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charts/chart1.xml" ContentType="application/vnd.openxmlformats-officedocument.drawingml.chart+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drawings/drawing6.xml" ContentType="application/vnd.openxmlformats-officedocument.drawing+xml"/>
  <Override PartName="/xl/charts/chart12.xml" ContentType="application/vnd.openxmlformats-officedocument.drawingml.chart+xml"/>
  <Override PartName="/xl/drawings/drawing7.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showInkAnnotation="0" updateLinks="never" codeName="ThisWorkbook" defaultThemeVersion="124226"/>
  <mc:AlternateContent xmlns:mc="http://schemas.openxmlformats.org/markup-compatibility/2006">
    <mc:Choice Requires="x15">
      <x15ac:absPath xmlns:x15ac="http://schemas.microsoft.com/office/spreadsheetml/2010/11/ac" url="C:\Users\dobro\Documents\orcad\300W_ac_dc\"/>
    </mc:Choice>
  </mc:AlternateContent>
  <xr:revisionPtr revIDLastSave="0" documentId="13_ncr:1_{AE26FA16-22C7-4D36-8DB0-20B23274EA0C}" xr6:coauthVersionLast="47" xr6:coauthVersionMax="47" xr10:uidLastSave="{00000000-0000-0000-0000-000000000000}"/>
  <workbookProtection workbookAlgorithmName="SHA-512" workbookHashValue="hui0Xiu8x7qXzsjqYkKi8tYxGjmkxhGA7b6px3sZGcG6cwsEovxz8A2yNJvwugIMxc5ulvoTwlNpHC6zifq/hg==" workbookSaltValue="6xKFJuh+r5i3KJry3YSOcw==" workbookSpinCount="100000" lockStructure="1"/>
  <bookViews>
    <workbookView xWindow="4635" yWindow="4635" windowWidth="28800" windowHeight="15345" activeTab="2" xr2:uid="{00000000-000D-0000-FFFF-FFFF00000000}"/>
  </bookViews>
  <sheets>
    <sheet name="SCHEMATIC" sheetId="3" r:id="rId1"/>
    <sheet name="Transformer Models" sheetId="15" r:id="rId2"/>
    <sheet name="DESIGN INPUTS AND CALCULATIONS" sheetId="1" r:id="rId3"/>
    <sheet name="tables and calculations" sheetId="2" state="hidden" r:id="rId4"/>
    <sheet name="Compensation" sheetId="4" state="hidden" r:id="rId5"/>
    <sheet name="Change Log" sheetId="5" state="hidden" r:id="rId6"/>
    <sheet name="ToDo" sheetId="6" state="hidden" r:id="rId7"/>
    <sheet name="Integrated Leakage" sheetId="11" state="hidden" r:id="rId8"/>
    <sheet name="Comepsation and Transient" sheetId="13" r:id="rId9"/>
    <sheet name="Data" sheetId="14" state="hidden" r:id="rId10"/>
    <sheet name="App Notes and Reference Designs" sheetId="12" r:id="rId11"/>
  </sheets>
  <externalReferences>
    <externalReference r:id="rId12"/>
    <externalReference r:id="rId13"/>
  </externalReferences>
  <definedNames>
    <definedName name="_xlnm._FilterDatabase" localSheetId="2" hidden="1">'DESIGN INPUTS AND CALCULATIONS'!$A$179:$E$197</definedName>
    <definedName name="µS">#REF!</definedName>
    <definedName name="a_cf_1">#REF!</definedName>
    <definedName name="alpha_Cf2">'Comepsation and Transient'!$Q$18</definedName>
    <definedName name="Bvdss">'DESIGN INPUTS AND CALCULATIONS'!#REF!</definedName>
    <definedName name="C_1initial">'tables and calculations'!$K$189</definedName>
    <definedName name="C_1llc_filter">'DESIGN INPUTS AND CALCULATIONS'!#REF!</definedName>
    <definedName name="C_1rec">'tables and calculations'!$K$190</definedName>
    <definedName name="C_f1">'tables and calculations'!$F$195</definedName>
    <definedName name="C_f2">'tables and calculations'!$E$197</definedName>
    <definedName name="C_s1">'tables and calculations'!$E$184</definedName>
    <definedName name="C_s2">'tables and calculations'!$F$203</definedName>
    <definedName name="Cblk">'DESIGN INPUTS AND CALCULATIONS'!#REF!</definedName>
    <definedName name="Cblk_initial">'tables and calculations'!$K$203</definedName>
    <definedName name="Cblk_rec">'tables and calculations'!$K$204</definedName>
    <definedName name="Cbulk_initial">'tables and calculations'!#REF!</definedName>
    <definedName name="ccomp">#REF!</definedName>
    <definedName name="CdivH">#REF!</definedName>
    <definedName name="CdivH1">#REF!</definedName>
    <definedName name="CdivH2">'Comepsation and Transient'!$I$6</definedName>
    <definedName name="Cdivision">#REF!</definedName>
    <definedName name="CdivL">#REF!</definedName>
    <definedName name="CdivL1">#REF!</definedName>
    <definedName name="CdivL2">'Comepsation and Transient'!$I$7</definedName>
    <definedName name="Cdivp">#REF!</definedName>
    <definedName name="Cdivp2">'Comepsation and Transient'!$I$8</definedName>
    <definedName name="Cdivs">#REF!</definedName>
    <definedName name="Cdivs2">'Comepsation and Transient'!$I$9</definedName>
    <definedName name="Ceq">'DESIGN INPUTS AND CALCULATIONS'!#REF!</definedName>
    <definedName name="Cf">#REF!</definedName>
    <definedName name="cfeedforward">#REF!</definedName>
    <definedName name="Cforward2">'Comepsation and Transient'!$P$15</definedName>
    <definedName name="Cin">'DESIGN INPUTS AND CALCULATIONS'!#REF!</definedName>
    <definedName name="Cin_initial">'tables and calculations'!$K$196</definedName>
    <definedName name="Cin_rec">'tables and calculations'!$K$197</definedName>
    <definedName name="Cj">#REF!</definedName>
    <definedName name="Co">#REF!</definedName>
    <definedName name="Coss">#REF!</definedName>
    <definedName name="Coss_LLC">'DESIGN INPUTS AND CALCULATIONS'!#REF!</definedName>
    <definedName name="Coss_pfc">'DESIGN INPUTS AND CALCULATIONS'!#REF!</definedName>
    <definedName name="cout">#REF!</definedName>
    <definedName name="Coutput2">'Comepsation and Transient'!$D$10</definedName>
    <definedName name="Cr">'DESIGN INPUTS AND CALCULATIONS'!$C$93</definedName>
    <definedName name="Cr_initial">'tables and calculations'!$K$182</definedName>
    <definedName name="Cr_rec">'tables and calculations'!$K$183</definedName>
    <definedName name="Cres">#REF!</definedName>
    <definedName name="Cs_1">'tables and calculations'!$E$184</definedName>
    <definedName name="CTR">#REF!</definedName>
    <definedName name="currentransferratio2">'Comepsation and Transient'!$P$8</definedName>
    <definedName name="currenttransferratio">#REF!</definedName>
    <definedName name="Cv">#REF!</definedName>
    <definedName name="Cvcc">'DESIGN INPUTS AND CALCULATIONS'!#REF!</definedName>
    <definedName name="Cvolt2">'Comepsation and Transient'!$P$14</definedName>
    <definedName name="Cz">#REF!</definedName>
    <definedName name="czero">#REF!</definedName>
    <definedName name="Czero2">'Comepsation and Transient'!$P$12</definedName>
    <definedName name="D_Step">#REF!</definedName>
    <definedName name="D_Step2">'Comepsation and Transient'!$N$34</definedName>
    <definedName name="dcgain">#REF!</definedName>
    <definedName name="deltaVin">'DESIGN INPUTS AND CALCULATIONS'!#REF!</definedName>
    <definedName name="Div_Nt_input">Data!$R$30</definedName>
    <definedName name="Div_Nt_load">#REF!</definedName>
    <definedName name="div_nt_load_1">#REF!</definedName>
    <definedName name="Div_Nt_load2">Data!$R$27</definedName>
    <definedName name="Dstep">#REF!</definedName>
    <definedName name="duty_step2">'Comepsation and Transient'!$I$14</definedName>
    <definedName name="dutystep">#REF!</definedName>
    <definedName name="dutystep1">#REF!</definedName>
    <definedName name="eff">'DESIGN INPUTS AND CALCULATIONS'!$C$29</definedName>
    <definedName name="effectiveL2">Data!$U$10</definedName>
    <definedName name="Energy_C">'DESIGN INPUTS AND CALCULATIONS'!#REF!</definedName>
    <definedName name="Energy_L">'DESIGN INPUTS AND CALCULATIONS'!#REF!</definedName>
    <definedName name="ESR">'DESIGN INPUTS AND CALCULATIONS'!$C$141</definedName>
    <definedName name="f_load">#REF!</definedName>
    <definedName name="f_load_1">#REF!</definedName>
    <definedName name="f_load_2">'Comepsation and Transient'!$N$35</definedName>
    <definedName name="f_pfc">'DESIGN INPUTS AND CALCULATIONS'!#REF!</definedName>
    <definedName name="f_roll">#REF!</definedName>
    <definedName name="F_roll2">'Comepsation and Transient'!$P$9</definedName>
    <definedName name="f_rolloff">#REF!</definedName>
    <definedName name="f0">'DESIGN INPUTS AND CALCULATIONS'!$C$98</definedName>
    <definedName name="feedselect">#REF!</definedName>
    <definedName name="feedtype">#REF!</definedName>
    <definedName name="feedtype2">'Comepsation and Transient'!$Q$20</definedName>
    <definedName name="Fline">'Comepsation and Transient'!$D$21</definedName>
    <definedName name="fline_max">'DESIGN INPUTS AND CALCULATIONS'!#REF!</definedName>
    <definedName name="fline_min">'DESIGN INPUTS AND CALCULATIONS'!#REF!</definedName>
    <definedName name="fllc">'DESIGN INPUTS AND CALCULATIONS'!$C$37</definedName>
    <definedName name="fload">#REF!</definedName>
    <definedName name="fn">#REF!</definedName>
    <definedName name="fn_Mgmax">'DESIGN INPUTS AND CALCULATIONS'!$C$103</definedName>
    <definedName name="fn_Mgmin">'DESIGN INPUTS AND CALCULATIONS'!$C$104</definedName>
    <definedName name="fNmax">'DESIGN INPUTS AND CALCULATIONS'!$C$58</definedName>
    <definedName name="Fo">#REF!</definedName>
    <definedName name="fout">#REF!</definedName>
    <definedName name="foutput2">'Comepsation and Transient'!$D$19</definedName>
    <definedName name="fratio">#REF!</definedName>
    <definedName name="freq_load2">'Comepsation and Transient'!$I$15</definedName>
    <definedName name="freq_ratio2">Data!$U$7</definedName>
    <definedName name="Fs">#REF!</definedName>
    <definedName name="fsw">#REF!</definedName>
    <definedName name="fsw_max">'DESIGN INPUTS AND CALCULATIONS'!$C$105</definedName>
    <definedName name="fsw_min">'DESIGN INPUTS AND CALCULATIONS'!$C$106</definedName>
    <definedName name="gain">#REF!</definedName>
    <definedName name="gain2">#REF!</definedName>
    <definedName name="GainDC2">Data!$U$23</definedName>
    <definedName name="Gdc">#REF!</definedName>
    <definedName name="Gdc_ccm">#REF!</definedName>
    <definedName name="Gdc_ccm2">Data!$U$15</definedName>
    <definedName name="Gdc_dcm">#REF!</definedName>
    <definedName name="Gdc_dcm2">Data!$U$16</definedName>
    <definedName name="I_step">#REF!</definedName>
    <definedName name="I_step2">'Comepsation and Transient'!$I$13</definedName>
    <definedName name="Ibridge">'DESIGN INPUTS AND CALCULATIONS'!#REF!</definedName>
    <definedName name="Ic_out">'DESIGN INPUTS AND CALCULATIONS'!$C$140</definedName>
    <definedName name="Icblk_ripple">'DESIGN INPUTS AND CALCULATIONS'!#REF!</definedName>
    <definedName name="Ihfr_pfc">'DESIGN INPUTS AND CALCULATIONS'!#REF!</definedName>
    <definedName name="Ihfr_pfctarget">'DESIGN INPUTS AND CALCULATIONS'!#REF!</definedName>
    <definedName name="Il_peak">'DESIGN INPUTS AND CALCULATIONS'!#REF!</definedName>
    <definedName name="Iline_avg">'DESIGN INPUTS AND CALCULATIONS'!#REF!</definedName>
    <definedName name="Iline_peak">'DESIGN INPUTS AND CALCULATIONS'!#REF!</definedName>
    <definedName name="Iline_rms">'DESIGN INPUTS AND CALCULATIONS'!#REF!</definedName>
    <definedName name="Iloadstep">#REF!</definedName>
    <definedName name="Im">'DESIGN INPUTS AND CALCULATIONS'!$C$109</definedName>
    <definedName name="Im_peak">'DESIGN INPUTS AND CALCULATIONS'!#REF!</definedName>
    <definedName name="ImageLookup">'tables and calculations'!$K$401:$M$401</definedName>
    <definedName name="Io">#REF!</definedName>
    <definedName name="Ioe">'DESIGN INPUTS AND CALCULATIONS'!$C$108</definedName>
    <definedName name="Iout">'DESIGN INPUTS AND CALCULATIONS'!$C$27</definedName>
    <definedName name="Iout_pfc">'DESIGN INPUTS AND CALCULATIONS'!#REF!</definedName>
    <definedName name="Ioutput">#REF!</definedName>
    <definedName name="Ioutput2">'Comepsation and Transient'!$D$9</definedName>
    <definedName name="Iq_LLC">'DESIGN INPUTS AND CALCULATIONS'!$C$131</definedName>
    <definedName name="Ir">'DESIGN INPUTS AND CALCULATIONS'!$C$110</definedName>
    <definedName name="Iramp">#REF!</definedName>
    <definedName name="Iramp2">Data!$R$25</definedName>
    <definedName name="Irect">'DESIGN INPUTS AND CALCULATIONS'!$C$138</definedName>
    <definedName name="Iripple_factor">'DESIGN INPUTS AND CALCULATIONS'!#REF!</definedName>
    <definedName name="Isav">'DESIGN INPUTS AND CALCULATIONS'!$C$135</definedName>
    <definedName name="Isetp_avg1">#REF!</definedName>
    <definedName name="Istep">#REF!</definedName>
    <definedName name="Istep_avg">#REF!</definedName>
    <definedName name="Istep_avg2">'Comepsation and Transient'!$I$20</definedName>
    <definedName name="Istep1">#REF!</definedName>
    <definedName name="Istep2">'Comepsation and Transient'!$N$33</definedName>
    <definedName name="junctioncap2">'Comepsation and Transient'!$I$11</definedName>
    <definedName name="k_slew">#REF!</definedName>
    <definedName name="k_slew1">#REF!</definedName>
    <definedName name="k_slew2">'Comepsation and Transient'!$N$36</definedName>
    <definedName name="Keq">#REF!</definedName>
    <definedName name="Kf">#REF!</definedName>
    <definedName name="Kfeed2">Data!$U$21</definedName>
    <definedName name="Kff">#REF!</definedName>
    <definedName name="kHz">'tables and calculations'!$B$184</definedName>
    <definedName name="kilihertz">#REF!</definedName>
    <definedName name="kilihertz2">Data!$R$6</definedName>
    <definedName name="kiliohm">#REF!</definedName>
    <definedName name="kiliOhm2">Data!$R$18</definedName>
    <definedName name="Kin">#REF!</definedName>
    <definedName name="Kin_1">#REF!</definedName>
    <definedName name="Kinput2">Data!$U$22</definedName>
    <definedName name="kOhm">'tables and calculations'!$B$195</definedName>
    <definedName name="kOhms">[1]data!$H$18</definedName>
    <definedName name="kslew">#REF!</definedName>
    <definedName name="kslewrate">#REF!</definedName>
    <definedName name="kslewrate2">'Comepsation and Transient'!$I$16</definedName>
    <definedName name="Kth">#REF!</definedName>
    <definedName name="Kth_2">Data!$U$20</definedName>
    <definedName name="Kv">#REF!</definedName>
    <definedName name="Kv_1">#REF!</definedName>
    <definedName name="Kv_2">Data!$U$19</definedName>
    <definedName name="kΩ">#REF!</definedName>
    <definedName name="lambda">#REF!</definedName>
    <definedName name="Le">#REF!</definedName>
    <definedName name="leeee">#REF!</definedName>
    <definedName name="Lm">'DESIGN INPUTS AND CALCULATIONS'!$C$97</definedName>
    <definedName name="Lm_rec">'DESIGN INPUTS AND CALCULATIONS'!$C$96</definedName>
    <definedName name="lmabda2">'Comepsation and Transient'!$I$10</definedName>
    <definedName name="lmag">#REF!</definedName>
    <definedName name="Ln">'DESIGN INPUTS AND CALCULATIONS'!$C$100</definedName>
    <definedName name="Ln_selected">'DESIGN INPUTS AND CALCULATIONS'!$C$55</definedName>
    <definedName name="Lnratio2">Data!$U$6</definedName>
    <definedName name="loadfreq">#REF!</definedName>
    <definedName name="loadresistance">#REF!</definedName>
    <definedName name="Lpfc">'DESIGN INPUTS AND CALCULATIONS'!#REF!</definedName>
    <definedName name="Lpfc_rec">'DESIGN INPUTS AND CALCULATIONS'!#REF!</definedName>
    <definedName name="Lr">'DESIGN INPUTS AND CALCULATIONS'!$C$95</definedName>
    <definedName name="Lr_rec">'DESIGN INPUTS AND CALCULATIONS'!$C$94</definedName>
    <definedName name="Lratio">#REF!</definedName>
    <definedName name="Ls">#REF!</definedName>
    <definedName name="Lseries2">'Comepsation and Transient'!$D$13</definedName>
    <definedName name="m_H">#REF!</definedName>
    <definedName name="M_Hz">#REF!</definedName>
    <definedName name="M_Ohm">#REF!</definedName>
    <definedName name="M_Ω">#REF!</definedName>
    <definedName name="mA">'tables and calculations'!$B$187</definedName>
    <definedName name="magL2">'Comepsation and Transient'!$D$12</definedName>
    <definedName name="megahertz2">Data!$R$16</definedName>
    <definedName name="megaohm2">Data!$R$22</definedName>
    <definedName name="MegOhm">[1]data!$H$22</definedName>
    <definedName name="Metccm2">Data!$U$17</definedName>
    <definedName name="Mg_max">'DESIGN INPUTS AND CALCULATIONS'!$C$47</definedName>
    <definedName name="Mg_min">'DESIGN INPUTS AND CALCULATIONS'!$C$46</definedName>
    <definedName name="Mg_noload">'DESIGN INPUTS AND CALCULATIONS'!$C$57</definedName>
    <definedName name="mH">#REF!</definedName>
    <definedName name="MHz">'tables and calculations'!$B$193</definedName>
    <definedName name="micro_second">#REF!</definedName>
    <definedName name="microA">#REF!</definedName>
    <definedName name="microampere2">Data!$R$17</definedName>
    <definedName name="microC">#REF!</definedName>
    <definedName name="microC2">Data!$R$21</definedName>
    <definedName name="microF2">Data!$R$5</definedName>
    <definedName name="microfarad">#REF!</definedName>
    <definedName name="microhenry">#REF!</definedName>
    <definedName name="microhenry2">Data!$R$12</definedName>
    <definedName name="microsecond">#REF!</definedName>
    <definedName name="microsecond2">Data!$R$10</definedName>
    <definedName name="miliampere">#REF!</definedName>
    <definedName name="miliampere2">Data!$R$9</definedName>
    <definedName name="milihenry2">Data!$R$23</definedName>
    <definedName name="miliohm">#REF!</definedName>
    <definedName name="miliOhm2">Data!$R$7</definedName>
    <definedName name="milisecond">#REF!</definedName>
    <definedName name="milisecond2">Data!$R$8</definedName>
    <definedName name="miliV">#REF!</definedName>
    <definedName name="milivolt2">Data!$R$4</definedName>
    <definedName name="miliW">#REF!</definedName>
    <definedName name="miliwatt2">Data!$R$14</definedName>
    <definedName name="mocroS2">Data!$R$11</definedName>
    <definedName name="mOhm">'tables and calculations'!$B$185</definedName>
    <definedName name="ms">'tables and calculations'!$B$186</definedName>
    <definedName name="Mstccm">#REF!</definedName>
    <definedName name="Mstccm1">#REF!</definedName>
    <definedName name="Mstdcm">#REF!</definedName>
    <definedName name="Mstdcm1">#REF!</definedName>
    <definedName name="Mstdcm2">Data!$U$18</definedName>
    <definedName name="mV">'tables and calculations'!$B$182</definedName>
    <definedName name="mW">'tables and calculations'!$B$191</definedName>
    <definedName name="mΩ">#REF!</definedName>
    <definedName name="N">#REF!</definedName>
    <definedName name="N_FFT">#REF!</definedName>
    <definedName name="N_FFT_1">#REF!</definedName>
    <definedName name="N_FFT2">Data!$R$28</definedName>
    <definedName name="N_t_load">#REF!</definedName>
    <definedName name="N_t_load1">#REF!</definedName>
    <definedName name="N_t_load2">'Comepsation and Transient'!$N$40</definedName>
    <definedName name="nanoC">#REF!</definedName>
    <definedName name="nanoC2">Data!$R$19</definedName>
    <definedName name="nanoF2">Data!$R$20</definedName>
    <definedName name="nanofarad">#REF!</definedName>
    <definedName name="nanoH">#REF!</definedName>
    <definedName name="nanoH2">Data!$R$24</definedName>
    <definedName name="nanoS">#REF!</definedName>
    <definedName name="nanos2">Data!$R$13</definedName>
    <definedName name="nC">'tables and calculations'!$B$196</definedName>
    <definedName name="nF">'tables and calculations'!$B$197</definedName>
    <definedName name="nH">#REF!</definedName>
    <definedName name="Nps">'DESIGN INPUTS AND CALCULATIONS'!$C$40</definedName>
    <definedName name="Nps_rec">'DESIGN INPUTS AND CALCULATIONS'!#REF!</definedName>
    <definedName name="ns">'tables and calculations'!$B$190</definedName>
    <definedName name="Nt_input">Data!$R$29</definedName>
    <definedName name="Nt_load">#REF!</definedName>
    <definedName name="nt_load1">#REF!</definedName>
    <definedName name="Nt_load2">Data!$R$26</definedName>
    <definedName name="ohm_second">Data!$U$4</definedName>
    <definedName name="ohm_second0">Data!$U$5</definedName>
    <definedName name="ohmo">#REF!</definedName>
    <definedName name="ohmsecond">#REF!</definedName>
    <definedName name="omega1">#REF!</definedName>
    <definedName name="omega1_2">Data!$U$26</definedName>
    <definedName name="omega2">#REF!</definedName>
    <definedName name="omega2_2">Data!$U$27</definedName>
    <definedName name="omega3">#REF!</definedName>
    <definedName name="omega3_2">Data!$U$28</definedName>
    <definedName name="omega4">#REF!</definedName>
    <definedName name="omega4_2">Data!$U$29</definedName>
    <definedName name="omega5">#REF!</definedName>
    <definedName name="omega5_2">Data!$U$30</definedName>
    <definedName name="omegap">#REF!</definedName>
    <definedName name="omegap2">Data!$U$12</definedName>
    <definedName name="omegapole0">Data!$U$13</definedName>
    <definedName name="omegat2">Data!$U$25</definedName>
    <definedName name="Pbridge">'DESIGN INPUTS AND CALCULATIONS'!#REF!</definedName>
    <definedName name="PF">'DESIGN INPUTS AND CALCULATIONS'!#REF!</definedName>
    <definedName name="picoF">'tables and calculations'!$B$192</definedName>
    <definedName name="picoF2">Data!$R$15</definedName>
    <definedName name="picofarad">#REF!</definedName>
    <definedName name="Pin">[2]CALCULATIONS!$C$30</definedName>
    <definedName name="pole0">#REF!</definedName>
    <definedName name="Pout">'DESIGN INPUTS AND CALCULATIONS'!$C$26</definedName>
    <definedName name="Ppfc_diode">'DESIGN INPUTS AND CALCULATIONS'!#REF!</definedName>
    <definedName name="Ppfc_diode_cond">'DESIGN INPUTS AND CALCULATIONS'!#REF!</definedName>
    <definedName name="Ppfcdiode_rr">'DESIGN INPUTS AND CALCULATIONS'!#REF!</definedName>
    <definedName name="Pqpfc">'DESIGN INPUTS AND CALCULATIONS'!#REF!</definedName>
    <definedName name="Pqpfc_cond">'DESIGN INPUTS AND CALCULATIONS'!#REF!</definedName>
    <definedName name="Pqpfc_sw">'DESIGN INPUTS AND CALCULATIONS'!#REF!</definedName>
    <definedName name="Prcs_llc">'DESIGN INPUTS AND CALCULATIONS'!#REF!</definedName>
    <definedName name="Q">#REF!</definedName>
    <definedName name="q_Rz_Cz_2">'Comepsation and Transient'!$Q$19</definedName>
    <definedName name="Qe">'DESIGN INPUTS AND CALCULATIONS'!$C$101</definedName>
    <definedName name="Qe_selected">'DESIGN INPUTS AND CALCULATIONS'!$C$56</definedName>
    <definedName name="Qfactor2">Data!$U$3</definedName>
    <definedName name="Qp">#REF!</definedName>
    <definedName name="Qp_1">#REF!</definedName>
    <definedName name="Qp_2">Data!$U$11</definedName>
    <definedName name="Qp1_">#REF!</definedName>
    <definedName name="qpole">#REF!</definedName>
    <definedName name="QpoleL2">Data!$U$14</definedName>
    <definedName name="Qrr">'DESIGN INPUTS AND CALCULATIONS'!#REF!</definedName>
    <definedName name="Qvalue">#REF!</definedName>
    <definedName name="Ramp">#REF!</definedName>
    <definedName name="ratio">#REF!</definedName>
    <definedName name="ratio2">'Comepsation and Transient'!$D$15</definedName>
    <definedName name="Rc_">#REF!</definedName>
    <definedName name="rc__">#REF!</definedName>
    <definedName name="Rc_2">'Comepsation and Transient'!$D$11</definedName>
    <definedName name="rcomp">#REF!</definedName>
    <definedName name="Rcs_LLC">'DESIGN INPUTS AND CALCULATIONS'!#REF!</definedName>
    <definedName name="Rdson">'DESIGN INPUTS AND CALCULATIONS'!#REF!</definedName>
    <definedName name="Re">'DESIGN INPUTS AND CALCULATIONS'!$C$43</definedName>
    <definedName name="Re_fl">'DESIGN INPUTS AND CALCULATIONS'!$C$44</definedName>
    <definedName name="Req">#REF!</definedName>
    <definedName name="requiv">#REF!</definedName>
    <definedName name="Requiv2">Data!$U$8</definedName>
    <definedName name="res_cap2">'Comepsation and Transient'!$D$14</definedName>
    <definedName name="Rf">#REF!</definedName>
    <definedName name="RFB">#REF!</definedName>
    <definedName name="RFB_2">'Comepsation and Transient'!$P$6</definedName>
    <definedName name="RFB_internal">#REF!</definedName>
    <definedName name="rfeedforward">#REF!</definedName>
    <definedName name="Rfeedforward2">'Comepsation and Transient'!$P$7</definedName>
    <definedName name="RL">#REF!</definedName>
    <definedName name="Rload">#REF!</definedName>
    <definedName name="Rload_2">'Comepsation and Transient'!$D$17</definedName>
    <definedName name="Rload1">#REF!</definedName>
    <definedName name="rload2">'Comepsation and Transient'!$D$17</definedName>
    <definedName name="Rupper">#REF!</definedName>
    <definedName name="Rupper1">#REF!</definedName>
    <definedName name="Rupper2">'Comepsation and Transient'!$P$16</definedName>
    <definedName name="Rv">#REF!</definedName>
    <definedName name="Rvolt2">'Comepsation and Transient'!$P$13</definedName>
    <definedName name="Rz">#REF!</definedName>
    <definedName name="rzcz">#REF!</definedName>
    <definedName name="rzero">#REF!</definedName>
    <definedName name="Rzero2">'Comepsation and Transient'!$P$10</definedName>
    <definedName name="seriesLr">#REF!</definedName>
    <definedName name="switchingf2">'Comepsation and Transient'!$D$16</definedName>
    <definedName name="t_dead_time">#REF!</definedName>
    <definedName name="t_dead_time1">#REF!</definedName>
    <definedName name="t_dead_time2">'Comepsation and Transient'!#REF!</definedName>
    <definedName name="t_load">#REF!</definedName>
    <definedName name="t_load_2">'Comepsation and Transient'!$N$39</definedName>
    <definedName name="t_r">#REF!</definedName>
    <definedName name="t_r_2">'Comepsation and Transient'!$N$37</definedName>
    <definedName name="t_r1">#REF!</definedName>
    <definedName name="t1_load">#REF!</definedName>
    <definedName name="tdead">'DESIGN INPUTS AND CALCULATIONS'!#REF!</definedName>
    <definedName name="tf">'DESIGN INPUTS AND CALCULATIONS'!#REF!</definedName>
    <definedName name="tH">'DESIGN INPUTS AND CALCULATIONS'!#REF!</definedName>
    <definedName name="th_2">'Comepsation and Transient'!$I$18</definedName>
    <definedName name="thev">#REF!</definedName>
    <definedName name="time_load2">'Comepsation and Transient'!$I$19</definedName>
    <definedName name="tload">#REF!</definedName>
    <definedName name="tr">'DESIGN INPUTS AND CALCULATIONS'!#REF!</definedName>
    <definedName name="transient2">'Comepsation and Transient'!$I$17</definedName>
    <definedName name="transientload">#REF!</definedName>
    <definedName name="trise">#REF!</definedName>
    <definedName name="TypeLookup">'tables and calculations'!$N$402</definedName>
    <definedName name="uA">'tables and calculations'!$B$194</definedName>
    <definedName name="uC">'tables and calculations'!$B$198</definedName>
    <definedName name="uF">'tables and calculations'!$B$183</definedName>
    <definedName name="uH">'tables and calculations'!$B$189</definedName>
    <definedName name="us">'tables and calculations'!$B$188</definedName>
    <definedName name="V_rect">#REF!</definedName>
    <definedName name="Vacin_max">'DESIGN INPUTS AND CALCULATIONS'!#REF!</definedName>
    <definedName name="Vacin_min">'DESIGN INPUTS AND CALCULATIONS'!#REF!</definedName>
    <definedName name="Vblk">'DESIGN INPUTS AND CALCULATIONS'!$C$32</definedName>
    <definedName name="Vblk_hu">'DESIGN INPUTS AND CALCULATIONS'!$C$34</definedName>
    <definedName name="Vblk_max">'DESIGN INPUTS AND CALCULATIONS'!$C$33</definedName>
    <definedName name="Vblk_min">'DESIGN INPUTS AND CALCULATIONS'!#REF!</definedName>
    <definedName name="Vblk_ripple">'DESIGN INPUTS AND CALCULATIONS'!#REF!</definedName>
    <definedName name="Vblk_ripple_target">'DESIGN INPUTS AND CALCULATIONS'!#REF!</definedName>
    <definedName name="Vblock_bridge">'DESIGN INPUTS AND CALCULATIONS'!#REF!</definedName>
    <definedName name="Vbulk_min">[2]CALCULATIONS!$C$10</definedName>
    <definedName name="Vbulk_valley_rcmd">[2]CALCULATIONS!$C$35</definedName>
    <definedName name="Vcr">'DESIGN INPUTS AND CALCULATIONS'!$C$121</definedName>
    <definedName name="VCR_para">#REF!</definedName>
    <definedName name="Vdb">'DESIGN INPUTS AND CALCULATIONS'!$C$134</definedName>
    <definedName name="Vf">#REF!</definedName>
    <definedName name="Vf_bridge">'DESIGN INPUTS AND CALCULATIONS'!#REF!</definedName>
    <definedName name="Vf_Dpfc">'DESIGN INPUTS AND CALCULATIONS'!#REF!</definedName>
    <definedName name="Vfeed2">'Comepsation and Transient'!$D$7</definedName>
    <definedName name="Vin">#REF!</definedName>
    <definedName name="Vin_peak_max">'DESIGN INPUTS AND CALCULATIONS'!#REF!</definedName>
    <definedName name="Vin_peak_min">'DESIGN INPUTS AND CALCULATIONS'!#REF!</definedName>
    <definedName name="Vinac">'Comepsation and Transient'!$D$20</definedName>
    <definedName name="Vinput">#REF!</definedName>
    <definedName name="Vinput2">'Comepsation and Transient'!$D$6</definedName>
    <definedName name="Vllc_cap">'DESIGN INPUTS AND CALCULATIONS'!$C$139</definedName>
    <definedName name="Vloss">'DESIGN INPUTS AND CALCULATIONS'!$C$48</definedName>
    <definedName name="Vo">#REF!</definedName>
    <definedName name="Vo_set">#REF!</definedName>
    <definedName name="Vo_set2">'Comepsation and Transient'!$D$8</definedName>
    <definedName name="Vout">'DESIGN INPUTS AND CALCULATIONS'!$C$25</definedName>
    <definedName name="Vout_max">'DESIGN INPUTS AND CALCULATIONS'!#REF!</definedName>
    <definedName name="Vout_min">'DESIGN INPUTS AND CALCULATIONS'!#REF!</definedName>
    <definedName name="Vout_pp">'DESIGN INPUTS AND CALCULATIONS'!$C$28</definedName>
    <definedName name="Vout_set">#REF!</definedName>
    <definedName name="Voutput1">#REF!</definedName>
    <definedName name="Voutput2">'Comepsation and Transient'!$D$18</definedName>
    <definedName name="Vq_LLC">'DESIGN INPUTS AND CALCULATIONS'!$C$130</definedName>
    <definedName name="wtran">#REF!</definedName>
    <definedName name="Xeq">#REF!</definedName>
    <definedName name="Xeq_1">#REF!</definedName>
    <definedName name="Xequiv2">Data!$U$9</definedName>
    <definedName name="α_Cf">#REF!</definedName>
    <definedName name="α_Rz_Cz">#REF!</definedName>
    <definedName name="λ">#REF!</definedName>
    <definedName name="ω1">#REF!</definedName>
    <definedName name="ω2">#REF!</definedName>
    <definedName name="ω3">#REF!</definedName>
    <definedName name="ω4">#REF!</definedName>
    <definedName name="ω5">#REF!</definedName>
    <definedName name="Ωo">#REF!</definedName>
    <definedName name="ωp">#REF!</definedName>
    <definedName name="ωp0">#REF!</definedName>
    <definedName name="Ωs">#REF!</definedName>
    <definedName name="ωt">#REF!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91" i="1" l="1"/>
  <c r="E97" i="1" l="1"/>
  <c r="E100" i="1" l="1"/>
  <c r="I7" i="13"/>
  <c r="I6" i="13"/>
  <c r="D15" i="13"/>
  <c r="D14" i="13"/>
  <c r="D13" i="13"/>
  <c r="D12" i="13"/>
  <c r="D8" i="13"/>
  <c r="D7" i="13"/>
  <c r="G762" i="14"/>
  <c r="P691" i="14"/>
  <c r="J689" i="14"/>
  <c r="CH689" i="14" s="1"/>
  <c r="J688" i="14"/>
  <c r="CH688" i="14" s="1"/>
  <c r="J687" i="14"/>
  <c r="CH687" i="14" s="1"/>
  <c r="J686" i="14"/>
  <c r="CH686" i="14" s="1"/>
  <c r="J685" i="14"/>
  <c r="CH685" i="14" s="1"/>
  <c r="J684" i="14"/>
  <c r="CH684" i="14" s="1"/>
  <c r="J683" i="14"/>
  <c r="CH683" i="14" s="1"/>
  <c r="J682" i="14"/>
  <c r="CH682" i="14" s="1"/>
  <c r="J681" i="14"/>
  <c r="CH681" i="14" s="1"/>
  <c r="J680" i="14"/>
  <c r="CH680" i="14" s="1"/>
  <c r="J679" i="14"/>
  <c r="CH679" i="14" s="1"/>
  <c r="J678" i="14"/>
  <c r="CH678" i="14" s="1"/>
  <c r="J677" i="14"/>
  <c r="CH677" i="14" s="1"/>
  <c r="J676" i="14"/>
  <c r="CH676" i="14" s="1"/>
  <c r="C626" i="14"/>
  <c r="D626" i="14" s="1"/>
  <c r="P620" i="14"/>
  <c r="K620" i="14"/>
  <c r="J619" i="14"/>
  <c r="JB616" i="14"/>
  <c r="JA616" i="14"/>
  <c r="IZ616" i="14"/>
  <c r="IY616" i="14"/>
  <c r="IX616" i="14"/>
  <c r="IW616" i="14"/>
  <c r="IV616" i="14"/>
  <c r="IU616" i="14"/>
  <c r="IT616" i="14"/>
  <c r="IS616" i="14"/>
  <c r="IR616" i="14"/>
  <c r="IQ616" i="14"/>
  <c r="IP616" i="14"/>
  <c r="IO616" i="14"/>
  <c r="IN616" i="14"/>
  <c r="IM616" i="14"/>
  <c r="IL616" i="14"/>
  <c r="IK616" i="14"/>
  <c r="IJ616" i="14"/>
  <c r="II616" i="14"/>
  <c r="IH616" i="14"/>
  <c r="IG616" i="14"/>
  <c r="IF616" i="14"/>
  <c r="IE616" i="14"/>
  <c r="ID616" i="14"/>
  <c r="IC616" i="14"/>
  <c r="IB616" i="14"/>
  <c r="IA616" i="14"/>
  <c r="HZ616" i="14"/>
  <c r="HY616" i="14"/>
  <c r="HX616" i="14"/>
  <c r="HW616" i="14"/>
  <c r="HV616" i="14"/>
  <c r="HU616" i="14"/>
  <c r="HT616" i="14"/>
  <c r="HS616" i="14"/>
  <c r="HR616" i="14"/>
  <c r="HQ616" i="14"/>
  <c r="HP616" i="14"/>
  <c r="HO616" i="14"/>
  <c r="HN616" i="14"/>
  <c r="HM616" i="14"/>
  <c r="HL616" i="14"/>
  <c r="HK616" i="14"/>
  <c r="HJ616" i="14"/>
  <c r="HI616" i="14"/>
  <c r="HH616" i="14"/>
  <c r="HG616" i="14"/>
  <c r="HF616" i="14"/>
  <c r="HE616" i="14"/>
  <c r="HD616" i="14"/>
  <c r="HC616" i="14"/>
  <c r="HB616" i="14"/>
  <c r="HA616" i="14"/>
  <c r="GZ616" i="14"/>
  <c r="GY616" i="14"/>
  <c r="GX616" i="14"/>
  <c r="GW616" i="14"/>
  <c r="GV616" i="14"/>
  <c r="GU616" i="14"/>
  <c r="GT616" i="14"/>
  <c r="GS616" i="14"/>
  <c r="GR616" i="14"/>
  <c r="GQ616" i="14"/>
  <c r="GP616" i="14"/>
  <c r="GO616" i="14"/>
  <c r="GN616" i="14"/>
  <c r="GM616" i="14"/>
  <c r="GL616" i="14"/>
  <c r="GK616" i="14"/>
  <c r="GJ616" i="14"/>
  <c r="GI616" i="14"/>
  <c r="GH616" i="14"/>
  <c r="GG616" i="14"/>
  <c r="GF616" i="14"/>
  <c r="GE616" i="14"/>
  <c r="GD616" i="14"/>
  <c r="GC616" i="14"/>
  <c r="GB616" i="14"/>
  <c r="GA616" i="14"/>
  <c r="FZ616" i="14"/>
  <c r="FY616" i="14"/>
  <c r="FX616" i="14"/>
  <c r="FW616" i="14"/>
  <c r="FV616" i="14"/>
  <c r="FU616" i="14"/>
  <c r="FT616" i="14"/>
  <c r="FS616" i="14"/>
  <c r="FR616" i="14"/>
  <c r="FQ616" i="14"/>
  <c r="FP616" i="14"/>
  <c r="FO616" i="14"/>
  <c r="FN616" i="14"/>
  <c r="FM616" i="14"/>
  <c r="FL616" i="14"/>
  <c r="FK616" i="14"/>
  <c r="FJ616" i="14"/>
  <c r="FI616" i="14"/>
  <c r="FH616" i="14"/>
  <c r="FG616" i="14"/>
  <c r="FF616" i="14"/>
  <c r="FE616" i="14"/>
  <c r="FD616" i="14"/>
  <c r="FC616" i="14"/>
  <c r="FB616" i="14"/>
  <c r="FA616" i="14"/>
  <c r="EZ616" i="14"/>
  <c r="EY616" i="14"/>
  <c r="EX616" i="14"/>
  <c r="EW616" i="14"/>
  <c r="EV616" i="14"/>
  <c r="EU616" i="14"/>
  <c r="ET616" i="14"/>
  <c r="ES616" i="14"/>
  <c r="ER616" i="14"/>
  <c r="EQ616" i="14"/>
  <c r="EP616" i="14"/>
  <c r="EO616" i="14"/>
  <c r="EN616" i="14"/>
  <c r="EM616" i="14"/>
  <c r="EL616" i="14"/>
  <c r="EK616" i="14"/>
  <c r="EJ616" i="14"/>
  <c r="EI616" i="14"/>
  <c r="EH616" i="14"/>
  <c r="EG616" i="14"/>
  <c r="EF616" i="14"/>
  <c r="EE616" i="14"/>
  <c r="ED616" i="14"/>
  <c r="EC616" i="14"/>
  <c r="EB616" i="14"/>
  <c r="EA616" i="14"/>
  <c r="DZ616" i="14"/>
  <c r="DY616" i="14"/>
  <c r="DX616" i="14"/>
  <c r="DW616" i="14"/>
  <c r="DV616" i="14"/>
  <c r="DU616" i="14"/>
  <c r="DT616" i="14"/>
  <c r="DS616" i="14"/>
  <c r="DR616" i="14"/>
  <c r="DQ616" i="14"/>
  <c r="DP616" i="14"/>
  <c r="DO616" i="14"/>
  <c r="DN616" i="14"/>
  <c r="DM616" i="14"/>
  <c r="DL616" i="14"/>
  <c r="DK616" i="14"/>
  <c r="DJ616" i="14"/>
  <c r="DI616" i="14"/>
  <c r="DH616" i="14"/>
  <c r="DG616" i="14"/>
  <c r="DF616" i="14"/>
  <c r="DE616" i="14"/>
  <c r="DD616" i="14"/>
  <c r="DC616" i="14"/>
  <c r="DB616" i="14"/>
  <c r="DA616" i="14"/>
  <c r="CZ616" i="14"/>
  <c r="CY616" i="14"/>
  <c r="CX616" i="14"/>
  <c r="CW616" i="14"/>
  <c r="CV616" i="14"/>
  <c r="CU616" i="14"/>
  <c r="CT616" i="14"/>
  <c r="CS616" i="14"/>
  <c r="CR616" i="14"/>
  <c r="CQ616" i="14"/>
  <c r="CP616" i="14"/>
  <c r="CO616" i="14"/>
  <c r="CN616" i="14"/>
  <c r="CM616" i="14"/>
  <c r="CL616" i="14"/>
  <c r="CK616" i="14"/>
  <c r="CJ616" i="14"/>
  <c r="CI616" i="14"/>
  <c r="CH616" i="14"/>
  <c r="CG616" i="14"/>
  <c r="CF616" i="14"/>
  <c r="CE616" i="14"/>
  <c r="CD616" i="14"/>
  <c r="CC616" i="14"/>
  <c r="CB616" i="14"/>
  <c r="CA616" i="14"/>
  <c r="BZ616" i="14"/>
  <c r="BY616" i="14"/>
  <c r="BX616" i="14"/>
  <c r="BW616" i="14"/>
  <c r="BV616" i="14"/>
  <c r="BU616" i="14"/>
  <c r="BT616" i="14"/>
  <c r="BS616" i="14"/>
  <c r="BR616" i="14"/>
  <c r="BQ616" i="14"/>
  <c r="BP616" i="14"/>
  <c r="BO616" i="14"/>
  <c r="BN616" i="14"/>
  <c r="BM616" i="14"/>
  <c r="BL616" i="14"/>
  <c r="BK616" i="14"/>
  <c r="BJ616" i="14"/>
  <c r="BI616" i="14"/>
  <c r="BH616" i="14"/>
  <c r="BG616" i="14"/>
  <c r="BF616" i="14"/>
  <c r="BE616" i="14"/>
  <c r="BD616" i="14"/>
  <c r="BC616" i="14"/>
  <c r="BB616" i="14"/>
  <c r="BA616" i="14"/>
  <c r="AZ616" i="14"/>
  <c r="AY616" i="14"/>
  <c r="AX616" i="14"/>
  <c r="AW616" i="14"/>
  <c r="AV616" i="14"/>
  <c r="AU616" i="14"/>
  <c r="AT616" i="14"/>
  <c r="AS616" i="14"/>
  <c r="AR616" i="14"/>
  <c r="AQ616" i="14"/>
  <c r="AP616" i="14"/>
  <c r="AO616" i="14"/>
  <c r="AN616" i="14"/>
  <c r="AM616" i="14"/>
  <c r="AL616" i="14"/>
  <c r="AK616" i="14"/>
  <c r="AJ616" i="14"/>
  <c r="AI616" i="14"/>
  <c r="AH616" i="14"/>
  <c r="AG616" i="14"/>
  <c r="AF616" i="14"/>
  <c r="AE616" i="14"/>
  <c r="AD616" i="14"/>
  <c r="AC616" i="14"/>
  <c r="AB616" i="14"/>
  <c r="AA616" i="14"/>
  <c r="Z616" i="14"/>
  <c r="Y616" i="14"/>
  <c r="X616" i="14"/>
  <c r="W616" i="14"/>
  <c r="V616" i="14"/>
  <c r="U616" i="14"/>
  <c r="T616" i="14"/>
  <c r="S616" i="14"/>
  <c r="R616" i="14"/>
  <c r="Q616" i="14"/>
  <c r="P616" i="14"/>
  <c r="O616" i="14"/>
  <c r="N616" i="14"/>
  <c r="M616" i="14"/>
  <c r="L616" i="14"/>
  <c r="K616" i="14"/>
  <c r="J616" i="14"/>
  <c r="I616" i="14"/>
  <c r="H616" i="14"/>
  <c r="G616" i="14"/>
  <c r="JB615" i="14"/>
  <c r="JA615" i="14"/>
  <c r="IZ615" i="14"/>
  <c r="IY615" i="14"/>
  <c r="IX615" i="14"/>
  <c r="IW615" i="14"/>
  <c r="IV615" i="14"/>
  <c r="IU615" i="14"/>
  <c r="IT615" i="14"/>
  <c r="IS615" i="14"/>
  <c r="IR615" i="14"/>
  <c r="IQ615" i="14"/>
  <c r="IP615" i="14"/>
  <c r="IO615" i="14"/>
  <c r="IN615" i="14"/>
  <c r="IM615" i="14"/>
  <c r="IL615" i="14"/>
  <c r="IK615" i="14"/>
  <c r="IJ615" i="14"/>
  <c r="II615" i="14"/>
  <c r="IH615" i="14"/>
  <c r="IG615" i="14"/>
  <c r="IF615" i="14"/>
  <c r="IE615" i="14"/>
  <c r="ID615" i="14"/>
  <c r="IC615" i="14"/>
  <c r="IB615" i="14"/>
  <c r="IA615" i="14"/>
  <c r="HZ615" i="14"/>
  <c r="HY615" i="14"/>
  <c r="HX615" i="14"/>
  <c r="HW615" i="14"/>
  <c r="HV615" i="14"/>
  <c r="HU615" i="14"/>
  <c r="HT615" i="14"/>
  <c r="HS615" i="14"/>
  <c r="HR615" i="14"/>
  <c r="HQ615" i="14"/>
  <c r="HP615" i="14"/>
  <c r="HO615" i="14"/>
  <c r="HN615" i="14"/>
  <c r="HM615" i="14"/>
  <c r="HL615" i="14"/>
  <c r="HK615" i="14"/>
  <c r="HJ615" i="14"/>
  <c r="HI615" i="14"/>
  <c r="HH615" i="14"/>
  <c r="HG615" i="14"/>
  <c r="HF615" i="14"/>
  <c r="HE615" i="14"/>
  <c r="HD615" i="14"/>
  <c r="HC615" i="14"/>
  <c r="HB615" i="14"/>
  <c r="HA615" i="14"/>
  <c r="GZ615" i="14"/>
  <c r="GY615" i="14"/>
  <c r="GX615" i="14"/>
  <c r="GW615" i="14"/>
  <c r="GV615" i="14"/>
  <c r="GU615" i="14"/>
  <c r="GT615" i="14"/>
  <c r="GS615" i="14"/>
  <c r="GR615" i="14"/>
  <c r="GQ615" i="14"/>
  <c r="GP615" i="14"/>
  <c r="GO615" i="14"/>
  <c r="GN615" i="14"/>
  <c r="GM615" i="14"/>
  <c r="GL615" i="14"/>
  <c r="GK615" i="14"/>
  <c r="GJ615" i="14"/>
  <c r="GI615" i="14"/>
  <c r="GH615" i="14"/>
  <c r="GG615" i="14"/>
  <c r="GF615" i="14"/>
  <c r="GE615" i="14"/>
  <c r="GD615" i="14"/>
  <c r="GC615" i="14"/>
  <c r="GB615" i="14"/>
  <c r="GA615" i="14"/>
  <c r="FZ615" i="14"/>
  <c r="FY615" i="14"/>
  <c r="FX615" i="14"/>
  <c r="FW615" i="14"/>
  <c r="FV615" i="14"/>
  <c r="FU615" i="14"/>
  <c r="FT615" i="14"/>
  <c r="FS615" i="14"/>
  <c r="FR615" i="14"/>
  <c r="FQ615" i="14"/>
  <c r="FP615" i="14"/>
  <c r="FO615" i="14"/>
  <c r="FN615" i="14"/>
  <c r="FM615" i="14"/>
  <c r="FL615" i="14"/>
  <c r="FK615" i="14"/>
  <c r="FJ615" i="14"/>
  <c r="FI615" i="14"/>
  <c r="FH615" i="14"/>
  <c r="FG615" i="14"/>
  <c r="FF615" i="14"/>
  <c r="FE615" i="14"/>
  <c r="FD615" i="14"/>
  <c r="FC615" i="14"/>
  <c r="FB615" i="14"/>
  <c r="FA615" i="14"/>
  <c r="EZ615" i="14"/>
  <c r="EY615" i="14"/>
  <c r="EX615" i="14"/>
  <c r="EW615" i="14"/>
  <c r="EV615" i="14"/>
  <c r="EU615" i="14"/>
  <c r="ET615" i="14"/>
  <c r="ES615" i="14"/>
  <c r="ER615" i="14"/>
  <c r="EQ615" i="14"/>
  <c r="EP615" i="14"/>
  <c r="EO615" i="14"/>
  <c r="EN615" i="14"/>
  <c r="EM615" i="14"/>
  <c r="EL615" i="14"/>
  <c r="EK615" i="14"/>
  <c r="EJ615" i="14"/>
  <c r="EI615" i="14"/>
  <c r="EH615" i="14"/>
  <c r="EG615" i="14"/>
  <c r="EF615" i="14"/>
  <c r="EE615" i="14"/>
  <c r="ED615" i="14"/>
  <c r="EC615" i="14"/>
  <c r="EB615" i="14"/>
  <c r="EA615" i="14"/>
  <c r="DZ615" i="14"/>
  <c r="DY615" i="14"/>
  <c r="DX615" i="14"/>
  <c r="DW615" i="14"/>
  <c r="DV615" i="14"/>
  <c r="DU615" i="14"/>
  <c r="DT615" i="14"/>
  <c r="DS615" i="14"/>
  <c r="DR615" i="14"/>
  <c r="DQ615" i="14"/>
  <c r="DP615" i="14"/>
  <c r="DO615" i="14"/>
  <c r="DN615" i="14"/>
  <c r="DM615" i="14"/>
  <c r="DL615" i="14"/>
  <c r="DK615" i="14"/>
  <c r="DJ615" i="14"/>
  <c r="DI615" i="14"/>
  <c r="DH615" i="14"/>
  <c r="DG615" i="14"/>
  <c r="DF615" i="14"/>
  <c r="DE615" i="14"/>
  <c r="DD615" i="14"/>
  <c r="DC615" i="14"/>
  <c r="DB615" i="14"/>
  <c r="DA615" i="14"/>
  <c r="CZ615" i="14"/>
  <c r="CY615" i="14"/>
  <c r="CX615" i="14"/>
  <c r="CW615" i="14"/>
  <c r="CV615" i="14"/>
  <c r="CU615" i="14"/>
  <c r="CT615" i="14"/>
  <c r="CS615" i="14"/>
  <c r="CR615" i="14"/>
  <c r="CQ615" i="14"/>
  <c r="CP615" i="14"/>
  <c r="CO615" i="14"/>
  <c r="CN615" i="14"/>
  <c r="CM615" i="14"/>
  <c r="CL615" i="14"/>
  <c r="CK615" i="14"/>
  <c r="CJ615" i="14"/>
  <c r="CI615" i="14"/>
  <c r="CH615" i="14"/>
  <c r="CG615" i="14"/>
  <c r="CF615" i="14"/>
  <c r="CE615" i="14"/>
  <c r="CD615" i="14"/>
  <c r="CC615" i="14"/>
  <c r="CB615" i="14"/>
  <c r="CA615" i="14"/>
  <c r="BZ615" i="14"/>
  <c r="BY615" i="14"/>
  <c r="BX615" i="14"/>
  <c r="BW615" i="14"/>
  <c r="BV615" i="14"/>
  <c r="BU615" i="14"/>
  <c r="BT615" i="14"/>
  <c r="BS615" i="14"/>
  <c r="BR615" i="14"/>
  <c r="BQ615" i="14"/>
  <c r="BP615" i="14"/>
  <c r="BO615" i="14"/>
  <c r="BN615" i="14"/>
  <c r="BM615" i="14"/>
  <c r="BL615" i="14"/>
  <c r="BK615" i="14"/>
  <c r="BJ615" i="14"/>
  <c r="BI615" i="14"/>
  <c r="BH615" i="14"/>
  <c r="BG615" i="14"/>
  <c r="BF615" i="14"/>
  <c r="BE615" i="14"/>
  <c r="BD615" i="14"/>
  <c r="BC615" i="14"/>
  <c r="BB615" i="14"/>
  <c r="BA615" i="14"/>
  <c r="AZ615" i="14"/>
  <c r="AY615" i="14"/>
  <c r="AX615" i="14"/>
  <c r="AW615" i="14"/>
  <c r="AV615" i="14"/>
  <c r="AU615" i="14"/>
  <c r="AT615" i="14"/>
  <c r="AS615" i="14"/>
  <c r="AR615" i="14"/>
  <c r="AQ615" i="14"/>
  <c r="AP615" i="14"/>
  <c r="AO615" i="14"/>
  <c r="AN615" i="14"/>
  <c r="AM615" i="14"/>
  <c r="AL615" i="14"/>
  <c r="AK615" i="14"/>
  <c r="AJ615" i="14"/>
  <c r="AI615" i="14"/>
  <c r="AH615" i="14"/>
  <c r="AG615" i="14"/>
  <c r="AF615" i="14"/>
  <c r="AE615" i="14"/>
  <c r="AD615" i="14"/>
  <c r="AC615" i="14"/>
  <c r="AB615" i="14"/>
  <c r="AA615" i="14"/>
  <c r="Z615" i="14"/>
  <c r="Y615" i="14"/>
  <c r="X615" i="14"/>
  <c r="W615" i="14"/>
  <c r="V615" i="14"/>
  <c r="U615" i="14"/>
  <c r="T615" i="14"/>
  <c r="S615" i="14"/>
  <c r="R615" i="14"/>
  <c r="Q615" i="14"/>
  <c r="P615" i="14"/>
  <c r="O615" i="14"/>
  <c r="N615" i="14"/>
  <c r="M615" i="14"/>
  <c r="L615" i="14"/>
  <c r="K615" i="14"/>
  <c r="J615" i="14"/>
  <c r="I615" i="14"/>
  <c r="H615" i="14"/>
  <c r="G615" i="14"/>
  <c r="JB614" i="14"/>
  <c r="JA614" i="14"/>
  <c r="IZ614" i="14"/>
  <c r="IY614" i="14"/>
  <c r="IX614" i="14"/>
  <c r="IW614" i="14"/>
  <c r="IV614" i="14"/>
  <c r="IU614" i="14"/>
  <c r="IT614" i="14"/>
  <c r="IS614" i="14"/>
  <c r="IR614" i="14"/>
  <c r="IQ614" i="14"/>
  <c r="IP614" i="14"/>
  <c r="IO614" i="14"/>
  <c r="IN614" i="14"/>
  <c r="IM614" i="14"/>
  <c r="IL614" i="14"/>
  <c r="IK614" i="14"/>
  <c r="IJ614" i="14"/>
  <c r="II614" i="14"/>
  <c r="IH614" i="14"/>
  <c r="IG614" i="14"/>
  <c r="IF614" i="14"/>
  <c r="IE614" i="14"/>
  <c r="ID614" i="14"/>
  <c r="IC614" i="14"/>
  <c r="IB614" i="14"/>
  <c r="IA614" i="14"/>
  <c r="HZ614" i="14"/>
  <c r="HY614" i="14"/>
  <c r="HX614" i="14"/>
  <c r="HW614" i="14"/>
  <c r="HV614" i="14"/>
  <c r="HU614" i="14"/>
  <c r="HT614" i="14"/>
  <c r="HS614" i="14"/>
  <c r="HR614" i="14"/>
  <c r="HQ614" i="14"/>
  <c r="HP614" i="14"/>
  <c r="HO614" i="14"/>
  <c r="HN614" i="14"/>
  <c r="HM614" i="14"/>
  <c r="HL614" i="14"/>
  <c r="HK614" i="14"/>
  <c r="HJ614" i="14"/>
  <c r="HI614" i="14"/>
  <c r="HH614" i="14"/>
  <c r="HG614" i="14"/>
  <c r="HF614" i="14"/>
  <c r="HE614" i="14"/>
  <c r="HD614" i="14"/>
  <c r="HC614" i="14"/>
  <c r="HB614" i="14"/>
  <c r="HA614" i="14"/>
  <c r="GZ614" i="14"/>
  <c r="GY614" i="14"/>
  <c r="GX614" i="14"/>
  <c r="GW614" i="14"/>
  <c r="GV614" i="14"/>
  <c r="GU614" i="14"/>
  <c r="GT614" i="14"/>
  <c r="GS614" i="14"/>
  <c r="GR614" i="14"/>
  <c r="GQ614" i="14"/>
  <c r="GP614" i="14"/>
  <c r="GO614" i="14"/>
  <c r="GN614" i="14"/>
  <c r="GM614" i="14"/>
  <c r="GL614" i="14"/>
  <c r="GK614" i="14"/>
  <c r="GJ614" i="14"/>
  <c r="GI614" i="14"/>
  <c r="GH614" i="14"/>
  <c r="GG614" i="14"/>
  <c r="GF614" i="14"/>
  <c r="GE614" i="14"/>
  <c r="GD614" i="14"/>
  <c r="GC614" i="14"/>
  <c r="GB614" i="14"/>
  <c r="GA614" i="14"/>
  <c r="FZ614" i="14"/>
  <c r="FY614" i="14"/>
  <c r="FX614" i="14"/>
  <c r="FW614" i="14"/>
  <c r="FV614" i="14"/>
  <c r="FU614" i="14"/>
  <c r="FT614" i="14"/>
  <c r="FS614" i="14"/>
  <c r="FR614" i="14"/>
  <c r="FQ614" i="14"/>
  <c r="FP614" i="14"/>
  <c r="FO614" i="14"/>
  <c r="FN614" i="14"/>
  <c r="FM614" i="14"/>
  <c r="FL614" i="14"/>
  <c r="FK614" i="14"/>
  <c r="FJ614" i="14"/>
  <c r="FI614" i="14"/>
  <c r="FH614" i="14"/>
  <c r="FG614" i="14"/>
  <c r="FF614" i="14"/>
  <c r="FE614" i="14"/>
  <c r="FD614" i="14"/>
  <c r="FC614" i="14"/>
  <c r="FB614" i="14"/>
  <c r="FA614" i="14"/>
  <c r="EZ614" i="14"/>
  <c r="EY614" i="14"/>
  <c r="EX614" i="14"/>
  <c r="EW614" i="14"/>
  <c r="EV614" i="14"/>
  <c r="EU614" i="14"/>
  <c r="ET614" i="14"/>
  <c r="ES614" i="14"/>
  <c r="ER614" i="14"/>
  <c r="EQ614" i="14"/>
  <c r="EP614" i="14"/>
  <c r="EO614" i="14"/>
  <c r="EN614" i="14"/>
  <c r="EM614" i="14"/>
  <c r="EL614" i="14"/>
  <c r="EK614" i="14"/>
  <c r="EJ614" i="14"/>
  <c r="EI614" i="14"/>
  <c r="EH614" i="14"/>
  <c r="EG614" i="14"/>
  <c r="EF614" i="14"/>
  <c r="EE614" i="14"/>
  <c r="ED614" i="14"/>
  <c r="EC614" i="14"/>
  <c r="EB614" i="14"/>
  <c r="EA614" i="14"/>
  <c r="DZ614" i="14"/>
  <c r="DY614" i="14"/>
  <c r="DX614" i="14"/>
  <c r="DW614" i="14"/>
  <c r="DV614" i="14"/>
  <c r="DU614" i="14"/>
  <c r="DT614" i="14"/>
  <c r="DS614" i="14"/>
  <c r="DR614" i="14"/>
  <c r="DQ614" i="14"/>
  <c r="DP614" i="14"/>
  <c r="DO614" i="14"/>
  <c r="DN614" i="14"/>
  <c r="DM614" i="14"/>
  <c r="DL614" i="14"/>
  <c r="DK614" i="14"/>
  <c r="DJ614" i="14"/>
  <c r="DI614" i="14"/>
  <c r="DH614" i="14"/>
  <c r="DG614" i="14"/>
  <c r="DF614" i="14"/>
  <c r="DE614" i="14"/>
  <c r="DD614" i="14"/>
  <c r="DC614" i="14"/>
  <c r="DB614" i="14"/>
  <c r="DA614" i="14"/>
  <c r="CZ614" i="14"/>
  <c r="CY614" i="14"/>
  <c r="CX614" i="14"/>
  <c r="CW614" i="14"/>
  <c r="CV614" i="14"/>
  <c r="CU614" i="14"/>
  <c r="CT614" i="14"/>
  <c r="CS614" i="14"/>
  <c r="CR614" i="14"/>
  <c r="CQ614" i="14"/>
  <c r="CP614" i="14"/>
  <c r="CO614" i="14"/>
  <c r="CN614" i="14"/>
  <c r="CM614" i="14"/>
  <c r="CL614" i="14"/>
  <c r="CK614" i="14"/>
  <c r="CJ614" i="14"/>
  <c r="CI614" i="14"/>
  <c r="CH614" i="14"/>
  <c r="CG614" i="14"/>
  <c r="CF614" i="14"/>
  <c r="CE614" i="14"/>
  <c r="CD614" i="14"/>
  <c r="CC614" i="14"/>
  <c r="CB614" i="14"/>
  <c r="CA614" i="14"/>
  <c r="BZ614" i="14"/>
  <c r="BY614" i="14"/>
  <c r="BX614" i="14"/>
  <c r="BW614" i="14"/>
  <c r="BV614" i="14"/>
  <c r="BU614" i="14"/>
  <c r="BT614" i="14"/>
  <c r="BS614" i="14"/>
  <c r="BR614" i="14"/>
  <c r="BQ614" i="14"/>
  <c r="BP614" i="14"/>
  <c r="BO614" i="14"/>
  <c r="BN614" i="14"/>
  <c r="BM614" i="14"/>
  <c r="BL614" i="14"/>
  <c r="BK614" i="14"/>
  <c r="BJ614" i="14"/>
  <c r="BI614" i="14"/>
  <c r="BH614" i="14"/>
  <c r="BG614" i="14"/>
  <c r="BF614" i="14"/>
  <c r="BE614" i="14"/>
  <c r="BD614" i="14"/>
  <c r="BC614" i="14"/>
  <c r="BB614" i="14"/>
  <c r="BA614" i="14"/>
  <c r="AZ614" i="14"/>
  <c r="AY614" i="14"/>
  <c r="AX614" i="14"/>
  <c r="AW614" i="14"/>
  <c r="AV614" i="14"/>
  <c r="AU614" i="14"/>
  <c r="AT614" i="14"/>
  <c r="AS614" i="14"/>
  <c r="AR614" i="14"/>
  <c r="AQ614" i="14"/>
  <c r="AP614" i="14"/>
  <c r="AO614" i="14"/>
  <c r="AN614" i="14"/>
  <c r="AM614" i="14"/>
  <c r="AL614" i="14"/>
  <c r="AK614" i="14"/>
  <c r="AJ614" i="14"/>
  <c r="AI614" i="14"/>
  <c r="AH614" i="14"/>
  <c r="AG614" i="14"/>
  <c r="AF614" i="14"/>
  <c r="AE614" i="14"/>
  <c r="AD614" i="14"/>
  <c r="AC614" i="14"/>
  <c r="AB614" i="14"/>
  <c r="AA614" i="14"/>
  <c r="Z614" i="14"/>
  <c r="Y614" i="14"/>
  <c r="X614" i="14"/>
  <c r="W614" i="14"/>
  <c r="V614" i="14"/>
  <c r="U614" i="14"/>
  <c r="T614" i="14"/>
  <c r="S614" i="14"/>
  <c r="R614" i="14"/>
  <c r="Q614" i="14"/>
  <c r="P614" i="14"/>
  <c r="O614" i="14"/>
  <c r="N614" i="14"/>
  <c r="M614" i="14"/>
  <c r="L614" i="14"/>
  <c r="K614" i="14"/>
  <c r="J614" i="14"/>
  <c r="I614" i="14"/>
  <c r="H614" i="14"/>
  <c r="G614" i="14"/>
  <c r="JB613" i="14"/>
  <c r="JA613" i="14"/>
  <c r="IZ613" i="14"/>
  <c r="IY613" i="14"/>
  <c r="IX613" i="14"/>
  <c r="IW613" i="14"/>
  <c r="IV613" i="14"/>
  <c r="IU613" i="14"/>
  <c r="IT613" i="14"/>
  <c r="IS613" i="14"/>
  <c r="IR613" i="14"/>
  <c r="IQ613" i="14"/>
  <c r="IP613" i="14"/>
  <c r="IO613" i="14"/>
  <c r="IN613" i="14"/>
  <c r="IM613" i="14"/>
  <c r="IL613" i="14"/>
  <c r="IK613" i="14"/>
  <c r="IJ613" i="14"/>
  <c r="II613" i="14"/>
  <c r="IH613" i="14"/>
  <c r="IG613" i="14"/>
  <c r="IF613" i="14"/>
  <c r="IE613" i="14"/>
  <c r="ID613" i="14"/>
  <c r="IC613" i="14"/>
  <c r="IB613" i="14"/>
  <c r="IA613" i="14"/>
  <c r="HZ613" i="14"/>
  <c r="HY613" i="14"/>
  <c r="HX613" i="14"/>
  <c r="HW613" i="14"/>
  <c r="HV613" i="14"/>
  <c r="HU613" i="14"/>
  <c r="HT613" i="14"/>
  <c r="HS613" i="14"/>
  <c r="HR613" i="14"/>
  <c r="HQ613" i="14"/>
  <c r="HP613" i="14"/>
  <c r="HO613" i="14"/>
  <c r="HN613" i="14"/>
  <c r="HM613" i="14"/>
  <c r="HL613" i="14"/>
  <c r="HK613" i="14"/>
  <c r="HJ613" i="14"/>
  <c r="HI613" i="14"/>
  <c r="HH613" i="14"/>
  <c r="HG613" i="14"/>
  <c r="HF613" i="14"/>
  <c r="HE613" i="14"/>
  <c r="HD613" i="14"/>
  <c r="HC613" i="14"/>
  <c r="HB613" i="14"/>
  <c r="HA613" i="14"/>
  <c r="GZ613" i="14"/>
  <c r="GY613" i="14"/>
  <c r="GX613" i="14"/>
  <c r="GW613" i="14"/>
  <c r="GV613" i="14"/>
  <c r="GU613" i="14"/>
  <c r="GT613" i="14"/>
  <c r="GS613" i="14"/>
  <c r="GR613" i="14"/>
  <c r="GQ613" i="14"/>
  <c r="GP613" i="14"/>
  <c r="GO613" i="14"/>
  <c r="GN613" i="14"/>
  <c r="GM613" i="14"/>
  <c r="GL613" i="14"/>
  <c r="GK613" i="14"/>
  <c r="GJ613" i="14"/>
  <c r="GI613" i="14"/>
  <c r="GH613" i="14"/>
  <c r="GG613" i="14"/>
  <c r="GF613" i="14"/>
  <c r="GE613" i="14"/>
  <c r="GD613" i="14"/>
  <c r="GC613" i="14"/>
  <c r="GB613" i="14"/>
  <c r="GA613" i="14"/>
  <c r="FZ613" i="14"/>
  <c r="FY613" i="14"/>
  <c r="FX613" i="14"/>
  <c r="FW613" i="14"/>
  <c r="FV613" i="14"/>
  <c r="FU613" i="14"/>
  <c r="FT613" i="14"/>
  <c r="FS613" i="14"/>
  <c r="FR613" i="14"/>
  <c r="FQ613" i="14"/>
  <c r="FP613" i="14"/>
  <c r="FO613" i="14"/>
  <c r="FN613" i="14"/>
  <c r="FM613" i="14"/>
  <c r="FL613" i="14"/>
  <c r="FK613" i="14"/>
  <c r="FJ613" i="14"/>
  <c r="FI613" i="14"/>
  <c r="FH613" i="14"/>
  <c r="FG613" i="14"/>
  <c r="FF613" i="14"/>
  <c r="FE613" i="14"/>
  <c r="FD613" i="14"/>
  <c r="FC613" i="14"/>
  <c r="FB613" i="14"/>
  <c r="FA613" i="14"/>
  <c r="EZ613" i="14"/>
  <c r="EY613" i="14"/>
  <c r="EX613" i="14"/>
  <c r="EW613" i="14"/>
  <c r="EV613" i="14"/>
  <c r="EU613" i="14"/>
  <c r="ET613" i="14"/>
  <c r="ES613" i="14"/>
  <c r="ER613" i="14"/>
  <c r="EQ613" i="14"/>
  <c r="EP613" i="14"/>
  <c r="EO613" i="14"/>
  <c r="EN613" i="14"/>
  <c r="EM613" i="14"/>
  <c r="EL613" i="14"/>
  <c r="EK613" i="14"/>
  <c r="EJ613" i="14"/>
  <c r="EI613" i="14"/>
  <c r="EH613" i="14"/>
  <c r="EG613" i="14"/>
  <c r="EF613" i="14"/>
  <c r="EE613" i="14"/>
  <c r="ED613" i="14"/>
  <c r="EC613" i="14"/>
  <c r="EB613" i="14"/>
  <c r="EA613" i="14"/>
  <c r="DZ613" i="14"/>
  <c r="DY613" i="14"/>
  <c r="DX613" i="14"/>
  <c r="DW613" i="14"/>
  <c r="DV613" i="14"/>
  <c r="DU613" i="14"/>
  <c r="DT613" i="14"/>
  <c r="DS613" i="14"/>
  <c r="DR613" i="14"/>
  <c r="DQ613" i="14"/>
  <c r="DP613" i="14"/>
  <c r="DO613" i="14"/>
  <c r="DN613" i="14"/>
  <c r="DM613" i="14"/>
  <c r="DL613" i="14"/>
  <c r="DK613" i="14"/>
  <c r="DJ613" i="14"/>
  <c r="DI613" i="14"/>
  <c r="DH613" i="14"/>
  <c r="DG613" i="14"/>
  <c r="DF613" i="14"/>
  <c r="DE613" i="14"/>
  <c r="DD613" i="14"/>
  <c r="DC613" i="14"/>
  <c r="DB613" i="14"/>
  <c r="DA613" i="14"/>
  <c r="CZ613" i="14"/>
  <c r="CY613" i="14"/>
  <c r="CX613" i="14"/>
  <c r="CW613" i="14"/>
  <c r="CV613" i="14"/>
  <c r="CU613" i="14"/>
  <c r="CT613" i="14"/>
  <c r="CS613" i="14"/>
  <c r="CR613" i="14"/>
  <c r="CQ613" i="14"/>
  <c r="CP613" i="14"/>
  <c r="CO613" i="14"/>
  <c r="CN613" i="14"/>
  <c r="CM613" i="14"/>
  <c r="CL613" i="14"/>
  <c r="CK613" i="14"/>
  <c r="CJ613" i="14"/>
  <c r="CI613" i="14"/>
  <c r="CH613" i="14"/>
  <c r="CG613" i="14"/>
  <c r="CF613" i="14"/>
  <c r="CE613" i="14"/>
  <c r="CD613" i="14"/>
  <c r="CC613" i="14"/>
  <c r="CB613" i="14"/>
  <c r="CA613" i="14"/>
  <c r="BZ613" i="14"/>
  <c r="BY613" i="14"/>
  <c r="BX613" i="14"/>
  <c r="BW613" i="14"/>
  <c r="BV613" i="14"/>
  <c r="BU613" i="14"/>
  <c r="BT613" i="14"/>
  <c r="BS613" i="14"/>
  <c r="BR613" i="14"/>
  <c r="BQ613" i="14"/>
  <c r="BP613" i="14"/>
  <c r="BO613" i="14"/>
  <c r="BN613" i="14"/>
  <c r="BM613" i="14"/>
  <c r="BL613" i="14"/>
  <c r="BK613" i="14"/>
  <c r="BJ613" i="14"/>
  <c r="BI613" i="14"/>
  <c r="BH613" i="14"/>
  <c r="BG613" i="14"/>
  <c r="BF613" i="14"/>
  <c r="BE613" i="14"/>
  <c r="BD613" i="14"/>
  <c r="BC613" i="14"/>
  <c r="BB613" i="14"/>
  <c r="BA613" i="14"/>
  <c r="AZ613" i="14"/>
  <c r="AY613" i="14"/>
  <c r="AX613" i="14"/>
  <c r="AW613" i="14"/>
  <c r="AV613" i="14"/>
  <c r="AU613" i="14"/>
  <c r="AT613" i="14"/>
  <c r="AS613" i="14"/>
  <c r="AR613" i="14"/>
  <c r="AQ613" i="14"/>
  <c r="AP613" i="14"/>
  <c r="AO613" i="14"/>
  <c r="AN613" i="14"/>
  <c r="AM613" i="14"/>
  <c r="AL613" i="14"/>
  <c r="AK613" i="14"/>
  <c r="AJ613" i="14"/>
  <c r="AI613" i="14"/>
  <c r="AH613" i="14"/>
  <c r="AG613" i="14"/>
  <c r="AF613" i="14"/>
  <c r="AE613" i="14"/>
  <c r="AD613" i="14"/>
  <c r="AC613" i="14"/>
  <c r="AB613" i="14"/>
  <c r="AA613" i="14"/>
  <c r="Z613" i="14"/>
  <c r="Y613" i="14"/>
  <c r="X613" i="14"/>
  <c r="W613" i="14"/>
  <c r="V613" i="14"/>
  <c r="U613" i="14"/>
  <c r="T613" i="14"/>
  <c r="S613" i="14"/>
  <c r="R613" i="14"/>
  <c r="Q613" i="14"/>
  <c r="P613" i="14"/>
  <c r="O613" i="14"/>
  <c r="N613" i="14"/>
  <c r="M613" i="14"/>
  <c r="L613" i="14"/>
  <c r="K613" i="14"/>
  <c r="J613" i="14"/>
  <c r="I613" i="14"/>
  <c r="H613" i="14"/>
  <c r="G613" i="14"/>
  <c r="JB612" i="14"/>
  <c r="JA612" i="14"/>
  <c r="IZ612" i="14"/>
  <c r="IY612" i="14"/>
  <c r="IX612" i="14"/>
  <c r="IW612" i="14"/>
  <c r="IV612" i="14"/>
  <c r="IU612" i="14"/>
  <c r="IT612" i="14"/>
  <c r="IS612" i="14"/>
  <c r="IR612" i="14"/>
  <c r="IQ612" i="14"/>
  <c r="IP612" i="14"/>
  <c r="IO612" i="14"/>
  <c r="IN612" i="14"/>
  <c r="IM612" i="14"/>
  <c r="IL612" i="14"/>
  <c r="IK612" i="14"/>
  <c r="IJ612" i="14"/>
  <c r="II612" i="14"/>
  <c r="IH612" i="14"/>
  <c r="IG612" i="14"/>
  <c r="IF612" i="14"/>
  <c r="IE612" i="14"/>
  <c r="ID612" i="14"/>
  <c r="IC612" i="14"/>
  <c r="IB612" i="14"/>
  <c r="IA612" i="14"/>
  <c r="HZ612" i="14"/>
  <c r="HY612" i="14"/>
  <c r="HX612" i="14"/>
  <c r="HW612" i="14"/>
  <c r="HV612" i="14"/>
  <c r="HU612" i="14"/>
  <c r="HT612" i="14"/>
  <c r="HS612" i="14"/>
  <c r="HR612" i="14"/>
  <c r="HQ612" i="14"/>
  <c r="HP612" i="14"/>
  <c r="HO612" i="14"/>
  <c r="HN612" i="14"/>
  <c r="HM612" i="14"/>
  <c r="HL612" i="14"/>
  <c r="HK612" i="14"/>
  <c r="HJ612" i="14"/>
  <c r="HI612" i="14"/>
  <c r="HH612" i="14"/>
  <c r="HG612" i="14"/>
  <c r="HF612" i="14"/>
  <c r="HE612" i="14"/>
  <c r="HD612" i="14"/>
  <c r="HC612" i="14"/>
  <c r="HB612" i="14"/>
  <c r="HA612" i="14"/>
  <c r="GZ612" i="14"/>
  <c r="GY612" i="14"/>
  <c r="GX612" i="14"/>
  <c r="GW612" i="14"/>
  <c r="GV612" i="14"/>
  <c r="GU612" i="14"/>
  <c r="GT612" i="14"/>
  <c r="GS612" i="14"/>
  <c r="GR612" i="14"/>
  <c r="GQ612" i="14"/>
  <c r="GP612" i="14"/>
  <c r="GO612" i="14"/>
  <c r="GN612" i="14"/>
  <c r="GM612" i="14"/>
  <c r="GL612" i="14"/>
  <c r="GK612" i="14"/>
  <c r="GJ612" i="14"/>
  <c r="GI612" i="14"/>
  <c r="GH612" i="14"/>
  <c r="GG612" i="14"/>
  <c r="GF612" i="14"/>
  <c r="GE612" i="14"/>
  <c r="GD612" i="14"/>
  <c r="GC612" i="14"/>
  <c r="GB612" i="14"/>
  <c r="GA612" i="14"/>
  <c r="FZ612" i="14"/>
  <c r="FY612" i="14"/>
  <c r="FX612" i="14"/>
  <c r="FW612" i="14"/>
  <c r="FV612" i="14"/>
  <c r="FU612" i="14"/>
  <c r="FT612" i="14"/>
  <c r="FS612" i="14"/>
  <c r="FR612" i="14"/>
  <c r="FQ612" i="14"/>
  <c r="FP612" i="14"/>
  <c r="FO612" i="14"/>
  <c r="FN612" i="14"/>
  <c r="FM612" i="14"/>
  <c r="FL612" i="14"/>
  <c r="FK612" i="14"/>
  <c r="FJ612" i="14"/>
  <c r="FI612" i="14"/>
  <c r="FH612" i="14"/>
  <c r="FG612" i="14"/>
  <c r="FF612" i="14"/>
  <c r="FE612" i="14"/>
  <c r="FD612" i="14"/>
  <c r="FC612" i="14"/>
  <c r="FB612" i="14"/>
  <c r="FA612" i="14"/>
  <c r="EZ612" i="14"/>
  <c r="EY612" i="14"/>
  <c r="EX612" i="14"/>
  <c r="EW612" i="14"/>
  <c r="EV612" i="14"/>
  <c r="EU612" i="14"/>
  <c r="ET612" i="14"/>
  <c r="ES612" i="14"/>
  <c r="ER612" i="14"/>
  <c r="EQ612" i="14"/>
  <c r="EP612" i="14"/>
  <c r="EO612" i="14"/>
  <c r="EN612" i="14"/>
  <c r="EM612" i="14"/>
  <c r="EL612" i="14"/>
  <c r="EK612" i="14"/>
  <c r="EJ612" i="14"/>
  <c r="EI612" i="14"/>
  <c r="EH612" i="14"/>
  <c r="EG612" i="14"/>
  <c r="EF612" i="14"/>
  <c r="EE612" i="14"/>
  <c r="ED612" i="14"/>
  <c r="EC612" i="14"/>
  <c r="EB612" i="14"/>
  <c r="EA612" i="14"/>
  <c r="DZ612" i="14"/>
  <c r="DY612" i="14"/>
  <c r="DX612" i="14"/>
  <c r="DW612" i="14"/>
  <c r="DV612" i="14"/>
  <c r="DU612" i="14"/>
  <c r="DT612" i="14"/>
  <c r="DS612" i="14"/>
  <c r="DR612" i="14"/>
  <c r="DQ612" i="14"/>
  <c r="DP612" i="14"/>
  <c r="DO612" i="14"/>
  <c r="DN612" i="14"/>
  <c r="DM612" i="14"/>
  <c r="DL612" i="14"/>
  <c r="DK612" i="14"/>
  <c r="DJ612" i="14"/>
  <c r="DI612" i="14"/>
  <c r="DH612" i="14"/>
  <c r="DG612" i="14"/>
  <c r="DF612" i="14"/>
  <c r="DE612" i="14"/>
  <c r="DD612" i="14"/>
  <c r="DC612" i="14"/>
  <c r="DB612" i="14"/>
  <c r="DA612" i="14"/>
  <c r="CZ612" i="14"/>
  <c r="CY612" i="14"/>
  <c r="CX612" i="14"/>
  <c r="CW612" i="14"/>
  <c r="CV612" i="14"/>
  <c r="CU612" i="14"/>
  <c r="CT612" i="14"/>
  <c r="CS612" i="14"/>
  <c r="CR612" i="14"/>
  <c r="CQ612" i="14"/>
  <c r="CP612" i="14"/>
  <c r="CO612" i="14"/>
  <c r="CN612" i="14"/>
  <c r="CM612" i="14"/>
  <c r="CL612" i="14"/>
  <c r="CK612" i="14"/>
  <c r="CJ612" i="14"/>
  <c r="CI612" i="14"/>
  <c r="CH612" i="14"/>
  <c r="CG612" i="14"/>
  <c r="CF612" i="14"/>
  <c r="CE612" i="14"/>
  <c r="CD612" i="14"/>
  <c r="CC612" i="14"/>
  <c r="CB612" i="14"/>
  <c r="CA612" i="14"/>
  <c r="BZ612" i="14"/>
  <c r="BY612" i="14"/>
  <c r="BX612" i="14"/>
  <c r="BW612" i="14"/>
  <c r="BV612" i="14"/>
  <c r="BU612" i="14"/>
  <c r="BT612" i="14"/>
  <c r="BS612" i="14"/>
  <c r="BR612" i="14"/>
  <c r="BQ612" i="14"/>
  <c r="BP612" i="14"/>
  <c r="BO612" i="14"/>
  <c r="BN612" i="14"/>
  <c r="BM612" i="14"/>
  <c r="BL612" i="14"/>
  <c r="BK612" i="14"/>
  <c r="BJ612" i="14"/>
  <c r="BI612" i="14"/>
  <c r="BH612" i="14"/>
  <c r="BG612" i="14"/>
  <c r="BF612" i="14"/>
  <c r="BE612" i="14"/>
  <c r="BD612" i="14"/>
  <c r="BC612" i="14"/>
  <c r="BB612" i="14"/>
  <c r="BA612" i="14"/>
  <c r="AZ612" i="14"/>
  <c r="AY612" i="14"/>
  <c r="AX612" i="14"/>
  <c r="AW612" i="14"/>
  <c r="AV612" i="14"/>
  <c r="AU612" i="14"/>
  <c r="AT612" i="14"/>
  <c r="AS612" i="14"/>
  <c r="AR612" i="14"/>
  <c r="AQ612" i="14"/>
  <c r="AP612" i="14"/>
  <c r="AO612" i="14"/>
  <c r="AN612" i="14"/>
  <c r="AM612" i="14"/>
  <c r="AL612" i="14"/>
  <c r="AK612" i="14"/>
  <c r="AJ612" i="14"/>
  <c r="AI612" i="14"/>
  <c r="AH612" i="14"/>
  <c r="AG612" i="14"/>
  <c r="AF612" i="14"/>
  <c r="AE612" i="14"/>
  <c r="AD612" i="14"/>
  <c r="AC612" i="14"/>
  <c r="AB612" i="14"/>
  <c r="AA612" i="14"/>
  <c r="Z612" i="14"/>
  <c r="Y612" i="14"/>
  <c r="X612" i="14"/>
  <c r="W612" i="14"/>
  <c r="V612" i="14"/>
  <c r="U612" i="14"/>
  <c r="T612" i="14"/>
  <c r="S612" i="14"/>
  <c r="R612" i="14"/>
  <c r="Q612" i="14"/>
  <c r="P612" i="14"/>
  <c r="O612" i="14"/>
  <c r="N612" i="14"/>
  <c r="M612" i="14"/>
  <c r="L612" i="14"/>
  <c r="K612" i="14"/>
  <c r="J612" i="14"/>
  <c r="I612" i="14"/>
  <c r="H612" i="14"/>
  <c r="G612" i="14"/>
  <c r="JB611" i="14"/>
  <c r="JA611" i="14"/>
  <c r="IZ611" i="14"/>
  <c r="IY611" i="14"/>
  <c r="IX611" i="14"/>
  <c r="IW611" i="14"/>
  <c r="IV611" i="14"/>
  <c r="IU611" i="14"/>
  <c r="IT611" i="14"/>
  <c r="IS611" i="14"/>
  <c r="IR611" i="14"/>
  <c r="IQ611" i="14"/>
  <c r="IP611" i="14"/>
  <c r="IO611" i="14"/>
  <c r="IN611" i="14"/>
  <c r="IM611" i="14"/>
  <c r="IL611" i="14"/>
  <c r="IK611" i="14"/>
  <c r="IJ611" i="14"/>
  <c r="II611" i="14"/>
  <c r="IH611" i="14"/>
  <c r="IG611" i="14"/>
  <c r="IF611" i="14"/>
  <c r="IE611" i="14"/>
  <c r="ID611" i="14"/>
  <c r="IC611" i="14"/>
  <c r="IB611" i="14"/>
  <c r="IA611" i="14"/>
  <c r="HZ611" i="14"/>
  <c r="HY611" i="14"/>
  <c r="HX611" i="14"/>
  <c r="HW611" i="14"/>
  <c r="HV611" i="14"/>
  <c r="HU611" i="14"/>
  <c r="HT611" i="14"/>
  <c r="HS611" i="14"/>
  <c r="HR611" i="14"/>
  <c r="HQ611" i="14"/>
  <c r="HP611" i="14"/>
  <c r="HO611" i="14"/>
  <c r="HN611" i="14"/>
  <c r="HM611" i="14"/>
  <c r="HL611" i="14"/>
  <c r="HK611" i="14"/>
  <c r="HJ611" i="14"/>
  <c r="HI611" i="14"/>
  <c r="HH611" i="14"/>
  <c r="HG611" i="14"/>
  <c r="HF611" i="14"/>
  <c r="HE611" i="14"/>
  <c r="HD611" i="14"/>
  <c r="HC611" i="14"/>
  <c r="HB611" i="14"/>
  <c r="HA611" i="14"/>
  <c r="GZ611" i="14"/>
  <c r="GY611" i="14"/>
  <c r="GX611" i="14"/>
  <c r="GW611" i="14"/>
  <c r="GV611" i="14"/>
  <c r="GU611" i="14"/>
  <c r="GT611" i="14"/>
  <c r="GS611" i="14"/>
  <c r="GR611" i="14"/>
  <c r="GQ611" i="14"/>
  <c r="GP611" i="14"/>
  <c r="GO611" i="14"/>
  <c r="GN611" i="14"/>
  <c r="GM611" i="14"/>
  <c r="GL611" i="14"/>
  <c r="GK611" i="14"/>
  <c r="GJ611" i="14"/>
  <c r="GI611" i="14"/>
  <c r="GH611" i="14"/>
  <c r="GG611" i="14"/>
  <c r="GF611" i="14"/>
  <c r="GE611" i="14"/>
  <c r="GD611" i="14"/>
  <c r="GC611" i="14"/>
  <c r="GB611" i="14"/>
  <c r="GA611" i="14"/>
  <c r="FZ611" i="14"/>
  <c r="FY611" i="14"/>
  <c r="FX611" i="14"/>
  <c r="FW611" i="14"/>
  <c r="FV611" i="14"/>
  <c r="FU611" i="14"/>
  <c r="FT611" i="14"/>
  <c r="FS611" i="14"/>
  <c r="FR611" i="14"/>
  <c r="FQ611" i="14"/>
  <c r="FP611" i="14"/>
  <c r="FO611" i="14"/>
  <c r="FN611" i="14"/>
  <c r="FM611" i="14"/>
  <c r="FL611" i="14"/>
  <c r="FK611" i="14"/>
  <c r="FJ611" i="14"/>
  <c r="FI611" i="14"/>
  <c r="FH611" i="14"/>
  <c r="FG611" i="14"/>
  <c r="FF611" i="14"/>
  <c r="FE611" i="14"/>
  <c r="FD611" i="14"/>
  <c r="FC611" i="14"/>
  <c r="FB611" i="14"/>
  <c r="FA611" i="14"/>
  <c r="EZ611" i="14"/>
  <c r="EY611" i="14"/>
  <c r="EX611" i="14"/>
  <c r="EW611" i="14"/>
  <c r="EV611" i="14"/>
  <c r="EU611" i="14"/>
  <c r="ET611" i="14"/>
  <c r="ES611" i="14"/>
  <c r="ER611" i="14"/>
  <c r="EQ611" i="14"/>
  <c r="EP611" i="14"/>
  <c r="EO611" i="14"/>
  <c r="EN611" i="14"/>
  <c r="EM611" i="14"/>
  <c r="EL611" i="14"/>
  <c r="EK611" i="14"/>
  <c r="EJ611" i="14"/>
  <c r="EI611" i="14"/>
  <c r="EH611" i="14"/>
  <c r="EG611" i="14"/>
  <c r="EF611" i="14"/>
  <c r="EE611" i="14"/>
  <c r="ED611" i="14"/>
  <c r="EC611" i="14"/>
  <c r="EB611" i="14"/>
  <c r="EA611" i="14"/>
  <c r="DZ611" i="14"/>
  <c r="DY611" i="14"/>
  <c r="DX611" i="14"/>
  <c r="DW611" i="14"/>
  <c r="DV611" i="14"/>
  <c r="DU611" i="14"/>
  <c r="DT611" i="14"/>
  <c r="DS611" i="14"/>
  <c r="DR611" i="14"/>
  <c r="DQ611" i="14"/>
  <c r="DP611" i="14"/>
  <c r="DO611" i="14"/>
  <c r="DN611" i="14"/>
  <c r="DM611" i="14"/>
  <c r="DL611" i="14"/>
  <c r="DK611" i="14"/>
  <c r="DJ611" i="14"/>
  <c r="DI611" i="14"/>
  <c r="DH611" i="14"/>
  <c r="DG611" i="14"/>
  <c r="DF611" i="14"/>
  <c r="DE611" i="14"/>
  <c r="DD611" i="14"/>
  <c r="DC611" i="14"/>
  <c r="DB611" i="14"/>
  <c r="DA611" i="14"/>
  <c r="CZ611" i="14"/>
  <c r="CY611" i="14"/>
  <c r="CX611" i="14"/>
  <c r="CW611" i="14"/>
  <c r="CV611" i="14"/>
  <c r="CU611" i="14"/>
  <c r="CT611" i="14"/>
  <c r="CS611" i="14"/>
  <c r="CR611" i="14"/>
  <c r="CQ611" i="14"/>
  <c r="CP611" i="14"/>
  <c r="CO611" i="14"/>
  <c r="CN611" i="14"/>
  <c r="CM611" i="14"/>
  <c r="CL611" i="14"/>
  <c r="CK611" i="14"/>
  <c r="CJ611" i="14"/>
  <c r="CI611" i="14"/>
  <c r="CH611" i="14"/>
  <c r="CG611" i="14"/>
  <c r="CF611" i="14"/>
  <c r="CE611" i="14"/>
  <c r="CD611" i="14"/>
  <c r="CC611" i="14"/>
  <c r="CB611" i="14"/>
  <c r="CA611" i="14"/>
  <c r="BZ611" i="14"/>
  <c r="BY611" i="14"/>
  <c r="BX611" i="14"/>
  <c r="BW611" i="14"/>
  <c r="BV611" i="14"/>
  <c r="BU611" i="14"/>
  <c r="BT611" i="14"/>
  <c r="BS611" i="14"/>
  <c r="BR611" i="14"/>
  <c r="BQ611" i="14"/>
  <c r="BP611" i="14"/>
  <c r="BO611" i="14"/>
  <c r="BN611" i="14"/>
  <c r="BM611" i="14"/>
  <c r="BL611" i="14"/>
  <c r="BK611" i="14"/>
  <c r="BJ611" i="14"/>
  <c r="BI611" i="14"/>
  <c r="BH611" i="14"/>
  <c r="BG611" i="14"/>
  <c r="BF611" i="14"/>
  <c r="BE611" i="14"/>
  <c r="BD611" i="14"/>
  <c r="BC611" i="14"/>
  <c r="BB611" i="14"/>
  <c r="BA611" i="14"/>
  <c r="AZ611" i="14"/>
  <c r="AY611" i="14"/>
  <c r="AX611" i="14"/>
  <c r="AW611" i="14"/>
  <c r="AV611" i="14"/>
  <c r="AU611" i="14"/>
  <c r="AT611" i="14"/>
  <c r="AS611" i="14"/>
  <c r="AR611" i="14"/>
  <c r="AQ611" i="14"/>
  <c r="AP611" i="14"/>
  <c r="AO611" i="14"/>
  <c r="AN611" i="14"/>
  <c r="AM611" i="14"/>
  <c r="AL611" i="14"/>
  <c r="AK611" i="14"/>
  <c r="AJ611" i="14"/>
  <c r="AI611" i="14"/>
  <c r="AH611" i="14"/>
  <c r="AG611" i="14"/>
  <c r="AF611" i="14"/>
  <c r="AE611" i="14"/>
  <c r="AD611" i="14"/>
  <c r="AC611" i="14"/>
  <c r="AB611" i="14"/>
  <c r="AA611" i="14"/>
  <c r="Z611" i="14"/>
  <c r="Y611" i="14"/>
  <c r="X611" i="14"/>
  <c r="W611" i="14"/>
  <c r="V611" i="14"/>
  <c r="U611" i="14"/>
  <c r="T611" i="14"/>
  <c r="S611" i="14"/>
  <c r="R611" i="14"/>
  <c r="Q611" i="14"/>
  <c r="P611" i="14"/>
  <c r="O611" i="14"/>
  <c r="N611" i="14"/>
  <c r="M611" i="14"/>
  <c r="L611" i="14"/>
  <c r="K611" i="14"/>
  <c r="J611" i="14"/>
  <c r="I611" i="14"/>
  <c r="H611" i="14"/>
  <c r="G611" i="14"/>
  <c r="JB610" i="14"/>
  <c r="JA610" i="14"/>
  <c r="IZ610" i="14"/>
  <c r="IY610" i="14"/>
  <c r="IX610" i="14"/>
  <c r="IW610" i="14"/>
  <c r="IV610" i="14"/>
  <c r="IU610" i="14"/>
  <c r="IT610" i="14"/>
  <c r="IS610" i="14"/>
  <c r="IR610" i="14"/>
  <c r="IQ610" i="14"/>
  <c r="IP610" i="14"/>
  <c r="IO610" i="14"/>
  <c r="IN610" i="14"/>
  <c r="IM610" i="14"/>
  <c r="IL610" i="14"/>
  <c r="IK610" i="14"/>
  <c r="IJ610" i="14"/>
  <c r="II610" i="14"/>
  <c r="IH610" i="14"/>
  <c r="IG610" i="14"/>
  <c r="IF610" i="14"/>
  <c r="IE610" i="14"/>
  <c r="ID610" i="14"/>
  <c r="IC610" i="14"/>
  <c r="IB610" i="14"/>
  <c r="IA610" i="14"/>
  <c r="HZ610" i="14"/>
  <c r="HY610" i="14"/>
  <c r="HX610" i="14"/>
  <c r="HW610" i="14"/>
  <c r="HV610" i="14"/>
  <c r="HU610" i="14"/>
  <c r="HT610" i="14"/>
  <c r="HS610" i="14"/>
  <c r="HR610" i="14"/>
  <c r="HQ610" i="14"/>
  <c r="HP610" i="14"/>
  <c r="HO610" i="14"/>
  <c r="HN610" i="14"/>
  <c r="HM610" i="14"/>
  <c r="HL610" i="14"/>
  <c r="HK610" i="14"/>
  <c r="HJ610" i="14"/>
  <c r="HI610" i="14"/>
  <c r="HH610" i="14"/>
  <c r="HG610" i="14"/>
  <c r="HF610" i="14"/>
  <c r="HE610" i="14"/>
  <c r="HD610" i="14"/>
  <c r="HC610" i="14"/>
  <c r="HB610" i="14"/>
  <c r="HA610" i="14"/>
  <c r="GZ610" i="14"/>
  <c r="GY610" i="14"/>
  <c r="GX610" i="14"/>
  <c r="GW610" i="14"/>
  <c r="GV610" i="14"/>
  <c r="GU610" i="14"/>
  <c r="GT610" i="14"/>
  <c r="GS610" i="14"/>
  <c r="GR610" i="14"/>
  <c r="GQ610" i="14"/>
  <c r="GP610" i="14"/>
  <c r="GO610" i="14"/>
  <c r="GN610" i="14"/>
  <c r="GM610" i="14"/>
  <c r="GL610" i="14"/>
  <c r="GK610" i="14"/>
  <c r="GJ610" i="14"/>
  <c r="GI610" i="14"/>
  <c r="GH610" i="14"/>
  <c r="GG610" i="14"/>
  <c r="GF610" i="14"/>
  <c r="GE610" i="14"/>
  <c r="GD610" i="14"/>
  <c r="GC610" i="14"/>
  <c r="GB610" i="14"/>
  <c r="GA610" i="14"/>
  <c r="FZ610" i="14"/>
  <c r="FY610" i="14"/>
  <c r="FX610" i="14"/>
  <c r="FW610" i="14"/>
  <c r="FV610" i="14"/>
  <c r="FU610" i="14"/>
  <c r="FT610" i="14"/>
  <c r="FS610" i="14"/>
  <c r="FR610" i="14"/>
  <c r="FQ610" i="14"/>
  <c r="FP610" i="14"/>
  <c r="FO610" i="14"/>
  <c r="FN610" i="14"/>
  <c r="FM610" i="14"/>
  <c r="FL610" i="14"/>
  <c r="FK610" i="14"/>
  <c r="FJ610" i="14"/>
  <c r="FI610" i="14"/>
  <c r="FH610" i="14"/>
  <c r="FG610" i="14"/>
  <c r="FF610" i="14"/>
  <c r="FE610" i="14"/>
  <c r="FD610" i="14"/>
  <c r="FC610" i="14"/>
  <c r="FB610" i="14"/>
  <c r="FA610" i="14"/>
  <c r="EZ610" i="14"/>
  <c r="EY610" i="14"/>
  <c r="EX610" i="14"/>
  <c r="EW610" i="14"/>
  <c r="EV610" i="14"/>
  <c r="EU610" i="14"/>
  <c r="ET610" i="14"/>
  <c r="ES610" i="14"/>
  <c r="ER610" i="14"/>
  <c r="EQ610" i="14"/>
  <c r="EP610" i="14"/>
  <c r="EO610" i="14"/>
  <c r="EN610" i="14"/>
  <c r="EM610" i="14"/>
  <c r="EL610" i="14"/>
  <c r="EK610" i="14"/>
  <c r="EJ610" i="14"/>
  <c r="EI610" i="14"/>
  <c r="EH610" i="14"/>
  <c r="EG610" i="14"/>
  <c r="EF610" i="14"/>
  <c r="EE610" i="14"/>
  <c r="ED610" i="14"/>
  <c r="EC610" i="14"/>
  <c r="EB610" i="14"/>
  <c r="EA610" i="14"/>
  <c r="DZ610" i="14"/>
  <c r="DY610" i="14"/>
  <c r="DX610" i="14"/>
  <c r="DW610" i="14"/>
  <c r="DV610" i="14"/>
  <c r="DU610" i="14"/>
  <c r="DT610" i="14"/>
  <c r="DS610" i="14"/>
  <c r="DR610" i="14"/>
  <c r="DQ610" i="14"/>
  <c r="DP610" i="14"/>
  <c r="DO610" i="14"/>
  <c r="DN610" i="14"/>
  <c r="DM610" i="14"/>
  <c r="DL610" i="14"/>
  <c r="DK610" i="14"/>
  <c r="DJ610" i="14"/>
  <c r="DI610" i="14"/>
  <c r="DH610" i="14"/>
  <c r="DG610" i="14"/>
  <c r="DF610" i="14"/>
  <c r="DE610" i="14"/>
  <c r="DD610" i="14"/>
  <c r="DC610" i="14"/>
  <c r="DB610" i="14"/>
  <c r="DA610" i="14"/>
  <c r="CZ610" i="14"/>
  <c r="CY610" i="14"/>
  <c r="CX610" i="14"/>
  <c r="CW610" i="14"/>
  <c r="CV610" i="14"/>
  <c r="CU610" i="14"/>
  <c r="CT610" i="14"/>
  <c r="CS610" i="14"/>
  <c r="CR610" i="14"/>
  <c r="CQ610" i="14"/>
  <c r="CP610" i="14"/>
  <c r="CO610" i="14"/>
  <c r="CN610" i="14"/>
  <c r="CM610" i="14"/>
  <c r="CL610" i="14"/>
  <c r="CK610" i="14"/>
  <c r="CJ610" i="14"/>
  <c r="CI610" i="14"/>
  <c r="CH610" i="14"/>
  <c r="CG610" i="14"/>
  <c r="CF610" i="14"/>
  <c r="CE610" i="14"/>
  <c r="CD610" i="14"/>
  <c r="CC610" i="14"/>
  <c r="CB610" i="14"/>
  <c r="CA610" i="14"/>
  <c r="BZ610" i="14"/>
  <c r="BY610" i="14"/>
  <c r="BX610" i="14"/>
  <c r="BW610" i="14"/>
  <c r="BV610" i="14"/>
  <c r="BU610" i="14"/>
  <c r="BT610" i="14"/>
  <c r="BS610" i="14"/>
  <c r="BR610" i="14"/>
  <c r="BQ610" i="14"/>
  <c r="BP610" i="14"/>
  <c r="BO610" i="14"/>
  <c r="BN610" i="14"/>
  <c r="BM610" i="14"/>
  <c r="BL610" i="14"/>
  <c r="BK610" i="14"/>
  <c r="BJ610" i="14"/>
  <c r="BI610" i="14"/>
  <c r="BH610" i="14"/>
  <c r="BG610" i="14"/>
  <c r="BF610" i="14"/>
  <c r="BE610" i="14"/>
  <c r="BD610" i="14"/>
  <c r="BC610" i="14"/>
  <c r="BB610" i="14"/>
  <c r="BA610" i="14"/>
  <c r="AZ610" i="14"/>
  <c r="AY610" i="14"/>
  <c r="AX610" i="14"/>
  <c r="AW610" i="14"/>
  <c r="AV610" i="14"/>
  <c r="AU610" i="14"/>
  <c r="AT610" i="14"/>
  <c r="AS610" i="14"/>
  <c r="AR610" i="14"/>
  <c r="AQ610" i="14"/>
  <c r="AP610" i="14"/>
  <c r="AO610" i="14"/>
  <c r="AN610" i="14"/>
  <c r="AM610" i="14"/>
  <c r="AL610" i="14"/>
  <c r="AK610" i="14"/>
  <c r="AJ610" i="14"/>
  <c r="AI610" i="14"/>
  <c r="AH610" i="14"/>
  <c r="AG610" i="14"/>
  <c r="AF610" i="14"/>
  <c r="AE610" i="14"/>
  <c r="AD610" i="14"/>
  <c r="AC610" i="14"/>
  <c r="AB610" i="14"/>
  <c r="AA610" i="14"/>
  <c r="Z610" i="14"/>
  <c r="Y610" i="14"/>
  <c r="X610" i="14"/>
  <c r="W610" i="14"/>
  <c r="V610" i="14"/>
  <c r="U610" i="14"/>
  <c r="T610" i="14"/>
  <c r="S610" i="14"/>
  <c r="R610" i="14"/>
  <c r="Q610" i="14"/>
  <c r="P610" i="14"/>
  <c r="O610" i="14"/>
  <c r="N610" i="14"/>
  <c r="M610" i="14"/>
  <c r="L610" i="14"/>
  <c r="K610" i="14"/>
  <c r="J610" i="14"/>
  <c r="I610" i="14"/>
  <c r="H610" i="14"/>
  <c r="G610" i="14"/>
  <c r="JB609" i="14"/>
  <c r="JA609" i="14"/>
  <c r="IZ609" i="14"/>
  <c r="IY609" i="14"/>
  <c r="IX609" i="14"/>
  <c r="IW609" i="14"/>
  <c r="IV609" i="14"/>
  <c r="IU609" i="14"/>
  <c r="IT609" i="14"/>
  <c r="IS609" i="14"/>
  <c r="IR609" i="14"/>
  <c r="IQ609" i="14"/>
  <c r="IP609" i="14"/>
  <c r="IO609" i="14"/>
  <c r="IN609" i="14"/>
  <c r="IM609" i="14"/>
  <c r="IL609" i="14"/>
  <c r="IK609" i="14"/>
  <c r="IJ609" i="14"/>
  <c r="II609" i="14"/>
  <c r="IH609" i="14"/>
  <c r="IG609" i="14"/>
  <c r="IF609" i="14"/>
  <c r="IE609" i="14"/>
  <c r="ID609" i="14"/>
  <c r="IC609" i="14"/>
  <c r="IB609" i="14"/>
  <c r="IA609" i="14"/>
  <c r="HZ609" i="14"/>
  <c r="HY609" i="14"/>
  <c r="HX609" i="14"/>
  <c r="HW609" i="14"/>
  <c r="HV609" i="14"/>
  <c r="HU609" i="14"/>
  <c r="HT609" i="14"/>
  <c r="HS609" i="14"/>
  <c r="HR609" i="14"/>
  <c r="HQ609" i="14"/>
  <c r="HP609" i="14"/>
  <c r="HO609" i="14"/>
  <c r="HN609" i="14"/>
  <c r="HM609" i="14"/>
  <c r="HL609" i="14"/>
  <c r="HK609" i="14"/>
  <c r="HJ609" i="14"/>
  <c r="HI609" i="14"/>
  <c r="HH609" i="14"/>
  <c r="HG609" i="14"/>
  <c r="HF609" i="14"/>
  <c r="HE609" i="14"/>
  <c r="HD609" i="14"/>
  <c r="HC609" i="14"/>
  <c r="HB609" i="14"/>
  <c r="HA609" i="14"/>
  <c r="GZ609" i="14"/>
  <c r="GY609" i="14"/>
  <c r="GX609" i="14"/>
  <c r="GW609" i="14"/>
  <c r="GV609" i="14"/>
  <c r="GU609" i="14"/>
  <c r="GT609" i="14"/>
  <c r="GS609" i="14"/>
  <c r="GR609" i="14"/>
  <c r="GQ609" i="14"/>
  <c r="GP609" i="14"/>
  <c r="GO609" i="14"/>
  <c r="GN609" i="14"/>
  <c r="GM609" i="14"/>
  <c r="GL609" i="14"/>
  <c r="GK609" i="14"/>
  <c r="GJ609" i="14"/>
  <c r="GI609" i="14"/>
  <c r="GH609" i="14"/>
  <c r="GG609" i="14"/>
  <c r="GF609" i="14"/>
  <c r="GE609" i="14"/>
  <c r="GD609" i="14"/>
  <c r="GC609" i="14"/>
  <c r="GB609" i="14"/>
  <c r="GA609" i="14"/>
  <c r="FZ609" i="14"/>
  <c r="FY609" i="14"/>
  <c r="FX609" i="14"/>
  <c r="FW609" i="14"/>
  <c r="FV609" i="14"/>
  <c r="FU609" i="14"/>
  <c r="FT609" i="14"/>
  <c r="FS609" i="14"/>
  <c r="FR609" i="14"/>
  <c r="FQ609" i="14"/>
  <c r="FP609" i="14"/>
  <c r="FO609" i="14"/>
  <c r="FN609" i="14"/>
  <c r="FM609" i="14"/>
  <c r="FL609" i="14"/>
  <c r="FK609" i="14"/>
  <c r="FJ609" i="14"/>
  <c r="FI609" i="14"/>
  <c r="FH609" i="14"/>
  <c r="FG609" i="14"/>
  <c r="FF609" i="14"/>
  <c r="FE609" i="14"/>
  <c r="FD609" i="14"/>
  <c r="FC609" i="14"/>
  <c r="FB609" i="14"/>
  <c r="FA609" i="14"/>
  <c r="EZ609" i="14"/>
  <c r="EY609" i="14"/>
  <c r="EX609" i="14"/>
  <c r="EW609" i="14"/>
  <c r="EV609" i="14"/>
  <c r="EU609" i="14"/>
  <c r="ET609" i="14"/>
  <c r="ES609" i="14"/>
  <c r="ER609" i="14"/>
  <c r="EQ609" i="14"/>
  <c r="EP609" i="14"/>
  <c r="EO609" i="14"/>
  <c r="EN609" i="14"/>
  <c r="EM609" i="14"/>
  <c r="EL609" i="14"/>
  <c r="EK609" i="14"/>
  <c r="EJ609" i="14"/>
  <c r="EI609" i="14"/>
  <c r="EH609" i="14"/>
  <c r="EG609" i="14"/>
  <c r="EF609" i="14"/>
  <c r="EE609" i="14"/>
  <c r="ED609" i="14"/>
  <c r="EC609" i="14"/>
  <c r="EB609" i="14"/>
  <c r="EA609" i="14"/>
  <c r="DZ609" i="14"/>
  <c r="DY609" i="14"/>
  <c r="DX609" i="14"/>
  <c r="DW609" i="14"/>
  <c r="DV609" i="14"/>
  <c r="DU609" i="14"/>
  <c r="DT609" i="14"/>
  <c r="DS609" i="14"/>
  <c r="DR609" i="14"/>
  <c r="DQ609" i="14"/>
  <c r="DP609" i="14"/>
  <c r="DO609" i="14"/>
  <c r="DN609" i="14"/>
  <c r="DM609" i="14"/>
  <c r="DL609" i="14"/>
  <c r="DK609" i="14"/>
  <c r="DJ609" i="14"/>
  <c r="DI609" i="14"/>
  <c r="DH609" i="14"/>
  <c r="DG609" i="14"/>
  <c r="DF609" i="14"/>
  <c r="DE609" i="14"/>
  <c r="DD609" i="14"/>
  <c r="DC609" i="14"/>
  <c r="DB609" i="14"/>
  <c r="DA609" i="14"/>
  <c r="CZ609" i="14"/>
  <c r="CY609" i="14"/>
  <c r="CX609" i="14"/>
  <c r="CW609" i="14"/>
  <c r="CV609" i="14"/>
  <c r="CU609" i="14"/>
  <c r="CT609" i="14"/>
  <c r="CS609" i="14"/>
  <c r="CR609" i="14"/>
  <c r="CQ609" i="14"/>
  <c r="CP609" i="14"/>
  <c r="CO609" i="14"/>
  <c r="CN609" i="14"/>
  <c r="CM609" i="14"/>
  <c r="CL609" i="14"/>
  <c r="CK609" i="14"/>
  <c r="CJ609" i="14"/>
  <c r="CI609" i="14"/>
  <c r="CH609" i="14"/>
  <c r="CG609" i="14"/>
  <c r="CF609" i="14"/>
  <c r="CE609" i="14"/>
  <c r="CD609" i="14"/>
  <c r="CC609" i="14"/>
  <c r="CB609" i="14"/>
  <c r="CA609" i="14"/>
  <c r="BZ609" i="14"/>
  <c r="BY609" i="14"/>
  <c r="BX609" i="14"/>
  <c r="BW609" i="14"/>
  <c r="BV609" i="14"/>
  <c r="BU609" i="14"/>
  <c r="BT609" i="14"/>
  <c r="BS609" i="14"/>
  <c r="BR609" i="14"/>
  <c r="BQ609" i="14"/>
  <c r="BP609" i="14"/>
  <c r="BO609" i="14"/>
  <c r="BN609" i="14"/>
  <c r="BM609" i="14"/>
  <c r="BL609" i="14"/>
  <c r="BK609" i="14"/>
  <c r="BJ609" i="14"/>
  <c r="BI609" i="14"/>
  <c r="BH609" i="14"/>
  <c r="BG609" i="14"/>
  <c r="BF609" i="14"/>
  <c r="BE609" i="14"/>
  <c r="BD609" i="14"/>
  <c r="BC609" i="14"/>
  <c r="BB609" i="14"/>
  <c r="BA609" i="14"/>
  <c r="AZ609" i="14"/>
  <c r="AY609" i="14"/>
  <c r="AX609" i="14"/>
  <c r="AW609" i="14"/>
  <c r="AV609" i="14"/>
  <c r="AU609" i="14"/>
  <c r="AT609" i="14"/>
  <c r="AS609" i="14"/>
  <c r="AR609" i="14"/>
  <c r="AQ609" i="14"/>
  <c r="AP609" i="14"/>
  <c r="AO609" i="14"/>
  <c r="AN609" i="14"/>
  <c r="AM609" i="14"/>
  <c r="AL609" i="14"/>
  <c r="AK609" i="14"/>
  <c r="AJ609" i="14"/>
  <c r="AI609" i="14"/>
  <c r="AH609" i="14"/>
  <c r="AG609" i="14"/>
  <c r="AF609" i="14"/>
  <c r="AE609" i="14"/>
  <c r="AD609" i="14"/>
  <c r="AC609" i="14"/>
  <c r="AB609" i="14"/>
  <c r="AA609" i="14"/>
  <c r="Z609" i="14"/>
  <c r="Y609" i="14"/>
  <c r="X609" i="14"/>
  <c r="W609" i="14"/>
  <c r="V609" i="14"/>
  <c r="U609" i="14"/>
  <c r="T609" i="14"/>
  <c r="S609" i="14"/>
  <c r="R609" i="14"/>
  <c r="Q609" i="14"/>
  <c r="P609" i="14"/>
  <c r="O609" i="14"/>
  <c r="N609" i="14"/>
  <c r="M609" i="14"/>
  <c r="L609" i="14"/>
  <c r="K609" i="14"/>
  <c r="J609" i="14"/>
  <c r="I609" i="14"/>
  <c r="H609" i="14"/>
  <c r="G609" i="14"/>
  <c r="JB608" i="14"/>
  <c r="JA608" i="14"/>
  <c r="IZ608" i="14"/>
  <c r="IY608" i="14"/>
  <c r="IX608" i="14"/>
  <c r="IW608" i="14"/>
  <c r="IV608" i="14"/>
  <c r="IU608" i="14"/>
  <c r="IT608" i="14"/>
  <c r="IS608" i="14"/>
  <c r="IR608" i="14"/>
  <c r="IQ608" i="14"/>
  <c r="IP608" i="14"/>
  <c r="IO608" i="14"/>
  <c r="IN608" i="14"/>
  <c r="IM608" i="14"/>
  <c r="IL608" i="14"/>
  <c r="IK608" i="14"/>
  <c r="IJ608" i="14"/>
  <c r="II608" i="14"/>
  <c r="IH608" i="14"/>
  <c r="IG608" i="14"/>
  <c r="IF608" i="14"/>
  <c r="IE608" i="14"/>
  <c r="ID608" i="14"/>
  <c r="IC608" i="14"/>
  <c r="IB608" i="14"/>
  <c r="IA608" i="14"/>
  <c r="HZ608" i="14"/>
  <c r="HY608" i="14"/>
  <c r="HX608" i="14"/>
  <c r="HW608" i="14"/>
  <c r="HV608" i="14"/>
  <c r="HU608" i="14"/>
  <c r="HT608" i="14"/>
  <c r="HS608" i="14"/>
  <c r="HR608" i="14"/>
  <c r="HQ608" i="14"/>
  <c r="HP608" i="14"/>
  <c r="HO608" i="14"/>
  <c r="HN608" i="14"/>
  <c r="HM608" i="14"/>
  <c r="HL608" i="14"/>
  <c r="HK608" i="14"/>
  <c r="HJ608" i="14"/>
  <c r="HI608" i="14"/>
  <c r="HH608" i="14"/>
  <c r="HG608" i="14"/>
  <c r="HF608" i="14"/>
  <c r="HE608" i="14"/>
  <c r="HD608" i="14"/>
  <c r="HC608" i="14"/>
  <c r="HB608" i="14"/>
  <c r="HA608" i="14"/>
  <c r="GZ608" i="14"/>
  <c r="GY608" i="14"/>
  <c r="GX608" i="14"/>
  <c r="GW608" i="14"/>
  <c r="GV608" i="14"/>
  <c r="GU608" i="14"/>
  <c r="GT608" i="14"/>
  <c r="GS608" i="14"/>
  <c r="GR608" i="14"/>
  <c r="GQ608" i="14"/>
  <c r="GP608" i="14"/>
  <c r="GO608" i="14"/>
  <c r="GN608" i="14"/>
  <c r="GM608" i="14"/>
  <c r="GL608" i="14"/>
  <c r="GK608" i="14"/>
  <c r="GJ608" i="14"/>
  <c r="GI608" i="14"/>
  <c r="GH608" i="14"/>
  <c r="GG608" i="14"/>
  <c r="GF608" i="14"/>
  <c r="GE608" i="14"/>
  <c r="GD608" i="14"/>
  <c r="GC608" i="14"/>
  <c r="GB608" i="14"/>
  <c r="GA608" i="14"/>
  <c r="FZ608" i="14"/>
  <c r="FY608" i="14"/>
  <c r="FX608" i="14"/>
  <c r="FW608" i="14"/>
  <c r="FV608" i="14"/>
  <c r="FU608" i="14"/>
  <c r="FT608" i="14"/>
  <c r="FS608" i="14"/>
  <c r="FR608" i="14"/>
  <c r="FQ608" i="14"/>
  <c r="FP608" i="14"/>
  <c r="FO608" i="14"/>
  <c r="FN608" i="14"/>
  <c r="FM608" i="14"/>
  <c r="FL608" i="14"/>
  <c r="FK608" i="14"/>
  <c r="FJ608" i="14"/>
  <c r="FI608" i="14"/>
  <c r="FH608" i="14"/>
  <c r="FG608" i="14"/>
  <c r="FF608" i="14"/>
  <c r="FE608" i="14"/>
  <c r="FD608" i="14"/>
  <c r="FC608" i="14"/>
  <c r="FB608" i="14"/>
  <c r="FA608" i="14"/>
  <c r="EZ608" i="14"/>
  <c r="EY608" i="14"/>
  <c r="EX608" i="14"/>
  <c r="EW608" i="14"/>
  <c r="EV608" i="14"/>
  <c r="EU608" i="14"/>
  <c r="ET608" i="14"/>
  <c r="ES608" i="14"/>
  <c r="ER608" i="14"/>
  <c r="EQ608" i="14"/>
  <c r="EP608" i="14"/>
  <c r="EO608" i="14"/>
  <c r="EN608" i="14"/>
  <c r="EM608" i="14"/>
  <c r="EL608" i="14"/>
  <c r="EK608" i="14"/>
  <c r="EJ608" i="14"/>
  <c r="EI608" i="14"/>
  <c r="EH608" i="14"/>
  <c r="EG608" i="14"/>
  <c r="EF608" i="14"/>
  <c r="EE608" i="14"/>
  <c r="ED608" i="14"/>
  <c r="EC608" i="14"/>
  <c r="EB608" i="14"/>
  <c r="EA608" i="14"/>
  <c r="DZ608" i="14"/>
  <c r="DY608" i="14"/>
  <c r="DX608" i="14"/>
  <c r="DW608" i="14"/>
  <c r="DV608" i="14"/>
  <c r="DU608" i="14"/>
  <c r="DT608" i="14"/>
  <c r="DS608" i="14"/>
  <c r="DR608" i="14"/>
  <c r="DQ608" i="14"/>
  <c r="DP608" i="14"/>
  <c r="DO608" i="14"/>
  <c r="DN608" i="14"/>
  <c r="DM608" i="14"/>
  <c r="DL608" i="14"/>
  <c r="DK608" i="14"/>
  <c r="DJ608" i="14"/>
  <c r="DI608" i="14"/>
  <c r="DH608" i="14"/>
  <c r="DG608" i="14"/>
  <c r="DF608" i="14"/>
  <c r="DE608" i="14"/>
  <c r="DD608" i="14"/>
  <c r="DC608" i="14"/>
  <c r="DB608" i="14"/>
  <c r="DA608" i="14"/>
  <c r="CZ608" i="14"/>
  <c r="CY608" i="14"/>
  <c r="CX608" i="14"/>
  <c r="CW608" i="14"/>
  <c r="CV608" i="14"/>
  <c r="CU608" i="14"/>
  <c r="CT608" i="14"/>
  <c r="CS608" i="14"/>
  <c r="CR608" i="14"/>
  <c r="CQ608" i="14"/>
  <c r="CP608" i="14"/>
  <c r="CO608" i="14"/>
  <c r="CN608" i="14"/>
  <c r="CM608" i="14"/>
  <c r="CL608" i="14"/>
  <c r="CK608" i="14"/>
  <c r="CJ608" i="14"/>
  <c r="CI608" i="14"/>
  <c r="CH608" i="14"/>
  <c r="CG608" i="14"/>
  <c r="CF608" i="14"/>
  <c r="CE608" i="14"/>
  <c r="CD608" i="14"/>
  <c r="CC608" i="14"/>
  <c r="CB608" i="14"/>
  <c r="CA608" i="14"/>
  <c r="BZ608" i="14"/>
  <c r="BY608" i="14"/>
  <c r="BX608" i="14"/>
  <c r="BW608" i="14"/>
  <c r="BV608" i="14"/>
  <c r="BU608" i="14"/>
  <c r="BT608" i="14"/>
  <c r="BS608" i="14"/>
  <c r="BR608" i="14"/>
  <c r="BQ608" i="14"/>
  <c r="BP608" i="14"/>
  <c r="BO608" i="14"/>
  <c r="BN608" i="14"/>
  <c r="BM608" i="14"/>
  <c r="BL608" i="14"/>
  <c r="BK608" i="14"/>
  <c r="BJ608" i="14"/>
  <c r="BI608" i="14"/>
  <c r="BH608" i="14"/>
  <c r="BG608" i="14"/>
  <c r="BF608" i="14"/>
  <c r="BE608" i="14"/>
  <c r="BD608" i="14"/>
  <c r="BC608" i="14"/>
  <c r="BB608" i="14"/>
  <c r="BA608" i="14"/>
  <c r="AZ608" i="14"/>
  <c r="AY608" i="14"/>
  <c r="AX608" i="14"/>
  <c r="AW608" i="14"/>
  <c r="AV608" i="14"/>
  <c r="AU608" i="14"/>
  <c r="AT608" i="14"/>
  <c r="AS608" i="14"/>
  <c r="AR608" i="14"/>
  <c r="AQ608" i="14"/>
  <c r="AP608" i="14"/>
  <c r="AO608" i="14"/>
  <c r="AN608" i="14"/>
  <c r="AM608" i="14"/>
  <c r="AL608" i="14"/>
  <c r="AK608" i="14"/>
  <c r="AJ608" i="14"/>
  <c r="AI608" i="14"/>
  <c r="AH608" i="14"/>
  <c r="AG608" i="14"/>
  <c r="AF608" i="14"/>
  <c r="AE608" i="14"/>
  <c r="AD608" i="14"/>
  <c r="AC608" i="14"/>
  <c r="AB608" i="14"/>
  <c r="AA608" i="14"/>
  <c r="Z608" i="14"/>
  <c r="Y608" i="14"/>
  <c r="X608" i="14"/>
  <c r="W608" i="14"/>
  <c r="V608" i="14"/>
  <c r="U608" i="14"/>
  <c r="T608" i="14"/>
  <c r="S608" i="14"/>
  <c r="R608" i="14"/>
  <c r="Q608" i="14"/>
  <c r="P608" i="14"/>
  <c r="O608" i="14"/>
  <c r="N608" i="14"/>
  <c r="M608" i="14"/>
  <c r="L608" i="14"/>
  <c r="K608" i="14"/>
  <c r="J608" i="14"/>
  <c r="I608" i="14"/>
  <c r="H608" i="14"/>
  <c r="G608" i="14"/>
  <c r="JB607" i="14"/>
  <c r="JA607" i="14"/>
  <c r="IZ607" i="14"/>
  <c r="IY607" i="14"/>
  <c r="IX607" i="14"/>
  <c r="IW607" i="14"/>
  <c r="IV607" i="14"/>
  <c r="IU607" i="14"/>
  <c r="IT607" i="14"/>
  <c r="IS607" i="14"/>
  <c r="IR607" i="14"/>
  <c r="IQ607" i="14"/>
  <c r="IP607" i="14"/>
  <c r="IO607" i="14"/>
  <c r="IN607" i="14"/>
  <c r="IM607" i="14"/>
  <c r="IL607" i="14"/>
  <c r="IK607" i="14"/>
  <c r="IJ607" i="14"/>
  <c r="II607" i="14"/>
  <c r="IH607" i="14"/>
  <c r="IG607" i="14"/>
  <c r="IF607" i="14"/>
  <c r="IE607" i="14"/>
  <c r="ID607" i="14"/>
  <c r="IC607" i="14"/>
  <c r="IB607" i="14"/>
  <c r="IA607" i="14"/>
  <c r="HZ607" i="14"/>
  <c r="HY607" i="14"/>
  <c r="HX607" i="14"/>
  <c r="HW607" i="14"/>
  <c r="HV607" i="14"/>
  <c r="HU607" i="14"/>
  <c r="HT607" i="14"/>
  <c r="HS607" i="14"/>
  <c r="HR607" i="14"/>
  <c r="HQ607" i="14"/>
  <c r="HP607" i="14"/>
  <c r="HO607" i="14"/>
  <c r="HN607" i="14"/>
  <c r="HM607" i="14"/>
  <c r="HL607" i="14"/>
  <c r="HK607" i="14"/>
  <c r="HJ607" i="14"/>
  <c r="HI607" i="14"/>
  <c r="HH607" i="14"/>
  <c r="HG607" i="14"/>
  <c r="HF607" i="14"/>
  <c r="HE607" i="14"/>
  <c r="HD607" i="14"/>
  <c r="HC607" i="14"/>
  <c r="HB607" i="14"/>
  <c r="HA607" i="14"/>
  <c r="GZ607" i="14"/>
  <c r="GY607" i="14"/>
  <c r="GX607" i="14"/>
  <c r="GW607" i="14"/>
  <c r="GV607" i="14"/>
  <c r="GU607" i="14"/>
  <c r="GT607" i="14"/>
  <c r="GS607" i="14"/>
  <c r="GR607" i="14"/>
  <c r="GQ607" i="14"/>
  <c r="GP607" i="14"/>
  <c r="GO607" i="14"/>
  <c r="GN607" i="14"/>
  <c r="GM607" i="14"/>
  <c r="GL607" i="14"/>
  <c r="GK607" i="14"/>
  <c r="GJ607" i="14"/>
  <c r="GI607" i="14"/>
  <c r="GH607" i="14"/>
  <c r="GG607" i="14"/>
  <c r="GF607" i="14"/>
  <c r="GE607" i="14"/>
  <c r="GD607" i="14"/>
  <c r="GC607" i="14"/>
  <c r="GB607" i="14"/>
  <c r="GA607" i="14"/>
  <c r="FZ607" i="14"/>
  <c r="FY607" i="14"/>
  <c r="FX607" i="14"/>
  <c r="FW607" i="14"/>
  <c r="FV607" i="14"/>
  <c r="FU607" i="14"/>
  <c r="FT607" i="14"/>
  <c r="FS607" i="14"/>
  <c r="FR607" i="14"/>
  <c r="FQ607" i="14"/>
  <c r="FP607" i="14"/>
  <c r="FO607" i="14"/>
  <c r="FN607" i="14"/>
  <c r="FM607" i="14"/>
  <c r="FL607" i="14"/>
  <c r="FK607" i="14"/>
  <c r="FJ607" i="14"/>
  <c r="FI607" i="14"/>
  <c r="FH607" i="14"/>
  <c r="FG607" i="14"/>
  <c r="FF607" i="14"/>
  <c r="FE607" i="14"/>
  <c r="FD607" i="14"/>
  <c r="FC607" i="14"/>
  <c r="FB607" i="14"/>
  <c r="FA607" i="14"/>
  <c r="EZ607" i="14"/>
  <c r="EY607" i="14"/>
  <c r="EX607" i="14"/>
  <c r="EW607" i="14"/>
  <c r="EV607" i="14"/>
  <c r="EU607" i="14"/>
  <c r="ET607" i="14"/>
  <c r="ES607" i="14"/>
  <c r="ER607" i="14"/>
  <c r="EQ607" i="14"/>
  <c r="EP607" i="14"/>
  <c r="EO607" i="14"/>
  <c r="EN607" i="14"/>
  <c r="EM607" i="14"/>
  <c r="EL607" i="14"/>
  <c r="EK607" i="14"/>
  <c r="EJ607" i="14"/>
  <c r="EI607" i="14"/>
  <c r="EH607" i="14"/>
  <c r="EG607" i="14"/>
  <c r="EF607" i="14"/>
  <c r="EE607" i="14"/>
  <c r="ED607" i="14"/>
  <c r="EC607" i="14"/>
  <c r="EB607" i="14"/>
  <c r="EA607" i="14"/>
  <c r="DZ607" i="14"/>
  <c r="DY607" i="14"/>
  <c r="DX607" i="14"/>
  <c r="DW607" i="14"/>
  <c r="DV607" i="14"/>
  <c r="DU607" i="14"/>
  <c r="DT607" i="14"/>
  <c r="DS607" i="14"/>
  <c r="DR607" i="14"/>
  <c r="DQ607" i="14"/>
  <c r="DP607" i="14"/>
  <c r="DO607" i="14"/>
  <c r="DN607" i="14"/>
  <c r="DM607" i="14"/>
  <c r="DL607" i="14"/>
  <c r="DK607" i="14"/>
  <c r="DJ607" i="14"/>
  <c r="DI607" i="14"/>
  <c r="DH607" i="14"/>
  <c r="DG607" i="14"/>
  <c r="DF607" i="14"/>
  <c r="DE607" i="14"/>
  <c r="DD607" i="14"/>
  <c r="DC607" i="14"/>
  <c r="DB607" i="14"/>
  <c r="DA607" i="14"/>
  <c r="CZ607" i="14"/>
  <c r="CY607" i="14"/>
  <c r="CX607" i="14"/>
  <c r="CW607" i="14"/>
  <c r="CV607" i="14"/>
  <c r="CU607" i="14"/>
  <c r="CT607" i="14"/>
  <c r="CS607" i="14"/>
  <c r="CR607" i="14"/>
  <c r="CQ607" i="14"/>
  <c r="CP607" i="14"/>
  <c r="CO607" i="14"/>
  <c r="CN607" i="14"/>
  <c r="CM607" i="14"/>
  <c r="CL607" i="14"/>
  <c r="CK607" i="14"/>
  <c r="CJ607" i="14"/>
  <c r="CI607" i="14"/>
  <c r="CH607" i="14"/>
  <c r="CG607" i="14"/>
  <c r="CF607" i="14"/>
  <c r="CE607" i="14"/>
  <c r="CD607" i="14"/>
  <c r="CC607" i="14"/>
  <c r="CB607" i="14"/>
  <c r="CA607" i="14"/>
  <c r="BZ607" i="14"/>
  <c r="BY607" i="14"/>
  <c r="BX607" i="14"/>
  <c r="BW607" i="14"/>
  <c r="BV607" i="14"/>
  <c r="BU607" i="14"/>
  <c r="BT607" i="14"/>
  <c r="BS607" i="14"/>
  <c r="BR607" i="14"/>
  <c r="BQ607" i="14"/>
  <c r="BP607" i="14"/>
  <c r="BO607" i="14"/>
  <c r="BN607" i="14"/>
  <c r="BM607" i="14"/>
  <c r="BL607" i="14"/>
  <c r="BK607" i="14"/>
  <c r="BJ607" i="14"/>
  <c r="BI607" i="14"/>
  <c r="BH607" i="14"/>
  <c r="BG607" i="14"/>
  <c r="BF607" i="14"/>
  <c r="BE607" i="14"/>
  <c r="BD607" i="14"/>
  <c r="BC607" i="14"/>
  <c r="BB607" i="14"/>
  <c r="BA607" i="14"/>
  <c r="AZ607" i="14"/>
  <c r="AY607" i="14"/>
  <c r="AX607" i="14"/>
  <c r="AW607" i="14"/>
  <c r="AV607" i="14"/>
  <c r="AU607" i="14"/>
  <c r="AT607" i="14"/>
  <c r="AS607" i="14"/>
  <c r="AR607" i="14"/>
  <c r="AQ607" i="14"/>
  <c r="AP607" i="14"/>
  <c r="AO607" i="14"/>
  <c r="AN607" i="14"/>
  <c r="AM607" i="14"/>
  <c r="AL607" i="14"/>
  <c r="AK607" i="14"/>
  <c r="AJ607" i="14"/>
  <c r="AI607" i="14"/>
  <c r="AH607" i="14"/>
  <c r="AG607" i="14"/>
  <c r="AF607" i="14"/>
  <c r="AE607" i="14"/>
  <c r="AD607" i="14"/>
  <c r="AC607" i="14"/>
  <c r="AB607" i="14"/>
  <c r="AA607" i="14"/>
  <c r="Z607" i="14"/>
  <c r="Y607" i="14"/>
  <c r="X607" i="14"/>
  <c r="W607" i="14"/>
  <c r="V607" i="14"/>
  <c r="U607" i="14"/>
  <c r="T607" i="14"/>
  <c r="S607" i="14"/>
  <c r="R607" i="14"/>
  <c r="Q607" i="14"/>
  <c r="P607" i="14"/>
  <c r="O607" i="14"/>
  <c r="N607" i="14"/>
  <c r="M607" i="14"/>
  <c r="L607" i="14"/>
  <c r="K607" i="14"/>
  <c r="J607" i="14"/>
  <c r="I607" i="14"/>
  <c r="H607" i="14"/>
  <c r="G607" i="14"/>
  <c r="JB606" i="14"/>
  <c r="JA606" i="14"/>
  <c r="IZ606" i="14"/>
  <c r="IY606" i="14"/>
  <c r="IX606" i="14"/>
  <c r="IW606" i="14"/>
  <c r="IV606" i="14"/>
  <c r="IU606" i="14"/>
  <c r="IT606" i="14"/>
  <c r="IS606" i="14"/>
  <c r="IR606" i="14"/>
  <c r="IQ606" i="14"/>
  <c r="IP606" i="14"/>
  <c r="IO606" i="14"/>
  <c r="IN606" i="14"/>
  <c r="IM606" i="14"/>
  <c r="IL606" i="14"/>
  <c r="IK606" i="14"/>
  <c r="IJ606" i="14"/>
  <c r="II606" i="14"/>
  <c r="IH606" i="14"/>
  <c r="IG606" i="14"/>
  <c r="IF606" i="14"/>
  <c r="IE606" i="14"/>
  <c r="ID606" i="14"/>
  <c r="IC606" i="14"/>
  <c r="IB606" i="14"/>
  <c r="IA606" i="14"/>
  <c r="HZ606" i="14"/>
  <c r="HY606" i="14"/>
  <c r="HX606" i="14"/>
  <c r="HW606" i="14"/>
  <c r="HV606" i="14"/>
  <c r="HU606" i="14"/>
  <c r="HT606" i="14"/>
  <c r="HS606" i="14"/>
  <c r="HR606" i="14"/>
  <c r="HQ606" i="14"/>
  <c r="HP606" i="14"/>
  <c r="HO606" i="14"/>
  <c r="HN606" i="14"/>
  <c r="HM606" i="14"/>
  <c r="HL606" i="14"/>
  <c r="HK606" i="14"/>
  <c r="HJ606" i="14"/>
  <c r="HI606" i="14"/>
  <c r="HH606" i="14"/>
  <c r="HG606" i="14"/>
  <c r="HF606" i="14"/>
  <c r="HE606" i="14"/>
  <c r="HD606" i="14"/>
  <c r="HC606" i="14"/>
  <c r="HB606" i="14"/>
  <c r="HA606" i="14"/>
  <c r="GZ606" i="14"/>
  <c r="GY606" i="14"/>
  <c r="GX606" i="14"/>
  <c r="GW606" i="14"/>
  <c r="GV606" i="14"/>
  <c r="GU606" i="14"/>
  <c r="GT606" i="14"/>
  <c r="GS606" i="14"/>
  <c r="GR606" i="14"/>
  <c r="GQ606" i="14"/>
  <c r="GP606" i="14"/>
  <c r="GO606" i="14"/>
  <c r="GN606" i="14"/>
  <c r="GM606" i="14"/>
  <c r="GL606" i="14"/>
  <c r="GK606" i="14"/>
  <c r="GJ606" i="14"/>
  <c r="GI606" i="14"/>
  <c r="GH606" i="14"/>
  <c r="GG606" i="14"/>
  <c r="GF606" i="14"/>
  <c r="GE606" i="14"/>
  <c r="GD606" i="14"/>
  <c r="GC606" i="14"/>
  <c r="GB606" i="14"/>
  <c r="GA606" i="14"/>
  <c r="FZ606" i="14"/>
  <c r="FY606" i="14"/>
  <c r="FX606" i="14"/>
  <c r="FW606" i="14"/>
  <c r="FV606" i="14"/>
  <c r="FU606" i="14"/>
  <c r="FT606" i="14"/>
  <c r="FS606" i="14"/>
  <c r="FR606" i="14"/>
  <c r="FQ606" i="14"/>
  <c r="FP606" i="14"/>
  <c r="FO606" i="14"/>
  <c r="FN606" i="14"/>
  <c r="FM606" i="14"/>
  <c r="FL606" i="14"/>
  <c r="FK606" i="14"/>
  <c r="FJ606" i="14"/>
  <c r="FI606" i="14"/>
  <c r="FH606" i="14"/>
  <c r="FG606" i="14"/>
  <c r="FF606" i="14"/>
  <c r="FE606" i="14"/>
  <c r="FD606" i="14"/>
  <c r="FC606" i="14"/>
  <c r="FB606" i="14"/>
  <c r="FA606" i="14"/>
  <c r="EZ606" i="14"/>
  <c r="EY606" i="14"/>
  <c r="EX606" i="14"/>
  <c r="EW606" i="14"/>
  <c r="EV606" i="14"/>
  <c r="EU606" i="14"/>
  <c r="ET606" i="14"/>
  <c r="ES606" i="14"/>
  <c r="ER606" i="14"/>
  <c r="EQ606" i="14"/>
  <c r="EP606" i="14"/>
  <c r="EO606" i="14"/>
  <c r="EN606" i="14"/>
  <c r="EM606" i="14"/>
  <c r="EL606" i="14"/>
  <c r="EK606" i="14"/>
  <c r="EJ606" i="14"/>
  <c r="EI606" i="14"/>
  <c r="EH606" i="14"/>
  <c r="EG606" i="14"/>
  <c r="EF606" i="14"/>
  <c r="EE606" i="14"/>
  <c r="ED606" i="14"/>
  <c r="EC606" i="14"/>
  <c r="EB606" i="14"/>
  <c r="EA606" i="14"/>
  <c r="DZ606" i="14"/>
  <c r="DY606" i="14"/>
  <c r="DX606" i="14"/>
  <c r="DW606" i="14"/>
  <c r="DV606" i="14"/>
  <c r="DU606" i="14"/>
  <c r="DT606" i="14"/>
  <c r="DS606" i="14"/>
  <c r="DR606" i="14"/>
  <c r="DQ606" i="14"/>
  <c r="DP606" i="14"/>
  <c r="DO606" i="14"/>
  <c r="DN606" i="14"/>
  <c r="DM606" i="14"/>
  <c r="DL606" i="14"/>
  <c r="DK606" i="14"/>
  <c r="DJ606" i="14"/>
  <c r="DI606" i="14"/>
  <c r="DH606" i="14"/>
  <c r="DG606" i="14"/>
  <c r="DF606" i="14"/>
  <c r="DE606" i="14"/>
  <c r="DD606" i="14"/>
  <c r="DC606" i="14"/>
  <c r="DB606" i="14"/>
  <c r="DA606" i="14"/>
  <c r="CZ606" i="14"/>
  <c r="CY606" i="14"/>
  <c r="CX606" i="14"/>
  <c r="CW606" i="14"/>
  <c r="CV606" i="14"/>
  <c r="CU606" i="14"/>
  <c r="CT606" i="14"/>
  <c r="CS606" i="14"/>
  <c r="CR606" i="14"/>
  <c r="CQ606" i="14"/>
  <c r="CP606" i="14"/>
  <c r="CO606" i="14"/>
  <c r="CN606" i="14"/>
  <c r="CM606" i="14"/>
  <c r="CL606" i="14"/>
  <c r="CK606" i="14"/>
  <c r="CJ606" i="14"/>
  <c r="CI606" i="14"/>
  <c r="CH606" i="14"/>
  <c r="CG606" i="14"/>
  <c r="CF606" i="14"/>
  <c r="CE606" i="14"/>
  <c r="CD606" i="14"/>
  <c r="CC606" i="14"/>
  <c r="CB606" i="14"/>
  <c r="CA606" i="14"/>
  <c r="BZ606" i="14"/>
  <c r="BY606" i="14"/>
  <c r="BX606" i="14"/>
  <c r="BW606" i="14"/>
  <c r="BV606" i="14"/>
  <c r="BU606" i="14"/>
  <c r="BT606" i="14"/>
  <c r="BS606" i="14"/>
  <c r="BR606" i="14"/>
  <c r="BQ606" i="14"/>
  <c r="BP606" i="14"/>
  <c r="BO606" i="14"/>
  <c r="BN606" i="14"/>
  <c r="BM606" i="14"/>
  <c r="BL606" i="14"/>
  <c r="BK606" i="14"/>
  <c r="BJ606" i="14"/>
  <c r="BI606" i="14"/>
  <c r="BH606" i="14"/>
  <c r="BG606" i="14"/>
  <c r="BF606" i="14"/>
  <c r="BE606" i="14"/>
  <c r="BD606" i="14"/>
  <c r="BC606" i="14"/>
  <c r="BB606" i="14"/>
  <c r="BA606" i="14"/>
  <c r="AZ606" i="14"/>
  <c r="AY606" i="14"/>
  <c r="AX606" i="14"/>
  <c r="AW606" i="14"/>
  <c r="AV606" i="14"/>
  <c r="AU606" i="14"/>
  <c r="AT606" i="14"/>
  <c r="AS606" i="14"/>
  <c r="AR606" i="14"/>
  <c r="AQ606" i="14"/>
  <c r="AP606" i="14"/>
  <c r="AO606" i="14"/>
  <c r="AN606" i="14"/>
  <c r="AM606" i="14"/>
  <c r="AL606" i="14"/>
  <c r="AK606" i="14"/>
  <c r="AJ606" i="14"/>
  <c r="AI606" i="14"/>
  <c r="AH606" i="14"/>
  <c r="AG606" i="14"/>
  <c r="AF606" i="14"/>
  <c r="AE606" i="14"/>
  <c r="AD606" i="14"/>
  <c r="AC606" i="14"/>
  <c r="AB606" i="14"/>
  <c r="AA606" i="14"/>
  <c r="Z606" i="14"/>
  <c r="Y606" i="14"/>
  <c r="X606" i="14"/>
  <c r="W606" i="14"/>
  <c r="V606" i="14"/>
  <c r="U606" i="14"/>
  <c r="T606" i="14"/>
  <c r="S606" i="14"/>
  <c r="R606" i="14"/>
  <c r="Q606" i="14"/>
  <c r="P606" i="14"/>
  <c r="O606" i="14"/>
  <c r="N606" i="14"/>
  <c r="M606" i="14"/>
  <c r="L606" i="14"/>
  <c r="K606" i="14"/>
  <c r="J606" i="14"/>
  <c r="I606" i="14"/>
  <c r="H606" i="14"/>
  <c r="G606" i="14"/>
  <c r="JB605" i="14"/>
  <c r="JA605" i="14"/>
  <c r="IZ605" i="14"/>
  <c r="IY605" i="14"/>
  <c r="IX605" i="14"/>
  <c r="IW605" i="14"/>
  <c r="IV605" i="14"/>
  <c r="IU605" i="14"/>
  <c r="IT605" i="14"/>
  <c r="IS605" i="14"/>
  <c r="IR605" i="14"/>
  <c r="IQ605" i="14"/>
  <c r="IP605" i="14"/>
  <c r="IO605" i="14"/>
  <c r="IN605" i="14"/>
  <c r="IM605" i="14"/>
  <c r="IL605" i="14"/>
  <c r="IK605" i="14"/>
  <c r="IJ605" i="14"/>
  <c r="II605" i="14"/>
  <c r="IH605" i="14"/>
  <c r="IG605" i="14"/>
  <c r="IF605" i="14"/>
  <c r="IE605" i="14"/>
  <c r="ID605" i="14"/>
  <c r="IC605" i="14"/>
  <c r="IB605" i="14"/>
  <c r="IA605" i="14"/>
  <c r="HZ605" i="14"/>
  <c r="HY605" i="14"/>
  <c r="HX605" i="14"/>
  <c r="HW605" i="14"/>
  <c r="HV605" i="14"/>
  <c r="HU605" i="14"/>
  <c r="HT605" i="14"/>
  <c r="HS605" i="14"/>
  <c r="HR605" i="14"/>
  <c r="HQ605" i="14"/>
  <c r="HP605" i="14"/>
  <c r="HO605" i="14"/>
  <c r="HN605" i="14"/>
  <c r="HM605" i="14"/>
  <c r="HL605" i="14"/>
  <c r="HK605" i="14"/>
  <c r="HJ605" i="14"/>
  <c r="HI605" i="14"/>
  <c r="HH605" i="14"/>
  <c r="HG605" i="14"/>
  <c r="HF605" i="14"/>
  <c r="HE605" i="14"/>
  <c r="HD605" i="14"/>
  <c r="HC605" i="14"/>
  <c r="HB605" i="14"/>
  <c r="HA605" i="14"/>
  <c r="GZ605" i="14"/>
  <c r="GY605" i="14"/>
  <c r="GX605" i="14"/>
  <c r="GW605" i="14"/>
  <c r="GV605" i="14"/>
  <c r="GU605" i="14"/>
  <c r="GT605" i="14"/>
  <c r="GS605" i="14"/>
  <c r="GR605" i="14"/>
  <c r="GQ605" i="14"/>
  <c r="GP605" i="14"/>
  <c r="GO605" i="14"/>
  <c r="GN605" i="14"/>
  <c r="GM605" i="14"/>
  <c r="GL605" i="14"/>
  <c r="GK605" i="14"/>
  <c r="GJ605" i="14"/>
  <c r="GI605" i="14"/>
  <c r="GH605" i="14"/>
  <c r="GG605" i="14"/>
  <c r="GF605" i="14"/>
  <c r="GE605" i="14"/>
  <c r="GD605" i="14"/>
  <c r="GC605" i="14"/>
  <c r="GB605" i="14"/>
  <c r="GA605" i="14"/>
  <c r="FZ605" i="14"/>
  <c r="FY605" i="14"/>
  <c r="FX605" i="14"/>
  <c r="FW605" i="14"/>
  <c r="FV605" i="14"/>
  <c r="FU605" i="14"/>
  <c r="FT605" i="14"/>
  <c r="FS605" i="14"/>
  <c r="FR605" i="14"/>
  <c r="FQ605" i="14"/>
  <c r="FP605" i="14"/>
  <c r="FO605" i="14"/>
  <c r="FN605" i="14"/>
  <c r="FM605" i="14"/>
  <c r="FL605" i="14"/>
  <c r="FK605" i="14"/>
  <c r="FJ605" i="14"/>
  <c r="FI605" i="14"/>
  <c r="FH605" i="14"/>
  <c r="FG605" i="14"/>
  <c r="FF605" i="14"/>
  <c r="FE605" i="14"/>
  <c r="FD605" i="14"/>
  <c r="FC605" i="14"/>
  <c r="FB605" i="14"/>
  <c r="FA605" i="14"/>
  <c r="EZ605" i="14"/>
  <c r="EY605" i="14"/>
  <c r="EX605" i="14"/>
  <c r="EW605" i="14"/>
  <c r="EV605" i="14"/>
  <c r="EU605" i="14"/>
  <c r="ET605" i="14"/>
  <c r="ES605" i="14"/>
  <c r="ER605" i="14"/>
  <c r="EQ605" i="14"/>
  <c r="EP605" i="14"/>
  <c r="EO605" i="14"/>
  <c r="EN605" i="14"/>
  <c r="EM605" i="14"/>
  <c r="EL605" i="14"/>
  <c r="EK605" i="14"/>
  <c r="EJ605" i="14"/>
  <c r="EI605" i="14"/>
  <c r="EH605" i="14"/>
  <c r="EG605" i="14"/>
  <c r="EF605" i="14"/>
  <c r="EE605" i="14"/>
  <c r="ED605" i="14"/>
  <c r="EC605" i="14"/>
  <c r="EB605" i="14"/>
  <c r="EA605" i="14"/>
  <c r="DZ605" i="14"/>
  <c r="DY605" i="14"/>
  <c r="DX605" i="14"/>
  <c r="DW605" i="14"/>
  <c r="DV605" i="14"/>
  <c r="DU605" i="14"/>
  <c r="DT605" i="14"/>
  <c r="DS605" i="14"/>
  <c r="DR605" i="14"/>
  <c r="DQ605" i="14"/>
  <c r="DP605" i="14"/>
  <c r="DO605" i="14"/>
  <c r="DN605" i="14"/>
  <c r="DM605" i="14"/>
  <c r="DL605" i="14"/>
  <c r="DK605" i="14"/>
  <c r="DJ605" i="14"/>
  <c r="DI605" i="14"/>
  <c r="DH605" i="14"/>
  <c r="DG605" i="14"/>
  <c r="DF605" i="14"/>
  <c r="DE605" i="14"/>
  <c r="DD605" i="14"/>
  <c r="DC605" i="14"/>
  <c r="DB605" i="14"/>
  <c r="DA605" i="14"/>
  <c r="CZ605" i="14"/>
  <c r="CY605" i="14"/>
  <c r="CX605" i="14"/>
  <c r="CW605" i="14"/>
  <c r="CV605" i="14"/>
  <c r="CU605" i="14"/>
  <c r="CT605" i="14"/>
  <c r="CS605" i="14"/>
  <c r="CR605" i="14"/>
  <c r="CQ605" i="14"/>
  <c r="CP605" i="14"/>
  <c r="CO605" i="14"/>
  <c r="CN605" i="14"/>
  <c r="CM605" i="14"/>
  <c r="CL605" i="14"/>
  <c r="CK605" i="14"/>
  <c r="CJ605" i="14"/>
  <c r="CI605" i="14"/>
  <c r="CH605" i="14"/>
  <c r="CG605" i="14"/>
  <c r="CF605" i="14"/>
  <c r="CE605" i="14"/>
  <c r="CD605" i="14"/>
  <c r="CC605" i="14"/>
  <c r="CB605" i="14"/>
  <c r="CA605" i="14"/>
  <c r="BZ605" i="14"/>
  <c r="BY605" i="14"/>
  <c r="BX605" i="14"/>
  <c r="BW605" i="14"/>
  <c r="BV605" i="14"/>
  <c r="BU605" i="14"/>
  <c r="BT605" i="14"/>
  <c r="BS605" i="14"/>
  <c r="BR605" i="14"/>
  <c r="BQ605" i="14"/>
  <c r="BP605" i="14"/>
  <c r="BO605" i="14"/>
  <c r="BN605" i="14"/>
  <c r="BM605" i="14"/>
  <c r="BL605" i="14"/>
  <c r="BK605" i="14"/>
  <c r="BJ605" i="14"/>
  <c r="BI605" i="14"/>
  <c r="BH605" i="14"/>
  <c r="BG605" i="14"/>
  <c r="BF605" i="14"/>
  <c r="BE605" i="14"/>
  <c r="BD605" i="14"/>
  <c r="BC605" i="14"/>
  <c r="BB605" i="14"/>
  <c r="BA605" i="14"/>
  <c r="AZ605" i="14"/>
  <c r="AY605" i="14"/>
  <c r="AX605" i="14"/>
  <c r="AW605" i="14"/>
  <c r="AV605" i="14"/>
  <c r="AU605" i="14"/>
  <c r="AT605" i="14"/>
  <c r="AS605" i="14"/>
  <c r="AR605" i="14"/>
  <c r="AQ605" i="14"/>
  <c r="AP605" i="14"/>
  <c r="AO605" i="14"/>
  <c r="AN605" i="14"/>
  <c r="AM605" i="14"/>
  <c r="AL605" i="14"/>
  <c r="AK605" i="14"/>
  <c r="AJ605" i="14"/>
  <c r="AI605" i="14"/>
  <c r="AH605" i="14"/>
  <c r="AG605" i="14"/>
  <c r="AF605" i="14"/>
  <c r="AE605" i="14"/>
  <c r="AD605" i="14"/>
  <c r="AC605" i="14"/>
  <c r="AB605" i="14"/>
  <c r="AA605" i="14"/>
  <c r="Z605" i="14"/>
  <c r="Y605" i="14"/>
  <c r="X605" i="14"/>
  <c r="W605" i="14"/>
  <c r="V605" i="14"/>
  <c r="U605" i="14"/>
  <c r="T605" i="14"/>
  <c r="S605" i="14"/>
  <c r="R605" i="14"/>
  <c r="Q605" i="14"/>
  <c r="P605" i="14"/>
  <c r="O605" i="14"/>
  <c r="N605" i="14"/>
  <c r="M605" i="14"/>
  <c r="L605" i="14"/>
  <c r="K605" i="14"/>
  <c r="J605" i="14"/>
  <c r="I605" i="14"/>
  <c r="H605" i="14"/>
  <c r="G605" i="14"/>
  <c r="JB604" i="14"/>
  <c r="JA604" i="14"/>
  <c r="IZ604" i="14"/>
  <c r="IY604" i="14"/>
  <c r="IX604" i="14"/>
  <c r="IW604" i="14"/>
  <c r="IV604" i="14"/>
  <c r="IU604" i="14"/>
  <c r="IT604" i="14"/>
  <c r="IS604" i="14"/>
  <c r="IR604" i="14"/>
  <c r="IQ604" i="14"/>
  <c r="IP604" i="14"/>
  <c r="IO604" i="14"/>
  <c r="IN604" i="14"/>
  <c r="IM604" i="14"/>
  <c r="IL604" i="14"/>
  <c r="IK604" i="14"/>
  <c r="IJ604" i="14"/>
  <c r="II604" i="14"/>
  <c r="IH604" i="14"/>
  <c r="IG604" i="14"/>
  <c r="IF604" i="14"/>
  <c r="IE604" i="14"/>
  <c r="ID604" i="14"/>
  <c r="IC604" i="14"/>
  <c r="IB604" i="14"/>
  <c r="IA604" i="14"/>
  <c r="HZ604" i="14"/>
  <c r="HY604" i="14"/>
  <c r="HX604" i="14"/>
  <c r="HW604" i="14"/>
  <c r="HV604" i="14"/>
  <c r="HU604" i="14"/>
  <c r="HT604" i="14"/>
  <c r="HS604" i="14"/>
  <c r="HR604" i="14"/>
  <c r="HQ604" i="14"/>
  <c r="HP604" i="14"/>
  <c r="HO604" i="14"/>
  <c r="HN604" i="14"/>
  <c r="HM604" i="14"/>
  <c r="HL604" i="14"/>
  <c r="HK604" i="14"/>
  <c r="HJ604" i="14"/>
  <c r="HI604" i="14"/>
  <c r="HH604" i="14"/>
  <c r="HG604" i="14"/>
  <c r="HF604" i="14"/>
  <c r="HE604" i="14"/>
  <c r="HD604" i="14"/>
  <c r="HC604" i="14"/>
  <c r="HB604" i="14"/>
  <c r="HA604" i="14"/>
  <c r="GZ604" i="14"/>
  <c r="GY604" i="14"/>
  <c r="GX604" i="14"/>
  <c r="GW604" i="14"/>
  <c r="GV604" i="14"/>
  <c r="GU604" i="14"/>
  <c r="GT604" i="14"/>
  <c r="GS604" i="14"/>
  <c r="GR604" i="14"/>
  <c r="GQ604" i="14"/>
  <c r="GP604" i="14"/>
  <c r="GO604" i="14"/>
  <c r="GN604" i="14"/>
  <c r="GM604" i="14"/>
  <c r="GL604" i="14"/>
  <c r="GK604" i="14"/>
  <c r="GJ604" i="14"/>
  <c r="GI604" i="14"/>
  <c r="GH604" i="14"/>
  <c r="GG604" i="14"/>
  <c r="GF604" i="14"/>
  <c r="GE604" i="14"/>
  <c r="GD604" i="14"/>
  <c r="GC604" i="14"/>
  <c r="GB604" i="14"/>
  <c r="GA604" i="14"/>
  <c r="FZ604" i="14"/>
  <c r="FY604" i="14"/>
  <c r="FX604" i="14"/>
  <c r="FW604" i="14"/>
  <c r="FV604" i="14"/>
  <c r="FU604" i="14"/>
  <c r="FT604" i="14"/>
  <c r="FS604" i="14"/>
  <c r="FR604" i="14"/>
  <c r="FQ604" i="14"/>
  <c r="FP604" i="14"/>
  <c r="FO604" i="14"/>
  <c r="FN604" i="14"/>
  <c r="FM604" i="14"/>
  <c r="FL604" i="14"/>
  <c r="FK604" i="14"/>
  <c r="FJ604" i="14"/>
  <c r="FI604" i="14"/>
  <c r="FH604" i="14"/>
  <c r="FG604" i="14"/>
  <c r="FF604" i="14"/>
  <c r="FE604" i="14"/>
  <c r="FD604" i="14"/>
  <c r="FC604" i="14"/>
  <c r="FB604" i="14"/>
  <c r="FA604" i="14"/>
  <c r="EZ604" i="14"/>
  <c r="EY604" i="14"/>
  <c r="EX604" i="14"/>
  <c r="EW604" i="14"/>
  <c r="EV604" i="14"/>
  <c r="EU604" i="14"/>
  <c r="ET604" i="14"/>
  <c r="ES604" i="14"/>
  <c r="ER604" i="14"/>
  <c r="EQ604" i="14"/>
  <c r="EP604" i="14"/>
  <c r="EO604" i="14"/>
  <c r="EN604" i="14"/>
  <c r="EM604" i="14"/>
  <c r="EL604" i="14"/>
  <c r="EK604" i="14"/>
  <c r="EJ604" i="14"/>
  <c r="EI604" i="14"/>
  <c r="EH604" i="14"/>
  <c r="EG604" i="14"/>
  <c r="EF604" i="14"/>
  <c r="EE604" i="14"/>
  <c r="ED604" i="14"/>
  <c r="EC604" i="14"/>
  <c r="EB604" i="14"/>
  <c r="EA604" i="14"/>
  <c r="DZ604" i="14"/>
  <c r="DY604" i="14"/>
  <c r="DX604" i="14"/>
  <c r="DW604" i="14"/>
  <c r="DV604" i="14"/>
  <c r="DU604" i="14"/>
  <c r="DT604" i="14"/>
  <c r="DS604" i="14"/>
  <c r="DR604" i="14"/>
  <c r="DQ604" i="14"/>
  <c r="DP604" i="14"/>
  <c r="DO604" i="14"/>
  <c r="DN604" i="14"/>
  <c r="DM604" i="14"/>
  <c r="DL604" i="14"/>
  <c r="DK604" i="14"/>
  <c r="DJ604" i="14"/>
  <c r="DI604" i="14"/>
  <c r="DH604" i="14"/>
  <c r="DG604" i="14"/>
  <c r="DF604" i="14"/>
  <c r="DE604" i="14"/>
  <c r="DD604" i="14"/>
  <c r="DC604" i="14"/>
  <c r="DB604" i="14"/>
  <c r="DA604" i="14"/>
  <c r="CZ604" i="14"/>
  <c r="CY604" i="14"/>
  <c r="CX604" i="14"/>
  <c r="CW604" i="14"/>
  <c r="CV604" i="14"/>
  <c r="CU604" i="14"/>
  <c r="CT604" i="14"/>
  <c r="CS604" i="14"/>
  <c r="CR604" i="14"/>
  <c r="CQ604" i="14"/>
  <c r="CP604" i="14"/>
  <c r="CO604" i="14"/>
  <c r="CN604" i="14"/>
  <c r="CM604" i="14"/>
  <c r="CL604" i="14"/>
  <c r="CK604" i="14"/>
  <c r="CJ604" i="14"/>
  <c r="CI604" i="14"/>
  <c r="CH604" i="14"/>
  <c r="CG604" i="14"/>
  <c r="CF604" i="14"/>
  <c r="CE604" i="14"/>
  <c r="CD604" i="14"/>
  <c r="CC604" i="14"/>
  <c r="CB604" i="14"/>
  <c r="CA604" i="14"/>
  <c r="BZ604" i="14"/>
  <c r="BY604" i="14"/>
  <c r="BX604" i="14"/>
  <c r="BW604" i="14"/>
  <c r="BV604" i="14"/>
  <c r="BU604" i="14"/>
  <c r="BT604" i="14"/>
  <c r="BS604" i="14"/>
  <c r="BR604" i="14"/>
  <c r="BQ604" i="14"/>
  <c r="BP604" i="14"/>
  <c r="BO604" i="14"/>
  <c r="BN604" i="14"/>
  <c r="BM604" i="14"/>
  <c r="BL604" i="14"/>
  <c r="BK604" i="14"/>
  <c r="BJ604" i="14"/>
  <c r="BI604" i="14"/>
  <c r="BH604" i="14"/>
  <c r="BG604" i="14"/>
  <c r="BF604" i="14"/>
  <c r="BE604" i="14"/>
  <c r="BD604" i="14"/>
  <c r="BC604" i="14"/>
  <c r="BB604" i="14"/>
  <c r="BA604" i="14"/>
  <c r="AZ604" i="14"/>
  <c r="AY604" i="14"/>
  <c r="AX604" i="14"/>
  <c r="AW604" i="14"/>
  <c r="AV604" i="14"/>
  <c r="AU604" i="14"/>
  <c r="AT604" i="14"/>
  <c r="AS604" i="14"/>
  <c r="AR604" i="14"/>
  <c r="AQ604" i="14"/>
  <c r="AP604" i="14"/>
  <c r="AO604" i="14"/>
  <c r="AN604" i="14"/>
  <c r="AM604" i="14"/>
  <c r="AL604" i="14"/>
  <c r="AK604" i="14"/>
  <c r="AJ604" i="14"/>
  <c r="AI604" i="14"/>
  <c r="AH604" i="14"/>
  <c r="AG604" i="14"/>
  <c r="AF604" i="14"/>
  <c r="AE604" i="14"/>
  <c r="AD604" i="14"/>
  <c r="AC604" i="14"/>
  <c r="AB604" i="14"/>
  <c r="AA604" i="14"/>
  <c r="Z604" i="14"/>
  <c r="Y604" i="14"/>
  <c r="X604" i="14"/>
  <c r="W604" i="14"/>
  <c r="V604" i="14"/>
  <c r="U604" i="14"/>
  <c r="T604" i="14"/>
  <c r="S604" i="14"/>
  <c r="R604" i="14"/>
  <c r="Q604" i="14"/>
  <c r="P604" i="14"/>
  <c r="O604" i="14"/>
  <c r="N604" i="14"/>
  <c r="M604" i="14"/>
  <c r="L604" i="14"/>
  <c r="K604" i="14"/>
  <c r="J604" i="14"/>
  <c r="I604" i="14"/>
  <c r="H604" i="14"/>
  <c r="G604" i="14"/>
  <c r="JB603" i="14"/>
  <c r="JA603" i="14"/>
  <c r="IZ603" i="14"/>
  <c r="IY603" i="14"/>
  <c r="IX603" i="14"/>
  <c r="IW603" i="14"/>
  <c r="IV603" i="14"/>
  <c r="IU603" i="14"/>
  <c r="IT603" i="14"/>
  <c r="IS603" i="14"/>
  <c r="IR603" i="14"/>
  <c r="IQ603" i="14"/>
  <c r="IP603" i="14"/>
  <c r="IO603" i="14"/>
  <c r="IN603" i="14"/>
  <c r="IM603" i="14"/>
  <c r="IL603" i="14"/>
  <c r="IK603" i="14"/>
  <c r="IJ603" i="14"/>
  <c r="II603" i="14"/>
  <c r="IH603" i="14"/>
  <c r="IG603" i="14"/>
  <c r="IF603" i="14"/>
  <c r="IE603" i="14"/>
  <c r="ID603" i="14"/>
  <c r="IC603" i="14"/>
  <c r="IB603" i="14"/>
  <c r="IA603" i="14"/>
  <c r="HZ603" i="14"/>
  <c r="HY603" i="14"/>
  <c r="HX603" i="14"/>
  <c r="HW603" i="14"/>
  <c r="HV603" i="14"/>
  <c r="HU603" i="14"/>
  <c r="HT603" i="14"/>
  <c r="HS603" i="14"/>
  <c r="HR603" i="14"/>
  <c r="HQ603" i="14"/>
  <c r="HP603" i="14"/>
  <c r="HO603" i="14"/>
  <c r="HN603" i="14"/>
  <c r="HM603" i="14"/>
  <c r="HL603" i="14"/>
  <c r="HK603" i="14"/>
  <c r="HJ603" i="14"/>
  <c r="HI603" i="14"/>
  <c r="HH603" i="14"/>
  <c r="HG603" i="14"/>
  <c r="HF603" i="14"/>
  <c r="HE603" i="14"/>
  <c r="HD603" i="14"/>
  <c r="HC603" i="14"/>
  <c r="HB603" i="14"/>
  <c r="HA603" i="14"/>
  <c r="GZ603" i="14"/>
  <c r="GY603" i="14"/>
  <c r="GX603" i="14"/>
  <c r="GW603" i="14"/>
  <c r="GV603" i="14"/>
  <c r="GU603" i="14"/>
  <c r="GT603" i="14"/>
  <c r="GS603" i="14"/>
  <c r="GR603" i="14"/>
  <c r="GQ603" i="14"/>
  <c r="GP603" i="14"/>
  <c r="GO603" i="14"/>
  <c r="GN603" i="14"/>
  <c r="GM603" i="14"/>
  <c r="GL603" i="14"/>
  <c r="GK603" i="14"/>
  <c r="GJ603" i="14"/>
  <c r="GI603" i="14"/>
  <c r="GH603" i="14"/>
  <c r="GG603" i="14"/>
  <c r="GF603" i="14"/>
  <c r="GE603" i="14"/>
  <c r="GD603" i="14"/>
  <c r="GC603" i="14"/>
  <c r="GB603" i="14"/>
  <c r="GA603" i="14"/>
  <c r="FZ603" i="14"/>
  <c r="FY603" i="14"/>
  <c r="FX603" i="14"/>
  <c r="FW603" i="14"/>
  <c r="FV603" i="14"/>
  <c r="FU603" i="14"/>
  <c r="FT603" i="14"/>
  <c r="FS603" i="14"/>
  <c r="FR603" i="14"/>
  <c r="FQ603" i="14"/>
  <c r="FP603" i="14"/>
  <c r="FO603" i="14"/>
  <c r="FN603" i="14"/>
  <c r="FM603" i="14"/>
  <c r="FL603" i="14"/>
  <c r="FK603" i="14"/>
  <c r="FJ603" i="14"/>
  <c r="FI603" i="14"/>
  <c r="FH603" i="14"/>
  <c r="FG603" i="14"/>
  <c r="FF603" i="14"/>
  <c r="FE603" i="14"/>
  <c r="FD603" i="14"/>
  <c r="FC603" i="14"/>
  <c r="FB603" i="14"/>
  <c r="FA603" i="14"/>
  <c r="EZ603" i="14"/>
  <c r="EY603" i="14"/>
  <c r="EX603" i="14"/>
  <c r="EW603" i="14"/>
  <c r="EV603" i="14"/>
  <c r="EU603" i="14"/>
  <c r="ET603" i="14"/>
  <c r="ES603" i="14"/>
  <c r="ER603" i="14"/>
  <c r="EQ603" i="14"/>
  <c r="EP603" i="14"/>
  <c r="EO603" i="14"/>
  <c r="EN603" i="14"/>
  <c r="EM603" i="14"/>
  <c r="EL603" i="14"/>
  <c r="EK603" i="14"/>
  <c r="EJ603" i="14"/>
  <c r="EI603" i="14"/>
  <c r="EH603" i="14"/>
  <c r="EG603" i="14"/>
  <c r="EF603" i="14"/>
  <c r="EE603" i="14"/>
  <c r="ED603" i="14"/>
  <c r="EC603" i="14"/>
  <c r="EB603" i="14"/>
  <c r="EA603" i="14"/>
  <c r="DZ603" i="14"/>
  <c r="DY603" i="14"/>
  <c r="DX603" i="14"/>
  <c r="DW603" i="14"/>
  <c r="DV603" i="14"/>
  <c r="DU603" i="14"/>
  <c r="DT603" i="14"/>
  <c r="DS603" i="14"/>
  <c r="DR603" i="14"/>
  <c r="DQ603" i="14"/>
  <c r="DP603" i="14"/>
  <c r="DO603" i="14"/>
  <c r="DN603" i="14"/>
  <c r="DM603" i="14"/>
  <c r="DL603" i="14"/>
  <c r="DK603" i="14"/>
  <c r="DJ603" i="14"/>
  <c r="DI603" i="14"/>
  <c r="DH603" i="14"/>
  <c r="DG603" i="14"/>
  <c r="DF603" i="14"/>
  <c r="DE603" i="14"/>
  <c r="DD603" i="14"/>
  <c r="DC603" i="14"/>
  <c r="DB603" i="14"/>
  <c r="DA603" i="14"/>
  <c r="CZ603" i="14"/>
  <c r="CY603" i="14"/>
  <c r="CX603" i="14"/>
  <c r="CW603" i="14"/>
  <c r="CV603" i="14"/>
  <c r="CU603" i="14"/>
  <c r="CT603" i="14"/>
  <c r="CS603" i="14"/>
  <c r="CR603" i="14"/>
  <c r="CQ603" i="14"/>
  <c r="CP603" i="14"/>
  <c r="CO603" i="14"/>
  <c r="CN603" i="14"/>
  <c r="CM603" i="14"/>
  <c r="CL603" i="14"/>
  <c r="CK603" i="14"/>
  <c r="CJ603" i="14"/>
  <c r="CI603" i="14"/>
  <c r="CH603" i="14"/>
  <c r="CG603" i="14"/>
  <c r="CF603" i="14"/>
  <c r="CE603" i="14"/>
  <c r="CD603" i="14"/>
  <c r="CC603" i="14"/>
  <c r="CB603" i="14"/>
  <c r="CA603" i="14"/>
  <c r="BZ603" i="14"/>
  <c r="BY603" i="14"/>
  <c r="BX603" i="14"/>
  <c r="BW603" i="14"/>
  <c r="BV603" i="14"/>
  <c r="BU603" i="14"/>
  <c r="BT603" i="14"/>
  <c r="BS603" i="14"/>
  <c r="BR603" i="14"/>
  <c r="BQ603" i="14"/>
  <c r="BP603" i="14"/>
  <c r="BO603" i="14"/>
  <c r="BN603" i="14"/>
  <c r="BM603" i="14"/>
  <c r="BL603" i="14"/>
  <c r="BK603" i="14"/>
  <c r="BJ603" i="14"/>
  <c r="BI603" i="14"/>
  <c r="BH603" i="14"/>
  <c r="BG603" i="14"/>
  <c r="BF603" i="14"/>
  <c r="BE603" i="14"/>
  <c r="BD603" i="14"/>
  <c r="BC603" i="14"/>
  <c r="BB603" i="14"/>
  <c r="BA603" i="14"/>
  <c r="AZ603" i="14"/>
  <c r="AY603" i="14"/>
  <c r="AX603" i="14"/>
  <c r="AW603" i="14"/>
  <c r="AV603" i="14"/>
  <c r="AU603" i="14"/>
  <c r="AT603" i="14"/>
  <c r="AS603" i="14"/>
  <c r="AR603" i="14"/>
  <c r="AQ603" i="14"/>
  <c r="AP603" i="14"/>
  <c r="AO603" i="14"/>
  <c r="AN603" i="14"/>
  <c r="AM603" i="14"/>
  <c r="AL603" i="14"/>
  <c r="AK603" i="14"/>
  <c r="AJ603" i="14"/>
  <c r="AI603" i="14"/>
  <c r="AH603" i="14"/>
  <c r="AG603" i="14"/>
  <c r="AF603" i="14"/>
  <c r="AE603" i="14"/>
  <c r="AD603" i="14"/>
  <c r="AC603" i="14"/>
  <c r="AB603" i="14"/>
  <c r="AA603" i="14"/>
  <c r="Z603" i="14"/>
  <c r="Y603" i="14"/>
  <c r="X603" i="14"/>
  <c r="W603" i="14"/>
  <c r="V603" i="14"/>
  <c r="U603" i="14"/>
  <c r="T603" i="14"/>
  <c r="S603" i="14"/>
  <c r="R603" i="14"/>
  <c r="Q603" i="14"/>
  <c r="P603" i="14"/>
  <c r="O603" i="14"/>
  <c r="N603" i="14"/>
  <c r="M603" i="14"/>
  <c r="L603" i="14"/>
  <c r="K603" i="14"/>
  <c r="J603" i="14"/>
  <c r="I603" i="14"/>
  <c r="H603" i="14"/>
  <c r="G603" i="14"/>
  <c r="JB602" i="14"/>
  <c r="JA602" i="14"/>
  <c r="IZ602" i="14"/>
  <c r="IY602" i="14"/>
  <c r="IX602" i="14"/>
  <c r="IW602" i="14"/>
  <c r="IV602" i="14"/>
  <c r="IU602" i="14"/>
  <c r="IT602" i="14"/>
  <c r="IS602" i="14"/>
  <c r="IR602" i="14"/>
  <c r="IQ602" i="14"/>
  <c r="IP602" i="14"/>
  <c r="IO602" i="14"/>
  <c r="IN602" i="14"/>
  <c r="IM602" i="14"/>
  <c r="IL602" i="14"/>
  <c r="IK602" i="14"/>
  <c r="IJ602" i="14"/>
  <c r="II602" i="14"/>
  <c r="IH602" i="14"/>
  <c r="IG602" i="14"/>
  <c r="IF602" i="14"/>
  <c r="IE602" i="14"/>
  <c r="ID602" i="14"/>
  <c r="IC602" i="14"/>
  <c r="IB602" i="14"/>
  <c r="IA602" i="14"/>
  <c r="HZ602" i="14"/>
  <c r="HY602" i="14"/>
  <c r="HX602" i="14"/>
  <c r="HW602" i="14"/>
  <c r="HV602" i="14"/>
  <c r="HU602" i="14"/>
  <c r="HT602" i="14"/>
  <c r="HS602" i="14"/>
  <c r="HR602" i="14"/>
  <c r="HQ602" i="14"/>
  <c r="HP602" i="14"/>
  <c r="HO602" i="14"/>
  <c r="HN602" i="14"/>
  <c r="HM602" i="14"/>
  <c r="HL602" i="14"/>
  <c r="HK602" i="14"/>
  <c r="HJ602" i="14"/>
  <c r="HI602" i="14"/>
  <c r="HH602" i="14"/>
  <c r="HG602" i="14"/>
  <c r="HF602" i="14"/>
  <c r="HE602" i="14"/>
  <c r="HD602" i="14"/>
  <c r="HC602" i="14"/>
  <c r="HB602" i="14"/>
  <c r="HA602" i="14"/>
  <c r="GZ602" i="14"/>
  <c r="GY602" i="14"/>
  <c r="GX602" i="14"/>
  <c r="GW602" i="14"/>
  <c r="GV602" i="14"/>
  <c r="GU602" i="14"/>
  <c r="GT602" i="14"/>
  <c r="GS602" i="14"/>
  <c r="GR602" i="14"/>
  <c r="GQ602" i="14"/>
  <c r="GP602" i="14"/>
  <c r="GO602" i="14"/>
  <c r="GN602" i="14"/>
  <c r="GM602" i="14"/>
  <c r="GL602" i="14"/>
  <c r="GK602" i="14"/>
  <c r="GJ602" i="14"/>
  <c r="GI602" i="14"/>
  <c r="GH602" i="14"/>
  <c r="GG602" i="14"/>
  <c r="GF602" i="14"/>
  <c r="GE602" i="14"/>
  <c r="GD602" i="14"/>
  <c r="GC602" i="14"/>
  <c r="GB602" i="14"/>
  <c r="GA602" i="14"/>
  <c r="FZ602" i="14"/>
  <c r="FY602" i="14"/>
  <c r="FX602" i="14"/>
  <c r="FW602" i="14"/>
  <c r="FV602" i="14"/>
  <c r="FU602" i="14"/>
  <c r="FT602" i="14"/>
  <c r="FS602" i="14"/>
  <c r="FR602" i="14"/>
  <c r="FQ602" i="14"/>
  <c r="FP602" i="14"/>
  <c r="FO602" i="14"/>
  <c r="FN602" i="14"/>
  <c r="FM602" i="14"/>
  <c r="FL602" i="14"/>
  <c r="FK602" i="14"/>
  <c r="FJ602" i="14"/>
  <c r="FI602" i="14"/>
  <c r="FH602" i="14"/>
  <c r="FG602" i="14"/>
  <c r="FF602" i="14"/>
  <c r="FE602" i="14"/>
  <c r="FD602" i="14"/>
  <c r="FC602" i="14"/>
  <c r="FB602" i="14"/>
  <c r="FA602" i="14"/>
  <c r="EZ602" i="14"/>
  <c r="EY602" i="14"/>
  <c r="EX602" i="14"/>
  <c r="EW602" i="14"/>
  <c r="EV602" i="14"/>
  <c r="EU602" i="14"/>
  <c r="ET602" i="14"/>
  <c r="ES602" i="14"/>
  <c r="ER602" i="14"/>
  <c r="EQ602" i="14"/>
  <c r="EP602" i="14"/>
  <c r="EO602" i="14"/>
  <c r="EN602" i="14"/>
  <c r="EM602" i="14"/>
  <c r="EL602" i="14"/>
  <c r="EK602" i="14"/>
  <c r="EJ602" i="14"/>
  <c r="EI602" i="14"/>
  <c r="EH602" i="14"/>
  <c r="EG602" i="14"/>
  <c r="EF602" i="14"/>
  <c r="EE602" i="14"/>
  <c r="ED602" i="14"/>
  <c r="EC602" i="14"/>
  <c r="EB602" i="14"/>
  <c r="EA602" i="14"/>
  <c r="DZ602" i="14"/>
  <c r="DY602" i="14"/>
  <c r="DX602" i="14"/>
  <c r="DW602" i="14"/>
  <c r="DV602" i="14"/>
  <c r="DU602" i="14"/>
  <c r="DT602" i="14"/>
  <c r="DS602" i="14"/>
  <c r="DR602" i="14"/>
  <c r="DQ602" i="14"/>
  <c r="DP602" i="14"/>
  <c r="DO602" i="14"/>
  <c r="DN602" i="14"/>
  <c r="DM602" i="14"/>
  <c r="DL602" i="14"/>
  <c r="DK602" i="14"/>
  <c r="DJ602" i="14"/>
  <c r="DI602" i="14"/>
  <c r="DH602" i="14"/>
  <c r="DG602" i="14"/>
  <c r="DF602" i="14"/>
  <c r="DE602" i="14"/>
  <c r="DD602" i="14"/>
  <c r="DC602" i="14"/>
  <c r="DB602" i="14"/>
  <c r="DA602" i="14"/>
  <c r="CZ602" i="14"/>
  <c r="CY602" i="14"/>
  <c r="CX602" i="14"/>
  <c r="CW602" i="14"/>
  <c r="CV602" i="14"/>
  <c r="CU602" i="14"/>
  <c r="CT602" i="14"/>
  <c r="CS602" i="14"/>
  <c r="CR602" i="14"/>
  <c r="CQ602" i="14"/>
  <c r="CP602" i="14"/>
  <c r="CO602" i="14"/>
  <c r="CN602" i="14"/>
  <c r="CM602" i="14"/>
  <c r="CL602" i="14"/>
  <c r="CK602" i="14"/>
  <c r="CJ602" i="14"/>
  <c r="CI602" i="14"/>
  <c r="CH602" i="14"/>
  <c r="CG602" i="14"/>
  <c r="CF602" i="14"/>
  <c r="CE602" i="14"/>
  <c r="CD602" i="14"/>
  <c r="CC602" i="14"/>
  <c r="CB602" i="14"/>
  <c r="CA602" i="14"/>
  <c r="BZ602" i="14"/>
  <c r="BY602" i="14"/>
  <c r="BX602" i="14"/>
  <c r="BW602" i="14"/>
  <c r="BV602" i="14"/>
  <c r="BU602" i="14"/>
  <c r="BT602" i="14"/>
  <c r="BS602" i="14"/>
  <c r="BR602" i="14"/>
  <c r="BQ602" i="14"/>
  <c r="BP602" i="14"/>
  <c r="BO602" i="14"/>
  <c r="BN602" i="14"/>
  <c r="BM602" i="14"/>
  <c r="BL602" i="14"/>
  <c r="BK602" i="14"/>
  <c r="BJ602" i="14"/>
  <c r="BI602" i="14"/>
  <c r="BH602" i="14"/>
  <c r="BG602" i="14"/>
  <c r="BF602" i="14"/>
  <c r="BE602" i="14"/>
  <c r="BD602" i="14"/>
  <c r="BC602" i="14"/>
  <c r="BB602" i="14"/>
  <c r="BA602" i="14"/>
  <c r="AZ602" i="14"/>
  <c r="AY602" i="14"/>
  <c r="AX602" i="14"/>
  <c r="AW602" i="14"/>
  <c r="AV602" i="14"/>
  <c r="AU602" i="14"/>
  <c r="AT602" i="14"/>
  <c r="AS602" i="14"/>
  <c r="AR602" i="14"/>
  <c r="AQ602" i="14"/>
  <c r="AP602" i="14"/>
  <c r="AO602" i="14"/>
  <c r="AN602" i="14"/>
  <c r="AM602" i="14"/>
  <c r="AL602" i="14"/>
  <c r="AK602" i="14"/>
  <c r="AJ602" i="14"/>
  <c r="AI602" i="14"/>
  <c r="AH602" i="14"/>
  <c r="AG602" i="14"/>
  <c r="AF602" i="14"/>
  <c r="AE602" i="14"/>
  <c r="AD602" i="14"/>
  <c r="AC602" i="14"/>
  <c r="AB602" i="14"/>
  <c r="AA602" i="14"/>
  <c r="Z602" i="14"/>
  <c r="Y602" i="14"/>
  <c r="X602" i="14"/>
  <c r="W602" i="14"/>
  <c r="V602" i="14"/>
  <c r="U602" i="14"/>
  <c r="T602" i="14"/>
  <c r="S602" i="14"/>
  <c r="R602" i="14"/>
  <c r="Q602" i="14"/>
  <c r="P602" i="14"/>
  <c r="O602" i="14"/>
  <c r="N602" i="14"/>
  <c r="M602" i="14"/>
  <c r="L602" i="14"/>
  <c r="K602" i="14"/>
  <c r="J602" i="14"/>
  <c r="I602" i="14"/>
  <c r="H602" i="14"/>
  <c r="G602" i="14"/>
  <c r="JB601" i="14"/>
  <c r="JA601" i="14"/>
  <c r="IZ601" i="14"/>
  <c r="IY601" i="14"/>
  <c r="IX601" i="14"/>
  <c r="IW601" i="14"/>
  <c r="IV601" i="14"/>
  <c r="IU601" i="14"/>
  <c r="IT601" i="14"/>
  <c r="IS601" i="14"/>
  <c r="IR601" i="14"/>
  <c r="IQ601" i="14"/>
  <c r="IP601" i="14"/>
  <c r="IO601" i="14"/>
  <c r="IN601" i="14"/>
  <c r="IM601" i="14"/>
  <c r="IL601" i="14"/>
  <c r="IK601" i="14"/>
  <c r="IJ601" i="14"/>
  <c r="II601" i="14"/>
  <c r="IH601" i="14"/>
  <c r="IG601" i="14"/>
  <c r="IF601" i="14"/>
  <c r="IE601" i="14"/>
  <c r="ID601" i="14"/>
  <c r="IC601" i="14"/>
  <c r="IB601" i="14"/>
  <c r="IA601" i="14"/>
  <c r="HZ601" i="14"/>
  <c r="HY601" i="14"/>
  <c r="HX601" i="14"/>
  <c r="HW601" i="14"/>
  <c r="HV601" i="14"/>
  <c r="HU601" i="14"/>
  <c r="HT601" i="14"/>
  <c r="HS601" i="14"/>
  <c r="HR601" i="14"/>
  <c r="HQ601" i="14"/>
  <c r="HP601" i="14"/>
  <c r="HO601" i="14"/>
  <c r="HN601" i="14"/>
  <c r="HM601" i="14"/>
  <c r="HL601" i="14"/>
  <c r="HK601" i="14"/>
  <c r="HJ601" i="14"/>
  <c r="HI601" i="14"/>
  <c r="HH601" i="14"/>
  <c r="HG601" i="14"/>
  <c r="HF601" i="14"/>
  <c r="HE601" i="14"/>
  <c r="HD601" i="14"/>
  <c r="HC601" i="14"/>
  <c r="HB601" i="14"/>
  <c r="HA601" i="14"/>
  <c r="GZ601" i="14"/>
  <c r="GY601" i="14"/>
  <c r="GX601" i="14"/>
  <c r="GW601" i="14"/>
  <c r="GV601" i="14"/>
  <c r="GU601" i="14"/>
  <c r="GT601" i="14"/>
  <c r="GS601" i="14"/>
  <c r="GR601" i="14"/>
  <c r="GQ601" i="14"/>
  <c r="GP601" i="14"/>
  <c r="GO601" i="14"/>
  <c r="GN601" i="14"/>
  <c r="GM601" i="14"/>
  <c r="GL601" i="14"/>
  <c r="GK601" i="14"/>
  <c r="GJ601" i="14"/>
  <c r="GI601" i="14"/>
  <c r="GH601" i="14"/>
  <c r="GG601" i="14"/>
  <c r="GF601" i="14"/>
  <c r="GE601" i="14"/>
  <c r="GD601" i="14"/>
  <c r="GC601" i="14"/>
  <c r="GB601" i="14"/>
  <c r="GA601" i="14"/>
  <c r="FZ601" i="14"/>
  <c r="FY601" i="14"/>
  <c r="FX601" i="14"/>
  <c r="FW601" i="14"/>
  <c r="FV601" i="14"/>
  <c r="FU601" i="14"/>
  <c r="FT601" i="14"/>
  <c r="FS601" i="14"/>
  <c r="FR601" i="14"/>
  <c r="FQ601" i="14"/>
  <c r="FP601" i="14"/>
  <c r="FO601" i="14"/>
  <c r="FN601" i="14"/>
  <c r="FM601" i="14"/>
  <c r="FL601" i="14"/>
  <c r="FK601" i="14"/>
  <c r="FJ601" i="14"/>
  <c r="FI601" i="14"/>
  <c r="FH601" i="14"/>
  <c r="FG601" i="14"/>
  <c r="FF601" i="14"/>
  <c r="FE601" i="14"/>
  <c r="FD601" i="14"/>
  <c r="FC601" i="14"/>
  <c r="FB601" i="14"/>
  <c r="FA601" i="14"/>
  <c r="EZ601" i="14"/>
  <c r="EY601" i="14"/>
  <c r="EX601" i="14"/>
  <c r="EW601" i="14"/>
  <c r="EV601" i="14"/>
  <c r="EU601" i="14"/>
  <c r="ET601" i="14"/>
  <c r="ES601" i="14"/>
  <c r="ER601" i="14"/>
  <c r="EQ601" i="14"/>
  <c r="EP601" i="14"/>
  <c r="EO601" i="14"/>
  <c r="EN601" i="14"/>
  <c r="EM601" i="14"/>
  <c r="EL601" i="14"/>
  <c r="EK601" i="14"/>
  <c r="EJ601" i="14"/>
  <c r="EI601" i="14"/>
  <c r="EH601" i="14"/>
  <c r="EG601" i="14"/>
  <c r="EF601" i="14"/>
  <c r="EE601" i="14"/>
  <c r="ED601" i="14"/>
  <c r="EC601" i="14"/>
  <c r="EB601" i="14"/>
  <c r="EA601" i="14"/>
  <c r="DZ601" i="14"/>
  <c r="DY601" i="14"/>
  <c r="DX601" i="14"/>
  <c r="DW601" i="14"/>
  <c r="DV601" i="14"/>
  <c r="DU601" i="14"/>
  <c r="DT601" i="14"/>
  <c r="DS601" i="14"/>
  <c r="DR601" i="14"/>
  <c r="DQ601" i="14"/>
  <c r="DP601" i="14"/>
  <c r="DO601" i="14"/>
  <c r="DN601" i="14"/>
  <c r="DM601" i="14"/>
  <c r="DL601" i="14"/>
  <c r="DK601" i="14"/>
  <c r="DJ601" i="14"/>
  <c r="DI601" i="14"/>
  <c r="DH601" i="14"/>
  <c r="DG601" i="14"/>
  <c r="DF601" i="14"/>
  <c r="DE601" i="14"/>
  <c r="DD601" i="14"/>
  <c r="DC601" i="14"/>
  <c r="DB601" i="14"/>
  <c r="DA601" i="14"/>
  <c r="CZ601" i="14"/>
  <c r="CY601" i="14"/>
  <c r="CX601" i="14"/>
  <c r="CW601" i="14"/>
  <c r="CV601" i="14"/>
  <c r="CU601" i="14"/>
  <c r="CT601" i="14"/>
  <c r="CS601" i="14"/>
  <c r="CR601" i="14"/>
  <c r="CQ601" i="14"/>
  <c r="CP601" i="14"/>
  <c r="CO601" i="14"/>
  <c r="CN601" i="14"/>
  <c r="CM601" i="14"/>
  <c r="CL601" i="14"/>
  <c r="CK601" i="14"/>
  <c r="CJ601" i="14"/>
  <c r="CI601" i="14"/>
  <c r="CH601" i="14"/>
  <c r="CG601" i="14"/>
  <c r="CF601" i="14"/>
  <c r="CE601" i="14"/>
  <c r="CD601" i="14"/>
  <c r="CC601" i="14"/>
  <c r="CB601" i="14"/>
  <c r="CA601" i="14"/>
  <c r="BZ601" i="14"/>
  <c r="BY601" i="14"/>
  <c r="BX601" i="14"/>
  <c r="BW601" i="14"/>
  <c r="BV601" i="14"/>
  <c r="BU601" i="14"/>
  <c r="BT601" i="14"/>
  <c r="BS601" i="14"/>
  <c r="BR601" i="14"/>
  <c r="BQ601" i="14"/>
  <c r="BP601" i="14"/>
  <c r="BO601" i="14"/>
  <c r="BN601" i="14"/>
  <c r="BM601" i="14"/>
  <c r="BL601" i="14"/>
  <c r="BK601" i="14"/>
  <c r="BJ601" i="14"/>
  <c r="BI601" i="14"/>
  <c r="BH601" i="14"/>
  <c r="BG601" i="14"/>
  <c r="BF601" i="14"/>
  <c r="BE601" i="14"/>
  <c r="BD601" i="14"/>
  <c r="BC601" i="14"/>
  <c r="BB601" i="14"/>
  <c r="BA601" i="14"/>
  <c r="AZ601" i="14"/>
  <c r="AY601" i="14"/>
  <c r="AX601" i="14"/>
  <c r="AW601" i="14"/>
  <c r="AV601" i="14"/>
  <c r="AU601" i="14"/>
  <c r="AT601" i="14"/>
  <c r="AS601" i="14"/>
  <c r="AR601" i="14"/>
  <c r="AQ601" i="14"/>
  <c r="AP601" i="14"/>
  <c r="AO601" i="14"/>
  <c r="AN601" i="14"/>
  <c r="AM601" i="14"/>
  <c r="AL601" i="14"/>
  <c r="AK601" i="14"/>
  <c r="AJ601" i="14"/>
  <c r="AI601" i="14"/>
  <c r="AH601" i="14"/>
  <c r="AG601" i="14"/>
  <c r="AF601" i="14"/>
  <c r="AE601" i="14"/>
  <c r="AD601" i="14"/>
  <c r="AC601" i="14"/>
  <c r="AB601" i="14"/>
  <c r="AA601" i="14"/>
  <c r="Z601" i="14"/>
  <c r="Y601" i="14"/>
  <c r="X601" i="14"/>
  <c r="W601" i="14"/>
  <c r="V601" i="14"/>
  <c r="U601" i="14"/>
  <c r="T601" i="14"/>
  <c r="S601" i="14"/>
  <c r="R601" i="14"/>
  <c r="Q601" i="14"/>
  <c r="P601" i="14"/>
  <c r="O601" i="14"/>
  <c r="N601" i="14"/>
  <c r="M601" i="14"/>
  <c r="L601" i="14"/>
  <c r="K601" i="14"/>
  <c r="J601" i="14"/>
  <c r="I601" i="14"/>
  <c r="H601" i="14"/>
  <c r="G601" i="14"/>
  <c r="JB600" i="14"/>
  <c r="JA600" i="14"/>
  <c r="IZ600" i="14"/>
  <c r="IY600" i="14"/>
  <c r="IX600" i="14"/>
  <c r="IW600" i="14"/>
  <c r="IV600" i="14"/>
  <c r="IU600" i="14"/>
  <c r="IT600" i="14"/>
  <c r="IS600" i="14"/>
  <c r="IR600" i="14"/>
  <c r="IQ600" i="14"/>
  <c r="IP600" i="14"/>
  <c r="IO600" i="14"/>
  <c r="IN600" i="14"/>
  <c r="IM600" i="14"/>
  <c r="IL600" i="14"/>
  <c r="IK600" i="14"/>
  <c r="IJ600" i="14"/>
  <c r="II600" i="14"/>
  <c r="IH600" i="14"/>
  <c r="IG600" i="14"/>
  <c r="IF600" i="14"/>
  <c r="IE600" i="14"/>
  <c r="ID600" i="14"/>
  <c r="IC600" i="14"/>
  <c r="IB600" i="14"/>
  <c r="IA600" i="14"/>
  <c r="HZ600" i="14"/>
  <c r="HY600" i="14"/>
  <c r="HX600" i="14"/>
  <c r="HW600" i="14"/>
  <c r="HV600" i="14"/>
  <c r="HU600" i="14"/>
  <c r="HT600" i="14"/>
  <c r="HS600" i="14"/>
  <c r="HR600" i="14"/>
  <c r="HQ600" i="14"/>
  <c r="HP600" i="14"/>
  <c r="HO600" i="14"/>
  <c r="HN600" i="14"/>
  <c r="HM600" i="14"/>
  <c r="HL600" i="14"/>
  <c r="HK600" i="14"/>
  <c r="HJ600" i="14"/>
  <c r="HI600" i="14"/>
  <c r="HH600" i="14"/>
  <c r="HG600" i="14"/>
  <c r="HF600" i="14"/>
  <c r="HE600" i="14"/>
  <c r="HD600" i="14"/>
  <c r="HC600" i="14"/>
  <c r="HB600" i="14"/>
  <c r="HA600" i="14"/>
  <c r="GZ600" i="14"/>
  <c r="GY600" i="14"/>
  <c r="GX600" i="14"/>
  <c r="GW600" i="14"/>
  <c r="GV600" i="14"/>
  <c r="GU600" i="14"/>
  <c r="GT600" i="14"/>
  <c r="GS600" i="14"/>
  <c r="GR600" i="14"/>
  <c r="GQ600" i="14"/>
  <c r="GP600" i="14"/>
  <c r="GO600" i="14"/>
  <c r="GN600" i="14"/>
  <c r="GM600" i="14"/>
  <c r="GL600" i="14"/>
  <c r="GK600" i="14"/>
  <c r="GJ600" i="14"/>
  <c r="GI600" i="14"/>
  <c r="GH600" i="14"/>
  <c r="GG600" i="14"/>
  <c r="GF600" i="14"/>
  <c r="GE600" i="14"/>
  <c r="GD600" i="14"/>
  <c r="GC600" i="14"/>
  <c r="GB600" i="14"/>
  <c r="GA600" i="14"/>
  <c r="FZ600" i="14"/>
  <c r="FY600" i="14"/>
  <c r="FX600" i="14"/>
  <c r="FW600" i="14"/>
  <c r="FV600" i="14"/>
  <c r="FU600" i="14"/>
  <c r="FT600" i="14"/>
  <c r="FS600" i="14"/>
  <c r="FR600" i="14"/>
  <c r="FQ600" i="14"/>
  <c r="FP600" i="14"/>
  <c r="FO600" i="14"/>
  <c r="FN600" i="14"/>
  <c r="FM600" i="14"/>
  <c r="FL600" i="14"/>
  <c r="FK600" i="14"/>
  <c r="FJ600" i="14"/>
  <c r="FI600" i="14"/>
  <c r="FH600" i="14"/>
  <c r="FG600" i="14"/>
  <c r="FF600" i="14"/>
  <c r="FE600" i="14"/>
  <c r="FD600" i="14"/>
  <c r="FC600" i="14"/>
  <c r="FB600" i="14"/>
  <c r="FA600" i="14"/>
  <c r="EZ600" i="14"/>
  <c r="EY600" i="14"/>
  <c r="EX600" i="14"/>
  <c r="EW600" i="14"/>
  <c r="EV600" i="14"/>
  <c r="EU600" i="14"/>
  <c r="ET600" i="14"/>
  <c r="ES600" i="14"/>
  <c r="ER600" i="14"/>
  <c r="EQ600" i="14"/>
  <c r="EP600" i="14"/>
  <c r="EO600" i="14"/>
  <c r="EN600" i="14"/>
  <c r="EM600" i="14"/>
  <c r="EL600" i="14"/>
  <c r="EK600" i="14"/>
  <c r="EJ600" i="14"/>
  <c r="EI600" i="14"/>
  <c r="EH600" i="14"/>
  <c r="EG600" i="14"/>
  <c r="EF600" i="14"/>
  <c r="EE600" i="14"/>
  <c r="ED600" i="14"/>
  <c r="EC600" i="14"/>
  <c r="EB600" i="14"/>
  <c r="EA600" i="14"/>
  <c r="DZ600" i="14"/>
  <c r="DY600" i="14"/>
  <c r="DX600" i="14"/>
  <c r="DW600" i="14"/>
  <c r="DV600" i="14"/>
  <c r="DU600" i="14"/>
  <c r="DT600" i="14"/>
  <c r="DS600" i="14"/>
  <c r="DR600" i="14"/>
  <c r="DQ600" i="14"/>
  <c r="DP600" i="14"/>
  <c r="DO600" i="14"/>
  <c r="DN600" i="14"/>
  <c r="DM600" i="14"/>
  <c r="DL600" i="14"/>
  <c r="DK600" i="14"/>
  <c r="DJ600" i="14"/>
  <c r="DI600" i="14"/>
  <c r="DH600" i="14"/>
  <c r="DG600" i="14"/>
  <c r="DF600" i="14"/>
  <c r="DE600" i="14"/>
  <c r="DD600" i="14"/>
  <c r="DC600" i="14"/>
  <c r="DB600" i="14"/>
  <c r="DA600" i="14"/>
  <c r="CZ600" i="14"/>
  <c r="CY600" i="14"/>
  <c r="CX600" i="14"/>
  <c r="CW600" i="14"/>
  <c r="CV600" i="14"/>
  <c r="CU600" i="14"/>
  <c r="CT600" i="14"/>
  <c r="CS600" i="14"/>
  <c r="CR600" i="14"/>
  <c r="CQ600" i="14"/>
  <c r="CP600" i="14"/>
  <c r="CO600" i="14"/>
  <c r="CN600" i="14"/>
  <c r="CM600" i="14"/>
  <c r="CL600" i="14"/>
  <c r="CK600" i="14"/>
  <c r="CJ600" i="14"/>
  <c r="CI600" i="14"/>
  <c r="CH600" i="14"/>
  <c r="CG600" i="14"/>
  <c r="CF600" i="14"/>
  <c r="CE600" i="14"/>
  <c r="CD600" i="14"/>
  <c r="CC600" i="14"/>
  <c r="CB600" i="14"/>
  <c r="CA600" i="14"/>
  <c r="BZ600" i="14"/>
  <c r="BY600" i="14"/>
  <c r="BX600" i="14"/>
  <c r="BW600" i="14"/>
  <c r="BV600" i="14"/>
  <c r="BU600" i="14"/>
  <c r="BT600" i="14"/>
  <c r="BS600" i="14"/>
  <c r="BR600" i="14"/>
  <c r="BQ600" i="14"/>
  <c r="BP600" i="14"/>
  <c r="BO600" i="14"/>
  <c r="BN600" i="14"/>
  <c r="BM600" i="14"/>
  <c r="BL600" i="14"/>
  <c r="BK600" i="14"/>
  <c r="BJ600" i="14"/>
  <c r="BI600" i="14"/>
  <c r="BH600" i="14"/>
  <c r="BG600" i="14"/>
  <c r="BF600" i="14"/>
  <c r="BE600" i="14"/>
  <c r="BD600" i="14"/>
  <c r="BC600" i="14"/>
  <c r="BB600" i="14"/>
  <c r="BA600" i="14"/>
  <c r="AZ600" i="14"/>
  <c r="AY600" i="14"/>
  <c r="AX600" i="14"/>
  <c r="AW600" i="14"/>
  <c r="AV600" i="14"/>
  <c r="AU600" i="14"/>
  <c r="AT600" i="14"/>
  <c r="AS600" i="14"/>
  <c r="AR600" i="14"/>
  <c r="AQ600" i="14"/>
  <c r="AP600" i="14"/>
  <c r="AO600" i="14"/>
  <c r="AN600" i="14"/>
  <c r="AM600" i="14"/>
  <c r="AL600" i="14"/>
  <c r="AK600" i="14"/>
  <c r="AJ600" i="14"/>
  <c r="AI600" i="14"/>
  <c r="AH600" i="14"/>
  <c r="AG600" i="14"/>
  <c r="AF600" i="14"/>
  <c r="AE600" i="14"/>
  <c r="AD600" i="14"/>
  <c r="AC600" i="14"/>
  <c r="AB600" i="14"/>
  <c r="AA600" i="14"/>
  <c r="Z600" i="14"/>
  <c r="Y600" i="14"/>
  <c r="X600" i="14"/>
  <c r="W600" i="14"/>
  <c r="V600" i="14"/>
  <c r="U600" i="14"/>
  <c r="T600" i="14"/>
  <c r="S600" i="14"/>
  <c r="R600" i="14"/>
  <c r="Q600" i="14"/>
  <c r="P600" i="14"/>
  <c r="O600" i="14"/>
  <c r="N600" i="14"/>
  <c r="M600" i="14"/>
  <c r="L600" i="14"/>
  <c r="K600" i="14"/>
  <c r="J600" i="14"/>
  <c r="I600" i="14"/>
  <c r="H600" i="14"/>
  <c r="G600" i="14"/>
  <c r="JB599" i="14"/>
  <c r="JA599" i="14"/>
  <c r="IZ599" i="14"/>
  <c r="IY599" i="14"/>
  <c r="IX599" i="14"/>
  <c r="IW599" i="14"/>
  <c r="IV599" i="14"/>
  <c r="IU599" i="14"/>
  <c r="IT599" i="14"/>
  <c r="IS599" i="14"/>
  <c r="IR599" i="14"/>
  <c r="IQ599" i="14"/>
  <c r="IP599" i="14"/>
  <c r="IO599" i="14"/>
  <c r="IN599" i="14"/>
  <c r="IM599" i="14"/>
  <c r="IL599" i="14"/>
  <c r="IK599" i="14"/>
  <c r="IJ599" i="14"/>
  <c r="II599" i="14"/>
  <c r="IH599" i="14"/>
  <c r="IG599" i="14"/>
  <c r="IF599" i="14"/>
  <c r="IE599" i="14"/>
  <c r="ID599" i="14"/>
  <c r="IC599" i="14"/>
  <c r="IB599" i="14"/>
  <c r="IA599" i="14"/>
  <c r="HZ599" i="14"/>
  <c r="HY599" i="14"/>
  <c r="HX599" i="14"/>
  <c r="HW599" i="14"/>
  <c r="HV599" i="14"/>
  <c r="HU599" i="14"/>
  <c r="HT599" i="14"/>
  <c r="HS599" i="14"/>
  <c r="HR599" i="14"/>
  <c r="HQ599" i="14"/>
  <c r="HP599" i="14"/>
  <c r="HO599" i="14"/>
  <c r="HN599" i="14"/>
  <c r="HM599" i="14"/>
  <c r="HL599" i="14"/>
  <c r="HK599" i="14"/>
  <c r="HJ599" i="14"/>
  <c r="HI599" i="14"/>
  <c r="HH599" i="14"/>
  <c r="HG599" i="14"/>
  <c r="HF599" i="14"/>
  <c r="HE599" i="14"/>
  <c r="HD599" i="14"/>
  <c r="HC599" i="14"/>
  <c r="HB599" i="14"/>
  <c r="HA599" i="14"/>
  <c r="GZ599" i="14"/>
  <c r="GY599" i="14"/>
  <c r="GX599" i="14"/>
  <c r="GW599" i="14"/>
  <c r="GV599" i="14"/>
  <c r="GU599" i="14"/>
  <c r="GT599" i="14"/>
  <c r="GS599" i="14"/>
  <c r="GR599" i="14"/>
  <c r="GQ599" i="14"/>
  <c r="GP599" i="14"/>
  <c r="GO599" i="14"/>
  <c r="GN599" i="14"/>
  <c r="GM599" i="14"/>
  <c r="GL599" i="14"/>
  <c r="GK599" i="14"/>
  <c r="GJ599" i="14"/>
  <c r="GI599" i="14"/>
  <c r="GH599" i="14"/>
  <c r="GG599" i="14"/>
  <c r="GF599" i="14"/>
  <c r="GE599" i="14"/>
  <c r="GD599" i="14"/>
  <c r="GC599" i="14"/>
  <c r="GB599" i="14"/>
  <c r="GA599" i="14"/>
  <c r="FZ599" i="14"/>
  <c r="FY599" i="14"/>
  <c r="FX599" i="14"/>
  <c r="FW599" i="14"/>
  <c r="FV599" i="14"/>
  <c r="FU599" i="14"/>
  <c r="FT599" i="14"/>
  <c r="FS599" i="14"/>
  <c r="FR599" i="14"/>
  <c r="FQ599" i="14"/>
  <c r="FP599" i="14"/>
  <c r="FO599" i="14"/>
  <c r="FN599" i="14"/>
  <c r="FM599" i="14"/>
  <c r="FL599" i="14"/>
  <c r="FK599" i="14"/>
  <c r="FJ599" i="14"/>
  <c r="FI599" i="14"/>
  <c r="FH599" i="14"/>
  <c r="FG599" i="14"/>
  <c r="FF599" i="14"/>
  <c r="FE599" i="14"/>
  <c r="FD599" i="14"/>
  <c r="FC599" i="14"/>
  <c r="FB599" i="14"/>
  <c r="FA599" i="14"/>
  <c r="EZ599" i="14"/>
  <c r="EY599" i="14"/>
  <c r="EX599" i="14"/>
  <c r="EW599" i="14"/>
  <c r="EV599" i="14"/>
  <c r="EU599" i="14"/>
  <c r="ET599" i="14"/>
  <c r="ES599" i="14"/>
  <c r="ER599" i="14"/>
  <c r="EQ599" i="14"/>
  <c r="EP599" i="14"/>
  <c r="EO599" i="14"/>
  <c r="EN599" i="14"/>
  <c r="EM599" i="14"/>
  <c r="EL599" i="14"/>
  <c r="EK599" i="14"/>
  <c r="EJ599" i="14"/>
  <c r="EI599" i="14"/>
  <c r="EH599" i="14"/>
  <c r="EG599" i="14"/>
  <c r="EF599" i="14"/>
  <c r="EE599" i="14"/>
  <c r="ED599" i="14"/>
  <c r="EC599" i="14"/>
  <c r="EB599" i="14"/>
  <c r="EA599" i="14"/>
  <c r="DZ599" i="14"/>
  <c r="DY599" i="14"/>
  <c r="DX599" i="14"/>
  <c r="DW599" i="14"/>
  <c r="DV599" i="14"/>
  <c r="DU599" i="14"/>
  <c r="DT599" i="14"/>
  <c r="DS599" i="14"/>
  <c r="DR599" i="14"/>
  <c r="DQ599" i="14"/>
  <c r="DP599" i="14"/>
  <c r="DO599" i="14"/>
  <c r="DN599" i="14"/>
  <c r="DM599" i="14"/>
  <c r="DL599" i="14"/>
  <c r="DK599" i="14"/>
  <c r="DJ599" i="14"/>
  <c r="DI599" i="14"/>
  <c r="DH599" i="14"/>
  <c r="DG599" i="14"/>
  <c r="DF599" i="14"/>
  <c r="DE599" i="14"/>
  <c r="DD599" i="14"/>
  <c r="DC599" i="14"/>
  <c r="DB599" i="14"/>
  <c r="DA599" i="14"/>
  <c r="CZ599" i="14"/>
  <c r="CY599" i="14"/>
  <c r="CX599" i="14"/>
  <c r="CW599" i="14"/>
  <c r="CV599" i="14"/>
  <c r="CU599" i="14"/>
  <c r="CT599" i="14"/>
  <c r="CS599" i="14"/>
  <c r="CR599" i="14"/>
  <c r="CQ599" i="14"/>
  <c r="CP599" i="14"/>
  <c r="CO599" i="14"/>
  <c r="CN599" i="14"/>
  <c r="CM599" i="14"/>
  <c r="CL599" i="14"/>
  <c r="CK599" i="14"/>
  <c r="CJ599" i="14"/>
  <c r="CI599" i="14"/>
  <c r="CH599" i="14"/>
  <c r="CG599" i="14"/>
  <c r="CF599" i="14"/>
  <c r="CE599" i="14"/>
  <c r="CD599" i="14"/>
  <c r="CC599" i="14"/>
  <c r="CB599" i="14"/>
  <c r="CA599" i="14"/>
  <c r="BZ599" i="14"/>
  <c r="BY599" i="14"/>
  <c r="BX599" i="14"/>
  <c r="BW599" i="14"/>
  <c r="BV599" i="14"/>
  <c r="BU599" i="14"/>
  <c r="BT599" i="14"/>
  <c r="BS599" i="14"/>
  <c r="BR599" i="14"/>
  <c r="BQ599" i="14"/>
  <c r="BP599" i="14"/>
  <c r="BO599" i="14"/>
  <c r="BN599" i="14"/>
  <c r="BM599" i="14"/>
  <c r="BL599" i="14"/>
  <c r="BK599" i="14"/>
  <c r="BJ599" i="14"/>
  <c r="BI599" i="14"/>
  <c r="BH599" i="14"/>
  <c r="BG599" i="14"/>
  <c r="BF599" i="14"/>
  <c r="BE599" i="14"/>
  <c r="BD599" i="14"/>
  <c r="BC599" i="14"/>
  <c r="BB599" i="14"/>
  <c r="BA599" i="14"/>
  <c r="AZ599" i="14"/>
  <c r="AY599" i="14"/>
  <c r="AX599" i="14"/>
  <c r="AW599" i="14"/>
  <c r="AV599" i="14"/>
  <c r="AU599" i="14"/>
  <c r="AT599" i="14"/>
  <c r="AS599" i="14"/>
  <c r="AR599" i="14"/>
  <c r="AQ599" i="14"/>
  <c r="AP599" i="14"/>
  <c r="AO599" i="14"/>
  <c r="AN599" i="14"/>
  <c r="AM599" i="14"/>
  <c r="AL599" i="14"/>
  <c r="AK599" i="14"/>
  <c r="AJ599" i="14"/>
  <c r="AI599" i="14"/>
  <c r="AH599" i="14"/>
  <c r="AG599" i="14"/>
  <c r="AF599" i="14"/>
  <c r="AE599" i="14"/>
  <c r="AD599" i="14"/>
  <c r="AC599" i="14"/>
  <c r="AB599" i="14"/>
  <c r="AA599" i="14"/>
  <c r="Z599" i="14"/>
  <c r="Y599" i="14"/>
  <c r="X599" i="14"/>
  <c r="W599" i="14"/>
  <c r="V599" i="14"/>
  <c r="U599" i="14"/>
  <c r="T599" i="14"/>
  <c r="S599" i="14"/>
  <c r="R599" i="14"/>
  <c r="Q599" i="14"/>
  <c r="P599" i="14"/>
  <c r="O599" i="14"/>
  <c r="N599" i="14"/>
  <c r="M599" i="14"/>
  <c r="L599" i="14"/>
  <c r="K599" i="14"/>
  <c r="J599" i="14"/>
  <c r="I599" i="14"/>
  <c r="H599" i="14"/>
  <c r="G599" i="14"/>
  <c r="JB598" i="14"/>
  <c r="JA598" i="14"/>
  <c r="IZ598" i="14"/>
  <c r="IY598" i="14"/>
  <c r="IX598" i="14"/>
  <c r="IW598" i="14"/>
  <c r="IV598" i="14"/>
  <c r="IU598" i="14"/>
  <c r="IT598" i="14"/>
  <c r="IS598" i="14"/>
  <c r="IR598" i="14"/>
  <c r="IQ598" i="14"/>
  <c r="IP598" i="14"/>
  <c r="IO598" i="14"/>
  <c r="IN598" i="14"/>
  <c r="IM598" i="14"/>
  <c r="IL598" i="14"/>
  <c r="IK598" i="14"/>
  <c r="IJ598" i="14"/>
  <c r="II598" i="14"/>
  <c r="IH598" i="14"/>
  <c r="IG598" i="14"/>
  <c r="IF598" i="14"/>
  <c r="IE598" i="14"/>
  <c r="ID598" i="14"/>
  <c r="IC598" i="14"/>
  <c r="IB598" i="14"/>
  <c r="IA598" i="14"/>
  <c r="HZ598" i="14"/>
  <c r="HY598" i="14"/>
  <c r="HX598" i="14"/>
  <c r="HW598" i="14"/>
  <c r="HV598" i="14"/>
  <c r="HU598" i="14"/>
  <c r="HT598" i="14"/>
  <c r="HS598" i="14"/>
  <c r="HR598" i="14"/>
  <c r="HQ598" i="14"/>
  <c r="HP598" i="14"/>
  <c r="HO598" i="14"/>
  <c r="HN598" i="14"/>
  <c r="HM598" i="14"/>
  <c r="HL598" i="14"/>
  <c r="HK598" i="14"/>
  <c r="HJ598" i="14"/>
  <c r="HI598" i="14"/>
  <c r="HH598" i="14"/>
  <c r="HG598" i="14"/>
  <c r="HF598" i="14"/>
  <c r="HE598" i="14"/>
  <c r="HD598" i="14"/>
  <c r="HC598" i="14"/>
  <c r="HB598" i="14"/>
  <c r="HA598" i="14"/>
  <c r="GZ598" i="14"/>
  <c r="GY598" i="14"/>
  <c r="GX598" i="14"/>
  <c r="GW598" i="14"/>
  <c r="GV598" i="14"/>
  <c r="GU598" i="14"/>
  <c r="GT598" i="14"/>
  <c r="GS598" i="14"/>
  <c r="GR598" i="14"/>
  <c r="GQ598" i="14"/>
  <c r="GP598" i="14"/>
  <c r="GO598" i="14"/>
  <c r="GN598" i="14"/>
  <c r="GM598" i="14"/>
  <c r="GL598" i="14"/>
  <c r="GK598" i="14"/>
  <c r="GJ598" i="14"/>
  <c r="GI598" i="14"/>
  <c r="GH598" i="14"/>
  <c r="GG598" i="14"/>
  <c r="GF598" i="14"/>
  <c r="GE598" i="14"/>
  <c r="GD598" i="14"/>
  <c r="GC598" i="14"/>
  <c r="GB598" i="14"/>
  <c r="GA598" i="14"/>
  <c r="FZ598" i="14"/>
  <c r="FY598" i="14"/>
  <c r="FX598" i="14"/>
  <c r="FW598" i="14"/>
  <c r="FV598" i="14"/>
  <c r="FU598" i="14"/>
  <c r="FT598" i="14"/>
  <c r="FS598" i="14"/>
  <c r="FR598" i="14"/>
  <c r="FQ598" i="14"/>
  <c r="FP598" i="14"/>
  <c r="FO598" i="14"/>
  <c r="FN598" i="14"/>
  <c r="FM598" i="14"/>
  <c r="FL598" i="14"/>
  <c r="FK598" i="14"/>
  <c r="FJ598" i="14"/>
  <c r="FI598" i="14"/>
  <c r="FH598" i="14"/>
  <c r="FG598" i="14"/>
  <c r="FF598" i="14"/>
  <c r="FE598" i="14"/>
  <c r="FD598" i="14"/>
  <c r="FC598" i="14"/>
  <c r="FB598" i="14"/>
  <c r="FA598" i="14"/>
  <c r="EZ598" i="14"/>
  <c r="EY598" i="14"/>
  <c r="EX598" i="14"/>
  <c r="EW598" i="14"/>
  <c r="EV598" i="14"/>
  <c r="EU598" i="14"/>
  <c r="ET598" i="14"/>
  <c r="ES598" i="14"/>
  <c r="ER598" i="14"/>
  <c r="EQ598" i="14"/>
  <c r="EP598" i="14"/>
  <c r="EO598" i="14"/>
  <c r="EN598" i="14"/>
  <c r="EM598" i="14"/>
  <c r="EL598" i="14"/>
  <c r="EK598" i="14"/>
  <c r="EJ598" i="14"/>
  <c r="EI598" i="14"/>
  <c r="EH598" i="14"/>
  <c r="EG598" i="14"/>
  <c r="EF598" i="14"/>
  <c r="EE598" i="14"/>
  <c r="ED598" i="14"/>
  <c r="EC598" i="14"/>
  <c r="EB598" i="14"/>
  <c r="EA598" i="14"/>
  <c r="DZ598" i="14"/>
  <c r="DY598" i="14"/>
  <c r="DX598" i="14"/>
  <c r="DW598" i="14"/>
  <c r="DV598" i="14"/>
  <c r="DU598" i="14"/>
  <c r="DT598" i="14"/>
  <c r="DS598" i="14"/>
  <c r="DR598" i="14"/>
  <c r="DQ598" i="14"/>
  <c r="DP598" i="14"/>
  <c r="DO598" i="14"/>
  <c r="DN598" i="14"/>
  <c r="DM598" i="14"/>
  <c r="DL598" i="14"/>
  <c r="DK598" i="14"/>
  <c r="DJ598" i="14"/>
  <c r="DI598" i="14"/>
  <c r="DH598" i="14"/>
  <c r="DG598" i="14"/>
  <c r="DF598" i="14"/>
  <c r="DE598" i="14"/>
  <c r="DD598" i="14"/>
  <c r="DC598" i="14"/>
  <c r="DB598" i="14"/>
  <c r="DA598" i="14"/>
  <c r="CZ598" i="14"/>
  <c r="CY598" i="14"/>
  <c r="CX598" i="14"/>
  <c r="CW598" i="14"/>
  <c r="CV598" i="14"/>
  <c r="CU598" i="14"/>
  <c r="CT598" i="14"/>
  <c r="CS598" i="14"/>
  <c r="CR598" i="14"/>
  <c r="CQ598" i="14"/>
  <c r="CP598" i="14"/>
  <c r="CO598" i="14"/>
  <c r="CN598" i="14"/>
  <c r="CM598" i="14"/>
  <c r="CL598" i="14"/>
  <c r="CK598" i="14"/>
  <c r="CJ598" i="14"/>
  <c r="CI598" i="14"/>
  <c r="CH598" i="14"/>
  <c r="CG598" i="14"/>
  <c r="CF598" i="14"/>
  <c r="CE598" i="14"/>
  <c r="CD598" i="14"/>
  <c r="CC598" i="14"/>
  <c r="CB598" i="14"/>
  <c r="CA598" i="14"/>
  <c r="BZ598" i="14"/>
  <c r="BY598" i="14"/>
  <c r="BX598" i="14"/>
  <c r="BW598" i="14"/>
  <c r="BV598" i="14"/>
  <c r="BU598" i="14"/>
  <c r="BT598" i="14"/>
  <c r="BS598" i="14"/>
  <c r="BR598" i="14"/>
  <c r="BQ598" i="14"/>
  <c r="BP598" i="14"/>
  <c r="BO598" i="14"/>
  <c r="BN598" i="14"/>
  <c r="BM598" i="14"/>
  <c r="BL598" i="14"/>
  <c r="BK598" i="14"/>
  <c r="BJ598" i="14"/>
  <c r="BI598" i="14"/>
  <c r="BH598" i="14"/>
  <c r="BG598" i="14"/>
  <c r="BF598" i="14"/>
  <c r="BE598" i="14"/>
  <c r="BD598" i="14"/>
  <c r="BC598" i="14"/>
  <c r="BB598" i="14"/>
  <c r="BA598" i="14"/>
  <c r="AZ598" i="14"/>
  <c r="AY598" i="14"/>
  <c r="AX598" i="14"/>
  <c r="AW598" i="14"/>
  <c r="AV598" i="14"/>
  <c r="AU598" i="14"/>
  <c r="AT598" i="14"/>
  <c r="AS598" i="14"/>
  <c r="AR598" i="14"/>
  <c r="AQ598" i="14"/>
  <c r="AP598" i="14"/>
  <c r="AO598" i="14"/>
  <c r="AN598" i="14"/>
  <c r="AM598" i="14"/>
  <c r="AL598" i="14"/>
  <c r="AK598" i="14"/>
  <c r="AJ598" i="14"/>
  <c r="AI598" i="14"/>
  <c r="AH598" i="14"/>
  <c r="AG598" i="14"/>
  <c r="AF598" i="14"/>
  <c r="AE598" i="14"/>
  <c r="AD598" i="14"/>
  <c r="AC598" i="14"/>
  <c r="AB598" i="14"/>
  <c r="AA598" i="14"/>
  <c r="Z598" i="14"/>
  <c r="Y598" i="14"/>
  <c r="X598" i="14"/>
  <c r="W598" i="14"/>
  <c r="V598" i="14"/>
  <c r="U598" i="14"/>
  <c r="T598" i="14"/>
  <c r="S598" i="14"/>
  <c r="R598" i="14"/>
  <c r="Q598" i="14"/>
  <c r="P598" i="14"/>
  <c r="O598" i="14"/>
  <c r="N598" i="14"/>
  <c r="M598" i="14"/>
  <c r="L598" i="14"/>
  <c r="K598" i="14"/>
  <c r="J598" i="14"/>
  <c r="I598" i="14"/>
  <c r="H598" i="14"/>
  <c r="G598" i="14"/>
  <c r="JB597" i="14"/>
  <c r="JA597" i="14"/>
  <c r="IZ597" i="14"/>
  <c r="IY597" i="14"/>
  <c r="IX597" i="14"/>
  <c r="IW597" i="14"/>
  <c r="IV597" i="14"/>
  <c r="IU597" i="14"/>
  <c r="IT597" i="14"/>
  <c r="IS597" i="14"/>
  <c r="IR597" i="14"/>
  <c r="IQ597" i="14"/>
  <c r="IP597" i="14"/>
  <c r="IO597" i="14"/>
  <c r="IN597" i="14"/>
  <c r="IM597" i="14"/>
  <c r="IL597" i="14"/>
  <c r="IK597" i="14"/>
  <c r="IJ597" i="14"/>
  <c r="II597" i="14"/>
  <c r="IH597" i="14"/>
  <c r="IG597" i="14"/>
  <c r="IF597" i="14"/>
  <c r="IE597" i="14"/>
  <c r="ID597" i="14"/>
  <c r="IC597" i="14"/>
  <c r="IB597" i="14"/>
  <c r="IA597" i="14"/>
  <c r="HZ597" i="14"/>
  <c r="HY597" i="14"/>
  <c r="HX597" i="14"/>
  <c r="HW597" i="14"/>
  <c r="HV597" i="14"/>
  <c r="HU597" i="14"/>
  <c r="HT597" i="14"/>
  <c r="HS597" i="14"/>
  <c r="HR597" i="14"/>
  <c r="HQ597" i="14"/>
  <c r="HP597" i="14"/>
  <c r="HO597" i="14"/>
  <c r="HN597" i="14"/>
  <c r="HM597" i="14"/>
  <c r="HL597" i="14"/>
  <c r="HK597" i="14"/>
  <c r="HJ597" i="14"/>
  <c r="HI597" i="14"/>
  <c r="HH597" i="14"/>
  <c r="HG597" i="14"/>
  <c r="HF597" i="14"/>
  <c r="HE597" i="14"/>
  <c r="HD597" i="14"/>
  <c r="HC597" i="14"/>
  <c r="HB597" i="14"/>
  <c r="HA597" i="14"/>
  <c r="GZ597" i="14"/>
  <c r="GY597" i="14"/>
  <c r="GX597" i="14"/>
  <c r="GW597" i="14"/>
  <c r="GV597" i="14"/>
  <c r="GU597" i="14"/>
  <c r="GT597" i="14"/>
  <c r="GS597" i="14"/>
  <c r="GR597" i="14"/>
  <c r="GQ597" i="14"/>
  <c r="GP597" i="14"/>
  <c r="GO597" i="14"/>
  <c r="GN597" i="14"/>
  <c r="GM597" i="14"/>
  <c r="GL597" i="14"/>
  <c r="GK597" i="14"/>
  <c r="GJ597" i="14"/>
  <c r="GI597" i="14"/>
  <c r="GH597" i="14"/>
  <c r="GG597" i="14"/>
  <c r="GF597" i="14"/>
  <c r="GE597" i="14"/>
  <c r="GD597" i="14"/>
  <c r="GC597" i="14"/>
  <c r="GB597" i="14"/>
  <c r="GA597" i="14"/>
  <c r="FZ597" i="14"/>
  <c r="FY597" i="14"/>
  <c r="FX597" i="14"/>
  <c r="FW597" i="14"/>
  <c r="FV597" i="14"/>
  <c r="FU597" i="14"/>
  <c r="FT597" i="14"/>
  <c r="FS597" i="14"/>
  <c r="FR597" i="14"/>
  <c r="FQ597" i="14"/>
  <c r="FP597" i="14"/>
  <c r="FO597" i="14"/>
  <c r="FN597" i="14"/>
  <c r="FM597" i="14"/>
  <c r="FL597" i="14"/>
  <c r="FK597" i="14"/>
  <c r="FJ597" i="14"/>
  <c r="FI597" i="14"/>
  <c r="FH597" i="14"/>
  <c r="FG597" i="14"/>
  <c r="FF597" i="14"/>
  <c r="FE597" i="14"/>
  <c r="FD597" i="14"/>
  <c r="FC597" i="14"/>
  <c r="FB597" i="14"/>
  <c r="FA597" i="14"/>
  <c r="EZ597" i="14"/>
  <c r="EY597" i="14"/>
  <c r="EX597" i="14"/>
  <c r="EW597" i="14"/>
  <c r="EV597" i="14"/>
  <c r="EU597" i="14"/>
  <c r="ET597" i="14"/>
  <c r="ES597" i="14"/>
  <c r="ER597" i="14"/>
  <c r="EQ597" i="14"/>
  <c r="EP597" i="14"/>
  <c r="EO597" i="14"/>
  <c r="EN597" i="14"/>
  <c r="EM597" i="14"/>
  <c r="EL597" i="14"/>
  <c r="EK597" i="14"/>
  <c r="EJ597" i="14"/>
  <c r="EI597" i="14"/>
  <c r="EH597" i="14"/>
  <c r="EG597" i="14"/>
  <c r="EF597" i="14"/>
  <c r="EE597" i="14"/>
  <c r="ED597" i="14"/>
  <c r="EC597" i="14"/>
  <c r="EB597" i="14"/>
  <c r="EA597" i="14"/>
  <c r="DZ597" i="14"/>
  <c r="DY597" i="14"/>
  <c r="DX597" i="14"/>
  <c r="DW597" i="14"/>
  <c r="DV597" i="14"/>
  <c r="DU597" i="14"/>
  <c r="DT597" i="14"/>
  <c r="DS597" i="14"/>
  <c r="DR597" i="14"/>
  <c r="DQ597" i="14"/>
  <c r="DP597" i="14"/>
  <c r="DO597" i="14"/>
  <c r="DN597" i="14"/>
  <c r="DM597" i="14"/>
  <c r="DL597" i="14"/>
  <c r="DK597" i="14"/>
  <c r="DJ597" i="14"/>
  <c r="DI597" i="14"/>
  <c r="DH597" i="14"/>
  <c r="DG597" i="14"/>
  <c r="DF597" i="14"/>
  <c r="DE597" i="14"/>
  <c r="DD597" i="14"/>
  <c r="DC597" i="14"/>
  <c r="DB597" i="14"/>
  <c r="DA597" i="14"/>
  <c r="CZ597" i="14"/>
  <c r="CY597" i="14"/>
  <c r="CX597" i="14"/>
  <c r="CW597" i="14"/>
  <c r="CV597" i="14"/>
  <c r="CU597" i="14"/>
  <c r="CT597" i="14"/>
  <c r="CS597" i="14"/>
  <c r="CR597" i="14"/>
  <c r="CQ597" i="14"/>
  <c r="CP597" i="14"/>
  <c r="CO597" i="14"/>
  <c r="CN597" i="14"/>
  <c r="CM597" i="14"/>
  <c r="CL597" i="14"/>
  <c r="CK597" i="14"/>
  <c r="CJ597" i="14"/>
  <c r="CI597" i="14"/>
  <c r="CH597" i="14"/>
  <c r="CG597" i="14"/>
  <c r="CF597" i="14"/>
  <c r="CE597" i="14"/>
  <c r="CD597" i="14"/>
  <c r="CC597" i="14"/>
  <c r="CB597" i="14"/>
  <c r="CA597" i="14"/>
  <c r="BZ597" i="14"/>
  <c r="BY597" i="14"/>
  <c r="BX597" i="14"/>
  <c r="BW597" i="14"/>
  <c r="BV597" i="14"/>
  <c r="BU597" i="14"/>
  <c r="BT597" i="14"/>
  <c r="BS597" i="14"/>
  <c r="BR597" i="14"/>
  <c r="BQ597" i="14"/>
  <c r="BP597" i="14"/>
  <c r="BO597" i="14"/>
  <c r="BN597" i="14"/>
  <c r="BM597" i="14"/>
  <c r="BL597" i="14"/>
  <c r="BK597" i="14"/>
  <c r="BJ597" i="14"/>
  <c r="BI597" i="14"/>
  <c r="BH597" i="14"/>
  <c r="BG597" i="14"/>
  <c r="BF597" i="14"/>
  <c r="BE597" i="14"/>
  <c r="BD597" i="14"/>
  <c r="BC597" i="14"/>
  <c r="BB597" i="14"/>
  <c r="BA597" i="14"/>
  <c r="AZ597" i="14"/>
  <c r="AY597" i="14"/>
  <c r="AX597" i="14"/>
  <c r="AW597" i="14"/>
  <c r="AV597" i="14"/>
  <c r="AU597" i="14"/>
  <c r="AT597" i="14"/>
  <c r="AS597" i="14"/>
  <c r="AR597" i="14"/>
  <c r="AQ597" i="14"/>
  <c r="AP597" i="14"/>
  <c r="AO597" i="14"/>
  <c r="AN597" i="14"/>
  <c r="AM597" i="14"/>
  <c r="AL597" i="14"/>
  <c r="AK597" i="14"/>
  <c r="AJ597" i="14"/>
  <c r="AI597" i="14"/>
  <c r="AH597" i="14"/>
  <c r="AG597" i="14"/>
  <c r="AF597" i="14"/>
  <c r="AE597" i="14"/>
  <c r="AD597" i="14"/>
  <c r="AC597" i="14"/>
  <c r="AB597" i="14"/>
  <c r="AA597" i="14"/>
  <c r="Z597" i="14"/>
  <c r="Y597" i="14"/>
  <c r="X597" i="14"/>
  <c r="W597" i="14"/>
  <c r="V597" i="14"/>
  <c r="U597" i="14"/>
  <c r="T597" i="14"/>
  <c r="S597" i="14"/>
  <c r="R597" i="14"/>
  <c r="Q597" i="14"/>
  <c r="P597" i="14"/>
  <c r="O597" i="14"/>
  <c r="N597" i="14"/>
  <c r="M597" i="14"/>
  <c r="L597" i="14"/>
  <c r="K597" i="14"/>
  <c r="J597" i="14"/>
  <c r="I597" i="14"/>
  <c r="H597" i="14"/>
  <c r="G597" i="14"/>
  <c r="JB596" i="14"/>
  <c r="JA596" i="14"/>
  <c r="IZ596" i="14"/>
  <c r="IY596" i="14"/>
  <c r="IX596" i="14"/>
  <c r="IW596" i="14"/>
  <c r="IV596" i="14"/>
  <c r="IU596" i="14"/>
  <c r="IT596" i="14"/>
  <c r="IS596" i="14"/>
  <c r="IR596" i="14"/>
  <c r="IQ596" i="14"/>
  <c r="IP596" i="14"/>
  <c r="IO596" i="14"/>
  <c r="IN596" i="14"/>
  <c r="IM596" i="14"/>
  <c r="IL596" i="14"/>
  <c r="IK596" i="14"/>
  <c r="IJ596" i="14"/>
  <c r="II596" i="14"/>
  <c r="IH596" i="14"/>
  <c r="IG596" i="14"/>
  <c r="IF596" i="14"/>
  <c r="IE596" i="14"/>
  <c r="ID596" i="14"/>
  <c r="IC596" i="14"/>
  <c r="IB596" i="14"/>
  <c r="IA596" i="14"/>
  <c r="HZ596" i="14"/>
  <c r="HY596" i="14"/>
  <c r="HX596" i="14"/>
  <c r="HW596" i="14"/>
  <c r="HV596" i="14"/>
  <c r="HU596" i="14"/>
  <c r="HT596" i="14"/>
  <c r="HS596" i="14"/>
  <c r="HR596" i="14"/>
  <c r="HQ596" i="14"/>
  <c r="HP596" i="14"/>
  <c r="HO596" i="14"/>
  <c r="HN596" i="14"/>
  <c r="HM596" i="14"/>
  <c r="HL596" i="14"/>
  <c r="HK596" i="14"/>
  <c r="HJ596" i="14"/>
  <c r="HI596" i="14"/>
  <c r="HH596" i="14"/>
  <c r="HG596" i="14"/>
  <c r="HF596" i="14"/>
  <c r="HE596" i="14"/>
  <c r="HD596" i="14"/>
  <c r="HC596" i="14"/>
  <c r="HB596" i="14"/>
  <c r="HA596" i="14"/>
  <c r="GZ596" i="14"/>
  <c r="GY596" i="14"/>
  <c r="GX596" i="14"/>
  <c r="GW596" i="14"/>
  <c r="GV596" i="14"/>
  <c r="GU596" i="14"/>
  <c r="GT596" i="14"/>
  <c r="GS596" i="14"/>
  <c r="GR596" i="14"/>
  <c r="GQ596" i="14"/>
  <c r="GP596" i="14"/>
  <c r="GO596" i="14"/>
  <c r="GN596" i="14"/>
  <c r="GM596" i="14"/>
  <c r="GL596" i="14"/>
  <c r="GK596" i="14"/>
  <c r="GJ596" i="14"/>
  <c r="GI596" i="14"/>
  <c r="GH596" i="14"/>
  <c r="GG596" i="14"/>
  <c r="GF596" i="14"/>
  <c r="GE596" i="14"/>
  <c r="GD596" i="14"/>
  <c r="GC596" i="14"/>
  <c r="GB596" i="14"/>
  <c r="GA596" i="14"/>
  <c r="FZ596" i="14"/>
  <c r="FY596" i="14"/>
  <c r="FX596" i="14"/>
  <c r="FW596" i="14"/>
  <c r="FV596" i="14"/>
  <c r="FU596" i="14"/>
  <c r="FT596" i="14"/>
  <c r="FS596" i="14"/>
  <c r="FR596" i="14"/>
  <c r="FQ596" i="14"/>
  <c r="FP596" i="14"/>
  <c r="FO596" i="14"/>
  <c r="FN596" i="14"/>
  <c r="FM596" i="14"/>
  <c r="FL596" i="14"/>
  <c r="FK596" i="14"/>
  <c r="FJ596" i="14"/>
  <c r="FI596" i="14"/>
  <c r="FH596" i="14"/>
  <c r="FG596" i="14"/>
  <c r="FF596" i="14"/>
  <c r="FE596" i="14"/>
  <c r="FD596" i="14"/>
  <c r="FC596" i="14"/>
  <c r="FB596" i="14"/>
  <c r="FA596" i="14"/>
  <c r="EZ596" i="14"/>
  <c r="EY596" i="14"/>
  <c r="EX596" i="14"/>
  <c r="EW596" i="14"/>
  <c r="EV596" i="14"/>
  <c r="EU596" i="14"/>
  <c r="ET596" i="14"/>
  <c r="ES596" i="14"/>
  <c r="ER596" i="14"/>
  <c r="EQ596" i="14"/>
  <c r="EP596" i="14"/>
  <c r="EO596" i="14"/>
  <c r="EN596" i="14"/>
  <c r="EM596" i="14"/>
  <c r="EL596" i="14"/>
  <c r="EK596" i="14"/>
  <c r="EJ596" i="14"/>
  <c r="EI596" i="14"/>
  <c r="EH596" i="14"/>
  <c r="EG596" i="14"/>
  <c r="EF596" i="14"/>
  <c r="EE596" i="14"/>
  <c r="ED596" i="14"/>
  <c r="EC596" i="14"/>
  <c r="EB596" i="14"/>
  <c r="EA596" i="14"/>
  <c r="DZ596" i="14"/>
  <c r="DY596" i="14"/>
  <c r="DX596" i="14"/>
  <c r="DW596" i="14"/>
  <c r="DV596" i="14"/>
  <c r="DU596" i="14"/>
  <c r="DT596" i="14"/>
  <c r="DS596" i="14"/>
  <c r="DR596" i="14"/>
  <c r="DQ596" i="14"/>
  <c r="DP596" i="14"/>
  <c r="DO596" i="14"/>
  <c r="DN596" i="14"/>
  <c r="DM596" i="14"/>
  <c r="DL596" i="14"/>
  <c r="DK596" i="14"/>
  <c r="DJ596" i="14"/>
  <c r="DI596" i="14"/>
  <c r="DH596" i="14"/>
  <c r="DG596" i="14"/>
  <c r="DF596" i="14"/>
  <c r="DE596" i="14"/>
  <c r="DD596" i="14"/>
  <c r="DC596" i="14"/>
  <c r="DB596" i="14"/>
  <c r="DA596" i="14"/>
  <c r="CZ596" i="14"/>
  <c r="CY596" i="14"/>
  <c r="CX596" i="14"/>
  <c r="CW596" i="14"/>
  <c r="CV596" i="14"/>
  <c r="CU596" i="14"/>
  <c r="CT596" i="14"/>
  <c r="CS596" i="14"/>
  <c r="CR596" i="14"/>
  <c r="CQ596" i="14"/>
  <c r="CP596" i="14"/>
  <c r="CO596" i="14"/>
  <c r="CN596" i="14"/>
  <c r="CM596" i="14"/>
  <c r="CL596" i="14"/>
  <c r="CK596" i="14"/>
  <c r="CJ596" i="14"/>
  <c r="CI596" i="14"/>
  <c r="CH596" i="14"/>
  <c r="CG596" i="14"/>
  <c r="CF596" i="14"/>
  <c r="CE596" i="14"/>
  <c r="CD596" i="14"/>
  <c r="CC596" i="14"/>
  <c r="CB596" i="14"/>
  <c r="CA596" i="14"/>
  <c r="BZ596" i="14"/>
  <c r="BY596" i="14"/>
  <c r="BX596" i="14"/>
  <c r="BW596" i="14"/>
  <c r="BV596" i="14"/>
  <c r="BU596" i="14"/>
  <c r="BT596" i="14"/>
  <c r="BS596" i="14"/>
  <c r="BR596" i="14"/>
  <c r="BQ596" i="14"/>
  <c r="BP596" i="14"/>
  <c r="BO596" i="14"/>
  <c r="BN596" i="14"/>
  <c r="BM596" i="14"/>
  <c r="BL596" i="14"/>
  <c r="BK596" i="14"/>
  <c r="BJ596" i="14"/>
  <c r="BI596" i="14"/>
  <c r="BH596" i="14"/>
  <c r="BG596" i="14"/>
  <c r="BF596" i="14"/>
  <c r="BE596" i="14"/>
  <c r="BD596" i="14"/>
  <c r="BC596" i="14"/>
  <c r="BB596" i="14"/>
  <c r="BA596" i="14"/>
  <c r="AZ596" i="14"/>
  <c r="AY596" i="14"/>
  <c r="AX596" i="14"/>
  <c r="AW596" i="14"/>
  <c r="AV596" i="14"/>
  <c r="AU596" i="14"/>
  <c r="AT596" i="14"/>
  <c r="AS596" i="14"/>
  <c r="AR596" i="14"/>
  <c r="AQ596" i="14"/>
  <c r="AP596" i="14"/>
  <c r="AO596" i="14"/>
  <c r="AN596" i="14"/>
  <c r="AM596" i="14"/>
  <c r="AL596" i="14"/>
  <c r="AK596" i="14"/>
  <c r="AJ596" i="14"/>
  <c r="AI596" i="14"/>
  <c r="AH596" i="14"/>
  <c r="AG596" i="14"/>
  <c r="AF596" i="14"/>
  <c r="AE596" i="14"/>
  <c r="AD596" i="14"/>
  <c r="AC596" i="14"/>
  <c r="AB596" i="14"/>
  <c r="AA596" i="14"/>
  <c r="Z596" i="14"/>
  <c r="Y596" i="14"/>
  <c r="X596" i="14"/>
  <c r="W596" i="14"/>
  <c r="V596" i="14"/>
  <c r="U596" i="14"/>
  <c r="T596" i="14"/>
  <c r="S596" i="14"/>
  <c r="R596" i="14"/>
  <c r="Q596" i="14"/>
  <c r="P596" i="14"/>
  <c r="O596" i="14"/>
  <c r="N596" i="14"/>
  <c r="M596" i="14"/>
  <c r="L596" i="14"/>
  <c r="K596" i="14"/>
  <c r="J596" i="14"/>
  <c r="I596" i="14"/>
  <c r="H596" i="14"/>
  <c r="G596" i="14"/>
  <c r="JB595" i="14"/>
  <c r="JA595" i="14"/>
  <c r="IZ595" i="14"/>
  <c r="IY595" i="14"/>
  <c r="IX595" i="14"/>
  <c r="IW595" i="14"/>
  <c r="IV595" i="14"/>
  <c r="IU595" i="14"/>
  <c r="IT595" i="14"/>
  <c r="IS595" i="14"/>
  <c r="IR595" i="14"/>
  <c r="IQ595" i="14"/>
  <c r="IP595" i="14"/>
  <c r="IO595" i="14"/>
  <c r="IN595" i="14"/>
  <c r="IM595" i="14"/>
  <c r="IL595" i="14"/>
  <c r="IK595" i="14"/>
  <c r="IJ595" i="14"/>
  <c r="II595" i="14"/>
  <c r="IH595" i="14"/>
  <c r="IG595" i="14"/>
  <c r="IF595" i="14"/>
  <c r="IE595" i="14"/>
  <c r="ID595" i="14"/>
  <c r="IC595" i="14"/>
  <c r="IB595" i="14"/>
  <c r="IA595" i="14"/>
  <c r="HZ595" i="14"/>
  <c r="HY595" i="14"/>
  <c r="HX595" i="14"/>
  <c r="HW595" i="14"/>
  <c r="HV595" i="14"/>
  <c r="HU595" i="14"/>
  <c r="HT595" i="14"/>
  <c r="HS595" i="14"/>
  <c r="HR595" i="14"/>
  <c r="HQ595" i="14"/>
  <c r="HP595" i="14"/>
  <c r="HO595" i="14"/>
  <c r="HN595" i="14"/>
  <c r="HM595" i="14"/>
  <c r="HL595" i="14"/>
  <c r="HK595" i="14"/>
  <c r="HJ595" i="14"/>
  <c r="HI595" i="14"/>
  <c r="HH595" i="14"/>
  <c r="HG595" i="14"/>
  <c r="HF595" i="14"/>
  <c r="HE595" i="14"/>
  <c r="HD595" i="14"/>
  <c r="HC595" i="14"/>
  <c r="HB595" i="14"/>
  <c r="HA595" i="14"/>
  <c r="GZ595" i="14"/>
  <c r="GY595" i="14"/>
  <c r="GX595" i="14"/>
  <c r="GW595" i="14"/>
  <c r="GV595" i="14"/>
  <c r="GU595" i="14"/>
  <c r="GT595" i="14"/>
  <c r="GS595" i="14"/>
  <c r="GR595" i="14"/>
  <c r="GQ595" i="14"/>
  <c r="GP595" i="14"/>
  <c r="GO595" i="14"/>
  <c r="GN595" i="14"/>
  <c r="GM595" i="14"/>
  <c r="GL595" i="14"/>
  <c r="GK595" i="14"/>
  <c r="GJ595" i="14"/>
  <c r="GI595" i="14"/>
  <c r="GH595" i="14"/>
  <c r="GG595" i="14"/>
  <c r="GF595" i="14"/>
  <c r="GE595" i="14"/>
  <c r="GD595" i="14"/>
  <c r="GC595" i="14"/>
  <c r="GB595" i="14"/>
  <c r="GA595" i="14"/>
  <c r="FZ595" i="14"/>
  <c r="FY595" i="14"/>
  <c r="FX595" i="14"/>
  <c r="FW595" i="14"/>
  <c r="FV595" i="14"/>
  <c r="FU595" i="14"/>
  <c r="FT595" i="14"/>
  <c r="FS595" i="14"/>
  <c r="FR595" i="14"/>
  <c r="FQ595" i="14"/>
  <c r="FP595" i="14"/>
  <c r="FO595" i="14"/>
  <c r="FN595" i="14"/>
  <c r="FM595" i="14"/>
  <c r="FL595" i="14"/>
  <c r="FK595" i="14"/>
  <c r="FJ595" i="14"/>
  <c r="FI595" i="14"/>
  <c r="FH595" i="14"/>
  <c r="FG595" i="14"/>
  <c r="FF595" i="14"/>
  <c r="FE595" i="14"/>
  <c r="FD595" i="14"/>
  <c r="FC595" i="14"/>
  <c r="FB595" i="14"/>
  <c r="FA595" i="14"/>
  <c r="EZ595" i="14"/>
  <c r="EY595" i="14"/>
  <c r="EX595" i="14"/>
  <c r="EW595" i="14"/>
  <c r="EV595" i="14"/>
  <c r="EU595" i="14"/>
  <c r="ET595" i="14"/>
  <c r="ES595" i="14"/>
  <c r="ER595" i="14"/>
  <c r="EQ595" i="14"/>
  <c r="EP595" i="14"/>
  <c r="EO595" i="14"/>
  <c r="EN595" i="14"/>
  <c r="EM595" i="14"/>
  <c r="EL595" i="14"/>
  <c r="EK595" i="14"/>
  <c r="EJ595" i="14"/>
  <c r="EI595" i="14"/>
  <c r="EH595" i="14"/>
  <c r="EG595" i="14"/>
  <c r="EF595" i="14"/>
  <c r="EE595" i="14"/>
  <c r="ED595" i="14"/>
  <c r="EC595" i="14"/>
  <c r="EB595" i="14"/>
  <c r="EA595" i="14"/>
  <c r="DZ595" i="14"/>
  <c r="DY595" i="14"/>
  <c r="DX595" i="14"/>
  <c r="DW595" i="14"/>
  <c r="DV595" i="14"/>
  <c r="DU595" i="14"/>
  <c r="DT595" i="14"/>
  <c r="DS595" i="14"/>
  <c r="DR595" i="14"/>
  <c r="DQ595" i="14"/>
  <c r="DP595" i="14"/>
  <c r="DO595" i="14"/>
  <c r="DN595" i="14"/>
  <c r="DM595" i="14"/>
  <c r="DL595" i="14"/>
  <c r="DK595" i="14"/>
  <c r="DJ595" i="14"/>
  <c r="DI595" i="14"/>
  <c r="DH595" i="14"/>
  <c r="DG595" i="14"/>
  <c r="DF595" i="14"/>
  <c r="DE595" i="14"/>
  <c r="DD595" i="14"/>
  <c r="DC595" i="14"/>
  <c r="DB595" i="14"/>
  <c r="DA595" i="14"/>
  <c r="CZ595" i="14"/>
  <c r="CY595" i="14"/>
  <c r="CX595" i="14"/>
  <c r="CW595" i="14"/>
  <c r="CV595" i="14"/>
  <c r="CU595" i="14"/>
  <c r="CT595" i="14"/>
  <c r="CS595" i="14"/>
  <c r="CR595" i="14"/>
  <c r="CQ595" i="14"/>
  <c r="CP595" i="14"/>
  <c r="CO595" i="14"/>
  <c r="CN595" i="14"/>
  <c r="CM595" i="14"/>
  <c r="CL595" i="14"/>
  <c r="CK595" i="14"/>
  <c r="CJ595" i="14"/>
  <c r="CI595" i="14"/>
  <c r="CH595" i="14"/>
  <c r="CG595" i="14"/>
  <c r="CF595" i="14"/>
  <c r="CE595" i="14"/>
  <c r="CD595" i="14"/>
  <c r="CC595" i="14"/>
  <c r="CB595" i="14"/>
  <c r="CA595" i="14"/>
  <c r="BZ595" i="14"/>
  <c r="BY595" i="14"/>
  <c r="BX595" i="14"/>
  <c r="BW595" i="14"/>
  <c r="BV595" i="14"/>
  <c r="BU595" i="14"/>
  <c r="BT595" i="14"/>
  <c r="BS595" i="14"/>
  <c r="BR595" i="14"/>
  <c r="BQ595" i="14"/>
  <c r="BP595" i="14"/>
  <c r="BO595" i="14"/>
  <c r="BN595" i="14"/>
  <c r="BM595" i="14"/>
  <c r="BL595" i="14"/>
  <c r="BK595" i="14"/>
  <c r="BJ595" i="14"/>
  <c r="BI595" i="14"/>
  <c r="BH595" i="14"/>
  <c r="BG595" i="14"/>
  <c r="BF595" i="14"/>
  <c r="BE595" i="14"/>
  <c r="BD595" i="14"/>
  <c r="BC595" i="14"/>
  <c r="BB595" i="14"/>
  <c r="BA595" i="14"/>
  <c r="AZ595" i="14"/>
  <c r="AY595" i="14"/>
  <c r="AX595" i="14"/>
  <c r="AW595" i="14"/>
  <c r="AV595" i="14"/>
  <c r="AU595" i="14"/>
  <c r="AT595" i="14"/>
  <c r="AS595" i="14"/>
  <c r="AR595" i="14"/>
  <c r="AQ595" i="14"/>
  <c r="AP595" i="14"/>
  <c r="AO595" i="14"/>
  <c r="AN595" i="14"/>
  <c r="AM595" i="14"/>
  <c r="AL595" i="14"/>
  <c r="AK595" i="14"/>
  <c r="AJ595" i="14"/>
  <c r="AI595" i="14"/>
  <c r="AH595" i="14"/>
  <c r="AG595" i="14"/>
  <c r="AF595" i="14"/>
  <c r="AE595" i="14"/>
  <c r="AD595" i="14"/>
  <c r="AC595" i="14"/>
  <c r="AB595" i="14"/>
  <c r="AA595" i="14"/>
  <c r="Z595" i="14"/>
  <c r="Y595" i="14"/>
  <c r="X595" i="14"/>
  <c r="W595" i="14"/>
  <c r="V595" i="14"/>
  <c r="U595" i="14"/>
  <c r="T595" i="14"/>
  <c r="S595" i="14"/>
  <c r="R595" i="14"/>
  <c r="Q595" i="14"/>
  <c r="P595" i="14"/>
  <c r="O595" i="14"/>
  <c r="N595" i="14"/>
  <c r="M595" i="14"/>
  <c r="L595" i="14"/>
  <c r="K595" i="14"/>
  <c r="J595" i="14"/>
  <c r="I595" i="14"/>
  <c r="H595" i="14"/>
  <c r="G595" i="14"/>
  <c r="JB594" i="14"/>
  <c r="JA594" i="14"/>
  <c r="IZ594" i="14"/>
  <c r="IY594" i="14"/>
  <c r="IX594" i="14"/>
  <c r="IW594" i="14"/>
  <c r="IV594" i="14"/>
  <c r="IU594" i="14"/>
  <c r="IT594" i="14"/>
  <c r="IS594" i="14"/>
  <c r="IR594" i="14"/>
  <c r="IQ594" i="14"/>
  <c r="IP594" i="14"/>
  <c r="IO594" i="14"/>
  <c r="IN594" i="14"/>
  <c r="IM594" i="14"/>
  <c r="IL594" i="14"/>
  <c r="IK594" i="14"/>
  <c r="IJ594" i="14"/>
  <c r="II594" i="14"/>
  <c r="IH594" i="14"/>
  <c r="IG594" i="14"/>
  <c r="IF594" i="14"/>
  <c r="IE594" i="14"/>
  <c r="ID594" i="14"/>
  <c r="IC594" i="14"/>
  <c r="IB594" i="14"/>
  <c r="IA594" i="14"/>
  <c r="HZ594" i="14"/>
  <c r="HY594" i="14"/>
  <c r="HX594" i="14"/>
  <c r="HW594" i="14"/>
  <c r="HV594" i="14"/>
  <c r="HU594" i="14"/>
  <c r="HT594" i="14"/>
  <c r="HS594" i="14"/>
  <c r="HR594" i="14"/>
  <c r="HQ594" i="14"/>
  <c r="HP594" i="14"/>
  <c r="HO594" i="14"/>
  <c r="HN594" i="14"/>
  <c r="HM594" i="14"/>
  <c r="HL594" i="14"/>
  <c r="HK594" i="14"/>
  <c r="HJ594" i="14"/>
  <c r="HI594" i="14"/>
  <c r="HH594" i="14"/>
  <c r="HG594" i="14"/>
  <c r="HF594" i="14"/>
  <c r="HE594" i="14"/>
  <c r="HD594" i="14"/>
  <c r="HC594" i="14"/>
  <c r="HB594" i="14"/>
  <c r="HA594" i="14"/>
  <c r="GZ594" i="14"/>
  <c r="GY594" i="14"/>
  <c r="GX594" i="14"/>
  <c r="GW594" i="14"/>
  <c r="GV594" i="14"/>
  <c r="GU594" i="14"/>
  <c r="GT594" i="14"/>
  <c r="GS594" i="14"/>
  <c r="GR594" i="14"/>
  <c r="GQ594" i="14"/>
  <c r="GP594" i="14"/>
  <c r="GO594" i="14"/>
  <c r="GN594" i="14"/>
  <c r="GM594" i="14"/>
  <c r="GL594" i="14"/>
  <c r="GK594" i="14"/>
  <c r="GJ594" i="14"/>
  <c r="GI594" i="14"/>
  <c r="GH594" i="14"/>
  <c r="GG594" i="14"/>
  <c r="GF594" i="14"/>
  <c r="GE594" i="14"/>
  <c r="GD594" i="14"/>
  <c r="GC594" i="14"/>
  <c r="GB594" i="14"/>
  <c r="GA594" i="14"/>
  <c r="FZ594" i="14"/>
  <c r="FY594" i="14"/>
  <c r="FX594" i="14"/>
  <c r="FW594" i="14"/>
  <c r="FV594" i="14"/>
  <c r="FU594" i="14"/>
  <c r="FT594" i="14"/>
  <c r="FS594" i="14"/>
  <c r="FR594" i="14"/>
  <c r="FQ594" i="14"/>
  <c r="FP594" i="14"/>
  <c r="FO594" i="14"/>
  <c r="FN594" i="14"/>
  <c r="FM594" i="14"/>
  <c r="FL594" i="14"/>
  <c r="FK594" i="14"/>
  <c r="FJ594" i="14"/>
  <c r="FI594" i="14"/>
  <c r="FH594" i="14"/>
  <c r="FG594" i="14"/>
  <c r="FF594" i="14"/>
  <c r="FE594" i="14"/>
  <c r="FD594" i="14"/>
  <c r="FC594" i="14"/>
  <c r="FB594" i="14"/>
  <c r="FA594" i="14"/>
  <c r="EZ594" i="14"/>
  <c r="EY594" i="14"/>
  <c r="EX594" i="14"/>
  <c r="EW594" i="14"/>
  <c r="EV594" i="14"/>
  <c r="EU594" i="14"/>
  <c r="ET594" i="14"/>
  <c r="ES594" i="14"/>
  <c r="ER594" i="14"/>
  <c r="EQ594" i="14"/>
  <c r="EP594" i="14"/>
  <c r="EO594" i="14"/>
  <c r="EN594" i="14"/>
  <c r="EM594" i="14"/>
  <c r="EL594" i="14"/>
  <c r="EK594" i="14"/>
  <c r="EJ594" i="14"/>
  <c r="EI594" i="14"/>
  <c r="EH594" i="14"/>
  <c r="EG594" i="14"/>
  <c r="EF594" i="14"/>
  <c r="EE594" i="14"/>
  <c r="ED594" i="14"/>
  <c r="EC594" i="14"/>
  <c r="EB594" i="14"/>
  <c r="EA594" i="14"/>
  <c r="DZ594" i="14"/>
  <c r="DY594" i="14"/>
  <c r="DX594" i="14"/>
  <c r="DW594" i="14"/>
  <c r="DV594" i="14"/>
  <c r="DU594" i="14"/>
  <c r="DT594" i="14"/>
  <c r="DS594" i="14"/>
  <c r="DR594" i="14"/>
  <c r="DQ594" i="14"/>
  <c r="DP594" i="14"/>
  <c r="DO594" i="14"/>
  <c r="DN594" i="14"/>
  <c r="DM594" i="14"/>
  <c r="DL594" i="14"/>
  <c r="DK594" i="14"/>
  <c r="DJ594" i="14"/>
  <c r="DI594" i="14"/>
  <c r="DH594" i="14"/>
  <c r="DG594" i="14"/>
  <c r="DF594" i="14"/>
  <c r="DE594" i="14"/>
  <c r="DD594" i="14"/>
  <c r="DC594" i="14"/>
  <c r="DB594" i="14"/>
  <c r="DA594" i="14"/>
  <c r="CZ594" i="14"/>
  <c r="CY594" i="14"/>
  <c r="CX594" i="14"/>
  <c r="CW594" i="14"/>
  <c r="CV594" i="14"/>
  <c r="CU594" i="14"/>
  <c r="CT594" i="14"/>
  <c r="CS594" i="14"/>
  <c r="CR594" i="14"/>
  <c r="CQ594" i="14"/>
  <c r="CP594" i="14"/>
  <c r="CO594" i="14"/>
  <c r="CN594" i="14"/>
  <c r="CM594" i="14"/>
  <c r="CL594" i="14"/>
  <c r="CK594" i="14"/>
  <c r="CJ594" i="14"/>
  <c r="CI594" i="14"/>
  <c r="CH594" i="14"/>
  <c r="CG594" i="14"/>
  <c r="CF594" i="14"/>
  <c r="CE594" i="14"/>
  <c r="CD594" i="14"/>
  <c r="CC594" i="14"/>
  <c r="CB594" i="14"/>
  <c r="CA594" i="14"/>
  <c r="BZ594" i="14"/>
  <c r="BY594" i="14"/>
  <c r="BX594" i="14"/>
  <c r="BW594" i="14"/>
  <c r="BV594" i="14"/>
  <c r="BU594" i="14"/>
  <c r="BT594" i="14"/>
  <c r="BS594" i="14"/>
  <c r="BR594" i="14"/>
  <c r="BQ594" i="14"/>
  <c r="BP594" i="14"/>
  <c r="BO594" i="14"/>
  <c r="BN594" i="14"/>
  <c r="BM594" i="14"/>
  <c r="BL594" i="14"/>
  <c r="BK594" i="14"/>
  <c r="BJ594" i="14"/>
  <c r="BI594" i="14"/>
  <c r="BH594" i="14"/>
  <c r="BG594" i="14"/>
  <c r="BF594" i="14"/>
  <c r="BE594" i="14"/>
  <c r="BD594" i="14"/>
  <c r="BC594" i="14"/>
  <c r="BB594" i="14"/>
  <c r="BA594" i="14"/>
  <c r="AZ594" i="14"/>
  <c r="AY594" i="14"/>
  <c r="AX594" i="14"/>
  <c r="AW594" i="14"/>
  <c r="AV594" i="14"/>
  <c r="AU594" i="14"/>
  <c r="AT594" i="14"/>
  <c r="AS594" i="14"/>
  <c r="AR594" i="14"/>
  <c r="AQ594" i="14"/>
  <c r="AP594" i="14"/>
  <c r="AO594" i="14"/>
  <c r="AN594" i="14"/>
  <c r="AM594" i="14"/>
  <c r="AL594" i="14"/>
  <c r="AK594" i="14"/>
  <c r="AJ594" i="14"/>
  <c r="AI594" i="14"/>
  <c r="AH594" i="14"/>
  <c r="AG594" i="14"/>
  <c r="AF594" i="14"/>
  <c r="AE594" i="14"/>
  <c r="AD594" i="14"/>
  <c r="AC594" i="14"/>
  <c r="AB594" i="14"/>
  <c r="AA594" i="14"/>
  <c r="Z594" i="14"/>
  <c r="Y594" i="14"/>
  <c r="X594" i="14"/>
  <c r="W594" i="14"/>
  <c r="V594" i="14"/>
  <c r="U594" i="14"/>
  <c r="T594" i="14"/>
  <c r="S594" i="14"/>
  <c r="R594" i="14"/>
  <c r="Q594" i="14"/>
  <c r="P594" i="14"/>
  <c r="O594" i="14"/>
  <c r="N594" i="14"/>
  <c r="M594" i="14"/>
  <c r="L594" i="14"/>
  <c r="K594" i="14"/>
  <c r="J594" i="14"/>
  <c r="I594" i="14"/>
  <c r="H594" i="14"/>
  <c r="G594" i="14"/>
  <c r="JB593" i="14"/>
  <c r="JA593" i="14"/>
  <c r="IZ593" i="14"/>
  <c r="IY593" i="14"/>
  <c r="IX593" i="14"/>
  <c r="IW593" i="14"/>
  <c r="IV593" i="14"/>
  <c r="IU593" i="14"/>
  <c r="IT593" i="14"/>
  <c r="IS593" i="14"/>
  <c r="IR593" i="14"/>
  <c r="IQ593" i="14"/>
  <c r="IP593" i="14"/>
  <c r="IO593" i="14"/>
  <c r="IN593" i="14"/>
  <c r="IM593" i="14"/>
  <c r="IL593" i="14"/>
  <c r="IK593" i="14"/>
  <c r="IJ593" i="14"/>
  <c r="II593" i="14"/>
  <c r="IH593" i="14"/>
  <c r="IG593" i="14"/>
  <c r="IF593" i="14"/>
  <c r="IE593" i="14"/>
  <c r="ID593" i="14"/>
  <c r="IC593" i="14"/>
  <c r="IB593" i="14"/>
  <c r="IA593" i="14"/>
  <c r="HZ593" i="14"/>
  <c r="HY593" i="14"/>
  <c r="HX593" i="14"/>
  <c r="HW593" i="14"/>
  <c r="HV593" i="14"/>
  <c r="HU593" i="14"/>
  <c r="HT593" i="14"/>
  <c r="HS593" i="14"/>
  <c r="HR593" i="14"/>
  <c r="HQ593" i="14"/>
  <c r="HP593" i="14"/>
  <c r="HO593" i="14"/>
  <c r="HN593" i="14"/>
  <c r="HM593" i="14"/>
  <c r="HL593" i="14"/>
  <c r="HK593" i="14"/>
  <c r="HJ593" i="14"/>
  <c r="HI593" i="14"/>
  <c r="HH593" i="14"/>
  <c r="HG593" i="14"/>
  <c r="HF593" i="14"/>
  <c r="HE593" i="14"/>
  <c r="HD593" i="14"/>
  <c r="HC593" i="14"/>
  <c r="HB593" i="14"/>
  <c r="HA593" i="14"/>
  <c r="GZ593" i="14"/>
  <c r="GY593" i="14"/>
  <c r="GX593" i="14"/>
  <c r="GW593" i="14"/>
  <c r="GV593" i="14"/>
  <c r="GU593" i="14"/>
  <c r="GT593" i="14"/>
  <c r="GS593" i="14"/>
  <c r="GR593" i="14"/>
  <c r="GQ593" i="14"/>
  <c r="GP593" i="14"/>
  <c r="GO593" i="14"/>
  <c r="GN593" i="14"/>
  <c r="GM593" i="14"/>
  <c r="GL593" i="14"/>
  <c r="GK593" i="14"/>
  <c r="GJ593" i="14"/>
  <c r="GI593" i="14"/>
  <c r="GH593" i="14"/>
  <c r="GG593" i="14"/>
  <c r="GF593" i="14"/>
  <c r="GE593" i="14"/>
  <c r="GD593" i="14"/>
  <c r="GC593" i="14"/>
  <c r="GB593" i="14"/>
  <c r="GA593" i="14"/>
  <c r="FZ593" i="14"/>
  <c r="FY593" i="14"/>
  <c r="FX593" i="14"/>
  <c r="FW593" i="14"/>
  <c r="FV593" i="14"/>
  <c r="FU593" i="14"/>
  <c r="FT593" i="14"/>
  <c r="FS593" i="14"/>
  <c r="FR593" i="14"/>
  <c r="FQ593" i="14"/>
  <c r="FP593" i="14"/>
  <c r="FO593" i="14"/>
  <c r="FN593" i="14"/>
  <c r="FM593" i="14"/>
  <c r="FL593" i="14"/>
  <c r="FK593" i="14"/>
  <c r="FJ593" i="14"/>
  <c r="FI593" i="14"/>
  <c r="FH593" i="14"/>
  <c r="FG593" i="14"/>
  <c r="FF593" i="14"/>
  <c r="FE593" i="14"/>
  <c r="FD593" i="14"/>
  <c r="FC593" i="14"/>
  <c r="FB593" i="14"/>
  <c r="FA593" i="14"/>
  <c r="EZ593" i="14"/>
  <c r="EY593" i="14"/>
  <c r="EX593" i="14"/>
  <c r="EW593" i="14"/>
  <c r="EV593" i="14"/>
  <c r="EU593" i="14"/>
  <c r="ET593" i="14"/>
  <c r="ES593" i="14"/>
  <c r="ER593" i="14"/>
  <c r="EQ593" i="14"/>
  <c r="EP593" i="14"/>
  <c r="EO593" i="14"/>
  <c r="EN593" i="14"/>
  <c r="EM593" i="14"/>
  <c r="EL593" i="14"/>
  <c r="EK593" i="14"/>
  <c r="EJ593" i="14"/>
  <c r="EI593" i="14"/>
  <c r="EH593" i="14"/>
  <c r="EG593" i="14"/>
  <c r="EF593" i="14"/>
  <c r="EE593" i="14"/>
  <c r="ED593" i="14"/>
  <c r="EC593" i="14"/>
  <c r="EB593" i="14"/>
  <c r="EA593" i="14"/>
  <c r="DZ593" i="14"/>
  <c r="DY593" i="14"/>
  <c r="DX593" i="14"/>
  <c r="DW593" i="14"/>
  <c r="DV593" i="14"/>
  <c r="DU593" i="14"/>
  <c r="DT593" i="14"/>
  <c r="DS593" i="14"/>
  <c r="DR593" i="14"/>
  <c r="DQ593" i="14"/>
  <c r="DP593" i="14"/>
  <c r="DO593" i="14"/>
  <c r="DN593" i="14"/>
  <c r="DM593" i="14"/>
  <c r="DL593" i="14"/>
  <c r="DK593" i="14"/>
  <c r="DJ593" i="14"/>
  <c r="DI593" i="14"/>
  <c r="DH593" i="14"/>
  <c r="DG593" i="14"/>
  <c r="DF593" i="14"/>
  <c r="DE593" i="14"/>
  <c r="DD593" i="14"/>
  <c r="DC593" i="14"/>
  <c r="DB593" i="14"/>
  <c r="DA593" i="14"/>
  <c r="CZ593" i="14"/>
  <c r="CY593" i="14"/>
  <c r="CX593" i="14"/>
  <c r="CW593" i="14"/>
  <c r="CV593" i="14"/>
  <c r="CU593" i="14"/>
  <c r="CT593" i="14"/>
  <c r="CS593" i="14"/>
  <c r="CR593" i="14"/>
  <c r="CQ593" i="14"/>
  <c r="CP593" i="14"/>
  <c r="CO593" i="14"/>
  <c r="CN593" i="14"/>
  <c r="CM593" i="14"/>
  <c r="CL593" i="14"/>
  <c r="CK593" i="14"/>
  <c r="CJ593" i="14"/>
  <c r="CI593" i="14"/>
  <c r="CH593" i="14"/>
  <c r="CG593" i="14"/>
  <c r="CF593" i="14"/>
  <c r="CE593" i="14"/>
  <c r="CD593" i="14"/>
  <c r="CC593" i="14"/>
  <c r="CB593" i="14"/>
  <c r="CA593" i="14"/>
  <c r="BZ593" i="14"/>
  <c r="BY593" i="14"/>
  <c r="BX593" i="14"/>
  <c r="BW593" i="14"/>
  <c r="BV593" i="14"/>
  <c r="BU593" i="14"/>
  <c r="BT593" i="14"/>
  <c r="BS593" i="14"/>
  <c r="BR593" i="14"/>
  <c r="BQ593" i="14"/>
  <c r="BP593" i="14"/>
  <c r="BO593" i="14"/>
  <c r="BN593" i="14"/>
  <c r="BM593" i="14"/>
  <c r="BL593" i="14"/>
  <c r="BK593" i="14"/>
  <c r="BJ593" i="14"/>
  <c r="BI593" i="14"/>
  <c r="BH593" i="14"/>
  <c r="BG593" i="14"/>
  <c r="BF593" i="14"/>
  <c r="BE593" i="14"/>
  <c r="BD593" i="14"/>
  <c r="BC593" i="14"/>
  <c r="BB593" i="14"/>
  <c r="BA593" i="14"/>
  <c r="AZ593" i="14"/>
  <c r="AY593" i="14"/>
  <c r="AX593" i="14"/>
  <c r="AW593" i="14"/>
  <c r="AV593" i="14"/>
  <c r="AU593" i="14"/>
  <c r="AT593" i="14"/>
  <c r="AS593" i="14"/>
  <c r="AR593" i="14"/>
  <c r="AQ593" i="14"/>
  <c r="AP593" i="14"/>
  <c r="AO593" i="14"/>
  <c r="AN593" i="14"/>
  <c r="AM593" i="14"/>
  <c r="AL593" i="14"/>
  <c r="AK593" i="14"/>
  <c r="AJ593" i="14"/>
  <c r="AI593" i="14"/>
  <c r="AH593" i="14"/>
  <c r="AG593" i="14"/>
  <c r="AF593" i="14"/>
  <c r="AE593" i="14"/>
  <c r="AD593" i="14"/>
  <c r="AC593" i="14"/>
  <c r="AB593" i="14"/>
  <c r="AA593" i="14"/>
  <c r="Z593" i="14"/>
  <c r="Y593" i="14"/>
  <c r="X593" i="14"/>
  <c r="W593" i="14"/>
  <c r="V593" i="14"/>
  <c r="U593" i="14"/>
  <c r="T593" i="14"/>
  <c r="S593" i="14"/>
  <c r="R593" i="14"/>
  <c r="Q593" i="14"/>
  <c r="P593" i="14"/>
  <c r="O593" i="14"/>
  <c r="N593" i="14"/>
  <c r="M593" i="14"/>
  <c r="L593" i="14"/>
  <c r="K593" i="14"/>
  <c r="J593" i="14"/>
  <c r="I593" i="14"/>
  <c r="H593" i="14"/>
  <c r="G593" i="14"/>
  <c r="JB592" i="14"/>
  <c r="JA592" i="14"/>
  <c r="IZ592" i="14"/>
  <c r="IY592" i="14"/>
  <c r="IX592" i="14"/>
  <c r="IW592" i="14"/>
  <c r="IV592" i="14"/>
  <c r="IU592" i="14"/>
  <c r="IT592" i="14"/>
  <c r="IS592" i="14"/>
  <c r="IR592" i="14"/>
  <c r="IQ592" i="14"/>
  <c r="IP592" i="14"/>
  <c r="IO592" i="14"/>
  <c r="IN592" i="14"/>
  <c r="IM592" i="14"/>
  <c r="IL592" i="14"/>
  <c r="IK592" i="14"/>
  <c r="IJ592" i="14"/>
  <c r="II592" i="14"/>
  <c r="IH592" i="14"/>
  <c r="IG592" i="14"/>
  <c r="IF592" i="14"/>
  <c r="IE592" i="14"/>
  <c r="ID592" i="14"/>
  <c r="IC592" i="14"/>
  <c r="IB592" i="14"/>
  <c r="IA592" i="14"/>
  <c r="HZ592" i="14"/>
  <c r="HY592" i="14"/>
  <c r="HX592" i="14"/>
  <c r="HW592" i="14"/>
  <c r="HV592" i="14"/>
  <c r="HU592" i="14"/>
  <c r="HT592" i="14"/>
  <c r="HS592" i="14"/>
  <c r="HR592" i="14"/>
  <c r="HQ592" i="14"/>
  <c r="HP592" i="14"/>
  <c r="HO592" i="14"/>
  <c r="HN592" i="14"/>
  <c r="HM592" i="14"/>
  <c r="HL592" i="14"/>
  <c r="HK592" i="14"/>
  <c r="HJ592" i="14"/>
  <c r="HI592" i="14"/>
  <c r="HH592" i="14"/>
  <c r="HG592" i="14"/>
  <c r="HF592" i="14"/>
  <c r="HE592" i="14"/>
  <c r="HD592" i="14"/>
  <c r="HC592" i="14"/>
  <c r="HB592" i="14"/>
  <c r="HA592" i="14"/>
  <c r="GZ592" i="14"/>
  <c r="GY592" i="14"/>
  <c r="GX592" i="14"/>
  <c r="GW592" i="14"/>
  <c r="GV592" i="14"/>
  <c r="GU592" i="14"/>
  <c r="GT592" i="14"/>
  <c r="GS592" i="14"/>
  <c r="GR592" i="14"/>
  <c r="GQ592" i="14"/>
  <c r="GP592" i="14"/>
  <c r="GO592" i="14"/>
  <c r="GN592" i="14"/>
  <c r="GM592" i="14"/>
  <c r="GL592" i="14"/>
  <c r="GK592" i="14"/>
  <c r="GJ592" i="14"/>
  <c r="GI592" i="14"/>
  <c r="GH592" i="14"/>
  <c r="GG592" i="14"/>
  <c r="GF592" i="14"/>
  <c r="GE592" i="14"/>
  <c r="GD592" i="14"/>
  <c r="GC592" i="14"/>
  <c r="GB592" i="14"/>
  <c r="GA592" i="14"/>
  <c r="FZ592" i="14"/>
  <c r="FY592" i="14"/>
  <c r="FX592" i="14"/>
  <c r="FW592" i="14"/>
  <c r="FV592" i="14"/>
  <c r="FU592" i="14"/>
  <c r="FT592" i="14"/>
  <c r="FS592" i="14"/>
  <c r="FR592" i="14"/>
  <c r="FQ592" i="14"/>
  <c r="FP592" i="14"/>
  <c r="FO592" i="14"/>
  <c r="FN592" i="14"/>
  <c r="FM592" i="14"/>
  <c r="FL592" i="14"/>
  <c r="FK592" i="14"/>
  <c r="FJ592" i="14"/>
  <c r="FI592" i="14"/>
  <c r="FH592" i="14"/>
  <c r="FG592" i="14"/>
  <c r="FF592" i="14"/>
  <c r="FE592" i="14"/>
  <c r="FD592" i="14"/>
  <c r="FC592" i="14"/>
  <c r="FB592" i="14"/>
  <c r="FA592" i="14"/>
  <c r="EZ592" i="14"/>
  <c r="EY592" i="14"/>
  <c r="EX592" i="14"/>
  <c r="EW592" i="14"/>
  <c r="EV592" i="14"/>
  <c r="EU592" i="14"/>
  <c r="ET592" i="14"/>
  <c r="ES592" i="14"/>
  <c r="ER592" i="14"/>
  <c r="EQ592" i="14"/>
  <c r="EP592" i="14"/>
  <c r="EO592" i="14"/>
  <c r="EN592" i="14"/>
  <c r="EM592" i="14"/>
  <c r="EL592" i="14"/>
  <c r="EK592" i="14"/>
  <c r="EJ592" i="14"/>
  <c r="EI592" i="14"/>
  <c r="EH592" i="14"/>
  <c r="EG592" i="14"/>
  <c r="EF592" i="14"/>
  <c r="EE592" i="14"/>
  <c r="ED592" i="14"/>
  <c r="EC592" i="14"/>
  <c r="EB592" i="14"/>
  <c r="EA592" i="14"/>
  <c r="DZ592" i="14"/>
  <c r="DY592" i="14"/>
  <c r="DX592" i="14"/>
  <c r="DW592" i="14"/>
  <c r="DV592" i="14"/>
  <c r="DU592" i="14"/>
  <c r="DT592" i="14"/>
  <c r="DS592" i="14"/>
  <c r="DR592" i="14"/>
  <c r="DQ592" i="14"/>
  <c r="DP592" i="14"/>
  <c r="DO592" i="14"/>
  <c r="DN592" i="14"/>
  <c r="DM592" i="14"/>
  <c r="DL592" i="14"/>
  <c r="DK592" i="14"/>
  <c r="DJ592" i="14"/>
  <c r="DI592" i="14"/>
  <c r="DH592" i="14"/>
  <c r="DG592" i="14"/>
  <c r="DF592" i="14"/>
  <c r="DE592" i="14"/>
  <c r="DD592" i="14"/>
  <c r="DC592" i="14"/>
  <c r="DB592" i="14"/>
  <c r="DA592" i="14"/>
  <c r="CZ592" i="14"/>
  <c r="CY592" i="14"/>
  <c r="CX592" i="14"/>
  <c r="CW592" i="14"/>
  <c r="CV592" i="14"/>
  <c r="CU592" i="14"/>
  <c r="CT592" i="14"/>
  <c r="CS592" i="14"/>
  <c r="CR592" i="14"/>
  <c r="CQ592" i="14"/>
  <c r="CP592" i="14"/>
  <c r="CO592" i="14"/>
  <c r="CN592" i="14"/>
  <c r="CM592" i="14"/>
  <c r="CL592" i="14"/>
  <c r="CK592" i="14"/>
  <c r="CJ592" i="14"/>
  <c r="CI592" i="14"/>
  <c r="CH592" i="14"/>
  <c r="CG592" i="14"/>
  <c r="CF592" i="14"/>
  <c r="CE592" i="14"/>
  <c r="CD592" i="14"/>
  <c r="CC592" i="14"/>
  <c r="CB592" i="14"/>
  <c r="CA592" i="14"/>
  <c r="BZ592" i="14"/>
  <c r="BY592" i="14"/>
  <c r="BX592" i="14"/>
  <c r="BW592" i="14"/>
  <c r="BV592" i="14"/>
  <c r="BU592" i="14"/>
  <c r="BT592" i="14"/>
  <c r="BS592" i="14"/>
  <c r="BR592" i="14"/>
  <c r="BQ592" i="14"/>
  <c r="BP592" i="14"/>
  <c r="BO592" i="14"/>
  <c r="BN592" i="14"/>
  <c r="BM592" i="14"/>
  <c r="BL592" i="14"/>
  <c r="BK592" i="14"/>
  <c r="BJ592" i="14"/>
  <c r="BI592" i="14"/>
  <c r="BH592" i="14"/>
  <c r="BG592" i="14"/>
  <c r="BF592" i="14"/>
  <c r="BE592" i="14"/>
  <c r="BD592" i="14"/>
  <c r="BC592" i="14"/>
  <c r="BB592" i="14"/>
  <c r="BA592" i="14"/>
  <c r="AZ592" i="14"/>
  <c r="AY592" i="14"/>
  <c r="AX592" i="14"/>
  <c r="AW592" i="14"/>
  <c r="AV592" i="14"/>
  <c r="AU592" i="14"/>
  <c r="AT592" i="14"/>
  <c r="AS592" i="14"/>
  <c r="AR592" i="14"/>
  <c r="AQ592" i="14"/>
  <c r="AP592" i="14"/>
  <c r="AO592" i="14"/>
  <c r="AN592" i="14"/>
  <c r="AM592" i="14"/>
  <c r="AL592" i="14"/>
  <c r="AK592" i="14"/>
  <c r="AJ592" i="14"/>
  <c r="AI592" i="14"/>
  <c r="AH592" i="14"/>
  <c r="AG592" i="14"/>
  <c r="AF592" i="14"/>
  <c r="AE592" i="14"/>
  <c r="AD592" i="14"/>
  <c r="AC592" i="14"/>
  <c r="AB592" i="14"/>
  <c r="AA592" i="14"/>
  <c r="Z592" i="14"/>
  <c r="Y592" i="14"/>
  <c r="X592" i="14"/>
  <c r="W592" i="14"/>
  <c r="V592" i="14"/>
  <c r="U592" i="14"/>
  <c r="T592" i="14"/>
  <c r="S592" i="14"/>
  <c r="R592" i="14"/>
  <c r="Q592" i="14"/>
  <c r="P592" i="14"/>
  <c r="O592" i="14"/>
  <c r="N592" i="14"/>
  <c r="M592" i="14"/>
  <c r="L592" i="14"/>
  <c r="K592" i="14"/>
  <c r="J592" i="14"/>
  <c r="I592" i="14"/>
  <c r="H592" i="14"/>
  <c r="G592" i="14"/>
  <c r="JB591" i="14"/>
  <c r="JA591" i="14"/>
  <c r="IZ591" i="14"/>
  <c r="IY591" i="14"/>
  <c r="IX591" i="14"/>
  <c r="IW591" i="14"/>
  <c r="IV591" i="14"/>
  <c r="IU591" i="14"/>
  <c r="IT591" i="14"/>
  <c r="IS591" i="14"/>
  <c r="IR591" i="14"/>
  <c r="IQ591" i="14"/>
  <c r="IP591" i="14"/>
  <c r="IO591" i="14"/>
  <c r="IN591" i="14"/>
  <c r="IM591" i="14"/>
  <c r="IL591" i="14"/>
  <c r="IK591" i="14"/>
  <c r="IJ591" i="14"/>
  <c r="II591" i="14"/>
  <c r="IH591" i="14"/>
  <c r="IG591" i="14"/>
  <c r="IF591" i="14"/>
  <c r="IE591" i="14"/>
  <c r="ID591" i="14"/>
  <c r="IC591" i="14"/>
  <c r="IB591" i="14"/>
  <c r="IA591" i="14"/>
  <c r="HZ591" i="14"/>
  <c r="HY591" i="14"/>
  <c r="HX591" i="14"/>
  <c r="HW591" i="14"/>
  <c r="HV591" i="14"/>
  <c r="HU591" i="14"/>
  <c r="HT591" i="14"/>
  <c r="HS591" i="14"/>
  <c r="HR591" i="14"/>
  <c r="HQ591" i="14"/>
  <c r="HP591" i="14"/>
  <c r="HO591" i="14"/>
  <c r="HN591" i="14"/>
  <c r="HM591" i="14"/>
  <c r="HL591" i="14"/>
  <c r="HK591" i="14"/>
  <c r="HJ591" i="14"/>
  <c r="HI591" i="14"/>
  <c r="HH591" i="14"/>
  <c r="HG591" i="14"/>
  <c r="HF591" i="14"/>
  <c r="HE591" i="14"/>
  <c r="HD591" i="14"/>
  <c r="HC591" i="14"/>
  <c r="HB591" i="14"/>
  <c r="HA591" i="14"/>
  <c r="GZ591" i="14"/>
  <c r="GY591" i="14"/>
  <c r="GX591" i="14"/>
  <c r="GW591" i="14"/>
  <c r="GV591" i="14"/>
  <c r="GU591" i="14"/>
  <c r="GT591" i="14"/>
  <c r="GS591" i="14"/>
  <c r="GR591" i="14"/>
  <c r="GQ591" i="14"/>
  <c r="GP591" i="14"/>
  <c r="GO591" i="14"/>
  <c r="GN591" i="14"/>
  <c r="GM591" i="14"/>
  <c r="GL591" i="14"/>
  <c r="GK591" i="14"/>
  <c r="GJ591" i="14"/>
  <c r="GI591" i="14"/>
  <c r="GH591" i="14"/>
  <c r="GG591" i="14"/>
  <c r="GF591" i="14"/>
  <c r="GE591" i="14"/>
  <c r="GD591" i="14"/>
  <c r="GC591" i="14"/>
  <c r="GB591" i="14"/>
  <c r="GA591" i="14"/>
  <c r="FZ591" i="14"/>
  <c r="FY591" i="14"/>
  <c r="FX591" i="14"/>
  <c r="FW591" i="14"/>
  <c r="FV591" i="14"/>
  <c r="FU591" i="14"/>
  <c r="FT591" i="14"/>
  <c r="FS591" i="14"/>
  <c r="FR591" i="14"/>
  <c r="FQ591" i="14"/>
  <c r="FP591" i="14"/>
  <c r="FO591" i="14"/>
  <c r="FN591" i="14"/>
  <c r="FM591" i="14"/>
  <c r="FL591" i="14"/>
  <c r="FK591" i="14"/>
  <c r="FJ591" i="14"/>
  <c r="FI591" i="14"/>
  <c r="FH591" i="14"/>
  <c r="FG591" i="14"/>
  <c r="FF591" i="14"/>
  <c r="FE591" i="14"/>
  <c r="FD591" i="14"/>
  <c r="FC591" i="14"/>
  <c r="FB591" i="14"/>
  <c r="FA591" i="14"/>
  <c r="EZ591" i="14"/>
  <c r="EY591" i="14"/>
  <c r="EX591" i="14"/>
  <c r="EW591" i="14"/>
  <c r="EV591" i="14"/>
  <c r="EU591" i="14"/>
  <c r="ET591" i="14"/>
  <c r="ES591" i="14"/>
  <c r="ER591" i="14"/>
  <c r="EQ591" i="14"/>
  <c r="EP591" i="14"/>
  <c r="EO591" i="14"/>
  <c r="EN591" i="14"/>
  <c r="EM591" i="14"/>
  <c r="EL591" i="14"/>
  <c r="EK591" i="14"/>
  <c r="EJ591" i="14"/>
  <c r="EI591" i="14"/>
  <c r="EH591" i="14"/>
  <c r="EG591" i="14"/>
  <c r="EF591" i="14"/>
  <c r="EE591" i="14"/>
  <c r="ED591" i="14"/>
  <c r="EC591" i="14"/>
  <c r="EB591" i="14"/>
  <c r="EA591" i="14"/>
  <c r="DZ591" i="14"/>
  <c r="DY591" i="14"/>
  <c r="DX591" i="14"/>
  <c r="DW591" i="14"/>
  <c r="DV591" i="14"/>
  <c r="DU591" i="14"/>
  <c r="DT591" i="14"/>
  <c r="DS591" i="14"/>
  <c r="DR591" i="14"/>
  <c r="DQ591" i="14"/>
  <c r="DP591" i="14"/>
  <c r="DO591" i="14"/>
  <c r="DN591" i="14"/>
  <c r="DM591" i="14"/>
  <c r="DL591" i="14"/>
  <c r="DK591" i="14"/>
  <c r="DJ591" i="14"/>
  <c r="DI591" i="14"/>
  <c r="DH591" i="14"/>
  <c r="DG591" i="14"/>
  <c r="DF591" i="14"/>
  <c r="DE591" i="14"/>
  <c r="DD591" i="14"/>
  <c r="DC591" i="14"/>
  <c r="DB591" i="14"/>
  <c r="DA591" i="14"/>
  <c r="CZ591" i="14"/>
  <c r="CY591" i="14"/>
  <c r="CX591" i="14"/>
  <c r="CW591" i="14"/>
  <c r="CV591" i="14"/>
  <c r="CU591" i="14"/>
  <c r="CT591" i="14"/>
  <c r="CS591" i="14"/>
  <c r="CR591" i="14"/>
  <c r="CQ591" i="14"/>
  <c r="CP591" i="14"/>
  <c r="CO591" i="14"/>
  <c r="CN591" i="14"/>
  <c r="CM591" i="14"/>
  <c r="CL591" i="14"/>
  <c r="CK591" i="14"/>
  <c r="CJ591" i="14"/>
  <c r="CI591" i="14"/>
  <c r="CH591" i="14"/>
  <c r="CG591" i="14"/>
  <c r="CF591" i="14"/>
  <c r="CE591" i="14"/>
  <c r="CD591" i="14"/>
  <c r="CC591" i="14"/>
  <c r="CB591" i="14"/>
  <c r="CA591" i="14"/>
  <c r="BZ591" i="14"/>
  <c r="BY591" i="14"/>
  <c r="BX591" i="14"/>
  <c r="BW591" i="14"/>
  <c r="BV591" i="14"/>
  <c r="BU591" i="14"/>
  <c r="BT591" i="14"/>
  <c r="BS591" i="14"/>
  <c r="BR591" i="14"/>
  <c r="BQ591" i="14"/>
  <c r="BP591" i="14"/>
  <c r="BO591" i="14"/>
  <c r="BN591" i="14"/>
  <c r="BM591" i="14"/>
  <c r="BL591" i="14"/>
  <c r="BK591" i="14"/>
  <c r="BJ591" i="14"/>
  <c r="BI591" i="14"/>
  <c r="BH591" i="14"/>
  <c r="BG591" i="14"/>
  <c r="BF591" i="14"/>
  <c r="BE591" i="14"/>
  <c r="BD591" i="14"/>
  <c r="BC591" i="14"/>
  <c r="BB591" i="14"/>
  <c r="BA591" i="14"/>
  <c r="AZ591" i="14"/>
  <c r="AY591" i="14"/>
  <c r="AX591" i="14"/>
  <c r="AW591" i="14"/>
  <c r="AV591" i="14"/>
  <c r="AU591" i="14"/>
  <c r="AT591" i="14"/>
  <c r="AS591" i="14"/>
  <c r="AR591" i="14"/>
  <c r="AQ591" i="14"/>
  <c r="AP591" i="14"/>
  <c r="AO591" i="14"/>
  <c r="AN591" i="14"/>
  <c r="AM591" i="14"/>
  <c r="AL591" i="14"/>
  <c r="AK591" i="14"/>
  <c r="AJ591" i="14"/>
  <c r="AI591" i="14"/>
  <c r="AH591" i="14"/>
  <c r="AG591" i="14"/>
  <c r="AF591" i="14"/>
  <c r="AE591" i="14"/>
  <c r="AD591" i="14"/>
  <c r="AC591" i="14"/>
  <c r="AB591" i="14"/>
  <c r="AA591" i="14"/>
  <c r="Z591" i="14"/>
  <c r="Y591" i="14"/>
  <c r="X591" i="14"/>
  <c r="W591" i="14"/>
  <c r="V591" i="14"/>
  <c r="U591" i="14"/>
  <c r="T591" i="14"/>
  <c r="S591" i="14"/>
  <c r="R591" i="14"/>
  <c r="Q591" i="14"/>
  <c r="P591" i="14"/>
  <c r="O591" i="14"/>
  <c r="N591" i="14"/>
  <c r="M591" i="14"/>
  <c r="L591" i="14"/>
  <c r="K591" i="14"/>
  <c r="J591" i="14"/>
  <c r="I591" i="14"/>
  <c r="H591" i="14"/>
  <c r="G591" i="14"/>
  <c r="JB590" i="14"/>
  <c r="JA590" i="14"/>
  <c r="IZ590" i="14"/>
  <c r="IY590" i="14"/>
  <c r="IX590" i="14"/>
  <c r="IW590" i="14"/>
  <c r="IV590" i="14"/>
  <c r="IU590" i="14"/>
  <c r="IT590" i="14"/>
  <c r="IS590" i="14"/>
  <c r="IR590" i="14"/>
  <c r="IQ590" i="14"/>
  <c r="IP590" i="14"/>
  <c r="IO590" i="14"/>
  <c r="IN590" i="14"/>
  <c r="IM590" i="14"/>
  <c r="IL590" i="14"/>
  <c r="IK590" i="14"/>
  <c r="IJ590" i="14"/>
  <c r="II590" i="14"/>
  <c r="IH590" i="14"/>
  <c r="IG590" i="14"/>
  <c r="IF590" i="14"/>
  <c r="IE590" i="14"/>
  <c r="ID590" i="14"/>
  <c r="IC590" i="14"/>
  <c r="IB590" i="14"/>
  <c r="IA590" i="14"/>
  <c r="HZ590" i="14"/>
  <c r="HY590" i="14"/>
  <c r="HX590" i="14"/>
  <c r="HW590" i="14"/>
  <c r="HV590" i="14"/>
  <c r="HU590" i="14"/>
  <c r="HT590" i="14"/>
  <c r="HS590" i="14"/>
  <c r="HR590" i="14"/>
  <c r="HQ590" i="14"/>
  <c r="HP590" i="14"/>
  <c r="HO590" i="14"/>
  <c r="HN590" i="14"/>
  <c r="HM590" i="14"/>
  <c r="HL590" i="14"/>
  <c r="HK590" i="14"/>
  <c r="HJ590" i="14"/>
  <c r="HI590" i="14"/>
  <c r="HH590" i="14"/>
  <c r="HG590" i="14"/>
  <c r="HF590" i="14"/>
  <c r="HE590" i="14"/>
  <c r="HD590" i="14"/>
  <c r="HC590" i="14"/>
  <c r="HB590" i="14"/>
  <c r="HA590" i="14"/>
  <c r="GZ590" i="14"/>
  <c r="GY590" i="14"/>
  <c r="GX590" i="14"/>
  <c r="GW590" i="14"/>
  <c r="GV590" i="14"/>
  <c r="GU590" i="14"/>
  <c r="GT590" i="14"/>
  <c r="GS590" i="14"/>
  <c r="GR590" i="14"/>
  <c r="GQ590" i="14"/>
  <c r="GP590" i="14"/>
  <c r="GO590" i="14"/>
  <c r="GN590" i="14"/>
  <c r="GM590" i="14"/>
  <c r="GL590" i="14"/>
  <c r="GK590" i="14"/>
  <c r="GJ590" i="14"/>
  <c r="GI590" i="14"/>
  <c r="GH590" i="14"/>
  <c r="GG590" i="14"/>
  <c r="GF590" i="14"/>
  <c r="GE590" i="14"/>
  <c r="GD590" i="14"/>
  <c r="GC590" i="14"/>
  <c r="GB590" i="14"/>
  <c r="GA590" i="14"/>
  <c r="FZ590" i="14"/>
  <c r="FY590" i="14"/>
  <c r="FX590" i="14"/>
  <c r="FW590" i="14"/>
  <c r="FV590" i="14"/>
  <c r="FU590" i="14"/>
  <c r="FT590" i="14"/>
  <c r="FS590" i="14"/>
  <c r="FR590" i="14"/>
  <c r="FQ590" i="14"/>
  <c r="FP590" i="14"/>
  <c r="FO590" i="14"/>
  <c r="FN590" i="14"/>
  <c r="FM590" i="14"/>
  <c r="FL590" i="14"/>
  <c r="FK590" i="14"/>
  <c r="FJ590" i="14"/>
  <c r="FI590" i="14"/>
  <c r="FH590" i="14"/>
  <c r="FG590" i="14"/>
  <c r="FF590" i="14"/>
  <c r="FE590" i="14"/>
  <c r="FD590" i="14"/>
  <c r="FC590" i="14"/>
  <c r="FB590" i="14"/>
  <c r="FA590" i="14"/>
  <c r="EZ590" i="14"/>
  <c r="EY590" i="14"/>
  <c r="EX590" i="14"/>
  <c r="EW590" i="14"/>
  <c r="EV590" i="14"/>
  <c r="EU590" i="14"/>
  <c r="ET590" i="14"/>
  <c r="ES590" i="14"/>
  <c r="ER590" i="14"/>
  <c r="EQ590" i="14"/>
  <c r="EP590" i="14"/>
  <c r="EO590" i="14"/>
  <c r="EN590" i="14"/>
  <c r="EM590" i="14"/>
  <c r="EL590" i="14"/>
  <c r="EK590" i="14"/>
  <c r="EJ590" i="14"/>
  <c r="EI590" i="14"/>
  <c r="EH590" i="14"/>
  <c r="EG590" i="14"/>
  <c r="EF590" i="14"/>
  <c r="EE590" i="14"/>
  <c r="ED590" i="14"/>
  <c r="EC590" i="14"/>
  <c r="EB590" i="14"/>
  <c r="EA590" i="14"/>
  <c r="DZ590" i="14"/>
  <c r="DY590" i="14"/>
  <c r="DX590" i="14"/>
  <c r="DW590" i="14"/>
  <c r="DV590" i="14"/>
  <c r="DU590" i="14"/>
  <c r="DT590" i="14"/>
  <c r="DS590" i="14"/>
  <c r="DR590" i="14"/>
  <c r="DQ590" i="14"/>
  <c r="DP590" i="14"/>
  <c r="DO590" i="14"/>
  <c r="DN590" i="14"/>
  <c r="DM590" i="14"/>
  <c r="DL590" i="14"/>
  <c r="DK590" i="14"/>
  <c r="DJ590" i="14"/>
  <c r="DI590" i="14"/>
  <c r="DH590" i="14"/>
  <c r="DG590" i="14"/>
  <c r="DF590" i="14"/>
  <c r="DE590" i="14"/>
  <c r="DD590" i="14"/>
  <c r="DC590" i="14"/>
  <c r="DB590" i="14"/>
  <c r="DA590" i="14"/>
  <c r="CZ590" i="14"/>
  <c r="CY590" i="14"/>
  <c r="CX590" i="14"/>
  <c r="CW590" i="14"/>
  <c r="CV590" i="14"/>
  <c r="CU590" i="14"/>
  <c r="CT590" i="14"/>
  <c r="CS590" i="14"/>
  <c r="CR590" i="14"/>
  <c r="CQ590" i="14"/>
  <c r="CP590" i="14"/>
  <c r="CO590" i="14"/>
  <c r="CN590" i="14"/>
  <c r="CM590" i="14"/>
  <c r="CL590" i="14"/>
  <c r="CK590" i="14"/>
  <c r="CJ590" i="14"/>
  <c r="CI590" i="14"/>
  <c r="CH590" i="14"/>
  <c r="CG590" i="14"/>
  <c r="CF590" i="14"/>
  <c r="CE590" i="14"/>
  <c r="CD590" i="14"/>
  <c r="CC590" i="14"/>
  <c r="CB590" i="14"/>
  <c r="CA590" i="14"/>
  <c r="BZ590" i="14"/>
  <c r="BY590" i="14"/>
  <c r="BX590" i="14"/>
  <c r="BW590" i="14"/>
  <c r="BV590" i="14"/>
  <c r="BU590" i="14"/>
  <c r="BT590" i="14"/>
  <c r="BS590" i="14"/>
  <c r="BR590" i="14"/>
  <c r="BQ590" i="14"/>
  <c r="BP590" i="14"/>
  <c r="BO590" i="14"/>
  <c r="BN590" i="14"/>
  <c r="BM590" i="14"/>
  <c r="BL590" i="14"/>
  <c r="BK590" i="14"/>
  <c r="BJ590" i="14"/>
  <c r="BI590" i="14"/>
  <c r="BH590" i="14"/>
  <c r="BG590" i="14"/>
  <c r="BF590" i="14"/>
  <c r="BE590" i="14"/>
  <c r="BD590" i="14"/>
  <c r="BC590" i="14"/>
  <c r="BB590" i="14"/>
  <c r="BA590" i="14"/>
  <c r="AZ590" i="14"/>
  <c r="AY590" i="14"/>
  <c r="AX590" i="14"/>
  <c r="AW590" i="14"/>
  <c r="AV590" i="14"/>
  <c r="AU590" i="14"/>
  <c r="AT590" i="14"/>
  <c r="AS590" i="14"/>
  <c r="AR590" i="14"/>
  <c r="AQ590" i="14"/>
  <c r="AP590" i="14"/>
  <c r="AO590" i="14"/>
  <c r="AN590" i="14"/>
  <c r="AM590" i="14"/>
  <c r="AL590" i="14"/>
  <c r="AK590" i="14"/>
  <c r="AJ590" i="14"/>
  <c r="AI590" i="14"/>
  <c r="AH590" i="14"/>
  <c r="AG590" i="14"/>
  <c r="AF590" i="14"/>
  <c r="AE590" i="14"/>
  <c r="AD590" i="14"/>
  <c r="AC590" i="14"/>
  <c r="AB590" i="14"/>
  <c r="AA590" i="14"/>
  <c r="Z590" i="14"/>
  <c r="Y590" i="14"/>
  <c r="X590" i="14"/>
  <c r="W590" i="14"/>
  <c r="V590" i="14"/>
  <c r="U590" i="14"/>
  <c r="T590" i="14"/>
  <c r="S590" i="14"/>
  <c r="R590" i="14"/>
  <c r="Q590" i="14"/>
  <c r="P590" i="14"/>
  <c r="O590" i="14"/>
  <c r="N590" i="14"/>
  <c r="M590" i="14"/>
  <c r="L590" i="14"/>
  <c r="K590" i="14"/>
  <c r="J590" i="14"/>
  <c r="I590" i="14"/>
  <c r="H590" i="14"/>
  <c r="G590" i="14"/>
  <c r="JB589" i="14"/>
  <c r="JA589" i="14"/>
  <c r="IZ589" i="14"/>
  <c r="IY589" i="14"/>
  <c r="IX589" i="14"/>
  <c r="IW589" i="14"/>
  <c r="IV589" i="14"/>
  <c r="IU589" i="14"/>
  <c r="IT589" i="14"/>
  <c r="IS589" i="14"/>
  <c r="IR589" i="14"/>
  <c r="IQ589" i="14"/>
  <c r="IP589" i="14"/>
  <c r="IO589" i="14"/>
  <c r="IN589" i="14"/>
  <c r="IM589" i="14"/>
  <c r="IL589" i="14"/>
  <c r="IK589" i="14"/>
  <c r="IJ589" i="14"/>
  <c r="II589" i="14"/>
  <c r="IH589" i="14"/>
  <c r="IG589" i="14"/>
  <c r="IF589" i="14"/>
  <c r="IE589" i="14"/>
  <c r="ID589" i="14"/>
  <c r="IC589" i="14"/>
  <c r="IB589" i="14"/>
  <c r="IA589" i="14"/>
  <c r="HZ589" i="14"/>
  <c r="HY589" i="14"/>
  <c r="HX589" i="14"/>
  <c r="HW589" i="14"/>
  <c r="HV589" i="14"/>
  <c r="HU589" i="14"/>
  <c r="HT589" i="14"/>
  <c r="HS589" i="14"/>
  <c r="HR589" i="14"/>
  <c r="HQ589" i="14"/>
  <c r="HP589" i="14"/>
  <c r="HO589" i="14"/>
  <c r="HN589" i="14"/>
  <c r="HM589" i="14"/>
  <c r="HL589" i="14"/>
  <c r="HK589" i="14"/>
  <c r="HJ589" i="14"/>
  <c r="HI589" i="14"/>
  <c r="HH589" i="14"/>
  <c r="HG589" i="14"/>
  <c r="HF589" i="14"/>
  <c r="HE589" i="14"/>
  <c r="HD589" i="14"/>
  <c r="HC589" i="14"/>
  <c r="HB589" i="14"/>
  <c r="HA589" i="14"/>
  <c r="GZ589" i="14"/>
  <c r="GY589" i="14"/>
  <c r="GX589" i="14"/>
  <c r="GW589" i="14"/>
  <c r="GV589" i="14"/>
  <c r="GU589" i="14"/>
  <c r="GT589" i="14"/>
  <c r="GS589" i="14"/>
  <c r="GR589" i="14"/>
  <c r="GQ589" i="14"/>
  <c r="GP589" i="14"/>
  <c r="GO589" i="14"/>
  <c r="GN589" i="14"/>
  <c r="GM589" i="14"/>
  <c r="GL589" i="14"/>
  <c r="GK589" i="14"/>
  <c r="GJ589" i="14"/>
  <c r="GI589" i="14"/>
  <c r="GH589" i="14"/>
  <c r="GG589" i="14"/>
  <c r="GF589" i="14"/>
  <c r="GE589" i="14"/>
  <c r="GD589" i="14"/>
  <c r="GC589" i="14"/>
  <c r="GB589" i="14"/>
  <c r="GA589" i="14"/>
  <c r="FZ589" i="14"/>
  <c r="FY589" i="14"/>
  <c r="FX589" i="14"/>
  <c r="FW589" i="14"/>
  <c r="FV589" i="14"/>
  <c r="FU589" i="14"/>
  <c r="FT589" i="14"/>
  <c r="FS589" i="14"/>
  <c r="FR589" i="14"/>
  <c r="FQ589" i="14"/>
  <c r="FP589" i="14"/>
  <c r="FO589" i="14"/>
  <c r="FN589" i="14"/>
  <c r="FM589" i="14"/>
  <c r="FL589" i="14"/>
  <c r="FK589" i="14"/>
  <c r="FJ589" i="14"/>
  <c r="FI589" i="14"/>
  <c r="FH589" i="14"/>
  <c r="FG589" i="14"/>
  <c r="FF589" i="14"/>
  <c r="FE589" i="14"/>
  <c r="FD589" i="14"/>
  <c r="FC589" i="14"/>
  <c r="FB589" i="14"/>
  <c r="FA589" i="14"/>
  <c r="EZ589" i="14"/>
  <c r="EY589" i="14"/>
  <c r="EX589" i="14"/>
  <c r="EW589" i="14"/>
  <c r="EV589" i="14"/>
  <c r="EU589" i="14"/>
  <c r="ET589" i="14"/>
  <c r="ES589" i="14"/>
  <c r="ER589" i="14"/>
  <c r="EQ589" i="14"/>
  <c r="EP589" i="14"/>
  <c r="EO589" i="14"/>
  <c r="EN589" i="14"/>
  <c r="EM589" i="14"/>
  <c r="EL589" i="14"/>
  <c r="EK589" i="14"/>
  <c r="EJ589" i="14"/>
  <c r="EI589" i="14"/>
  <c r="EH589" i="14"/>
  <c r="EG589" i="14"/>
  <c r="EF589" i="14"/>
  <c r="EE589" i="14"/>
  <c r="ED589" i="14"/>
  <c r="EC589" i="14"/>
  <c r="EB589" i="14"/>
  <c r="EA589" i="14"/>
  <c r="DZ589" i="14"/>
  <c r="DY589" i="14"/>
  <c r="DX589" i="14"/>
  <c r="DW589" i="14"/>
  <c r="DV589" i="14"/>
  <c r="DU589" i="14"/>
  <c r="DT589" i="14"/>
  <c r="DS589" i="14"/>
  <c r="DR589" i="14"/>
  <c r="DQ589" i="14"/>
  <c r="DP589" i="14"/>
  <c r="DO589" i="14"/>
  <c r="DN589" i="14"/>
  <c r="DM589" i="14"/>
  <c r="DL589" i="14"/>
  <c r="DK589" i="14"/>
  <c r="DJ589" i="14"/>
  <c r="DI589" i="14"/>
  <c r="DH589" i="14"/>
  <c r="DG589" i="14"/>
  <c r="DF589" i="14"/>
  <c r="DE589" i="14"/>
  <c r="DD589" i="14"/>
  <c r="DC589" i="14"/>
  <c r="DB589" i="14"/>
  <c r="DA589" i="14"/>
  <c r="CZ589" i="14"/>
  <c r="CY589" i="14"/>
  <c r="CX589" i="14"/>
  <c r="CW589" i="14"/>
  <c r="CV589" i="14"/>
  <c r="CU589" i="14"/>
  <c r="CT589" i="14"/>
  <c r="CS589" i="14"/>
  <c r="CR589" i="14"/>
  <c r="CQ589" i="14"/>
  <c r="CP589" i="14"/>
  <c r="CO589" i="14"/>
  <c r="CN589" i="14"/>
  <c r="CM589" i="14"/>
  <c r="CL589" i="14"/>
  <c r="CK589" i="14"/>
  <c r="CJ589" i="14"/>
  <c r="CI589" i="14"/>
  <c r="CH589" i="14"/>
  <c r="CG589" i="14"/>
  <c r="CF589" i="14"/>
  <c r="CE589" i="14"/>
  <c r="CD589" i="14"/>
  <c r="CC589" i="14"/>
  <c r="CB589" i="14"/>
  <c r="CA589" i="14"/>
  <c r="BZ589" i="14"/>
  <c r="BY589" i="14"/>
  <c r="BX589" i="14"/>
  <c r="BW589" i="14"/>
  <c r="BV589" i="14"/>
  <c r="BU589" i="14"/>
  <c r="BT589" i="14"/>
  <c r="BS589" i="14"/>
  <c r="BR589" i="14"/>
  <c r="BQ589" i="14"/>
  <c r="BP589" i="14"/>
  <c r="BO589" i="14"/>
  <c r="BN589" i="14"/>
  <c r="BM589" i="14"/>
  <c r="BL589" i="14"/>
  <c r="BK589" i="14"/>
  <c r="BJ589" i="14"/>
  <c r="BI589" i="14"/>
  <c r="BH589" i="14"/>
  <c r="BG589" i="14"/>
  <c r="BF589" i="14"/>
  <c r="BE589" i="14"/>
  <c r="BD589" i="14"/>
  <c r="BC589" i="14"/>
  <c r="BB589" i="14"/>
  <c r="BA589" i="14"/>
  <c r="AZ589" i="14"/>
  <c r="AY589" i="14"/>
  <c r="AX589" i="14"/>
  <c r="AW589" i="14"/>
  <c r="AV589" i="14"/>
  <c r="AU589" i="14"/>
  <c r="AT589" i="14"/>
  <c r="AS589" i="14"/>
  <c r="AR589" i="14"/>
  <c r="AQ589" i="14"/>
  <c r="AP589" i="14"/>
  <c r="AO589" i="14"/>
  <c r="AN589" i="14"/>
  <c r="AM589" i="14"/>
  <c r="AL589" i="14"/>
  <c r="AK589" i="14"/>
  <c r="AJ589" i="14"/>
  <c r="AI589" i="14"/>
  <c r="AH589" i="14"/>
  <c r="AG589" i="14"/>
  <c r="AF589" i="14"/>
  <c r="AE589" i="14"/>
  <c r="AD589" i="14"/>
  <c r="AC589" i="14"/>
  <c r="AB589" i="14"/>
  <c r="AA589" i="14"/>
  <c r="Z589" i="14"/>
  <c r="Y589" i="14"/>
  <c r="X589" i="14"/>
  <c r="W589" i="14"/>
  <c r="V589" i="14"/>
  <c r="U589" i="14"/>
  <c r="T589" i="14"/>
  <c r="S589" i="14"/>
  <c r="R589" i="14"/>
  <c r="Q589" i="14"/>
  <c r="P589" i="14"/>
  <c r="O589" i="14"/>
  <c r="N589" i="14"/>
  <c r="M589" i="14"/>
  <c r="L589" i="14"/>
  <c r="K589" i="14"/>
  <c r="J589" i="14"/>
  <c r="I589" i="14"/>
  <c r="H589" i="14"/>
  <c r="G589" i="14"/>
  <c r="JB588" i="14"/>
  <c r="JA588" i="14"/>
  <c r="IZ588" i="14"/>
  <c r="IY588" i="14"/>
  <c r="IX588" i="14"/>
  <c r="IW588" i="14"/>
  <c r="IV588" i="14"/>
  <c r="IU588" i="14"/>
  <c r="IT588" i="14"/>
  <c r="IS588" i="14"/>
  <c r="IR588" i="14"/>
  <c r="IQ588" i="14"/>
  <c r="IP588" i="14"/>
  <c r="IO588" i="14"/>
  <c r="IN588" i="14"/>
  <c r="IM588" i="14"/>
  <c r="IL588" i="14"/>
  <c r="IK588" i="14"/>
  <c r="IJ588" i="14"/>
  <c r="II588" i="14"/>
  <c r="IH588" i="14"/>
  <c r="IG588" i="14"/>
  <c r="IF588" i="14"/>
  <c r="IE588" i="14"/>
  <c r="ID588" i="14"/>
  <c r="IC588" i="14"/>
  <c r="IB588" i="14"/>
  <c r="IA588" i="14"/>
  <c r="HZ588" i="14"/>
  <c r="HY588" i="14"/>
  <c r="HX588" i="14"/>
  <c r="HW588" i="14"/>
  <c r="HV588" i="14"/>
  <c r="HU588" i="14"/>
  <c r="HT588" i="14"/>
  <c r="HS588" i="14"/>
  <c r="HR588" i="14"/>
  <c r="HQ588" i="14"/>
  <c r="HP588" i="14"/>
  <c r="HO588" i="14"/>
  <c r="HN588" i="14"/>
  <c r="HM588" i="14"/>
  <c r="HL588" i="14"/>
  <c r="HK588" i="14"/>
  <c r="HJ588" i="14"/>
  <c r="HI588" i="14"/>
  <c r="HH588" i="14"/>
  <c r="HG588" i="14"/>
  <c r="HF588" i="14"/>
  <c r="HE588" i="14"/>
  <c r="HD588" i="14"/>
  <c r="HC588" i="14"/>
  <c r="HB588" i="14"/>
  <c r="HA588" i="14"/>
  <c r="GZ588" i="14"/>
  <c r="GY588" i="14"/>
  <c r="GX588" i="14"/>
  <c r="GW588" i="14"/>
  <c r="GV588" i="14"/>
  <c r="GU588" i="14"/>
  <c r="GT588" i="14"/>
  <c r="GS588" i="14"/>
  <c r="GR588" i="14"/>
  <c r="GQ588" i="14"/>
  <c r="GP588" i="14"/>
  <c r="GO588" i="14"/>
  <c r="GN588" i="14"/>
  <c r="GM588" i="14"/>
  <c r="GL588" i="14"/>
  <c r="GK588" i="14"/>
  <c r="GJ588" i="14"/>
  <c r="GI588" i="14"/>
  <c r="GH588" i="14"/>
  <c r="GG588" i="14"/>
  <c r="GF588" i="14"/>
  <c r="GE588" i="14"/>
  <c r="GD588" i="14"/>
  <c r="GC588" i="14"/>
  <c r="GB588" i="14"/>
  <c r="GA588" i="14"/>
  <c r="FZ588" i="14"/>
  <c r="FY588" i="14"/>
  <c r="FX588" i="14"/>
  <c r="FW588" i="14"/>
  <c r="FV588" i="14"/>
  <c r="FU588" i="14"/>
  <c r="FT588" i="14"/>
  <c r="FS588" i="14"/>
  <c r="FR588" i="14"/>
  <c r="FQ588" i="14"/>
  <c r="FP588" i="14"/>
  <c r="FO588" i="14"/>
  <c r="FN588" i="14"/>
  <c r="FM588" i="14"/>
  <c r="FL588" i="14"/>
  <c r="FK588" i="14"/>
  <c r="FJ588" i="14"/>
  <c r="FI588" i="14"/>
  <c r="FH588" i="14"/>
  <c r="FG588" i="14"/>
  <c r="FF588" i="14"/>
  <c r="FE588" i="14"/>
  <c r="FD588" i="14"/>
  <c r="FC588" i="14"/>
  <c r="FB588" i="14"/>
  <c r="FA588" i="14"/>
  <c r="EZ588" i="14"/>
  <c r="EY588" i="14"/>
  <c r="EX588" i="14"/>
  <c r="EW588" i="14"/>
  <c r="EV588" i="14"/>
  <c r="EU588" i="14"/>
  <c r="ET588" i="14"/>
  <c r="ES588" i="14"/>
  <c r="ER588" i="14"/>
  <c r="EQ588" i="14"/>
  <c r="EP588" i="14"/>
  <c r="EO588" i="14"/>
  <c r="EN588" i="14"/>
  <c r="EM588" i="14"/>
  <c r="EL588" i="14"/>
  <c r="EK588" i="14"/>
  <c r="EJ588" i="14"/>
  <c r="EI588" i="14"/>
  <c r="EH588" i="14"/>
  <c r="EG588" i="14"/>
  <c r="EF588" i="14"/>
  <c r="EE588" i="14"/>
  <c r="ED588" i="14"/>
  <c r="EC588" i="14"/>
  <c r="EB588" i="14"/>
  <c r="EA588" i="14"/>
  <c r="DZ588" i="14"/>
  <c r="DY588" i="14"/>
  <c r="DX588" i="14"/>
  <c r="DW588" i="14"/>
  <c r="DV588" i="14"/>
  <c r="DU588" i="14"/>
  <c r="DT588" i="14"/>
  <c r="DS588" i="14"/>
  <c r="DR588" i="14"/>
  <c r="DQ588" i="14"/>
  <c r="DP588" i="14"/>
  <c r="DO588" i="14"/>
  <c r="DN588" i="14"/>
  <c r="DM588" i="14"/>
  <c r="DL588" i="14"/>
  <c r="DK588" i="14"/>
  <c r="DJ588" i="14"/>
  <c r="DI588" i="14"/>
  <c r="DH588" i="14"/>
  <c r="DG588" i="14"/>
  <c r="DF588" i="14"/>
  <c r="DE588" i="14"/>
  <c r="DD588" i="14"/>
  <c r="DC588" i="14"/>
  <c r="DB588" i="14"/>
  <c r="DA588" i="14"/>
  <c r="CZ588" i="14"/>
  <c r="CY588" i="14"/>
  <c r="CX588" i="14"/>
  <c r="CW588" i="14"/>
  <c r="CV588" i="14"/>
  <c r="CU588" i="14"/>
  <c r="CT588" i="14"/>
  <c r="CS588" i="14"/>
  <c r="CR588" i="14"/>
  <c r="CQ588" i="14"/>
  <c r="CP588" i="14"/>
  <c r="CO588" i="14"/>
  <c r="CN588" i="14"/>
  <c r="CM588" i="14"/>
  <c r="CL588" i="14"/>
  <c r="CK588" i="14"/>
  <c r="CJ588" i="14"/>
  <c r="CI588" i="14"/>
  <c r="CH588" i="14"/>
  <c r="CG588" i="14"/>
  <c r="CF588" i="14"/>
  <c r="CE588" i="14"/>
  <c r="CD588" i="14"/>
  <c r="CC588" i="14"/>
  <c r="CB588" i="14"/>
  <c r="CA588" i="14"/>
  <c r="BZ588" i="14"/>
  <c r="BY588" i="14"/>
  <c r="BX588" i="14"/>
  <c r="BW588" i="14"/>
  <c r="BV588" i="14"/>
  <c r="BU588" i="14"/>
  <c r="BT588" i="14"/>
  <c r="BS588" i="14"/>
  <c r="BR588" i="14"/>
  <c r="BQ588" i="14"/>
  <c r="BP588" i="14"/>
  <c r="BO588" i="14"/>
  <c r="BN588" i="14"/>
  <c r="BM588" i="14"/>
  <c r="BL588" i="14"/>
  <c r="BK588" i="14"/>
  <c r="BJ588" i="14"/>
  <c r="BI588" i="14"/>
  <c r="BH588" i="14"/>
  <c r="BG588" i="14"/>
  <c r="BF588" i="14"/>
  <c r="BE588" i="14"/>
  <c r="BD588" i="14"/>
  <c r="BC588" i="14"/>
  <c r="BB588" i="14"/>
  <c r="BA588" i="14"/>
  <c r="AZ588" i="14"/>
  <c r="AY588" i="14"/>
  <c r="AX588" i="14"/>
  <c r="AW588" i="14"/>
  <c r="AV588" i="14"/>
  <c r="AU588" i="14"/>
  <c r="AT588" i="14"/>
  <c r="AS588" i="14"/>
  <c r="AR588" i="14"/>
  <c r="AQ588" i="14"/>
  <c r="AP588" i="14"/>
  <c r="AO588" i="14"/>
  <c r="AN588" i="14"/>
  <c r="AM588" i="14"/>
  <c r="AL588" i="14"/>
  <c r="AK588" i="14"/>
  <c r="AJ588" i="14"/>
  <c r="AI588" i="14"/>
  <c r="AH588" i="14"/>
  <c r="AG588" i="14"/>
  <c r="AF588" i="14"/>
  <c r="AE588" i="14"/>
  <c r="AD588" i="14"/>
  <c r="AC588" i="14"/>
  <c r="AB588" i="14"/>
  <c r="AA588" i="14"/>
  <c r="Z588" i="14"/>
  <c r="Y588" i="14"/>
  <c r="X588" i="14"/>
  <c r="W588" i="14"/>
  <c r="V588" i="14"/>
  <c r="U588" i="14"/>
  <c r="T588" i="14"/>
  <c r="S588" i="14"/>
  <c r="R588" i="14"/>
  <c r="Q588" i="14"/>
  <c r="P588" i="14"/>
  <c r="O588" i="14"/>
  <c r="N588" i="14"/>
  <c r="M588" i="14"/>
  <c r="L588" i="14"/>
  <c r="K588" i="14"/>
  <c r="J588" i="14"/>
  <c r="I588" i="14"/>
  <c r="H588" i="14"/>
  <c r="G588" i="14"/>
  <c r="JB587" i="14"/>
  <c r="JA587" i="14"/>
  <c r="IZ587" i="14"/>
  <c r="IY587" i="14"/>
  <c r="IX587" i="14"/>
  <c r="IW587" i="14"/>
  <c r="IV587" i="14"/>
  <c r="IU587" i="14"/>
  <c r="IT587" i="14"/>
  <c r="IS587" i="14"/>
  <c r="IR587" i="14"/>
  <c r="IQ587" i="14"/>
  <c r="IP587" i="14"/>
  <c r="IO587" i="14"/>
  <c r="IN587" i="14"/>
  <c r="IM587" i="14"/>
  <c r="IL587" i="14"/>
  <c r="IK587" i="14"/>
  <c r="IJ587" i="14"/>
  <c r="II587" i="14"/>
  <c r="IH587" i="14"/>
  <c r="IG587" i="14"/>
  <c r="IF587" i="14"/>
  <c r="IE587" i="14"/>
  <c r="ID587" i="14"/>
  <c r="IC587" i="14"/>
  <c r="IB587" i="14"/>
  <c r="IA587" i="14"/>
  <c r="HZ587" i="14"/>
  <c r="HY587" i="14"/>
  <c r="HX587" i="14"/>
  <c r="HW587" i="14"/>
  <c r="HV587" i="14"/>
  <c r="HU587" i="14"/>
  <c r="HT587" i="14"/>
  <c r="HS587" i="14"/>
  <c r="HR587" i="14"/>
  <c r="HQ587" i="14"/>
  <c r="HP587" i="14"/>
  <c r="HO587" i="14"/>
  <c r="HN587" i="14"/>
  <c r="HM587" i="14"/>
  <c r="HL587" i="14"/>
  <c r="HK587" i="14"/>
  <c r="HJ587" i="14"/>
  <c r="HI587" i="14"/>
  <c r="HH587" i="14"/>
  <c r="HG587" i="14"/>
  <c r="HF587" i="14"/>
  <c r="HE587" i="14"/>
  <c r="HD587" i="14"/>
  <c r="HC587" i="14"/>
  <c r="HB587" i="14"/>
  <c r="HA587" i="14"/>
  <c r="GZ587" i="14"/>
  <c r="GY587" i="14"/>
  <c r="GX587" i="14"/>
  <c r="GW587" i="14"/>
  <c r="GV587" i="14"/>
  <c r="GU587" i="14"/>
  <c r="GT587" i="14"/>
  <c r="GS587" i="14"/>
  <c r="GR587" i="14"/>
  <c r="GQ587" i="14"/>
  <c r="GP587" i="14"/>
  <c r="GO587" i="14"/>
  <c r="GN587" i="14"/>
  <c r="GM587" i="14"/>
  <c r="GL587" i="14"/>
  <c r="GK587" i="14"/>
  <c r="GJ587" i="14"/>
  <c r="GI587" i="14"/>
  <c r="GH587" i="14"/>
  <c r="GG587" i="14"/>
  <c r="GF587" i="14"/>
  <c r="GE587" i="14"/>
  <c r="GD587" i="14"/>
  <c r="GC587" i="14"/>
  <c r="GB587" i="14"/>
  <c r="GA587" i="14"/>
  <c r="FZ587" i="14"/>
  <c r="FY587" i="14"/>
  <c r="FX587" i="14"/>
  <c r="FW587" i="14"/>
  <c r="FV587" i="14"/>
  <c r="FU587" i="14"/>
  <c r="FT587" i="14"/>
  <c r="FS587" i="14"/>
  <c r="FR587" i="14"/>
  <c r="FQ587" i="14"/>
  <c r="FP587" i="14"/>
  <c r="FO587" i="14"/>
  <c r="FN587" i="14"/>
  <c r="FM587" i="14"/>
  <c r="FL587" i="14"/>
  <c r="FK587" i="14"/>
  <c r="FJ587" i="14"/>
  <c r="FI587" i="14"/>
  <c r="FH587" i="14"/>
  <c r="FG587" i="14"/>
  <c r="FF587" i="14"/>
  <c r="FE587" i="14"/>
  <c r="FD587" i="14"/>
  <c r="FC587" i="14"/>
  <c r="FB587" i="14"/>
  <c r="FA587" i="14"/>
  <c r="EZ587" i="14"/>
  <c r="EY587" i="14"/>
  <c r="EX587" i="14"/>
  <c r="EW587" i="14"/>
  <c r="EV587" i="14"/>
  <c r="EU587" i="14"/>
  <c r="ET587" i="14"/>
  <c r="ES587" i="14"/>
  <c r="ER587" i="14"/>
  <c r="EQ587" i="14"/>
  <c r="EP587" i="14"/>
  <c r="EO587" i="14"/>
  <c r="EN587" i="14"/>
  <c r="EM587" i="14"/>
  <c r="EL587" i="14"/>
  <c r="EK587" i="14"/>
  <c r="EJ587" i="14"/>
  <c r="EI587" i="14"/>
  <c r="EH587" i="14"/>
  <c r="EG587" i="14"/>
  <c r="EF587" i="14"/>
  <c r="EE587" i="14"/>
  <c r="ED587" i="14"/>
  <c r="EC587" i="14"/>
  <c r="EB587" i="14"/>
  <c r="EA587" i="14"/>
  <c r="DZ587" i="14"/>
  <c r="DY587" i="14"/>
  <c r="DX587" i="14"/>
  <c r="DW587" i="14"/>
  <c r="DV587" i="14"/>
  <c r="DU587" i="14"/>
  <c r="DT587" i="14"/>
  <c r="DS587" i="14"/>
  <c r="DR587" i="14"/>
  <c r="DQ587" i="14"/>
  <c r="DP587" i="14"/>
  <c r="DO587" i="14"/>
  <c r="DN587" i="14"/>
  <c r="DM587" i="14"/>
  <c r="DL587" i="14"/>
  <c r="DK587" i="14"/>
  <c r="DJ587" i="14"/>
  <c r="DI587" i="14"/>
  <c r="DH587" i="14"/>
  <c r="DG587" i="14"/>
  <c r="DF587" i="14"/>
  <c r="DE587" i="14"/>
  <c r="DD587" i="14"/>
  <c r="DC587" i="14"/>
  <c r="DB587" i="14"/>
  <c r="DA587" i="14"/>
  <c r="CZ587" i="14"/>
  <c r="CY587" i="14"/>
  <c r="CX587" i="14"/>
  <c r="CW587" i="14"/>
  <c r="CV587" i="14"/>
  <c r="CU587" i="14"/>
  <c r="CT587" i="14"/>
  <c r="CS587" i="14"/>
  <c r="CR587" i="14"/>
  <c r="CQ587" i="14"/>
  <c r="CP587" i="14"/>
  <c r="CO587" i="14"/>
  <c r="CN587" i="14"/>
  <c r="CM587" i="14"/>
  <c r="CL587" i="14"/>
  <c r="CK587" i="14"/>
  <c r="CJ587" i="14"/>
  <c r="CI587" i="14"/>
  <c r="CH587" i="14"/>
  <c r="CG587" i="14"/>
  <c r="CF587" i="14"/>
  <c r="CE587" i="14"/>
  <c r="CD587" i="14"/>
  <c r="CC587" i="14"/>
  <c r="CB587" i="14"/>
  <c r="CA587" i="14"/>
  <c r="BZ587" i="14"/>
  <c r="BY587" i="14"/>
  <c r="BX587" i="14"/>
  <c r="BW587" i="14"/>
  <c r="BV587" i="14"/>
  <c r="BU587" i="14"/>
  <c r="BT587" i="14"/>
  <c r="BS587" i="14"/>
  <c r="BR587" i="14"/>
  <c r="BQ587" i="14"/>
  <c r="BP587" i="14"/>
  <c r="BO587" i="14"/>
  <c r="BN587" i="14"/>
  <c r="BM587" i="14"/>
  <c r="BL587" i="14"/>
  <c r="BK587" i="14"/>
  <c r="BJ587" i="14"/>
  <c r="BI587" i="14"/>
  <c r="BH587" i="14"/>
  <c r="BG587" i="14"/>
  <c r="BF587" i="14"/>
  <c r="BE587" i="14"/>
  <c r="BD587" i="14"/>
  <c r="BC587" i="14"/>
  <c r="BB587" i="14"/>
  <c r="BA587" i="14"/>
  <c r="AZ587" i="14"/>
  <c r="AY587" i="14"/>
  <c r="AX587" i="14"/>
  <c r="AW587" i="14"/>
  <c r="AV587" i="14"/>
  <c r="AU587" i="14"/>
  <c r="AT587" i="14"/>
  <c r="AS587" i="14"/>
  <c r="AR587" i="14"/>
  <c r="AQ587" i="14"/>
  <c r="AP587" i="14"/>
  <c r="AO587" i="14"/>
  <c r="AN587" i="14"/>
  <c r="AM587" i="14"/>
  <c r="AL587" i="14"/>
  <c r="AK587" i="14"/>
  <c r="AJ587" i="14"/>
  <c r="AI587" i="14"/>
  <c r="AH587" i="14"/>
  <c r="AG587" i="14"/>
  <c r="AF587" i="14"/>
  <c r="AE587" i="14"/>
  <c r="AD587" i="14"/>
  <c r="AC587" i="14"/>
  <c r="AB587" i="14"/>
  <c r="AA587" i="14"/>
  <c r="Z587" i="14"/>
  <c r="Y587" i="14"/>
  <c r="X587" i="14"/>
  <c r="W587" i="14"/>
  <c r="V587" i="14"/>
  <c r="U587" i="14"/>
  <c r="T587" i="14"/>
  <c r="S587" i="14"/>
  <c r="R587" i="14"/>
  <c r="Q587" i="14"/>
  <c r="P587" i="14"/>
  <c r="O587" i="14"/>
  <c r="N587" i="14"/>
  <c r="M587" i="14"/>
  <c r="L587" i="14"/>
  <c r="K587" i="14"/>
  <c r="J587" i="14"/>
  <c r="I587" i="14"/>
  <c r="H587" i="14"/>
  <c r="G587" i="14"/>
  <c r="JB586" i="14"/>
  <c r="JA586" i="14"/>
  <c r="IZ586" i="14"/>
  <c r="IY586" i="14"/>
  <c r="IX586" i="14"/>
  <c r="IW586" i="14"/>
  <c r="IV586" i="14"/>
  <c r="IU586" i="14"/>
  <c r="IT586" i="14"/>
  <c r="IS586" i="14"/>
  <c r="IR586" i="14"/>
  <c r="IQ586" i="14"/>
  <c r="IP586" i="14"/>
  <c r="IO586" i="14"/>
  <c r="IN586" i="14"/>
  <c r="IM586" i="14"/>
  <c r="IL586" i="14"/>
  <c r="IK586" i="14"/>
  <c r="IJ586" i="14"/>
  <c r="II586" i="14"/>
  <c r="IH586" i="14"/>
  <c r="IG586" i="14"/>
  <c r="IF586" i="14"/>
  <c r="IE586" i="14"/>
  <c r="ID586" i="14"/>
  <c r="IC586" i="14"/>
  <c r="IB586" i="14"/>
  <c r="IA586" i="14"/>
  <c r="HZ586" i="14"/>
  <c r="HY586" i="14"/>
  <c r="HX586" i="14"/>
  <c r="HW586" i="14"/>
  <c r="HV586" i="14"/>
  <c r="HU586" i="14"/>
  <c r="HT586" i="14"/>
  <c r="HS586" i="14"/>
  <c r="HR586" i="14"/>
  <c r="HQ586" i="14"/>
  <c r="HP586" i="14"/>
  <c r="HO586" i="14"/>
  <c r="HN586" i="14"/>
  <c r="HM586" i="14"/>
  <c r="HL586" i="14"/>
  <c r="HK586" i="14"/>
  <c r="HJ586" i="14"/>
  <c r="HI586" i="14"/>
  <c r="HH586" i="14"/>
  <c r="HG586" i="14"/>
  <c r="HF586" i="14"/>
  <c r="HE586" i="14"/>
  <c r="HD586" i="14"/>
  <c r="HC586" i="14"/>
  <c r="HB586" i="14"/>
  <c r="HA586" i="14"/>
  <c r="GZ586" i="14"/>
  <c r="GY586" i="14"/>
  <c r="GX586" i="14"/>
  <c r="GW586" i="14"/>
  <c r="GV586" i="14"/>
  <c r="GU586" i="14"/>
  <c r="GT586" i="14"/>
  <c r="GS586" i="14"/>
  <c r="GR586" i="14"/>
  <c r="GQ586" i="14"/>
  <c r="GP586" i="14"/>
  <c r="GO586" i="14"/>
  <c r="GN586" i="14"/>
  <c r="GM586" i="14"/>
  <c r="GL586" i="14"/>
  <c r="GK586" i="14"/>
  <c r="GJ586" i="14"/>
  <c r="GI586" i="14"/>
  <c r="GH586" i="14"/>
  <c r="GG586" i="14"/>
  <c r="GF586" i="14"/>
  <c r="GE586" i="14"/>
  <c r="GD586" i="14"/>
  <c r="GC586" i="14"/>
  <c r="GB586" i="14"/>
  <c r="GA586" i="14"/>
  <c r="FZ586" i="14"/>
  <c r="FY586" i="14"/>
  <c r="FX586" i="14"/>
  <c r="FW586" i="14"/>
  <c r="FV586" i="14"/>
  <c r="FU586" i="14"/>
  <c r="FT586" i="14"/>
  <c r="FS586" i="14"/>
  <c r="FR586" i="14"/>
  <c r="FQ586" i="14"/>
  <c r="FP586" i="14"/>
  <c r="FO586" i="14"/>
  <c r="FN586" i="14"/>
  <c r="FM586" i="14"/>
  <c r="FL586" i="14"/>
  <c r="FK586" i="14"/>
  <c r="FJ586" i="14"/>
  <c r="FI586" i="14"/>
  <c r="FH586" i="14"/>
  <c r="FG586" i="14"/>
  <c r="FF586" i="14"/>
  <c r="FE586" i="14"/>
  <c r="FD586" i="14"/>
  <c r="FC586" i="14"/>
  <c r="FB586" i="14"/>
  <c r="FA586" i="14"/>
  <c r="EZ586" i="14"/>
  <c r="EY586" i="14"/>
  <c r="EX586" i="14"/>
  <c r="EW586" i="14"/>
  <c r="EV586" i="14"/>
  <c r="EU586" i="14"/>
  <c r="ET586" i="14"/>
  <c r="ES586" i="14"/>
  <c r="ER586" i="14"/>
  <c r="EQ586" i="14"/>
  <c r="EP586" i="14"/>
  <c r="EO586" i="14"/>
  <c r="EN586" i="14"/>
  <c r="EM586" i="14"/>
  <c r="EL586" i="14"/>
  <c r="EK586" i="14"/>
  <c r="EJ586" i="14"/>
  <c r="EI586" i="14"/>
  <c r="EH586" i="14"/>
  <c r="EG586" i="14"/>
  <c r="EF586" i="14"/>
  <c r="EE586" i="14"/>
  <c r="ED586" i="14"/>
  <c r="EC586" i="14"/>
  <c r="EB586" i="14"/>
  <c r="EA586" i="14"/>
  <c r="DZ586" i="14"/>
  <c r="DY586" i="14"/>
  <c r="DX586" i="14"/>
  <c r="DW586" i="14"/>
  <c r="DV586" i="14"/>
  <c r="DU586" i="14"/>
  <c r="DT586" i="14"/>
  <c r="DS586" i="14"/>
  <c r="DR586" i="14"/>
  <c r="DQ586" i="14"/>
  <c r="DP586" i="14"/>
  <c r="DO586" i="14"/>
  <c r="DN586" i="14"/>
  <c r="DM586" i="14"/>
  <c r="DL586" i="14"/>
  <c r="DK586" i="14"/>
  <c r="DJ586" i="14"/>
  <c r="DI586" i="14"/>
  <c r="DH586" i="14"/>
  <c r="DG586" i="14"/>
  <c r="DF586" i="14"/>
  <c r="DE586" i="14"/>
  <c r="DD586" i="14"/>
  <c r="DC586" i="14"/>
  <c r="DB586" i="14"/>
  <c r="DA586" i="14"/>
  <c r="CZ586" i="14"/>
  <c r="CY586" i="14"/>
  <c r="CX586" i="14"/>
  <c r="CW586" i="14"/>
  <c r="CV586" i="14"/>
  <c r="CU586" i="14"/>
  <c r="CT586" i="14"/>
  <c r="CS586" i="14"/>
  <c r="CR586" i="14"/>
  <c r="CQ586" i="14"/>
  <c r="CP586" i="14"/>
  <c r="CO586" i="14"/>
  <c r="CN586" i="14"/>
  <c r="CM586" i="14"/>
  <c r="CL586" i="14"/>
  <c r="CK586" i="14"/>
  <c r="CJ586" i="14"/>
  <c r="CI586" i="14"/>
  <c r="CH586" i="14"/>
  <c r="CG586" i="14"/>
  <c r="CF586" i="14"/>
  <c r="CE586" i="14"/>
  <c r="CD586" i="14"/>
  <c r="CC586" i="14"/>
  <c r="CB586" i="14"/>
  <c r="CA586" i="14"/>
  <c r="BZ586" i="14"/>
  <c r="BY586" i="14"/>
  <c r="BX586" i="14"/>
  <c r="BW586" i="14"/>
  <c r="BV586" i="14"/>
  <c r="BU586" i="14"/>
  <c r="BT586" i="14"/>
  <c r="BS586" i="14"/>
  <c r="BR586" i="14"/>
  <c r="BQ586" i="14"/>
  <c r="BP586" i="14"/>
  <c r="BO586" i="14"/>
  <c r="BN586" i="14"/>
  <c r="BM586" i="14"/>
  <c r="BL586" i="14"/>
  <c r="BK586" i="14"/>
  <c r="BJ586" i="14"/>
  <c r="BI586" i="14"/>
  <c r="BH586" i="14"/>
  <c r="BG586" i="14"/>
  <c r="BF586" i="14"/>
  <c r="BE586" i="14"/>
  <c r="BD586" i="14"/>
  <c r="BC586" i="14"/>
  <c r="BB586" i="14"/>
  <c r="BA586" i="14"/>
  <c r="AZ586" i="14"/>
  <c r="AY586" i="14"/>
  <c r="AX586" i="14"/>
  <c r="AW586" i="14"/>
  <c r="AV586" i="14"/>
  <c r="AU586" i="14"/>
  <c r="AT586" i="14"/>
  <c r="AS586" i="14"/>
  <c r="AR586" i="14"/>
  <c r="AQ586" i="14"/>
  <c r="AP586" i="14"/>
  <c r="AO586" i="14"/>
  <c r="AN586" i="14"/>
  <c r="AM586" i="14"/>
  <c r="AL586" i="14"/>
  <c r="AK586" i="14"/>
  <c r="AJ586" i="14"/>
  <c r="AI586" i="14"/>
  <c r="AH586" i="14"/>
  <c r="AG586" i="14"/>
  <c r="AF586" i="14"/>
  <c r="AE586" i="14"/>
  <c r="AD586" i="14"/>
  <c r="AC586" i="14"/>
  <c r="AB586" i="14"/>
  <c r="AA586" i="14"/>
  <c r="Z586" i="14"/>
  <c r="Y586" i="14"/>
  <c r="X586" i="14"/>
  <c r="W586" i="14"/>
  <c r="V586" i="14"/>
  <c r="U586" i="14"/>
  <c r="T586" i="14"/>
  <c r="S586" i="14"/>
  <c r="R586" i="14"/>
  <c r="Q586" i="14"/>
  <c r="P586" i="14"/>
  <c r="O586" i="14"/>
  <c r="N586" i="14"/>
  <c r="M586" i="14"/>
  <c r="L586" i="14"/>
  <c r="K586" i="14"/>
  <c r="J586" i="14"/>
  <c r="I586" i="14"/>
  <c r="H586" i="14"/>
  <c r="G586" i="14"/>
  <c r="JB585" i="14"/>
  <c r="JA585" i="14"/>
  <c r="IZ585" i="14"/>
  <c r="IY585" i="14"/>
  <c r="IX585" i="14"/>
  <c r="IW585" i="14"/>
  <c r="IV585" i="14"/>
  <c r="IU585" i="14"/>
  <c r="IT585" i="14"/>
  <c r="IS585" i="14"/>
  <c r="IR585" i="14"/>
  <c r="IQ585" i="14"/>
  <c r="IP585" i="14"/>
  <c r="IO585" i="14"/>
  <c r="IN585" i="14"/>
  <c r="IM585" i="14"/>
  <c r="IL585" i="14"/>
  <c r="IK585" i="14"/>
  <c r="IJ585" i="14"/>
  <c r="II585" i="14"/>
  <c r="IH585" i="14"/>
  <c r="IG585" i="14"/>
  <c r="IF585" i="14"/>
  <c r="IE585" i="14"/>
  <c r="ID585" i="14"/>
  <c r="IC585" i="14"/>
  <c r="IB585" i="14"/>
  <c r="IA585" i="14"/>
  <c r="HZ585" i="14"/>
  <c r="HY585" i="14"/>
  <c r="HX585" i="14"/>
  <c r="HW585" i="14"/>
  <c r="HV585" i="14"/>
  <c r="HU585" i="14"/>
  <c r="HT585" i="14"/>
  <c r="HS585" i="14"/>
  <c r="HR585" i="14"/>
  <c r="HQ585" i="14"/>
  <c r="HP585" i="14"/>
  <c r="HO585" i="14"/>
  <c r="HN585" i="14"/>
  <c r="HM585" i="14"/>
  <c r="HL585" i="14"/>
  <c r="HK585" i="14"/>
  <c r="HJ585" i="14"/>
  <c r="HI585" i="14"/>
  <c r="HH585" i="14"/>
  <c r="HG585" i="14"/>
  <c r="HF585" i="14"/>
  <c r="HE585" i="14"/>
  <c r="HD585" i="14"/>
  <c r="HC585" i="14"/>
  <c r="HB585" i="14"/>
  <c r="HA585" i="14"/>
  <c r="GZ585" i="14"/>
  <c r="GY585" i="14"/>
  <c r="GX585" i="14"/>
  <c r="GW585" i="14"/>
  <c r="GV585" i="14"/>
  <c r="GU585" i="14"/>
  <c r="GT585" i="14"/>
  <c r="GS585" i="14"/>
  <c r="GR585" i="14"/>
  <c r="GQ585" i="14"/>
  <c r="GP585" i="14"/>
  <c r="GO585" i="14"/>
  <c r="GN585" i="14"/>
  <c r="GM585" i="14"/>
  <c r="GL585" i="14"/>
  <c r="GK585" i="14"/>
  <c r="GJ585" i="14"/>
  <c r="GI585" i="14"/>
  <c r="GH585" i="14"/>
  <c r="GG585" i="14"/>
  <c r="GF585" i="14"/>
  <c r="GE585" i="14"/>
  <c r="GD585" i="14"/>
  <c r="GC585" i="14"/>
  <c r="GB585" i="14"/>
  <c r="GA585" i="14"/>
  <c r="FZ585" i="14"/>
  <c r="FY585" i="14"/>
  <c r="FX585" i="14"/>
  <c r="FW585" i="14"/>
  <c r="FV585" i="14"/>
  <c r="FU585" i="14"/>
  <c r="FT585" i="14"/>
  <c r="FS585" i="14"/>
  <c r="FR585" i="14"/>
  <c r="FQ585" i="14"/>
  <c r="FP585" i="14"/>
  <c r="FO585" i="14"/>
  <c r="FN585" i="14"/>
  <c r="FM585" i="14"/>
  <c r="FL585" i="14"/>
  <c r="FK585" i="14"/>
  <c r="FJ585" i="14"/>
  <c r="FI585" i="14"/>
  <c r="FH585" i="14"/>
  <c r="FG585" i="14"/>
  <c r="FF585" i="14"/>
  <c r="FE585" i="14"/>
  <c r="FD585" i="14"/>
  <c r="FC585" i="14"/>
  <c r="FB585" i="14"/>
  <c r="FA585" i="14"/>
  <c r="EZ585" i="14"/>
  <c r="EY585" i="14"/>
  <c r="EX585" i="14"/>
  <c r="EW585" i="14"/>
  <c r="EV585" i="14"/>
  <c r="EU585" i="14"/>
  <c r="ET585" i="14"/>
  <c r="ES585" i="14"/>
  <c r="ER585" i="14"/>
  <c r="EQ585" i="14"/>
  <c r="EP585" i="14"/>
  <c r="EO585" i="14"/>
  <c r="EN585" i="14"/>
  <c r="EM585" i="14"/>
  <c r="EL585" i="14"/>
  <c r="EK585" i="14"/>
  <c r="EJ585" i="14"/>
  <c r="EI585" i="14"/>
  <c r="EH585" i="14"/>
  <c r="EG585" i="14"/>
  <c r="EF585" i="14"/>
  <c r="EE585" i="14"/>
  <c r="ED585" i="14"/>
  <c r="EC585" i="14"/>
  <c r="EB585" i="14"/>
  <c r="EA585" i="14"/>
  <c r="DZ585" i="14"/>
  <c r="DY585" i="14"/>
  <c r="DX585" i="14"/>
  <c r="DW585" i="14"/>
  <c r="DV585" i="14"/>
  <c r="DU585" i="14"/>
  <c r="DT585" i="14"/>
  <c r="DS585" i="14"/>
  <c r="DR585" i="14"/>
  <c r="DQ585" i="14"/>
  <c r="DP585" i="14"/>
  <c r="DO585" i="14"/>
  <c r="DN585" i="14"/>
  <c r="DM585" i="14"/>
  <c r="DL585" i="14"/>
  <c r="DK585" i="14"/>
  <c r="DJ585" i="14"/>
  <c r="DI585" i="14"/>
  <c r="DH585" i="14"/>
  <c r="DG585" i="14"/>
  <c r="DF585" i="14"/>
  <c r="DE585" i="14"/>
  <c r="DD585" i="14"/>
  <c r="DC585" i="14"/>
  <c r="DB585" i="14"/>
  <c r="DA585" i="14"/>
  <c r="CZ585" i="14"/>
  <c r="CY585" i="14"/>
  <c r="CX585" i="14"/>
  <c r="CW585" i="14"/>
  <c r="CV585" i="14"/>
  <c r="CU585" i="14"/>
  <c r="CT585" i="14"/>
  <c r="CS585" i="14"/>
  <c r="CR585" i="14"/>
  <c r="CQ585" i="14"/>
  <c r="CP585" i="14"/>
  <c r="CO585" i="14"/>
  <c r="CN585" i="14"/>
  <c r="CM585" i="14"/>
  <c r="CL585" i="14"/>
  <c r="CK585" i="14"/>
  <c r="CJ585" i="14"/>
  <c r="CI585" i="14"/>
  <c r="CH585" i="14"/>
  <c r="CG585" i="14"/>
  <c r="CF585" i="14"/>
  <c r="CE585" i="14"/>
  <c r="CD585" i="14"/>
  <c r="CC585" i="14"/>
  <c r="CB585" i="14"/>
  <c r="CA585" i="14"/>
  <c r="BZ585" i="14"/>
  <c r="BY585" i="14"/>
  <c r="BX585" i="14"/>
  <c r="BW585" i="14"/>
  <c r="BV585" i="14"/>
  <c r="BU585" i="14"/>
  <c r="BT585" i="14"/>
  <c r="BS585" i="14"/>
  <c r="BR585" i="14"/>
  <c r="BQ585" i="14"/>
  <c r="BP585" i="14"/>
  <c r="BO585" i="14"/>
  <c r="BN585" i="14"/>
  <c r="BM585" i="14"/>
  <c r="BL585" i="14"/>
  <c r="BK585" i="14"/>
  <c r="BJ585" i="14"/>
  <c r="BI585" i="14"/>
  <c r="BH585" i="14"/>
  <c r="BG585" i="14"/>
  <c r="BF585" i="14"/>
  <c r="BE585" i="14"/>
  <c r="BD585" i="14"/>
  <c r="BC585" i="14"/>
  <c r="BB585" i="14"/>
  <c r="BA585" i="14"/>
  <c r="AZ585" i="14"/>
  <c r="AY585" i="14"/>
  <c r="AX585" i="14"/>
  <c r="AW585" i="14"/>
  <c r="AV585" i="14"/>
  <c r="AU585" i="14"/>
  <c r="AT585" i="14"/>
  <c r="AS585" i="14"/>
  <c r="AR585" i="14"/>
  <c r="AQ585" i="14"/>
  <c r="AP585" i="14"/>
  <c r="AO585" i="14"/>
  <c r="AN585" i="14"/>
  <c r="AM585" i="14"/>
  <c r="AL585" i="14"/>
  <c r="AK585" i="14"/>
  <c r="AJ585" i="14"/>
  <c r="AI585" i="14"/>
  <c r="AH585" i="14"/>
  <c r="AG585" i="14"/>
  <c r="AF585" i="14"/>
  <c r="AE585" i="14"/>
  <c r="AD585" i="14"/>
  <c r="AC585" i="14"/>
  <c r="AB585" i="14"/>
  <c r="AA585" i="14"/>
  <c r="Z585" i="14"/>
  <c r="Y585" i="14"/>
  <c r="X585" i="14"/>
  <c r="W585" i="14"/>
  <c r="V585" i="14"/>
  <c r="U585" i="14"/>
  <c r="T585" i="14"/>
  <c r="S585" i="14"/>
  <c r="R585" i="14"/>
  <c r="Q585" i="14"/>
  <c r="P585" i="14"/>
  <c r="O585" i="14"/>
  <c r="N585" i="14"/>
  <c r="M585" i="14"/>
  <c r="L585" i="14"/>
  <c r="K585" i="14"/>
  <c r="J585" i="14"/>
  <c r="I585" i="14"/>
  <c r="H585" i="14"/>
  <c r="G585" i="14"/>
  <c r="JB584" i="14"/>
  <c r="JA584" i="14"/>
  <c r="IZ584" i="14"/>
  <c r="IY584" i="14"/>
  <c r="IX584" i="14"/>
  <c r="IW584" i="14"/>
  <c r="IV584" i="14"/>
  <c r="IU584" i="14"/>
  <c r="IT584" i="14"/>
  <c r="IS584" i="14"/>
  <c r="IR584" i="14"/>
  <c r="IQ584" i="14"/>
  <c r="IP584" i="14"/>
  <c r="IO584" i="14"/>
  <c r="IN584" i="14"/>
  <c r="IM584" i="14"/>
  <c r="IL584" i="14"/>
  <c r="IK584" i="14"/>
  <c r="IJ584" i="14"/>
  <c r="II584" i="14"/>
  <c r="IH584" i="14"/>
  <c r="IG584" i="14"/>
  <c r="IF584" i="14"/>
  <c r="IE584" i="14"/>
  <c r="ID584" i="14"/>
  <c r="IC584" i="14"/>
  <c r="IB584" i="14"/>
  <c r="IA584" i="14"/>
  <c r="HZ584" i="14"/>
  <c r="HY584" i="14"/>
  <c r="HX584" i="14"/>
  <c r="HW584" i="14"/>
  <c r="HV584" i="14"/>
  <c r="HU584" i="14"/>
  <c r="HT584" i="14"/>
  <c r="HS584" i="14"/>
  <c r="HR584" i="14"/>
  <c r="HQ584" i="14"/>
  <c r="HP584" i="14"/>
  <c r="HO584" i="14"/>
  <c r="HN584" i="14"/>
  <c r="HM584" i="14"/>
  <c r="HL584" i="14"/>
  <c r="HK584" i="14"/>
  <c r="HJ584" i="14"/>
  <c r="HI584" i="14"/>
  <c r="HH584" i="14"/>
  <c r="HG584" i="14"/>
  <c r="HF584" i="14"/>
  <c r="HE584" i="14"/>
  <c r="HD584" i="14"/>
  <c r="HC584" i="14"/>
  <c r="HB584" i="14"/>
  <c r="HA584" i="14"/>
  <c r="GZ584" i="14"/>
  <c r="GY584" i="14"/>
  <c r="GX584" i="14"/>
  <c r="GW584" i="14"/>
  <c r="GV584" i="14"/>
  <c r="GU584" i="14"/>
  <c r="GT584" i="14"/>
  <c r="GS584" i="14"/>
  <c r="GR584" i="14"/>
  <c r="GQ584" i="14"/>
  <c r="GP584" i="14"/>
  <c r="GO584" i="14"/>
  <c r="GN584" i="14"/>
  <c r="GM584" i="14"/>
  <c r="GL584" i="14"/>
  <c r="GK584" i="14"/>
  <c r="GJ584" i="14"/>
  <c r="GI584" i="14"/>
  <c r="GH584" i="14"/>
  <c r="GG584" i="14"/>
  <c r="GF584" i="14"/>
  <c r="GE584" i="14"/>
  <c r="GD584" i="14"/>
  <c r="GC584" i="14"/>
  <c r="GB584" i="14"/>
  <c r="GA584" i="14"/>
  <c r="FZ584" i="14"/>
  <c r="FY584" i="14"/>
  <c r="FX584" i="14"/>
  <c r="FW584" i="14"/>
  <c r="FV584" i="14"/>
  <c r="FU584" i="14"/>
  <c r="FT584" i="14"/>
  <c r="FS584" i="14"/>
  <c r="FR584" i="14"/>
  <c r="FQ584" i="14"/>
  <c r="FP584" i="14"/>
  <c r="FO584" i="14"/>
  <c r="FN584" i="14"/>
  <c r="FM584" i="14"/>
  <c r="FL584" i="14"/>
  <c r="FK584" i="14"/>
  <c r="FJ584" i="14"/>
  <c r="FI584" i="14"/>
  <c r="FH584" i="14"/>
  <c r="FG584" i="14"/>
  <c r="FF584" i="14"/>
  <c r="FE584" i="14"/>
  <c r="FD584" i="14"/>
  <c r="FC584" i="14"/>
  <c r="FB584" i="14"/>
  <c r="FA584" i="14"/>
  <c r="EZ584" i="14"/>
  <c r="EY584" i="14"/>
  <c r="EX584" i="14"/>
  <c r="EW584" i="14"/>
  <c r="EV584" i="14"/>
  <c r="EU584" i="14"/>
  <c r="ET584" i="14"/>
  <c r="ES584" i="14"/>
  <c r="ER584" i="14"/>
  <c r="EQ584" i="14"/>
  <c r="EP584" i="14"/>
  <c r="EO584" i="14"/>
  <c r="EN584" i="14"/>
  <c r="EM584" i="14"/>
  <c r="EL584" i="14"/>
  <c r="EK584" i="14"/>
  <c r="EJ584" i="14"/>
  <c r="EI584" i="14"/>
  <c r="EH584" i="14"/>
  <c r="EG584" i="14"/>
  <c r="EF584" i="14"/>
  <c r="EE584" i="14"/>
  <c r="ED584" i="14"/>
  <c r="EC584" i="14"/>
  <c r="EB584" i="14"/>
  <c r="EA584" i="14"/>
  <c r="DZ584" i="14"/>
  <c r="DY584" i="14"/>
  <c r="DX584" i="14"/>
  <c r="DW584" i="14"/>
  <c r="DV584" i="14"/>
  <c r="DU584" i="14"/>
  <c r="DT584" i="14"/>
  <c r="DS584" i="14"/>
  <c r="DR584" i="14"/>
  <c r="DQ584" i="14"/>
  <c r="DP584" i="14"/>
  <c r="DO584" i="14"/>
  <c r="DN584" i="14"/>
  <c r="DM584" i="14"/>
  <c r="DL584" i="14"/>
  <c r="DK584" i="14"/>
  <c r="DJ584" i="14"/>
  <c r="DI584" i="14"/>
  <c r="DH584" i="14"/>
  <c r="DG584" i="14"/>
  <c r="DF584" i="14"/>
  <c r="DE584" i="14"/>
  <c r="DD584" i="14"/>
  <c r="DC584" i="14"/>
  <c r="DB584" i="14"/>
  <c r="DA584" i="14"/>
  <c r="CZ584" i="14"/>
  <c r="CY584" i="14"/>
  <c r="CX584" i="14"/>
  <c r="CW584" i="14"/>
  <c r="CV584" i="14"/>
  <c r="CU584" i="14"/>
  <c r="CT584" i="14"/>
  <c r="CS584" i="14"/>
  <c r="CR584" i="14"/>
  <c r="CQ584" i="14"/>
  <c r="CP584" i="14"/>
  <c r="CO584" i="14"/>
  <c r="CN584" i="14"/>
  <c r="CM584" i="14"/>
  <c r="CL584" i="14"/>
  <c r="CK584" i="14"/>
  <c r="CJ584" i="14"/>
  <c r="CI584" i="14"/>
  <c r="CH584" i="14"/>
  <c r="CG584" i="14"/>
  <c r="CF584" i="14"/>
  <c r="CE584" i="14"/>
  <c r="CD584" i="14"/>
  <c r="CC584" i="14"/>
  <c r="CB584" i="14"/>
  <c r="CA584" i="14"/>
  <c r="BZ584" i="14"/>
  <c r="BY584" i="14"/>
  <c r="BX584" i="14"/>
  <c r="BW584" i="14"/>
  <c r="BV584" i="14"/>
  <c r="BU584" i="14"/>
  <c r="BT584" i="14"/>
  <c r="BS584" i="14"/>
  <c r="BR584" i="14"/>
  <c r="BQ584" i="14"/>
  <c r="BP584" i="14"/>
  <c r="BO584" i="14"/>
  <c r="BN584" i="14"/>
  <c r="BM584" i="14"/>
  <c r="BL584" i="14"/>
  <c r="BK584" i="14"/>
  <c r="BJ584" i="14"/>
  <c r="BI584" i="14"/>
  <c r="BH584" i="14"/>
  <c r="BG584" i="14"/>
  <c r="BF584" i="14"/>
  <c r="BE584" i="14"/>
  <c r="BD584" i="14"/>
  <c r="BC584" i="14"/>
  <c r="BB584" i="14"/>
  <c r="BA584" i="14"/>
  <c r="AZ584" i="14"/>
  <c r="AY584" i="14"/>
  <c r="AX584" i="14"/>
  <c r="AW584" i="14"/>
  <c r="AV584" i="14"/>
  <c r="AU584" i="14"/>
  <c r="AT584" i="14"/>
  <c r="AS584" i="14"/>
  <c r="AR584" i="14"/>
  <c r="AQ584" i="14"/>
  <c r="AP584" i="14"/>
  <c r="AO584" i="14"/>
  <c r="AN584" i="14"/>
  <c r="AM584" i="14"/>
  <c r="AL584" i="14"/>
  <c r="AK584" i="14"/>
  <c r="AJ584" i="14"/>
  <c r="AI584" i="14"/>
  <c r="AH584" i="14"/>
  <c r="AG584" i="14"/>
  <c r="AF584" i="14"/>
  <c r="AE584" i="14"/>
  <c r="AD584" i="14"/>
  <c r="AC584" i="14"/>
  <c r="AB584" i="14"/>
  <c r="AA584" i="14"/>
  <c r="Z584" i="14"/>
  <c r="Y584" i="14"/>
  <c r="X584" i="14"/>
  <c r="W584" i="14"/>
  <c r="V584" i="14"/>
  <c r="U584" i="14"/>
  <c r="T584" i="14"/>
  <c r="S584" i="14"/>
  <c r="R584" i="14"/>
  <c r="Q584" i="14"/>
  <c r="P584" i="14"/>
  <c r="O584" i="14"/>
  <c r="N584" i="14"/>
  <c r="M584" i="14"/>
  <c r="L584" i="14"/>
  <c r="K584" i="14"/>
  <c r="J584" i="14"/>
  <c r="I584" i="14"/>
  <c r="H584" i="14"/>
  <c r="G584" i="14"/>
  <c r="JB583" i="14"/>
  <c r="JA583" i="14"/>
  <c r="IZ583" i="14"/>
  <c r="IY583" i="14"/>
  <c r="IX583" i="14"/>
  <c r="IW583" i="14"/>
  <c r="IV583" i="14"/>
  <c r="IU583" i="14"/>
  <c r="IT583" i="14"/>
  <c r="IS583" i="14"/>
  <c r="IR583" i="14"/>
  <c r="IQ583" i="14"/>
  <c r="IP583" i="14"/>
  <c r="IO583" i="14"/>
  <c r="IN583" i="14"/>
  <c r="IM583" i="14"/>
  <c r="IL583" i="14"/>
  <c r="IK583" i="14"/>
  <c r="IJ583" i="14"/>
  <c r="II583" i="14"/>
  <c r="IH583" i="14"/>
  <c r="IG583" i="14"/>
  <c r="IF583" i="14"/>
  <c r="IE583" i="14"/>
  <c r="ID583" i="14"/>
  <c r="IC583" i="14"/>
  <c r="IB583" i="14"/>
  <c r="IA583" i="14"/>
  <c r="HZ583" i="14"/>
  <c r="HY583" i="14"/>
  <c r="HX583" i="14"/>
  <c r="HW583" i="14"/>
  <c r="HV583" i="14"/>
  <c r="HU583" i="14"/>
  <c r="HT583" i="14"/>
  <c r="HS583" i="14"/>
  <c r="HR583" i="14"/>
  <c r="HQ583" i="14"/>
  <c r="HP583" i="14"/>
  <c r="HO583" i="14"/>
  <c r="HN583" i="14"/>
  <c r="HM583" i="14"/>
  <c r="HL583" i="14"/>
  <c r="HK583" i="14"/>
  <c r="HJ583" i="14"/>
  <c r="HI583" i="14"/>
  <c r="HH583" i="14"/>
  <c r="HG583" i="14"/>
  <c r="HF583" i="14"/>
  <c r="HE583" i="14"/>
  <c r="HD583" i="14"/>
  <c r="HC583" i="14"/>
  <c r="HB583" i="14"/>
  <c r="HA583" i="14"/>
  <c r="GZ583" i="14"/>
  <c r="GY583" i="14"/>
  <c r="GX583" i="14"/>
  <c r="GW583" i="14"/>
  <c r="GV583" i="14"/>
  <c r="GU583" i="14"/>
  <c r="GT583" i="14"/>
  <c r="GS583" i="14"/>
  <c r="GR583" i="14"/>
  <c r="GQ583" i="14"/>
  <c r="GP583" i="14"/>
  <c r="GO583" i="14"/>
  <c r="GN583" i="14"/>
  <c r="GM583" i="14"/>
  <c r="GL583" i="14"/>
  <c r="GK583" i="14"/>
  <c r="GJ583" i="14"/>
  <c r="GI583" i="14"/>
  <c r="GH583" i="14"/>
  <c r="GG583" i="14"/>
  <c r="GF583" i="14"/>
  <c r="GE583" i="14"/>
  <c r="GD583" i="14"/>
  <c r="GC583" i="14"/>
  <c r="GB583" i="14"/>
  <c r="GA583" i="14"/>
  <c r="FZ583" i="14"/>
  <c r="FY583" i="14"/>
  <c r="FX583" i="14"/>
  <c r="FW583" i="14"/>
  <c r="FV583" i="14"/>
  <c r="FU583" i="14"/>
  <c r="FT583" i="14"/>
  <c r="FS583" i="14"/>
  <c r="FR583" i="14"/>
  <c r="FQ583" i="14"/>
  <c r="FP583" i="14"/>
  <c r="FO583" i="14"/>
  <c r="FN583" i="14"/>
  <c r="FM583" i="14"/>
  <c r="FL583" i="14"/>
  <c r="FK583" i="14"/>
  <c r="FJ583" i="14"/>
  <c r="FI583" i="14"/>
  <c r="FH583" i="14"/>
  <c r="FG583" i="14"/>
  <c r="FF583" i="14"/>
  <c r="FE583" i="14"/>
  <c r="FD583" i="14"/>
  <c r="FC583" i="14"/>
  <c r="FB583" i="14"/>
  <c r="FA583" i="14"/>
  <c r="EZ583" i="14"/>
  <c r="EY583" i="14"/>
  <c r="EX583" i="14"/>
  <c r="EW583" i="14"/>
  <c r="EV583" i="14"/>
  <c r="EU583" i="14"/>
  <c r="ET583" i="14"/>
  <c r="ES583" i="14"/>
  <c r="ER583" i="14"/>
  <c r="EQ583" i="14"/>
  <c r="EP583" i="14"/>
  <c r="EO583" i="14"/>
  <c r="EN583" i="14"/>
  <c r="EM583" i="14"/>
  <c r="EL583" i="14"/>
  <c r="EK583" i="14"/>
  <c r="EJ583" i="14"/>
  <c r="EI583" i="14"/>
  <c r="EH583" i="14"/>
  <c r="EG583" i="14"/>
  <c r="EF583" i="14"/>
  <c r="EE583" i="14"/>
  <c r="ED583" i="14"/>
  <c r="EC583" i="14"/>
  <c r="EB583" i="14"/>
  <c r="EA583" i="14"/>
  <c r="DZ583" i="14"/>
  <c r="DY583" i="14"/>
  <c r="DX583" i="14"/>
  <c r="DW583" i="14"/>
  <c r="DV583" i="14"/>
  <c r="DU583" i="14"/>
  <c r="DT583" i="14"/>
  <c r="DS583" i="14"/>
  <c r="DR583" i="14"/>
  <c r="DQ583" i="14"/>
  <c r="DP583" i="14"/>
  <c r="DO583" i="14"/>
  <c r="DN583" i="14"/>
  <c r="DM583" i="14"/>
  <c r="DL583" i="14"/>
  <c r="DK583" i="14"/>
  <c r="DJ583" i="14"/>
  <c r="DI583" i="14"/>
  <c r="DH583" i="14"/>
  <c r="DG583" i="14"/>
  <c r="DF583" i="14"/>
  <c r="DE583" i="14"/>
  <c r="DD583" i="14"/>
  <c r="DC583" i="14"/>
  <c r="DB583" i="14"/>
  <c r="DA583" i="14"/>
  <c r="CZ583" i="14"/>
  <c r="CY583" i="14"/>
  <c r="CX583" i="14"/>
  <c r="CW583" i="14"/>
  <c r="CV583" i="14"/>
  <c r="CU583" i="14"/>
  <c r="CT583" i="14"/>
  <c r="CS583" i="14"/>
  <c r="CR583" i="14"/>
  <c r="CQ583" i="14"/>
  <c r="CP583" i="14"/>
  <c r="CO583" i="14"/>
  <c r="CN583" i="14"/>
  <c r="CM583" i="14"/>
  <c r="CL583" i="14"/>
  <c r="CK583" i="14"/>
  <c r="CJ583" i="14"/>
  <c r="CI583" i="14"/>
  <c r="CH583" i="14"/>
  <c r="CG583" i="14"/>
  <c r="CF583" i="14"/>
  <c r="CE583" i="14"/>
  <c r="CD583" i="14"/>
  <c r="CC583" i="14"/>
  <c r="CB583" i="14"/>
  <c r="CA583" i="14"/>
  <c r="BZ583" i="14"/>
  <c r="BY583" i="14"/>
  <c r="BX583" i="14"/>
  <c r="BW583" i="14"/>
  <c r="BV583" i="14"/>
  <c r="BU583" i="14"/>
  <c r="BT583" i="14"/>
  <c r="BS583" i="14"/>
  <c r="BR583" i="14"/>
  <c r="BQ583" i="14"/>
  <c r="BP583" i="14"/>
  <c r="BO583" i="14"/>
  <c r="BN583" i="14"/>
  <c r="BM583" i="14"/>
  <c r="BL583" i="14"/>
  <c r="BK583" i="14"/>
  <c r="BJ583" i="14"/>
  <c r="BI583" i="14"/>
  <c r="BH583" i="14"/>
  <c r="BG583" i="14"/>
  <c r="BF583" i="14"/>
  <c r="BE583" i="14"/>
  <c r="BD583" i="14"/>
  <c r="BC583" i="14"/>
  <c r="BB583" i="14"/>
  <c r="BA583" i="14"/>
  <c r="AZ583" i="14"/>
  <c r="AY583" i="14"/>
  <c r="AX583" i="14"/>
  <c r="AW583" i="14"/>
  <c r="AV583" i="14"/>
  <c r="AU583" i="14"/>
  <c r="AT583" i="14"/>
  <c r="AS583" i="14"/>
  <c r="AR583" i="14"/>
  <c r="AQ583" i="14"/>
  <c r="AP583" i="14"/>
  <c r="AO583" i="14"/>
  <c r="AN583" i="14"/>
  <c r="AM583" i="14"/>
  <c r="AL583" i="14"/>
  <c r="AK583" i="14"/>
  <c r="AJ583" i="14"/>
  <c r="AI583" i="14"/>
  <c r="AH583" i="14"/>
  <c r="AG583" i="14"/>
  <c r="AF583" i="14"/>
  <c r="AE583" i="14"/>
  <c r="AD583" i="14"/>
  <c r="AC583" i="14"/>
  <c r="AB583" i="14"/>
  <c r="AA583" i="14"/>
  <c r="Z583" i="14"/>
  <c r="Y583" i="14"/>
  <c r="X583" i="14"/>
  <c r="W583" i="14"/>
  <c r="V583" i="14"/>
  <c r="U583" i="14"/>
  <c r="T583" i="14"/>
  <c r="S583" i="14"/>
  <c r="R583" i="14"/>
  <c r="Q583" i="14"/>
  <c r="P583" i="14"/>
  <c r="O583" i="14"/>
  <c r="N583" i="14"/>
  <c r="M583" i="14"/>
  <c r="L583" i="14"/>
  <c r="K583" i="14"/>
  <c r="J583" i="14"/>
  <c r="I583" i="14"/>
  <c r="H583" i="14"/>
  <c r="G583" i="14"/>
  <c r="JB582" i="14"/>
  <c r="JA582" i="14"/>
  <c r="IZ582" i="14"/>
  <c r="IY582" i="14"/>
  <c r="IX582" i="14"/>
  <c r="IW582" i="14"/>
  <c r="IV582" i="14"/>
  <c r="IU582" i="14"/>
  <c r="IT582" i="14"/>
  <c r="IS582" i="14"/>
  <c r="IR582" i="14"/>
  <c r="IQ582" i="14"/>
  <c r="IP582" i="14"/>
  <c r="IO582" i="14"/>
  <c r="IN582" i="14"/>
  <c r="IM582" i="14"/>
  <c r="IL582" i="14"/>
  <c r="IK582" i="14"/>
  <c r="IJ582" i="14"/>
  <c r="II582" i="14"/>
  <c r="IH582" i="14"/>
  <c r="IG582" i="14"/>
  <c r="IF582" i="14"/>
  <c r="IE582" i="14"/>
  <c r="ID582" i="14"/>
  <c r="IC582" i="14"/>
  <c r="IB582" i="14"/>
  <c r="IA582" i="14"/>
  <c r="HZ582" i="14"/>
  <c r="HY582" i="14"/>
  <c r="HX582" i="14"/>
  <c r="HW582" i="14"/>
  <c r="HV582" i="14"/>
  <c r="HU582" i="14"/>
  <c r="HT582" i="14"/>
  <c r="HS582" i="14"/>
  <c r="HR582" i="14"/>
  <c r="HQ582" i="14"/>
  <c r="HP582" i="14"/>
  <c r="HO582" i="14"/>
  <c r="HN582" i="14"/>
  <c r="HM582" i="14"/>
  <c r="HL582" i="14"/>
  <c r="HK582" i="14"/>
  <c r="HJ582" i="14"/>
  <c r="HI582" i="14"/>
  <c r="HH582" i="14"/>
  <c r="HG582" i="14"/>
  <c r="HF582" i="14"/>
  <c r="HE582" i="14"/>
  <c r="HD582" i="14"/>
  <c r="HC582" i="14"/>
  <c r="HB582" i="14"/>
  <c r="HA582" i="14"/>
  <c r="GZ582" i="14"/>
  <c r="GY582" i="14"/>
  <c r="GX582" i="14"/>
  <c r="GW582" i="14"/>
  <c r="GV582" i="14"/>
  <c r="GU582" i="14"/>
  <c r="GT582" i="14"/>
  <c r="GS582" i="14"/>
  <c r="GR582" i="14"/>
  <c r="GQ582" i="14"/>
  <c r="GP582" i="14"/>
  <c r="GO582" i="14"/>
  <c r="GN582" i="14"/>
  <c r="GM582" i="14"/>
  <c r="GL582" i="14"/>
  <c r="GK582" i="14"/>
  <c r="GJ582" i="14"/>
  <c r="GI582" i="14"/>
  <c r="GH582" i="14"/>
  <c r="GG582" i="14"/>
  <c r="GF582" i="14"/>
  <c r="GE582" i="14"/>
  <c r="GD582" i="14"/>
  <c r="GC582" i="14"/>
  <c r="GB582" i="14"/>
  <c r="GA582" i="14"/>
  <c r="FZ582" i="14"/>
  <c r="FY582" i="14"/>
  <c r="FX582" i="14"/>
  <c r="FW582" i="14"/>
  <c r="FV582" i="14"/>
  <c r="FU582" i="14"/>
  <c r="FT582" i="14"/>
  <c r="FS582" i="14"/>
  <c r="FR582" i="14"/>
  <c r="FQ582" i="14"/>
  <c r="FP582" i="14"/>
  <c r="FO582" i="14"/>
  <c r="FN582" i="14"/>
  <c r="FM582" i="14"/>
  <c r="FL582" i="14"/>
  <c r="FK582" i="14"/>
  <c r="FJ582" i="14"/>
  <c r="FI582" i="14"/>
  <c r="FH582" i="14"/>
  <c r="FG582" i="14"/>
  <c r="FF582" i="14"/>
  <c r="FE582" i="14"/>
  <c r="FD582" i="14"/>
  <c r="FC582" i="14"/>
  <c r="FB582" i="14"/>
  <c r="FA582" i="14"/>
  <c r="EZ582" i="14"/>
  <c r="EY582" i="14"/>
  <c r="EX582" i="14"/>
  <c r="EW582" i="14"/>
  <c r="EV582" i="14"/>
  <c r="EU582" i="14"/>
  <c r="ET582" i="14"/>
  <c r="ES582" i="14"/>
  <c r="ER582" i="14"/>
  <c r="EQ582" i="14"/>
  <c r="EP582" i="14"/>
  <c r="EO582" i="14"/>
  <c r="EN582" i="14"/>
  <c r="EM582" i="14"/>
  <c r="EL582" i="14"/>
  <c r="EK582" i="14"/>
  <c r="EJ582" i="14"/>
  <c r="EI582" i="14"/>
  <c r="EH582" i="14"/>
  <c r="EG582" i="14"/>
  <c r="EF582" i="14"/>
  <c r="EE582" i="14"/>
  <c r="ED582" i="14"/>
  <c r="EC582" i="14"/>
  <c r="EB582" i="14"/>
  <c r="EA582" i="14"/>
  <c r="DZ582" i="14"/>
  <c r="DY582" i="14"/>
  <c r="DX582" i="14"/>
  <c r="DW582" i="14"/>
  <c r="DV582" i="14"/>
  <c r="DU582" i="14"/>
  <c r="DT582" i="14"/>
  <c r="DS582" i="14"/>
  <c r="DR582" i="14"/>
  <c r="DQ582" i="14"/>
  <c r="DP582" i="14"/>
  <c r="DO582" i="14"/>
  <c r="DN582" i="14"/>
  <c r="DM582" i="14"/>
  <c r="DL582" i="14"/>
  <c r="DK582" i="14"/>
  <c r="DJ582" i="14"/>
  <c r="DI582" i="14"/>
  <c r="DH582" i="14"/>
  <c r="DG582" i="14"/>
  <c r="DF582" i="14"/>
  <c r="DE582" i="14"/>
  <c r="DD582" i="14"/>
  <c r="DC582" i="14"/>
  <c r="DB582" i="14"/>
  <c r="DA582" i="14"/>
  <c r="CZ582" i="14"/>
  <c r="CY582" i="14"/>
  <c r="CX582" i="14"/>
  <c r="CW582" i="14"/>
  <c r="CV582" i="14"/>
  <c r="CU582" i="14"/>
  <c r="CT582" i="14"/>
  <c r="CS582" i="14"/>
  <c r="CR582" i="14"/>
  <c r="CQ582" i="14"/>
  <c r="CP582" i="14"/>
  <c r="CO582" i="14"/>
  <c r="CN582" i="14"/>
  <c r="CM582" i="14"/>
  <c r="CL582" i="14"/>
  <c r="CK582" i="14"/>
  <c r="CJ582" i="14"/>
  <c r="CI582" i="14"/>
  <c r="CH582" i="14"/>
  <c r="CG582" i="14"/>
  <c r="CF582" i="14"/>
  <c r="CE582" i="14"/>
  <c r="CD582" i="14"/>
  <c r="CC582" i="14"/>
  <c r="CB582" i="14"/>
  <c r="CA582" i="14"/>
  <c r="BZ582" i="14"/>
  <c r="BY582" i="14"/>
  <c r="BX582" i="14"/>
  <c r="BW582" i="14"/>
  <c r="BV582" i="14"/>
  <c r="BU582" i="14"/>
  <c r="BT582" i="14"/>
  <c r="BS582" i="14"/>
  <c r="BR582" i="14"/>
  <c r="BQ582" i="14"/>
  <c r="BP582" i="14"/>
  <c r="BO582" i="14"/>
  <c r="BN582" i="14"/>
  <c r="BM582" i="14"/>
  <c r="BL582" i="14"/>
  <c r="BK582" i="14"/>
  <c r="BJ582" i="14"/>
  <c r="BI582" i="14"/>
  <c r="BH582" i="14"/>
  <c r="BG582" i="14"/>
  <c r="BF582" i="14"/>
  <c r="BE582" i="14"/>
  <c r="BD582" i="14"/>
  <c r="BC582" i="14"/>
  <c r="BB582" i="14"/>
  <c r="BA582" i="14"/>
  <c r="AZ582" i="14"/>
  <c r="AY582" i="14"/>
  <c r="AX582" i="14"/>
  <c r="AW582" i="14"/>
  <c r="AV582" i="14"/>
  <c r="AU582" i="14"/>
  <c r="AT582" i="14"/>
  <c r="AS582" i="14"/>
  <c r="AR582" i="14"/>
  <c r="AQ582" i="14"/>
  <c r="AP582" i="14"/>
  <c r="AO582" i="14"/>
  <c r="AN582" i="14"/>
  <c r="AM582" i="14"/>
  <c r="AL582" i="14"/>
  <c r="AK582" i="14"/>
  <c r="AJ582" i="14"/>
  <c r="AI582" i="14"/>
  <c r="AH582" i="14"/>
  <c r="AG582" i="14"/>
  <c r="AF582" i="14"/>
  <c r="AE582" i="14"/>
  <c r="AD582" i="14"/>
  <c r="AC582" i="14"/>
  <c r="AB582" i="14"/>
  <c r="AA582" i="14"/>
  <c r="Z582" i="14"/>
  <c r="Y582" i="14"/>
  <c r="X582" i="14"/>
  <c r="W582" i="14"/>
  <c r="V582" i="14"/>
  <c r="U582" i="14"/>
  <c r="T582" i="14"/>
  <c r="S582" i="14"/>
  <c r="R582" i="14"/>
  <c r="Q582" i="14"/>
  <c r="P582" i="14"/>
  <c r="O582" i="14"/>
  <c r="N582" i="14"/>
  <c r="M582" i="14"/>
  <c r="L582" i="14"/>
  <c r="K582" i="14"/>
  <c r="J582" i="14"/>
  <c r="I582" i="14"/>
  <c r="H582" i="14"/>
  <c r="G582" i="14"/>
  <c r="JB581" i="14"/>
  <c r="JA581" i="14"/>
  <c r="IZ581" i="14"/>
  <c r="IY581" i="14"/>
  <c r="IX581" i="14"/>
  <c r="IW581" i="14"/>
  <c r="IV581" i="14"/>
  <c r="IU581" i="14"/>
  <c r="IT581" i="14"/>
  <c r="IS581" i="14"/>
  <c r="IR581" i="14"/>
  <c r="IQ581" i="14"/>
  <c r="IP581" i="14"/>
  <c r="IO581" i="14"/>
  <c r="IN581" i="14"/>
  <c r="IM581" i="14"/>
  <c r="IL581" i="14"/>
  <c r="IK581" i="14"/>
  <c r="IJ581" i="14"/>
  <c r="II581" i="14"/>
  <c r="IH581" i="14"/>
  <c r="IG581" i="14"/>
  <c r="IF581" i="14"/>
  <c r="IE581" i="14"/>
  <c r="ID581" i="14"/>
  <c r="IC581" i="14"/>
  <c r="IB581" i="14"/>
  <c r="IA581" i="14"/>
  <c r="HZ581" i="14"/>
  <c r="HY581" i="14"/>
  <c r="HX581" i="14"/>
  <c r="HW581" i="14"/>
  <c r="HV581" i="14"/>
  <c r="HU581" i="14"/>
  <c r="HT581" i="14"/>
  <c r="HS581" i="14"/>
  <c r="HR581" i="14"/>
  <c r="HQ581" i="14"/>
  <c r="HP581" i="14"/>
  <c r="HO581" i="14"/>
  <c r="HN581" i="14"/>
  <c r="HM581" i="14"/>
  <c r="HL581" i="14"/>
  <c r="HK581" i="14"/>
  <c r="HJ581" i="14"/>
  <c r="HI581" i="14"/>
  <c r="HH581" i="14"/>
  <c r="HG581" i="14"/>
  <c r="HF581" i="14"/>
  <c r="HE581" i="14"/>
  <c r="HD581" i="14"/>
  <c r="HC581" i="14"/>
  <c r="HB581" i="14"/>
  <c r="HA581" i="14"/>
  <c r="GZ581" i="14"/>
  <c r="GY581" i="14"/>
  <c r="GX581" i="14"/>
  <c r="GW581" i="14"/>
  <c r="GV581" i="14"/>
  <c r="GU581" i="14"/>
  <c r="GT581" i="14"/>
  <c r="GS581" i="14"/>
  <c r="GR581" i="14"/>
  <c r="GQ581" i="14"/>
  <c r="GP581" i="14"/>
  <c r="GO581" i="14"/>
  <c r="GN581" i="14"/>
  <c r="GM581" i="14"/>
  <c r="GL581" i="14"/>
  <c r="GK581" i="14"/>
  <c r="GJ581" i="14"/>
  <c r="GI581" i="14"/>
  <c r="GH581" i="14"/>
  <c r="GG581" i="14"/>
  <c r="GF581" i="14"/>
  <c r="GE581" i="14"/>
  <c r="GD581" i="14"/>
  <c r="GC581" i="14"/>
  <c r="GB581" i="14"/>
  <c r="GA581" i="14"/>
  <c r="FZ581" i="14"/>
  <c r="FY581" i="14"/>
  <c r="FX581" i="14"/>
  <c r="FW581" i="14"/>
  <c r="FV581" i="14"/>
  <c r="FU581" i="14"/>
  <c r="FT581" i="14"/>
  <c r="FS581" i="14"/>
  <c r="FR581" i="14"/>
  <c r="FQ581" i="14"/>
  <c r="FP581" i="14"/>
  <c r="FO581" i="14"/>
  <c r="FN581" i="14"/>
  <c r="FM581" i="14"/>
  <c r="FL581" i="14"/>
  <c r="FK581" i="14"/>
  <c r="FJ581" i="14"/>
  <c r="FI581" i="14"/>
  <c r="FH581" i="14"/>
  <c r="FG581" i="14"/>
  <c r="FF581" i="14"/>
  <c r="FE581" i="14"/>
  <c r="FD581" i="14"/>
  <c r="FC581" i="14"/>
  <c r="FB581" i="14"/>
  <c r="FA581" i="14"/>
  <c r="EZ581" i="14"/>
  <c r="EY581" i="14"/>
  <c r="EX581" i="14"/>
  <c r="EW581" i="14"/>
  <c r="EV581" i="14"/>
  <c r="EU581" i="14"/>
  <c r="ET581" i="14"/>
  <c r="ES581" i="14"/>
  <c r="ER581" i="14"/>
  <c r="EQ581" i="14"/>
  <c r="EP581" i="14"/>
  <c r="EO581" i="14"/>
  <c r="EN581" i="14"/>
  <c r="EM581" i="14"/>
  <c r="EL581" i="14"/>
  <c r="EK581" i="14"/>
  <c r="EJ581" i="14"/>
  <c r="EI581" i="14"/>
  <c r="EH581" i="14"/>
  <c r="EG581" i="14"/>
  <c r="EF581" i="14"/>
  <c r="EE581" i="14"/>
  <c r="ED581" i="14"/>
  <c r="EC581" i="14"/>
  <c r="EB581" i="14"/>
  <c r="EA581" i="14"/>
  <c r="DZ581" i="14"/>
  <c r="DY581" i="14"/>
  <c r="DX581" i="14"/>
  <c r="DW581" i="14"/>
  <c r="DV581" i="14"/>
  <c r="DU581" i="14"/>
  <c r="DT581" i="14"/>
  <c r="DS581" i="14"/>
  <c r="DR581" i="14"/>
  <c r="DQ581" i="14"/>
  <c r="DP581" i="14"/>
  <c r="DO581" i="14"/>
  <c r="DN581" i="14"/>
  <c r="DM581" i="14"/>
  <c r="DL581" i="14"/>
  <c r="DK581" i="14"/>
  <c r="DJ581" i="14"/>
  <c r="DI581" i="14"/>
  <c r="DH581" i="14"/>
  <c r="DG581" i="14"/>
  <c r="DF581" i="14"/>
  <c r="DE581" i="14"/>
  <c r="DD581" i="14"/>
  <c r="DC581" i="14"/>
  <c r="DB581" i="14"/>
  <c r="DA581" i="14"/>
  <c r="CZ581" i="14"/>
  <c r="CY581" i="14"/>
  <c r="CX581" i="14"/>
  <c r="CW581" i="14"/>
  <c r="CV581" i="14"/>
  <c r="CU581" i="14"/>
  <c r="CT581" i="14"/>
  <c r="CS581" i="14"/>
  <c r="CR581" i="14"/>
  <c r="CQ581" i="14"/>
  <c r="CP581" i="14"/>
  <c r="CO581" i="14"/>
  <c r="CN581" i="14"/>
  <c r="CM581" i="14"/>
  <c r="CL581" i="14"/>
  <c r="CK581" i="14"/>
  <c r="CJ581" i="14"/>
  <c r="CI581" i="14"/>
  <c r="CH581" i="14"/>
  <c r="CG581" i="14"/>
  <c r="CF581" i="14"/>
  <c r="CE581" i="14"/>
  <c r="CD581" i="14"/>
  <c r="CC581" i="14"/>
  <c r="CB581" i="14"/>
  <c r="CA581" i="14"/>
  <c r="BZ581" i="14"/>
  <c r="BY581" i="14"/>
  <c r="BX581" i="14"/>
  <c r="BW581" i="14"/>
  <c r="BV581" i="14"/>
  <c r="BU581" i="14"/>
  <c r="BT581" i="14"/>
  <c r="BS581" i="14"/>
  <c r="BR581" i="14"/>
  <c r="BQ581" i="14"/>
  <c r="BP581" i="14"/>
  <c r="BO581" i="14"/>
  <c r="BN581" i="14"/>
  <c r="BM581" i="14"/>
  <c r="BL581" i="14"/>
  <c r="BK581" i="14"/>
  <c r="BJ581" i="14"/>
  <c r="BI581" i="14"/>
  <c r="BH581" i="14"/>
  <c r="BG581" i="14"/>
  <c r="BF581" i="14"/>
  <c r="BE581" i="14"/>
  <c r="BD581" i="14"/>
  <c r="BC581" i="14"/>
  <c r="BB581" i="14"/>
  <c r="BA581" i="14"/>
  <c r="AZ581" i="14"/>
  <c r="AY581" i="14"/>
  <c r="AX581" i="14"/>
  <c r="AW581" i="14"/>
  <c r="AV581" i="14"/>
  <c r="AU581" i="14"/>
  <c r="AT581" i="14"/>
  <c r="AS581" i="14"/>
  <c r="AR581" i="14"/>
  <c r="AQ581" i="14"/>
  <c r="AP581" i="14"/>
  <c r="AO581" i="14"/>
  <c r="AN581" i="14"/>
  <c r="AM581" i="14"/>
  <c r="AL581" i="14"/>
  <c r="AK581" i="14"/>
  <c r="AJ581" i="14"/>
  <c r="AI581" i="14"/>
  <c r="AH581" i="14"/>
  <c r="AG581" i="14"/>
  <c r="AF581" i="14"/>
  <c r="AE581" i="14"/>
  <c r="AD581" i="14"/>
  <c r="AC581" i="14"/>
  <c r="AB581" i="14"/>
  <c r="AA581" i="14"/>
  <c r="Z581" i="14"/>
  <c r="Y581" i="14"/>
  <c r="X581" i="14"/>
  <c r="W581" i="14"/>
  <c r="V581" i="14"/>
  <c r="U581" i="14"/>
  <c r="T581" i="14"/>
  <c r="S581" i="14"/>
  <c r="R581" i="14"/>
  <c r="Q581" i="14"/>
  <c r="P581" i="14"/>
  <c r="O581" i="14"/>
  <c r="N581" i="14"/>
  <c r="M581" i="14"/>
  <c r="L581" i="14"/>
  <c r="K581" i="14"/>
  <c r="J581" i="14"/>
  <c r="I581" i="14"/>
  <c r="H581" i="14"/>
  <c r="G581" i="14"/>
  <c r="JB580" i="14"/>
  <c r="JA580" i="14"/>
  <c r="IZ580" i="14"/>
  <c r="IY580" i="14"/>
  <c r="IX580" i="14"/>
  <c r="IW580" i="14"/>
  <c r="IV580" i="14"/>
  <c r="IU580" i="14"/>
  <c r="IT580" i="14"/>
  <c r="IS580" i="14"/>
  <c r="IR580" i="14"/>
  <c r="IQ580" i="14"/>
  <c r="IP580" i="14"/>
  <c r="IO580" i="14"/>
  <c r="IN580" i="14"/>
  <c r="IM580" i="14"/>
  <c r="IL580" i="14"/>
  <c r="IK580" i="14"/>
  <c r="IJ580" i="14"/>
  <c r="II580" i="14"/>
  <c r="IH580" i="14"/>
  <c r="IG580" i="14"/>
  <c r="IF580" i="14"/>
  <c r="IE580" i="14"/>
  <c r="ID580" i="14"/>
  <c r="IC580" i="14"/>
  <c r="IB580" i="14"/>
  <c r="IA580" i="14"/>
  <c r="HZ580" i="14"/>
  <c r="HY580" i="14"/>
  <c r="HX580" i="14"/>
  <c r="HW580" i="14"/>
  <c r="HV580" i="14"/>
  <c r="HU580" i="14"/>
  <c r="HT580" i="14"/>
  <c r="HS580" i="14"/>
  <c r="HR580" i="14"/>
  <c r="HQ580" i="14"/>
  <c r="HP580" i="14"/>
  <c r="HO580" i="14"/>
  <c r="HN580" i="14"/>
  <c r="HM580" i="14"/>
  <c r="HL580" i="14"/>
  <c r="HK580" i="14"/>
  <c r="HJ580" i="14"/>
  <c r="HI580" i="14"/>
  <c r="HH580" i="14"/>
  <c r="HG580" i="14"/>
  <c r="HF580" i="14"/>
  <c r="HE580" i="14"/>
  <c r="HD580" i="14"/>
  <c r="HC580" i="14"/>
  <c r="HB580" i="14"/>
  <c r="HA580" i="14"/>
  <c r="GZ580" i="14"/>
  <c r="GY580" i="14"/>
  <c r="GX580" i="14"/>
  <c r="GW580" i="14"/>
  <c r="GV580" i="14"/>
  <c r="GU580" i="14"/>
  <c r="GT580" i="14"/>
  <c r="GS580" i="14"/>
  <c r="GR580" i="14"/>
  <c r="GQ580" i="14"/>
  <c r="GP580" i="14"/>
  <c r="GO580" i="14"/>
  <c r="GN580" i="14"/>
  <c r="GM580" i="14"/>
  <c r="GL580" i="14"/>
  <c r="GK580" i="14"/>
  <c r="GJ580" i="14"/>
  <c r="GI580" i="14"/>
  <c r="GH580" i="14"/>
  <c r="GG580" i="14"/>
  <c r="GF580" i="14"/>
  <c r="GE580" i="14"/>
  <c r="GD580" i="14"/>
  <c r="GC580" i="14"/>
  <c r="GB580" i="14"/>
  <c r="GA580" i="14"/>
  <c r="FZ580" i="14"/>
  <c r="FY580" i="14"/>
  <c r="FX580" i="14"/>
  <c r="FW580" i="14"/>
  <c r="FV580" i="14"/>
  <c r="FU580" i="14"/>
  <c r="FT580" i="14"/>
  <c r="FS580" i="14"/>
  <c r="FR580" i="14"/>
  <c r="FQ580" i="14"/>
  <c r="FP580" i="14"/>
  <c r="FO580" i="14"/>
  <c r="FN580" i="14"/>
  <c r="FM580" i="14"/>
  <c r="FL580" i="14"/>
  <c r="FK580" i="14"/>
  <c r="FJ580" i="14"/>
  <c r="FI580" i="14"/>
  <c r="FH580" i="14"/>
  <c r="FG580" i="14"/>
  <c r="FF580" i="14"/>
  <c r="FE580" i="14"/>
  <c r="FD580" i="14"/>
  <c r="FC580" i="14"/>
  <c r="FB580" i="14"/>
  <c r="FA580" i="14"/>
  <c r="EZ580" i="14"/>
  <c r="EY580" i="14"/>
  <c r="EX580" i="14"/>
  <c r="EW580" i="14"/>
  <c r="EV580" i="14"/>
  <c r="EU580" i="14"/>
  <c r="ET580" i="14"/>
  <c r="ES580" i="14"/>
  <c r="ER580" i="14"/>
  <c r="EQ580" i="14"/>
  <c r="EP580" i="14"/>
  <c r="EO580" i="14"/>
  <c r="EN580" i="14"/>
  <c r="EM580" i="14"/>
  <c r="EL580" i="14"/>
  <c r="EK580" i="14"/>
  <c r="EJ580" i="14"/>
  <c r="EI580" i="14"/>
  <c r="EH580" i="14"/>
  <c r="EG580" i="14"/>
  <c r="EF580" i="14"/>
  <c r="EE580" i="14"/>
  <c r="ED580" i="14"/>
  <c r="EC580" i="14"/>
  <c r="EB580" i="14"/>
  <c r="EA580" i="14"/>
  <c r="DZ580" i="14"/>
  <c r="DY580" i="14"/>
  <c r="DX580" i="14"/>
  <c r="DW580" i="14"/>
  <c r="DV580" i="14"/>
  <c r="DU580" i="14"/>
  <c r="DT580" i="14"/>
  <c r="DS580" i="14"/>
  <c r="DR580" i="14"/>
  <c r="DQ580" i="14"/>
  <c r="DP580" i="14"/>
  <c r="DO580" i="14"/>
  <c r="DN580" i="14"/>
  <c r="DM580" i="14"/>
  <c r="DL580" i="14"/>
  <c r="DK580" i="14"/>
  <c r="DJ580" i="14"/>
  <c r="DI580" i="14"/>
  <c r="DH580" i="14"/>
  <c r="DG580" i="14"/>
  <c r="DF580" i="14"/>
  <c r="DE580" i="14"/>
  <c r="DD580" i="14"/>
  <c r="DC580" i="14"/>
  <c r="DB580" i="14"/>
  <c r="DA580" i="14"/>
  <c r="CZ580" i="14"/>
  <c r="CY580" i="14"/>
  <c r="CX580" i="14"/>
  <c r="CW580" i="14"/>
  <c r="CV580" i="14"/>
  <c r="CU580" i="14"/>
  <c r="CT580" i="14"/>
  <c r="CS580" i="14"/>
  <c r="CR580" i="14"/>
  <c r="CQ580" i="14"/>
  <c r="CP580" i="14"/>
  <c r="CO580" i="14"/>
  <c r="CN580" i="14"/>
  <c r="CM580" i="14"/>
  <c r="CL580" i="14"/>
  <c r="CK580" i="14"/>
  <c r="CJ580" i="14"/>
  <c r="CI580" i="14"/>
  <c r="CH580" i="14"/>
  <c r="CG580" i="14"/>
  <c r="CF580" i="14"/>
  <c r="CE580" i="14"/>
  <c r="CD580" i="14"/>
  <c r="CC580" i="14"/>
  <c r="CB580" i="14"/>
  <c r="CA580" i="14"/>
  <c r="BZ580" i="14"/>
  <c r="BY580" i="14"/>
  <c r="BX580" i="14"/>
  <c r="BW580" i="14"/>
  <c r="BV580" i="14"/>
  <c r="BU580" i="14"/>
  <c r="BT580" i="14"/>
  <c r="BS580" i="14"/>
  <c r="BR580" i="14"/>
  <c r="BQ580" i="14"/>
  <c r="BP580" i="14"/>
  <c r="BO580" i="14"/>
  <c r="BN580" i="14"/>
  <c r="BM580" i="14"/>
  <c r="BL580" i="14"/>
  <c r="BK580" i="14"/>
  <c r="BJ580" i="14"/>
  <c r="BI580" i="14"/>
  <c r="BH580" i="14"/>
  <c r="BG580" i="14"/>
  <c r="BF580" i="14"/>
  <c r="BE580" i="14"/>
  <c r="BD580" i="14"/>
  <c r="BC580" i="14"/>
  <c r="BB580" i="14"/>
  <c r="BA580" i="14"/>
  <c r="AZ580" i="14"/>
  <c r="AY580" i="14"/>
  <c r="AX580" i="14"/>
  <c r="AW580" i="14"/>
  <c r="AV580" i="14"/>
  <c r="AU580" i="14"/>
  <c r="AT580" i="14"/>
  <c r="AS580" i="14"/>
  <c r="AR580" i="14"/>
  <c r="AQ580" i="14"/>
  <c r="AP580" i="14"/>
  <c r="AO580" i="14"/>
  <c r="AN580" i="14"/>
  <c r="AM580" i="14"/>
  <c r="AL580" i="14"/>
  <c r="AK580" i="14"/>
  <c r="AJ580" i="14"/>
  <c r="AI580" i="14"/>
  <c r="AH580" i="14"/>
  <c r="AG580" i="14"/>
  <c r="AF580" i="14"/>
  <c r="AE580" i="14"/>
  <c r="AD580" i="14"/>
  <c r="AC580" i="14"/>
  <c r="AB580" i="14"/>
  <c r="AA580" i="14"/>
  <c r="Z580" i="14"/>
  <c r="Y580" i="14"/>
  <c r="X580" i="14"/>
  <c r="W580" i="14"/>
  <c r="V580" i="14"/>
  <c r="U580" i="14"/>
  <c r="T580" i="14"/>
  <c r="S580" i="14"/>
  <c r="R580" i="14"/>
  <c r="Q580" i="14"/>
  <c r="P580" i="14"/>
  <c r="O580" i="14"/>
  <c r="N580" i="14"/>
  <c r="M580" i="14"/>
  <c r="L580" i="14"/>
  <c r="K580" i="14"/>
  <c r="J580" i="14"/>
  <c r="I580" i="14"/>
  <c r="H580" i="14"/>
  <c r="G580" i="14"/>
  <c r="JB579" i="14"/>
  <c r="JA579" i="14"/>
  <c r="IZ579" i="14"/>
  <c r="IY579" i="14"/>
  <c r="IX579" i="14"/>
  <c r="IW579" i="14"/>
  <c r="IV579" i="14"/>
  <c r="IU579" i="14"/>
  <c r="IT579" i="14"/>
  <c r="IS579" i="14"/>
  <c r="IR579" i="14"/>
  <c r="IQ579" i="14"/>
  <c r="IP579" i="14"/>
  <c r="IO579" i="14"/>
  <c r="IN579" i="14"/>
  <c r="IM579" i="14"/>
  <c r="IL579" i="14"/>
  <c r="IK579" i="14"/>
  <c r="IJ579" i="14"/>
  <c r="II579" i="14"/>
  <c r="IH579" i="14"/>
  <c r="IG579" i="14"/>
  <c r="IF579" i="14"/>
  <c r="IE579" i="14"/>
  <c r="ID579" i="14"/>
  <c r="IC579" i="14"/>
  <c r="IB579" i="14"/>
  <c r="IA579" i="14"/>
  <c r="HZ579" i="14"/>
  <c r="HY579" i="14"/>
  <c r="HX579" i="14"/>
  <c r="HW579" i="14"/>
  <c r="HV579" i="14"/>
  <c r="HU579" i="14"/>
  <c r="HT579" i="14"/>
  <c r="HS579" i="14"/>
  <c r="HR579" i="14"/>
  <c r="HQ579" i="14"/>
  <c r="HP579" i="14"/>
  <c r="HO579" i="14"/>
  <c r="HN579" i="14"/>
  <c r="HM579" i="14"/>
  <c r="HL579" i="14"/>
  <c r="HK579" i="14"/>
  <c r="HJ579" i="14"/>
  <c r="HI579" i="14"/>
  <c r="HH579" i="14"/>
  <c r="HG579" i="14"/>
  <c r="HF579" i="14"/>
  <c r="HE579" i="14"/>
  <c r="HD579" i="14"/>
  <c r="HC579" i="14"/>
  <c r="HB579" i="14"/>
  <c r="HA579" i="14"/>
  <c r="GZ579" i="14"/>
  <c r="GY579" i="14"/>
  <c r="GX579" i="14"/>
  <c r="GW579" i="14"/>
  <c r="GV579" i="14"/>
  <c r="GU579" i="14"/>
  <c r="GT579" i="14"/>
  <c r="GS579" i="14"/>
  <c r="GR579" i="14"/>
  <c r="GQ579" i="14"/>
  <c r="GP579" i="14"/>
  <c r="GO579" i="14"/>
  <c r="GN579" i="14"/>
  <c r="GM579" i="14"/>
  <c r="GL579" i="14"/>
  <c r="GK579" i="14"/>
  <c r="GJ579" i="14"/>
  <c r="GI579" i="14"/>
  <c r="GH579" i="14"/>
  <c r="GG579" i="14"/>
  <c r="GF579" i="14"/>
  <c r="GE579" i="14"/>
  <c r="GD579" i="14"/>
  <c r="GC579" i="14"/>
  <c r="GB579" i="14"/>
  <c r="GA579" i="14"/>
  <c r="FZ579" i="14"/>
  <c r="FY579" i="14"/>
  <c r="FX579" i="14"/>
  <c r="FW579" i="14"/>
  <c r="FV579" i="14"/>
  <c r="FU579" i="14"/>
  <c r="FT579" i="14"/>
  <c r="FS579" i="14"/>
  <c r="FR579" i="14"/>
  <c r="FQ579" i="14"/>
  <c r="FP579" i="14"/>
  <c r="FO579" i="14"/>
  <c r="FN579" i="14"/>
  <c r="FM579" i="14"/>
  <c r="FL579" i="14"/>
  <c r="FK579" i="14"/>
  <c r="FJ579" i="14"/>
  <c r="FI579" i="14"/>
  <c r="FH579" i="14"/>
  <c r="FG579" i="14"/>
  <c r="FF579" i="14"/>
  <c r="FE579" i="14"/>
  <c r="FD579" i="14"/>
  <c r="FC579" i="14"/>
  <c r="FB579" i="14"/>
  <c r="FA579" i="14"/>
  <c r="EZ579" i="14"/>
  <c r="EY579" i="14"/>
  <c r="EX579" i="14"/>
  <c r="EW579" i="14"/>
  <c r="EV579" i="14"/>
  <c r="EU579" i="14"/>
  <c r="ET579" i="14"/>
  <c r="ES579" i="14"/>
  <c r="ER579" i="14"/>
  <c r="EQ579" i="14"/>
  <c r="EP579" i="14"/>
  <c r="EO579" i="14"/>
  <c r="EN579" i="14"/>
  <c r="EM579" i="14"/>
  <c r="EL579" i="14"/>
  <c r="EK579" i="14"/>
  <c r="EJ579" i="14"/>
  <c r="EI579" i="14"/>
  <c r="EH579" i="14"/>
  <c r="EG579" i="14"/>
  <c r="EF579" i="14"/>
  <c r="EE579" i="14"/>
  <c r="ED579" i="14"/>
  <c r="EC579" i="14"/>
  <c r="EB579" i="14"/>
  <c r="EA579" i="14"/>
  <c r="DZ579" i="14"/>
  <c r="DY579" i="14"/>
  <c r="DX579" i="14"/>
  <c r="DW579" i="14"/>
  <c r="DV579" i="14"/>
  <c r="DU579" i="14"/>
  <c r="DT579" i="14"/>
  <c r="DS579" i="14"/>
  <c r="DR579" i="14"/>
  <c r="DQ579" i="14"/>
  <c r="DP579" i="14"/>
  <c r="DO579" i="14"/>
  <c r="DN579" i="14"/>
  <c r="DM579" i="14"/>
  <c r="DL579" i="14"/>
  <c r="DK579" i="14"/>
  <c r="DJ579" i="14"/>
  <c r="DI579" i="14"/>
  <c r="DH579" i="14"/>
  <c r="DG579" i="14"/>
  <c r="DF579" i="14"/>
  <c r="DE579" i="14"/>
  <c r="DD579" i="14"/>
  <c r="DC579" i="14"/>
  <c r="DB579" i="14"/>
  <c r="DA579" i="14"/>
  <c r="CZ579" i="14"/>
  <c r="CY579" i="14"/>
  <c r="CX579" i="14"/>
  <c r="CW579" i="14"/>
  <c r="CV579" i="14"/>
  <c r="CU579" i="14"/>
  <c r="CT579" i="14"/>
  <c r="CS579" i="14"/>
  <c r="CR579" i="14"/>
  <c r="CQ579" i="14"/>
  <c r="CP579" i="14"/>
  <c r="CO579" i="14"/>
  <c r="CN579" i="14"/>
  <c r="CM579" i="14"/>
  <c r="CL579" i="14"/>
  <c r="CK579" i="14"/>
  <c r="CJ579" i="14"/>
  <c r="CI579" i="14"/>
  <c r="CH579" i="14"/>
  <c r="CG579" i="14"/>
  <c r="CF579" i="14"/>
  <c r="CE579" i="14"/>
  <c r="CD579" i="14"/>
  <c r="CC579" i="14"/>
  <c r="CB579" i="14"/>
  <c r="CA579" i="14"/>
  <c r="BZ579" i="14"/>
  <c r="BY579" i="14"/>
  <c r="BX579" i="14"/>
  <c r="BW579" i="14"/>
  <c r="BV579" i="14"/>
  <c r="BU579" i="14"/>
  <c r="BT579" i="14"/>
  <c r="BS579" i="14"/>
  <c r="BR579" i="14"/>
  <c r="BQ579" i="14"/>
  <c r="BP579" i="14"/>
  <c r="BO579" i="14"/>
  <c r="BN579" i="14"/>
  <c r="BM579" i="14"/>
  <c r="BL579" i="14"/>
  <c r="BK579" i="14"/>
  <c r="BJ579" i="14"/>
  <c r="BI579" i="14"/>
  <c r="BH579" i="14"/>
  <c r="BG579" i="14"/>
  <c r="BF579" i="14"/>
  <c r="BE579" i="14"/>
  <c r="BD579" i="14"/>
  <c r="BC579" i="14"/>
  <c r="BB579" i="14"/>
  <c r="BA579" i="14"/>
  <c r="AZ579" i="14"/>
  <c r="AY579" i="14"/>
  <c r="AX579" i="14"/>
  <c r="AW579" i="14"/>
  <c r="AV579" i="14"/>
  <c r="AU579" i="14"/>
  <c r="AT579" i="14"/>
  <c r="AS579" i="14"/>
  <c r="AR579" i="14"/>
  <c r="AQ579" i="14"/>
  <c r="AP579" i="14"/>
  <c r="AO579" i="14"/>
  <c r="AN579" i="14"/>
  <c r="AM579" i="14"/>
  <c r="AL579" i="14"/>
  <c r="AK579" i="14"/>
  <c r="AJ579" i="14"/>
  <c r="AI579" i="14"/>
  <c r="AH579" i="14"/>
  <c r="AG579" i="14"/>
  <c r="AF579" i="14"/>
  <c r="AE579" i="14"/>
  <c r="AD579" i="14"/>
  <c r="AC579" i="14"/>
  <c r="AB579" i="14"/>
  <c r="AA579" i="14"/>
  <c r="Z579" i="14"/>
  <c r="Y579" i="14"/>
  <c r="X579" i="14"/>
  <c r="W579" i="14"/>
  <c r="V579" i="14"/>
  <c r="U579" i="14"/>
  <c r="T579" i="14"/>
  <c r="S579" i="14"/>
  <c r="R579" i="14"/>
  <c r="Q579" i="14"/>
  <c r="P579" i="14"/>
  <c r="O579" i="14"/>
  <c r="N579" i="14"/>
  <c r="M579" i="14"/>
  <c r="L579" i="14"/>
  <c r="K579" i="14"/>
  <c r="J579" i="14"/>
  <c r="I579" i="14"/>
  <c r="H579" i="14"/>
  <c r="G579" i="14"/>
  <c r="JB578" i="14"/>
  <c r="JA578" i="14"/>
  <c r="IZ578" i="14"/>
  <c r="IY578" i="14"/>
  <c r="IX578" i="14"/>
  <c r="IW578" i="14"/>
  <c r="IV578" i="14"/>
  <c r="IU578" i="14"/>
  <c r="IT578" i="14"/>
  <c r="IS578" i="14"/>
  <c r="IR578" i="14"/>
  <c r="IQ578" i="14"/>
  <c r="IP578" i="14"/>
  <c r="IO578" i="14"/>
  <c r="IN578" i="14"/>
  <c r="IM578" i="14"/>
  <c r="IL578" i="14"/>
  <c r="IK578" i="14"/>
  <c r="IJ578" i="14"/>
  <c r="II578" i="14"/>
  <c r="IH578" i="14"/>
  <c r="IG578" i="14"/>
  <c r="IF578" i="14"/>
  <c r="IE578" i="14"/>
  <c r="ID578" i="14"/>
  <c r="IC578" i="14"/>
  <c r="IB578" i="14"/>
  <c r="IA578" i="14"/>
  <c r="HZ578" i="14"/>
  <c r="HY578" i="14"/>
  <c r="HX578" i="14"/>
  <c r="HW578" i="14"/>
  <c r="HV578" i="14"/>
  <c r="HU578" i="14"/>
  <c r="HT578" i="14"/>
  <c r="HS578" i="14"/>
  <c r="HR578" i="14"/>
  <c r="HQ578" i="14"/>
  <c r="HP578" i="14"/>
  <c r="HO578" i="14"/>
  <c r="HN578" i="14"/>
  <c r="HM578" i="14"/>
  <c r="HL578" i="14"/>
  <c r="HK578" i="14"/>
  <c r="HJ578" i="14"/>
  <c r="HI578" i="14"/>
  <c r="HH578" i="14"/>
  <c r="HG578" i="14"/>
  <c r="HF578" i="14"/>
  <c r="HE578" i="14"/>
  <c r="HD578" i="14"/>
  <c r="HC578" i="14"/>
  <c r="HB578" i="14"/>
  <c r="HA578" i="14"/>
  <c r="GZ578" i="14"/>
  <c r="GY578" i="14"/>
  <c r="GX578" i="14"/>
  <c r="GW578" i="14"/>
  <c r="GV578" i="14"/>
  <c r="GU578" i="14"/>
  <c r="GT578" i="14"/>
  <c r="GS578" i="14"/>
  <c r="GR578" i="14"/>
  <c r="GQ578" i="14"/>
  <c r="GP578" i="14"/>
  <c r="GO578" i="14"/>
  <c r="GN578" i="14"/>
  <c r="GM578" i="14"/>
  <c r="GL578" i="14"/>
  <c r="GK578" i="14"/>
  <c r="GJ578" i="14"/>
  <c r="GI578" i="14"/>
  <c r="GH578" i="14"/>
  <c r="GG578" i="14"/>
  <c r="GF578" i="14"/>
  <c r="GE578" i="14"/>
  <c r="GD578" i="14"/>
  <c r="GC578" i="14"/>
  <c r="GB578" i="14"/>
  <c r="GA578" i="14"/>
  <c r="FZ578" i="14"/>
  <c r="FY578" i="14"/>
  <c r="FX578" i="14"/>
  <c r="FW578" i="14"/>
  <c r="FV578" i="14"/>
  <c r="FU578" i="14"/>
  <c r="FT578" i="14"/>
  <c r="FS578" i="14"/>
  <c r="FR578" i="14"/>
  <c r="FQ578" i="14"/>
  <c r="FP578" i="14"/>
  <c r="FO578" i="14"/>
  <c r="FN578" i="14"/>
  <c r="FM578" i="14"/>
  <c r="FL578" i="14"/>
  <c r="FK578" i="14"/>
  <c r="FJ578" i="14"/>
  <c r="FI578" i="14"/>
  <c r="FH578" i="14"/>
  <c r="FG578" i="14"/>
  <c r="FF578" i="14"/>
  <c r="FE578" i="14"/>
  <c r="FD578" i="14"/>
  <c r="FC578" i="14"/>
  <c r="FB578" i="14"/>
  <c r="FA578" i="14"/>
  <c r="EZ578" i="14"/>
  <c r="EY578" i="14"/>
  <c r="EX578" i="14"/>
  <c r="EW578" i="14"/>
  <c r="EV578" i="14"/>
  <c r="EU578" i="14"/>
  <c r="ET578" i="14"/>
  <c r="ES578" i="14"/>
  <c r="ER578" i="14"/>
  <c r="EQ578" i="14"/>
  <c r="EP578" i="14"/>
  <c r="EO578" i="14"/>
  <c r="EN578" i="14"/>
  <c r="EM578" i="14"/>
  <c r="EL578" i="14"/>
  <c r="EK578" i="14"/>
  <c r="EJ578" i="14"/>
  <c r="EI578" i="14"/>
  <c r="EH578" i="14"/>
  <c r="EG578" i="14"/>
  <c r="EF578" i="14"/>
  <c r="EE578" i="14"/>
  <c r="ED578" i="14"/>
  <c r="EC578" i="14"/>
  <c r="EB578" i="14"/>
  <c r="EA578" i="14"/>
  <c r="DZ578" i="14"/>
  <c r="DY578" i="14"/>
  <c r="DX578" i="14"/>
  <c r="DW578" i="14"/>
  <c r="DV578" i="14"/>
  <c r="DU578" i="14"/>
  <c r="DT578" i="14"/>
  <c r="DS578" i="14"/>
  <c r="DR578" i="14"/>
  <c r="DQ578" i="14"/>
  <c r="DP578" i="14"/>
  <c r="DO578" i="14"/>
  <c r="DN578" i="14"/>
  <c r="DM578" i="14"/>
  <c r="DL578" i="14"/>
  <c r="DK578" i="14"/>
  <c r="DJ578" i="14"/>
  <c r="DI578" i="14"/>
  <c r="DH578" i="14"/>
  <c r="DG578" i="14"/>
  <c r="DF578" i="14"/>
  <c r="DE578" i="14"/>
  <c r="DD578" i="14"/>
  <c r="DC578" i="14"/>
  <c r="DB578" i="14"/>
  <c r="DA578" i="14"/>
  <c r="CZ578" i="14"/>
  <c r="CY578" i="14"/>
  <c r="CX578" i="14"/>
  <c r="CW578" i="14"/>
  <c r="CV578" i="14"/>
  <c r="CU578" i="14"/>
  <c r="CT578" i="14"/>
  <c r="CS578" i="14"/>
  <c r="CR578" i="14"/>
  <c r="CQ578" i="14"/>
  <c r="CP578" i="14"/>
  <c r="CO578" i="14"/>
  <c r="CN578" i="14"/>
  <c r="CM578" i="14"/>
  <c r="CL578" i="14"/>
  <c r="CK578" i="14"/>
  <c r="CJ578" i="14"/>
  <c r="CI578" i="14"/>
  <c r="CH578" i="14"/>
  <c r="CG578" i="14"/>
  <c r="CF578" i="14"/>
  <c r="CE578" i="14"/>
  <c r="CD578" i="14"/>
  <c r="CC578" i="14"/>
  <c r="CB578" i="14"/>
  <c r="CA578" i="14"/>
  <c r="BZ578" i="14"/>
  <c r="BY578" i="14"/>
  <c r="BX578" i="14"/>
  <c r="BW578" i="14"/>
  <c r="BV578" i="14"/>
  <c r="BU578" i="14"/>
  <c r="BT578" i="14"/>
  <c r="BS578" i="14"/>
  <c r="BR578" i="14"/>
  <c r="BQ578" i="14"/>
  <c r="BP578" i="14"/>
  <c r="BO578" i="14"/>
  <c r="BN578" i="14"/>
  <c r="BM578" i="14"/>
  <c r="BL578" i="14"/>
  <c r="BK578" i="14"/>
  <c r="BJ578" i="14"/>
  <c r="BI578" i="14"/>
  <c r="BH578" i="14"/>
  <c r="BG578" i="14"/>
  <c r="BF578" i="14"/>
  <c r="BE578" i="14"/>
  <c r="BD578" i="14"/>
  <c r="BC578" i="14"/>
  <c r="BB578" i="14"/>
  <c r="BA578" i="14"/>
  <c r="AZ578" i="14"/>
  <c r="AY578" i="14"/>
  <c r="AX578" i="14"/>
  <c r="AW578" i="14"/>
  <c r="AV578" i="14"/>
  <c r="AU578" i="14"/>
  <c r="AT578" i="14"/>
  <c r="AS578" i="14"/>
  <c r="AR578" i="14"/>
  <c r="AQ578" i="14"/>
  <c r="AP578" i="14"/>
  <c r="AO578" i="14"/>
  <c r="AN578" i="14"/>
  <c r="AM578" i="14"/>
  <c r="AL578" i="14"/>
  <c r="AK578" i="14"/>
  <c r="AJ578" i="14"/>
  <c r="AI578" i="14"/>
  <c r="AH578" i="14"/>
  <c r="AG578" i="14"/>
  <c r="AF578" i="14"/>
  <c r="AE578" i="14"/>
  <c r="AD578" i="14"/>
  <c r="AC578" i="14"/>
  <c r="AB578" i="14"/>
  <c r="AA578" i="14"/>
  <c r="Z578" i="14"/>
  <c r="Y578" i="14"/>
  <c r="X578" i="14"/>
  <c r="W578" i="14"/>
  <c r="V578" i="14"/>
  <c r="U578" i="14"/>
  <c r="T578" i="14"/>
  <c r="S578" i="14"/>
  <c r="R578" i="14"/>
  <c r="Q578" i="14"/>
  <c r="P578" i="14"/>
  <c r="O578" i="14"/>
  <c r="N578" i="14"/>
  <c r="M578" i="14"/>
  <c r="L578" i="14"/>
  <c r="K578" i="14"/>
  <c r="J578" i="14"/>
  <c r="I578" i="14"/>
  <c r="H578" i="14"/>
  <c r="G578" i="14"/>
  <c r="JB577" i="14"/>
  <c r="JA577" i="14"/>
  <c r="IZ577" i="14"/>
  <c r="IY577" i="14"/>
  <c r="IX577" i="14"/>
  <c r="IW577" i="14"/>
  <c r="IV577" i="14"/>
  <c r="IU577" i="14"/>
  <c r="IT577" i="14"/>
  <c r="IS577" i="14"/>
  <c r="IR577" i="14"/>
  <c r="IQ577" i="14"/>
  <c r="IP577" i="14"/>
  <c r="IO577" i="14"/>
  <c r="IN577" i="14"/>
  <c r="IM577" i="14"/>
  <c r="IL577" i="14"/>
  <c r="IK577" i="14"/>
  <c r="IJ577" i="14"/>
  <c r="II577" i="14"/>
  <c r="IH577" i="14"/>
  <c r="IG577" i="14"/>
  <c r="IF577" i="14"/>
  <c r="IE577" i="14"/>
  <c r="ID577" i="14"/>
  <c r="IC577" i="14"/>
  <c r="IB577" i="14"/>
  <c r="IA577" i="14"/>
  <c r="HZ577" i="14"/>
  <c r="HY577" i="14"/>
  <c r="HX577" i="14"/>
  <c r="HW577" i="14"/>
  <c r="HV577" i="14"/>
  <c r="HU577" i="14"/>
  <c r="HT577" i="14"/>
  <c r="HS577" i="14"/>
  <c r="HR577" i="14"/>
  <c r="HQ577" i="14"/>
  <c r="HP577" i="14"/>
  <c r="HO577" i="14"/>
  <c r="HN577" i="14"/>
  <c r="HM577" i="14"/>
  <c r="HL577" i="14"/>
  <c r="HK577" i="14"/>
  <c r="HJ577" i="14"/>
  <c r="HI577" i="14"/>
  <c r="HH577" i="14"/>
  <c r="HG577" i="14"/>
  <c r="HF577" i="14"/>
  <c r="HE577" i="14"/>
  <c r="HD577" i="14"/>
  <c r="HC577" i="14"/>
  <c r="HB577" i="14"/>
  <c r="HA577" i="14"/>
  <c r="GZ577" i="14"/>
  <c r="GY577" i="14"/>
  <c r="GX577" i="14"/>
  <c r="GW577" i="14"/>
  <c r="GV577" i="14"/>
  <c r="GU577" i="14"/>
  <c r="GT577" i="14"/>
  <c r="GS577" i="14"/>
  <c r="GR577" i="14"/>
  <c r="GQ577" i="14"/>
  <c r="GP577" i="14"/>
  <c r="GO577" i="14"/>
  <c r="GN577" i="14"/>
  <c r="GM577" i="14"/>
  <c r="GL577" i="14"/>
  <c r="GK577" i="14"/>
  <c r="GJ577" i="14"/>
  <c r="GI577" i="14"/>
  <c r="GH577" i="14"/>
  <c r="GG577" i="14"/>
  <c r="GF577" i="14"/>
  <c r="GE577" i="14"/>
  <c r="GD577" i="14"/>
  <c r="GC577" i="14"/>
  <c r="GB577" i="14"/>
  <c r="GA577" i="14"/>
  <c r="FZ577" i="14"/>
  <c r="FY577" i="14"/>
  <c r="FX577" i="14"/>
  <c r="FW577" i="14"/>
  <c r="FV577" i="14"/>
  <c r="FU577" i="14"/>
  <c r="FT577" i="14"/>
  <c r="FS577" i="14"/>
  <c r="FR577" i="14"/>
  <c r="FQ577" i="14"/>
  <c r="FP577" i="14"/>
  <c r="FO577" i="14"/>
  <c r="FN577" i="14"/>
  <c r="FM577" i="14"/>
  <c r="FL577" i="14"/>
  <c r="FK577" i="14"/>
  <c r="FJ577" i="14"/>
  <c r="FI577" i="14"/>
  <c r="FH577" i="14"/>
  <c r="FG577" i="14"/>
  <c r="FF577" i="14"/>
  <c r="FE577" i="14"/>
  <c r="FD577" i="14"/>
  <c r="FC577" i="14"/>
  <c r="FB577" i="14"/>
  <c r="FA577" i="14"/>
  <c r="EZ577" i="14"/>
  <c r="EY577" i="14"/>
  <c r="EX577" i="14"/>
  <c r="EW577" i="14"/>
  <c r="EV577" i="14"/>
  <c r="EU577" i="14"/>
  <c r="ET577" i="14"/>
  <c r="ES577" i="14"/>
  <c r="ER577" i="14"/>
  <c r="EQ577" i="14"/>
  <c r="EP577" i="14"/>
  <c r="EO577" i="14"/>
  <c r="EN577" i="14"/>
  <c r="EM577" i="14"/>
  <c r="EL577" i="14"/>
  <c r="EK577" i="14"/>
  <c r="EJ577" i="14"/>
  <c r="EI577" i="14"/>
  <c r="EH577" i="14"/>
  <c r="EG577" i="14"/>
  <c r="EF577" i="14"/>
  <c r="EE577" i="14"/>
  <c r="ED577" i="14"/>
  <c r="EC577" i="14"/>
  <c r="EB577" i="14"/>
  <c r="EA577" i="14"/>
  <c r="DZ577" i="14"/>
  <c r="DY577" i="14"/>
  <c r="DX577" i="14"/>
  <c r="DW577" i="14"/>
  <c r="DV577" i="14"/>
  <c r="DU577" i="14"/>
  <c r="DT577" i="14"/>
  <c r="DS577" i="14"/>
  <c r="DR577" i="14"/>
  <c r="DQ577" i="14"/>
  <c r="DP577" i="14"/>
  <c r="DO577" i="14"/>
  <c r="DN577" i="14"/>
  <c r="DM577" i="14"/>
  <c r="DL577" i="14"/>
  <c r="DK577" i="14"/>
  <c r="DJ577" i="14"/>
  <c r="DI577" i="14"/>
  <c r="DH577" i="14"/>
  <c r="DG577" i="14"/>
  <c r="DF577" i="14"/>
  <c r="DE577" i="14"/>
  <c r="DD577" i="14"/>
  <c r="DC577" i="14"/>
  <c r="DB577" i="14"/>
  <c r="DA577" i="14"/>
  <c r="CZ577" i="14"/>
  <c r="CY577" i="14"/>
  <c r="CX577" i="14"/>
  <c r="CW577" i="14"/>
  <c r="CV577" i="14"/>
  <c r="CU577" i="14"/>
  <c r="CT577" i="14"/>
  <c r="CS577" i="14"/>
  <c r="CR577" i="14"/>
  <c r="CQ577" i="14"/>
  <c r="CP577" i="14"/>
  <c r="CO577" i="14"/>
  <c r="CN577" i="14"/>
  <c r="CM577" i="14"/>
  <c r="CL577" i="14"/>
  <c r="CK577" i="14"/>
  <c r="CJ577" i="14"/>
  <c r="CI577" i="14"/>
  <c r="CH577" i="14"/>
  <c r="CG577" i="14"/>
  <c r="CF577" i="14"/>
  <c r="CE577" i="14"/>
  <c r="CD577" i="14"/>
  <c r="CC577" i="14"/>
  <c r="CB577" i="14"/>
  <c r="CA577" i="14"/>
  <c r="BZ577" i="14"/>
  <c r="BY577" i="14"/>
  <c r="BX577" i="14"/>
  <c r="BW577" i="14"/>
  <c r="BV577" i="14"/>
  <c r="BU577" i="14"/>
  <c r="BT577" i="14"/>
  <c r="BS577" i="14"/>
  <c r="BR577" i="14"/>
  <c r="BQ577" i="14"/>
  <c r="BP577" i="14"/>
  <c r="BO577" i="14"/>
  <c r="BN577" i="14"/>
  <c r="BM577" i="14"/>
  <c r="BL577" i="14"/>
  <c r="BK577" i="14"/>
  <c r="BJ577" i="14"/>
  <c r="BI577" i="14"/>
  <c r="BH577" i="14"/>
  <c r="BG577" i="14"/>
  <c r="BF577" i="14"/>
  <c r="BE577" i="14"/>
  <c r="BD577" i="14"/>
  <c r="BC577" i="14"/>
  <c r="BB577" i="14"/>
  <c r="BA577" i="14"/>
  <c r="AZ577" i="14"/>
  <c r="AY577" i="14"/>
  <c r="AX577" i="14"/>
  <c r="AW577" i="14"/>
  <c r="AV577" i="14"/>
  <c r="AU577" i="14"/>
  <c r="AT577" i="14"/>
  <c r="AS577" i="14"/>
  <c r="AR577" i="14"/>
  <c r="AQ577" i="14"/>
  <c r="AP577" i="14"/>
  <c r="AO577" i="14"/>
  <c r="AN577" i="14"/>
  <c r="AM577" i="14"/>
  <c r="AL577" i="14"/>
  <c r="AK577" i="14"/>
  <c r="AJ577" i="14"/>
  <c r="AI577" i="14"/>
  <c r="AH577" i="14"/>
  <c r="AG577" i="14"/>
  <c r="AF577" i="14"/>
  <c r="AE577" i="14"/>
  <c r="AD577" i="14"/>
  <c r="AC577" i="14"/>
  <c r="AB577" i="14"/>
  <c r="AA577" i="14"/>
  <c r="Z577" i="14"/>
  <c r="Y577" i="14"/>
  <c r="X577" i="14"/>
  <c r="W577" i="14"/>
  <c r="V577" i="14"/>
  <c r="U577" i="14"/>
  <c r="T577" i="14"/>
  <c r="S577" i="14"/>
  <c r="R577" i="14"/>
  <c r="Q577" i="14"/>
  <c r="P577" i="14"/>
  <c r="O577" i="14"/>
  <c r="N577" i="14"/>
  <c r="M577" i="14"/>
  <c r="L577" i="14"/>
  <c r="K577" i="14"/>
  <c r="J577" i="14"/>
  <c r="I577" i="14"/>
  <c r="H577" i="14"/>
  <c r="G577" i="14"/>
  <c r="JB576" i="14"/>
  <c r="JA576" i="14"/>
  <c r="IZ576" i="14"/>
  <c r="IY576" i="14"/>
  <c r="IX576" i="14"/>
  <c r="IW576" i="14"/>
  <c r="IV576" i="14"/>
  <c r="IU576" i="14"/>
  <c r="IT576" i="14"/>
  <c r="IS576" i="14"/>
  <c r="IR576" i="14"/>
  <c r="IQ576" i="14"/>
  <c r="IP576" i="14"/>
  <c r="IO576" i="14"/>
  <c r="IN576" i="14"/>
  <c r="IM576" i="14"/>
  <c r="IL576" i="14"/>
  <c r="IK576" i="14"/>
  <c r="IJ576" i="14"/>
  <c r="II576" i="14"/>
  <c r="IH576" i="14"/>
  <c r="IG576" i="14"/>
  <c r="IF576" i="14"/>
  <c r="IE576" i="14"/>
  <c r="ID576" i="14"/>
  <c r="IC576" i="14"/>
  <c r="IB576" i="14"/>
  <c r="IA576" i="14"/>
  <c r="HZ576" i="14"/>
  <c r="HY576" i="14"/>
  <c r="HX576" i="14"/>
  <c r="HW576" i="14"/>
  <c r="HV576" i="14"/>
  <c r="HU576" i="14"/>
  <c r="HT576" i="14"/>
  <c r="HS576" i="14"/>
  <c r="HR576" i="14"/>
  <c r="HQ576" i="14"/>
  <c r="HP576" i="14"/>
  <c r="HO576" i="14"/>
  <c r="HN576" i="14"/>
  <c r="HM576" i="14"/>
  <c r="HL576" i="14"/>
  <c r="HK576" i="14"/>
  <c r="HJ576" i="14"/>
  <c r="HI576" i="14"/>
  <c r="HH576" i="14"/>
  <c r="HG576" i="14"/>
  <c r="HF576" i="14"/>
  <c r="HE576" i="14"/>
  <c r="HD576" i="14"/>
  <c r="HC576" i="14"/>
  <c r="HB576" i="14"/>
  <c r="HA576" i="14"/>
  <c r="GZ576" i="14"/>
  <c r="GY576" i="14"/>
  <c r="GX576" i="14"/>
  <c r="GW576" i="14"/>
  <c r="GV576" i="14"/>
  <c r="GU576" i="14"/>
  <c r="GT576" i="14"/>
  <c r="GS576" i="14"/>
  <c r="GR576" i="14"/>
  <c r="GQ576" i="14"/>
  <c r="GP576" i="14"/>
  <c r="GO576" i="14"/>
  <c r="GN576" i="14"/>
  <c r="GM576" i="14"/>
  <c r="GL576" i="14"/>
  <c r="GK576" i="14"/>
  <c r="GJ576" i="14"/>
  <c r="GI576" i="14"/>
  <c r="GH576" i="14"/>
  <c r="GG576" i="14"/>
  <c r="GF576" i="14"/>
  <c r="GE576" i="14"/>
  <c r="GD576" i="14"/>
  <c r="GC576" i="14"/>
  <c r="GB576" i="14"/>
  <c r="GA576" i="14"/>
  <c r="FZ576" i="14"/>
  <c r="FY576" i="14"/>
  <c r="FX576" i="14"/>
  <c r="FW576" i="14"/>
  <c r="FV576" i="14"/>
  <c r="FU576" i="14"/>
  <c r="FT576" i="14"/>
  <c r="FS576" i="14"/>
  <c r="FR576" i="14"/>
  <c r="FQ576" i="14"/>
  <c r="FP576" i="14"/>
  <c r="FO576" i="14"/>
  <c r="FN576" i="14"/>
  <c r="FM576" i="14"/>
  <c r="FL576" i="14"/>
  <c r="FK576" i="14"/>
  <c r="FJ576" i="14"/>
  <c r="FI576" i="14"/>
  <c r="FH576" i="14"/>
  <c r="FG576" i="14"/>
  <c r="FF576" i="14"/>
  <c r="FE576" i="14"/>
  <c r="FD576" i="14"/>
  <c r="FC576" i="14"/>
  <c r="FB576" i="14"/>
  <c r="FA576" i="14"/>
  <c r="EZ576" i="14"/>
  <c r="EY576" i="14"/>
  <c r="EX576" i="14"/>
  <c r="EW576" i="14"/>
  <c r="EV576" i="14"/>
  <c r="EU576" i="14"/>
  <c r="ET576" i="14"/>
  <c r="ES576" i="14"/>
  <c r="ER576" i="14"/>
  <c r="EQ576" i="14"/>
  <c r="EP576" i="14"/>
  <c r="EO576" i="14"/>
  <c r="EN576" i="14"/>
  <c r="EM576" i="14"/>
  <c r="EL576" i="14"/>
  <c r="EK576" i="14"/>
  <c r="EJ576" i="14"/>
  <c r="EI576" i="14"/>
  <c r="EH576" i="14"/>
  <c r="EG576" i="14"/>
  <c r="EF576" i="14"/>
  <c r="EE576" i="14"/>
  <c r="ED576" i="14"/>
  <c r="EC576" i="14"/>
  <c r="EB576" i="14"/>
  <c r="EA576" i="14"/>
  <c r="DZ576" i="14"/>
  <c r="DY576" i="14"/>
  <c r="DX576" i="14"/>
  <c r="DW576" i="14"/>
  <c r="DV576" i="14"/>
  <c r="DU576" i="14"/>
  <c r="DT576" i="14"/>
  <c r="DS576" i="14"/>
  <c r="DR576" i="14"/>
  <c r="DQ576" i="14"/>
  <c r="DP576" i="14"/>
  <c r="DO576" i="14"/>
  <c r="DN576" i="14"/>
  <c r="DM576" i="14"/>
  <c r="DL576" i="14"/>
  <c r="DK576" i="14"/>
  <c r="DJ576" i="14"/>
  <c r="DI576" i="14"/>
  <c r="DH576" i="14"/>
  <c r="DG576" i="14"/>
  <c r="DF576" i="14"/>
  <c r="DE576" i="14"/>
  <c r="DD576" i="14"/>
  <c r="DC576" i="14"/>
  <c r="DB576" i="14"/>
  <c r="DA576" i="14"/>
  <c r="CZ576" i="14"/>
  <c r="CY576" i="14"/>
  <c r="CX576" i="14"/>
  <c r="CW576" i="14"/>
  <c r="CV576" i="14"/>
  <c r="CU576" i="14"/>
  <c r="CT576" i="14"/>
  <c r="CS576" i="14"/>
  <c r="CR576" i="14"/>
  <c r="CQ576" i="14"/>
  <c r="CP576" i="14"/>
  <c r="CO576" i="14"/>
  <c r="CN576" i="14"/>
  <c r="CM576" i="14"/>
  <c r="CL576" i="14"/>
  <c r="CK576" i="14"/>
  <c r="CJ576" i="14"/>
  <c r="CI576" i="14"/>
  <c r="CH576" i="14"/>
  <c r="CG576" i="14"/>
  <c r="CF576" i="14"/>
  <c r="CE576" i="14"/>
  <c r="CD576" i="14"/>
  <c r="CC576" i="14"/>
  <c r="CB576" i="14"/>
  <c r="CA576" i="14"/>
  <c r="BZ576" i="14"/>
  <c r="BY576" i="14"/>
  <c r="BX576" i="14"/>
  <c r="BW576" i="14"/>
  <c r="BV576" i="14"/>
  <c r="BU576" i="14"/>
  <c r="BT576" i="14"/>
  <c r="BS576" i="14"/>
  <c r="BR576" i="14"/>
  <c r="BQ576" i="14"/>
  <c r="BP576" i="14"/>
  <c r="BO576" i="14"/>
  <c r="BN576" i="14"/>
  <c r="BM576" i="14"/>
  <c r="BL576" i="14"/>
  <c r="BK576" i="14"/>
  <c r="BJ576" i="14"/>
  <c r="BI576" i="14"/>
  <c r="BH576" i="14"/>
  <c r="BG576" i="14"/>
  <c r="BF576" i="14"/>
  <c r="BE576" i="14"/>
  <c r="BD576" i="14"/>
  <c r="BC576" i="14"/>
  <c r="BB576" i="14"/>
  <c r="BA576" i="14"/>
  <c r="AZ576" i="14"/>
  <c r="AY576" i="14"/>
  <c r="AX576" i="14"/>
  <c r="AW576" i="14"/>
  <c r="AV576" i="14"/>
  <c r="AU576" i="14"/>
  <c r="AT576" i="14"/>
  <c r="AS576" i="14"/>
  <c r="AR576" i="14"/>
  <c r="AQ576" i="14"/>
  <c r="AP576" i="14"/>
  <c r="AO576" i="14"/>
  <c r="AN576" i="14"/>
  <c r="AM576" i="14"/>
  <c r="AL576" i="14"/>
  <c r="AK576" i="14"/>
  <c r="AJ576" i="14"/>
  <c r="AI576" i="14"/>
  <c r="AH576" i="14"/>
  <c r="AG576" i="14"/>
  <c r="AF576" i="14"/>
  <c r="AE576" i="14"/>
  <c r="AD576" i="14"/>
  <c r="AC576" i="14"/>
  <c r="AB576" i="14"/>
  <c r="AA576" i="14"/>
  <c r="Z576" i="14"/>
  <c r="Y576" i="14"/>
  <c r="X576" i="14"/>
  <c r="W576" i="14"/>
  <c r="V576" i="14"/>
  <c r="U576" i="14"/>
  <c r="T576" i="14"/>
  <c r="S576" i="14"/>
  <c r="R576" i="14"/>
  <c r="Q576" i="14"/>
  <c r="P576" i="14"/>
  <c r="O576" i="14"/>
  <c r="N576" i="14"/>
  <c r="M576" i="14"/>
  <c r="L576" i="14"/>
  <c r="K576" i="14"/>
  <c r="J576" i="14"/>
  <c r="I576" i="14"/>
  <c r="H576" i="14"/>
  <c r="G576" i="14"/>
  <c r="JB575" i="14"/>
  <c r="JA575" i="14"/>
  <c r="IZ575" i="14"/>
  <c r="IY575" i="14"/>
  <c r="IX575" i="14"/>
  <c r="IW575" i="14"/>
  <c r="IV575" i="14"/>
  <c r="IU575" i="14"/>
  <c r="IT575" i="14"/>
  <c r="IS575" i="14"/>
  <c r="IR575" i="14"/>
  <c r="IQ575" i="14"/>
  <c r="IP575" i="14"/>
  <c r="IO575" i="14"/>
  <c r="IN575" i="14"/>
  <c r="IM575" i="14"/>
  <c r="IL575" i="14"/>
  <c r="IK575" i="14"/>
  <c r="IJ575" i="14"/>
  <c r="II575" i="14"/>
  <c r="IH575" i="14"/>
  <c r="IG575" i="14"/>
  <c r="IF575" i="14"/>
  <c r="IE575" i="14"/>
  <c r="ID575" i="14"/>
  <c r="IC575" i="14"/>
  <c r="IB575" i="14"/>
  <c r="IA575" i="14"/>
  <c r="HZ575" i="14"/>
  <c r="HY575" i="14"/>
  <c r="HX575" i="14"/>
  <c r="HW575" i="14"/>
  <c r="HV575" i="14"/>
  <c r="HU575" i="14"/>
  <c r="HT575" i="14"/>
  <c r="HS575" i="14"/>
  <c r="HR575" i="14"/>
  <c r="HQ575" i="14"/>
  <c r="HP575" i="14"/>
  <c r="HO575" i="14"/>
  <c r="HN575" i="14"/>
  <c r="HM575" i="14"/>
  <c r="HL575" i="14"/>
  <c r="HK575" i="14"/>
  <c r="HJ575" i="14"/>
  <c r="HI575" i="14"/>
  <c r="HH575" i="14"/>
  <c r="HG575" i="14"/>
  <c r="HF575" i="14"/>
  <c r="HE575" i="14"/>
  <c r="HD575" i="14"/>
  <c r="HC575" i="14"/>
  <c r="HB575" i="14"/>
  <c r="HA575" i="14"/>
  <c r="GZ575" i="14"/>
  <c r="GY575" i="14"/>
  <c r="GX575" i="14"/>
  <c r="GW575" i="14"/>
  <c r="GV575" i="14"/>
  <c r="GU575" i="14"/>
  <c r="GT575" i="14"/>
  <c r="GS575" i="14"/>
  <c r="GR575" i="14"/>
  <c r="GQ575" i="14"/>
  <c r="GP575" i="14"/>
  <c r="GO575" i="14"/>
  <c r="GN575" i="14"/>
  <c r="GM575" i="14"/>
  <c r="GL575" i="14"/>
  <c r="GK575" i="14"/>
  <c r="GJ575" i="14"/>
  <c r="GI575" i="14"/>
  <c r="GH575" i="14"/>
  <c r="GG575" i="14"/>
  <c r="GF575" i="14"/>
  <c r="GE575" i="14"/>
  <c r="GD575" i="14"/>
  <c r="GC575" i="14"/>
  <c r="GB575" i="14"/>
  <c r="GA575" i="14"/>
  <c r="FZ575" i="14"/>
  <c r="FY575" i="14"/>
  <c r="FX575" i="14"/>
  <c r="FW575" i="14"/>
  <c r="FV575" i="14"/>
  <c r="FU575" i="14"/>
  <c r="FT575" i="14"/>
  <c r="FS575" i="14"/>
  <c r="FR575" i="14"/>
  <c r="FQ575" i="14"/>
  <c r="FP575" i="14"/>
  <c r="FO575" i="14"/>
  <c r="FN575" i="14"/>
  <c r="FM575" i="14"/>
  <c r="FL575" i="14"/>
  <c r="FK575" i="14"/>
  <c r="FJ575" i="14"/>
  <c r="FI575" i="14"/>
  <c r="FH575" i="14"/>
  <c r="FG575" i="14"/>
  <c r="FF575" i="14"/>
  <c r="FE575" i="14"/>
  <c r="FD575" i="14"/>
  <c r="FC575" i="14"/>
  <c r="FB575" i="14"/>
  <c r="FA575" i="14"/>
  <c r="EZ575" i="14"/>
  <c r="EY575" i="14"/>
  <c r="EX575" i="14"/>
  <c r="EW575" i="14"/>
  <c r="EV575" i="14"/>
  <c r="EU575" i="14"/>
  <c r="ET575" i="14"/>
  <c r="ES575" i="14"/>
  <c r="ER575" i="14"/>
  <c r="EQ575" i="14"/>
  <c r="EP575" i="14"/>
  <c r="EO575" i="14"/>
  <c r="EN575" i="14"/>
  <c r="EM575" i="14"/>
  <c r="EL575" i="14"/>
  <c r="EK575" i="14"/>
  <c r="EJ575" i="14"/>
  <c r="EI575" i="14"/>
  <c r="EH575" i="14"/>
  <c r="EG575" i="14"/>
  <c r="EF575" i="14"/>
  <c r="EE575" i="14"/>
  <c r="ED575" i="14"/>
  <c r="EC575" i="14"/>
  <c r="EB575" i="14"/>
  <c r="EA575" i="14"/>
  <c r="DZ575" i="14"/>
  <c r="DY575" i="14"/>
  <c r="DX575" i="14"/>
  <c r="DW575" i="14"/>
  <c r="DV575" i="14"/>
  <c r="DU575" i="14"/>
  <c r="DT575" i="14"/>
  <c r="DS575" i="14"/>
  <c r="DR575" i="14"/>
  <c r="DQ575" i="14"/>
  <c r="DP575" i="14"/>
  <c r="DO575" i="14"/>
  <c r="DN575" i="14"/>
  <c r="DM575" i="14"/>
  <c r="DL575" i="14"/>
  <c r="DK575" i="14"/>
  <c r="DJ575" i="14"/>
  <c r="DI575" i="14"/>
  <c r="DH575" i="14"/>
  <c r="DG575" i="14"/>
  <c r="DF575" i="14"/>
  <c r="DE575" i="14"/>
  <c r="DD575" i="14"/>
  <c r="DC575" i="14"/>
  <c r="DB575" i="14"/>
  <c r="DA575" i="14"/>
  <c r="CZ575" i="14"/>
  <c r="CY575" i="14"/>
  <c r="CX575" i="14"/>
  <c r="CW575" i="14"/>
  <c r="CV575" i="14"/>
  <c r="CU575" i="14"/>
  <c r="CT575" i="14"/>
  <c r="CS575" i="14"/>
  <c r="CR575" i="14"/>
  <c r="CQ575" i="14"/>
  <c r="CP575" i="14"/>
  <c r="CO575" i="14"/>
  <c r="CN575" i="14"/>
  <c r="CM575" i="14"/>
  <c r="CL575" i="14"/>
  <c r="CK575" i="14"/>
  <c r="CJ575" i="14"/>
  <c r="CI575" i="14"/>
  <c r="CH575" i="14"/>
  <c r="CG575" i="14"/>
  <c r="CF575" i="14"/>
  <c r="CE575" i="14"/>
  <c r="CD575" i="14"/>
  <c r="CC575" i="14"/>
  <c r="CB575" i="14"/>
  <c r="CA575" i="14"/>
  <c r="BZ575" i="14"/>
  <c r="BY575" i="14"/>
  <c r="BX575" i="14"/>
  <c r="BW575" i="14"/>
  <c r="BV575" i="14"/>
  <c r="BU575" i="14"/>
  <c r="BT575" i="14"/>
  <c r="BS575" i="14"/>
  <c r="BR575" i="14"/>
  <c r="BQ575" i="14"/>
  <c r="BP575" i="14"/>
  <c r="BO575" i="14"/>
  <c r="BN575" i="14"/>
  <c r="BM575" i="14"/>
  <c r="BL575" i="14"/>
  <c r="BK575" i="14"/>
  <c r="BJ575" i="14"/>
  <c r="BI575" i="14"/>
  <c r="BH575" i="14"/>
  <c r="BG575" i="14"/>
  <c r="BF575" i="14"/>
  <c r="BE575" i="14"/>
  <c r="BD575" i="14"/>
  <c r="BC575" i="14"/>
  <c r="BB575" i="14"/>
  <c r="BA575" i="14"/>
  <c r="AZ575" i="14"/>
  <c r="AY575" i="14"/>
  <c r="AX575" i="14"/>
  <c r="AW575" i="14"/>
  <c r="AV575" i="14"/>
  <c r="AU575" i="14"/>
  <c r="AT575" i="14"/>
  <c r="AS575" i="14"/>
  <c r="AR575" i="14"/>
  <c r="AQ575" i="14"/>
  <c r="AP575" i="14"/>
  <c r="AO575" i="14"/>
  <c r="AN575" i="14"/>
  <c r="AM575" i="14"/>
  <c r="AL575" i="14"/>
  <c r="AK575" i="14"/>
  <c r="AJ575" i="14"/>
  <c r="AI575" i="14"/>
  <c r="AH575" i="14"/>
  <c r="AG575" i="14"/>
  <c r="AF575" i="14"/>
  <c r="AE575" i="14"/>
  <c r="AD575" i="14"/>
  <c r="AC575" i="14"/>
  <c r="AB575" i="14"/>
  <c r="AA575" i="14"/>
  <c r="Z575" i="14"/>
  <c r="Y575" i="14"/>
  <c r="X575" i="14"/>
  <c r="W575" i="14"/>
  <c r="V575" i="14"/>
  <c r="U575" i="14"/>
  <c r="T575" i="14"/>
  <c r="S575" i="14"/>
  <c r="R575" i="14"/>
  <c r="Q575" i="14"/>
  <c r="P575" i="14"/>
  <c r="O575" i="14"/>
  <c r="N575" i="14"/>
  <c r="M575" i="14"/>
  <c r="L575" i="14"/>
  <c r="K575" i="14"/>
  <c r="J575" i="14"/>
  <c r="I575" i="14"/>
  <c r="H575" i="14"/>
  <c r="G575" i="14"/>
  <c r="JB574" i="14"/>
  <c r="JA574" i="14"/>
  <c r="IZ574" i="14"/>
  <c r="IY574" i="14"/>
  <c r="IX574" i="14"/>
  <c r="IW574" i="14"/>
  <c r="IV574" i="14"/>
  <c r="IU574" i="14"/>
  <c r="IT574" i="14"/>
  <c r="IS574" i="14"/>
  <c r="IR574" i="14"/>
  <c r="IQ574" i="14"/>
  <c r="IP574" i="14"/>
  <c r="IO574" i="14"/>
  <c r="IN574" i="14"/>
  <c r="IM574" i="14"/>
  <c r="IL574" i="14"/>
  <c r="IK574" i="14"/>
  <c r="IJ574" i="14"/>
  <c r="II574" i="14"/>
  <c r="IH574" i="14"/>
  <c r="IG574" i="14"/>
  <c r="IF574" i="14"/>
  <c r="IE574" i="14"/>
  <c r="ID574" i="14"/>
  <c r="IC574" i="14"/>
  <c r="IB574" i="14"/>
  <c r="IA574" i="14"/>
  <c r="HZ574" i="14"/>
  <c r="HY574" i="14"/>
  <c r="HX574" i="14"/>
  <c r="HW574" i="14"/>
  <c r="HV574" i="14"/>
  <c r="HU574" i="14"/>
  <c r="HT574" i="14"/>
  <c r="HS574" i="14"/>
  <c r="HR574" i="14"/>
  <c r="HQ574" i="14"/>
  <c r="HP574" i="14"/>
  <c r="HO574" i="14"/>
  <c r="HN574" i="14"/>
  <c r="HM574" i="14"/>
  <c r="HL574" i="14"/>
  <c r="HK574" i="14"/>
  <c r="HJ574" i="14"/>
  <c r="HI574" i="14"/>
  <c r="HH574" i="14"/>
  <c r="HG574" i="14"/>
  <c r="HF574" i="14"/>
  <c r="HE574" i="14"/>
  <c r="HD574" i="14"/>
  <c r="HC574" i="14"/>
  <c r="HB574" i="14"/>
  <c r="HA574" i="14"/>
  <c r="GZ574" i="14"/>
  <c r="GY574" i="14"/>
  <c r="GX574" i="14"/>
  <c r="GW574" i="14"/>
  <c r="GV574" i="14"/>
  <c r="GU574" i="14"/>
  <c r="GT574" i="14"/>
  <c r="GS574" i="14"/>
  <c r="GR574" i="14"/>
  <c r="GQ574" i="14"/>
  <c r="GP574" i="14"/>
  <c r="GO574" i="14"/>
  <c r="GN574" i="14"/>
  <c r="GM574" i="14"/>
  <c r="GL574" i="14"/>
  <c r="GK574" i="14"/>
  <c r="GJ574" i="14"/>
  <c r="GI574" i="14"/>
  <c r="GH574" i="14"/>
  <c r="GG574" i="14"/>
  <c r="GF574" i="14"/>
  <c r="GE574" i="14"/>
  <c r="GD574" i="14"/>
  <c r="GC574" i="14"/>
  <c r="GB574" i="14"/>
  <c r="GA574" i="14"/>
  <c r="FZ574" i="14"/>
  <c r="FY574" i="14"/>
  <c r="FX574" i="14"/>
  <c r="FW574" i="14"/>
  <c r="FV574" i="14"/>
  <c r="FU574" i="14"/>
  <c r="FT574" i="14"/>
  <c r="FS574" i="14"/>
  <c r="FR574" i="14"/>
  <c r="FQ574" i="14"/>
  <c r="FP574" i="14"/>
  <c r="FO574" i="14"/>
  <c r="FN574" i="14"/>
  <c r="FM574" i="14"/>
  <c r="FL574" i="14"/>
  <c r="FK574" i="14"/>
  <c r="FJ574" i="14"/>
  <c r="FI574" i="14"/>
  <c r="FH574" i="14"/>
  <c r="FG574" i="14"/>
  <c r="FF574" i="14"/>
  <c r="FE574" i="14"/>
  <c r="FD574" i="14"/>
  <c r="FC574" i="14"/>
  <c r="FB574" i="14"/>
  <c r="FA574" i="14"/>
  <c r="EZ574" i="14"/>
  <c r="EY574" i="14"/>
  <c r="EX574" i="14"/>
  <c r="EW574" i="14"/>
  <c r="EV574" i="14"/>
  <c r="EU574" i="14"/>
  <c r="ET574" i="14"/>
  <c r="ES574" i="14"/>
  <c r="ER574" i="14"/>
  <c r="EQ574" i="14"/>
  <c r="EP574" i="14"/>
  <c r="EO574" i="14"/>
  <c r="EN574" i="14"/>
  <c r="EM574" i="14"/>
  <c r="EL574" i="14"/>
  <c r="EK574" i="14"/>
  <c r="EJ574" i="14"/>
  <c r="EI574" i="14"/>
  <c r="EH574" i="14"/>
  <c r="EG574" i="14"/>
  <c r="EF574" i="14"/>
  <c r="EE574" i="14"/>
  <c r="ED574" i="14"/>
  <c r="EC574" i="14"/>
  <c r="EB574" i="14"/>
  <c r="EA574" i="14"/>
  <c r="DZ574" i="14"/>
  <c r="DY574" i="14"/>
  <c r="DX574" i="14"/>
  <c r="DW574" i="14"/>
  <c r="DV574" i="14"/>
  <c r="DU574" i="14"/>
  <c r="DT574" i="14"/>
  <c r="DS574" i="14"/>
  <c r="DR574" i="14"/>
  <c r="DQ574" i="14"/>
  <c r="DP574" i="14"/>
  <c r="DO574" i="14"/>
  <c r="DN574" i="14"/>
  <c r="DM574" i="14"/>
  <c r="DL574" i="14"/>
  <c r="DK574" i="14"/>
  <c r="DJ574" i="14"/>
  <c r="DI574" i="14"/>
  <c r="DH574" i="14"/>
  <c r="DG574" i="14"/>
  <c r="DF574" i="14"/>
  <c r="DE574" i="14"/>
  <c r="DD574" i="14"/>
  <c r="DC574" i="14"/>
  <c r="DB574" i="14"/>
  <c r="DA574" i="14"/>
  <c r="CZ574" i="14"/>
  <c r="CY574" i="14"/>
  <c r="CX574" i="14"/>
  <c r="CW574" i="14"/>
  <c r="CV574" i="14"/>
  <c r="CU574" i="14"/>
  <c r="CT574" i="14"/>
  <c r="CS574" i="14"/>
  <c r="CR574" i="14"/>
  <c r="CQ574" i="14"/>
  <c r="CP574" i="14"/>
  <c r="CO574" i="14"/>
  <c r="CN574" i="14"/>
  <c r="CM574" i="14"/>
  <c r="CL574" i="14"/>
  <c r="CK574" i="14"/>
  <c r="CJ574" i="14"/>
  <c r="CI574" i="14"/>
  <c r="CH574" i="14"/>
  <c r="CG574" i="14"/>
  <c r="CF574" i="14"/>
  <c r="CE574" i="14"/>
  <c r="CD574" i="14"/>
  <c r="CC574" i="14"/>
  <c r="CB574" i="14"/>
  <c r="CA574" i="14"/>
  <c r="BZ574" i="14"/>
  <c r="BY574" i="14"/>
  <c r="BX574" i="14"/>
  <c r="BW574" i="14"/>
  <c r="BV574" i="14"/>
  <c r="BU574" i="14"/>
  <c r="BT574" i="14"/>
  <c r="BS574" i="14"/>
  <c r="BR574" i="14"/>
  <c r="BQ574" i="14"/>
  <c r="BP574" i="14"/>
  <c r="BO574" i="14"/>
  <c r="BN574" i="14"/>
  <c r="BM574" i="14"/>
  <c r="BL574" i="14"/>
  <c r="BK574" i="14"/>
  <c r="BJ574" i="14"/>
  <c r="BI574" i="14"/>
  <c r="BH574" i="14"/>
  <c r="BG574" i="14"/>
  <c r="BF574" i="14"/>
  <c r="BE574" i="14"/>
  <c r="BD574" i="14"/>
  <c r="BC574" i="14"/>
  <c r="BB574" i="14"/>
  <c r="BA574" i="14"/>
  <c r="AZ574" i="14"/>
  <c r="AY574" i="14"/>
  <c r="AX574" i="14"/>
  <c r="AW574" i="14"/>
  <c r="AV574" i="14"/>
  <c r="AU574" i="14"/>
  <c r="AT574" i="14"/>
  <c r="AS574" i="14"/>
  <c r="AR574" i="14"/>
  <c r="AQ574" i="14"/>
  <c r="AP574" i="14"/>
  <c r="AO574" i="14"/>
  <c r="AN574" i="14"/>
  <c r="AM574" i="14"/>
  <c r="AL574" i="14"/>
  <c r="AK574" i="14"/>
  <c r="AJ574" i="14"/>
  <c r="AI574" i="14"/>
  <c r="AH574" i="14"/>
  <c r="AG574" i="14"/>
  <c r="AF574" i="14"/>
  <c r="AE574" i="14"/>
  <c r="AD574" i="14"/>
  <c r="AC574" i="14"/>
  <c r="AB574" i="14"/>
  <c r="AA574" i="14"/>
  <c r="Z574" i="14"/>
  <c r="Y574" i="14"/>
  <c r="X574" i="14"/>
  <c r="W574" i="14"/>
  <c r="V574" i="14"/>
  <c r="U574" i="14"/>
  <c r="T574" i="14"/>
  <c r="S574" i="14"/>
  <c r="R574" i="14"/>
  <c r="Q574" i="14"/>
  <c r="P574" i="14"/>
  <c r="O574" i="14"/>
  <c r="N574" i="14"/>
  <c r="M574" i="14"/>
  <c r="L574" i="14"/>
  <c r="K574" i="14"/>
  <c r="J574" i="14"/>
  <c r="I574" i="14"/>
  <c r="H574" i="14"/>
  <c r="G574" i="14"/>
  <c r="JB573" i="14"/>
  <c r="JA573" i="14"/>
  <c r="IZ573" i="14"/>
  <c r="IY573" i="14"/>
  <c r="IX573" i="14"/>
  <c r="IW573" i="14"/>
  <c r="IV573" i="14"/>
  <c r="IU573" i="14"/>
  <c r="IT573" i="14"/>
  <c r="IS573" i="14"/>
  <c r="IR573" i="14"/>
  <c r="IQ573" i="14"/>
  <c r="IP573" i="14"/>
  <c r="IO573" i="14"/>
  <c r="IN573" i="14"/>
  <c r="IM573" i="14"/>
  <c r="IL573" i="14"/>
  <c r="IK573" i="14"/>
  <c r="IJ573" i="14"/>
  <c r="II573" i="14"/>
  <c r="IH573" i="14"/>
  <c r="IG573" i="14"/>
  <c r="IF573" i="14"/>
  <c r="IE573" i="14"/>
  <c r="ID573" i="14"/>
  <c r="IC573" i="14"/>
  <c r="IB573" i="14"/>
  <c r="IA573" i="14"/>
  <c r="HZ573" i="14"/>
  <c r="HY573" i="14"/>
  <c r="HX573" i="14"/>
  <c r="HW573" i="14"/>
  <c r="HV573" i="14"/>
  <c r="HU573" i="14"/>
  <c r="HT573" i="14"/>
  <c r="HS573" i="14"/>
  <c r="HR573" i="14"/>
  <c r="HQ573" i="14"/>
  <c r="HP573" i="14"/>
  <c r="HO573" i="14"/>
  <c r="HN573" i="14"/>
  <c r="HM573" i="14"/>
  <c r="HL573" i="14"/>
  <c r="HK573" i="14"/>
  <c r="HJ573" i="14"/>
  <c r="HI573" i="14"/>
  <c r="HH573" i="14"/>
  <c r="HG573" i="14"/>
  <c r="HF573" i="14"/>
  <c r="HE573" i="14"/>
  <c r="HD573" i="14"/>
  <c r="HC573" i="14"/>
  <c r="HB573" i="14"/>
  <c r="HA573" i="14"/>
  <c r="GZ573" i="14"/>
  <c r="GY573" i="14"/>
  <c r="GX573" i="14"/>
  <c r="GW573" i="14"/>
  <c r="GV573" i="14"/>
  <c r="GU573" i="14"/>
  <c r="GT573" i="14"/>
  <c r="GS573" i="14"/>
  <c r="GR573" i="14"/>
  <c r="GQ573" i="14"/>
  <c r="GP573" i="14"/>
  <c r="GO573" i="14"/>
  <c r="GN573" i="14"/>
  <c r="GM573" i="14"/>
  <c r="GL573" i="14"/>
  <c r="GK573" i="14"/>
  <c r="GJ573" i="14"/>
  <c r="GI573" i="14"/>
  <c r="GH573" i="14"/>
  <c r="GG573" i="14"/>
  <c r="GF573" i="14"/>
  <c r="GE573" i="14"/>
  <c r="GD573" i="14"/>
  <c r="GC573" i="14"/>
  <c r="GB573" i="14"/>
  <c r="GA573" i="14"/>
  <c r="FZ573" i="14"/>
  <c r="FY573" i="14"/>
  <c r="FX573" i="14"/>
  <c r="FW573" i="14"/>
  <c r="FV573" i="14"/>
  <c r="FU573" i="14"/>
  <c r="FT573" i="14"/>
  <c r="FS573" i="14"/>
  <c r="FR573" i="14"/>
  <c r="FQ573" i="14"/>
  <c r="FP573" i="14"/>
  <c r="FO573" i="14"/>
  <c r="FN573" i="14"/>
  <c r="FM573" i="14"/>
  <c r="FL573" i="14"/>
  <c r="FK573" i="14"/>
  <c r="FJ573" i="14"/>
  <c r="FI573" i="14"/>
  <c r="FH573" i="14"/>
  <c r="FG573" i="14"/>
  <c r="FF573" i="14"/>
  <c r="FE573" i="14"/>
  <c r="FD573" i="14"/>
  <c r="FC573" i="14"/>
  <c r="FB573" i="14"/>
  <c r="FA573" i="14"/>
  <c r="EZ573" i="14"/>
  <c r="EY573" i="14"/>
  <c r="EX573" i="14"/>
  <c r="EW573" i="14"/>
  <c r="EV573" i="14"/>
  <c r="EU573" i="14"/>
  <c r="ET573" i="14"/>
  <c r="ES573" i="14"/>
  <c r="ER573" i="14"/>
  <c r="EQ573" i="14"/>
  <c r="EP573" i="14"/>
  <c r="EO573" i="14"/>
  <c r="EN573" i="14"/>
  <c r="EM573" i="14"/>
  <c r="EL573" i="14"/>
  <c r="EK573" i="14"/>
  <c r="EJ573" i="14"/>
  <c r="EI573" i="14"/>
  <c r="EH573" i="14"/>
  <c r="EG573" i="14"/>
  <c r="EF573" i="14"/>
  <c r="EE573" i="14"/>
  <c r="ED573" i="14"/>
  <c r="EC573" i="14"/>
  <c r="EB573" i="14"/>
  <c r="EA573" i="14"/>
  <c r="DZ573" i="14"/>
  <c r="DY573" i="14"/>
  <c r="DX573" i="14"/>
  <c r="DW573" i="14"/>
  <c r="DV573" i="14"/>
  <c r="DU573" i="14"/>
  <c r="DT573" i="14"/>
  <c r="DS573" i="14"/>
  <c r="DR573" i="14"/>
  <c r="DQ573" i="14"/>
  <c r="DP573" i="14"/>
  <c r="DO573" i="14"/>
  <c r="DN573" i="14"/>
  <c r="DM573" i="14"/>
  <c r="DL573" i="14"/>
  <c r="DK573" i="14"/>
  <c r="DJ573" i="14"/>
  <c r="DI573" i="14"/>
  <c r="DH573" i="14"/>
  <c r="DG573" i="14"/>
  <c r="DF573" i="14"/>
  <c r="DE573" i="14"/>
  <c r="DD573" i="14"/>
  <c r="DC573" i="14"/>
  <c r="DB573" i="14"/>
  <c r="DA573" i="14"/>
  <c r="CZ573" i="14"/>
  <c r="CY573" i="14"/>
  <c r="CX573" i="14"/>
  <c r="CW573" i="14"/>
  <c r="CV573" i="14"/>
  <c r="CU573" i="14"/>
  <c r="CT573" i="14"/>
  <c r="CS573" i="14"/>
  <c r="CR573" i="14"/>
  <c r="CQ573" i="14"/>
  <c r="CP573" i="14"/>
  <c r="CO573" i="14"/>
  <c r="CN573" i="14"/>
  <c r="CM573" i="14"/>
  <c r="CL573" i="14"/>
  <c r="CK573" i="14"/>
  <c r="CJ573" i="14"/>
  <c r="CI573" i="14"/>
  <c r="CH573" i="14"/>
  <c r="CG573" i="14"/>
  <c r="CF573" i="14"/>
  <c r="CE573" i="14"/>
  <c r="CD573" i="14"/>
  <c r="CC573" i="14"/>
  <c r="CB573" i="14"/>
  <c r="CA573" i="14"/>
  <c r="BZ573" i="14"/>
  <c r="BY573" i="14"/>
  <c r="BX573" i="14"/>
  <c r="BW573" i="14"/>
  <c r="BV573" i="14"/>
  <c r="BU573" i="14"/>
  <c r="BT573" i="14"/>
  <c r="BS573" i="14"/>
  <c r="BR573" i="14"/>
  <c r="BQ573" i="14"/>
  <c r="BP573" i="14"/>
  <c r="BO573" i="14"/>
  <c r="BN573" i="14"/>
  <c r="BM573" i="14"/>
  <c r="BL573" i="14"/>
  <c r="BK573" i="14"/>
  <c r="BJ573" i="14"/>
  <c r="BI573" i="14"/>
  <c r="BH573" i="14"/>
  <c r="BG573" i="14"/>
  <c r="BF573" i="14"/>
  <c r="BE573" i="14"/>
  <c r="BD573" i="14"/>
  <c r="BC573" i="14"/>
  <c r="BB573" i="14"/>
  <c r="BA573" i="14"/>
  <c r="AZ573" i="14"/>
  <c r="AY573" i="14"/>
  <c r="AX573" i="14"/>
  <c r="AW573" i="14"/>
  <c r="AV573" i="14"/>
  <c r="AU573" i="14"/>
  <c r="AT573" i="14"/>
  <c r="AS573" i="14"/>
  <c r="AR573" i="14"/>
  <c r="AQ573" i="14"/>
  <c r="AP573" i="14"/>
  <c r="AO573" i="14"/>
  <c r="AN573" i="14"/>
  <c r="AM573" i="14"/>
  <c r="AL573" i="14"/>
  <c r="AK573" i="14"/>
  <c r="AJ573" i="14"/>
  <c r="AI573" i="14"/>
  <c r="AH573" i="14"/>
  <c r="AG573" i="14"/>
  <c r="AF573" i="14"/>
  <c r="AE573" i="14"/>
  <c r="AD573" i="14"/>
  <c r="AC573" i="14"/>
  <c r="AB573" i="14"/>
  <c r="AA573" i="14"/>
  <c r="Z573" i="14"/>
  <c r="Y573" i="14"/>
  <c r="X573" i="14"/>
  <c r="W573" i="14"/>
  <c r="V573" i="14"/>
  <c r="U573" i="14"/>
  <c r="T573" i="14"/>
  <c r="S573" i="14"/>
  <c r="R573" i="14"/>
  <c r="Q573" i="14"/>
  <c r="P573" i="14"/>
  <c r="O573" i="14"/>
  <c r="N573" i="14"/>
  <c r="M573" i="14"/>
  <c r="L573" i="14"/>
  <c r="K573" i="14"/>
  <c r="J573" i="14"/>
  <c r="I573" i="14"/>
  <c r="H573" i="14"/>
  <c r="G573" i="14"/>
  <c r="JB572" i="14"/>
  <c r="JA572" i="14"/>
  <c r="IZ572" i="14"/>
  <c r="IY572" i="14"/>
  <c r="IX572" i="14"/>
  <c r="IW572" i="14"/>
  <c r="IV572" i="14"/>
  <c r="IU572" i="14"/>
  <c r="IT572" i="14"/>
  <c r="IS572" i="14"/>
  <c r="IR572" i="14"/>
  <c r="IQ572" i="14"/>
  <c r="IP572" i="14"/>
  <c r="IO572" i="14"/>
  <c r="IN572" i="14"/>
  <c r="IM572" i="14"/>
  <c r="IL572" i="14"/>
  <c r="IK572" i="14"/>
  <c r="IJ572" i="14"/>
  <c r="II572" i="14"/>
  <c r="IH572" i="14"/>
  <c r="IG572" i="14"/>
  <c r="IF572" i="14"/>
  <c r="IE572" i="14"/>
  <c r="ID572" i="14"/>
  <c r="IC572" i="14"/>
  <c r="IB572" i="14"/>
  <c r="IA572" i="14"/>
  <c r="HZ572" i="14"/>
  <c r="HY572" i="14"/>
  <c r="HX572" i="14"/>
  <c r="HW572" i="14"/>
  <c r="HV572" i="14"/>
  <c r="HU572" i="14"/>
  <c r="HT572" i="14"/>
  <c r="HS572" i="14"/>
  <c r="HR572" i="14"/>
  <c r="HQ572" i="14"/>
  <c r="HP572" i="14"/>
  <c r="HO572" i="14"/>
  <c r="HN572" i="14"/>
  <c r="HM572" i="14"/>
  <c r="HL572" i="14"/>
  <c r="HK572" i="14"/>
  <c r="HJ572" i="14"/>
  <c r="HI572" i="14"/>
  <c r="HH572" i="14"/>
  <c r="HG572" i="14"/>
  <c r="HF572" i="14"/>
  <c r="HE572" i="14"/>
  <c r="HD572" i="14"/>
  <c r="HC572" i="14"/>
  <c r="HB572" i="14"/>
  <c r="HA572" i="14"/>
  <c r="GZ572" i="14"/>
  <c r="GY572" i="14"/>
  <c r="GX572" i="14"/>
  <c r="GW572" i="14"/>
  <c r="GV572" i="14"/>
  <c r="GU572" i="14"/>
  <c r="GT572" i="14"/>
  <c r="GS572" i="14"/>
  <c r="GR572" i="14"/>
  <c r="GQ572" i="14"/>
  <c r="GP572" i="14"/>
  <c r="GO572" i="14"/>
  <c r="GN572" i="14"/>
  <c r="GM572" i="14"/>
  <c r="GL572" i="14"/>
  <c r="GK572" i="14"/>
  <c r="GJ572" i="14"/>
  <c r="GI572" i="14"/>
  <c r="GH572" i="14"/>
  <c r="GG572" i="14"/>
  <c r="GF572" i="14"/>
  <c r="GE572" i="14"/>
  <c r="GD572" i="14"/>
  <c r="GC572" i="14"/>
  <c r="GB572" i="14"/>
  <c r="GA572" i="14"/>
  <c r="FZ572" i="14"/>
  <c r="FY572" i="14"/>
  <c r="FX572" i="14"/>
  <c r="FW572" i="14"/>
  <c r="FV572" i="14"/>
  <c r="FU572" i="14"/>
  <c r="FT572" i="14"/>
  <c r="FS572" i="14"/>
  <c r="FR572" i="14"/>
  <c r="FQ572" i="14"/>
  <c r="FP572" i="14"/>
  <c r="FO572" i="14"/>
  <c r="FN572" i="14"/>
  <c r="FM572" i="14"/>
  <c r="FL572" i="14"/>
  <c r="FK572" i="14"/>
  <c r="FJ572" i="14"/>
  <c r="FI572" i="14"/>
  <c r="FH572" i="14"/>
  <c r="FG572" i="14"/>
  <c r="FF572" i="14"/>
  <c r="FE572" i="14"/>
  <c r="FD572" i="14"/>
  <c r="FC572" i="14"/>
  <c r="FB572" i="14"/>
  <c r="FA572" i="14"/>
  <c r="EZ572" i="14"/>
  <c r="EY572" i="14"/>
  <c r="EX572" i="14"/>
  <c r="EW572" i="14"/>
  <c r="EV572" i="14"/>
  <c r="EU572" i="14"/>
  <c r="ET572" i="14"/>
  <c r="ES572" i="14"/>
  <c r="ER572" i="14"/>
  <c r="EQ572" i="14"/>
  <c r="EP572" i="14"/>
  <c r="EO572" i="14"/>
  <c r="EN572" i="14"/>
  <c r="EM572" i="14"/>
  <c r="EL572" i="14"/>
  <c r="EK572" i="14"/>
  <c r="EJ572" i="14"/>
  <c r="EI572" i="14"/>
  <c r="EH572" i="14"/>
  <c r="EG572" i="14"/>
  <c r="EF572" i="14"/>
  <c r="EE572" i="14"/>
  <c r="ED572" i="14"/>
  <c r="EC572" i="14"/>
  <c r="EB572" i="14"/>
  <c r="EA572" i="14"/>
  <c r="DZ572" i="14"/>
  <c r="DY572" i="14"/>
  <c r="DX572" i="14"/>
  <c r="DW572" i="14"/>
  <c r="DV572" i="14"/>
  <c r="DU572" i="14"/>
  <c r="DT572" i="14"/>
  <c r="DS572" i="14"/>
  <c r="DR572" i="14"/>
  <c r="DQ572" i="14"/>
  <c r="DP572" i="14"/>
  <c r="DO572" i="14"/>
  <c r="DN572" i="14"/>
  <c r="DM572" i="14"/>
  <c r="DL572" i="14"/>
  <c r="DK572" i="14"/>
  <c r="DJ572" i="14"/>
  <c r="DI572" i="14"/>
  <c r="DH572" i="14"/>
  <c r="DG572" i="14"/>
  <c r="DF572" i="14"/>
  <c r="DE572" i="14"/>
  <c r="DD572" i="14"/>
  <c r="DC572" i="14"/>
  <c r="DB572" i="14"/>
  <c r="DA572" i="14"/>
  <c r="CZ572" i="14"/>
  <c r="CY572" i="14"/>
  <c r="CX572" i="14"/>
  <c r="CW572" i="14"/>
  <c r="CV572" i="14"/>
  <c r="CU572" i="14"/>
  <c r="CT572" i="14"/>
  <c r="CS572" i="14"/>
  <c r="CR572" i="14"/>
  <c r="CQ572" i="14"/>
  <c r="CP572" i="14"/>
  <c r="CO572" i="14"/>
  <c r="CN572" i="14"/>
  <c r="CM572" i="14"/>
  <c r="CL572" i="14"/>
  <c r="CK572" i="14"/>
  <c r="CJ572" i="14"/>
  <c r="CI572" i="14"/>
  <c r="CH572" i="14"/>
  <c r="CG572" i="14"/>
  <c r="CF572" i="14"/>
  <c r="CE572" i="14"/>
  <c r="CD572" i="14"/>
  <c r="CC572" i="14"/>
  <c r="CB572" i="14"/>
  <c r="CA572" i="14"/>
  <c r="BZ572" i="14"/>
  <c r="BY572" i="14"/>
  <c r="BX572" i="14"/>
  <c r="BW572" i="14"/>
  <c r="BV572" i="14"/>
  <c r="BU572" i="14"/>
  <c r="BT572" i="14"/>
  <c r="BS572" i="14"/>
  <c r="BR572" i="14"/>
  <c r="BQ572" i="14"/>
  <c r="BP572" i="14"/>
  <c r="BO572" i="14"/>
  <c r="BN572" i="14"/>
  <c r="BM572" i="14"/>
  <c r="BL572" i="14"/>
  <c r="BK572" i="14"/>
  <c r="BJ572" i="14"/>
  <c r="BI572" i="14"/>
  <c r="BH572" i="14"/>
  <c r="BG572" i="14"/>
  <c r="BF572" i="14"/>
  <c r="BE572" i="14"/>
  <c r="BD572" i="14"/>
  <c r="BC572" i="14"/>
  <c r="BB572" i="14"/>
  <c r="BA572" i="14"/>
  <c r="AZ572" i="14"/>
  <c r="AY572" i="14"/>
  <c r="AX572" i="14"/>
  <c r="AW572" i="14"/>
  <c r="AV572" i="14"/>
  <c r="AU572" i="14"/>
  <c r="AT572" i="14"/>
  <c r="AS572" i="14"/>
  <c r="AR572" i="14"/>
  <c r="AQ572" i="14"/>
  <c r="AP572" i="14"/>
  <c r="AO572" i="14"/>
  <c r="AN572" i="14"/>
  <c r="AM572" i="14"/>
  <c r="AL572" i="14"/>
  <c r="AK572" i="14"/>
  <c r="AJ572" i="14"/>
  <c r="AI572" i="14"/>
  <c r="AH572" i="14"/>
  <c r="AG572" i="14"/>
  <c r="AF572" i="14"/>
  <c r="AE572" i="14"/>
  <c r="AD572" i="14"/>
  <c r="AC572" i="14"/>
  <c r="AB572" i="14"/>
  <c r="AA572" i="14"/>
  <c r="Z572" i="14"/>
  <c r="Y572" i="14"/>
  <c r="X572" i="14"/>
  <c r="W572" i="14"/>
  <c r="V572" i="14"/>
  <c r="U572" i="14"/>
  <c r="T572" i="14"/>
  <c r="S572" i="14"/>
  <c r="R572" i="14"/>
  <c r="Q572" i="14"/>
  <c r="P572" i="14"/>
  <c r="O572" i="14"/>
  <c r="N572" i="14"/>
  <c r="M572" i="14"/>
  <c r="L572" i="14"/>
  <c r="K572" i="14"/>
  <c r="J572" i="14"/>
  <c r="I572" i="14"/>
  <c r="H572" i="14"/>
  <c r="G572" i="14"/>
  <c r="JB571" i="14"/>
  <c r="JA571" i="14"/>
  <c r="IZ571" i="14"/>
  <c r="IY571" i="14"/>
  <c r="IX571" i="14"/>
  <c r="IW571" i="14"/>
  <c r="IV571" i="14"/>
  <c r="IU571" i="14"/>
  <c r="IT571" i="14"/>
  <c r="IS571" i="14"/>
  <c r="IR571" i="14"/>
  <c r="IQ571" i="14"/>
  <c r="IP571" i="14"/>
  <c r="IO571" i="14"/>
  <c r="IN571" i="14"/>
  <c r="IM571" i="14"/>
  <c r="IL571" i="14"/>
  <c r="IK571" i="14"/>
  <c r="IJ571" i="14"/>
  <c r="II571" i="14"/>
  <c r="IH571" i="14"/>
  <c r="IG571" i="14"/>
  <c r="IF571" i="14"/>
  <c r="IE571" i="14"/>
  <c r="ID571" i="14"/>
  <c r="IC571" i="14"/>
  <c r="IB571" i="14"/>
  <c r="IA571" i="14"/>
  <c r="HZ571" i="14"/>
  <c r="HY571" i="14"/>
  <c r="HX571" i="14"/>
  <c r="HW571" i="14"/>
  <c r="HV571" i="14"/>
  <c r="HU571" i="14"/>
  <c r="HT571" i="14"/>
  <c r="HS571" i="14"/>
  <c r="HR571" i="14"/>
  <c r="HQ571" i="14"/>
  <c r="HP571" i="14"/>
  <c r="HO571" i="14"/>
  <c r="HN571" i="14"/>
  <c r="HM571" i="14"/>
  <c r="HL571" i="14"/>
  <c r="HK571" i="14"/>
  <c r="HJ571" i="14"/>
  <c r="HI571" i="14"/>
  <c r="HH571" i="14"/>
  <c r="HG571" i="14"/>
  <c r="HF571" i="14"/>
  <c r="HE571" i="14"/>
  <c r="HD571" i="14"/>
  <c r="HC571" i="14"/>
  <c r="HB571" i="14"/>
  <c r="HA571" i="14"/>
  <c r="GZ571" i="14"/>
  <c r="GY571" i="14"/>
  <c r="GX571" i="14"/>
  <c r="GW571" i="14"/>
  <c r="GV571" i="14"/>
  <c r="GU571" i="14"/>
  <c r="GT571" i="14"/>
  <c r="GS571" i="14"/>
  <c r="GR571" i="14"/>
  <c r="GQ571" i="14"/>
  <c r="GP571" i="14"/>
  <c r="GO571" i="14"/>
  <c r="GN571" i="14"/>
  <c r="GM571" i="14"/>
  <c r="GL571" i="14"/>
  <c r="GK571" i="14"/>
  <c r="GJ571" i="14"/>
  <c r="GI571" i="14"/>
  <c r="GH571" i="14"/>
  <c r="GG571" i="14"/>
  <c r="GF571" i="14"/>
  <c r="GE571" i="14"/>
  <c r="GD571" i="14"/>
  <c r="GC571" i="14"/>
  <c r="GB571" i="14"/>
  <c r="GA571" i="14"/>
  <c r="FZ571" i="14"/>
  <c r="FY571" i="14"/>
  <c r="FX571" i="14"/>
  <c r="FW571" i="14"/>
  <c r="FV571" i="14"/>
  <c r="FU571" i="14"/>
  <c r="FT571" i="14"/>
  <c r="FS571" i="14"/>
  <c r="FR571" i="14"/>
  <c r="FQ571" i="14"/>
  <c r="FP571" i="14"/>
  <c r="FO571" i="14"/>
  <c r="FN571" i="14"/>
  <c r="FM571" i="14"/>
  <c r="FL571" i="14"/>
  <c r="FK571" i="14"/>
  <c r="FJ571" i="14"/>
  <c r="FI571" i="14"/>
  <c r="FH571" i="14"/>
  <c r="FG571" i="14"/>
  <c r="FF571" i="14"/>
  <c r="FE571" i="14"/>
  <c r="FD571" i="14"/>
  <c r="FC571" i="14"/>
  <c r="FB571" i="14"/>
  <c r="FA571" i="14"/>
  <c r="EZ571" i="14"/>
  <c r="EY571" i="14"/>
  <c r="EX571" i="14"/>
  <c r="EW571" i="14"/>
  <c r="EV571" i="14"/>
  <c r="EU571" i="14"/>
  <c r="ET571" i="14"/>
  <c r="ES571" i="14"/>
  <c r="ER571" i="14"/>
  <c r="EQ571" i="14"/>
  <c r="EP571" i="14"/>
  <c r="EO571" i="14"/>
  <c r="EN571" i="14"/>
  <c r="EM571" i="14"/>
  <c r="EL571" i="14"/>
  <c r="EK571" i="14"/>
  <c r="EJ571" i="14"/>
  <c r="EI571" i="14"/>
  <c r="EH571" i="14"/>
  <c r="EG571" i="14"/>
  <c r="EF571" i="14"/>
  <c r="EE571" i="14"/>
  <c r="ED571" i="14"/>
  <c r="EC571" i="14"/>
  <c r="EB571" i="14"/>
  <c r="EA571" i="14"/>
  <c r="DZ571" i="14"/>
  <c r="DY571" i="14"/>
  <c r="DX571" i="14"/>
  <c r="DW571" i="14"/>
  <c r="DV571" i="14"/>
  <c r="DU571" i="14"/>
  <c r="DT571" i="14"/>
  <c r="DS571" i="14"/>
  <c r="DR571" i="14"/>
  <c r="DQ571" i="14"/>
  <c r="DP571" i="14"/>
  <c r="DO571" i="14"/>
  <c r="DN571" i="14"/>
  <c r="DM571" i="14"/>
  <c r="DL571" i="14"/>
  <c r="DK571" i="14"/>
  <c r="DJ571" i="14"/>
  <c r="DI571" i="14"/>
  <c r="DH571" i="14"/>
  <c r="DG571" i="14"/>
  <c r="DF571" i="14"/>
  <c r="DE571" i="14"/>
  <c r="DD571" i="14"/>
  <c r="DC571" i="14"/>
  <c r="DB571" i="14"/>
  <c r="DA571" i="14"/>
  <c r="CZ571" i="14"/>
  <c r="CY571" i="14"/>
  <c r="CX571" i="14"/>
  <c r="CW571" i="14"/>
  <c r="CV571" i="14"/>
  <c r="CU571" i="14"/>
  <c r="CT571" i="14"/>
  <c r="CS571" i="14"/>
  <c r="CR571" i="14"/>
  <c r="CQ571" i="14"/>
  <c r="CP571" i="14"/>
  <c r="CO571" i="14"/>
  <c r="CN571" i="14"/>
  <c r="CM571" i="14"/>
  <c r="CL571" i="14"/>
  <c r="CK571" i="14"/>
  <c r="CJ571" i="14"/>
  <c r="CI571" i="14"/>
  <c r="CH571" i="14"/>
  <c r="CG571" i="14"/>
  <c r="CF571" i="14"/>
  <c r="CE571" i="14"/>
  <c r="CD571" i="14"/>
  <c r="CC571" i="14"/>
  <c r="CB571" i="14"/>
  <c r="CA571" i="14"/>
  <c r="BZ571" i="14"/>
  <c r="BY571" i="14"/>
  <c r="BX571" i="14"/>
  <c r="BW571" i="14"/>
  <c r="BV571" i="14"/>
  <c r="BU571" i="14"/>
  <c r="BT571" i="14"/>
  <c r="BS571" i="14"/>
  <c r="BR571" i="14"/>
  <c r="BQ571" i="14"/>
  <c r="BP571" i="14"/>
  <c r="BO571" i="14"/>
  <c r="BN571" i="14"/>
  <c r="BM571" i="14"/>
  <c r="BL571" i="14"/>
  <c r="BK571" i="14"/>
  <c r="BJ571" i="14"/>
  <c r="BI571" i="14"/>
  <c r="BH571" i="14"/>
  <c r="BG571" i="14"/>
  <c r="BF571" i="14"/>
  <c r="BE571" i="14"/>
  <c r="BD571" i="14"/>
  <c r="BC571" i="14"/>
  <c r="BB571" i="14"/>
  <c r="BA571" i="14"/>
  <c r="AZ571" i="14"/>
  <c r="AY571" i="14"/>
  <c r="AX571" i="14"/>
  <c r="AW571" i="14"/>
  <c r="AV571" i="14"/>
  <c r="AU571" i="14"/>
  <c r="AT571" i="14"/>
  <c r="AS571" i="14"/>
  <c r="AR571" i="14"/>
  <c r="AQ571" i="14"/>
  <c r="AP571" i="14"/>
  <c r="AO571" i="14"/>
  <c r="AN571" i="14"/>
  <c r="AM571" i="14"/>
  <c r="AL571" i="14"/>
  <c r="AK571" i="14"/>
  <c r="AJ571" i="14"/>
  <c r="AI571" i="14"/>
  <c r="AH571" i="14"/>
  <c r="AG571" i="14"/>
  <c r="AF571" i="14"/>
  <c r="AE571" i="14"/>
  <c r="AD571" i="14"/>
  <c r="AC571" i="14"/>
  <c r="AB571" i="14"/>
  <c r="AA571" i="14"/>
  <c r="Z571" i="14"/>
  <c r="Y571" i="14"/>
  <c r="X571" i="14"/>
  <c r="W571" i="14"/>
  <c r="V571" i="14"/>
  <c r="U571" i="14"/>
  <c r="T571" i="14"/>
  <c r="S571" i="14"/>
  <c r="R571" i="14"/>
  <c r="Q571" i="14"/>
  <c r="P571" i="14"/>
  <c r="O571" i="14"/>
  <c r="N571" i="14"/>
  <c r="M571" i="14"/>
  <c r="L571" i="14"/>
  <c r="K571" i="14"/>
  <c r="J571" i="14"/>
  <c r="I571" i="14"/>
  <c r="H571" i="14"/>
  <c r="G571" i="14"/>
  <c r="JB570" i="14"/>
  <c r="JA570" i="14"/>
  <c r="IZ570" i="14"/>
  <c r="IY570" i="14"/>
  <c r="IX570" i="14"/>
  <c r="IW570" i="14"/>
  <c r="IV570" i="14"/>
  <c r="IU570" i="14"/>
  <c r="IT570" i="14"/>
  <c r="IS570" i="14"/>
  <c r="IR570" i="14"/>
  <c r="IQ570" i="14"/>
  <c r="IP570" i="14"/>
  <c r="IO570" i="14"/>
  <c r="IN570" i="14"/>
  <c r="IM570" i="14"/>
  <c r="IL570" i="14"/>
  <c r="IK570" i="14"/>
  <c r="IJ570" i="14"/>
  <c r="II570" i="14"/>
  <c r="IH570" i="14"/>
  <c r="IG570" i="14"/>
  <c r="IF570" i="14"/>
  <c r="IE570" i="14"/>
  <c r="ID570" i="14"/>
  <c r="IC570" i="14"/>
  <c r="IB570" i="14"/>
  <c r="IA570" i="14"/>
  <c r="HZ570" i="14"/>
  <c r="HY570" i="14"/>
  <c r="HX570" i="14"/>
  <c r="HW570" i="14"/>
  <c r="HV570" i="14"/>
  <c r="HU570" i="14"/>
  <c r="HT570" i="14"/>
  <c r="HS570" i="14"/>
  <c r="HR570" i="14"/>
  <c r="HQ570" i="14"/>
  <c r="HP570" i="14"/>
  <c r="HO570" i="14"/>
  <c r="HN570" i="14"/>
  <c r="HM570" i="14"/>
  <c r="HL570" i="14"/>
  <c r="HK570" i="14"/>
  <c r="HJ570" i="14"/>
  <c r="HI570" i="14"/>
  <c r="HH570" i="14"/>
  <c r="HG570" i="14"/>
  <c r="HF570" i="14"/>
  <c r="HE570" i="14"/>
  <c r="HD570" i="14"/>
  <c r="HC570" i="14"/>
  <c r="HB570" i="14"/>
  <c r="HA570" i="14"/>
  <c r="GZ570" i="14"/>
  <c r="GY570" i="14"/>
  <c r="GX570" i="14"/>
  <c r="GW570" i="14"/>
  <c r="GV570" i="14"/>
  <c r="GU570" i="14"/>
  <c r="GT570" i="14"/>
  <c r="GS570" i="14"/>
  <c r="GR570" i="14"/>
  <c r="GQ570" i="14"/>
  <c r="GP570" i="14"/>
  <c r="GO570" i="14"/>
  <c r="GN570" i="14"/>
  <c r="GM570" i="14"/>
  <c r="GL570" i="14"/>
  <c r="GK570" i="14"/>
  <c r="GJ570" i="14"/>
  <c r="GI570" i="14"/>
  <c r="GH570" i="14"/>
  <c r="GG570" i="14"/>
  <c r="GF570" i="14"/>
  <c r="GE570" i="14"/>
  <c r="GD570" i="14"/>
  <c r="GC570" i="14"/>
  <c r="GB570" i="14"/>
  <c r="GA570" i="14"/>
  <c r="FZ570" i="14"/>
  <c r="FY570" i="14"/>
  <c r="FX570" i="14"/>
  <c r="FW570" i="14"/>
  <c r="FV570" i="14"/>
  <c r="FU570" i="14"/>
  <c r="FT570" i="14"/>
  <c r="FS570" i="14"/>
  <c r="FR570" i="14"/>
  <c r="FQ570" i="14"/>
  <c r="FP570" i="14"/>
  <c r="FO570" i="14"/>
  <c r="FN570" i="14"/>
  <c r="FM570" i="14"/>
  <c r="FL570" i="14"/>
  <c r="FK570" i="14"/>
  <c r="FJ570" i="14"/>
  <c r="FI570" i="14"/>
  <c r="FH570" i="14"/>
  <c r="FG570" i="14"/>
  <c r="FF570" i="14"/>
  <c r="FE570" i="14"/>
  <c r="FD570" i="14"/>
  <c r="FC570" i="14"/>
  <c r="FB570" i="14"/>
  <c r="FA570" i="14"/>
  <c r="EZ570" i="14"/>
  <c r="EY570" i="14"/>
  <c r="EX570" i="14"/>
  <c r="EW570" i="14"/>
  <c r="EV570" i="14"/>
  <c r="EU570" i="14"/>
  <c r="ET570" i="14"/>
  <c r="ES570" i="14"/>
  <c r="ER570" i="14"/>
  <c r="EQ570" i="14"/>
  <c r="EP570" i="14"/>
  <c r="EO570" i="14"/>
  <c r="EN570" i="14"/>
  <c r="EM570" i="14"/>
  <c r="EL570" i="14"/>
  <c r="EK570" i="14"/>
  <c r="EJ570" i="14"/>
  <c r="EI570" i="14"/>
  <c r="EH570" i="14"/>
  <c r="EG570" i="14"/>
  <c r="EF570" i="14"/>
  <c r="EE570" i="14"/>
  <c r="ED570" i="14"/>
  <c r="EC570" i="14"/>
  <c r="EB570" i="14"/>
  <c r="EA570" i="14"/>
  <c r="DZ570" i="14"/>
  <c r="DY570" i="14"/>
  <c r="DX570" i="14"/>
  <c r="DW570" i="14"/>
  <c r="DV570" i="14"/>
  <c r="DU570" i="14"/>
  <c r="DT570" i="14"/>
  <c r="DS570" i="14"/>
  <c r="DR570" i="14"/>
  <c r="DQ570" i="14"/>
  <c r="DP570" i="14"/>
  <c r="DO570" i="14"/>
  <c r="DN570" i="14"/>
  <c r="DM570" i="14"/>
  <c r="DL570" i="14"/>
  <c r="DK570" i="14"/>
  <c r="DJ570" i="14"/>
  <c r="DI570" i="14"/>
  <c r="DH570" i="14"/>
  <c r="DG570" i="14"/>
  <c r="DF570" i="14"/>
  <c r="DE570" i="14"/>
  <c r="DD570" i="14"/>
  <c r="DC570" i="14"/>
  <c r="DB570" i="14"/>
  <c r="DA570" i="14"/>
  <c r="CZ570" i="14"/>
  <c r="CY570" i="14"/>
  <c r="CX570" i="14"/>
  <c r="CW570" i="14"/>
  <c r="CV570" i="14"/>
  <c r="CU570" i="14"/>
  <c r="CT570" i="14"/>
  <c r="CS570" i="14"/>
  <c r="CR570" i="14"/>
  <c r="CQ570" i="14"/>
  <c r="CP570" i="14"/>
  <c r="CO570" i="14"/>
  <c r="CN570" i="14"/>
  <c r="CM570" i="14"/>
  <c r="CL570" i="14"/>
  <c r="CK570" i="14"/>
  <c r="CJ570" i="14"/>
  <c r="CI570" i="14"/>
  <c r="CH570" i="14"/>
  <c r="CG570" i="14"/>
  <c r="CF570" i="14"/>
  <c r="CE570" i="14"/>
  <c r="CD570" i="14"/>
  <c r="CC570" i="14"/>
  <c r="CB570" i="14"/>
  <c r="CA570" i="14"/>
  <c r="BZ570" i="14"/>
  <c r="BY570" i="14"/>
  <c r="BX570" i="14"/>
  <c r="BW570" i="14"/>
  <c r="BV570" i="14"/>
  <c r="BU570" i="14"/>
  <c r="BT570" i="14"/>
  <c r="BS570" i="14"/>
  <c r="BR570" i="14"/>
  <c r="BQ570" i="14"/>
  <c r="BP570" i="14"/>
  <c r="BO570" i="14"/>
  <c r="BN570" i="14"/>
  <c r="BM570" i="14"/>
  <c r="BL570" i="14"/>
  <c r="BK570" i="14"/>
  <c r="BJ570" i="14"/>
  <c r="BI570" i="14"/>
  <c r="BH570" i="14"/>
  <c r="BG570" i="14"/>
  <c r="BF570" i="14"/>
  <c r="BE570" i="14"/>
  <c r="BD570" i="14"/>
  <c r="BC570" i="14"/>
  <c r="BB570" i="14"/>
  <c r="BA570" i="14"/>
  <c r="AZ570" i="14"/>
  <c r="AY570" i="14"/>
  <c r="AX570" i="14"/>
  <c r="AW570" i="14"/>
  <c r="AV570" i="14"/>
  <c r="AU570" i="14"/>
  <c r="AT570" i="14"/>
  <c r="AS570" i="14"/>
  <c r="AR570" i="14"/>
  <c r="AQ570" i="14"/>
  <c r="AP570" i="14"/>
  <c r="AO570" i="14"/>
  <c r="AN570" i="14"/>
  <c r="AM570" i="14"/>
  <c r="AL570" i="14"/>
  <c r="AK570" i="14"/>
  <c r="AJ570" i="14"/>
  <c r="AI570" i="14"/>
  <c r="AH570" i="14"/>
  <c r="AG570" i="14"/>
  <c r="AF570" i="14"/>
  <c r="AE570" i="14"/>
  <c r="AD570" i="14"/>
  <c r="AC570" i="14"/>
  <c r="AB570" i="14"/>
  <c r="AA570" i="14"/>
  <c r="Z570" i="14"/>
  <c r="Y570" i="14"/>
  <c r="X570" i="14"/>
  <c r="W570" i="14"/>
  <c r="V570" i="14"/>
  <c r="U570" i="14"/>
  <c r="T570" i="14"/>
  <c r="S570" i="14"/>
  <c r="R570" i="14"/>
  <c r="Q570" i="14"/>
  <c r="P570" i="14"/>
  <c r="O570" i="14"/>
  <c r="N570" i="14"/>
  <c r="M570" i="14"/>
  <c r="L570" i="14"/>
  <c r="K570" i="14"/>
  <c r="J570" i="14"/>
  <c r="I570" i="14"/>
  <c r="H570" i="14"/>
  <c r="G570" i="14"/>
  <c r="JB569" i="14"/>
  <c r="JA569" i="14"/>
  <c r="IZ569" i="14"/>
  <c r="IY569" i="14"/>
  <c r="IX569" i="14"/>
  <c r="IW569" i="14"/>
  <c r="IV569" i="14"/>
  <c r="IU569" i="14"/>
  <c r="IT569" i="14"/>
  <c r="IS569" i="14"/>
  <c r="IR569" i="14"/>
  <c r="IQ569" i="14"/>
  <c r="IP569" i="14"/>
  <c r="IO569" i="14"/>
  <c r="IN569" i="14"/>
  <c r="IM569" i="14"/>
  <c r="IL569" i="14"/>
  <c r="IK569" i="14"/>
  <c r="IJ569" i="14"/>
  <c r="II569" i="14"/>
  <c r="IH569" i="14"/>
  <c r="IG569" i="14"/>
  <c r="IF569" i="14"/>
  <c r="IE569" i="14"/>
  <c r="ID569" i="14"/>
  <c r="IC569" i="14"/>
  <c r="IB569" i="14"/>
  <c r="IA569" i="14"/>
  <c r="HZ569" i="14"/>
  <c r="HY569" i="14"/>
  <c r="HX569" i="14"/>
  <c r="HW569" i="14"/>
  <c r="HV569" i="14"/>
  <c r="HU569" i="14"/>
  <c r="HT569" i="14"/>
  <c r="HS569" i="14"/>
  <c r="HR569" i="14"/>
  <c r="HQ569" i="14"/>
  <c r="HP569" i="14"/>
  <c r="HO569" i="14"/>
  <c r="HN569" i="14"/>
  <c r="HM569" i="14"/>
  <c r="HL569" i="14"/>
  <c r="HK569" i="14"/>
  <c r="HJ569" i="14"/>
  <c r="HI569" i="14"/>
  <c r="HH569" i="14"/>
  <c r="HG569" i="14"/>
  <c r="HF569" i="14"/>
  <c r="HE569" i="14"/>
  <c r="HD569" i="14"/>
  <c r="HC569" i="14"/>
  <c r="HB569" i="14"/>
  <c r="HA569" i="14"/>
  <c r="GZ569" i="14"/>
  <c r="GY569" i="14"/>
  <c r="GX569" i="14"/>
  <c r="GW569" i="14"/>
  <c r="GV569" i="14"/>
  <c r="GU569" i="14"/>
  <c r="GT569" i="14"/>
  <c r="GS569" i="14"/>
  <c r="GR569" i="14"/>
  <c r="GQ569" i="14"/>
  <c r="GP569" i="14"/>
  <c r="GO569" i="14"/>
  <c r="GN569" i="14"/>
  <c r="GM569" i="14"/>
  <c r="GL569" i="14"/>
  <c r="GK569" i="14"/>
  <c r="GJ569" i="14"/>
  <c r="GI569" i="14"/>
  <c r="GH569" i="14"/>
  <c r="GG569" i="14"/>
  <c r="GF569" i="14"/>
  <c r="GE569" i="14"/>
  <c r="GD569" i="14"/>
  <c r="GC569" i="14"/>
  <c r="GB569" i="14"/>
  <c r="GA569" i="14"/>
  <c r="FZ569" i="14"/>
  <c r="FY569" i="14"/>
  <c r="FX569" i="14"/>
  <c r="FW569" i="14"/>
  <c r="FV569" i="14"/>
  <c r="FU569" i="14"/>
  <c r="FT569" i="14"/>
  <c r="FS569" i="14"/>
  <c r="FR569" i="14"/>
  <c r="FQ569" i="14"/>
  <c r="FP569" i="14"/>
  <c r="FO569" i="14"/>
  <c r="FN569" i="14"/>
  <c r="FM569" i="14"/>
  <c r="FL569" i="14"/>
  <c r="FK569" i="14"/>
  <c r="FJ569" i="14"/>
  <c r="FI569" i="14"/>
  <c r="FH569" i="14"/>
  <c r="FG569" i="14"/>
  <c r="FF569" i="14"/>
  <c r="FE569" i="14"/>
  <c r="FD569" i="14"/>
  <c r="FC569" i="14"/>
  <c r="FB569" i="14"/>
  <c r="FA569" i="14"/>
  <c r="EZ569" i="14"/>
  <c r="EY569" i="14"/>
  <c r="EX569" i="14"/>
  <c r="EW569" i="14"/>
  <c r="EV569" i="14"/>
  <c r="EU569" i="14"/>
  <c r="ET569" i="14"/>
  <c r="ES569" i="14"/>
  <c r="ER569" i="14"/>
  <c r="EQ569" i="14"/>
  <c r="EP569" i="14"/>
  <c r="EO569" i="14"/>
  <c r="EN569" i="14"/>
  <c r="EM569" i="14"/>
  <c r="EL569" i="14"/>
  <c r="EK569" i="14"/>
  <c r="EJ569" i="14"/>
  <c r="EI569" i="14"/>
  <c r="EH569" i="14"/>
  <c r="EG569" i="14"/>
  <c r="EF569" i="14"/>
  <c r="EE569" i="14"/>
  <c r="ED569" i="14"/>
  <c r="EC569" i="14"/>
  <c r="EB569" i="14"/>
  <c r="EA569" i="14"/>
  <c r="DZ569" i="14"/>
  <c r="DY569" i="14"/>
  <c r="DX569" i="14"/>
  <c r="DW569" i="14"/>
  <c r="DV569" i="14"/>
  <c r="DU569" i="14"/>
  <c r="DT569" i="14"/>
  <c r="DS569" i="14"/>
  <c r="DR569" i="14"/>
  <c r="DQ569" i="14"/>
  <c r="DP569" i="14"/>
  <c r="DO569" i="14"/>
  <c r="DN569" i="14"/>
  <c r="DM569" i="14"/>
  <c r="DL569" i="14"/>
  <c r="DK569" i="14"/>
  <c r="DJ569" i="14"/>
  <c r="DI569" i="14"/>
  <c r="DH569" i="14"/>
  <c r="DG569" i="14"/>
  <c r="DF569" i="14"/>
  <c r="DE569" i="14"/>
  <c r="DD569" i="14"/>
  <c r="DC569" i="14"/>
  <c r="DB569" i="14"/>
  <c r="DA569" i="14"/>
  <c r="CZ569" i="14"/>
  <c r="CY569" i="14"/>
  <c r="CX569" i="14"/>
  <c r="CW569" i="14"/>
  <c r="CV569" i="14"/>
  <c r="CU569" i="14"/>
  <c r="CT569" i="14"/>
  <c r="CS569" i="14"/>
  <c r="CR569" i="14"/>
  <c r="CQ569" i="14"/>
  <c r="CP569" i="14"/>
  <c r="CO569" i="14"/>
  <c r="CN569" i="14"/>
  <c r="CM569" i="14"/>
  <c r="CL569" i="14"/>
  <c r="CK569" i="14"/>
  <c r="CJ569" i="14"/>
  <c r="CI569" i="14"/>
  <c r="CH569" i="14"/>
  <c r="CG569" i="14"/>
  <c r="CF569" i="14"/>
  <c r="CE569" i="14"/>
  <c r="CD569" i="14"/>
  <c r="CC569" i="14"/>
  <c r="CB569" i="14"/>
  <c r="CA569" i="14"/>
  <c r="BZ569" i="14"/>
  <c r="BY569" i="14"/>
  <c r="BX569" i="14"/>
  <c r="BW569" i="14"/>
  <c r="BV569" i="14"/>
  <c r="BU569" i="14"/>
  <c r="BT569" i="14"/>
  <c r="BS569" i="14"/>
  <c r="BR569" i="14"/>
  <c r="BQ569" i="14"/>
  <c r="BP569" i="14"/>
  <c r="BO569" i="14"/>
  <c r="BN569" i="14"/>
  <c r="BM569" i="14"/>
  <c r="BL569" i="14"/>
  <c r="BK569" i="14"/>
  <c r="BJ569" i="14"/>
  <c r="BI569" i="14"/>
  <c r="BH569" i="14"/>
  <c r="BG569" i="14"/>
  <c r="BF569" i="14"/>
  <c r="BE569" i="14"/>
  <c r="BD569" i="14"/>
  <c r="BC569" i="14"/>
  <c r="BB569" i="14"/>
  <c r="BA569" i="14"/>
  <c r="AZ569" i="14"/>
  <c r="AY569" i="14"/>
  <c r="AX569" i="14"/>
  <c r="AW569" i="14"/>
  <c r="AV569" i="14"/>
  <c r="AU569" i="14"/>
  <c r="AT569" i="14"/>
  <c r="AS569" i="14"/>
  <c r="AR569" i="14"/>
  <c r="AQ569" i="14"/>
  <c r="AP569" i="14"/>
  <c r="AO569" i="14"/>
  <c r="AN569" i="14"/>
  <c r="AM569" i="14"/>
  <c r="AL569" i="14"/>
  <c r="AK569" i="14"/>
  <c r="AJ569" i="14"/>
  <c r="AI569" i="14"/>
  <c r="AH569" i="14"/>
  <c r="AG569" i="14"/>
  <c r="AF569" i="14"/>
  <c r="AE569" i="14"/>
  <c r="AD569" i="14"/>
  <c r="AC569" i="14"/>
  <c r="AB569" i="14"/>
  <c r="AA569" i="14"/>
  <c r="Z569" i="14"/>
  <c r="Y569" i="14"/>
  <c r="X569" i="14"/>
  <c r="W569" i="14"/>
  <c r="V569" i="14"/>
  <c r="U569" i="14"/>
  <c r="T569" i="14"/>
  <c r="S569" i="14"/>
  <c r="R569" i="14"/>
  <c r="Q569" i="14"/>
  <c r="P569" i="14"/>
  <c r="O569" i="14"/>
  <c r="N569" i="14"/>
  <c r="M569" i="14"/>
  <c r="L569" i="14"/>
  <c r="K569" i="14"/>
  <c r="J569" i="14"/>
  <c r="I569" i="14"/>
  <c r="H569" i="14"/>
  <c r="G569" i="14"/>
  <c r="JB568" i="14"/>
  <c r="JA568" i="14"/>
  <c r="IZ568" i="14"/>
  <c r="IY568" i="14"/>
  <c r="IX568" i="14"/>
  <c r="IW568" i="14"/>
  <c r="IV568" i="14"/>
  <c r="IU568" i="14"/>
  <c r="IT568" i="14"/>
  <c r="IS568" i="14"/>
  <c r="IR568" i="14"/>
  <c r="IQ568" i="14"/>
  <c r="IP568" i="14"/>
  <c r="IO568" i="14"/>
  <c r="IN568" i="14"/>
  <c r="IM568" i="14"/>
  <c r="IL568" i="14"/>
  <c r="IK568" i="14"/>
  <c r="IJ568" i="14"/>
  <c r="II568" i="14"/>
  <c r="IH568" i="14"/>
  <c r="IG568" i="14"/>
  <c r="IF568" i="14"/>
  <c r="IE568" i="14"/>
  <c r="ID568" i="14"/>
  <c r="IC568" i="14"/>
  <c r="IB568" i="14"/>
  <c r="IA568" i="14"/>
  <c r="HZ568" i="14"/>
  <c r="HY568" i="14"/>
  <c r="HX568" i="14"/>
  <c r="HW568" i="14"/>
  <c r="HV568" i="14"/>
  <c r="HU568" i="14"/>
  <c r="HT568" i="14"/>
  <c r="HS568" i="14"/>
  <c r="HR568" i="14"/>
  <c r="HQ568" i="14"/>
  <c r="HP568" i="14"/>
  <c r="HO568" i="14"/>
  <c r="HN568" i="14"/>
  <c r="HM568" i="14"/>
  <c r="HL568" i="14"/>
  <c r="HK568" i="14"/>
  <c r="HJ568" i="14"/>
  <c r="HI568" i="14"/>
  <c r="HH568" i="14"/>
  <c r="HG568" i="14"/>
  <c r="HF568" i="14"/>
  <c r="HE568" i="14"/>
  <c r="HD568" i="14"/>
  <c r="HC568" i="14"/>
  <c r="HB568" i="14"/>
  <c r="HA568" i="14"/>
  <c r="GZ568" i="14"/>
  <c r="GY568" i="14"/>
  <c r="GX568" i="14"/>
  <c r="GW568" i="14"/>
  <c r="GV568" i="14"/>
  <c r="GU568" i="14"/>
  <c r="GT568" i="14"/>
  <c r="GS568" i="14"/>
  <c r="GR568" i="14"/>
  <c r="GQ568" i="14"/>
  <c r="GP568" i="14"/>
  <c r="GO568" i="14"/>
  <c r="GN568" i="14"/>
  <c r="GM568" i="14"/>
  <c r="GL568" i="14"/>
  <c r="GK568" i="14"/>
  <c r="GJ568" i="14"/>
  <c r="GI568" i="14"/>
  <c r="GH568" i="14"/>
  <c r="GG568" i="14"/>
  <c r="GF568" i="14"/>
  <c r="GE568" i="14"/>
  <c r="GD568" i="14"/>
  <c r="GC568" i="14"/>
  <c r="GB568" i="14"/>
  <c r="GA568" i="14"/>
  <c r="FZ568" i="14"/>
  <c r="FY568" i="14"/>
  <c r="FX568" i="14"/>
  <c r="FW568" i="14"/>
  <c r="FV568" i="14"/>
  <c r="FU568" i="14"/>
  <c r="FT568" i="14"/>
  <c r="FS568" i="14"/>
  <c r="FR568" i="14"/>
  <c r="FQ568" i="14"/>
  <c r="FP568" i="14"/>
  <c r="FO568" i="14"/>
  <c r="FN568" i="14"/>
  <c r="FM568" i="14"/>
  <c r="FL568" i="14"/>
  <c r="FK568" i="14"/>
  <c r="FJ568" i="14"/>
  <c r="FI568" i="14"/>
  <c r="FH568" i="14"/>
  <c r="FG568" i="14"/>
  <c r="FF568" i="14"/>
  <c r="FE568" i="14"/>
  <c r="FD568" i="14"/>
  <c r="FC568" i="14"/>
  <c r="FB568" i="14"/>
  <c r="FA568" i="14"/>
  <c r="EZ568" i="14"/>
  <c r="EY568" i="14"/>
  <c r="EX568" i="14"/>
  <c r="EW568" i="14"/>
  <c r="EV568" i="14"/>
  <c r="EU568" i="14"/>
  <c r="ET568" i="14"/>
  <c r="ES568" i="14"/>
  <c r="ER568" i="14"/>
  <c r="EQ568" i="14"/>
  <c r="EP568" i="14"/>
  <c r="EO568" i="14"/>
  <c r="EN568" i="14"/>
  <c r="EM568" i="14"/>
  <c r="EL568" i="14"/>
  <c r="EK568" i="14"/>
  <c r="EJ568" i="14"/>
  <c r="EI568" i="14"/>
  <c r="EH568" i="14"/>
  <c r="EG568" i="14"/>
  <c r="EF568" i="14"/>
  <c r="EE568" i="14"/>
  <c r="ED568" i="14"/>
  <c r="EC568" i="14"/>
  <c r="EB568" i="14"/>
  <c r="EA568" i="14"/>
  <c r="DZ568" i="14"/>
  <c r="DY568" i="14"/>
  <c r="DX568" i="14"/>
  <c r="DW568" i="14"/>
  <c r="DV568" i="14"/>
  <c r="DU568" i="14"/>
  <c r="DT568" i="14"/>
  <c r="DS568" i="14"/>
  <c r="DR568" i="14"/>
  <c r="DQ568" i="14"/>
  <c r="DP568" i="14"/>
  <c r="DO568" i="14"/>
  <c r="DN568" i="14"/>
  <c r="DM568" i="14"/>
  <c r="DL568" i="14"/>
  <c r="DK568" i="14"/>
  <c r="DJ568" i="14"/>
  <c r="DI568" i="14"/>
  <c r="DH568" i="14"/>
  <c r="DG568" i="14"/>
  <c r="DF568" i="14"/>
  <c r="DE568" i="14"/>
  <c r="DD568" i="14"/>
  <c r="DC568" i="14"/>
  <c r="DB568" i="14"/>
  <c r="DA568" i="14"/>
  <c r="CZ568" i="14"/>
  <c r="CY568" i="14"/>
  <c r="CX568" i="14"/>
  <c r="CW568" i="14"/>
  <c r="CV568" i="14"/>
  <c r="CU568" i="14"/>
  <c r="CT568" i="14"/>
  <c r="CS568" i="14"/>
  <c r="CR568" i="14"/>
  <c r="CQ568" i="14"/>
  <c r="CP568" i="14"/>
  <c r="CO568" i="14"/>
  <c r="CN568" i="14"/>
  <c r="CM568" i="14"/>
  <c r="CL568" i="14"/>
  <c r="CK568" i="14"/>
  <c r="CJ568" i="14"/>
  <c r="CI568" i="14"/>
  <c r="CH568" i="14"/>
  <c r="CG568" i="14"/>
  <c r="CF568" i="14"/>
  <c r="CE568" i="14"/>
  <c r="CD568" i="14"/>
  <c r="CC568" i="14"/>
  <c r="CB568" i="14"/>
  <c r="CA568" i="14"/>
  <c r="BZ568" i="14"/>
  <c r="BY568" i="14"/>
  <c r="BX568" i="14"/>
  <c r="BW568" i="14"/>
  <c r="BV568" i="14"/>
  <c r="BU568" i="14"/>
  <c r="BT568" i="14"/>
  <c r="BS568" i="14"/>
  <c r="BR568" i="14"/>
  <c r="BQ568" i="14"/>
  <c r="BP568" i="14"/>
  <c r="BO568" i="14"/>
  <c r="BN568" i="14"/>
  <c r="BM568" i="14"/>
  <c r="BL568" i="14"/>
  <c r="BK568" i="14"/>
  <c r="BJ568" i="14"/>
  <c r="BI568" i="14"/>
  <c r="BH568" i="14"/>
  <c r="BG568" i="14"/>
  <c r="BF568" i="14"/>
  <c r="BE568" i="14"/>
  <c r="BD568" i="14"/>
  <c r="BC568" i="14"/>
  <c r="BB568" i="14"/>
  <c r="BA568" i="14"/>
  <c r="AZ568" i="14"/>
  <c r="AY568" i="14"/>
  <c r="AX568" i="14"/>
  <c r="AW568" i="14"/>
  <c r="AV568" i="14"/>
  <c r="AU568" i="14"/>
  <c r="AT568" i="14"/>
  <c r="AS568" i="14"/>
  <c r="AR568" i="14"/>
  <c r="AQ568" i="14"/>
  <c r="AP568" i="14"/>
  <c r="AO568" i="14"/>
  <c r="AN568" i="14"/>
  <c r="AM568" i="14"/>
  <c r="AL568" i="14"/>
  <c r="AK568" i="14"/>
  <c r="AJ568" i="14"/>
  <c r="AI568" i="14"/>
  <c r="AH568" i="14"/>
  <c r="AG568" i="14"/>
  <c r="AF568" i="14"/>
  <c r="AE568" i="14"/>
  <c r="AD568" i="14"/>
  <c r="AC568" i="14"/>
  <c r="AB568" i="14"/>
  <c r="AA568" i="14"/>
  <c r="Z568" i="14"/>
  <c r="Y568" i="14"/>
  <c r="X568" i="14"/>
  <c r="W568" i="14"/>
  <c r="V568" i="14"/>
  <c r="U568" i="14"/>
  <c r="T568" i="14"/>
  <c r="S568" i="14"/>
  <c r="R568" i="14"/>
  <c r="Q568" i="14"/>
  <c r="P568" i="14"/>
  <c r="O568" i="14"/>
  <c r="N568" i="14"/>
  <c r="M568" i="14"/>
  <c r="L568" i="14"/>
  <c r="K568" i="14"/>
  <c r="J568" i="14"/>
  <c r="I568" i="14"/>
  <c r="H568" i="14"/>
  <c r="G568" i="14"/>
  <c r="JB567" i="14"/>
  <c r="JA567" i="14"/>
  <c r="IZ567" i="14"/>
  <c r="IY567" i="14"/>
  <c r="IX567" i="14"/>
  <c r="IW567" i="14"/>
  <c r="IV567" i="14"/>
  <c r="IU567" i="14"/>
  <c r="IT567" i="14"/>
  <c r="IS567" i="14"/>
  <c r="IR567" i="14"/>
  <c r="IQ567" i="14"/>
  <c r="IP567" i="14"/>
  <c r="IO567" i="14"/>
  <c r="IN567" i="14"/>
  <c r="IM567" i="14"/>
  <c r="IL567" i="14"/>
  <c r="IK567" i="14"/>
  <c r="IJ567" i="14"/>
  <c r="II567" i="14"/>
  <c r="IH567" i="14"/>
  <c r="IG567" i="14"/>
  <c r="IF567" i="14"/>
  <c r="IE567" i="14"/>
  <c r="ID567" i="14"/>
  <c r="IC567" i="14"/>
  <c r="IB567" i="14"/>
  <c r="IA567" i="14"/>
  <c r="HZ567" i="14"/>
  <c r="HY567" i="14"/>
  <c r="HX567" i="14"/>
  <c r="HW567" i="14"/>
  <c r="HV567" i="14"/>
  <c r="HU567" i="14"/>
  <c r="HT567" i="14"/>
  <c r="HS567" i="14"/>
  <c r="HR567" i="14"/>
  <c r="HQ567" i="14"/>
  <c r="HP567" i="14"/>
  <c r="HO567" i="14"/>
  <c r="HN567" i="14"/>
  <c r="HM567" i="14"/>
  <c r="HL567" i="14"/>
  <c r="HK567" i="14"/>
  <c r="HJ567" i="14"/>
  <c r="HI567" i="14"/>
  <c r="HH567" i="14"/>
  <c r="HG567" i="14"/>
  <c r="HF567" i="14"/>
  <c r="HE567" i="14"/>
  <c r="HD567" i="14"/>
  <c r="HC567" i="14"/>
  <c r="HB567" i="14"/>
  <c r="HA567" i="14"/>
  <c r="GZ567" i="14"/>
  <c r="GY567" i="14"/>
  <c r="GX567" i="14"/>
  <c r="GW567" i="14"/>
  <c r="GV567" i="14"/>
  <c r="GU567" i="14"/>
  <c r="GT567" i="14"/>
  <c r="GS567" i="14"/>
  <c r="GR567" i="14"/>
  <c r="GQ567" i="14"/>
  <c r="GP567" i="14"/>
  <c r="GO567" i="14"/>
  <c r="GN567" i="14"/>
  <c r="GM567" i="14"/>
  <c r="GL567" i="14"/>
  <c r="GK567" i="14"/>
  <c r="GJ567" i="14"/>
  <c r="GI567" i="14"/>
  <c r="GH567" i="14"/>
  <c r="GG567" i="14"/>
  <c r="GF567" i="14"/>
  <c r="GE567" i="14"/>
  <c r="GD567" i="14"/>
  <c r="GC567" i="14"/>
  <c r="GB567" i="14"/>
  <c r="GA567" i="14"/>
  <c r="FZ567" i="14"/>
  <c r="FY567" i="14"/>
  <c r="FX567" i="14"/>
  <c r="FW567" i="14"/>
  <c r="FV567" i="14"/>
  <c r="FU567" i="14"/>
  <c r="FT567" i="14"/>
  <c r="FS567" i="14"/>
  <c r="FR567" i="14"/>
  <c r="FQ567" i="14"/>
  <c r="FP567" i="14"/>
  <c r="FO567" i="14"/>
  <c r="FN567" i="14"/>
  <c r="FM567" i="14"/>
  <c r="FL567" i="14"/>
  <c r="FK567" i="14"/>
  <c r="FJ567" i="14"/>
  <c r="FI567" i="14"/>
  <c r="FH567" i="14"/>
  <c r="FG567" i="14"/>
  <c r="FF567" i="14"/>
  <c r="FE567" i="14"/>
  <c r="FD567" i="14"/>
  <c r="FC567" i="14"/>
  <c r="FB567" i="14"/>
  <c r="FA567" i="14"/>
  <c r="EZ567" i="14"/>
  <c r="EY567" i="14"/>
  <c r="EX567" i="14"/>
  <c r="EW567" i="14"/>
  <c r="EV567" i="14"/>
  <c r="EU567" i="14"/>
  <c r="ET567" i="14"/>
  <c r="ES567" i="14"/>
  <c r="ER567" i="14"/>
  <c r="EQ567" i="14"/>
  <c r="EP567" i="14"/>
  <c r="EO567" i="14"/>
  <c r="EN567" i="14"/>
  <c r="EM567" i="14"/>
  <c r="EL567" i="14"/>
  <c r="EK567" i="14"/>
  <c r="EJ567" i="14"/>
  <c r="EI567" i="14"/>
  <c r="EH567" i="14"/>
  <c r="EG567" i="14"/>
  <c r="EF567" i="14"/>
  <c r="EE567" i="14"/>
  <c r="ED567" i="14"/>
  <c r="EC567" i="14"/>
  <c r="EB567" i="14"/>
  <c r="EA567" i="14"/>
  <c r="DZ567" i="14"/>
  <c r="DY567" i="14"/>
  <c r="DX567" i="14"/>
  <c r="DW567" i="14"/>
  <c r="DV567" i="14"/>
  <c r="DU567" i="14"/>
  <c r="DT567" i="14"/>
  <c r="DS567" i="14"/>
  <c r="DR567" i="14"/>
  <c r="DQ567" i="14"/>
  <c r="DP567" i="14"/>
  <c r="DO567" i="14"/>
  <c r="DN567" i="14"/>
  <c r="DM567" i="14"/>
  <c r="DL567" i="14"/>
  <c r="DK567" i="14"/>
  <c r="DJ567" i="14"/>
  <c r="DI567" i="14"/>
  <c r="DH567" i="14"/>
  <c r="DG567" i="14"/>
  <c r="DF567" i="14"/>
  <c r="DE567" i="14"/>
  <c r="DD567" i="14"/>
  <c r="DC567" i="14"/>
  <c r="DB567" i="14"/>
  <c r="DA567" i="14"/>
  <c r="CZ567" i="14"/>
  <c r="CY567" i="14"/>
  <c r="CX567" i="14"/>
  <c r="CW567" i="14"/>
  <c r="CV567" i="14"/>
  <c r="CU567" i="14"/>
  <c r="CT567" i="14"/>
  <c r="CS567" i="14"/>
  <c r="CR567" i="14"/>
  <c r="CQ567" i="14"/>
  <c r="CP567" i="14"/>
  <c r="CO567" i="14"/>
  <c r="CN567" i="14"/>
  <c r="CM567" i="14"/>
  <c r="CL567" i="14"/>
  <c r="CK567" i="14"/>
  <c r="CJ567" i="14"/>
  <c r="CI567" i="14"/>
  <c r="CH567" i="14"/>
  <c r="CG567" i="14"/>
  <c r="CF567" i="14"/>
  <c r="CE567" i="14"/>
  <c r="CD567" i="14"/>
  <c r="CC567" i="14"/>
  <c r="CB567" i="14"/>
  <c r="CA567" i="14"/>
  <c r="BZ567" i="14"/>
  <c r="BY567" i="14"/>
  <c r="BX567" i="14"/>
  <c r="BW567" i="14"/>
  <c r="BV567" i="14"/>
  <c r="BU567" i="14"/>
  <c r="BT567" i="14"/>
  <c r="BS567" i="14"/>
  <c r="BR567" i="14"/>
  <c r="BQ567" i="14"/>
  <c r="BP567" i="14"/>
  <c r="BO567" i="14"/>
  <c r="BN567" i="14"/>
  <c r="BM567" i="14"/>
  <c r="BL567" i="14"/>
  <c r="BK567" i="14"/>
  <c r="BJ567" i="14"/>
  <c r="BI567" i="14"/>
  <c r="BH567" i="14"/>
  <c r="BG567" i="14"/>
  <c r="BF567" i="14"/>
  <c r="BE567" i="14"/>
  <c r="BD567" i="14"/>
  <c r="BC567" i="14"/>
  <c r="BB567" i="14"/>
  <c r="BA567" i="14"/>
  <c r="AZ567" i="14"/>
  <c r="AY567" i="14"/>
  <c r="AX567" i="14"/>
  <c r="AW567" i="14"/>
  <c r="AV567" i="14"/>
  <c r="AU567" i="14"/>
  <c r="AT567" i="14"/>
  <c r="AS567" i="14"/>
  <c r="AR567" i="14"/>
  <c r="AQ567" i="14"/>
  <c r="AP567" i="14"/>
  <c r="AO567" i="14"/>
  <c r="AN567" i="14"/>
  <c r="AM567" i="14"/>
  <c r="AL567" i="14"/>
  <c r="AK567" i="14"/>
  <c r="AJ567" i="14"/>
  <c r="AI567" i="14"/>
  <c r="AH567" i="14"/>
  <c r="AG567" i="14"/>
  <c r="AF567" i="14"/>
  <c r="AE567" i="14"/>
  <c r="AD567" i="14"/>
  <c r="AC567" i="14"/>
  <c r="AB567" i="14"/>
  <c r="AA567" i="14"/>
  <c r="Z567" i="14"/>
  <c r="Y567" i="14"/>
  <c r="X567" i="14"/>
  <c r="W567" i="14"/>
  <c r="V567" i="14"/>
  <c r="U567" i="14"/>
  <c r="T567" i="14"/>
  <c r="S567" i="14"/>
  <c r="R567" i="14"/>
  <c r="Q567" i="14"/>
  <c r="P567" i="14"/>
  <c r="O567" i="14"/>
  <c r="N567" i="14"/>
  <c r="M567" i="14"/>
  <c r="L567" i="14"/>
  <c r="K567" i="14"/>
  <c r="J567" i="14"/>
  <c r="I567" i="14"/>
  <c r="H567" i="14"/>
  <c r="G567" i="14"/>
  <c r="JB566" i="14"/>
  <c r="JA566" i="14"/>
  <c r="IZ566" i="14"/>
  <c r="IY566" i="14"/>
  <c r="IX566" i="14"/>
  <c r="IW566" i="14"/>
  <c r="IV566" i="14"/>
  <c r="IU566" i="14"/>
  <c r="IT566" i="14"/>
  <c r="IS566" i="14"/>
  <c r="IR566" i="14"/>
  <c r="IQ566" i="14"/>
  <c r="IP566" i="14"/>
  <c r="IO566" i="14"/>
  <c r="IN566" i="14"/>
  <c r="IM566" i="14"/>
  <c r="IL566" i="14"/>
  <c r="IK566" i="14"/>
  <c r="IJ566" i="14"/>
  <c r="II566" i="14"/>
  <c r="IH566" i="14"/>
  <c r="IG566" i="14"/>
  <c r="IF566" i="14"/>
  <c r="IE566" i="14"/>
  <c r="ID566" i="14"/>
  <c r="IC566" i="14"/>
  <c r="IB566" i="14"/>
  <c r="IA566" i="14"/>
  <c r="HZ566" i="14"/>
  <c r="HY566" i="14"/>
  <c r="HX566" i="14"/>
  <c r="HW566" i="14"/>
  <c r="HV566" i="14"/>
  <c r="HU566" i="14"/>
  <c r="HT566" i="14"/>
  <c r="HS566" i="14"/>
  <c r="HR566" i="14"/>
  <c r="HQ566" i="14"/>
  <c r="HP566" i="14"/>
  <c r="HO566" i="14"/>
  <c r="HN566" i="14"/>
  <c r="HM566" i="14"/>
  <c r="HL566" i="14"/>
  <c r="HK566" i="14"/>
  <c r="HJ566" i="14"/>
  <c r="HI566" i="14"/>
  <c r="HH566" i="14"/>
  <c r="HG566" i="14"/>
  <c r="HF566" i="14"/>
  <c r="HE566" i="14"/>
  <c r="HD566" i="14"/>
  <c r="HC566" i="14"/>
  <c r="HB566" i="14"/>
  <c r="HA566" i="14"/>
  <c r="GZ566" i="14"/>
  <c r="GY566" i="14"/>
  <c r="GX566" i="14"/>
  <c r="GW566" i="14"/>
  <c r="GV566" i="14"/>
  <c r="GU566" i="14"/>
  <c r="GT566" i="14"/>
  <c r="GS566" i="14"/>
  <c r="GR566" i="14"/>
  <c r="GQ566" i="14"/>
  <c r="GP566" i="14"/>
  <c r="GO566" i="14"/>
  <c r="GN566" i="14"/>
  <c r="GM566" i="14"/>
  <c r="GL566" i="14"/>
  <c r="GK566" i="14"/>
  <c r="GJ566" i="14"/>
  <c r="GI566" i="14"/>
  <c r="GH566" i="14"/>
  <c r="GG566" i="14"/>
  <c r="GF566" i="14"/>
  <c r="GE566" i="14"/>
  <c r="GD566" i="14"/>
  <c r="GC566" i="14"/>
  <c r="GB566" i="14"/>
  <c r="GA566" i="14"/>
  <c r="FZ566" i="14"/>
  <c r="FY566" i="14"/>
  <c r="FX566" i="14"/>
  <c r="FW566" i="14"/>
  <c r="FV566" i="14"/>
  <c r="FU566" i="14"/>
  <c r="FT566" i="14"/>
  <c r="FS566" i="14"/>
  <c r="FR566" i="14"/>
  <c r="FQ566" i="14"/>
  <c r="FP566" i="14"/>
  <c r="FO566" i="14"/>
  <c r="FN566" i="14"/>
  <c r="FM566" i="14"/>
  <c r="FL566" i="14"/>
  <c r="FK566" i="14"/>
  <c r="FJ566" i="14"/>
  <c r="FI566" i="14"/>
  <c r="FH566" i="14"/>
  <c r="FG566" i="14"/>
  <c r="FF566" i="14"/>
  <c r="FE566" i="14"/>
  <c r="FD566" i="14"/>
  <c r="FC566" i="14"/>
  <c r="FB566" i="14"/>
  <c r="FA566" i="14"/>
  <c r="EZ566" i="14"/>
  <c r="EY566" i="14"/>
  <c r="EX566" i="14"/>
  <c r="EW566" i="14"/>
  <c r="EV566" i="14"/>
  <c r="EU566" i="14"/>
  <c r="ET566" i="14"/>
  <c r="ES566" i="14"/>
  <c r="ER566" i="14"/>
  <c r="EQ566" i="14"/>
  <c r="EP566" i="14"/>
  <c r="EO566" i="14"/>
  <c r="EN566" i="14"/>
  <c r="EM566" i="14"/>
  <c r="EL566" i="14"/>
  <c r="EK566" i="14"/>
  <c r="EJ566" i="14"/>
  <c r="EI566" i="14"/>
  <c r="EH566" i="14"/>
  <c r="EG566" i="14"/>
  <c r="EF566" i="14"/>
  <c r="EE566" i="14"/>
  <c r="ED566" i="14"/>
  <c r="EC566" i="14"/>
  <c r="EB566" i="14"/>
  <c r="EA566" i="14"/>
  <c r="DZ566" i="14"/>
  <c r="DY566" i="14"/>
  <c r="DX566" i="14"/>
  <c r="DW566" i="14"/>
  <c r="DV566" i="14"/>
  <c r="DU566" i="14"/>
  <c r="DT566" i="14"/>
  <c r="DS566" i="14"/>
  <c r="DR566" i="14"/>
  <c r="DQ566" i="14"/>
  <c r="DP566" i="14"/>
  <c r="DO566" i="14"/>
  <c r="DN566" i="14"/>
  <c r="DM566" i="14"/>
  <c r="DL566" i="14"/>
  <c r="DK566" i="14"/>
  <c r="DJ566" i="14"/>
  <c r="DI566" i="14"/>
  <c r="DH566" i="14"/>
  <c r="DG566" i="14"/>
  <c r="DF566" i="14"/>
  <c r="DE566" i="14"/>
  <c r="DD566" i="14"/>
  <c r="DC566" i="14"/>
  <c r="DB566" i="14"/>
  <c r="DA566" i="14"/>
  <c r="CZ566" i="14"/>
  <c r="CY566" i="14"/>
  <c r="CX566" i="14"/>
  <c r="CW566" i="14"/>
  <c r="CV566" i="14"/>
  <c r="CU566" i="14"/>
  <c r="CT566" i="14"/>
  <c r="CS566" i="14"/>
  <c r="CR566" i="14"/>
  <c r="CQ566" i="14"/>
  <c r="CP566" i="14"/>
  <c r="CO566" i="14"/>
  <c r="CN566" i="14"/>
  <c r="CM566" i="14"/>
  <c r="CL566" i="14"/>
  <c r="CK566" i="14"/>
  <c r="CJ566" i="14"/>
  <c r="CI566" i="14"/>
  <c r="CH566" i="14"/>
  <c r="CG566" i="14"/>
  <c r="CF566" i="14"/>
  <c r="CE566" i="14"/>
  <c r="CD566" i="14"/>
  <c r="CC566" i="14"/>
  <c r="CB566" i="14"/>
  <c r="CA566" i="14"/>
  <c r="BZ566" i="14"/>
  <c r="BY566" i="14"/>
  <c r="BX566" i="14"/>
  <c r="BW566" i="14"/>
  <c r="BV566" i="14"/>
  <c r="BU566" i="14"/>
  <c r="BT566" i="14"/>
  <c r="BS566" i="14"/>
  <c r="BR566" i="14"/>
  <c r="BQ566" i="14"/>
  <c r="BP566" i="14"/>
  <c r="BO566" i="14"/>
  <c r="BN566" i="14"/>
  <c r="BM566" i="14"/>
  <c r="BL566" i="14"/>
  <c r="BK566" i="14"/>
  <c r="BJ566" i="14"/>
  <c r="BI566" i="14"/>
  <c r="BH566" i="14"/>
  <c r="BG566" i="14"/>
  <c r="BF566" i="14"/>
  <c r="BE566" i="14"/>
  <c r="BD566" i="14"/>
  <c r="BC566" i="14"/>
  <c r="BB566" i="14"/>
  <c r="BA566" i="14"/>
  <c r="AZ566" i="14"/>
  <c r="AY566" i="14"/>
  <c r="AX566" i="14"/>
  <c r="AW566" i="14"/>
  <c r="AV566" i="14"/>
  <c r="AU566" i="14"/>
  <c r="AT566" i="14"/>
  <c r="AS566" i="14"/>
  <c r="AR566" i="14"/>
  <c r="AQ566" i="14"/>
  <c r="AP566" i="14"/>
  <c r="AO566" i="14"/>
  <c r="AN566" i="14"/>
  <c r="AM566" i="14"/>
  <c r="AL566" i="14"/>
  <c r="AK566" i="14"/>
  <c r="AJ566" i="14"/>
  <c r="AI566" i="14"/>
  <c r="AH566" i="14"/>
  <c r="AG566" i="14"/>
  <c r="AF566" i="14"/>
  <c r="AE566" i="14"/>
  <c r="AD566" i="14"/>
  <c r="AC566" i="14"/>
  <c r="AB566" i="14"/>
  <c r="AA566" i="14"/>
  <c r="Z566" i="14"/>
  <c r="Y566" i="14"/>
  <c r="X566" i="14"/>
  <c r="W566" i="14"/>
  <c r="V566" i="14"/>
  <c r="U566" i="14"/>
  <c r="T566" i="14"/>
  <c r="S566" i="14"/>
  <c r="R566" i="14"/>
  <c r="Q566" i="14"/>
  <c r="P566" i="14"/>
  <c r="O566" i="14"/>
  <c r="N566" i="14"/>
  <c r="M566" i="14"/>
  <c r="L566" i="14"/>
  <c r="K566" i="14"/>
  <c r="J566" i="14"/>
  <c r="I566" i="14"/>
  <c r="H566" i="14"/>
  <c r="G566" i="14"/>
  <c r="JB565" i="14"/>
  <c r="JA565" i="14"/>
  <c r="IZ565" i="14"/>
  <c r="IY565" i="14"/>
  <c r="IX565" i="14"/>
  <c r="IW565" i="14"/>
  <c r="IV565" i="14"/>
  <c r="IU565" i="14"/>
  <c r="IT565" i="14"/>
  <c r="IS565" i="14"/>
  <c r="IR565" i="14"/>
  <c r="IQ565" i="14"/>
  <c r="IP565" i="14"/>
  <c r="IO565" i="14"/>
  <c r="IN565" i="14"/>
  <c r="IM565" i="14"/>
  <c r="IL565" i="14"/>
  <c r="IK565" i="14"/>
  <c r="IJ565" i="14"/>
  <c r="II565" i="14"/>
  <c r="IH565" i="14"/>
  <c r="IG565" i="14"/>
  <c r="IF565" i="14"/>
  <c r="IE565" i="14"/>
  <c r="ID565" i="14"/>
  <c r="IC565" i="14"/>
  <c r="IB565" i="14"/>
  <c r="IA565" i="14"/>
  <c r="HZ565" i="14"/>
  <c r="HY565" i="14"/>
  <c r="HX565" i="14"/>
  <c r="HW565" i="14"/>
  <c r="HV565" i="14"/>
  <c r="HU565" i="14"/>
  <c r="HT565" i="14"/>
  <c r="HS565" i="14"/>
  <c r="HR565" i="14"/>
  <c r="HQ565" i="14"/>
  <c r="HP565" i="14"/>
  <c r="HO565" i="14"/>
  <c r="HN565" i="14"/>
  <c r="HM565" i="14"/>
  <c r="HL565" i="14"/>
  <c r="HK565" i="14"/>
  <c r="HJ565" i="14"/>
  <c r="HI565" i="14"/>
  <c r="HH565" i="14"/>
  <c r="HG565" i="14"/>
  <c r="HF565" i="14"/>
  <c r="HE565" i="14"/>
  <c r="HD565" i="14"/>
  <c r="HC565" i="14"/>
  <c r="HB565" i="14"/>
  <c r="HA565" i="14"/>
  <c r="GZ565" i="14"/>
  <c r="GY565" i="14"/>
  <c r="GX565" i="14"/>
  <c r="GW565" i="14"/>
  <c r="GV565" i="14"/>
  <c r="GU565" i="14"/>
  <c r="GT565" i="14"/>
  <c r="GS565" i="14"/>
  <c r="GR565" i="14"/>
  <c r="GQ565" i="14"/>
  <c r="GP565" i="14"/>
  <c r="GO565" i="14"/>
  <c r="GN565" i="14"/>
  <c r="GM565" i="14"/>
  <c r="GL565" i="14"/>
  <c r="GK565" i="14"/>
  <c r="GJ565" i="14"/>
  <c r="GI565" i="14"/>
  <c r="GH565" i="14"/>
  <c r="GG565" i="14"/>
  <c r="GF565" i="14"/>
  <c r="GE565" i="14"/>
  <c r="GD565" i="14"/>
  <c r="GC565" i="14"/>
  <c r="GB565" i="14"/>
  <c r="GA565" i="14"/>
  <c r="FZ565" i="14"/>
  <c r="FY565" i="14"/>
  <c r="FX565" i="14"/>
  <c r="FW565" i="14"/>
  <c r="FV565" i="14"/>
  <c r="FU565" i="14"/>
  <c r="FT565" i="14"/>
  <c r="FS565" i="14"/>
  <c r="FR565" i="14"/>
  <c r="FQ565" i="14"/>
  <c r="FP565" i="14"/>
  <c r="FO565" i="14"/>
  <c r="FN565" i="14"/>
  <c r="FM565" i="14"/>
  <c r="FL565" i="14"/>
  <c r="FK565" i="14"/>
  <c r="FJ565" i="14"/>
  <c r="FI565" i="14"/>
  <c r="FH565" i="14"/>
  <c r="FG565" i="14"/>
  <c r="FF565" i="14"/>
  <c r="FE565" i="14"/>
  <c r="FD565" i="14"/>
  <c r="FC565" i="14"/>
  <c r="FB565" i="14"/>
  <c r="FA565" i="14"/>
  <c r="EZ565" i="14"/>
  <c r="EY565" i="14"/>
  <c r="EX565" i="14"/>
  <c r="EW565" i="14"/>
  <c r="EV565" i="14"/>
  <c r="EU565" i="14"/>
  <c r="ET565" i="14"/>
  <c r="ES565" i="14"/>
  <c r="ER565" i="14"/>
  <c r="EQ565" i="14"/>
  <c r="EP565" i="14"/>
  <c r="EO565" i="14"/>
  <c r="EN565" i="14"/>
  <c r="EM565" i="14"/>
  <c r="EL565" i="14"/>
  <c r="EK565" i="14"/>
  <c r="EJ565" i="14"/>
  <c r="EI565" i="14"/>
  <c r="EH565" i="14"/>
  <c r="EG565" i="14"/>
  <c r="EF565" i="14"/>
  <c r="EE565" i="14"/>
  <c r="ED565" i="14"/>
  <c r="EC565" i="14"/>
  <c r="EB565" i="14"/>
  <c r="EA565" i="14"/>
  <c r="DZ565" i="14"/>
  <c r="DY565" i="14"/>
  <c r="DX565" i="14"/>
  <c r="DW565" i="14"/>
  <c r="DV565" i="14"/>
  <c r="DU565" i="14"/>
  <c r="DT565" i="14"/>
  <c r="DS565" i="14"/>
  <c r="DR565" i="14"/>
  <c r="DQ565" i="14"/>
  <c r="DP565" i="14"/>
  <c r="DO565" i="14"/>
  <c r="DN565" i="14"/>
  <c r="DM565" i="14"/>
  <c r="DL565" i="14"/>
  <c r="DK565" i="14"/>
  <c r="DJ565" i="14"/>
  <c r="DI565" i="14"/>
  <c r="DH565" i="14"/>
  <c r="DG565" i="14"/>
  <c r="DF565" i="14"/>
  <c r="DE565" i="14"/>
  <c r="DD565" i="14"/>
  <c r="DC565" i="14"/>
  <c r="DB565" i="14"/>
  <c r="DA565" i="14"/>
  <c r="CZ565" i="14"/>
  <c r="CY565" i="14"/>
  <c r="CX565" i="14"/>
  <c r="CW565" i="14"/>
  <c r="CV565" i="14"/>
  <c r="CU565" i="14"/>
  <c r="CT565" i="14"/>
  <c r="CS565" i="14"/>
  <c r="CR565" i="14"/>
  <c r="CQ565" i="14"/>
  <c r="CP565" i="14"/>
  <c r="CO565" i="14"/>
  <c r="CN565" i="14"/>
  <c r="CM565" i="14"/>
  <c r="CL565" i="14"/>
  <c r="CK565" i="14"/>
  <c r="CJ565" i="14"/>
  <c r="CI565" i="14"/>
  <c r="CH565" i="14"/>
  <c r="CG565" i="14"/>
  <c r="CF565" i="14"/>
  <c r="CE565" i="14"/>
  <c r="CD565" i="14"/>
  <c r="CC565" i="14"/>
  <c r="CB565" i="14"/>
  <c r="CA565" i="14"/>
  <c r="BZ565" i="14"/>
  <c r="BY565" i="14"/>
  <c r="BX565" i="14"/>
  <c r="BW565" i="14"/>
  <c r="BV565" i="14"/>
  <c r="BU565" i="14"/>
  <c r="BT565" i="14"/>
  <c r="BS565" i="14"/>
  <c r="BR565" i="14"/>
  <c r="BQ565" i="14"/>
  <c r="BP565" i="14"/>
  <c r="BO565" i="14"/>
  <c r="BN565" i="14"/>
  <c r="BM565" i="14"/>
  <c r="BL565" i="14"/>
  <c r="BK565" i="14"/>
  <c r="BJ565" i="14"/>
  <c r="BI565" i="14"/>
  <c r="BH565" i="14"/>
  <c r="BG565" i="14"/>
  <c r="BF565" i="14"/>
  <c r="BE565" i="14"/>
  <c r="BD565" i="14"/>
  <c r="BC565" i="14"/>
  <c r="BB565" i="14"/>
  <c r="BA565" i="14"/>
  <c r="AZ565" i="14"/>
  <c r="AY565" i="14"/>
  <c r="AX565" i="14"/>
  <c r="AW565" i="14"/>
  <c r="AV565" i="14"/>
  <c r="AU565" i="14"/>
  <c r="AT565" i="14"/>
  <c r="AS565" i="14"/>
  <c r="AR565" i="14"/>
  <c r="AQ565" i="14"/>
  <c r="AP565" i="14"/>
  <c r="AO565" i="14"/>
  <c r="AN565" i="14"/>
  <c r="AM565" i="14"/>
  <c r="AL565" i="14"/>
  <c r="AK565" i="14"/>
  <c r="AJ565" i="14"/>
  <c r="AI565" i="14"/>
  <c r="AH565" i="14"/>
  <c r="AG565" i="14"/>
  <c r="AF565" i="14"/>
  <c r="AE565" i="14"/>
  <c r="AD565" i="14"/>
  <c r="AC565" i="14"/>
  <c r="AB565" i="14"/>
  <c r="AA565" i="14"/>
  <c r="Z565" i="14"/>
  <c r="Y565" i="14"/>
  <c r="X565" i="14"/>
  <c r="W565" i="14"/>
  <c r="V565" i="14"/>
  <c r="U565" i="14"/>
  <c r="T565" i="14"/>
  <c r="S565" i="14"/>
  <c r="R565" i="14"/>
  <c r="Q565" i="14"/>
  <c r="P565" i="14"/>
  <c r="O565" i="14"/>
  <c r="N565" i="14"/>
  <c r="M565" i="14"/>
  <c r="L565" i="14"/>
  <c r="K565" i="14"/>
  <c r="J565" i="14"/>
  <c r="I565" i="14"/>
  <c r="H565" i="14"/>
  <c r="G565" i="14"/>
  <c r="JB564" i="14"/>
  <c r="JA564" i="14"/>
  <c r="IZ564" i="14"/>
  <c r="IY564" i="14"/>
  <c r="IX564" i="14"/>
  <c r="IW564" i="14"/>
  <c r="IV564" i="14"/>
  <c r="IU564" i="14"/>
  <c r="IT564" i="14"/>
  <c r="IS564" i="14"/>
  <c r="IR564" i="14"/>
  <c r="IQ564" i="14"/>
  <c r="IP564" i="14"/>
  <c r="IO564" i="14"/>
  <c r="IN564" i="14"/>
  <c r="IM564" i="14"/>
  <c r="IL564" i="14"/>
  <c r="IK564" i="14"/>
  <c r="IJ564" i="14"/>
  <c r="II564" i="14"/>
  <c r="IH564" i="14"/>
  <c r="IG564" i="14"/>
  <c r="IF564" i="14"/>
  <c r="IE564" i="14"/>
  <c r="ID564" i="14"/>
  <c r="IC564" i="14"/>
  <c r="IB564" i="14"/>
  <c r="IA564" i="14"/>
  <c r="HZ564" i="14"/>
  <c r="HY564" i="14"/>
  <c r="HX564" i="14"/>
  <c r="HW564" i="14"/>
  <c r="HV564" i="14"/>
  <c r="HU564" i="14"/>
  <c r="HT564" i="14"/>
  <c r="HS564" i="14"/>
  <c r="HR564" i="14"/>
  <c r="HQ564" i="14"/>
  <c r="HP564" i="14"/>
  <c r="HO564" i="14"/>
  <c r="HN564" i="14"/>
  <c r="HM564" i="14"/>
  <c r="HL564" i="14"/>
  <c r="HK564" i="14"/>
  <c r="HJ564" i="14"/>
  <c r="HI564" i="14"/>
  <c r="HH564" i="14"/>
  <c r="HG564" i="14"/>
  <c r="HF564" i="14"/>
  <c r="HE564" i="14"/>
  <c r="HD564" i="14"/>
  <c r="HC564" i="14"/>
  <c r="HB564" i="14"/>
  <c r="HA564" i="14"/>
  <c r="GZ564" i="14"/>
  <c r="GY564" i="14"/>
  <c r="GX564" i="14"/>
  <c r="GW564" i="14"/>
  <c r="GV564" i="14"/>
  <c r="GU564" i="14"/>
  <c r="GT564" i="14"/>
  <c r="GS564" i="14"/>
  <c r="GR564" i="14"/>
  <c r="GQ564" i="14"/>
  <c r="GP564" i="14"/>
  <c r="GO564" i="14"/>
  <c r="GN564" i="14"/>
  <c r="GM564" i="14"/>
  <c r="GL564" i="14"/>
  <c r="GK564" i="14"/>
  <c r="GJ564" i="14"/>
  <c r="GI564" i="14"/>
  <c r="GH564" i="14"/>
  <c r="GG564" i="14"/>
  <c r="GF564" i="14"/>
  <c r="GE564" i="14"/>
  <c r="GD564" i="14"/>
  <c r="GC564" i="14"/>
  <c r="GB564" i="14"/>
  <c r="GA564" i="14"/>
  <c r="FZ564" i="14"/>
  <c r="FY564" i="14"/>
  <c r="FX564" i="14"/>
  <c r="FW564" i="14"/>
  <c r="FV564" i="14"/>
  <c r="FU564" i="14"/>
  <c r="FT564" i="14"/>
  <c r="FS564" i="14"/>
  <c r="FR564" i="14"/>
  <c r="FQ564" i="14"/>
  <c r="FP564" i="14"/>
  <c r="FO564" i="14"/>
  <c r="FN564" i="14"/>
  <c r="FM564" i="14"/>
  <c r="FL564" i="14"/>
  <c r="FK564" i="14"/>
  <c r="FJ564" i="14"/>
  <c r="FI564" i="14"/>
  <c r="FH564" i="14"/>
  <c r="FG564" i="14"/>
  <c r="FF564" i="14"/>
  <c r="FE564" i="14"/>
  <c r="FD564" i="14"/>
  <c r="FC564" i="14"/>
  <c r="FB564" i="14"/>
  <c r="FA564" i="14"/>
  <c r="EZ564" i="14"/>
  <c r="EY564" i="14"/>
  <c r="EX564" i="14"/>
  <c r="EW564" i="14"/>
  <c r="EV564" i="14"/>
  <c r="EU564" i="14"/>
  <c r="ET564" i="14"/>
  <c r="ES564" i="14"/>
  <c r="ER564" i="14"/>
  <c r="EQ564" i="14"/>
  <c r="EP564" i="14"/>
  <c r="EO564" i="14"/>
  <c r="EN564" i="14"/>
  <c r="EM564" i="14"/>
  <c r="EL564" i="14"/>
  <c r="EK564" i="14"/>
  <c r="EJ564" i="14"/>
  <c r="EI564" i="14"/>
  <c r="EH564" i="14"/>
  <c r="EG564" i="14"/>
  <c r="EF564" i="14"/>
  <c r="EE564" i="14"/>
  <c r="ED564" i="14"/>
  <c r="EC564" i="14"/>
  <c r="EB564" i="14"/>
  <c r="EA564" i="14"/>
  <c r="DZ564" i="14"/>
  <c r="DY564" i="14"/>
  <c r="DX564" i="14"/>
  <c r="DW564" i="14"/>
  <c r="DV564" i="14"/>
  <c r="DU564" i="14"/>
  <c r="DT564" i="14"/>
  <c r="DS564" i="14"/>
  <c r="DR564" i="14"/>
  <c r="DQ564" i="14"/>
  <c r="DP564" i="14"/>
  <c r="DO564" i="14"/>
  <c r="DN564" i="14"/>
  <c r="DM564" i="14"/>
  <c r="DL564" i="14"/>
  <c r="DK564" i="14"/>
  <c r="DJ564" i="14"/>
  <c r="DI564" i="14"/>
  <c r="DH564" i="14"/>
  <c r="DG564" i="14"/>
  <c r="DF564" i="14"/>
  <c r="DE564" i="14"/>
  <c r="DD564" i="14"/>
  <c r="DC564" i="14"/>
  <c r="DB564" i="14"/>
  <c r="DA564" i="14"/>
  <c r="CZ564" i="14"/>
  <c r="CY564" i="14"/>
  <c r="CX564" i="14"/>
  <c r="CW564" i="14"/>
  <c r="CV564" i="14"/>
  <c r="CU564" i="14"/>
  <c r="CT564" i="14"/>
  <c r="CS564" i="14"/>
  <c r="CR564" i="14"/>
  <c r="CQ564" i="14"/>
  <c r="CP564" i="14"/>
  <c r="CO564" i="14"/>
  <c r="CN564" i="14"/>
  <c r="CM564" i="14"/>
  <c r="CL564" i="14"/>
  <c r="CK564" i="14"/>
  <c r="CJ564" i="14"/>
  <c r="CI564" i="14"/>
  <c r="CH564" i="14"/>
  <c r="CG564" i="14"/>
  <c r="CF564" i="14"/>
  <c r="CE564" i="14"/>
  <c r="CD564" i="14"/>
  <c r="CC564" i="14"/>
  <c r="CB564" i="14"/>
  <c r="CA564" i="14"/>
  <c r="BZ564" i="14"/>
  <c r="BY564" i="14"/>
  <c r="BX564" i="14"/>
  <c r="BW564" i="14"/>
  <c r="BV564" i="14"/>
  <c r="BU564" i="14"/>
  <c r="BT564" i="14"/>
  <c r="BS564" i="14"/>
  <c r="BR564" i="14"/>
  <c r="BQ564" i="14"/>
  <c r="BP564" i="14"/>
  <c r="BO564" i="14"/>
  <c r="BN564" i="14"/>
  <c r="BM564" i="14"/>
  <c r="BL564" i="14"/>
  <c r="BK564" i="14"/>
  <c r="BJ564" i="14"/>
  <c r="BI564" i="14"/>
  <c r="BH564" i="14"/>
  <c r="BG564" i="14"/>
  <c r="BF564" i="14"/>
  <c r="BE564" i="14"/>
  <c r="BD564" i="14"/>
  <c r="BC564" i="14"/>
  <c r="BB564" i="14"/>
  <c r="BA564" i="14"/>
  <c r="AZ564" i="14"/>
  <c r="AY564" i="14"/>
  <c r="AX564" i="14"/>
  <c r="AW564" i="14"/>
  <c r="AV564" i="14"/>
  <c r="AU564" i="14"/>
  <c r="AT564" i="14"/>
  <c r="AS564" i="14"/>
  <c r="AR564" i="14"/>
  <c r="AQ564" i="14"/>
  <c r="AP564" i="14"/>
  <c r="AO564" i="14"/>
  <c r="AN564" i="14"/>
  <c r="AM564" i="14"/>
  <c r="AL564" i="14"/>
  <c r="AK564" i="14"/>
  <c r="AJ564" i="14"/>
  <c r="AI564" i="14"/>
  <c r="AH564" i="14"/>
  <c r="AG564" i="14"/>
  <c r="AF564" i="14"/>
  <c r="AE564" i="14"/>
  <c r="AD564" i="14"/>
  <c r="AC564" i="14"/>
  <c r="AB564" i="14"/>
  <c r="AA564" i="14"/>
  <c r="Z564" i="14"/>
  <c r="Y564" i="14"/>
  <c r="X564" i="14"/>
  <c r="W564" i="14"/>
  <c r="V564" i="14"/>
  <c r="U564" i="14"/>
  <c r="T564" i="14"/>
  <c r="S564" i="14"/>
  <c r="R564" i="14"/>
  <c r="Q564" i="14"/>
  <c r="P564" i="14"/>
  <c r="O564" i="14"/>
  <c r="N564" i="14"/>
  <c r="M564" i="14"/>
  <c r="L564" i="14"/>
  <c r="K564" i="14"/>
  <c r="J564" i="14"/>
  <c r="I564" i="14"/>
  <c r="H564" i="14"/>
  <c r="G564" i="14"/>
  <c r="JB563" i="14"/>
  <c r="JA563" i="14"/>
  <c r="IZ563" i="14"/>
  <c r="IY563" i="14"/>
  <c r="IX563" i="14"/>
  <c r="IW563" i="14"/>
  <c r="IV563" i="14"/>
  <c r="IU563" i="14"/>
  <c r="IT563" i="14"/>
  <c r="IS563" i="14"/>
  <c r="IR563" i="14"/>
  <c r="IQ563" i="14"/>
  <c r="IP563" i="14"/>
  <c r="IO563" i="14"/>
  <c r="IN563" i="14"/>
  <c r="IM563" i="14"/>
  <c r="IL563" i="14"/>
  <c r="IK563" i="14"/>
  <c r="IJ563" i="14"/>
  <c r="II563" i="14"/>
  <c r="IH563" i="14"/>
  <c r="IG563" i="14"/>
  <c r="IF563" i="14"/>
  <c r="IE563" i="14"/>
  <c r="ID563" i="14"/>
  <c r="IC563" i="14"/>
  <c r="IB563" i="14"/>
  <c r="IA563" i="14"/>
  <c r="HZ563" i="14"/>
  <c r="HY563" i="14"/>
  <c r="HX563" i="14"/>
  <c r="HW563" i="14"/>
  <c r="HV563" i="14"/>
  <c r="HU563" i="14"/>
  <c r="HT563" i="14"/>
  <c r="HS563" i="14"/>
  <c r="HR563" i="14"/>
  <c r="HQ563" i="14"/>
  <c r="HP563" i="14"/>
  <c r="HO563" i="14"/>
  <c r="HN563" i="14"/>
  <c r="HM563" i="14"/>
  <c r="HL563" i="14"/>
  <c r="HK563" i="14"/>
  <c r="HJ563" i="14"/>
  <c r="HI563" i="14"/>
  <c r="HH563" i="14"/>
  <c r="HG563" i="14"/>
  <c r="HF563" i="14"/>
  <c r="HE563" i="14"/>
  <c r="HD563" i="14"/>
  <c r="HC563" i="14"/>
  <c r="HB563" i="14"/>
  <c r="HA563" i="14"/>
  <c r="GZ563" i="14"/>
  <c r="GY563" i="14"/>
  <c r="GX563" i="14"/>
  <c r="GW563" i="14"/>
  <c r="GV563" i="14"/>
  <c r="GU563" i="14"/>
  <c r="GT563" i="14"/>
  <c r="GS563" i="14"/>
  <c r="GR563" i="14"/>
  <c r="GQ563" i="14"/>
  <c r="GP563" i="14"/>
  <c r="GO563" i="14"/>
  <c r="GN563" i="14"/>
  <c r="GM563" i="14"/>
  <c r="GL563" i="14"/>
  <c r="GK563" i="14"/>
  <c r="GJ563" i="14"/>
  <c r="GI563" i="14"/>
  <c r="GH563" i="14"/>
  <c r="GG563" i="14"/>
  <c r="GF563" i="14"/>
  <c r="GE563" i="14"/>
  <c r="GD563" i="14"/>
  <c r="GC563" i="14"/>
  <c r="GB563" i="14"/>
  <c r="GA563" i="14"/>
  <c r="FZ563" i="14"/>
  <c r="FY563" i="14"/>
  <c r="FX563" i="14"/>
  <c r="FW563" i="14"/>
  <c r="FV563" i="14"/>
  <c r="FU563" i="14"/>
  <c r="FT563" i="14"/>
  <c r="FS563" i="14"/>
  <c r="FR563" i="14"/>
  <c r="FQ563" i="14"/>
  <c r="FP563" i="14"/>
  <c r="FO563" i="14"/>
  <c r="FN563" i="14"/>
  <c r="FM563" i="14"/>
  <c r="FL563" i="14"/>
  <c r="FK563" i="14"/>
  <c r="FJ563" i="14"/>
  <c r="FI563" i="14"/>
  <c r="FH563" i="14"/>
  <c r="FG563" i="14"/>
  <c r="FF563" i="14"/>
  <c r="FE563" i="14"/>
  <c r="FD563" i="14"/>
  <c r="FC563" i="14"/>
  <c r="FB563" i="14"/>
  <c r="FA563" i="14"/>
  <c r="EZ563" i="14"/>
  <c r="EY563" i="14"/>
  <c r="EX563" i="14"/>
  <c r="EW563" i="14"/>
  <c r="EV563" i="14"/>
  <c r="EU563" i="14"/>
  <c r="ET563" i="14"/>
  <c r="ES563" i="14"/>
  <c r="ER563" i="14"/>
  <c r="EQ563" i="14"/>
  <c r="EP563" i="14"/>
  <c r="EO563" i="14"/>
  <c r="EN563" i="14"/>
  <c r="EM563" i="14"/>
  <c r="EL563" i="14"/>
  <c r="EK563" i="14"/>
  <c r="EJ563" i="14"/>
  <c r="EI563" i="14"/>
  <c r="EH563" i="14"/>
  <c r="EG563" i="14"/>
  <c r="EF563" i="14"/>
  <c r="EE563" i="14"/>
  <c r="ED563" i="14"/>
  <c r="EC563" i="14"/>
  <c r="EB563" i="14"/>
  <c r="EA563" i="14"/>
  <c r="DZ563" i="14"/>
  <c r="DY563" i="14"/>
  <c r="DX563" i="14"/>
  <c r="DW563" i="14"/>
  <c r="DV563" i="14"/>
  <c r="DU563" i="14"/>
  <c r="DT563" i="14"/>
  <c r="DS563" i="14"/>
  <c r="DR563" i="14"/>
  <c r="DQ563" i="14"/>
  <c r="DP563" i="14"/>
  <c r="DO563" i="14"/>
  <c r="DN563" i="14"/>
  <c r="DM563" i="14"/>
  <c r="DL563" i="14"/>
  <c r="DK563" i="14"/>
  <c r="DJ563" i="14"/>
  <c r="DI563" i="14"/>
  <c r="DH563" i="14"/>
  <c r="DG563" i="14"/>
  <c r="DF563" i="14"/>
  <c r="DE563" i="14"/>
  <c r="DD563" i="14"/>
  <c r="DC563" i="14"/>
  <c r="DB563" i="14"/>
  <c r="DA563" i="14"/>
  <c r="CZ563" i="14"/>
  <c r="CY563" i="14"/>
  <c r="CX563" i="14"/>
  <c r="CW563" i="14"/>
  <c r="CV563" i="14"/>
  <c r="CU563" i="14"/>
  <c r="CT563" i="14"/>
  <c r="CS563" i="14"/>
  <c r="CR563" i="14"/>
  <c r="CQ563" i="14"/>
  <c r="CP563" i="14"/>
  <c r="CO563" i="14"/>
  <c r="CN563" i="14"/>
  <c r="CM563" i="14"/>
  <c r="CL563" i="14"/>
  <c r="CK563" i="14"/>
  <c r="CJ563" i="14"/>
  <c r="CI563" i="14"/>
  <c r="CH563" i="14"/>
  <c r="CG563" i="14"/>
  <c r="CF563" i="14"/>
  <c r="CE563" i="14"/>
  <c r="CD563" i="14"/>
  <c r="CC563" i="14"/>
  <c r="CB563" i="14"/>
  <c r="CA563" i="14"/>
  <c r="BZ563" i="14"/>
  <c r="BY563" i="14"/>
  <c r="BX563" i="14"/>
  <c r="BW563" i="14"/>
  <c r="BV563" i="14"/>
  <c r="BU563" i="14"/>
  <c r="BT563" i="14"/>
  <c r="BS563" i="14"/>
  <c r="BR563" i="14"/>
  <c r="BQ563" i="14"/>
  <c r="BP563" i="14"/>
  <c r="BO563" i="14"/>
  <c r="BN563" i="14"/>
  <c r="BM563" i="14"/>
  <c r="BL563" i="14"/>
  <c r="BK563" i="14"/>
  <c r="BJ563" i="14"/>
  <c r="BI563" i="14"/>
  <c r="BH563" i="14"/>
  <c r="BG563" i="14"/>
  <c r="BF563" i="14"/>
  <c r="BE563" i="14"/>
  <c r="BD563" i="14"/>
  <c r="BC563" i="14"/>
  <c r="BB563" i="14"/>
  <c r="BA563" i="14"/>
  <c r="AZ563" i="14"/>
  <c r="AY563" i="14"/>
  <c r="AX563" i="14"/>
  <c r="AW563" i="14"/>
  <c r="AV563" i="14"/>
  <c r="AU563" i="14"/>
  <c r="AT563" i="14"/>
  <c r="AS563" i="14"/>
  <c r="AR563" i="14"/>
  <c r="AQ563" i="14"/>
  <c r="AP563" i="14"/>
  <c r="AO563" i="14"/>
  <c r="AN563" i="14"/>
  <c r="AM563" i="14"/>
  <c r="AL563" i="14"/>
  <c r="AK563" i="14"/>
  <c r="AJ563" i="14"/>
  <c r="AI563" i="14"/>
  <c r="AH563" i="14"/>
  <c r="AG563" i="14"/>
  <c r="AF563" i="14"/>
  <c r="AE563" i="14"/>
  <c r="AD563" i="14"/>
  <c r="AC563" i="14"/>
  <c r="AB563" i="14"/>
  <c r="AA563" i="14"/>
  <c r="Z563" i="14"/>
  <c r="Y563" i="14"/>
  <c r="X563" i="14"/>
  <c r="W563" i="14"/>
  <c r="V563" i="14"/>
  <c r="U563" i="14"/>
  <c r="T563" i="14"/>
  <c r="S563" i="14"/>
  <c r="R563" i="14"/>
  <c r="Q563" i="14"/>
  <c r="P563" i="14"/>
  <c r="O563" i="14"/>
  <c r="N563" i="14"/>
  <c r="M563" i="14"/>
  <c r="L563" i="14"/>
  <c r="K563" i="14"/>
  <c r="J563" i="14"/>
  <c r="I563" i="14"/>
  <c r="H563" i="14"/>
  <c r="G563" i="14"/>
  <c r="JB562" i="14"/>
  <c r="JA562" i="14"/>
  <c r="IZ562" i="14"/>
  <c r="IY562" i="14"/>
  <c r="IX562" i="14"/>
  <c r="IW562" i="14"/>
  <c r="IV562" i="14"/>
  <c r="IU562" i="14"/>
  <c r="IT562" i="14"/>
  <c r="IS562" i="14"/>
  <c r="IR562" i="14"/>
  <c r="IQ562" i="14"/>
  <c r="IP562" i="14"/>
  <c r="IO562" i="14"/>
  <c r="IN562" i="14"/>
  <c r="IM562" i="14"/>
  <c r="IL562" i="14"/>
  <c r="IK562" i="14"/>
  <c r="IJ562" i="14"/>
  <c r="II562" i="14"/>
  <c r="IH562" i="14"/>
  <c r="IG562" i="14"/>
  <c r="IF562" i="14"/>
  <c r="IE562" i="14"/>
  <c r="ID562" i="14"/>
  <c r="IC562" i="14"/>
  <c r="IB562" i="14"/>
  <c r="IA562" i="14"/>
  <c r="HZ562" i="14"/>
  <c r="HY562" i="14"/>
  <c r="HX562" i="14"/>
  <c r="HW562" i="14"/>
  <c r="HV562" i="14"/>
  <c r="HU562" i="14"/>
  <c r="HT562" i="14"/>
  <c r="HS562" i="14"/>
  <c r="HR562" i="14"/>
  <c r="HQ562" i="14"/>
  <c r="HP562" i="14"/>
  <c r="HO562" i="14"/>
  <c r="HN562" i="14"/>
  <c r="HM562" i="14"/>
  <c r="HL562" i="14"/>
  <c r="HK562" i="14"/>
  <c r="HJ562" i="14"/>
  <c r="HI562" i="14"/>
  <c r="HH562" i="14"/>
  <c r="HG562" i="14"/>
  <c r="HF562" i="14"/>
  <c r="HE562" i="14"/>
  <c r="HD562" i="14"/>
  <c r="HC562" i="14"/>
  <c r="HB562" i="14"/>
  <c r="HA562" i="14"/>
  <c r="GZ562" i="14"/>
  <c r="GY562" i="14"/>
  <c r="GX562" i="14"/>
  <c r="GW562" i="14"/>
  <c r="GV562" i="14"/>
  <c r="GU562" i="14"/>
  <c r="GT562" i="14"/>
  <c r="GS562" i="14"/>
  <c r="GR562" i="14"/>
  <c r="GQ562" i="14"/>
  <c r="GP562" i="14"/>
  <c r="GO562" i="14"/>
  <c r="GN562" i="14"/>
  <c r="GM562" i="14"/>
  <c r="GL562" i="14"/>
  <c r="GK562" i="14"/>
  <c r="GJ562" i="14"/>
  <c r="GI562" i="14"/>
  <c r="GH562" i="14"/>
  <c r="GG562" i="14"/>
  <c r="GF562" i="14"/>
  <c r="GE562" i="14"/>
  <c r="GD562" i="14"/>
  <c r="GC562" i="14"/>
  <c r="GB562" i="14"/>
  <c r="GA562" i="14"/>
  <c r="FZ562" i="14"/>
  <c r="FY562" i="14"/>
  <c r="FX562" i="14"/>
  <c r="FW562" i="14"/>
  <c r="FV562" i="14"/>
  <c r="FU562" i="14"/>
  <c r="FT562" i="14"/>
  <c r="FS562" i="14"/>
  <c r="FR562" i="14"/>
  <c r="FQ562" i="14"/>
  <c r="FP562" i="14"/>
  <c r="FO562" i="14"/>
  <c r="FN562" i="14"/>
  <c r="FM562" i="14"/>
  <c r="FL562" i="14"/>
  <c r="FK562" i="14"/>
  <c r="FJ562" i="14"/>
  <c r="FI562" i="14"/>
  <c r="FH562" i="14"/>
  <c r="FG562" i="14"/>
  <c r="FF562" i="14"/>
  <c r="FE562" i="14"/>
  <c r="FD562" i="14"/>
  <c r="FC562" i="14"/>
  <c r="FB562" i="14"/>
  <c r="FA562" i="14"/>
  <c r="EZ562" i="14"/>
  <c r="EY562" i="14"/>
  <c r="EX562" i="14"/>
  <c r="EW562" i="14"/>
  <c r="EV562" i="14"/>
  <c r="EU562" i="14"/>
  <c r="ET562" i="14"/>
  <c r="ES562" i="14"/>
  <c r="ER562" i="14"/>
  <c r="EQ562" i="14"/>
  <c r="EP562" i="14"/>
  <c r="EO562" i="14"/>
  <c r="EN562" i="14"/>
  <c r="EM562" i="14"/>
  <c r="EL562" i="14"/>
  <c r="EK562" i="14"/>
  <c r="EJ562" i="14"/>
  <c r="EI562" i="14"/>
  <c r="EH562" i="14"/>
  <c r="EG562" i="14"/>
  <c r="EF562" i="14"/>
  <c r="EE562" i="14"/>
  <c r="ED562" i="14"/>
  <c r="EC562" i="14"/>
  <c r="EB562" i="14"/>
  <c r="EA562" i="14"/>
  <c r="DZ562" i="14"/>
  <c r="DY562" i="14"/>
  <c r="DX562" i="14"/>
  <c r="DW562" i="14"/>
  <c r="DV562" i="14"/>
  <c r="DU562" i="14"/>
  <c r="DT562" i="14"/>
  <c r="DS562" i="14"/>
  <c r="DR562" i="14"/>
  <c r="DQ562" i="14"/>
  <c r="DP562" i="14"/>
  <c r="DO562" i="14"/>
  <c r="DN562" i="14"/>
  <c r="DM562" i="14"/>
  <c r="DL562" i="14"/>
  <c r="DK562" i="14"/>
  <c r="DJ562" i="14"/>
  <c r="DI562" i="14"/>
  <c r="DH562" i="14"/>
  <c r="DG562" i="14"/>
  <c r="DF562" i="14"/>
  <c r="DE562" i="14"/>
  <c r="DD562" i="14"/>
  <c r="DC562" i="14"/>
  <c r="DB562" i="14"/>
  <c r="DA562" i="14"/>
  <c r="CZ562" i="14"/>
  <c r="CY562" i="14"/>
  <c r="CX562" i="14"/>
  <c r="CW562" i="14"/>
  <c r="CV562" i="14"/>
  <c r="CU562" i="14"/>
  <c r="CT562" i="14"/>
  <c r="CS562" i="14"/>
  <c r="CR562" i="14"/>
  <c r="CQ562" i="14"/>
  <c r="CP562" i="14"/>
  <c r="CO562" i="14"/>
  <c r="CN562" i="14"/>
  <c r="CM562" i="14"/>
  <c r="CL562" i="14"/>
  <c r="CK562" i="14"/>
  <c r="CJ562" i="14"/>
  <c r="CI562" i="14"/>
  <c r="CH562" i="14"/>
  <c r="CG562" i="14"/>
  <c r="CF562" i="14"/>
  <c r="CE562" i="14"/>
  <c r="CD562" i="14"/>
  <c r="CC562" i="14"/>
  <c r="CB562" i="14"/>
  <c r="CA562" i="14"/>
  <c r="BZ562" i="14"/>
  <c r="BY562" i="14"/>
  <c r="BX562" i="14"/>
  <c r="BW562" i="14"/>
  <c r="BV562" i="14"/>
  <c r="BU562" i="14"/>
  <c r="BT562" i="14"/>
  <c r="BS562" i="14"/>
  <c r="BR562" i="14"/>
  <c r="BQ562" i="14"/>
  <c r="BP562" i="14"/>
  <c r="BO562" i="14"/>
  <c r="BN562" i="14"/>
  <c r="BM562" i="14"/>
  <c r="BL562" i="14"/>
  <c r="BK562" i="14"/>
  <c r="BJ562" i="14"/>
  <c r="BI562" i="14"/>
  <c r="BH562" i="14"/>
  <c r="BG562" i="14"/>
  <c r="BF562" i="14"/>
  <c r="BE562" i="14"/>
  <c r="BD562" i="14"/>
  <c r="BC562" i="14"/>
  <c r="BB562" i="14"/>
  <c r="BA562" i="14"/>
  <c r="AZ562" i="14"/>
  <c r="AY562" i="14"/>
  <c r="AX562" i="14"/>
  <c r="AW562" i="14"/>
  <c r="AV562" i="14"/>
  <c r="AU562" i="14"/>
  <c r="AT562" i="14"/>
  <c r="AS562" i="14"/>
  <c r="AR562" i="14"/>
  <c r="AQ562" i="14"/>
  <c r="AP562" i="14"/>
  <c r="AO562" i="14"/>
  <c r="AN562" i="14"/>
  <c r="AM562" i="14"/>
  <c r="AL562" i="14"/>
  <c r="AK562" i="14"/>
  <c r="AJ562" i="14"/>
  <c r="AI562" i="14"/>
  <c r="AH562" i="14"/>
  <c r="AG562" i="14"/>
  <c r="AF562" i="14"/>
  <c r="AE562" i="14"/>
  <c r="AD562" i="14"/>
  <c r="AC562" i="14"/>
  <c r="AB562" i="14"/>
  <c r="AA562" i="14"/>
  <c r="Z562" i="14"/>
  <c r="Y562" i="14"/>
  <c r="X562" i="14"/>
  <c r="W562" i="14"/>
  <c r="V562" i="14"/>
  <c r="U562" i="14"/>
  <c r="T562" i="14"/>
  <c r="S562" i="14"/>
  <c r="R562" i="14"/>
  <c r="Q562" i="14"/>
  <c r="P562" i="14"/>
  <c r="O562" i="14"/>
  <c r="N562" i="14"/>
  <c r="M562" i="14"/>
  <c r="L562" i="14"/>
  <c r="K562" i="14"/>
  <c r="J562" i="14"/>
  <c r="I562" i="14"/>
  <c r="H562" i="14"/>
  <c r="G562" i="14"/>
  <c r="JB561" i="14"/>
  <c r="JA561" i="14"/>
  <c r="IZ561" i="14"/>
  <c r="IY561" i="14"/>
  <c r="IX561" i="14"/>
  <c r="IW561" i="14"/>
  <c r="IV561" i="14"/>
  <c r="IU561" i="14"/>
  <c r="IT561" i="14"/>
  <c r="IS561" i="14"/>
  <c r="IR561" i="14"/>
  <c r="IQ561" i="14"/>
  <c r="IP561" i="14"/>
  <c r="IO561" i="14"/>
  <c r="IN561" i="14"/>
  <c r="IM561" i="14"/>
  <c r="IL561" i="14"/>
  <c r="IK561" i="14"/>
  <c r="IJ561" i="14"/>
  <c r="II561" i="14"/>
  <c r="IH561" i="14"/>
  <c r="IG561" i="14"/>
  <c r="IF561" i="14"/>
  <c r="IE561" i="14"/>
  <c r="ID561" i="14"/>
  <c r="IC561" i="14"/>
  <c r="IB561" i="14"/>
  <c r="IA561" i="14"/>
  <c r="HZ561" i="14"/>
  <c r="HY561" i="14"/>
  <c r="HX561" i="14"/>
  <c r="HW561" i="14"/>
  <c r="HV561" i="14"/>
  <c r="HU561" i="14"/>
  <c r="HT561" i="14"/>
  <c r="HS561" i="14"/>
  <c r="HR561" i="14"/>
  <c r="HQ561" i="14"/>
  <c r="HP561" i="14"/>
  <c r="HO561" i="14"/>
  <c r="HN561" i="14"/>
  <c r="HM561" i="14"/>
  <c r="HL561" i="14"/>
  <c r="HK561" i="14"/>
  <c r="HJ561" i="14"/>
  <c r="HI561" i="14"/>
  <c r="HH561" i="14"/>
  <c r="HG561" i="14"/>
  <c r="HF561" i="14"/>
  <c r="HE561" i="14"/>
  <c r="HD561" i="14"/>
  <c r="HC561" i="14"/>
  <c r="HB561" i="14"/>
  <c r="HA561" i="14"/>
  <c r="GZ561" i="14"/>
  <c r="GY561" i="14"/>
  <c r="GX561" i="14"/>
  <c r="GW561" i="14"/>
  <c r="GV561" i="14"/>
  <c r="GU561" i="14"/>
  <c r="GT561" i="14"/>
  <c r="GS561" i="14"/>
  <c r="GR561" i="14"/>
  <c r="GQ561" i="14"/>
  <c r="GP561" i="14"/>
  <c r="GO561" i="14"/>
  <c r="GN561" i="14"/>
  <c r="GM561" i="14"/>
  <c r="GL561" i="14"/>
  <c r="GK561" i="14"/>
  <c r="GJ561" i="14"/>
  <c r="GI561" i="14"/>
  <c r="GH561" i="14"/>
  <c r="GG561" i="14"/>
  <c r="GF561" i="14"/>
  <c r="GE561" i="14"/>
  <c r="GD561" i="14"/>
  <c r="GC561" i="14"/>
  <c r="GB561" i="14"/>
  <c r="GA561" i="14"/>
  <c r="FZ561" i="14"/>
  <c r="FY561" i="14"/>
  <c r="FX561" i="14"/>
  <c r="FW561" i="14"/>
  <c r="FV561" i="14"/>
  <c r="FU561" i="14"/>
  <c r="FT561" i="14"/>
  <c r="FS561" i="14"/>
  <c r="FR561" i="14"/>
  <c r="FQ561" i="14"/>
  <c r="FP561" i="14"/>
  <c r="FO561" i="14"/>
  <c r="FN561" i="14"/>
  <c r="FM561" i="14"/>
  <c r="FL561" i="14"/>
  <c r="FK561" i="14"/>
  <c r="FJ561" i="14"/>
  <c r="FI561" i="14"/>
  <c r="FH561" i="14"/>
  <c r="FG561" i="14"/>
  <c r="FF561" i="14"/>
  <c r="FE561" i="14"/>
  <c r="FD561" i="14"/>
  <c r="FC561" i="14"/>
  <c r="FB561" i="14"/>
  <c r="FA561" i="14"/>
  <c r="EZ561" i="14"/>
  <c r="EY561" i="14"/>
  <c r="EX561" i="14"/>
  <c r="EW561" i="14"/>
  <c r="EV561" i="14"/>
  <c r="EU561" i="14"/>
  <c r="ET561" i="14"/>
  <c r="ES561" i="14"/>
  <c r="ER561" i="14"/>
  <c r="EQ561" i="14"/>
  <c r="EP561" i="14"/>
  <c r="EO561" i="14"/>
  <c r="EN561" i="14"/>
  <c r="EM561" i="14"/>
  <c r="EL561" i="14"/>
  <c r="EK561" i="14"/>
  <c r="EJ561" i="14"/>
  <c r="EI561" i="14"/>
  <c r="EH561" i="14"/>
  <c r="EG561" i="14"/>
  <c r="EF561" i="14"/>
  <c r="EE561" i="14"/>
  <c r="ED561" i="14"/>
  <c r="EC561" i="14"/>
  <c r="EB561" i="14"/>
  <c r="EA561" i="14"/>
  <c r="DZ561" i="14"/>
  <c r="DY561" i="14"/>
  <c r="DX561" i="14"/>
  <c r="DW561" i="14"/>
  <c r="DV561" i="14"/>
  <c r="DU561" i="14"/>
  <c r="DT561" i="14"/>
  <c r="DS561" i="14"/>
  <c r="DR561" i="14"/>
  <c r="DQ561" i="14"/>
  <c r="DP561" i="14"/>
  <c r="DO561" i="14"/>
  <c r="DN561" i="14"/>
  <c r="DM561" i="14"/>
  <c r="DL561" i="14"/>
  <c r="DK561" i="14"/>
  <c r="DJ561" i="14"/>
  <c r="DI561" i="14"/>
  <c r="DH561" i="14"/>
  <c r="DG561" i="14"/>
  <c r="DF561" i="14"/>
  <c r="DE561" i="14"/>
  <c r="DD561" i="14"/>
  <c r="DC561" i="14"/>
  <c r="DB561" i="14"/>
  <c r="DA561" i="14"/>
  <c r="CZ561" i="14"/>
  <c r="CY561" i="14"/>
  <c r="CX561" i="14"/>
  <c r="CW561" i="14"/>
  <c r="CV561" i="14"/>
  <c r="CU561" i="14"/>
  <c r="CT561" i="14"/>
  <c r="CS561" i="14"/>
  <c r="CR561" i="14"/>
  <c r="CQ561" i="14"/>
  <c r="CP561" i="14"/>
  <c r="CO561" i="14"/>
  <c r="CN561" i="14"/>
  <c r="CM561" i="14"/>
  <c r="CL561" i="14"/>
  <c r="CK561" i="14"/>
  <c r="CJ561" i="14"/>
  <c r="CI561" i="14"/>
  <c r="CH561" i="14"/>
  <c r="CG561" i="14"/>
  <c r="CF561" i="14"/>
  <c r="CE561" i="14"/>
  <c r="CD561" i="14"/>
  <c r="CC561" i="14"/>
  <c r="CB561" i="14"/>
  <c r="CA561" i="14"/>
  <c r="BZ561" i="14"/>
  <c r="BY561" i="14"/>
  <c r="BX561" i="14"/>
  <c r="BW561" i="14"/>
  <c r="BV561" i="14"/>
  <c r="BU561" i="14"/>
  <c r="BT561" i="14"/>
  <c r="BS561" i="14"/>
  <c r="BR561" i="14"/>
  <c r="BQ561" i="14"/>
  <c r="BP561" i="14"/>
  <c r="BO561" i="14"/>
  <c r="BN561" i="14"/>
  <c r="BM561" i="14"/>
  <c r="BL561" i="14"/>
  <c r="BK561" i="14"/>
  <c r="BJ561" i="14"/>
  <c r="BI561" i="14"/>
  <c r="BH561" i="14"/>
  <c r="BG561" i="14"/>
  <c r="BF561" i="14"/>
  <c r="BE561" i="14"/>
  <c r="BD561" i="14"/>
  <c r="BC561" i="14"/>
  <c r="BB561" i="14"/>
  <c r="BA561" i="14"/>
  <c r="AZ561" i="14"/>
  <c r="AY561" i="14"/>
  <c r="AX561" i="14"/>
  <c r="AW561" i="14"/>
  <c r="AV561" i="14"/>
  <c r="AU561" i="14"/>
  <c r="AT561" i="14"/>
  <c r="AS561" i="14"/>
  <c r="AR561" i="14"/>
  <c r="AQ561" i="14"/>
  <c r="AP561" i="14"/>
  <c r="AO561" i="14"/>
  <c r="AN561" i="14"/>
  <c r="AM561" i="14"/>
  <c r="AL561" i="14"/>
  <c r="AK561" i="14"/>
  <c r="AJ561" i="14"/>
  <c r="AI561" i="14"/>
  <c r="AH561" i="14"/>
  <c r="AG561" i="14"/>
  <c r="AF561" i="14"/>
  <c r="AE561" i="14"/>
  <c r="AD561" i="14"/>
  <c r="AC561" i="14"/>
  <c r="AB561" i="14"/>
  <c r="AA561" i="14"/>
  <c r="Z561" i="14"/>
  <c r="Y561" i="14"/>
  <c r="X561" i="14"/>
  <c r="W561" i="14"/>
  <c r="V561" i="14"/>
  <c r="U561" i="14"/>
  <c r="T561" i="14"/>
  <c r="S561" i="14"/>
  <c r="R561" i="14"/>
  <c r="Q561" i="14"/>
  <c r="P561" i="14"/>
  <c r="O561" i="14"/>
  <c r="N561" i="14"/>
  <c r="M561" i="14"/>
  <c r="L561" i="14"/>
  <c r="K561" i="14"/>
  <c r="J561" i="14"/>
  <c r="I561" i="14"/>
  <c r="H561" i="14"/>
  <c r="G561" i="14"/>
  <c r="JB560" i="14"/>
  <c r="JA560" i="14"/>
  <c r="IZ560" i="14"/>
  <c r="IY560" i="14"/>
  <c r="IX560" i="14"/>
  <c r="IW560" i="14"/>
  <c r="IV560" i="14"/>
  <c r="IU560" i="14"/>
  <c r="IT560" i="14"/>
  <c r="IS560" i="14"/>
  <c r="IR560" i="14"/>
  <c r="IQ560" i="14"/>
  <c r="IP560" i="14"/>
  <c r="IO560" i="14"/>
  <c r="IN560" i="14"/>
  <c r="IM560" i="14"/>
  <c r="IL560" i="14"/>
  <c r="IK560" i="14"/>
  <c r="IJ560" i="14"/>
  <c r="II560" i="14"/>
  <c r="IH560" i="14"/>
  <c r="IG560" i="14"/>
  <c r="IF560" i="14"/>
  <c r="IE560" i="14"/>
  <c r="ID560" i="14"/>
  <c r="IC560" i="14"/>
  <c r="IB560" i="14"/>
  <c r="IA560" i="14"/>
  <c r="HZ560" i="14"/>
  <c r="HY560" i="14"/>
  <c r="HX560" i="14"/>
  <c r="HW560" i="14"/>
  <c r="HV560" i="14"/>
  <c r="HU560" i="14"/>
  <c r="HT560" i="14"/>
  <c r="HS560" i="14"/>
  <c r="HR560" i="14"/>
  <c r="HQ560" i="14"/>
  <c r="HP560" i="14"/>
  <c r="HO560" i="14"/>
  <c r="HN560" i="14"/>
  <c r="HM560" i="14"/>
  <c r="HL560" i="14"/>
  <c r="HK560" i="14"/>
  <c r="HJ560" i="14"/>
  <c r="HI560" i="14"/>
  <c r="HH560" i="14"/>
  <c r="HG560" i="14"/>
  <c r="HF560" i="14"/>
  <c r="HE560" i="14"/>
  <c r="HD560" i="14"/>
  <c r="HC560" i="14"/>
  <c r="HB560" i="14"/>
  <c r="HA560" i="14"/>
  <c r="GZ560" i="14"/>
  <c r="GY560" i="14"/>
  <c r="GX560" i="14"/>
  <c r="GW560" i="14"/>
  <c r="GV560" i="14"/>
  <c r="GU560" i="14"/>
  <c r="GT560" i="14"/>
  <c r="GS560" i="14"/>
  <c r="GR560" i="14"/>
  <c r="GQ560" i="14"/>
  <c r="GP560" i="14"/>
  <c r="GO560" i="14"/>
  <c r="GN560" i="14"/>
  <c r="GM560" i="14"/>
  <c r="GL560" i="14"/>
  <c r="GK560" i="14"/>
  <c r="GJ560" i="14"/>
  <c r="GI560" i="14"/>
  <c r="GH560" i="14"/>
  <c r="GG560" i="14"/>
  <c r="GF560" i="14"/>
  <c r="GE560" i="14"/>
  <c r="GD560" i="14"/>
  <c r="GC560" i="14"/>
  <c r="GB560" i="14"/>
  <c r="GA560" i="14"/>
  <c r="FZ560" i="14"/>
  <c r="FY560" i="14"/>
  <c r="FX560" i="14"/>
  <c r="FW560" i="14"/>
  <c r="FV560" i="14"/>
  <c r="FU560" i="14"/>
  <c r="FT560" i="14"/>
  <c r="FS560" i="14"/>
  <c r="FR560" i="14"/>
  <c r="FQ560" i="14"/>
  <c r="FP560" i="14"/>
  <c r="FO560" i="14"/>
  <c r="FN560" i="14"/>
  <c r="FM560" i="14"/>
  <c r="FL560" i="14"/>
  <c r="FK560" i="14"/>
  <c r="FJ560" i="14"/>
  <c r="FI560" i="14"/>
  <c r="FH560" i="14"/>
  <c r="FG560" i="14"/>
  <c r="FF560" i="14"/>
  <c r="FE560" i="14"/>
  <c r="FD560" i="14"/>
  <c r="FC560" i="14"/>
  <c r="FB560" i="14"/>
  <c r="FA560" i="14"/>
  <c r="EZ560" i="14"/>
  <c r="EY560" i="14"/>
  <c r="EX560" i="14"/>
  <c r="EW560" i="14"/>
  <c r="EV560" i="14"/>
  <c r="EU560" i="14"/>
  <c r="ET560" i="14"/>
  <c r="ES560" i="14"/>
  <c r="ER560" i="14"/>
  <c r="EQ560" i="14"/>
  <c r="EP560" i="14"/>
  <c r="EO560" i="14"/>
  <c r="EN560" i="14"/>
  <c r="EM560" i="14"/>
  <c r="EL560" i="14"/>
  <c r="EK560" i="14"/>
  <c r="EJ560" i="14"/>
  <c r="EI560" i="14"/>
  <c r="EH560" i="14"/>
  <c r="EG560" i="14"/>
  <c r="EF560" i="14"/>
  <c r="EE560" i="14"/>
  <c r="ED560" i="14"/>
  <c r="EC560" i="14"/>
  <c r="EB560" i="14"/>
  <c r="EA560" i="14"/>
  <c r="DZ560" i="14"/>
  <c r="DY560" i="14"/>
  <c r="DX560" i="14"/>
  <c r="DW560" i="14"/>
  <c r="DV560" i="14"/>
  <c r="DU560" i="14"/>
  <c r="DT560" i="14"/>
  <c r="DS560" i="14"/>
  <c r="DR560" i="14"/>
  <c r="DQ560" i="14"/>
  <c r="DP560" i="14"/>
  <c r="DO560" i="14"/>
  <c r="DN560" i="14"/>
  <c r="DM560" i="14"/>
  <c r="DL560" i="14"/>
  <c r="DK560" i="14"/>
  <c r="DJ560" i="14"/>
  <c r="DI560" i="14"/>
  <c r="DH560" i="14"/>
  <c r="DG560" i="14"/>
  <c r="DF560" i="14"/>
  <c r="DE560" i="14"/>
  <c r="DD560" i="14"/>
  <c r="DC560" i="14"/>
  <c r="DB560" i="14"/>
  <c r="DA560" i="14"/>
  <c r="CZ560" i="14"/>
  <c r="CY560" i="14"/>
  <c r="CX560" i="14"/>
  <c r="CW560" i="14"/>
  <c r="CV560" i="14"/>
  <c r="CU560" i="14"/>
  <c r="CT560" i="14"/>
  <c r="CS560" i="14"/>
  <c r="CR560" i="14"/>
  <c r="CQ560" i="14"/>
  <c r="CP560" i="14"/>
  <c r="CO560" i="14"/>
  <c r="CN560" i="14"/>
  <c r="CM560" i="14"/>
  <c r="CL560" i="14"/>
  <c r="CK560" i="14"/>
  <c r="CJ560" i="14"/>
  <c r="CI560" i="14"/>
  <c r="CH560" i="14"/>
  <c r="CG560" i="14"/>
  <c r="CF560" i="14"/>
  <c r="CE560" i="14"/>
  <c r="CD560" i="14"/>
  <c r="CC560" i="14"/>
  <c r="CB560" i="14"/>
  <c r="CA560" i="14"/>
  <c r="BZ560" i="14"/>
  <c r="BY560" i="14"/>
  <c r="BX560" i="14"/>
  <c r="BW560" i="14"/>
  <c r="BV560" i="14"/>
  <c r="BU560" i="14"/>
  <c r="BT560" i="14"/>
  <c r="BS560" i="14"/>
  <c r="BR560" i="14"/>
  <c r="BQ560" i="14"/>
  <c r="BP560" i="14"/>
  <c r="BO560" i="14"/>
  <c r="BN560" i="14"/>
  <c r="BM560" i="14"/>
  <c r="BL560" i="14"/>
  <c r="BK560" i="14"/>
  <c r="BJ560" i="14"/>
  <c r="BI560" i="14"/>
  <c r="BH560" i="14"/>
  <c r="BG560" i="14"/>
  <c r="BF560" i="14"/>
  <c r="BE560" i="14"/>
  <c r="BD560" i="14"/>
  <c r="BC560" i="14"/>
  <c r="BB560" i="14"/>
  <c r="BA560" i="14"/>
  <c r="AZ560" i="14"/>
  <c r="AY560" i="14"/>
  <c r="AX560" i="14"/>
  <c r="AW560" i="14"/>
  <c r="AV560" i="14"/>
  <c r="AU560" i="14"/>
  <c r="AT560" i="14"/>
  <c r="AS560" i="14"/>
  <c r="AR560" i="14"/>
  <c r="AQ560" i="14"/>
  <c r="AP560" i="14"/>
  <c r="AO560" i="14"/>
  <c r="AN560" i="14"/>
  <c r="AM560" i="14"/>
  <c r="AL560" i="14"/>
  <c r="AK560" i="14"/>
  <c r="AJ560" i="14"/>
  <c r="AI560" i="14"/>
  <c r="AH560" i="14"/>
  <c r="AG560" i="14"/>
  <c r="AF560" i="14"/>
  <c r="AE560" i="14"/>
  <c r="AD560" i="14"/>
  <c r="AC560" i="14"/>
  <c r="AB560" i="14"/>
  <c r="AA560" i="14"/>
  <c r="Z560" i="14"/>
  <c r="Y560" i="14"/>
  <c r="X560" i="14"/>
  <c r="W560" i="14"/>
  <c r="V560" i="14"/>
  <c r="U560" i="14"/>
  <c r="T560" i="14"/>
  <c r="S560" i="14"/>
  <c r="R560" i="14"/>
  <c r="Q560" i="14"/>
  <c r="P560" i="14"/>
  <c r="O560" i="14"/>
  <c r="N560" i="14"/>
  <c r="M560" i="14"/>
  <c r="L560" i="14"/>
  <c r="K560" i="14"/>
  <c r="J560" i="14"/>
  <c r="I560" i="14"/>
  <c r="H560" i="14"/>
  <c r="G560" i="14"/>
  <c r="JB559" i="14"/>
  <c r="JA559" i="14"/>
  <c r="IZ559" i="14"/>
  <c r="IY559" i="14"/>
  <c r="IX559" i="14"/>
  <c r="IW559" i="14"/>
  <c r="IV559" i="14"/>
  <c r="IU559" i="14"/>
  <c r="IT559" i="14"/>
  <c r="IS559" i="14"/>
  <c r="IR559" i="14"/>
  <c r="IQ559" i="14"/>
  <c r="IP559" i="14"/>
  <c r="IO559" i="14"/>
  <c r="IN559" i="14"/>
  <c r="IM559" i="14"/>
  <c r="IL559" i="14"/>
  <c r="IK559" i="14"/>
  <c r="IJ559" i="14"/>
  <c r="II559" i="14"/>
  <c r="IH559" i="14"/>
  <c r="IG559" i="14"/>
  <c r="IF559" i="14"/>
  <c r="IE559" i="14"/>
  <c r="ID559" i="14"/>
  <c r="IC559" i="14"/>
  <c r="IB559" i="14"/>
  <c r="IA559" i="14"/>
  <c r="HZ559" i="14"/>
  <c r="HY559" i="14"/>
  <c r="HX559" i="14"/>
  <c r="HW559" i="14"/>
  <c r="HV559" i="14"/>
  <c r="HU559" i="14"/>
  <c r="HT559" i="14"/>
  <c r="HS559" i="14"/>
  <c r="HR559" i="14"/>
  <c r="HQ559" i="14"/>
  <c r="HP559" i="14"/>
  <c r="HO559" i="14"/>
  <c r="HN559" i="14"/>
  <c r="HM559" i="14"/>
  <c r="HL559" i="14"/>
  <c r="HK559" i="14"/>
  <c r="HJ559" i="14"/>
  <c r="HI559" i="14"/>
  <c r="HH559" i="14"/>
  <c r="HG559" i="14"/>
  <c r="HF559" i="14"/>
  <c r="HE559" i="14"/>
  <c r="HD559" i="14"/>
  <c r="HC559" i="14"/>
  <c r="HB559" i="14"/>
  <c r="HA559" i="14"/>
  <c r="GZ559" i="14"/>
  <c r="GY559" i="14"/>
  <c r="GX559" i="14"/>
  <c r="GW559" i="14"/>
  <c r="GV559" i="14"/>
  <c r="GU559" i="14"/>
  <c r="GT559" i="14"/>
  <c r="GS559" i="14"/>
  <c r="GR559" i="14"/>
  <c r="GQ559" i="14"/>
  <c r="GP559" i="14"/>
  <c r="GO559" i="14"/>
  <c r="GN559" i="14"/>
  <c r="GM559" i="14"/>
  <c r="GL559" i="14"/>
  <c r="GK559" i="14"/>
  <c r="GJ559" i="14"/>
  <c r="GI559" i="14"/>
  <c r="GH559" i="14"/>
  <c r="GG559" i="14"/>
  <c r="GF559" i="14"/>
  <c r="GE559" i="14"/>
  <c r="GD559" i="14"/>
  <c r="GC559" i="14"/>
  <c r="GB559" i="14"/>
  <c r="GA559" i="14"/>
  <c r="FZ559" i="14"/>
  <c r="FY559" i="14"/>
  <c r="FX559" i="14"/>
  <c r="FW559" i="14"/>
  <c r="FV559" i="14"/>
  <c r="FU559" i="14"/>
  <c r="FT559" i="14"/>
  <c r="FS559" i="14"/>
  <c r="FR559" i="14"/>
  <c r="FQ559" i="14"/>
  <c r="FP559" i="14"/>
  <c r="FO559" i="14"/>
  <c r="FN559" i="14"/>
  <c r="FM559" i="14"/>
  <c r="FL559" i="14"/>
  <c r="FK559" i="14"/>
  <c r="FJ559" i="14"/>
  <c r="FI559" i="14"/>
  <c r="FH559" i="14"/>
  <c r="FG559" i="14"/>
  <c r="FF559" i="14"/>
  <c r="FE559" i="14"/>
  <c r="FD559" i="14"/>
  <c r="FC559" i="14"/>
  <c r="FB559" i="14"/>
  <c r="FA559" i="14"/>
  <c r="EZ559" i="14"/>
  <c r="EY559" i="14"/>
  <c r="EX559" i="14"/>
  <c r="EW559" i="14"/>
  <c r="EV559" i="14"/>
  <c r="EU559" i="14"/>
  <c r="ET559" i="14"/>
  <c r="ES559" i="14"/>
  <c r="ER559" i="14"/>
  <c r="EQ559" i="14"/>
  <c r="EP559" i="14"/>
  <c r="EO559" i="14"/>
  <c r="EN559" i="14"/>
  <c r="EM559" i="14"/>
  <c r="EL559" i="14"/>
  <c r="EK559" i="14"/>
  <c r="EJ559" i="14"/>
  <c r="EI559" i="14"/>
  <c r="EH559" i="14"/>
  <c r="EG559" i="14"/>
  <c r="EF559" i="14"/>
  <c r="EE559" i="14"/>
  <c r="ED559" i="14"/>
  <c r="EC559" i="14"/>
  <c r="EB559" i="14"/>
  <c r="EA559" i="14"/>
  <c r="DZ559" i="14"/>
  <c r="DY559" i="14"/>
  <c r="DX559" i="14"/>
  <c r="DW559" i="14"/>
  <c r="DV559" i="14"/>
  <c r="DU559" i="14"/>
  <c r="DT559" i="14"/>
  <c r="DS559" i="14"/>
  <c r="DR559" i="14"/>
  <c r="DQ559" i="14"/>
  <c r="DP559" i="14"/>
  <c r="DO559" i="14"/>
  <c r="DN559" i="14"/>
  <c r="DM559" i="14"/>
  <c r="DL559" i="14"/>
  <c r="DK559" i="14"/>
  <c r="DJ559" i="14"/>
  <c r="DI559" i="14"/>
  <c r="DH559" i="14"/>
  <c r="DG559" i="14"/>
  <c r="DF559" i="14"/>
  <c r="DE559" i="14"/>
  <c r="DD559" i="14"/>
  <c r="DC559" i="14"/>
  <c r="DB559" i="14"/>
  <c r="DA559" i="14"/>
  <c r="CZ559" i="14"/>
  <c r="CY559" i="14"/>
  <c r="CX559" i="14"/>
  <c r="CW559" i="14"/>
  <c r="CV559" i="14"/>
  <c r="CU559" i="14"/>
  <c r="CT559" i="14"/>
  <c r="CS559" i="14"/>
  <c r="CR559" i="14"/>
  <c r="CQ559" i="14"/>
  <c r="CP559" i="14"/>
  <c r="CO559" i="14"/>
  <c r="CN559" i="14"/>
  <c r="CM559" i="14"/>
  <c r="CL559" i="14"/>
  <c r="CK559" i="14"/>
  <c r="CJ559" i="14"/>
  <c r="CI559" i="14"/>
  <c r="CH559" i="14"/>
  <c r="CG559" i="14"/>
  <c r="CF559" i="14"/>
  <c r="CE559" i="14"/>
  <c r="CD559" i="14"/>
  <c r="CC559" i="14"/>
  <c r="CB559" i="14"/>
  <c r="CA559" i="14"/>
  <c r="BZ559" i="14"/>
  <c r="BY559" i="14"/>
  <c r="BX559" i="14"/>
  <c r="BW559" i="14"/>
  <c r="BV559" i="14"/>
  <c r="BU559" i="14"/>
  <c r="BT559" i="14"/>
  <c r="BS559" i="14"/>
  <c r="BR559" i="14"/>
  <c r="BQ559" i="14"/>
  <c r="BP559" i="14"/>
  <c r="BO559" i="14"/>
  <c r="BN559" i="14"/>
  <c r="BM559" i="14"/>
  <c r="BL559" i="14"/>
  <c r="BK559" i="14"/>
  <c r="BJ559" i="14"/>
  <c r="BI559" i="14"/>
  <c r="BH559" i="14"/>
  <c r="BG559" i="14"/>
  <c r="BF559" i="14"/>
  <c r="BE559" i="14"/>
  <c r="BD559" i="14"/>
  <c r="BC559" i="14"/>
  <c r="BB559" i="14"/>
  <c r="BA559" i="14"/>
  <c r="AZ559" i="14"/>
  <c r="AY559" i="14"/>
  <c r="AX559" i="14"/>
  <c r="AW559" i="14"/>
  <c r="AV559" i="14"/>
  <c r="AU559" i="14"/>
  <c r="AT559" i="14"/>
  <c r="AS559" i="14"/>
  <c r="AR559" i="14"/>
  <c r="AQ559" i="14"/>
  <c r="AP559" i="14"/>
  <c r="AO559" i="14"/>
  <c r="AN559" i="14"/>
  <c r="AM559" i="14"/>
  <c r="AL559" i="14"/>
  <c r="AK559" i="14"/>
  <c r="AJ559" i="14"/>
  <c r="AI559" i="14"/>
  <c r="AH559" i="14"/>
  <c r="AG559" i="14"/>
  <c r="AF559" i="14"/>
  <c r="AE559" i="14"/>
  <c r="AD559" i="14"/>
  <c r="AC559" i="14"/>
  <c r="AB559" i="14"/>
  <c r="AA559" i="14"/>
  <c r="Z559" i="14"/>
  <c r="Y559" i="14"/>
  <c r="X559" i="14"/>
  <c r="W559" i="14"/>
  <c r="V559" i="14"/>
  <c r="U559" i="14"/>
  <c r="T559" i="14"/>
  <c r="S559" i="14"/>
  <c r="R559" i="14"/>
  <c r="Q559" i="14"/>
  <c r="P559" i="14"/>
  <c r="O559" i="14"/>
  <c r="N559" i="14"/>
  <c r="M559" i="14"/>
  <c r="L559" i="14"/>
  <c r="K559" i="14"/>
  <c r="J559" i="14"/>
  <c r="I559" i="14"/>
  <c r="H559" i="14"/>
  <c r="G559" i="14"/>
  <c r="JB558" i="14"/>
  <c r="JA558" i="14"/>
  <c r="IZ558" i="14"/>
  <c r="IY558" i="14"/>
  <c r="IX558" i="14"/>
  <c r="IW558" i="14"/>
  <c r="IV558" i="14"/>
  <c r="IU558" i="14"/>
  <c r="IT558" i="14"/>
  <c r="IS558" i="14"/>
  <c r="IR558" i="14"/>
  <c r="IQ558" i="14"/>
  <c r="IP558" i="14"/>
  <c r="IO558" i="14"/>
  <c r="IN558" i="14"/>
  <c r="IM558" i="14"/>
  <c r="IL558" i="14"/>
  <c r="IK558" i="14"/>
  <c r="IJ558" i="14"/>
  <c r="II558" i="14"/>
  <c r="IH558" i="14"/>
  <c r="IG558" i="14"/>
  <c r="IF558" i="14"/>
  <c r="IE558" i="14"/>
  <c r="ID558" i="14"/>
  <c r="IC558" i="14"/>
  <c r="IB558" i="14"/>
  <c r="IA558" i="14"/>
  <c r="HZ558" i="14"/>
  <c r="HY558" i="14"/>
  <c r="HX558" i="14"/>
  <c r="HW558" i="14"/>
  <c r="HV558" i="14"/>
  <c r="HU558" i="14"/>
  <c r="HT558" i="14"/>
  <c r="HS558" i="14"/>
  <c r="HR558" i="14"/>
  <c r="HQ558" i="14"/>
  <c r="HP558" i="14"/>
  <c r="HO558" i="14"/>
  <c r="HN558" i="14"/>
  <c r="HM558" i="14"/>
  <c r="HL558" i="14"/>
  <c r="HK558" i="14"/>
  <c r="HJ558" i="14"/>
  <c r="HI558" i="14"/>
  <c r="HH558" i="14"/>
  <c r="HG558" i="14"/>
  <c r="HF558" i="14"/>
  <c r="HE558" i="14"/>
  <c r="HD558" i="14"/>
  <c r="HC558" i="14"/>
  <c r="HB558" i="14"/>
  <c r="HA558" i="14"/>
  <c r="GZ558" i="14"/>
  <c r="GY558" i="14"/>
  <c r="GX558" i="14"/>
  <c r="GW558" i="14"/>
  <c r="GV558" i="14"/>
  <c r="GU558" i="14"/>
  <c r="GT558" i="14"/>
  <c r="GS558" i="14"/>
  <c r="GR558" i="14"/>
  <c r="GQ558" i="14"/>
  <c r="GP558" i="14"/>
  <c r="GO558" i="14"/>
  <c r="GN558" i="14"/>
  <c r="GM558" i="14"/>
  <c r="GL558" i="14"/>
  <c r="GK558" i="14"/>
  <c r="GJ558" i="14"/>
  <c r="GI558" i="14"/>
  <c r="GH558" i="14"/>
  <c r="GG558" i="14"/>
  <c r="GF558" i="14"/>
  <c r="GE558" i="14"/>
  <c r="GD558" i="14"/>
  <c r="GC558" i="14"/>
  <c r="GB558" i="14"/>
  <c r="GA558" i="14"/>
  <c r="FZ558" i="14"/>
  <c r="FY558" i="14"/>
  <c r="FX558" i="14"/>
  <c r="FW558" i="14"/>
  <c r="FV558" i="14"/>
  <c r="FU558" i="14"/>
  <c r="FT558" i="14"/>
  <c r="FS558" i="14"/>
  <c r="FR558" i="14"/>
  <c r="FQ558" i="14"/>
  <c r="FP558" i="14"/>
  <c r="FO558" i="14"/>
  <c r="FN558" i="14"/>
  <c r="FM558" i="14"/>
  <c r="FL558" i="14"/>
  <c r="FK558" i="14"/>
  <c r="FJ558" i="14"/>
  <c r="FI558" i="14"/>
  <c r="FH558" i="14"/>
  <c r="FG558" i="14"/>
  <c r="FF558" i="14"/>
  <c r="FE558" i="14"/>
  <c r="FD558" i="14"/>
  <c r="FC558" i="14"/>
  <c r="FB558" i="14"/>
  <c r="FA558" i="14"/>
  <c r="EZ558" i="14"/>
  <c r="EY558" i="14"/>
  <c r="EX558" i="14"/>
  <c r="EW558" i="14"/>
  <c r="EV558" i="14"/>
  <c r="EU558" i="14"/>
  <c r="ET558" i="14"/>
  <c r="ES558" i="14"/>
  <c r="ER558" i="14"/>
  <c r="EQ558" i="14"/>
  <c r="EP558" i="14"/>
  <c r="EO558" i="14"/>
  <c r="EN558" i="14"/>
  <c r="EM558" i="14"/>
  <c r="EL558" i="14"/>
  <c r="EK558" i="14"/>
  <c r="EJ558" i="14"/>
  <c r="EI558" i="14"/>
  <c r="EH558" i="14"/>
  <c r="EG558" i="14"/>
  <c r="EF558" i="14"/>
  <c r="EE558" i="14"/>
  <c r="ED558" i="14"/>
  <c r="EC558" i="14"/>
  <c r="EB558" i="14"/>
  <c r="EA558" i="14"/>
  <c r="DZ558" i="14"/>
  <c r="DY558" i="14"/>
  <c r="DX558" i="14"/>
  <c r="DW558" i="14"/>
  <c r="DV558" i="14"/>
  <c r="DU558" i="14"/>
  <c r="DT558" i="14"/>
  <c r="DS558" i="14"/>
  <c r="DR558" i="14"/>
  <c r="DQ558" i="14"/>
  <c r="DP558" i="14"/>
  <c r="DO558" i="14"/>
  <c r="DN558" i="14"/>
  <c r="DM558" i="14"/>
  <c r="DL558" i="14"/>
  <c r="DK558" i="14"/>
  <c r="DJ558" i="14"/>
  <c r="DI558" i="14"/>
  <c r="DH558" i="14"/>
  <c r="DG558" i="14"/>
  <c r="DF558" i="14"/>
  <c r="DE558" i="14"/>
  <c r="DD558" i="14"/>
  <c r="DC558" i="14"/>
  <c r="DB558" i="14"/>
  <c r="DA558" i="14"/>
  <c r="CZ558" i="14"/>
  <c r="CY558" i="14"/>
  <c r="CX558" i="14"/>
  <c r="CW558" i="14"/>
  <c r="CV558" i="14"/>
  <c r="CU558" i="14"/>
  <c r="CT558" i="14"/>
  <c r="CS558" i="14"/>
  <c r="CR558" i="14"/>
  <c r="CQ558" i="14"/>
  <c r="CP558" i="14"/>
  <c r="CO558" i="14"/>
  <c r="CN558" i="14"/>
  <c r="CM558" i="14"/>
  <c r="CL558" i="14"/>
  <c r="CK558" i="14"/>
  <c r="CJ558" i="14"/>
  <c r="CI558" i="14"/>
  <c r="CH558" i="14"/>
  <c r="CG558" i="14"/>
  <c r="CF558" i="14"/>
  <c r="CE558" i="14"/>
  <c r="CD558" i="14"/>
  <c r="CC558" i="14"/>
  <c r="CB558" i="14"/>
  <c r="CA558" i="14"/>
  <c r="BZ558" i="14"/>
  <c r="BY558" i="14"/>
  <c r="BX558" i="14"/>
  <c r="BW558" i="14"/>
  <c r="BV558" i="14"/>
  <c r="BU558" i="14"/>
  <c r="BT558" i="14"/>
  <c r="BS558" i="14"/>
  <c r="BR558" i="14"/>
  <c r="BQ558" i="14"/>
  <c r="BP558" i="14"/>
  <c r="BO558" i="14"/>
  <c r="BN558" i="14"/>
  <c r="BM558" i="14"/>
  <c r="BL558" i="14"/>
  <c r="BK558" i="14"/>
  <c r="BJ558" i="14"/>
  <c r="BI558" i="14"/>
  <c r="BH558" i="14"/>
  <c r="BG558" i="14"/>
  <c r="BF558" i="14"/>
  <c r="BE558" i="14"/>
  <c r="BD558" i="14"/>
  <c r="BC558" i="14"/>
  <c r="BB558" i="14"/>
  <c r="BA558" i="14"/>
  <c r="AZ558" i="14"/>
  <c r="AY558" i="14"/>
  <c r="AX558" i="14"/>
  <c r="AW558" i="14"/>
  <c r="AV558" i="14"/>
  <c r="AU558" i="14"/>
  <c r="AT558" i="14"/>
  <c r="AS558" i="14"/>
  <c r="AR558" i="14"/>
  <c r="AQ558" i="14"/>
  <c r="AP558" i="14"/>
  <c r="AO558" i="14"/>
  <c r="AN558" i="14"/>
  <c r="AM558" i="14"/>
  <c r="AL558" i="14"/>
  <c r="AK558" i="14"/>
  <c r="AJ558" i="14"/>
  <c r="AI558" i="14"/>
  <c r="AH558" i="14"/>
  <c r="AG558" i="14"/>
  <c r="AF558" i="14"/>
  <c r="AE558" i="14"/>
  <c r="AD558" i="14"/>
  <c r="AC558" i="14"/>
  <c r="AB558" i="14"/>
  <c r="AA558" i="14"/>
  <c r="Z558" i="14"/>
  <c r="Y558" i="14"/>
  <c r="X558" i="14"/>
  <c r="W558" i="14"/>
  <c r="V558" i="14"/>
  <c r="U558" i="14"/>
  <c r="T558" i="14"/>
  <c r="S558" i="14"/>
  <c r="R558" i="14"/>
  <c r="Q558" i="14"/>
  <c r="P558" i="14"/>
  <c r="O558" i="14"/>
  <c r="N558" i="14"/>
  <c r="M558" i="14"/>
  <c r="L558" i="14"/>
  <c r="K558" i="14"/>
  <c r="J558" i="14"/>
  <c r="I558" i="14"/>
  <c r="H558" i="14"/>
  <c r="G558" i="14"/>
  <c r="JB557" i="14"/>
  <c r="JA557" i="14"/>
  <c r="IZ557" i="14"/>
  <c r="IY557" i="14"/>
  <c r="IX557" i="14"/>
  <c r="IW557" i="14"/>
  <c r="IV557" i="14"/>
  <c r="IU557" i="14"/>
  <c r="IT557" i="14"/>
  <c r="IS557" i="14"/>
  <c r="IR557" i="14"/>
  <c r="IQ557" i="14"/>
  <c r="IP557" i="14"/>
  <c r="IO557" i="14"/>
  <c r="IN557" i="14"/>
  <c r="IM557" i="14"/>
  <c r="IL557" i="14"/>
  <c r="IK557" i="14"/>
  <c r="IJ557" i="14"/>
  <c r="II557" i="14"/>
  <c r="IH557" i="14"/>
  <c r="IG557" i="14"/>
  <c r="IF557" i="14"/>
  <c r="IE557" i="14"/>
  <c r="ID557" i="14"/>
  <c r="IC557" i="14"/>
  <c r="IB557" i="14"/>
  <c r="IA557" i="14"/>
  <c r="HZ557" i="14"/>
  <c r="HY557" i="14"/>
  <c r="HX557" i="14"/>
  <c r="HW557" i="14"/>
  <c r="HV557" i="14"/>
  <c r="HU557" i="14"/>
  <c r="HT557" i="14"/>
  <c r="HS557" i="14"/>
  <c r="HR557" i="14"/>
  <c r="HQ557" i="14"/>
  <c r="HP557" i="14"/>
  <c r="HO557" i="14"/>
  <c r="HN557" i="14"/>
  <c r="HM557" i="14"/>
  <c r="HL557" i="14"/>
  <c r="HK557" i="14"/>
  <c r="HJ557" i="14"/>
  <c r="HI557" i="14"/>
  <c r="HH557" i="14"/>
  <c r="HG557" i="14"/>
  <c r="HF557" i="14"/>
  <c r="HE557" i="14"/>
  <c r="HD557" i="14"/>
  <c r="HC557" i="14"/>
  <c r="HB557" i="14"/>
  <c r="HA557" i="14"/>
  <c r="GZ557" i="14"/>
  <c r="GY557" i="14"/>
  <c r="GX557" i="14"/>
  <c r="GW557" i="14"/>
  <c r="GV557" i="14"/>
  <c r="GU557" i="14"/>
  <c r="GT557" i="14"/>
  <c r="GS557" i="14"/>
  <c r="GR557" i="14"/>
  <c r="GQ557" i="14"/>
  <c r="GP557" i="14"/>
  <c r="GO557" i="14"/>
  <c r="GN557" i="14"/>
  <c r="GM557" i="14"/>
  <c r="GL557" i="14"/>
  <c r="GK557" i="14"/>
  <c r="GJ557" i="14"/>
  <c r="GI557" i="14"/>
  <c r="GH557" i="14"/>
  <c r="GG557" i="14"/>
  <c r="GF557" i="14"/>
  <c r="GE557" i="14"/>
  <c r="GD557" i="14"/>
  <c r="GC557" i="14"/>
  <c r="GB557" i="14"/>
  <c r="GA557" i="14"/>
  <c r="FZ557" i="14"/>
  <c r="FY557" i="14"/>
  <c r="FX557" i="14"/>
  <c r="FW557" i="14"/>
  <c r="FV557" i="14"/>
  <c r="FU557" i="14"/>
  <c r="FT557" i="14"/>
  <c r="FS557" i="14"/>
  <c r="FR557" i="14"/>
  <c r="FQ557" i="14"/>
  <c r="FP557" i="14"/>
  <c r="FO557" i="14"/>
  <c r="FN557" i="14"/>
  <c r="FM557" i="14"/>
  <c r="FL557" i="14"/>
  <c r="FK557" i="14"/>
  <c r="FJ557" i="14"/>
  <c r="FI557" i="14"/>
  <c r="FH557" i="14"/>
  <c r="FG557" i="14"/>
  <c r="FF557" i="14"/>
  <c r="FE557" i="14"/>
  <c r="FD557" i="14"/>
  <c r="FC557" i="14"/>
  <c r="FB557" i="14"/>
  <c r="FA557" i="14"/>
  <c r="EZ557" i="14"/>
  <c r="EY557" i="14"/>
  <c r="EX557" i="14"/>
  <c r="EW557" i="14"/>
  <c r="EV557" i="14"/>
  <c r="EU557" i="14"/>
  <c r="ET557" i="14"/>
  <c r="ES557" i="14"/>
  <c r="ER557" i="14"/>
  <c r="EQ557" i="14"/>
  <c r="EP557" i="14"/>
  <c r="EO557" i="14"/>
  <c r="EN557" i="14"/>
  <c r="EM557" i="14"/>
  <c r="EL557" i="14"/>
  <c r="EK557" i="14"/>
  <c r="EJ557" i="14"/>
  <c r="EI557" i="14"/>
  <c r="EH557" i="14"/>
  <c r="EG557" i="14"/>
  <c r="EF557" i="14"/>
  <c r="EE557" i="14"/>
  <c r="ED557" i="14"/>
  <c r="EC557" i="14"/>
  <c r="EB557" i="14"/>
  <c r="EA557" i="14"/>
  <c r="DZ557" i="14"/>
  <c r="DY557" i="14"/>
  <c r="DX557" i="14"/>
  <c r="DW557" i="14"/>
  <c r="DV557" i="14"/>
  <c r="DU557" i="14"/>
  <c r="DT557" i="14"/>
  <c r="DS557" i="14"/>
  <c r="DR557" i="14"/>
  <c r="DQ557" i="14"/>
  <c r="DP557" i="14"/>
  <c r="DO557" i="14"/>
  <c r="DN557" i="14"/>
  <c r="DM557" i="14"/>
  <c r="DL557" i="14"/>
  <c r="DK557" i="14"/>
  <c r="DJ557" i="14"/>
  <c r="DI557" i="14"/>
  <c r="DH557" i="14"/>
  <c r="DG557" i="14"/>
  <c r="DF557" i="14"/>
  <c r="DE557" i="14"/>
  <c r="DD557" i="14"/>
  <c r="DC557" i="14"/>
  <c r="DB557" i="14"/>
  <c r="DA557" i="14"/>
  <c r="CZ557" i="14"/>
  <c r="CY557" i="14"/>
  <c r="CX557" i="14"/>
  <c r="CW557" i="14"/>
  <c r="CV557" i="14"/>
  <c r="CU557" i="14"/>
  <c r="CT557" i="14"/>
  <c r="CS557" i="14"/>
  <c r="CR557" i="14"/>
  <c r="CQ557" i="14"/>
  <c r="CP557" i="14"/>
  <c r="CO557" i="14"/>
  <c r="CN557" i="14"/>
  <c r="CM557" i="14"/>
  <c r="CL557" i="14"/>
  <c r="CK557" i="14"/>
  <c r="CJ557" i="14"/>
  <c r="CI557" i="14"/>
  <c r="CH557" i="14"/>
  <c r="CG557" i="14"/>
  <c r="CF557" i="14"/>
  <c r="CE557" i="14"/>
  <c r="CD557" i="14"/>
  <c r="CC557" i="14"/>
  <c r="CB557" i="14"/>
  <c r="CA557" i="14"/>
  <c r="BZ557" i="14"/>
  <c r="BY557" i="14"/>
  <c r="BX557" i="14"/>
  <c r="BW557" i="14"/>
  <c r="BV557" i="14"/>
  <c r="BU557" i="14"/>
  <c r="BT557" i="14"/>
  <c r="BS557" i="14"/>
  <c r="BR557" i="14"/>
  <c r="BQ557" i="14"/>
  <c r="BP557" i="14"/>
  <c r="BO557" i="14"/>
  <c r="BN557" i="14"/>
  <c r="BM557" i="14"/>
  <c r="BL557" i="14"/>
  <c r="BK557" i="14"/>
  <c r="BJ557" i="14"/>
  <c r="BI557" i="14"/>
  <c r="BH557" i="14"/>
  <c r="BG557" i="14"/>
  <c r="BF557" i="14"/>
  <c r="BE557" i="14"/>
  <c r="BD557" i="14"/>
  <c r="BC557" i="14"/>
  <c r="BB557" i="14"/>
  <c r="BA557" i="14"/>
  <c r="AZ557" i="14"/>
  <c r="AY557" i="14"/>
  <c r="AX557" i="14"/>
  <c r="AW557" i="14"/>
  <c r="AV557" i="14"/>
  <c r="AU557" i="14"/>
  <c r="AT557" i="14"/>
  <c r="AS557" i="14"/>
  <c r="AR557" i="14"/>
  <c r="AQ557" i="14"/>
  <c r="AP557" i="14"/>
  <c r="AO557" i="14"/>
  <c r="AN557" i="14"/>
  <c r="AM557" i="14"/>
  <c r="AL557" i="14"/>
  <c r="AK557" i="14"/>
  <c r="AJ557" i="14"/>
  <c r="AI557" i="14"/>
  <c r="AH557" i="14"/>
  <c r="AG557" i="14"/>
  <c r="AF557" i="14"/>
  <c r="AE557" i="14"/>
  <c r="AD557" i="14"/>
  <c r="AC557" i="14"/>
  <c r="AB557" i="14"/>
  <c r="AA557" i="14"/>
  <c r="Z557" i="14"/>
  <c r="Y557" i="14"/>
  <c r="X557" i="14"/>
  <c r="W557" i="14"/>
  <c r="V557" i="14"/>
  <c r="U557" i="14"/>
  <c r="T557" i="14"/>
  <c r="S557" i="14"/>
  <c r="R557" i="14"/>
  <c r="Q557" i="14"/>
  <c r="P557" i="14"/>
  <c r="O557" i="14"/>
  <c r="N557" i="14"/>
  <c r="M557" i="14"/>
  <c r="L557" i="14"/>
  <c r="K557" i="14"/>
  <c r="J557" i="14"/>
  <c r="I557" i="14"/>
  <c r="H557" i="14"/>
  <c r="G557" i="14"/>
  <c r="JB556" i="14"/>
  <c r="JA556" i="14"/>
  <c r="IZ556" i="14"/>
  <c r="IY556" i="14"/>
  <c r="IX556" i="14"/>
  <c r="IW556" i="14"/>
  <c r="IV556" i="14"/>
  <c r="IU556" i="14"/>
  <c r="IT556" i="14"/>
  <c r="IS556" i="14"/>
  <c r="IR556" i="14"/>
  <c r="IQ556" i="14"/>
  <c r="IP556" i="14"/>
  <c r="IO556" i="14"/>
  <c r="IN556" i="14"/>
  <c r="IM556" i="14"/>
  <c r="IL556" i="14"/>
  <c r="IK556" i="14"/>
  <c r="IJ556" i="14"/>
  <c r="II556" i="14"/>
  <c r="IH556" i="14"/>
  <c r="IG556" i="14"/>
  <c r="IF556" i="14"/>
  <c r="IE556" i="14"/>
  <c r="ID556" i="14"/>
  <c r="IC556" i="14"/>
  <c r="IB556" i="14"/>
  <c r="IA556" i="14"/>
  <c r="HZ556" i="14"/>
  <c r="HY556" i="14"/>
  <c r="HX556" i="14"/>
  <c r="HW556" i="14"/>
  <c r="HV556" i="14"/>
  <c r="HU556" i="14"/>
  <c r="HT556" i="14"/>
  <c r="HS556" i="14"/>
  <c r="HR556" i="14"/>
  <c r="HQ556" i="14"/>
  <c r="HP556" i="14"/>
  <c r="HO556" i="14"/>
  <c r="HN556" i="14"/>
  <c r="HM556" i="14"/>
  <c r="HL556" i="14"/>
  <c r="HK556" i="14"/>
  <c r="HJ556" i="14"/>
  <c r="HI556" i="14"/>
  <c r="HH556" i="14"/>
  <c r="HG556" i="14"/>
  <c r="HF556" i="14"/>
  <c r="HE556" i="14"/>
  <c r="HD556" i="14"/>
  <c r="HC556" i="14"/>
  <c r="HB556" i="14"/>
  <c r="HA556" i="14"/>
  <c r="GZ556" i="14"/>
  <c r="GY556" i="14"/>
  <c r="GX556" i="14"/>
  <c r="GW556" i="14"/>
  <c r="GV556" i="14"/>
  <c r="GU556" i="14"/>
  <c r="GT556" i="14"/>
  <c r="GS556" i="14"/>
  <c r="GR556" i="14"/>
  <c r="GQ556" i="14"/>
  <c r="GP556" i="14"/>
  <c r="GO556" i="14"/>
  <c r="GN556" i="14"/>
  <c r="GM556" i="14"/>
  <c r="GL556" i="14"/>
  <c r="GK556" i="14"/>
  <c r="GJ556" i="14"/>
  <c r="GI556" i="14"/>
  <c r="GH556" i="14"/>
  <c r="GG556" i="14"/>
  <c r="GF556" i="14"/>
  <c r="GE556" i="14"/>
  <c r="GD556" i="14"/>
  <c r="GC556" i="14"/>
  <c r="GB556" i="14"/>
  <c r="GA556" i="14"/>
  <c r="FZ556" i="14"/>
  <c r="FY556" i="14"/>
  <c r="FX556" i="14"/>
  <c r="FW556" i="14"/>
  <c r="FV556" i="14"/>
  <c r="FU556" i="14"/>
  <c r="FT556" i="14"/>
  <c r="FS556" i="14"/>
  <c r="FR556" i="14"/>
  <c r="FQ556" i="14"/>
  <c r="FP556" i="14"/>
  <c r="FO556" i="14"/>
  <c r="FN556" i="14"/>
  <c r="FM556" i="14"/>
  <c r="FL556" i="14"/>
  <c r="FK556" i="14"/>
  <c r="FJ556" i="14"/>
  <c r="FI556" i="14"/>
  <c r="FH556" i="14"/>
  <c r="FG556" i="14"/>
  <c r="FF556" i="14"/>
  <c r="FE556" i="14"/>
  <c r="FD556" i="14"/>
  <c r="FC556" i="14"/>
  <c r="FB556" i="14"/>
  <c r="FA556" i="14"/>
  <c r="EZ556" i="14"/>
  <c r="EY556" i="14"/>
  <c r="EX556" i="14"/>
  <c r="EW556" i="14"/>
  <c r="EV556" i="14"/>
  <c r="EU556" i="14"/>
  <c r="ET556" i="14"/>
  <c r="ES556" i="14"/>
  <c r="ER556" i="14"/>
  <c r="EQ556" i="14"/>
  <c r="EP556" i="14"/>
  <c r="EO556" i="14"/>
  <c r="EN556" i="14"/>
  <c r="EM556" i="14"/>
  <c r="EL556" i="14"/>
  <c r="EK556" i="14"/>
  <c r="EJ556" i="14"/>
  <c r="EI556" i="14"/>
  <c r="EH556" i="14"/>
  <c r="EG556" i="14"/>
  <c r="EF556" i="14"/>
  <c r="EE556" i="14"/>
  <c r="ED556" i="14"/>
  <c r="EC556" i="14"/>
  <c r="EB556" i="14"/>
  <c r="EA556" i="14"/>
  <c r="DZ556" i="14"/>
  <c r="DY556" i="14"/>
  <c r="DX556" i="14"/>
  <c r="DW556" i="14"/>
  <c r="DV556" i="14"/>
  <c r="DU556" i="14"/>
  <c r="DT556" i="14"/>
  <c r="DS556" i="14"/>
  <c r="DR556" i="14"/>
  <c r="DQ556" i="14"/>
  <c r="DP556" i="14"/>
  <c r="DO556" i="14"/>
  <c r="DN556" i="14"/>
  <c r="DM556" i="14"/>
  <c r="DL556" i="14"/>
  <c r="DK556" i="14"/>
  <c r="DJ556" i="14"/>
  <c r="DI556" i="14"/>
  <c r="DH556" i="14"/>
  <c r="DG556" i="14"/>
  <c r="DF556" i="14"/>
  <c r="DE556" i="14"/>
  <c r="DD556" i="14"/>
  <c r="DC556" i="14"/>
  <c r="DB556" i="14"/>
  <c r="DA556" i="14"/>
  <c r="CZ556" i="14"/>
  <c r="CY556" i="14"/>
  <c r="CX556" i="14"/>
  <c r="CW556" i="14"/>
  <c r="CV556" i="14"/>
  <c r="CU556" i="14"/>
  <c r="CT556" i="14"/>
  <c r="CS556" i="14"/>
  <c r="CR556" i="14"/>
  <c r="CQ556" i="14"/>
  <c r="CP556" i="14"/>
  <c r="CO556" i="14"/>
  <c r="CN556" i="14"/>
  <c r="CM556" i="14"/>
  <c r="CL556" i="14"/>
  <c r="CK556" i="14"/>
  <c r="CJ556" i="14"/>
  <c r="CI556" i="14"/>
  <c r="CH556" i="14"/>
  <c r="CG556" i="14"/>
  <c r="CF556" i="14"/>
  <c r="CE556" i="14"/>
  <c r="CD556" i="14"/>
  <c r="CC556" i="14"/>
  <c r="CB556" i="14"/>
  <c r="CA556" i="14"/>
  <c r="BZ556" i="14"/>
  <c r="BY556" i="14"/>
  <c r="BX556" i="14"/>
  <c r="BW556" i="14"/>
  <c r="BV556" i="14"/>
  <c r="BU556" i="14"/>
  <c r="BT556" i="14"/>
  <c r="BS556" i="14"/>
  <c r="BR556" i="14"/>
  <c r="BQ556" i="14"/>
  <c r="BP556" i="14"/>
  <c r="BO556" i="14"/>
  <c r="BN556" i="14"/>
  <c r="BM556" i="14"/>
  <c r="BL556" i="14"/>
  <c r="BK556" i="14"/>
  <c r="BJ556" i="14"/>
  <c r="BI556" i="14"/>
  <c r="BH556" i="14"/>
  <c r="BG556" i="14"/>
  <c r="BF556" i="14"/>
  <c r="BE556" i="14"/>
  <c r="BD556" i="14"/>
  <c r="BC556" i="14"/>
  <c r="BB556" i="14"/>
  <c r="BA556" i="14"/>
  <c r="AZ556" i="14"/>
  <c r="AY556" i="14"/>
  <c r="AX556" i="14"/>
  <c r="AW556" i="14"/>
  <c r="AV556" i="14"/>
  <c r="AU556" i="14"/>
  <c r="AT556" i="14"/>
  <c r="AS556" i="14"/>
  <c r="AR556" i="14"/>
  <c r="AQ556" i="14"/>
  <c r="AP556" i="14"/>
  <c r="AO556" i="14"/>
  <c r="AN556" i="14"/>
  <c r="AM556" i="14"/>
  <c r="AL556" i="14"/>
  <c r="AK556" i="14"/>
  <c r="AJ556" i="14"/>
  <c r="AI556" i="14"/>
  <c r="AH556" i="14"/>
  <c r="AG556" i="14"/>
  <c r="AF556" i="14"/>
  <c r="AE556" i="14"/>
  <c r="AD556" i="14"/>
  <c r="AC556" i="14"/>
  <c r="AB556" i="14"/>
  <c r="AA556" i="14"/>
  <c r="Z556" i="14"/>
  <c r="Y556" i="14"/>
  <c r="X556" i="14"/>
  <c r="W556" i="14"/>
  <c r="V556" i="14"/>
  <c r="U556" i="14"/>
  <c r="T556" i="14"/>
  <c r="S556" i="14"/>
  <c r="R556" i="14"/>
  <c r="Q556" i="14"/>
  <c r="P556" i="14"/>
  <c r="O556" i="14"/>
  <c r="N556" i="14"/>
  <c r="M556" i="14"/>
  <c r="L556" i="14"/>
  <c r="K556" i="14"/>
  <c r="J556" i="14"/>
  <c r="I556" i="14"/>
  <c r="H556" i="14"/>
  <c r="G556" i="14"/>
  <c r="JB555" i="14"/>
  <c r="JA555" i="14"/>
  <c r="IZ555" i="14"/>
  <c r="IY555" i="14"/>
  <c r="IX555" i="14"/>
  <c r="IW555" i="14"/>
  <c r="IV555" i="14"/>
  <c r="IU555" i="14"/>
  <c r="IT555" i="14"/>
  <c r="IS555" i="14"/>
  <c r="IR555" i="14"/>
  <c r="IQ555" i="14"/>
  <c r="IP555" i="14"/>
  <c r="IO555" i="14"/>
  <c r="IN555" i="14"/>
  <c r="IM555" i="14"/>
  <c r="IL555" i="14"/>
  <c r="IK555" i="14"/>
  <c r="IJ555" i="14"/>
  <c r="II555" i="14"/>
  <c r="IH555" i="14"/>
  <c r="IG555" i="14"/>
  <c r="IF555" i="14"/>
  <c r="IE555" i="14"/>
  <c r="ID555" i="14"/>
  <c r="IC555" i="14"/>
  <c r="IB555" i="14"/>
  <c r="IA555" i="14"/>
  <c r="HZ555" i="14"/>
  <c r="HY555" i="14"/>
  <c r="HX555" i="14"/>
  <c r="HW555" i="14"/>
  <c r="HV555" i="14"/>
  <c r="HU555" i="14"/>
  <c r="HT555" i="14"/>
  <c r="HS555" i="14"/>
  <c r="HR555" i="14"/>
  <c r="HQ555" i="14"/>
  <c r="HP555" i="14"/>
  <c r="HO555" i="14"/>
  <c r="HN555" i="14"/>
  <c r="HM555" i="14"/>
  <c r="HL555" i="14"/>
  <c r="HK555" i="14"/>
  <c r="HJ555" i="14"/>
  <c r="HI555" i="14"/>
  <c r="HH555" i="14"/>
  <c r="HG555" i="14"/>
  <c r="HF555" i="14"/>
  <c r="HE555" i="14"/>
  <c r="HD555" i="14"/>
  <c r="HC555" i="14"/>
  <c r="HB555" i="14"/>
  <c r="HA555" i="14"/>
  <c r="GZ555" i="14"/>
  <c r="GY555" i="14"/>
  <c r="GX555" i="14"/>
  <c r="GW555" i="14"/>
  <c r="GV555" i="14"/>
  <c r="GU555" i="14"/>
  <c r="GT555" i="14"/>
  <c r="GS555" i="14"/>
  <c r="GR555" i="14"/>
  <c r="GQ555" i="14"/>
  <c r="GP555" i="14"/>
  <c r="GO555" i="14"/>
  <c r="GN555" i="14"/>
  <c r="GM555" i="14"/>
  <c r="GL555" i="14"/>
  <c r="GK555" i="14"/>
  <c r="GJ555" i="14"/>
  <c r="GI555" i="14"/>
  <c r="GH555" i="14"/>
  <c r="GG555" i="14"/>
  <c r="GF555" i="14"/>
  <c r="GE555" i="14"/>
  <c r="GD555" i="14"/>
  <c r="GC555" i="14"/>
  <c r="GB555" i="14"/>
  <c r="GA555" i="14"/>
  <c r="FZ555" i="14"/>
  <c r="FY555" i="14"/>
  <c r="FX555" i="14"/>
  <c r="FW555" i="14"/>
  <c r="FV555" i="14"/>
  <c r="FU555" i="14"/>
  <c r="FT555" i="14"/>
  <c r="FS555" i="14"/>
  <c r="FR555" i="14"/>
  <c r="FQ555" i="14"/>
  <c r="FP555" i="14"/>
  <c r="FO555" i="14"/>
  <c r="FN555" i="14"/>
  <c r="FM555" i="14"/>
  <c r="FL555" i="14"/>
  <c r="FK555" i="14"/>
  <c r="FJ555" i="14"/>
  <c r="FI555" i="14"/>
  <c r="FH555" i="14"/>
  <c r="FG555" i="14"/>
  <c r="FF555" i="14"/>
  <c r="FE555" i="14"/>
  <c r="FD555" i="14"/>
  <c r="FC555" i="14"/>
  <c r="FB555" i="14"/>
  <c r="FA555" i="14"/>
  <c r="EZ555" i="14"/>
  <c r="EY555" i="14"/>
  <c r="EX555" i="14"/>
  <c r="EW555" i="14"/>
  <c r="EV555" i="14"/>
  <c r="EU555" i="14"/>
  <c r="ET555" i="14"/>
  <c r="ES555" i="14"/>
  <c r="ER555" i="14"/>
  <c r="EQ555" i="14"/>
  <c r="EP555" i="14"/>
  <c r="EO555" i="14"/>
  <c r="EN555" i="14"/>
  <c r="EM555" i="14"/>
  <c r="EL555" i="14"/>
  <c r="EK555" i="14"/>
  <c r="EJ555" i="14"/>
  <c r="EI555" i="14"/>
  <c r="EH555" i="14"/>
  <c r="EG555" i="14"/>
  <c r="EF555" i="14"/>
  <c r="EE555" i="14"/>
  <c r="ED555" i="14"/>
  <c r="EC555" i="14"/>
  <c r="EB555" i="14"/>
  <c r="EA555" i="14"/>
  <c r="DZ555" i="14"/>
  <c r="DY555" i="14"/>
  <c r="DX555" i="14"/>
  <c r="DW555" i="14"/>
  <c r="DV555" i="14"/>
  <c r="DU555" i="14"/>
  <c r="DT555" i="14"/>
  <c r="DS555" i="14"/>
  <c r="DR555" i="14"/>
  <c r="DQ555" i="14"/>
  <c r="DP555" i="14"/>
  <c r="DO555" i="14"/>
  <c r="DN555" i="14"/>
  <c r="DM555" i="14"/>
  <c r="DL555" i="14"/>
  <c r="DK555" i="14"/>
  <c r="DJ555" i="14"/>
  <c r="DI555" i="14"/>
  <c r="DH555" i="14"/>
  <c r="DG555" i="14"/>
  <c r="DF555" i="14"/>
  <c r="DE555" i="14"/>
  <c r="DD555" i="14"/>
  <c r="DC555" i="14"/>
  <c r="DB555" i="14"/>
  <c r="DA555" i="14"/>
  <c r="CZ555" i="14"/>
  <c r="CY555" i="14"/>
  <c r="CX555" i="14"/>
  <c r="CW555" i="14"/>
  <c r="CV555" i="14"/>
  <c r="CU555" i="14"/>
  <c r="CT555" i="14"/>
  <c r="CS555" i="14"/>
  <c r="CR555" i="14"/>
  <c r="CQ555" i="14"/>
  <c r="CP555" i="14"/>
  <c r="CO555" i="14"/>
  <c r="CN555" i="14"/>
  <c r="CM555" i="14"/>
  <c r="CL555" i="14"/>
  <c r="CK555" i="14"/>
  <c r="CJ555" i="14"/>
  <c r="CI555" i="14"/>
  <c r="CH555" i="14"/>
  <c r="CG555" i="14"/>
  <c r="CF555" i="14"/>
  <c r="CE555" i="14"/>
  <c r="CD555" i="14"/>
  <c r="CC555" i="14"/>
  <c r="CB555" i="14"/>
  <c r="CA555" i="14"/>
  <c r="BZ555" i="14"/>
  <c r="BY555" i="14"/>
  <c r="BX555" i="14"/>
  <c r="BW555" i="14"/>
  <c r="BV555" i="14"/>
  <c r="BU555" i="14"/>
  <c r="BT555" i="14"/>
  <c r="BS555" i="14"/>
  <c r="BR555" i="14"/>
  <c r="BQ555" i="14"/>
  <c r="BP555" i="14"/>
  <c r="BO555" i="14"/>
  <c r="BN555" i="14"/>
  <c r="BM555" i="14"/>
  <c r="BL555" i="14"/>
  <c r="BK555" i="14"/>
  <c r="BJ555" i="14"/>
  <c r="BI555" i="14"/>
  <c r="BH555" i="14"/>
  <c r="BG555" i="14"/>
  <c r="BF555" i="14"/>
  <c r="BE555" i="14"/>
  <c r="BD555" i="14"/>
  <c r="BC555" i="14"/>
  <c r="BB555" i="14"/>
  <c r="BA555" i="14"/>
  <c r="AZ555" i="14"/>
  <c r="AY555" i="14"/>
  <c r="AX555" i="14"/>
  <c r="AW555" i="14"/>
  <c r="AV555" i="14"/>
  <c r="AU555" i="14"/>
  <c r="AT555" i="14"/>
  <c r="AS555" i="14"/>
  <c r="AR555" i="14"/>
  <c r="AQ555" i="14"/>
  <c r="AP555" i="14"/>
  <c r="AO555" i="14"/>
  <c r="AN555" i="14"/>
  <c r="AM555" i="14"/>
  <c r="AL555" i="14"/>
  <c r="AK555" i="14"/>
  <c r="AJ555" i="14"/>
  <c r="AI555" i="14"/>
  <c r="AH555" i="14"/>
  <c r="AG555" i="14"/>
  <c r="AF555" i="14"/>
  <c r="AE555" i="14"/>
  <c r="AD555" i="14"/>
  <c r="AC555" i="14"/>
  <c r="AB555" i="14"/>
  <c r="AA555" i="14"/>
  <c r="Z555" i="14"/>
  <c r="Y555" i="14"/>
  <c r="X555" i="14"/>
  <c r="W555" i="14"/>
  <c r="V555" i="14"/>
  <c r="U555" i="14"/>
  <c r="T555" i="14"/>
  <c r="S555" i="14"/>
  <c r="R555" i="14"/>
  <c r="Q555" i="14"/>
  <c r="P555" i="14"/>
  <c r="O555" i="14"/>
  <c r="N555" i="14"/>
  <c r="M555" i="14"/>
  <c r="L555" i="14"/>
  <c r="K555" i="14"/>
  <c r="J555" i="14"/>
  <c r="I555" i="14"/>
  <c r="H555" i="14"/>
  <c r="G555" i="14"/>
  <c r="JB554" i="14"/>
  <c r="JA554" i="14"/>
  <c r="IZ554" i="14"/>
  <c r="IY554" i="14"/>
  <c r="IX554" i="14"/>
  <c r="IW554" i="14"/>
  <c r="IV554" i="14"/>
  <c r="IU554" i="14"/>
  <c r="IT554" i="14"/>
  <c r="IS554" i="14"/>
  <c r="IR554" i="14"/>
  <c r="IQ554" i="14"/>
  <c r="IP554" i="14"/>
  <c r="IO554" i="14"/>
  <c r="IN554" i="14"/>
  <c r="IM554" i="14"/>
  <c r="IL554" i="14"/>
  <c r="IK554" i="14"/>
  <c r="IJ554" i="14"/>
  <c r="II554" i="14"/>
  <c r="IH554" i="14"/>
  <c r="IG554" i="14"/>
  <c r="IF554" i="14"/>
  <c r="IE554" i="14"/>
  <c r="ID554" i="14"/>
  <c r="IC554" i="14"/>
  <c r="IB554" i="14"/>
  <c r="IA554" i="14"/>
  <c r="HZ554" i="14"/>
  <c r="HY554" i="14"/>
  <c r="HX554" i="14"/>
  <c r="HW554" i="14"/>
  <c r="HV554" i="14"/>
  <c r="HU554" i="14"/>
  <c r="HT554" i="14"/>
  <c r="HS554" i="14"/>
  <c r="HR554" i="14"/>
  <c r="HQ554" i="14"/>
  <c r="HP554" i="14"/>
  <c r="HO554" i="14"/>
  <c r="HN554" i="14"/>
  <c r="HM554" i="14"/>
  <c r="HL554" i="14"/>
  <c r="HK554" i="14"/>
  <c r="HJ554" i="14"/>
  <c r="HI554" i="14"/>
  <c r="HH554" i="14"/>
  <c r="HG554" i="14"/>
  <c r="HF554" i="14"/>
  <c r="HE554" i="14"/>
  <c r="HD554" i="14"/>
  <c r="HC554" i="14"/>
  <c r="HB554" i="14"/>
  <c r="HA554" i="14"/>
  <c r="GZ554" i="14"/>
  <c r="GY554" i="14"/>
  <c r="GX554" i="14"/>
  <c r="GW554" i="14"/>
  <c r="GV554" i="14"/>
  <c r="GU554" i="14"/>
  <c r="GT554" i="14"/>
  <c r="GS554" i="14"/>
  <c r="GR554" i="14"/>
  <c r="GQ554" i="14"/>
  <c r="GP554" i="14"/>
  <c r="GO554" i="14"/>
  <c r="GN554" i="14"/>
  <c r="GM554" i="14"/>
  <c r="GL554" i="14"/>
  <c r="GK554" i="14"/>
  <c r="GJ554" i="14"/>
  <c r="GI554" i="14"/>
  <c r="GH554" i="14"/>
  <c r="GG554" i="14"/>
  <c r="GF554" i="14"/>
  <c r="GE554" i="14"/>
  <c r="GD554" i="14"/>
  <c r="GC554" i="14"/>
  <c r="GB554" i="14"/>
  <c r="GA554" i="14"/>
  <c r="FZ554" i="14"/>
  <c r="FY554" i="14"/>
  <c r="FX554" i="14"/>
  <c r="FW554" i="14"/>
  <c r="FV554" i="14"/>
  <c r="FU554" i="14"/>
  <c r="FT554" i="14"/>
  <c r="FS554" i="14"/>
  <c r="FR554" i="14"/>
  <c r="FQ554" i="14"/>
  <c r="FP554" i="14"/>
  <c r="FO554" i="14"/>
  <c r="FN554" i="14"/>
  <c r="FM554" i="14"/>
  <c r="FL554" i="14"/>
  <c r="FK554" i="14"/>
  <c r="FJ554" i="14"/>
  <c r="FI554" i="14"/>
  <c r="FH554" i="14"/>
  <c r="FG554" i="14"/>
  <c r="FF554" i="14"/>
  <c r="FE554" i="14"/>
  <c r="FD554" i="14"/>
  <c r="FC554" i="14"/>
  <c r="FB554" i="14"/>
  <c r="FA554" i="14"/>
  <c r="EZ554" i="14"/>
  <c r="EY554" i="14"/>
  <c r="EX554" i="14"/>
  <c r="EW554" i="14"/>
  <c r="EV554" i="14"/>
  <c r="EU554" i="14"/>
  <c r="ET554" i="14"/>
  <c r="ES554" i="14"/>
  <c r="ER554" i="14"/>
  <c r="EQ554" i="14"/>
  <c r="EP554" i="14"/>
  <c r="EO554" i="14"/>
  <c r="EN554" i="14"/>
  <c r="EM554" i="14"/>
  <c r="EL554" i="14"/>
  <c r="EK554" i="14"/>
  <c r="EJ554" i="14"/>
  <c r="EI554" i="14"/>
  <c r="EH554" i="14"/>
  <c r="EG554" i="14"/>
  <c r="EF554" i="14"/>
  <c r="EE554" i="14"/>
  <c r="ED554" i="14"/>
  <c r="EC554" i="14"/>
  <c r="EB554" i="14"/>
  <c r="EA554" i="14"/>
  <c r="DZ554" i="14"/>
  <c r="DY554" i="14"/>
  <c r="DX554" i="14"/>
  <c r="DW554" i="14"/>
  <c r="DV554" i="14"/>
  <c r="DU554" i="14"/>
  <c r="DT554" i="14"/>
  <c r="DS554" i="14"/>
  <c r="DR554" i="14"/>
  <c r="DQ554" i="14"/>
  <c r="DP554" i="14"/>
  <c r="DO554" i="14"/>
  <c r="DN554" i="14"/>
  <c r="DM554" i="14"/>
  <c r="DL554" i="14"/>
  <c r="DK554" i="14"/>
  <c r="DJ554" i="14"/>
  <c r="DI554" i="14"/>
  <c r="DH554" i="14"/>
  <c r="DG554" i="14"/>
  <c r="DF554" i="14"/>
  <c r="DE554" i="14"/>
  <c r="DD554" i="14"/>
  <c r="DC554" i="14"/>
  <c r="DB554" i="14"/>
  <c r="DA554" i="14"/>
  <c r="CZ554" i="14"/>
  <c r="CY554" i="14"/>
  <c r="CX554" i="14"/>
  <c r="CW554" i="14"/>
  <c r="CV554" i="14"/>
  <c r="CU554" i="14"/>
  <c r="CT554" i="14"/>
  <c r="CS554" i="14"/>
  <c r="CR554" i="14"/>
  <c r="CQ554" i="14"/>
  <c r="CP554" i="14"/>
  <c r="CO554" i="14"/>
  <c r="CN554" i="14"/>
  <c r="CM554" i="14"/>
  <c r="CL554" i="14"/>
  <c r="CK554" i="14"/>
  <c r="CJ554" i="14"/>
  <c r="CI554" i="14"/>
  <c r="CH554" i="14"/>
  <c r="CG554" i="14"/>
  <c r="CF554" i="14"/>
  <c r="CE554" i="14"/>
  <c r="CD554" i="14"/>
  <c r="CC554" i="14"/>
  <c r="CB554" i="14"/>
  <c r="CA554" i="14"/>
  <c r="BZ554" i="14"/>
  <c r="BY554" i="14"/>
  <c r="BX554" i="14"/>
  <c r="BW554" i="14"/>
  <c r="BV554" i="14"/>
  <c r="BU554" i="14"/>
  <c r="BT554" i="14"/>
  <c r="BS554" i="14"/>
  <c r="BR554" i="14"/>
  <c r="BQ554" i="14"/>
  <c r="BP554" i="14"/>
  <c r="BO554" i="14"/>
  <c r="BN554" i="14"/>
  <c r="BM554" i="14"/>
  <c r="BL554" i="14"/>
  <c r="BK554" i="14"/>
  <c r="BJ554" i="14"/>
  <c r="BI554" i="14"/>
  <c r="BH554" i="14"/>
  <c r="BG554" i="14"/>
  <c r="BF554" i="14"/>
  <c r="BE554" i="14"/>
  <c r="BD554" i="14"/>
  <c r="BC554" i="14"/>
  <c r="BB554" i="14"/>
  <c r="BA554" i="14"/>
  <c r="AZ554" i="14"/>
  <c r="AY554" i="14"/>
  <c r="AX554" i="14"/>
  <c r="AW554" i="14"/>
  <c r="AV554" i="14"/>
  <c r="AU554" i="14"/>
  <c r="AT554" i="14"/>
  <c r="AS554" i="14"/>
  <c r="AR554" i="14"/>
  <c r="AQ554" i="14"/>
  <c r="AP554" i="14"/>
  <c r="AO554" i="14"/>
  <c r="AN554" i="14"/>
  <c r="AM554" i="14"/>
  <c r="AL554" i="14"/>
  <c r="AK554" i="14"/>
  <c r="AJ554" i="14"/>
  <c r="AI554" i="14"/>
  <c r="AH554" i="14"/>
  <c r="AG554" i="14"/>
  <c r="AF554" i="14"/>
  <c r="AE554" i="14"/>
  <c r="AD554" i="14"/>
  <c r="AC554" i="14"/>
  <c r="AB554" i="14"/>
  <c r="AA554" i="14"/>
  <c r="Z554" i="14"/>
  <c r="Y554" i="14"/>
  <c r="X554" i="14"/>
  <c r="W554" i="14"/>
  <c r="V554" i="14"/>
  <c r="U554" i="14"/>
  <c r="T554" i="14"/>
  <c r="S554" i="14"/>
  <c r="R554" i="14"/>
  <c r="Q554" i="14"/>
  <c r="P554" i="14"/>
  <c r="O554" i="14"/>
  <c r="N554" i="14"/>
  <c r="M554" i="14"/>
  <c r="L554" i="14"/>
  <c r="K554" i="14"/>
  <c r="J554" i="14"/>
  <c r="I554" i="14"/>
  <c r="H554" i="14"/>
  <c r="G554" i="14"/>
  <c r="JB553" i="14"/>
  <c r="JA553" i="14"/>
  <c r="IZ553" i="14"/>
  <c r="IY553" i="14"/>
  <c r="IX553" i="14"/>
  <c r="IW553" i="14"/>
  <c r="IV553" i="14"/>
  <c r="IU553" i="14"/>
  <c r="IT553" i="14"/>
  <c r="IS553" i="14"/>
  <c r="IR553" i="14"/>
  <c r="IQ553" i="14"/>
  <c r="IP553" i="14"/>
  <c r="IO553" i="14"/>
  <c r="IN553" i="14"/>
  <c r="IM553" i="14"/>
  <c r="IL553" i="14"/>
  <c r="IK553" i="14"/>
  <c r="IJ553" i="14"/>
  <c r="II553" i="14"/>
  <c r="IH553" i="14"/>
  <c r="IG553" i="14"/>
  <c r="IF553" i="14"/>
  <c r="IE553" i="14"/>
  <c r="ID553" i="14"/>
  <c r="IC553" i="14"/>
  <c r="IB553" i="14"/>
  <c r="IA553" i="14"/>
  <c r="HZ553" i="14"/>
  <c r="HY553" i="14"/>
  <c r="HX553" i="14"/>
  <c r="HW553" i="14"/>
  <c r="HV553" i="14"/>
  <c r="HU553" i="14"/>
  <c r="HT553" i="14"/>
  <c r="HS553" i="14"/>
  <c r="HR553" i="14"/>
  <c r="HQ553" i="14"/>
  <c r="HP553" i="14"/>
  <c r="HO553" i="14"/>
  <c r="HN553" i="14"/>
  <c r="HM553" i="14"/>
  <c r="HL553" i="14"/>
  <c r="HK553" i="14"/>
  <c r="HJ553" i="14"/>
  <c r="HI553" i="14"/>
  <c r="HH553" i="14"/>
  <c r="HG553" i="14"/>
  <c r="HF553" i="14"/>
  <c r="HE553" i="14"/>
  <c r="HD553" i="14"/>
  <c r="HC553" i="14"/>
  <c r="HB553" i="14"/>
  <c r="HA553" i="14"/>
  <c r="GZ553" i="14"/>
  <c r="GY553" i="14"/>
  <c r="GX553" i="14"/>
  <c r="GW553" i="14"/>
  <c r="GV553" i="14"/>
  <c r="GU553" i="14"/>
  <c r="GT553" i="14"/>
  <c r="GS553" i="14"/>
  <c r="GR553" i="14"/>
  <c r="GQ553" i="14"/>
  <c r="GP553" i="14"/>
  <c r="GO553" i="14"/>
  <c r="GN553" i="14"/>
  <c r="GM553" i="14"/>
  <c r="GL553" i="14"/>
  <c r="GK553" i="14"/>
  <c r="GJ553" i="14"/>
  <c r="GI553" i="14"/>
  <c r="GH553" i="14"/>
  <c r="GG553" i="14"/>
  <c r="GF553" i="14"/>
  <c r="GE553" i="14"/>
  <c r="GD553" i="14"/>
  <c r="GC553" i="14"/>
  <c r="GB553" i="14"/>
  <c r="GA553" i="14"/>
  <c r="FZ553" i="14"/>
  <c r="FY553" i="14"/>
  <c r="FX553" i="14"/>
  <c r="FW553" i="14"/>
  <c r="FV553" i="14"/>
  <c r="FU553" i="14"/>
  <c r="FT553" i="14"/>
  <c r="FS553" i="14"/>
  <c r="FR553" i="14"/>
  <c r="FQ553" i="14"/>
  <c r="FP553" i="14"/>
  <c r="FO553" i="14"/>
  <c r="FN553" i="14"/>
  <c r="FM553" i="14"/>
  <c r="FL553" i="14"/>
  <c r="FK553" i="14"/>
  <c r="FJ553" i="14"/>
  <c r="FI553" i="14"/>
  <c r="FH553" i="14"/>
  <c r="FG553" i="14"/>
  <c r="FF553" i="14"/>
  <c r="FE553" i="14"/>
  <c r="FD553" i="14"/>
  <c r="FC553" i="14"/>
  <c r="FB553" i="14"/>
  <c r="FA553" i="14"/>
  <c r="EZ553" i="14"/>
  <c r="EY553" i="14"/>
  <c r="EX553" i="14"/>
  <c r="EW553" i="14"/>
  <c r="EV553" i="14"/>
  <c r="EU553" i="14"/>
  <c r="ET553" i="14"/>
  <c r="ES553" i="14"/>
  <c r="ER553" i="14"/>
  <c r="EQ553" i="14"/>
  <c r="EP553" i="14"/>
  <c r="EO553" i="14"/>
  <c r="EN553" i="14"/>
  <c r="EM553" i="14"/>
  <c r="EL553" i="14"/>
  <c r="EK553" i="14"/>
  <c r="EJ553" i="14"/>
  <c r="EI553" i="14"/>
  <c r="EH553" i="14"/>
  <c r="EG553" i="14"/>
  <c r="EF553" i="14"/>
  <c r="EE553" i="14"/>
  <c r="ED553" i="14"/>
  <c r="EC553" i="14"/>
  <c r="EB553" i="14"/>
  <c r="EA553" i="14"/>
  <c r="DZ553" i="14"/>
  <c r="DY553" i="14"/>
  <c r="DX553" i="14"/>
  <c r="DW553" i="14"/>
  <c r="DV553" i="14"/>
  <c r="DU553" i="14"/>
  <c r="DT553" i="14"/>
  <c r="DS553" i="14"/>
  <c r="DR553" i="14"/>
  <c r="DQ553" i="14"/>
  <c r="DP553" i="14"/>
  <c r="DO553" i="14"/>
  <c r="DN553" i="14"/>
  <c r="DM553" i="14"/>
  <c r="DL553" i="14"/>
  <c r="DK553" i="14"/>
  <c r="DJ553" i="14"/>
  <c r="DI553" i="14"/>
  <c r="DH553" i="14"/>
  <c r="DG553" i="14"/>
  <c r="DF553" i="14"/>
  <c r="DE553" i="14"/>
  <c r="DD553" i="14"/>
  <c r="DC553" i="14"/>
  <c r="DB553" i="14"/>
  <c r="DA553" i="14"/>
  <c r="CZ553" i="14"/>
  <c r="CY553" i="14"/>
  <c r="CX553" i="14"/>
  <c r="CW553" i="14"/>
  <c r="CV553" i="14"/>
  <c r="CU553" i="14"/>
  <c r="CT553" i="14"/>
  <c r="CS553" i="14"/>
  <c r="CR553" i="14"/>
  <c r="CQ553" i="14"/>
  <c r="CP553" i="14"/>
  <c r="CO553" i="14"/>
  <c r="CN553" i="14"/>
  <c r="CM553" i="14"/>
  <c r="CL553" i="14"/>
  <c r="CK553" i="14"/>
  <c r="CJ553" i="14"/>
  <c r="CI553" i="14"/>
  <c r="CH553" i="14"/>
  <c r="CG553" i="14"/>
  <c r="CF553" i="14"/>
  <c r="CE553" i="14"/>
  <c r="CD553" i="14"/>
  <c r="CC553" i="14"/>
  <c r="CB553" i="14"/>
  <c r="CA553" i="14"/>
  <c r="BZ553" i="14"/>
  <c r="BY553" i="14"/>
  <c r="BX553" i="14"/>
  <c r="BW553" i="14"/>
  <c r="BV553" i="14"/>
  <c r="BU553" i="14"/>
  <c r="BT553" i="14"/>
  <c r="BS553" i="14"/>
  <c r="BR553" i="14"/>
  <c r="BQ553" i="14"/>
  <c r="BP553" i="14"/>
  <c r="BO553" i="14"/>
  <c r="BN553" i="14"/>
  <c r="BM553" i="14"/>
  <c r="BL553" i="14"/>
  <c r="BK553" i="14"/>
  <c r="BJ553" i="14"/>
  <c r="BI553" i="14"/>
  <c r="BH553" i="14"/>
  <c r="BG553" i="14"/>
  <c r="BF553" i="14"/>
  <c r="BE553" i="14"/>
  <c r="BD553" i="14"/>
  <c r="BC553" i="14"/>
  <c r="BB553" i="14"/>
  <c r="BA553" i="14"/>
  <c r="AZ553" i="14"/>
  <c r="AY553" i="14"/>
  <c r="AX553" i="14"/>
  <c r="AW553" i="14"/>
  <c r="AV553" i="14"/>
  <c r="AU553" i="14"/>
  <c r="AT553" i="14"/>
  <c r="AS553" i="14"/>
  <c r="AR553" i="14"/>
  <c r="AQ553" i="14"/>
  <c r="AP553" i="14"/>
  <c r="AO553" i="14"/>
  <c r="AN553" i="14"/>
  <c r="AM553" i="14"/>
  <c r="AL553" i="14"/>
  <c r="AK553" i="14"/>
  <c r="AJ553" i="14"/>
  <c r="AI553" i="14"/>
  <c r="AH553" i="14"/>
  <c r="AG553" i="14"/>
  <c r="AF553" i="14"/>
  <c r="AE553" i="14"/>
  <c r="AD553" i="14"/>
  <c r="AC553" i="14"/>
  <c r="AB553" i="14"/>
  <c r="AA553" i="14"/>
  <c r="Z553" i="14"/>
  <c r="Y553" i="14"/>
  <c r="X553" i="14"/>
  <c r="W553" i="14"/>
  <c r="V553" i="14"/>
  <c r="U553" i="14"/>
  <c r="T553" i="14"/>
  <c r="S553" i="14"/>
  <c r="R553" i="14"/>
  <c r="Q553" i="14"/>
  <c r="P553" i="14"/>
  <c r="O553" i="14"/>
  <c r="N553" i="14"/>
  <c r="M553" i="14"/>
  <c r="L553" i="14"/>
  <c r="K553" i="14"/>
  <c r="J553" i="14"/>
  <c r="I553" i="14"/>
  <c r="H553" i="14"/>
  <c r="G553" i="14"/>
  <c r="JB552" i="14"/>
  <c r="JA552" i="14"/>
  <c r="IZ552" i="14"/>
  <c r="IY552" i="14"/>
  <c r="IX552" i="14"/>
  <c r="IW552" i="14"/>
  <c r="IV552" i="14"/>
  <c r="IU552" i="14"/>
  <c r="IT552" i="14"/>
  <c r="IS552" i="14"/>
  <c r="IR552" i="14"/>
  <c r="IQ552" i="14"/>
  <c r="IP552" i="14"/>
  <c r="IO552" i="14"/>
  <c r="IN552" i="14"/>
  <c r="IM552" i="14"/>
  <c r="IL552" i="14"/>
  <c r="IK552" i="14"/>
  <c r="IJ552" i="14"/>
  <c r="II552" i="14"/>
  <c r="IH552" i="14"/>
  <c r="IG552" i="14"/>
  <c r="IF552" i="14"/>
  <c r="IE552" i="14"/>
  <c r="ID552" i="14"/>
  <c r="IC552" i="14"/>
  <c r="IB552" i="14"/>
  <c r="IA552" i="14"/>
  <c r="HZ552" i="14"/>
  <c r="HY552" i="14"/>
  <c r="HX552" i="14"/>
  <c r="HW552" i="14"/>
  <c r="HV552" i="14"/>
  <c r="HU552" i="14"/>
  <c r="HT552" i="14"/>
  <c r="HS552" i="14"/>
  <c r="HR552" i="14"/>
  <c r="HQ552" i="14"/>
  <c r="HP552" i="14"/>
  <c r="HO552" i="14"/>
  <c r="HN552" i="14"/>
  <c r="HM552" i="14"/>
  <c r="HL552" i="14"/>
  <c r="HK552" i="14"/>
  <c r="HJ552" i="14"/>
  <c r="HI552" i="14"/>
  <c r="HH552" i="14"/>
  <c r="HG552" i="14"/>
  <c r="HF552" i="14"/>
  <c r="HE552" i="14"/>
  <c r="HD552" i="14"/>
  <c r="HC552" i="14"/>
  <c r="HB552" i="14"/>
  <c r="HA552" i="14"/>
  <c r="GZ552" i="14"/>
  <c r="GY552" i="14"/>
  <c r="GX552" i="14"/>
  <c r="GW552" i="14"/>
  <c r="GV552" i="14"/>
  <c r="GU552" i="14"/>
  <c r="GT552" i="14"/>
  <c r="GS552" i="14"/>
  <c r="GR552" i="14"/>
  <c r="GQ552" i="14"/>
  <c r="GP552" i="14"/>
  <c r="GO552" i="14"/>
  <c r="GN552" i="14"/>
  <c r="GM552" i="14"/>
  <c r="GL552" i="14"/>
  <c r="GK552" i="14"/>
  <c r="GJ552" i="14"/>
  <c r="GI552" i="14"/>
  <c r="GH552" i="14"/>
  <c r="GG552" i="14"/>
  <c r="GF552" i="14"/>
  <c r="GE552" i="14"/>
  <c r="GD552" i="14"/>
  <c r="GC552" i="14"/>
  <c r="GB552" i="14"/>
  <c r="GA552" i="14"/>
  <c r="FZ552" i="14"/>
  <c r="FY552" i="14"/>
  <c r="FX552" i="14"/>
  <c r="FW552" i="14"/>
  <c r="FV552" i="14"/>
  <c r="FU552" i="14"/>
  <c r="FT552" i="14"/>
  <c r="FS552" i="14"/>
  <c r="FR552" i="14"/>
  <c r="FQ552" i="14"/>
  <c r="FP552" i="14"/>
  <c r="FO552" i="14"/>
  <c r="FN552" i="14"/>
  <c r="FM552" i="14"/>
  <c r="FL552" i="14"/>
  <c r="FK552" i="14"/>
  <c r="FJ552" i="14"/>
  <c r="FI552" i="14"/>
  <c r="FH552" i="14"/>
  <c r="FG552" i="14"/>
  <c r="FF552" i="14"/>
  <c r="FE552" i="14"/>
  <c r="FD552" i="14"/>
  <c r="FC552" i="14"/>
  <c r="FB552" i="14"/>
  <c r="FA552" i="14"/>
  <c r="EZ552" i="14"/>
  <c r="EY552" i="14"/>
  <c r="EX552" i="14"/>
  <c r="EW552" i="14"/>
  <c r="EV552" i="14"/>
  <c r="EU552" i="14"/>
  <c r="ET552" i="14"/>
  <c r="ES552" i="14"/>
  <c r="ER552" i="14"/>
  <c r="EQ552" i="14"/>
  <c r="EP552" i="14"/>
  <c r="EO552" i="14"/>
  <c r="EN552" i="14"/>
  <c r="EM552" i="14"/>
  <c r="EL552" i="14"/>
  <c r="EK552" i="14"/>
  <c r="EJ552" i="14"/>
  <c r="EI552" i="14"/>
  <c r="EH552" i="14"/>
  <c r="EG552" i="14"/>
  <c r="EF552" i="14"/>
  <c r="EE552" i="14"/>
  <c r="ED552" i="14"/>
  <c r="EC552" i="14"/>
  <c r="EB552" i="14"/>
  <c r="EA552" i="14"/>
  <c r="DZ552" i="14"/>
  <c r="DY552" i="14"/>
  <c r="DX552" i="14"/>
  <c r="DW552" i="14"/>
  <c r="DV552" i="14"/>
  <c r="DU552" i="14"/>
  <c r="DT552" i="14"/>
  <c r="DS552" i="14"/>
  <c r="DR552" i="14"/>
  <c r="DQ552" i="14"/>
  <c r="DP552" i="14"/>
  <c r="DO552" i="14"/>
  <c r="DN552" i="14"/>
  <c r="DM552" i="14"/>
  <c r="DL552" i="14"/>
  <c r="DK552" i="14"/>
  <c r="DJ552" i="14"/>
  <c r="DI552" i="14"/>
  <c r="DH552" i="14"/>
  <c r="DG552" i="14"/>
  <c r="DF552" i="14"/>
  <c r="DE552" i="14"/>
  <c r="DD552" i="14"/>
  <c r="DC552" i="14"/>
  <c r="DB552" i="14"/>
  <c r="DA552" i="14"/>
  <c r="CZ552" i="14"/>
  <c r="CY552" i="14"/>
  <c r="CX552" i="14"/>
  <c r="CW552" i="14"/>
  <c r="CV552" i="14"/>
  <c r="CU552" i="14"/>
  <c r="CT552" i="14"/>
  <c r="CS552" i="14"/>
  <c r="CR552" i="14"/>
  <c r="CQ552" i="14"/>
  <c r="CP552" i="14"/>
  <c r="CO552" i="14"/>
  <c r="CN552" i="14"/>
  <c r="CM552" i="14"/>
  <c r="CL552" i="14"/>
  <c r="CK552" i="14"/>
  <c r="CJ552" i="14"/>
  <c r="CI552" i="14"/>
  <c r="CH552" i="14"/>
  <c r="CG552" i="14"/>
  <c r="CF552" i="14"/>
  <c r="CE552" i="14"/>
  <c r="CD552" i="14"/>
  <c r="CC552" i="14"/>
  <c r="CB552" i="14"/>
  <c r="CA552" i="14"/>
  <c r="BZ552" i="14"/>
  <c r="BY552" i="14"/>
  <c r="BX552" i="14"/>
  <c r="BW552" i="14"/>
  <c r="BV552" i="14"/>
  <c r="BU552" i="14"/>
  <c r="BT552" i="14"/>
  <c r="BS552" i="14"/>
  <c r="BR552" i="14"/>
  <c r="BQ552" i="14"/>
  <c r="BP552" i="14"/>
  <c r="BO552" i="14"/>
  <c r="BN552" i="14"/>
  <c r="BM552" i="14"/>
  <c r="BL552" i="14"/>
  <c r="BK552" i="14"/>
  <c r="BJ552" i="14"/>
  <c r="BI552" i="14"/>
  <c r="BH552" i="14"/>
  <c r="BG552" i="14"/>
  <c r="BF552" i="14"/>
  <c r="BE552" i="14"/>
  <c r="BD552" i="14"/>
  <c r="BC552" i="14"/>
  <c r="BB552" i="14"/>
  <c r="BA552" i="14"/>
  <c r="AZ552" i="14"/>
  <c r="AY552" i="14"/>
  <c r="AX552" i="14"/>
  <c r="AW552" i="14"/>
  <c r="AV552" i="14"/>
  <c r="AU552" i="14"/>
  <c r="AT552" i="14"/>
  <c r="AS552" i="14"/>
  <c r="AR552" i="14"/>
  <c r="AQ552" i="14"/>
  <c r="AP552" i="14"/>
  <c r="AO552" i="14"/>
  <c r="AN552" i="14"/>
  <c r="AM552" i="14"/>
  <c r="AL552" i="14"/>
  <c r="AK552" i="14"/>
  <c r="AJ552" i="14"/>
  <c r="AI552" i="14"/>
  <c r="AH552" i="14"/>
  <c r="AG552" i="14"/>
  <c r="AF552" i="14"/>
  <c r="AE552" i="14"/>
  <c r="AD552" i="14"/>
  <c r="AC552" i="14"/>
  <c r="AB552" i="14"/>
  <c r="AA552" i="14"/>
  <c r="Z552" i="14"/>
  <c r="Y552" i="14"/>
  <c r="X552" i="14"/>
  <c r="W552" i="14"/>
  <c r="V552" i="14"/>
  <c r="U552" i="14"/>
  <c r="T552" i="14"/>
  <c r="S552" i="14"/>
  <c r="R552" i="14"/>
  <c r="Q552" i="14"/>
  <c r="P552" i="14"/>
  <c r="O552" i="14"/>
  <c r="N552" i="14"/>
  <c r="M552" i="14"/>
  <c r="L552" i="14"/>
  <c r="K552" i="14"/>
  <c r="J552" i="14"/>
  <c r="I552" i="14"/>
  <c r="H552" i="14"/>
  <c r="G552" i="14"/>
  <c r="JB551" i="14"/>
  <c r="JA551" i="14"/>
  <c r="IZ551" i="14"/>
  <c r="IY551" i="14"/>
  <c r="IX551" i="14"/>
  <c r="IW551" i="14"/>
  <c r="IV551" i="14"/>
  <c r="IU551" i="14"/>
  <c r="IT551" i="14"/>
  <c r="IS551" i="14"/>
  <c r="IR551" i="14"/>
  <c r="IQ551" i="14"/>
  <c r="IP551" i="14"/>
  <c r="IO551" i="14"/>
  <c r="IN551" i="14"/>
  <c r="IM551" i="14"/>
  <c r="IL551" i="14"/>
  <c r="IK551" i="14"/>
  <c r="IJ551" i="14"/>
  <c r="II551" i="14"/>
  <c r="IH551" i="14"/>
  <c r="IG551" i="14"/>
  <c r="IF551" i="14"/>
  <c r="IE551" i="14"/>
  <c r="ID551" i="14"/>
  <c r="IC551" i="14"/>
  <c r="IB551" i="14"/>
  <c r="IA551" i="14"/>
  <c r="HZ551" i="14"/>
  <c r="HY551" i="14"/>
  <c r="HX551" i="14"/>
  <c r="HW551" i="14"/>
  <c r="HV551" i="14"/>
  <c r="HU551" i="14"/>
  <c r="HT551" i="14"/>
  <c r="HS551" i="14"/>
  <c r="HR551" i="14"/>
  <c r="HQ551" i="14"/>
  <c r="HP551" i="14"/>
  <c r="HO551" i="14"/>
  <c r="HN551" i="14"/>
  <c r="HM551" i="14"/>
  <c r="HL551" i="14"/>
  <c r="HK551" i="14"/>
  <c r="HJ551" i="14"/>
  <c r="HI551" i="14"/>
  <c r="HH551" i="14"/>
  <c r="HG551" i="14"/>
  <c r="HF551" i="14"/>
  <c r="HE551" i="14"/>
  <c r="HD551" i="14"/>
  <c r="HC551" i="14"/>
  <c r="HB551" i="14"/>
  <c r="HA551" i="14"/>
  <c r="GZ551" i="14"/>
  <c r="GY551" i="14"/>
  <c r="GX551" i="14"/>
  <c r="GW551" i="14"/>
  <c r="GV551" i="14"/>
  <c r="GU551" i="14"/>
  <c r="GT551" i="14"/>
  <c r="GS551" i="14"/>
  <c r="GR551" i="14"/>
  <c r="GQ551" i="14"/>
  <c r="GP551" i="14"/>
  <c r="GO551" i="14"/>
  <c r="GN551" i="14"/>
  <c r="GM551" i="14"/>
  <c r="GL551" i="14"/>
  <c r="GK551" i="14"/>
  <c r="GJ551" i="14"/>
  <c r="GI551" i="14"/>
  <c r="GH551" i="14"/>
  <c r="GG551" i="14"/>
  <c r="GF551" i="14"/>
  <c r="GE551" i="14"/>
  <c r="GD551" i="14"/>
  <c r="GC551" i="14"/>
  <c r="GB551" i="14"/>
  <c r="GA551" i="14"/>
  <c r="FZ551" i="14"/>
  <c r="FY551" i="14"/>
  <c r="FX551" i="14"/>
  <c r="FW551" i="14"/>
  <c r="FV551" i="14"/>
  <c r="FU551" i="14"/>
  <c r="FT551" i="14"/>
  <c r="FS551" i="14"/>
  <c r="FR551" i="14"/>
  <c r="FQ551" i="14"/>
  <c r="FP551" i="14"/>
  <c r="FO551" i="14"/>
  <c r="FN551" i="14"/>
  <c r="FM551" i="14"/>
  <c r="FL551" i="14"/>
  <c r="FK551" i="14"/>
  <c r="FJ551" i="14"/>
  <c r="FI551" i="14"/>
  <c r="FH551" i="14"/>
  <c r="FG551" i="14"/>
  <c r="FF551" i="14"/>
  <c r="FE551" i="14"/>
  <c r="FD551" i="14"/>
  <c r="FC551" i="14"/>
  <c r="FB551" i="14"/>
  <c r="FA551" i="14"/>
  <c r="EZ551" i="14"/>
  <c r="EY551" i="14"/>
  <c r="EX551" i="14"/>
  <c r="EW551" i="14"/>
  <c r="EV551" i="14"/>
  <c r="EU551" i="14"/>
  <c r="ET551" i="14"/>
  <c r="ES551" i="14"/>
  <c r="ER551" i="14"/>
  <c r="EQ551" i="14"/>
  <c r="EP551" i="14"/>
  <c r="EO551" i="14"/>
  <c r="EN551" i="14"/>
  <c r="EM551" i="14"/>
  <c r="EL551" i="14"/>
  <c r="EK551" i="14"/>
  <c r="EJ551" i="14"/>
  <c r="EI551" i="14"/>
  <c r="EH551" i="14"/>
  <c r="EG551" i="14"/>
  <c r="EF551" i="14"/>
  <c r="EE551" i="14"/>
  <c r="ED551" i="14"/>
  <c r="EC551" i="14"/>
  <c r="EB551" i="14"/>
  <c r="EA551" i="14"/>
  <c r="DZ551" i="14"/>
  <c r="DY551" i="14"/>
  <c r="DX551" i="14"/>
  <c r="DW551" i="14"/>
  <c r="DV551" i="14"/>
  <c r="DU551" i="14"/>
  <c r="DT551" i="14"/>
  <c r="DS551" i="14"/>
  <c r="DR551" i="14"/>
  <c r="DQ551" i="14"/>
  <c r="DP551" i="14"/>
  <c r="DO551" i="14"/>
  <c r="DN551" i="14"/>
  <c r="DM551" i="14"/>
  <c r="DL551" i="14"/>
  <c r="DK551" i="14"/>
  <c r="DJ551" i="14"/>
  <c r="DI551" i="14"/>
  <c r="DH551" i="14"/>
  <c r="DG551" i="14"/>
  <c r="DF551" i="14"/>
  <c r="DE551" i="14"/>
  <c r="DD551" i="14"/>
  <c r="DC551" i="14"/>
  <c r="DB551" i="14"/>
  <c r="DA551" i="14"/>
  <c r="CZ551" i="14"/>
  <c r="CY551" i="14"/>
  <c r="CX551" i="14"/>
  <c r="CW551" i="14"/>
  <c r="CV551" i="14"/>
  <c r="CU551" i="14"/>
  <c r="CT551" i="14"/>
  <c r="CS551" i="14"/>
  <c r="CR551" i="14"/>
  <c r="CQ551" i="14"/>
  <c r="CP551" i="14"/>
  <c r="CO551" i="14"/>
  <c r="CN551" i="14"/>
  <c r="CM551" i="14"/>
  <c r="CL551" i="14"/>
  <c r="CK551" i="14"/>
  <c r="CJ551" i="14"/>
  <c r="CI551" i="14"/>
  <c r="CH551" i="14"/>
  <c r="CG551" i="14"/>
  <c r="CF551" i="14"/>
  <c r="CE551" i="14"/>
  <c r="CD551" i="14"/>
  <c r="CC551" i="14"/>
  <c r="CB551" i="14"/>
  <c r="CA551" i="14"/>
  <c r="BZ551" i="14"/>
  <c r="BY551" i="14"/>
  <c r="BX551" i="14"/>
  <c r="BW551" i="14"/>
  <c r="BV551" i="14"/>
  <c r="BU551" i="14"/>
  <c r="BT551" i="14"/>
  <c r="BS551" i="14"/>
  <c r="BR551" i="14"/>
  <c r="BQ551" i="14"/>
  <c r="BP551" i="14"/>
  <c r="BO551" i="14"/>
  <c r="BN551" i="14"/>
  <c r="BM551" i="14"/>
  <c r="BL551" i="14"/>
  <c r="BK551" i="14"/>
  <c r="BJ551" i="14"/>
  <c r="BI551" i="14"/>
  <c r="BH551" i="14"/>
  <c r="BG551" i="14"/>
  <c r="BF551" i="14"/>
  <c r="BE551" i="14"/>
  <c r="BD551" i="14"/>
  <c r="BC551" i="14"/>
  <c r="BB551" i="14"/>
  <c r="BA551" i="14"/>
  <c r="AZ551" i="14"/>
  <c r="AY551" i="14"/>
  <c r="AX551" i="14"/>
  <c r="AW551" i="14"/>
  <c r="AV551" i="14"/>
  <c r="AU551" i="14"/>
  <c r="AT551" i="14"/>
  <c r="AS551" i="14"/>
  <c r="AR551" i="14"/>
  <c r="AQ551" i="14"/>
  <c r="AP551" i="14"/>
  <c r="AO551" i="14"/>
  <c r="AN551" i="14"/>
  <c r="AM551" i="14"/>
  <c r="AL551" i="14"/>
  <c r="AK551" i="14"/>
  <c r="AJ551" i="14"/>
  <c r="AI551" i="14"/>
  <c r="AH551" i="14"/>
  <c r="AG551" i="14"/>
  <c r="AF551" i="14"/>
  <c r="AE551" i="14"/>
  <c r="AD551" i="14"/>
  <c r="AC551" i="14"/>
  <c r="AB551" i="14"/>
  <c r="AA551" i="14"/>
  <c r="Z551" i="14"/>
  <c r="Y551" i="14"/>
  <c r="X551" i="14"/>
  <c r="W551" i="14"/>
  <c r="V551" i="14"/>
  <c r="U551" i="14"/>
  <c r="T551" i="14"/>
  <c r="S551" i="14"/>
  <c r="R551" i="14"/>
  <c r="Q551" i="14"/>
  <c r="P551" i="14"/>
  <c r="O551" i="14"/>
  <c r="N551" i="14"/>
  <c r="M551" i="14"/>
  <c r="L551" i="14"/>
  <c r="K551" i="14"/>
  <c r="J551" i="14"/>
  <c r="I551" i="14"/>
  <c r="H551" i="14"/>
  <c r="G551" i="14"/>
  <c r="JB550" i="14"/>
  <c r="JA550" i="14"/>
  <c r="IZ550" i="14"/>
  <c r="IY550" i="14"/>
  <c r="IX550" i="14"/>
  <c r="IW550" i="14"/>
  <c r="IV550" i="14"/>
  <c r="IU550" i="14"/>
  <c r="IT550" i="14"/>
  <c r="IS550" i="14"/>
  <c r="IR550" i="14"/>
  <c r="IQ550" i="14"/>
  <c r="IP550" i="14"/>
  <c r="IO550" i="14"/>
  <c r="IN550" i="14"/>
  <c r="IM550" i="14"/>
  <c r="IL550" i="14"/>
  <c r="IK550" i="14"/>
  <c r="IJ550" i="14"/>
  <c r="II550" i="14"/>
  <c r="IH550" i="14"/>
  <c r="IG550" i="14"/>
  <c r="IF550" i="14"/>
  <c r="IE550" i="14"/>
  <c r="ID550" i="14"/>
  <c r="IC550" i="14"/>
  <c r="IB550" i="14"/>
  <c r="IA550" i="14"/>
  <c r="HZ550" i="14"/>
  <c r="HY550" i="14"/>
  <c r="HX550" i="14"/>
  <c r="HW550" i="14"/>
  <c r="HV550" i="14"/>
  <c r="HU550" i="14"/>
  <c r="HT550" i="14"/>
  <c r="HS550" i="14"/>
  <c r="HR550" i="14"/>
  <c r="HQ550" i="14"/>
  <c r="HP550" i="14"/>
  <c r="HO550" i="14"/>
  <c r="HN550" i="14"/>
  <c r="HM550" i="14"/>
  <c r="HL550" i="14"/>
  <c r="HK550" i="14"/>
  <c r="HJ550" i="14"/>
  <c r="HI550" i="14"/>
  <c r="HH550" i="14"/>
  <c r="HG550" i="14"/>
  <c r="HF550" i="14"/>
  <c r="HE550" i="14"/>
  <c r="HD550" i="14"/>
  <c r="HC550" i="14"/>
  <c r="HB550" i="14"/>
  <c r="HA550" i="14"/>
  <c r="GZ550" i="14"/>
  <c r="GY550" i="14"/>
  <c r="GX550" i="14"/>
  <c r="GW550" i="14"/>
  <c r="GV550" i="14"/>
  <c r="GU550" i="14"/>
  <c r="GT550" i="14"/>
  <c r="GS550" i="14"/>
  <c r="GR550" i="14"/>
  <c r="GQ550" i="14"/>
  <c r="GP550" i="14"/>
  <c r="GO550" i="14"/>
  <c r="GN550" i="14"/>
  <c r="GM550" i="14"/>
  <c r="GL550" i="14"/>
  <c r="GK550" i="14"/>
  <c r="GJ550" i="14"/>
  <c r="GI550" i="14"/>
  <c r="GH550" i="14"/>
  <c r="GG550" i="14"/>
  <c r="GF550" i="14"/>
  <c r="GE550" i="14"/>
  <c r="GD550" i="14"/>
  <c r="GC550" i="14"/>
  <c r="GB550" i="14"/>
  <c r="GA550" i="14"/>
  <c r="FZ550" i="14"/>
  <c r="FY550" i="14"/>
  <c r="FX550" i="14"/>
  <c r="FW550" i="14"/>
  <c r="FV550" i="14"/>
  <c r="FU550" i="14"/>
  <c r="FT550" i="14"/>
  <c r="FS550" i="14"/>
  <c r="FR550" i="14"/>
  <c r="FQ550" i="14"/>
  <c r="FP550" i="14"/>
  <c r="FO550" i="14"/>
  <c r="FN550" i="14"/>
  <c r="FM550" i="14"/>
  <c r="FL550" i="14"/>
  <c r="FK550" i="14"/>
  <c r="FJ550" i="14"/>
  <c r="FI550" i="14"/>
  <c r="FH550" i="14"/>
  <c r="FG550" i="14"/>
  <c r="FF550" i="14"/>
  <c r="FE550" i="14"/>
  <c r="FD550" i="14"/>
  <c r="FC550" i="14"/>
  <c r="FB550" i="14"/>
  <c r="FA550" i="14"/>
  <c r="EZ550" i="14"/>
  <c r="EY550" i="14"/>
  <c r="EX550" i="14"/>
  <c r="EW550" i="14"/>
  <c r="EV550" i="14"/>
  <c r="EU550" i="14"/>
  <c r="ET550" i="14"/>
  <c r="ES550" i="14"/>
  <c r="ER550" i="14"/>
  <c r="EQ550" i="14"/>
  <c r="EP550" i="14"/>
  <c r="EO550" i="14"/>
  <c r="EN550" i="14"/>
  <c r="EM550" i="14"/>
  <c r="EL550" i="14"/>
  <c r="EK550" i="14"/>
  <c r="EJ550" i="14"/>
  <c r="EI550" i="14"/>
  <c r="EH550" i="14"/>
  <c r="EG550" i="14"/>
  <c r="EF550" i="14"/>
  <c r="EE550" i="14"/>
  <c r="ED550" i="14"/>
  <c r="EC550" i="14"/>
  <c r="EB550" i="14"/>
  <c r="EA550" i="14"/>
  <c r="DZ550" i="14"/>
  <c r="DY550" i="14"/>
  <c r="DX550" i="14"/>
  <c r="DW550" i="14"/>
  <c r="DV550" i="14"/>
  <c r="DU550" i="14"/>
  <c r="DT550" i="14"/>
  <c r="DS550" i="14"/>
  <c r="DR550" i="14"/>
  <c r="DQ550" i="14"/>
  <c r="DP550" i="14"/>
  <c r="DO550" i="14"/>
  <c r="DN550" i="14"/>
  <c r="DM550" i="14"/>
  <c r="DL550" i="14"/>
  <c r="DK550" i="14"/>
  <c r="DJ550" i="14"/>
  <c r="DI550" i="14"/>
  <c r="DH550" i="14"/>
  <c r="DG550" i="14"/>
  <c r="DF550" i="14"/>
  <c r="DE550" i="14"/>
  <c r="DD550" i="14"/>
  <c r="DC550" i="14"/>
  <c r="DB550" i="14"/>
  <c r="DA550" i="14"/>
  <c r="CZ550" i="14"/>
  <c r="CY550" i="14"/>
  <c r="CX550" i="14"/>
  <c r="CW550" i="14"/>
  <c r="CV550" i="14"/>
  <c r="CU550" i="14"/>
  <c r="CT550" i="14"/>
  <c r="CS550" i="14"/>
  <c r="CR550" i="14"/>
  <c r="CQ550" i="14"/>
  <c r="CP550" i="14"/>
  <c r="CO550" i="14"/>
  <c r="CN550" i="14"/>
  <c r="CM550" i="14"/>
  <c r="CL550" i="14"/>
  <c r="CK550" i="14"/>
  <c r="CJ550" i="14"/>
  <c r="CI550" i="14"/>
  <c r="CH550" i="14"/>
  <c r="CG550" i="14"/>
  <c r="CF550" i="14"/>
  <c r="CE550" i="14"/>
  <c r="CD550" i="14"/>
  <c r="CC550" i="14"/>
  <c r="CB550" i="14"/>
  <c r="CA550" i="14"/>
  <c r="BZ550" i="14"/>
  <c r="BY550" i="14"/>
  <c r="BX550" i="14"/>
  <c r="BW550" i="14"/>
  <c r="BV550" i="14"/>
  <c r="BU550" i="14"/>
  <c r="BT550" i="14"/>
  <c r="BS550" i="14"/>
  <c r="BR550" i="14"/>
  <c r="BQ550" i="14"/>
  <c r="BP550" i="14"/>
  <c r="BO550" i="14"/>
  <c r="BN550" i="14"/>
  <c r="BM550" i="14"/>
  <c r="BL550" i="14"/>
  <c r="BK550" i="14"/>
  <c r="BJ550" i="14"/>
  <c r="BI550" i="14"/>
  <c r="BH550" i="14"/>
  <c r="BG550" i="14"/>
  <c r="BF550" i="14"/>
  <c r="BE550" i="14"/>
  <c r="BD550" i="14"/>
  <c r="BC550" i="14"/>
  <c r="BB550" i="14"/>
  <c r="BA550" i="14"/>
  <c r="AZ550" i="14"/>
  <c r="AY550" i="14"/>
  <c r="AX550" i="14"/>
  <c r="AW550" i="14"/>
  <c r="AV550" i="14"/>
  <c r="AU550" i="14"/>
  <c r="AT550" i="14"/>
  <c r="AS550" i="14"/>
  <c r="AR550" i="14"/>
  <c r="AQ550" i="14"/>
  <c r="AP550" i="14"/>
  <c r="AO550" i="14"/>
  <c r="AN550" i="14"/>
  <c r="AM550" i="14"/>
  <c r="AL550" i="14"/>
  <c r="AK550" i="14"/>
  <c r="AJ550" i="14"/>
  <c r="AI550" i="14"/>
  <c r="AH550" i="14"/>
  <c r="AG550" i="14"/>
  <c r="AF550" i="14"/>
  <c r="AE550" i="14"/>
  <c r="AD550" i="14"/>
  <c r="AC550" i="14"/>
  <c r="AB550" i="14"/>
  <c r="AA550" i="14"/>
  <c r="Z550" i="14"/>
  <c r="Y550" i="14"/>
  <c r="X550" i="14"/>
  <c r="W550" i="14"/>
  <c r="V550" i="14"/>
  <c r="U550" i="14"/>
  <c r="T550" i="14"/>
  <c r="S550" i="14"/>
  <c r="R550" i="14"/>
  <c r="Q550" i="14"/>
  <c r="P550" i="14"/>
  <c r="O550" i="14"/>
  <c r="N550" i="14"/>
  <c r="M550" i="14"/>
  <c r="L550" i="14"/>
  <c r="K550" i="14"/>
  <c r="J550" i="14"/>
  <c r="I550" i="14"/>
  <c r="H550" i="14"/>
  <c r="G550" i="14"/>
  <c r="JB549" i="14"/>
  <c r="JA549" i="14"/>
  <c r="IZ549" i="14"/>
  <c r="IY549" i="14"/>
  <c r="IX549" i="14"/>
  <c r="IW549" i="14"/>
  <c r="IV549" i="14"/>
  <c r="IU549" i="14"/>
  <c r="IT549" i="14"/>
  <c r="IS549" i="14"/>
  <c r="IR549" i="14"/>
  <c r="IQ549" i="14"/>
  <c r="IP549" i="14"/>
  <c r="IO549" i="14"/>
  <c r="IN549" i="14"/>
  <c r="IM549" i="14"/>
  <c r="IL549" i="14"/>
  <c r="IK549" i="14"/>
  <c r="IJ549" i="14"/>
  <c r="II549" i="14"/>
  <c r="IH549" i="14"/>
  <c r="IG549" i="14"/>
  <c r="IF549" i="14"/>
  <c r="IE549" i="14"/>
  <c r="ID549" i="14"/>
  <c r="IC549" i="14"/>
  <c r="IB549" i="14"/>
  <c r="IA549" i="14"/>
  <c r="HZ549" i="14"/>
  <c r="HY549" i="14"/>
  <c r="HX549" i="14"/>
  <c r="HW549" i="14"/>
  <c r="HV549" i="14"/>
  <c r="HU549" i="14"/>
  <c r="HT549" i="14"/>
  <c r="HS549" i="14"/>
  <c r="HR549" i="14"/>
  <c r="HQ549" i="14"/>
  <c r="HP549" i="14"/>
  <c r="HO549" i="14"/>
  <c r="HN549" i="14"/>
  <c r="HM549" i="14"/>
  <c r="HL549" i="14"/>
  <c r="HK549" i="14"/>
  <c r="HJ549" i="14"/>
  <c r="HI549" i="14"/>
  <c r="HH549" i="14"/>
  <c r="HG549" i="14"/>
  <c r="HF549" i="14"/>
  <c r="HE549" i="14"/>
  <c r="HD549" i="14"/>
  <c r="HC549" i="14"/>
  <c r="HB549" i="14"/>
  <c r="HA549" i="14"/>
  <c r="GZ549" i="14"/>
  <c r="GY549" i="14"/>
  <c r="GX549" i="14"/>
  <c r="GW549" i="14"/>
  <c r="GV549" i="14"/>
  <c r="GU549" i="14"/>
  <c r="GT549" i="14"/>
  <c r="GS549" i="14"/>
  <c r="GR549" i="14"/>
  <c r="GQ549" i="14"/>
  <c r="GP549" i="14"/>
  <c r="GO549" i="14"/>
  <c r="GN549" i="14"/>
  <c r="GM549" i="14"/>
  <c r="GL549" i="14"/>
  <c r="GK549" i="14"/>
  <c r="GJ549" i="14"/>
  <c r="GI549" i="14"/>
  <c r="GH549" i="14"/>
  <c r="GG549" i="14"/>
  <c r="GF549" i="14"/>
  <c r="GE549" i="14"/>
  <c r="GD549" i="14"/>
  <c r="GC549" i="14"/>
  <c r="GB549" i="14"/>
  <c r="GA549" i="14"/>
  <c r="FZ549" i="14"/>
  <c r="FY549" i="14"/>
  <c r="FX549" i="14"/>
  <c r="FW549" i="14"/>
  <c r="FV549" i="14"/>
  <c r="FU549" i="14"/>
  <c r="FT549" i="14"/>
  <c r="FS549" i="14"/>
  <c r="FR549" i="14"/>
  <c r="FQ549" i="14"/>
  <c r="FP549" i="14"/>
  <c r="FO549" i="14"/>
  <c r="FN549" i="14"/>
  <c r="FM549" i="14"/>
  <c r="FL549" i="14"/>
  <c r="FK549" i="14"/>
  <c r="FJ549" i="14"/>
  <c r="FI549" i="14"/>
  <c r="FH549" i="14"/>
  <c r="FG549" i="14"/>
  <c r="FF549" i="14"/>
  <c r="FE549" i="14"/>
  <c r="FD549" i="14"/>
  <c r="FC549" i="14"/>
  <c r="FB549" i="14"/>
  <c r="FA549" i="14"/>
  <c r="EZ549" i="14"/>
  <c r="EY549" i="14"/>
  <c r="EX549" i="14"/>
  <c r="EW549" i="14"/>
  <c r="EV549" i="14"/>
  <c r="EU549" i="14"/>
  <c r="ET549" i="14"/>
  <c r="ES549" i="14"/>
  <c r="ER549" i="14"/>
  <c r="EQ549" i="14"/>
  <c r="EP549" i="14"/>
  <c r="EO549" i="14"/>
  <c r="EN549" i="14"/>
  <c r="EM549" i="14"/>
  <c r="EL549" i="14"/>
  <c r="EK549" i="14"/>
  <c r="EJ549" i="14"/>
  <c r="EI549" i="14"/>
  <c r="EH549" i="14"/>
  <c r="EG549" i="14"/>
  <c r="EF549" i="14"/>
  <c r="EE549" i="14"/>
  <c r="ED549" i="14"/>
  <c r="EC549" i="14"/>
  <c r="EB549" i="14"/>
  <c r="EA549" i="14"/>
  <c r="DZ549" i="14"/>
  <c r="DY549" i="14"/>
  <c r="DX549" i="14"/>
  <c r="DW549" i="14"/>
  <c r="DV549" i="14"/>
  <c r="DU549" i="14"/>
  <c r="DT549" i="14"/>
  <c r="DS549" i="14"/>
  <c r="DR549" i="14"/>
  <c r="DQ549" i="14"/>
  <c r="DP549" i="14"/>
  <c r="DO549" i="14"/>
  <c r="DN549" i="14"/>
  <c r="DM549" i="14"/>
  <c r="DL549" i="14"/>
  <c r="DK549" i="14"/>
  <c r="DJ549" i="14"/>
  <c r="DI549" i="14"/>
  <c r="DH549" i="14"/>
  <c r="DG549" i="14"/>
  <c r="DF549" i="14"/>
  <c r="DE549" i="14"/>
  <c r="DD549" i="14"/>
  <c r="DC549" i="14"/>
  <c r="DB549" i="14"/>
  <c r="DA549" i="14"/>
  <c r="CZ549" i="14"/>
  <c r="CY549" i="14"/>
  <c r="CX549" i="14"/>
  <c r="CW549" i="14"/>
  <c r="CV549" i="14"/>
  <c r="CU549" i="14"/>
  <c r="CT549" i="14"/>
  <c r="CS549" i="14"/>
  <c r="CR549" i="14"/>
  <c r="CQ549" i="14"/>
  <c r="CP549" i="14"/>
  <c r="CO549" i="14"/>
  <c r="CN549" i="14"/>
  <c r="CM549" i="14"/>
  <c r="CL549" i="14"/>
  <c r="CK549" i="14"/>
  <c r="CJ549" i="14"/>
  <c r="CI549" i="14"/>
  <c r="CH549" i="14"/>
  <c r="CG549" i="14"/>
  <c r="CF549" i="14"/>
  <c r="CE549" i="14"/>
  <c r="CD549" i="14"/>
  <c r="CC549" i="14"/>
  <c r="CB549" i="14"/>
  <c r="CA549" i="14"/>
  <c r="BZ549" i="14"/>
  <c r="BY549" i="14"/>
  <c r="BX549" i="14"/>
  <c r="BW549" i="14"/>
  <c r="BV549" i="14"/>
  <c r="BU549" i="14"/>
  <c r="BT549" i="14"/>
  <c r="BS549" i="14"/>
  <c r="BR549" i="14"/>
  <c r="BQ549" i="14"/>
  <c r="BP549" i="14"/>
  <c r="BO549" i="14"/>
  <c r="BN549" i="14"/>
  <c r="BM549" i="14"/>
  <c r="BL549" i="14"/>
  <c r="BK549" i="14"/>
  <c r="BJ549" i="14"/>
  <c r="BI549" i="14"/>
  <c r="BH549" i="14"/>
  <c r="BG549" i="14"/>
  <c r="BF549" i="14"/>
  <c r="BE549" i="14"/>
  <c r="BD549" i="14"/>
  <c r="BC549" i="14"/>
  <c r="BB549" i="14"/>
  <c r="BA549" i="14"/>
  <c r="AZ549" i="14"/>
  <c r="AY549" i="14"/>
  <c r="AX549" i="14"/>
  <c r="AW549" i="14"/>
  <c r="AV549" i="14"/>
  <c r="AU549" i="14"/>
  <c r="AT549" i="14"/>
  <c r="AS549" i="14"/>
  <c r="AR549" i="14"/>
  <c r="AQ549" i="14"/>
  <c r="AP549" i="14"/>
  <c r="AO549" i="14"/>
  <c r="AN549" i="14"/>
  <c r="AM549" i="14"/>
  <c r="AL549" i="14"/>
  <c r="AK549" i="14"/>
  <c r="AJ549" i="14"/>
  <c r="AI549" i="14"/>
  <c r="AH549" i="14"/>
  <c r="AG549" i="14"/>
  <c r="AF549" i="14"/>
  <c r="AE549" i="14"/>
  <c r="AD549" i="14"/>
  <c r="AC549" i="14"/>
  <c r="AB549" i="14"/>
  <c r="AA549" i="14"/>
  <c r="Z549" i="14"/>
  <c r="Y549" i="14"/>
  <c r="X549" i="14"/>
  <c r="W549" i="14"/>
  <c r="V549" i="14"/>
  <c r="U549" i="14"/>
  <c r="T549" i="14"/>
  <c r="S549" i="14"/>
  <c r="R549" i="14"/>
  <c r="Q549" i="14"/>
  <c r="P549" i="14"/>
  <c r="O549" i="14"/>
  <c r="N549" i="14"/>
  <c r="M549" i="14"/>
  <c r="L549" i="14"/>
  <c r="K549" i="14"/>
  <c r="J549" i="14"/>
  <c r="I549" i="14"/>
  <c r="H549" i="14"/>
  <c r="G549" i="14"/>
  <c r="JB548" i="14"/>
  <c r="JA548" i="14"/>
  <c r="IZ548" i="14"/>
  <c r="IY548" i="14"/>
  <c r="IX548" i="14"/>
  <c r="IW548" i="14"/>
  <c r="IV548" i="14"/>
  <c r="IU548" i="14"/>
  <c r="IT548" i="14"/>
  <c r="IS548" i="14"/>
  <c r="IR548" i="14"/>
  <c r="IQ548" i="14"/>
  <c r="IP548" i="14"/>
  <c r="IO548" i="14"/>
  <c r="IN548" i="14"/>
  <c r="IM548" i="14"/>
  <c r="IL548" i="14"/>
  <c r="IK548" i="14"/>
  <c r="IJ548" i="14"/>
  <c r="II548" i="14"/>
  <c r="IH548" i="14"/>
  <c r="IG548" i="14"/>
  <c r="IF548" i="14"/>
  <c r="IE548" i="14"/>
  <c r="ID548" i="14"/>
  <c r="IC548" i="14"/>
  <c r="IB548" i="14"/>
  <c r="IA548" i="14"/>
  <c r="HZ548" i="14"/>
  <c r="HY548" i="14"/>
  <c r="HX548" i="14"/>
  <c r="HW548" i="14"/>
  <c r="HV548" i="14"/>
  <c r="HU548" i="14"/>
  <c r="HT548" i="14"/>
  <c r="HS548" i="14"/>
  <c r="HR548" i="14"/>
  <c r="HQ548" i="14"/>
  <c r="HP548" i="14"/>
  <c r="HO548" i="14"/>
  <c r="HN548" i="14"/>
  <c r="HM548" i="14"/>
  <c r="HL548" i="14"/>
  <c r="HK548" i="14"/>
  <c r="HJ548" i="14"/>
  <c r="HI548" i="14"/>
  <c r="HH548" i="14"/>
  <c r="HG548" i="14"/>
  <c r="HF548" i="14"/>
  <c r="HE548" i="14"/>
  <c r="HD548" i="14"/>
  <c r="HC548" i="14"/>
  <c r="HB548" i="14"/>
  <c r="HA548" i="14"/>
  <c r="GZ548" i="14"/>
  <c r="GY548" i="14"/>
  <c r="GX548" i="14"/>
  <c r="GW548" i="14"/>
  <c r="GV548" i="14"/>
  <c r="GU548" i="14"/>
  <c r="GT548" i="14"/>
  <c r="GS548" i="14"/>
  <c r="GR548" i="14"/>
  <c r="GQ548" i="14"/>
  <c r="GP548" i="14"/>
  <c r="GO548" i="14"/>
  <c r="GN548" i="14"/>
  <c r="GM548" i="14"/>
  <c r="GL548" i="14"/>
  <c r="GK548" i="14"/>
  <c r="GJ548" i="14"/>
  <c r="GI548" i="14"/>
  <c r="GH548" i="14"/>
  <c r="GG548" i="14"/>
  <c r="GF548" i="14"/>
  <c r="GE548" i="14"/>
  <c r="GD548" i="14"/>
  <c r="GC548" i="14"/>
  <c r="GB548" i="14"/>
  <c r="GA548" i="14"/>
  <c r="FZ548" i="14"/>
  <c r="FY548" i="14"/>
  <c r="FX548" i="14"/>
  <c r="FW548" i="14"/>
  <c r="FV548" i="14"/>
  <c r="FU548" i="14"/>
  <c r="FT548" i="14"/>
  <c r="FS548" i="14"/>
  <c r="FR548" i="14"/>
  <c r="FQ548" i="14"/>
  <c r="FP548" i="14"/>
  <c r="FO548" i="14"/>
  <c r="FN548" i="14"/>
  <c r="FM548" i="14"/>
  <c r="FL548" i="14"/>
  <c r="FK548" i="14"/>
  <c r="FJ548" i="14"/>
  <c r="FI548" i="14"/>
  <c r="FH548" i="14"/>
  <c r="FG548" i="14"/>
  <c r="FF548" i="14"/>
  <c r="FE548" i="14"/>
  <c r="FD548" i="14"/>
  <c r="FC548" i="14"/>
  <c r="FB548" i="14"/>
  <c r="FA548" i="14"/>
  <c r="EZ548" i="14"/>
  <c r="EY548" i="14"/>
  <c r="EX548" i="14"/>
  <c r="EW548" i="14"/>
  <c r="EV548" i="14"/>
  <c r="EU548" i="14"/>
  <c r="ET548" i="14"/>
  <c r="ES548" i="14"/>
  <c r="ER548" i="14"/>
  <c r="EQ548" i="14"/>
  <c r="EP548" i="14"/>
  <c r="EO548" i="14"/>
  <c r="EN548" i="14"/>
  <c r="EM548" i="14"/>
  <c r="EL548" i="14"/>
  <c r="EK548" i="14"/>
  <c r="EJ548" i="14"/>
  <c r="EI548" i="14"/>
  <c r="EH548" i="14"/>
  <c r="EG548" i="14"/>
  <c r="EF548" i="14"/>
  <c r="EE548" i="14"/>
  <c r="ED548" i="14"/>
  <c r="EC548" i="14"/>
  <c r="EB548" i="14"/>
  <c r="EA548" i="14"/>
  <c r="DZ548" i="14"/>
  <c r="DY548" i="14"/>
  <c r="DX548" i="14"/>
  <c r="DW548" i="14"/>
  <c r="DV548" i="14"/>
  <c r="DU548" i="14"/>
  <c r="DT548" i="14"/>
  <c r="DS548" i="14"/>
  <c r="DR548" i="14"/>
  <c r="DQ548" i="14"/>
  <c r="DP548" i="14"/>
  <c r="DO548" i="14"/>
  <c r="DN548" i="14"/>
  <c r="DM548" i="14"/>
  <c r="DL548" i="14"/>
  <c r="DK548" i="14"/>
  <c r="DJ548" i="14"/>
  <c r="DI548" i="14"/>
  <c r="DH548" i="14"/>
  <c r="DG548" i="14"/>
  <c r="DF548" i="14"/>
  <c r="DE548" i="14"/>
  <c r="DD548" i="14"/>
  <c r="DC548" i="14"/>
  <c r="DB548" i="14"/>
  <c r="DA548" i="14"/>
  <c r="CZ548" i="14"/>
  <c r="CY548" i="14"/>
  <c r="CX548" i="14"/>
  <c r="CW548" i="14"/>
  <c r="CV548" i="14"/>
  <c r="CU548" i="14"/>
  <c r="CT548" i="14"/>
  <c r="CS548" i="14"/>
  <c r="CR548" i="14"/>
  <c r="CQ548" i="14"/>
  <c r="CP548" i="14"/>
  <c r="CO548" i="14"/>
  <c r="CN548" i="14"/>
  <c r="CM548" i="14"/>
  <c r="CL548" i="14"/>
  <c r="CK548" i="14"/>
  <c r="CJ548" i="14"/>
  <c r="CI548" i="14"/>
  <c r="CH548" i="14"/>
  <c r="CG548" i="14"/>
  <c r="CF548" i="14"/>
  <c r="CE548" i="14"/>
  <c r="CD548" i="14"/>
  <c r="CC548" i="14"/>
  <c r="CB548" i="14"/>
  <c r="CA548" i="14"/>
  <c r="BZ548" i="14"/>
  <c r="BY548" i="14"/>
  <c r="BX548" i="14"/>
  <c r="BW548" i="14"/>
  <c r="BV548" i="14"/>
  <c r="BU548" i="14"/>
  <c r="BT548" i="14"/>
  <c r="BS548" i="14"/>
  <c r="BR548" i="14"/>
  <c r="BQ548" i="14"/>
  <c r="BP548" i="14"/>
  <c r="BO548" i="14"/>
  <c r="BN548" i="14"/>
  <c r="BM548" i="14"/>
  <c r="BL548" i="14"/>
  <c r="BK548" i="14"/>
  <c r="BJ548" i="14"/>
  <c r="BI548" i="14"/>
  <c r="BH548" i="14"/>
  <c r="BG548" i="14"/>
  <c r="BF548" i="14"/>
  <c r="BE548" i="14"/>
  <c r="BD548" i="14"/>
  <c r="BC548" i="14"/>
  <c r="BB548" i="14"/>
  <c r="BA548" i="14"/>
  <c r="AZ548" i="14"/>
  <c r="AY548" i="14"/>
  <c r="AX548" i="14"/>
  <c r="AW548" i="14"/>
  <c r="AV548" i="14"/>
  <c r="AU548" i="14"/>
  <c r="AT548" i="14"/>
  <c r="AS548" i="14"/>
  <c r="AR548" i="14"/>
  <c r="AQ548" i="14"/>
  <c r="AP548" i="14"/>
  <c r="AO548" i="14"/>
  <c r="AN548" i="14"/>
  <c r="AM548" i="14"/>
  <c r="AL548" i="14"/>
  <c r="AK548" i="14"/>
  <c r="AJ548" i="14"/>
  <c r="AI548" i="14"/>
  <c r="AH548" i="14"/>
  <c r="AG548" i="14"/>
  <c r="AF548" i="14"/>
  <c r="AE548" i="14"/>
  <c r="AD548" i="14"/>
  <c r="AC548" i="14"/>
  <c r="AB548" i="14"/>
  <c r="AA548" i="14"/>
  <c r="Z548" i="14"/>
  <c r="Y548" i="14"/>
  <c r="X548" i="14"/>
  <c r="W548" i="14"/>
  <c r="V548" i="14"/>
  <c r="U548" i="14"/>
  <c r="T548" i="14"/>
  <c r="S548" i="14"/>
  <c r="R548" i="14"/>
  <c r="Q548" i="14"/>
  <c r="P548" i="14"/>
  <c r="O548" i="14"/>
  <c r="N548" i="14"/>
  <c r="M548" i="14"/>
  <c r="L548" i="14"/>
  <c r="K548" i="14"/>
  <c r="J548" i="14"/>
  <c r="I548" i="14"/>
  <c r="H548" i="14"/>
  <c r="G548" i="14"/>
  <c r="JB547" i="14"/>
  <c r="JA547" i="14"/>
  <c r="IZ547" i="14"/>
  <c r="IY547" i="14"/>
  <c r="IX547" i="14"/>
  <c r="IW547" i="14"/>
  <c r="IV547" i="14"/>
  <c r="IU547" i="14"/>
  <c r="IT547" i="14"/>
  <c r="IS547" i="14"/>
  <c r="IR547" i="14"/>
  <c r="IQ547" i="14"/>
  <c r="IP547" i="14"/>
  <c r="IO547" i="14"/>
  <c r="IN547" i="14"/>
  <c r="IM547" i="14"/>
  <c r="IL547" i="14"/>
  <c r="IK547" i="14"/>
  <c r="IJ547" i="14"/>
  <c r="II547" i="14"/>
  <c r="IH547" i="14"/>
  <c r="IG547" i="14"/>
  <c r="IF547" i="14"/>
  <c r="IE547" i="14"/>
  <c r="ID547" i="14"/>
  <c r="IC547" i="14"/>
  <c r="IB547" i="14"/>
  <c r="IA547" i="14"/>
  <c r="HZ547" i="14"/>
  <c r="HY547" i="14"/>
  <c r="HX547" i="14"/>
  <c r="HW547" i="14"/>
  <c r="HV547" i="14"/>
  <c r="HU547" i="14"/>
  <c r="HT547" i="14"/>
  <c r="HS547" i="14"/>
  <c r="HR547" i="14"/>
  <c r="HQ547" i="14"/>
  <c r="HP547" i="14"/>
  <c r="HO547" i="14"/>
  <c r="HN547" i="14"/>
  <c r="HM547" i="14"/>
  <c r="HL547" i="14"/>
  <c r="HK547" i="14"/>
  <c r="HJ547" i="14"/>
  <c r="HI547" i="14"/>
  <c r="HH547" i="14"/>
  <c r="HG547" i="14"/>
  <c r="HF547" i="14"/>
  <c r="HE547" i="14"/>
  <c r="HD547" i="14"/>
  <c r="HC547" i="14"/>
  <c r="HB547" i="14"/>
  <c r="HA547" i="14"/>
  <c r="GZ547" i="14"/>
  <c r="GY547" i="14"/>
  <c r="GX547" i="14"/>
  <c r="GW547" i="14"/>
  <c r="GV547" i="14"/>
  <c r="GU547" i="14"/>
  <c r="GT547" i="14"/>
  <c r="GS547" i="14"/>
  <c r="GR547" i="14"/>
  <c r="GQ547" i="14"/>
  <c r="GP547" i="14"/>
  <c r="GO547" i="14"/>
  <c r="GN547" i="14"/>
  <c r="GM547" i="14"/>
  <c r="GL547" i="14"/>
  <c r="GK547" i="14"/>
  <c r="GJ547" i="14"/>
  <c r="GI547" i="14"/>
  <c r="GH547" i="14"/>
  <c r="GG547" i="14"/>
  <c r="GF547" i="14"/>
  <c r="GE547" i="14"/>
  <c r="GD547" i="14"/>
  <c r="GC547" i="14"/>
  <c r="GB547" i="14"/>
  <c r="GA547" i="14"/>
  <c r="FZ547" i="14"/>
  <c r="FY547" i="14"/>
  <c r="FX547" i="14"/>
  <c r="FW547" i="14"/>
  <c r="FV547" i="14"/>
  <c r="FU547" i="14"/>
  <c r="FT547" i="14"/>
  <c r="FS547" i="14"/>
  <c r="FR547" i="14"/>
  <c r="FQ547" i="14"/>
  <c r="FP547" i="14"/>
  <c r="FO547" i="14"/>
  <c r="FN547" i="14"/>
  <c r="FM547" i="14"/>
  <c r="FL547" i="14"/>
  <c r="FK547" i="14"/>
  <c r="FJ547" i="14"/>
  <c r="FI547" i="14"/>
  <c r="FH547" i="14"/>
  <c r="FG547" i="14"/>
  <c r="FF547" i="14"/>
  <c r="FE547" i="14"/>
  <c r="FD547" i="14"/>
  <c r="FC547" i="14"/>
  <c r="FB547" i="14"/>
  <c r="FA547" i="14"/>
  <c r="EZ547" i="14"/>
  <c r="EY547" i="14"/>
  <c r="EX547" i="14"/>
  <c r="EW547" i="14"/>
  <c r="EV547" i="14"/>
  <c r="EU547" i="14"/>
  <c r="ET547" i="14"/>
  <c r="ES547" i="14"/>
  <c r="ER547" i="14"/>
  <c r="EQ547" i="14"/>
  <c r="EP547" i="14"/>
  <c r="EO547" i="14"/>
  <c r="EN547" i="14"/>
  <c r="EM547" i="14"/>
  <c r="EL547" i="14"/>
  <c r="EK547" i="14"/>
  <c r="EJ547" i="14"/>
  <c r="EI547" i="14"/>
  <c r="EH547" i="14"/>
  <c r="EG547" i="14"/>
  <c r="EF547" i="14"/>
  <c r="EE547" i="14"/>
  <c r="ED547" i="14"/>
  <c r="EC547" i="14"/>
  <c r="EB547" i="14"/>
  <c r="EA547" i="14"/>
  <c r="DZ547" i="14"/>
  <c r="DY547" i="14"/>
  <c r="DX547" i="14"/>
  <c r="DW547" i="14"/>
  <c r="DV547" i="14"/>
  <c r="DU547" i="14"/>
  <c r="DT547" i="14"/>
  <c r="DS547" i="14"/>
  <c r="DR547" i="14"/>
  <c r="DQ547" i="14"/>
  <c r="DP547" i="14"/>
  <c r="DO547" i="14"/>
  <c r="DN547" i="14"/>
  <c r="DM547" i="14"/>
  <c r="DL547" i="14"/>
  <c r="DK547" i="14"/>
  <c r="DJ547" i="14"/>
  <c r="DI547" i="14"/>
  <c r="DH547" i="14"/>
  <c r="DG547" i="14"/>
  <c r="DF547" i="14"/>
  <c r="DE547" i="14"/>
  <c r="DD547" i="14"/>
  <c r="DC547" i="14"/>
  <c r="DB547" i="14"/>
  <c r="DA547" i="14"/>
  <c r="CZ547" i="14"/>
  <c r="CY547" i="14"/>
  <c r="CX547" i="14"/>
  <c r="CW547" i="14"/>
  <c r="CV547" i="14"/>
  <c r="CU547" i="14"/>
  <c r="CT547" i="14"/>
  <c r="CS547" i="14"/>
  <c r="CR547" i="14"/>
  <c r="CQ547" i="14"/>
  <c r="CP547" i="14"/>
  <c r="CO547" i="14"/>
  <c r="CN547" i="14"/>
  <c r="CM547" i="14"/>
  <c r="CL547" i="14"/>
  <c r="CK547" i="14"/>
  <c r="CJ547" i="14"/>
  <c r="CI547" i="14"/>
  <c r="CH547" i="14"/>
  <c r="CG547" i="14"/>
  <c r="CF547" i="14"/>
  <c r="CE547" i="14"/>
  <c r="CD547" i="14"/>
  <c r="CC547" i="14"/>
  <c r="CB547" i="14"/>
  <c r="CA547" i="14"/>
  <c r="BZ547" i="14"/>
  <c r="BY547" i="14"/>
  <c r="BX547" i="14"/>
  <c r="BW547" i="14"/>
  <c r="BV547" i="14"/>
  <c r="BU547" i="14"/>
  <c r="BT547" i="14"/>
  <c r="BS547" i="14"/>
  <c r="BR547" i="14"/>
  <c r="BQ547" i="14"/>
  <c r="BP547" i="14"/>
  <c r="BO547" i="14"/>
  <c r="BN547" i="14"/>
  <c r="BM547" i="14"/>
  <c r="BL547" i="14"/>
  <c r="BK547" i="14"/>
  <c r="BJ547" i="14"/>
  <c r="BI547" i="14"/>
  <c r="BH547" i="14"/>
  <c r="BG547" i="14"/>
  <c r="BF547" i="14"/>
  <c r="BE547" i="14"/>
  <c r="BD547" i="14"/>
  <c r="BC547" i="14"/>
  <c r="BB547" i="14"/>
  <c r="BA547" i="14"/>
  <c r="AZ547" i="14"/>
  <c r="AY547" i="14"/>
  <c r="AX547" i="14"/>
  <c r="AW547" i="14"/>
  <c r="AV547" i="14"/>
  <c r="AU547" i="14"/>
  <c r="AT547" i="14"/>
  <c r="AS547" i="14"/>
  <c r="AR547" i="14"/>
  <c r="AQ547" i="14"/>
  <c r="AP547" i="14"/>
  <c r="AO547" i="14"/>
  <c r="AN547" i="14"/>
  <c r="AM547" i="14"/>
  <c r="AL547" i="14"/>
  <c r="AK547" i="14"/>
  <c r="AJ547" i="14"/>
  <c r="AI547" i="14"/>
  <c r="AH547" i="14"/>
  <c r="AG547" i="14"/>
  <c r="AF547" i="14"/>
  <c r="AE547" i="14"/>
  <c r="AD547" i="14"/>
  <c r="AC547" i="14"/>
  <c r="AB547" i="14"/>
  <c r="AA547" i="14"/>
  <c r="Z547" i="14"/>
  <c r="Y547" i="14"/>
  <c r="X547" i="14"/>
  <c r="W547" i="14"/>
  <c r="V547" i="14"/>
  <c r="U547" i="14"/>
  <c r="T547" i="14"/>
  <c r="S547" i="14"/>
  <c r="R547" i="14"/>
  <c r="Q547" i="14"/>
  <c r="P547" i="14"/>
  <c r="O547" i="14"/>
  <c r="N547" i="14"/>
  <c r="M547" i="14"/>
  <c r="L547" i="14"/>
  <c r="K547" i="14"/>
  <c r="J547" i="14"/>
  <c r="I547" i="14"/>
  <c r="H547" i="14"/>
  <c r="G547" i="14"/>
  <c r="JB546" i="14"/>
  <c r="JA546" i="14"/>
  <c r="IZ546" i="14"/>
  <c r="IY546" i="14"/>
  <c r="IX546" i="14"/>
  <c r="IW546" i="14"/>
  <c r="IV546" i="14"/>
  <c r="IU546" i="14"/>
  <c r="IT546" i="14"/>
  <c r="IS546" i="14"/>
  <c r="IR546" i="14"/>
  <c r="IQ546" i="14"/>
  <c r="IP546" i="14"/>
  <c r="IO546" i="14"/>
  <c r="IN546" i="14"/>
  <c r="IM546" i="14"/>
  <c r="IL546" i="14"/>
  <c r="IK546" i="14"/>
  <c r="IJ546" i="14"/>
  <c r="II546" i="14"/>
  <c r="IH546" i="14"/>
  <c r="IG546" i="14"/>
  <c r="IF546" i="14"/>
  <c r="IE546" i="14"/>
  <c r="ID546" i="14"/>
  <c r="IC546" i="14"/>
  <c r="IB546" i="14"/>
  <c r="IA546" i="14"/>
  <c r="HZ546" i="14"/>
  <c r="HY546" i="14"/>
  <c r="HX546" i="14"/>
  <c r="HW546" i="14"/>
  <c r="HV546" i="14"/>
  <c r="HU546" i="14"/>
  <c r="HT546" i="14"/>
  <c r="HS546" i="14"/>
  <c r="HR546" i="14"/>
  <c r="HQ546" i="14"/>
  <c r="HP546" i="14"/>
  <c r="HO546" i="14"/>
  <c r="HN546" i="14"/>
  <c r="HM546" i="14"/>
  <c r="HL546" i="14"/>
  <c r="HK546" i="14"/>
  <c r="HJ546" i="14"/>
  <c r="HI546" i="14"/>
  <c r="HH546" i="14"/>
  <c r="HG546" i="14"/>
  <c r="HF546" i="14"/>
  <c r="HE546" i="14"/>
  <c r="HD546" i="14"/>
  <c r="HC546" i="14"/>
  <c r="HB546" i="14"/>
  <c r="HA546" i="14"/>
  <c r="GZ546" i="14"/>
  <c r="GY546" i="14"/>
  <c r="GX546" i="14"/>
  <c r="GW546" i="14"/>
  <c r="GV546" i="14"/>
  <c r="GU546" i="14"/>
  <c r="GT546" i="14"/>
  <c r="GS546" i="14"/>
  <c r="GR546" i="14"/>
  <c r="GQ546" i="14"/>
  <c r="GP546" i="14"/>
  <c r="GO546" i="14"/>
  <c r="GN546" i="14"/>
  <c r="GM546" i="14"/>
  <c r="GL546" i="14"/>
  <c r="GK546" i="14"/>
  <c r="GJ546" i="14"/>
  <c r="GI546" i="14"/>
  <c r="GH546" i="14"/>
  <c r="GG546" i="14"/>
  <c r="GF546" i="14"/>
  <c r="GE546" i="14"/>
  <c r="GD546" i="14"/>
  <c r="GC546" i="14"/>
  <c r="GB546" i="14"/>
  <c r="GA546" i="14"/>
  <c r="FZ546" i="14"/>
  <c r="FY546" i="14"/>
  <c r="FX546" i="14"/>
  <c r="FW546" i="14"/>
  <c r="FV546" i="14"/>
  <c r="FU546" i="14"/>
  <c r="FT546" i="14"/>
  <c r="FS546" i="14"/>
  <c r="FR546" i="14"/>
  <c r="FQ546" i="14"/>
  <c r="FP546" i="14"/>
  <c r="FO546" i="14"/>
  <c r="FN546" i="14"/>
  <c r="FM546" i="14"/>
  <c r="FL546" i="14"/>
  <c r="FK546" i="14"/>
  <c r="FJ546" i="14"/>
  <c r="FI546" i="14"/>
  <c r="FH546" i="14"/>
  <c r="FG546" i="14"/>
  <c r="FF546" i="14"/>
  <c r="FE546" i="14"/>
  <c r="FD546" i="14"/>
  <c r="FC546" i="14"/>
  <c r="FB546" i="14"/>
  <c r="FA546" i="14"/>
  <c r="EZ546" i="14"/>
  <c r="EY546" i="14"/>
  <c r="EX546" i="14"/>
  <c r="EW546" i="14"/>
  <c r="EV546" i="14"/>
  <c r="EU546" i="14"/>
  <c r="ET546" i="14"/>
  <c r="ES546" i="14"/>
  <c r="ER546" i="14"/>
  <c r="EQ546" i="14"/>
  <c r="EP546" i="14"/>
  <c r="EO546" i="14"/>
  <c r="EN546" i="14"/>
  <c r="EM546" i="14"/>
  <c r="EL546" i="14"/>
  <c r="EK546" i="14"/>
  <c r="EJ546" i="14"/>
  <c r="EI546" i="14"/>
  <c r="EH546" i="14"/>
  <c r="EG546" i="14"/>
  <c r="EF546" i="14"/>
  <c r="EE546" i="14"/>
  <c r="ED546" i="14"/>
  <c r="EC546" i="14"/>
  <c r="EB546" i="14"/>
  <c r="EA546" i="14"/>
  <c r="DZ546" i="14"/>
  <c r="DY546" i="14"/>
  <c r="DX546" i="14"/>
  <c r="DW546" i="14"/>
  <c r="DV546" i="14"/>
  <c r="DU546" i="14"/>
  <c r="DT546" i="14"/>
  <c r="DS546" i="14"/>
  <c r="DR546" i="14"/>
  <c r="DQ546" i="14"/>
  <c r="DP546" i="14"/>
  <c r="DO546" i="14"/>
  <c r="DN546" i="14"/>
  <c r="DM546" i="14"/>
  <c r="DL546" i="14"/>
  <c r="DK546" i="14"/>
  <c r="DJ546" i="14"/>
  <c r="DI546" i="14"/>
  <c r="DH546" i="14"/>
  <c r="DG546" i="14"/>
  <c r="DF546" i="14"/>
  <c r="DE546" i="14"/>
  <c r="DD546" i="14"/>
  <c r="DC546" i="14"/>
  <c r="DB546" i="14"/>
  <c r="DA546" i="14"/>
  <c r="CZ546" i="14"/>
  <c r="CY546" i="14"/>
  <c r="CX546" i="14"/>
  <c r="CW546" i="14"/>
  <c r="CV546" i="14"/>
  <c r="CU546" i="14"/>
  <c r="CT546" i="14"/>
  <c r="CS546" i="14"/>
  <c r="CR546" i="14"/>
  <c r="CQ546" i="14"/>
  <c r="CP546" i="14"/>
  <c r="CO546" i="14"/>
  <c r="CN546" i="14"/>
  <c r="CM546" i="14"/>
  <c r="CL546" i="14"/>
  <c r="CK546" i="14"/>
  <c r="CJ546" i="14"/>
  <c r="CI546" i="14"/>
  <c r="CH546" i="14"/>
  <c r="CG546" i="14"/>
  <c r="CF546" i="14"/>
  <c r="CE546" i="14"/>
  <c r="CD546" i="14"/>
  <c r="CC546" i="14"/>
  <c r="CB546" i="14"/>
  <c r="CA546" i="14"/>
  <c r="BZ546" i="14"/>
  <c r="BY546" i="14"/>
  <c r="BX546" i="14"/>
  <c r="BW546" i="14"/>
  <c r="BV546" i="14"/>
  <c r="BU546" i="14"/>
  <c r="BT546" i="14"/>
  <c r="BS546" i="14"/>
  <c r="BR546" i="14"/>
  <c r="BQ546" i="14"/>
  <c r="BP546" i="14"/>
  <c r="BO546" i="14"/>
  <c r="BN546" i="14"/>
  <c r="BM546" i="14"/>
  <c r="BL546" i="14"/>
  <c r="BK546" i="14"/>
  <c r="BJ546" i="14"/>
  <c r="BI546" i="14"/>
  <c r="BH546" i="14"/>
  <c r="BG546" i="14"/>
  <c r="BF546" i="14"/>
  <c r="BE546" i="14"/>
  <c r="BD546" i="14"/>
  <c r="BC546" i="14"/>
  <c r="BB546" i="14"/>
  <c r="BA546" i="14"/>
  <c r="AZ546" i="14"/>
  <c r="AY546" i="14"/>
  <c r="AX546" i="14"/>
  <c r="AW546" i="14"/>
  <c r="AV546" i="14"/>
  <c r="AU546" i="14"/>
  <c r="AT546" i="14"/>
  <c r="AS546" i="14"/>
  <c r="AR546" i="14"/>
  <c r="AQ546" i="14"/>
  <c r="AP546" i="14"/>
  <c r="AO546" i="14"/>
  <c r="AN546" i="14"/>
  <c r="AM546" i="14"/>
  <c r="AL546" i="14"/>
  <c r="AK546" i="14"/>
  <c r="AJ546" i="14"/>
  <c r="AI546" i="14"/>
  <c r="AH546" i="14"/>
  <c r="AG546" i="14"/>
  <c r="AF546" i="14"/>
  <c r="AE546" i="14"/>
  <c r="AD546" i="14"/>
  <c r="AC546" i="14"/>
  <c r="AB546" i="14"/>
  <c r="AA546" i="14"/>
  <c r="Z546" i="14"/>
  <c r="Y546" i="14"/>
  <c r="X546" i="14"/>
  <c r="W546" i="14"/>
  <c r="V546" i="14"/>
  <c r="U546" i="14"/>
  <c r="T546" i="14"/>
  <c r="S546" i="14"/>
  <c r="R546" i="14"/>
  <c r="Q546" i="14"/>
  <c r="P546" i="14"/>
  <c r="O546" i="14"/>
  <c r="N546" i="14"/>
  <c r="M546" i="14"/>
  <c r="L546" i="14"/>
  <c r="K546" i="14"/>
  <c r="J546" i="14"/>
  <c r="I546" i="14"/>
  <c r="H546" i="14"/>
  <c r="G546" i="14"/>
  <c r="JB545" i="14"/>
  <c r="JA545" i="14"/>
  <c r="IZ545" i="14"/>
  <c r="IY545" i="14"/>
  <c r="IX545" i="14"/>
  <c r="IW545" i="14"/>
  <c r="IV545" i="14"/>
  <c r="IU545" i="14"/>
  <c r="IT545" i="14"/>
  <c r="IS545" i="14"/>
  <c r="IR545" i="14"/>
  <c r="IQ545" i="14"/>
  <c r="IP545" i="14"/>
  <c r="IO545" i="14"/>
  <c r="IN545" i="14"/>
  <c r="IM545" i="14"/>
  <c r="IL545" i="14"/>
  <c r="IK545" i="14"/>
  <c r="IJ545" i="14"/>
  <c r="II545" i="14"/>
  <c r="IH545" i="14"/>
  <c r="IG545" i="14"/>
  <c r="IF545" i="14"/>
  <c r="IE545" i="14"/>
  <c r="ID545" i="14"/>
  <c r="IC545" i="14"/>
  <c r="IB545" i="14"/>
  <c r="IA545" i="14"/>
  <c r="HZ545" i="14"/>
  <c r="HY545" i="14"/>
  <c r="HX545" i="14"/>
  <c r="HW545" i="14"/>
  <c r="HV545" i="14"/>
  <c r="HU545" i="14"/>
  <c r="HT545" i="14"/>
  <c r="HS545" i="14"/>
  <c r="HR545" i="14"/>
  <c r="HQ545" i="14"/>
  <c r="HP545" i="14"/>
  <c r="HO545" i="14"/>
  <c r="HN545" i="14"/>
  <c r="HM545" i="14"/>
  <c r="HL545" i="14"/>
  <c r="HK545" i="14"/>
  <c r="HJ545" i="14"/>
  <c r="HI545" i="14"/>
  <c r="HH545" i="14"/>
  <c r="HG545" i="14"/>
  <c r="HF545" i="14"/>
  <c r="HE545" i="14"/>
  <c r="HD545" i="14"/>
  <c r="HC545" i="14"/>
  <c r="HB545" i="14"/>
  <c r="HA545" i="14"/>
  <c r="GZ545" i="14"/>
  <c r="GY545" i="14"/>
  <c r="GX545" i="14"/>
  <c r="GW545" i="14"/>
  <c r="GV545" i="14"/>
  <c r="GU545" i="14"/>
  <c r="GT545" i="14"/>
  <c r="GS545" i="14"/>
  <c r="GR545" i="14"/>
  <c r="GQ545" i="14"/>
  <c r="GP545" i="14"/>
  <c r="GO545" i="14"/>
  <c r="GN545" i="14"/>
  <c r="GM545" i="14"/>
  <c r="GL545" i="14"/>
  <c r="GK545" i="14"/>
  <c r="GJ545" i="14"/>
  <c r="GI545" i="14"/>
  <c r="GH545" i="14"/>
  <c r="GG545" i="14"/>
  <c r="GF545" i="14"/>
  <c r="GE545" i="14"/>
  <c r="GD545" i="14"/>
  <c r="GC545" i="14"/>
  <c r="GB545" i="14"/>
  <c r="GA545" i="14"/>
  <c r="FZ545" i="14"/>
  <c r="FY545" i="14"/>
  <c r="FX545" i="14"/>
  <c r="FW545" i="14"/>
  <c r="FV545" i="14"/>
  <c r="FU545" i="14"/>
  <c r="FT545" i="14"/>
  <c r="FS545" i="14"/>
  <c r="FR545" i="14"/>
  <c r="FQ545" i="14"/>
  <c r="FP545" i="14"/>
  <c r="FO545" i="14"/>
  <c r="FN545" i="14"/>
  <c r="FM545" i="14"/>
  <c r="FL545" i="14"/>
  <c r="FK545" i="14"/>
  <c r="FJ545" i="14"/>
  <c r="FI545" i="14"/>
  <c r="FH545" i="14"/>
  <c r="FG545" i="14"/>
  <c r="FF545" i="14"/>
  <c r="FE545" i="14"/>
  <c r="FD545" i="14"/>
  <c r="FC545" i="14"/>
  <c r="FB545" i="14"/>
  <c r="FA545" i="14"/>
  <c r="EZ545" i="14"/>
  <c r="EY545" i="14"/>
  <c r="EX545" i="14"/>
  <c r="EW545" i="14"/>
  <c r="EV545" i="14"/>
  <c r="EU545" i="14"/>
  <c r="ET545" i="14"/>
  <c r="ES545" i="14"/>
  <c r="ER545" i="14"/>
  <c r="EQ545" i="14"/>
  <c r="EP545" i="14"/>
  <c r="EO545" i="14"/>
  <c r="EN545" i="14"/>
  <c r="EM545" i="14"/>
  <c r="EL545" i="14"/>
  <c r="EK545" i="14"/>
  <c r="EJ545" i="14"/>
  <c r="EI545" i="14"/>
  <c r="EH545" i="14"/>
  <c r="EG545" i="14"/>
  <c r="EF545" i="14"/>
  <c r="EE545" i="14"/>
  <c r="ED545" i="14"/>
  <c r="EC545" i="14"/>
  <c r="EB545" i="14"/>
  <c r="EA545" i="14"/>
  <c r="DZ545" i="14"/>
  <c r="DY545" i="14"/>
  <c r="DX545" i="14"/>
  <c r="DW545" i="14"/>
  <c r="DV545" i="14"/>
  <c r="DU545" i="14"/>
  <c r="DT545" i="14"/>
  <c r="DS545" i="14"/>
  <c r="DR545" i="14"/>
  <c r="DQ545" i="14"/>
  <c r="DP545" i="14"/>
  <c r="DO545" i="14"/>
  <c r="DN545" i="14"/>
  <c r="DM545" i="14"/>
  <c r="DL545" i="14"/>
  <c r="DK545" i="14"/>
  <c r="DJ545" i="14"/>
  <c r="DI545" i="14"/>
  <c r="DH545" i="14"/>
  <c r="DG545" i="14"/>
  <c r="DF545" i="14"/>
  <c r="DE545" i="14"/>
  <c r="DD545" i="14"/>
  <c r="DC545" i="14"/>
  <c r="DB545" i="14"/>
  <c r="DA545" i="14"/>
  <c r="CZ545" i="14"/>
  <c r="CY545" i="14"/>
  <c r="CX545" i="14"/>
  <c r="CW545" i="14"/>
  <c r="CV545" i="14"/>
  <c r="CU545" i="14"/>
  <c r="CT545" i="14"/>
  <c r="CS545" i="14"/>
  <c r="CR545" i="14"/>
  <c r="CQ545" i="14"/>
  <c r="CP545" i="14"/>
  <c r="CO545" i="14"/>
  <c r="CN545" i="14"/>
  <c r="CM545" i="14"/>
  <c r="CL545" i="14"/>
  <c r="CK545" i="14"/>
  <c r="CJ545" i="14"/>
  <c r="CI545" i="14"/>
  <c r="CH545" i="14"/>
  <c r="CG545" i="14"/>
  <c r="CF545" i="14"/>
  <c r="CE545" i="14"/>
  <c r="CD545" i="14"/>
  <c r="CC545" i="14"/>
  <c r="CB545" i="14"/>
  <c r="CA545" i="14"/>
  <c r="BZ545" i="14"/>
  <c r="BY545" i="14"/>
  <c r="BX545" i="14"/>
  <c r="BW545" i="14"/>
  <c r="BV545" i="14"/>
  <c r="BU545" i="14"/>
  <c r="BT545" i="14"/>
  <c r="BS545" i="14"/>
  <c r="BR545" i="14"/>
  <c r="BQ545" i="14"/>
  <c r="BP545" i="14"/>
  <c r="BO545" i="14"/>
  <c r="BN545" i="14"/>
  <c r="BM545" i="14"/>
  <c r="BL545" i="14"/>
  <c r="BK545" i="14"/>
  <c r="BJ545" i="14"/>
  <c r="BI545" i="14"/>
  <c r="BH545" i="14"/>
  <c r="BG545" i="14"/>
  <c r="BF545" i="14"/>
  <c r="BE545" i="14"/>
  <c r="BD545" i="14"/>
  <c r="BC545" i="14"/>
  <c r="BB545" i="14"/>
  <c r="BA545" i="14"/>
  <c r="AZ545" i="14"/>
  <c r="AY545" i="14"/>
  <c r="AX545" i="14"/>
  <c r="AW545" i="14"/>
  <c r="AV545" i="14"/>
  <c r="AU545" i="14"/>
  <c r="AT545" i="14"/>
  <c r="AS545" i="14"/>
  <c r="AR545" i="14"/>
  <c r="AQ545" i="14"/>
  <c r="AP545" i="14"/>
  <c r="AO545" i="14"/>
  <c r="AN545" i="14"/>
  <c r="AM545" i="14"/>
  <c r="AL545" i="14"/>
  <c r="AK545" i="14"/>
  <c r="AJ545" i="14"/>
  <c r="AI545" i="14"/>
  <c r="AH545" i="14"/>
  <c r="AG545" i="14"/>
  <c r="AF545" i="14"/>
  <c r="AE545" i="14"/>
  <c r="AD545" i="14"/>
  <c r="AC545" i="14"/>
  <c r="AB545" i="14"/>
  <c r="AA545" i="14"/>
  <c r="Z545" i="14"/>
  <c r="Y545" i="14"/>
  <c r="X545" i="14"/>
  <c r="W545" i="14"/>
  <c r="V545" i="14"/>
  <c r="U545" i="14"/>
  <c r="T545" i="14"/>
  <c r="S545" i="14"/>
  <c r="R545" i="14"/>
  <c r="Q545" i="14"/>
  <c r="P545" i="14"/>
  <c r="O545" i="14"/>
  <c r="N545" i="14"/>
  <c r="M545" i="14"/>
  <c r="L545" i="14"/>
  <c r="K545" i="14"/>
  <c r="J545" i="14"/>
  <c r="I545" i="14"/>
  <c r="H545" i="14"/>
  <c r="G545" i="14"/>
  <c r="JB544" i="14"/>
  <c r="JA544" i="14"/>
  <c r="IZ544" i="14"/>
  <c r="IY544" i="14"/>
  <c r="IX544" i="14"/>
  <c r="IW544" i="14"/>
  <c r="IV544" i="14"/>
  <c r="IU544" i="14"/>
  <c r="IT544" i="14"/>
  <c r="IS544" i="14"/>
  <c r="IR544" i="14"/>
  <c r="IQ544" i="14"/>
  <c r="IP544" i="14"/>
  <c r="IO544" i="14"/>
  <c r="IN544" i="14"/>
  <c r="IM544" i="14"/>
  <c r="IL544" i="14"/>
  <c r="IK544" i="14"/>
  <c r="IJ544" i="14"/>
  <c r="II544" i="14"/>
  <c r="IH544" i="14"/>
  <c r="IG544" i="14"/>
  <c r="IF544" i="14"/>
  <c r="IE544" i="14"/>
  <c r="ID544" i="14"/>
  <c r="IC544" i="14"/>
  <c r="IB544" i="14"/>
  <c r="IA544" i="14"/>
  <c r="HZ544" i="14"/>
  <c r="HY544" i="14"/>
  <c r="HX544" i="14"/>
  <c r="HW544" i="14"/>
  <c r="HV544" i="14"/>
  <c r="HU544" i="14"/>
  <c r="HT544" i="14"/>
  <c r="HS544" i="14"/>
  <c r="HR544" i="14"/>
  <c r="HQ544" i="14"/>
  <c r="HP544" i="14"/>
  <c r="HO544" i="14"/>
  <c r="HN544" i="14"/>
  <c r="HM544" i="14"/>
  <c r="HL544" i="14"/>
  <c r="HK544" i="14"/>
  <c r="HJ544" i="14"/>
  <c r="HI544" i="14"/>
  <c r="HH544" i="14"/>
  <c r="HG544" i="14"/>
  <c r="HF544" i="14"/>
  <c r="HE544" i="14"/>
  <c r="HD544" i="14"/>
  <c r="HC544" i="14"/>
  <c r="HB544" i="14"/>
  <c r="HA544" i="14"/>
  <c r="GZ544" i="14"/>
  <c r="GY544" i="14"/>
  <c r="GX544" i="14"/>
  <c r="GW544" i="14"/>
  <c r="GV544" i="14"/>
  <c r="GU544" i="14"/>
  <c r="GT544" i="14"/>
  <c r="GS544" i="14"/>
  <c r="GR544" i="14"/>
  <c r="GQ544" i="14"/>
  <c r="GP544" i="14"/>
  <c r="GO544" i="14"/>
  <c r="GN544" i="14"/>
  <c r="GM544" i="14"/>
  <c r="GL544" i="14"/>
  <c r="GK544" i="14"/>
  <c r="GJ544" i="14"/>
  <c r="GI544" i="14"/>
  <c r="GH544" i="14"/>
  <c r="GG544" i="14"/>
  <c r="GF544" i="14"/>
  <c r="GE544" i="14"/>
  <c r="GD544" i="14"/>
  <c r="GC544" i="14"/>
  <c r="GB544" i="14"/>
  <c r="GA544" i="14"/>
  <c r="FZ544" i="14"/>
  <c r="FY544" i="14"/>
  <c r="FX544" i="14"/>
  <c r="FW544" i="14"/>
  <c r="FV544" i="14"/>
  <c r="FU544" i="14"/>
  <c r="FT544" i="14"/>
  <c r="FS544" i="14"/>
  <c r="FR544" i="14"/>
  <c r="FQ544" i="14"/>
  <c r="FP544" i="14"/>
  <c r="FO544" i="14"/>
  <c r="FN544" i="14"/>
  <c r="FM544" i="14"/>
  <c r="FL544" i="14"/>
  <c r="FK544" i="14"/>
  <c r="FJ544" i="14"/>
  <c r="FI544" i="14"/>
  <c r="FH544" i="14"/>
  <c r="FG544" i="14"/>
  <c r="FF544" i="14"/>
  <c r="FE544" i="14"/>
  <c r="FD544" i="14"/>
  <c r="FC544" i="14"/>
  <c r="FB544" i="14"/>
  <c r="FA544" i="14"/>
  <c r="EZ544" i="14"/>
  <c r="EY544" i="14"/>
  <c r="EX544" i="14"/>
  <c r="EW544" i="14"/>
  <c r="EV544" i="14"/>
  <c r="EU544" i="14"/>
  <c r="ET544" i="14"/>
  <c r="ES544" i="14"/>
  <c r="ER544" i="14"/>
  <c r="EQ544" i="14"/>
  <c r="EP544" i="14"/>
  <c r="EO544" i="14"/>
  <c r="EN544" i="14"/>
  <c r="EM544" i="14"/>
  <c r="EL544" i="14"/>
  <c r="EK544" i="14"/>
  <c r="EJ544" i="14"/>
  <c r="EI544" i="14"/>
  <c r="EH544" i="14"/>
  <c r="EG544" i="14"/>
  <c r="EF544" i="14"/>
  <c r="EE544" i="14"/>
  <c r="ED544" i="14"/>
  <c r="EC544" i="14"/>
  <c r="EB544" i="14"/>
  <c r="EA544" i="14"/>
  <c r="DZ544" i="14"/>
  <c r="DY544" i="14"/>
  <c r="DX544" i="14"/>
  <c r="DW544" i="14"/>
  <c r="DV544" i="14"/>
  <c r="DU544" i="14"/>
  <c r="DT544" i="14"/>
  <c r="DS544" i="14"/>
  <c r="DR544" i="14"/>
  <c r="DQ544" i="14"/>
  <c r="DP544" i="14"/>
  <c r="DO544" i="14"/>
  <c r="DN544" i="14"/>
  <c r="DM544" i="14"/>
  <c r="DL544" i="14"/>
  <c r="DK544" i="14"/>
  <c r="DJ544" i="14"/>
  <c r="DI544" i="14"/>
  <c r="DH544" i="14"/>
  <c r="DG544" i="14"/>
  <c r="DF544" i="14"/>
  <c r="DE544" i="14"/>
  <c r="DD544" i="14"/>
  <c r="DC544" i="14"/>
  <c r="DB544" i="14"/>
  <c r="DA544" i="14"/>
  <c r="CZ544" i="14"/>
  <c r="CY544" i="14"/>
  <c r="CX544" i="14"/>
  <c r="CW544" i="14"/>
  <c r="CV544" i="14"/>
  <c r="CU544" i="14"/>
  <c r="CT544" i="14"/>
  <c r="CS544" i="14"/>
  <c r="CR544" i="14"/>
  <c r="CQ544" i="14"/>
  <c r="CP544" i="14"/>
  <c r="CO544" i="14"/>
  <c r="CN544" i="14"/>
  <c r="CM544" i="14"/>
  <c r="CL544" i="14"/>
  <c r="CK544" i="14"/>
  <c r="CJ544" i="14"/>
  <c r="CI544" i="14"/>
  <c r="CH544" i="14"/>
  <c r="CG544" i="14"/>
  <c r="CF544" i="14"/>
  <c r="CE544" i="14"/>
  <c r="CD544" i="14"/>
  <c r="CC544" i="14"/>
  <c r="CB544" i="14"/>
  <c r="CA544" i="14"/>
  <c r="BZ544" i="14"/>
  <c r="BY544" i="14"/>
  <c r="BX544" i="14"/>
  <c r="BW544" i="14"/>
  <c r="BV544" i="14"/>
  <c r="BU544" i="14"/>
  <c r="BT544" i="14"/>
  <c r="BS544" i="14"/>
  <c r="BR544" i="14"/>
  <c r="BQ544" i="14"/>
  <c r="BP544" i="14"/>
  <c r="BO544" i="14"/>
  <c r="BN544" i="14"/>
  <c r="BM544" i="14"/>
  <c r="BL544" i="14"/>
  <c r="BK544" i="14"/>
  <c r="BJ544" i="14"/>
  <c r="BI544" i="14"/>
  <c r="BH544" i="14"/>
  <c r="BG544" i="14"/>
  <c r="BF544" i="14"/>
  <c r="BE544" i="14"/>
  <c r="BD544" i="14"/>
  <c r="BC544" i="14"/>
  <c r="BB544" i="14"/>
  <c r="BA544" i="14"/>
  <c r="AZ544" i="14"/>
  <c r="AY544" i="14"/>
  <c r="AX544" i="14"/>
  <c r="AW544" i="14"/>
  <c r="AV544" i="14"/>
  <c r="AU544" i="14"/>
  <c r="AT544" i="14"/>
  <c r="AS544" i="14"/>
  <c r="AR544" i="14"/>
  <c r="AQ544" i="14"/>
  <c r="AP544" i="14"/>
  <c r="AO544" i="14"/>
  <c r="AN544" i="14"/>
  <c r="AM544" i="14"/>
  <c r="AL544" i="14"/>
  <c r="AK544" i="14"/>
  <c r="AJ544" i="14"/>
  <c r="AI544" i="14"/>
  <c r="AH544" i="14"/>
  <c r="AG544" i="14"/>
  <c r="AF544" i="14"/>
  <c r="AE544" i="14"/>
  <c r="AD544" i="14"/>
  <c r="AC544" i="14"/>
  <c r="AB544" i="14"/>
  <c r="AA544" i="14"/>
  <c r="Z544" i="14"/>
  <c r="Y544" i="14"/>
  <c r="X544" i="14"/>
  <c r="W544" i="14"/>
  <c r="V544" i="14"/>
  <c r="U544" i="14"/>
  <c r="T544" i="14"/>
  <c r="S544" i="14"/>
  <c r="R544" i="14"/>
  <c r="Q544" i="14"/>
  <c r="P544" i="14"/>
  <c r="O544" i="14"/>
  <c r="N544" i="14"/>
  <c r="M544" i="14"/>
  <c r="L544" i="14"/>
  <c r="K544" i="14"/>
  <c r="J544" i="14"/>
  <c r="I544" i="14"/>
  <c r="H544" i="14"/>
  <c r="G544" i="14"/>
  <c r="JB543" i="14"/>
  <c r="JA543" i="14"/>
  <c r="IZ543" i="14"/>
  <c r="IY543" i="14"/>
  <c r="IX543" i="14"/>
  <c r="IW543" i="14"/>
  <c r="IV543" i="14"/>
  <c r="IU543" i="14"/>
  <c r="IT543" i="14"/>
  <c r="IS543" i="14"/>
  <c r="IR543" i="14"/>
  <c r="IQ543" i="14"/>
  <c r="IP543" i="14"/>
  <c r="IO543" i="14"/>
  <c r="IN543" i="14"/>
  <c r="IM543" i="14"/>
  <c r="IL543" i="14"/>
  <c r="IK543" i="14"/>
  <c r="IJ543" i="14"/>
  <c r="II543" i="14"/>
  <c r="IH543" i="14"/>
  <c r="IG543" i="14"/>
  <c r="IF543" i="14"/>
  <c r="IE543" i="14"/>
  <c r="ID543" i="14"/>
  <c r="IC543" i="14"/>
  <c r="IB543" i="14"/>
  <c r="IA543" i="14"/>
  <c r="HZ543" i="14"/>
  <c r="HY543" i="14"/>
  <c r="HX543" i="14"/>
  <c r="HW543" i="14"/>
  <c r="HV543" i="14"/>
  <c r="HU543" i="14"/>
  <c r="HT543" i="14"/>
  <c r="HS543" i="14"/>
  <c r="HR543" i="14"/>
  <c r="HQ543" i="14"/>
  <c r="HP543" i="14"/>
  <c r="HO543" i="14"/>
  <c r="HN543" i="14"/>
  <c r="HM543" i="14"/>
  <c r="HL543" i="14"/>
  <c r="HK543" i="14"/>
  <c r="HJ543" i="14"/>
  <c r="HI543" i="14"/>
  <c r="HH543" i="14"/>
  <c r="HG543" i="14"/>
  <c r="HF543" i="14"/>
  <c r="HE543" i="14"/>
  <c r="HD543" i="14"/>
  <c r="HC543" i="14"/>
  <c r="HB543" i="14"/>
  <c r="HA543" i="14"/>
  <c r="GZ543" i="14"/>
  <c r="GY543" i="14"/>
  <c r="GX543" i="14"/>
  <c r="GW543" i="14"/>
  <c r="GV543" i="14"/>
  <c r="GU543" i="14"/>
  <c r="GT543" i="14"/>
  <c r="GS543" i="14"/>
  <c r="GR543" i="14"/>
  <c r="GQ543" i="14"/>
  <c r="GP543" i="14"/>
  <c r="GO543" i="14"/>
  <c r="GN543" i="14"/>
  <c r="GM543" i="14"/>
  <c r="GL543" i="14"/>
  <c r="GK543" i="14"/>
  <c r="GJ543" i="14"/>
  <c r="GI543" i="14"/>
  <c r="GH543" i="14"/>
  <c r="GG543" i="14"/>
  <c r="GF543" i="14"/>
  <c r="GE543" i="14"/>
  <c r="GD543" i="14"/>
  <c r="GC543" i="14"/>
  <c r="GB543" i="14"/>
  <c r="GA543" i="14"/>
  <c r="FZ543" i="14"/>
  <c r="FY543" i="14"/>
  <c r="FX543" i="14"/>
  <c r="FW543" i="14"/>
  <c r="FV543" i="14"/>
  <c r="FU543" i="14"/>
  <c r="FT543" i="14"/>
  <c r="FS543" i="14"/>
  <c r="FR543" i="14"/>
  <c r="FQ543" i="14"/>
  <c r="FP543" i="14"/>
  <c r="FO543" i="14"/>
  <c r="FN543" i="14"/>
  <c r="FM543" i="14"/>
  <c r="FL543" i="14"/>
  <c r="FK543" i="14"/>
  <c r="FJ543" i="14"/>
  <c r="FI543" i="14"/>
  <c r="FH543" i="14"/>
  <c r="FG543" i="14"/>
  <c r="FF543" i="14"/>
  <c r="FE543" i="14"/>
  <c r="FD543" i="14"/>
  <c r="FC543" i="14"/>
  <c r="FB543" i="14"/>
  <c r="FA543" i="14"/>
  <c r="EZ543" i="14"/>
  <c r="EY543" i="14"/>
  <c r="EX543" i="14"/>
  <c r="EW543" i="14"/>
  <c r="EV543" i="14"/>
  <c r="EU543" i="14"/>
  <c r="ET543" i="14"/>
  <c r="ES543" i="14"/>
  <c r="ER543" i="14"/>
  <c r="EQ543" i="14"/>
  <c r="EP543" i="14"/>
  <c r="EO543" i="14"/>
  <c r="EN543" i="14"/>
  <c r="EM543" i="14"/>
  <c r="EL543" i="14"/>
  <c r="EK543" i="14"/>
  <c r="EJ543" i="14"/>
  <c r="EI543" i="14"/>
  <c r="EH543" i="14"/>
  <c r="EG543" i="14"/>
  <c r="EF543" i="14"/>
  <c r="EE543" i="14"/>
  <c r="ED543" i="14"/>
  <c r="EC543" i="14"/>
  <c r="EB543" i="14"/>
  <c r="EA543" i="14"/>
  <c r="DZ543" i="14"/>
  <c r="DY543" i="14"/>
  <c r="DX543" i="14"/>
  <c r="DW543" i="14"/>
  <c r="DV543" i="14"/>
  <c r="DU543" i="14"/>
  <c r="DT543" i="14"/>
  <c r="DS543" i="14"/>
  <c r="DR543" i="14"/>
  <c r="DQ543" i="14"/>
  <c r="DP543" i="14"/>
  <c r="DO543" i="14"/>
  <c r="DN543" i="14"/>
  <c r="DM543" i="14"/>
  <c r="DL543" i="14"/>
  <c r="DK543" i="14"/>
  <c r="DJ543" i="14"/>
  <c r="DI543" i="14"/>
  <c r="DH543" i="14"/>
  <c r="DG543" i="14"/>
  <c r="DF543" i="14"/>
  <c r="DE543" i="14"/>
  <c r="DD543" i="14"/>
  <c r="DC543" i="14"/>
  <c r="DB543" i="14"/>
  <c r="DA543" i="14"/>
  <c r="CZ543" i="14"/>
  <c r="CY543" i="14"/>
  <c r="CX543" i="14"/>
  <c r="CW543" i="14"/>
  <c r="CV543" i="14"/>
  <c r="CU543" i="14"/>
  <c r="CT543" i="14"/>
  <c r="CS543" i="14"/>
  <c r="CR543" i="14"/>
  <c r="CQ543" i="14"/>
  <c r="CP543" i="14"/>
  <c r="CO543" i="14"/>
  <c r="CN543" i="14"/>
  <c r="CM543" i="14"/>
  <c r="CL543" i="14"/>
  <c r="CK543" i="14"/>
  <c r="CJ543" i="14"/>
  <c r="CI543" i="14"/>
  <c r="CH543" i="14"/>
  <c r="CG543" i="14"/>
  <c r="CF543" i="14"/>
  <c r="CE543" i="14"/>
  <c r="CD543" i="14"/>
  <c r="CC543" i="14"/>
  <c r="CB543" i="14"/>
  <c r="CA543" i="14"/>
  <c r="BZ543" i="14"/>
  <c r="BY543" i="14"/>
  <c r="BX543" i="14"/>
  <c r="BW543" i="14"/>
  <c r="BV543" i="14"/>
  <c r="BU543" i="14"/>
  <c r="BT543" i="14"/>
  <c r="BS543" i="14"/>
  <c r="BR543" i="14"/>
  <c r="BQ543" i="14"/>
  <c r="BP543" i="14"/>
  <c r="BO543" i="14"/>
  <c r="BN543" i="14"/>
  <c r="BM543" i="14"/>
  <c r="BL543" i="14"/>
  <c r="BK543" i="14"/>
  <c r="BJ543" i="14"/>
  <c r="BI543" i="14"/>
  <c r="BH543" i="14"/>
  <c r="BG543" i="14"/>
  <c r="BF543" i="14"/>
  <c r="BE543" i="14"/>
  <c r="BD543" i="14"/>
  <c r="BC543" i="14"/>
  <c r="BB543" i="14"/>
  <c r="BA543" i="14"/>
  <c r="AZ543" i="14"/>
  <c r="AY543" i="14"/>
  <c r="AX543" i="14"/>
  <c r="AW543" i="14"/>
  <c r="AV543" i="14"/>
  <c r="AU543" i="14"/>
  <c r="AT543" i="14"/>
  <c r="AS543" i="14"/>
  <c r="AR543" i="14"/>
  <c r="AQ543" i="14"/>
  <c r="AP543" i="14"/>
  <c r="AO543" i="14"/>
  <c r="AN543" i="14"/>
  <c r="AM543" i="14"/>
  <c r="AL543" i="14"/>
  <c r="AK543" i="14"/>
  <c r="AJ543" i="14"/>
  <c r="AI543" i="14"/>
  <c r="AH543" i="14"/>
  <c r="AG543" i="14"/>
  <c r="AF543" i="14"/>
  <c r="AE543" i="14"/>
  <c r="AD543" i="14"/>
  <c r="AC543" i="14"/>
  <c r="AB543" i="14"/>
  <c r="AA543" i="14"/>
  <c r="Z543" i="14"/>
  <c r="Y543" i="14"/>
  <c r="X543" i="14"/>
  <c r="W543" i="14"/>
  <c r="V543" i="14"/>
  <c r="U543" i="14"/>
  <c r="T543" i="14"/>
  <c r="S543" i="14"/>
  <c r="R543" i="14"/>
  <c r="Q543" i="14"/>
  <c r="P543" i="14"/>
  <c r="O543" i="14"/>
  <c r="N543" i="14"/>
  <c r="M543" i="14"/>
  <c r="L543" i="14"/>
  <c r="K543" i="14"/>
  <c r="J543" i="14"/>
  <c r="I543" i="14"/>
  <c r="H543" i="14"/>
  <c r="G543" i="14"/>
  <c r="JB542" i="14"/>
  <c r="JA542" i="14"/>
  <c r="IZ542" i="14"/>
  <c r="IY542" i="14"/>
  <c r="IX542" i="14"/>
  <c r="IW542" i="14"/>
  <c r="IV542" i="14"/>
  <c r="IU542" i="14"/>
  <c r="IT542" i="14"/>
  <c r="IS542" i="14"/>
  <c r="IR542" i="14"/>
  <c r="IQ542" i="14"/>
  <c r="IP542" i="14"/>
  <c r="IO542" i="14"/>
  <c r="IN542" i="14"/>
  <c r="IM542" i="14"/>
  <c r="IL542" i="14"/>
  <c r="IK542" i="14"/>
  <c r="IJ542" i="14"/>
  <c r="II542" i="14"/>
  <c r="IH542" i="14"/>
  <c r="IG542" i="14"/>
  <c r="IF542" i="14"/>
  <c r="IE542" i="14"/>
  <c r="ID542" i="14"/>
  <c r="IC542" i="14"/>
  <c r="IB542" i="14"/>
  <c r="IA542" i="14"/>
  <c r="HZ542" i="14"/>
  <c r="HY542" i="14"/>
  <c r="HX542" i="14"/>
  <c r="HW542" i="14"/>
  <c r="HV542" i="14"/>
  <c r="HU542" i="14"/>
  <c r="HT542" i="14"/>
  <c r="HS542" i="14"/>
  <c r="HR542" i="14"/>
  <c r="HQ542" i="14"/>
  <c r="HP542" i="14"/>
  <c r="HO542" i="14"/>
  <c r="HN542" i="14"/>
  <c r="HM542" i="14"/>
  <c r="HL542" i="14"/>
  <c r="HK542" i="14"/>
  <c r="HJ542" i="14"/>
  <c r="HI542" i="14"/>
  <c r="HH542" i="14"/>
  <c r="HG542" i="14"/>
  <c r="HF542" i="14"/>
  <c r="HE542" i="14"/>
  <c r="HD542" i="14"/>
  <c r="HC542" i="14"/>
  <c r="HB542" i="14"/>
  <c r="HA542" i="14"/>
  <c r="GZ542" i="14"/>
  <c r="GY542" i="14"/>
  <c r="GX542" i="14"/>
  <c r="GW542" i="14"/>
  <c r="GV542" i="14"/>
  <c r="GU542" i="14"/>
  <c r="GT542" i="14"/>
  <c r="GS542" i="14"/>
  <c r="GR542" i="14"/>
  <c r="GQ542" i="14"/>
  <c r="GP542" i="14"/>
  <c r="GO542" i="14"/>
  <c r="GN542" i="14"/>
  <c r="GM542" i="14"/>
  <c r="GL542" i="14"/>
  <c r="GK542" i="14"/>
  <c r="GJ542" i="14"/>
  <c r="GI542" i="14"/>
  <c r="GH542" i="14"/>
  <c r="GG542" i="14"/>
  <c r="GF542" i="14"/>
  <c r="GE542" i="14"/>
  <c r="GD542" i="14"/>
  <c r="GC542" i="14"/>
  <c r="GB542" i="14"/>
  <c r="GA542" i="14"/>
  <c r="FZ542" i="14"/>
  <c r="FY542" i="14"/>
  <c r="FX542" i="14"/>
  <c r="FW542" i="14"/>
  <c r="FV542" i="14"/>
  <c r="FU542" i="14"/>
  <c r="FT542" i="14"/>
  <c r="FS542" i="14"/>
  <c r="FR542" i="14"/>
  <c r="FQ542" i="14"/>
  <c r="FP542" i="14"/>
  <c r="FO542" i="14"/>
  <c r="FN542" i="14"/>
  <c r="FM542" i="14"/>
  <c r="FL542" i="14"/>
  <c r="FK542" i="14"/>
  <c r="FJ542" i="14"/>
  <c r="FI542" i="14"/>
  <c r="FH542" i="14"/>
  <c r="FG542" i="14"/>
  <c r="FF542" i="14"/>
  <c r="FE542" i="14"/>
  <c r="FD542" i="14"/>
  <c r="FC542" i="14"/>
  <c r="FB542" i="14"/>
  <c r="FA542" i="14"/>
  <c r="EZ542" i="14"/>
  <c r="EY542" i="14"/>
  <c r="EX542" i="14"/>
  <c r="EW542" i="14"/>
  <c r="EV542" i="14"/>
  <c r="EU542" i="14"/>
  <c r="ET542" i="14"/>
  <c r="ES542" i="14"/>
  <c r="ER542" i="14"/>
  <c r="EQ542" i="14"/>
  <c r="EP542" i="14"/>
  <c r="EO542" i="14"/>
  <c r="EN542" i="14"/>
  <c r="EM542" i="14"/>
  <c r="EL542" i="14"/>
  <c r="EK542" i="14"/>
  <c r="EJ542" i="14"/>
  <c r="EI542" i="14"/>
  <c r="EH542" i="14"/>
  <c r="EG542" i="14"/>
  <c r="EF542" i="14"/>
  <c r="EE542" i="14"/>
  <c r="ED542" i="14"/>
  <c r="EC542" i="14"/>
  <c r="EB542" i="14"/>
  <c r="EA542" i="14"/>
  <c r="DZ542" i="14"/>
  <c r="DY542" i="14"/>
  <c r="DX542" i="14"/>
  <c r="DW542" i="14"/>
  <c r="DV542" i="14"/>
  <c r="DU542" i="14"/>
  <c r="DT542" i="14"/>
  <c r="DS542" i="14"/>
  <c r="DR542" i="14"/>
  <c r="DQ542" i="14"/>
  <c r="DP542" i="14"/>
  <c r="DO542" i="14"/>
  <c r="DN542" i="14"/>
  <c r="DM542" i="14"/>
  <c r="DL542" i="14"/>
  <c r="DK542" i="14"/>
  <c r="DJ542" i="14"/>
  <c r="DI542" i="14"/>
  <c r="DH542" i="14"/>
  <c r="DG542" i="14"/>
  <c r="DF542" i="14"/>
  <c r="DE542" i="14"/>
  <c r="DD542" i="14"/>
  <c r="DC542" i="14"/>
  <c r="DB542" i="14"/>
  <c r="DA542" i="14"/>
  <c r="CZ542" i="14"/>
  <c r="CY542" i="14"/>
  <c r="CX542" i="14"/>
  <c r="CW542" i="14"/>
  <c r="CV542" i="14"/>
  <c r="CU542" i="14"/>
  <c r="CT542" i="14"/>
  <c r="CS542" i="14"/>
  <c r="CR542" i="14"/>
  <c r="CQ542" i="14"/>
  <c r="CP542" i="14"/>
  <c r="CO542" i="14"/>
  <c r="CN542" i="14"/>
  <c r="CM542" i="14"/>
  <c r="CL542" i="14"/>
  <c r="CK542" i="14"/>
  <c r="CJ542" i="14"/>
  <c r="CI542" i="14"/>
  <c r="CH542" i="14"/>
  <c r="CG542" i="14"/>
  <c r="CF542" i="14"/>
  <c r="CE542" i="14"/>
  <c r="CD542" i="14"/>
  <c r="CC542" i="14"/>
  <c r="CB542" i="14"/>
  <c r="CA542" i="14"/>
  <c r="BZ542" i="14"/>
  <c r="BY542" i="14"/>
  <c r="BX542" i="14"/>
  <c r="BW542" i="14"/>
  <c r="BV542" i="14"/>
  <c r="BU542" i="14"/>
  <c r="BT542" i="14"/>
  <c r="BS542" i="14"/>
  <c r="BR542" i="14"/>
  <c r="BQ542" i="14"/>
  <c r="BP542" i="14"/>
  <c r="BO542" i="14"/>
  <c r="BN542" i="14"/>
  <c r="BM542" i="14"/>
  <c r="BL542" i="14"/>
  <c r="BK542" i="14"/>
  <c r="BJ542" i="14"/>
  <c r="BI542" i="14"/>
  <c r="BH542" i="14"/>
  <c r="BG542" i="14"/>
  <c r="BF542" i="14"/>
  <c r="BE542" i="14"/>
  <c r="BD542" i="14"/>
  <c r="BC542" i="14"/>
  <c r="BB542" i="14"/>
  <c r="BA542" i="14"/>
  <c r="AZ542" i="14"/>
  <c r="AY542" i="14"/>
  <c r="AX542" i="14"/>
  <c r="AW542" i="14"/>
  <c r="AV542" i="14"/>
  <c r="AU542" i="14"/>
  <c r="AT542" i="14"/>
  <c r="AS542" i="14"/>
  <c r="AR542" i="14"/>
  <c r="AQ542" i="14"/>
  <c r="AP542" i="14"/>
  <c r="AO542" i="14"/>
  <c r="AN542" i="14"/>
  <c r="AM542" i="14"/>
  <c r="AL542" i="14"/>
  <c r="AK542" i="14"/>
  <c r="AJ542" i="14"/>
  <c r="AI542" i="14"/>
  <c r="AH542" i="14"/>
  <c r="AG542" i="14"/>
  <c r="AF542" i="14"/>
  <c r="AE542" i="14"/>
  <c r="AD542" i="14"/>
  <c r="AC542" i="14"/>
  <c r="AB542" i="14"/>
  <c r="AA542" i="14"/>
  <c r="Z542" i="14"/>
  <c r="Y542" i="14"/>
  <c r="X542" i="14"/>
  <c r="W542" i="14"/>
  <c r="V542" i="14"/>
  <c r="U542" i="14"/>
  <c r="T542" i="14"/>
  <c r="S542" i="14"/>
  <c r="R542" i="14"/>
  <c r="Q542" i="14"/>
  <c r="P542" i="14"/>
  <c r="O542" i="14"/>
  <c r="N542" i="14"/>
  <c r="M542" i="14"/>
  <c r="L542" i="14"/>
  <c r="K542" i="14"/>
  <c r="J542" i="14"/>
  <c r="I542" i="14"/>
  <c r="H542" i="14"/>
  <c r="G542" i="14"/>
  <c r="JB541" i="14"/>
  <c r="JA541" i="14"/>
  <c r="IZ541" i="14"/>
  <c r="IY541" i="14"/>
  <c r="IX541" i="14"/>
  <c r="IW541" i="14"/>
  <c r="IV541" i="14"/>
  <c r="IU541" i="14"/>
  <c r="IT541" i="14"/>
  <c r="IS541" i="14"/>
  <c r="IR541" i="14"/>
  <c r="IQ541" i="14"/>
  <c r="IP541" i="14"/>
  <c r="IO541" i="14"/>
  <c r="IN541" i="14"/>
  <c r="IM541" i="14"/>
  <c r="IL541" i="14"/>
  <c r="IK541" i="14"/>
  <c r="IJ541" i="14"/>
  <c r="II541" i="14"/>
  <c r="IH541" i="14"/>
  <c r="IG541" i="14"/>
  <c r="IF541" i="14"/>
  <c r="IE541" i="14"/>
  <c r="ID541" i="14"/>
  <c r="IC541" i="14"/>
  <c r="IB541" i="14"/>
  <c r="IA541" i="14"/>
  <c r="HZ541" i="14"/>
  <c r="HY541" i="14"/>
  <c r="HX541" i="14"/>
  <c r="HW541" i="14"/>
  <c r="HV541" i="14"/>
  <c r="HU541" i="14"/>
  <c r="HT541" i="14"/>
  <c r="HS541" i="14"/>
  <c r="HR541" i="14"/>
  <c r="HQ541" i="14"/>
  <c r="HP541" i="14"/>
  <c r="HO541" i="14"/>
  <c r="HN541" i="14"/>
  <c r="HM541" i="14"/>
  <c r="HL541" i="14"/>
  <c r="HK541" i="14"/>
  <c r="HJ541" i="14"/>
  <c r="HI541" i="14"/>
  <c r="HH541" i="14"/>
  <c r="HG541" i="14"/>
  <c r="HF541" i="14"/>
  <c r="HE541" i="14"/>
  <c r="HD541" i="14"/>
  <c r="HC541" i="14"/>
  <c r="HB541" i="14"/>
  <c r="HA541" i="14"/>
  <c r="GZ541" i="14"/>
  <c r="GY541" i="14"/>
  <c r="GX541" i="14"/>
  <c r="GW541" i="14"/>
  <c r="GV541" i="14"/>
  <c r="GU541" i="14"/>
  <c r="GT541" i="14"/>
  <c r="GS541" i="14"/>
  <c r="GR541" i="14"/>
  <c r="GQ541" i="14"/>
  <c r="GP541" i="14"/>
  <c r="GO541" i="14"/>
  <c r="GN541" i="14"/>
  <c r="GM541" i="14"/>
  <c r="GL541" i="14"/>
  <c r="GK541" i="14"/>
  <c r="GJ541" i="14"/>
  <c r="GI541" i="14"/>
  <c r="GH541" i="14"/>
  <c r="GG541" i="14"/>
  <c r="GF541" i="14"/>
  <c r="GE541" i="14"/>
  <c r="GD541" i="14"/>
  <c r="GC541" i="14"/>
  <c r="GB541" i="14"/>
  <c r="GA541" i="14"/>
  <c r="FZ541" i="14"/>
  <c r="FY541" i="14"/>
  <c r="FX541" i="14"/>
  <c r="FW541" i="14"/>
  <c r="FV541" i="14"/>
  <c r="FU541" i="14"/>
  <c r="FT541" i="14"/>
  <c r="FS541" i="14"/>
  <c r="FR541" i="14"/>
  <c r="FQ541" i="14"/>
  <c r="FP541" i="14"/>
  <c r="FO541" i="14"/>
  <c r="FN541" i="14"/>
  <c r="FM541" i="14"/>
  <c r="FL541" i="14"/>
  <c r="FK541" i="14"/>
  <c r="FJ541" i="14"/>
  <c r="FI541" i="14"/>
  <c r="FH541" i="14"/>
  <c r="FG541" i="14"/>
  <c r="FF541" i="14"/>
  <c r="FE541" i="14"/>
  <c r="FD541" i="14"/>
  <c r="FC541" i="14"/>
  <c r="FB541" i="14"/>
  <c r="FA541" i="14"/>
  <c r="EZ541" i="14"/>
  <c r="EY541" i="14"/>
  <c r="EX541" i="14"/>
  <c r="EW541" i="14"/>
  <c r="EV541" i="14"/>
  <c r="EU541" i="14"/>
  <c r="ET541" i="14"/>
  <c r="ES541" i="14"/>
  <c r="ER541" i="14"/>
  <c r="EQ541" i="14"/>
  <c r="EP541" i="14"/>
  <c r="EO541" i="14"/>
  <c r="EN541" i="14"/>
  <c r="EM541" i="14"/>
  <c r="EL541" i="14"/>
  <c r="EK541" i="14"/>
  <c r="EJ541" i="14"/>
  <c r="EI541" i="14"/>
  <c r="EH541" i="14"/>
  <c r="EG541" i="14"/>
  <c r="EF541" i="14"/>
  <c r="EE541" i="14"/>
  <c r="ED541" i="14"/>
  <c r="EC541" i="14"/>
  <c r="EB541" i="14"/>
  <c r="EA541" i="14"/>
  <c r="DZ541" i="14"/>
  <c r="DY541" i="14"/>
  <c r="DX541" i="14"/>
  <c r="DW541" i="14"/>
  <c r="DV541" i="14"/>
  <c r="DU541" i="14"/>
  <c r="DT541" i="14"/>
  <c r="DS541" i="14"/>
  <c r="DR541" i="14"/>
  <c r="DQ541" i="14"/>
  <c r="DP541" i="14"/>
  <c r="DO541" i="14"/>
  <c r="DN541" i="14"/>
  <c r="DM541" i="14"/>
  <c r="DL541" i="14"/>
  <c r="DK541" i="14"/>
  <c r="DJ541" i="14"/>
  <c r="DI541" i="14"/>
  <c r="DH541" i="14"/>
  <c r="DG541" i="14"/>
  <c r="DF541" i="14"/>
  <c r="DE541" i="14"/>
  <c r="DD541" i="14"/>
  <c r="DC541" i="14"/>
  <c r="DB541" i="14"/>
  <c r="DA541" i="14"/>
  <c r="CZ541" i="14"/>
  <c r="CY541" i="14"/>
  <c r="CX541" i="14"/>
  <c r="CW541" i="14"/>
  <c r="CV541" i="14"/>
  <c r="CU541" i="14"/>
  <c r="CT541" i="14"/>
  <c r="CS541" i="14"/>
  <c r="CR541" i="14"/>
  <c r="CQ541" i="14"/>
  <c r="CP541" i="14"/>
  <c r="CO541" i="14"/>
  <c r="CN541" i="14"/>
  <c r="CM541" i="14"/>
  <c r="CL541" i="14"/>
  <c r="CK541" i="14"/>
  <c r="CJ541" i="14"/>
  <c r="CI541" i="14"/>
  <c r="CH541" i="14"/>
  <c r="CG541" i="14"/>
  <c r="CF541" i="14"/>
  <c r="CE541" i="14"/>
  <c r="CD541" i="14"/>
  <c r="CC541" i="14"/>
  <c r="CB541" i="14"/>
  <c r="CA541" i="14"/>
  <c r="BZ541" i="14"/>
  <c r="BY541" i="14"/>
  <c r="BX541" i="14"/>
  <c r="BW541" i="14"/>
  <c r="BV541" i="14"/>
  <c r="BU541" i="14"/>
  <c r="BT541" i="14"/>
  <c r="BS541" i="14"/>
  <c r="BR541" i="14"/>
  <c r="BQ541" i="14"/>
  <c r="BP541" i="14"/>
  <c r="BO541" i="14"/>
  <c r="BN541" i="14"/>
  <c r="BM541" i="14"/>
  <c r="BL541" i="14"/>
  <c r="BK541" i="14"/>
  <c r="BJ541" i="14"/>
  <c r="BI541" i="14"/>
  <c r="BH541" i="14"/>
  <c r="BG541" i="14"/>
  <c r="BF541" i="14"/>
  <c r="BE541" i="14"/>
  <c r="BD541" i="14"/>
  <c r="BC541" i="14"/>
  <c r="BB541" i="14"/>
  <c r="BA541" i="14"/>
  <c r="AZ541" i="14"/>
  <c r="AY541" i="14"/>
  <c r="AX541" i="14"/>
  <c r="AW541" i="14"/>
  <c r="AV541" i="14"/>
  <c r="AU541" i="14"/>
  <c r="AT541" i="14"/>
  <c r="AS541" i="14"/>
  <c r="AR541" i="14"/>
  <c r="AQ541" i="14"/>
  <c r="AP541" i="14"/>
  <c r="AO541" i="14"/>
  <c r="AN541" i="14"/>
  <c r="AM541" i="14"/>
  <c r="AL541" i="14"/>
  <c r="AK541" i="14"/>
  <c r="AJ541" i="14"/>
  <c r="AI541" i="14"/>
  <c r="AH541" i="14"/>
  <c r="AG541" i="14"/>
  <c r="AF541" i="14"/>
  <c r="AE541" i="14"/>
  <c r="AD541" i="14"/>
  <c r="AC541" i="14"/>
  <c r="AB541" i="14"/>
  <c r="AA541" i="14"/>
  <c r="Z541" i="14"/>
  <c r="Y541" i="14"/>
  <c r="X541" i="14"/>
  <c r="W541" i="14"/>
  <c r="V541" i="14"/>
  <c r="U541" i="14"/>
  <c r="T541" i="14"/>
  <c r="S541" i="14"/>
  <c r="R541" i="14"/>
  <c r="Q541" i="14"/>
  <c r="P541" i="14"/>
  <c r="O541" i="14"/>
  <c r="N541" i="14"/>
  <c r="M541" i="14"/>
  <c r="L541" i="14"/>
  <c r="K541" i="14"/>
  <c r="J541" i="14"/>
  <c r="I541" i="14"/>
  <c r="H541" i="14"/>
  <c r="G541" i="14"/>
  <c r="JB540" i="14"/>
  <c r="JA540" i="14"/>
  <c r="IZ540" i="14"/>
  <c r="IY540" i="14"/>
  <c r="IX540" i="14"/>
  <c r="IW540" i="14"/>
  <c r="IV540" i="14"/>
  <c r="IU540" i="14"/>
  <c r="IT540" i="14"/>
  <c r="IS540" i="14"/>
  <c r="IR540" i="14"/>
  <c r="IQ540" i="14"/>
  <c r="IP540" i="14"/>
  <c r="IO540" i="14"/>
  <c r="IN540" i="14"/>
  <c r="IM540" i="14"/>
  <c r="IL540" i="14"/>
  <c r="IK540" i="14"/>
  <c r="IJ540" i="14"/>
  <c r="II540" i="14"/>
  <c r="IH540" i="14"/>
  <c r="IG540" i="14"/>
  <c r="IF540" i="14"/>
  <c r="IE540" i="14"/>
  <c r="ID540" i="14"/>
  <c r="IC540" i="14"/>
  <c r="IB540" i="14"/>
  <c r="IA540" i="14"/>
  <c r="HZ540" i="14"/>
  <c r="HY540" i="14"/>
  <c r="HX540" i="14"/>
  <c r="HW540" i="14"/>
  <c r="HV540" i="14"/>
  <c r="HU540" i="14"/>
  <c r="HT540" i="14"/>
  <c r="HS540" i="14"/>
  <c r="HR540" i="14"/>
  <c r="HQ540" i="14"/>
  <c r="HP540" i="14"/>
  <c r="HO540" i="14"/>
  <c r="HN540" i="14"/>
  <c r="HM540" i="14"/>
  <c r="HL540" i="14"/>
  <c r="HK540" i="14"/>
  <c r="HJ540" i="14"/>
  <c r="HI540" i="14"/>
  <c r="HH540" i="14"/>
  <c r="HG540" i="14"/>
  <c r="HF540" i="14"/>
  <c r="HE540" i="14"/>
  <c r="HD540" i="14"/>
  <c r="HC540" i="14"/>
  <c r="HB540" i="14"/>
  <c r="HA540" i="14"/>
  <c r="GZ540" i="14"/>
  <c r="GY540" i="14"/>
  <c r="GX540" i="14"/>
  <c r="GW540" i="14"/>
  <c r="GV540" i="14"/>
  <c r="GU540" i="14"/>
  <c r="GT540" i="14"/>
  <c r="GS540" i="14"/>
  <c r="GR540" i="14"/>
  <c r="GQ540" i="14"/>
  <c r="GP540" i="14"/>
  <c r="GO540" i="14"/>
  <c r="GN540" i="14"/>
  <c r="GM540" i="14"/>
  <c r="GL540" i="14"/>
  <c r="GK540" i="14"/>
  <c r="GJ540" i="14"/>
  <c r="GI540" i="14"/>
  <c r="GH540" i="14"/>
  <c r="GG540" i="14"/>
  <c r="GF540" i="14"/>
  <c r="GE540" i="14"/>
  <c r="GD540" i="14"/>
  <c r="GC540" i="14"/>
  <c r="GB540" i="14"/>
  <c r="GA540" i="14"/>
  <c r="FZ540" i="14"/>
  <c r="FY540" i="14"/>
  <c r="FX540" i="14"/>
  <c r="FW540" i="14"/>
  <c r="FV540" i="14"/>
  <c r="FU540" i="14"/>
  <c r="FT540" i="14"/>
  <c r="FS540" i="14"/>
  <c r="FR540" i="14"/>
  <c r="FQ540" i="14"/>
  <c r="FP540" i="14"/>
  <c r="FO540" i="14"/>
  <c r="FN540" i="14"/>
  <c r="FM540" i="14"/>
  <c r="FL540" i="14"/>
  <c r="FK540" i="14"/>
  <c r="FJ540" i="14"/>
  <c r="FI540" i="14"/>
  <c r="FH540" i="14"/>
  <c r="FG540" i="14"/>
  <c r="FF540" i="14"/>
  <c r="FE540" i="14"/>
  <c r="FD540" i="14"/>
  <c r="FC540" i="14"/>
  <c r="FB540" i="14"/>
  <c r="FA540" i="14"/>
  <c r="EZ540" i="14"/>
  <c r="EY540" i="14"/>
  <c r="EX540" i="14"/>
  <c r="EW540" i="14"/>
  <c r="EV540" i="14"/>
  <c r="EU540" i="14"/>
  <c r="ET540" i="14"/>
  <c r="ES540" i="14"/>
  <c r="ER540" i="14"/>
  <c r="EQ540" i="14"/>
  <c r="EP540" i="14"/>
  <c r="EO540" i="14"/>
  <c r="EN540" i="14"/>
  <c r="EM540" i="14"/>
  <c r="EL540" i="14"/>
  <c r="EK540" i="14"/>
  <c r="EJ540" i="14"/>
  <c r="EI540" i="14"/>
  <c r="EH540" i="14"/>
  <c r="EG540" i="14"/>
  <c r="EF540" i="14"/>
  <c r="EE540" i="14"/>
  <c r="ED540" i="14"/>
  <c r="EC540" i="14"/>
  <c r="EB540" i="14"/>
  <c r="EA540" i="14"/>
  <c r="DZ540" i="14"/>
  <c r="DY540" i="14"/>
  <c r="DX540" i="14"/>
  <c r="DW540" i="14"/>
  <c r="DV540" i="14"/>
  <c r="DU540" i="14"/>
  <c r="DT540" i="14"/>
  <c r="DS540" i="14"/>
  <c r="DR540" i="14"/>
  <c r="DQ540" i="14"/>
  <c r="DP540" i="14"/>
  <c r="DO540" i="14"/>
  <c r="DN540" i="14"/>
  <c r="DM540" i="14"/>
  <c r="DL540" i="14"/>
  <c r="DK540" i="14"/>
  <c r="DJ540" i="14"/>
  <c r="DI540" i="14"/>
  <c r="DH540" i="14"/>
  <c r="DG540" i="14"/>
  <c r="DF540" i="14"/>
  <c r="DE540" i="14"/>
  <c r="DD540" i="14"/>
  <c r="DC540" i="14"/>
  <c r="DB540" i="14"/>
  <c r="DA540" i="14"/>
  <c r="CZ540" i="14"/>
  <c r="CY540" i="14"/>
  <c r="CX540" i="14"/>
  <c r="CW540" i="14"/>
  <c r="CV540" i="14"/>
  <c r="CU540" i="14"/>
  <c r="CT540" i="14"/>
  <c r="CS540" i="14"/>
  <c r="CR540" i="14"/>
  <c r="CQ540" i="14"/>
  <c r="CP540" i="14"/>
  <c r="CO540" i="14"/>
  <c r="CN540" i="14"/>
  <c r="CM540" i="14"/>
  <c r="CL540" i="14"/>
  <c r="CK540" i="14"/>
  <c r="CJ540" i="14"/>
  <c r="CI540" i="14"/>
  <c r="CH540" i="14"/>
  <c r="CG540" i="14"/>
  <c r="CF540" i="14"/>
  <c r="CE540" i="14"/>
  <c r="CD540" i="14"/>
  <c r="CC540" i="14"/>
  <c r="CB540" i="14"/>
  <c r="CA540" i="14"/>
  <c r="BZ540" i="14"/>
  <c r="BY540" i="14"/>
  <c r="BX540" i="14"/>
  <c r="BW540" i="14"/>
  <c r="BV540" i="14"/>
  <c r="BU540" i="14"/>
  <c r="BT540" i="14"/>
  <c r="BS540" i="14"/>
  <c r="BR540" i="14"/>
  <c r="BQ540" i="14"/>
  <c r="BP540" i="14"/>
  <c r="BO540" i="14"/>
  <c r="BN540" i="14"/>
  <c r="BM540" i="14"/>
  <c r="BL540" i="14"/>
  <c r="BK540" i="14"/>
  <c r="BJ540" i="14"/>
  <c r="BI540" i="14"/>
  <c r="BH540" i="14"/>
  <c r="BG540" i="14"/>
  <c r="BF540" i="14"/>
  <c r="BE540" i="14"/>
  <c r="BD540" i="14"/>
  <c r="BC540" i="14"/>
  <c r="BB540" i="14"/>
  <c r="BA540" i="14"/>
  <c r="AZ540" i="14"/>
  <c r="AY540" i="14"/>
  <c r="AX540" i="14"/>
  <c r="AW540" i="14"/>
  <c r="AV540" i="14"/>
  <c r="AU540" i="14"/>
  <c r="AT540" i="14"/>
  <c r="AS540" i="14"/>
  <c r="AR540" i="14"/>
  <c r="AQ540" i="14"/>
  <c r="AP540" i="14"/>
  <c r="AO540" i="14"/>
  <c r="AN540" i="14"/>
  <c r="AM540" i="14"/>
  <c r="AL540" i="14"/>
  <c r="AK540" i="14"/>
  <c r="AJ540" i="14"/>
  <c r="AI540" i="14"/>
  <c r="AH540" i="14"/>
  <c r="AG540" i="14"/>
  <c r="AF540" i="14"/>
  <c r="AE540" i="14"/>
  <c r="AD540" i="14"/>
  <c r="AC540" i="14"/>
  <c r="AB540" i="14"/>
  <c r="AA540" i="14"/>
  <c r="Z540" i="14"/>
  <c r="Y540" i="14"/>
  <c r="X540" i="14"/>
  <c r="W540" i="14"/>
  <c r="V540" i="14"/>
  <c r="U540" i="14"/>
  <c r="T540" i="14"/>
  <c r="S540" i="14"/>
  <c r="R540" i="14"/>
  <c r="Q540" i="14"/>
  <c r="P540" i="14"/>
  <c r="O540" i="14"/>
  <c r="N540" i="14"/>
  <c r="M540" i="14"/>
  <c r="L540" i="14"/>
  <c r="K540" i="14"/>
  <c r="J540" i="14"/>
  <c r="I540" i="14"/>
  <c r="H540" i="14"/>
  <c r="G540" i="14"/>
  <c r="JB539" i="14"/>
  <c r="JA539" i="14"/>
  <c r="IZ539" i="14"/>
  <c r="IY539" i="14"/>
  <c r="IX539" i="14"/>
  <c r="IW539" i="14"/>
  <c r="IV539" i="14"/>
  <c r="IU539" i="14"/>
  <c r="IT539" i="14"/>
  <c r="IS539" i="14"/>
  <c r="IR539" i="14"/>
  <c r="IQ539" i="14"/>
  <c r="IP539" i="14"/>
  <c r="IO539" i="14"/>
  <c r="IN539" i="14"/>
  <c r="IM539" i="14"/>
  <c r="IL539" i="14"/>
  <c r="IK539" i="14"/>
  <c r="IJ539" i="14"/>
  <c r="II539" i="14"/>
  <c r="IH539" i="14"/>
  <c r="IG539" i="14"/>
  <c r="IF539" i="14"/>
  <c r="IE539" i="14"/>
  <c r="ID539" i="14"/>
  <c r="IC539" i="14"/>
  <c r="IB539" i="14"/>
  <c r="IA539" i="14"/>
  <c r="HZ539" i="14"/>
  <c r="HY539" i="14"/>
  <c r="HX539" i="14"/>
  <c r="HW539" i="14"/>
  <c r="HV539" i="14"/>
  <c r="HU539" i="14"/>
  <c r="HT539" i="14"/>
  <c r="HS539" i="14"/>
  <c r="HR539" i="14"/>
  <c r="HQ539" i="14"/>
  <c r="HP539" i="14"/>
  <c r="HO539" i="14"/>
  <c r="HN539" i="14"/>
  <c r="HM539" i="14"/>
  <c r="HL539" i="14"/>
  <c r="HK539" i="14"/>
  <c r="HJ539" i="14"/>
  <c r="HI539" i="14"/>
  <c r="HH539" i="14"/>
  <c r="HG539" i="14"/>
  <c r="HF539" i="14"/>
  <c r="HE539" i="14"/>
  <c r="HD539" i="14"/>
  <c r="HC539" i="14"/>
  <c r="HB539" i="14"/>
  <c r="HA539" i="14"/>
  <c r="GZ539" i="14"/>
  <c r="GY539" i="14"/>
  <c r="GX539" i="14"/>
  <c r="GW539" i="14"/>
  <c r="GV539" i="14"/>
  <c r="GU539" i="14"/>
  <c r="GT539" i="14"/>
  <c r="GS539" i="14"/>
  <c r="GR539" i="14"/>
  <c r="GQ539" i="14"/>
  <c r="GP539" i="14"/>
  <c r="GO539" i="14"/>
  <c r="GN539" i="14"/>
  <c r="GM539" i="14"/>
  <c r="GL539" i="14"/>
  <c r="GK539" i="14"/>
  <c r="GJ539" i="14"/>
  <c r="GI539" i="14"/>
  <c r="GH539" i="14"/>
  <c r="GG539" i="14"/>
  <c r="GF539" i="14"/>
  <c r="GE539" i="14"/>
  <c r="GD539" i="14"/>
  <c r="GC539" i="14"/>
  <c r="GB539" i="14"/>
  <c r="GA539" i="14"/>
  <c r="FZ539" i="14"/>
  <c r="FY539" i="14"/>
  <c r="FX539" i="14"/>
  <c r="FW539" i="14"/>
  <c r="FV539" i="14"/>
  <c r="FU539" i="14"/>
  <c r="FT539" i="14"/>
  <c r="FS539" i="14"/>
  <c r="FR539" i="14"/>
  <c r="FQ539" i="14"/>
  <c r="FP539" i="14"/>
  <c r="FO539" i="14"/>
  <c r="FN539" i="14"/>
  <c r="FM539" i="14"/>
  <c r="FL539" i="14"/>
  <c r="FK539" i="14"/>
  <c r="FJ539" i="14"/>
  <c r="FI539" i="14"/>
  <c r="FH539" i="14"/>
  <c r="FG539" i="14"/>
  <c r="FF539" i="14"/>
  <c r="FE539" i="14"/>
  <c r="FD539" i="14"/>
  <c r="FC539" i="14"/>
  <c r="FB539" i="14"/>
  <c r="FA539" i="14"/>
  <c r="EZ539" i="14"/>
  <c r="EY539" i="14"/>
  <c r="EX539" i="14"/>
  <c r="EW539" i="14"/>
  <c r="EV539" i="14"/>
  <c r="EU539" i="14"/>
  <c r="ET539" i="14"/>
  <c r="ES539" i="14"/>
  <c r="ER539" i="14"/>
  <c r="EQ539" i="14"/>
  <c r="EP539" i="14"/>
  <c r="EO539" i="14"/>
  <c r="EN539" i="14"/>
  <c r="EM539" i="14"/>
  <c r="EL539" i="14"/>
  <c r="EK539" i="14"/>
  <c r="EJ539" i="14"/>
  <c r="EI539" i="14"/>
  <c r="EH539" i="14"/>
  <c r="EG539" i="14"/>
  <c r="EF539" i="14"/>
  <c r="EE539" i="14"/>
  <c r="ED539" i="14"/>
  <c r="EC539" i="14"/>
  <c r="EB539" i="14"/>
  <c r="EA539" i="14"/>
  <c r="DZ539" i="14"/>
  <c r="DY539" i="14"/>
  <c r="DX539" i="14"/>
  <c r="DW539" i="14"/>
  <c r="DV539" i="14"/>
  <c r="DU539" i="14"/>
  <c r="DT539" i="14"/>
  <c r="DS539" i="14"/>
  <c r="DR539" i="14"/>
  <c r="DQ539" i="14"/>
  <c r="DP539" i="14"/>
  <c r="DO539" i="14"/>
  <c r="DN539" i="14"/>
  <c r="DM539" i="14"/>
  <c r="DL539" i="14"/>
  <c r="DK539" i="14"/>
  <c r="DJ539" i="14"/>
  <c r="DI539" i="14"/>
  <c r="DH539" i="14"/>
  <c r="DG539" i="14"/>
  <c r="DF539" i="14"/>
  <c r="DE539" i="14"/>
  <c r="DD539" i="14"/>
  <c r="DC539" i="14"/>
  <c r="DB539" i="14"/>
  <c r="DA539" i="14"/>
  <c r="CZ539" i="14"/>
  <c r="CY539" i="14"/>
  <c r="CX539" i="14"/>
  <c r="CW539" i="14"/>
  <c r="CV539" i="14"/>
  <c r="CU539" i="14"/>
  <c r="CT539" i="14"/>
  <c r="CS539" i="14"/>
  <c r="CR539" i="14"/>
  <c r="CQ539" i="14"/>
  <c r="CP539" i="14"/>
  <c r="CO539" i="14"/>
  <c r="CN539" i="14"/>
  <c r="CM539" i="14"/>
  <c r="CL539" i="14"/>
  <c r="CK539" i="14"/>
  <c r="CJ539" i="14"/>
  <c r="CI539" i="14"/>
  <c r="CH539" i="14"/>
  <c r="CG539" i="14"/>
  <c r="CF539" i="14"/>
  <c r="CE539" i="14"/>
  <c r="CD539" i="14"/>
  <c r="CC539" i="14"/>
  <c r="CB539" i="14"/>
  <c r="CA539" i="14"/>
  <c r="BZ539" i="14"/>
  <c r="BY539" i="14"/>
  <c r="BX539" i="14"/>
  <c r="BW539" i="14"/>
  <c r="BV539" i="14"/>
  <c r="BU539" i="14"/>
  <c r="BT539" i="14"/>
  <c r="BS539" i="14"/>
  <c r="BR539" i="14"/>
  <c r="BQ539" i="14"/>
  <c r="BP539" i="14"/>
  <c r="BO539" i="14"/>
  <c r="BN539" i="14"/>
  <c r="BM539" i="14"/>
  <c r="BL539" i="14"/>
  <c r="BK539" i="14"/>
  <c r="BJ539" i="14"/>
  <c r="BI539" i="14"/>
  <c r="BH539" i="14"/>
  <c r="BG539" i="14"/>
  <c r="BF539" i="14"/>
  <c r="BE539" i="14"/>
  <c r="BD539" i="14"/>
  <c r="BC539" i="14"/>
  <c r="BB539" i="14"/>
  <c r="BA539" i="14"/>
  <c r="AZ539" i="14"/>
  <c r="AY539" i="14"/>
  <c r="AX539" i="14"/>
  <c r="AW539" i="14"/>
  <c r="AV539" i="14"/>
  <c r="AU539" i="14"/>
  <c r="AT539" i="14"/>
  <c r="AS539" i="14"/>
  <c r="AR539" i="14"/>
  <c r="AQ539" i="14"/>
  <c r="AP539" i="14"/>
  <c r="AO539" i="14"/>
  <c r="AN539" i="14"/>
  <c r="AM539" i="14"/>
  <c r="AL539" i="14"/>
  <c r="AK539" i="14"/>
  <c r="AJ539" i="14"/>
  <c r="AI539" i="14"/>
  <c r="AH539" i="14"/>
  <c r="AG539" i="14"/>
  <c r="AF539" i="14"/>
  <c r="AE539" i="14"/>
  <c r="AD539" i="14"/>
  <c r="AC539" i="14"/>
  <c r="AB539" i="14"/>
  <c r="AA539" i="14"/>
  <c r="Z539" i="14"/>
  <c r="Y539" i="14"/>
  <c r="X539" i="14"/>
  <c r="W539" i="14"/>
  <c r="V539" i="14"/>
  <c r="U539" i="14"/>
  <c r="T539" i="14"/>
  <c r="S539" i="14"/>
  <c r="R539" i="14"/>
  <c r="Q539" i="14"/>
  <c r="P539" i="14"/>
  <c r="O539" i="14"/>
  <c r="N539" i="14"/>
  <c r="M539" i="14"/>
  <c r="L539" i="14"/>
  <c r="K539" i="14"/>
  <c r="J539" i="14"/>
  <c r="I539" i="14"/>
  <c r="H539" i="14"/>
  <c r="G539" i="14"/>
  <c r="JB538" i="14"/>
  <c r="JA538" i="14"/>
  <c r="IZ538" i="14"/>
  <c r="IY538" i="14"/>
  <c r="IX538" i="14"/>
  <c r="IW538" i="14"/>
  <c r="IV538" i="14"/>
  <c r="IU538" i="14"/>
  <c r="IT538" i="14"/>
  <c r="IS538" i="14"/>
  <c r="IR538" i="14"/>
  <c r="IQ538" i="14"/>
  <c r="IP538" i="14"/>
  <c r="IO538" i="14"/>
  <c r="IN538" i="14"/>
  <c r="IM538" i="14"/>
  <c r="IL538" i="14"/>
  <c r="IK538" i="14"/>
  <c r="IJ538" i="14"/>
  <c r="II538" i="14"/>
  <c r="IH538" i="14"/>
  <c r="IG538" i="14"/>
  <c r="IF538" i="14"/>
  <c r="IE538" i="14"/>
  <c r="ID538" i="14"/>
  <c r="IC538" i="14"/>
  <c r="IB538" i="14"/>
  <c r="IA538" i="14"/>
  <c r="HZ538" i="14"/>
  <c r="HY538" i="14"/>
  <c r="HX538" i="14"/>
  <c r="HW538" i="14"/>
  <c r="HV538" i="14"/>
  <c r="HU538" i="14"/>
  <c r="HT538" i="14"/>
  <c r="HS538" i="14"/>
  <c r="HR538" i="14"/>
  <c r="HQ538" i="14"/>
  <c r="HP538" i="14"/>
  <c r="HO538" i="14"/>
  <c r="HN538" i="14"/>
  <c r="HM538" i="14"/>
  <c r="HL538" i="14"/>
  <c r="HK538" i="14"/>
  <c r="HJ538" i="14"/>
  <c r="HI538" i="14"/>
  <c r="HH538" i="14"/>
  <c r="HG538" i="14"/>
  <c r="HF538" i="14"/>
  <c r="HE538" i="14"/>
  <c r="HD538" i="14"/>
  <c r="HC538" i="14"/>
  <c r="HB538" i="14"/>
  <c r="HA538" i="14"/>
  <c r="GZ538" i="14"/>
  <c r="GY538" i="14"/>
  <c r="GX538" i="14"/>
  <c r="GW538" i="14"/>
  <c r="GV538" i="14"/>
  <c r="GU538" i="14"/>
  <c r="GT538" i="14"/>
  <c r="GS538" i="14"/>
  <c r="GR538" i="14"/>
  <c r="GQ538" i="14"/>
  <c r="GP538" i="14"/>
  <c r="GO538" i="14"/>
  <c r="GN538" i="14"/>
  <c r="GM538" i="14"/>
  <c r="GL538" i="14"/>
  <c r="GK538" i="14"/>
  <c r="GJ538" i="14"/>
  <c r="GI538" i="14"/>
  <c r="GH538" i="14"/>
  <c r="GG538" i="14"/>
  <c r="GF538" i="14"/>
  <c r="GE538" i="14"/>
  <c r="GD538" i="14"/>
  <c r="GC538" i="14"/>
  <c r="GB538" i="14"/>
  <c r="GA538" i="14"/>
  <c r="FZ538" i="14"/>
  <c r="FY538" i="14"/>
  <c r="FX538" i="14"/>
  <c r="FW538" i="14"/>
  <c r="FV538" i="14"/>
  <c r="FU538" i="14"/>
  <c r="FT538" i="14"/>
  <c r="FS538" i="14"/>
  <c r="FR538" i="14"/>
  <c r="FQ538" i="14"/>
  <c r="FP538" i="14"/>
  <c r="FO538" i="14"/>
  <c r="FN538" i="14"/>
  <c r="FM538" i="14"/>
  <c r="FL538" i="14"/>
  <c r="FK538" i="14"/>
  <c r="FJ538" i="14"/>
  <c r="FI538" i="14"/>
  <c r="FH538" i="14"/>
  <c r="FG538" i="14"/>
  <c r="FF538" i="14"/>
  <c r="FE538" i="14"/>
  <c r="FD538" i="14"/>
  <c r="FC538" i="14"/>
  <c r="FB538" i="14"/>
  <c r="FA538" i="14"/>
  <c r="EZ538" i="14"/>
  <c r="EY538" i="14"/>
  <c r="EX538" i="14"/>
  <c r="EW538" i="14"/>
  <c r="EV538" i="14"/>
  <c r="EU538" i="14"/>
  <c r="ET538" i="14"/>
  <c r="ES538" i="14"/>
  <c r="ER538" i="14"/>
  <c r="EQ538" i="14"/>
  <c r="EP538" i="14"/>
  <c r="EO538" i="14"/>
  <c r="EN538" i="14"/>
  <c r="EM538" i="14"/>
  <c r="EL538" i="14"/>
  <c r="EK538" i="14"/>
  <c r="EJ538" i="14"/>
  <c r="EI538" i="14"/>
  <c r="EH538" i="14"/>
  <c r="EG538" i="14"/>
  <c r="EF538" i="14"/>
  <c r="EE538" i="14"/>
  <c r="ED538" i="14"/>
  <c r="EC538" i="14"/>
  <c r="EB538" i="14"/>
  <c r="EA538" i="14"/>
  <c r="DZ538" i="14"/>
  <c r="DY538" i="14"/>
  <c r="DX538" i="14"/>
  <c r="DW538" i="14"/>
  <c r="DV538" i="14"/>
  <c r="DU538" i="14"/>
  <c r="DT538" i="14"/>
  <c r="DS538" i="14"/>
  <c r="DR538" i="14"/>
  <c r="DQ538" i="14"/>
  <c r="DP538" i="14"/>
  <c r="DO538" i="14"/>
  <c r="DN538" i="14"/>
  <c r="DM538" i="14"/>
  <c r="DL538" i="14"/>
  <c r="DK538" i="14"/>
  <c r="DJ538" i="14"/>
  <c r="DI538" i="14"/>
  <c r="DH538" i="14"/>
  <c r="DG538" i="14"/>
  <c r="DF538" i="14"/>
  <c r="DE538" i="14"/>
  <c r="DD538" i="14"/>
  <c r="DC538" i="14"/>
  <c r="DB538" i="14"/>
  <c r="DA538" i="14"/>
  <c r="CZ538" i="14"/>
  <c r="CY538" i="14"/>
  <c r="CX538" i="14"/>
  <c r="CW538" i="14"/>
  <c r="CV538" i="14"/>
  <c r="CU538" i="14"/>
  <c r="CT538" i="14"/>
  <c r="CS538" i="14"/>
  <c r="CR538" i="14"/>
  <c r="CQ538" i="14"/>
  <c r="CP538" i="14"/>
  <c r="CO538" i="14"/>
  <c r="CN538" i="14"/>
  <c r="CM538" i="14"/>
  <c r="CL538" i="14"/>
  <c r="CK538" i="14"/>
  <c r="CJ538" i="14"/>
  <c r="CI538" i="14"/>
  <c r="CH538" i="14"/>
  <c r="CG538" i="14"/>
  <c r="CF538" i="14"/>
  <c r="CE538" i="14"/>
  <c r="CD538" i="14"/>
  <c r="CC538" i="14"/>
  <c r="CB538" i="14"/>
  <c r="CA538" i="14"/>
  <c r="BZ538" i="14"/>
  <c r="BY538" i="14"/>
  <c r="BX538" i="14"/>
  <c r="BW538" i="14"/>
  <c r="BV538" i="14"/>
  <c r="BU538" i="14"/>
  <c r="BT538" i="14"/>
  <c r="BS538" i="14"/>
  <c r="BR538" i="14"/>
  <c r="BQ538" i="14"/>
  <c r="BP538" i="14"/>
  <c r="BO538" i="14"/>
  <c r="BN538" i="14"/>
  <c r="BM538" i="14"/>
  <c r="BL538" i="14"/>
  <c r="BK538" i="14"/>
  <c r="BJ538" i="14"/>
  <c r="BI538" i="14"/>
  <c r="BH538" i="14"/>
  <c r="BG538" i="14"/>
  <c r="BF538" i="14"/>
  <c r="BE538" i="14"/>
  <c r="BD538" i="14"/>
  <c r="BC538" i="14"/>
  <c r="BB538" i="14"/>
  <c r="BA538" i="14"/>
  <c r="AZ538" i="14"/>
  <c r="AY538" i="14"/>
  <c r="AX538" i="14"/>
  <c r="AW538" i="14"/>
  <c r="AV538" i="14"/>
  <c r="AU538" i="14"/>
  <c r="AT538" i="14"/>
  <c r="AS538" i="14"/>
  <c r="AR538" i="14"/>
  <c r="AQ538" i="14"/>
  <c r="AP538" i="14"/>
  <c r="AO538" i="14"/>
  <c r="AN538" i="14"/>
  <c r="AM538" i="14"/>
  <c r="AL538" i="14"/>
  <c r="AK538" i="14"/>
  <c r="AJ538" i="14"/>
  <c r="AI538" i="14"/>
  <c r="AH538" i="14"/>
  <c r="AG538" i="14"/>
  <c r="AF538" i="14"/>
  <c r="AE538" i="14"/>
  <c r="AD538" i="14"/>
  <c r="AC538" i="14"/>
  <c r="AB538" i="14"/>
  <c r="AA538" i="14"/>
  <c r="Z538" i="14"/>
  <c r="Y538" i="14"/>
  <c r="X538" i="14"/>
  <c r="W538" i="14"/>
  <c r="V538" i="14"/>
  <c r="U538" i="14"/>
  <c r="T538" i="14"/>
  <c r="S538" i="14"/>
  <c r="R538" i="14"/>
  <c r="Q538" i="14"/>
  <c r="P538" i="14"/>
  <c r="O538" i="14"/>
  <c r="N538" i="14"/>
  <c r="M538" i="14"/>
  <c r="L538" i="14"/>
  <c r="K538" i="14"/>
  <c r="J538" i="14"/>
  <c r="I538" i="14"/>
  <c r="H538" i="14"/>
  <c r="G538" i="14"/>
  <c r="JB537" i="14"/>
  <c r="JA537" i="14"/>
  <c r="IZ537" i="14"/>
  <c r="IY537" i="14"/>
  <c r="IX537" i="14"/>
  <c r="IW537" i="14"/>
  <c r="IV537" i="14"/>
  <c r="IU537" i="14"/>
  <c r="IT537" i="14"/>
  <c r="IS537" i="14"/>
  <c r="IR537" i="14"/>
  <c r="IQ537" i="14"/>
  <c r="IP537" i="14"/>
  <c r="IO537" i="14"/>
  <c r="IN537" i="14"/>
  <c r="IM537" i="14"/>
  <c r="IL537" i="14"/>
  <c r="IK537" i="14"/>
  <c r="IJ537" i="14"/>
  <c r="II537" i="14"/>
  <c r="IH537" i="14"/>
  <c r="IG537" i="14"/>
  <c r="IF537" i="14"/>
  <c r="IE537" i="14"/>
  <c r="ID537" i="14"/>
  <c r="IC537" i="14"/>
  <c r="IB537" i="14"/>
  <c r="IA537" i="14"/>
  <c r="HZ537" i="14"/>
  <c r="HY537" i="14"/>
  <c r="HX537" i="14"/>
  <c r="HW537" i="14"/>
  <c r="HV537" i="14"/>
  <c r="HU537" i="14"/>
  <c r="HT537" i="14"/>
  <c r="HS537" i="14"/>
  <c r="HR537" i="14"/>
  <c r="HQ537" i="14"/>
  <c r="HP537" i="14"/>
  <c r="HO537" i="14"/>
  <c r="HN537" i="14"/>
  <c r="HM537" i="14"/>
  <c r="HL537" i="14"/>
  <c r="HK537" i="14"/>
  <c r="HJ537" i="14"/>
  <c r="HI537" i="14"/>
  <c r="HH537" i="14"/>
  <c r="HG537" i="14"/>
  <c r="HF537" i="14"/>
  <c r="HE537" i="14"/>
  <c r="HD537" i="14"/>
  <c r="HC537" i="14"/>
  <c r="HB537" i="14"/>
  <c r="HA537" i="14"/>
  <c r="GZ537" i="14"/>
  <c r="GY537" i="14"/>
  <c r="GX537" i="14"/>
  <c r="GW537" i="14"/>
  <c r="GV537" i="14"/>
  <c r="GU537" i="14"/>
  <c r="GT537" i="14"/>
  <c r="GS537" i="14"/>
  <c r="GR537" i="14"/>
  <c r="GQ537" i="14"/>
  <c r="GP537" i="14"/>
  <c r="GO537" i="14"/>
  <c r="GN537" i="14"/>
  <c r="GM537" i="14"/>
  <c r="GL537" i="14"/>
  <c r="GK537" i="14"/>
  <c r="GJ537" i="14"/>
  <c r="GI537" i="14"/>
  <c r="GH537" i="14"/>
  <c r="GG537" i="14"/>
  <c r="GF537" i="14"/>
  <c r="GE537" i="14"/>
  <c r="GD537" i="14"/>
  <c r="GC537" i="14"/>
  <c r="GB537" i="14"/>
  <c r="GA537" i="14"/>
  <c r="FZ537" i="14"/>
  <c r="FY537" i="14"/>
  <c r="FX537" i="14"/>
  <c r="FW537" i="14"/>
  <c r="FV537" i="14"/>
  <c r="FU537" i="14"/>
  <c r="FT537" i="14"/>
  <c r="FS537" i="14"/>
  <c r="FR537" i="14"/>
  <c r="FQ537" i="14"/>
  <c r="FP537" i="14"/>
  <c r="FO537" i="14"/>
  <c r="FN537" i="14"/>
  <c r="FM537" i="14"/>
  <c r="FL537" i="14"/>
  <c r="FK537" i="14"/>
  <c r="FJ537" i="14"/>
  <c r="FI537" i="14"/>
  <c r="FH537" i="14"/>
  <c r="FG537" i="14"/>
  <c r="FF537" i="14"/>
  <c r="FE537" i="14"/>
  <c r="FD537" i="14"/>
  <c r="FC537" i="14"/>
  <c r="FB537" i="14"/>
  <c r="FA537" i="14"/>
  <c r="EZ537" i="14"/>
  <c r="EY537" i="14"/>
  <c r="EX537" i="14"/>
  <c r="EW537" i="14"/>
  <c r="EV537" i="14"/>
  <c r="EU537" i="14"/>
  <c r="ET537" i="14"/>
  <c r="ES537" i="14"/>
  <c r="ER537" i="14"/>
  <c r="EQ537" i="14"/>
  <c r="EP537" i="14"/>
  <c r="EO537" i="14"/>
  <c r="EN537" i="14"/>
  <c r="EM537" i="14"/>
  <c r="EL537" i="14"/>
  <c r="EK537" i="14"/>
  <c r="EJ537" i="14"/>
  <c r="EI537" i="14"/>
  <c r="EH537" i="14"/>
  <c r="EG537" i="14"/>
  <c r="EF537" i="14"/>
  <c r="EE537" i="14"/>
  <c r="ED537" i="14"/>
  <c r="EC537" i="14"/>
  <c r="EB537" i="14"/>
  <c r="EA537" i="14"/>
  <c r="DZ537" i="14"/>
  <c r="DY537" i="14"/>
  <c r="DX537" i="14"/>
  <c r="DW537" i="14"/>
  <c r="DV537" i="14"/>
  <c r="DU537" i="14"/>
  <c r="DT537" i="14"/>
  <c r="DS537" i="14"/>
  <c r="DR537" i="14"/>
  <c r="DQ537" i="14"/>
  <c r="DP537" i="14"/>
  <c r="DO537" i="14"/>
  <c r="DN537" i="14"/>
  <c r="DM537" i="14"/>
  <c r="DL537" i="14"/>
  <c r="DK537" i="14"/>
  <c r="DJ537" i="14"/>
  <c r="DI537" i="14"/>
  <c r="DH537" i="14"/>
  <c r="DG537" i="14"/>
  <c r="DF537" i="14"/>
  <c r="DE537" i="14"/>
  <c r="DD537" i="14"/>
  <c r="DC537" i="14"/>
  <c r="DB537" i="14"/>
  <c r="DA537" i="14"/>
  <c r="CZ537" i="14"/>
  <c r="CY537" i="14"/>
  <c r="CX537" i="14"/>
  <c r="CW537" i="14"/>
  <c r="CV537" i="14"/>
  <c r="CU537" i="14"/>
  <c r="CT537" i="14"/>
  <c r="CS537" i="14"/>
  <c r="CR537" i="14"/>
  <c r="CQ537" i="14"/>
  <c r="CP537" i="14"/>
  <c r="CO537" i="14"/>
  <c r="CN537" i="14"/>
  <c r="CM537" i="14"/>
  <c r="CL537" i="14"/>
  <c r="CK537" i="14"/>
  <c r="CJ537" i="14"/>
  <c r="CI537" i="14"/>
  <c r="CH537" i="14"/>
  <c r="CG537" i="14"/>
  <c r="CF537" i="14"/>
  <c r="CE537" i="14"/>
  <c r="CD537" i="14"/>
  <c r="CC537" i="14"/>
  <c r="CB537" i="14"/>
  <c r="CA537" i="14"/>
  <c r="BZ537" i="14"/>
  <c r="BY537" i="14"/>
  <c r="BX537" i="14"/>
  <c r="BW537" i="14"/>
  <c r="BV537" i="14"/>
  <c r="BU537" i="14"/>
  <c r="BT537" i="14"/>
  <c r="BS537" i="14"/>
  <c r="BR537" i="14"/>
  <c r="BQ537" i="14"/>
  <c r="BP537" i="14"/>
  <c r="BO537" i="14"/>
  <c r="BN537" i="14"/>
  <c r="BM537" i="14"/>
  <c r="BL537" i="14"/>
  <c r="BK537" i="14"/>
  <c r="BJ537" i="14"/>
  <c r="BI537" i="14"/>
  <c r="BH537" i="14"/>
  <c r="BG537" i="14"/>
  <c r="BF537" i="14"/>
  <c r="BE537" i="14"/>
  <c r="BD537" i="14"/>
  <c r="BC537" i="14"/>
  <c r="BB537" i="14"/>
  <c r="BA537" i="14"/>
  <c r="AZ537" i="14"/>
  <c r="AY537" i="14"/>
  <c r="AX537" i="14"/>
  <c r="AW537" i="14"/>
  <c r="AV537" i="14"/>
  <c r="AU537" i="14"/>
  <c r="AT537" i="14"/>
  <c r="AS537" i="14"/>
  <c r="AR537" i="14"/>
  <c r="AQ537" i="14"/>
  <c r="AP537" i="14"/>
  <c r="AO537" i="14"/>
  <c r="AN537" i="14"/>
  <c r="AM537" i="14"/>
  <c r="AL537" i="14"/>
  <c r="AK537" i="14"/>
  <c r="AJ537" i="14"/>
  <c r="AI537" i="14"/>
  <c r="AH537" i="14"/>
  <c r="AG537" i="14"/>
  <c r="AF537" i="14"/>
  <c r="AE537" i="14"/>
  <c r="AD537" i="14"/>
  <c r="AC537" i="14"/>
  <c r="AB537" i="14"/>
  <c r="AA537" i="14"/>
  <c r="Z537" i="14"/>
  <c r="Y537" i="14"/>
  <c r="X537" i="14"/>
  <c r="W537" i="14"/>
  <c r="V537" i="14"/>
  <c r="U537" i="14"/>
  <c r="T537" i="14"/>
  <c r="S537" i="14"/>
  <c r="R537" i="14"/>
  <c r="Q537" i="14"/>
  <c r="P537" i="14"/>
  <c r="O537" i="14"/>
  <c r="N537" i="14"/>
  <c r="M537" i="14"/>
  <c r="L537" i="14"/>
  <c r="K537" i="14"/>
  <c r="J537" i="14"/>
  <c r="I537" i="14"/>
  <c r="H537" i="14"/>
  <c r="G537" i="14"/>
  <c r="JB536" i="14"/>
  <c r="JA536" i="14"/>
  <c r="IZ536" i="14"/>
  <c r="IY536" i="14"/>
  <c r="IX536" i="14"/>
  <c r="IW536" i="14"/>
  <c r="IV536" i="14"/>
  <c r="IU536" i="14"/>
  <c r="IT536" i="14"/>
  <c r="IS536" i="14"/>
  <c r="IR536" i="14"/>
  <c r="IQ536" i="14"/>
  <c r="IP536" i="14"/>
  <c r="IO536" i="14"/>
  <c r="IN536" i="14"/>
  <c r="IM536" i="14"/>
  <c r="IL536" i="14"/>
  <c r="IK536" i="14"/>
  <c r="IJ536" i="14"/>
  <c r="II536" i="14"/>
  <c r="IH536" i="14"/>
  <c r="IG536" i="14"/>
  <c r="IF536" i="14"/>
  <c r="IE536" i="14"/>
  <c r="ID536" i="14"/>
  <c r="IC536" i="14"/>
  <c r="IB536" i="14"/>
  <c r="IA536" i="14"/>
  <c r="HZ536" i="14"/>
  <c r="HY536" i="14"/>
  <c r="HX536" i="14"/>
  <c r="HW536" i="14"/>
  <c r="HV536" i="14"/>
  <c r="HU536" i="14"/>
  <c r="HT536" i="14"/>
  <c r="HS536" i="14"/>
  <c r="HR536" i="14"/>
  <c r="HQ536" i="14"/>
  <c r="HP536" i="14"/>
  <c r="HO536" i="14"/>
  <c r="HN536" i="14"/>
  <c r="HM536" i="14"/>
  <c r="HL536" i="14"/>
  <c r="HK536" i="14"/>
  <c r="HJ536" i="14"/>
  <c r="HI536" i="14"/>
  <c r="HH536" i="14"/>
  <c r="HG536" i="14"/>
  <c r="HF536" i="14"/>
  <c r="HE536" i="14"/>
  <c r="HD536" i="14"/>
  <c r="HC536" i="14"/>
  <c r="HB536" i="14"/>
  <c r="HA536" i="14"/>
  <c r="GZ536" i="14"/>
  <c r="GY536" i="14"/>
  <c r="GX536" i="14"/>
  <c r="GW536" i="14"/>
  <c r="GV536" i="14"/>
  <c r="GU536" i="14"/>
  <c r="GT536" i="14"/>
  <c r="GS536" i="14"/>
  <c r="GR536" i="14"/>
  <c r="GQ536" i="14"/>
  <c r="GP536" i="14"/>
  <c r="GO536" i="14"/>
  <c r="GN536" i="14"/>
  <c r="GM536" i="14"/>
  <c r="GL536" i="14"/>
  <c r="GK536" i="14"/>
  <c r="GJ536" i="14"/>
  <c r="GI536" i="14"/>
  <c r="GH536" i="14"/>
  <c r="GG536" i="14"/>
  <c r="GF536" i="14"/>
  <c r="GE536" i="14"/>
  <c r="GD536" i="14"/>
  <c r="GC536" i="14"/>
  <c r="GB536" i="14"/>
  <c r="GA536" i="14"/>
  <c r="FZ536" i="14"/>
  <c r="FY536" i="14"/>
  <c r="FX536" i="14"/>
  <c r="FW536" i="14"/>
  <c r="FV536" i="14"/>
  <c r="FU536" i="14"/>
  <c r="FT536" i="14"/>
  <c r="FS536" i="14"/>
  <c r="FR536" i="14"/>
  <c r="FQ536" i="14"/>
  <c r="FP536" i="14"/>
  <c r="FO536" i="14"/>
  <c r="FN536" i="14"/>
  <c r="FM536" i="14"/>
  <c r="FL536" i="14"/>
  <c r="FK536" i="14"/>
  <c r="FJ536" i="14"/>
  <c r="FI536" i="14"/>
  <c r="FH536" i="14"/>
  <c r="FG536" i="14"/>
  <c r="FF536" i="14"/>
  <c r="FE536" i="14"/>
  <c r="FD536" i="14"/>
  <c r="FC536" i="14"/>
  <c r="FB536" i="14"/>
  <c r="FA536" i="14"/>
  <c r="EZ536" i="14"/>
  <c r="EY536" i="14"/>
  <c r="EX536" i="14"/>
  <c r="EW536" i="14"/>
  <c r="EV536" i="14"/>
  <c r="EU536" i="14"/>
  <c r="ET536" i="14"/>
  <c r="ES536" i="14"/>
  <c r="ER536" i="14"/>
  <c r="EQ536" i="14"/>
  <c r="EP536" i="14"/>
  <c r="EO536" i="14"/>
  <c r="EN536" i="14"/>
  <c r="EM536" i="14"/>
  <c r="EL536" i="14"/>
  <c r="EK536" i="14"/>
  <c r="EJ536" i="14"/>
  <c r="EI536" i="14"/>
  <c r="EH536" i="14"/>
  <c r="EG536" i="14"/>
  <c r="EF536" i="14"/>
  <c r="EE536" i="14"/>
  <c r="ED536" i="14"/>
  <c r="EC536" i="14"/>
  <c r="EB536" i="14"/>
  <c r="EA536" i="14"/>
  <c r="DZ536" i="14"/>
  <c r="DY536" i="14"/>
  <c r="DX536" i="14"/>
  <c r="DW536" i="14"/>
  <c r="DV536" i="14"/>
  <c r="DU536" i="14"/>
  <c r="DT536" i="14"/>
  <c r="DS536" i="14"/>
  <c r="DR536" i="14"/>
  <c r="DQ536" i="14"/>
  <c r="DP536" i="14"/>
  <c r="DO536" i="14"/>
  <c r="DN536" i="14"/>
  <c r="DM536" i="14"/>
  <c r="DL536" i="14"/>
  <c r="DK536" i="14"/>
  <c r="DJ536" i="14"/>
  <c r="DI536" i="14"/>
  <c r="DH536" i="14"/>
  <c r="DG536" i="14"/>
  <c r="DF536" i="14"/>
  <c r="DE536" i="14"/>
  <c r="DD536" i="14"/>
  <c r="DC536" i="14"/>
  <c r="DB536" i="14"/>
  <c r="DA536" i="14"/>
  <c r="CZ536" i="14"/>
  <c r="CY536" i="14"/>
  <c r="CX536" i="14"/>
  <c r="CW536" i="14"/>
  <c r="CV536" i="14"/>
  <c r="CU536" i="14"/>
  <c r="CT536" i="14"/>
  <c r="CS536" i="14"/>
  <c r="CR536" i="14"/>
  <c r="CQ536" i="14"/>
  <c r="CP536" i="14"/>
  <c r="CO536" i="14"/>
  <c r="CN536" i="14"/>
  <c r="CM536" i="14"/>
  <c r="CL536" i="14"/>
  <c r="CK536" i="14"/>
  <c r="CJ536" i="14"/>
  <c r="CI536" i="14"/>
  <c r="CH536" i="14"/>
  <c r="CG536" i="14"/>
  <c r="CF536" i="14"/>
  <c r="CE536" i="14"/>
  <c r="CD536" i="14"/>
  <c r="CC536" i="14"/>
  <c r="CB536" i="14"/>
  <c r="CA536" i="14"/>
  <c r="BZ536" i="14"/>
  <c r="BY536" i="14"/>
  <c r="BX536" i="14"/>
  <c r="BW536" i="14"/>
  <c r="BV536" i="14"/>
  <c r="BU536" i="14"/>
  <c r="BT536" i="14"/>
  <c r="BS536" i="14"/>
  <c r="BR536" i="14"/>
  <c r="BQ536" i="14"/>
  <c r="BP536" i="14"/>
  <c r="BO536" i="14"/>
  <c r="BN536" i="14"/>
  <c r="BM536" i="14"/>
  <c r="BL536" i="14"/>
  <c r="BK536" i="14"/>
  <c r="BJ536" i="14"/>
  <c r="BI536" i="14"/>
  <c r="BH536" i="14"/>
  <c r="BG536" i="14"/>
  <c r="BF536" i="14"/>
  <c r="BE536" i="14"/>
  <c r="BD536" i="14"/>
  <c r="BC536" i="14"/>
  <c r="BB536" i="14"/>
  <c r="BA536" i="14"/>
  <c r="AZ536" i="14"/>
  <c r="AY536" i="14"/>
  <c r="AX536" i="14"/>
  <c r="AW536" i="14"/>
  <c r="AV536" i="14"/>
  <c r="AU536" i="14"/>
  <c r="AT536" i="14"/>
  <c r="AS536" i="14"/>
  <c r="AR536" i="14"/>
  <c r="AQ536" i="14"/>
  <c r="AP536" i="14"/>
  <c r="AO536" i="14"/>
  <c r="AN536" i="14"/>
  <c r="AM536" i="14"/>
  <c r="AL536" i="14"/>
  <c r="AK536" i="14"/>
  <c r="AJ536" i="14"/>
  <c r="AI536" i="14"/>
  <c r="AH536" i="14"/>
  <c r="AG536" i="14"/>
  <c r="AF536" i="14"/>
  <c r="AE536" i="14"/>
  <c r="AD536" i="14"/>
  <c r="AC536" i="14"/>
  <c r="AB536" i="14"/>
  <c r="AA536" i="14"/>
  <c r="Z536" i="14"/>
  <c r="Y536" i="14"/>
  <c r="X536" i="14"/>
  <c r="W536" i="14"/>
  <c r="V536" i="14"/>
  <c r="U536" i="14"/>
  <c r="T536" i="14"/>
  <c r="S536" i="14"/>
  <c r="R536" i="14"/>
  <c r="Q536" i="14"/>
  <c r="P536" i="14"/>
  <c r="O536" i="14"/>
  <c r="N536" i="14"/>
  <c r="M536" i="14"/>
  <c r="L536" i="14"/>
  <c r="K536" i="14"/>
  <c r="J536" i="14"/>
  <c r="I536" i="14"/>
  <c r="H536" i="14"/>
  <c r="G536" i="14"/>
  <c r="JB535" i="14"/>
  <c r="JA535" i="14"/>
  <c r="IZ535" i="14"/>
  <c r="IY535" i="14"/>
  <c r="IX535" i="14"/>
  <c r="IW535" i="14"/>
  <c r="IV535" i="14"/>
  <c r="IU535" i="14"/>
  <c r="IT535" i="14"/>
  <c r="IS535" i="14"/>
  <c r="IR535" i="14"/>
  <c r="IQ535" i="14"/>
  <c r="IP535" i="14"/>
  <c r="IO535" i="14"/>
  <c r="IN535" i="14"/>
  <c r="IM535" i="14"/>
  <c r="IL535" i="14"/>
  <c r="IK535" i="14"/>
  <c r="IJ535" i="14"/>
  <c r="II535" i="14"/>
  <c r="IH535" i="14"/>
  <c r="IG535" i="14"/>
  <c r="IF535" i="14"/>
  <c r="IE535" i="14"/>
  <c r="ID535" i="14"/>
  <c r="IC535" i="14"/>
  <c r="IB535" i="14"/>
  <c r="IA535" i="14"/>
  <c r="HZ535" i="14"/>
  <c r="HY535" i="14"/>
  <c r="HX535" i="14"/>
  <c r="HW535" i="14"/>
  <c r="HV535" i="14"/>
  <c r="HU535" i="14"/>
  <c r="HT535" i="14"/>
  <c r="HS535" i="14"/>
  <c r="HR535" i="14"/>
  <c r="HQ535" i="14"/>
  <c r="HP535" i="14"/>
  <c r="HO535" i="14"/>
  <c r="HN535" i="14"/>
  <c r="HM535" i="14"/>
  <c r="HL535" i="14"/>
  <c r="HK535" i="14"/>
  <c r="HJ535" i="14"/>
  <c r="HI535" i="14"/>
  <c r="HH535" i="14"/>
  <c r="HG535" i="14"/>
  <c r="HF535" i="14"/>
  <c r="HE535" i="14"/>
  <c r="HD535" i="14"/>
  <c r="HC535" i="14"/>
  <c r="HB535" i="14"/>
  <c r="HA535" i="14"/>
  <c r="GZ535" i="14"/>
  <c r="GY535" i="14"/>
  <c r="GX535" i="14"/>
  <c r="GW535" i="14"/>
  <c r="GV535" i="14"/>
  <c r="GU535" i="14"/>
  <c r="GT535" i="14"/>
  <c r="GS535" i="14"/>
  <c r="GR535" i="14"/>
  <c r="GQ535" i="14"/>
  <c r="GP535" i="14"/>
  <c r="GO535" i="14"/>
  <c r="GN535" i="14"/>
  <c r="GM535" i="14"/>
  <c r="GL535" i="14"/>
  <c r="GK535" i="14"/>
  <c r="GJ535" i="14"/>
  <c r="GI535" i="14"/>
  <c r="GH535" i="14"/>
  <c r="GG535" i="14"/>
  <c r="GF535" i="14"/>
  <c r="GE535" i="14"/>
  <c r="GD535" i="14"/>
  <c r="GC535" i="14"/>
  <c r="GB535" i="14"/>
  <c r="GA535" i="14"/>
  <c r="FZ535" i="14"/>
  <c r="FY535" i="14"/>
  <c r="FX535" i="14"/>
  <c r="FW535" i="14"/>
  <c r="FV535" i="14"/>
  <c r="FU535" i="14"/>
  <c r="FT535" i="14"/>
  <c r="FS535" i="14"/>
  <c r="FR535" i="14"/>
  <c r="FQ535" i="14"/>
  <c r="FP535" i="14"/>
  <c r="FO535" i="14"/>
  <c r="FN535" i="14"/>
  <c r="FM535" i="14"/>
  <c r="FL535" i="14"/>
  <c r="FK535" i="14"/>
  <c r="FJ535" i="14"/>
  <c r="FI535" i="14"/>
  <c r="FH535" i="14"/>
  <c r="FG535" i="14"/>
  <c r="FF535" i="14"/>
  <c r="FE535" i="14"/>
  <c r="FD535" i="14"/>
  <c r="FC535" i="14"/>
  <c r="FB535" i="14"/>
  <c r="FA535" i="14"/>
  <c r="EZ535" i="14"/>
  <c r="EY535" i="14"/>
  <c r="EX535" i="14"/>
  <c r="EW535" i="14"/>
  <c r="EV535" i="14"/>
  <c r="EU535" i="14"/>
  <c r="ET535" i="14"/>
  <c r="ES535" i="14"/>
  <c r="ER535" i="14"/>
  <c r="EQ535" i="14"/>
  <c r="EP535" i="14"/>
  <c r="EO535" i="14"/>
  <c r="EN535" i="14"/>
  <c r="EM535" i="14"/>
  <c r="EL535" i="14"/>
  <c r="EK535" i="14"/>
  <c r="EJ535" i="14"/>
  <c r="EI535" i="14"/>
  <c r="EH535" i="14"/>
  <c r="EG535" i="14"/>
  <c r="EF535" i="14"/>
  <c r="EE535" i="14"/>
  <c r="ED535" i="14"/>
  <c r="EC535" i="14"/>
  <c r="EB535" i="14"/>
  <c r="EA535" i="14"/>
  <c r="DZ535" i="14"/>
  <c r="DY535" i="14"/>
  <c r="DX535" i="14"/>
  <c r="DW535" i="14"/>
  <c r="DV535" i="14"/>
  <c r="DU535" i="14"/>
  <c r="DT535" i="14"/>
  <c r="DS535" i="14"/>
  <c r="DR535" i="14"/>
  <c r="DQ535" i="14"/>
  <c r="DP535" i="14"/>
  <c r="DO535" i="14"/>
  <c r="DN535" i="14"/>
  <c r="DM535" i="14"/>
  <c r="DL535" i="14"/>
  <c r="DK535" i="14"/>
  <c r="DJ535" i="14"/>
  <c r="DI535" i="14"/>
  <c r="DH535" i="14"/>
  <c r="DG535" i="14"/>
  <c r="DF535" i="14"/>
  <c r="DE535" i="14"/>
  <c r="DD535" i="14"/>
  <c r="DC535" i="14"/>
  <c r="DB535" i="14"/>
  <c r="DA535" i="14"/>
  <c r="CZ535" i="14"/>
  <c r="CY535" i="14"/>
  <c r="CX535" i="14"/>
  <c r="CW535" i="14"/>
  <c r="CV535" i="14"/>
  <c r="CU535" i="14"/>
  <c r="CT535" i="14"/>
  <c r="CS535" i="14"/>
  <c r="CR535" i="14"/>
  <c r="CQ535" i="14"/>
  <c r="CP535" i="14"/>
  <c r="CO535" i="14"/>
  <c r="CN535" i="14"/>
  <c r="CM535" i="14"/>
  <c r="CL535" i="14"/>
  <c r="CK535" i="14"/>
  <c r="CJ535" i="14"/>
  <c r="CI535" i="14"/>
  <c r="CH535" i="14"/>
  <c r="CG535" i="14"/>
  <c r="CF535" i="14"/>
  <c r="CE535" i="14"/>
  <c r="CD535" i="14"/>
  <c r="CC535" i="14"/>
  <c r="CB535" i="14"/>
  <c r="CA535" i="14"/>
  <c r="BZ535" i="14"/>
  <c r="BY535" i="14"/>
  <c r="BX535" i="14"/>
  <c r="BW535" i="14"/>
  <c r="BV535" i="14"/>
  <c r="BU535" i="14"/>
  <c r="BT535" i="14"/>
  <c r="BS535" i="14"/>
  <c r="BR535" i="14"/>
  <c r="BQ535" i="14"/>
  <c r="BP535" i="14"/>
  <c r="BO535" i="14"/>
  <c r="BN535" i="14"/>
  <c r="BM535" i="14"/>
  <c r="BL535" i="14"/>
  <c r="BK535" i="14"/>
  <c r="BJ535" i="14"/>
  <c r="BI535" i="14"/>
  <c r="BH535" i="14"/>
  <c r="BG535" i="14"/>
  <c r="BF535" i="14"/>
  <c r="BE535" i="14"/>
  <c r="BD535" i="14"/>
  <c r="BC535" i="14"/>
  <c r="BB535" i="14"/>
  <c r="BA535" i="14"/>
  <c r="AZ535" i="14"/>
  <c r="AY535" i="14"/>
  <c r="AX535" i="14"/>
  <c r="AW535" i="14"/>
  <c r="AV535" i="14"/>
  <c r="AU535" i="14"/>
  <c r="AT535" i="14"/>
  <c r="AS535" i="14"/>
  <c r="AR535" i="14"/>
  <c r="AQ535" i="14"/>
  <c r="AP535" i="14"/>
  <c r="AO535" i="14"/>
  <c r="AN535" i="14"/>
  <c r="AM535" i="14"/>
  <c r="AL535" i="14"/>
  <c r="AK535" i="14"/>
  <c r="AJ535" i="14"/>
  <c r="AI535" i="14"/>
  <c r="AH535" i="14"/>
  <c r="AG535" i="14"/>
  <c r="AF535" i="14"/>
  <c r="AE535" i="14"/>
  <c r="AD535" i="14"/>
  <c r="AC535" i="14"/>
  <c r="AB535" i="14"/>
  <c r="AA535" i="14"/>
  <c r="Z535" i="14"/>
  <c r="Y535" i="14"/>
  <c r="X535" i="14"/>
  <c r="W535" i="14"/>
  <c r="V535" i="14"/>
  <c r="U535" i="14"/>
  <c r="T535" i="14"/>
  <c r="S535" i="14"/>
  <c r="R535" i="14"/>
  <c r="Q535" i="14"/>
  <c r="P535" i="14"/>
  <c r="O535" i="14"/>
  <c r="N535" i="14"/>
  <c r="M535" i="14"/>
  <c r="L535" i="14"/>
  <c r="K535" i="14"/>
  <c r="J535" i="14"/>
  <c r="I535" i="14"/>
  <c r="H535" i="14"/>
  <c r="G535" i="14"/>
  <c r="JB534" i="14"/>
  <c r="JA534" i="14"/>
  <c r="IZ534" i="14"/>
  <c r="IY534" i="14"/>
  <c r="IX534" i="14"/>
  <c r="IW534" i="14"/>
  <c r="IV534" i="14"/>
  <c r="IU534" i="14"/>
  <c r="IT534" i="14"/>
  <c r="IS534" i="14"/>
  <c r="IR534" i="14"/>
  <c r="IQ534" i="14"/>
  <c r="IP534" i="14"/>
  <c r="IO534" i="14"/>
  <c r="IN534" i="14"/>
  <c r="IM534" i="14"/>
  <c r="IL534" i="14"/>
  <c r="IK534" i="14"/>
  <c r="IJ534" i="14"/>
  <c r="II534" i="14"/>
  <c r="IH534" i="14"/>
  <c r="IG534" i="14"/>
  <c r="IF534" i="14"/>
  <c r="IE534" i="14"/>
  <c r="ID534" i="14"/>
  <c r="IC534" i="14"/>
  <c r="IB534" i="14"/>
  <c r="IA534" i="14"/>
  <c r="HZ534" i="14"/>
  <c r="HY534" i="14"/>
  <c r="HX534" i="14"/>
  <c r="HW534" i="14"/>
  <c r="HV534" i="14"/>
  <c r="HU534" i="14"/>
  <c r="HT534" i="14"/>
  <c r="HS534" i="14"/>
  <c r="HR534" i="14"/>
  <c r="HQ534" i="14"/>
  <c r="HP534" i="14"/>
  <c r="HO534" i="14"/>
  <c r="HN534" i="14"/>
  <c r="HM534" i="14"/>
  <c r="HL534" i="14"/>
  <c r="HK534" i="14"/>
  <c r="HJ534" i="14"/>
  <c r="HI534" i="14"/>
  <c r="HH534" i="14"/>
  <c r="HG534" i="14"/>
  <c r="HF534" i="14"/>
  <c r="HE534" i="14"/>
  <c r="HD534" i="14"/>
  <c r="HC534" i="14"/>
  <c r="HB534" i="14"/>
  <c r="HA534" i="14"/>
  <c r="GZ534" i="14"/>
  <c r="GY534" i="14"/>
  <c r="GX534" i="14"/>
  <c r="GW534" i="14"/>
  <c r="GV534" i="14"/>
  <c r="GU534" i="14"/>
  <c r="GT534" i="14"/>
  <c r="GS534" i="14"/>
  <c r="GR534" i="14"/>
  <c r="GQ534" i="14"/>
  <c r="GP534" i="14"/>
  <c r="GO534" i="14"/>
  <c r="GN534" i="14"/>
  <c r="GM534" i="14"/>
  <c r="GL534" i="14"/>
  <c r="GK534" i="14"/>
  <c r="GJ534" i="14"/>
  <c r="GI534" i="14"/>
  <c r="GH534" i="14"/>
  <c r="GG534" i="14"/>
  <c r="GF534" i="14"/>
  <c r="GE534" i="14"/>
  <c r="GD534" i="14"/>
  <c r="GC534" i="14"/>
  <c r="GB534" i="14"/>
  <c r="GA534" i="14"/>
  <c r="FZ534" i="14"/>
  <c r="FY534" i="14"/>
  <c r="FX534" i="14"/>
  <c r="FW534" i="14"/>
  <c r="FV534" i="14"/>
  <c r="FU534" i="14"/>
  <c r="FT534" i="14"/>
  <c r="FS534" i="14"/>
  <c r="FR534" i="14"/>
  <c r="FQ534" i="14"/>
  <c r="FP534" i="14"/>
  <c r="FO534" i="14"/>
  <c r="FN534" i="14"/>
  <c r="FM534" i="14"/>
  <c r="FL534" i="14"/>
  <c r="FK534" i="14"/>
  <c r="FJ534" i="14"/>
  <c r="FI534" i="14"/>
  <c r="FH534" i="14"/>
  <c r="FG534" i="14"/>
  <c r="FF534" i="14"/>
  <c r="FE534" i="14"/>
  <c r="FD534" i="14"/>
  <c r="FC534" i="14"/>
  <c r="FB534" i="14"/>
  <c r="FA534" i="14"/>
  <c r="EZ534" i="14"/>
  <c r="EY534" i="14"/>
  <c r="EX534" i="14"/>
  <c r="EW534" i="14"/>
  <c r="EV534" i="14"/>
  <c r="EU534" i="14"/>
  <c r="ET534" i="14"/>
  <c r="ES534" i="14"/>
  <c r="ER534" i="14"/>
  <c r="EQ534" i="14"/>
  <c r="EP534" i="14"/>
  <c r="EO534" i="14"/>
  <c r="EN534" i="14"/>
  <c r="EM534" i="14"/>
  <c r="EL534" i="14"/>
  <c r="EK534" i="14"/>
  <c r="EJ534" i="14"/>
  <c r="EI534" i="14"/>
  <c r="EH534" i="14"/>
  <c r="EG534" i="14"/>
  <c r="EF534" i="14"/>
  <c r="EE534" i="14"/>
  <c r="ED534" i="14"/>
  <c r="EC534" i="14"/>
  <c r="EB534" i="14"/>
  <c r="EA534" i="14"/>
  <c r="DZ534" i="14"/>
  <c r="DY534" i="14"/>
  <c r="DX534" i="14"/>
  <c r="DW534" i="14"/>
  <c r="DV534" i="14"/>
  <c r="DU534" i="14"/>
  <c r="DT534" i="14"/>
  <c r="DS534" i="14"/>
  <c r="DR534" i="14"/>
  <c r="DQ534" i="14"/>
  <c r="DP534" i="14"/>
  <c r="DO534" i="14"/>
  <c r="DN534" i="14"/>
  <c r="DM534" i="14"/>
  <c r="DL534" i="14"/>
  <c r="DK534" i="14"/>
  <c r="DJ534" i="14"/>
  <c r="DI534" i="14"/>
  <c r="DH534" i="14"/>
  <c r="DG534" i="14"/>
  <c r="DF534" i="14"/>
  <c r="DE534" i="14"/>
  <c r="DD534" i="14"/>
  <c r="DC534" i="14"/>
  <c r="DB534" i="14"/>
  <c r="DA534" i="14"/>
  <c r="CZ534" i="14"/>
  <c r="CY534" i="14"/>
  <c r="CX534" i="14"/>
  <c r="CW534" i="14"/>
  <c r="CV534" i="14"/>
  <c r="CU534" i="14"/>
  <c r="CT534" i="14"/>
  <c r="CS534" i="14"/>
  <c r="CR534" i="14"/>
  <c r="CQ534" i="14"/>
  <c r="CP534" i="14"/>
  <c r="CO534" i="14"/>
  <c r="CN534" i="14"/>
  <c r="CM534" i="14"/>
  <c r="CL534" i="14"/>
  <c r="CK534" i="14"/>
  <c r="CJ534" i="14"/>
  <c r="CI534" i="14"/>
  <c r="CH534" i="14"/>
  <c r="CG534" i="14"/>
  <c r="CF534" i="14"/>
  <c r="CE534" i="14"/>
  <c r="CD534" i="14"/>
  <c r="CC534" i="14"/>
  <c r="CB534" i="14"/>
  <c r="CA534" i="14"/>
  <c r="BZ534" i="14"/>
  <c r="BY534" i="14"/>
  <c r="BX534" i="14"/>
  <c r="BW534" i="14"/>
  <c r="BV534" i="14"/>
  <c r="BU534" i="14"/>
  <c r="BT534" i="14"/>
  <c r="BS534" i="14"/>
  <c r="BR534" i="14"/>
  <c r="BQ534" i="14"/>
  <c r="BP534" i="14"/>
  <c r="BO534" i="14"/>
  <c r="BN534" i="14"/>
  <c r="BM534" i="14"/>
  <c r="BL534" i="14"/>
  <c r="BK534" i="14"/>
  <c r="BJ534" i="14"/>
  <c r="BI534" i="14"/>
  <c r="BH534" i="14"/>
  <c r="BG534" i="14"/>
  <c r="BF534" i="14"/>
  <c r="BE534" i="14"/>
  <c r="BD534" i="14"/>
  <c r="BC534" i="14"/>
  <c r="BB534" i="14"/>
  <c r="BA534" i="14"/>
  <c r="AZ534" i="14"/>
  <c r="AY534" i="14"/>
  <c r="AX534" i="14"/>
  <c r="AW534" i="14"/>
  <c r="AV534" i="14"/>
  <c r="AU534" i="14"/>
  <c r="AT534" i="14"/>
  <c r="AS534" i="14"/>
  <c r="AR534" i="14"/>
  <c r="AQ534" i="14"/>
  <c r="AP534" i="14"/>
  <c r="AO534" i="14"/>
  <c r="AN534" i="14"/>
  <c r="AM534" i="14"/>
  <c r="AL534" i="14"/>
  <c r="AK534" i="14"/>
  <c r="AJ534" i="14"/>
  <c r="AI534" i="14"/>
  <c r="AH534" i="14"/>
  <c r="AG534" i="14"/>
  <c r="AF534" i="14"/>
  <c r="AE534" i="14"/>
  <c r="AD534" i="14"/>
  <c r="AC534" i="14"/>
  <c r="AB534" i="14"/>
  <c r="AA534" i="14"/>
  <c r="Z534" i="14"/>
  <c r="Y534" i="14"/>
  <c r="X534" i="14"/>
  <c r="W534" i="14"/>
  <c r="V534" i="14"/>
  <c r="U534" i="14"/>
  <c r="T534" i="14"/>
  <c r="S534" i="14"/>
  <c r="R534" i="14"/>
  <c r="Q534" i="14"/>
  <c r="P534" i="14"/>
  <c r="O534" i="14"/>
  <c r="N534" i="14"/>
  <c r="M534" i="14"/>
  <c r="L534" i="14"/>
  <c r="K534" i="14"/>
  <c r="J534" i="14"/>
  <c r="I534" i="14"/>
  <c r="H534" i="14"/>
  <c r="G534" i="14"/>
  <c r="JB533" i="14"/>
  <c r="JA533" i="14"/>
  <c r="IZ533" i="14"/>
  <c r="IY533" i="14"/>
  <c r="IX533" i="14"/>
  <c r="IW533" i="14"/>
  <c r="IV533" i="14"/>
  <c r="IU533" i="14"/>
  <c r="IT533" i="14"/>
  <c r="IS533" i="14"/>
  <c r="IR533" i="14"/>
  <c r="IQ533" i="14"/>
  <c r="IP533" i="14"/>
  <c r="IO533" i="14"/>
  <c r="IN533" i="14"/>
  <c r="IM533" i="14"/>
  <c r="IL533" i="14"/>
  <c r="IK533" i="14"/>
  <c r="IJ533" i="14"/>
  <c r="II533" i="14"/>
  <c r="IH533" i="14"/>
  <c r="IG533" i="14"/>
  <c r="IF533" i="14"/>
  <c r="IE533" i="14"/>
  <c r="ID533" i="14"/>
  <c r="IC533" i="14"/>
  <c r="IB533" i="14"/>
  <c r="IA533" i="14"/>
  <c r="HZ533" i="14"/>
  <c r="HY533" i="14"/>
  <c r="HX533" i="14"/>
  <c r="HW533" i="14"/>
  <c r="HV533" i="14"/>
  <c r="HU533" i="14"/>
  <c r="HT533" i="14"/>
  <c r="HS533" i="14"/>
  <c r="HR533" i="14"/>
  <c r="HQ533" i="14"/>
  <c r="HP533" i="14"/>
  <c r="HO533" i="14"/>
  <c r="HN533" i="14"/>
  <c r="HM533" i="14"/>
  <c r="HL533" i="14"/>
  <c r="HK533" i="14"/>
  <c r="HJ533" i="14"/>
  <c r="HI533" i="14"/>
  <c r="HH533" i="14"/>
  <c r="HG533" i="14"/>
  <c r="HF533" i="14"/>
  <c r="HE533" i="14"/>
  <c r="HD533" i="14"/>
  <c r="HC533" i="14"/>
  <c r="HB533" i="14"/>
  <c r="HA533" i="14"/>
  <c r="GZ533" i="14"/>
  <c r="GY533" i="14"/>
  <c r="GX533" i="14"/>
  <c r="GW533" i="14"/>
  <c r="GV533" i="14"/>
  <c r="GU533" i="14"/>
  <c r="GT533" i="14"/>
  <c r="GS533" i="14"/>
  <c r="GR533" i="14"/>
  <c r="GQ533" i="14"/>
  <c r="GP533" i="14"/>
  <c r="GO533" i="14"/>
  <c r="GN533" i="14"/>
  <c r="GM533" i="14"/>
  <c r="GL533" i="14"/>
  <c r="GK533" i="14"/>
  <c r="GJ533" i="14"/>
  <c r="GI533" i="14"/>
  <c r="GH533" i="14"/>
  <c r="GG533" i="14"/>
  <c r="GF533" i="14"/>
  <c r="GE533" i="14"/>
  <c r="GD533" i="14"/>
  <c r="GC533" i="14"/>
  <c r="GB533" i="14"/>
  <c r="GA533" i="14"/>
  <c r="FZ533" i="14"/>
  <c r="FY533" i="14"/>
  <c r="FX533" i="14"/>
  <c r="FW533" i="14"/>
  <c r="FV533" i="14"/>
  <c r="FU533" i="14"/>
  <c r="FT533" i="14"/>
  <c r="FS533" i="14"/>
  <c r="FR533" i="14"/>
  <c r="FQ533" i="14"/>
  <c r="FP533" i="14"/>
  <c r="FO533" i="14"/>
  <c r="FN533" i="14"/>
  <c r="FM533" i="14"/>
  <c r="FL533" i="14"/>
  <c r="FK533" i="14"/>
  <c r="FJ533" i="14"/>
  <c r="FI533" i="14"/>
  <c r="FH533" i="14"/>
  <c r="FG533" i="14"/>
  <c r="FF533" i="14"/>
  <c r="FE533" i="14"/>
  <c r="FD533" i="14"/>
  <c r="FC533" i="14"/>
  <c r="FB533" i="14"/>
  <c r="FA533" i="14"/>
  <c r="EZ533" i="14"/>
  <c r="EY533" i="14"/>
  <c r="EX533" i="14"/>
  <c r="EW533" i="14"/>
  <c r="EV533" i="14"/>
  <c r="EU533" i="14"/>
  <c r="ET533" i="14"/>
  <c r="ES533" i="14"/>
  <c r="ER533" i="14"/>
  <c r="EQ533" i="14"/>
  <c r="EP533" i="14"/>
  <c r="EO533" i="14"/>
  <c r="EN533" i="14"/>
  <c r="EM533" i="14"/>
  <c r="EL533" i="14"/>
  <c r="EK533" i="14"/>
  <c r="EJ533" i="14"/>
  <c r="EI533" i="14"/>
  <c r="EH533" i="14"/>
  <c r="EG533" i="14"/>
  <c r="EF533" i="14"/>
  <c r="EE533" i="14"/>
  <c r="ED533" i="14"/>
  <c r="EC533" i="14"/>
  <c r="EB533" i="14"/>
  <c r="EA533" i="14"/>
  <c r="DZ533" i="14"/>
  <c r="DY533" i="14"/>
  <c r="DX533" i="14"/>
  <c r="DW533" i="14"/>
  <c r="DV533" i="14"/>
  <c r="DU533" i="14"/>
  <c r="DT533" i="14"/>
  <c r="DS533" i="14"/>
  <c r="DR533" i="14"/>
  <c r="DQ533" i="14"/>
  <c r="DP533" i="14"/>
  <c r="DO533" i="14"/>
  <c r="DN533" i="14"/>
  <c r="DM533" i="14"/>
  <c r="DL533" i="14"/>
  <c r="DK533" i="14"/>
  <c r="DJ533" i="14"/>
  <c r="DI533" i="14"/>
  <c r="DH533" i="14"/>
  <c r="DG533" i="14"/>
  <c r="DF533" i="14"/>
  <c r="DE533" i="14"/>
  <c r="DD533" i="14"/>
  <c r="DC533" i="14"/>
  <c r="DB533" i="14"/>
  <c r="DA533" i="14"/>
  <c r="CZ533" i="14"/>
  <c r="CY533" i="14"/>
  <c r="CX533" i="14"/>
  <c r="CW533" i="14"/>
  <c r="CV533" i="14"/>
  <c r="CU533" i="14"/>
  <c r="CT533" i="14"/>
  <c r="CS533" i="14"/>
  <c r="CR533" i="14"/>
  <c r="CQ533" i="14"/>
  <c r="CP533" i="14"/>
  <c r="CO533" i="14"/>
  <c r="CN533" i="14"/>
  <c r="CM533" i="14"/>
  <c r="CL533" i="14"/>
  <c r="CK533" i="14"/>
  <c r="CJ533" i="14"/>
  <c r="CI533" i="14"/>
  <c r="CH533" i="14"/>
  <c r="CG533" i="14"/>
  <c r="CF533" i="14"/>
  <c r="CE533" i="14"/>
  <c r="CD533" i="14"/>
  <c r="CC533" i="14"/>
  <c r="CB533" i="14"/>
  <c r="CA533" i="14"/>
  <c r="BZ533" i="14"/>
  <c r="BY533" i="14"/>
  <c r="BX533" i="14"/>
  <c r="BW533" i="14"/>
  <c r="BV533" i="14"/>
  <c r="BU533" i="14"/>
  <c r="BT533" i="14"/>
  <c r="BS533" i="14"/>
  <c r="BR533" i="14"/>
  <c r="BQ533" i="14"/>
  <c r="BP533" i="14"/>
  <c r="BO533" i="14"/>
  <c r="BN533" i="14"/>
  <c r="BM533" i="14"/>
  <c r="BL533" i="14"/>
  <c r="BK533" i="14"/>
  <c r="BJ533" i="14"/>
  <c r="BI533" i="14"/>
  <c r="BH533" i="14"/>
  <c r="BG533" i="14"/>
  <c r="BF533" i="14"/>
  <c r="BE533" i="14"/>
  <c r="BD533" i="14"/>
  <c r="BC533" i="14"/>
  <c r="BB533" i="14"/>
  <c r="BA533" i="14"/>
  <c r="AZ533" i="14"/>
  <c r="AY533" i="14"/>
  <c r="AX533" i="14"/>
  <c r="AW533" i="14"/>
  <c r="AV533" i="14"/>
  <c r="AU533" i="14"/>
  <c r="AT533" i="14"/>
  <c r="AS533" i="14"/>
  <c r="AR533" i="14"/>
  <c r="AQ533" i="14"/>
  <c r="AP533" i="14"/>
  <c r="AO533" i="14"/>
  <c r="AN533" i="14"/>
  <c r="AM533" i="14"/>
  <c r="AL533" i="14"/>
  <c r="AK533" i="14"/>
  <c r="AJ533" i="14"/>
  <c r="AI533" i="14"/>
  <c r="AH533" i="14"/>
  <c r="AG533" i="14"/>
  <c r="AF533" i="14"/>
  <c r="AE533" i="14"/>
  <c r="AD533" i="14"/>
  <c r="AC533" i="14"/>
  <c r="AB533" i="14"/>
  <c r="AA533" i="14"/>
  <c r="Z533" i="14"/>
  <c r="Y533" i="14"/>
  <c r="X533" i="14"/>
  <c r="W533" i="14"/>
  <c r="V533" i="14"/>
  <c r="U533" i="14"/>
  <c r="T533" i="14"/>
  <c r="S533" i="14"/>
  <c r="R533" i="14"/>
  <c r="Q533" i="14"/>
  <c r="P533" i="14"/>
  <c r="O533" i="14"/>
  <c r="N533" i="14"/>
  <c r="M533" i="14"/>
  <c r="L533" i="14"/>
  <c r="K533" i="14"/>
  <c r="J533" i="14"/>
  <c r="I533" i="14"/>
  <c r="H533" i="14"/>
  <c r="G533" i="14"/>
  <c r="JB532" i="14"/>
  <c r="JA532" i="14"/>
  <c r="IZ532" i="14"/>
  <c r="IY532" i="14"/>
  <c r="IX532" i="14"/>
  <c r="IW532" i="14"/>
  <c r="IV532" i="14"/>
  <c r="IU532" i="14"/>
  <c r="IT532" i="14"/>
  <c r="IS532" i="14"/>
  <c r="IR532" i="14"/>
  <c r="IQ532" i="14"/>
  <c r="IP532" i="14"/>
  <c r="IO532" i="14"/>
  <c r="IN532" i="14"/>
  <c r="IM532" i="14"/>
  <c r="IL532" i="14"/>
  <c r="IK532" i="14"/>
  <c r="IJ532" i="14"/>
  <c r="II532" i="14"/>
  <c r="IH532" i="14"/>
  <c r="IG532" i="14"/>
  <c r="IF532" i="14"/>
  <c r="IE532" i="14"/>
  <c r="ID532" i="14"/>
  <c r="IC532" i="14"/>
  <c r="IB532" i="14"/>
  <c r="IA532" i="14"/>
  <c r="HZ532" i="14"/>
  <c r="HY532" i="14"/>
  <c r="HX532" i="14"/>
  <c r="HW532" i="14"/>
  <c r="HV532" i="14"/>
  <c r="HU532" i="14"/>
  <c r="HT532" i="14"/>
  <c r="HS532" i="14"/>
  <c r="HR532" i="14"/>
  <c r="HQ532" i="14"/>
  <c r="HP532" i="14"/>
  <c r="HO532" i="14"/>
  <c r="HN532" i="14"/>
  <c r="HM532" i="14"/>
  <c r="HL532" i="14"/>
  <c r="HK532" i="14"/>
  <c r="HJ532" i="14"/>
  <c r="HI532" i="14"/>
  <c r="HH532" i="14"/>
  <c r="HG532" i="14"/>
  <c r="HF532" i="14"/>
  <c r="HE532" i="14"/>
  <c r="HD532" i="14"/>
  <c r="HC532" i="14"/>
  <c r="HB532" i="14"/>
  <c r="HA532" i="14"/>
  <c r="GZ532" i="14"/>
  <c r="GY532" i="14"/>
  <c r="GX532" i="14"/>
  <c r="GW532" i="14"/>
  <c r="GV532" i="14"/>
  <c r="GU532" i="14"/>
  <c r="GT532" i="14"/>
  <c r="GS532" i="14"/>
  <c r="GR532" i="14"/>
  <c r="GQ532" i="14"/>
  <c r="GP532" i="14"/>
  <c r="GO532" i="14"/>
  <c r="GN532" i="14"/>
  <c r="GM532" i="14"/>
  <c r="GL532" i="14"/>
  <c r="GK532" i="14"/>
  <c r="GJ532" i="14"/>
  <c r="GI532" i="14"/>
  <c r="GH532" i="14"/>
  <c r="GG532" i="14"/>
  <c r="GF532" i="14"/>
  <c r="GE532" i="14"/>
  <c r="GD532" i="14"/>
  <c r="GC532" i="14"/>
  <c r="GB532" i="14"/>
  <c r="GA532" i="14"/>
  <c r="FZ532" i="14"/>
  <c r="FY532" i="14"/>
  <c r="FX532" i="14"/>
  <c r="FW532" i="14"/>
  <c r="FV532" i="14"/>
  <c r="FU532" i="14"/>
  <c r="FT532" i="14"/>
  <c r="FS532" i="14"/>
  <c r="FR532" i="14"/>
  <c r="FQ532" i="14"/>
  <c r="FP532" i="14"/>
  <c r="FO532" i="14"/>
  <c r="FN532" i="14"/>
  <c r="FM532" i="14"/>
  <c r="FL532" i="14"/>
  <c r="FK532" i="14"/>
  <c r="FJ532" i="14"/>
  <c r="FI532" i="14"/>
  <c r="FH532" i="14"/>
  <c r="FG532" i="14"/>
  <c r="FF532" i="14"/>
  <c r="FE532" i="14"/>
  <c r="FD532" i="14"/>
  <c r="FC532" i="14"/>
  <c r="FB532" i="14"/>
  <c r="FA532" i="14"/>
  <c r="EZ532" i="14"/>
  <c r="EY532" i="14"/>
  <c r="EX532" i="14"/>
  <c r="EW532" i="14"/>
  <c r="EV532" i="14"/>
  <c r="EU532" i="14"/>
  <c r="ET532" i="14"/>
  <c r="ES532" i="14"/>
  <c r="ER532" i="14"/>
  <c r="EQ532" i="14"/>
  <c r="EP532" i="14"/>
  <c r="EO532" i="14"/>
  <c r="EN532" i="14"/>
  <c r="EM532" i="14"/>
  <c r="EL532" i="14"/>
  <c r="EK532" i="14"/>
  <c r="EJ532" i="14"/>
  <c r="EI532" i="14"/>
  <c r="EH532" i="14"/>
  <c r="EG532" i="14"/>
  <c r="EF532" i="14"/>
  <c r="EE532" i="14"/>
  <c r="ED532" i="14"/>
  <c r="EC532" i="14"/>
  <c r="EB532" i="14"/>
  <c r="EA532" i="14"/>
  <c r="DZ532" i="14"/>
  <c r="DY532" i="14"/>
  <c r="DX532" i="14"/>
  <c r="DW532" i="14"/>
  <c r="DV532" i="14"/>
  <c r="DU532" i="14"/>
  <c r="DT532" i="14"/>
  <c r="DS532" i="14"/>
  <c r="DR532" i="14"/>
  <c r="DQ532" i="14"/>
  <c r="DP532" i="14"/>
  <c r="DO532" i="14"/>
  <c r="DN532" i="14"/>
  <c r="DM532" i="14"/>
  <c r="DL532" i="14"/>
  <c r="DK532" i="14"/>
  <c r="DJ532" i="14"/>
  <c r="DI532" i="14"/>
  <c r="DH532" i="14"/>
  <c r="DG532" i="14"/>
  <c r="DF532" i="14"/>
  <c r="DE532" i="14"/>
  <c r="DD532" i="14"/>
  <c r="DC532" i="14"/>
  <c r="DB532" i="14"/>
  <c r="DA532" i="14"/>
  <c r="CZ532" i="14"/>
  <c r="CY532" i="14"/>
  <c r="CX532" i="14"/>
  <c r="CW532" i="14"/>
  <c r="CV532" i="14"/>
  <c r="CU532" i="14"/>
  <c r="CT532" i="14"/>
  <c r="CS532" i="14"/>
  <c r="CR532" i="14"/>
  <c r="CQ532" i="14"/>
  <c r="CP532" i="14"/>
  <c r="CO532" i="14"/>
  <c r="CN532" i="14"/>
  <c r="CM532" i="14"/>
  <c r="CL532" i="14"/>
  <c r="CK532" i="14"/>
  <c r="CJ532" i="14"/>
  <c r="CI532" i="14"/>
  <c r="CH532" i="14"/>
  <c r="CG532" i="14"/>
  <c r="CF532" i="14"/>
  <c r="CE532" i="14"/>
  <c r="CD532" i="14"/>
  <c r="CC532" i="14"/>
  <c r="CB532" i="14"/>
  <c r="CA532" i="14"/>
  <c r="BZ532" i="14"/>
  <c r="BY532" i="14"/>
  <c r="BX532" i="14"/>
  <c r="BW532" i="14"/>
  <c r="BV532" i="14"/>
  <c r="BU532" i="14"/>
  <c r="BT532" i="14"/>
  <c r="BS532" i="14"/>
  <c r="BR532" i="14"/>
  <c r="BQ532" i="14"/>
  <c r="BP532" i="14"/>
  <c r="BO532" i="14"/>
  <c r="BN532" i="14"/>
  <c r="BM532" i="14"/>
  <c r="BL532" i="14"/>
  <c r="BK532" i="14"/>
  <c r="BJ532" i="14"/>
  <c r="BI532" i="14"/>
  <c r="BH532" i="14"/>
  <c r="BG532" i="14"/>
  <c r="BF532" i="14"/>
  <c r="BE532" i="14"/>
  <c r="BD532" i="14"/>
  <c r="BC532" i="14"/>
  <c r="BB532" i="14"/>
  <c r="BA532" i="14"/>
  <c r="AZ532" i="14"/>
  <c r="AY532" i="14"/>
  <c r="AX532" i="14"/>
  <c r="AW532" i="14"/>
  <c r="AV532" i="14"/>
  <c r="AU532" i="14"/>
  <c r="AT532" i="14"/>
  <c r="AS532" i="14"/>
  <c r="AR532" i="14"/>
  <c r="AQ532" i="14"/>
  <c r="AP532" i="14"/>
  <c r="AO532" i="14"/>
  <c r="AN532" i="14"/>
  <c r="AM532" i="14"/>
  <c r="AL532" i="14"/>
  <c r="AK532" i="14"/>
  <c r="AJ532" i="14"/>
  <c r="AI532" i="14"/>
  <c r="AH532" i="14"/>
  <c r="AG532" i="14"/>
  <c r="AF532" i="14"/>
  <c r="AE532" i="14"/>
  <c r="AD532" i="14"/>
  <c r="AC532" i="14"/>
  <c r="AB532" i="14"/>
  <c r="AA532" i="14"/>
  <c r="Z532" i="14"/>
  <c r="Y532" i="14"/>
  <c r="X532" i="14"/>
  <c r="W532" i="14"/>
  <c r="V532" i="14"/>
  <c r="U532" i="14"/>
  <c r="T532" i="14"/>
  <c r="S532" i="14"/>
  <c r="R532" i="14"/>
  <c r="Q532" i="14"/>
  <c r="P532" i="14"/>
  <c r="O532" i="14"/>
  <c r="N532" i="14"/>
  <c r="M532" i="14"/>
  <c r="L532" i="14"/>
  <c r="K532" i="14"/>
  <c r="J532" i="14"/>
  <c r="I532" i="14"/>
  <c r="H532" i="14"/>
  <c r="G532" i="14"/>
  <c r="JB531" i="14"/>
  <c r="JA531" i="14"/>
  <c r="IZ531" i="14"/>
  <c r="IY531" i="14"/>
  <c r="IX531" i="14"/>
  <c r="IW531" i="14"/>
  <c r="IV531" i="14"/>
  <c r="IU531" i="14"/>
  <c r="IT531" i="14"/>
  <c r="IS531" i="14"/>
  <c r="IR531" i="14"/>
  <c r="IQ531" i="14"/>
  <c r="IP531" i="14"/>
  <c r="IO531" i="14"/>
  <c r="IN531" i="14"/>
  <c r="IM531" i="14"/>
  <c r="IL531" i="14"/>
  <c r="IK531" i="14"/>
  <c r="IJ531" i="14"/>
  <c r="II531" i="14"/>
  <c r="IH531" i="14"/>
  <c r="IG531" i="14"/>
  <c r="IF531" i="14"/>
  <c r="IE531" i="14"/>
  <c r="ID531" i="14"/>
  <c r="IC531" i="14"/>
  <c r="IB531" i="14"/>
  <c r="IA531" i="14"/>
  <c r="HZ531" i="14"/>
  <c r="HY531" i="14"/>
  <c r="HX531" i="14"/>
  <c r="HW531" i="14"/>
  <c r="HV531" i="14"/>
  <c r="HU531" i="14"/>
  <c r="HT531" i="14"/>
  <c r="HS531" i="14"/>
  <c r="HR531" i="14"/>
  <c r="HQ531" i="14"/>
  <c r="HP531" i="14"/>
  <c r="HO531" i="14"/>
  <c r="HN531" i="14"/>
  <c r="HM531" i="14"/>
  <c r="HL531" i="14"/>
  <c r="HK531" i="14"/>
  <c r="HJ531" i="14"/>
  <c r="HI531" i="14"/>
  <c r="HH531" i="14"/>
  <c r="HG531" i="14"/>
  <c r="HF531" i="14"/>
  <c r="HE531" i="14"/>
  <c r="HD531" i="14"/>
  <c r="HC531" i="14"/>
  <c r="HB531" i="14"/>
  <c r="HA531" i="14"/>
  <c r="GZ531" i="14"/>
  <c r="GY531" i="14"/>
  <c r="GX531" i="14"/>
  <c r="GW531" i="14"/>
  <c r="GV531" i="14"/>
  <c r="GU531" i="14"/>
  <c r="GT531" i="14"/>
  <c r="GS531" i="14"/>
  <c r="GR531" i="14"/>
  <c r="GQ531" i="14"/>
  <c r="GP531" i="14"/>
  <c r="GO531" i="14"/>
  <c r="GN531" i="14"/>
  <c r="GM531" i="14"/>
  <c r="GL531" i="14"/>
  <c r="GK531" i="14"/>
  <c r="GJ531" i="14"/>
  <c r="GI531" i="14"/>
  <c r="GH531" i="14"/>
  <c r="GG531" i="14"/>
  <c r="GF531" i="14"/>
  <c r="GE531" i="14"/>
  <c r="GD531" i="14"/>
  <c r="GC531" i="14"/>
  <c r="GB531" i="14"/>
  <c r="GA531" i="14"/>
  <c r="FZ531" i="14"/>
  <c r="FY531" i="14"/>
  <c r="FX531" i="14"/>
  <c r="FW531" i="14"/>
  <c r="FV531" i="14"/>
  <c r="FU531" i="14"/>
  <c r="FT531" i="14"/>
  <c r="FS531" i="14"/>
  <c r="FR531" i="14"/>
  <c r="FQ531" i="14"/>
  <c r="FP531" i="14"/>
  <c r="FO531" i="14"/>
  <c r="FN531" i="14"/>
  <c r="FM531" i="14"/>
  <c r="FL531" i="14"/>
  <c r="FK531" i="14"/>
  <c r="FJ531" i="14"/>
  <c r="FI531" i="14"/>
  <c r="FH531" i="14"/>
  <c r="FG531" i="14"/>
  <c r="FF531" i="14"/>
  <c r="FE531" i="14"/>
  <c r="FD531" i="14"/>
  <c r="FC531" i="14"/>
  <c r="FB531" i="14"/>
  <c r="FA531" i="14"/>
  <c r="EZ531" i="14"/>
  <c r="EY531" i="14"/>
  <c r="EX531" i="14"/>
  <c r="EW531" i="14"/>
  <c r="EV531" i="14"/>
  <c r="EU531" i="14"/>
  <c r="ET531" i="14"/>
  <c r="ES531" i="14"/>
  <c r="ER531" i="14"/>
  <c r="EQ531" i="14"/>
  <c r="EP531" i="14"/>
  <c r="EO531" i="14"/>
  <c r="EN531" i="14"/>
  <c r="EM531" i="14"/>
  <c r="EL531" i="14"/>
  <c r="EK531" i="14"/>
  <c r="EJ531" i="14"/>
  <c r="EI531" i="14"/>
  <c r="EH531" i="14"/>
  <c r="EG531" i="14"/>
  <c r="EF531" i="14"/>
  <c r="EE531" i="14"/>
  <c r="ED531" i="14"/>
  <c r="EC531" i="14"/>
  <c r="EB531" i="14"/>
  <c r="EA531" i="14"/>
  <c r="DZ531" i="14"/>
  <c r="DY531" i="14"/>
  <c r="DX531" i="14"/>
  <c r="DW531" i="14"/>
  <c r="DV531" i="14"/>
  <c r="DU531" i="14"/>
  <c r="DT531" i="14"/>
  <c r="DS531" i="14"/>
  <c r="DR531" i="14"/>
  <c r="DQ531" i="14"/>
  <c r="DP531" i="14"/>
  <c r="DO531" i="14"/>
  <c r="DN531" i="14"/>
  <c r="DM531" i="14"/>
  <c r="DL531" i="14"/>
  <c r="DK531" i="14"/>
  <c r="DJ531" i="14"/>
  <c r="DI531" i="14"/>
  <c r="DH531" i="14"/>
  <c r="DG531" i="14"/>
  <c r="DF531" i="14"/>
  <c r="DE531" i="14"/>
  <c r="DD531" i="14"/>
  <c r="DC531" i="14"/>
  <c r="DB531" i="14"/>
  <c r="DA531" i="14"/>
  <c r="CZ531" i="14"/>
  <c r="CY531" i="14"/>
  <c r="CX531" i="14"/>
  <c r="CW531" i="14"/>
  <c r="CV531" i="14"/>
  <c r="CU531" i="14"/>
  <c r="CT531" i="14"/>
  <c r="CS531" i="14"/>
  <c r="CR531" i="14"/>
  <c r="CQ531" i="14"/>
  <c r="CP531" i="14"/>
  <c r="CO531" i="14"/>
  <c r="CN531" i="14"/>
  <c r="CM531" i="14"/>
  <c r="CL531" i="14"/>
  <c r="CK531" i="14"/>
  <c r="CJ531" i="14"/>
  <c r="CI531" i="14"/>
  <c r="CH531" i="14"/>
  <c r="CG531" i="14"/>
  <c r="CF531" i="14"/>
  <c r="CE531" i="14"/>
  <c r="CD531" i="14"/>
  <c r="CC531" i="14"/>
  <c r="CB531" i="14"/>
  <c r="CA531" i="14"/>
  <c r="BZ531" i="14"/>
  <c r="BY531" i="14"/>
  <c r="BX531" i="14"/>
  <c r="BW531" i="14"/>
  <c r="BV531" i="14"/>
  <c r="BU531" i="14"/>
  <c r="BT531" i="14"/>
  <c r="BS531" i="14"/>
  <c r="BR531" i="14"/>
  <c r="BQ531" i="14"/>
  <c r="BP531" i="14"/>
  <c r="BO531" i="14"/>
  <c r="BN531" i="14"/>
  <c r="BM531" i="14"/>
  <c r="BL531" i="14"/>
  <c r="BK531" i="14"/>
  <c r="BJ531" i="14"/>
  <c r="BI531" i="14"/>
  <c r="BH531" i="14"/>
  <c r="BG531" i="14"/>
  <c r="BF531" i="14"/>
  <c r="BE531" i="14"/>
  <c r="BD531" i="14"/>
  <c r="BC531" i="14"/>
  <c r="BB531" i="14"/>
  <c r="BA531" i="14"/>
  <c r="AZ531" i="14"/>
  <c r="AY531" i="14"/>
  <c r="AX531" i="14"/>
  <c r="AW531" i="14"/>
  <c r="AV531" i="14"/>
  <c r="AU531" i="14"/>
  <c r="AT531" i="14"/>
  <c r="AS531" i="14"/>
  <c r="AR531" i="14"/>
  <c r="AQ531" i="14"/>
  <c r="AP531" i="14"/>
  <c r="AO531" i="14"/>
  <c r="AN531" i="14"/>
  <c r="AM531" i="14"/>
  <c r="AL531" i="14"/>
  <c r="AK531" i="14"/>
  <c r="AJ531" i="14"/>
  <c r="AI531" i="14"/>
  <c r="AH531" i="14"/>
  <c r="AG531" i="14"/>
  <c r="AF531" i="14"/>
  <c r="AE531" i="14"/>
  <c r="AD531" i="14"/>
  <c r="AC531" i="14"/>
  <c r="AB531" i="14"/>
  <c r="AA531" i="14"/>
  <c r="Z531" i="14"/>
  <c r="Y531" i="14"/>
  <c r="X531" i="14"/>
  <c r="W531" i="14"/>
  <c r="V531" i="14"/>
  <c r="U531" i="14"/>
  <c r="T531" i="14"/>
  <c r="S531" i="14"/>
  <c r="R531" i="14"/>
  <c r="Q531" i="14"/>
  <c r="P531" i="14"/>
  <c r="O531" i="14"/>
  <c r="N531" i="14"/>
  <c r="M531" i="14"/>
  <c r="L531" i="14"/>
  <c r="K531" i="14"/>
  <c r="J531" i="14"/>
  <c r="I531" i="14"/>
  <c r="H531" i="14"/>
  <c r="G531" i="14"/>
  <c r="JB530" i="14"/>
  <c r="JA530" i="14"/>
  <c r="IZ530" i="14"/>
  <c r="IY530" i="14"/>
  <c r="IX530" i="14"/>
  <c r="IW530" i="14"/>
  <c r="IV530" i="14"/>
  <c r="IU530" i="14"/>
  <c r="IT530" i="14"/>
  <c r="IS530" i="14"/>
  <c r="IR530" i="14"/>
  <c r="IQ530" i="14"/>
  <c r="IP530" i="14"/>
  <c r="IO530" i="14"/>
  <c r="IN530" i="14"/>
  <c r="IM530" i="14"/>
  <c r="IL530" i="14"/>
  <c r="IK530" i="14"/>
  <c r="IJ530" i="14"/>
  <c r="II530" i="14"/>
  <c r="IH530" i="14"/>
  <c r="IG530" i="14"/>
  <c r="IF530" i="14"/>
  <c r="IE530" i="14"/>
  <c r="ID530" i="14"/>
  <c r="IC530" i="14"/>
  <c r="IB530" i="14"/>
  <c r="IA530" i="14"/>
  <c r="HZ530" i="14"/>
  <c r="HY530" i="14"/>
  <c r="HX530" i="14"/>
  <c r="HW530" i="14"/>
  <c r="HV530" i="14"/>
  <c r="HU530" i="14"/>
  <c r="HT530" i="14"/>
  <c r="HS530" i="14"/>
  <c r="HR530" i="14"/>
  <c r="HQ530" i="14"/>
  <c r="HP530" i="14"/>
  <c r="HO530" i="14"/>
  <c r="HN530" i="14"/>
  <c r="HM530" i="14"/>
  <c r="HL530" i="14"/>
  <c r="HK530" i="14"/>
  <c r="HJ530" i="14"/>
  <c r="HI530" i="14"/>
  <c r="HH530" i="14"/>
  <c r="HG530" i="14"/>
  <c r="HF530" i="14"/>
  <c r="HE530" i="14"/>
  <c r="HD530" i="14"/>
  <c r="HC530" i="14"/>
  <c r="HB530" i="14"/>
  <c r="HA530" i="14"/>
  <c r="GZ530" i="14"/>
  <c r="GY530" i="14"/>
  <c r="GX530" i="14"/>
  <c r="GW530" i="14"/>
  <c r="GV530" i="14"/>
  <c r="GU530" i="14"/>
  <c r="GT530" i="14"/>
  <c r="GS530" i="14"/>
  <c r="GR530" i="14"/>
  <c r="GQ530" i="14"/>
  <c r="GP530" i="14"/>
  <c r="GO530" i="14"/>
  <c r="GN530" i="14"/>
  <c r="GM530" i="14"/>
  <c r="GL530" i="14"/>
  <c r="GK530" i="14"/>
  <c r="GJ530" i="14"/>
  <c r="GI530" i="14"/>
  <c r="GH530" i="14"/>
  <c r="GG530" i="14"/>
  <c r="GF530" i="14"/>
  <c r="GE530" i="14"/>
  <c r="GD530" i="14"/>
  <c r="GC530" i="14"/>
  <c r="GB530" i="14"/>
  <c r="GA530" i="14"/>
  <c r="FZ530" i="14"/>
  <c r="FY530" i="14"/>
  <c r="FX530" i="14"/>
  <c r="FW530" i="14"/>
  <c r="FV530" i="14"/>
  <c r="FU530" i="14"/>
  <c r="FT530" i="14"/>
  <c r="FS530" i="14"/>
  <c r="FR530" i="14"/>
  <c r="FQ530" i="14"/>
  <c r="FP530" i="14"/>
  <c r="FO530" i="14"/>
  <c r="FN530" i="14"/>
  <c r="FM530" i="14"/>
  <c r="FL530" i="14"/>
  <c r="FK530" i="14"/>
  <c r="FJ530" i="14"/>
  <c r="FI530" i="14"/>
  <c r="FH530" i="14"/>
  <c r="FG530" i="14"/>
  <c r="FF530" i="14"/>
  <c r="FE530" i="14"/>
  <c r="FD530" i="14"/>
  <c r="FC530" i="14"/>
  <c r="FB530" i="14"/>
  <c r="FA530" i="14"/>
  <c r="EZ530" i="14"/>
  <c r="EY530" i="14"/>
  <c r="EX530" i="14"/>
  <c r="EW530" i="14"/>
  <c r="EV530" i="14"/>
  <c r="EU530" i="14"/>
  <c r="ET530" i="14"/>
  <c r="ES530" i="14"/>
  <c r="ER530" i="14"/>
  <c r="EQ530" i="14"/>
  <c r="EP530" i="14"/>
  <c r="EO530" i="14"/>
  <c r="EN530" i="14"/>
  <c r="EM530" i="14"/>
  <c r="EL530" i="14"/>
  <c r="EK530" i="14"/>
  <c r="EJ530" i="14"/>
  <c r="EI530" i="14"/>
  <c r="EH530" i="14"/>
  <c r="EG530" i="14"/>
  <c r="EF530" i="14"/>
  <c r="EE530" i="14"/>
  <c r="ED530" i="14"/>
  <c r="EC530" i="14"/>
  <c r="EB530" i="14"/>
  <c r="EA530" i="14"/>
  <c r="DZ530" i="14"/>
  <c r="DY530" i="14"/>
  <c r="DX530" i="14"/>
  <c r="DW530" i="14"/>
  <c r="DV530" i="14"/>
  <c r="DU530" i="14"/>
  <c r="DT530" i="14"/>
  <c r="DS530" i="14"/>
  <c r="DR530" i="14"/>
  <c r="DQ530" i="14"/>
  <c r="DP530" i="14"/>
  <c r="DO530" i="14"/>
  <c r="DN530" i="14"/>
  <c r="DM530" i="14"/>
  <c r="DL530" i="14"/>
  <c r="DK530" i="14"/>
  <c r="DJ530" i="14"/>
  <c r="DI530" i="14"/>
  <c r="DH530" i="14"/>
  <c r="DG530" i="14"/>
  <c r="DF530" i="14"/>
  <c r="DE530" i="14"/>
  <c r="DD530" i="14"/>
  <c r="DC530" i="14"/>
  <c r="DB530" i="14"/>
  <c r="DA530" i="14"/>
  <c r="CZ530" i="14"/>
  <c r="CY530" i="14"/>
  <c r="CX530" i="14"/>
  <c r="CW530" i="14"/>
  <c r="CV530" i="14"/>
  <c r="CU530" i="14"/>
  <c r="CT530" i="14"/>
  <c r="CS530" i="14"/>
  <c r="CR530" i="14"/>
  <c r="CQ530" i="14"/>
  <c r="CP530" i="14"/>
  <c r="CO530" i="14"/>
  <c r="CN530" i="14"/>
  <c r="CM530" i="14"/>
  <c r="CL530" i="14"/>
  <c r="CK530" i="14"/>
  <c r="CJ530" i="14"/>
  <c r="CI530" i="14"/>
  <c r="CH530" i="14"/>
  <c r="CG530" i="14"/>
  <c r="CF530" i="14"/>
  <c r="CE530" i="14"/>
  <c r="CD530" i="14"/>
  <c r="CC530" i="14"/>
  <c r="CB530" i="14"/>
  <c r="CA530" i="14"/>
  <c r="BZ530" i="14"/>
  <c r="BY530" i="14"/>
  <c r="BX530" i="14"/>
  <c r="BW530" i="14"/>
  <c r="BV530" i="14"/>
  <c r="BU530" i="14"/>
  <c r="BT530" i="14"/>
  <c r="BS530" i="14"/>
  <c r="BR530" i="14"/>
  <c r="BQ530" i="14"/>
  <c r="BP530" i="14"/>
  <c r="BO530" i="14"/>
  <c r="BN530" i="14"/>
  <c r="BM530" i="14"/>
  <c r="BL530" i="14"/>
  <c r="BK530" i="14"/>
  <c r="BJ530" i="14"/>
  <c r="BI530" i="14"/>
  <c r="BH530" i="14"/>
  <c r="BG530" i="14"/>
  <c r="BF530" i="14"/>
  <c r="BE530" i="14"/>
  <c r="BD530" i="14"/>
  <c r="BC530" i="14"/>
  <c r="BB530" i="14"/>
  <c r="BA530" i="14"/>
  <c r="AZ530" i="14"/>
  <c r="AY530" i="14"/>
  <c r="AX530" i="14"/>
  <c r="AW530" i="14"/>
  <c r="AV530" i="14"/>
  <c r="AU530" i="14"/>
  <c r="AT530" i="14"/>
  <c r="AS530" i="14"/>
  <c r="AR530" i="14"/>
  <c r="AQ530" i="14"/>
  <c r="AP530" i="14"/>
  <c r="AO530" i="14"/>
  <c r="AN530" i="14"/>
  <c r="AM530" i="14"/>
  <c r="AL530" i="14"/>
  <c r="AK530" i="14"/>
  <c r="AJ530" i="14"/>
  <c r="AI530" i="14"/>
  <c r="AH530" i="14"/>
  <c r="AG530" i="14"/>
  <c r="AF530" i="14"/>
  <c r="AE530" i="14"/>
  <c r="AD530" i="14"/>
  <c r="AC530" i="14"/>
  <c r="AB530" i="14"/>
  <c r="AA530" i="14"/>
  <c r="Z530" i="14"/>
  <c r="Y530" i="14"/>
  <c r="X530" i="14"/>
  <c r="W530" i="14"/>
  <c r="V530" i="14"/>
  <c r="U530" i="14"/>
  <c r="T530" i="14"/>
  <c r="S530" i="14"/>
  <c r="R530" i="14"/>
  <c r="Q530" i="14"/>
  <c r="P530" i="14"/>
  <c r="O530" i="14"/>
  <c r="N530" i="14"/>
  <c r="M530" i="14"/>
  <c r="L530" i="14"/>
  <c r="K530" i="14"/>
  <c r="J530" i="14"/>
  <c r="I530" i="14"/>
  <c r="H530" i="14"/>
  <c r="G530" i="14"/>
  <c r="JB529" i="14"/>
  <c r="JA529" i="14"/>
  <c r="IZ529" i="14"/>
  <c r="IY529" i="14"/>
  <c r="IX529" i="14"/>
  <c r="IW529" i="14"/>
  <c r="IV529" i="14"/>
  <c r="IU529" i="14"/>
  <c r="IT529" i="14"/>
  <c r="IS529" i="14"/>
  <c r="IR529" i="14"/>
  <c r="IQ529" i="14"/>
  <c r="IP529" i="14"/>
  <c r="IO529" i="14"/>
  <c r="IN529" i="14"/>
  <c r="IM529" i="14"/>
  <c r="IL529" i="14"/>
  <c r="IK529" i="14"/>
  <c r="IJ529" i="14"/>
  <c r="II529" i="14"/>
  <c r="IH529" i="14"/>
  <c r="IG529" i="14"/>
  <c r="IF529" i="14"/>
  <c r="IE529" i="14"/>
  <c r="ID529" i="14"/>
  <c r="IC529" i="14"/>
  <c r="IB529" i="14"/>
  <c r="IA529" i="14"/>
  <c r="HZ529" i="14"/>
  <c r="HY529" i="14"/>
  <c r="HX529" i="14"/>
  <c r="HW529" i="14"/>
  <c r="HV529" i="14"/>
  <c r="HU529" i="14"/>
  <c r="HT529" i="14"/>
  <c r="HS529" i="14"/>
  <c r="HR529" i="14"/>
  <c r="HQ529" i="14"/>
  <c r="HP529" i="14"/>
  <c r="HO529" i="14"/>
  <c r="HN529" i="14"/>
  <c r="HM529" i="14"/>
  <c r="HL529" i="14"/>
  <c r="HK529" i="14"/>
  <c r="HJ529" i="14"/>
  <c r="HI529" i="14"/>
  <c r="HH529" i="14"/>
  <c r="HG529" i="14"/>
  <c r="HF529" i="14"/>
  <c r="HE529" i="14"/>
  <c r="HD529" i="14"/>
  <c r="HC529" i="14"/>
  <c r="HB529" i="14"/>
  <c r="HA529" i="14"/>
  <c r="GZ529" i="14"/>
  <c r="GY529" i="14"/>
  <c r="GX529" i="14"/>
  <c r="GW529" i="14"/>
  <c r="GV529" i="14"/>
  <c r="GU529" i="14"/>
  <c r="GT529" i="14"/>
  <c r="GS529" i="14"/>
  <c r="GR529" i="14"/>
  <c r="GQ529" i="14"/>
  <c r="GP529" i="14"/>
  <c r="GO529" i="14"/>
  <c r="GN529" i="14"/>
  <c r="GM529" i="14"/>
  <c r="GL529" i="14"/>
  <c r="GK529" i="14"/>
  <c r="GJ529" i="14"/>
  <c r="GI529" i="14"/>
  <c r="GH529" i="14"/>
  <c r="GG529" i="14"/>
  <c r="GF529" i="14"/>
  <c r="GE529" i="14"/>
  <c r="GD529" i="14"/>
  <c r="GC529" i="14"/>
  <c r="GB529" i="14"/>
  <c r="GA529" i="14"/>
  <c r="FZ529" i="14"/>
  <c r="FY529" i="14"/>
  <c r="FX529" i="14"/>
  <c r="FW529" i="14"/>
  <c r="FV529" i="14"/>
  <c r="FU529" i="14"/>
  <c r="FT529" i="14"/>
  <c r="FS529" i="14"/>
  <c r="FR529" i="14"/>
  <c r="FQ529" i="14"/>
  <c r="FP529" i="14"/>
  <c r="FO529" i="14"/>
  <c r="FN529" i="14"/>
  <c r="FM529" i="14"/>
  <c r="FL529" i="14"/>
  <c r="FK529" i="14"/>
  <c r="FJ529" i="14"/>
  <c r="FI529" i="14"/>
  <c r="FH529" i="14"/>
  <c r="FG529" i="14"/>
  <c r="FF529" i="14"/>
  <c r="FE529" i="14"/>
  <c r="FD529" i="14"/>
  <c r="FC529" i="14"/>
  <c r="FB529" i="14"/>
  <c r="FA529" i="14"/>
  <c r="EZ529" i="14"/>
  <c r="EY529" i="14"/>
  <c r="EX529" i="14"/>
  <c r="EW529" i="14"/>
  <c r="EV529" i="14"/>
  <c r="EU529" i="14"/>
  <c r="ET529" i="14"/>
  <c r="ES529" i="14"/>
  <c r="ER529" i="14"/>
  <c r="EQ529" i="14"/>
  <c r="EP529" i="14"/>
  <c r="EO529" i="14"/>
  <c r="EN529" i="14"/>
  <c r="EM529" i="14"/>
  <c r="EL529" i="14"/>
  <c r="EK529" i="14"/>
  <c r="EJ529" i="14"/>
  <c r="EI529" i="14"/>
  <c r="EH529" i="14"/>
  <c r="EG529" i="14"/>
  <c r="EF529" i="14"/>
  <c r="EE529" i="14"/>
  <c r="ED529" i="14"/>
  <c r="EC529" i="14"/>
  <c r="EB529" i="14"/>
  <c r="EA529" i="14"/>
  <c r="DZ529" i="14"/>
  <c r="DY529" i="14"/>
  <c r="DX529" i="14"/>
  <c r="DW529" i="14"/>
  <c r="DV529" i="14"/>
  <c r="DU529" i="14"/>
  <c r="DT529" i="14"/>
  <c r="DS529" i="14"/>
  <c r="DR529" i="14"/>
  <c r="DQ529" i="14"/>
  <c r="DP529" i="14"/>
  <c r="DO529" i="14"/>
  <c r="DN529" i="14"/>
  <c r="DM529" i="14"/>
  <c r="DL529" i="14"/>
  <c r="DK529" i="14"/>
  <c r="DJ529" i="14"/>
  <c r="DI529" i="14"/>
  <c r="DH529" i="14"/>
  <c r="DG529" i="14"/>
  <c r="DF529" i="14"/>
  <c r="DE529" i="14"/>
  <c r="DD529" i="14"/>
  <c r="DC529" i="14"/>
  <c r="DB529" i="14"/>
  <c r="DA529" i="14"/>
  <c r="CZ529" i="14"/>
  <c r="CY529" i="14"/>
  <c r="CX529" i="14"/>
  <c r="CW529" i="14"/>
  <c r="CV529" i="14"/>
  <c r="CU529" i="14"/>
  <c r="CT529" i="14"/>
  <c r="CS529" i="14"/>
  <c r="CR529" i="14"/>
  <c r="CQ529" i="14"/>
  <c r="CP529" i="14"/>
  <c r="CO529" i="14"/>
  <c r="CN529" i="14"/>
  <c r="CM529" i="14"/>
  <c r="CL529" i="14"/>
  <c r="CK529" i="14"/>
  <c r="CJ529" i="14"/>
  <c r="CI529" i="14"/>
  <c r="CH529" i="14"/>
  <c r="CG529" i="14"/>
  <c r="CF529" i="14"/>
  <c r="CE529" i="14"/>
  <c r="CD529" i="14"/>
  <c r="CC529" i="14"/>
  <c r="CB529" i="14"/>
  <c r="CA529" i="14"/>
  <c r="BZ529" i="14"/>
  <c r="BY529" i="14"/>
  <c r="BX529" i="14"/>
  <c r="BW529" i="14"/>
  <c r="BV529" i="14"/>
  <c r="BU529" i="14"/>
  <c r="BT529" i="14"/>
  <c r="BS529" i="14"/>
  <c r="BR529" i="14"/>
  <c r="BQ529" i="14"/>
  <c r="BP529" i="14"/>
  <c r="BO529" i="14"/>
  <c r="BN529" i="14"/>
  <c r="BM529" i="14"/>
  <c r="BL529" i="14"/>
  <c r="BK529" i="14"/>
  <c r="BJ529" i="14"/>
  <c r="BI529" i="14"/>
  <c r="BH529" i="14"/>
  <c r="BG529" i="14"/>
  <c r="BF529" i="14"/>
  <c r="BE529" i="14"/>
  <c r="BD529" i="14"/>
  <c r="BC529" i="14"/>
  <c r="BB529" i="14"/>
  <c r="BA529" i="14"/>
  <c r="AZ529" i="14"/>
  <c r="AY529" i="14"/>
  <c r="AX529" i="14"/>
  <c r="AW529" i="14"/>
  <c r="AV529" i="14"/>
  <c r="AU529" i="14"/>
  <c r="AT529" i="14"/>
  <c r="AS529" i="14"/>
  <c r="AR529" i="14"/>
  <c r="AQ529" i="14"/>
  <c r="AP529" i="14"/>
  <c r="AO529" i="14"/>
  <c r="AN529" i="14"/>
  <c r="AM529" i="14"/>
  <c r="AL529" i="14"/>
  <c r="AK529" i="14"/>
  <c r="AJ529" i="14"/>
  <c r="AI529" i="14"/>
  <c r="AH529" i="14"/>
  <c r="AG529" i="14"/>
  <c r="AF529" i="14"/>
  <c r="AE529" i="14"/>
  <c r="AD529" i="14"/>
  <c r="AC529" i="14"/>
  <c r="AB529" i="14"/>
  <c r="AA529" i="14"/>
  <c r="Z529" i="14"/>
  <c r="Y529" i="14"/>
  <c r="X529" i="14"/>
  <c r="W529" i="14"/>
  <c r="V529" i="14"/>
  <c r="U529" i="14"/>
  <c r="T529" i="14"/>
  <c r="S529" i="14"/>
  <c r="R529" i="14"/>
  <c r="Q529" i="14"/>
  <c r="P529" i="14"/>
  <c r="O529" i="14"/>
  <c r="N529" i="14"/>
  <c r="M529" i="14"/>
  <c r="L529" i="14"/>
  <c r="K529" i="14"/>
  <c r="J529" i="14"/>
  <c r="I529" i="14"/>
  <c r="H529" i="14"/>
  <c r="G529" i="14"/>
  <c r="JB528" i="14"/>
  <c r="JA528" i="14"/>
  <c r="IZ528" i="14"/>
  <c r="IY528" i="14"/>
  <c r="IX528" i="14"/>
  <c r="IW528" i="14"/>
  <c r="IV528" i="14"/>
  <c r="IU528" i="14"/>
  <c r="IT528" i="14"/>
  <c r="IS528" i="14"/>
  <c r="IR528" i="14"/>
  <c r="IQ528" i="14"/>
  <c r="IP528" i="14"/>
  <c r="IO528" i="14"/>
  <c r="IN528" i="14"/>
  <c r="IM528" i="14"/>
  <c r="IL528" i="14"/>
  <c r="IK528" i="14"/>
  <c r="IJ528" i="14"/>
  <c r="II528" i="14"/>
  <c r="IH528" i="14"/>
  <c r="IG528" i="14"/>
  <c r="IF528" i="14"/>
  <c r="IE528" i="14"/>
  <c r="ID528" i="14"/>
  <c r="IC528" i="14"/>
  <c r="IB528" i="14"/>
  <c r="IA528" i="14"/>
  <c r="HZ528" i="14"/>
  <c r="HY528" i="14"/>
  <c r="HX528" i="14"/>
  <c r="HW528" i="14"/>
  <c r="HV528" i="14"/>
  <c r="HU528" i="14"/>
  <c r="HT528" i="14"/>
  <c r="HS528" i="14"/>
  <c r="HR528" i="14"/>
  <c r="HQ528" i="14"/>
  <c r="HP528" i="14"/>
  <c r="HO528" i="14"/>
  <c r="HN528" i="14"/>
  <c r="HM528" i="14"/>
  <c r="HL528" i="14"/>
  <c r="HK528" i="14"/>
  <c r="HJ528" i="14"/>
  <c r="HI528" i="14"/>
  <c r="HH528" i="14"/>
  <c r="HG528" i="14"/>
  <c r="HF528" i="14"/>
  <c r="HE528" i="14"/>
  <c r="HD528" i="14"/>
  <c r="HC528" i="14"/>
  <c r="HB528" i="14"/>
  <c r="HA528" i="14"/>
  <c r="GZ528" i="14"/>
  <c r="GY528" i="14"/>
  <c r="GX528" i="14"/>
  <c r="GW528" i="14"/>
  <c r="GV528" i="14"/>
  <c r="GU528" i="14"/>
  <c r="GT528" i="14"/>
  <c r="GS528" i="14"/>
  <c r="GR528" i="14"/>
  <c r="GQ528" i="14"/>
  <c r="GP528" i="14"/>
  <c r="GO528" i="14"/>
  <c r="GN528" i="14"/>
  <c r="GM528" i="14"/>
  <c r="GL528" i="14"/>
  <c r="GK528" i="14"/>
  <c r="GJ528" i="14"/>
  <c r="GI528" i="14"/>
  <c r="GH528" i="14"/>
  <c r="GG528" i="14"/>
  <c r="GF528" i="14"/>
  <c r="GE528" i="14"/>
  <c r="GD528" i="14"/>
  <c r="GC528" i="14"/>
  <c r="GB528" i="14"/>
  <c r="GA528" i="14"/>
  <c r="FZ528" i="14"/>
  <c r="FY528" i="14"/>
  <c r="FX528" i="14"/>
  <c r="FW528" i="14"/>
  <c r="FV528" i="14"/>
  <c r="FU528" i="14"/>
  <c r="FT528" i="14"/>
  <c r="FS528" i="14"/>
  <c r="FR528" i="14"/>
  <c r="FQ528" i="14"/>
  <c r="FP528" i="14"/>
  <c r="FO528" i="14"/>
  <c r="FN528" i="14"/>
  <c r="FM528" i="14"/>
  <c r="FL528" i="14"/>
  <c r="FK528" i="14"/>
  <c r="FJ528" i="14"/>
  <c r="FI528" i="14"/>
  <c r="FH528" i="14"/>
  <c r="FG528" i="14"/>
  <c r="FF528" i="14"/>
  <c r="FE528" i="14"/>
  <c r="FD528" i="14"/>
  <c r="FC528" i="14"/>
  <c r="FB528" i="14"/>
  <c r="FA528" i="14"/>
  <c r="EZ528" i="14"/>
  <c r="EY528" i="14"/>
  <c r="EX528" i="14"/>
  <c r="EW528" i="14"/>
  <c r="EV528" i="14"/>
  <c r="EU528" i="14"/>
  <c r="ET528" i="14"/>
  <c r="ES528" i="14"/>
  <c r="ER528" i="14"/>
  <c r="EQ528" i="14"/>
  <c r="EP528" i="14"/>
  <c r="EO528" i="14"/>
  <c r="EN528" i="14"/>
  <c r="EM528" i="14"/>
  <c r="EL528" i="14"/>
  <c r="EK528" i="14"/>
  <c r="EJ528" i="14"/>
  <c r="EI528" i="14"/>
  <c r="EH528" i="14"/>
  <c r="EG528" i="14"/>
  <c r="EF528" i="14"/>
  <c r="EE528" i="14"/>
  <c r="ED528" i="14"/>
  <c r="EC528" i="14"/>
  <c r="EB528" i="14"/>
  <c r="EA528" i="14"/>
  <c r="DZ528" i="14"/>
  <c r="DY528" i="14"/>
  <c r="DX528" i="14"/>
  <c r="DW528" i="14"/>
  <c r="DV528" i="14"/>
  <c r="DU528" i="14"/>
  <c r="DT528" i="14"/>
  <c r="DS528" i="14"/>
  <c r="DR528" i="14"/>
  <c r="DQ528" i="14"/>
  <c r="DP528" i="14"/>
  <c r="DO528" i="14"/>
  <c r="DN528" i="14"/>
  <c r="DM528" i="14"/>
  <c r="DL528" i="14"/>
  <c r="DK528" i="14"/>
  <c r="DJ528" i="14"/>
  <c r="DI528" i="14"/>
  <c r="DH528" i="14"/>
  <c r="DG528" i="14"/>
  <c r="DF528" i="14"/>
  <c r="DE528" i="14"/>
  <c r="DD528" i="14"/>
  <c r="DC528" i="14"/>
  <c r="DB528" i="14"/>
  <c r="DA528" i="14"/>
  <c r="CZ528" i="14"/>
  <c r="CY528" i="14"/>
  <c r="CX528" i="14"/>
  <c r="CW528" i="14"/>
  <c r="CV528" i="14"/>
  <c r="CU528" i="14"/>
  <c r="CT528" i="14"/>
  <c r="CS528" i="14"/>
  <c r="CR528" i="14"/>
  <c r="CQ528" i="14"/>
  <c r="CP528" i="14"/>
  <c r="CO528" i="14"/>
  <c r="CN528" i="14"/>
  <c r="CM528" i="14"/>
  <c r="CL528" i="14"/>
  <c r="CK528" i="14"/>
  <c r="CJ528" i="14"/>
  <c r="CI528" i="14"/>
  <c r="CH528" i="14"/>
  <c r="CG528" i="14"/>
  <c r="CF528" i="14"/>
  <c r="CE528" i="14"/>
  <c r="CD528" i="14"/>
  <c r="CC528" i="14"/>
  <c r="CB528" i="14"/>
  <c r="CA528" i="14"/>
  <c r="BZ528" i="14"/>
  <c r="BY528" i="14"/>
  <c r="BX528" i="14"/>
  <c r="BW528" i="14"/>
  <c r="BV528" i="14"/>
  <c r="BU528" i="14"/>
  <c r="BT528" i="14"/>
  <c r="BS528" i="14"/>
  <c r="BR528" i="14"/>
  <c r="BQ528" i="14"/>
  <c r="BP528" i="14"/>
  <c r="BO528" i="14"/>
  <c r="BN528" i="14"/>
  <c r="BM528" i="14"/>
  <c r="BL528" i="14"/>
  <c r="BK528" i="14"/>
  <c r="BJ528" i="14"/>
  <c r="BI528" i="14"/>
  <c r="BH528" i="14"/>
  <c r="BG528" i="14"/>
  <c r="BF528" i="14"/>
  <c r="BE528" i="14"/>
  <c r="BD528" i="14"/>
  <c r="BC528" i="14"/>
  <c r="BB528" i="14"/>
  <c r="BA528" i="14"/>
  <c r="AZ528" i="14"/>
  <c r="AY528" i="14"/>
  <c r="AX528" i="14"/>
  <c r="AW528" i="14"/>
  <c r="AV528" i="14"/>
  <c r="AU528" i="14"/>
  <c r="AT528" i="14"/>
  <c r="AS528" i="14"/>
  <c r="AR528" i="14"/>
  <c r="AQ528" i="14"/>
  <c r="AP528" i="14"/>
  <c r="AO528" i="14"/>
  <c r="AN528" i="14"/>
  <c r="AM528" i="14"/>
  <c r="AL528" i="14"/>
  <c r="AK528" i="14"/>
  <c r="AJ528" i="14"/>
  <c r="AI528" i="14"/>
  <c r="AH528" i="14"/>
  <c r="AG528" i="14"/>
  <c r="AF528" i="14"/>
  <c r="AE528" i="14"/>
  <c r="AD528" i="14"/>
  <c r="AC528" i="14"/>
  <c r="AB528" i="14"/>
  <c r="AA528" i="14"/>
  <c r="Z528" i="14"/>
  <c r="Y528" i="14"/>
  <c r="X528" i="14"/>
  <c r="W528" i="14"/>
  <c r="V528" i="14"/>
  <c r="U528" i="14"/>
  <c r="T528" i="14"/>
  <c r="S528" i="14"/>
  <c r="R528" i="14"/>
  <c r="Q528" i="14"/>
  <c r="P528" i="14"/>
  <c r="O528" i="14"/>
  <c r="N528" i="14"/>
  <c r="M528" i="14"/>
  <c r="L528" i="14"/>
  <c r="K528" i="14"/>
  <c r="J528" i="14"/>
  <c r="I528" i="14"/>
  <c r="H528" i="14"/>
  <c r="G528" i="14"/>
  <c r="JB527" i="14"/>
  <c r="JA527" i="14"/>
  <c r="IZ527" i="14"/>
  <c r="IY527" i="14"/>
  <c r="IX527" i="14"/>
  <c r="IW527" i="14"/>
  <c r="IV527" i="14"/>
  <c r="IU527" i="14"/>
  <c r="IT527" i="14"/>
  <c r="IS527" i="14"/>
  <c r="IR527" i="14"/>
  <c r="IQ527" i="14"/>
  <c r="IP527" i="14"/>
  <c r="IO527" i="14"/>
  <c r="IN527" i="14"/>
  <c r="IM527" i="14"/>
  <c r="IL527" i="14"/>
  <c r="IK527" i="14"/>
  <c r="IJ527" i="14"/>
  <c r="II527" i="14"/>
  <c r="IH527" i="14"/>
  <c r="IG527" i="14"/>
  <c r="IF527" i="14"/>
  <c r="IE527" i="14"/>
  <c r="ID527" i="14"/>
  <c r="IC527" i="14"/>
  <c r="IB527" i="14"/>
  <c r="IA527" i="14"/>
  <c r="HZ527" i="14"/>
  <c r="HY527" i="14"/>
  <c r="HX527" i="14"/>
  <c r="HW527" i="14"/>
  <c r="HV527" i="14"/>
  <c r="HU527" i="14"/>
  <c r="HT527" i="14"/>
  <c r="HS527" i="14"/>
  <c r="HR527" i="14"/>
  <c r="HQ527" i="14"/>
  <c r="HP527" i="14"/>
  <c r="HO527" i="14"/>
  <c r="HN527" i="14"/>
  <c r="HM527" i="14"/>
  <c r="HL527" i="14"/>
  <c r="HK527" i="14"/>
  <c r="HJ527" i="14"/>
  <c r="HI527" i="14"/>
  <c r="HH527" i="14"/>
  <c r="HG527" i="14"/>
  <c r="HF527" i="14"/>
  <c r="HE527" i="14"/>
  <c r="HD527" i="14"/>
  <c r="HC527" i="14"/>
  <c r="HB527" i="14"/>
  <c r="HA527" i="14"/>
  <c r="GZ527" i="14"/>
  <c r="GY527" i="14"/>
  <c r="GX527" i="14"/>
  <c r="GW527" i="14"/>
  <c r="GV527" i="14"/>
  <c r="GU527" i="14"/>
  <c r="GT527" i="14"/>
  <c r="GS527" i="14"/>
  <c r="GR527" i="14"/>
  <c r="GQ527" i="14"/>
  <c r="GP527" i="14"/>
  <c r="GO527" i="14"/>
  <c r="GN527" i="14"/>
  <c r="GM527" i="14"/>
  <c r="GL527" i="14"/>
  <c r="GK527" i="14"/>
  <c r="GJ527" i="14"/>
  <c r="GI527" i="14"/>
  <c r="GH527" i="14"/>
  <c r="GG527" i="14"/>
  <c r="GF527" i="14"/>
  <c r="GE527" i="14"/>
  <c r="GD527" i="14"/>
  <c r="GC527" i="14"/>
  <c r="GB527" i="14"/>
  <c r="GA527" i="14"/>
  <c r="FZ527" i="14"/>
  <c r="FY527" i="14"/>
  <c r="FX527" i="14"/>
  <c r="FW527" i="14"/>
  <c r="FV527" i="14"/>
  <c r="FU527" i="14"/>
  <c r="FT527" i="14"/>
  <c r="FS527" i="14"/>
  <c r="FR527" i="14"/>
  <c r="FQ527" i="14"/>
  <c r="FP527" i="14"/>
  <c r="FO527" i="14"/>
  <c r="FN527" i="14"/>
  <c r="FM527" i="14"/>
  <c r="FL527" i="14"/>
  <c r="FK527" i="14"/>
  <c r="FJ527" i="14"/>
  <c r="FI527" i="14"/>
  <c r="FH527" i="14"/>
  <c r="FG527" i="14"/>
  <c r="FF527" i="14"/>
  <c r="FE527" i="14"/>
  <c r="FD527" i="14"/>
  <c r="FC527" i="14"/>
  <c r="FB527" i="14"/>
  <c r="FA527" i="14"/>
  <c r="EZ527" i="14"/>
  <c r="EY527" i="14"/>
  <c r="EX527" i="14"/>
  <c r="EW527" i="14"/>
  <c r="EV527" i="14"/>
  <c r="EU527" i="14"/>
  <c r="ET527" i="14"/>
  <c r="ES527" i="14"/>
  <c r="ER527" i="14"/>
  <c r="EQ527" i="14"/>
  <c r="EP527" i="14"/>
  <c r="EO527" i="14"/>
  <c r="EN527" i="14"/>
  <c r="EM527" i="14"/>
  <c r="EL527" i="14"/>
  <c r="EK527" i="14"/>
  <c r="EJ527" i="14"/>
  <c r="EI527" i="14"/>
  <c r="EH527" i="14"/>
  <c r="EG527" i="14"/>
  <c r="EF527" i="14"/>
  <c r="EE527" i="14"/>
  <c r="ED527" i="14"/>
  <c r="EC527" i="14"/>
  <c r="EB527" i="14"/>
  <c r="EA527" i="14"/>
  <c r="DZ527" i="14"/>
  <c r="DY527" i="14"/>
  <c r="DX527" i="14"/>
  <c r="DW527" i="14"/>
  <c r="DV527" i="14"/>
  <c r="DU527" i="14"/>
  <c r="DT527" i="14"/>
  <c r="DS527" i="14"/>
  <c r="DR527" i="14"/>
  <c r="DQ527" i="14"/>
  <c r="DP527" i="14"/>
  <c r="DO527" i="14"/>
  <c r="DN527" i="14"/>
  <c r="DM527" i="14"/>
  <c r="DL527" i="14"/>
  <c r="DK527" i="14"/>
  <c r="DJ527" i="14"/>
  <c r="DI527" i="14"/>
  <c r="DH527" i="14"/>
  <c r="DG527" i="14"/>
  <c r="DF527" i="14"/>
  <c r="DE527" i="14"/>
  <c r="DD527" i="14"/>
  <c r="DC527" i="14"/>
  <c r="DB527" i="14"/>
  <c r="DA527" i="14"/>
  <c r="CZ527" i="14"/>
  <c r="CY527" i="14"/>
  <c r="CX527" i="14"/>
  <c r="CW527" i="14"/>
  <c r="CV527" i="14"/>
  <c r="CU527" i="14"/>
  <c r="CT527" i="14"/>
  <c r="CS527" i="14"/>
  <c r="CR527" i="14"/>
  <c r="CQ527" i="14"/>
  <c r="CP527" i="14"/>
  <c r="CO527" i="14"/>
  <c r="CN527" i="14"/>
  <c r="CM527" i="14"/>
  <c r="CL527" i="14"/>
  <c r="CK527" i="14"/>
  <c r="CJ527" i="14"/>
  <c r="CI527" i="14"/>
  <c r="CH527" i="14"/>
  <c r="CG527" i="14"/>
  <c r="CF527" i="14"/>
  <c r="CE527" i="14"/>
  <c r="CD527" i="14"/>
  <c r="CC527" i="14"/>
  <c r="CB527" i="14"/>
  <c r="CA527" i="14"/>
  <c r="BZ527" i="14"/>
  <c r="BY527" i="14"/>
  <c r="BX527" i="14"/>
  <c r="BW527" i="14"/>
  <c r="BV527" i="14"/>
  <c r="BU527" i="14"/>
  <c r="BT527" i="14"/>
  <c r="BS527" i="14"/>
  <c r="BR527" i="14"/>
  <c r="BQ527" i="14"/>
  <c r="BP527" i="14"/>
  <c r="BO527" i="14"/>
  <c r="BN527" i="14"/>
  <c r="BM527" i="14"/>
  <c r="BL527" i="14"/>
  <c r="BK527" i="14"/>
  <c r="BJ527" i="14"/>
  <c r="BI527" i="14"/>
  <c r="BH527" i="14"/>
  <c r="BG527" i="14"/>
  <c r="BF527" i="14"/>
  <c r="BE527" i="14"/>
  <c r="BD527" i="14"/>
  <c r="BC527" i="14"/>
  <c r="BB527" i="14"/>
  <c r="BA527" i="14"/>
  <c r="AZ527" i="14"/>
  <c r="AY527" i="14"/>
  <c r="AX527" i="14"/>
  <c r="AW527" i="14"/>
  <c r="AV527" i="14"/>
  <c r="AU527" i="14"/>
  <c r="AT527" i="14"/>
  <c r="AS527" i="14"/>
  <c r="AR527" i="14"/>
  <c r="AQ527" i="14"/>
  <c r="AP527" i="14"/>
  <c r="AO527" i="14"/>
  <c r="AN527" i="14"/>
  <c r="AM527" i="14"/>
  <c r="AL527" i="14"/>
  <c r="AK527" i="14"/>
  <c r="AJ527" i="14"/>
  <c r="AI527" i="14"/>
  <c r="AH527" i="14"/>
  <c r="AG527" i="14"/>
  <c r="AF527" i="14"/>
  <c r="AE527" i="14"/>
  <c r="AD527" i="14"/>
  <c r="AC527" i="14"/>
  <c r="AB527" i="14"/>
  <c r="AA527" i="14"/>
  <c r="Z527" i="14"/>
  <c r="Y527" i="14"/>
  <c r="X527" i="14"/>
  <c r="W527" i="14"/>
  <c r="V527" i="14"/>
  <c r="U527" i="14"/>
  <c r="T527" i="14"/>
  <c r="S527" i="14"/>
  <c r="R527" i="14"/>
  <c r="Q527" i="14"/>
  <c r="P527" i="14"/>
  <c r="O527" i="14"/>
  <c r="N527" i="14"/>
  <c r="M527" i="14"/>
  <c r="L527" i="14"/>
  <c r="K527" i="14"/>
  <c r="J527" i="14"/>
  <c r="I527" i="14"/>
  <c r="H527" i="14"/>
  <c r="G527" i="14"/>
  <c r="JB526" i="14"/>
  <c r="JA526" i="14"/>
  <c r="IZ526" i="14"/>
  <c r="IY526" i="14"/>
  <c r="IX526" i="14"/>
  <c r="IW526" i="14"/>
  <c r="IV526" i="14"/>
  <c r="IU526" i="14"/>
  <c r="IT526" i="14"/>
  <c r="IS526" i="14"/>
  <c r="IR526" i="14"/>
  <c r="IQ526" i="14"/>
  <c r="IP526" i="14"/>
  <c r="IO526" i="14"/>
  <c r="IN526" i="14"/>
  <c r="IM526" i="14"/>
  <c r="IL526" i="14"/>
  <c r="IK526" i="14"/>
  <c r="IJ526" i="14"/>
  <c r="II526" i="14"/>
  <c r="IH526" i="14"/>
  <c r="IG526" i="14"/>
  <c r="IF526" i="14"/>
  <c r="IE526" i="14"/>
  <c r="ID526" i="14"/>
  <c r="IC526" i="14"/>
  <c r="IB526" i="14"/>
  <c r="IA526" i="14"/>
  <c r="HZ526" i="14"/>
  <c r="HY526" i="14"/>
  <c r="HX526" i="14"/>
  <c r="HW526" i="14"/>
  <c r="HV526" i="14"/>
  <c r="HU526" i="14"/>
  <c r="HT526" i="14"/>
  <c r="HS526" i="14"/>
  <c r="HR526" i="14"/>
  <c r="HQ526" i="14"/>
  <c r="HP526" i="14"/>
  <c r="HO526" i="14"/>
  <c r="HN526" i="14"/>
  <c r="HM526" i="14"/>
  <c r="HL526" i="14"/>
  <c r="HK526" i="14"/>
  <c r="HJ526" i="14"/>
  <c r="HI526" i="14"/>
  <c r="HH526" i="14"/>
  <c r="HG526" i="14"/>
  <c r="HF526" i="14"/>
  <c r="HE526" i="14"/>
  <c r="HD526" i="14"/>
  <c r="HC526" i="14"/>
  <c r="HB526" i="14"/>
  <c r="HA526" i="14"/>
  <c r="GZ526" i="14"/>
  <c r="GY526" i="14"/>
  <c r="GX526" i="14"/>
  <c r="GW526" i="14"/>
  <c r="GV526" i="14"/>
  <c r="GU526" i="14"/>
  <c r="GT526" i="14"/>
  <c r="GS526" i="14"/>
  <c r="GR526" i="14"/>
  <c r="GQ526" i="14"/>
  <c r="GP526" i="14"/>
  <c r="GO526" i="14"/>
  <c r="GN526" i="14"/>
  <c r="GM526" i="14"/>
  <c r="GL526" i="14"/>
  <c r="GK526" i="14"/>
  <c r="GJ526" i="14"/>
  <c r="GI526" i="14"/>
  <c r="GH526" i="14"/>
  <c r="GG526" i="14"/>
  <c r="GF526" i="14"/>
  <c r="GE526" i="14"/>
  <c r="GD526" i="14"/>
  <c r="GC526" i="14"/>
  <c r="GB526" i="14"/>
  <c r="GA526" i="14"/>
  <c r="FZ526" i="14"/>
  <c r="FY526" i="14"/>
  <c r="FX526" i="14"/>
  <c r="FW526" i="14"/>
  <c r="FV526" i="14"/>
  <c r="FU526" i="14"/>
  <c r="FT526" i="14"/>
  <c r="FS526" i="14"/>
  <c r="FR526" i="14"/>
  <c r="FQ526" i="14"/>
  <c r="FP526" i="14"/>
  <c r="FO526" i="14"/>
  <c r="FN526" i="14"/>
  <c r="FM526" i="14"/>
  <c r="FL526" i="14"/>
  <c r="FK526" i="14"/>
  <c r="FJ526" i="14"/>
  <c r="FI526" i="14"/>
  <c r="FH526" i="14"/>
  <c r="FG526" i="14"/>
  <c r="FF526" i="14"/>
  <c r="FE526" i="14"/>
  <c r="FD526" i="14"/>
  <c r="FC526" i="14"/>
  <c r="FB526" i="14"/>
  <c r="FA526" i="14"/>
  <c r="EZ526" i="14"/>
  <c r="EY526" i="14"/>
  <c r="EX526" i="14"/>
  <c r="EW526" i="14"/>
  <c r="EV526" i="14"/>
  <c r="EU526" i="14"/>
  <c r="ET526" i="14"/>
  <c r="ES526" i="14"/>
  <c r="ER526" i="14"/>
  <c r="EQ526" i="14"/>
  <c r="EP526" i="14"/>
  <c r="EO526" i="14"/>
  <c r="EN526" i="14"/>
  <c r="EM526" i="14"/>
  <c r="EL526" i="14"/>
  <c r="EK526" i="14"/>
  <c r="EJ526" i="14"/>
  <c r="EI526" i="14"/>
  <c r="EH526" i="14"/>
  <c r="EG526" i="14"/>
  <c r="EF526" i="14"/>
  <c r="EE526" i="14"/>
  <c r="ED526" i="14"/>
  <c r="EC526" i="14"/>
  <c r="EB526" i="14"/>
  <c r="EA526" i="14"/>
  <c r="DZ526" i="14"/>
  <c r="DY526" i="14"/>
  <c r="DX526" i="14"/>
  <c r="DW526" i="14"/>
  <c r="DV526" i="14"/>
  <c r="DU526" i="14"/>
  <c r="DT526" i="14"/>
  <c r="DS526" i="14"/>
  <c r="DR526" i="14"/>
  <c r="DQ526" i="14"/>
  <c r="DP526" i="14"/>
  <c r="DO526" i="14"/>
  <c r="DN526" i="14"/>
  <c r="DM526" i="14"/>
  <c r="DL526" i="14"/>
  <c r="DK526" i="14"/>
  <c r="DJ526" i="14"/>
  <c r="DI526" i="14"/>
  <c r="DH526" i="14"/>
  <c r="DG526" i="14"/>
  <c r="DF526" i="14"/>
  <c r="DE526" i="14"/>
  <c r="DD526" i="14"/>
  <c r="DC526" i="14"/>
  <c r="DB526" i="14"/>
  <c r="DA526" i="14"/>
  <c r="CZ526" i="14"/>
  <c r="CY526" i="14"/>
  <c r="CX526" i="14"/>
  <c r="CW526" i="14"/>
  <c r="CV526" i="14"/>
  <c r="CU526" i="14"/>
  <c r="CT526" i="14"/>
  <c r="CS526" i="14"/>
  <c r="CR526" i="14"/>
  <c r="CQ526" i="14"/>
  <c r="CP526" i="14"/>
  <c r="CO526" i="14"/>
  <c r="CN526" i="14"/>
  <c r="CM526" i="14"/>
  <c r="CL526" i="14"/>
  <c r="CK526" i="14"/>
  <c r="CJ526" i="14"/>
  <c r="CI526" i="14"/>
  <c r="CH526" i="14"/>
  <c r="CG526" i="14"/>
  <c r="CF526" i="14"/>
  <c r="CE526" i="14"/>
  <c r="CD526" i="14"/>
  <c r="CC526" i="14"/>
  <c r="CB526" i="14"/>
  <c r="CA526" i="14"/>
  <c r="BZ526" i="14"/>
  <c r="BY526" i="14"/>
  <c r="BX526" i="14"/>
  <c r="BW526" i="14"/>
  <c r="BV526" i="14"/>
  <c r="BU526" i="14"/>
  <c r="BT526" i="14"/>
  <c r="BS526" i="14"/>
  <c r="BR526" i="14"/>
  <c r="BQ526" i="14"/>
  <c r="BP526" i="14"/>
  <c r="BO526" i="14"/>
  <c r="BN526" i="14"/>
  <c r="BM526" i="14"/>
  <c r="BL526" i="14"/>
  <c r="BK526" i="14"/>
  <c r="BJ526" i="14"/>
  <c r="BI526" i="14"/>
  <c r="BH526" i="14"/>
  <c r="BG526" i="14"/>
  <c r="BF526" i="14"/>
  <c r="BE526" i="14"/>
  <c r="BD526" i="14"/>
  <c r="BC526" i="14"/>
  <c r="BB526" i="14"/>
  <c r="BA526" i="14"/>
  <c r="AZ526" i="14"/>
  <c r="AY526" i="14"/>
  <c r="AX526" i="14"/>
  <c r="AW526" i="14"/>
  <c r="AV526" i="14"/>
  <c r="AU526" i="14"/>
  <c r="AT526" i="14"/>
  <c r="AS526" i="14"/>
  <c r="AR526" i="14"/>
  <c r="AQ526" i="14"/>
  <c r="AP526" i="14"/>
  <c r="AO526" i="14"/>
  <c r="AN526" i="14"/>
  <c r="AM526" i="14"/>
  <c r="AL526" i="14"/>
  <c r="AK526" i="14"/>
  <c r="AJ526" i="14"/>
  <c r="AI526" i="14"/>
  <c r="AH526" i="14"/>
  <c r="AG526" i="14"/>
  <c r="AF526" i="14"/>
  <c r="AE526" i="14"/>
  <c r="AD526" i="14"/>
  <c r="AC526" i="14"/>
  <c r="AB526" i="14"/>
  <c r="AA526" i="14"/>
  <c r="Z526" i="14"/>
  <c r="Y526" i="14"/>
  <c r="X526" i="14"/>
  <c r="W526" i="14"/>
  <c r="V526" i="14"/>
  <c r="U526" i="14"/>
  <c r="T526" i="14"/>
  <c r="S526" i="14"/>
  <c r="R526" i="14"/>
  <c r="Q526" i="14"/>
  <c r="P526" i="14"/>
  <c r="O526" i="14"/>
  <c r="N526" i="14"/>
  <c r="M526" i="14"/>
  <c r="L526" i="14"/>
  <c r="K526" i="14"/>
  <c r="J526" i="14"/>
  <c r="I526" i="14"/>
  <c r="H526" i="14"/>
  <c r="G526" i="14"/>
  <c r="JB525" i="14"/>
  <c r="JA525" i="14"/>
  <c r="IZ525" i="14"/>
  <c r="IY525" i="14"/>
  <c r="IX525" i="14"/>
  <c r="IW525" i="14"/>
  <c r="IV525" i="14"/>
  <c r="IU525" i="14"/>
  <c r="IT525" i="14"/>
  <c r="IS525" i="14"/>
  <c r="IR525" i="14"/>
  <c r="IQ525" i="14"/>
  <c r="IP525" i="14"/>
  <c r="IO525" i="14"/>
  <c r="IN525" i="14"/>
  <c r="IM525" i="14"/>
  <c r="IL525" i="14"/>
  <c r="IK525" i="14"/>
  <c r="IJ525" i="14"/>
  <c r="II525" i="14"/>
  <c r="IH525" i="14"/>
  <c r="IG525" i="14"/>
  <c r="IF525" i="14"/>
  <c r="IE525" i="14"/>
  <c r="ID525" i="14"/>
  <c r="IC525" i="14"/>
  <c r="IB525" i="14"/>
  <c r="IA525" i="14"/>
  <c r="HZ525" i="14"/>
  <c r="HY525" i="14"/>
  <c r="HX525" i="14"/>
  <c r="HW525" i="14"/>
  <c r="HV525" i="14"/>
  <c r="HU525" i="14"/>
  <c r="HT525" i="14"/>
  <c r="HS525" i="14"/>
  <c r="HR525" i="14"/>
  <c r="HQ525" i="14"/>
  <c r="HP525" i="14"/>
  <c r="HO525" i="14"/>
  <c r="HN525" i="14"/>
  <c r="HM525" i="14"/>
  <c r="HL525" i="14"/>
  <c r="HK525" i="14"/>
  <c r="HJ525" i="14"/>
  <c r="HI525" i="14"/>
  <c r="HH525" i="14"/>
  <c r="HG525" i="14"/>
  <c r="HF525" i="14"/>
  <c r="HE525" i="14"/>
  <c r="HD525" i="14"/>
  <c r="HC525" i="14"/>
  <c r="HB525" i="14"/>
  <c r="HA525" i="14"/>
  <c r="GZ525" i="14"/>
  <c r="GY525" i="14"/>
  <c r="GX525" i="14"/>
  <c r="GW525" i="14"/>
  <c r="GV525" i="14"/>
  <c r="GU525" i="14"/>
  <c r="GT525" i="14"/>
  <c r="GS525" i="14"/>
  <c r="GR525" i="14"/>
  <c r="GQ525" i="14"/>
  <c r="GP525" i="14"/>
  <c r="GO525" i="14"/>
  <c r="GN525" i="14"/>
  <c r="GM525" i="14"/>
  <c r="GL525" i="14"/>
  <c r="GK525" i="14"/>
  <c r="GJ525" i="14"/>
  <c r="GI525" i="14"/>
  <c r="GH525" i="14"/>
  <c r="GG525" i="14"/>
  <c r="GF525" i="14"/>
  <c r="GE525" i="14"/>
  <c r="GD525" i="14"/>
  <c r="GC525" i="14"/>
  <c r="GB525" i="14"/>
  <c r="GA525" i="14"/>
  <c r="FZ525" i="14"/>
  <c r="FY525" i="14"/>
  <c r="FX525" i="14"/>
  <c r="FW525" i="14"/>
  <c r="FV525" i="14"/>
  <c r="FU525" i="14"/>
  <c r="FT525" i="14"/>
  <c r="FS525" i="14"/>
  <c r="FR525" i="14"/>
  <c r="FQ525" i="14"/>
  <c r="FP525" i="14"/>
  <c r="FO525" i="14"/>
  <c r="FN525" i="14"/>
  <c r="FM525" i="14"/>
  <c r="FL525" i="14"/>
  <c r="FK525" i="14"/>
  <c r="FJ525" i="14"/>
  <c r="FI525" i="14"/>
  <c r="FH525" i="14"/>
  <c r="FG525" i="14"/>
  <c r="FF525" i="14"/>
  <c r="FE525" i="14"/>
  <c r="FD525" i="14"/>
  <c r="FC525" i="14"/>
  <c r="FB525" i="14"/>
  <c r="FA525" i="14"/>
  <c r="EZ525" i="14"/>
  <c r="EY525" i="14"/>
  <c r="EX525" i="14"/>
  <c r="EW525" i="14"/>
  <c r="EV525" i="14"/>
  <c r="EU525" i="14"/>
  <c r="ET525" i="14"/>
  <c r="ES525" i="14"/>
  <c r="ER525" i="14"/>
  <c r="EQ525" i="14"/>
  <c r="EP525" i="14"/>
  <c r="EO525" i="14"/>
  <c r="EN525" i="14"/>
  <c r="EM525" i="14"/>
  <c r="EL525" i="14"/>
  <c r="EK525" i="14"/>
  <c r="EJ525" i="14"/>
  <c r="EI525" i="14"/>
  <c r="EH525" i="14"/>
  <c r="EG525" i="14"/>
  <c r="EF525" i="14"/>
  <c r="EE525" i="14"/>
  <c r="ED525" i="14"/>
  <c r="EC525" i="14"/>
  <c r="EB525" i="14"/>
  <c r="EA525" i="14"/>
  <c r="DZ525" i="14"/>
  <c r="DY525" i="14"/>
  <c r="DX525" i="14"/>
  <c r="DW525" i="14"/>
  <c r="DV525" i="14"/>
  <c r="DU525" i="14"/>
  <c r="DT525" i="14"/>
  <c r="DS525" i="14"/>
  <c r="DR525" i="14"/>
  <c r="DQ525" i="14"/>
  <c r="DP525" i="14"/>
  <c r="DO525" i="14"/>
  <c r="DN525" i="14"/>
  <c r="DM525" i="14"/>
  <c r="DL525" i="14"/>
  <c r="DK525" i="14"/>
  <c r="DJ525" i="14"/>
  <c r="DI525" i="14"/>
  <c r="DH525" i="14"/>
  <c r="DG525" i="14"/>
  <c r="DF525" i="14"/>
  <c r="DE525" i="14"/>
  <c r="DD525" i="14"/>
  <c r="DC525" i="14"/>
  <c r="DB525" i="14"/>
  <c r="DA525" i="14"/>
  <c r="CZ525" i="14"/>
  <c r="CY525" i="14"/>
  <c r="CX525" i="14"/>
  <c r="CW525" i="14"/>
  <c r="CV525" i="14"/>
  <c r="CU525" i="14"/>
  <c r="CT525" i="14"/>
  <c r="CS525" i="14"/>
  <c r="CR525" i="14"/>
  <c r="CQ525" i="14"/>
  <c r="CP525" i="14"/>
  <c r="CO525" i="14"/>
  <c r="CN525" i="14"/>
  <c r="CM525" i="14"/>
  <c r="CL525" i="14"/>
  <c r="CK525" i="14"/>
  <c r="CJ525" i="14"/>
  <c r="CI525" i="14"/>
  <c r="CH525" i="14"/>
  <c r="CG525" i="14"/>
  <c r="CF525" i="14"/>
  <c r="CE525" i="14"/>
  <c r="CD525" i="14"/>
  <c r="CC525" i="14"/>
  <c r="CB525" i="14"/>
  <c r="CA525" i="14"/>
  <c r="BZ525" i="14"/>
  <c r="BY525" i="14"/>
  <c r="BX525" i="14"/>
  <c r="BW525" i="14"/>
  <c r="BV525" i="14"/>
  <c r="BU525" i="14"/>
  <c r="BT525" i="14"/>
  <c r="BS525" i="14"/>
  <c r="BR525" i="14"/>
  <c r="BQ525" i="14"/>
  <c r="BP525" i="14"/>
  <c r="BO525" i="14"/>
  <c r="BN525" i="14"/>
  <c r="BM525" i="14"/>
  <c r="BL525" i="14"/>
  <c r="BK525" i="14"/>
  <c r="BJ525" i="14"/>
  <c r="BI525" i="14"/>
  <c r="BH525" i="14"/>
  <c r="BG525" i="14"/>
  <c r="BF525" i="14"/>
  <c r="BE525" i="14"/>
  <c r="BD525" i="14"/>
  <c r="BC525" i="14"/>
  <c r="BB525" i="14"/>
  <c r="BA525" i="14"/>
  <c r="AZ525" i="14"/>
  <c r="AY525" i="14"/>
  <c r="AX525" i="14"/>
  <c r="AW525" i="14"/>
  <c r="AV525" i="14"/>
  <c r="AU525" i="14"/>
  <c r="AT525" i="14"/>
  <c r="AS525" i="14"/>
  <c r="AR525" i="14"/>
  <c r="AQ525" i="14"/>
  <c r="AP525" i="14"/>
  <c r="AO525" i="14"/>
  <c r="AN525" i="14"/>
  <c r="AM525" i="14"/>
  <c r="AL525" i="14"/>
  <c r="AK525" i="14"/>
  <c r="AJ525" i="14"/>
  <c r="AI525" i="14"/>
  <c r="AH525" i="14"/>
  <c r="AG525" i="14"/>
  <c r="AF525" i="14"/>
  <c r="AE525" i="14"/>
  <c r="AD525" i="14"/>
  <c r="AC525" i="14"/>
  <c r="AB525" i="14"/>
  <c r="AA525" i="14"/>
  <c r="Z525" i="14"/>
  <c r="Y525" i="14"/>
  <c r="X525" i="14"/>
  <c r="W525" i="14"/>
  <c r="V525" i="14"/>
  <c r="U525" i="14"/>
  <c r="T525" i="14"/>
  <c r="S525" i="14"/>
  <c r="R525" i="14"/>
  <c r="Q525" i="14"/>
  <c r="P525" i="14"/>
  <c r="O525" i="14"/>
  <c r="N525" i="14"/>
  <c r="M525" i="14"/>
  <c r="L525" i="14"/>
  <c r="K525" i="14"/>
  <c r="J525" i="14"/>
  <c r="I525" i="14"/>
  <c r="H525" i="14"/>
  <c r="G525" i="14"/>
  <c r="JB524" i="14"/>
  <c r="JA524" i="14"/>
  <c r="IZ524" i="14"/>
  <c r="IY524" i="14"/>
  <c r="IX524" i="14"/>
  <c r="IW524" i="14"/>
  <c r="IV524" i="14"/>
  <c r="IU524" i="14"/>
  <c r="IT524" i="14"/>
  <c r="IS524" i="14"/>
  <c r="IR524" i="14"/>
  <c r="IQ524" i="14"/>
  <c r="IP524" i="14"/>
  <c r="IO524" i="14"/>
  <c r="IN524" i="14"/>
  <c r="IM524" i="14"/>
  <c r="IL524" i="14"/>
  <c r="IK524" i="14"/>
  <c r="IJ524" i="14"/>
  <c r="II524" i="14"/>
  <c r="IH524" i="14"/>
  <c r="IG524" i="14"/>
  <c r="IF524" i="14"/>
  <c r="IE524" i="14"/>
  <c r="ID524" i="14"/>
  <c r="IC524" i="14"/>
  <c r="IB524" i="14"/>
  <c r="IA524" i="14"/>
  <c r="HZ524" i="14"/>
  <c r="HY524" i="14"/>
  <c r="HX524" i="14"/>
  <c r="HW524" i="14"/>
  <c r="HV524" i="14"/>
  <c r="HU524" i="14"/>
  <c r="HT524" i="14"/>
  <c r="HS524" i="14"/>
  <c r="HR524" i="14"/>
  <c r="HQ524" i="14"/>
  <c r="HP524" i="14"/>
  <c r="HO524" i="14"/>
  <c r="HN524" i="14"/>
  <c r="HM524" i="14"/>
  <c r="HL524" i="14"/>
  <c r="HK524" i="14"/>
  <c r="HJ524" i="14"/>
  <c r="HI524" i="14"/>
  <c r="HH524" i="14"/>
  <c r="HG524" i="14"/>
  <c r="HF524" i="14"/>
  <c r="HE524" i="14"/>
  <c r="HD524" i="14"/>
  <c r="HC524" i="14"/>
  <c r="HB524" i="14"/>
  <c r="HA524" i="14"/>
  <c r="GZ524" i="14"/>
  <c r="GY524" i="14"/>
  <c r="GX524" i="14"/>
  <c r="GW524" i="14"/>
  <c r="GV524" i="14"/>
  <c r="GU524" i="14"/>
  <c r="GT524" i="14"/>
  <c r="GS524" i="14"/>
  <c r="GR524" i="14"/>
  <c r="GQ524" i="14"/>
  <c r="GP524" i="14"/>
  <c r="GO524" i="14"/>
  <c r="GN524" i="14"/>
  <c r="GM524" i="14"/>
  <c r="GL524" i="14"/>
  <c r="GK524" i="14"/>
  <c r="GJ524" i="14"/>
  <c r="GI524" i="14"/>
  <c r="GH524" i="14"/>
  <c r="GG524" i="14"/>
  <c r="GF524" i="14"/>
  <c r="GE524" i="14"/>
  <c r="GD524" i="14"/>
  <c r="GC524" i="14"/>
  <c r="GB524" i="14"/>
  <c r="GA524" i="14"/>
  <c r="FZ524" i="14"/>
  <c r="FY524" i="14"/>
  <c r="FX524" i="14"/>
  <c r="FW524" i="14"/>
  <c r="FV524" i="14"/>
  <c r="FU524" i="14"/>
  <c r="FT524" i="14"/>
  <c r="FS524" i="14"/>
  <c r="FR524" i="14"/>
  <c r="FQ524" i="14"/>
  <c r="FP524" i="14"/>
  <c r="FO524" i="14"/>
  <c r="FN524" i="14"/>
  <c r="FM524" i="14"/>
  <c r="FL524" i="14"/>
  <c r="FK524" i="14"/>
  <c r="FJ524" i="14"/>
  <c r="FI524" i="14"/>
  <c r="FH524" i="14"/>
  <c r="FG524" i="14"/>
  <c r="FF524" i="14"/>
  <c r="FE524" i="14"/>
  <c r="FD524" i="14"/>
  <c r="FC524" i="14"/>
  <c r="FB524" i="14"/>
  <c r="FA524" i="14"/>
  <c r="EZ524" i="14"/>
  <c r="EY524" i="14"/>
  <c r="EX524" i="14"/>
  <c r="EW524" i="14"/>
  <c r="EV524" i="14"/>
  <c r="EU524" i="14"/>
  <c r="ET524" i="14"/>
  <c r="ES524" i="14"/>
  <c r="ER524" i="14"/>
  <c r="EQ524" i="14"/>
  <c r="EP524" i="14"/>
  <c r="EO524" i="14"/>
  <c r="EN524" i="14"/>
  <c r="EM524" i="14"/>
  <c r="EL524" i="14"/>
  <c r="EK524" i="14"/>
  <c r="EJ524" i="14"/>
  <c r="EI524" i="14"/>
  <c r="EH524" i="14"/>
  <c r="EG524" i="14"/>
  <c r="EF524" i="14"/>
  <c r="EE524" i="14"/>
  <c r="ED524" i="14"/>
  <c r="EC524" i="14"/>
  <c r="EB524" i="14"/>
  <c r="EA524" i="14"/>
  <c r="DZ524" i="14"/>
  <c r="DY524" i="14"/>
  <c r="DX524" i="14"/>
  <c r="DW524" i="14"/>
  <c r="DV524" i="14"/>
  <c r="DU524" i="14"/>
  <c r="DT524" i="14"/>
  <c r="DS524" i="14"/>
  <c r="DR524" i="14"/>
  <c r="DQ524" i="14"/>
  <c r="DP524" i="14"/>
  <c r="DO524" i="14"/>
  <c r="DN524" i="14"/>
  <c r="DM524" i="14"/>
  <c r="DL524" i="14"/>
  <c r="DK524" i="14"/>
  <c r="DJ524" i="14"/>
  <c r="DI524" i="14"/>
  <c r="DH524" i="14"/>
  <c r="DG524" i="14"/>
  <c r="DF524" i="14"/>
  <c r="DE524" i="14"/>
  <c r="DD524" i="14"/>
  <c r="DC524" i="14"/>
  <c r="DB524" i="14"/>
  <c r="DA524" i="14"/>
  <c r="CZ524" i="14"/>
  <c r="CY524" i="14"/>
  <c r="CX524" i="14"/>
  <c r="CW524" i="14"/>
  <c r="CV524" i="14"/>
  <c r="CU524" i="14"/>
  <c r="CT524" i="14"/>
  <c r="CS524" i="14"/>
  <c r="CR524" i="14"/>
  <c r="CQ524" i="14"/>
  <c r="CP524" i="14"/>
  <c r="CO524" i="14"/>
  <c r="CN524" i="14"/>
  <c r="CM524" i="14"/>
  <c r="CL524" i="14"/>
  <c r="CK524" i="14"/>
  <c r="CJ524" i="14"/>
  <c r="CI524" i="14"/>
  <c r="CH524" i="14"/>
  <c r="CG524" i="14"/>
  <c r="CF524" i="14"/>
  <c r="CE524" i="14"/>
  <c r="CD524" i="14"/>
  <c r="CC524" i="14"/>
  <c r="CB524" i="14"/>
  <c r="CA524" i="14"/>
  <c r="BZ524" i="14"/>
  <c r="BY524" i="14"/>
  <c r="BX524" i="14"/>
  <c r="BW524" i="14"/>
  <c r="BV524" i="14"/>
  <c r="BU524" i="14"/>
  <c r="BT524" i="14"/>
  <c r="BS524" i="14"/>
  <c r="BR524" i="14"/>
  <c r="BQ524" i="14"/>
  <c r="BP524" i="14"/>
  <c r="BO524" i="14"/>
  <c r="BN524" i="14"/>
  <c r="BM524" i="14"/>
  <c r="BL524" i="14"/>
  <c r="BK524" i="14"/>
  <c r="BJ524" i="14"/>
  <c r="BI524" i="14"/>
  <c r="BH524" i="14"/>
  <c r="BG524" i="14"/>
  <c r="BF524" i="14"/>
  <c r="BE524" i="14"/>
  <c r="BD524" i="14"/>
  <c r="BC524" i="14"/>
  <c r="BB524" i="14"/>
  <c r="BA524" i="14"/>
  <c r="AZ524" i="14"/>
  <c r="AY524" i="14"/>
  <c r="AX524" i="14"/>
  <c r="AW524" i="14"/>
  <c r="AV524" i="14"/>
  <c r="AU524" i="14"/>
  <c r="AT524" i="14"/>
  <c r="AS524" i="14"/>
  <c r="AR524" i="14"/>
  <c r="AQ524" i="14"/>
  <c r="AP524" i="14"/>
  <c r="AO524" i="14"/>
  <c r="AN524" i="14"/>
  <c r="AM524" i="14"/>
  <c r="AL524" i="14"/>
  <c r="AK524" i="14"/>
  <c r="AJ524" i="14"/>
  <c r="AI524" i="14"/>
  <c r="AH524" i="14"/>
  <c r="AG524" i="14"/>
  <c r="AF524" i="14"/>
  <c r="AE524" i="14"/>
  <c r="AD524" i="14"/>
  <c r="AC524" i="14"/>
  <c r="AB524" i="14"/>
  <c r="AA524" i="14"/>
  <c r="Z524" i="14"/>
  <c r="Y524" i="14"/>
  <c r="X524" i="14"/>
  <c r="W524" i="14"/>
  <c r="V524" i="14"/>
  <c r="U524" i="14"/>
  <c r="T524" i="14"/>
  <c r="S524" i="14"/>
  <c r="R524" i="14"/>
  <c r="Q524" i="14"/>
  <c r="P524" i="14"/>
  <c r="O524" i="14"/>
  <c r="N524" i="14"/>
  <c r="M524" i="14"/>
  <c r="L524" i="14"/>
  <c r="K524" i="14"/>
  <c r="J524" i="14"/>
  <c r="I524" i="14"/>
  <c r="H524" i="14"/>
  <c r="G524" i="14"/>
  <c r="JB523" i="14"/>
  <c r="JA523" i="14"/>
  <c r="IZ523" i="14"/>
  <c r="IY523" i="14"/>
  <c r="IX523" i="14"/>
  <c r="IW523" i="14"/>
  <c r="IV523" i="14"/>
  <c r="IU523" i="14"/>
  <c r="IT523" i="14"/>
  <c r="IS523" i="14"/>
  <c r="IR523" i="14"/>
  <c r="IQ523" i="14"/>
  <c r="IP523" i="14"/>
  <c r="IO523" i="14"/>
  <c r="IN523" i="14"/>
  <c r="IM523" i="14"/>
  <c r="IL523" i="14"/>
  <c r="IK523" i="14"/>
  <c r="IJ523" i="14"/>
  <c r="II523" i="14"/>
  <c r="IH523" i="14"/>
  <c r="IG523" i="14"/>
  <c r="IF523" i="14"/>
  <c r="IE523" i="14"/>
  <c r="ID523" i="14"/>
  <c r="IC523" i="14"/>
  <c r="IB523" i="14"/>
  <c r="IA523" i="14"/>
  <c r="HZ523" i="14"/>
  <c r="HY523" i="14"/>
  <c r="HX523" i="14"/>
  <c r="HW523" i="14"/>
  <c r="HV523" i="14"/>
  <c r="HU523" i="14"/>
  <c r="HT523" i="14"/>
  <c r="HS523" i="14"/>
  <c r="HR523" i="14"/>
  <c r="HQ523" i="14"/>
  <c r="HP523" i="14"/>
  <c r="HO523" i="14"/>
  <c r="HN523" i="14"/>
  <c r="HM523" i="14"/>
  <c r="HL523" i="14"/>
  <c r="HK523" i="14"/>
  <c r="HJ523" i="14"/>
  <c r="HI523" i="14"/>
  <c r="HH523" i="14"/>
  <c r="HG523" i="14"/>
  <c r="HF523" i="14"/>
  <c r="HE523" i="14"/>
  <c r="HD523" i="14"/>
  <c r="HC523" i="14"/>
  <c r="HB523" i="14"/>
  <c r="HA523" i="14"/>
  <c r="GZ523" i="14"/>
  <c r="GY523" i="14"/>
  <c r="GX523" i="14"/>
  <c r="GW523" i="14"/>
  <c r="GV523" i="14"/>
  <c r="GU523" i="14"/>
  <c r="GT523" i="14"/>
  <c r="GS523" i="14"/>
  <c r="GR523" i="14"/>
  <c r="GQ523" i="14"/>
  <c r="GP523" i="14"/>
  <c r="GO523" i="14"/>
  <c r="GN523" i="14"/>
  <c r="GM523" i="14"/>
  <c r="GL523" i="14"/>
  <c r="GK523" i="14"/>
  <c r="GJ523" i="14"/>
  <c r="GI523" i="14"/>
  <c r="GH523" i="14"/>
  <c r="GG523" i="14"/>
  <c r="GF523" i="14"/>
  <c r="GE523" i="14"/>
  <c r="GD523" i="14"/>
  <c r="GC523" i="14"/>
  <c r="GB523" i="14"/>
  <c r="GA523" i="14"/>
  <c r="FZ523" i="14"/>
  <c r="FY523" i="14"/>
  <c r="FX523" i="14"/>
  <c r="FW523" i="14"/>
  <c r="FV523" i="14"/>
  <c r="FU523" i="14"/>
  <c r="FT523" i="14"/>
  <c r="FS523" i="14"/>
  <c r="FR523" i="14"/>
  <c r="FQ523" i="14"/>
  <c r="FP523" i="14"/>
  <c r="FO523" i="14"/>
  <c r="FN523" i="14"/>
  <c r="FM523" i="14"/>
  <c r="FL523" i="14"/>
  <c r="FK523" i="14"/>
  <c r="FJ523" i="14"/>
  <c r="FI523" i="14"/>
  <c r="FH523" i="14"/>
  <c r="FG523" i="14"/>
  <c r="FF523" i="14"/>
  <c r="FE523" i="14"/>
  <c r="FD523" i="14"/>
  <c r="FC523" i="14"/>
  <c r="FB523" i="14"/>
  <c r="FA523" i="14"/>
  <c r="EZ523" i="14"/>
  <c r="EY523" i="14"/>
  <c r="EX523" i="14"/>
  <c r="EW523" i="14"/>
  <c r="EV523" i="14"/>
  <c r="EU523" i="14"/>
  <c r="ET523" i="14"/>
  <c r="ES523" i="14"/>
  <c r="ER523" i="14"/>
  <c r="EQ523" i="14"/>
  <c r="EP523" i="14"/>
  <c r="EO523" i="14"/>
  <c r="EN523" i="14"/>
  <c r="EM523" i="14"/>
  <c r="EL523" i="14"/>
  <c r="EK523" i="14"/>
  <c r="EJ523" i="14"/>
  <c r="EI523" i="14"/>
  <c r="EH523" i="14"/>
  <c r="EG523" i="14"/>
  <c r="EF523" i="14"/>
  <c r="EE523" i="14"/>
  <c r="ED523" i="14"/>
  <c r="EC523" i="14"/>
  <c r="EB523" i="14"/>
  <c r="EA523" i="14"/>
  <c r="DZ523" i="14"/>
  <c r="DY523" i="14"/>
  <c r="DX523" i="14"/>
  <c r="DW523" i="14"/>
  <c r="DV523" i="14"/>
  <c r="DU523" i="14"/>
  <c r="DT523" i="14"/>
  <c r="DS523" i="14"/>
  <c r="DR523" i="14"/>
  <c r="DQ523" i="14"/>
  <c r="DP523" i="14"/>
  <c r="DO523" i="14"/>
  <c r="DN523" i="14"/>
  <c r="DM523" i="14"/>
  <c r="DL523" i="14"/>
  <c r="DK523" i="14"/>
  <c r="DJ523" i="14"/>
  <c r="DI523" i="14"/>
  <c r="DH523" i="14"/>
  <c r="DG523" i="14"/>
  <c r="DF523" i="14"/>
  <c r="DE523" i="14"/>
  <c r="DD523" i="14"/>
  <c r="DC523" i="14"/>
  <c r="DB523" i="14"/>
  <c r="DA523" i="14"/>
  <c r="CZ523" i="14"/>
  <c r="CY523" i="14"/>
  <c r="CX523" i="14"/>
  <c r="CW523" i="14"/>
  <c r="CV523" i="14"/>
  <c r="CU523" i="14"/>
  <c r="CT523" i="14"/>
  <c r="CS523" i="14"/>
  <c r="CR523" i="14"/>
  <c r="CQ523" i="14"/>
  <c r="CP523" i="14"/>
  <c r="CO523" i="14"/>
  <c r="CN523" i="14"/>
  <c r="CM523" i="14"/>
  <c r="CL523" i="14"/>
  <c r="CK523" i="14"/>
  <c r="CJ523" i="14"/>
  <c r="CI523" i="14"/>
  <c r="CH523" i="14"/>
  <c r="CG523" i="14"/>
  <c r="CF523" i="14"/>
  <c r="CE523" i="14"/>
  <c r="CD523" i="14"/>
  <c r="CC523" i="14"/>
  <c r="CB523" i="14"/>
  <c r="CA523" i="14"/>
  <c r="BZ523" i="14"/>
  <c r="BY523" i="14"/>
  <c r="BX523" i="14"/>
  <c r="BW523" i="14"/>
  <c r="BV523" i="14"/>
  <c r="BU523" i="14"/>
  <c r="BT523" i="14"/>
  <c r="BS523" i="14"/>
  <c r="BR523" i="14"/>
  <c r="BQ523" i="14"/>
  <c r="BP523" i="14"/>
  <c r="BO523" i="14"/>
  <c r="BN523" i="14"/>
  <c r="BM523" i="14"/>
  <c r="BL523" i="14"/>
  <c r="BK523" i="14"/>
  <c r="BJ523" i="14"/>
  <c r="BI523" i="14"/>
  <c r="BH523" i="14"/>
  <c r="BG523" i="14"/>
  <c r="BF523" i="14"/>
  <c r="BE523" i="14"/>
  <c r="BD523" i="14"/>
  <c r="BC523" i="14"/>
  <c r="BB523" i="14"/>
  <c r="BA523" i="14"/>
  <c r="AZ523" i="14"/>
  <c r="AY523" i="14"/>
  <c r="AX523" i="14"/>
  <c r="AW523" i="14"/>
  <c r="AV523" i="14"/>
  <c r="AU523" i="14"/>
  <c r="AT523" i="14"/>
  <c r="AS523" i="14"/>
  <c r="AR523" i="14"/>
  <c r="AQ523" i="14"/>
  <c r="AP523" i="14"/>
  <c r="AO523" i="14"/>
  <c r="AN523" i="14"/>
  <c r="AM523" i="14"/>
  <c r="AL523" i="14"/>
  <c r="AK523" i="14"/>
  <c r="AJ523" i="14"/>
  <c r="AI523" i="14"/>
  <c r="AH523" i="14"/>
  <c r="AG523" i="14"/>
  <c r="AF523" i="14"/>
  <c r="AE523" i="14"/>
  <c r="AD523" i="14"/>
  <c r="AC523" i="14"/>
  <c r="AB523" i="14"/>
  <c r="AA523" i="14"/>
  <c r="Z523" i="14"/>
  <c r="Y523" i="14"/>
  <c r="X523" i="14"/>
  <c r="W523" i="14"/>
  <c r="V523" i="14"/>
  <c r="U523" i="14"/>
  <c r="T523" i="14"/>
  <c r="S523" i="14"/>
  <c r="R523" i="14"/>
  <c r="Q523" i="14"/>
  <c r="P523" i="14"/>
  <c r="O523" i="14"/>
  <c r="N523" i="14"/>
  <c r="M523" i="14"/>
  <c r="L523" i="14"/>
  <c r="K523" i="14"/>
  <c r="J523" i="14"/>
  <c r="I523" i="14"/>
  <c r="H523" i="14"/>
  <c r="G523" i="14"/>
  <c r="JB522" i="14"/>
  <c r="JA522" i="14"/>
  <c r="IZ522" i="14"/>
  <c r="IY522" i="14"/>
  <c r="IX522" i="14"/>
  <c r="IW522" i="14"/>
  <c r="IV522" i="14"/>
  <c r="IU522" i="14"/>
  <c r="IT522" i="14"/>
  <c r="IS522" i="14"/>
  <c r="IR522" i="14"/>
  <c r="IQ522" i="14"/>
  <c r="IP522" i="14"/>
  <c r="IO522" i="14"/>
  <c r="IN522" i="14"/>
  <c r="IM522" i="14"/>
  <c r="IL522" i="14"/>
  <c r="IK522" i="14"/>
  <c r="IJ522" i="14"/>
  <c r="II522" i="14"/>
  <c r="IH522" i="14"/>
  <c r="IG522" i="14"/>
  <c r="IF522" i="14"/>
  <c r="IE522" i="14"/>
  <c r="ID522" i="14"/>
  <c r="IC522" i="14"/>
  <c r="IB522" i="14"/>
  <c r="IA522" i="14"/>
  <c r="HZ522" i="14"/>
  <c r="HY522" i="14"/>
  <c r="HX522" i="14"/>
  <c r="HW522" i="14"/>
  <c r="HV522" i="14"/>
  <c r="HU522" i="14"/>
  <c r="HT522" i="14"/>
  <c r="HS522" i="14"/>
  <c r="HR522" i="14"/>
  <c r="HQ522" i="14"/>
  <c r="HP522" i="14"/>
  <c r="HO522" i="14"/>
  <c r="HN522" i="14"/>
  <c r="HM522" i="14"/>
  <c r="HL522" i="14"/>
  <c r="HK522" i="14"/>
  <c r="HJ522" i="14"/>
  <c r="HI522" i="14"/>
  <c r="HH522" i="14"/>
  <c r="HG522" i="14"/>
  <c r="HF522" i="14"/>
  <c r="HE522" i="14"/>
  <c r="HD522" i="14"/>
  <c r="HC522" i="14"/>
  <c r="HB522" i="14"/>
  <c r="HA522" i="14"/>
  <c r="GZ522" i="14"/>
  <c r="GY522" i="14"/>
  <c r="GX522" i="14"/>
  <c r="GW522" i="14"/>
  <c r="GV522" i="14"/>
  <c r="GU522" i="14"/>
  <c r="GT522" i="14"/>
  <c r="GS522" i="14"/>
  <c r="GR522" i="14"/>
  <c r="GQ522" i="14"/>
  <c r="GP522" i="14"/>
  <c r="GO522" i="14"/>
  <c r="GN522" i="14"/>
  <c r="GM522" i="14"/>
  <c r="GL522" i="14"/>
  <c r="GK522" i="14"/>
  <c r="GJ522" i="14"/>
  <c r="GI522" i="14"/>
  <c r="GH522" i="14"/>
  <c r="GG522" i="14"/>
  <c r="GF522" i="14"/>
  <c r="GE522" i="14"/>
  <c r="GD522" i="14"/>
  <c r="GC522" i="14"/>
  <c r="GB522" i="14"/>
  <c r="GA522" i="14"/>
  <c r="FZ522" i="14"/>
  <c r="FY522" i="14"/>
  <c r="FX522" i="14"/>
  <c r="FW522" i="14"/>
  <c r="FV522" i="14"/>
  <c r="FU522" i="14"/>
  <c r="FT522" i="14"/>
  <c r="FS522" i="14"/>
  <c r="FR522" i="14"/>
  <c r="FQ522" i="14"/>
  <c r="FP522" i="14"/>
  <c r="FO522" i="14"/>
  <c r="FN522" i="14"/>
  <c r="FM522" i="14"/>
  <c r="FL522" i="14"/>
  <c r="FK522" i="14"/>
  <c r="FJ522" i="14"/>
  <c r="FI522" i="14"/>
  <c r="FH522" i="14"/>
  <c r="FG522" i="14"/>
  <c r="FF522" i="14"/>
  <c r="FE522" i="14"/>
  <c r="FD522" i="14"/>
  <c r="FC522" i="14"/>
  <c r="FB522" i="14"/>
  <c r="FA522" i="14"/>
  <c r="EZ522" i="14"/>
  <c r="EY522" i="14"/>
  <c r="EX522" i="14"/>
  <c r="EW522" i="14"/>
  <c r="EV522" i="14"/>
  <c r="EU522" i="14"/>
  <c r="ET522" i="14"/>
  <c r="ES522" i="14"/>
  <c r="ER522" i="14"/>
  <c r="EQ522" i="14"/>
  <c r="EP522" i="14"/>
  <c r="EO522" i="14"/>
  <c r="EN522" i="14"/>
  <c r="EM522" i="14"/>
  <c r="EL522" i="14"/>
  <c r="EK522" i="14"/>
  <c r="EJ522" i="14"/>
  <c r="EI522" i="14"/>
  <c r="EH522" i="14"/>
  <c r="EG522" i="14"/>
  <c r="EF522" i="14"/>
  <c r="EE522" i="14"/>
  <c r="ED522" i="14"/>
  <c r="EC522" i="14"/>
  <c r="EB522" i="14"/>
  <c r="EA522" i="14"/>
  <c r="DZ522" i="14"/>
  <c r="DY522" i="14"/>
  <c r="DX522" i="14"/>
  <c r="DW522" i="14"/>
  <c r="DV522" i="14"/>
  <c r="DU522" i="14"/>
  <c r="DT522" i="14"/>
  <c r="DS522" i="14"/>
  <c r="DR522" i="14"/>
  <c r="DQ522" i="14"/>
  <c r="DP522" i="14"/>
  <c r="DO522" i="14"/>
  <c r="DN522" i="14"/>
  <c r="DM522" i="14"/>
  <c r="DL522" i="14"/>
  <c r="DK522" i="14"/>
  <c r="DJ522" i="14"/>
  <c r="DI522" i="14"/>
  <c r="DH522" i="14"/>
  <c r="DG522" i="14"/>
  <c r="DF522" i="14"/>
  <c r="DE522" i="14"/>
  <c r="DD522" i="14"/>
  <c r="DC522" i="14"/>
  <c r="DB522" i="14"/>
  <c r="DA522" i="14"/>
  <c r="CZ522" i="14"/>
  <c r="CY522" i="14"/>
  <c r="CX522" i="14"/>
  <c r="CW522" i="14"/>
  <c r="CV522" i="14"/>
  <c r="CU522" i="14"/>
  <c r="CT522" i="14"/>
  <c r="CS522" i="14"/>
  <c r="CR522" i="14"/>
  <c r="CQ522" i="14"/>
  <c r="CP522" i="14"/>
  <c r="CO522" i="14"/>
  <c r="CN522" i="14"/>
  <c r="CM522" i="14"/>
  <c r="CL522" i="14"/>
  <c r="CK522" i="14"/>
  <c r="CJ522" i="14"/>
  <c r="CI522" i="14"/>
  <c r="CH522" i="14"/>
  <c r="CG522" i="14"/>
  <c r="CF522" i="14"/>
  <c r="CE522" i="14"/>
  <c r="CD522" i="14"/>
  <c r="CC522" i="14"/>
  <c r="CB522" i="14"/>
  <c r="CA522" i="14"/>
  <c r="BZ522" i="14"/>
  <c r="BY522" i="14"/>
  <c r="BX522" i="14"/>
  <c r="BW522" i="14"/>
  <c r="BV522" i="14"/>
  <c r="BU522" i="14"/>
  <c r="BT522" i="14"/>
  <c r="BS522" i="14"/>
  <c r="BR522" i="14"/>
  <c r="BQ522" i="14"/>
  <c r="BP522" i="14"/>
  <c r="BO522" i="14"/>
  <c r="BN522" i="14"/>
  <c r="BM522" i="14"/>
  <c r="BL522" i="14"/>
  <c r="BK522" i="14"/>
  <c r="BJ522" i="14"/>
  <c r="BI522" i="14"/>
  <c r="BH522" i="14"/>
  <c r="BG522" i="14"/>
  <c r="BF522" i="14"/>
  <c r="BE522" i="14"/>
  <c r="BD522" i="14"/>
  <c r="BC522" i="14"/>
  <c r="BB522" i="14"/>
  <c r="BA522" i="14"/>
  <c r="AZ522" i="14"/>
  <c r="AY522" i="14"/>
  <c r="AX522" i="14"/>
  <c r="AW522" i="14"/>
  <c r="AV522" i="14"/>
  <c r="AU522" i="14"/>
  <c r="AT522" i="14"/>
  <c r="AS522" i="14"/>
  <c r="AR522" i="14"/>
  <c r="AQ522" i="14"/>
  <c r="AP522" i="14"/>
  <c r="AO522" i="14"/>
  <c r="AN522" i="14"/>
  <c r="AM522" i="14"/>
  <c r="AL522" i="14"/>
  <c r="AK522" i="14"/>
  <c r="AJ522" i="14"/>
  <c r="AI522" i="14"/>
  <c r="AH522" i="14"/>
  <c r="AG522" i="14"/>
  <c r="AF522" i="14"/>
  <c r="AE522" i="14"/>
  <c r="AD522" i="14"/>
  <c r="AC522" i="14"/>
  <c r="AB522" i="14"/>
  <c r="AA522" i="14"/>
  <c r="Z522" i="14"/>
  <c r="Y522" i="14"/>
  <c r="X522" i="14"/>
  <c r="W522" i="14"/>
  <c r="V522" i="14"/>
  <c r="U522" i="14"/>
  <c r="T522" i="14"/>
  <c r="S522" i="14"/>
  <c r="R522" i="14"/>
  <c r="Q522" i="14"/>
  <c r="P522" i="14"/>
  <c r="O522" i="14"/>
  <c r="N522" i="14"/>
  <c r="M522" i="14"/>
  <c r="L522" i="14"/>
  <c r="K522" i="14"/>
  <c r="J522" i="14"/>
  <c r="I522" i="14"/>
  <c r="H522" i="14"/>
  <c r="G522" i="14"/>
  <c r="JB521" i="14"/>
  <c r="JA521" i="14"/>
  <c r="IZ521" i="14"/>
  <c r="IY521" i="14"/>
  <c r="IX521" i="14"/>
  <c r="IW521" i="14"/>
  <c r="IV521" i="14"/>
  <c r="IU521" i="14"/>
  <c r="IT521" i="14"/>
  <c r="IS521" i="14"/>
  <c r="IR521" i="14"/>
  <c r="IQ521" i="14"/>
  <c r="IP521" i="14"/>
  <c r="IO521" i="14"/>
  <c r="IN521" i="14"/>
  <c r="IM521" i="14"/>
  <c r="IL521" i="14"/>
  <c r="IK521" i="14"/>
  <c r="IJ521" i="14"/>
  <c r="II521" i="14"/>
  <c r="IH521" i="14"/>
  <c r="IG521" i="14"/>
  <c r="IF521" i="14"/>
  <c r="IE521" i="14"/>
  <c r="ID521" i="14"/>
  <c r="IC521" i="14"/>
  <c r="IB521" i="14"/>
  <c r="IA521" i="14"/>
  <c r="HZ521" i="14"/>
  <c r="HY521" i="14"/>
  <c r="HX521" i="14"/>
  <c r="HW521" i="14"/>
  <c r="HV521" i="14"/>
  <c r="HU521" i="14"/>
  <c r="HT521" i="14"/>
  <c r="HS521" i="14"/>
  <c r="HR521" i="14"/>
  <c r="HQ521" i="14"/>
  <c r="HP521" i="14"/>
  <c r="HO521" i="14"/>
  <c r="HN521" i="14"/>
  <c r="HM521" i="14"/>
  <c r="HL521" i="14"/>
  <c r="HK521" i="14"/>
  <c r="HJ521" i="14"/>
  <c r="HI521" i="14"/>
  <c r="HH521" i="14"/>
  <c r="HG521" i="14"/>
  <c r="HF521" i="14"/>
  <c r="HE521" i="14"/>
  <c r="HD521" i="14"/>
  <c r="HC521" i="14"/>
  <c r="HB521" i="14"/>
  <c r="HA521" i="14"/>
  <c r="GZ521" i="14"/>
  <c r="GY521" i="14"/>
  <c r="GX521" i="14"/>
  <c r="GW521" i="14"/>
  <c r="GV521" i="14"/>
  <c r="GU521" i="14"/>
  <c r="GT521" i="14"/>
  <c r="GS521" i="14"/>
  <c r="GR521" i="14"/>
  <c r="GQ521" i="14"/>
  <c r="GP521" i="14"/>
  <c r="GO521" i="14"/>
  <c r="GN521" i="14"/>
  <c r="GM521" i="14"/>
  <c r="GL521" i="14"/>
  <c r="GK521" i="14"/>
  <c r="GJ521" i="14"/>
  <c r="GI521" i="14"/>
  <c r="GH521" i="14"/>
  <c r="GG521" i="14"/>
  <c r="GF521" i="14"/>
  <c r="GE521" i="14"/>
  <c r="GD521" i="14"/>
  <c r="GC521" i="14"/>
  <c r="GB521" i="14"/>
  <c r="GA521" i="14"/>
  <c r="FZ521" i="14"/>
  <c r="FY521" i="14"/>
  <c r="FX521" i="14"/>
  <c r="FW521" i="14"/>
  <c r="FV521" i="14"/>
  <c r="FU521" i="14"/>
  <c r="FT521" i="14"/>
  <c r="FS521" i="14"/>
  <c r="FR521" i="14"/>
  <c r="FQ521" i="14"/>
  <c r="FP521" i="14"/>
  <c r="FO521" i="14"/>
  <c r="FN521" i="14"/>
  <c r="FM521" i="14"/>
  <c r="FL521" i="14"/>
  <c r="FK521" i="14"/>
  <c r="FJ521" i="14"/>
  <c r="FI521" i="14"/>
  <c r="FH521" i="14"/>
  <c r="FG521" i="14"/>
  <c r="FF521" i="14"/>
  <c r="FE521" i="14"/>
  <c r="FD521" i="14"/>
  <c r="FC521" i="14"/>
  <c r="FB521" i="14"/>
  <c r="FA521" i="14"/>
  <c r="EZ521" i="14"/>
  <c r="EY521" i="14"/>
  <c r="EX521" i="14"/>
  <c r="EW521" i="14"/>
  <c r="EV521" i="14"/>
  <c r="EU521" i="14"/>
  <c r="ET521" i="14"/>
  <c r="ES521" i="14"/>
  <c r="ER521" i="14"/>
  <c r="EQ521" i="14"/>
  <c r="EP521" i="14"/>
  <c r="EO521" i="14"/>
  <c r="EN521" i="14"/>
  <c r="EM521" i="14"/>
  <c r="EL521" i="14"/>
  <c r="EK521" i="14"/>
  <c r="EJ521" i="14"/>
  <c r="EI521" i="14"/>
  <c r="EH521" i="14"/>
  <c r="EG521" i="14"/>
  <c r="EF521" i="14"/>
  <c r="EE521" i="14"/>
  <c r="ED521" i="14"/>
  <c r="EC521" i="14"/>
  <c r="EB521" i="14"/>
  <c r="EA521" i="14"/>
  <c r="DZ521" i="14"/>
  <c r="DY521" i="14"/>
  <c r="DX521" i="14"/>
  <c r="DW521" i="14"/>
  <c r="DV521" i="14"/>
  <c r="DU521" i="14"/>
  <c r="DT521" i="14"/>
  <c r="DS521" i="14"/>
  <c r="DR521" i="14"/>
  <c r="DQ521" i="14"/>
  <c r="DP521" i="14"/>
  <c r="DO521" i="14"/>
  <c r="DN521" i="14"/>
  <c r="DM521" i="14"/>
  <c r="DL521" i="14"/>
  <c r="DK521" i="14"/>
  <c r="DJ521" i="14"/>
  <c r="DI521" i="14"/>
  <c r="DH521" i="14"/>
  <c r="DG521" i="14"/>
  <c r="DF521" i="14"/>
  <c r="DE521" i="14"/>
  <c r="DD521" i="14"/>
  <c r="DC521" i="14"/>
  <c r="DB521" i="14"/>
  <c r="DA521" i="14"/>
  <c r="CZ521" i="14"/>
  <c r="CY521" i="14"/>
  <c r="CX521" i="14"/>
  <c r="CW521" i="14"/>
  <c r="CV521" i="14"/>
  <c r="CU521" i="14"/>
  <c r="CT521" i="14"/>
  <c r="CS521" i="14"/>
  <c r="CR521" i="14"/>
  <c r="CQ521" i="14"/>
  <c r="CP521" i="14"/>
  <c r="CO521" i="14"/>
  <c r="CN521" i="14"/>
  <c r="CM521" i="14"/>
  <c r="CL521" i="14"/>
  <c r="CK521" i="14"/>
  <c r="CJ521" i="14"/>
  <c r="CI521" i="14"/>
  <c r="CH521" i="14"/>
  <c r="CG521" i="14"/>
  <c r="CF521" i="14"/>
  <c r="CE521" i="14"/>
  <c r="CD521" i="14"/>
  <c r="CC521" i="14"/>
  <c r="CB521" i="14"/>
  <c r="CA521" i="14"/>
  <c r="BZ521" i="14"/>
  <c r="BY521" i="14"/>
  <c r="BX521" i="14"/>
  <c r="BW521" i="14"/>
  <c r="BV521" i="14"/>
  <c r="BU521" i="14"/>
  <c r="BT521" i="14"/>
  <c r="BS521" i="14"/>
  <c r="BR521" i="14"/>
  <c r="BQ521" i="14"/>
  <c r="BP521" i="14"/>
  <c r="BO521" i="14"/>
  <c r="BN521" i="14"/>
  <c r="BM521" i="14"/>
  <c r="BL521" i="14"/>
  <c r="BK521" i="14"/>
  <c r="BJ521" i="14"/>
  <c r="BI521" i="14"/>
  <c r="BH521" i="14"/>
  <c r="BG521" i="14"/>
  <c r="BF521" i="14"/>
  <c r="BE521" i="14"/>
  <c r="BD521" i="14"/>
  <c r="BC521" i="14"/>
  <c r="BB521" i="14"/>
  <c r="BA521" i="14"/>
  <c r="AZ521" i="14"/>
  <c r="AY521" i="14"/>
  <c r="AX521" i="14"/>
  <c r="AW521" i="14"/>
  <c r="AV521" i="14"/>
  <c r="AU521" i="14"/>
  <c r="AT521" i="14"/>
  <c r="AS521" i="14"/>
  <c r="AR521" i="14"/>
  <c r="AQ521" i="14"/>
  <c r="AP521" i="14"/>
  <c r="AO521" i="14"/>
  <c r="AN521" i="14"/>
  <c r="AM521" i="14"/>
  <c r="AL521" i="14"/>
  <c r="AK521" i="14"/>
  <c r="AJ521" i="14"/>
  <c r="AI521" i="14"/>
  <c r="AH521" i="14"/>
  <c r="AG521" i="14"/>
  <c r="AF521" i="14"/>
  <c r="AE521" i="14"/>
  <c r="AD521" i="14"/>
  <c r="AC521" i="14"/>
  <c r="AB521" i="14"/>
  <c r="AA521" i="14"/>
  <c r="Z521" i="14"/>
  <c r="Y521" i="14"/>
  <c r="X521" i="14"/>
  <c r="W521" i="14"/>
  <c r="V521" i="14"/>
  <c r="U521" i="14"/>
  <c r="T521" i="14"/>
  <c r="S521" i="14"/>
  <c r="R521" i="14"/>
  <c r="Q521" i="14"/>
  <c r="P521" i="14"/>
  <c r="O521" i="14"/>
  <c r="N521" i="14"/>
  <c r="M521" i="14"/>
  <c r="L521" i="14"/>
  <c r="K521" i="14"/>
  <c r="J521" i="14"/>
  <c r="I521" i="14"/>
  <c r="H521" i="14"/>
  <c r="G521" i="14"/>
  <c r="JB520" i="14"/>
  <c r="JA520" i="14"/>
  <c r="IZ520" i="14"/>
  <c r="IY520" i="14"/>
  <c r="IX520" i="14"/>
  <c r="IW520" i="14"/>
  <c r="IV520" i="14"/>
  <c r="IU520" i="14"/>
  <c r="IT520" i="14"/>
  <c r="IS520" i="14"/>
  <c r="IR520" i="14"/>
  <c r="IQ520" i="14"/>
  <c r="IP520" i="14"/>
  <c r="IO520" i="14"/>
  <c r="IN520" i="14"/>
  <c r="IM520" i="14"/>
  <c r="IL520" i="14"/>
  <c r="IK520" i="14"/>
  <c r="IJ520" i="14"/>
  <c r="II520" i="14"/>
  <c r="IH520" i="14"/>
  <c r="IG520" i="14"/>
  <c r="IF520" i="14"/>
  <c r="IE520" i="14"/>
  <c r="ID520" i="14"/>
  <c r="IC520" i="14"/>
  <c r="IB520" i="14"/>
  <c r="IA520" i="14"/>
  <c r="HZ520" i="14"/>
  <c r="HY520" i="14"/>
  <c r="HX520" i="14"/>
  <c r="HW520" i="14"/>
  <c r="HV520" i="14"/>
  <c r="HU520" i="14"/>
  <c r="HT520" i="14"/>
  <c r="HS520" i="14"/>
  <c r="HR520" i="14"/>
  <c r="HQ520" i="14"/>
  <c r="HP520" i="14"/>
  <c r="HO520" i="14"/>
  <c r="HN520" i="14"/>
  <c r="HM520" i="14"/>
  <c r="HL520" i="14"/>
  <c r="HK520" i="14"/>
  <c r="HJ520" i="14"/>
  <c r="HI520" i="14"/>
  <c r="HH520" i="14"/>
  <c r="HG520" i="14"/>
  <c r="HF520" i="14"/>
  <c r="HE520" i="14"/>
  <c r="HD520" i="14"/>
  <c r="HC520" i="14"/>
  <c r="HB520" i="14"/>
  <c r="HA520" i="14"/>
  <c r="GZ520" i="14"/>
  <c r="GY520" i="14"/>
  <c r="GX520" i="14"/>
  <c r="GW520" i="14"/>
  <c r="GV520" i="14"/>
  <c r="GU520" i="14"/>
  <c r="GT520" i="14"/>
  <c r="GS520" i="14"/>
  <c r="GR520" i="14"/>
  <c r="GQ520" i="14"/>
  <c r="GP520" i="14"/>
  <c r="GO520" i="14"/>
  <c r="GN520" i="14"/>
  <c r="GM520" i="14"/>
  <c r="GL520" i="14"/>
  <c r="GK520" i="14"/>
  <c r="GJ520" i="14"/>
  <c r="GI520" i="14"/>
  <c r="GH520" i="14"/>
  <c r="GG520" i="14"/>
  <c r="GF520" i="14"/>
  <c r="GE520" i="14"/>
  <c r="GD520" i="14"/>
  <c r="GC520" i="14"/>
  <c r="GB520" i="14"/>
  <c r="GA520" i="14"/>
  <c r="FZ520" i="14"/>
  <c r="FY520" i="14"/>
  <c r="FX520" i="14"/>
  <c r="FW520" i="14"/>
  <c r="FV520" i="14"/>
  <c r="FU520" i="14"/>
  <c r="FT520" i="14"/>
  <c r="FS520" i="14"/>
  <c r="FR520" i="14"/>
  <c r="FQ520" i="14"/>
  <c r="FP520" i="14"/>
  <c r="FO520" i="14"/>
  <c r="FN520" i="14"/>
  <c r="FM520" i="14"/>
  <c r="FL520" i="14"/>
  <c r="FK520" i="14"/>
  <c r="FJ520" i="14"/>
  <c r="FI520" i="14"/>
  <c r="FH520" i="14"/>
  <c r="FG520" i="14"/>
  <c r="FF520" i="14"/>
  <c r="FE520" i="14"/>
  <c r="FD520" i="14"/>
  <c r="FC520" i="14"/>
  <c r="FB520" i="14"/>
  <c r="FA520" i="14"/>
  <c r="EZ520" i="14"/>
  <c r="EY520" i="14"/>
  <c r="EX520" i="14"/>
  <c r="EW520" i="14"/>
  <c r="EV520" i="14"/>
  <c r="EU520" i="14"/>
  <c r="ET520" i="14"/>
  <c r="ES520" i="14"/>
  <c r="ER520" i="14"/>
  <c r="EQ520" i="14"/>
  <c r="EP520" i="14"/>
  <c r="EO520" i="14"/>
  <c r="EN520" i="14"/>
  <c r="EM520" i="14"/>
  <c r="EL520" i="14"/>
  <c r="EK520" i="14"/>
  <c r="EJ520" i="14"/>
  <c r="EI520" i="14"/>
  <c r="EH520" i="14"/>
  <c r="EG520" i="14"/>
  <c r="EF520" i="14"/>
  <c r="EE520" i="14"/>
  <c r="ED520" i="14"/>
  <c r="EC520" i="14"/>
  <c r="EB520" i="14"/>
  <c r="EA520" i="14"/>
  <c r="DZ520" i="14"/>
  <c r="DY520" i="14"/>
  <c r="DX520" i="14"/>
  <c r="DW520" i="14"/>
  <c r="DV520" i="14"/>
  <c r="DU520" i="14"/>
  <c r="DT520" i="14"/>
  <c r="DS520" i="14"/>
  <c r="DR520" i="14"/>
  <c r="DQ520" i="14"/>
  <c r="DP520" i="14"/>
  <c r="DO520" i="14"/>
  <c r="DN520" i="14"/>
  <c r="DM520" i="14"/>
  <c r="DL520" i="14"/>
  <c r="DK520" i="14"/>
  <c r="DJ520" i="14"/>
  <c r="DI520" i="14"/>
  <c r="DH520" i="14"/>
  <c r="DG520" i="14"/>
  <c r="DF520" i="14"/>
  <c r="DE520" i="14"/>
  <c r="DD520" i="14"/>
  <c r="DC520" i="14"/>
  <c r="DB520" i="14"/>
  <c r="DA520" i="14"/>
  <c r="CZ520" i="14"/>
  <c r="CY520" i="14"/>
  <c r="CX520" i="14"/>
  <c r="CW520" i="14"/>
  <c r="CV520" i="14"/>
  <c r="CU520" i="14"/>
  <c r="CT520" i="14"/>
  <c r="CS520" i="14"/>
  <c r="CR520" i="14"/>
  <c r="CQ520" i="14"/>
  <c r="CP520" i="14"/>
  <c r="CO520" i="14"/>
  <c r="CN520" i="14"/>
  <c r="CM520" i="14"/>
  <c r="CL520" i="14"/>
  <c r="CK520" i="14"/>
  <c r="CJ520" i="14"/>
  <c r="CI520" i="14"/>
  <c r="CH520" i="14"/>
  <c r="CG520" i="14"/>
  <c r="CF520" i="14"/>
  <c r="CE520" i="14"/>
  <c r="CD520" i="14"/>
  <c r="CC520" i="14"/>
  <c r="CB520" i="14"/>
  <c r="CA520" i="14"/>
  <c r="BZ520" i="14"/>
  <c r="BY520" i="14"/>
  <c r="BX520" i="14"/>
  <c r="BW520" i="14"/>
  <c r="BV520" i="14"/>
  <c r="BU520" i="14"/>
  <c r="BT520" i="14"/>
  <c r="BS520" i="14"/>
  <c r="BR520" i="14"/>
  <c r="BQ520" i="14"/>
  <c r="BP520" i="14"/>
  <c r="BO520" i="14"/>
  <c r="BN520" i="14"/>
  <c r="BM520" i="14"/>
  <c r="BL520" i="14"/>
  <c r="BK520" i="14"/>
  <c r="BJ520" i="14"/>
  <c r="BI520" i="14"/>
  <c r="BH520" i="14"/>
  <c r="BG520" i="14"/>
  <c r="BF520" i="14"/>
  <c r="BE520" i="14"/>
  <c r="BD520" i="14"/>
  <c r="BC520" i="14"/>
  <c r="BB520" i="14"/>
  <c r="BA520" i="14"/>
  <c r="AZ520" i="14"/>
  <c r="AY520" i="14"/>
  <c r="AX520" i="14"/>
  <c r="AW520" i="14"/>
  <c r="AV520" i="14"/>
  <c r="AU520" i="14"/>
  <c r="AT520" i="14"/>
  <c r="AS520" i="14"/>
  <c r="AR520" i="14"/>
  <c r="AQ520" i="14"/>
  <c r="AP520" i="14"/>
  <c r="AO520" i="14"/>
  <c r="AN520" i="14"/>
  <c r="AM520" i="14"/>
  <c r="AL520" i="14"/>
  <c r="AK520" i="14"/>
  <c r="AJ520" i="14"/>
  <c r="AI520" i="14"/>
  <c r="AH520" i="14"/>
  <c r="AG520" i="14"/>
  <c r="AF520" i="14"/>
  <c r="AE520" i="14"/>
  <c r="AD520" i="14"/>
  <c r="AC520" i="14"/>
  <c r="AB520" i="14"/>
  <c r="AA520" i="14"/>
  <c r="Z520" i="14"/>
  <c r="Y520" i="14"/>
  <c r="X520" i="14"/>
  <c r="W520" i="14"/>
  <c r="V520" i="14"/>
  <c r="U520" i="14"/>
  <c r="T520" i="14"/>
  <c r="S520" i="14"/>
  <c r="R520" i="14"/>
  <c r="Q520" i="14"/>
  <c r="P520" i="14"/>
  <c r="O520" i="14"/>
  <c r="N520" i="14"/>
  <c r="M520" i="14"/>
  <c r="L520" i="14"/>
  <c r="K520" i="14"/>
  <c r="J520" i="14"/>
  <c r="I520" i="14"/>
  <c r="H520" i="14"/>
  <c r="G520" i="14"/>
  <c r="JB519" i="14"/>
  <c r="JA519" i="14"/>
  <c r="IZ519" i="14"/>
  <c r="IY519" i="14"/>
  <c r="IX519" i="14"/>
  <c r="IW519" i="14"/>
  <c r="IV519" i="14"/>
  <c r="IU519" i="14"/>
  <c r="IT519" i="14"/>
  <c r="IS519" i="14"/>
  <c r="IR519" i="14"/>
  <c r="IQ519" i="14"/>
  <c r="IP519" i="14"/>
  <c r="IO519" i="14"/>
  <c r="IN519" i="14"/>
  <c r="IM519" i="14"/>
  <c r="IL519" i="14"/>
  <c r="IK519" i="14"/>
  <c r="IJ519" i="14"/>
  <c r="II519" i="14"/>
  <c r="IH519" i="14"/>
  <c r="IG519" i="14"/>
  <c r="IF519" i="14"/>
  <c r="IE519" i="14"/>
  <c r="ID519" i="14"/>
  <c r="IC519" i="14"/>
  <c r="IB519" i="14"/>
  <c r="IA519" i="14"/>
  <c r="HZ519" i="14"/>
  <c r="HY519" i="14"/>
  <c r="HX519" i="14"/>
  <c r="HW519" i="14"/>
  <c r="HV519" i="14"/>
  <c r="HU519" i="14"/>
  <c r="HT519" i="14"/>
  <c r="HS519" i="14"/>
  <c r="HR519" i="14"/>
  <c r="HQ519" i="14"/>
  <c r="HP519" i="14"/>
  <c r="HO519" i="14"/>
  <c r="HN519" i="14"/>
  <c r="HM519" i="14"/>
  <c r="HL519" i="14"/>
  <c r="HK519" i="14"/>
  <c r="HJ519" i="14"/>
  <c r="HI519" i="14"/>
  <c r="HH519" i="14"/>
  <c r="HG519" i="14"/>
  <c r="HF519" i="14"/>
  <c r="HE519" i="14"/>
  <c r="HD519" i="14"/>
  <c r="HC519" i="14"/>
  <c r="HB519" i="14"/>
  <c r="HA519" i="14"/>
  <c r="GZ519" i="14"/>
  <c r="GY519" i="14"/>
  <c r="GX519" i="14"/>
  <c r="GW519" i="14"/>
  <c r="GV519" i="14"/>
  <c r="GU519" i="14"/>
  <c r="GT519" i="14"/>
  <c r="GS519" i="14"/>
  <c r="GR519" i="14"/>
  <c r="GQ519" i="14"/>
  <c r="GP519" i="14"/>
  <c r="GO519" i="14"/>
  <c r="GN519" i="14"/>
  <c r="GM519" i="14"/>
  <c r="GL519" i="14"/>
  <c r="GK519" i="14"/>
  <c r="GJ519" i="14"/>
  <c r="GI519" i="14"/>
  <c r="GH519" i="14"/>
  <c r="GG519" i="14"/>
  <c r="GF519" i="14"/>
  <c r="GE519" i="14"/>
  <c r="GD519" i="14"/>
  <c r="GC519" i="14"/>
  <c r="GB519" i="14"/>
  <c r="GA519" i="14"/>
  <c r="FZ519" i="14"/>
  <c r="FY519" i="14"/>
  <c r="FX519" i="14"/>
  <c r="FW519" i="14"/>
  <c r="FV519" i="14"/>
  <c r="FU519" i="14"/>
  <c r="FT519" i="14"/>
  <c r="FS519" i="14"/>
  <c r="FR519" i="14"/>
  <c r="FQ519" i="14"/>
  <c r="FP519" i="14"/>
  <c r="FO519" i="14"/>
  <c r="FN519" i="14"/>
  <c r="FM519" i="14"/>
  <c r="FL519" i="14"/>
  <c r="FK519" i="14"/>
  <c r="FJ519" i="14"/>
  <c r="FI519" i="14"/>
  <c r="FH519" i="14"/>
  <c r="FG519" i="14"/>
  <c r="FF519" i="14"/>
  <c r="FE519" i="14"/>
  <c r="FD519" i="14"/>
  <c r="FC519" i="14"/>
  <c r="FB519" i="14"/>
  <c r="FA519" i="14"/>
  <c r="EZ519" i="14"/>
  <c r="EY519" i="14"/>
  <c r="EX519" i="14"/>
  <c r="EW519" i="14"/>
  <c r="EV519" i="14"/>
  <c r="EU519" i="14"/>
  <c r="ET519" i="14"/>
  <c r="ES519" i="14"/>
  <c r="ER519" i="14"/>
  <c r="EQ519" i="14"/>
  <c r="EP519" i="14"/>
  <c r="EO519" i="14"/>
  <c r="EN519" i="14"/>
  <c r="EM519" i="14"/>
  <c r="EL519" i="14"/>
  <c r="EK519" i="14"/>
  <c r="EJ519" i="14"/>
  <c r="EI519" i="14"/>
  <c r="EH519" i="14"/>
  <c r="EG519" i="14"/>
  <c r="EF519" i="14"/>
  <c r="EE519" i="14"/>
  <c r="ED519" i="14"/>
  <c r="EC519" i="14"/>
  <c r="EB519" i="14"/>
  <c r="EA519" i="14"/>
  <c r="DZ519" i="14"/>
  <c r="DY519" i="14"/>
  <c r="DX519" i="14"/>
  <c r="DW519" i="14"/>
  <c r="DV519" i="14"/>
  <c r="DU519" i="14"/>
  <c r="DT519" i="14"/>
  <c r="DS519" i="14"/>
  <c r="DR519" i="14"/>
  <c r="DQ519" i="14"/>
  <c r="DP519" i="14"/>
  <c r="DO519" i="14"/>
  <c r="DN519" i="14"/>
  <c r="DM519" i="14"/>
  <c r="DL519" i="14"/>
  <c r="DK519" i="14"/>
  <c r="DJ519" i="14"/>
  <c r="DI519" i="14"/>
  <c r="DH519" i="14"/>
  <c r="DG519" i="14"/>
  <c r="DF519" i="14"/>
  <c r="DE519" i="14"/>
  <c r="DD519" i="14"/>
  <c r="DC519" i="14"/>
  <c r="DB519" i="14"/>
  <c r="DA519" i="14"/>
  <c r="CZ519" i="14"/>
  <c r="CY519" i="14"/>
  <c r="CX519" i="14"/>
  <c r="CW519" i="14"/>
  <c r="CV519" i="14"/>
  <c r="CU519" i="14"/>
  <c r="CT519" i="14"/>
  <c r="CS519" i="14"/>
  <c r="CR519" i="14"/>
  <c r="CQ519" i="14"/>
  <c r="CP519" i="14"/>
  <c r="CO519" i="14"/>
  <c r="CN519" i="14"/>
  <c r="CM519" i="14"/>
  <c r="CL519" i="14"/>
  <c r="CK519" i="14"/>
  <c r="CJ519" i="14"/>
  <c r="CI519" i="14"/>
  <c r="CH519" i="14"/>
  <c r="CG519" i="14"/>
  <c r="CF519" i="14"/>
  <c r="CE519" i="14"/>
  <c r="CD519" i="14"/>
  <c r="CC519" i="14"/>
  <c r="CB519" i="14"/>
  <c r="CA519" i="14"/>
  <c r="BZ519" i="14"/>
  <c r="BY519" i="14"/>
  <c r="BX519" i="14"/>
  <c r="BW519" i="14"/>
  <c r="BV519" i="14"/>
  <c r="BU519" i="14"/>
  <c r="BT519" i="14"/>
  <c r="BS519" i="14"/>
  <c r="BR519" i="14"/>
  <c r="BQ519" i="14"/>
  <c r="BP519" i="14"/>
  <c r="BO519" i="14"/>
  <c r="BN519" i="14"/>
  <c r="BM519" i="14"/>
  <c r="BL519" i="14"/>
  <c r="BK519" i="14"/>
  <c r="BJ519" i="14"/>
  <c r="BI519" i="14"/>
  <c r="BH519" i="14"/>
  <c r="BG519" i="14"/>
  <c r="BF519" i="14"/>
  <c r="BE519" i="14"/>
  <c r="BD519" i="14"/>
  <c r="BC519" i="14"/>
  <c r="BB519" i="14"/>
  <c r="BA519" i="14"/>
  <c r="AZ519" i="14"/>
  <c r="AY519" i="14"/>
  <c r="AX519" i="14"/>
  <c r="AW519" i="14"/>
  <c r="AV519" i="14"/>
  <c r="AU519" i="14"/>
  <c r="AT519" i="14"/>
  <c r="AS519" i="14"/>
  <c r="AR519" i="14"/>
  <c r="AQ519" i="14"/>
  <c r="AP519" i="14"/>
  <c r="AO519" i="14"/>
  <c r="AN519" i="14"/>
  <c r="AM519" i="14"/>
  <c r="AL519" i="14"/>
  <c r="AK519" i="14"/>
  <c r="AJ519" i="14"/>
  <c r="AI519" i="14"/>
  <c r="AH519" i="14"/>
  <c r="AG519" i="14"/>
  <c r="AF519" i="14"/>
  <c r="AE519" i="14"/>
  <c r="AD519" i="14"/>
  <c r="AC519" i="14"/>
  <c r="AB519" i="14"/>
  <c r="AA519" i="14"/>
  <c r="Z519" i="14"/>
  <c r="Y519" i="14"/>
  <c r="X519" i="14"/>
  <c r="W519" i="14"/>
  <c r="V519" i="14"/>
  <c r="U519" i="14"/>
  <c r="T519" i="14"/>
  <c r="S519" i="14"/>
  <c r="R519" i="14"/>
  <c r="Q519" i="14"/>
  <c r="P519" i="14"/>
  <c r="O519" i="14"/>
  <c r="N519" i="14"/>
  <c r="M519" i="14"/>
  <c r="L519" i="14"/>
  <c r="K519" i="14"/>
  <c r="J519" i="14"/>
  <c r="I519" i="14"/>
  <c r="H519" i="14"/>
  <c r="G519" i="14"/>
  <c r="JB518" i="14"/>
  <c r="JA518" i="14"/>
  <c r="IZ518" i="14"/>
  <c r="IY518" i="14"/>
  <c r="IX518" i="14"/>
  <c r="IW518" i="14"/>
  <c r="IV518" i="14"/>
  <c r="IU518" i="14"/>
  <c r="IT518" i="14"/>
  <c r="IS518" i="14"/>
  <c r="IR518" i="14"/>
  <c r="IQ518" i="14"/>
  <c r="IP518" i="14"/>
  <c r="IO518" i="14"/>
  <c r="IN518" i="14"/>
  <c r="IM518" i="14"/>
  <c r="IL518" i="14"/>
  <c r="IK518" i="14"/>
  <c r="IJ518" i="14"/>
  <c r="II518" i="14"/>
  <c r="IH518" i="14"/>
  <c r="IG518" i="14"/>
  <c r="IF518" i="14"/>
  <c r="IE518" i="14"/>
  <c r="ID518" i="14"/>
  <c r="IC518" i="14"/>
  <c r="IB518" i="14"/>
  <c r="IA518" i="14"/>
  <c r="HZ518" i="14"/>
  <c r="HY518" i="14"/>
  <c r="HX518" i="14"/>
  <c r="HW518" i="14"/>
  <c r="HV518" i="14"/>
  <c r="HU518" i="14"/>
  <c r="HT518" i="14"/>
  <c r="HS518" i="14"/>
  <c r="HR518" i="14"/>
  <c r="HQ518" i="14"/>
  <c r="HP518" i="14"/>
  <c r="HO518" i="14"/>
  <c r="HN518" i="14"/>
  <c r="HM518" i="14"/>
  <c r="HL518" i="14"/>
  <c r="HK518" i="14"/>
  <c r="HJ518" i="14"/>
  <c r="HI518" i="14"/>
  <c r="HH518" i="14"/>
  <c r="HG518" i="14"/>
  <c r="HF518" i="14"/>
  <c r="HE518" i="14"/>
  <c r="HD518" i="14"/>
  <c r="HC518" i="14"/>
  <c r="HB518" i="14"/>
  <c r="HA518" i="14"/>
  <c r="GZ518" i="14"/>
  <c r="GY518" i="14"/>
  <c r="GX518" i="14"/>
  <c r="GW518" i="14"/>
  <c r="GV518" i="14"/>
  <c r="GU518" i="14"/>
  <c r="GT518" i="14"/>
  <c r="GS518" i="14"/>
  <c r="GR518" i="14"/>
  <c r="GQ518" i="14"/>
  <c r="GP518" i="14"/>
  <c r="GO518" i="14"/>
  <c r="GN518" i="14"/>
  <c r="GM518" i="14"/>
  <c r="GL518" i="14"/>
  <c r="GK518" i="14"/>
  <c r="GJ518" i="14"/>
  <c r="GI518" i="14"/>
  <c r="GH518" i="14"/>
  <c r="GG518" i="14"/>
  <c r="GF518" i="14"/>
  <c r="GE518" i="14"/>
  <c r="GD518" i="14"/>
  <c r="GC518" i="14"/>
  <c r="GB518" i="14"/>
  <c r="GA518" i="14"/>
  <c r="FZ518" i="14"/>
  <c r="FY518" i="14"/>
  <c r="FX518" i="14"/>
  <c r="FW518" i="14"/>
  <c r="FV518" i="14"/>
  <c r="FU518" i="14"/>
  <c r="FT518" i="14"/>
  <c r="FS518" i="14"/>
  <c r="FR518" i="14"/>
  <c r="FQ518" i="14"/>
  <c r="FP518" i="14"/>
  <c r="FO518" i="14"/>
  <c r="FN518" i="14"/>
  <c r="FM518" i="14"/>
  <c r="FL518" i="14"/>
  <c r="FK518" i="14"/>
  <c r="FJ518" i="14"/>
  <c r="FI518" i="14"/>
  <c r="FH518" i="14"/>
  <c r="FG518" i="14"/>
  <c r="FF518" i="14"/>
  <c r="FE518" i="14"/>
  <c r="FD518" i="14"/>
  <c r="FC518" i="14"/>
  <c r="FB518" i="14"/>
  <c r="FA518" i="14"/>
  <c r="EZ518" i="14"/>
  <c r="EY518" i="14"/>
  <c r="EX518" i="14"/>
  <c r="EW518" i="14"/>
  <c r="EV518" i="14"/>
  <c r="EU518" i="14"/>
  <c r="ET518" i="14"/>
  <c r="ES518" i="14"/>
  <c r="ER518" i="14"/>
  <c r="EQ518" i="14"/>
  <c r="EP518" i="14"/>
  <c r="EO518" i="14"/>
  <c r="EN518" i="14"/>
  <c r="EM518" i="14"/>
  <c r="EL518" i="14"/>
  <c r="EK518" i="14"/>
  <c r="EJ518" i="14"/>
  <c r="EI518" i="14"/>
  <c r="EH518" i="14"/>
  <c r="EG518" i="14"/>
  <c r="EF518" i="14"/>
  <c r="EE518" i="14"/>
  <c r="ED518" i="14"/>
  <c r="EC518" i="14"/>
  <c r="EB518" i="14"/>
  <c r="EA518" i="14"/>
  <c r="DZ518" i="14"/>
  <c r="DY518" i="14"/>
  <c r="DX518" i="14"/>
  <c r="DW518" i="14"/>
  <c r="DV518" i="14"/>
  <c r="DU518" i="14"/>
  <c r="DT518" i="14"/>
  <c r="DS518" i="14"/>
  <c r="DR518" i="14"/>
  <c r="DQ518" i="14"/>
  <c r="DP518" i="14"/>
  <c r="DO518" i="14"/>
  <c r="DN518" i="14"/>
  <c r="DM518" i="14"/>
  <c r="DL518" i="14"/>
  <c r="DK518" i="14"/>
  <c r="DJ518" i="14"/>
  <c r="DI518" i="14"/>
  <c r="DH518" i="14"/>
  <c r="DG518" i="14"/>
  <c r="DF518" i="14"/>
  <c r="DE518" i="14"/>
  <c r="DD518" i="14"/>
  <c r="DC518" i="14"/>
  <c r="DB518" i="14"/>
  <c r="DA518" i="14"/>
  <c r="CZ518" i="14"/>
  <c r="CY518" i="14"/>
  <c r="CX518" i="14"/>
  <c r="CW518" i="14"/>
  <c r="CV518" i="14"/>
  <c r="CU518" i="14"/>
  <c r="CT518" i="14"/>
  <c r="CS518" i="14"/>
  <c r="CR518" i="14"/>
  <c r="CQ518" i="14"/>
  <c r="CP518" i="14"/>
  <c r="CO518" i="14"/>
  <c r="CN518" i="14"/>
  <c r="CM518" i="14"/>
  <c r="CL518" i="14"/>
  <c r="CK518" i="14"/>
  <c r="CJ518" i="14"/>
  <c r="CI518" i="14"/>
  <c r="CH518" i="14"/>
  <c r="CG518" i="14"/>
  <c r="CF518" i="14"/>
  <c r="CE518" i="14"/>
  <c r="CD518" i="14"/>
  <c r="CC518" i="14"/>
  <c r="CB518" i="14"/>
  <c r="CA518" i="14"/>
  <c r="BZ518" i="14"/>
  <c r="BY518" i="14"/>
  <c r="BX518" i="14"/>
  <c r="BW518" i="14"/>
  <c r="BV518" i="14"/>
  <c r="BU518" i="14"/>
  <c r="BT518" i="14"/>
  <c r="BS518" i="14"/>
  <c r="BR518" i="14"/>
  <c r="BQ518" i="14"/>
  <c r="BP518" i="14"/>
  <c r="BO518" i="14"/>
  <c r="BN518" i="14"/>
  <c r="BM518" i="14"/>
  <c r="BL518" i="14"/>
  <c r="BK518" i="14"/>
  <c r="BJ518" i="14"/>
  <c r="BI518" i="14"/>
  <c r="BH518" i="14"/>
  <c r="BG518" i="14"/>
  <c r="BF518" i="14"/>
  <c r="BE518" i="14"/>
  <c r="BD518" i="14"/>
  <c r="BC518" i="14"/>
  <c r="BB518" i="14"/>
  <c r="BA518" i="14"/>
  <c r="AZ518" i="14"/>
  <c r="AY518" i="14"/>
  <c r="AX518" i="14"/>
  <c r="AW518" i="14"/>
  <c r="AV518" i="14"/>
  <c r="AU518" i="14"/>
  <c r="AT518" i="14"/>
  <c r="AS518" i="14"/>
  <c r="AR518" i="14"/>
  <c r="AQ518" i="14"/>
  <c r="AP518" i="14"/>
  <c r="AO518" i="14"/>
  <c r="AN518" i="14"/>
  <c r="AM518" i="14"/>
  <c r="AL518" i="14"/>
  <c r="AK518" i="14"/>
  <c r="AJ518" i="14"/>
  <c r="AI518" i="14"/>
  <c r="AH518" i="14"/>
  <c r="AG518" i="14"/>
  <c r="AF518" i="14"/>
  <c r="AE518" i="14"/>
  <c r="AD518" i="14"/>
  <c r="AC518" i="14"/>
  <c r="AB518" i="14"/>
  <c r="AA518" i="14"/>
  <c r="Z518" i="14"/>
  <c r="Y518" i="14"/>
  <c r="X518" i="14"/>
  <c r="W518" i="14"/>
  <c r="V518" i="14"/>
  <c r="U518" i="14"/>
  <c r="T518" i="14"/>
  <c r="S518" i="14"/>
  <c r="R518" i="14"/>
  <c r="Q518" i="14"/>
  <c r="P518" i="14"/>
  <c r="O518" i="14"/>
  <c r="N518" i="14"/>
  <c r="M518" i="14"/>
  <c r="L518" i="14"/>
  <c r="K518" i="14"/>
  <c r="J518" i="14"/>
  <c r="I518" i="14"/>
  <c r="H518" i="14"/>
  <c r="G518" i="14"/>
  <c r="JB517" i="14"/>
  <c r="JA517" i="14"/>
  <c r="IZ517" i="14"/>
  <c r="IY517" i="14"/>
  <c r="IX517" i="14"/>
  <c r="IW517" i="14"/>
  <c r="IV517" i="14"/>
  <c r="IU517" i="14"/>
  <c r="IT517" i="14"/>
  <c r="IS517" i="14"/>
  <c r="IR517" i="14"/>
  <c r="IQ517" i="14"/>
  <c r="IP517" i="14"/>
  <c r="IO517" i="14"/>
  <c r="IN517" i="14"/>
  <c r="IM517" i="14"/>
  <c r="IL517" i="14"/>
  <c r="IK517" i="14"/>
  <c r="IJ517" i="14"/>
  <c r="II517" i="14"/>
  <c r="IH517" i="14"/>
  <c r="IG517" i="14"/>
  <c r="IF517" i="14"/>
  <c r="IE517" i="14"/>
  <c r="ID517" i="14"/>
  <c r="IC517" i="14"/>
  <c r="IB517" i="14"/>
  <c r="IA517" i="14"/>
  <c r="HZ517" i="14"/>
  <c r="HY517" i="14"/>
  <c r="HX517" i="14"/>
  <c r="HW517" i="14"/>
  <c r="HV517" i="14"/>
  <c r="HU517" i="14"/>
  <c r="HT517" i="14"/>
  <c r="HS517" i="14"/>
  <c r="HR517" i="14"/>
  <c r="HQ517" i="14"/>
  <c r="HP517" i="14"/>
  <c r="HO517" i="14"/>
  <c r="HN517" i="14"/>
  <c r="HM517" i="14"/>
  <c r="HL517" i="14"/>
  <c r="HK517" i="14"/>
  <c r="HJ517" i="14"/>
  <c r="HI517" i="14"/>
  <c r="HH517" i="14"/>
  <c r="HG517" i="14"/>
  <c r="HF517" i="14"/>
  <c r="HE517" i="14"/>
  <c r="HD517" i="14"/>
  <c r="HC517" i="14"/>
  <c r="HB517" i="14"/>
  <c r="HA517" i="14"/>
  <c r="GZ517" i="14"/>
  <c r="GY517" i="14"/>
  <c r="GX517" i="14"/>
  <c r="GW517" i="14"/>
  <c r="GV517" i="14"/>
  <c r="GU517" i="14"/>
  <c r="GT517" i="14"/>
  <c r="GS517" i="14"/>
  <c r="GR517" i="14"/>
  <c r="GQ517" i="14"/>
  <c r="GP517" i="14"/>
  <c r="GO517" i="14"/>
  <c r="GN517" i="14"/>
  <c r="GM517" i="14"/>
  <c r="GL517" i="14"/>
  <c r="GK517" i="14"/>
  <c r="GJ517" i="14"/>
  <c r="GI517" i="14"/>
  <c r="GH517" i="14"/>
  <c r="GG517" i="14"/>
  <c r="GF517" i="14"/>
  <c r="GE517" i="14"/>
  <c r="GD517" i="14"/>
  <c r="GC517" i="14"/>
  <c r="GB517" i="14"/>
  <c r="GA517" i="14"/>
  <c r="FZ517" i="14"/>
  <c r="FY517" i="14"/>
  <c r="FX517" i="14"/>
  <c r="FW517" i="14"/>
  <c r="FV517" i="14"/>
  <c r="FU517" i="14"/>
  <c r="FT517" i="14"/>
  <c r="FS517" i="14"/>
  <c r="FR517" i="14"/>
  <c r="FQ517" i="14"/>
  <c r="FP517" i="14"/>
  <c r="FO517" i="14"/>
  <c r="FN517" i="14"/>
  <c r="FM517" i="14"/>
  <c r="FL517" i="14"/>
  <c r="FK517" i="14"/>
  <c r="FJ517" i="14"/>
  <c r="FI517" i="14"/>
  <c r="FH517" i="14"/>
  <c r="FG517" i="14"/>
  <c r="FF517" i="14"/>
  <c r="FE517" i="14"/>
  <c r="FD517" i="14"/>
  <c r="FC517" i="14"/>
  <c r="FB517" i="14"/>
  <c r="FA517" i="14"/>
  <c r="EZ517" i="14"/>
  <c r="EY517" i="14"/>
  <c r="EX517" i="14"/>
  <c r="EW517" i="14"/>
  <c r="EV517" i="14"/>
  <c r="EU517" i="14"/>
  <c r="ET517" i="14"/>
  <c r="ES517" i="14"/>
  <c r="ER517" i="14"/>
  <c r="EQ517" i="14"/>
  <c r="EP517" i="14"/>
  <c r="EO517" i="14"/>
  <c r="EN517" i="14"/>
  <c r="EM517" i="14"/>
  <c r="EL517" i="14"/>
  <c r="EK517" i="14"/>
  <c r="EJ517" i="14"/>
  <c r="EI517" i="14"/>
  <c r="EH517" i="14"/>
  <c r="EG517" i="14"/>
  <c r="EF517" i="14"/>
  <c r="EE517" i="14"/>
  <c r="ED517" i="14"/>
  <c r="EC517" i="14"/>
  <c r="EB517" i="14"/>
  <c r="EA517" i="14"/>
  <c r="DZ517" i="14"/>
  <c r="DY517" i="14"/>
  <c r="DX517" i="14"/>
  <c r="DW517" i="14"/>
  <c r="DV517" i="14"/>
  <c r="DU517" i="14"/>
  <c r="DT517" i="14"/>
  <c r="DS517" i="14"/>
  <c r="DR517" i="14"/>
  <c r="DQ517" i="14"/>
  <c r="DP517" i="14"/>
  <c r="DO517" i="14"/>
  <c r="DN517" i="14"/>
  <c r="DM517" i="14"/>
  <c r="DL517" i="14"/>
  <c r="DK517" i="14"/>
  <c r="DJ517" i="14"/>
  <c r="DI517" i="14"/>
  <c r="DH517" i="14"/>
  <c r="DG517" i="14"/>
  <c r="DF517" i="14"/>
  <c r="DE517" i="14"/>
  <c r="DD517" i="14"/>
  <c r="DC517" i="14"/>
  <c r="DB517" i="14"/>
  <c r="DA517" i="14"/>
  <c r="CZ517" i="14"/>
  <c r="CY517" i="14"/>
  <c r="CX517" i="14"/>
  <c r="CW517" i="14"/>
  <c r="CV517" i="14"/>
  <c r="CU517" i="14"/>
  <c r="CT517" i="14"/>
  <c r="CS517" i="14"/>
  <c r="CR517" i="14"/>
  <c r="CQ517" i="14"/>
  <c r="CP517" i="14"/>
  <c r="CO517" i="14"/>
  <c r="CN517" i="14"/>
  <c r="CM517" i="14"/>
  <c r="CL517" i="14"/>
  <c r="CK517" i="14"/>
  <c r="CJ517" i="14"/>
  <c r="CI517" i="14"/>
  <c r="CH517" i="14"/>
  <c r="CG517" i="14"/>
  <c r="CF517" i="14"/>
  <c r="CE517" i="14"/>
  <c r="CD517" i="14"/>
  <c r="CC517" i="14"/>
  <c r="CB517" i="14"/>
  <c r="CA517" i="14"/>
  <c r="BZ517" i="14"/>
  <c r="BY517" i="14"/>
  <c r="BX517" i="14"/>
  <c r="BW517" i="14"/>
  <c r="BV517" i="14"/>
  <c r="BU517" i="14"/>
  <c r="BT517" i="14"/>
  <c r="BS517" i="14"/>
  <c r="BR517" i="14"/>
  <c r="BQ517" i="14"/>
  <c r="BP517" i="14"/>
  <c r="BO517" i="14"/>
  <c r="BN517" i="14"/>
  <c r="BM517" i="14"/>
  <c r="BL517" i="14"/>
  <c r="BK517" i="14"/>
  <c r="BJ517" i="14"/>
  <c r="BI517" i="14"/>
  <c r="BH517" i="14"/>
  <c r="BG517" i="14"/>
  <c r="BF517" i="14"/>
  <c r="BE517" i="14"/>
  <c r="BD517" i="14"/>
  <c r="BC517" i="14"/>
  <c r="BB517" i="14"/>
  <c r="BA517" i="14"/>
  <c r="AZ517" i="14"/>
  <c r="AY517" i="14"/>
  <c r="AX517" i="14"/>
  <c r="AW517" i="14"/>
  <c r="AV517" i="14"/>
  <c r="AU517" i="14"/>
  <c r="AT517" i="14"/>
  <c r="AS517" i="14"/>
  <c r="AR517" i="14"/>
  <c r="AQ517" i="14"/>
  <c r="AP517" i="14"/>
  <c r="AO517" i="14"/>
  <c r="AN517" i="14"/>
  <c r="AM517" i="14"/>
  <c r="AL517" i="14"/>
  <c r="AK517" i="14"/>
  <c r="AJ517" i="14"/>
  <c r="AI517" i="14"/>
  <c r="AH517" i="14"/>
  <c r="AG517" i="14"/>
  <c r="AF517" i="14"/>
  <c r="AE517" i="14"/>
  <c r="AD517" i="14"/>
  <c r="AC517" i="14"/>
  <c r="AB517" i="14"/>
  <c r="AA517" i="14"/>
  <c r="Z517" i="14"/>
  <c r="Y517" i="14"/>
  <c r="X517" i="14"/>
  <c r="W517" i="14"/>
  <c r="V517" i="14"/>
  <c r="U517" i="14"/>
  <c r="T517" i="14"/>
  <c r="S517" i="14"/>
  <c r="R517" i="14"/>
  <c r="Q517" i="14"/>
  <c r="P517" i="14"/>
  <c r="O517" i="14"/>
  <c r="N517" i="14"/>
  <c r="M517" i="14"/>
  <c r="L517" i="14"/>
  <c r="K517" i="14"/>
  <c r="J517" i="14"/>
  <c r="I517" i="14"/>
  <c r="H517" i="14"/>
  <c r="G517" i="14"/>
  <c r="JB516" i="14"/>
  <c r="JA516" i="14"/>
  <c r="IZ516" i="14"/>
  <c r="IY516" i="14"/>
  <c r="IX516" i="14"/>
  <c r="IW516" i="14"/>
  <c r="IV516" i="14"/>
  <c r="IU516" i="14"/>
  <c r="IT516" i="14"/>
  <c r="IS516" i="14"/>
  <c r="IR516" i="14"/>
  <c r="IQ516" i="14"/>
  <c r="IP516" i="14"/>
  <c r="IO516" i="14"/>
  <c r="IN516" i="14"/>
  <c r="IM516" i="14"/>
  <c r="IL516" i="14"/>
  <c r="IK516" i="14"/>
  <c r="IJ516" i="14"/>
  <c r="II516" i="14"/>
  <c r="IH516" i="14"/>
  <c r="IG516" i="14"/>
  <c r="IF516" i="14"/>
  <c r="IE516" i="14"/>
  <c r="ID516" i="14"/>
  <c r="IC516" i="14"/>
  <c r="IB516" i="14"/>
  <c r="IA516" i="14"/>
  <c r="HZ516" i="14"/>
  <c r="HY516" i="14"/>
  <c r="HX516" i="14"/>
  <c r="HW516" i="14"/>
  <c r="HV516" i="14"/>
  <c r="HU516" i="14"/>
  <c r="HT516" i="14"/>
  <c r="HS516" i="14"/>
  <c r="HR516" i="14"/>
  <c r="HQ516" i="14"/>
  <c r="HP516" i="14"/>
  <c r="HO516" i="14"/>
  <c r="HN516" i="14"/>
  <c r="HM516" i="14"/>
  <c r="HL516" i="14"/>
  <c r="HK516" i="14"/>
  <c r="HJ516" i="14"/>
  <c r="HI516" i="14"/>
  <c r="HH516" i="14"/>
  <c r="HG516" i="14"/>
  <c r="HF516" i="14"/>
  <c r="HE516" i="14"/>
  <c r="HD516" i="14"/>
  <c r="HC516" i="14"/>
  <c r="HB516" i="14"/>
  <c r="HA516" i="14"/>
  <c r="GZ516" i="14"/>
  <c r="GY516" i="14"/>
  <c r="GX516" i="14"/>
  <c r="GW516" i="14"/>
  <c r="GV516" i="14"/>
  <c r="GU516" i="14"/>
  <c r="GT516" i="14"/>
  <c r="GS516" i="14"/>
  <c r="GR516" i="14"/>
  <c r="GQ516" i="14"/>
  <c r="GP516" i="14"/>
  <c r="GO516" i="14"/>
  <c r="GN516" i="14"/>
  <c r="GM516" i="14"/>
  <c r="GL516" i="14"/>
  <c r="GK516" i="14"/>
  <c r="GJ516" i="14"/>
  <c r="GI516" i="14"/>
  <c r="GH516" i="14"/>
  <c r="GG516" i="14"/>
  <c r="GF516" i="14"/>
  <c r="GE516" i="14"/>
  <c r="GD516" i="14"/>
  <c r="GC516" i="14"/>
  <c r="GB516" i="14"/>
  <c r="GA516" i="14"/>
  <c r="FZ516" i="14"/>
  <c r="FY516" i="14"/>
  <c r="FX516" i="14"/>
  <c r="FW516" i="14"/>
  <c r="FV516" i="14"/>
  <c r="FU516" i="14"/>
  <c r="FT516" i="14"/>
  <c r="FS516" i="14"/>
  <c r="FR516" i="14"/>
  <c r="FQ516" i="14"/>
  <c r="FP516" i="14"/>
  <c r="FO516" i="14"/>
  <c r="FN516" i="14"/>
  <c r="FM516" i="14"/>
  <c r="FL516" i="14"/>
  <c r="FK516" i="14"/>
  <c r="FJ516" i="14"/>
  <c r="FI516" i="14"/>
  <c r="FH516" i="14"/>
  <c r="FG516" i="14"/>
  <c r="FF516" i="14"/>
  <c r="FE516" i="14"/>
  <c r="FD516" i="14"/>
  <c r="FC516" i="14"/>
  <c r="FB516" i="14"/>
  <c r="FA516" i="14"/>
  <c r="EZ516" i="14"/>
  <c r="EY516" i="14"/>
  <c r="EX516" i="14"/>
  <c r="EW516" i="14"/>
  <c r="EV516" i="14"/>
  <c r="EU516" i="14"/>
  <c r="ET516" i="14"/>
  <c r="ES516" i="14"/>
  <c r="ER516" i="14"/>
  <c r="EQ516" i="14"/>
  <c r="EP516" i="14"/>
  <c r="EO516" i="14"/>
  <c r="EN516" i="14"/>
  <c r="EM516" i="14"/>
  <c r="EL516" i="14"/>
  <c r="EK516" i="14"/>
  <c r="EJ516" i="14"/>
  <c r="EI516" i="14"/>
  <c r="EH516" i="14"/>
  <c r="EG516" i="14"/>
  <c r="EF516" i="14"/>
  <c r="EE516" i="14"/>
  <c r="ED516" i="14"/>
  <c r="EC516" i="14"/>
  <c r="EB516" i="14"/>
  <c r="EA516" i="14"/>
  <c r="DZ516" i="14"/>
  <c r="DY516" i="14"/>
  <c r="DX516" i="14"/>
  <c r="DW516" i="14"/>
  <c r="DV516" i="14"/>
  <c r="DU516" i="14"/>
  <c r="DT516" i="14"/>
  <c r="DS516" i="14"/>
  <c r="DR516" i="14"/>
  <c r="DQ516" i="14"/>
  <c r="DP516" i="14"/>
  <c r="DO516" i="14"/>
  <c r="DN516" i="14"/>
  <c r="DM516" i="14"/>
  <c r="DL516" i="14"/>
  <c r="DK516" i="14"/>
  <c r="DJ516" i="14"/>
  <c r="DI516" i="14"/>
  <c r="DH516" i="14"/>
  <c r="DG516" i="14"/>
  <c r="DF516" i="14"/>
  <c r="DE516" i="14"/>
  <c r="DD516" i="14"/>
  <c r="DC516" i="14"/>
  <c r="DB516" i="14"/>
  <c r="DA516" i="14"/>
  <c r="CZ516" i="14"/>
  <c r="CY516" i="14"/>
  <c r="CX516" i="14"/>
  <c r="CW516" i="14"/>
  <c r="CV516" i="14"/>
  <c r="CU516" i="14"/>
  <c r="CT516" i="14"/>
  <c r="CS516" i="14"/>
  <c r="CR516" i="14"/>
  <c r="CQ516" i="14"/>
  <c r="CP516" i="14"/>
  <c r="CO516" i="14"/>
  <c r="CN516" i="14"/>
  <c r="CM516" i="14"/>
  <c r="CL516" i="14"/>
  <c r="CK516" i="14"/>
  <c r="CJ516" i="14"/>
  <c r="CI516" i="14"/>
  <c r="CH516" i="14"/>
  <c r="CG516" i="14"/>
  <c r="CF516" i="14"/>
  <c r="CE516" i="14"/>
  <c r="CD516" i="14"/>
  <c r="CC516" i="14"/>
  <c r="CB516" i="14"/>
  <c r="CA516" i="14"/>
  <c r="BZ516" i="14"/>
  <c r="BY516" i="14"/>
  <c r="BX516" i="14"/>
  <c r="BW516" i="14"/>
  <c r="BV516" i="14"/>
  <c r="BU516" i="14"/>
  <c r="BT516" i="14"/>
  <c r="BS516" i="14"/>
  <c r="BR516" i="14"/>
  <c r="BQ516" i="14"/>
  <c r="BP516" i="14"/>
  <c r="BO516" i="14"/>
  <c r="BN516" i="14"/>
  <c r="BM516" i="14"/>
  <c r="BL516" i="14"/>
  <c r="BK516" i="14"/>
  <c r="BJ516" i="14"/>
  <c r="BI516" i="14"/>
  <c r="BH516" i="14"/>
  <c r="BG516" i="14"/>
  <c r="BF516" i="14"/>
  <c r="BE516" i="14"/>
  <c r="BD516" i="14"/>
  <c r="BC516" i="14"/>
  <c r="BB516" i="14"/>
  <c r="BA516" i="14"/>
  <c r="AZ516" i="14"/>
  <c r="AY516" i="14"/>
  <c r="AX516" i="14"/>
  <c r="AW516" i="14"/>
  <c r="AV516" i="14"/>
  <c r="AU516" i="14"/>
  <c r="AT516" i="14"/>
  <c r="AS516" i="14"/>
  <c r="AR516" i="14"/>
  <c r="AQ516" i="14"/>
  <c r="AP516" i="14"/>
  <c r="AO516" i="14"/>
  <c r="AN516" i="14"/>
  <c r="AM516" i="14"/>
  <c r="AL516" i="14"/>
  <c r="AK516" i="14"/>
  <c r="AJ516" i="14"/>
  <c r="AI516" i="14"/>
  <c r="AH516" i="14"/>
  <c r="AG516" i="14"/>
  <c r="AF516" i="14"/>
  <c r="AE516" i="14"/>
  <c r="AD516" i="14"/>
  <c r="AC516" i="14"/>
  <c r="AB516" i="14"/>
  <c r="AA516" i="14"/>
  <c r="Z516" i="14"/>
  <c r="Y516" i="14"/>
  <c r="X516" i="14"/>
  <c r="W516" i="14"/>
  <c r="V516" i="14"/>
  <c r="U516" i="14"/>
  <c r="T516" i="14"/>
  <c r="S516" i="14"/>
  <c r="R516" i="14"/>
  <c r="Q516" i="14"/>
  <c r="P516" i="14"/>
  <c r="O516" i="14"/>
  <c r="N516" i="14"/>
  <c r="M516" i="14"/>
  <c r="L516" i="14"/>
  <c r="K516" i="14"/>
  <c r="J516" i="14"/>
  <c r="I516" i="14"/>
  <c r="H516" i="14"/>
  <c r="G516" i="14"/>
  <c r="JB515" i="14"/>
  <c r="JA515" i="14"/>
  <c r="IZ515" i="14"/>
  <c r="IY515" i="14"/>
  <c r="IX515" i="14"/>
  <c r="IW515" i="14"/>
  <c r="IV515" i="14"/>
  <c r="IU515" i="14"/>
  <c r="IT515" i="14"/>
  <c r="IS515" i="14"/>
  <c r="IR515" i="14"/>
  <c r="IQ515" i="14"/>
  <c r="IP515" i="14"/>
  <c r="IO515" i="14"/>
  <c r="IN515" i="14"/>
  <c r="IM515" i="14"/>
  <c r="IL515" i="14"/>
  <c r="IK515" i="14"/>
  <c r="IJ515" i="14"/>
  <c r="II515" i="14"/>
  <c r="IH515" i="14"/>
  <c r="IG515" i="14"/>
  <c r="IF515" i="14"/>
  <c r="IE515" i="14"/>
  <c r="ID515" i="14"/>
  <c r="IC515" i="14"/>
  <c r="IB515" i="14"/>
  <c r="IA515" i="14"/>
  <c r="HZ515" i="14"/>
  <c r="HY515" i="14"/>
  <c r="HX515" i="14"/>
  <c r="HW515" i="14"/>
  <c r="HV515" i="14"/>
  <c r="HU515" i="14"/>
  <c r="HT515" i="14"/>
  <c r="HS515" i="14"/>
  <c r="HR515" i="14"/>
  <c r="HQ515" i="14"/>
  <c r="HP515" i="14"/>
  <c r="HO515" i="14"/>
  <c r="HN515" i="14"/>
  <c r="HM515" i="14"/>
  <c r="HL515" i="14"/>
  <c r="HK515" i="14"/>
  <c r="HJ515" i="14"/>
  <c r="HI515" i="14"/>
  <c r="HH515" i="14"/>
  <c r="HG515" i="14"/>
  <c r="HF515" i="14"/>
  <c r="HE515" i="14"/>
  <c r="HD515" i="14"/>
  <c r="HC515" i="14"/>
  <c r="HB515" i="14"/>
  <c r="HA515" i="14"/>
  <c r="GZ515" i="14"/>
  <c r="GY515" i="14"/>
  <c r="GX515" i="14"/>
  <c r="GW515" i="14"/>
  <c r="GV515" i="14"/>
  <c r="GU515" i="14"/>
  <c r="GT515" i="14"/>
  <c r="GS515" i="14"/>
  <c r="GR515" i="14"/>
  <c r="GQ515" i="14"/>
  <c r="GP515" i="14"/>
  <c r="GO515" i="14"/>
  <c r="GN515" i="14"/>
  <c r="GM515" i="14"/>
  <c r="GL515" i="14"/>
  <c r="GK515" i="14"/>
  <c r="GJ515" i="14"/>
  <c r="GI515" i="14"/>
  <c r="GH515" i="14"/>
  <c r="GG515" i="14"/>
  <c r="GF515" i="14"/>
  <c r="GE515" i="14"/>
  <c r="GD515" i="14"/>
  <c r="GC515" i="14"/>
  <c r="GB515" i="14"/>
  <c r="GA515" i="14"/>
  <c r="FZ515" i="14"/>
  <c r="FY515" i="14"/>
  <c r="FX515" i="14"/>
  <c r="FW515" i="14"/>
  <c r="FV515" i="14"/>
  <c r="FU515" i="14"/>
  <c r="FT515" i="14"/>
  <c r="FS515" i="14"/>
  <c r="FR515" i="14"/>
  <c r="FQ515" i="14"/>
  <c r="FP515" i="14"/>
  <c r="FO515" i="14"/>
  <c r="FN515" i="14"/>
  <c r="FM515" i="14"/>
  <c r="FL515" i="14"/>
  <c r="FK515" i="14"/>
  <c r="FJ515" i="14"/>
  <c r="FI515" i="14"/>
  <c r="FH515" i="14"/>
  <c r="FG515" i="14"/>
  <c r="FF515" i="14"/>
  <c r="FE515" i="14"/>
  <c r="FD515" i="14"/>
  <c r="FC515" i="14"/>
  <c r="FB515" i="14"/>
  <c r="FA515" i="14"/>
  <c r="EZ515" i="14"/>
  <c r="EY515" i="14"/>
  <c r="EX515" i="14"/>
  <c r="EW515" i="14"/>
  <c r="EV515" i="14"/>
  <c r="EU515" i="14"/>
  <c r="ET515" i="14"/>
  <c r="ES515" i="14"/>
  <c r="ER515" i="14"/>
  <c r="EQ515" i="14"/>
  <c r="EP515" i="14"/>
  <c r="EO515" i="14"/>
  <c r="EN515" i="14"/>
  <c r="EM515" i="14"/>
  <c r="EL515" i="14"/>
  <c r="EK515" i="14"/>
  <c r="EJ515" i="14"/>
  <c r="EI515" i="14"/>
  <c r="EH515" i="14"/>
  <c r="EG515" i="14"/>
  <c r="EF515" i="14"/>
  <c r="EE515" i="14"/>
  <c r="ED515" i="14"/>
  <c r="EC515" i="14"/>
  <c r="EB515" i="14"/>
  <c r="EA515" i="14"/>
  <c r="DZ515" i="14"/>
  <c r="DY515" i="14"/>
  <c r="DX515" i="14"/>
  <c r="DW515" i="14"/>
  <c r="DV515" i="14"/>
  <c r="DU515" i="14"/>
  <c r="DT515" i="14"/>
  <c r="DS515" i="14"/>
  <c r="DR515" i="14"/>
  <c r="DQ515" i="14"/>
  <c r="DP515" i="14"/>
  <c r="DO515" i="14"/>
  <c r="DN515" i="14"/>
  <c r="DM515" i="14"/>
  <c r="DL515" i="14"/>
  <c r="DK515" i="14"/>
  <c r="DJ515" i="14"/>
  <c r="DI515" i="14"/>
  <c r="DH515" i="14"/>
  <c r="DG515" i="14"/>
  <c r="DF515" i="14"/>
  <c r="DE515" i="14"/>
  <c r="DD515" i="14"/>
  <c r="DC515" i="14"/>
  <c r="DB515" i="14"/>
  <c r="DA515" i="14"/>
  <c r="CZ515" i="14"/>
  <c r="CY515" i="14"/>
  <c r="CX515" i="14"/>
  <c r="CW515" i="14"/>
  <c r="CV515" i="14"/>
  <c r="CU515" i="14"/>
  <c r="CT515" i="14"/>
  <c r="CS515" i="14"/>
  <c r="CR515" i="14"/>
  <c r="CQ515" i="14"/>
  <c r="CP515" i="14"/>
  <c r="CO515" i="14"/>
  <c r="CN515" i="14"/>
  <c r="CM515" i="14"/>
  <c r="CL515" i="14"/>
  <c r="CK515" i="14"/>
  <c r="CJ515" i="14"/>
  <c r="CI515" i="14"/>
  <c r="CH515" i="14"/>
  <c r="CG515" i="14"/>
  <c r="CF515" i="14"/>
  <c r="CE515" i="14"/>
  <c r="CD515" i="14"/>
  <c r="CC515" i="14"/>
  <c r="CB515" i="14"/>
  <c r="CA515" i="14"/>
  <c r="BZ515" i="14"/>
  <c r="BY515" i="14"/>
  <c r="BX515" i="14"/>
  <c r="BW515" i="14"/>
  <c r="BV515" i="14"/>
  <c r="BU515" i="14"/>
  <c r="BT515" i="14"/>
  <c r="BS515" i="14"/>
  <c r="BR515" i="14"/>
  <c r="BQ515" i="14"/>
  <c r="BP515" i="14"/>
  <c r="BO515" i="14"/>
  <c r="BN515" i="14"/>
  <c r="BM515" i="14"/>
  <c r="BL515" i="14"/>
  <c r="BK515" i="14"/>
  <c r="BJ515" i="14"/>
  <c r="BI515" i="14"/>
  <c r="BH515" i="14"/>
  <c r="BG515" i="14"/>
  <c r="BF515" i="14"/>
  <c r="BE515" i="14"/>
  <c r="BD515" i="14"/>
  <c r="BC515" i="14"/>
  <c r="BB515" i="14"/>
  <c r="BA515" i="14"/>
  <c r="AZ515" i="14"/>
  <c r="AY515" i="14"/>
  <c r="AX515" i="14"/>
  <c r="AW515" i="14"/>
  <c r="AV515" i="14"/>
  <c r="AU515" i="14"/>
  <c r="AT515" i="14"/>
  <c r="AS515" i="14"/>
  <c r="AR515" i="14"/>
  <c r="AQ515" i="14"/>
  <c r="AP515" i="14"/>
  <c r="AO515" i="14"/>
  <c r="AN515" i="14"/>
  <c r="AM515" i="14"/>
  <c r="AL515" i="14"/>
  <c r="AK515" i="14"/>
  <c r="AJ515" i="14"/>
  <c r="AI515" i="14"/>
  <c r="AH515" i="14"/>
  <c r="AG515" i="14"/>
  <c r="AF515" i="14"/>
  <c r="AE515" i="14"/>
  <c r="AD515" i="14"/>
  <c r="AC515" i="14"/>
  <c r="AB515" i="14"/>
  <c r="AA515" i="14"/>
  <c r="Z515" i="14"/>
  <c r="Y515" i="14"/>
  <c r="X515" i="14"/>
  <c r="W515" i="14"/>
  <c r="V515" i="14"/>
  <c r="U515" i="14"/>
  <c r="T515" i="14"/>
  <c r="S515" i="14"/>
  <c r="R515" i="14"/>
  <c r="Q515" i="14"/>
  <c r="P515" i="14"/>
  <c r="O515" i="14"/>
  <c r="N515" i="14"/>
  <c r="M515" i="14"/>
  <c r="L515" i="14"/>
  <c r="K515" i="14"/>
  <c r="J515" i="14"/>
  <c r="I515" i="14"/>
  <c r="H515" i="14"/>
  <c r="G515" i="14"/>
  <c r="JB514" i="14"/>
  <c r="JA514" i="14"/>
  <c r="IZ514" i="14"/>
  <c r="IY514" i="14"/>
  <c r="IX514" i="14"/>
  <c r="IW514" i="14"/>
  <c r="IV514" i="14"/>
  <c r="IU514" i="14"/>
  <c r="IT514" i="14"/>
  <c r="IS514" i="14"/>
  <c r="IR514" i="14"/>
  <c r="IQ514" i="14"/>
  <c r="IP514" i="14"/>
  <c r="IO514" i="14"/>
  <c r="IN514" i="14"/>
  <c r="IM514" i="14"/>
  <c r="IL514" i="14"/>
  <c r="IK514" i="14"/>
  <c r="IJ514" i="14"/>
  <c r="II514" i="14"/>
  <c r="IH514" i="14"/>
  <c r="IG514" i="14"/>
  <c r="IF514" i="14"/>
  <c r="IE514" i="14"/>
  <c r="ID514" i="14"/>
  <c r="IC514" i="14"/>
  <c r="IB514" i="14"/>
  <c r="IA514" i="14"/>
  <c r="HZ514" i="14"/>
  <c r="HY514" i="14"/>
  <c r="HX514" i="14"/>
  <c r="HW514" i="14"/>
  <c r="HV514" i="14"/>
  <c r="HU514" i="14"/>
  <c r="HT514" i="14"/>
  <c r="HS514" i="14"/>
  <c r="HR514" i="14"/>
  <c r="HQ514" i="14"/>
  <c r="HP514" i="14"/>
  <c r="HO514" i="14"/>
  <c r="HN514" i="14"/>
  <c r="HM514" i="14"/>
  <c r="HL514" i="14"/>
  <c r="HK514" i="14"/>
  <c r="HJ514" i="14"/>
  <c r="HI514" i="14"/>
  <c r="HH514" i="14"/>
  <c r="HG514" i="14"/>
  <c r="HF514" i="14"/>
  <c r="HE514" i="14"/>
  <c r="HD514" i="14"/>
  <c r="HC514" i="14"/>
  <c r="HB514" i="14"/>
  <c r="HA514" i="14"/>
  <c r="GZ514" i="14"/>
  <c r="GY514" i="14"/>
  <c r="GX514" i="14"/>
  <c r="GW514" i="14"/>
  <c r="GV514" i="14"/>
  <c r="GU514" i="14"/>
  <c r="GT514" i="14"/>
  <c r="GS514" i="14"/>
  <c r="GR514" i="14"/>
  <c r="GQ514" i="14"/>
  <c r="GP514" i="14"/>
  <c r="GO514" i="14"/>
  <c r="GN514" i="14"/>
  <c r="GM514" i="14"/>
  <c r="GL514" i="14"/>
  <c r="GK514" i="14"/>
  <c r="GJ514" i="14"/>
  <c r="GI514" i="14"/>
  <c r="GH514" i="14"/>
  <c r="GG514" i="14"/>
  <c r="GF514" i="14"/>
  <c r="GE514" i="14"/>
  <c r="GD514" i="14"/>
  <c r="GC514" i="14"/>
  <c r="GB514" i="14"/>
  <c r="GA514" i="14"/>
  <c r="FZ514" i="14"/>
  <c r="FY514" i="14"/>
  <c r="FX514" i="14"/>
  <c r="FW514" i="14"/>
  <c r="FV514" i="14"/>
  <c r="FU514" i="14"/>
  <c r="FT514" i="14"/>
  <c r="FS514" i="14"/>
  <c r="FR514" i="14"/>
  <c r="FQ514" i="14"/>
  <c r="FP514" i="14"/>
  <c r="FO514" i="14"/>
  <c r="FN514" i="14"/>
  <c r="FM514" i="14"/>
  <c r="FL514" i="14"/>
  <c r="FK514" i="14"/>
  <c r="FJ514" i="14"/>
  <c r="FI514" i="14"/>
  <c r="FH514" i="14"/>
  <c r="FG514" i="14"/>
  <c r="FF514" i="14"/>
  <c r="FE514" i="14"/>
  <c r="FD514" i="14"/>
  <c r="FC514" i="14"/>
  <c r="FB514" i="14"/>
  <c r="FA514" i="14"/>
  <c r="EZ514" i="14"/>
  <c r="EY514" i="14"/>
  <c r="EX514" i="14"/>
  <c r="EW514" i="14"/>
  <c r="EV514" i="14"/>
  <c r="EU514" i="14"/>
  <c r="ET514" i="14"/>
  <c r="ES514" i="14"/>
  <c r="ER514" i="14"/>
  <c r="EQ514" i="14"/>
  <c r="EP514" i="14"/>
  <c r="EO514" i="14"/>
  <c r="EN514" i="14"/>
  <c r="EM514" i="14"/>
  <c r="EL514" i="14"/>
  <c r="EK514" i="14"/>
  <c r="EJ514" i="14"/>
  <c r="EI514" i="14"/>
  <c r="EH514" i="14"/>
  <c r="EG514" i="14"/>
  <c r="EF514" i="14"/>
  <c r="EE514" i="14"/>
  <c r="ED514" i="14"/>
  <c r="EC514" i="14"/>
  <c r="EB514" i="14"/>
  <c r="EA514" i="14"/>
  <c r="DZ514" i="14"/>
  <c r="DY514" i="14"/>
  <c r="DX514" i="14"/>
  <c r="DW514" i="14"/>
  <c r="DV514" i="14"/>
  <c r="DU514" i="14"/>
  <c r="DT514" i="14"/>
  <c r="DS514" i="14"/>
  <c r="DR514" i="14"/>
  <c r="DQ514" i="14"/>
  <c r="DP514" i="14"/>
  <c r="DO514" i="14"/>
  <c r="DN514" i="14"/>
  <c r="DM514" i="14"/>
  <c r="DL514" i="14"/>
  <c r="DK514" i="14"/>
  <c r="DJ514" i="14"/>
  <c r="DI514" i="14"/>
  <c r="DH514" i="14"/>
  <c r="DG514" i="14"/>
  <c r="DF514" i="14"/>
  <c r="DE514" i="14"/>
  <c r="DD514" i="14"/>
  <c r="DC514" i="14"/>
  <c r="DB514" i="14"/>
  <c r="DA514" i="14"/>
  <c r="CZ514" i="14"/>
  <c r="CY514" i="14"/>
  <c r="CX514" i="14"/>
  <c r="CW514" i="14"/>
  <c r="CV514" i="14"/>
  <c r="CU514" i="14"/>
  <c r="CT514" i="14"/>
  <c r="CS514" i="14"/>
  <c r="CR514" i="14"/>
  <c r="CQ514" i="14"/>
  <c r="CP514" i="14"/>
  <c r="CO514" i="14"/>
  <c r="CN514" i="14"/>
  <c r="CM514" i="14"/>
  <c r="CL514" i="14"/>
  <c r="CK514" i="14"/>
  <c r="CJ514" i="14"/>
  <c r="CI514" i="14"/>
  <c r="CH514" i="14"/>
  <c r="CG514" i="14"/>
  <c r="CF514" i="14"/>
  <c r="CE514" i="14"/>
  <c r="CD514" i="14"/>
  <c r="CC514" i="14"/>
  <c r="CB514" i="14"/>
  <c r="CA514" i="14"/>
  <c r="BZ514" i="14"/>
  <c r="BY514" i="14"/>
  <c r="BX514" i="14"/>
  <c r="BW514" i="14"/>
  <c r="BV514" i="14"/>
  <c r="BU514" i="14"/>
  <c r="BT514" i="14"/>
  <c r="BS514" i="14"/>
  <c r="BR514" i="14"/>
  <c r="BQ514" i="14"/>
  <c r="BP514" i="14"/>
  <c r="BO514" i="14"/>
  <c r="BN514" i="14"/>
  <c r="BM514" i="14"/>
  <c r="BL514" i="14"/>
  <c r="BK514" i="14"/>
  <c r="BJ514" i="14"/>
  <c r="BI514" i="14"/>
  <c r="BH514" i="14"/>
  <c r="BG514" i="14"/>
  <c r="BF514" i="14"/>
  <c r="BE514" i="14"/>
  <c r="BD514" i="14"/>
  <c r="BC514" i="14"/>
  <c r="BB514" i="14"/>
  <c r="BA514" i="14"/>
  <c r="AZ514" i="14"/>
  <c r="AY514" i="14"/>
  <c r="AX514" i="14"/>
  <c r="AW514" i="14"/>
  <c r="AV514" i="14"/>
  <c r="AU514" i="14"/>
  <c r="AT514" i="14"/>
  <c r="AS514" i="14"/>
  <c r="AR514" i="14"/>
  <c r="AQ514" i="14"/>
  <c r="AP514" i="14"/>
  <c r="AO514" i="14"/>
  <c r="AN514" i="14"/>
  <c r="AM514" i="14"/>
  <c r="AL514" i="14"/>
  <c r="AK514" i="14"/>
  <c r="AJ514" i="14"/>
  <c r="AI514" i="14"/>
  <c r="AH514" i="14"/>
  <c r="AG514" i="14"/>
  <c r="AF514" i="14"/>
  <c r="AE514" i="14"/>
  <c r="AD514" i="14"/>
  <c r="AC514" i="14"/>
  <c r="AB514" i="14"/>
  <c r="AA514" i="14"/>
  <c r="Z514" i="14"/>
  <c r="Y514" i="14"/>
  <c r="X514" i="14"/>
  <c r="W514" i="14"/>
  <c r="V514" i="14"/>
  <c r="U514" i="14"/>
  <c r="T514" i="14"/>
  <c r="S514" i="14"/>
  <c r="R514" i="14"/>
  <c r="Q514" i="14"/>
  <c r="P514" i="14"/>
  <c r="O514" i="14"/>
  <c r="N514" i="14"/>
  <c r="M514" i="14"/>
  <c r="L514" i="14"/>
  <c r="K514" i="14"/>
  <c r="J514" i="14"/>
  <c r="I514" i="14"/>
  <c r="H514" i="14"/>
  <c r="G514" i="14"/>
  <c r="JB513" i="14"/>
  <c r="JA513" i="14"/>
  <c r="IZ513" i="14"/>
  <c r="IY513" i="14"/>
  <c r="IX513" i="14"/>
  <c r="IW513" i="14"/>
  <c r="IV513" i="14"/>
  <c r="IU513" i="14"/>
  <c r="IT513" i="14"/>
  <c r="IS513" i="14"/>
  <c r="IR513" i="14"/>
  <c r="IQ513" i="14"/>
  <c r="IP513" i="14"/>
  <c r="IO513" i="14"/>
  <c r="IN513" i="14"/>
  <c r="IM513" i="14"/>
  <c r="IL513" i="14"/>
  <c r="IK513" i="14"/>
  <c r="IJ513" i="14"/>
  <c r="II513" i="14"/>
  <c r="IH513" i="14"/>
  <c r="IG513" i="14"/>
  <c r="IF513" i="14"/>
  <c r="IE513" i="14"/>
  <c r="ID513" i="14"/>
  <c r="IC513" i="14"/>
  <c r="IB513" i="14"/>
  <c r="IA513" i="14"/>
  <c r="HZ513" i="14"/>
  <c r="HY513" i="14"/>
  <c r="HX513" i="14"/>
  <c r="HW513" i="14"/>
  <c r="HV513" i="14"/>
  <c r="HU513" i="14"/>
  <c r="HT513" i="14"/>
  <c r="HS513" i="14"/>
  <c r="HR513" i="14"/>
  <c r="HQ513" i="14"/>
  <c r="HP513" i="14"/>
  <c r="HO513" i="14"/>
  <c r="HN513" i="14"/>
  <c r="HM513" i="14"/>
  <c r="HL513" i="14"/>
  <c r="HK513" i="14"/>
  <c r="HJ513" i="14"/>
  <c r="HI513" i="14"/>
  <c r="HH513" i="14"/>
  <c r="HG513" i="14"/>
  <c r="HF513" i="14"/>
  <c r="HE513" i="14"/>
  <c r="HD513" i="14"/>
  <c r="HC513" i="14"/>
  <c r="HB513" i="14"/>
  <c r="HA513" i="14"/>
  <c r="GZ513" i="14"/>
  <c r="GY513" i="14"/>
  <c r="GX513" i="14"/>
  <c r="GW513" i="14"/>
  <c r="GV513" i="14"/>
  <c r="GU513" i="14"/>
  <c r="GT513" i="14"/>
  <c r="GS513" i="14"/>
  <c r="GR513" i="14"/>
  <c r="GQ513" i="14"/>
  <c r="GP513" i="14"/>
  <c r="GO513" i="14"/>
  <c r="GN513" i="14"/>
  <c r="GM513" i="14"/>
  <c r="GL513" i="14"/>
  <c r="GK513" i="14"/>
  <c r="GJ513" i="14"/>
  <c r="GI513" i="14"/>
  <c r="GH513" i="14"/>
  <c r="GG513" i="14"/>
  <c r="GF513" i="14"/>
  <c r="GE513" i="14"/>
  <c r="GD513" i="14"/>
  <c r="GC513" i="14"/>
  <c r="GB513" i="14"/>
  <c r="GA513" i="14"/>
  <c r="FZ513" i="14"/>
  <c r="FY513" i="14"/>
  <c r="FX513" i="14"/>
  <c r="FW513" i="14"/>
  <c r="FV513" i="14"/>
  <c r="FU513" i="14"/>
  <c r="FT513" i="14"/>
  <c r="FS513" i="14"/>
  <c r="FR513" i="14"/>
  <c r="FQ513" i="14"/>
  <c r="FP513" i="14"/>
  <c r="FO513" i="14"/>
  <c r="FN513" i="14"/>
  <c r="FM513" i="14"/>
  <c r="FL513" i="14"/>
  <c r="FK513" i="14"/>
  <c r="FJ513" i="14"/>
  <c r="FI513" i="14"/>
  <c r="FH513" i="14"/>
  <c r="FG513" i="14"/>
  <c r="FF513" i="14"/>
  <c r="FE513" i="14"/>
  <c r="FD513" i="14"/>
  <c r="FC513" i="14"/>
  <c r="FB513" i="14"/>
  <c r="FA513" i="14"/>
  <c r="EZ513" i="14"/>
  <c r="EY513" i="14"/>
  <c r="EX513" i="14"/>
  <c r="EW513" i="14"/>
  <c r="EV513" i="14"/>
  <c r="EU513" i="14"/>
  <c r="ET513" i="14"/>
  <c r="ES513" i="14"/>
  <c r="ER513" i="14"/>
  <c r="EQ513" i="14"/>
  <c r="EP513" i="14"/>
  <c r="EO513" i="14"/>
  <c r="EN513" i="14"/>
  <c r="EM513" i="14"/>
  <c r="EL513" i="14"/>
  <c r="EK513" i="14"/>
  <c r="EJ513" i="14"/>
  <c r="EI513" i="14"/>
  <c r="EH513" i="14"/>
  <c r="EG513" i="14"/>
  <c r="EF513" i="14"/>
  <c r="EE513" i="14"/>
  <c r="ED513" i="14"/>
  <c r="EC513" i="14"/>
  <c r="EB513" i="14"/>
  <c r="EA513" i="14"/>
  <c r="DZ513" i="14"/>
  <c r="DY513" i="14"/>
  <c r="DX513" i="14"/>
  <c r="DW513" i="14"/>
  <c r="DV513" i="14"/>
  <c r="DU513" i="14"/>
  <c r="DT513" i="14"/>
  <c r="DS513" i="14"/>
  <c r="DR513" i="14"/>
  <c r="DQ513" i="14"/>
  <c r="DP513" i="14"/>
  <c r="DO513" i="14"/>
  <c r="DN513" i="14"/>
  <c r="DM513" i="14"/>
  <c r="DL513" i="14"/>
  <c r="DK513" i="14"/>
  <c r="DJ513" i="14"/>
  <c r="DI513" i="14"/>
  <c r="DH513" i="14"/>
  <c r="DG513" i="14"/>
  <c r="DF513" i="14"/>
  <c r="DE513" i="14"/>
  <c r="DD513" i="14"/>
  <c r="DC513" i="14"/>
  <c r="DB513" i="14"/>
  <c r="DA513" i="14"/>
  <c r="CZ513" i="14"/>
  <c r="CY513" i="14"/>
  <c r="CX513" i="14"/>
  <c r="CW513" i="14"/>
  <c r="CV513" i="14"/>
  <c r="CU513" i="14"/>
  <c r="CT513" i="14"/>
  <c r="CS513" i="14"/>
  <c r="CR513" i="14"/>
  <c r="CQ513" i="14"/>
  <c r="CP513" i="14"/>
  <c r="CO513" i="14"/>
  <c r="CN513" i="14"/>
  <c r="CM513" i="14"/>
  <c r="CL513" i="14"/>
  <c r="CK513" i="14"/>
  <c r="CJ513" i="14"/>
  <c r="CI513" i="14"/>
  <c r="CH513" i="14"/>
  <c r="CG513" i="14"/>
  <c r="CF513" i="14"/>
  <c r="CE513" i="14"/>
  <c r="CD513" i="14"/>
  <c r="CC513" i="14"/>
  <c r="CB513" i="14"/>
  <c r="CA513" i="14"/>
  <c r="BZ513" i="14"/>
  <c r="BY513" i="14"/>
  <c r="BX513" i="14"/>
  <c r="BW513" i="14"/>
  <c r="BV513" i="14"/>
  <c r="BU513" i="14"/>
  <c r="BT513" i="14"/>
  <c r="BS513" i="14"/>
  <c r="BR513" i="14"/>
  <c r="BQ513" i="14"/>
  <c r="BP513" i="14"/>
  <c r="BO513" i="14"/>
  <c r="BN513" i="14"/>
  <c r="BM513" i="14"/>
  <c r="BL513" i="14"/>
  <c r="BK513" i="14"/>
  <c r="BJ513" i="14"/>
  <c r="BI513" i="14"/>
  <c r="BH513" i="14"/>
  <c r="BG513" i="14"/>
  <c r="BF513" i="14"/>
  <c r="BE513" i="14"/>
  <c r="BD513" i="14"/>
  <c r="BC513" i="14"/>
  <c r="BB513" i="14"/>
  <c r="BA513" i="14"/>
  <c r="AZ513" i="14"/>
  <c r="AY513" i="14"/>
  <c r="AX513" i="14"/>
  <c r="AW513" i="14"/>
  <c r="AV513" i="14"/>
  <c r="AU513" i="14"/>
  <c r="AT513" i="14"/>
  <c r="AS513" i="14"/>
  <c r="AR513" i="14"/>
  <c r="AQ513" i="14"/>
  <c r="AP513" i="14"/>
  <c r="AO513" i="14"/>
  <c r="AN513" i="14"/>
  <c r="AM513" i="14"/>
  <c r="AL513" i="14"/>
  <c r="AK513" i="14"/>
  <c r="AJ513" i="14"/>
  <c r="AI513" i="14"/>
  <c r="AH513" i="14"/>
  <c r="AG513" i="14"/>
  <c r="AF513" i="14"/>
  <c r="AE513" i="14"/>
  <c r="AD513" i="14"/>
  <c r="AC513" i="14"/>
  <c r="AB513" i="14"/>
  <c r="AA513" i="14"/>
  <c r="Z513" i="14"/>
  <c r="Y513" i="14"/>
  <c r="X513" i="14"/>
  <c r="W513" i="14"/>
  <c r="V513" i="14"/>
  <c r="U513" i="14"/>
  <c r="T513" i="14"/>
  <c r="S513" i="14"/>
  <c r="R513" i="14"/>
  <c r="Q513" i="14"/>
  <c r="P513" i="14"/>
  <c r="O513" i="14"/>
  <c r="N513" i="14"/>
  <c r="M513" i="14"/>
  <c r="L513" i="14"/>
  <c r="K513" i="14"/>
  <c r="J513" i="14"/>
  <c r="I513" i="14"/>
  <c r="H513" i="14"/>
  <c r="G513" i="14"/>
  <c r="JB512" i="14"/>
  <c r="JA512" i="14"/>
  <c r="IZ512" i="14"/>
  <c r="IY512" i="14"/>
  <c r="IX512" i="14"/>
  <c r="IW512" i="14"/>
  <c r="IV512" i="14"/>
  <c r="IU512" i="14"/>
  <c r="IT512" i="14"/>
  <c r="IS512" i="14"/>
  <c r="IR512" i="14"/>
  <c r="IQ512" i="14"/>
  <c r="IP512" i="14"/>
  <c r="IO512" i="14"/>
  <c r="IN512" i="14"/>
  <c r="IM512" i="14"/>
  <c r="IL512" i="14"/>
  <c r="IK512" i="14"/>
  <c r="IJ512" i="14"/>
  <c r="II512" i="14"/>
  <c r="IH512" i="14"/>
  <c r="IG512" i="14"/>
  <c r="IF512" i="14"/>
  <c r="IE512" i="14"/>
  <c r="ID512" i="14"/>
  <c r="IC512" i="14"/>
  <c r="IB512" i="14"/>
  <c r="IA512" i="14"/>
  <c r="HZ512" i="14"/>
  <c r="HY512" i="14"/>
  <c r="HX512" i="14"/>
  <c r="HW512" i="14"/>
  <c r="HV512" i="14"/>
  <c r="HU512" i="14"/>
  <c r="HT512" i="14"/>
  <c r="HS512" i="14"/>
  <c r="HR512" i="14"/>
  <c r="HQ512" i="14"/>
  <c r="HP512" i="14"/>
  <c r="HO512" i="14"/>
  <c r="HN512" i="14"/>
  <c r="HM512" i="14"/>
  <c r="HL512" i="14"/>
  <c r="HK512" i="14"/>
  <c r="HJ512" i="14"/>
  <c r="HI512" i="14"/>
  <c r="HH512" i="14"/>
  <c r="HG512" i="14"/>
  <c r="HF512" i="14"/>
  <c r="HE512" i="14"/>
  <c r="HD512" i="14"/>
  <c r="HC512" i="14"/>
  <c r="HB512" i="14"/>
  <c r="HA512" i="14"/>
  <c r="GZ512" i="14"/>
  <c r="GY512" i="14"/>
  <c r="GX512" i="14"/>
  <c r="GW512" i="14"/>
  <c r="GV512" i="14"/>
  <c r="GU512" i="14"/>
  <c r="GT512" i="14"/>
  <c r="GS512" i="14"/>
  <c r="GR512" i="14"/>
  <c r="GQ512" i="14"/>
  <c r="GP512" i="14"/>
  <c r="GO512" i="14"/>
  <c r="GN512" i="14"/>
  <c r="GM512" i="14"/>
  <c r="GL512" i="14"/>
  <c r="GK512" i="14"/>
  <c r="GJ512" i="14"/>
  <c r="GI512" i="14"/>
  <c r="GH512" i="14"/>
  <c r="GG512" i="14"/>
  <c r="GF512" i="14"/>
  <c r="GE512" i="14"/>
  <c r="GD512" i="14"/>
  <c r="GC512" i="14"/>
  <c r="GB512" i="14"/>
  <c r="GA512" i="14"/>
  <c r="FZ512" i="14"/>
  <c r="FY512" i="14"/>
  <c r="FX512" i="14"/>
  <c r="FW512" i="14"/>
  <c r="FV512" i="14"/>
  <c r="FU512" i="14"/>
  <c r="FT512" i="14"/>
  <c r="FS512" i="14"/>
  <c r="FR512" i="14"/>
  <c r="FQ512" i="14"/>
  <c r="FP512" i="14"/>
  <c r="FO512" i="14"/>
  <c r="FN512" i="14"/>
  <c r="FM512" i="14"/>
  <c r="FL512" i="14"/>
  <c r="FK512" i="14"/>
  <c r="FJ512" i="14"/>
  <c r="FI512" i="14"/>
  <c r="FH512" i="14"/>
  <c r="FG512" i="14"/>
  <c r="FF512" i="14"/>
  <c r="FE512" i="14"/>
  <c r="FD512" i="14"/>
  <c r="FC512" i="14"/>
  <c r="FB512" i="14"/>
  <c r="FA512" i="14"/>
  <c r="EZ512" i="14"/>
  <c r="EY512" i="14"/>
  <c r="EX512" i="14"/>
  <c r="EW512" i="14"/>
  <c r="EV512" i="14"/>
  <c r="EU512" i="14"/>
  <c r="ET512" i="14"/>
  <c r="ES512" i="14"/>
  <c r="ER512" i="14"/>
  <c r="EQ512" i="14"/>
  <c r="EP512" i="14"/>
  <c r="EO512" i="14"/>
  <c r="EN512" i="14"/>
  <c r="EM512" i="14"/>
  <c r="EL512" i="14"/>
  <c r="EK512" i="14"/>
  <c r="EJ512" i="14"/>
  <c r="EI512" i="14"/>
  <c r="EH512" i="14"/>
  <c r="EG512" i="14"/>
  <c r="EF512" i="14"/>
  <c r="EE512" i="14"/>
  <c r="ED512" i="14"/>
  <c r="EC512" i="14"/>
  <c r="EB512" i="14"/>
  <c r="EA512" i="14"/>
  <c r="DZ512" i="14"/>
  <c r="DY512" i="14"/>
  <c r="DX512" i="14"/>
  <c r="DW512" i="14"/>
  <c r="DV512" i="14"/>
  <c r="DU512" i="14"/>
  <c r="DT512" i="14"/>
  <c r="DS512" i="14"/>
  <c r="DR512" i="14"/>
  <c r="DQ512" i="14"/>
  <c r="DP512" i="14"/>
  <c r="DO512" i="14"/>
  <c r="DN512" i="14"/>
  <c r="DM512" i="14"/>
  <c r="DL512" i="14"/>
  <c r="DK512" i="14"/>
  <c r="DJ512" i="14"/>
  <c r="DI512" i="14"/>
  <c r="DH512" i="14"/>
  <c r="DG512" i="14"/>
  <c r="DF512" i="14"/>
  <c r="DE512" i="14"/>
  <c r="DD512" i="14"/>
  <c r="DC512" i="14"/>
  <c r="DB512" i="14"/>
  <c r="DA512" i="14"/>
  <c r="CZ512" i="14"/>
  <c r="CY512" i="14"/>
  <c r="CX512" i="14"/>
  <c r="CW512" i="14"/>
  <c r="CV512" i="14"/>
  <c r="CU512" i="14"/>
  <c r="CT512" i="14"/>
  <c r="CS512" i="14"/>
  <c r="CR512" i="14"/>
  <c r="CQ512" i="14"/>
  <c r="CP512" i="14"/>
  <c r="CO512" i="14"/>
  <c r="CN512" i="14"/>
  <c r="CM512" i="14"/>
  <c r="CL512" i="14"/>
  <c r="CK512" i="14"/>
  <c r="CJ512" i="14"/>
  <c r="CI512" i="14"/>
  <c r="CH512" i="14"/>
  <c r="CG512" i="14"/>
  <c r="CF512" i="14"/>
  <c r="CE512" i="14"/>
  <c r="CD512" i="14"/>
  <c r="CC512" i="14"/>
  <c r="CB512" i="14"/>
  <c r="CA512" i="14"/>
  <c r="BZ512" i="14"/>
  <c r="BY512" i="14"/>
  <c r="BX512" i="14"/>
  <c r="BW512" i="14"/>
  <c r="BV512" i="14"/>
  <c r="BU512" i="14"/>
  <c r="BT512" i="14"/>
  <c r="BS512" i="14"/>
  <c r="BR512" i="14"/>
  <c r="BQ512" i="14"/>
  <c r="BP512" i="14"/>
  <c r="BO512" i="14"/>
  <c r="BN512" i="14"/>
  <c r="BM512" i="14"/>
  <c r="BL512" i="14"/>
  <c r="BK512" i="14"/>
  <c r="BJ512" i="14"/>
  <c r="BI512" i="14"/>
  <c r="BH512" i="14"/>
  <c r="BG512" i="14"/>
  <c r="BF512" i="14"/>
  <c r="BE512" i="14"/>
  <c r="BD512" i="14"/>
  <c r="BC512" i="14"/>
  <c r="BB512" i="14"/>
  <c r="BA512" i="14"/>
  <c r="AZ512" i="14"/>
  <c r="AY512" i="14"/>
  <c r="AX512" i="14"/>
  <c r="AW512" i="14"/>
  <c r="AV512" i="14"/>
  <c r="AU512" i="14"/>
  <c r="AT512" i="14"/>
  <c r="AS512" i="14"/>
  <c r="AR512" i="14"/>
  <c r="AQ512" i="14"/>
  <c r="AP512" i="14"/>
  <c r="AO512" i="14"/>
  <c r="AN512" i="14"/>
  <c r="AM512" i="14"/>
  <c r="AL512" i="14"/>
  <c r="AK512" i="14"/>
  <c r="AJ512" i="14"/>
  <c r="AI512" i="14"/>
  <c r="AH512" i="14"/>
  <c r="AG512" i="14"/>
  <c r="AF512" i="14"/>
  <c r="AE512" i="14"/>
  <c r="AD512" i="14"/>
  <c r="AC512" i="14"/>
  <c r="AB512" i="14"/>
  <c r="AA512" i="14"/>
  <c r="Z512" i="14"/>
  <c r="Y512" i="14"/>
  <c r="X512" i="14"/>
  <c r="W512" i="14"/>
  <c r="V512" i="14"/>
  <c r="U512" i="14"/>
  <c r="T512" i="14"/>
  <c r="S512" i="14"/>
  <c r="R512" i="14"/>
  <c r="Q512" i="14"/>
  <c r="P512" i="14"/>
  <c r="O512" i="14"/>
  <c r="N512" i="14"/>
  <c r="M512" i="14"/>
  <c r="L512" i="14"/>
  <c r="K512" i="14"/>
  <c r="J512" i="14"/>
  <c r="I512" i="14"/>
  <c r="H512" i="14"/>
  <c r="G512" i="14"/>
  <c r="JB511" i="14"/>
  <c r="JA511" i="14"/>
  <c r="IZ511" i="14"/>
  <c r="IY511" i="14"/>
  <c r="IX511" i="14"/>
  <c r="IW511" i="14"/>
  <c r="IV511" i="14"/>
  <c r="IU511" i="14"/>
  <c r="IT511" i="14"/>
  <c r="IS511" i="14"/>
  <c r="IR511" i="14"/>
  <c r="IQ511" i="14"/>
  <c r="IP511" i="14"/>
  <c r="IO511" i="14"/>
  <c r="IN511" i="14"/>
  <c r="IM511" i="14"/>
  <c r="IL511" i="14"/>
  <c r="IK511" i="14"/>
  <c r="IJ511" i="14"/>
  <c r="II511" i="14"/>
  <c r="IH511" i="14"/>
  <c r="IG511" i="14"/>
  <c r="IF511" i="14"/>
  <c r="IE511" i="14"/>
  <c r="ID511" i="14"/>
  <c r="IC511" i="14"/>
  <c r="IB511" i="14"/>
  <c r="IA511" i="14"/>
  <c r="HZ511" i="14"/>
  <c r="HY511" i="14"/>
  <c r="HX511" i="14"/>
  <c r="HW511" i="14"/>
  <c r="HV511" i="14"/>
  <c r="HU511" i="14"/>
  <c r="HT511" i="14"/>
  <c r="HS511" i="14"/>
  <c r="HR511" i="14"/>
  <c r="HQ511" i="14"/>
  <c r="HP511" i="14"/>
  <c r="HO511" i="14"/>
  <c r="HN511" i="14"/>
  <c r="HM511" i="14"/>
  <c r="HL511" i="14"/>
  <c r="HK511" i="14"/>
  <c r="HJ511" i="14"/>
  <c r="HI511" i="14"/>
  <c r="HH511" i="14"/>
  <c r="HG511" i="14"/>
  <c r="HF511" i="14"/>
  <c r="HE511" i="14"/>
  <c r="HD511" i="14"/>
  <c r="HC511" i="14"/>
  <c r="HB511" i="14"/>
  <c r="HA511" i="14"/>
  <c r="GZ511" i="14"/>
  <c r="GY511" i="14"/>
  <c r="GX511" i="14"/>
  <c r="GW511" i="14"/>
  <c r="GV511" i="14"/>
  <c r="GU511" i="14"/>
  <c r="GT511" i="14"/>
  <c r="GS511" i="14"/>
  <c r="GR511" i="14"/>
  <c r="GQ511" i="14"/>
  <c r="GP511" i="14"/>
  <c r="GO511" i="14"/>
  <c r="GN511" i="14"/>
  <c r="GM511" i="14"/>
  <c r="GL511" i="14"/>
  <c r="GK511" i="14"/>
  <c r="GJ511" i="14"/>
  <c r="GI511" i="14"/>
  <c r="GH511" i="14"/>
  <c r="GG511" i="14"/>
  <c r="GF511" i="14"/>
  <c r="GE511" i="14"/>
  <c r="GD511" i="14"/>
  <c r="GC511" i="14"/>
  <c r="GB511" i="14"/>
  <c r="GA511" i="14"/>
  <c r="FZ511" i="14"/>
  <c r="FY511" i="14"/>
  <c r="FX511" i="14"/>
  <c r="FW511" i="14"/>
  <c r="FV511" i="14"/>
  <c r="FU511" i="14"/>
  <c r="FT511" i="14"/>
  <c r="FS511" i="14"/>
  <c r="FR511" i="14"/>
  <c r="FQ511" i="14"/>
  <c r="FP511" i="14"/>
  <c r="FO511" i="14"/>
  <c r="FN511" i="14"/>
  <c r="FM511" i="14"/>
  <c r="FL511" i="14"/>
  <c r="FK511" i="14"/>
  <c r="FJ511" i="14"/>
  <c r="FI511" i="14"/>
  <c r="FH511" i="14"/>
  <c r="FG511" i="14"/>
  <c r="FF511" i="14"/>
  <c r="FE511" i="14"/>
  <c r="FD511" i="14"/>
  <c r="FC511" i="14"/>
  <c r="FB511" i="14"/>
  <c r="FA511" i="14"/>
  <c r="EZ511" i="14"/>
  <c r="EY511" i="14"/>
  <c r="EX511" i="14"/>
  <c r="EW511" i="14"/>
  <c r="EV511" i="14"/>
  <c r="EU511" i="14"/>
  <c r="ET511" i="14"/>
  <c r="ES511" i="14"/>
  <c r="ER511" i="14"/>
  <c r="EQ511" i="14"/>
  <c r="EP511" i="14"/>
  <c r="EO511" i="14"/>
  <c r="EN511" i="14"/>
  <c r="EM511" i="14"/>
  <c r="EL511" i="14"/>
  <c r="EK511" i="14"/>
  <c r="EJ511" i="14"/>
  <c r="EI511" i="14"/>
  <c r="EH511" i="14"/>
  <c r="EG511" i="14"/>
  <c r="EF511" i="14"/>
  <c r="EE511" i="14"/>
  <c r="ED511" i="14"/>
  <c r="EC511" i="14"/>
  <c r="EB511" i="14"/>
  <c r="EA511" i="14"/>
  <c r="DZ511" i="14"/>
  <c r="DY511" i="14"/>
  <c r="DX511" i="14"/>
  <c r="DW511" i="14"/>
  <c r="DV511" i="14"/>
  <c r="DU511" i="14"/>
  <c r="DT511" i="14"/>
  <c r="DS511" i="14"/>
  <c r="DR511" i="14"/>
  <c r="DQ511" i="14"/>
  <c r="DP511" i="14"/>
  <c r="DO511" i="14"/>
  <c r="DN511" i="14"/>
  <c r="DM511" i="14"/>
  <c r="DL511" i="14"/>
  <c r="DK511" i="14"/>
  <c r="DJ511" i="14"/>
  <c r="DI511" i="14"/>
  <c r="DH511" i="14"/>
  <c r="DG511" i="14"/>
  <c r="DF511" i="14"/>
  <c r="DE511" i="14"/>
  <c r="DD511" i="14"/>
  <c r="DC511" i="14"/>
  <c r="DB511" i="14"/>
  <c r="DA511" i="14"/>
  <c r="CZ511" i="14"/>
  <c r="CY511" i="14"/>
  <c r="CX511" i="14"/>
  <c r="CW511" i="14"/>
  <c r="CV511" i="14"/>
  <c r="CU511" i="14"/>
  <c r="CT511" i="14"/>
  <c r="CS511" i="14"/>
  <c r="CR511" i="14"/>
  <c r="CQ511" i="14"/>
  <c r="CP511" i="14"/>
  <c r="CO511" i="14"/>
  <c r="CN511" i="14"/>
  <c r="CM511" i="14"/>
  <c r="CL511" i="14"/>
  <c r="CK511" i="14"/>
  <c r="CJ511" i="14"/>
  <c r="CI511" i="14"/>
  <c r="CH511" i="14"/>
  <c r="CG511" i="14"/>
  <c r="CF511" i="14"/>
  <c r="CE511" i="14"/>
  <c r="CD511" i="14"/>
  <c r="CC511" i="14"/>
  <c r="CB511" i="14"/>
  <c r="CA511" i="14"/>
  <c r="BZ511" i="14"/>
  <c r="BY511" i="14"/>
  <c r="BX511" i="14"/>
  <c r="BW511" i="14"/>
  <c r="BV511" i="14"/>
  <c r="BU511" i="14"/>
  <c r="BT511" i="14"/>
  <c r="BS511" i="14"/>
  <c r="BR511" i="14"/>
  <c r="BQ511" i="14"/>
  <c r="BP511" i="14"/>
  <c r="BO511" i="14"/>
  <c r="BN511" i="14"/>
  <c r="BM511" i="14"/>
  <c r="BL511" i="14"/>
  <c r="BK511" i="14"/>
  <c r="BJ511" i="14"/>
  <c r="BI511" i="14"/>
  <c r="BH511" i="14"/>
  <c r="BG511" i="14"/>
  <c r="BF511" i="14"/>
  <c r="BE511" i="14"/>
  <c r="BD511" i="14"/>
  <c r="BC511" i="14"/>
  <c r="BB511" i="14"/>
  <c r="BA511" i="14"/>
  <c r="AZ511" i="14"/>
  <c r="AY511" i="14"/>
  <c r="AX511" i="14"/>
  <c r="AW511" i="14"/>
  <c r="AV511" i="14"/>
  <c r="AU511" i="14"/>
  <c r="AT511" i="14"/>
  <c r="AS511" i="14"/>
  <c r="AR511" i="14"/>
  <c r="AQ511" i="14"/>
  <c r="AP511" i="14"/>
  <c r="AO511" i="14"/>
  <c r="AN511" i="14"/>
  <c r="AM511" i="14"/>
  <c r="AL511" i="14"/>
  <c r="AK511" i="14"/>
  <c r="AJ511" i="14"/>
  <c r="AI511" i="14"/>
  <c r="AH511" i="14"/>
  <c r="AG511" i="14"/>
  <c r="AF511" i="14"/>
  <c r="AE511" i="14"/>
  <c r="AD511" i="14"/>
  <c r="AC511" i="14"/>
  <c r="AB511" i="14"/>
  <c r="AA511" i="14"/>
  <c r="Z511" i="14"/>
  <c r="Y511" i="14"/>
  <c r="X511" i="14"/>
  <c r="W511" i="14"/>
  <c r="V511" i="14"/>
  <c r="U511" i="14"/>
  <c r="T511" i="14"/>
  <c r="S511" i="14"/>
  <c r="R511" i="14"/>
  <c r="Q511" i="14"/>
  <c r="P511" i="14"/>
  <c r="O511" i="14"/>
  <c r="N511" i="14"/>
  <c r="M511" i="14"/>
  <c r="L511" i="14"/>
  <c r="K511" i="14"/>
  <c r="J511" i="14"/>
  <c r="I511" i="14"/>
  <c r="H511" i="14"/>
  <c r="G511" i="14"/>
  <c r="JB510" i="14"/>
  <c r="JA510" i="14"/>
  <c r="IZ510" i="14"/>
  <c r="IY510" i="14"/>
  <c r="IX510" i="14"/>
  <c r="IW510" i="14"/>
  <c r="IV510" i="14"/>
  <c r="IU510" i="14"/>
  <c r="IT510" i="14"/>
  <c r="IS510" i="14"/>
  <c r="IR510" i="14"/>
  <c r="IQ510" i="14"/>
  <c r="IP510" i="14"/>
  <c r="IO510" i="14"/>
  <c r="IN510" i="14"/>
  <c r="IM510" i="14"/>
  <c r="IL510" i="14"/>
  <c r="IK510" i="14"/>
  <c r="IJ510" i="14"/>
  <c r="II510" i="14"/>
  <c r="IH510" i="14"/>
  <c r="IG510" i="14"/>
  <c r="IF510" i="14"/>
  <c r="IE510" i="14"/>
  <c r="ID510" i="14"/>
  <c r="IC510" i="14"/>
  <c r="IB510" i="14"/>
  <c r="IA510" i="14"/>
  <c r="HZ510" i="14"/>
  <c r="HY510" i="14"/>
  <c r="HX510" i="14"/>
  <c r="HW510" i="14"/>
  <c r="HV510" i="14"/>
  <c r="HU510" i="14"/>
  <c r="HT510" i="14"/>
  <c r="HS510" i="14"/>
  <c r="HR510" i="14"/>
  <c r="HQ510" i="14"/>
  <c r="HP510" i="14"/>
  <c r="HO510" i="14"/>
  <c r="HN510" i="14"/>
  <c r="HM510" i="14"/>
  <c r="HL510" i="14"/>
  <c r="HK510" i="14"/>
  <c r="HJ510" i="14"/>
  <c r="HI510" i="14"/>
  <c r="HH510" i="14"/>
  <c r="HG510" i="14"/>
  <c r="HF510" i="14"/>
  <c r="HE510" i="14"/>
  <c r="HD510" i="14"/>
  <c r="HC510" i="14"/>
  <c r="HB510" i="14"/>
  <c r="HA510" i="14"/>
  <c r="GZ510" i="14"/>
  <c r="GY510" i="14"/>
  <c r="GX510" i="14"/>
  <c r="GW510" i="14"/>
  <c r="GV510" i="14"/>
  <c r="GU510" i="14"/>
  <c r="GT510" i="14"/>
  <c r="GS510" i="14"/>
  <c r="GR510" i="14"/>
  <c r="GQ510" i="14"/>
  <c r="GP510" i="14"/>
  <c r="GO510" i="14"/>
  <c r="GN510" i="14"/>
  <c r="GM510" i="14"/>
  <c r="GL510" i="14"/>
  <c r="GK510" i="14"/>
  <c r="GJ510" i="14"/>
  <c r="GI510" i="14"/>
  <c r="GH510" i="14"/>
  <c r="GG510" i="14"/>
  <c r="GF510" i="14"/>
  <c r="GE510" i="14"/>
  <c r="GD510" i="14"/>
  <c r="GC510" i="14"/>
  <c r="GB510" i="14"/>
  <c r="GA510" i="14"/>
  <c r="FZ510" i="14"/>
  <c r="FY510" i="14"/>
  <c r="FX510" i="14"/>
  <c r="FW510" i="14"/>
  <c r="FV510" i="14"/>
  <c r="FU510" i="14"/>
  <c r="FT510" i="14"/>
  <c r="FS510" i="14"/>
  <c r="FR510" i="14"/>
  <c r="FQ510" i="14"/>
  <c r="FP510" i="14"/>
  <c r="FO510" i="14"/>
  <c r="FN510" i="14"/>
  <c r="FM510" i="14"/>
  <c r="FL510" i="14"/>
  <c r="FK510" i="14"/>
  <c r="FJ510" i="14"/>
  <c r="FI510" i="14"/>
  <c r="FH510" i="14"/>
  <c r="FG510" i="14"/>
  <c r="FF510" i="14"/>
  <c r="FE510" i="14"/>
  <c r="FD510" i="14"/>
  <c r="FC510" i="14"/>
  <c r="FB510" i="14"/>
  <c r="FA510" i="14"/>
  <c r="EZ510" i="14"/>
  <c r="EY510" i="14"/>
  <c r="EX510" i="14"/>
  <c r="EW510" i="14"/>
  <c r="EV510" i="14"/>
  <c r="EU510" i="14"/>
  <c r="ET510" i="14"/>
  <c r="ES510" i="14"/>
  <c r="ER510" i="14"/>
  <c r="EQ510" i="14"/>
  <c r="EP510" i="14"/>
  <c r="EO510" i="14"/>
  <c r="EN510" i="14"/>
  <c r="EM510" i="14"/>
  <c r="EL510" i="14"/>
  <c r="EK510" i="14"/>
  <c r="EJ510" i="14"/>
  <c r="EI510" i="14"/>
  <c r="EH510" i="14"/>
  <c r="EG510" i="14"/>
  <c r="EF510" i="14"/>
  <c r="EE510" i="14"/>
  <c r="ED510" i="14"/>
  <c r="EC510" i="14"/>
  <c r="EB510" i="14"/>
  <c r="EA510" i="14"/>
  <c r="DZ510" i="14"/>
  <c r="DY510" i="14"/>
  <c r="DX510" i="14"/>
  <c r="DW510" i="14"/>
  <c r="DV510" i="14"/>
  <c r="DU510" i="14"/>
  <c r="DT510" i="14"/>
  <c r="DS510" i="14"/>
  <c r="DR510" i="14"/>
  <c r="DQ510" i="14"/>
  <c r="DP510" i="14"/>
  <c r="DO510" i="14"/>
  <c r="DN510" i="14"/>
  <c r="DM510" i="14"/>
  <c r="DL510" i="14"/>
  <c r="DK510" i="14"/>
  <c r="DJ510" i="14"/>
  <c r="DI510" i="14"/>
  <c r="DH510" i="14"/>
  <c r="DG510" i="14"/>
  <c r="DF510" i="14"/>
  <c r="DE510" i="14"/>
  <c r="DD510" i="14"/>
  <c r="DC510" i="14"/>
  <c r="DB510" i="14"/>
  <c r="DA510" i="14"/>
  <c r="CZ510" i="14"/>
  <c r="CY510" i="14"/>
  <c r="CX510" i="14"/>
  <c r="CW510" i="14"/>
  <c r="CV510" i="14"/>
  <c r="CU510" i="14"/>
  <c r="CT510" i="14"/>
  <c r="CS510" i="14"/>
  <c r="CR510" i="14"/>
  <c r="CQ510" i="14"/>
  <c r="CP510" i="14"/>
  <c r="CO510" i="14"/>
  <c r="CN510" i="14"/>
  <c r="CM510" i="14"/>
  <c r="CL510" i="14"/>
  <c r="CK510" i="14"/>
  <c r="CJ510" i="14"/>
  <c r="CI510" i="14"/>
  <c r="CH510" i="14"/>
  <c r="CG510" i="14"/>
  <c r="CF510" i="14"/>
  <c r="CE510" i="14"/>
  <c r="CD510" i="14"/>
  <c r="CC510" i="14"/>
  <c r="CB510" i="14"/>
  <c r="CA510" i="14"/>
  <c r="BZ510" i="14"/>
  <c r="BY510" i="14"/>
  <c r="BX510" i="14"/>
  <c r="BW510" i="14"/>
  <c r="BV510" i="14"/>
  <c r="BU510" i="14"/>
  <c r="BT510" i="14"/>
  <c r="BS510" i="14"/>
  <c r="BR510" i="14"/>
  <c r="BQ510" i="14"/>
  <c r="BP510" i="14"/>
  <c r="BO510" i="14"/>
  <c r="BN510" i="14"/>
  <c r="BM510" i="14"/>
  <c r="BL510" i="14"/>
  <c r="BK510" i="14"/>
  <c r="BJ510" i="14"/>
  <c r="BI510" i="14"/>
  <c r="BH510" i="14"/>
  <c r="BG510" i="14"/>
  <c r="BF510" i="14"/>
  <c r="BE510" i="14"/>
  <c r="BD510" i="14"/>
  <c r="BC510" i="14"/>
  <c r="BB510" i="14"/>
  <c r="BA510" i="14"/>
  <c r="AZ510" i="14"/>
  <c r="AY510" i="14"/>
  <c r="AX510" i="14"/>
  <c r="AW510" i="14"/>
  <c r="AV510" i="14"/>
  <c r="AU510" i="14"/>
  <c r="AT510" i="14"/>
  <c r="AS510" i="14"/>
  <c r="AR510" i="14"/>
  <c r="AQ510" i="14"/>
  <c r="AP510" i="14"/>
  <c r="AO510" i="14"/>
  <c r="AN510" i="14"/>
  <c r="AM510" i="14"/>
  <c r="AL510" i="14"/>
  <c r="AK510" i="14"/>
  <c r="AJ510" i="14"/>
  <c r="AI510" i="14"/>
  <c r="AH510" i="14"/>
  <c r="AG510" i="14"/>
  <c r="AF510" i="14"/>
  <c r="AE510" i="14"/>
  <c r="AD510" i="14"/>
  <c r="AC510" i="14"/>
  <c r="AB510" i="14"/>
  <c r="AA510" i="14"/>
  <c r="Z510" i="14"/>
  <c r="Y510" i="14"/>
  <c r="X510" i="14"/>
  <c r="W510" i="14"/>
  <c r="V510" i="14"/>
  <c r="U510" i="14"/>
  <c r="T510" i="14"/>
  <c r="S510" i="14"/>
  <c r="R510" i="14"/>
  <c r="Q510" i="14"/>
  <c r="P510" i="14"/>
  <c r="O510" i="14"/>
  <c r="N510" i="14"/>
  <c r="M510" i="14"/>
  <c r="L510" i="14"/>
  <c r="K510" i="14"/>
  <c r="J510" i="14"/>
  <c r="I510" i="14"/>
  <c r="H510" i="14"/>
  <c r="G510" i="14"/>
  <c r="JB509" i="14"/>
  <c r="JA509" i="14"/>
  <c r="IZ509" i="14"/>
  <c r="IY509" i="14"/>
  <c r="IX509" i="14"/>
  <c r="IW509" i="14"/>
  <c r="IV509" i="14"/>
  <c r="IU509" i="14"/>
  <c r="IT509" i="14"/>
  <c r="IS509" i="14"/>
  <c r="IR509" i="14"/>
  <c r="IQ509" i="14"/>
  <c r="IP509" i="14"/>
  <c r="IO509" i="14"/>
  <c r="IN509" i="14"/>
  <c r="IM509" i="14"/>
  <c r="IL509" i="14"/>
  <c r="IK509" i="14"/>
  <c r="IJ509" i="14"/>
  <c r="II509" i="14"/>
  <c r="IH509" i="14"/>
  <c r="IG509" i="14"/>
  <c r="IF509" i="14"/>
  <c r="IE509" i="14"/>
  <c r="ID509" i="14"/>
  <c r="IC509" i="14"/>
  <c r="IB509" i="14"/>
  <c r="IA509" i="14"/>
  <c r="HZ509" i="14"/>
  <c r="HY509" i="14"/>
  <c r="HX509" i="14"/>
  <c r="HW509" i="14"/>
  <c r="HV509" i="14"/>
  <c r="HU509" i="14"/>
  <c r="HT509" i="14"/>
  <c r="HS509" i="14"/>
  <c r="HR509" i="14"/>
  <c r="HQ509" i="14"/>
  <c r="HP509" i="14"/>
  <c r="HO509" i="14"/>
  <c r="HN509" i="14"/>
  <c r="HM509" i="14"/>
  <c r="HL509" i="14"/>
  <c r="HK509" i="14"/>
  <c r="HJ509" i="14"/>
  <c r="HI509" i="14"/>
  <c r="HH509" i="14"/>
  <c r="HG509" i="14"/>
  <c r="HF509" i="14"/>
  <c r="HE509" i="14"/>
  <c r="HD509" i="14"/>
  <c r="HC509" i="14"/>
  <c r="HB509" i="14"/>
  <c r="HA509" i="14"/>
  <c r="GZ509" i="14"/>
  <c r="GY509" i="14"/>
  <c r="GX509" i="14"/>
  <c r="GW509" i="14"/>
  <c r="GV509" i="14"/>
  <c r="GU509" i="14"/>
  <c r="GT509" i="14"/>
  <c r="GS509" i="14"/>
  <c r="GR509" i="14"/>
  <c r="GQ509" i="14"/>
  <c r="GP509" i="14"/>
  <c r="GO509" i="14"/>
  <c r="GN509" i="14"/>
  <c r="GM509" i="14"/>
  <c r="GL509" i="14"/>
  <c r="GK509" i="14"/>
  <c r="GJ509" i="14"/>
  <c r="GI509" i="14"/>
  <c r="GH509" i="14"/>
  <c r="GG509" i="14"/>
  <c r="GF509" i="14"/>
  <c r="GE509" i="14"/>
  <c r="GD509" i="14"/>
  <c r="GC509" i="14"/>
  <c r="GB509" i="14"/>
  <c r="GA509" i="14"/>
  <c r="FZ509" i="14"/>
  <c r="FY509" i="14"/>
  <c r="FX509" i="14"/>
  <c r="FW509" i="14"/>
  <c r="FV509" i="14"/>
  <c r="FU509" i="14"/>
  <c r="FT509" i="14"/>
  <c r="FS509" i="14"/>
  <c r="FR509" i="14"/>
  <c r="FQ509" i="14"/>
  <c r="FP509" i="14"/>
  <c r="FO509" i="14"/>
  <c r="FN509" i="14"/>
  <c r="FM509" i="14"/>
  <c r="FL509" i="14"/>
  <c r="FK509" i="14"/>
  <c r="FJ509" i="14"/>
  <c r="FI509" i="14"/>
  <c r="FH509" i="14"/>
  <c r="FG509" i="14"/>
  <c r="FF509" i="14"/>
  <c r="FE509" i="14"/>
  <c r="FD509" i="14"/>
  <c r="FC509" i="14"/>
  <c r="FB509" i="14"/>
  <c r="FA509" i="14"/>
  <c r="EZ509" i="14"/>
  <c r="EY509" i="14"/>
  <c r="EX509" i="14"/>
  <c r="EW509" i="14"/>
  <c r="EV509" i="14"/>
  <c r="EU509" i="14"/>
  <c r="ET509" i="14"/>
  <c r="ES509" i="14"/>
  <c r="ER509" i="14"/>
  <c r="EQ509" i="14"/>
  <c r="EP509" i="14"/>
  <c r="EO509" i="14"/>
  <c r="EN509" i="14"/>
  <c r="EM509" i="14"/>
  <c r="EL509" i="14"/>
  <c r="EK509" i="14"/>
  <c r="EJ509" i="14"/>
  <c r="EI509" i="14"/>
  <c r="EH509" i="14"/>
  <c r="EG509" i="14"/>
  <c r="EF509" i="14"/>
  <c r="EE509" i="14"/>
  <c r="ED509" i="14"/>
  <c r="EC509" i="14"/>
  <c r="EB509" i="14"/>
  <c r="EA509" i="14"/>
  <c r="DZ509" i="14"/>
  <c r="DY509" i="14"/>
  <c r="DX509" i="14"/>
  <c r="DW509" i="14"/>
  <c r="DV509" i="14"/>
  <c r="DU509" i="14"/>
  <c r="DT509" i="14"/>
  <c r="DS509" i="14"/>
  <c r="DR509" i="14"/>
  <c r="DQ509" i="14"/>
  <c r="DP509" i="14"/>
  <c r="DO509" i="14"/>
  <c r="DN509" i="14"/>
  <c r="DM509" i="14"/>
  <c r="DL509" i="14"/>
  <c r="DK509" i="14"/>
  <c r="DJ509" i="14"/>
  <c r="DI509" i="14"/>
  <c r="DH509" i="14"/>
  <c r="DG509" i="14"/>
  <c r="DF509" i="14"/>
  <c r="DE509" i="14"/>
  <c r="DD509" i="14"/>
  <c r="DC509" i="14"/>
  <c r="DB509" i="14"/>
  <c r="DA509" i="14"/>
  <c r="CZ509" i="14"/>
  <c r="CY509" i="14"/>
  <c r="CX509" i="14"/>
  <c r="CW509" i="14"/>
  <c r="CV509" i="14"/>
  <c r="CU509" i="14"/>
  <c r="CT509" i="14"/>
  <c r="CS509" i="14"/>
  <c r="CR509" i="14"/>
  <c r="CQ509" i="14"/>
  <c r="CP509" i="14"/>
  <c r="CO509" i="14"/>
  <c r="CN509" i="14"/>
  <c r="CM509" i="14"/>
  <c r="CL509" i="14"/>
  <c r="CK509" i="14"/>
  <c r="CJ509" i="14"/>
  <c r="CI509" i="14"/>
  <c r="CH509" i="14"/>
  <c r="CG509" i="14"/>
  <c r="CF509" i="14"/>
  <c r="CE509" i="14"/>
  <c r="CD509" i="14"/>
  <c r="CC509" i="14"/>
  <c r="CB509" i="14"/>
  <c r="CA509" i="14"/>
  <c r="BZ509" i="14"/>
  <c r="BY509" i="14"/>
  <c r="BX509" i="14"/>
  <c r="BW509" i="14"/>
  <c r="BV509" i="14"/>
  <c r="BU509" i="14"/>
  <c r="BT509" i="14"/>
  <c r="BS509" i="14"/>
  <c r="BR509" i="14"/>
  <c r="BQ509" i="14"/>
  <c r="BP509" i="14"/>
  <c r="BO509" i="14"/>
  <c r="BN509" i="14"/>
  <c r="BM509" i="14"/>
  <c r="BL509" i="14"/>
  <c r="BK509" i="14"/>
  <c r="BJ509" i="14"/>
  <c r="BI509" i="14"/>
  <c r="BH509" i="14"/>
  <c r="BG509" i="14"/>
  <c r="BF509" i="14"/>
  <c r="BE509" i="14"/>
  <c r="BD509" i="14"/>
  <c r="BC509" i="14"/>
  <c r="BB509" i="14"/>
  <c r="BA509" i="14"/>
  <c r="AZ509" i="14"/>
  <c r="AY509" i="14"/>
  <c r="AX509" i="14"/>
  <c r="AW509" i="14"/>
  <c r="AV509" i="14"/>
  <c r="AU509" i="14"/>
  <c r="AT509" i="14"/>
  <c r="AS509" i="14"/>
  <c r="AR509" i="14"/>
  <c r="AQ509" i="14"/>
  <c r="AP509" i="14"/>
  <c r="AO509" i="14"/>
  <c r="AN509" i="14"/>
  <c r="AM509" i="14"/>
  <c r="AL509" i="14"/>
  <c r="AK509" i="14"/>
  <c r="AJ509" i="14"/>
  <c r="AI509" i="14"/>
  <c r="AH509" i="14"/>
  <c r="AG509" i="14"/>
  <c r="AF509" i="14"/>
  <c r="AE509" i="14"/>
  <c r="AD509" i="14"/>
  <c r="AC509" i="14"/>
  <c r="AB509" i="14"/>
  <c r="AA509" i="14"/>
  <c r="Z509" i="14"/>
  <c r="Y509" i="14"/>
  <c r="X509" i="14"/>
  <c r="W509" i="14"/>
  <c r="V509" i="14"/>
  <c r="U509" i="14"/>
  <c r="T509" i="14"/>
  <c r="S509" i="14"/>
  <c r="R509" i="14"/>
  <c r="Q509" i="14"/>
  <c r="P509" i="14"/>
  <c r="O509" i="14"/>
  <c r="N509" i="14"/>
  <c r="M509" i="14"/>
  <c r="L509" i="14"/>
  <c r="K509" i="14"/>
  <c r="J509" i="14"/>
  <c r="I509" i="14"/>
  <c r="H509" i="14"/>
  <c r="G509" i="14"/>
  <c r="JB508" i="14"/>
  <c r="JA508" i="14"/>
  <c r="IZ508" i="14"/>
  <c r="IY508" i="14"/>
  <c r="IX508" i="14"/>
  <c r="IW508" i="14"/>
  <c r="IV508" i="14"/>
  <c r="IU508" i="14"/>
  <c r="IT508" i="14"/>
  <c r="IS508" i="14"/>
  <c r="IR508" i="14"/>
  <c r="IQ508" i="14"/>
  <c r="IP508" i="14"/>
  <c r="IO508" i="14"/>
  <c r="IN508" i="14"/>
  <c r="IM508" i="14"/>
  <c r="IL508" i="14"/>
  <c r="IK508" i="14"/>
  <c r="IJ508" i="14"/>
  <c r="II508" i="14"/>
  <c r="IH508" i="14"/>
  <c r="IG508" i="14"/>
  <c r="IF508" i="14"/>
  <c r="IE508" i="14"/>
  <c r="ID508" i="14"/>
  <c r="IC508" i="14"/>
  <c r="IB508" i="14"/>
  <c r="IA508" i="14"/>
  <c r="HZ508" i="14"/>
  <c r="HY508" i="14"/>
  <c r="HX508" i="14"/>
  <c r="HW508" i="14"/>
  <c r="HV508" i="14"/>
  <c r="HU508" i="14"/>
  <c r="HT508" i="14"/>
  <c r="HS508" i="14"/>
  <c r="HR508" i="14"/>
  <c r="HQ508" i="14"/>
  <c r="HP508" i="14"/>
  <c r="HO508" i="14"/>
  <c r="HN508" i="14"/>
  <c r="HM508" i="14"/>
  <c r="HL508" i="14"/>
  <c r="HK508" i="14"/>
  <c r="HJ508" i="14"/>
  <c r="HI508" i="14"/>
  <c r="HH508" i="14"/>
  <c r="HG508" i="14"/>
  <c r="HF508" i="14"/>
  <c r="HE508" i="14"/>
  <c r="HD508" i="14"/>
  <c r="HC508" i="14"/>
  <c r="HB508" i="14"/>
  <c r="HA508" i="14"/>
  <c r="GZ508" i="14"/>
  <c r="GY508" i="14"/>
  <c r="GX508" i="14"/>
  <c r="GW508" i="14"/>
  <c r="GV508" i="14"/>
  <c r="GU508" i="14"/>
  <c r="GT508" i="14"/>
  <c r="GS508" i="14"/>
  <c r="GR508" i="14"/>
  <c r="GQ508" i="14"/>
  <c r="GP508" i="14"/>
  <c r="GO508" i="14"/>
  <c r="GN508" i="14"/>
  <c r="GM508" i="14"/>
  <c r="GL508" i="14"/>
  <c r="GK508" i="14"/>
  <c r="GJ508" i="14"/>
  <c r="GI508" i="14"/>
  <c r="GH508" i="14"/>
  <c r="GG508" i="14"/>
  <c r="GF508" i="14"/>
  <c r="GE508" i="14"/>
  <c r="GD508" i="14"/>
  <c r="GC508" i="14"/>
  <c r="GB508" i="14"/>
  <c r="GA508" i="14"/>
  <c r="FZ508" i="14"/>
  <c r="FY508" i="14"/>
  <c r="FX508" i="14"/>
  <c r="FW508" i="14"/>
  <c r="FV508" i="14"/>
  <c r="FU508" i="14"/>
  <c r="FT508" i="14"/>
  <c r="FS508" i="14"/>
  <c r="FR508" i="14"/>
  <c r="FQ508" i="14"/>
  <c r="FP508" i="14"/>
  <c r="FO508" i="14"/>
  <c r="FN508" i="14"/>
  <c r="FM508" i="14"/>
  <c r="FL508" i="14"/>
  <c r="FK508" i="14"/>
  <c r="FJ508" i="14"/>
  <c r="FI508" i="14"/>
  <c r="FH508" i="14"/>
  <c r="FG508" i="14"/>
  <c r="FF508" i="14"/>
  <c r="FE508" i="14"/>
  <c r="FD508" i="14"/>
  <c r="FC508" i="14"/>
  <c r="FB508" i="14"/>
  <c r="FA508" i="14"/>
  <c r="EZ508" i="14"/>
  <c r="EY508" i="14"/>
  <c r="EX508" i="14"/>
  <c r="EW508" i="14"/>
  <c r="EV508" i="14"/>
  <c r="EU508" i="14"/>
  <c r="ET508" i="14"/>
  <c r="ES508" i="14"/>
  <c r="ER508" i="14"/>
  <c r="EQ508" i="14"/>
  <c r="EP508" i="14"/>
  <c r="EO508" i="14"/>
  <c r="EN508" i="14"/>
  <c r="EM508" i="14"/>
  <c r="EL508" i="14"/>
  <c r="EK508" i="14"/>
  <c r="EJ508" i="14"/>
  <c r="EI508" i="14"/>
  <c r="EH508" i="14"/>
  <c r="EG508" i="14"/>
  <c r="EF508" i="14"/>
  <c r="EE508" i="14"/>
  <c r="ED508" i="14"/>
  <c r="EC508" i="14"/>
  <c r="EB508" i="14"/>
  <c r="EA508" i="14"/>
  <c r="DZ508" i="14"/>
  <c r="DY508" i="14"/>
  <c r="DX508" i="14"/>
  <c r="DW508" i="14"/>
  <c r="DV508" i="14"/>
  <c r="DU508" i="14"/>
  <c r="DT508" i="14"/>
  <c r="DS508" i="14"/>
  <c r="DR508" i="14"/>
  <c r="DQ508" i="14"/>
  <c r="DP508" i="14"/>
  <c r="DO508" i="14"/>
  <c r="DN508" i="14"/>
  <c r="DM508" i="14"/>
  <c r="DL508" i="14"/>
  <c r="DK508" i="14"/>
  <c r="DJ508" i="14"/>
  <c r="DI508" i="14"/>
  <c r="DH508" i="14"/>
  <c r="DG508" i="14"/>
  <c r="DF508" i="14"/>
  <c r="DE508" i="14"/>
  <c r="DD508" i="14"/>
  <c r="DC508" i="14"/>
  <c r="DB508" i="14"/>
  <c r="DA508" i="14"/>
  <c r="CZ508" i="14"/>
  <c r="CY508" i="14"/>
  <c r="CX508" i="14"/>
  <c r="CW508" i="14"/>
  <c r="CV508" i="14"/>
  <c r="CU508" i="14"/>
  <c r="CT508" i="14"/>
  <c r="CS508" i="14"/>
  <c r="CR508" i="14"/>
  <c r="CQ508" i="14"/>
  <c r="CP508" i="14"/>
  <c r="CO508" i="14"/>
  <c r="CN508" i="14"/>
  <c r="CM508" i="14"/>
  <c r="CL508" i="14"/>
  <c r="CK508" i="14"/>
  <c r="CJ508" i="14"/>
  <c r="CI508" i="14"/>
  <c r="CH508" i="14"/>
  <c r="CG508" i="14"/>
  <c r="CF508" i="14"/>
  <c r="CE508" i="14"/>
  <c r="CD508" i="14"/>
  <c r="CC508" i="14"/>
  <c r="CB508" i="14"/>
  <c r="CA508" i="14"/>
  <c r="BZ508" i="14"/>
  <c r="BY508" i="14"/>
  <c r="BX508" i="14"/>
  <c r="BW508" i="14"/>
  <c r="BV508" i="14"/>
  <c r="BU508" i="14"/>
  <c r="BT508" i="14"/>
  <c r="BS508" i="14"/>
  <c r="BR508" i="14"/>
  <c r="BQ508" i="14"/>
  <c r="BP508" i="14"/>
  <c r="BO508" i="14"/>
  <c r="BN508" i="14"/>
  <c r="BM508" i="14"/>
  <c r="BL508" i="14"/>
  <c r="BK508" i="14"/>
  <c r="BJ508" i="14"/>
  <c r="BI508" i="14"/>
  <c r="BH508" i="14"/>
  <c r="BG508" i="14"/>
  <c r="BF508" i="14"/>
  <c r="BE508" i="14"/>
  <c r="BD508" i="14"/>
  <c r="BC508" i="14"/>
  <c r="BB508" i="14"/>
  <c r="BA508" i="14"/>
  <c r="AZ508" i="14"/>
  <c r="AY508" i="14"/>
  <c r="AX508" i="14"/>
  <c r="AW508" i="14"/>
  <c r="AV508" i="14"/>
  <c r="AU508" i="14"/>
  <c r="AT508" i="14"/>
  <c r="AS508" i="14"/>
  <c r="AR508" i="14"/>
  <c r="AQ508" i="14"/>
  <c r="AP508" i="14"/>
  <c r="AO508" i="14"/>
  <c r="AN508" i="14"/>
  <c r="AM508" i="14"/>
  <c r="AL508" i="14"/>
  <c r="AK508" i="14"/>
  <c r="AJ508" i="14"/>
  <c r="AI508" i="14"/>
  <c r="AH508" i="14"/>
  <c r="AG508" i="14"/>
  <c r="AF508" i="14"/>
  <c r="AE508" i="14"/>
  <c r="AD508" i="14"/>
  <c r="AC508" i="14"/>
  <c r="AB508" i="14"/>
  <c r="AA508" i="14"/>
  <c r="Z508" i="14"/>
  <c r="Y508" i="14"/>
  <c r="X508" i="14"/>
  <c r="W508" i="14"/>
  <c r="V508" i="14"/>
  <c r="U508" i="14"/>
  <c r="T508" i="14"/>
  <c r="S508" i="14"/>
  <c r="R508" i="14"/>
  <c r="Q508" i="14"/>
  <c r="P508" i="14"/>
  <c r="O508" i="14"/>
  <c r="N508" i="14"/>
  <c r="M508" i="14"/>
  <c r="L508" i="14"/>
  <c r="K508" i="14"/>
  <c r="J508" i="14"/>
  <c r="I508" i="14"/>
  <c r="H508" i="14"/>
  <c r="G508" i="14"/>
  <c r="JB507" i="14"/>
  <c r="JA507" i="14"/>
  <c r="IZ507" i="14"/>
  <c r="IY507" i="14"/>
  <c r="IX507" i="14"/>
  <c r="IW507" i="14"/>
  <c r="IV507" i="14"/>
  <c r="IU507" i="14"/>
  <c r="IT507" i="14"/>
  <c r="IS507" i="14"/>
  <c r="IR507" i="14"/>
  <c r="IQ507" i="14"/>
  <c r="IP507" i="14"/>
  <c r="IO507" i="14"/>
  <c r="IN507" i="14"/>
  <c r="IM507" i="14"/>
  <c r="IL507" i="14"/>
  <c r="IK507" i="14"/>
  <c r="IJ507" i="14"/>
  <c r="II507" i="14"/>
  <c r="IH507" i="14"/>
  <c r="IG507" i="14"/>
  <c r="IF507" i="14"/>
  <c r="IE507" i="14"/>
  <c r="ID507" i="14"/>
  <c r="IC507" i="14"/>
  <c r="IB507" i="14"/>
  <c r="IA507" i="14"/>
  <c r="HZ507" i="14"/>
  <c r="HY507" i="14"/>
  <c r="HX507" i="14"/>
  <c r="HW507" i="14"/>
  <c r="HV507" i="14"/>
  <c r="HU507" i="14"/>
  <c r="HT507" i="14"/>
  <c r="HS507" i="14"/>
  <c r="HR507" i="14"/>
  <c r="HQ507" i="14"/>
  <c r="HP507" i="14"/>
  <c r="HO507" i="14"/>
  <c r="HN507" i="14"/>
  <c r="HM507" i="14"/>
  <c r="HL507" i="14"/>
  <c r="HK507" i="14"/>
  <c r="HJ507" i="14"/>
  <c r="HI507" i="14"/>
  <c r="HH507" i="14"/>
  <c r="HG507" i="14"/>
  <c r="HF507" i="14"/>
  <c r="HE507" i="14"/>
  <c r="HD507" i="14"/>
  <c r="HC507" i="14"/>
  <c r="HB507" i="14"/>
  <c r="HA507" i="14"/>
  <c r="GZ507" i="14"/>
  <c r="GY507" i="14"/>
  <c r="GX507" i="14"/>
  <c r="GW507" i="14"/>
  <c r="GV507" i="14"/>
  <c r="GU507" i="14"/>
  <c r="GT507" i="14"/>
  <c r="GS507" i="14"/>
  <c r="GR507" i="14"/>
  <c r="GQ507" i="14"/>
  <c r="GP507" i="14"/>
  <c r="GO507" i="14"/>
  <c r="GN507" i="14"/>
  <c r="GM507" i="14"/>
  <c r="GL507" i="14"/>
  <c r="GK507" i="14"/>
  <c r="GJ507" i="14"/>
  <c r="GI507" i="14"/>
  <c r="GH507" i="14"/>
  <c r="GG507" i="14"/>
  <c r="GF507" i="14"/>
  <c r="GE507" i="14"/>
  <c r="GD507" i="14"/>
  <c r="GC507" i="14"/>
  <c r="GB507" i="14"/>
  <c r="GA507" i="14"/>
  <c r="FZ507" i="14"/>
  <c r="FY507" i="14"/>
  <c r="FX507" i="14"/>
  <c r="FW507" i="14"/>
  <c r="FV507" i="14"/>
  <c r="FU507" i="14"/>
  <c r="FT507" i="14"/>
  <c r="FS507" i="14"/>
  <c r="FR507" i="14"/>
  <c r="FQ507" i="14"/>
  <c r="FP507" i="14"/>
  <c r="FO507" i="14"/>
  <c r="FN507" i="14"/>
  <c r="FM507" i="14"/>
  <c r="FL507" i="14"/>
  <c r="FK507" i="14"/>
  <c r="FJ507" i="14"/>
  <c r="FI507" i="14"/>
  <c r="FH507" i="14"/>
  <c r="FG507" i="14"/>
  <c r="FF507" i="14"/>
  <c r="FE507" i="14"/>
  <c r="FD507" i="14"/>
  <c r="FC507" i="14"/>
  <c r="FB507" i="14"/>
  <c r="FA507" i="14"/>
  <c r="EZ507" i="14"/>
  <c r="EY507" i="14"/>
  <c r="EX507" i="14"/>
  <c r="EW507" i="14"/>
  <c r="EV507" i="14"/>
  <c r="EU507" i="14"/>
  <c r="ET507" i="14"/>
  <c r="ES507" i="14"/>
  <c r="ER507" i="14"/>
  <c r="EQ507" i="14"/>
  <c r="EP507" i="14"/>
  <c r="EO507" i="14"/>
  <c r="EN507" i="14"/>
  <c r="EM507" i="14"/>
  <c r="EL507" i="14"/>
  <c r="EK507" i="14"/>
  <c r="EJ507" i="14"/>
  <c r="EI507" i="14"/>
  <c r="EH507" i="14"/>
  <c r="EG507" i="14"/>
  <c r="EF507" i="14"/>
  <c r="EE507" i="14"/>
  <c r="ED507" i="14"/>
  <c r="EC507" i="14"/>
  <c r="EB507" i="14"/>
  <c r="EA507" i="14"/>
  <c r="DZ507" i="14"/>
  <c r="DY507" i="14"/>
  <c r="DX507" i="14"/>
  <c r="DW507" i="14"/>
  <c r="DV507" i="14"/>
  <c r="DU507" i="14"/>
  <c r="DT507" i="14"/>
  <c r="DS507" i="14"/>
  <c r="DR507" i="14"/>
  <c r="DQ507" i="14"/>
  <c r="DP507" i="14"/>
  <c r="DO507" i="14"/>
  <c r="DN507" i="14"/>
  <c r="DM507" i="14"/>
  <c r="DL507" i="14"/>
  <c r="DK507" i="14"/>
  <c r="DJ507" i="14"/>
  <c r="DI507" i="14"/>
  <c r="DH507" i="14"/>
  <c r="DG507" i="14"/>
  <c r="DF507" i="14"/>
  <c r="DE507" i="14"/>
  <c r="DD507" i="14"/>
  <c r="DC507" i="14"/>
  <c r="DB507" i="14"/>
  <c r="DA507" i="14"/>
  <c r="CZ507" i="14"/>
  <c r="CY507" i="14"/>
  <c r="CX507" i="14"/>
  <c r="CW507" i="14"/>
  <c r="CV507" i="14"/>
  <c r="CU507" i="14"/>
  <c r="CT507" i="14"/>
  <c r="CS507" i="14"/>
  <c r="CR507" i="14"/>
  <c r="CQ507" i="14"/>
  <c r="CP507" i="14"/>
  <c r="CO507" i="14"/>
  <c r="CN507" i="14"/>
  <c r="CM507" i="14"/>
  <c r="CL507" i="14"/>
  <c r="CK507" i="14"/>
  <c r="CJ507" i="14"/>
  <c r="CI507" i="14"/>
  <c r="CH507" i="14"/>
  <c r="CG507" i="14"/>
  <c r="CF507" i="14"/>
  <c r="CE507" i="14"/>
  <c r="CD507" i="14"/>
  <c r="CC507" i="14"/>
  <c r="CB507" i="14"/>
  <c r="CA507" i="14"/>
  <c r="BZ507" i="14"/>
  <c r="BY507" i="14"/>
  <c r="BX507" i="14"/>
  <c r="BW507" i="14"/>
  <c r="BV507" i="14"/>
  <c r="BU507" i="14"/>
  <c r="BT507" i="14"/>
  <c r="BS507" i="14"/>
  <c r="BR507" i="14"/>
  <c r="BQ507" i="14"/>
  <c r="BP507" i="14"/>
  <c r="BO507" i="14"/>
  <c r="BN507" i="14"/>
  <c r="BM507" i="14"/>
  <c r="BL507" i="14"/>
  <c r="BK507" i="14"/>
  <c r="BJ507" i="14"/>
  <c r="BI507" i="14"/>
  <c r="BH507" i="14"/>
  <c r="BG507" i="14"/>
  <c r="BF507" i="14"/>
  <c r="BE507" i="14"/>
  <c r="BD507" i="14"/>
  <c r="BC507" i="14"/>
  <c r="BB507" i="14"/>
  <c r="BA507" i="14"/>
  <c r="AZ507" i="14"/>
  <c r="AY507" i="14"/>
  <c r="AX507" i="14"/>
  <c r="AW507" i="14"/>
  <c r="AV507" i="14"/>
  <c r="AU507" i="14"/>
  <c r="AT507" i="14"/>
  <c r="AS507" i="14"/>
  <c r="AR507" i="14"/>
  <c r="AQ507" i="14"/>
  <c r="AP507" i="14"/>
  <c r="AO507" i="14"/>
  <c r="AN507" i="14"/>
  <c r="AM507" i="14"/>
  <c r="AL507" i="14"/>
  <c r="AK507" i="14"/>
  <c r="AJ507" i="14"/>
  <c r="AI507" i="14"/>
  <c r="AH507" i="14"/>
  <c r="AG507" i="14"/>
  <c r="AF507" i="14"/>
  <c r="AE507" i="14"/>
  <c r="AD507" i="14"/>
  <c r="AC507" i="14"/>
  <c r="AB507" i="14"/>
  <c r="AA507" i="14"/>
  <c r="Z507" i="14"/>
  <c r="Y507" i="14"/>
  <c r="X507" i="14"/>
  <c r="W507" i="14"/>
  <c r="V507" i="14"/>
  <c r="U507" i="14"/>
  <c r="T507" i="14"/>
  <c r="S507" i="14"/>
  <c r="R507" i="14"/>
  <c r="Q507" i="14"/>
  <c r="P507" i="14"/>
  <c r="O507" i="14"/>
  <c r="N507" i="14"/>
  <c r="M507" i="14"/>
  <c r="L507" i="14"/>
  <c r="K507" i="14"/>
  <c r="J507" i="14"/>
  <c r="I507" i="14"/>
  <c r="H507" i="14"/>
  <c r="G507" i="14"/>
  <c r="JB506" i="14"/>
  <c r="JA506" i="14"/>
  <c r="IZ506" i="14"/>
  <c r="IY506" i="14"/>
  <c r="IX506" i="14"/>
  <c r="IW506" i="14"/>
  <c r="IV506" i="14"/>
  <c r="IU506" i="14"/>
  <c r="IT506" i="14"/>
  <c r="IS506" i="14"/>
  <c r="IR506" i="14"/>
  <c r="IQ506" i="14"/>
  <c r="IP506" i="14"/>
  <c r="IO506" i="14"/>
  <c r="IN506" i="14"/>
  <c r="IM506" i="14"/>
  <c r="IL506" i="14"/>
  <c r="IK506" i="14"/>
  <c r="IJ506" i="14"/>
  <c r="II506" i="14"/>
  <c r="IH506" i="14"/>
  <c r="IG506" i="14"/>
  <c r="IF506" i="14"/>
  <c r="IE506" i="14"/>
  <c r="ID506" i="14"/>
  <c r="IC506" i="14"/>
  <c r="IB506" i="14"/>
  <c r="IA506" i="14"/>
  <c r="HZ506" i="14"/>
  <c r="HY506" i="14"/>
  <c r="HX506" i="14"/>
  <c r="HW506" i="14"/>
  <c r="HV506" i="14"/>
  <c r="HU506" i="14"/>
  <c r="HT506" i="14"/>
  <c r="HS506" i="14"/>
  <c r="HR506" i="14"/>
  <c r="HQ506" i="14"/>
  <c r="HP506" i="14"/>
  <c r="HO506" i="14"/>
  <c r="HN506" i="14"/>
  <c r="HM506" i="14"/>
  <c r="HL506" i="14"/>
  <c r="HK506" i="14"/>
  <c r="HJ506" i="14"/>
  <c r="HI506" i="14"/>
  <c r="HH506" i="14"/>
  <c r="HG506" i="14"/>
  <c r="HF506" i="14"/>
  <c r="HE506" i="14"/>
  <c r="HD506" i="14"/>
  <c r="HC506" i="14"/>
  <c r="HB506" i="14"/>
  <c r="HA506" i="14"/>
  <c r="GZ506" i="14"/>
  <c r="GY506" i="14"/>
  <c r="GX506" i="14"/>
  <c r="GW506" i="14"/>
  <c r="GV506" i="14"/>
  <c r="GU506" i="14"/>
  <c r="GT506" i="14"/>
  <c r="GS506" i="14"/>
  <c r="GR506" i="14"/>
  <c r="GQ506" i="14"/>
  <c r="GP506" i="14"/>
  <c r="GO506" i="14"/>
  <c r="GN506" i="14"/>
  <c r="GM506" i="14"/>
  <c r="GL506" i="14"/>
  <c r="GK506" i="14"/>
  <c r="GJ506" i="14"/>
  <c r="GI506" i="14"/>
  <c r="GH506" i="14"/>
  <c r="GG506" i="14"/>
  <c r="GF506" i="14"/>
  <c r="GE506" i="14"/>
  <c r="GD506" i="14"/>
  <c r="GC506" i="14"/>
  <c r="GB506" i="14"/>
  <c r="GA506" i="14"/>
  <c r="FZ506" i="14"/>
  <c r="FY506" i="14"/>
  <c r="FX506" i="14"/>
  <c r="FW506" i="14"/>
  <c r="FV506" i="14"/>
  <c r="FU506" i="14"/>
  <c r="FT506" i="14"/>
  <c r="FS506" i="14"/>
  <c r="FR506" i="14"/>
  <c r="FQ506" i="14"/>
  <c r="FP506" i="14"/>
  <c r="FO506" i="14"/>
  <c r="FN506" i="14"/>
  <c r="FM506" i="14"/>
  <c r="FL506" i="14"/>
  <c r="FK506" i="14"/>
  <c r="FJ506" i="14"/>
  <c r="FI506" i="14"/>
  <c r="FH506" i="14"/>
  <c r="FG506" i="14"/>
  <c r="FF506" i="14"/>
  <c r="FE506" i="14"/>
  <c r="FD506" i="14"/>
  <c r="FC506" i="14"/>
  <c r="FB506" i="14"/>
  <c r="FA506" i="14"/>
  <c r="EZ506" i="14"/>
  <c r="EY506" i="14"/>
  <c r="EX506" i="14"/>
  <c r="EW506" i="14"/>
  <c r="EV506" i="14"/>
  <c r="EU506" i="14"/>
  <c r="ET506" i="14"/>
  <c r="ES506" i="14"/>
  <c r="ER506" i="14"/>
  <c r="EQ506" i="14"/>
  <c r="EP506" i="14"/>
  <c r="EO506" i="14"/>
  <c r="EN506" i="14"/>
  <c r="EM506" i="14"/>
  <c r="EL506" i="14"/>
  <c r="EK506" i="14"/>
  <c r="EJ506" i="14"/>
  <c r="EI506" i="14"/>
  <c r="EH506" i="14"/>
  <c r="EG506" i="14"/>
  <c r="EF506" i="14"/>
  <c r="EE506" i="14"/>
  <c r="ED506" i="14"/>
  <c r="EC506" i="14"/>
  <c r="EB506" i="14"/>
  <c r="EA506" i="14"/>
  <c r="DZ506" i="14"/>
  <c r="DY506" i="14"/>
  <c r="DX506" i="14"/>
  <c r="DW506" i="14"/>
  <c r="DV506" i="14"/>
  <c r="DU506" i="14"/>
  <c r="DT506" i="14"/>
  <c r="DS506" i="14"/>
  <c r="DR506" i="14"/>
  <c r="DQ506" i="14"/>
  <c r="DP506" i="14"/>
  <c r="DO506" i="14"/>
  <c r="DN506" i="14"/>
  <c r="DM506" i="14"/>
  <c r="DL506" i="14"/>
  <c r="DK506" i="14"/>
  <c r="DJ506" i="14"/>
  <c r="DI506" i="14"/>
  <c r="DH506" i="14"/>
  <c r="DG506" i="14"/>
  <c r="DF506" i="14"/>
  <c r="DE506" i="14"/>
  <c r="DD506" i="14"/>
  <c r="DC506" i="14"/>
  <c r="DB506" i="14"/>
  <c r="DA506" i="14"/>
  <c r="CZ506" i="14"/>
  <c r="CY506" i="14"/>
  <c r="CX506" i="14"/>
  <c r="CW506" i="14"/>
  <c r="CV506" i="14"/>
  <c r="CU506" i="14"/>
  <c r="CT506" i="14"/>
  <c r="CS506" i="14"/>
  <c r="CR506" i="14"/>
  <c r="CQ506" i="14"/>
  <c r="CP506" i="14"/>
  <c r="CO506" i="14"/>
  <c r="CN506" i="14"/>
  <c r="CM506" i="14"/>
  <c r="CL506" i="14"/>
  <c r="CK506" i="14"/>
  <c r="CJ506" i="14"/>
  <c r="CI506" i="14"/>
  <c r="CH506" i="14"/>
  <c r="CG506" i="14"/>
  <c r="CF506" i="14"/>
  <c r="CE506" i="14"/>
  <c r="CD506" i="14"/>
  <c r="CC506" i="14"/>
  <c r="CB506" i="14"/>
  <c r="CA506" i="14"/>
  <c r="BZ506" i="14"/>
  <c r="BY506" i="14"/>
  <c r="BX506" i="14"/>
  <c r="BW506" i="14"/>
  <c r="BV506" i="14"/>
  <c r="BU506" i="14"/>
  <c r="BT506" i="14"/>
  <c r="BS506" i="14"/>
  <c r="BR506" i="14"/>
  <c r="BQ506" i="14"/>
  <c r="BP506" i="14"/>
  <c r="BO506" i="14"/>
  <c r="BN506" i="14"/>
  <c r="BM506" i="14"/>
  <c r="BL506" i="14"/>
  <c r="BK506" i="14"/>
  <c r="BJ506" i="14"/>
  <c r="BI506" i="14"/>
  <c r="BH506" i="14"/>
  <c r="BG506" i="14"/>
  <c r="BF506" i="14"/>
  <c r="BE506" i="14"/>
  <c r="BD506" i="14"/>
  <c r="BC506" i="14"/>
  <c r="BB506" i="14"/>
  <c r="BA506" i="14"/>
  <c r="AZ506" i="14"/>
  <c r="AY506" i="14"/>
  <c r="AX506" i="14"/>
  <c r="AW506" i="14"/>
  <c r="AV506" i="14"/>
  <c r="AU506" i="14"/>
  <c r="AT506" i="14"/>
  <c r="AS506" i="14"/>
  <c r="AR506" i="14"/>
  <c r="AQ506" i="14"/>
  <c r="AP506" i="14"/>
  <c r="AO506" i="14"/>
  <c r="AN506" i="14"/>
  <c r="AM506" i="14"/>
  <c r="AL506" i="14"/>
  <c r="AK506" i="14"/>
  <c r="AJ506" i="14"/>
  <c r="AI506" i="14"/>
  <c r="AH506" i="14"/>
  <c r="AG506" i="14"/>
  <c r="AF506" i="14"/>
  <c r="AE506" i="14"/>
  <c r="AD506" i="14"/>
  <c r="AC506" i="14"/>
  <c r="AB506" i="14"/>
  <c r="AA506" i="14"/>
  <c r="Z506" i="14"/>
  <c r="Y506" i="14"/>
  <c r="X506" i="14"/>
  <c r="W506" i="14"/>
  <c r="V506" i="14"/>
  <c r="U506" i="14"/>
  <c r="T506" i="14"/>
  <c r="S506" i="14"/>
  <c r="R506" i="14"/>
  <c r="Q506" i="14"/>
  <c r="P506" i="14"/>
  <c r="O506" i="14"/>
  <c r="N506" i="14"/>
  <c r="M506" i="14"/>
  <c r="L506" i="14"/>
  <c r="K506" i="14"/>
  <c r="J506" i="14"/>
  <c r="I506" i="14"/>
  <c r="H506" i="14"/>
  <c r="G506" i="14"/>
  <c r="JB505" i="14"/>
  <c r="JA505" i="14"/>
  <c r="IZ505" i="14"/>
  <c r="IY505" i="14"/>
  <c r="IX505" i="14"/>
  <c r="IW505" i="14"/>
  <c r="IV505" i="14"/>
  <c r="IU505" i="14"/>
  <c r="IT505" i="14"/>
  <c r="IS505" i="14"/>
  <c r="IR505" i="14"/>
  <c r="IQ505" i="14"/>
  <c r="IP505" i="14"/>
  <c r="IO505" i="14"/>
  <c r="IN505" i="14"/>
  <c r="IM505" i="14"/>
  <c r="IL505" i="14"/>
  <c r="IK505" i="14"/>
  <c r="IJ505" i="14"/>
  <c r="II505" i="14"/>
  <c r="IH505" i="14"/>
  <c r="IG505" i="14"/>
  <c r="IF505" i="14"/>
  <c r="IE505" i="14"/>
  <c r="ID505" i="14"/>
  <c r="IC505" i="14"/>
  <c r="IB505" i="14"/>
  <c r="IA505" i="14"/>
  <c r="HZ505" i="14"/>
  <c r="HY505" i="14"/>
  <c r="HX505" i="14"/>
  <c r="HW505" i="14"/>
  <c r="HV505" i="14"/>
  <c r="HU505" i="14"/>
  <c r="HT505" i="14"/>
  <c r="HS505" i="14"/>
  <c r="HR505" i="14"/>
  <c r="HQ505" i="14"/>
  <c r="HP505" i="14"/>
  <c r="HO505" i="14"/>
  <c r="HN505" i="14"/>
  <c r="HM505" i="14"/>
  <c r="HL505" i="14"/>
  <c r="HK505" i="14"/>
  <c r="HJ505" i="14"/>
  <c r="HI505" i="14"/>
  <c r="HH505" i="14"/>
  <c r="HG505" i="14"/>
  <c r="HF505" i="14"/>
  <c r="HE505" i="14"/>
  <c r="HD505" i="14"/>
  <c r="HC505" i="14"/>
  <c r="HB505" i="14"/>
  <c r="HA505" i="14"/>
  <c r="GZ505" i="14"/>
  <c r="GY505" i="14"/>
  <c r="GX505" i="14"/>
  <c r="GW505" i="14"/>
  <c r="GV505" i="14"/>
  <c r="GU505" i="14"/>
  <c r="GT505" i="14"/>
  <c r="GS505" i="14"/>
  <c r="GR505" i="14"/>
  <c r="GQ505" i="14"/>
  <c r="GP505" i="14"/>
  <c r="GO505" i="14"/>
  <c r="GN505" i="14"/>
  <c r="GM505" i="14"/>
  <c r="GL505" i="14"/>
  <c r="GK505" i="14"/>
  <c r="GJ505" i="14"/>
  <c r="GI505" i="14"/>
  <c r="GH505" i="14"/>
  <c r="GG505" i="14"/>
  <c r="GF505" i="14"/>
  <c r="GE505" i="14"/>
  <c r="GD505" i="14"/>
  <c r="GC505" i="14"/>
  <c r="GB505" i="14"/>
  <c r="GA505" i="14"/>
  <c r="FZ505" i="14"/>
  <c r="FY505" i="14"/>
  <c r="FX505" i="14"/>
  <c r="FW505" i="14"/>
  <c r="FV505" i="14"/>
  <c r="FU505" i="14"/>
  <c r="FT505" i="14"/>
  <c r="FS505" i="14"/>
  <c r="FR505" i="14"/>
  <c r="FQ505" i="14"/>
  <c r="FP505" i="14"/>
  <c r="FO505" i="14"/>
  <c r="FN505" i="14"/>
  <c r="FM505" i="14"/>
  <c r="FL505" i="14"/>
  <c r="FK505" i="14"/>
  <c r="FJ505" i="14"/>
  <c r="FI505" i="14"/>
  <c r="FH505" i="14"/>
  <c r="FG505" i="14"/>
  <c r="FF505" i="14"/>
  <c r="FE505" i="14"/>
  <c r="FD505" i="14"/>
  <c r="FC505" i="14"/>
  <c r="FB505" i="14"/>
  <c r="FA505" i="14"/>
  <c r="EZ505" i="14"/>
  <c r="EY505" i="14"/>
  <c r="EX505" i="14"/>
  <c r="EW505" i="14"/>
  <c r="EV505" i="14"/>
  <c r="EU505" i="14"/>
  <c r="ET505" i="14"/>
  <c r="ES505" i="14"/>
  <c r="ER505" i="14"/>
  <c r="EQ505" i="14"/>
  <c r="EP505" i="14"/>
  <c r="EO505" i="14"/>
  <c r="EN505" i="14"/>
  <c r="EM505" i="14"/>
  <c r="EL505" i="14"/>
  <c r="EK505" i="14"/>
  <c r="EJ505" i="14"/>
  <c r="EI505" i="14"/>
  <c r="EH505" i="14"/>
  <c r="EG505" i="14"/>
  <c r="EF505" i="14"/>
  <c r="EE505" i="14"/>
  <c r="ED505" i="14"/>
  <c r="EC505" i="14"/>
  <c r="EB505" i="14"/>
  <c r="EA505" i="14"/>
  <c r="DZ505" i="14"/>
  <c r="DY505" i="14"/>
  <c r="DX505" i="14"/>
  <c r="DW505" i="14"/>
  <c r="DV505" i="14"/>
  <c r="DU505" i="14"/>
  <c r="DT505" i="14"/>
  <c r="DS505" i="14"/>
  <c r="DR505" i="14"/>
  <c r="DQ505" i="14"/>
  <c r="DP505" i="14"/>
  <c r="DO505" i="14"/>
  <c r="DN505" i="14"/>
  <c r="DM505" i="14"/>
  <c r="DL505" i="14"/>
  <c r="DK505" i="14"/>
  <c r="DJ505" i="14"/>
  <c r="DI505" i="14"/>
  <c r="DH505" i="14"/>
  <c r="DG505" i="14"/>
  <c r="DF505" i="14"/>
  <c r="DE505" i="14"/>
  <c r="DD505" i="14"/>
  <c r="DC505" i="14"/>
  <c r="DB505" i="14"/>
  <c r="DA505" i="14"/>
  <c r="CZ505" i="14"/>
  <c r="CY505" i="14"/>
  <c r="CX505" i="14"/>
  <c r="CW505" i="14"/>
  <c r="CV505" i="14"/>
  <c r="CU505" i="14"/>
  <c r="CT505" i="14"/>
  <c r="CS505" i="14"/>
  <c r="CR505" i="14"/>
  <c r="CQ505" i="14"/>
  <c r="CP505" i="14"/>
  <c r="CO505" i="14"/>
  <c r="CN505" i="14"/>
  <c r="CM505" i="14"/>
  <c r="CL505" i="14"/>
  <c r="CK505" i="14"/>
  <c r="CJ505" i="14"/>
  <c r="CI505" i="14"/>
  <c r="CH505" i="14"/>
  <c r="CG505" i="14"/>
  <c r="CF505" i="14"/>
  <c r="CE505" i="14"/>
  <c r="CD505" i="14"/>
  <c r="CC505" i="14"/>
  <c r="CB505" i="14"/>
  <c r="CA505" i="14"/>
  <c r="BZ505" i="14"/>
  <c r="BY505" i="14"/>
  <c r="BX505" i="14"/>
  <c r="BW505" i="14"/>
  <c r="BV505" i="14"/>
  <c r="BU505" i="14"/>
  <c r="BT505" i="14"/>
  <c r="BS505" i="14"/>
  <c r="BR505" i="14"/>
  <c r="BQ505" i="14"/>
  <c r="BP505" i="14"/>
  <c r="BO505" i="14"/>
  <c r="BN505" i="14"/>
  <c r="BM505" i="14"/>
  <c r="BL505" i="14"/>
  <c r="BK505" i="14"/>
  <c r="BJ505" i="14"/>
  <c r="BI505" i="14"/>
  <c r="BH505" i="14"/>
  <c r="BG505" i="14"/>
  <c r="BF505" i="14"/>
  <c r="BE505" i="14"/>
  <c r="BD505" i="14"/>
  <c r="BC505" i="14"/>
  <c r="BB505" i="14"/>
  <c r="BA505" i="14"/>
  <c r="AZ505" i="14"/>
  <c r="AY505" i="14"/>
  <c r="AX505" i="14"/>
  <c r="AW505" i="14"/>
  <c r="AV505" i="14"/>
  <c r="AU505" i="14"/>
  <c r="AT505" i="14"/>
  <c r="AS505" i="14"/>
  <c r="AR505" i="14"/>
  <c r="AQ505" i="14"/>
  <c r="AP505" i="14"/>
  <c r="AO505" i="14"/>
  <c r="AN505" i="14"/>
  <c r="AM505" i="14"/>
  <c r="AL505" i="14"/>
  <c r="AK505" i="14"/>
  <c r="AJ505" i="14"/>
  <c r="AI505" i="14"/>
  <c r="AH505" i="14"/>
  <c r="AG505" i="14"/>
  <c r="AF505" i="14"/>
  <c r="AE505" i="14"/>
  <c r="AD505" i="14"/>
  <c r="AC505" i="14"/>
  <c r="AB505" i="14"/>
  <c r="AA505" i="14"/>
  <c r="Z505" i="14"/>
  <c r="Y505" i="14"/>
  <c r="X505" i="14"/>
  <c r="W505" i="14"/>
  <c r="V505" i="14"/>
  <c r="U505" i="14"/>
  <c r="T505" i="14"/>
  <c r="S505" i="14"/>
  <c r="R505" i="14"/>
  <c r="Q505" i="14"/>
  <c r="P505" i="14"/>
  <c r="O505" i="14"/>
  <c r="N505" i="14"/>
  <c r="M505" i="14"/>
  <c r="L505" i="14"/>
  <c r="K505" i="14"/>
  <c r="J505" i="14"/>
  <c r="I505" i="14"/>
  <c r="H505" i="14"/>
  <c r="G505" i="14"/>
  <c r="JB504" i="14"/>
  <c r="JA504" i="14"/>
  <c r="IZ504" i="14"/>
  <c r="IY504" i="14"/>
  <c r="IX504" i="14"/>
  <c r="IW504" i="14"/>
  <c r="IV504" i="14"/>
  <c r="IU504" i="14"/>
  <c r="IT504" i="14"/>
  <c r="IS504" i="14"/>
  <c r="IR504" i="14"/>
  <c r="IQ504" i="14"/>
  <c r="IP504" i="14"/>
  <c r="IO504" i="14"/>
  <c r="IN504" i="14"/>
  <c r="IM504" i="14"/>
  <c r="IL504" i="14"/>
  <c r="IK504" i="14"/>
  <c r="IJ504" i="14"/>
  <c r="II504" i="14"/>
  <c r="IH504" i="14"/>
  <c r="IG504" i="14"/>
  <c r="IF504" i="14"/>
  <c r="IE504" i="14"/>
  <c r="ID504" i="14"/>
  <c r="IC504" i="14"/>
  <c r="IB504" i="14"/>
  <c r="IA504" i="14"/>
  <c r="HZ504" i="14"/>
  <c r="HY504" i="14"/>
  <c r="HX504" i="14"/>
  <c r="HW504" i="14"/>
  <c r="HV504" i="14"/>
  <c r="HU504" i="14"/>
  <c r="HT504" i="14"/>
  <c r="HS504" i="14"/>
  <c r="HR504" i="14"/>
  <c r="HQ504" i="14"/>
  <c r="HP504" i="14"/>
  <c r="HO504" i="14"/>
  <c r="HN504" i="14"/>
  <c r="HM504" i="14"/>
  <c r="HL504" i="14"/>
  <c r="HK504" i="14"/>
  <c r="HJ504" i="14"/>
  <c r="HI504" i="14"/>
  <c r="HH504" i="14"/>
  <c r="HG504" i="14"/>
  <c r="HF504" i="14"/>
  <c r="HE504" i="14"/>
  <c r="HD504" i="14"/>
  <c r="HC504" i="14"/>
  <c r="HB504" i="14"/>
  <c r="HA504" i="14"/>
  <c r="GZ504" i="14"/>
  <c r="GY504" i="14"/>
  <c r="GX504" i="14"/>
  <c r="GW504" i="14"/>
  <c r="GV504" i="14"/>
  <c r="GU504" i="14"/>
  <c r="GT504" i="14"/>
  <c r="GS504" i="14"/>
  <c r="GR504" i="14"/>
  <c r="GQ504" i="14"/>
  <c r="GP504" i="14"/>
  <c r="GO504" i="14"/>
  <c r="GN504" i="14"/>
  <c r="GM504" i="14"/>
  <c r="GL504" i="14"/>
  <c r="GK504" i="14"/>
  <c r="GJ504" i="14"/>
  <c r="GI504" i="14"/>
  <c r="GH504" i="14"/>
  <c r="GG504" i="14"/>
  <c r="GF504" i="14"/>
  <c r="GE504" i="14"/>
  <c r="GD504" i="14"/>
  <c r="GC504" i="14"/>
  <c r="GB504" i="14"/>
  <c r="GA504" i="14"/>
  <c r="FZ504" i="14"/>
  <c r="FY504" i="14"/>
  <c r="FX504" i="14"/>
  <c r="FW504" i="14"/>
  <c r="FV504" i="14"/>
  <c r="FU504" i="14"/>
  <c r="FT504" i="14"/>
  <c r="FS504" i="14"/>
  <c r="FR504" i="14"/>
  <c r="FQ504" i="14"/>
  <c r="FP504" i="14"/>
  <c r="FO504" i="14"/>
  <c r="FN504" i="14"/>
  <c r="FM504" i="14"/>
  <c r="FL504" i="14"/>
  <c r="FK504" i="14"/>
  <c r="FJ504" i="14"/>
  <c r="FI504" i="14"/>
  <c r="FH504" i="14"/>
  <c r="FG504" i="14"/>
  <c r="FF504" i="14"/>
  <c r="FE504" i="14"/>
  <c r="FD504" i="14"/>
  <c r="FC504" i="14"/>
  <c r="FB504" i="14"/>
  <c r="FA504" i="14"/>
  <c r="EZ504" i="14"/>
  <c r="EY504" i="14"/>
  <c r="EX504" i="14"/>
  <c r="EW504" i="14"/>
  <c r="EV504" i="14"/>
  <c r="EU504" i="14"/>
  <c r="ET504" i="14"/>
  <c r="ES504" i="14"/>
  <c r="ER504" i="14"/>
  <c r="EQ504" i="14"/>
  <c r="EP504" i="14"/>
  <c r="EO504" i="14"/>
  <c r="EN504" i="14"/>
  <c r="EM504" i="14"/>
  <c r="EL504" i="14"/>
  <c r="EK504" i="14"/>
  <c r="EJ504" i="14"/>
  <c r="EI504" i="14"/>
  <c r="EH504" i="14"/>
  <c r="EG504" i="14"/>
  <c r="EF504" i="14"/>
  <c r="EE504" i="14"/>
  <c r="ED504" i="14"/>
  <c r="EC504" i="14"/>
  <c r="EB504" i="14"/>
  <c r="EA504" i="14"/>
  <c r="DZ504" i="14"/>
  <c r="DY504" i="14"/>
  <c r="DX504" i="14"/>
  <c r="DW504" i="14"/>
  <c r="DV504" i="14"/>
  <c r="DU504" i="14"/>
  <c r="DT504" i="14"/>
  <c r="DS504" i="14"/>
  <c r="DR504" i="14"/>
  <c r="DQ504" i="14"/>
  <c r="DP504" i="14"/>
  <c r="DO504" i="14"/>
  <c r="DN504" i="14"/>
  <c r="DM504" i="14"/>
  <c r="DL504" i="14"/>
  <c r="DK504" i="14"/>
  <c r="DJ504" i="14"/>
  <c r="DI504" i="14"/>
  <c r="DH504" i="14"/>
  <c r="DG504" i="14"/>
  <c r="DF504" i="14"/>
  <c r="DE504" i="14"/>
  <c r="DD504" i="14"/>
  <c r="DC504" i="14"/>
  <c r="DB504" i="14"/>
  <c r="DA504" i="14"/>
  <c r="CZ504" i="14"/>
  <c r="CY504" i="14"/>
  <c r="CX504" i="14"/>
  <c r="CW504" i="14"/>
  <c r="CV504" i="14"/>
  <c r="CU504" i="14"/>
  <c r="CT504" i="14"/>
  <c r="CS504" i="14"/>
  <c r="CR504" i="14"/>
  <c r="CQ504" i="14"/>
  <c r="CP504" i="14"/>
  <c r="CO504" i="14"/>
  <c r="CN504" i="14"/>
  <c r="CM504" i="14"/>
  <c r="CL504" i="14"/>
  <c r="CK504" i="14"/>
  <c r="CJ504" i="14"/>
  <c r="CI504" i="14"/>
  <c r="CH504" i="14"/>
  <c r="CG504" i="14"/>
  <c r="CF504" i="14"/>
  <c r="CE504" i="14"/>
  <c r="CD504" i="14"/>
  <c r="CC504" i="14"/>
  <c r="CB504" i="14"/>
  <c r="CA504" i="14"/>
  <c r="BZ504" i="14"/>
  <c r="BY504" i="14"/>
  <c r="BX504" i="14"/>
  <c r="BW504" i="14"/>
  <c r="BV504" i="14"/>
  <c r="BU504" i="14"/>
  <c r="BT504" i="14"/>
  <c r="BS504" i="14"/>
  <c r="BR504" i="14"/>
  <c r="BQ504" i="14"/>
  <c r="BP504" i="14"/>
  <c r="BO504" i="14"/>
  <c r="BN504" i="14"/>
  <c r="BM504" i="14"/>
  <c r="BL504" i="14"/>
  <c r="BK504" i="14"/>
  <c r="BJ504" i="14"/>
  <c r="BI504" i="14"/>
  <c r="BH504" i="14"/>
  <c r="BG504" i="14"/>
  <c r="BF504" i="14"/>
  <c r="BE504" i="14"/>
  <c r="BD504" i="14"/>
  <c r="BC504" i="14"/>
  <c r="BB504" i="14"/>
  <c r="BA504" i="14"/>
  <c r="AZ504" i="14"/>
  <c r="AY504" i="14"/>
  <c r="AX504" i="14"/>
  <c r="AW504" i="14"/>
  <c r="AV504" i="14"/>
  <c r="AU504" i="14"/>
  <c r="AT504" i="14"/>
  <c r="AS504" i="14"/>
  <c r="AR504" i="14"/>
  <c r="AQ504" i="14"/>
  <c r="AP504" i="14"/>
  <c r="AO504" i="14"/>
  <c r="AN504" i="14"/>
  <c r="AM504" i="14"/>
  <c r="AL504" i="14"/>
  <c r="AK504" i="14"/>
  <c r="AJ504" i="14"/>
  <c r="AI504" i="14"/>
  <c r="AH504" i="14"/>
  <c r="AG504" i="14"/>
  <c r="AF504" i="14"/>
  <c r="AE504" i="14"/>
  <c r="AD504" i="14"/>
  <c r="AC504" i="14"/>
  <c r="AB504" i="14"/>
  <c r="AA504" i="14"/>
  <c r="Z504" i="14"/>
  <c r="Y504" i="14"/>
  <c r="X504" i="14"/>
  <c r="W504" i="14"/>
  <c r="V504" i="14"/>
  <c r="U504" i="14"/>
  <c r="T504" i="14"/>
  <c r="S504" i="14"/>
  <c r="R504" i="14"/>
  <c r="Q504" i="14"/>
  <c r="P504" i="14"/>
  <c r="O504" i="14"/>
  <c r="N504" i="14"/>
  <c r="M504" i="14"/>
  <c r="L504" i="14"/>
  <c r="K504" i="14"/>
  <c r="J504" i="14"/>
  <c r="I504" i="14"/>
  <c r="H504" i="14"/>
  <c r="G504" i="14"/>
  <c r="JB503" i="14"/>
  <c r="JA503" i="14"/>
  <c r="IZ503" i="14"/>
  <c r="IY503" i="14"/>
  <c r="IX503" i="14"/>
  <c r="IW503" i="14"/>
  <c r="IV503" i="14"/>
  <c r="IU503" i="14"/>
  <c r="IT503" i="14"/>
  <c r="IS503" i="14"/>
  <c r="IR503" i="14"/>
  <c r="IQ503" i="14"/>
  <c r="IP503" i="14"/>
  <c r="IO503" i="14"/>
  <c r="IN503" i="14"/>
  <c r="IM503" i="14"/>
  <c r="IL503" i="14"/>
  <c r="IK503" i="14"/>
  <c r="IJ503" i="14"/>
  <c r="II503" i="14"/>
  <c r="IH503" i="14"/>
  <c r="IG503" i="14"/>
  <c r="IF503" i="14"/>
  <c r="IE503" i="14"/>
  <c r="ID503" i="14"/>
  <c r="IC503" i="14"/>
  <c r="IB503" i="14"/>
  <c r="IA503" i="14"/>
  <c r="HZ503" i="14"/>
  <c r="HY503" i="14"/>
  <c r="HX503" i="14"/>
  <c r="HW503" i="14"/>
  <c r="HV503" i="14"/>
  <c r="HU503" i="14"/>
  <c r="HT503" i="14"/>
  <c r="HS503" i="14"/>
  <c r="HR503" i="14"/>
  <c r="HQ503" i="14"/>
  <c r="HP503" i="14"/>
  <c r="HO503" i="14"/>
  <c r="HN503" i="14"/>
  <c r="HM503" i="14"/>
  <c r="HL503" i="14"/>
  <c r="HK503" i="14"/>
  <c r="HJ503" i="14"/>
  <c r="HI503" i="14"/>
  <c r="HH503" i="14"/>
  <c r="HG503" i="14"/>
  <c r="HF503" i="14"/>
  <c r="HE503" i="14"/>
  <c r="HD503" i="14"/>
  <c r="HC503" i="14"/>
  <c r="HB503" i="14"/>
  <c r="HA503" i="14"/>
  <c r="GZ503" i="14"/>
  <c r="GY503" i="14"/>
  <c r="GX503" i="14"/>
  <c r="GW503" i="14"/>
  <c r="GV503" i="14"/>
  <c r="GU503" i="14"/>
  <c r="GT503" i="14"/>
  <c r="GS503" i="14"/>
  <c r="GR503" i="14"/>
  <c r="GQ503" i="14"/>
  <c r="GP503" i="14"/>
  <c r="GO503" i="14"/>
  <c r="GN503" i="14"/>
  <c r="GM503" i="14"/>
  <c r="GL503" i="14"/>
  <c r="GK503" i="14"/>
  <c r="GJ503" i="14"/>
  <c r="GI503" i="14"/>
  <c r="GH503" i="14"/>
  <c r="GG503" i="14"/>
  <c r="GF503" i="14"/>
  <c r="GE503" i="14"/>
  <c r="GD503" i="14"/>
  <c r="GC503" i="14"/>
  <c r="GB503" i="14"/>
  <c r="GA503" i="14"/>
  <c r="FZ503" i="14"/>
  <c r="FY503" i="14"/>
  <c r="FX503" i="14"/>
  <c r="FW503" i="14"/>
  <c r="FV503" i="14"/>
  <c r="FU503" i="14"/>
  <c r="FT503" i="14"/>
  <c r="FS503" i="14"/>
  <c r="FR503" i="14"/>
  <c r="FQ503" i="14"/>
  <c r="FP503" i="14"/>
  <c r="FO503" i="14"/>
  <c r="FN503" i="14"/>
  <c r="FM503" i="14"/>
  <c r="FL503" i="14"/>
  <c r="FK503" i="14"/>
  <c r="FJ503" i="14"/>
  <c r="FI503" i="14"/>
  <c r="FH503" i="14"/>
  <c r="FG503" i="14"/>
  <c r="FF503" i="14"/>
  <c r="FE503" i="14"/>
  <c r="FD503" i="14"/>
  <c r="FC503" i="14"/>
  <c r="FB503" i="14"/>
  <c r="FA503" i="14"/>
  <c r="EZ503" i="14"/>
  <c r="EY503" i="14"/>
  <c r="EX503" i="14"/>
  <c r="EW503" i="14"/>
  <c r="EV503" i="14"/>
  <c r="EU503" i="14"/>
  <c r="ET503" i="14"/>
  <c r="ES503" i="14"/>
  <c r="ER503" i="14"/>
  <c r="EQ503" i="14"/>
  <c r="EP503" i="14"/>
  <c r="EO503" i="14"/>
  <c r="EN503" i="14"/>
  <c r="EM503" i="14"/>
  <c r="EL503" i="14"/>
  <c r="EK503" i="14"/>
  <c r="EJ503" i="14"/>
  <c r="EI503" i="14"/>
  <c r="EH503" i="14"/>
  <c r="EG503" i="14"/>
  <c r="EF503" i="14"/>
  <c r="EE503" i="14"/>
  <c r="ED503" i="14"/>
  <c r="EC503" i="14"/>
  <c r="EB503" i="14"/>
  <c r="EA503" i="14"/>
  <c r="DZ503" i="14"/>
  <c r="DY503" i="14"/>
  <c r="DX503" i="14"/>
  <c r="DW503" i="14"/>
  <c r="DV503" i="14"/>
  <c r="DU503" i="14"/>
  <c r="DT503" i="14"/>
  <c r="DS503" i="14"/>
  <c r="DR503" i="14"/>
  <c r="DQ503" i="14"/>
  <c r="DP503" i="14"/>
  <c r="DO503" i="14"/>
  <c r="DN503" i="14"/>
  <c r="DM503" i="14"/>
  <c r="DL503" i="14"/>
  <c r="DK503" i="14"/>
  <c r="DJ503" i="14"/>
  <c r="DI503" i="14"/>
  <c r="DH503" i="14"/>
  <c r="DG503" i="14"/>
  <c r="DF503" i="14"/>
  <c r="DE503" i="14"/>
  <c r="DD503" i="14"/>
  <c r="DC503" i="14"/>
  <c r="DB503" i="14"/>
  <c r="DA503" i="14"/>
  <c r="CZ503" i="14"/>
  <c r="CY503" i="14"/>
  <c r="CX503" i="14"/>
  <c r="CW503" i="14"/>
  <c r="CV503" i="14"/>
  <c r="CU503" i="14"/>
  <c r="CT503" i="14"/>
  <c r="CS503" i="14"/>
  <c r="CR503" i="14"/>
  <c r="CQ503" i="14"/>
  <c r="CP503" i="14"/>
  <c r="CO503" i="14"/>
  <c r="CN503" i="14"/>
  <c r="CM503" i="14"/>
  <c r="CL503" i="14"/>
  <c r="CK503" i="14"/>
  <c r="CJ503" i="14"/>
  <c r="CI503" i="14"/>
  <c r="CH503" i="14"/>
  <c r="CG503" i="14"/>
  <c r="CF503" i="14"/>
  <c r="CE503" i="14"/>
  <c r="CD503" i="14"/>
  <c r="CC503" i="14"/>
  <c r="CB503" i="14"/>
  <c r="CA503" i="14"/>
  <c r="BZ503" i="14"/>
  <c r="BY503" i="14"/>
  <c r="BX503" i="14"/>
  <c r="BW503" i="14"/>
  <c r="BV503" i="14"/>
  <c r="BU503" i="14"/>
  <c r="BT503" i="14"/>
  <c r="BS503" i="14"/>
  <c r="BR503" i="14"/>
  <c r="BQ503" i="14"/>
  <c r="BP503" i="14"/>
  <c r="BO503" i="14"/>
  <c r="BN503" i="14"/>
  <c r="BM503" i="14"/>
  <c r="BL503" i="14"/>
  <c r="BK503" i="14"/>
  <c r="BJ503" i="14"/>
  <c r="BI503" i="14"/>
  <c r="BH503" i="14"/>
  <c r="BG503" i="14"/>
  <c r="BF503" i="14"/>
  <c r="BE503" i="14"/>
  <c r="BD503" i="14"/>
  <c r="BC503" i="14"/>
  <c r="BB503" i="14"/>
  <c r="BA503" i="14"/>
  <c r="AZ503" i="14"/>
  <c r="AY503" i="14"/>
  <c r="AX503" i="14"/>
  <c r="AW503" i="14"/>
  <c r="AV503" i="14"/>
  <c r="AU503" i="14"/>
  <c r="AT503" i="14"/>
  <c r="AS503" i="14"/>
  <c r="AR503" i="14"/>
  <c r="AQ503" i="14"/>
  <c r="AP503" i="14"/>
  <c r="AO503" i="14"/>
  <c r="AN503" i="14"/>
  <c r="AM503" i="14"/>
  <c r="AL503" i="14"/>
  <c r="AK503" i="14"/>
  <c r="AJ503" i="14"/>
  <c r="AI503" i="14"/>
  <c r="AH503" i="14"/>
  <c r="AG503" i="14"/>
  <c r="AF503" i="14"/>
  <c r="AE503" i="14"/>
  <c r="AD503" i="14"/>
  <c r="AC503" i="14"/>
  <c r="AB503" i="14"/>
  <c r="AA503" i="14"/>
  <c r="Z503" i="14"/>
  <c r="Y503" i="14"/>
  <c r="X503" i="14"/>
  <c r="W503" i="14"/>
  <c r="V503" i="14"/>
  <c r="U503" i="14"/>
  <c r="T503" i="14"/>
  <c r="S503" i="14"/>
  <c r="R503" i="14"/>
  <c r="Q503" i="14"/>
  <c r="P503" i="14"/>
  <c r="O503" i="14"/>
  <c r="N503" i="14"/>
  <c r="M503" i="14"/>
  <c r="L503" i="14"/>
  <c r="K503" i="14"/>
  <c r="J503" i="14"/>
  <c r="I503" i="14"/>
  <c r="H503" i="14"/>
  <c r="G503" i="14"/>
  <c r="JB502" i="14"/>
  <c r="JA502" i="14"/>
  <c r="IZ502" i="14"/>
  <c r="IY502" i="14"/>
  <c r="IX502" i="14"/>
  <c r="IW502" i="14"/>
  <c r="IV502" i="14"/>
  <c r="IU502" i="14"/>
  <c r="IT502" i="14"/>
  <c r="IS502" i="14"/>
  <c r="IR502" i="14"/>
  <c r="IQ502" i="14"/>
  <c r="IP502" i="14"/>
  <c r="IO502" i="14"/>
  <c r="IN502" i="14"/>
  <c r="IM502" i="14"/>
  <c r="IL502" i="14"/>
  <c r="IK502" i="14"/>
  <c r="IJ502" i="14"/>
  <c r="II502" i="14"/>
  <c r="IH502" i="14"/>
  <c r="IG502" i="14"/>
  <c r="IF502" i="14"/>
  <c r="IE502" i="14"/>
  <c r="ID502" i="14"/>
  <c r="IC502" i="14"/>
  <c r="IB502" i="14"/>
  <c r="IA502" i="14"/>
  <c r="HZ502" i="14"/>
  <c r="HY502" i="14"/>
  <c r="HX502" i="14"/>
  <c r="HW502" i="14"/>
  <c r="HV502" i="14"/>
  <c r="HU502" i="14"/>
  <c r="HT502" i="14"/>
  <c r="HS502" i="14"/>
  <c r="HR502" i="14"/>
  <c r="HQ502" i="14"/>
  <c r="HP502" i="14"/>
  <c r="HO502" i="14"/>
  <c r="HN502" i="14"/>
  <c r="HM502" i="14"/>
  <c r="HL502" i="14"/>
  <c r="HK502" i="14"/>
  <c r="HJ502" i="14"/>
  <c r="HI502" i="14"/>
  <c r="HH502" i="14"/>
  <c r="HG502" i="14"/>
  <c r="HF502" i="14"/>
  <c r="HE502" i="14"/>
  <c r="HD502" i="14"/>
  <c r="HC502" i="14"/>
  <c r="HB502" i="14"/>
  <c r="HA502" i="14"/>
  <c r="GZ502" i="14"/>
  <c r="GY502" i="14"/>
  <c r="GX502" i="14"/>
  <c r="GW502" i="14"/>
  <c r="GV502" i="14"/>
  <c r="GU502" i="14"/>
  <c r="GT502" i="14"/>
  <c r="GS502" i="14"/>
  <c r="GR502" i="14"/>
  <c r="GQ502" i="14"/>
  <c r="GP502" i="14"/>
  <c r="GO502" i="14"/>
  <c r="GN502" i="14"/>
  <c r="GM502" i="14"/>
  <c r="GL502" i="14"/>
  <c r="GK502" i="14"/>
  <c r="GJ502" i="14"/>
  <c r="GI502" i="14"/>
  <c r="GH502" i="14"/>
  <c r="GG502" i="14"/>
  <c r="GF502" i="14"/>
  <c r="GE502" i="14"/>
  <c r="GD502" i="14"/>
  <c r="GC502" i="14"/>
  <c r="GB502" i="14"/>
  <c r="GA502" i="14"/>
  <c r="FZ502" i="14"/>
  <c r="FY502" i="14"/>
  <c r="FX502" i="14"/>
  <c r="FW502" i="14"/>
  <c r="FV502" i="14"/>
  <c r="FU502" i="14"/>
  <c r="FT502" i="14"/>
  <c r="FS502" i="14"/>
  <c r="FR502" i="14"/>
  <c r="FQ502" i="14"/>
  <c r="FP502" i="14"/>
  <c r="FO502" i="14"/>
  <c r="FN502" i="14"/>
  <c r="FM502" i="14"/>
  <c r="FL502" i="14"/>
  <c r="FK502" i="14"/>
  <c r="FJ502" i="14"/>
  <c r="FI502" i="14"/>
  <c r="FH502" i="14"/>
  <c r="FG502" i="14"/>
  <c r="FF502" i="14"/>
  <c r="FE502" i="14"/>
  <c r="FD502" i="14"/>
  <c r="FC502" i="14"/>
  <c r="FB502" i="14"/>
  <c r="FA502" i="14"/>
  <c r="EZ502" i="14"/>
  <c r="EY502" i="14"/>
  <c r="EX502" i="14"/>
  <c r="EW502" i="14"/>
  <c r="EV502" i="14"/>
  <c r="EU502" i="14"/>
  <c r="ET502" i="14"/>
  <c r="ES502" i="14"/>
  <c r="ER502" i="14"/>
  <c r="EQ502" i="14"/>
  <c r="EP502" i="14"/>
  <c r="EO502" i="14"/>
  <c r="EN502" i="14"/>
  <c r="EM502" i="14"/>
  <c r="EL502" i="14"/>
  <c r="EK502" i="14"/>
  <c r="EJ502" i="14"/>
  <c r="EI502" i="14"/>
  <c r="EH502" i="14"/>
  <c r="EG502" i="14"/>
  <c r="EF502" i="14"/>
  <c r="EE502" i="14"/>
  <c r="ED502" i="14"/>
  <c r="EC502" i="14"/>
  <c r="EB502" i="14"/>
  <c r="EA502" i="14"/>
  <c r="DZ502" i="14"/>
  <c r="DY502" i="14"/>
  <c r="DX502" i="14"/>
  <c r="DW502" i="14"/>
  <c r="DV502" i="14"/>
  <c r="DU502" i="14"/>
  <c r="DT502" i="14"/>
  <c r="DS502" i="14"/>
  <c r="DR502" i="14"/>
  <c r="DQ502" i="14"/>
  <c r="DP502" i="14"/>
  <c r="DO502" i="14"/>
  <c r="DN502" i="14"/>
  <c r="DM502" i="14"/>
  <c r="DL502" i="14"/>
  <c r="DK502" i="14"/>
  <c r="DJ502" i="14"/>
  <c r="DI502" i="14"/>
  <c r="DH502" i="14"/>
  <c r="DG502" i="14"/>
  <c r="DF502" i="14"/>
  <c r="DE502" i="14"/>
  <c r="DD502" i="14"/>
  <c r="DC502" i="14"/>
  <c r="DB502" i="14"/>
  <c r="DA502" i="14"/>
  <c r="CZ502" i="14"/>
  <c r="CY502" i="14"/>
  <c r="CX502" i="14"/>
  <c r="CW502" i="14"/>
  <c r="CV502" i="14"/>
  <c r="CU502" i="14"/>
  <c r="CT502" i="14"/>
  <c r="CS502" i="14"/>
  <c r="CR502" i="14"/>
  <c r="CQ502" i="14"/>
  <c r="CP502" i="14"/>
  <c r="CO502" i="14"/>
  <c r="CN502" i="14"/>
  <c r="CM502" i="14"/>
  <c r="CL502" i="14"/>
  <c r="CK502" i="14"/>
  <c r="CJ502" i="14"/>
  <c r="CI502" i="14"/>
  <c r="CH502" i="14"/>
  <c r="CG502" i="14"/>
  <c r="CF502" i="14"/>
  <c r="CE502" i="14"/>
  <c r="CD502" i="14"/>
  <c r="CC502" i="14"/>
  <c r="CB502" i="14"/>
  <c r="CA502" i="14"/>
  <c r="BZ502" i="14"/>
  <c r="BY502" i="14"/>
  <c r="BX502" i="14"/>
  <c r="BW502" i="14"/>
  <c r="BV502" i="14"/>
  <c r="BU502" i="14"/>
  <c r="BT502" i="14"/>
  <c r="BS502" i="14"/>
  <c r="BR502" i="14"/>
  <c r="BQ502" i="14"/>
  <c r="BP502" i="14"/>
  <c r="BO502" i="14"/>
  <c r="BN502" i="14"/>
  <c r="BM502" i="14"/>
  <c r="BL502" i="14"/>
  <c r="BK502" i="14"/>
  <c r="BJ502" i="14"/>
  <c r="BI502" i="14"/>
  <c r="BH502" i="14"/>
  <c r="BG502" i="14"/>
  <c r="BF502" i="14"/>
  <c r="BE502" i="14"/>
  <c r="BD502" i="14"/>
  <c r="BC502" i="14"/>
  <c r="BB502" i="14"/>
  <c r="BA502" i="14"/>
  <c r="AZ502" i="14"/>
  <c r="AY502" i="14"/>
  <c r="AX502" i="14"/>
  <c r="AW502" i="14"/>
  <c r="AV502" i="14"/>
  <c r="AU502" i="14"/>
  <c r="AT502" i="14"/>
  <c r="AS502" i="14"/>
  <c r="AR502" i="14"/>
  <c r="AQ502" i="14"/>
  <c r="AP502" i="14"/>
  <c r="AO502" i="14"/>
  <c r="AN502" i="14"/>
  <c r="AM502" i="14"/>
  <c r="AL502" i="14"/>
  <c r="AK502" i="14"/>
  <c r="AJ502" i="14"/>
  <c r="AI502" i="14"/>
  <c r="AH502" i="14"/>
  <c r="AG502" i="14"/>
  <c r="AF502" i="14"/>
  <c r="AE502" i="14"/>
  <c r="AD502" i="14"/>
  <c r="AC502" i="14"/>
  <c r="AB502" i="14"/>
  <c r="AA502" i="14"/>
  <c r="Z502" i="14"/>
  <c r="Y502" i="14"/>
  <c r="X502" i="14"/>
  <c r="W502" i="14"/>
  <c r="V502" i="14"/>
  <c r="U502" i="14"/>
  <c r="T502" i="14"/>
  <c r="S502" i="14"/>
  <c r="R502" i="14"/>
  <c r="Q502" i="14"/>
  <c r="P502" i="14"/>
  <c r="O502" i="14"/>
  <c r="N502" i="14"/>
  <c r="M502" i="14"/>
  <c r="L502" i="14"/>
  <c r="K502" i="14"/>
  <c r="J502" i="14"/>
  <c r="I502" i="14"/>
  <c r="H502" i="14"/>
  <c r="G502" i="14"/>
  <c r="JB501" i="14"/>
  <c r="JA501" i="14"/>
  <c r="IZ501" i="14"/>
  <c r="IY501" i="14"/>
  <c r="IX501" i="14"/>
  <c r="IW501" i="14"/>
  <c r="IV501" i="14"/>
  <c r="IU501" i="14"/>
  <c r="IT501" i="14"/>
  <c r="IS501" i="14"/>
  <c r="IR501" i="14"/>
  <c r="IQ501" i="14"/>
  <c r="IP501" i="14"/>
  <c r="IO501" i="14"/>
  <c r="IN501" i="14"/>
  <c r="IM501" i="14"/>
  <c r="IL501" i="14"/>
  <c r="IK501" i="14"/>
  <c r="IJ501" i="14"/>
  <c r="II501" i="14"/>
  <c r="IH501" i="14"/>
  <c r="IG501" i="14"/>
  <c r="IF501" i="14"/>
  <c r="IE501" i="14"/>
  <c r="ID501" i="14"/>
  <c r="IC501" i="14"/>
  <c r="IB501" i="14"/>
  <c r="IA501" i="14"/>
  <c r="HZ501" i="14"/>
  <c r="HY501" i="14"/>
  <c r="HX501" i="14"/>
  <c r="HW501" i="14"/>
  <c r="HV501" i="14"/>
  <c r="HU501" i="14"/>
  <c r="HT501" i="14"/>
  <c r="HS501" i="14"/>
  <c r="HR501" i="14"/>
  <c r="HQ501" i="14"/>
  <c r="HP501" i="14"/>
  <c r="HO501" i="14"/>
  <c r="HN501" i="14"/>
  <c r="HM501" i="14"/>
  <c r="HL501" i="14"/>
  <c r="HK501" i="14"/>
  <c r="HJ501" i="14"/>
  <c r="HI501" i="14"/>
  <c r="HH501" i="14"/>
  <c r="HG501" i="14"/>
  <c r="HF501" i="14"/>
  <c r="HE501" i="14"/>
  <c r="HD501" i="14"/>
  <c r="HC501" i="14"/>
  <c r="HB501" i="14"/>
  <c r="HA501" i="14"/>
  <c r="GZ501" i="14"/>
  <c r="GY501" i="14"/>
  <c r="GX501" i="14"/>
  <c r="GW501" i="14"/>
  <c r="GV501" i="14"/>
  <c r="GU501" i="14"/>
  <c r="GT501" i="14"/>
  <c r="GS501" i="14"/>
  <c r="GR501" i="14"/>
  <c r="GQ501" i="14"/>
  <c r="GP501" i="14"/>
  <c r="GO501" i="14"/>
  <c r="GN501" i="14"/>
  <c r="GM501" i="14"/>
  <c r="GL501" i="14"/>
  <c r="GK501" i="14"/>
  <c r="GJ501" i="14"/>
  <c r="GI501" i="14"/>
  <c r="GH501" i="14"/>
  <c r="GG501" i="14"/>
  <c r="GF501" i="14"/>
  <c r="GE501" i="14"/>
  <c r="GD501" i="14"/>
  <c r="GC501" i="14"/>
  <c r="GB501" i="14"/>
  <c r="GA501" i="14"/>
  <c r="FZ501" i="14"/>
  <c r="FY501" i="14"/>
  <c r="FX501" i="14"/>
  <c r="FW501" i="14"/>
  <c r="FV501" i="14"/>
  <c r="FU501" i="14"/>
  <c r="FT501" i="14"/>
  <c r="FS501" i="14"/>
  <c r="FR501" i="14"/>
  <c r="FQ501" i="14"/>
  <c r="FP501" i="14"/>
  <c r="FO501" i="14"/>
  <c r="FN501" i="14"/>
  <c r="FM501" i="14"/>
  <c r="FL501" i="14"/>
  <c r="FK501" i="14"/>
  <c r="FJ501" i="14"/>
  <c r="FI501" i="14"/>
  <c r="FH501" i="14"/>
  <c r="FG501" i="14"/>
  <c r="FF501" i="14"/>
  <c r="FE501" i="14"/>
  <c r="FD501" i="14"/>
  <c r="FC501" i="14"/>
  <c r="FB501" i="14"/>
  <c r="FA501" i="14"/>
  <c r="EZ501" i="14"/>
  <c r="EY501" i="14"/>
  <c r="EX501" i="14"/>
  <c r="EW501" i="14"/>
  <c r="EV501" i="14"/>
  <c r="EU501" i="14"/>
  <c r="ET501" i="14"/>
  <c r="ES501" i="14"/>
  <c r="ER501" i="14"/>
  <c r="EQ501" i="14"/>
  <c r="EP501" i="14"/>
  <c r="EO501" i="14"/>
  <c r="EN501" i="14"/>
  <c r="EM501" i="14"/>
  <c r="EL501" i="14"/>
  <c r="EK501" i="14"/>
  <c r="EJ501" i="14"/>
  <c r="EI501" i="14"/>
  <c r="EH501" i="14"/>
  <c r="EG501" i="14"/>
  <c r="EF501" i="14"/>
  <c r="EE501" i="14"/>
  <c r="ED501" i="14"/>
  <c r="EC501" i="14"/>
  <c r="EB501" i="14"/>
  <c r="EA501" i="14"/>
  <c r="DZ501" i="14"/>
  <c r="DY501" i="14"/>
  <c r="DX501" i="14"/>
  <c r="DW501" i="14"/>
  <c r="DV501" i="14"/>
  <c r="DU501" i="14"/>
  <c r="DT501" i="14"/>
  <c r="DS501" i="14"/>
  <c r="DR501" i="14"/>
  <c r="DQ501" i="14"/>
  <c r="DP501" i="14"/>
  <c r="DO501" i="14"/>
  <c r="DN501" i="14"/>
  <c r="DM501" i="14"/>
  <c r="DL501" i="14"/>
  <c r="DK501" i="14"/>
  <c r="DJ501" i="14"/>
  <c r="DI501" i="14"/>
  <c r="DH501" i="14"/>
  <c r="DG501" i="14"/>
  <c r="DF501" i="14"/>
  <c r="DE501" i="14"/>
  <c r="DD501" i="14"/>
  <c r="DC501" i="14"/>
  <c r="DB501" i="14"/>
  <c r="DA501" i="14"/>
  <c r="CZ501" i="14"/>
  <c r="CY501" i="14"/>
  <c r="CX501" i="14"/>
  <c r="CW501" i="14"/>
  <c r="CV501" i="14"/>
  <c r="CU501" i="14"/>
  <c r="CT501" i="14"/>
  <c r="CS501" i="14"/>
  <c r="CR501" i="14"/>
  <c r="CQ501" i="14"/>
  <c r="CP501" i="14"/>
  <c r="CO501" i="14"/>
  <c r="CN501" i="14"/>
  <c r="CM501" i="14"/>
  <c r="CL501" i="14"/>
  <c r="CK501" i="14"/>
  <c r="CJ501" i="14"/>
  <c r="CI501" i="14"/>
  <c r="CH501" i="14"/>
  <c r="CG501" i="14"/>
  <c r="CF501" i="14"/>
  <c r="CE501" i="14"/>
  <c r="CD501" i="14"/>
  <c r="CC501" i="14"/>
  <c r="CB501" i="14"/>
  <c r="CA501" i="14"/>
  <c r="BZ501" i="14"/>
  <c r="BY501" i="14"/>
  <c r="BX501" i="14"/>
  <c r="BW501" i="14"/>
  <c r="BV501" i="14"/>
  <c r="BU501" i="14"/>
  <c r="BT501" i="14"/>
  <c r="BS501" i="14"/>
  <c r="BR501" i="14"/>
  <c r="BQ501" i="14"/>
  <c r="BP501" i="14"/>
  <c r="BO501" i="14"/>
  <c r="BN501" i="14"/>
  <c r="BM501" i="14"/>
  <c r="BL501" i="14"/>
  <c r="BK501" i="14"/>
  <c r="BJ501" i="14"/>
  <c r="BI501" i="14"/>
  <c r="BH501" i="14"/>
  <c r="BG501" i="14"/>
  <c r="BF501" i="14"/>
  <c r="BE501" i="14"/>
  <c r="BD501" i="14"/>
  <c r="BC501" i="14"/>
  <c r="BB501" i="14"/>
  <c r="BA501" i="14"/>
  <c r="AZ501" i="14"/>
  <c r="AY501" i="14"/>
  <c r="AX501" i="14"/>
  <c r="AW501" i="14"/>
  <c r="AV501" i="14"/>
  <c r="AU501" i="14"/>
  <c r="AT501" i="14"/>
  <c r="AS501" i="14"/>
  <c r="AR501" i="14"/>
  <c r="AQ501" i="14"/>
  <c r="AP501" i="14"/>
  <c r="AO501" i="14"/>
  <c r="AN501" i="14"/>
  <c r="AM501" i="14"/>
  <c r="AL501" i="14"/>
  <c r="AK501" i="14"/>
  <c r="AJ501" i="14"/>
  <c r="AI501" i="14"/>
  <c r="AH501" i="14"/>
  <c r="AG501" i="14"/>
  <c r="AF501" i="14"/>
  <c r="AE501" i="14"/>
  <c r="AD501" i="14"/>
  <c r="AC501" i="14"/>
  <c r="AB501" i="14"/>
  <c r="AA501" i="14"/>
  <c r="Z501" i="14"/>
  <c r="Y501" i="14"/>
  <c r="X501" i="14"/>
  <c r="W501" i="14"/>
  <c r="V501" i="14"/>
  <c r="U501" i="14"/>
  <c r="T501" i="14"/>
  <c r="S501" i="14"/>
  <c r="R501" i="14"/>
  <c r="Q501" i="14"/>
  <c r="P501" i="14"/>
  <c r="O501" i="14"/>
  <c r="N501" i="14"/>
  <c r="M501" i="14"/>
  <c r="L501" i="14"/>
  <c r="K501" i="14"/>
  <c r="J501" i="14"/>
  <c r="I501" i="14"/>
  <c r="H501" i="14"/>
  <c r="G501" i="14"/>
  <c r="JB500" i="14"/>
  <c r="JA500" i="14"/>
  <c r="IZ500" i="14"/>
  <c r="IY500" i="14"/>
  <c r="IX500" i="14"/>
  <c r="IW500" i="14"/>
  <c r="IV500" i="14"/>
  <c r="IU500" i="14"/>
  <c r="IT500" i="14"/>
  <c r="IS500" i="14"/>
  <c r="IR500" i="14"/>
  <c r="IQ500" i="14"/>
  <c r="IP500" i="14"/>
  <c r="IO500" i="14"/>
  <c r="IN500" i="14"/>
  <c r="IM500" i="14"/>
  <c r="IL500" i="14"/>
  <c r="IK500" i="14"/>
  <c r="IJ500" i="14"/>
  <c r="II500" i="14"/>
  <c r="IH500" i="14"/>
  <c r="IG500" i="14"/>
  <c r="IF500" i="14"/>
  <c r="IE500" i="14"/>
  <c r="ID500" i="14"/>
  <c r="IC500" i="14"/>
  <c r="IB500" i="14"/>
  <c r="IA500" i="14"/>
  <c r="HZ500" i="14"/>
  <c r="HY500" i="14"/>
  <c r="HX500" i="14"/>
  <c r="HW500" i="14"/>
  <c r="HV500" i="14"/>
  <c r="HU500" i="14"/>
  <c r="HT500" i="14"/>
  <c r="HS500" i="14"/>
  <c r="HR500" i="14"/>
  <c r="HQ500" i="14"/>
  <c r="HP500" i="14"/>
  <c r="HO500" i="14"/>
  <c r="HN500" i="14"/>
  <c r="HM500" i="14"/>
  <c r="HL500" i="14"/>
  <c r="HK500" i="14"/>
  <c r="HJ500" i="14"/>
  <c r="HI500" i="14"/>
  <c r="HH500" i="14"/>
  <c r="HG500" i="14"/>
  <c r="HF500" i="14"/>
  <c r="HE500" i="14"/>
  <c r="HD500" i="14"/>
  <c r="HC500" i="14"/>
  <c r="HB500" i="14"/>
  <c r="HA500" i="14"/>
  <c r="GZ500" i="14"/>
  <c r="GY500" i="14"/>
  <c r="GX500" i="14"/>
  <c r="GW500" i="14"/>
  <c r="GV500" i="14"/>
  <c r="GU500" i="14"/>
  <c r="GT500" i="14"/>
  <c r="GS500" i="14"/>
  <c r="GR500" i="14"/>
  <c r="GQ500" i="14"/>
  <c r="GP500" i="14"/>
  <c r="GO500" i="14"/>
  <c r="GN500" i="14"/>
  <c r="GM500" i="14"/>
  <c r="GL500" i="14"/>
  <c r="GK500" i="14"/>
  <c r="GJ500" i="14"/>
  <c r="GI500" i="14"/>
  <c r="GH500" i="14"/>
  <c r="GG500" i="14"/>
  <c r="GF500" i="14"/>
  <c r="GE500" i="14"/>
  <c r="GD500" i="14"/>
  <c r="GC500" i="14"/>
  <c r="GB500" i="14"/>
  <c r="GA500" i="14"/>
  <c r="FZ500" i="14"/>
  <c r="FY500" i="14"/>
  <c r="FX500" i="14"/>
  <c r="FW500" i="14"/>
  <c r="FV500" i="14"/>
  <c r="FU500" i="14"/>
  <c r="FT500" i="14"/>
  <c r="FS500" i="14"/>
  <c r="FR500" i="14"/>
  <c r="FQ500" i="14"/>
  <c r="FP500" i="14"/>
  <c r="FO500" i="14"/>
  <c r="FN500" i="14"/>
  <c r="FM500" i="14"/>
  <c r="FL500" i="14"/>
  <c r="FK500" i="14"/>
  <c r="FJ500" i="14"/>
  <c r="FI500" i="14"/>
  <c r="FH500" i="14"/>
  <c r="FG500" i="14"/>
  <c r="FF500" i="14"/>
  <c r="FE500" i="14"/>
  <c r="FD500" i="14"/>
  <c r="FC500" i="14"/>
  <c r="FB500" i="14"/>
  <c r="FA500" i="14"/>
  <c r="EZ500" i="14"/>
  <c r="EY500" i="14"/>
  <c r="EX500" i="14"/>
  <c r="EW500" i="14"/>
  <c r="EV500" i="14"/>
  <c r="EU500" i="14"/>
  <c r="ET500" i="14"/>
  <c r="ES500" i="14"/>
  <c r="ER500" i="14"/>
  <c r="EQ500" i="14"/>
  <c r="EP500" i="14"/>
  <c r="EO500" i="14"/>
  <c r="EN500" i="14"/>
  <c r="EM500" i="14"/>
  <c r="EL500" i="14"/>
  <c r="EK500" i="14"/>
  <c r="EJ500" i="14"/>
  <c r="EI500" i="14"/>
  <c r="EH500" i="14"/>
  <c r="EG500" i="14"/>
  <c r="EF500" i="14"/>
  <c r="EE500" i="14"/>
  <c r="ED500" i="14"/>
  <c r="EC500" i="14"/>
  <c r="EB500" i="14"/>
  <c r="EA500" i="14"/>
  <c r="DZ500" i="14"/>
  <c r="DY500" i="14"/>
  <c r="DX500" i="14"/>
  <c r="DW500" i="14"/>
  <c r="DV500" i="14"/>
  <c r="DU500" i="14"/>
  <c r="DT500" i="14"/>
  <c r="DS500" i="14"/>
  <c r="DR500" i="14"/>
  <c r="DQ500" i="14"/>
  <c r="DP500" i="14"/>
  <c r="DO500" i="14"/>
  <c r="DN500" i="14"/>
  <c r="DM500" i="14"/>
  <c r="DL500" i="14"/>
  <c r="DK500" i="14"/>
  <c r="DJ500" i="14"/>
  <c r="DI500" i="14"/>
  <c r="DH500" i="14"/>
  <c r="DG500" i="14"/>
  <c r="DF500" i="14"/>
  <c r="DE500" i="14"/>
  <c r="DD500" i="14"/>
  <c r="DC500" i="14"/>
  <c r="DB500" i="14"/>
  <c r="DA500" i="14"/>
  <c r="CZ500" i="14"/>
  <c r="CY500" i="14"/>
  <c r="CX500" i="14"/>
  <c r="CW500" i="14"/>
  <c r="CV500" i="14"/>
  <c r="CU500" i="14"/>
  <c r="CT500" i="14"/>
  <c r="CS500" i="14"/>
  <c r="CR500" i="14"/>
  <c r="CQ500" i="14"/>
  <c r="CP500" i="14"/>
  <c r="CO500" i="14"/>
  <c r="CN500" i="14"/>
  <c r="CM500" i="14"/>
  <c r="CL500" i="14"/>
  <c r="CK500" i="14"/>
  <c r="CJ500" i="14"/>
  <c r="CI500" i="14"/>
  <c r="CH500" i="14"/>
  <c r="CG500" i="14"/>
  <c r="CF500" i="14"/>
  <c r="CE500" i="14"/>
  <c r="CD500" i="14"/>
  <c r="CC500" i="14"/>
  <c r="CB500" i="14"/>
  <c r="CA500" i="14"/>
  <c r="BZ500" i="14"/>
  <c r="BY500" i="14"/>
  <c r="BX500" i="14"/>
  <c r="BW500" i="14"/>
  <c r="BV500" i="14"/>
  <c r="BU500" i="14"/>
  <c r="BT500" i="14"/>
  <c r="BS500" i="14"/>
  <c r="BR500" i="14"/>
  <c r="BQ500" i="14"/>
  <c r="BP500" i="14"/>
  <c r="BO500" i="14"/>
  <c r="BN500" i="14"/>
  <c r="BM500" i="14"/>
  <c r="BL500" i="14"/>
  <c r="BK500" i="14"/>
  <c r="BJ500" i="14"/>
  <c r="BI500" i="14"/>
  <c r="BH500" i="14"/>
  <c r="BG500" i="14"/>
  <c r="BF500" i="14"/>
  <c r="BE500" i="14"/>
  <c r="BD500" i="14"/>
  <c r="BC500" i="14"/>
  <c r="BB500" i="14"/>
  <c r="BA500" i="14"/>
  <c r="AZ500" i="14"/>
  <c r="AY500" i="14"/>
  <c r="AX500" i="14"/>
  <c r="AW500" i="14"/>
  <c r="AV500" i="14"/>
  <c r="AU500" i="14"/>
  <c r="AT500" i="14"/>
  <c r="AS500" i="14"/>
  <c r="AR500" i="14"/>
  <c r="AQ500" i="14"/>
  <c r="AP500" i="14"/>
  <c r="AO500" i="14"/>
  <c r="AN500" i="14"/>
  <c r="AM500" i="14"/>
  <c r="AL500" i="14"/>
  <c r="AK500" i="14"/>
  <c r="AJ500" i="14"/>
  <c r="AI500" i="14"/>
  <c r="AH500" i="14"/>
  <c r="AG500" i="14"/>
  <c r="AF500" i="14"/>
  <c r="AE500" i="14"/>
  <c r="AD500" i="14"/>
  <c r="AC500" i="14"/>
  <c r="AB500" i="14"/>
  <c r="AA500" i="14"/>
  <c r="Z500" i="14"/>
  <c r="Y500" i="14"/>
  <c r="X500" i="14"/>
  <c r="W500" i="14"/>
  <c r="V500" i="14"/>
  <c r="U500" i="14"/>
  <c r="T500" i="14"/>
  <c r="S500" i="14"/>
  <c r="R500" i="14"/>
  <c r="Q500" i="14"/>
  <c r="P500" i="14"/>
  <c r="O500" i="14"/>
  <c r="N500" i="14"/>
  <c r="M500" i="14"/>
  <c r="L500" i="14"/>
  <c r="K500" i="14"/>
  <c r="J500" i="14"/>
  <c r="I500" i="14"/>
  <c r="H500" i="14"/>
  <c r="G500" i="14"/>
  <c r="JB499" i="14"/>
  <c r="JA499" i="14"/>
  <c r="IZ499" i="14"/>
  <c r="IY499" i="14"/>
  <c r="IX499" i="14"/>
  <c r="IW499" i="14"/>
  <c r="IV499" i="14"/>
  <c r="IU499" i="14"/>
  <c r="IT499" i="14"/>
  <c r="IS499" i="14"/>
  <c r="IR499" i="14"/>
  <c r="IQ499" i="14"/>
  <c r="IP499" i="14"/>
  <c r="IO499" i="14"/>
  <c r="IN499" i="14"/>
  <c r="IM499" i="14"/>
  <c r="IL499" i="14"/>
  <c r="IK499" i="14"/>
  <c r="IJ499" i="14"/>
  <c r="II499" i="14"/>
  <c r="IH499" i="14"/>
  <c r="IG499" i="14"/>
  <c r="IF499" i="14"/>
  <c r="IE499" i="14"/>
  <c r="ID499" i="14"/>
  <c r="IC499" i="14"/>
  <c r="IB499" i="14"/>
  <c r="IA499" i="14"/>
  <c r="HZ499" i="14"/>
  <c r="HY499" i="14"/>
  <c r="HX499" i="14"/>
  <c r="HW499" i="14"/>
  <c r="HV499" i="14"/>
  <c r="HU499" i="14"/>
  <c r="HT499" i="14"/>
  <c r="HS499" i="14"/>
  <c r="HR499" i="14"/>
  <c r="HQ499" i="14"/>
  <c r="HP499" i="14"/>
  <c r="HO499" i="14"/>
  <c r="HN499" i="14"/>
  <c r="HM499" i="14"/>
  <c r="HL499" i="14"/>
  <c r="HK499" i="14"/>
  <c r="HJ499" i="14"/>
  <c r="HI499" i="14"/>
  <c r="HH499" i="14"/>
  <c r="HG499" i="14"/>
  <c r="HF499" i="14"/>
  <c r="HE499" i="14"/>
  <c r="HD499" i="14"/>
  <c r="HC499" i="14"/>
  <c r="HB499" i="14"/>
  <c r="HA499" i="14"/>
  <c r="GZ499" i="14"/>
  <c r="GY499" i="14"/>
  <c r="GX499" i="14"/>
  <c r="GW499" i="14"/>
  <c r="GV499" i="14"/>
  <c r="GU499" i="14"/>
  <c r="GT499" i="14"/>
  <c r="GS499" i="14"/>
  <c r="GR499" i="14"/>
  <c r="GQ499" i="14"/>
  <c r="GP499" i="14"/>
  <c r="GO499" i="14"/>
  <c r="GN499" i="14"/>
  <c r="GM499" i="14"/>
  <c r="GL499" i="14"/>
  <c r="GK499" i="14"/>
  <c r="GJ499" i="14"/>
  <c r="GI499" i="14"/>
  <c r="GH499" i="14"/>
  <c r="GG499" i="14"/>
  <c r="GF499" i="14"/>
  <c r="GE499" i="14"/>
  <c r="GD499" i="14"/>
  <c r="GC499" i="14"/>
  <c r="GB499" i="14"/>
  <c r="GA499" i="14"/>
  <c r="FZ499" i="14"/>
  <c r="FY499" i="14"/>
  <c r="FX499" i="14"/>
  <c r="FW499" i="14"/>
  <c r="FV499" i="14"/>
  <c r="FU499" i="14"/>
  <c r="FT499" i="14"/>
  <c r="FS499" i="14"/>
  <c r="FR499" i="14"/>
  <c r="FQ499" i="14"/>
  <c r="FP499" i="14"/>
  <c r="FO499" i="14"/>
  <c r="FN499" i="14"/>
  <c r="FM499" i="14"/>
  <c r="FL499" i="14"/>
  <c r="FK499" i="14"/>
  <c r="FJ499" i="14"/>
  <c r="FI499" i="14"/>
  <c r="FH499" i="14"/>
  <c r="FG499" i="14"/>
  <c r="FF499" i="14"/>
  <c r="FE499" i="14"/>
  <c r="FD499" i="14"/>
  <c r="FC499" i="14"/>
  <c r="FB499" i="14"/>
  <c r="FA499" i="14"/>
  <c r="EZ499" i="14"/>
  <c r="EY499" i="14"/>
  <c r="EX499" i="14"/>
  <c r="EW499" i="14"/>
  <c r="EV499" i="14"/>
  <c r="EU499" i="14"/>
  <c r="ET499" i="14"/>
  <c r="ES499" i="14"/>
  <c r="ER499" i="14"/>
  <c r="EQ499" i="14"/>
  <c r="EP499" i="14"/>
  <c r="EO499" i="14"/>
  <c r="EN499" i="14"/>
  <c r="EM499" i="14"/>
  <c r="EL499" i="14"/>
  <c r="EK499" i="14"/>
  <c r="EJ499" i="14"/>
  <c r="EI499" i="14"/>
  <c r="EH499" i="14"/>
  <c r="EG499" i="14"/>
  <c r="EF499" i="14"/>
  <c r="EE499" i="14"/>
  <c r="ED499" i="14"/>
  <c r="EC499" i="14"/>
  <c r="EB499" i="14"/>
  <c r="EA499" i="14"/>
  <c r="DZ499" i="14"/>
  <c r="DY499" i="14"/>
  <c r="DX499" i="14"/>
  <c r="DW499" i="14"/>
  <c r="DV499" i="14"/>
  <c r="DU499" i="14"/>
  <c r="DT499" i="14"/>
  <c r="DS499" i="14"/>
  <c r="DR499" i="14"/>
  <c r="DQ499" i="14"/>
  <c r="DP499" i="14"/>
  <c r="DO499" i="14"/>
  <c r="DN499" i="14"/>
  <c r="DM499" i="14"/>
  <c r="DL499" i="14"/>
  <c r="DK499" i="14"/>
  <c r="DJ499" i="14"/>
  <c r="DI499" i="14"/>
  <c r="DH499" i="14"/>
  <c r="DG499" i="14"/>
  <c r="DF499" i="14"/>
  <c r="DE499" i="14"/>
  <c r="DD499" i="14"/>
  <c r="DC499" i="14"/>
  <c r="DB499" i="14"/>
  <c r="DA499" i="14"/>
  <c r="CZ499" i="14"/>
  <c r="CY499" i="14"/>
  <c r="CX499" i="14"/>
  <c r="CW499" i="14"/>
  <c r="CV499" i="14"/>
  <c r="CU499" i="14"/>
  <c r="CT499" i="14"/>
  <c r="CS499" i="14"/>
  <c r="CR499" i="14"/>
  <c r="CQ499" i="14"/>
  <c r="CP499" i="14"/>
  <c r="CO499" i="14"/>
  <c r="CN499" i="14"/>
  <c r="CM499" i="14"/>
  <c r="CL499" i="14"/>
  <c r="CK499" i="14"/>
  <c r="CJ499" i="14"/>
  <c r="CI499" i="14"/>
  <c r="CH499" i="14"/>
  <c r="CG499" i="14"/>
  <c r="CF499" i="14"/>
  <c r="CE499" i="14"/>
  <c r="CD499" i="14"/>
  <c r="CC499" i="14"/>
  <c r="CB499" i="14"/>
  <c r="CA499" i="14"/>
  <c r="BZ499" i="14"/>
  <c r="BY499" i="14"/>
  <c r="BX499" i="14"/>
  <c r="BW499" i="14"/>
  <c r="BV499" i="14"/>
  <c r="BU499" i="14"/>
  <c r="BT499" i="14"/>
  <c r="BS499" i="14"/>
  <c r="BR499" i="14"/>
  <c r="BQ499" i="14"/>
  <c r="BP499" i="14"/>
  <c r="BO499" i="14"/>
  <c r="BN499" i="14"/>
  <c r="BM499" i="14"/>
  <c r="BL499" i="14"/>
  <c r="BK499" i="14"/>
  <c r="BJ499" i="14"/>
  <c r="BI499" i="14"/>
  <c r="BH499" i="14"/>
  <c r="BG499" i="14"/>
  <c r="BF499" i="14"/>
  <c r="BE499" i="14"/>
  <c r="BD499" i="14"/>
  <c r="BC499" i="14"/>
  <c r="BB499" i="14"/>
  <c r="BA499" i="14"/>
  <c r="AZ499" i="14"/>
  <c r="AY499" i="14"/>
  <c r="AX499" i="14"/>
  <c r="AW499" i="14"/>
  <c r="AV499" i="14"/>
  <c r="AU499" i="14"/>
  <c r="AT499" i="14"/>
  <c r="AS499" i="14"/>
  <c r="AR499" i="14"/>
  <c r="AQ499" i="14"/>
  <c r="AP499" i="14"/>
  <c r="AO499" i="14"/>
  <c r="AN499" i="14"/>
  <c r="AM499" i="14"/>
  <c r="AL499" i="14"/>
  <c r="AK499" i="14"/>
  <c r="AJ499" i="14"/>
  <c r="AI499" i="14"/>
  <c r="AH499" i="14"/>
  <c r="AG499" i="14"/>
  <c r="AF499" i="14"/>
  <c r="AE499" i="14"/>
  <c r="AD499" i="14"/>
  <c r="AC499" i="14"/>
  <c r="AB499" i="14"/>
  <c r="AA499" i="14"/>
  <c r="Z499" i="14"/>
  <c r="Y499" i="14"/>
  <c r="X499" i="14"/>
  <c r="W499" i="14"/>
  <c r="V499" i="14"/>
  <c r="U499" i="14"/>
  <c r="T499" i="14"/>
  <c r="S499" i="14"/>
  <c r="R499" i="14"/>
  <c r="Q499" i="14"/>
  <c r="P499" i="14"/>
  <c r="O499" i="14"/>
  <c r="N499" i="14"/>
  <c r="M499" i="14"/>
  <c r="L499" i="14"/>
  <c r="K499" i="14"/>
  <c r="J499" i="14"/>
  <c r="I499" i="14"/>
  <c r="H499" i="14"/>
  <c r="G499" i="14"/>
  <c r="Q95" i="14"/>
  <c r="B95" i="14"/>
  <c r="C95" i="14" s="1"/>
  <c r="D95" i="14" s="1"/>
  <c r="Q94" i="14"/>
  <c r="B94" i="14"/>
  <c r="C94" i="14" s="1"/>
  <c r="Q93" i="14"/>
  <c r="B93" i="14"/>
  <c r="C93" i="14" s="1"/>
  <c r="D93" i="14" s="1"/>
  <c r="Q92" i="14"/>
  <c r="B92" i="14"/>
  <c r="C92" i="14" s="1"/>
  <c r="Q91" i="14"/>
  <c r="B91" i="14"/>
  <c r="C91" i="14" s="1"/>
  <c r="D91" i="14" s="1"/>
  <c r="Q90" i="14"/>
  <c r="B90" i="14"/>
  <c r="C90" i="14" s="1"/>
  <c r="Q89" i="14"/>
  <c r="B89" i="14"/>
  <c r="C89" i="14" s="1"/>
  <c r="D89" i="14" s="1"/>
  <c r="Q88" i="14"/>
  <c r="B88" i="14"/>
  <c r="C88" i="14" s="1"/>
  <c r="Q87" i="14"/>
  <c r="B87" i="14"/>
  <c r="C87" i="14" s="1"/>
  <c r="D87" i="14" s="1"/>
  <c r="Q86" i="14"/>
  <c r="B86" i="14"/>
  <c r="C86" i="14" s="1"/>
  <c r="Q85" i="14"/>
  <c r="B85" i="14"/>
  <c r="C85" i="14" s="1"/>
  <c r="D85" i="14" s="1"/>
  <c r="Q84" i="14"/>
  <c r="B84" i="14"/>
  <c r="C84" i="14" s="1"/>
  <c r="Q83" i="14"/>
  <c r="B83" i="14"/>
  <c r="C83" i="14" s="1"/>
  <c r="D83" i="14" s="1"/>
  <c r="Q82" i="14"/>
  <c r="B82" i="14"/>
  <c r="C82" i="14" s="1"/>
  <c r="Q81" i="14"/>
  <c r="B81" i="14"/>
  <c r="C81" i="14" s="1"/>
  <c r="D81" i="14" s="1"/>
  <c r="Q80" i="14"/>
  <c r="B80" i="14"/>
  <c r="C80" i="14" s="1"/>
  <c r="Q79" i="14"/>
  <c r="B79" i="14"/>
  <c r="C79" i="14" s="1"/>
  <c r="D79" i="14" s="1"/>
  <c r="Q78" i="14"/>
  <c r="B78" i="14"/>
  <c r="C78" i="14" s="1"/>
  <c r="Q77" i="14"/>
  <c r="B77" i="14"/>
  <c r="C77" i="14" s="1"/>
  <c r="D77" i="14" s="1"/>
  <c r="Q76" i="14"/>
  <c r="C76" i="14"/>
  <c r="D76" i="14" s="1"/>
  <c r="B76" i="14"/>
  <c r="Q75" i="14"/>
  <c r="B75" i="14"/>
  <c r="C75" i="14" s="1"/>
  <c r="D75" i="14" s="1"/>
  <c r="Q74" i="14"/>
  <c r="C74" i="14"/>
  <c r="D74" i="14" s="1"/>
  <c r="B74" i="14"/>
  <c r="Q73" i="14"/>
  <c r="B73" i="14"/>
  <c r="C73" i="14" s="1"/>
  <c r="D73" i="14" s="1"/>
  <c r="Q72" i="14"/>
  <c r="B72" i="14"/>
  <c r="C72" i="14" s="1"/>
  <c r="Q71" i="14"/>
  <c r="B71" i="14"/>
  <c r="C71" i="14" s="1"/>
  <c r="D71" i="14" s="1"/>
  <c r="Q70" i="14"/>
  <c r="B70" i="14"/>
  <c r="C70" i="14" s="1"/>
  <c r="Q69" i="14"/>
  <c r="C69" i="14"/>
  <c r="D69" i="14" s="1"/>
  <c r="B69" i="14"/>
  <c r="Q68" i="14"/>
  <c r="C68" i="14"/>
  <c r="D68" i="14" s="1"/>
  <c r="B68" i="14"/>
  <c r="Q67" i="14"/>
  <c r="B67" i="14"/>
  <c r="C67" i="14" s="1"/>
  <c r="D67" i="14" s="1"/>
  <c r="Q66" i="14"/>
  <c r="B66" i="14"/>
  <c r="C66" i="14" s="1"/>
  <c r="Q65" i="14"/>
  <c r="B65" i="14"/>
  <c r="C65" i="14" s="1"/>
  <c r="D65" i="14" s="1"/>
  <c r="Q64" i="14"/>
  <c r="B64" i="14"/>
  <c r="C64" i="14" s="1"/>
  <c r="Q63" i="14"/>
  <c r="B63" i="14"/>
  <c r="C63" i="14" s="1"/>
  <c r="D63" i="14" s="1"/>
  <c r="Q62" i="14"/>
  <c r="B62" i="14"/>
  <c r="C62" i="14" s="1"/>
  <c r="Q61" i="14"/>
  <c r="C61" i="14"/>
  <c r="D61" i="14" s="1"/>
  <c r="B61" i="14"/>
  <c r="Q60" i="14"/>
  <c r="C60" i="14"/>
  <c r="D60" i="14" s="1"/>
  <c r="B60" i="14"/>
  <c r="Q59" i="14"/>
  <c r="B59" i="14"/>
  <c r="C59" i="14" s="1"/>
  <c r="D59" i="14" s="1"/>
  <c r="Q58" i="14"/>
  <c r="B58" i="14"/>
  <c r="C58" i="14" s="1"/>
  <c r="Q57" i="14"/>
  <c r="B57" i="14"/>
  <c r="C57" i="14" s="1"/>
  <c r="D57" i="14" s="1"/>
  <c r="Q56" i="14"/>
  <c r="B56" i="14"/>
  <c r="C56" i="14" s="1"/>
  <c r="Q55" i="14"/>
  <c r="B55" i="14"/>
  <c r="C55" i="14" s="1"/>
  <c r="D55" i="14" s="1"/>
  <c r="Q54" i="14"/>
  <c r="B54" i="14"/>
  <c r="C54" i="14" s="1"/>
  <c r="Q53" i="14"/>
  <c r="C53" i="14"/>
  <c r="D53" i="14" s="1"/>
  <c r="B53" i="14"/>
  <c r="Q52" i="14"/>
  <c r="C52" i="14"/>
  <c r="B52" i="14"/>
  <c r="Q51" i="14"/>
  <c r="B51" i="14"/>
  <c r="C51" i="14" s="1"/>
  <c r="D51" i="14" s="1"/>
  <c r="Q50" i="14"/>
  <c r="B50" i="14"/>
  <c r="C50" i="14" s="1"/>
  <c r="Q49" i="14"/>
  <c r="B49" i="14"/>
  <c r="C49" i="14" s="1"/>
  <c r="D49" i="14" s="1"/>
  <c r="Q48" i="14"/>
  <c r="B48" i="14"/>
  <c r="C48" i="14" s="1"/>
  <c r="Q47" i="14"/>
  <c r="B47" i="14"/>
  <c r="C47" i="14" s="1"/>
  <c r="D47" i="14" s="1"/>
  <c r="Q46" i="14"/>
  <c r="B46" i="14"/>
  <c r="C46" i="14" s="1"/>
  <c r="Q45" i="14"/>
  <c r="C45" i="14"/>
  <c r="D45" i="14" s="1"/>
  <c r="B45" i="14"/>
  <c r="Q44" i="14"/>
  <c r="C44" i="14"/>
  <c r="D44" i="14" s="1"/>
  <c r="B44" i="14"/>
  <c r="Q43" i="14"/>
  <c r="B43" i="14"/>
  <c r="C43" i="14" s="1"/>
  <c r="D43" i="14" s="1"/>
  <c r="Q42" i="14"/>
  <c r="C42" i="14"/>
  <c r="D42" i="14" s="1"/>
  <c r="B42" i="14"/>
  <c r="Q41" i="14"/>
  <c r="B41" i="14"/>
  <c r="C41" i="14" s="1"/>
  <c r="D41" i="14" s="1"/>
  <c r="Q40" i="14"/>
  <c r="B40" i="14"/>
  <c r="C40" i="14" s="1"/>
  <c r="Q39" i="14"/>
  <c r="B39" i="14"/>
  <c r="C39" i="14" s="1"/>
  <c r="D39" i="14" s="1"/>
  <c r="Q38" i="14"/>
  <c r="B38" i="14"/>
  <c r="C38" i="14" s="1"/>
  <c r="Q37" i="14"/>
  <c r="C37" i="14"/>
  <c r="D37" i="14" s="1"/>
  <c r="B37" i="14"/>
  <c r="Q36" i="14"/>
  <c r="B36" i="14"/>
  <c r="C36" i="14" s="1"/>
  <c r="Q35" i="14"/>
  <c r="B35" i="14"/>
  <c r="C35" i="14" s="1"/>
  <c r="D35" i="14" s="1"/>
  <c r="N23" i="14" s="1"/>
  <c r="R30" i="14"/>
  <c r="F30" i="14"/>
  <c r="R25" i="14"/>
  <c r="U4" i="14"/>
  <c r="I19" i="13"/>
  <c r="C101" i="14" s="1"/>
  <c r="I17" i="13"/>
  <c r="I18" i="13" s="1"/>
  <c r="P11" i="13"/>
  <c r="I10" i="13"/>
  <c r="I9" i="13"/>
  <c r="I8" i="13"/>
  <c r="D17" i="13" l="1"/>
  <c r="D18" i="13"/>
  <c r="U20" i="14" s="1"/>
  <c r="R64" i="14"/>
  <c r="T64" i="14" s="1"/>
  <c r="D64" i="14"/>
  <c r="R70" i="14"/>
  <c r="T70" i="14" s="1"/>
  <c r="D70" i="14"/>
  <c r="D80" i="14"/>
  <c r="R80" i="14" s="1"/>
  <c r="R38" i="14"/>
  <c r="S38" i="14" s="1"/>
  <c r="D38" i="14"/>
  <c r="R48" i="14"/>
  <c r="T48" i="14" s="1"/>
  <c r="D48" i="14"/>
  <c r="R54" i="14"/>
  <c r="T54" i="14" s="1"/>
  <c r="D54" i="14"/>
  <c r="D72" i="14"/>
  <c r="R72" i="14" s="1"/>
  <c r="R78" i="14"/>
  <c r="T78" i="14" s="1"/>
  <c r="D78" i="14"/>
  <c r="R82" i="14"/>
  <c r="T82" i="14" s="1"/>
  <c r="D82" i="14"/>
  <c r="R56" i="14"/>
  <c r="S56" i="14" s="1"/>
  <c r="D56" i="14"/>
  <c r="D62" i="14"/>
  <c r="R62" i="14" s="1"/>
  <c r="D66" i="14"/>
  <c r="R66" i="14" s="1"/>
  <c r="T66" i="14" s="1"/>
  <c r="R40" i="14"/>
  <c r="T40" i="14" s="1"/>
  <c r="D40" i="14"/>
  <c r="R46" i="14"/>
  <c r="T46" i="14" s="1"/>
  <c r="D46" i="14"/>
  <c r="D50" i="14"/>
  <c r="R50" i="14" s="1"/>
  <c r="D58" i="14"/>
  <c r="R58" i="14" s="1"/>
  <c r="S58" i="14" s="1"/>
  <c r="N24" i="14"/>
  <c r="R42" i="14"/>
  <c r="S42" i="14" s="1"/>
  <c r="D36" i="14"/>
  <c r="R36" i="14" s="1"/>
  <c r="D52" i="14"/>
  <c r="R52" i="14" s="1"/>
  <c r="R74" i="14"/>
  <c r="T74" i="14" s="1"/>
  <c r="R68" i="14"/>
  <c r="S68" i="14" s="1"/>
  <c r="R44" i="14"/>
  <c r="S44" i="14" s="1"/>
  <c r="R60" i="14"/>
  <c r="S60" i="14" s="1"/>
  <c r="R76" i="14"/>
  <c r="T76" i="14" s="1"/>
  <c r="U6" i="14"/>
  <c r="D19" i="13"/>
  <c r="U5" i="14" s="1"/>
  <c r="U7" i="14" s="1"/>
  <c r="U8" i="14"/>
  <c r="U9" i="14"/>
  <c r="D90" i="14"/>
  <c r="R90" i="14" s="1"/>
  <c r="D84" i="14"/>
  <c r="R84" i="14"/>
  <c r="D94" i="14"/>
  <c r="R94" i="14"/>
  <c r="D88" i="14"/>
  <c r="R88" i="14" s="1"/>
  <c r="D92" i="14"/>
  <c r="R92" i="14" s="1"/>
  <c r="D101" i="14"/>
  <c r="C102" i="14"/>
  <c r="D86" i="14"/>
  <c r="R86" i="14" s="1"/>
  <c r="R27" i="14"/>
  <c r="R35" i="14"/>
  <c r="R37" i="14"/>
  <c r="R39" i="14"/>
  <c r="R41" i="14"/>
  <c r="R43" i="14"/>
  <c r="R45" i="14"/>
  <c r="R47" i="14"/>
  <c r="R49" i="14"/>
  <c r="R51" i="14"/>
  <c r="R53" i="14"/>
  <c r="R55" i="14"/>
  <c r="R57" i="14"/>
  <c r="R59" i="14"/>
  <c r="R61" i="14"/>
  <c r="R63" i="14"/>
  <c r="R65" i="14"/>
  <c r="R67" i="14"/>
  <c r="R69" i="14"/>
  <c r="R71" i="14"/>
  <c r="R73" i="14"/>
  <c r="R75" i="14"/>
  <c r="R77" i="14"/>
  <c r="R79" i="14"/>
  <c r="R81" i="14"/>
  <c r="R83" i="14"/>
  <c r="R85" i="14"/>
  <c r="R87" i="14"/>
  <c r="R89" i="14"/>
  <c r="R91" i="14"/>
  <c r="R93" i="14"/>
  <c r="R95" i="14"/>
  <c r="U3" i="14"/>
  <c r="U19" i="14"/>
  <c r="U21" i="14"/>
  <c r="C695" i="14"/>
  <c r="C696" i="14" s="1"/>
  <c r="C697" i="14" s="1"/>
  <c r="C698" i="14" s="1"/>
  <c r="C699" i="14" s="1"/>
  <c r="C700" i="14" s="1"/>
  <c r="C701" i="14" s="1"/>
  <c r="C702" i="14" s="1"/>
  <c r="C703" i="14" s="1"/>
  <c r="C704" i="14" s="1"/>
  <c r="C705" i="14" s="1"/>
  <c r="C706" i="14" s="1"/>
  <c r="C707" i="14" s="1"/>
  <c r="C708" i="14" s="1"/>
  <c r="C709" i="14" s="1"/>
  <c r="C710" i="14" s="1"/>
  <c r="C711" i="14" s="1"/>
  <c r="C712" i="14" s="1"/>
  <c r="C713" i="14" s="1"/>
  <c r="C714" i="14" s="1"/>
  <c r="C715" i="14" s="1"/>
  <c r="C716" i="14" s="1"/>
  <c r="C717" i="14" s="1"/>
  <c r="C718" i="14" s="1"/>
  <c r="C719" i="14" s="1"/>
  <c r="C720" i="14" s="1"/>
  <c r="C721" i="14" s="1"/>
  <c r="C722" i="14" s="1"/>
  <c r="C723" i="14" s="1"/>
  <c r="C724" i="14" s="1"/>
  <c r="C725" i="14" s="1"/>
  <c r="C726" i="14" s="1"/>
  <c r="C727" i="14" s="1"/>
  <c r="C728" i="14" s="1"/>
  <c r="C729" i="14" s="1"/>
  <c r="C730" i="14" s="1"/>
  <c r="C731" i="14" s="1"/>
  <c r="C732" i="14" s="1"/>
  <c r="C733" i="14" s="1"/>
  <c r="C734" i="14" s="1"/>
  <c r="C735" i="14" s="1"/>
  <c r="C736" i="14" s="1"/>
  <c r="C737" i="14" s="1"/>
  <c r="C738" i="14" s="1"/>
  <c r="C739" i="14" s="1"/>
  <c r="C740" i="14" s="1"/>
  <c r="C741" i="14" s="1"/>
  <c r="C742" i="14" s="1"/>
  <c r="C743" i="14" s="1"/>
  <c r="C744" i="14" s="1"/>
  <c r="C745" i="14" s="1"/>
  <c r="C746" i="14" s="1"/>
  <c r="C747" i="14" s="1"/>
  <c r="C748" i="14" s="1"/>
  <c r="C749" i="14" s="1"/>
  <c r="C750" i="14" s="1"/>
  <c r="C751" i="14" s="1"/>
  <c r="C752" i="14" s="1"/>
  <c r="C753" i="14" s="1"/>
  <c r="C754" i="14" s="1"/>
  <c r="C755" i="14" s="1"/>
  <c r="C756" i="14" s="1"/>
  <c r="C757" i="14" s="1"/>
  <c r="C758" i="14" s="1"/>
  <c r="A626" i="14"/>
  <c r="E626" i="14"/>
  <c r="G626" i="14" s="1"/>
  <c r="C627" i="14"/>
  <c r="G19" i="11"/>
  <c r="E95" i="1"/>
  <c r="A96" i="1"/>
  <c r="A95" i="1"/>
  <c r="A94" i="1"/>
  <c r="B97" i="1"/>
  <c r="B96" i="1"/>
  <c r="B95" i="1"/>
  <c r="B94" i="1"/>
  <c r="B91" i="1"/>
  <c r="A91" i="1"/>
  <c r="C17" i="11"/>
  <c r="C18" i="11" s="1"/>
  <c r="L19" i="11"/>
  <c r="C95" i="11"/>
  <c r="B95" i="11"/>
  <c r="C94" i="11"/>
  <c r="B94" i="11"/>
  <c r="C93" i="11"/>
  <c r="B93" i="11"/>
  <c r="C92" i="11"/>
  <c r="B92" i="11"/>
  <c r="C91" i="11"/>
  <c r="B91" i="11"/>
  <c r="C90" i="11"/>
  <c r="B90" i="11"/>
  <c r="C89" i="11"/>
  <c r="B89" i="11"/>
  <c r="C88" i="11"/>
  <c r="B88" i="11"/>
  <c r="C87" i="11"/>
  <c r="B87" i="11"/>
  <c r="C86" i="11"/>
  <c r="B86" i="11"/>
  <c r="C85" i="11"/>
  <c r="B85" i="11"/>
  <c r="C84" i="11"/>
  <c r="B84" i="11"/>
  <c r="C83" i="11"/>
  <c r="B83" i="11"/>
  <c r="C82" i="11"/>
  <c r="B82" i="11"/>
  <c r="C81" i="11"/>
  <c r="B81" i="11"/>
  <c r="C80" i="11"/>
  <c r="B80" i="11"/>
  <c r="C79" i="11"/>
  <c r="B79" i="11"/>
  <c r="C78" i="11"/>
  <c r="B78" i="11"/>
  <c r="C77" i="11"/>
  <c r="B77" i="11"/>
  <c r="C76" i="11"/>
  <c r="B76" i="11"/>
  <c r="C75" i="11"/>
  <c r="B75" i="11"/>
  <c r="C74" i="11"/>
  <c r="B74" i="11"/>
  <c r="C73" i="11"/>
  <c r="B73" i="11"/>
  <c r="C72" i="11"/>
  <c r="B72" i="11"/>
  <c r="C71" i="11"/>
  <c r="B71" i="11"/>
  <c r="C70" i="11"/>
  <c r="B70" i="11"/>
  <c r="C69" i="11"/>
  <c r="B69" i="11"/>
  <c r="C68" i="11"/>
  <c r="B68" i="11"/>
  <c r="C67" i="11"/>
  <c r="B67" i="11"/>
  <c r="C66" i="11"/>
  <c r="B66" i="11"/>
  <c r="C65" i="11"/>
  <c r="B65" i="11"/>
  <c r="C64" i="11"/>
  <c r="B64" i="11"/>
  <c r="C63" i="11"/>
  <c r="B63" i="11"/>
  <c r="C62" i="11"/>
  <c r="B62" i="11"/>
  <c r="C61" i="11"/>
  <c r="B61" i="11"/>
  <c r="C60" i="11"/>
  <c r="B60" i="11"/>
  <c r="C59" i="11"/>
  <c r="B59" i="11"/>
  <c r="C58" i="11"/>
  <c r="B58" i="11"/>
  <c r="C57" i="11"/>
  <c r="B57" i="11"/>
  <c r="C56" i="11"/>
  <c r="B56" i="11"/>
  <c r="C55" i="11"/>
  <c r="B55" i="11"/>
  <c r="C54" i="11"/>
  <c r="B54" i="11"/>
  <c r="C53" i="11"/>
  <c r="B53" i="11"/>
  <c r="C52" i="11"/>
  <c r="B52" i="11"/>
  <c r="C51" i="11"/>
  <c r="B51" i="11"/>
  <c r="C50" i="11"/>
  <c r="B50" i="11"/>
  <c r="C49" i="11"/>
  <c r="B49" i="11"/>
  <c r="C48" i="11"/>
  <c r="B48" i="11"/>
  <c r="C47" i="11"/>
  <c r="B47" i="11"/>
  <c r="C46" i="11"/>
  <c r="B46" i="11"/>
  <c r="C45" i="11"/>
  <c r="B45" i="11"/>
  <c r="C44" i="11"/>
  <c r="B44" i="11"/>
  <c r="C43" i="11"/>
  <c r="B43" i="11"/>
  <c r="C42" i="11"/>
  <c r="B42" i="11"/>
  <c r="C41" i="11"/>
  <c r="B41" i="11"/>
  <c r="C40" i="11"/>
  <c r="B40" i="11"/>
  <c r="C39" i="11"/>
  <c r="B39" i="11"/>
  <c r="C38" i="11"/>
  <c r="B38" i="11"/>
  <c r="C37" i="11"/>
  <c r="B37" i="11"/>
  <c r="C36" i="11"/>
  <c r="B36" i="11"/>
  <c r="C35" i="11"/>
  <c r="B35" i="11"/>
  <c r="C34" i="11"/>
  <c r="B34" i="11"/>
  <c r="C33" i="11"/>
  <c r="B33" i="11"/>
  <c r="C32" i="11"/>
  <c r="B32" i="11"/>
  <c r="C31" i="11"/>
  <c r="B31" i="11"/>
  <c r="C30" i="11"/>
  <c r="B30" i="11"/>
  <c r="C29" i="11"/>
  <c r="B29" i="11"/>
  <c r="C28" i="11"/>
  <c r="B28" i="11"/>
  <c r="C27" i="11"/>
  <c r="B27" i="11"/>
  <c r="C26" i="11"/>
  <c r="B26" i="11"/>
  <c r="D25" i="11"/>
  <c r="E25" i="11" s="1"/>
  <c r="C25" i="11"/>
  <c r="B25" i="11"/>
  <c r="E24" i="11"/>
  <c r="C24" i="11"/>
  <c r="B24" i="11"/>
  <c r="O200" i="14"/>
  <c r="O315" i="14"/>
  <c r="O295" i="14"/>
  <c r="O220" i="14"/>
  <c r="O256" i="14"/>
  <c r="O146" i="14"/>
  <c r="O243" i="14"/>
  <c r="O179" i="14"/>
  <c r="O169" i="14"/>
  <c r="O156" i="14"/>
  <c r="O138" i="14"/>
  <c r="O327" i="14"/>
  <c r="O103" i="14"/>
  <c r="O195" i="14"/>
  <c r="O239" i="14"/>
  <c r="O111" i="14"/>
  <c r="O307" i="14"/>
  <c r="O250" i="14"/>
  <c r="O338" i="14"/>
  <c r="O192" i="14"/>
  <c r="O176" i="14"/>
  <c r="O129" i="14"/>
  <c r="O155" i="14"/>
  <c r="O314" i="14"/>
  <c r="O199" i="14"/>
  <c r="O142" i="14"/>
  <c r="O343" i="14"/>
  <c r="O215" i="14"/>
  <c r="S70" i="14" l="1"/>
  <c r="S66" i="14"/>
  <c r="S48" i="14"/>
  <c r="S54" i="14"/>
  <c r="S46" i="14"/>
  <c r="S64" i="14"/>
  <c r="T60" i="14"/>
  <c r="T68" i="14"/>
  <c r="S78" i="14"/>
  <c r="T56" i="14"/>
  <c r="T38" i="14"/>
  <c r="T44" i="14"/>
  <c r="T58" i="14"/>
  <c r="S74" i="14"/>
  <c r="S76" i="14"/>
  <c r="S82" i="14"/>
  <c r="T42" i="14"/>
  <c r="U22" i="14"/>
  <c r="S52" i="14"/>
  <c r="T52" i="14"/>
  <c r="T80" i="14"/>
  <c r="S80" i="14"/>
  <c r="T72" i="14"/>
  <c r="S72" i="14"/>
  <c r="T62" i="14"/>
  <c r="S62" i="14"/>
  <c r="T36" i="14"/>
  <c r="S36" i="14"/>
  <c r="T50" i="14"/>
  <c r="S50" i="14"/>
  <c r="S40" i="14"/>
  <c r="I25" i="14"/>
  <c r="K27" i="14"/>
  <c r="U15" i="14"/>
  <c r="G16" i="11"/>
  <c r="C96" i="1" s="1"/>
  <c r="U10" i="14"/>
  <c r="U14" i="14" s="1"/>
  <c r="EL103" i="14"/>
  <c r="ED103" i="14"/>
  <c r="DV103" i="14"/>
  <c r="DN103" i="14"/>
  <c r="DF103" i="14"/>
  <c r="CX103" i="14"/>
  <c r="CP103" i="14"/>
  <c r="CH103" i="14"/>
  <c r="BZ103" i="14"/>
  <c r="BR103" i="14"/>
  <c r="BJ103" i="14"/>
  <c r="BB103" i="14"/>
  <c r="AT103" i="14"/>
  <c r="AL103" i="14"/>
  <c r="AD103" i="14"/>
  <c r="V103" i="14"/>
  <c r="N103" i="14"/>
  <c r="EK103" i="14"/>
  <c r="EC103" i="14"/>
  <c r="DU103" i="14"/>
  <c r="DM103" i="14"/>
  <c r="DE103" i="14"/>
  <c r="CW103" i="14"/>
  <c r="CO103" i="14"/>
  <c r="CG103" i="14"/>
  <c r="BY103" i="14"/>
  <c r="BQ103" i="14"/>
  <c r="BI103" i="14"/>
  <c r="BA103" i="14"/>
  <c r="AS103" i="14"/>
  <c r="AK103" i="14"/>
  <c r="AC103" i="14"/>
  <c r="U103" i="14"/>
  <c r="EJ103" i="14"/>
  <c r="EB103" i="14"/>
  <c r="DT103" i="14"/>
  <c r="DL103" i="14"/>
  <c r="DD103" i="14"/>
  <c r="CV103" i="14"/>
  <c r="CN103" i="14"/>
  <c r="CF103" i="14"/>
  <c r="BX103" i="14"/>
  <c r="BP103" i="14"/>
  <c r="BH103" i="14"/>
  <c r="AZ103" i="14"/>
  <c r="AR103" i="14"/>
  <c r="AJ103" i="14"/>
  <c r="AB103" i="14"/>
  <c r="T103" i="14"/>
  <c r="EI103" i="14"/>
  <c r="EA103" i="14"/>
  <c r="DS103" i="14"/>
  <c r="DK103" i="14"/>
  <c r="DC103" i="14"/>
  <c r="CU103" i="14"/>
  <c r="CM103" i="14"/>
  <c r="CE103" i="14"/>
  <c r="BW103" i="14"/>
  <c r="BO103" i="14"/>
  <c r="BG103" i="14"/>
  <c r="AY103" i="14"/>
  <c r="AQ103" i="14"/>
  <c r="AI103" i="14"/>
  <c r="AA103" i="14"/>
  <c r="S103" i="14"/>
  <c r="EH103" i="14"/>
  <c r="DZ103" i="14"/>
  <c r="DR103" i="14"/>
  <c r="DJ103" i="14"/>
  <c r="DB103" i="14"/>
  <c r="CT103" i="14"/>
  <c r="CL103" i="14"/>
  <c r="CD103" i="14"/>
  <c r="BV103" i="14"/>
  <c r="BN103" i="14"/>
  <c r="BF103" i="14"/>
  <c r="AX103" i="14"/>
  <c r="AP103" i="14"/>
  <c r="AH103" i="14"/>
  <c r="Z103" i="14"/>
  <c r="R103" i="14"/>
  <c r="EG103" i="14"/>
  <c r="DY103" i="14"/>
  <c r="DQ103" i="14"/>
  <c r="DI103" i="14"/>
  <c r="DA103" i="14"/>
  <c r="CS103" i="14"/>
  <c r="CK103" i="14"/>
  <c r="CC103" i="14"/>
  <c r="BU103" i="14"/>
  <c r="BM103" i="14"/>
  <c r="BE103" i="14"/>
  <c r="AW103" i="14"/>
  <c r="AO103" i="14"/>
  <c r="AG103" i="14"/>
  <c r="Y103" i="14"/>
  <c r="Q103" i="14"/>
  <c r="EF103" i="14"/>
  <c r="DX103" i="14"/>
  <c r="DP103" i="14"/>
  <c r="DH103" i="14"/>
  <c r="CZ103" i="14"/>
  <c r="CR103" i="14"/>
  <c r="CJ103" i="14"/>
  <c r="CB103" i="14"/>
  <c r="BT103" i="14"/>
  <c r="BL103" i="14"/>
  <c r="BD103" i="14"/>
  <c r="AV103" i="14"/>
  <c r="AN103" i="14"/>
  <c r="AF103" i="14"/>
  <c r="X103" i="14"/>
  <c r="P103" i="14"/>
  <c r="EM103" i="14"/>
  <c r="EE103" i="14"/>
  <c r="DW103" i="14"/>
  <c r="DO103" i="14"/>
  <c r="DG103" i="14"/>
  <c r="CY103" i="14"/>
  <c r="CQ103" i="14"/>
  <c r="CI103" i="14"/>
  <c r="CA103" i="14"/>
  <c r="BS103" i="14"/>
  <c r="BK103" i="14"/>
  <c r="BC103" i="14"/>
  <c r="AU103" i="14"/>
  <c r="AM103" i="14"/>
  <c r="AE103" i="14"/>
  <c r="W103" i="14"/>
  <c r="EF179" i="14"/>
  <c r="DX179" i="14"/>
  <c r="DP179" i="14"/>
  <c r="DH179" i="14"/>
  <c r="CZ179" i="14"/>
  <c r="CR179" i="14"/>
  <c r="CJ179" i="14"/>
  <c r="CB179" i="14"/>
  <c r="BT179" i="14"/>
  <c r="BL179" i="14"/>
  <c r="BD179" i="14"/>
  <c r="AV179" i="14"/>
  <c r="AN179" i="14"/>
  <c r="AF179" i="14"/>
  <c r="X179" i="14"/>
  <c r="P179" i="14"/>
  <c r="EM179" i="14"/>
  <c r="EE179" i="14"/>
  <c r="DW179" i="14"/>
  <c r="DO179" i="14"/>
  <c r="DG179" i="14"/>
  <c r="CY179" i="14"/>
  <c r="CQ179" i="14"/>
  <c r="CI179" i="14"/>
  <c r="CA179" i="14"/>
  <c r="BS179" i="14"/>
  <c r="BK179" i="14"/>
  <c r="BC179" i="14"/>
  <c r="AU179" i="14"/>
  <c r="AM179" i="14"/>
  <c r="AE179" i="14"/>
  <c r="W179" i="14"/>
  <c r="EL179" i="14"/>
  <c r="ED179" i="14"/>
  <c r="DV179" i="14"/>
  <c r="DN179" i="14"/>
  <c r="DF179" i="14"/>
  <c r="CX179" i="14"/>
  <c r="CP179" i="14"/>
  <c r="CH179" i="14"/>
  <c r="BZ179" i="14"/>
  <c r="BR179" i="14"/>
  <c r="BJ179" i="14"/>
  <c r="BB179" i="14"/>
  <c r="AT179" i="14"/>
  <c r="AL179" i="14"/>
  <c r="AD179" i="14"/>
  <c r="V179" i="14"/>
  <c r="N179" i="14"/>
  <c r="EK179" i="14"/>
  <c r="EC179" i="14"/>
  <c r="DU179" i="14"/>
  <c r="DM179" i="14"/>
  <c r="DE179" i="14"/>
  <c r="CW179" i="14"/>
  <c r="CO179" i="14"/>
  <c r="CG179" i="14"/>
  <c r="BY179" i="14"/>
  <c r="BQ179" i="14"/>
  <c r="BI179" i="14"/>
  <c r="BA179" i="14"/>
  <c r="AS179" i="14"/>
  <c r="AK179" i="14"/>
  <c r="AC179" i="14"/>
  <c r="U179" i="14"/>
  <c r="EJ179" i="14"/>
  <c r="EB179" i="14"/>
  <c r="DT179" i="14"/>
  <c r="DL179" i="14"/>
  <c r="DD179" i="14"/>
  <c r="CV179" i="14"/>
  <c r="CN179" i="14"/>
  <c r="CF179" i="14"/>
  <c r="BX179" i="14"/>
  <c r="BP179" i="14"/>
  <c r="BH179" i="14"/>
  <c r="AZ179" i="14"/>
  <c r="AR179" i="14"/>
  <c r="AJ179" i="14"/>
  <c r="AB179" i="14"/>
  <c r="T179" i="14"/>
  <c r="EI179" i="14"/>
  <c r="EA179" i="14"/>
  <c r="DS179" i="14"/>
  <c r="DK179" i="14"/>
  <c r="DC179" i="14"/>
  <c r="CU179" i="14"/>
  <c r="CM179" i="14"/>
  <c r="CE179" i="14"/>
  <c r="BW179" i="14"/>
  <c r="BO179" i="14"/>
  <c r="BG179" i="14"/>
  <c r="AY179" i="14"/>
  <c r="AQ179" i="14"/>
  <c r="AI179" i="14"/>
  <c r="AA179" i="14"/>
  <c r="S179" i="14"/>
  <c r="EH179" i="14"/>
  <c r="DZ179" i="14"/>
  <c r="DR179" i="14"/>
  <c r="DJ179" i="14"/>
  <c r="DB179" i="14"/>
  <c r="CT179" i="14"/>
  <c r="CL179" i="14"/>
  <c r="CD179" i="14"/>
  <c r="BV179" i="14"/>
  <c r="BN179" i="14"/>
  <c r="BF179" i="14"/>
  <c r="AX179" i="14"/>
  <c r="AP179" i="14"/>
  <c r="AH179" i="14"/>
  <c r="Z179" i="14"/>
  <c r="R179" i="14"/>
  <c r="EG179" i="14"/>
  <c r="DY179" i="14"/>
  <c r="DQ179" i="14"/>
  <c r="DI179" i="14"/>
  <c r="DA179" i="14"/>
  <c r="CS179" i="14"/>
  <c r="CK179" i="14"/>
  <c r="CC179" i="14"/>
  <c r="BU179" i="14"/>
  <c r="BM179" i="14"/>
  <c r="BE179" i="14"/>
  <c r="AW179" i="14"/>
  <c r="AO179" i="14"/>
  <c r="AG179" i="14"/>
  <c r="Y179" i="14"/>
  <c r="Q179" i="14"/>
  <c r="EH250" i="14"/>
  <c r="DZ250" i="14"/>
  <c r="DR250" i="14"/>
  <c r="DJ250" i="14"/>
  <c r="DB250" i="14"/>
  <c r="CT250" i="14"/>
  <c r="CL250" i="14"/>
  <c r="CD250" i="14"/>
  <c r="BV250" i="14"/>
  <c r="BN250" i="14"/>
  <c r="BF250" i="14"/>
  <c r="AX250" i="14"/>
  <c r="AP250" i="14"/>
  <c r="AH250" i="14"/>
  <c r="Z250" i="14"/>
  <c r="R250" i="14"/>
  <c r="EG250" i="14"/>
  <c r="DY250" i="14"/>
  <c r="DQ250" i="14"/>
  <c r="DI250" i="14"/>
  <c r="DA250" i="14"/>
  <c r="CS250" i="14"/>
  <c r="CK250" i="14"/>
  <c r="CC250" i="14"/>
  <c r="BU250" i="14"/>
  <c r="BM250" i="14"/>
  <c r="BE250" i="14"/>
  <c r="AW250" i="14"/>
  <c r="AO250" i="14"/>
  <c r="AG250" i="14"/>
  <c r="Y250" i="14"/>
  <c r="Q250" i="14"/>
  <c r="EF250" i="14"/>
  <c r="DX250" i="14"/>
  <c r="DP250" i="14"/>
  <c r="DH250" i="14"/>
  <c r="CZ250" i="14"/>
  <c r="CR250" i="14"/>
  <c r="CJ250" i="14"/>
  <c r="CB250" i="14"/>
  <c r="BT250" i="14"/>
  <c r="BL250" i="14"/>
  <c r="BD250" i="14"/>
  <c r="AV250" i="14"/>
  <c r="AN250" i="14"/>
  <c r="AF250" i="14"/>
  <c r="X250" i="14"/>
  <c r="P250" i="14"/>
  <c r="EM250" i="14"/>
  <c r="EE250" i="14"/>
  <c r="DW250" i="14"/>
  <c r="DO250" i="14"/>
  <c r="DG250" i="14"/>
  <c r="CY250" i="14"/>
  <c r="CQ250" i="14"/>
  <c r="CI250" i="14"/>
  <c r="CA250" i="14"/>
  <c r="BS250" i="14"/>
  <c r="BK250" i="14"/>
  <c r="BC250" i="14"/>
  <c r="AU250" i="14"/>
  <c r="AM250" i="14"/>
  <c r="AE250" i="14"/>
  <c r="W250" i="14"/>
  <c r="EL250" i="14"/>
  <c r="ED250" i="14"/>
  <c r="DV250" i="14"/>
  <c r="DN250" i="14"/>
  <c r="DF250" i="14"/>
  <c r="CX250" i="14"/>
  <c r="CP250" i="14"/>
  <c r="CH250" i="14"/>
  <c r="BZ250" i="14"/>
  <c r="BR250" i="14"/>
  <c r="BJ250" i="14"/>
  <c r="BB250" i="14"/>
  <c r="AT250" i="14"/>
  <c r="AL250" i="14"/>
  <c r="AD250" i="14"/>
  <c r="V250" i="14"/>
  <c r="N250" i="14"/>
  <c r="EK250" i="14"/>
  <c r="EC250" i="14"/>
  <c r="DU250" i="14"/>
  <c r="DM250" i="14"/>
  <c r="DE250" i="14"/>
  <c r="CW250" i="14"/>
  <c r="CO250" i="14"/>
  <c r="CG250" i="14"/>
  <c r="BY250" i="14"/>
  <c r="BQ250" i="14"/>
  <c r="BI250" i="14"/>
  <c r="BA250" i="14"/>
  <c r="AS250" i="14"/>
  <c r="AK250" i="14"/>
  <c r="AC250" i="14"/>
  <c r="U250" i="14"/>
  <c r="EJ250" i="14"/>
  <c r="EB250" i="14"/>
  <c r="DT250" i="14"/>
  <c r="DL250" i="14"/>
  <c r="DD250" i="14"/>
  <c r="CV250" i="14"/>
  <c r="CN250" i="14"/>
  <c r="CF250" i="14"/>
  <c r="BX250" i="14"/>
  <c r="BP250" i="14"/>
  <c r="BH250" i="14"/>
  <c r="AZ250" i="14"/>
  <c r="AR250" i="14"/>
  <c r="AJ250" i="14"/>
  <c r="AB250" i="14"/>
  <c r="T250" i="14"/>
  <c r="EI250" i="14"/>
  <c r="EA250" i="14"/>
  <c r="DS250" i="14"/>
  <c r="DK250" i="14"/>
  <c r="DC250" i="14"/>
  <c r="CU250" i="14"/>
  <c r="CM250" i="14"/>
  <c r="CE250" i="14"/>
  <c r="BW250" i="14"/>
  <c r="BO250" i="14"/>
  <c r="BG250" i="14"/>
  <c r="AY250" i="14"/>
  <c r="AQ250" i="14"/>
  <c r="AI250" i="14"/>
  <c r="AA250" i="14"/>
  <c r="S250" i="14"/>
  <c r="EI295" i="14"/>
  <c r="EA295" i="14"/>
  <c r="DS295" i="14"/>
  <c r="DK295" i="14"/>
  <c r="DC295" i="14"/>
  <c r="CU295" i="14"/>
  <c r="CM295" i="14"/>
  <c r="CE295" i="14"/>
  <c r="BW295" i="14"/>
  <c r="BO295" i="14"/>
  <c r="BG295" i="14"/>
  <c r="AY295" i="14"/>
  <c r="AQ295" i="14"/>
  <c r="AI295" i="14"/>
  <c r="AA295" i="14"/>
  <c r="S295" i="14"/>
  <c r="EH295" i="14"/>
  <c r="DZ295" i="14"/>
  <c r="DR295" i="14"/>
  <c r="DJ295" i="14"/>
  <c r="DB295" i="14"/>
  <c r="CT295" i="14"/>
  <c r="CL295" i="14"/>
  <c r="CD295" i="14"/>
  <c r="BV295" i="14"/>
  <c r="BN295" i="14"/>
  <c r="BF295" i="14"/>
  <c r="AX295" i="14"/>
  <c r="AP295" i="14"/>
  <c r="AH295" i="14"/>
  <c r="Z295" i="14"/>
  <c r="R295" i="14"/>
  <c r="EG295" i="14"/>
  <c r="DY295" i="14"/>
  <c r="DQ295" i="14"/>
  <c r="DI295" i="14"/>
  <c r="DA295" i="14"/>
  <c r="CS295" i="14"/>
  <c r="CK295" i="14"/>
  <c r="CC295" i="14"/>
  <c r="BU295" i="14"/>
  <c r="BM295" i="14"/>
  <c r="BE295" i="14"/>
  <c r="AW295" i="14"/>
  <c r="AO295" i="14"/>
  <c r="AG295" i="14"/>
  <c r="Y295" i="14"/>
  <c r="Q295" i="14"/>
  <c r="EF295" i="14"/>
  <c r="DX295" i="14"/>
  <c r="DP295" i="14"/>
  <c r="DH295" i="14"/>
  <c r="CZ295" i="14"/>
  <c r="CR295" i="14"/>
  <c r="CJ295" i="14"/>
  <c r="CB295" i="14"/>
  <c r="BT295" i="14"/>
  <c r="BL295" i="14"/>
  <c r="BD295" i="14"/>
  <c r="AV295" i="14"/>
  <c r="AN295" i="14"/>
  <c r="AF295" i="14"/>
  <c r="X295" i="14"/>
  <c r="P295" i="14"/>
  <c r="EM295" i="14"/>
  <c r="EE295" i="14"/>
  <c r="DW295" i="14"/>
  <c r="DO295" i="14"/>
  <c r="DG295" i="14"/>
  <c r="CY295" i="14"/>
  <c r="CQ295" i="14"/>
  <c r="CI295" i="14"/>
  <c r="CA295" i="14"/>
  <c r="BS295" i="14"/>
  <c r="BK295" i="14"/>
  <c r="BC295" i="14"/>
  <c r="AU295" i="14"/>
  <c r="AM295" i="14"/>
  <c r="AE295" i="14"/>
  <c r="W295" i="14"/>
  <c r="EL295" i="14"/>
  <c r="ED295" i="14"/>
  <c r="DV295" i="14"/>
  <c r="DN295" i="14"/>
  <c r="DF295" i="14"/>
  <c r="CX295" i="14"/>
  <c r="CP295" i="14"/>
  <c r="CH295" i="14"/>
  <c r="BZ295" i="14"/>
  <c r="BR295" i="14"/>
  <c r="BJ295" i="14"/>
  <c r="BB295" i="14"/>
  <c r="AT295" i="14"/>
  <c r="AL295" i="14"/>
  <c r="AD295" i="14"/>
  <c r="V295" i="14"/>
  <c r="N295" i="14"/>
  <c r="EJ295" i="14"/>
  <c r="EB295" i="14"/>
  <c r="DT295" i="14"/>
  <c r="DL295" i="14"/>
  <c r="DD295" i="14"/>
  <c r="CV295" i="14"/>
  <c r="CN295" i="14"/>
  <c r="CF295" i="14"/>
  <c r="BX295" i="14"/>
  <c r="BP295" i="14"/>
  <c r="BH295" i="14"/>
  <c r="AZ295" i="14"/>
  <c r="AR295" i="14"/>
  <c r="AJ295" i="14"/>
  <c r="AB295" i="14"/>
  <c r="T295" i="14"/>
  <c r="DU295" i="14"/>
  <c r="BI295" i="14"/>
  <c r="DM295" i="14"/>
  <c r="BA295" i="14"/>
  <c r="DE295" i="14"/>
  <c r="AS295" i="14"/>
  <c r="CW295" i="14"/>
  <c r="AK295" i="14"/>
  <c r="CO295" i="14"/>
  <c r="AC295" i="14"/>
  <c r="CG295" i="14"/>
  <c r="U295" i="14"/>
  <c r="EK295" i="14"/>
  <c r="BY295" i="14"/>
  <c r="EC295" i="14"/>
  <c r="BQ295" i="14"/>
  <c r="EH307" i="14"/>
  <c r="DZ307" i="14"/>
  <c r="DR307" i="14"/>
  <c r="DJ307" i="14"/>
  <c r="DB307" i="14"/>
  <c r="CT307" i="14"/>
  <c r="CL307" i="14"/>
  <c r="CD307" i="14"/>
  <c r="BV307" i="14"/>
  <c r="BN307" i="14"/>
  <c r="BF307" i="14"/>
  <c r="AX307" i="14"/>
  <c r="AP307" i="14"/>
  <c r="AH307" i="14"/>
  <c r="Z307" i="14"/>
  <c r="R307" i="14"/>
  <c r="EG307" i="14"/>
  <c r="DY307" i="14"/>
  <c r="DQ307" i="14"/>
  <c r="DI307" i="14"/>
  <c r="DA307" i="14"/>
  <c r="CS307" i="14"/>
  <c r="CK307" i="14"/>
  <c r="CC307" i="14"/>
  <c r="BU307" i="14"/>
  <c r="BM307" i="14"/>
  <c r="BE307" i="14"/>
  <c r="AW307" i="14"/>
  <c r="AO307" i="14"/>
  <c r="AG307" i="14"/>
  <c r="Y307" i="14"/>
  <c r="Q307" i="14"/>
  <c r="EF307" i="14"/>
  <c r="DX307" i="14"/>
  <c r="DP307" i="14"/>
  <c r="DH307" i="14"/>
  <c r="CZ307" i="14"/>
  <c r="CR307" i="14"/>
  <c r="CJ307" i="14"/>
  <c r="CB307" i="14"/>
  <c r="BT307" i="14"/>
  <c r="BL307" i="14"/>
  <c r="BD307" i="14"/>
  <c r="AV307" i="14"/>
  <c r="AN307" i="14"/>
  <c r="AF307" i="14"/>
  <c r="X307" i="14"/>
  <c r="P307" i="14"/>
  <c r="EM307" i="14"/>
  <c r="EE307" i="14"/>
  <c r="DW307" i="14"/>
  <c r="DO307" i="14"/>
  <c r="DG307" i="14"/>
  <c r="CY307" i="14"/>
  <c r="CQ307" i="14"/>
  <c r="CI307" i="14"/>
  <c r="CA307" i="14"/>
  <c r="BS307" i="14"/>
  <c r="BK307" i="14"/>
  <c r="BC307" i="14"/>
  <c r="AU307" i="14"/>
  <c r="AM307" i="14"/>
  <c r="AE307" i="14"/>
  <c r="W307" i="14"/>
  <c r="EL307" i="14"/>
  <c r="ED307" i="14"/>
  <c r="DV307" i="14"/>
  <c r="DN307" i="14"/>
  <c r="DF307" i="14"/>
  <c r="CX307" i="14"/>
  <c r="CP307" i="14"/>
  <c r="CH307" i="14"/>
  <c r="BZ307" i="14"/>
  <c r="BR307" i="14"/>
  <c r="BJ307" i="14"/>
  <c r="BB307" i="14"/>
  <c r="AT307" i="14"/>
  <c r="AL307" i="14"/>
  <c r="AD307" i="14"/>
  <c r="V307" i="14"/>
  <c r="N307" i="14"/>
  <c r="EK307" i="14"/>
  <c r="EC307" i="14"/>
  <c r="DU307" i="14"/>
  <c r="DM307" i="14"/>
  <c r="DE307" i="14"/>
  <c r="CW307" i="14"/>
  <c r="CO307" i="14"/>
  <c r="CG307" i="14"/>
  <c r="BY307" i="14"/>
  <c r="BQ307" i="14"/>
  <c r="BI307" i="14"/>
  <c r="BA307" i="14"/>
  <c r="AS307" i="14"/>
  <c r="AK307" i="14"/>
  <c r="AC307" i="14"/>
  <c r="U307" i="14"/>
  <c r="EI307" i="14"/>
  <c r="EA307" i="14"/>
  <c r="DS307" i="14"/>
  <c r="DK307" i="14"/>
  <c r="DC307" i="14"/>
  <c r="CU307" i="14"/>
  <c r="CM307" i="14"/>
  <c r="CE307" i="14"/>
  <c r="BW307" i="14"/>
  <c r="BO307" i="14"/>
  <c r="BG307" i="14"/>
  <c r="AY307" i="14"/>
  <c r="AQ307" i="14"/>
  <c r="AI307" i="14"/>
  <c r="AA307" i="14"/>
  <c r="EB307" i="14"/>
  <c r="BP307" i="14"/>
  <c r="DT307" i="14"/>
  <c r="BH307" i="14"/>
  <c r="DL307" i="14"/>
  <c r="AZ307" i="14"/>
  <c r="DD307" i="14"/>
  <c r="AR307" i="14"/>
  <c r="CV307" i="14"/>
  <c r="AJ307" i="14"/>
  <c r="CN307" i="14"/>
  <c r="AB307" i="14"/>
  <c r="EJ307" i="14"/>
  <c r="BX307" i="14"/>
  <c r="S307" i="14"/>
  <c r="CF307" i="14"/>
  <c r="T307" i="14"/>
  <c r="EM338" i="14"/>
  <c r="EE338" i="14"/>
  <c r="DW338" i="14"/>
  <c r="DO338" i="14"/>
  <c r="DG338" i="14"/>
  <c r="CY338" i="14"/>
  <c r="CQ338" i="14"/>
  <c r="CI338" i="14"/>
  <c r="CA338" i="14"/>
  <c r="BS338" i="14"/>
  <c r="BK338" i="14"/>
  <c r="BC338" i="14"/>
  <c r="EL338" i="14"/>
  <c r="ED338" i="14"/>
  <c r="DV338" i="14"/>
  <c r="DN338" i="14"/>
  <c r="DF338" i="14"/>
  <c r="CX338" i="14"/>
  <c r="CP338" i="14"/>
  <c r="CH338" i="14"/>
  <c r="BZ338" i="14"/>
  <c r="BR338" i="14"/>
  <c r="BJ338" i="14"/>
  <c r="BB338" i="14"/>
  <c r="AT338" i="14"/>
  <c r="AL338" i="14"/>
  <c r="AD338" i="14"/>
  <c r="V338" i="14"/>
  <c r="N338" i="14"/>
  <c r="EK338" i="14"/>
  <c r="EC338" i="14"/>
  <c r="DU338" i="14"/>
  <c r="DM338" i="14"/>
  <c r="DE338" i="14"/>
  <c r="CW338" i="14"/>
  <c r="CO338" i="14"/>
  <c r="CG338" i="14"/>
  <c r="BY338" i="14"/>
  <c r="BQ338" i="14"/>
  <c r="BI338" i="14"/>
  <c r="EJ338" i="14"/>
  <c r="EB338" i="14"/>
  <c r="DT338" i="14"/>
  <c r="DL338" i="14"/>
  <c r="DD338" i="14"/>
  <c r="CV338" i="14"/>
  <c r="CN338" i="14"/>
  <c r="EI338" i="14"/>
  <c r="EA338" i="14"/>
  <c r="DS338" i="14"/>
  <c r="DK338" i="14"/>
  <c r="DC338" i="14"/>
  <c r="CU338" i="14"/>
  <c r="CM338" i="14"/>
  <c r="CE338" i="14"/>
  <c r="BW338" i="14"/>
  <c r="BO338" i="14"/>
  <c r="BG338" i="14"/>
  <c r="AY338" i="14"/>
  <c r="AQ338" i="14"/>
  <c r="AI338" i="14"/>
  <c r="AA338" i="14"/>
  <c r="S338" i="14"/>
  <c r="EH338" i="14"/>
  <c r="DZ338" i="14"/>
  <c r="DR338" i="14"/>
  <c r="DJ338" i="14"/>
  <c r="DB338" i="14"/>
  <c r="CT338" i="14"/>
  <c r="CL338" i="14"/>
  <c r="CD338" i="14"/>
  <c r="BV338" i="14"/>
  <c r="BN338" i="14"/>
  <c r="BF338" i="14"/>
  <c r="AX338" i="14"/>
  <c r="AP338" i="14"/>
  <c r="AH338" i="14"/>
  <c r="Z338" i="14"/>
  <c r="R338" i="14"/>
  <c r="EG338" i="14"/>
  <c r="DY338" i="14"/>
  <c r="DQ338" i="14"/>
  <c r="DI338" i="14"/>
  <c r="DA338" i="14"/>
  <c r="CS338" i="14"/>
  <c r="CK338" i="14"/>
  <c r="CC338" i="14"/>
  <c r="DX338" i="14"/>
  <c r="BX338" i="14"/>
  <c r="BD338" i="14"/>
  <c r="AO338" i="14"/>
  <c r="AC338" i="14"/>
  <c r="P338" i="14"/>
  <c r="DP338" i="14"/>
  <c r="BU338" i="14"/>
  <c r="BA338" i="14"/>
  <c r="AN338" i="14"/>
  <c r="AB338" i="14"/>
  <c r="DH338" i="14"/>
  <c r="BT338" i="14"/>
  <c r="AZ338" i="14"/>
  <c r="AM338" i="14"/>
  <c r="Y338" i="14"/>
  <c r="CZ338" i="14"/>
  <c r="BP338" i="14"/>
  <c r="AW338" i="14"/>
  <c r="AK338" i="14"/>
  <c r="X338" i="14"/>
  <c r="CR338" i="14"/>
  <c r="BM338" i="14"/>
  <c r="AV338" i="14"/>
  <c r="AJ338" i="14"/>
  <c r="W338" i="14"/>
  <c r="CJ338" i="14"/>
  <c r="BL338" i="14"/>
  <c r="AU338" i="14"/>
  <c r="AG338" i="14"/>
  <c r="U338" i="14"/>
  <c r="EF338" i="14"/>
  <c r="CB338" i="14"/>
  <c r="BE338" i="14"/>
  <c r="AR338" i="14"/>
  <c r="AE338" i="14"/>
  <c r="Q338" i="14"/>
  <c r="AS338" i="14"/>
  <c r="AF338" i="14"/>
  <c r="T338" i="14"/>
  <c r="CF338" i="14"/>
  <c r="BH338" i="14"/>
  <c r="EH138" i="14"/>
  <c r="DZ138" i="14"/>
  <c r="DR138" i="14"/>
  <c r="DJ138" i="14"/>
  <c r="DB138" i="14"/>
  <c r="CT138" i="14"/>
  <c r="CL138" i="14"/>
  <c r="CD138" i="14"/>
  <c r="BV138" i="14"/>
  <c r="BN138" i="14"/>
  <c r="BF138" i="14"/>
  <c r="AX138" i="14"/>
  <c r="AP138" i="14"/>
  <c r="AH138" i="14"/>
  <c r="Z138" i="14"/>
  <c r="R138" i="14"/>
  <c r="EG138" i="14"/>
  <c r="DY138" i="14"/>
  <c r="DQ138" i="14"/>
  <c r="DI138" i="14"/>
  <c r="DA138" i="14"/>
  <c r="CS138" i="14"/>
  <c r="CK138" i="14"/>
  <c r="CC138" i="14"/>
  <c r="BU138" i="14"/>
  <c r="BM138" i="14"/>
  <c r="BE138" i="14"/>
  <c r="AW138" i="14"/>
  <c r="AO138" i="14"/>
  <c r="AG138" i="14"/>
  <c r="Y138" i="14"/>
  <c r="Q138" i="14"/>
  <c r="EF138" i="14"/>
  <c r="DX138" i="14"/>
  <c r="DP138" i="14"/>
  <c r="DH138" i="14"/>
  <c r="CZ138" i="14"/>
  <c r="CR138" i="14"/>
  <c r="CJ138" i="14"/>
  <c r="CB138" i="14"/>
  <c r="BT138" i="14"/>
  <c r="BL138" i="14"/>
  <c r="BD138" i="14"/>
  <c r="AV138" i="14"/>
  <c r="AN138" i="14"/>
  <c r="AF138" i="14"/>
  <c r="X138" i="14"/>
  <c r="P138" i="14"/>
  <c r="EM138" i="14"/>
  <c r="EE138" i="14"/>
  <c r="DW138" i="14"/>
  <c r="DO138" i="14"/>
  <c r="DG138" i="14"/>
  <c r="CY138" i="14"/>
  <c r="CQ138" i="14"/>
  <c r="CI138" i="14"/>
  <c r="CA138" i="14"/>
  <c r="BS138" i="14"/>
  <c r="BK138" i="14"/>
  <c r="BC138" i="14"/>
  <c r="AU138" i="14"/>
  <c r="AM138" i="14"/>
  <c r="AE138" i="14"/>
  <c r="W138" i="14"/>
  <c r="EL138" i="14"/>
  <c r="ED138" i="14"/>
  <c r="DV138" i="14"/>
  <c r="DN138" i="14"/>
  <c r="DF138" i="14"/>
  <c r="CX138" i="14"/>
  <c r="CP138" i="14"/>
  <c r="CH138" i="14"/>
  <c r="BZ138" i="14"/>
  <c r="BR138" i="14"/>
  <c r="BJ138" i="14"/>
  <c r="BB138" i="14"/>
  <c r="AT138" i="14"/>
  <c r="AL138" i="14"/>
  <c r="AD138" i="14"/>
  <c r="V138" i="14"/>
  <c r="N138" i="14"/>
  <c r="EK138" i="14"/>
  <c r="EC138" i="14"/>
  <c r="DU138" i="14"/>
  <c r="DM138" i="14"/>
  <c r="DE138" i="14"/>
  <c r="CW138" i="14"/>
  <c r="CO138" i="14"/>
  <c r="CG138" i="14"/>
  <c r="BY138" i="14"/>
  <c r="BQ138" i="14"/>
  <c r="BI138" i="14"/>
  <c r="BA138" i="14"/>
  <c r="AS138" i="14"/>
  <c r="AK138" i="14"/>
  <c r="AC138" i="14"/>
  <c r="U138" i="14"/>
  <c r="EJ138" i="14"/>
  <c r="EB138" i="14"/>
  <c r="DT138" i="14"/>
  <c r="DL138" i="14"/>
  <c r="DD138" i="14"/>
  <c r="CV138" i="14"/>
  <c r="CN138" i="14"/>
  <c r="CF138" i="14"/>
  <c r="BX138" i="14"/>
  <c r="BP138" i="14"/>
  <c r="BH138" i="14"/>
  <c r="AZ138" i="14"/>
  <c r="AR138" i="14"/>
  <c r="AJ138" i="14"/>
  <c r="AB138" i="14"/>
  <c r="T138" i="14"/>
  <c r="EI138" i="14"/>
  <c r="EA138" i="14"/>
  <c r="DS138" i="14"/>
  <c r="DK138" i="14"/>
  <c r="DC138" i="14"/>
  <c r="CU138" i="14"/>
  <c r="CM138" i="14"/>
  <c r="CE138" i="14"/>
  <c r="BW138" i="14"/>
  <c r="BO138" i="14"/>
  <c r="BG138" i="14"/>
  <c r="AY138" i="14"/>
  <c r="AQ138" i="14"/>
  <c r="AI138" i="14"/>
  <c r="AA138" i="14"/>
  <c r="S138" i="14"/>
  <c r="EI156" i="14"/>
  <c r="EA156" i="14"/>
  <c r="DS156" i="14"/>
  <c r="DK156" i="14"/>
  <c r="DC156" i="14"/>
  <c r="CU156" i="14"/>
  <c r="CM156" i="14"/>
  <c r="CE156" i="14"/>
  <c r="BW156" i="14"/>
  <c r="BO156" i="14"/>
  <c r="BG156" i="14"/>
  <c r="AY156" i="14"/>
  <c r="AQ156" i="14"/>
  <c r="AI156" i="14"/>
  <c r="AA156" i="14"/>
  <c r="S156" i="14"/>
  <c r="EH156" i="14"/>
  <c r="DZ156" i="14"/>
  <c r="DR156" i="14"/>
  <c r="DJ156" i="14"/>
  <c r="DB156" i="14"/>
  <c r="CT156" i="14"/>
  <c r="CL156" i="14"/>
  <c r="CD156" i="14"/>
  <c r="BV156" i="14"/>
  <c r="BN156" i="14"/>
  <c r="BF156" i="14"/>
  <c r="AX156" i="14"/>
  <c r="AP156" i="14"/>
  <c r="AH156" i="14"/>
  <c r="Z156" i="14"/>
  <c r="R156" i="14"/>
  <c r="EG156" i="14"/>
  <c r="DY156" i="14"/>
  <c r="DQ156" i="14"/>
  <c r="DI156" i="14"/>
  <c r="DA156" i="14"/>
  <c r="CS156" i="14"/>
  <c r="CK156" i="14"/>
  <c r="CC156" i="14"/>
  <c r="BU156" i="14"/>
  <c r="BM156" i="14"/>
  <c r="BE156" i="14"/>
  <c r="AW156" i="14"/>
  <c r="AO156" i="14"/>
  <c r="AG156" i="14"/>
  <c r="Y156" i="14"/>
  <c r="Q156" i="14"/>
  <c r="EF156" i="14"/>
  <c r="DX156" i="14"/>
  <c r="DP156" i="14"/>
  <c r="DH156" i="14"/>
  <c r="CZ156" i="14"/>
  <c r="CR156" i="14"/>
  <c r="CJ156" i="14"/>
  <c r="CB156" i="14"/>
  <c r="EM156" i="14"/>
  <c r="EE156" i="14"/>
  <c r="DW156" i="14"/>
  <c r="DO156" i="14"/>
  <c r="DG156" i="14"/>
  <c r="CY156" i="14"/>
  <c r="CQ156" i="14"/>
  <c r="CI156" i="14"/>
  <c r="CA156" i="14"/>
  <c r="BS156" i="14"/>
  <c r="BK156" i="14"/>
  <c r="BC156" i="14"/>
  <c r="AU156" i="14"/>
  <c r="AM156" i="14"/>
  <c r="AE156" i="14"/>
  <c r="W156" i="14"/>
  <c r="EL156" i="14"/>
  <c r="ED156" i="14"/>
  <c r="DV156" i="14"/>
  <c r="DN156" i="14"/>
  <c r="DF156" i="14"/>
  <c r="CX156" i="14"/>
  <c r="CP156" i="14"/>
  <c r="CH156" i="14"/>
  <c r="BZ156" i="14"/>
  <c r="BR156" i="14"/>
  <c r="BJ156" i="14"/>
  <c r="BB156" i="14"/>
  <c r="AT156" i="14"/>
  <c r="AL156" i="14"/>
  <c r="AD156" i="14"/>
  <c r="V156" i="14"/>
  <c r="N156" i="14"/>
  <c r="EK156" i="14"/>
  <c r="EC156" i="14"/>
  <c r="DU156" i="14"/>
  <c r="DM156" i="14"/>
  <c r="DE156" i="14"/>
  <c r="CW156" i="14"/>
  <c r="CO156" i="14"/>
  <c r="CG156" i="14"/>
  <c r="BY156" i="14"/>
  <c r="BQ156" i="14"/>
  <c r="BI156" i="14"/>
  <c r="BA156" i="14"/>
  <c r="AS156" i="14"/>
  <c r="AK156" i="14"/>
  <c r="AC156" i="14"/>
  <c r="CV156" i="14"/>
  <c r="BD156" i="14"/>
  <c r="X156" i="14"/>
  <c r="CN156" i="14"/>
  <c r="AZ156" i="14"/>
  <c r="U156" i="14"/>
  <c r="CF156" i="14"/>
  <c r="AV156" i="14"/>
  <c r="T156" i="14"/>
  <c r="EJ156" i="14"/>
  <c r="BX156" i="14"/>
  <c r="AR156" i="14"/>
  <c r="P156" i="14"/>
  <c r="EB156" i="14"/>
  <c r="BT156" i="14"/>
  <c r="AN156" i="14"/>
  <c r="DT156" i="14"/>
  <c r="BP156" i="14"/>
  <c r="AJ156" i="14"/>
  <c r="DL156" i="14"/>
  <c r="BL156" i="14"/>
  <c r="AF156" i="14"/>
  <c r="DD156" i="14"/>
  <c r="BH156" i="14"/>
  <c r="AB156" i="14"/>
  <c r="EJ200" i="14"/>
  <c r="EB200" i="14"/>
  <c r="DT200" i="14"/>
  <c r="DL200" i="14"/>
  <c r="DD200" i="14"/>
  <c r="CV200" i="14"/>
  <c r="CN200" i="14"/>
  <c r="CF200" i="14"/>
  <c r="BX200" i="14"/>
  <c r="BP200" i="14"/>
  <c r="BH200" i="14"/>
  <c r="AZ200" i="14"/>
  <c r="AR200" i="14"/>
  <c r="AJ200" i="14"/>
  <c r="AB200" i="14"/>
  <c r="T200" i="14"/>
  <c r="EI200" i="14"/>
  <c r="EA200" i="14"/>
  <c r="DS200" i="14"/>
  <c r="DK200" i="14"/>
  <c r="DC200" i="14"/>
  <c r="CU200" i="14"/>
  <c r="CM200" i="14"/>
  <c r="CE200" i="14"/>
  <c r="BW200" i="14"/>
  <c r="BO200" i="14"/>
  <c r="BG200" i="14"/>
  <c r="AY200" i="14"/>
  <c r="AQ200" i="14"/>
  <c r="AI200" i="14"/>
  <c r="AA200" i="14"/>
  <c r="S200" i="14"/>
  <c r="EH200" i="14"/>
  <c r="DZ200" i="14"/>
  <c r="DR200" i="14"/>
  <c r="DJ200" i="14"/>
  <c r="DB200" i="14"/>
  <c r="CT200" i="14"/>
  <c r="CL200" i="14"/>
  <c r="CD200" i="14"/>
  <c r="BV200" i="14"/>
  <c r="BN200" i="14"/>
  <c r="BF200" i="14"/>
  <c r="AX200" i="14"/>
  <c r="AP200" i="14"/>
  <c r="AH200" i="14"/>
  <c r="Z200" i="14"/>
  <c r="R200" i="14"/>
  <c r="EG200" i="14"/>
  <c r="DY200" i="14"/>
  <c r="DQ200" i="14"/>
  <c r="DI200" i="14"/>
  <c r="DA200" i="14"/>
  <c r="CS200" i="14"/>
  <c r="CK200" i="14"/>
  <c r="CC200" i="14"/>
  <c r="BU200" i="14"/>
  <c r="BM200" i="14"/>
  <c r="BE200" i="14"/>
  <c r="AW200" i="14"/>
  <c r="AO200" i="14"/>
  <c r="AG200" i="14"/>
  <c r="Y200" i="14"/>
  <c r="Q200" i="14"/>
  <c r="EF200" i="14"/>
  <c r="DX200" i="14"/>
  <c r="DP200" i="14"/>
  <c r="DH200" i="14"/>
  <c r="CZ200" i="14"/>
  <c r="CR200" i="14"/>
  <c r="CJ200" i="14"/>
  <c r="CB200" i="14"/>
  <c r="BT200" i="14"/>
  <c r="BL200" i="14"/>
  <c r="BD200" i="14"/>
  <c r="AV200" i="14"/>
  <c r="AN200" i="14"/>
  <c r="AF200" i="14"/>
  <c r="X200" i="14"/>
  <c r="P200" i="14"/>
  <c r="EM200" i="14"/>
  <c r="EE200" i="14"/>
  <c r="DW200" i="14"/>
  <c r="DO200" i="14"/>
  <c r="DG200" i="14"/>
  <c r="CY200" i="14"/>
  <c r="CQ200" i="14"/>
  <c r="CI200" i="14"/>
  <c r="CA200" i="14"/>
  <c r="BS200" i="14"/>
  <c r="BK200" i="14"/>
  <c r="BC200" i="14"/>
  <c r="AU200" i="14"/>
  <c r="AM200" i="14"/>
  <c r="AE200" i="14"/>
  <c r="W200" i="14"/>
  <c r="EL200" i="14"/>
  <c r="ED200" i="14"/>
  <c r="DV200" i="14"/>
  <c r="DN200" i="14"/>
  <c r="DF200" i="14"/>
  <c r="CX200" i="14"/>
  <c r="CP200" i="14"/>
  <c r="CH200" i="14"/>
  <c r="BZ200" i="14"/>
  <c r="BR200" i="14"/>
  <c r="BJ200" i="14"/>
  <c r="BB200" i="14"/>
  <c r="AT200" i="14"/>
  <c r="AL200" i="14"/>
  <c r="AD200" i="14"/>
  <c r="V200" i="14"/>
  <c r="N200" i="14"/>
  <c r="EC200" i="14"/>
  <c r="BQ200" i="14"/>
  <c r="DU200" i="14"/>
  <c r="BI200" i="14"/>
  <c r="DM200" i="14"/>
  <c r="BA200" i="14"/>
  <c r="DE200" i="14"/>
  <c r="AS200" i="14"/>
  <c r="CW200" i="14"/>
  <c r="AK200" i="14"/>
  <c r="CO200" i="14"/>
  <c r="AC200" i="14"/>
  <c r="CG200" i="14"/>
  <c r="U200" i="14"/>
  <c r="EK200" i="14"/>
  <c r="BY200" i="14"/>
  <c r="EL239" i="14"/>
  <c r="ED239" i="14"/>
  <c r="DV239" i="14"/>
  <c r="DN239" i="14"/>
  <c r="DF239" i="14"/>
  <c r="CX239" i="14"/>
  <c r="CP239" i="14"/>
  <c r="CH239" i="14"/>
  <c r="BZ239" i="14"/>
  <c r="BR239" i="14"/>
  <c r="BJ239" i="14"/>
  <c r="BB239" i="14"/>
  <c r="AT239" i="14"/>
  <c r="AL239" i="14"/>
  <c r="AD239" i="14"/>
  <c r="V239" i="14"/>
  <c r="N239" i="14"/>
  <c r="EK239" i="14"/>
  <c r="EC239" i="14"/>
  <c r="DU239" i="14"/>
  <c r="DM239" i="14"/>
  <c r="DE239" i="14"/>
  <c r="CW239" i="14"/>
  <c r="CO239" i="14"/>
  <c r="CG239" i="14"/>
  <c r="BY239" i="14"/>
  <c r="BQ239" i="14"/>
  <c r="BI239" i="14"/>
  <c r="BA239" i="14"/>
  <c r="AS239" i="14"/>
  <c r="AK239" i="14"/>
  <c r="AC239" i="14"/>
  <c r="U239" i="14"/>
  <c r="EJ239" i="14"/>
  <c r="EB239" i="14"/>
  <c r="DT239" i="14"/>
  <c r="DL239" i="14"/>
  <c r="DD239" i="14"/>
  <c r="CV239" i="14"/>
  <c r="CN239" i="14"/>
  <c r="CF239" i="14"/>
  <c r="BX239" i="14"/>
  <c r="BP239" i="14"/>
  <c r="BH239" i="14"/>
  <c r="AZ239" i="14"/>
  <c r="AR239" i="14"/>
  <c r="AJ239" i="14"/>
  <c r="AB239" i="14"/>
  <c r="T239" i="14"/>
  <c r="EI239" i="14"/>
  <c r="EA239" i="14"/>
  <c r="DS239" i="14"/>
  <c r="DK239" i="14"/>
  <c r="DC239" i="14"/>
  <c r="CU239" i="14"/>
  <c r="CM239" i="14"/>
  <c r="CE239" i="14"/>
  <c r="BW239" i="14"/>
  <c r="BO239" i="14"/>
  <c r="BG239" i="14"/>
  <c r="AY239" i="14"/>
  <c r="AQ239" i="14"/>
  <c r="AI239" i="14"/>
  <c r="AA239" i="14"/>
  <c r="S239" i="14"/>
  <c r="EH239" i="14"/>
  <c r="DZ239" i="14"/>
  <c r="DR239" i="14"/>
  <c r="DJ239" i="14"/>
  <c r="DB239" i="14"/>
  <c r="CT239" i="14"/>
  <c r="CL239" i="14"/>
  <c r="CD239" i="14"/>
  <c r="BV239" i="14"/>
  <c r="BN239" i="14"/>
  <c r="BF239" i="14"/>
  <c r="AX239" i="14"/>
  <c r="AP239" i="14"/>
  <c r="AH239" i="14"/>
  <c r="Z239" i="14"/>
  <c r="R239" i="14"/>
  <c r="EG239" i="14"/>
  <c r="DY239" i="14"/>
  <c r="DQ239" i="14"/>
  <c r="DI239" i="14"/>
  <c r="DA239" i="14"/>
  <c r="CS239" i="14"/>
  <c r="CK239" i="14"/>
  <c r="CC239" i="14"/>
  <c r="BU239" i="14"/>
  <c r="BM239" i="14"/>
  <c r="BE239" i="14"/>
  <c r="AW239" i="14"/>
  <c r="AO239" i="14"/>
  <c r="AG239" i="14"/>
  <c r="Y239" i="14"/>
  <c r="Q239" i="14"/>
  <c r="EF239" i="14"/>
  <c r="DX239" i="14"/>
  <c r="DP239" i="14"/>
  <c r="DH239" i="14"/>
  <c r="CZ239" i="14"/>
  <c r="CR239" i="14"/>
  <c r="CJ239" i="14"/>
  <c r="CB239" i="14"/>
  <c r="BT239" i="14"/>
  <c r="BL239" i="14"/>
  <c r="BD239" i="14"/>
  <c r="AV239" i="14"/>
  <c r="AN239" i="14"/>
  <c r="AF239" i="14"/>
  <c r="X239" i="14"/>
  <c r="P239" i="14"/>
  <c r="EM239" i="14"/>
  <c r="EE239" i="14"/>
  <c r="DW239" i="14"/>
  <c r="DO239" i="14"/>
  <c r="DG239" i="14"/>
  <c r="CY239" i="14"/>
  <c r="CQ239" i="14"/>
  <c r="CI239" i="14"/>
  <c r="CA239" i="14"/>
  <c r="BS239" i="14"/>
  <c r="BK239" i="14"/>
  <c r="BC239" i="14"/>
  <c r="AU239" i="14"/>
  <c r="AM239" i="14"/>
  <c r="AE239" i="14"/>
  <c r="W239" i="14"/>
  <c r="EL314" i="14"/>
  <c r="ED314" i="14"/>
  <c r="DV314" i="14"/>
  <c r="DN314" i="14"/>
  <c r="DF314" i="14"/>
  <c r="CX314" i="14"/>
  <c r="CP314" i="14"/>
  <c r="CH314" i="14"/>
  <c r="BZ314" i="14"/>
  <c r="BR314" i="14"/>
  <c r="BJ314" i="14"/>
  <c r="BB314" i="14"/>
  <c r="AT314" i="14"/>
  <c r="AL314" i="14"/>
  <c r="AD314" i="14"/>
  <c r="V314" i="14"/>
  <c r="N314" i="14"/>
  <c r="EK314" i="14"/>
  <c r="EC314" i="14"/>
  <c r="DU314" i="14"/>
  <c r="DM314" i="14"/>
  <c r="DE314" i="14"/>
  <c r="CW314" i="14"/>
  <c r="CO314" i="14"/>
  <c r="CG314" i="14"/>
  <c r="BY314" i="14"/>
  <c r="BQ314" i="14"/>
  <c r="BI314" i="14"/>
  <c r="BA314" i="14"/>
  <c r="AS314" i="14"/>
  <c r="AK314" i="14"/>
  <c r="AC314" i="14"/>
  <c r="U314" i="14"/>
  <c r="EJ314" i="14"/>
  <c r="EB314" i="14"/>
  <c r="DT314" i="14"/>
  <c r="DL314" i="14"/>
  <c r="DD314" i="14"/>
  <c r="CV314" i="14"/>
  <c r="CN314" i="14"/>
  <c r="CF314" i="14"/>
  <c r="BX314" i="14"/>
  <c r="BP314" i="14"/>
  <c r="BH314" i="14"/>
  <c r="AZ314" i="14"/>
  <c r="AR314" i="14"/>
  <c r="AJ314" i="14"/>
  <c r="AB314" i="14"/>
  <c r="T314" i="14"/>
  <c r="EI314" i="14"/>
  <c r="EA314" i="14"/>
  <c r="DS314" i="14"/>
  <c r="DK314" i="14"/>
  <c r="DC314" i="14"/>
  <c r="CU314" i="14"/>
  <c r="CM314" i="14"/>
  <c r="CE314" i="14"/>
  <c r="BW314" i="14"/>
  <c r="BO314" i="14"/>
  <c r="BG314" i="14"/>
  <c r="AY314" i="14"/>
  <c r="AQ314" i="14"/>
  <c r="AI314" i="14"/>
  <c r="AA314" i="14"/>
  <c r="S314" i="14"/>
  <c r="EH314" i="14"/>
  <c r="DZ314" i="14"/>
  <c r="DR314" i="14"/>
  <c r="DJ314" i="14"/>
  <c r="DB314" i="14"/>
  <c r="CT314" i="14"/>
  <c r="CL314" i="14"/>
  <c r="CD314" i="14"/>
  <c r="BV314" i="14"/>
  <c r="BN314" i="14"/>
  <c r="BF314" i="14"/>
  <c r="AX314" i="14"/>
  <c r="AP314" i="14"/>
  <c r="AH314" i="14"/>
  <c r="Z314" i="14"/>
  <c r="R314" i="14"/>
  <c r="EG314" i="14"/>
  <c r="DY314" i="14"/>
  <c r="DQ314" i="14"/>
  <c r="DI314" i="14"/>
  <c r="DA314" i="14"/>
  <c r="CS314" i="14"/>
  <c r="CK314" i="14"/>
  <c r="CC314" i="14"/>
  <c r="BU314" i="14"/>
  <c r="BM314" i="14"/>
  <c r="BE314" i="14"/>
  <c r="AW314" i="14"/>
  <c r="AO314" i="14"/>
  <c r="AG314" i="14"/>
  <c r="Y314" i="14"/>
  <c r="Q314" i="14"/>
  <c r="EM314" i="14"/>
  <c r="EE314" i="14"/>
  <c r="DW314" i="14"/>
  <c r="DO314" i="14"/>
  <c r="DG314" i="14"/>
  <c r="CY314" i="14"/>
  <c r="CQ314" i="14"/>
  <c r="CI314" i="14"/>
  <c r="CA314" i="14"/>
  <c r="BS314" i="14"/>
  <c r="BK314" i="14"/>
  <c r="BC314" i="14"/>
  <c r="AU314" i="14"/>
  <c r="AM314" i="14"/>
  <c r="AE314" i="14"/>
  <c r="W314" i="14"/>
  <c r="CZ314" i="14"/>
  <c r="AN314" i="14"/>
  <c r="CR314" i="14"/>
  <c r="AF314" i="14"/>
  <c r="CJ314" i="14"/>
  <c r="X314" i="14"/>
  <c r="CB314" i="14"/>
  <c r="P314" i="14"/>
  <c r="EF314" i="14"/>
  <c r="BT314" i="14"/>
  <c r="DX314" i="14"/>
  <c r="BL314" i="14"/>
  <c r="DH314" i="14"/>
  <c r="AV314" i="14"/>
  <c r="DP314" i="14"/>
  <c r="BD314" i="14"/>
  <c r="EH327" i="14"/>
  <c r="DZ327" i="14"/>
  <c r="DR327" i="14"/>
  <c r="DJ327" i="14"/>
  <c r="DB327" i="14"/>
  <c r="CT327" i="14"/>
  <c r="CL327" i="14"/>
  <c r="CD327" i="14"/>
  <c r="BV327" i="14"/>
  <c r="BN327" i="14"/>
  <c r="BF327" i="14"/>
  <c r="AX327" i="14"/>
  <c r="AP327" i="14"/>
  <c r="AH327" i="14"/>
  <c r="Z327" i="14"/>
  <c r="R327" i="14"/>
  <c r="EG327" i="14"/>
  <c r="DY327" i="14"/>
  <c r="DQ327" i="14"/>
  <c r="DI327" i="14"/>
  <c r="DA327" i="14"/>
  <c r="CS327" i="14"/>
  <c r="CK327" i="14"/>
  <c r="CC327" i="14"/>
  <c r="BU327" i="14"/>
  <c r="BM327" i="14"/>
  <c r="BE327" i="14"/>
  <c r="AW327" i="14"/>
  <c r="AO327" i="14"/>
  <c r="AG327" i="14"/>
  <c r="Y327" i="14"/>
  <c r="Q327" i="14"/>
  <c r="EF327" i="14"/>
  <c r="DX327" i="14"/>
  <c r="DP327" i="14"/>
  <c r="DH327" i="14"/>
  <c r="CZ327" i="14"/>
  <c r="CR327" i="14"/>
  <c r="CJ327" i="14"/>
  <c r="CB327" i="14"/>
  <c r="BT327" i="14"/>
  <c r="BL327" i="14"/>
  <c r="BD327" i="14"/>
  <c r="AV327" i="14"/>
  <c r="AN327" i="14"/>
  <c r="AF327" i="14"/>
  <c r="X327" i="14"/>
  <c r="P327" i="14"/>
  <c r="EM327" i="14"/>
  <c r="EE327" i="14"/>
  <c r="DW327" i="14"/>
  <c r="DO327" i="14"/>
  <c r="DG327" i="14"/>
  <c r="CY327" i="14"/>
  <c r="CQ327" i="14"/>
  <c r="CI327" i="14"/>
  <c r="CA327" i="14"/>
  <c r="BS327" i="14"/>
  <c r="BK327" i="14"/>
  <c r="BC327" i="14"/>
  <c r="AU327" i="14"/>
  <c r="AM327" i="14"/>
  <c r="AE327" i="14"/>
  <c r="W327" i="14"/>
  <c r="EL327" i="14"/>
  <c r="ED327" i="14"/>
  <c r="DV327" i="14"/>
  <c r="DN327" i="14"/>
  <c r="DF327" i="14"/>
  <c r="CX327" i="14"/>
  <c r="CP327" i="14"/>
  <c r="CH327" i="14"/>
  <c r="BZ327" i="14"/>
  <c r="BR327" i="14"/>
  <c r="BJ327" i="14"/>
  <c r="BB327" i="14"/>
  <c r="AT327" i="14"/>
  <c r="AL327" i="14"/>
  <c r="AD327" i="14"/>
  <c r="V327" i="14"/>
  <c r="N327" i="14"/>
  <c r="EK327" i="14"/>
  <c r="EC327" i="14"/>
  <c r="DU327" i="14"/>
  <c r="DM327" i="14"/>
  <c r="DE327" i="14"/>
  <c r="CW327" i="14"/>
  <c r="CO327" i="14"/>
  <c r="CG327" i="14"/>
  <c r="BY327" i="14"/>
  <c r="BQ327" i="14"/>
  <c r="BI327" i="14"/>
  <c r="BA327" i="14"/>
  <c r="AS327" i="14"/>
  <c r="AK327" i="14"/>
  <c r="AC327" i="14"/>
  <c r="U327" i="14"/>
  <c r="EI327" i="14"/>
  <c r="EA327" i="14"/>
  <c r="DS327" i="14"/>
  <c r="DK327" i="14"/>
  <c r="DC327" i="14"/>
  <c r="CU327" i="14"/>
  <c r="CM327" i="14"/>
  <c r="CE327" i="14"/>
  <c r="BW327" i="14"/>
  <c r="BO327" i="14"/>
  <c r="BG327" i="14"/>
  <c r="AY327" i="14"/>
  <c r="AQ327" i="14"/>
  <c r="AI327" i="14"/>
  <c r="AA327" i="14"/>
  <c r="S327" i="14"/>
  <c r="DL327" i="14"/>
  <c r="AZ327" i="14"/>
  <c r="DD327" i="14"/>
  <c r="AR327" i="14"/>
  <c r="CV327" i="14"/>
  <c r="AJ327" i="14"/>
  <c r="CN327" i="14"/>
  <c r="AB327" i="14"/>
  <c r="CF327" i="14"/>
  <c r="T327" i="14"/>
  <c r="EJ327" i="14"/>
  <c r="BX327" i="14"/>
  <c r="EB327" i="14"/>
  <c r="BP327" i="14"/>
  <c r="DT327" i="14"/>
  <c r="BH327" i="14"/>
  <c r="EL129" i="14"/>
  <c r="ED129" i="14"/>
  <c r="DV129" i="14"/>
  <c r="DN129" i="14"/>
  <c r="DF129" i="14"/>
  <c r="CX129" i="14"/>
  <c r="CP129" i="14"/>
  <c r="CH129" i="14"/>
  <c r="BZ129" i="14"/>
  <c r="BR129" i="14"/>
  <c r="BJ129" i="14"/>
  <c r="BB129" i="14"/>
  <c r="AT129" i="14"/>
  <c r="AL129" i="14"/>
  <c r="AD129" i="14"/>
  <c r="V129" i="14"/>
  <c r="N129" i="14"/>
  <c r="EK129" i="14"/>
  <c r="EC129" i="14"/>
  <c r="DU129" i="14"/>
  <c r="DM129" i="14"/>
  <c r="DE129" i="14"/>
  <c r="CW129" i="14"/>
  <c r="CO129" i="14"/>
  <c r="CG129" i="14"/>
  <c r="BY129" i="14"/>
  <c r="BQ129" i="14"/>
  <c r="BI129" i="14"/>
  <c r="BA129" i="14"/>
  <c r="AS129" i="14"/>
  <c r="AK129" i="14"/>
  <c r="AC129" i="14"/>
  <c r="U129" i="14"/>
  <c r="EJ129" i="14"/>
  <c r="EB129" i="14"/>
  <c r="DT129" i="14"/>
  <c r="DL129" i="14"/>
  <c r="DD129" i="14"/>
  <c r="CV129" i="14"/>
  <c r="CN129" i="14"/>
  <c r="CF129" i="14"/>
  <c r="BX129" i="14"/>
  <c r="BP129" i="14"/>
  <c r="BH129" i="14"/>
  <c r="AZ129" i="14"/>
  <c r="AR129" i="14"/>
  <c r="AJ129" i="14"/>
  <c r="AB129" i="14"/>
  <c r="T129" i="14"/>
  <c r="EI129" i="14"/>
  <c r="EA129" i="14"/>
  <c r="DS129" i="14"/>
  <c r="DK129" i="14"/>
  <c r="DC129" i="14"/>
  <c r="CU129" i="14"/>
  <c r="CM129" i="14"/>
  <c r="CE129" i="14"/>
  <c r="BW129" i="14"/>
  <c r="BO129" i="14"/>
  <c r="BG129" i="14"/>
  <c r="AY129" i="14"/>
  <c r="AQ129" i="14"/>
  <c r="AI129" i="14"/>
  <c r="AA129" i="14"/>
  <c r="S129" i="14"/>
  <c r="EH129" i="14"/>
  <c r="DZ129" i="14"/>
  <c r="DR129" i="14"/>
  <c r="DJ129" i="14"/>
  <c r="DB129" i="14"/>
  <c r="CT129" i="14"/>
  <c r="CL129" i="14"/>
  <c r="CD129" i="14"/>
  <c r="BV129" i="14"/>
  <c r="BN129" i="14"/>
  <c r="BF129" i="14"/>
  <c r="AX129" i="14"/>
  <c r="AP129" i="14"/>
  <c r="AH129" i="14"/>
  <c r="Z129" i="14"/>
  <c r="R129" i="14"/>
  <c r="EG129" i="14"/>
  <c r="DY129" i="14"/>
  <c r="DQ129" i="14"/>
  <c r="DI129" i="14"/>
  <c r="DA129" i="14"/>
  <c r="CS129" i="14"/>
  <c r="CK129" i="14"/>
  <c r="CC129" i="14"/>
  <c r="BU129" i="14"/>
  <c r="BM129" i="14"/>
  <c r="BE129" i="14"/>
  <c r="AW129" i="14"/>
  <c r="AO129" i="14"/>
  <c r="AG129" i="14"/>
  <c r="Y129" i="14"/>
  <c r="Q129" i="14"/>
  <c r="EF129" i="14"/>
  <c r="DX129" i="14"/>
  <c r="DP129" i="14"/>
  <c r="DH129" i="14"/>
  <c r="CZ129" i="14"/>
  <c r="CR129" i="14"/>
  <c r="CJ129" i="14"/>
  <c r="CB129" i="14"/>
  <c r="BT129" i="14"/>
  <c r="BL129" i="14"/>
  <c r="BD129" i="14"/>
  <c r="AV129" i="14"/>
  <c r="AN129" i="14"/>
  <c r="AF129" i="14"/>
  <c r="X129" i="14"/>
  <c r="P129" i="14"/>
  <c r="EM129" i="14"/>
  <c r="EE129" i="14"/>
  <c r="DW129" i="14"/>
  <c r="DO129" i="14"/>
  <c r="DG129" i="14"/>
  <c r="CY129" i="14"/>
  <c r="CQ129" i="14"/>
  <c r="CI129" i="14"/>
  <c r="CA129" i="14"/>
  <c r="BS129" i="14"/>
  <c r="BK129" i="14"/>
  <c r="BC129" i="14"/>
  <c r="AU129" i="14"/>
  <c r="AM129" i="14"/>
  <c r="AE129" i="14"/>
  <c r="W129" i="14"/>
  <c r="EF169" i="14"/>
  <c r="DX169" i="14"/>
  <c r="DP169" i="14"/>
  <c r="DH169" i="14"/>
  <c r="CZ169" i="14"/>
  <c r="CR169" i="14"/>
  <c r="CJ169" i="14"/>
  <c r="CB169" i="14"/>
  <c r="BT169" i="14"/>
  <c r="BL169" i="14"/>
  <c r="BD169" i="14"/>
  <c r="AV169" i="14"/>
  <c r="AN169" i="14"/>
  <c r="AF169" i="14"/>
  <c r="X169" i="14"/>
  <c r="P169" i="14"/>
  <c r="EM169" i="14"/>
  <c r="EE169" i="14"/>
  <c r="DW169" i="14"/>
  <c r="DO169" i="14"/>
  <c r="DG169" i="14"/>
  <c r="CY169" i="14"/>
  <c r="CQ169" i="14"/>
  <c r="CI169" i="14"/>
  <c r="CA169" i="14"/>
  <c r="BS169" i="14"/>
  <c r="BK169" i="14"/>
  <c r="BC169" i="14"/>
  <c r="AU169" i="14"/>
  <c r="AM169" i="14"/>
  <c r="AE169" i="14"/>
  <c r="W169" i="14"/>
  <c r="EL169" i="14"/>
  <c r="ED169" i="14"/>
  <c r="DV169" i="14"/>
  <c r="DN169" i="14"/>
  <c r="DF169" i="14"/>
  <c r="CX169" i="14"/>
  <c r="CP169" i="14"/>
  <c r="CH169" i="14"/>
  <c r="BZ169" i="14"/>
  <c r="BR169" i="14"/>
  <c r="BJ169" i="14"/>
  <c r="BB169" i="14"/>
  <c r="AT169" i="14"/>
  <c r="AL169" i="14"/>
  <c r="AD169" i="14"/>
  <c r="V169" i="14"/>
  <c r="N169" i="14"/>
  <c r="EK169" i="14"/>
  <c r="EC169" i="14"/>
  <c r="DU169" i="14"/>
  <c r="DM169" i="14"/>
  <c r="DE169" i="14"/>
  <c r="CW169" i="14"/>
  <c r="CO169" i="14"/>
  <c r="CG169" i="14"/>
  <c r="BY169" i="14"/>
  <c r="BQ169" i="14"/>
  <c r="BI169" i="14"/>
  <c r="BA169" i="14"/>
  <c r="AS169" i="14"/>
  <c r="AK169" i="14"/>
  <c r="AC169" i="14"/>
  <c r="U169" i="14"/>
  <c r="EJ169" i="14"/>
  <c r="EB169" i="14"/>
  <c r="DT169" i="14"/>
  <c r="DL169" i="14"/>
  <c r="DD169" i="14"/>
  <c r="CV169" i="14"/>
  <c r="CN169" i="14"/>
  <c r="CF169" i="14"/>
  <c r="BX169" i="14"/>
  <c r="BP169" i="14"/>
  <c r="BH169" i="14"/>
  <c r="AZ169" i="14"/>
  <c r="AR169" i="14"/>
  <c r="AJ169" i="14"/>
  <c r="AB169" i="14"/>
  <c r="T169" i="14"/>
  <c r="EI169" i="14"/>
  <c r="EA169" i="14"/>
  <c r="DS169" i="14"/>
  <c r="DK169" i="14"/>
  <c r="DC169" i="14"/>
  <c r="CU169" i="14"/>
  <c r="CM169" i="14"/>
  <c r="CE169" i="14"/>
  <c r="BW169" i="14"/>
  <c r="BO169" i="14"/>
  <c r="BG169" i="14"/>
  <c r="AY169" i="14"/>
  <c r="AQ169" i="14"/>
  <c r="AI169" i="14"/>
  <c r="AA169" i="14"/>
  <c r="S169" i="14"/>
  <c r="EH169" i="14"/>
  <c r="DZ169" i="14"/>
  <c r="DR169" i="14"/>
  <c r="DJ169" i="14"/>
  <c r="DB169" i="14"/>
  <c r="CT169" i="14"/>
  <c r="CL169" i="14"/>
  <c r="CD169" i="14"/>
  <c r="BV169" i="14"/>
  <c r="BN169" i="14"/>
  <c r="BF169" i="14"/>
  <c r="AX169" i="14"/>
  <c r="AP169" i="14"/>
  <c r="AH169" i="14"/>
  <c r="Z169" i="14"/>
  <c r="R169" i="14"/>
  <c r="EG169" i="14"/>
  <c r="DY169" i="14"/>
  <c r="DQ169" i="14"/>
  <c r="DI169" i="14"/>
  <c r="DA169" i="14"/>
  <c r="CS169" i="14"/>
  <c r="CK169" i="14"/>
  <c r="CC169" i="14"/>
  <c r="BU169" i="14"/>
  <c r="BM169" i="14"/>
  <c r="BE169" i="14"/>
  <c r="AW169" i="14"/>
  <c r="AO169" i="14"/>
  <c r="AG169" i="14"/>
  <c r="Y169" i="14"/>
  <c r="Q169" i="14"/>
  <c r="EH256" i="14"/>
  <c r="DZ256" i="14"/>
  <c r="DR256" i="14"/>
  <c r="DJ256" i="14"/>
  <c r="DB256" i="14"/>
  <c r="CT256" i="14"/>
  <c r="CL256" i="14"/>
  <c r="CD256" i="14"/>
  <c r="BV256" i="14"/>
  <c r="BN256" i="14"/>
  <c r="BF256" i="14"/>
  <c r="AX256" i="14"/>
  <c r="AP256" i="14"/>
  <c r="AH256" i="14"/>
  <c r="Z256" i="14"/>
  <c r="R256" i="14"/>
  <c r="EG256" i="14"/>
  <c r="DY256" i="14"/>
  <c r="DQ256" i="14"/>
  <c r="DI256" i="14"/>
  <c r="DA256" i="14"/>
  <c r="CS256" i="14"/>
  <c r="CK256" i="14"/>
  <c r="CC256" i="14"/>
  <c r="BU256" i="14"/>
  <c r="BM256" i="14"/>
  <c r="BE256" i="14"/>
  <c r="AW256" i="14"/>
  <c r="AO256" i="14"/>
  <c r="AG256" i="14"/>
  <c r="Y256" i="14"/>
  <c r="Q256" i="14"/>
  <c r="EF256" i="14"/>
  <c r="DX256" i="14"/>
  <c r="DP256" i="14"/>
  <c r="DH256" i="14"/>
  <c r="CZ256" i="14"/>
  <c r="CR256" i="14"/>
  <c r="CJ256" i="14"/>
  <c r="CB256" i="14"/>
  <c r="BT256" i="14"/>
  <c r="BL256" i="14"/>
  <c r="BD256" i="14"/>
  <c r="AV256" i="14"/>
  <c r="AN256" i="14"/>
  <c r="AF256" i="14"/>
  <c r="X256" i="14"/>
  <c r="P256" i="14"/>
  <c r="EM256" i="14"/>
  <c r="EE256" i="14"/>
  <c r="DW256" i="14"/>
  <c r="DO256" i="14"/>
  <c r="DG256" i="14"/>
  <c r="CY256" i="14"/>
  <c r="CQ256" i="14"/>
  <c r="CI256" i="14"/>
  <c r="CA256" i="14"/>
  <c r="BS256" i="14"/>
  <c r="BK256" i="14"/>
  <c r="BC256" i="14"/>
  <c r="AU256" i="14"/>
  <c r="AM256" i="14"/>
  <c r="AE256" i="14"/>
  <c r="W256" i="14"/>
  <c r="EL256" i="14"/>
  <c r="ED256" i="14"/>
  <c r="DV256" i="14"/>
  <c r="DN256" i="14"/>
  <c r="DF256" i="14"/>
  <c r="CX256" i="14"/>
  <c r="CP256" i="14"/>
  <c r="CH256" i="14"/>
  <c r="BZ256" i="14"/>
  <c r="BR256" i="14"/>
  <c r="BJ256" i="14"/>
  <c r="BB256" i="14"/>
  <c r="AT256" i="14"/>
  <c r="AL256" i="14"/>
  <c r="AD256" i="14"/>
  <c r="V256" i="14"/>
  <c r="N256" i="14"/>
  <c r="EK256" i="14"/>
  <c r="EC256" i="14"/>
  <c r="DU256" i="14"/>
  <c r="DM256" i="14"/>
  <c r="DE256" i="14"/>
  <c r="CW256" i="14"/>
  <c r="CO256" i="14"/>
  <c r="CG256" i="14"/>
  <c r="BY256" i="14"/>
  <c r="BQ256" i="14"/>
  <c r="BI256" i="14"/>
  <c r="BA256" i="14"/>
  <c r="AS256" i="14"/>
  <c r="AK256" i="14"/>
  <c r="AC256" i="14"/>
  <c r="U256" i="14"/>
  <c r="EJ256" i="14"/>
  <c r="EB256" i="14"/>
  <c r="DT256" i="14"/>
  <c r="DL256" i="14"/>
  <c r="DD256" i="14"/>
  <c r="CV256" i="14"/>
  <c r="CN256" i="14"/>
  <c r="CF256" i="14"/>
  <c r="BX256" i="14"/>
  <c r="BP256" i="14"/>
  <c r="BH256" i="14"/>
  <c r="AZ256" i="14"/>
  <c r="AR256" i="14"/>
  <c r="AJ256" i="14"/>
  <c r="AB256" i="14"/>
  <c r="T256" i="14"/>
  <c r="EI256" i="14"/>
  <c r="EA256" i="14"/>
  <c r="DS256" i="14"/>
  <c r="DK256" i="14"/>
  <c r="DC256" i="14"/>
  <c r="CU256" i="14"/>
  <c r="CM256" i="14"/>
  <c r="CE256" i="14"/>
  <c r="BW256" i="14"/>
  <c r="BO256" i="14"/>
  <c r="BG256" i="14"/>
  <c r="AY256" i="14"/>
  <c r="AQ256" i="14"/>
  <c r="AI256" i="14"/>
  <c r="AA256" i="14"/>
  <c r="S256" i="14"/>
  <c r="EI343" i="14"/>
  <c r="EA343" i="14"/>
  <c r="DS343" i="14"/>
  <c r="DK343" i="14"/>
  <c r="DC343" i="14"/>
  <c r="CU343" i="14"/>
  <c r="CM343" i="14"/>
  <c r="CE343" i="14"/>
  <c r="BW343" i="14"/>
  <c r="BO343" i="14"/>
  <c r="BG343" i="14"/>
  <c r="AY343" i="14"/>
  <c r="AQ343" i="14"/>
  <c r="AI343" i="14"/>
  <c r="AA343" i="14"/>
  <c r="S343" i="14"/>
  <c r="EH343" i="14"/>
  <c r="DZ343" i="14"/>
  <c r="DR343" i="14"/>
  <c r="DJ343" i="14"/>
  <c r="DB343" i="14"/>
  <c r="CT343" i="14"/>
  <c r="CL343" i="14"/>
  <c r="CD343" i="14"/>
  <c r="BV343" i="14"/>
  <c r="BN343" i="14"/>
  <c r="BF343" i="14"/>
  <c r="AX343" i="14"/>
  <c r="AP343" i="14"/>
  <c r="AH343" i="14"/>
  <c r="Z343" i="14"/>
  <c r="R343" i="14"/>
  <c r="EG343" i="14"/>
  <c r="DY343" i="14"/>
  <c r="DQ343" i="14"/>
  <c r="DI343" i="14"/>
  <c r="DA343" i="14"/>
  <c r="CS343" i="14"/>
  <c r="CK343" i="14"/>
  <c r="CC343" i="14"/>
  <c r="BU343" i="14"/>
  <c r="BM343" i="14"/>
  <c r="BE343" i="14"/>
  <c r="AW343" i="14"/>
  <c r="AO343" i="14"/>
  <c r="AG343" i="14"/>
  <c r="Y343" i="14"/>
  <c r="Q343" i="14"/>
  <c r="EF343" i="14"/>
  <c r="DX343" i="14"/>
  <c r="DP343" i="14"/>
  <c r="DH343" i="14"/>
  <c r="CZ343" i="14"/>
  <c r="CR343" i="14"/>
  <c r="CJ343" i="14"/>
  <c r="CB343" i="14"/>
  <c r="BT343" i="14"/>
  <c r="BL343" i="14"/>
  <c r="BD343" i="14"/>
  <c r="AV343" i="14"/>
  <c r="AN343" i="14"/>
  <c r="AF343" i="14"/>
  <c r="X343" i="14"/>
  <c r="P343" i="14"/>
  <c r="EM343" i="14"/>
  <c r="EE343" i="14"/>
  <c r="DW343" i="14"/>
  <c r="DO343" i="14"/>
  <c r="DG343" i="14"/>
  <c r="CY343" i="14"/>
  <c r="CQ343" i="14"/>
  <c r="CI343" i="14"/>
  <c r="CA343" i="14"/>
  <c r="BS343" i="14"/>
  <c r="BK343" i="14"/>
  <c r="BC343" i="14"/>
  <c r="AU343" i="14"/>
  <c r="AM343" i="14"/>
  <c r="AE343" i="14"/>
  <c r="W343" i="14"/>
  <c r="EL343" i="14"/>
  <c r="ED343" i="14"/>
  <c r="DV343" i="14"/>
  <c r="DN343" i="14"/>
  <c r="DF343" i="14"/>
  <c r="CX343" i="14"/>
  <c r="CP343" i="14"/>
  <c r="CH343" i="14"/>
  <c r="BZ343" i="14"/>
  <c r="BR343" i="14"/>
  <c r="BJ343" i="14"/>
  <c r="BB343" i="14"/>
  <c r="AT343" i="14"/>
  <c r="AL343" i="14"/>
  <c r="AD343" i="14"/>
  <c r="V343" i="14"/>
  <c r="N343" i="14"/>
  <c r="EK343" i="14"/>
  <c r="EC343" i="14"/>
  <c r="DU343" i="14"/>
  <c r="DM343" i="14"/>
  <c r="DE343" i="14"/>
  <c r="CW343" i="14"/>
  <c r="CO343" i="14"/>
  <c r="CG343" i="14"/>
  <c r="BY343" i="14"/>
  <c r="BQ343" i="14"/>
  <c r="BI343" i="14"/>
  <c r="BA343" i="14"/>
  <c r="AS343" i="14"/>
  <c r="AK343" i="14"/>
  <c r="AC343" i="14"/>
  <c r="U343" i="14"/>
  <c r="DD343" i="14"/>
  <c r="AR343" i="14"/>
  <c r="CV343" i="14"/>
  <c r="AJ343" i="14"/>
  <c r="CN343" i="14"/>
  <c r="AB343" i="14"/>
  <c r="CF343" i="14"/>
  <c r="T343" i="14"/>
  <c r="EJ343" i="14"/>
  <c r="BX343" i="14"/>
  <c r="EB343" i="14"/>
  <c r="BP343" i="14"/>
  <c r="DL343" i="14"/>
  <c r="AZ343" i="14"/>
  <c r="DT343" i="14"/>
  <c r="BH343" i="14"/>
  <c r="EH146" i="14"/>
  <c r="DZ146" i="14"/>
  <c r="DR146" i="14"/>
  <c r="DJ146" i="14"/>
  <c r="DB146" i="14"/>
  <c r="CT146" i="14"/>
  <c r="CL146" i="14"/>
  <c r="CD146" i="14"/>
  <c r="BV146" i="14"/>
  <c r="BN146" i="14"/>
  <c r="BF146" i="14"/>
  <c r="AX146" i="14"/>
  <c r="AP146" i="14"/>
  <c r="AH146" i="14"/>
  <c r="Z146" i="14"/>
  <c r="R146" i="14"/>
  <c r="EG146" i="14"/>
  <c r="DY146" i="14"/>
  <c r="DQ146" i="14"/>
  <c r="DI146" i="14"/>
  <c r="DA146" i="14"/>
  <c r="CS146" i="14"/>
  <c r="CK146" i="14"/>
  <c r="CC146" i="14"/>
  <c r="BU146" i="14"/>
  <c r="BM146" i="14"/>
  <c r="BE146" i="14"/>
  <c r="AW146" i="14"/>
  <c r="AO146" i="14"/>
  <c r="AG146" i="14"/>
  <c r="Y146" i="14"/>
  <c r="Q146" i="14"/>
  <c r="EF146" i="14"/>
  <c r="DX146" i="14"/>
  <c r="DP146" i="14"/>
  <c r="DH146" i="14"/>
  <c r="CZ146" i="14"/>
  <c r="CR146" i="14"/>
  <c r="CJ146" i="14"/>
  <c r="CB146" i="14"/>
  <c r="BT146" i="14"/>
  <c r="BL146" i="14"/>
  <c r="BD146" i="14"/>
  <c r="AV146" i="14"/>
  <c r="AN146" i="14"/>
  <c r="AF146" i="14"/>
  <c r="X146" i="14"/>
  <c r="P146" i="14"/>
  <c r="EM146" i="14"/>
  <c r="EE146" i="14"/>
  <c r="DW146" i="14"/>
  <c r="DO146" i="14"/>
  <c r="DG146" i="14"/>
  <c r="CY146" i="14"/>
  <c r="CQ146" i="14"/>
  <c r="CI146" i="14"/>
  <c r="CA146" i="14"/>
  <c r="BS146" i="14"/>
  <c r="BK146" i="14"/>
  <c r="BC146" i="14"/>
  <c r="AU146" i="14"/>
  <c r="AM146" i="14"/>
  <c r="AE146" i="14"/>
  <c r="W146" i="14"/>
  <c r="EL146" i="14"/>
  <c r="ED146" i="14"/>
  <c r="DV146" i="14"/>
  <c r="DN146" i="14"/>
  <c r="DF146" i="14"/>
  <c r="CX146" i="14"/>
  <c r="CP146" i="14"/>
  <c r="CH146" i="14"/>
  <c r="BZ146" i="14"/>
  <c r="BR146" i="14"/>
  <c r="BJ146" i="14"/>
  <c r="BB146" i="14"/>
  <c r="AT146" i="14"/>
  <c r="AL146" i="14"/>
  <c r="AD146" i="14"/>
  <c r="V146" i="14"/>
  <c r="N146" i="14"/>
  <c r="EK146" i="14"/>
  <c r="EC146" i="14"/>
  <c r="DU146" i="14"/>
  <c r="DM146" i="14"/>
  <c r="DE146" i="14"/>
  <c r="CW146" i="14"/>
  <c r="CO146" i="14"/>
  <c r="CG146" i="14"/>
  <c r="BY146" i="14"/>
  <c r="BQ146" i="14"/>
  <c r="BI146" i="14"/>
  <c r="BA146" i="14"/>
  <c r="AS146" i="14"/>
  <c r="AK146" i="14"/>
  <c r="AC146" i="14"/>
  <c r="U146" i="14"/>
  <c r="EJ146" i="14"/>
  <c r="EB146" i="14"/>
  <c r="DT146" i="14"/>
  <c r="DL146" i="14"/>
  <c r="DD146" i="14"/>
  <c r="CV146" i="14"/>
  <c r="CN146" i="14"/>
  <c r="CF146" i="14"/>
  <c r="BX146" i="14"/>
  <c r="BP146" i="14"/>
  <c r="BH146" i="14"/>
  <c r="AZ146" i="14"/>
  <c r="AR146" i="14"/>
  <c r="AJ146" i="14"/>
  <c r="AB146" i="14"/>
  <c r="T146" i="14"/>
  <c r="EI146" i="14"/>
  <c r="EA146" i="14"/>
  <c r="DS146" i="14"/>
  <c r="DK146" i="14"/>
  <c r="DC146" i="14"/>
  <c r="CU146" i="14"/>
  <c r="CM146" i="14"/>
  <c r="CE146" i="14"/>
  <c r="BW146" i="14"/>
  <c r="BO146" i="14"/>
  <c r="BG146" i="14"/>
  <c r="AY146" i="14"/>
  <c r="AQ146" i="14"/>
  <c r="AI146" i="14"/>
  <c r="AA146" i="14"/>
  <c r="S146" i="14"/>
  <c r="EL111" i="14"/>
  <c r="ED111" i="14"/>
  <c r="DV111" i="14"/>
  <c r="DN111" i="14"/>
  <c r="DF111" i="14"/>
  <c r="CX111" i="14"/>
  <c r="CP111" i="14"/>
  <c r="CH111" i="14"/>
  <c r="BZ111" i="14"/>
  <c r="BR111" i="14"/>
  <c r="BJ111" i="14"/>
  <c r="BB111" i="14"/>
  <c r="AT111" i="14"/>
  <c r="AL111" i="14"/>
  <c r="AD111" i="14"/>
  <c r="V111" i="14"/>
  <c r="N111" i="14"/>
  <c r="EK111" i="14"/>
  <c r="EC111" i="14"/>
  <c r="DU111" i="14"/>
  <c r="DM111" i="14"/>
  <c r="DE111" i="14"/>
  <c r="CW111" i="14"/>
  <c r="CO111" i="14"/>
  <c r="CG111" i="14"/>
  <c r="BY111" i="14"/>
  <c r="BQ111" i="14"/>
  <c r="BI111" i="14"/>
  <c r="BA111" i="14"/>
  <c r="AS111" i="14"/>
  <c r="AK111" i="14"/>
  <c r="AC111" i="14"/>
  <c r="U111" i="14"/>
  <c r="EJ111" i="14"/>
  <c r="EB111" i="14"/>
  <c r="DT111" i="14"/>
  <c r="DL111" i="14"/>
  <c r="DD111" i="14"/>
  <c r="CV111" i="14"/>
  <c r="CN111" i="14"/>
  <c r="CF111" i="14"/>
  <c r="BX111" i="14"/>
  <c r="BP111" i="14"/>
  <c r="BH111" i="14"/>
  <c r="AZ111" i="14"/>
  <c r="AR111" i="14"/>
  <c r="AJ111" i="14"/>
  <c r="AB111" i="14"/>
  <c r="T111" i="14"/>
  <c r="EI111" i="14"/>
  <c r="EA111" i="14"/>
  <c r="DS111" i="14"/>
  <c r="DK111" i="14"/>
  <c r="DC111" i="14"/>
  <c r="CU111" i="14"/>
  <c r="CM111" i="14"/>
  <c r="CE111" i="14"/>
  <c r="BW111" i="14"/>
  <c r="BO111" i="14"/>
  <c r="BG111" i="14"/>
  <c r="AY111" i="14"/>
  <c r="AQ111" i="14"/>
  <c r="AI111" i="14"/>
  <c r="AA111" i="14"/>
  <c r="S111" i="14"/>
  <c r="EH111" i="14"/>
  <c r="DZ111" i="14"/>
  <c r="DR111" i="14"/>
  <c r="DJ111" i="14"/>
  <c r="DB111" i="14"/>
  <c r="CT111" i="14"/>
  <c r="CL111" i="14"/>
  <c r="CD111" i="14"/>
  <c r="BV111" i="14"/>
  <c r="BN111" i="14"/>
  <c r="BF111" i="14"/>
  <c r="AX111" i="14"/>
  <c r="AP111" i="14"/>
  <c r="AH111" i="14"/>
  <c r="Z111" i="14"/>
  <c r="R111" i="14"/>
  <c r="EG111" i="14"/>
  <c r="DY111" i="14"/>
  <c r="DQ111" i="14"/>
  <c r="DI111" i="14"/>
  <c r="DA111" i="14"/>
  <c r="CS111" i="14"/>
  <c r="CK111" i="14"/>
  <c r="CC111" i="14"/>
  <c r="BU111" i="14"/>
  <c r="BM111" i="14"/>
  <c r="BE111" i="14"/>
  <c r="AW111" i="14"/>
  <c r="AO111" i="14"/>
  <c r="AG111" i="14"/>
  <c r="Y111" i="14"/>
  <c r="Q111" i="14"/>
  <c r="EF111" i="14"/>
  <c r="DX111" i="14"/>
  <c r="DP111" i="14"/>
  <c r="DH111" i="14"/>
  <c r="CZ111" i="14"/>
  <c r="CR111" i="14"/>
  <c r="CJ111" i="14"/>
  <c r="CB111" i="14"/>
  <c r="BT111" i="14"/>
  <c r="BL111" i="14"/>
  <c r="BD111" i="14"/>
  <c r="AV111" i="14"/>
  <c r="AN111" i="14"/>
  <c r="AF111" i="14"/>
  <c r="X111" i="14"/>
  <c r="P111" i="14"/>
  <c r="EM111" i="14"/>
  <c r="EE111" i="14"/>
  <c r="DW111" i="14"/>
  <c r="DO111" i="14"/>
  <c r="DG111" i="14"/>
  <c r="CY111" i="14"/>
  <c r="CQ111" i="14"/>
  <c r="CI111" i="14"/>
  <c r="CA111" i="14"/>
  <c r="BS111" i="14"/>
  <c r="BK111" i="14"/>
  <c r="BC111" i="14"/>
  <c r="AU111" i="14"/>
  <c r="AM111" i="14"/>
  <c r="AE111" i="14"/>
  <c r="W111" i="14"/>
  <c r="EJ176" i="14"/>
  <c r="EB176" i="14"/>
  <c r="DT176" i="14"/>
  <c r="DL176" i="14"/>
  <c r="DD176" i="14"/>
  <c r="CV176" i="14"/>
  <c r="CN176" i="14"/>
  <c r="CF176" i="14"/>
  <c r="BX176" i="14"/>
  <c r="BP176" i="14"/>
  <c r="BH176" i="14"/>
  <c r="AZ176" i="14"/>
  <c r="AR176" i="14"/>
  <c r="AJ176" i="14"/>
  <c r="AB176" i="14"/>
  <c r="T176" i="14"/>
  <c r="EI176" i="14"/>
  <c r="EA176" i="14"/>
  <c r="DS176" i="14"/>
  <c r="DK176" i="14"/>
  <c r="DC176" i="14"/>
  <c r="CU176" i="14"/>
  <c r="CM176" i="14"/>
  <c r="CE176" i="14"/>
  <c r="BW176" i="14"/>
  <c r="BO176" i="14"/>
  <c r="BG176" i="14"/>
  <c r="AY176" i="14"/>
  <c r="AQ176" i="14"/>
  <c r="AI176" i="14"/>
  <c r="AA176" i="14"/>
  <c r="S176" i="14"/>
  <c r="EH176" i="14"/>
  <c r="DZ176" i="14"/>
  <c r="DR176" i="14"/>
  <c r="DJ176" i="14"/>
  <c r="DB176" i="14"/>
  <c r="CT176" i="14"/>
  <c r="CL176" i="14"/>
  <c r="CD176" i="14"/>
  <c r="BV176" i="14"/>
  <c r="BN176" i="14"/>
  <c r="BF176" i="14"/>
  <c r="AX176" i="14"/>
  <c r="AP176" i="14"/>
  <c r="AH176" i="14"/>
  <c r="Z176" i="14"/>
  <c r="R176" i="14"/>
  <c r="EG176" i="14"/>
  <c r="DY176" i="14"/>
  <c r="DQ176" i="14"/>
  <c r="DI176" i="14"/>
  <c r="DA176" i="14"/>
  <c r="CS176" i="14"/>
  <c r="CK176" i="14"/>
  <c r="CC176" i="14"/>
  <c r="BU176" i="14"/>
  <c r="BM176" i="14"/>
  <c r="BE176" i="14"/>
  <c r="AW176" i="14"/>
  <c r="AO176" i="14"/>
  <c r="AG176" i="14"/>
  <c r="Y176" i="14"/>
  <c r="Q176" i="14"/>
  <c r="EF176" i="14"/>
  <c r="DX176" i="14"/>
  <c r="DP176" i="14"/>
  <c r="DH176" i="14"/>
  <c r="CZ176" i="14"/>
  <c r="CR176" i="14"/>
  <c r="CJ176" i="14"/>
  <c r="CB176" i="14"/>
  <c r="BT176" i="14"/>
  <c r="BL176" i="14"/>
  <c r="BD176" i="14"/>
  <c r="AV176" i="14"/>
  <c r="AN176" i="14"/>
  <c r="AF176" i="14"/>
  <c r="X176" i="14"/>
  <c r="P176" i="14"/>
  <c r="EM176" i="14"/>
  <c r="EE176" i="14"/>
  <c r="DW176" i="14"/>
  <c r="DO176" i="14"/>
  <c r="DG176" i="14"/>
  <c r="CY176" i="14"/>
  <c r="CQ176" i="14"/>
  <c r="CI176" i="14"/>
  <c r="CA176" i="14"/>
  <c r="BS176" i="14"/>
  <c r="BK176" i="14"/>
  <c r="BC176" i="14"/>
  <c r="AU176" i="14"/>
  <c r="AM176" i="14"/>
  <c r="AE176" i="14"/>
  <c r="W176" i="14"/>
  <c r="EL176" i="14"/>
  <c r="ED176" i="14"/>
  <c r="DV176" i="14"/>
  <c r="DN176" i="14"/>
  <c r="DF176" i="14"/>
  <c r="CX176" i="14"/>
  <c r="CP176" i="14"/>
  <c r="CH176" i="14"/>
  <c r="BZ176" i="14"/>
  <c r="BR176" i="14"/>
  <c r="BJ176" i="14"/>
  <c r="BB176" i="14"/>
  <c r="AT176" i="14"/>
  <c r="AL176" i="14"/>
  <c r="AD176" i="14"/>
  <c r="V176" i="14"/>
  <c r="N176" i="14"/>
  <c r="EK176" i="14"/>
  <c r="EC176" i="14"/>
  <c r="DU176" i="14"/>
  <c r="DM176" i="14"/>
  <c r="DE176" i="14"/>
  <c r="CW176" i="14"/>
  <c r="CO176" i="14"/>
  <c r="CG176" i="14"/>
  <c r="BY176" i="14"/>
  <c r="BQ176" i="14"/>
  <c r="BI176" i="14"/>
  <c r="BA176" i="14"/>
  <c r="AS176" i="14"/>
  <c r="AK176" i="14"/>
  <c r="AC176" i="14"/>
  <c r="U176" i="14"/>
  <c r="EI192" i="14"/>
  <c r="EH192" i="14"/>
  <c r="EL192" i="14"/>
  <c r="ED192" i="14"/>
  <c r="DV192" i="14"/>
  <c r="EC192" i="14"/>
  <c r="DT192" i="14"/>
  <c r="DL192" i="14"/>
  <c r="DD192" i="14"/>
  <c r="CV192" i="14"/>
  <c r="CN192" i="14"/>
  <c r="CF192" i="14"/>
  <c r="BX192" i="14"/>
  <c r="BP192" i="14"/>
  <c r="BH192" i="14"/>
  <c r="AZ192" i="14"/>
  <c r="AR192" i="14"/>
  <c r="AJ192" i="14"/>
  <c r="AB192" i="14"/>
  <c r="T192" i="14"/>
  <c r="EB192" i="14"/>
  <c r="DS192" i="14"/>
  <c r="DK192" i="14"/>
  <c r="DC192" i="14"/>
  <c r="CU192" i="14"/>
  <c r="CM192" i="14"/>
  <c r="CE192" i="14"/>
  <c r="BW192" i="14"/>
  <c r="BO192" i="14"/>
  <c r="BG192" i="14"/>
  <c r="AY192" i="14"/>
  <c r="AQ192" i="14"/>
  <c r="AI192" i="14"/>
  <c r="AA192" i="14"/>
  <c r="S192" i="14"/>
  <c r="EM192" i="14"/>
  <c r="EA192" i="14"/>
  <c r="DR192" i="14"/>
  <c r="DJ192" i="14"/>
  <c r="DB192" i="14"/>
  <c r="CT192" i="14"/>
  <c r="CL192" i="14"/>
  <c r="CD192" i="14"/>
  <c r="BV192" i="14"/>
  <c r="BN192" i="14"/>
  <c r="BF192" i="14"/>
  <c r="AX192" i="14"/>
  <c r="AP192" i="14"/>
  <c r="AH192" i="14"/>
  <c r="Z192" i="14"/>
  <c r="R192" i="14"/>
  <c r="EK192" i="14"/>
  <c r="DZ192" i="14"/>
  <c r="DQ192" i="14"/>
  <c r="DI192" i="14"/>
  <c r="DA192" i="14"/>
  <c r="CS192" i="14"/>
  <c r="CK192" i="14"/>
  <c r="CC192" i="14"/>
  <c r="BU192" i="14"/>
  <c r="BM192" i="14"/>
  <c r="BE192" i="14"/>
  <c r="AW192" i="14"/>
  <c r="AO192" i="14"/>
  <c r="AG192" i="14"/>
  <c r="Y192" i="14"/>
  <c r="Q192" i="14"/>
  <c r="EJ192" i="14"/>
  <c r="DY192" i="14"/>
  <c r="DP192" i="14"/>
  <c r="DH192" i="14"/>
  <c r="CZ192" i="14"/>
  <c r="CR192" i="14"/>
  <c r="CJ192" i="14"/>
  <c r="CB192" i="14"/>
  <c r="BT192" i="14"/>
  <c r="BL192" i="14"/>
  <c r="BD192" i="14"/>
  <c r="AV192" i="14"/>
  <c r="AN192" i="14"/>
  <c r="AF192" i="14"/>
  <c r="X192" i="14"/>
  <c r="P192" i="14"/>
  <c r="EG192" i="14"/>
  <c r="DX192" i="14"/>
  <c r="DO192" i="14"/>
  <c r="DG192" i="14"/>
  <c r="CY192" i="14"/>
  <c r="CQ192" i="14"/>
  <c r="CI192" i="14"/>
  <c r="CA192" i="14"/>
  <c r="BS192" i="14"/>
  <c r="BK192" i="14"/>
  <c r="BC192" i="14"/>
  <c r="AU192" i="14"/>
  <c r="AM192" i="14"/>
  <c r="AE192" i="14"/>
  <c r="W192" i="14"/>
  <c r="EF192" i="14"/>
  <c r="DW192" i="14"/>
  <c r="DN192" i="14"/>
  <c r="DF192" i="14"/>
  <c r="CX192" i="14"/>
  <c r="CP192" i="14"/>
  <c r="CH192" i="14"/>
  <c r="BZ192" i="14"/>
  <c r="BR192" i="14"/>
  <c r="BJ192" i="14"/>
  <c r="BB192" i="14"/>
  <c r="AT192" i="14"/>
  <c r="AL192" i="14"/>
  <c r="AD192" i="14"/>
  <c r="V192" i="14"/>
  <c r="N192" i="14"/>
  <c r="EE192" i="14"/>
  <c r="DU192" i="14"/>
  <c r="DM192" i="14"/>
  <c r="DE192" i="14"/>
  <c r="CW192" i="14"/>
  <c r="CO192" i="14"/>
  <c r="CG192" i="14"/>
  <c r="BY192" i="14"/>
  <c r="BQ192" i="14"/>
  <c r="BI192" i="14"/>
  <c r="BA192" i="14"/>
  <c r="AS192" i="14"/>
  <c r="AK192" i="14"/>
  <c r="AC192" i="14"/>
  <c r="U192" i="14"/>
  <c r="EJ220" i="14"/>
  <c r="EB220" i="14"/>
  <c r="DT220" i="14"/>
  <c r="DL220" i="14"/>
  <c r="DD220" i="14"/>
  <c r="CV220" i="14"/>
  <c r="CN220" i="14"/>
  <c r="CF220" i="14"/>
  <c r="BX220" i="14"/>
  <c r="BP220" i="14"/>
  <c r="BH220" i="14"/>
  <c r="AZ220" i="14"/>
  <c r="AR220" i="14"/>
  <c r="AJ220" i="14"/>
  <c r="AB220" i="14"/>
  <c r="T220" i="14"/>
  <c r="EI220" i="14"/>
  <c r="EA220" i="14"/>
  <c r="DS220" i="14"/>
  <c r="DK220" i="14"/>
  <c r="DC220" i="14"/>
  <c r="CU220" i="14"/>
  <c r="CM220" i="14"/>
  <c r="CE220" i="14"/>
  <c r="BW220" i="14"/>
  <c r="BO220" i="14"/>
  <c r="BG220" i="14"/>
  <c r="AY220" i="14"/>
  <c r="AQ220" i="14"/>
  <c r="AI220" i="14"/>
  <c r="AA220" i="14"/>
  <c r="S220" i="14"/>
  <c r="EH220" i="14"/>
  <c r="DZ220" i="14"/>
  <c r="DR220" i="14"/>
  <c r="DJ220" i="14"/>
  <c r="DB220" i="14"/>
  <c r="CT220" i="14"/>
  <c r="CL220" i="14"/>
  <c r="CD220" i="14"/>
  <c r="BV220" i="14"/>
  <c r="BN220" i="14"/>
  <c r="BF220" i="14"/>
  <c r="AX220" i="14"/>
  <c r="AP220" i="14"/>
  <c r="AH220" i="14"/>
  <c r="Z220" i="14"/>
  <c r="R220" i="14"/>
  <c r="EG220" i="14"/>
  <c r="DY220" i="14"/>
  <c r="DQ220" i="14"/>
  <c r="DI220" i="14"/>
  <c r="DA220" i="14"/>
  <c r="CS220" i="14"/>
  <c r="CK220" i="14"/>
  <c r="CC220" i="14"/>
  <c r="BU220" i="14"/>
  <c r="BM220" i="14"/>
  <c r="BE220" i="14"/>
  <c r="AW220" i="14"/>
  <c r="AO220" i="14"/>
  <c r="AG220" i="14"/>
  <c r="Y220" i="14"/>
  <c r="Q220" i="14"/>
  <c r="EF220" i="14"/>
  <c r="DX220" i="14"/>
  <c r="DP220" i="14"/>
  <c r="DH220" i="14"/>
  <c r="CZ220" i="14"/>
  <c r="CR220" i="14"/>
  <c r="CJ220" i="14"/>
  <c r="CB220" i="14"/>
  <c r="BT220" i="14"/>
  <c r="BL220" i="14"/>
  <c r="BD220" i="14"/>
  <c r="AV220" i="14"/>
  <c r="AN220" i="14"/>
  <c r="AF220" i="14"/>
  <c r="X220" i="14"/>
  <c r="P220" i="14"/>
  <c r="EM220" i="14"/>
  <c r="EE220" i="14"/>
  <c r="DW220" i="14"/>
  <c r="DO220" i="14"/>
  <c r="DG220" i="14"/>
  <c r="CY220" i="14"/>
  <c r="CQ220" i="14"/>
  <c r="CI220" i="14"/>
  <c r="CA220" i="14"/>
  <c r="BS220" i="14"/>
  <c r="BK220" i="14"/>
  <c r="BC220" i="14"/>
  <c r="AU220" i="14"/>
  <c r="AM220" i="14"/>
  <c r="AE220" i="14"/>
  <c r="W220" i="14"/>
  <c r="EL220" i="14"/>
  <c r="ED220" i="14"/>
  <c r="DV220" i="14"/>
  <c r="DN220" i="14"/>
  <c r="DF220" i="14"/>
  <c r="CX220" i="14"/>
  <c r="CP220" i="14"/>
  <c r="CH220" i="14"/>
  <c r="BZ220" i="14"/>
  <c r="BR220" i="14"/>
  <c r="BJ220" i="14"/>
  <c r="BB220" i="14"/>
  <c r="AT220" i="14"/>
  <c r="AL220" i="14"/>
  <c r="AD220" i="14"/>
  <c r="V220" i="14"/>
  <c r="N220" i="14"/>
  <c r="EK220" i="14"/>
  <c r="EC220" i="14"/>
  <c r="DU220" i="14"/>
  <c r="DM220" i="14"/>
  <c r="DE220" i="14"/>
  <c r="CW220" i="14"/>
  <c r="CO220" i="14"/>
  <c r="CG220" i="14"/>
  <c r="BY220" i="14"/>
  <c r="BQ220" i="14"/>
  <c r="BI220" i="14"/>
  <c r="BA220" i="14"/>
  <c r="AS220" i="14"/>
  <c r="AK220" i="14"/>
  <c r="AC220" i="14"/>
  <c r="U220" i="14"/>
  <c r="EF195" i="14"/>
  <c r="DX195" i="14"/>
  <c r="DP195" i="14"/>
  <c r="DH195" i="14"/>
  <c r="CZ195" i="14"/>
  <c r="CR195" i="14"/>
  <c r="CJ195" i="14"/>
  <c r="CB195" i="14"/>
  <c r="BT195" i="14"/>
  <c r="BL195" i="14"/>
  <c r="BD195" i="14"/>
  <c r="AV195" i="14"/>
  <c r="AN195" i="14"/>
  <c r="AF195" i="14"/>
  <c r="X195" i="14"/>
  <c r="P195" i="14"/>
  <c r="EM195" i="14"/>
  <c r="EE195" i="14"/>
  <c r="DW195" i="14"/>
  <c r="DO195" i="14"/>
  <c r="DG195" i="14"/>
  <c r="CY195" i="14"/>
  <c r="CQ195" i="14"/>
  <c r="CI195" i="14"/>
  <c r="CA195" i="14"/>
  <c r="BS195" i="14"/>
  <c r="BK195" i="14"/>
  <c r="BC195" i="14"/>
  <c r="AU195" i="14"/>
  <c r="AM195" i="14"/>
  <c r="AE195" i="14"/>
  <c r="W195" i="14"/>
  <c r="EL195" i="14"/>
  <c r="ED195" i="14"/>
  <c r="DV195" i="14"/>
  <c r="DN195" i="14"/>
  <c r="DF195" i="14"/>
  <c r="CX195" i="14"/>
  <c r="CP195" i="14"/>
  <c r="CH195" i="14"/>
  <c r="BZ195" i="14"/>
  <c r="BR195" i="14"/>
  <c r="BJ195" i="14"/>
  <c r="BB195" i="14"/>
  <c r="AT195" i="14"/>
  <c r="AL195" i="14"/>
  <c r="AD195" i="14"/>
  <c r="V195" i="14"/>
  <c r="N195" i="14"/>
  <c r="EK195" i="14"/>
  <c r="EC195" i="14"/>
  <c r="DU195" i="14"/>
  <c r="DM195" i="14"/>
  <c r="DE195" i="14"/>
  <c r="CW195" i="14"/>
  <c r="CO195" i="14"/>
  <c r="CG195" i="14"/>
  <c r="BY195" i="14"/>
  <c r="BQ195" i="14"/>
  <c r="BI195" i="14"/>
  <c r="BA195" i="14"/>
  <c r="AS195" i="14"/>
  <c r="AK195" i="14"/>
  <c r="AC195" i="14"/>
  <c r="U195" i="14"/>
  <c r="EJ195" i="14"/>
  <c r="EB195" i="14"/>
  <c r="DT195" i="14"/>
  <c r="DL195" i="14"/>
  <c r="DD195" i="14"/>
  <c r="CV195" i="14"/>
  <c r="CN195" i="14"/>
  <c r="CF195" i="14"/>
  <c r="BX195" i="14"/>
  <c r="BP195" i="14"/>
  <c r="BH195" i="14"/>
  <c r="AZ195" i="14"/>
  <c r="AR195" i="14"/>
  <c r="AJ195" i="14"/>
  <c r="AB195" i="14"/>
  <c r="T195" i="14"/>
  <c r="EI195" i="14"/>
  <c r="EA195" i="14"/>
  <c r="DS195" i="14"/>
  <c r="DK195" i="14"/>
  <c r="DC195" i="14"/>
  <c r="CU195" i="14"/>
  <c r="CM195" i="14"/>
  <c r="CE195" i="14"/>
  <c r="BW195" i="14"/>
  <c r="BO195" i="14"/>
  <c r="BG195" i="14"/>
  <c r="AY195" i="14"/>
  <c r="AQ195" i="14"/>
  <c r="AI195" i="14"/>
  <c r="AA195" i="14"/>
  <c r="S195" i="14"/>
  <c r="EH195" i="14"/>
  <c r="DZ195" i="14"/>
  <c r="DR195" i="14"/>
  <c r="DJ195" i="14"/>
  <c r="DB195" i="14"/>
  <c r="CT195" i="14"/>
  <c r="CL195" i="14"/>
  <c r="CD195" i="14"/>
  <c r="BV195" i="14"/>
  <c r="BN195" i="14"/>
  <c r="BF195" i="14"/>
  <c r="AX195" i="14"/>
  <c r="AP195" i="14"/>
  <c r="AH195" i="14"/>
  <c r="Z195" i="14"/>
  <c r="R195" i="14"/>
  <c r="DY195" i="14"/>
  <c r="BM195" i="14"/>
  <c r="DQ195" i="14"/>
  <c r="BE195" i="14"/>
  <c r="DI195" i="14"/>
  <c r="AW195" i="14"/>
  <c r="DA195" i="14"/>
  <c r="AO195" i="14"/>
  <c r="CS195" i="14"/>
  <c r="AG195" i="14"/>
  <c r="CK195" i="14"/>
  <c r="Y195" i="14"/>
  <c r="CC195" i="14"/>
  <c r="Q195" i="14"/>
  <c r="EG195" i="14"/>
  <c r="BU195" i="14"/>
  <c r="EL243" i="14"/>
  <c r="ED243" i="14"/>
  <c r="DV243" i="14"/>
  <c r="DN243" i="14"/>
  <c r="DF243" i="14"/>
  <c r="CX243" i="14"/>
  <c r="CP243" i="14"/>
  <c r="CH243" i="14"/>
  <c r="BZ243" i="14"/>
  <c r="BR243" i="14"/>
  <c r="BJ243" i="14"/>
  <c r="BB243" i="14"/>
  <c r="AT243" i="14"/>
  <c r="AL243" i="14"/>
  <c r="AD243" i="14"/>
  <c r="V243" i="14"/>
  <c r="N243" i="14"/>
  <c r="EK243" i="14"/>
  <c r="EC243" i="14"/>
  <c r="DU243" i="14"/>
  <c r="DM243" i="14"/>
  <c r="DE243" i="14"/>
  <c r="CW243" i="14"/>
  <c r="CO243" i="14"/>
  <c r="CG243" i="14"/>
  <c r="BY243" i="14"/>
  <c r="BQ243" i="14"/>
  <c r="BI243" i="14"/>
  <c r="BA243" i="14"/>
  <c r="AS243" i="14"/>
  <c r="AK243" i="14"/>
  <c r="AC243" i="14"/>
  <c r="U243" i="14"/>
  <c r="EJ243" i="14"/>
  <c r="EB243" i="14"/>
  <c r="DT243" i="14"/>
  <c r="DL243" i="14"/>
  <c r="DD243" i="14"/>
  <c r="CV243" i="14"/>
  <c r="CN243" i="14"/>
  <c r="CF243" i="14"/>
  <c r="BX243" i="14"/>
  <c r="BP243" i="14"/>
  <c r="BH243" i="14"/>
  <c r="AZ243" i="14"/>
  <c r="AR243" i="14"/>
  <c r="AJ243" i="14"/>
  <c r="AB243" i="14"/>
  <c r="T243" i="14"/>
  <c r="EI243" i="14"/>
  <c r="EA243" i="14"/>
  <c r="DS243" i="14"/>
  <c r="DK243" i="14"/>
  <c r="DC243" i="14"/>
  <c r="CU243" i="14"/>
  <c r="CM243" i="14"/>
  <c r="CE243" i="14"/>
  <c r="BW243" i="14"/>
  <c r="BO243" i="14"/>
  <c r="BG243" i="14"/>
  <c r="AY243" i="14"/>
  <c r="AQ243" i="14"/>
  <c r="AI243" i="14"/>
  <c r="AA243" i="14"/>
  <c r="S243" i="14"/>
  <c r="EH243" i="14"/>
  <c r="DZ243" i="14"/>
  <c r="DR243" i="14"/>
  <c r="DJ243" i="14"/>
  <c r="DB243" i="14"/>
  <c r="CT243" i="14"/>
  <c r="CL243" i="14"/>
  <c r="CD243" i="14"/>
  <c r="BV243" i="14"/>
  <c r="BN243" i="14"/>
  <c r="BF243" i="14"/>
  <c r="AX243" i="14"/>
  <c r="AP243" i="14"/>
  <c r="AH243" i="14"/>
  <c r="Z243" i="14"/>
  <c r="R243" i="14"/>
  <c r="EG243" i="14"/>
  <c r="DY243" i="14"/>
  <c r="DQ243" i="14"/>
  <c r="DI243" i="14"/>
  <c r="DA243" i="14"/>
  <c r="CS243" i="14"/>
  <c r="CK243" i="14"/>
  <c r="CC243" i="14"/>
  <c r="BU243" i="14"/>
  <c r="BM243" i="14"/>
  <c r="BE243" i="14"/>
  <c r="AW243" i="14"/>
  <c r="AO243" i="14"/>
  <c r="AG243" i="14"/>
  <c r="Y243" i="14"/>
  <c r="Q243" i="14"/>
  <c r="EF243" i="14"/>
  <c r="DX243" i="14"/>
  <c r="DP243" i="14"/>
  <c r="DH243" i="14"/>
  <c r="CZ243" i="14"/>
  <c r="CR243" i="14"/>
  <c r="CJ243" i="14"/>
  <c r="CB243" i="14"/>
  <c r="BT243" i="14"/>
  <c r="BL243" i="14"/>
  <c r="BD243" i="14"/>
  <c r="AV243" i="14"/>
  <c r="AN243" i="14"/>
  <c r="AF243" i="14"/>
  <c r="X243" i="14"/>
  <c r="P243" i="14"/>
  <c r="EM243" i="14"/>
  <c r="EE243" i="14"/>
  <c r="DW243" i="14"/>
  <c r="DO243" i="14"/>
  <c r="DG243" i="14"/>
  <c r="CY243" i="14"/>
  <c r="CQ243" i="14"/>
  <c r="CI243" i="14"/>
  <c r="CA243" i="14"/>
  <c r="BS243" i="14"/>
  <c r="BK243" i="14"/>
  <c r="BC243" i="14"/>
  <c r="AU243" i="14"/>
  <c r="AM243" i="14"/>
  <c r="AE243" i="14"/>
  <c r="W243" i="14"/>
  <c r="EH315" i="14"/>
  <c r="DZ315" i="14"/>
  <c r="DR315" i="14"/>
  <c r="DJ315" i="14"/>
  <c r="DB315" i="14"/>
  <c r="CT315" i="14"/>
  <c r="CL315" i="14"/>
  <c r="CD315" i="14"/>
  <c r="BV315" i="14"/>
  <c r="BN315" i="14"/>
  <c r="BF315" i="14"/>
  <c r="AX315" i="14"/>
  <c r="AP315" i="14"/>
  <c r="AH315" i="14"/>
  <c r="Z315" i="14"/>
  <c r="R315" i="14"/>
  <c r="EG315" i="14"/>
  <c r="DY315" i="14"/>
  <c r="DQ315" i="14"/>
  <c r="DI315" i="14"/>
  <c r="DA315" i="14"/>
  <c r="CS315" i="14"/>
  <c r="CK315" i="14"/>
  <c r="CC315" i="14"/>
  <c r="BU315" i="14"/>
  <c r="BM315" i="14"/>
  <c r="BE315" i="14"/>
  <c r="AW315" i="14"/>
  <c r="AO315" i="14"/>
  <c r="AG315" i="14"/>
  <c r="Y315" i="14"/>
  <c r="Q315" i="14"/>
  <c r="EF315" i="14"/>
  <c r="DX315" i="14"/>
  <c r="DP315" i="14"/>
  <c r="DH315" i="14"/>
  <c r="CZ315" i="14"/>
  <c r="CR315" i="14"/>
  <c r="CJ315" i="14"/>
  <c r="CB315" i="14"/>
  <c r="BT315" i="14"/>
  <c r="BL315" i="14"/>
  <c r="BD315" i="14"/>
  <c r="AV315" i="14"/>
  <c r="AN315" i="14"/>
  <c r="AF315" i="14"/>
  <c r="X315" i="14"/>
  <c r="P315" i="14"/>
  <c r="EM315" i="14"/>
  <c r="EE315" i="14"/>
  <c r="DW315" i="14"/>
  <c r="DO315" i="14"/>
  <c r="DG315" i="14"/>
  <c r="CY315" i="14"/>
  <c r="CQ315" i="14"/>
  <c r="CI315" i="14"/>
  <c r="CA315" i="14"/>
  <c r="BS315" i="14"/>
  <c r="BK315" i="14"/>
  <c r="BC315" i="14"/>
  <c r="AU315" i="14"/>
  <c r="AM315" i="14"/>
  <c r="AE315" i="14"/>
  <c r="W315" i="14"/>
  <c r="EL315" i="14"/>
  <c r="ED315" i="14"/>
  <c r="DV315" i="14"/>
  <c r="DN315" i="14"/>
  <c r="DF315" i="14"/>
  <c r="CX315" i="14"/>
  <c r="CP315" i="14"/>
  <c r="CH315" i="14"/>
  <c r="BZ315" i="14"/>
  <c r="BR315" i="14"/>
  <c r="BJ315" i="14"/>
  <c r="BB315" i="14"/>
  <c r="AT315" i="14"/>
  <c r="AL315" i="14"/>
  <c r="AD315" i="14"/>
  <c r="V315" i="14"/>
  <c r="N315" i="14"/>
  <c r="EK315" i="14"/>
  <c r="EC315" i="14"/>
  <c r="DU315" i="14"/>
  <c r="DM315" i="14"/>
  <c r="DE315" i="14"/>
  <c r="CW315" i="14"/>
  <c r="CO315" i="14"/>
  <c r="CG315" i="14"/>
  <c r="BY315" i="14"/>
  <c r="BQ315" i="14"/>
  <c r="BI315" i="14"/>
  <c r="BA315" i="14"/>
  <c r="AS315" i="14"/>
  <c r="AK315" i="14"/>
  <c r="AC315" i="14"/>
  <c r="U315" i="14"/>
  <c r="EI315" i="14"/>
  <c r="EA315" i="14"/>
  <c r="DS315" i="14"/>
  <c r="DK315" i="14"/>
  <c r="DC315" i="14"/>
  <c r="CU315" i="14"/>
  <c r="CM315" i="14"/>
  <c r="CE315" i="14"/>
  <c r="BW315" i="14"/>
  <c r="BO315" i="14"/>
  <c r="BG315" i="14"/>
  <c r="AY315" i="14"/>
  <c r="AQ315" i="14"/>
  <c r="AI315" i="14"/>
  <c r="AA315" i="14"/>
  <c r="S315" i="14"/>
  <c r="CV315" i="14"/>
  <c r="AJ315" i="14"/>
  <c r="CN315" i="14"/>
  <c r="AB315" i="14"/>
  <c r="CF315" i="14"/>
  <c r="T315" i="14"/>
  <c r="EJ315" i="14"/>
  <c r="BX315" i="14"/>
  <c r="EB315" i="14"/>
  <c r="BP315" i="14"/>
  <c r="DT315" i="14"/>
  <c r="BH315" i="14"/>
  <c r="DD315" i="14"/>
  <c r="AR315" i="14"/>
  <c r="DL315" i="14"/>
  <c r="AZ315" i="14"/>
  <c r="EH142" i="14"/>
  <c r="DZ142" i="14"/>
  <c r="DR142" i="14"/>
  <c r="DJ142" i="14"/>
  <c r="DB142" i="14"/>
  <c r="CT142" i="14"/>
  <c r="CL142" i="14"/>
  <c r="CD142" i="14"/>
  <c r="BV142" i="14"/>
  <c r="BN142" i="14"/>
  <c r="BF142" i="14"/>
  <c r="AX142" i="14"/>
  <c r="AP142" i="14"/>
  <c r="AH142" i="14"/>
  <c r="Z142" i="14"/>
  <c r="R142" i="14"/>
  <c r="EG142" i="14"/>
  <c r="DY142" i="14"/>
  <c r="DQ142" i="14"/>
  <c r="DI142" i="14"/>
  <c r="DA142" i="14"/>
  <c r="CS142" i="14"/>
  <c r="CK142" i="14"/>
  <c r="CC142" i="14"/>
  <c r="BU142" i="14"/>
  <c r="BM142" i="14"/>
  <c r="BE142" i="14"/>
  <c r="AW142" i="14"/>
  <c r="AO142" i="14"/>
  <c r="AG142" i="14"/>
  <c r="Y142" i="14"/>
  <c r="Q142" i="14"/>
  <c r="EF142" i="14"/>
  <c r="DX142" i="14"/>
  <c r="DP142" i="14"/>
  <c r="DH142" i="14"/>
  <c r="CZ142" i="14"/>
  <c r="CR142" i="14"/>
  <c r="CJ142" i="14"/>
  <c r="CB142" i="14"/>
  <c r="BT142" i="14"/>
  <c r="BL142" i="14"/>
  <c r="BD142" i="14"/>
  <c r="AV142" i="14"/>
  <c r="AN142" i="14"/>
  <c r="AF142" i="14"/>
  <c r="X142" i="14"/>
  <c r="P142" i="14"/>
  <c r="EM142" i="14"/>
  <c r="EE142" i="14"/>
  <c r="DW142" i="14"/>
  <c r="DO142" i="14"/>
  <c r="DG142" i="14"/>
  <c r="CY142" i="14"/>
  <c r="CQ142" i="14"/>
  <c r="CI142" i="14"/>
  <c r="CA142" i="14"/>
  <c r="BS142" i="14"/>
  <c r="BK142" i="14"/>
  <c r="BC142" i="14"/>
  <c r="AU142" i="14"/>
  <c r="AM142" i="14"/>
  <c r="AE142" i="14"/>
  <c r="W142" i="14"/>
  <c r="EL142" i="14"/>
  <c r="ED142" i="14"/>
  <c r="DV142" i="14"/>
  <c r="DN142" i="14"/>
  <c r="DF142" i="14"/>
  <c r="CX142" i="14"/>
  <c r="CP142" i="14"/>
  <c r="CH142" i="14"/>
  <c r="BZ142" i="14"/>
  <c r="BR142" i="14"/>
  <c r="BJ142" i="14"/>
  <c r="BB142" i="14"/>
  <c r="AT142" i="14"/>
  <c r="AL142" i="14"/>
  <c r="AD142" i="14"/>
  <c r="V142" i="14"/>
  <c r="N142" i="14"/>
  <c r="EK142" i="14"/>
  <c r="EC142" i="14"/>
  <c r="DU142" i="14"/>
  <c r="DM142" i="14"/>
  <c r="DE142" i="14"/>
  <c r="CW142" i="14"/>
  <c r="CO142" i="14"/>
  <c r="CG142" i="14"/>
  <c r="BY142" i="14"/>
  <c r="BQ142" i="14"/>
  <c r="BI142" i="14"/>
  <c r="BA142" i="14"/>
  <c r="AS142" i="14"/>
  <c r="AK142" i="14"/>
  <c r="AC142" i="14"/>
  <c r="U142" i="14"/>
  <c r="EJ142" i="14"/>
  <c r="EB142" i="14"/>
  <c r="DT142" i="14"/>
  <c r="DL142" i="14"/>
  <c r="DD142" i="14"/>
  <c r="CV142" i="14"/>
  <c r="CN142" i="14"/>
  <c r="CF142" i="14"/>
  <c r="BX142" i="14"/>
  <c r="BP142" i="14"/>
  <c r="BH142" i="14"/>
  <c r="AZ142" i="14"/>
  <c r="AR142" i="14"/>
  <c r="AJ142" i="14"/>
  <c r="AB142" i="14"/>
  <c r="T142" i="14"/>
  <c r="EI142" i="14"/>
  <c r="EA142" i="14"/>
  <c r="DS142" i="14"/>
  <c r="DK142" i="14"/>
  <c r="DC142" i="14"/>
  <c r="CU142" i="14"/>
  <c r="CM142" i="14"/>
  <c r="CE142" i="14"/>
  <c r="BW142" i="14"/>
  <c r="BO142" i="14"/>
  <c r="BG142" i="14"/>
  <c r="AY142" i="14"/>
  <c r="AQ142" i="14"/>
  <c r="AI142" i="14"/>
  <c r="AA142" i="14"/>
  <c r="S142" i="14"/>
  <c r="EM155" i="14"/>
  <c r="EE155" i="14"/>
  <c r="DW155" i="14"/>
  <c r="DO155" i="14"/>
  <c r="DG155" i="14"/>
  <c r="CY155" i="14"/>
  <c r="CQ155" i="14"/>
  <c r="EL155" i="14"/>
  <c r="ED155" i="14"/>
  <c r="DV155" i="14"/>
  <c r="DN155" i="14"/>
  <c r="DF155" i="14"/>
  <c r="CX155" i="14"/>
  <c r="CP155" i="14"/>
  <c r="EI155" i="14"/>
  <c r="EA155" i="14"/>
  <c r="DS155" i="14"/>
  <c r="DK155" i="14"/>
  <c r="DC155" i="14"/>
  <c r="CU155" i="14"/>
  <c r="EH155" i="14"/>
  <c r="DZ155" i="14"/>
  <c r="DR155" i="14"/>
  <c r="DJ155" i="14"/>
  <c r="DB155" i="14"/>
  <c r="CT155" i="14"/>
  <c r="DX155" i="14"/>
  <c r="DH155" i="14"/>
  <c r="CR155" i="14"/>
  <c r="CH155" i="14"/>
  <c r="BZ155" i="14"/>
  <c r="BR155" i="14"/>
  <c r="BJ155" i="14"/>
  <c r="BB155" i="14"/>
  <c r="AT155" i="14"/>
  <c r="AL155" i="14"/>
  <c r="AD155" i="14"/>
  <c r="V155" i="14"/>
  <c r="N155" i="14"/>
  <c r="EK155" i="14"/>
  <c r="DU155" i="14"/>
  <c r="DE155" i="14"/>
  <c r="CO155" i="14"/>
  <c r="CG155" i="14"/>
  <c r="BY155" i="14"/>
  <c r="BQ155" i="14"/>
  <c r="BI155" i="14"/>
  <c r="BA155" i="14"/>
  <c r="AS155" i="14"/>
  <c r="AK155" i="14"/>
  <c r="AC155" i="14"/>
  <c r="U155" i="14"/>
  <c r="EJ155" i="14"/>
  <c r="DT155" i="14"/>
  <c r="DD155" i="14"/>
  <c r="CN155" i="14"/>
  <c r="CF155" i="14"/>
  <c r="BX155" i="14"/>
  <c r="BP155" i="14"/>
  <c r="BH155" i="14"/>
  <c r="AZ155" i="14"/>
  <c r="AR155" i="14"/>
  <c r="AJ155" i="14"/>
  <c r="AB155" i="14"/>
  <c r="T155" i="14"/>
  <c r="EG155" i="14"/>
  <c r="DQ155" i="14"/>
  <c r="DA155" i="14"/>
  <c r="CM155" i="14"/>
  <c r="CE155" i="14"/>
  <c r="BW155" i="14"/>
  <c r="BO155" i="14"/>
  <c r="BG155" i="14"/>
  <c r="AY155" i="14"/>
  <c r="AQ155" i="14"/>
  <c r="AI155" i="14"/>
  <c r="AA155" i="14"/>
  <c r="S155" i="14"/>
  <c r="EF155" i="14"/>
  <c r="DP155" i="14"/>
  <c r="CZ155" i="14"/>
  <c r="CL155" i="14"/>
  <c r="CD155" i="14"/>
  <c r="BV155" i="14"/>
  <c r="BN155" i="14"/>
  <c r="BF155" i="14"/>
  <c r="AX155" i="14"/>
  <c r="AP155" i="14"/>
  <c r="AH155" i="14"/>
  <c r="Z155" i="14"/>
  <c r="R155" i="14"/>
  <c r="EC155" i="14"/>
  <c r="DM155" i="14"/>
  <c r="CW155" i="14"/>
  <c r="CK155" i="14"/>
  <c r="CC155" i="14"/>
  <c r="BU155" i="14"/>
  <c r="BM155" i="14"/>
  <c r="BE155" i="14"/>
  <c r="AW155" i="14"/>
  <c r="AO155" i="14"/>
  <c r="AG155" i="14"/>
  <c r="Y155" i="14"/>
  <c r="Q155" i="14"/>
  <c r="EB155" i="14"/>
  <c r="DL155" i="14"/>
  <c r="CV155" i="14"/>
  <c r="CJ155" i="14"/>
  <c r="CB155" i="14"/>
  <c r="BT155" i="14"/>
  <c r="BL155" i="14"/>
  <c r="BD155" i="14"/>
  <c r="AV155" i="14"/>
  <c r="AN155" i="14"/>
  <c r="AF155" i="14"/>
  <c r="X155" i="14"/>
  <c r="P155" i="14"/>
  <c r="DY155" i="14"/>
  <c r="DI155" i="14"/>
  <c r="CS155" i="14"/>
  <c r="CI155" i="14"/>
  <c r="CA155" i="14"/>
  <c r="BS155" i="14"/>
  <c r="BK155" i="14"/>
  <c r="BC155" i="14"/>
  <c r="AU155" i="14"/>
  <c r="AM155" i="14"/>
  <c r="AE155" i="14"/>
  <c r="W155" i="14"/>
  <c r="EF199" i="14"/>
  <c r="DX199" i="14"/>
  <c r="DP199" i="14"/>
  <c r="DH199" i="14"/>
  <c r="CZ199" i="14"/>
  <c r="CR199" i="14"/>
  <c r="CJ199" i="14"/>
  <c r="CB199" i="14"/>
  <c r="BT199" i="14"/>
  <c r="BL199" i="14"/>
  <c r="BD199" i="14"/>
  <c r="AV199" i="14"/>
  <c r="AN199" i="14"/>
  <c r="AF199" i="14"/>
  <c r="X199" i="14"/>
  <c r="P199" i="14"/>
  <c r="EM199" i="14"/>
  <c r="EE199" i="14"/>
  <c r="DW199" i="14"/>
  <c r="DO199" i="14"/>
  <c r="DG199" i="14"/>
  <c r="CY199" i="14"/>
  <c r="CQ199" i="14"/>
  <c r="CI199" i="14"/>
  <c r="CA199" i="14"/>
  <c r="BS199" i="14"/>
  <c r="BK199" i="14"/>
  <c r="BC199" i="14"/>
  <c r="AU199" i="14"/>
  <c r="AM199" i="14"/>
  <c r="AE199" i="14"/>
  <c r="W199" i="14"/>
  <c r="EL199" i="14"/>
  <c r="ED199" i="14"/>
  <c r="DV199" i="14"/>
  <c r="DN199" i="14"/>
  <c r="DF199" i="14"/>
  <c r="CX199" i="14"/>
  <c r="CP199" i="14"/>
  <c r="CH199" i="14"/>
  <c r="BZ199" i="14"/>
  <c r="BR199" i="14"/>
  <c r="BJ199" i="14"/>
  <c r="BB199" i="14"/>
  <c r="AT199" i="14"/>
  <c r="AL199" i="14"/>
  <c r="AD199" i="14"/>
  <c r="V199" i="14"/>
  <c r="N199" i="14"/>
  <c r="EK199" i="14"/>
  <c r="EC199" i="14"/>
  <c r="DU199" i="14"/>
  <c r="DM199" i="14"/>
  <c r="DE199" i="14"/>
  <c r="CW199" i="14"/>
  <c r="CO199" i="14"/>
  <c r="CG199" i="14"/>
  <c r="BY199" i="14"/>
  <c r="BQ199" i="14"/>
  <c r="BI199" i="14"/>
  <c r="BA199" i="14"/>
  <c r="AS199" i="14"/>
  <c r="AK199" i="14"/>
  <c r="AC199" i="14"/>
  <c r="U199" i="14"/>
  <c r="EJ199" i="14"/>
  <c r="EB199" i="14"/>
  <c r="DT199" i="14"/>
  <c r="DL199" i="14"/>
  <c r="DD199" i="14"/>
  <c r="CV199" i="14"/>
  <c r="CN199" i="14"/>
  <c r="CF199" i="14"/>
  <c r="BX199" i="14"/>
  <c r="BP199" i="14"/>
  <c r="BH199" i="14"/>
  <c r="AZ199" i="14"/>
  <c r="AR199" i="14"/>
  <c r="AJ199" i="14"/>
  <c r="AB199" i="14"/>
  <c r="T199" i="14"/>
  <c r="EI199" i="14"/>
  <c r="EA199" i="14"/>
  <c r="DS199" i="14"/>
  <c r="DK199" i="14"/>
  <c r="DC199" i="14"/>
  <c r="CU199" i="14"/>
  <c r="CM199" i="14"/>
  <c r="CE199" i="14"/>
  <c r="BW199" i="14"/>
  <c r="BO199" i="14"/>
  <c r="BG199" i="14"/>
  <c r="AY199" i="14"/>
  <c r="AQ199" i="14"/>
  <c r="AI199" i="14"/>
  <c r="AA199" i="14"/>
  <c r="S199" i="14"/>
  <c r="EH199" i="14"/>
  <c r="DZ199" i="14"/>
  <c r="DR199" i="14"/>
  <c r="DJ199" i="14"/>
  <c r="DB199" i="14"/>
  <c r="CT199" i="14"/>
  <c r="CL199" i="14"/>
  <c r="CD199" i="14"/>
  <c r="BV199" i="14"/>
  <c r="BN199" i="14"/>
  <c r="BF199" i="14"/>
  <c r="AX199" i="14"/>
  <c r="AP199" i="14"/>
  <c r="AH199" i="14"/>
  <c r="Z199" i="14"/>
  <c r="R199" i="14"/>
  <c r="CC199" i="14"/>
  <c r="Q199" i="14"/>
  <c r="EG199" i="14"/>
  <c r="BU199" i="14"/>
  <c r="DY199" i="14"/>
  <c r="BM199" i="14"/>
  <c r="DQ199" i="14"/>
  <c r="BE199" i="14"/>
  <c r="DI199" i="14"/>
  <c r="AW199" i="14"/>
  <c r="DA199" i="14"/>
  <c r="AO199" i="14"/>
  <c r="CS199" i="14"/>
  <c r="AG199" i="14"/>
  <c r="CK199" i="14"/>
  <c r="Y199" i="14"/>
  <c r="EF215" i="14"/>
  <c r="DX215" i="14"/>
  <c r="DP215" i="14"/>
  <c r="DH215" i="14"/>
  <c r="CZ215" i="14"/>
  <c r="CR215" i="14"/>
  <c r="CJ215" i="14"/>
  <c r="CB215" i="14"/>
  <c r="BT215" i="14"/>
  <c r="BL215" i="14"/>
  <c r="BD215" i="14"/>
  <c r="AV215" i="14"/>
  <c r="AN215" i="14"/>
  <c r="AF215" i="14"/>
  <c r="X215" i="14"/>
  <c r="P215" i="14"/>
  <c r="EM215" i="14"/>
  <c r="EE215" i="14"/>
  <c r="DW215" i="14"/>
  <c r="DO215" i="14"/>
  <c r="DG215" i="14"/>
  <c r="CY215" i="14"/>
  <c r="CQ215" i="14"/>
  <c r="CI215" i="14"/>
  <c r="CA215" i="14"/>
  <c r="BS215" i="14"/>
  <c r="BK215" i="14"/>
  <c r="BC215" i="14"/>
  <c r="AU215" i="14"/>
  <c r="AM215" i="14"/>
  <c r="AE215" i="14"/>
  <c r="W215" i="14"/>
  <c r="EL215" i="14"/>
  <c r="ED215" i="14"/>
  <c r="DV215" i="14"/>
  <c r="DN215" i="14"/>
  <c r="DF215" i="14"/>
  <c r="CX215" i="14"/>
  <c r="CP215" i="14"/>
  <c r="CH215" i="14"/>
  <c r="BZ215" i="14"/>
  <c r="BR215" i="14"/>
  <c r="BJ215" i="14"/>
  <c r="BB215" i="14"/>
  <c r="AT215" i="14"/>
  <c r="AL215" i="14"/>
  <c r="AD215" i="14"/>
  <c r="V215" i="14"/>
  <c r="N215" i="14"/>
  <c r="EK215" i="14"/>
  <c r="EC215" i="14"/>
  <c r="DU215" i="14"/>
  <c r="DM215" i="14"/>
  <c r="DE215" i="14"/>
  <c r="CW215" i="14"/>
  <c r="CO215" i="14"/>
  <c r="CG215" i="14"/>
  <c r="BY215" i="14"/>
  <c r="BQ215" i="14"/>
  <c r="BI215" i="14"/>
  <c r="BA215" i="14"/>
  <c r="AS215" i="14"/>
  <c r="AK215" i="14"/>
  <c r="AC215" i="14"/>
  <c r="U215" i="14"/>
  <c r="EJ215" i="14"/>
  <c r="EB215" i="14"/>
  <c r="DT215" i="14"/>
  <c r="DL215" i="14"/>
  <c r="DD215" i="14"/>
  <c r="CV215" i="14"/>
  <c r="CN215" i="14"/>
  <c r="CF215" i="14"/>
  <c r="BX215" i="14"/>
  <c r="BP215" i="14"/>
  <c r="BH215" i="14"/>
  <c r="AZ215" i="14"/>
  <c r="AR215" i="14"/>
  <c r="AJ215" i="14"/>
  <c r="AB215" i="14"/>
  <c r="T215" i="14"/>
  <c r="EI215" i="14"/>
  <c r="EA215" i="14"/>
  <c r="DS215" i="14"/>
  <c r="DK215" i="14"/>
  <c r="DC215" i="14"/>
  <c r="CU215" i="14"/>
  <c r="CM215" i="14"/>
  <c r="CE215" i="14"/>
  <c r="BW215" i="14"/>
  <c r="BO215" i="14"/>
  <c r="BG215" i="14"/>
  <c r="AY215" i="14"/>
  <c r="AQ215" i="14"/>
  <c r="AI215" i="14"/>
  <c r="AA215" i="14"/>
  <c r="S215" i="14"/>
  <c r="EH215" i="14"/>
  <c r="DZ215" i="14"/>
  <c r="DR215" i="14"/>
  <c r="DJ215" i="14"/>
  <c r="DB215" i="14"/>
  <c r="CT215" i="14"/>
  <c r="CL215" i="14"/>
  <c r="CD215" i="14"/>
  <c r="BV215" i="14"/>
  <c r="BN215" i="14"/>
  <c r="BF215" i="14"/>
  <c r="AX215" i="14"/>
  <c r="AP215" i="14"/>
  <c r="AH215" i="14"/>
  <c r="Z215" i="14"/>
  <c r="R215" i="14"/>
  <c r="EG215" i="14"/>
  <c r="DY215" i="14"/>
  <c r="DQ215" i="14"/>
  <c r="DI215" i="14"/>
  <c r="DA215" i="14"/>
  <c r="CS215" i="14"/>
  <c r="CK215" i="14"/>
  <c r="CC215" i="14"/>
  <c r="BU215" i="14"/>
  <c r="BM215" i="14"/>
  <c r="BE215" i="14"/>
  <c r="AW215" i="14"/>
  <c r="AO215" i="14"/>
  <c r="AG215" i="14"/>
  <c r="Y215" i="14"/>
  <c r="Q215" i="14"/>
  <c r="U30" i="14"/>
  <c r="U26" i="14"/>
  <c r="U29" i="14"/>
  <c r="U28" i="14"/>
  <c r="U27" i="14"/>
  <c r="T90" i="14"/>
  <c r="S90" i="14"/>
  <c r="D627" i="14"/>
  <c r="C628" i="14"/>
  <c r="T75" i="14"/>
  <c r="S75" i="14"/>
  <c r="T43" i="14"/>
  <c r="S43" i="14"/>
  <c r="T94" i="14"/>
  <c r="S94" i="14"/>
  <c r="T84" i="14"/>
  <c r="S84" i="14"/>
  <c r="T91" i="14"/>
  <c r="S91" i="14"/>
  <c r="T59" i="14"/>
  <c r="S59" i="14"/>
  <c r="T89" i="14"/>
  <c r="S89" i="14"/>
  <c r="T73" i="14"/>
  <c r="S73" i="14"/>
  <c r="S57" i="14"/>
  <c r="T57" i="14"/>
  <c r="T41" i="14"/>
  <c r="S41" i="14"/>
  <c r="U16" i="14"/>
  <c r="M82" i="14" s="1"/>
  <c r="U18" i="14"/>
  <c r="U17" i="14"/>
  <c r="T71" i="14"/>
  <c r="S71" i="14"/>
  <c r="T55" i="14"/>
  <c r="S55" i="14"/>
  <c r="T39" i="14"/>
  <c r="S39" i="14"/>
  <c r="T86" i="14"/>
  <c r="S86" i="14"/>
  <c r="C103" i="14"/>
  <c r="D102" i="14"/>
  <c r="T85" i="14"/>
  <c r="S85" i="14"/>
  <c r="T69" i="14"/>
  <c r="S69" i="14"/>
  <c r="S53" i="14"/>
  <c r="T53" i="14"/>
  <c r="S37" i="14"/>
  <c r="T37" i="14"/>
  <c r="E101" i="14"/>
  <c r="G101" i="14" s="1"/>
  <c r="T88" i="14"/>
  <c r="S88" i="14"/>
  <c r="T87" i="14"/>
  <c r="S87" i="14"/>
  <c r="T67" i="14"/>
  <c r="S67" i="14"/>
  <c r="S35" i="14"/>
  <c r="T35" i="14"/>
  <c r="T92" i="14"/>
  <c r="S92" i="14"/>
  <c r="T83" i="14"/>
  <c r="S83" i="14"/>
  <c r="T51" i="14"/>
  <c r="S51" i="14"/>
  <c r="T81" i="14"/>
  <c r="S81" i="14"/>
  <c r="T65" i="14"/>
  <c r="S65" i="14"/>
  <c r="S49" i="14"/>
  <c r="T49" i="14"/>
  <c r="C362" i="14"/>
  <c r="C363" i="14" s="1"/>
  <c r="C364" i="14" s="1"/>
  <c r="C365" i="14" s="1"/>
  <c r="C366" i="14" s="1"/>
  <c r="C367" i="14" s="1"/>
  <c r="C368" i="14" s="1"/>
  <c r="C369" i="14" s="1"/>
  <c r="C370" i="14" s="1"/>
  <c r="C371" i="14" s="1"/>
  <c r="C372" i="14" s="1"/>
  <c r="C373" i="14" s="1"/>
  <c r="C374" i="14" s="1"/>
  <c r="C375" i="14" s="1"/>
  <c r="C376" i="14" s="1"/>
  <c r="C377" i="14" s="1"/>
  <c r="C378" i="14" s="1"/>
  <c r="C379" i="14" s="1"/>
  <c r="C380" i="14" s="1"/>
  <c r="C381" i="14" s="1"/>
  <c r="C382" i="14" s="1"/>
  <c r="C383" i="14" s="1"/>
  <c r="C384" i="14" s="1"/>
  <c r="C385" i="14" s="1"/>
  <c r="C386" i="14" s="1"/>
  <c r="C387" i="14" s="1"/>
  <c r="C388" i="14" s="1"/>
  <c r="C389" i="14" s="1"/>
  <c r="C390" i="14" s="1"/>
  <c r="C391" i="14" s="1"/>
  <c r="C392" i="14" s="1"/>
  <c r="C393" i="14" s="1"/>
  <c r="C394" i="14" s="1"/>
  <c r="C395" i="14" s="1"/>
  <c r="C396" i="14" s="1"/>
  <c r="C397" i="14" s="1"/>
  <c r="C398" i="14" s="1"/>
  <c r="C399" i="14" s="1"/>
  <c r="C400" i="14" s="1"/>
  <c r="C401" i="14" s="1"/>
  <c r="C402" i="14" s="1"/>
  <c r="C403" i="14" s="1"/>
  <c r="C404" i="14" s="1"/>
  <c r="C405" i="14" s="1"/>
  <c r="C406" i="14" s="1"/>
  <c r="C407" i="14" s="1"/>
  <c r="C408" i="14" s="1"/>
  <c r="C409" i="14" s="1"/>
  <c r="C410" i="14" s="1"/>
  <c r="C411" i="14" s="1"/>
  <c r="C412" i="14" s="1"/>
  <c r="C413" i="14" s="1"/>
  <c r="C414" i="14" s="1"/>
  <c r="C415" i="14" s="1"/>
  <c r="C416" i="14" s="1"/>
  <c r="C417" i="14" s="1"/>
  <c r="C418" i="14" s="1"/>
  <c r="C419" i="14" s="1"/>
  <c r="C420" i="14" s="1"/>
  <c r="C421" i="14" s="1"/>
  <c r="C422" i="14" s="1"/>
  <c r="C423" i="14" s="1"/>
  <c r="C424" i="14" s="1"/>
  <c r="C425" i="14" s="1"/>
  <c r="C426" i="14" s="1"/>
  <c r="C427" i="14" s="1"/>
  <c r="C428" i="14" s="1"/>
  <c r="C429" i="14" s="1"/>
  <c r="C430" i="14" s="1"/>
  <c r="C431" i="14" s="1"/>
  <c r="C432" i="14" s="1"/>
  <c r="C433" i="14" s="1"/>
  <c r="C434" i="14" s="1"/>
  <c r="C435" i="14" s="1"/>
  <c r="C436" i="14" s="1"/>
  <c r="C437" i="14" s="1"/>
  <c r="C438" i="14" s="1"/>
  <c r="C439" i="14" s="1"/>
  <c r="C440" i="14" s="1"/>
  <c r="C441" i="14" s="1"/>
  <c r="C442" i="14" s="1"/>
  <c r="C443" i="14" s="1"/>
  <c r="C444" i="14" s="1"/>
  <c r="C445" i="14" s="1"/>
  <c r="C446" i="14" s="1"/>
  <c r="C447" i="14" s="1"/>
  <c r="C448" i="14" s="1"/>
  <c r="C449" i="14" s="1"/>
  <c r="C450" i="14" s="1"/>
  <c r="C451" i="14" s="1"/>
  <c r="C452" i="14" s="1"/>
  <c r="C453" i="14" s="1"/>
  <c r="C454" i="14" s="1"/>
  <c r="C455" i="14" s="1"/>
  <c r="C456" i="14" s="1"/>
  <c r="C457" i="14" s="1"/>
  <c r="C458" i="14" s="1"/>
  <c r="C459" i="14" s="1"/>
  <c r="C460" i="14" s="1"/>
  <c r="C461" i="14" s="1"/>
  <c r="C462" i="14" s="1"/>
  <c r="C463" i="14" s="1"/>
  <c r="C464" i="14" s="1"/>
  <c r="C465" i="14" s="1"/>
  <c r="C466" i="14" s="1"/>
  <c r="C467" i="14" s="1"/>
  <c r="C468" i="14" s="1"/>
  <c r="C469" i="14" s="1"/>
  <c r="C470" i="14" s="1"/>
  <c r="C471" i="14" s="1"/>
  <c r="C472" i="14" s="1"/>
  <c r="C473" i="14" s="1"/>
  <c r="C474" i="14" s="1"/>
  <c r="C475" i="14" s="1"/>
  <c r="C476" i="14" s="1"/>
  <c r="C477" i="14" s="1"/>
  <c r="C478" i="14" s="1"/>
  <c r="C479" i="14" s="1"/>
  <c r="C480" i="14" s="1"/>
  <c r="C481" i="14" s="1"/>
  <c r="C482" i="14" s="1"/>
  <c r="C483" i="14" s="1"/>
  <c r="C484" i="14" s="1"/>
  <c r="C485" i="14" s="1"/>
  <c r="C486" i="14" s="1"/>
  <c r="C487" i="14" s="1"/>
  <c r="C488" i="14" s="1"/>
  <c r="C489" i="14" s="1"/>
  <c r="C490" i="14" s="1"/>
  <c r="C491" i="14" s="1"/>
  <c r="C492" i="14" s="1"/>
  <c r="C493" i="14" s="1"/>
  <c r="C494" i="14" s="1"/>
  <c r="C495" i="14" s="1"/>
  <c r="C496" i="14" s="1"/>
  <c r="C497" i="14" s="1"/>
  <c r="C498" i="14" s="1"/>
  <c r="C499" i="14" s="1"/>
  <c r="C500" i="14" s="1"/>
  <c r="C501" i="14" s="1"/>
  <c r="C502" i="14" s="1"/>
  <c r="C503" i="14" s="1"/>
  <c r="C504" i="14" s="1"/>
  <c r="C505" i="14" s="1"/>
  <c r="C506" i="14" s="1"/>
  <c r="C507" i="14" s="1"/>
  <c r="C508" i="14" s="1"/>
  <c r="C509" i="14" s="1"/>
  <c r="C510" i="14" s="1"/>
  <c r="C511" i="14" s="1"/>
  <c r="C512" i="14" s="1"/>
  <c r="C513" i="14" s="1"/>
  <c r="C514" i="14" s="1"/>
  <c r="C515" i="14" s="1"/>
  <c r="C516" i="14" s="1"/>
  <c r="C517" i="14" s="1"/>
  <c r="C518" i="14" s="1"/>
  <c r="C519" i="14" s="1"/>
  <c r="C520" i="14" s="1"/>
  <c r="C521" i="14" s="1"/>
  <c r="C522" i="14" s="1"/>
  <c r="C523" i="14" s="1"/>
  <c r="C524" i="14" s="1"/>
  <c r="C525" i="14" s="1"/>
  <c r="C526" i="14" s="1"/>
  <c r="C527" i="14" s="1"/>
  <c r="C528" i="14" s="1"/>
  <c r="C529" i="14" s="1"/>
  <c r="C530" i="14" s="1"/>
  <c r="C531" i="14" s="1"/>
  <c r="C532" i="14" s="1"/>
  <c r="C533" i="14" s="1"/>
  <c r="C534" i="14" s="1"/>
  <c r="C535" i="14" s="1"/>
  <c r="C536" i="14" s="1"/>
  <c r="C537" i="14" s="1"/>
  <c r="C538" i="14" s="1"/>
  <c r="C539" i="14" s="1"/>
  <c r="C540" i="14" s="1"/>
  <c r="C541" i="14" s="1"/>
  <c r="C542" i="14" s="1"/>
  <c r="C543" i="14" s="1"/>
  <c r="C544" i="14" s="1"/>
  <c r="C545" i="14" s="1"/>
  <c r="C546" i="14" s="1"/>
  <c r="C547" i="14" s="1"/>
  <c r="C548" i="14" s="1"/>
  <c r="C549" i="14" s="1"/>
  <c r="C550" i="14" s="1"/>
  <c r="C551" i="14" s="1"/>
  <c r="C552" i="14" s="1"/>
  <c r="C553" i="14" s="1"/>
  <c r="C554" i="14" s="1"/>
  <c r="C555" i="14" s="1"/>
  <c r="C556" i="14" s="1"/>
  <c r="C557" i="14" s="1"/>
  <c r="C558" i="14" s="1"/>
  <c r="C559" i="14" s="1"/>
  <c r="C560" i="14" s="1"/>
  <c r="C561" i="14" s="1"/>
  <c r="C562" i="14" s="1"/>
  <c r="C563" i="14" s="1"/>
  <c r="C564" i="14" s="1"/>
  <c r="C565" i="14" s="1"/>
  <c r="C566" i="14" s="1"/>
  <c r="C567" i="14" s="1"/>
  <c r="C568" i="14" s="1"/>
  <c r="C569" i="14" s="1"/>
  <c r="C570" i="14" s="1"/>
  <c r="C571" i="14" s="1"/>
  <c r="C572" i="14" s="1"/>
  <c r="C573" i="14" s="1"/>
  <c r="C574" i="14" s="1"/>
  <c r="C575" i="14" s="1"/>
  <c r="C576" i="14" s="1"/>
  <c r="C577" i="14" s="1"/>
  <c r="C578" i="14" s="1"/>
  <c r="C579" i="14" s="1"/>
  <c r="C580" i="14" s="1"/>
  <c r="C581" i="14" s="1"/>
  <c r="C582" i="14" s="1"/>
  <c r="C583" i="14" s="1"/>
  <c r="C584" i="14" s="1"/>
  <c r="C585" i="14" s="1"/>
  <c r="C586" i="14" s="1"/>
  <c r="C587" i="14" s="1"/>
  <c r="C588" i="14" s="1"/>
  <c r="C589" i="14" s="1"/>
  <c r="C590" i="14" s="1"/>
  <c r="C591" i="14" s="1"/>
  <c r="C592" i="14" s="1"/>
  <c r="C593" i="14" s="1"/>
  <c r="C594" i="14" s="1"/>
  <c r="C595" i="14" s="1"/>
  <c r="C596" i="14" s="1"/>
  <c r="C597" i="14" s="1"/>
  <c r="C598" i="14" s="1"/>
  <c r="C599" i="14" s="1"/>
  <c r="C600" i="14" s="1"/>
  <c r="C601" i="14" s="1"/>
  <c r="C602" i="14" s="1"/>
  <c r="C603" i="14" s="1"/>
  <c r="C604" i="14" s="1"/>
  <c r="C605" i="14" s="1"/>
  <c r="C606" i="14" s="1"/>
  <c r="C607" i="14" s="1"/>
  <c r="C608" i="14" s="1"/>
  <c r="C609" i="14" s="1"/>
  <c r="C610" i="14" s="1"/>
  <c r="C611" i="14" s="1"/>
  <c r="C612" i="14" s="1"/>
  <c r="C613" i="14" s="1"/>
  <c r="C614" i="14" s="1"/>
  <c r="C615" i="14" s="1"/>
  <c r="C616" i="14" s="1"/>
  <c r="C617" i="14" s="1"/>
  <c r="A101" i="14"/>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N626" i="14"/>
  <c r="A627" i="14"/>
  <c r="T79" i="14"/>
  <c r="S79" i="14"/>
  <c r="S63" i="14"/>
  <c r="T63" i="14"/>
  <c r="T47" i="14"/>
  <c r="S47" i="14"/>
  <c r="T95" i="14"/>
  <c r="S95" i="14"/>
  <c r="T93" i="14"/>
  <c r="S93" i="14"/>
  <c r="T77" i="14"/>
  <c r="S77" i="14"/>
  <c r="S61" i="14"/>
  <c r="T61" i="14"/>
  <c r="T45" i="14"/>
  <c r="S45" i="14"/>
  <c r="U13" i="14"/>
  <c r="U12" i="14"/>
  <c r="F25" i="11"/>
  <c r="J25" i="11" s="1"/>
  <c r="K25" i="11" s="1"/>
  <c r="G25" i="11"/>
  <c r="F24" i="11"/>
  <c r="J24" i="11" s="1"/>
  <c r="K24" i="11" s="1"/>
  <c r="G24" i="11"/>
  <c r="D26" i="11"/>
  <c r="G26" i="11" s="1"/>
  <c r="O217" i="14"/>
  <c r="O281" i="14"/>
  <c r="O290" i="14"/>
  <c r="O232" i="14"/>
  <c r="O135" i="14"/>
  <c r="O323" i="14"/>
  <c r="O184" i="14"/>
  <c r="O112" i="14"/>
  <c r="O114" i="14"/>
  <c r="O186" i="14"/>
  <c r="O152" i="14"/>
  <c r="O161" i="14"/>
  <c r="O189" i="14"/>
  <c r="O331" i="14"/>
  <c r="O265" i="14"/>
  <c r="O260" i="14"/>
  <c r="O171" i="14"/>
  <c r="O306" i="14"/>
  <c r="O271" i="14"/>
  <c r="O270" i="14"/>
  <c r="O252" i="14"/>
  <c r="O104" i="14"/>
  <c r="O316" i="14"/>
  <c r="O208" i="14"/>
  <c r="O227" i="14"/>
  <c r="O300" i="14"/>
  <c r="O132" i="14"/>
  <c r="O342" i="14"/>
  <c r="O219" i="14"/>
  <c r="O126" i="14"/>
  <c r="O162" i="14"/>
  <c r="O168" i="14"/>
  <c r="O311" i="14"/>
  <c r="O347" i="14"/>
  <c r="O335" i="14"/>
  <c r="O205" i="14"/>
  <c r="O246" i="14"/>
  <c r="O180" i="14"/>
  <c r="O203" i="14"/>
  <c r="O170" i="14"/>
  <c r="O145" i="14"/>
  <c r="O151" i="14"/>
  <c r="O348" i="14"/>
  <c r="O167" i="14"/>
  <c r="O303" i="14"/>
  <c r="O144" i="14"/>
  <c r="O174" i="14"/>
  <c r="O198" i="14"/>
  <c r="O294" i="14"/>
  <c r="O346" i="14"/>
  <c r="O293" i="14"/>
  <c r="O228" i="14"/>
  <c r="O305" i="14"/>
  <c r="O240" i="14"/>
  <c r="O336" i="14"/>
  <c r="O291" i="14"/>
  <c r="O317" i="14"/>
  <c r="O137" i="14"/>
  <c r="O157" i="14"/>
  <c r="O164" i="14"/>
  <c r="O332" i="14"/>
  <c r="O353" i="14"/>
  <c r="O319" i="14"/>
  <c r="O279" i="14"/>
  <c r="O221" i="14"/>
  <c r="O224" i="14"/>
  <c r="O134" i="14"/>
  <c r="O264" i="14"/>
  <c r="O310" i="14"/>
  <c r="O183" i="14"/>
  <c r="O267" i="14"/>
  <c r="O165" i="14"/>
  <c r="O194" i="14"/>
  <c r="O308" i="14"/>
  <c r="O287" i="14"/>
  <c r="O130" i="14"/>
  <c r="O163" i="14"/>
  <c r="O149" i="14"/>
  <c r="O226" i="14"/>
  <c r="O210" i="14"/>
  <c r="O345" i="14"/>
  <c r="O334" i="14"/>
  <c r="O337" i="14"/>
  <c r="O177" i="14"/>
  <c r="O143" i="14"/>
  <c r="O309" i="14"/>
  <c r="O266" i="14"/>
  <c r="O206" i="14"/>
  <c r="O218" i="14"/>
  <c r="O289" i="14"/>
  <c r="O244" i="14"/>
  <c r="O241" i="14"/>
  <c r="O253" i="14"/>
  <c r="O274" i="14"/>
  <c r="O196" i="14"/>
  <c r="O102" i="14"/>
  <c r="O191" i="14"/>
  <c r="O302" i="14"/>
  <c r="O178" i="14"/>
  <c r="O351" i="14"/>
  <c r="O230" i="14"/>
  <c r="O273" i="14"/>
  <c r="O110" i="14"/>
  <c r="O277" i="14"/>
  <c r="O166" i="14"/>
  <c r="O288" i="14"/>
  <c r="O349" i="14"/>
  <c r="O197" i="14"/>
  <c r="O153" i="14"/>
  <c r="O292" i="14"/>
  <c r="O340" i="14"/>
  <c r="O254" i="14"/>
  <c r="O283" i="14"/>
  <c r="O324" i="14"/>
  <c r="O211" i="14"/>
  <c r="O109" i="14"/>
  <c r="O263" i="14"/>
  <c r="O116" i="14"/>
  <c r="O105" i="14"/>
  <c r="O154" i="14"/>
  <c r="O107" i="14"/>
  <c r="O329" i="14"/>
  <c r="O120" i="14"/>
  <c r="O285" i="14"/>
  <c r="O296" i="14"/>
  <c r="O333" i="14"/>
  <c r="O350" i="14"/>
  <c r="O262" i="14"/>
  <c r="O280" i="14"/>
  <c r="O354" i="14"/>
  <c r="O355" i="14"/>
  <c r="O222" i="14"/>
  <c r="O298" i="14"/>
  <c r="O326" i="14"/>
  <c r="O234" i="14"/>
  <c r="O278" i="14"/>
  <c r="O248" i="14"/>
  <c r="O318" i="14"/>
  <c r="O255" i="14"/>
  <c r="O251" i="14"/>
  <c r="O258" i="14"/>
  <c r="O272" i="14"/>
  <c r="O175" i="14"/>
  <c r="O182" i="14"/>
  <c r="O325" i="14"/>
  <c r="O133" i="14"/>
  <c r="O173" i="14"/>
  <c r="O108" i="14"/>
  <c r="O147" i="14"/>
  <c r="O207" i="14"/>
  <c r="O245" i="14"/>
  <c r="O313" i="14"/>
  <c r="O214" i="14"/>
  <c r="O341" i="14"/>
  <c r="O297" i="14"/>
  <c r="O229" i="14"/>
  <c r="O276" i="14"/>
  <c r="O238" i="14"/>
  <c r="O269" i="14"/>
  <c r="O339" i="14"/>
  <c r="O117" i="14"/>
  <c r="O193" i="14"/>
  <c r="O286" i="14"/>
  <c r="O249" i="14"/>
  <c r="O121" i="14"/>
  <c r="O275" i="14"/>
  <c r="O181" i="14"/>
  <c r="O301" i="14"/>
  <c r="O101" i="14"/>
  <c r="O321" i="14"/>
  <c r="O328" i="14"/>
  <c r="O150" i="14"/>
  <c r="O159" i="14"/>
  <c r="O282" i="14"/>
  <c r="O125" i="14"/>
  <c r="O204" i="14"/>
  <c r="O236" i="14"/>
  <c r="O344" i="14"/>
  <c r="O118" i="14"/>
  <c r="O247" i="14"/>
  <c r="O284" i="14"/>
  <c r="O185" i="14"/>
  <c r="O261" i="14"/>
  <c r="O299" i="14"/>
  <c r="O160" i="14"/>
  <c r="O322" i="14"/>
  <c r="O320" i="14"/>
  <c r="O257" i="14"/>
  <c r="O202" i="14"/>
  <c r="O106" i="14"/>
  <c r="O235" i="14"/>
  <c r="O209" i="14"/>
  <c r="O259" i="14"/>
  <c r="O237" i="14"/>
  <c r="O213" i="14"/>
  <c r="O139" i="14"/>
  <c r="O268" i="14"/>
  <c r="O304" i="14"/>
  <c r="O131" i="14"/>
  <c r="O140" i="14"/>
  <c r="O312" i="14"/>
  <c r="O233" i="14"/>
  <c r="O188" i="14"/>
  <c r="O148" i="14"/>
  <c r="O201" i="14"/>
  <c r="O212" i="14"/>
  <c r="O113" i="14"/>
  <c r="O190" i="14"/>
  <c r="O115" i="14"/>
  <c r="O141" i="14"/>
  <c r="O172" i="14"/>
  <c r="O242" i="14"/>
  <c r="O223" i="14"/>
  <c r="O225" i="14"/>
  <c r="O330" i="14"/>
  <c r="O231" i="14"/>
  <c r="O123" i="14"/>
  <c r="O158" i="14"/>
  <c r="O119" i="14"/>
  <c r="O136" i="14"/>
  <c r="O124" i="14"/>
  <c r="O352" i="14"/>
  <c r="O187" i="14"/>
  <c r="O122" i="14"/>
  <c r="O128" i="14"/>
  <c r="O216" i="14"/>
  <c r="O127" i="14"/>
  <c r="CD258" i="14" l="1"/>
  <c r="R258" i="14"/>
  <c r="CC258" i="14"/>
  <c r="Q258" i="14"/>
  <c r="CB258" i="14"/>
  <c r="P258" i="14"/>
  <c r="CI258" i="14"/>
  <c r="W258" i="14"/>
  <c r="CH258" i="14"/>
  <c r="V258" i="14"/>
  <c r="CO258" i="14"/>
  <c r="AC258" i="14"/>
  <c r="CN258" i="14"/>
  <c r="AB258" i="14"/>
  <c r="CM258" i="14"/>
  <c r="AA258" i="14"/>
  <c r="DZ258" i="14"/>
  <c r="BN258" i="14"/>
  <c r="DY258" i="14"/>
  <c r="BM258" i="14"/>
  <c r="DX258" i="14"/>
  <c r="BL258" i="14"/>
  <c r="EE258" i="14"/>
  <c r="BS258" i="14"/>
  <c r="ED258" i="14"/>
  <c r="BR258" i="14"/>
  <c r="EK258" i="14"/>
  <c r="BY258" i="14"/>
  <c r="EJ258" i="14"/>
  <c r="BX258" i="14"/>
  <c r="EI258" i="14"/>
  <c r="BW258" i="14"/>
  <c r="DR258" i="14"/>
  <c r="BF258" i="14"/>
  <c r="DQ258" i="14"/>
  <c r="BE258" i="14"/>
  <c r="DP258" i="14"/>
  <c r="BD258" i="14"/>
  <c r="DW258" i="14"/>
  <c r="BK258" i="14"/>
  <c r="DV258" i="14"/>
  <c r="BJ258" i="14"/>
  <c r="EC258" i="14"/>
  <c r="BQ258" i="14"/>
  <c r="EB258" i="14"/>
  <c r="BP258" i="14"/>
  <c r="EA258" i="14"/>
  <c r="BO258" i="14"/>
  <c r="DJ258" i="14"/>
  <c r="AX258" i="14"/>
  <c r="DI258" i="14"/>
  <c r="AW258" i="14"/>
  <c r="DH258" i="14"/>
  <c r="AV258" i="14"/>
  <c r="DO258" i="14"/>
  <c r="BC258" i="14"/>
  <c r="DN258" i="14"/>
  <c r="BB258" i="14"/>
  <c r="DU258" i="14"/>
  <c r="BI258" i="14"/>
  <c r="DT258" i="14"/>
  <c r="BH258" i="14"/>
  <c r="DS258" i="14"/>
  <c r="BG258" i="14"/>
  <c r="DB258" i="14"/>
  <c r="AP258" i="14"/>
  <c r="DA258" i="14"/>
  <c r="AO258" i="14"/>
  <c r="CZ258" i="14"/>
  <c r="AN258" i="14"/>
  <c r="DG258" i="14"/>
  <c r="AU258" i="14"/>
  <c r="DF258" i="14"/>
  <c r="AT258" i="14"/>
  <c r="DM258" i="14"/>
  <c r="BA258" i="14"/>
  <c r="CT258" i="14"/>
  <c r="AH258" i="14"/>
  <c r="CS258" i="14"/>
  <c r="AG258" i="14"/>
  <c r="CR258" i="14"/>
  <c r="AF258" i="14"/>
  <c r="CY258" i="14"/>
  <c r="AM258" i="14"/>
  <c r="CX258" i="14"/>
  <c r="AL258" i="14"/>
  <c r="DE258" i="14"/>
  <c r="AS258" i="14"/>
  <c r="DD258" i="14"/>
  <c r="AR258" i="14"/>
  <c r="DC258" i="14"/>
  <c r="AQ258" i="14"/>
  <c r="CK258" i="14"/>
  <c r="CQ258" i="14"/>
  <c r="CW258" i="14"/>
  <c r="AJ258" i="14"/>
  <c r="BU258" i="14"/>
  <c r="CA258" i="14"/>
  <c r="CG258" i="14"/>
  <c r="T258" i="14"/>
  <c r="Y258" i="14"/>
  <c r="AE258" i="14"/>
  <c r="AK258" i="14"/>
  <c r="DK258" i="14"/>
  <c r="EH258" i="14"/>
  <c r="EF258" i="14"/>
  <c r="EL258" i="14"/>
  <c r="U258" i="14"/>
  <c r="CU258" i="14"/>
  <c r="CL258" i="14"/>
  <c r="CJ258" i="14"/>
  <c r="CP258" i="14"/>
  <c r="DL258" i="14"/>
  <c r="CE258" i="14"/>
  <c r="BV258" i="14"/>
  <c r="BT258" i="14"/>
  <c r="BZ258" i="14"/>
  <c r="CV258" i="14"/>
  <c r="AY258" i="14"/>
  <c r="EG258" i="14"/>
  <c r="EM258" i="14"/>
  <c r="N258" i="14"/>
  <c r="AZ258" i="14"/>
  <c r="S258" i="14"/>
  <c r="Z258" i="14"/>
  <c r="X258" i="14"/>
  <c r="AD258" i="14"/>
  <c r="CF258" i="14"/>
  <c r="AI258" i="14"/>
  <c r="DR311" i="14"/>
  <c r="BF311" i="14"/>
  <c r="DQ311" i="14"/>
  <c r="BE311" i="14"/>
  <c r="DP311" i="14"/>
  <c r="BD311" i="14"/>
  <c r="DW311" i="14"/>
  <c r="BK311" i="14"/>
  <c r="DV311" i="14"/>
  <c r="BJ311" i="14"/>
  <c r="EC311" i="14"/>
  <c r="BQ311" i="14"/>
  <c r="EA311" i="14"/>
  <c r="BO311" i="14"/>
  <c r="AZ311" i="14"/>
  <c r="T311" i="14"/>
  <c r="DJ311" i="14"/>
  <c r="AX311" i="14"/>
  <c r="DI311" i="14"/>
  <c r="AW311" i="14"/>
  <c r="DH311" i="14"/>
  <c r="AV311" i="14"/>
  <c r="DO311" i="14"/>
  <c r="BC311" i="14"/>
  <c r="DN311" i="14"/>
  <c r="BB311" i="14"/>
  <c r="DU311" i="14"/>
  <c r="BI311" i="14"/>
  <c r="DS311" i="14"/>
  <c r="BG311" i="14"/>
  <c r="DD311" i="14"/>
  <c r="EJ311" i="14"/>
  <c r="DB311" i="14"/>
  <c r="AP311" i="14"/>
  <c r="DA311" i="14"/>
  <c r="AO311" i="14"/>
  <c r="CZ311" i="14"/>
  <c r="AN311" i="14"/>
  <c r="DG311" i="14"/>
  <c r="AU311" i="14"/>
  <c r="DF311" i="14"/>
  <c r="AT311" i="14"/>
  <c r="DM311" i="14"/>
  <c r="BA311" i="14"/>
  <c r="DK311" i="14"/>
  <c r="AY311" i="14"/>
  <c r="AR311" i="14"/>
  <c r="BX311" i="14"/>
  <c r="CT311" i="14"/>
  <c r="AH311" i="14"/>
  <c r="CS311" i="14"/>
  <c r="AG311" i="14"/>
  <c r="CR311" i="14"/>
  <c r="AF311" i="14"/>
  <c r="CY311" i="14"/>
  <c r="AM311" i="14"/>
  <c r="CX311" i="14"/>
  <c r="AL311" i="14"/>
  <c r="DE311" i="14"/>
  <c r="AS311" i="14"/>
  <c r="DC311" i="14"/>
  <c r="AQ311" i="14"/>
  <c r="CV311" i="14"/>
  <c r="DT311" i="14"/>
  <c r="CL311" i="14"/>
  <c r="Z311" i="14"/>
  <c r="CK311" i="14"/>
  <c r="Y311" i="14"/>
  <c r="CJ311" i="14"/>
  <c r="X311" i="14"/>
  <c r="CQ311" i="14"/>
  <c r="AE311" i="14"/>
  <c r="CP311" i="14"/>
  <c r="AD311" i="14"/>
  <c r="CW311" i="14"/>
  <c r="AK311" i="14"/>
  <c r="CU311" i="14"/>
  <c r="AI311" i="14"/>
  <c r="AJ311" i="14"/>
  <c r="BH311" i="14"/>
  <c r="CD311" i="14"/>
  <c r="R311" i="14"/>
  <c r="CC311" i="14"/>
  <c r="Q311" i="14"/>
  <c r="CB311" i="14"/>
  <c r="P311" i="14"/>
  <c r="CI311" i="14"/>
  <c r="W311" i="14"/>
  <c r="CH311" i="14"/>
  <c r="V311" i="14"/>
  <c r="CO311" i="14"/>
  <c r="AC311" i="14"/>
  <c r="CM311" i="14"/>
  <c r="AA311" i="14"/>
  <c r="CN311" i="14"/>
  <c r="EB311" i="14"/>
  <c r="BN311" i="14"/>
  <c r="BL311" i="14"/>
  <c r="BR311" i="14"/>
  <c r="BW311" i="14"/>
  <c r="EG311" i="14"/>
  <c r="EM311" i="14"/>
  <c r="N311" i="14"/>
  <c r="S311" i="14"/>
  <c r="DY311" i="14"/>
  <c r="EE311" i="14"/>
  <c r="EK311" i="14"/>
  <c r="DL311" i="14"/>
  <c r="BU311" i="14"/>
  <c r="CA311" i="14"/>
  <c r="CG311" i="14"/>
  <c r="AB311" i="14"/>
  <c r="BM311" i="14"/>
  <c r="BS311" i="14"/>
  <c r="BY311" i="14"/>
  <c r="CF311" i="14"/>
  <c r="EH311" i="14"/>
  <c r="EF311" i="14"/>
  <c r="EL311" i="14"/>
  <c r="U311" i="14"/>
  <c r="BP311" i="14"/>
  <c r="DZ311" i="14"/>
  <c r="DX311" i="14"/>
  <c r="ED311" i="14"/>
  <c r="EI311" i="14"/>
  <c r="BV311" i="14"/>
  <c r="BT311" i="14"/>
  <c r="BZ311" i="14"/>
  <c r="CE311" i="14"/>
  <c r="EH242" i="14"/>
  <c r="BV242" i="14"/>
  <c r="EG242" i="14"/>
  <c r="BU242" i="14"/>
  <c r="EF242" i="14"/>
  <c r="BT242" i="14"/>
  <c r="EM242" i="14"/>
  <c r="CA242" i="14"/>
  <c r="EL242" i="14"/>
  <c r="BZ242" i="14"/>
  <c r="N242" i="14"/>
  <c r="CG242" i="14"/>
  <c r="U242" i="14"/>
  <c r="CF242" i="14"/>
  <c r="T242" i="14"/>
  <c r="CE242" i="14"/>
  <c r="S242" i="14"/>
  <c r="DZ242" i="14"/>
  <c r="BN242" i="14"/>
  <c r="DY242" i="14"/>
  <c r="BM242" i="14"/>
  <c r="DX242" i="14"/>
  <c r="BL242" i="14"/>
  <c r="EE242" i="14"/>
  <c r="BS242" i="14"/>
  <c r="ED242" i="14"/>
  <c r="BR242" i="14"/>
  <c r="EK242" i="14"/>
  <c r="DR242" i="14"/>
  <c r="BF242" i="14"/>
  <c r="DQ242" i="14"/>
  <c r="BE242" i="14"/>
  <c r="DP242" i="14"/>
  <c r="BD242" i="14"/>
  <c r="DW242" i="14"/>
  <c r="BK242" i="14"/>
  <c r="DV242" i="14"/>
  <c r="BJ242" i="14"/>
  <c r="EC242" i="14"/>
  <c r="BQ242" i="14"/>
  <c r="EB242" i="14"/>
  <c r="BP242" i="14"/>
  <c r="EA242" i="14"/>
  <c r="BO242" i="14"/>
  <c r="DJ242" i="14"/>
  <c r="AX242" i="14"/>
  <c r="DI242" i="14"/>
  <c r="AW242" i="14"/>
  <c r="DH242" i="14"/>
  <c r="AV242" i="14"/>
  <c r="DO242" i="14"/>
  <c r="BC242" i="14"/>
  <c r="DN242" i="14"/>
  <c r="BB242" i="14"/>
  <c r="DU242" i="14"/>
  <c r="BI242" i="14"/>
  <c r="DT242" i="14"/>
  <c r="BH242" i="14"/>
  <c r="DS242" i="14"/>
  <c r="BG242" i="14"/>
  <c r="DB242" i="14"/>
  <c r="AP242" i="14"/>
  <c r="DA242" i="14"/>
  <c r="AO242" i="14"/>
  <c r="CZ242" i="14"/>
  <c r="AN242" i="14"/>
  <c r="DG242" i="14"/>
  <c r="AU242" i="14"/>
  <c r="DF242" i="14"/>
  <c r="AT242" i="14"/>
  <c r="DM242" i="14"/>
  <c r="BA242" i="14"/>
  <c r="DL242" i="14"/>
  <c r="AZ242" i="14"/>
  <c r="DK242" i="14"/>
  <c r="AY242" i="14"/>
  <c r="CT242" i="14"/>
  <c r="AH242" i="14"/>
  <c r="CS242" i="14"/>
  <c r="AG242" i="14"/>
  <c r="CR242" i="14"/>
  <c r="AF242" i="14"/>
  <c r="CY242" i="14"/>
  <c r="AM242" i="14"/>
  <c r="CX242" i="14"/>
  <c r="AL242" i="14"/>
  <c r="DE242" i="14"/>
  <c r="AS242" i="14"/>
  <c r="DD242" i="14"/>
  <c r="AR242" i="14"/>
  <c r="DC242" i="14"/>
  <c r="AQ242" i="14"/>
  <c r="CL242" i="14"/>
  <c r="Z242" i="14"/>
  <c r="CK242" i="14"/>
  <c r="Y242" i="14"/>
  <c r="CJ242" i="14"/>
  <c r="X242" i="14"/>
  <c r="CQ242" i="14"/>
  <c r="AE242" i="14"/>
  <c r="CP242" i="14"/>
  <c r="AD242" i="14"/>
  <c r="CW242" i="14"/>
  <c r="AK242" i="14"/>
  <c r="CV242" i="14"/>
  <c r="AJ242" i="14"/>
  <c r="CU242" i="14"/>
  <c r="AI242" i="14"/>
  <c r="CC242" i="14"/>
  <c r="CO242" i="14"/>
  <c r="CM242" i="14"/>
  <c r="Q242" i="14"/>
  <c r="BY242" i="14"/>
  <c r="BW242" i="14"/>
  <c r="CB242" i="14"/>
  <c r="AC242" i="14"/>
  <c r="AA242" i="14"/>
  <c r="P242" i="14"/>
  <c r="EJ242" i="14"/>
  <c r="CI242" i="14"/>
  <c r="CN242" i="14"/>
  <c r="W242" i="14"/>
  <c r="BX242" i="14"/>
  <c r="R242" i="14"/>
  <c r="V242" i="14"/>
  <c r="EI242" i="14"/>
  <c r="CD242" i="14"/>
  <c r="CH242" i="14"/>
  <c r="AB242" i="14"/>
  <c r="DL160" i="14"/>
  <c r="AZ160" i="14"/>
  <c r="DK160" i="14"/>
  <c r="AY160" i="14"/>
  <c r="DJ160" i="14"/>
  <c r="AX160" i="14"/>
  <c r="DI160" i="14"/>
  <c r="AW160" i="14"/>
  <c r="DH160" i="14"/>
  <c r="AV160" i="14"/>
  <c r="DD160" i="14"/>
  <c r="AR160" i="14"/>
  <c r="DC160" i="14"/>
  <c r="AQ160" i="14"/>
  <c r="DB160" i="14"/>
  <c r="AP160" i="14"/>
  <c r="DA160" i="14"/>
  <c r="AO160" i="14"/>
  <c r="CZ160" i="14"/>
  <c r="AN160" i="14"/>
  <c r="DG160" i="14"/>
  <c r="AU160" i="14"/>
  <c r="DF160" i="14"/>
  <c r="AT160" i="14"/>
  <c r="DM160" i="14"/>
  <c r="BA160" i="14"/>
  <c r="CV160" i="14"/>
  <c r="AJ160" i="14"/>
  <c r="CU160" i="14"/>
  <c r="AI160" i="14"/>
  <c r="CT160" i="14"/>
  <c r="AH160" i="14"/>
  <c r="CS160" i="14"/>
  <c r="AG160" i="14"/>
  <c r="CR160" i="14"/>
  <c r="CN160" i="14"/>
  <c r="AB160" i="14"/>
  <c r="CM160" i="14"/>
  <c r="AA160" i="14"/>
  <c r="CL160" i="14"/>
  <c r="Z160" i="14"/>
  <c r="CK160" i="14"/>
  <c r="Y160" i="14"/>
  <c r="CJ160" i="14"/>
  <c r="X160" i="14"/>
  <c r="CQ160" i="14"/>
  <c r="CF160" i="14"/>
  <c r="T160" i="14"/>
  <c r="CE160" i="14"/>
  <c r="S160" i="14"/>
  <c r="CD160" i="14"/>
  <c r="R160" i="14"/>
  <c r="CC160" i="14"/>
  <c r="Q160" i="14"/>
  <c r="CB160" i="14"/>
  <c r="P160" i="14"/>
  <c r="CI160" i="14"/>
  <c r="EJ160" i="14"/>
  <c r="BX160" i="14"/>
  <c r="EI160" i="14"/>
  <c r="BW160" i="14"/>
  <c r="EB160" i="14"/>
  <c r="BP160" i="14"/>
  <c r="EA160" i="14"/>
  <c r="BO160" i="14"/>
  <c r="DZ160" i="14"/>
  <c r="BN160" i="14"/>
  <c r="DY160" i="14"/>
  <c r="BM160" i="14"/>
  <c r="DX160" i="14"/>
  <c r="BL160" i="14"/>
  <c r="DR160" i="14"/>
  <c r="DP160" i="14"/>
  <c r="CY160" i="14"/>
  <c r="EL160" i="14"/>
  <c r="BR160" i="14"/>
  <c r="EC160" i="14"/>
  <c r="BI160" i="14"/>
  <c r="BV160" i="14"/>
  <c r="BT160" i="14"/>
  <c r="CA160" i="14"/>
  <c r="ED160" i="14"/>
  <c r="BJ160" i="14"/>
  <c r="DU160" i="14"/>
  <c r="AS160" i="14"/>
  <c r="BF160" i="14"/>
  <c r="BD160" i="14"/>
  <c r="BS160" i="14"/>
  <c r="DV160" i="14"/>
  <c r="BB160" i="14"/>
  <c r="DE160" i="14"/>
  <c r="AK160" i="14"/>
  <c r="DT160" i="14"/>
  <c r="EG160" i="14"/>
  <c r="AF160" i="14"/>
  <c r="BK160" i="14"/>
  <c r="DN160" i="14"/>
  <c r="AL160" i="14"/>
  <c r="CW160" i="14"/>
  <c r="AC160" i="14"/>
  <c r="BH160" i="14"/>
  <c r="DQ160" i="14"/>
  <c r="EM160" i="14"/>
  <c r="BC160" i="14"/>
  <c r="CX160" i="14"/>
  <c r="AD160" i="14"/>
  <c r="CO160" i="14"/>
  <c r="U160" i="14"/>
  <c r="DS160" i="14"/>
  <c r="BU160" i="14"/>
  <c r="EE160" i="14"/>
  <c r="AM160" i="14"/>
  <c r="CP160" i="14"/>
  <c r="V160" i="14"/>
  <c r="CG160" i="14"/>
  <c r="BG160" i="14"/>
  <c r="BE160" i="14"/>
  <c r="DW160" i="14"/>
  <c r="AE160" i="14"/>
  <c r="CH160" i="14"/>
  <c r="N160" i="14"/>
  <c r="BY160" i="14"/>
  <c r="EH160" i="14"/>
  <c r="EF160" i="14"/>
  <c r="DO160" i="14"/>
  <c r="W160" i="14"/>
  <c r="BZ160" i="14"/>
  <c r="EK160" i="14"/>
  <c r="BQ160" i="14"/>
  <c r="CM279" i="14"/>
  <c r="AA279" i="14"/>
  <c r="CL279" i="14"/>
  <c r="Z279" i="14"/>
  <c r="CK279" i="14"/>
  <c r="Y279" i="14"/>
  <c r="CJ279" i="14"/>
  <c r="X279" i="14"/>
  <c r="CQ279" i="14"/>
  <c r="AE279" i="14"/>
  <c r="CP279" i="14"/>
  <c r="AD279" i="14"/>
  <c r="CG279" i="14"/>
  <c r="DE279" i="14"/>
  <c r="CW279" i="14"/>
  <c r="CO279" i="14"/>
  <c r="CE279" i="14"/>
  <c r="S279" i="14"/>
  <c r="CD279" i="14"/>
  <c r="R279" i="14"/>
  <c r="CC279" i="14"/>
  <c r="Q279" i="14"/>
  <c r="CB279" i="14"/>
  <c r="P279" i="14"/>
  <c r="CI279" i="14"/>
  <c r="W279" i="14"/>
  <c r="CH279" i="14"/>
  <c r="V279" i="14"/>
  <c r="BA279" i="14"/>
  <c r="BY279" i="14"/>
  <c r="BQ279" i="14"/>
  <c r="BI279" i="14"/>
  <c r="EI279" i="14"/>
  <c r="BW279" i="14"/>
  <c r="EH279" i="14"/>
  <c r="BV279" i="14"/>
  <c r="EG279" i="14"/>
  <c r="BU279" i="14"/>
  <c r="EF279" i="14"/>
  <c r="BT279" i="14"/>
  <c r="EM279" i="14"/>
  <c r="CA279" i="14"/>
  <c r="EL279" i="14"/>
  <c r="BZ279" i="14"/>
  <c r="N279" i="14"/>
  <c r="U279" i="14"/>
  <c r="AS279" i="14"/>
  <c r="AK279" i="14"/>
  <c r="AC279" i="14"/>
  <c r="EA279" i="14"/>
  <c r="BO279" i="14"/>
  <c r="DZ279" i="14"/>
  <c r="BN279" i="14"/>
  <c r="DY279" i="14"/>
  <c r="BM279" i="14"/>
  <c r="DX279" i="14"/>
  <c r="BL279" i="14"/>
  <c r="EE279" i="14"/>
  <c r="BS279" i="14"/>
  <c r="ED279" i="14"/>
  <c r="BR279" i="14"/>
  <c r="DT279" i="14"/>
  <c r="DL279" i="14"/>
  <c r="EJ279" i="14"/>
  <c r="EB279" i="14"/>
  <c r="DK279" i="14"/>
  <c r="AY279" i="14"/>
  <c r="DJ279" i="14"/>
  <c r="AX279" i="14"/>
  <c r="DI279" i="14"/>
  <c r="AW279" i="14"/>
  <c r="DH279" i="14"/>
  <c r="AV279" i="14"/>
  <c r="DO279" i="14"/>
  <c r="BC279" i="14"/>
  <c r="DN279" i="14"/>
  <c r="BB279" i="14"/>
  <c r="BH279" i="14"/>
  <c r="AZ279" i="14"/>
  <c r="BX279" i="14"/>
  <c r="BP279" i="14"/>
  <c r="DC279" i="14"/>
  <c r="AQ279" i="14"/>
  <c r="DB279" i="14"/>
  <c r="AP279" i="14"/>
  <c r="DA279" i="14"/>
  <c r="AO279" i="14"/>
  <c r="CZ279" i="14"/>
  <c r="AN279" i="14"/>
  <c r="DG279" i="14"/>
  <c r="AU279" i="14"/>
  <c r="DF279" i="14"/>
  <c r="AT279" i="14"/>
  <c r="AB279" i="14"/>
  <c r="T279" i="14"/>
  <c r="AR279" i="14"/>
  <c r="AJ279" i="14"/>
  <c r="AH279" i="14"/>
  <c r="AF279" i="14"/>
  <c r="AL279" i="14"/>
  <c r="DU279" i="14"/>
  <c r="DS279" i="14"/>
  <c r="DQ279" i="14"/>
  <c r="DW279" i="14"/>
  <c r="CN279" i="14"/>
  <c r="CU279" i="14"/>
  <c r="CS279" i="14"/>
  <c r="CY279" i="14"/>
  <c r="DM279" i="14"/>
  <c r="BG279" i="14"/>
  <c r="BE279" i="14"/>
  <c r="BK279" i="14"/>
  <c r="CF279" i="14"/>
  <c r="AI279" i="14"/>
  <c r="AG279" i="14"/>
  <c r="AM279" i="14"/>
  <c r="EK279" i="14"/>
  <c r="DR279" i="14"/>
  <c r="DP279" i="14"/>
  <c r="DV279" i="14"/>
  <c r="DD279" i="14"/>
  <c r="BF279" i="14"/>
  <c r="BD279" i="14"/>
  <c r="BJ279" i="14"/>
  <c r="CV279" i="14"/>
  <c r="CT279" i="14"/>
  <c r="CR279" i="14"/>
  <c r="CX279" i="14"/>
  <c r="EC279" i="14"/>
  <c r="EA353" i="14"/>
  <c r="BO353" i="14"/>
  <c r="DZ353" i="14"/>
  <c r="BN353" i="14"/>
  <c r="DY353" i="14"/>
  <c r="BM353" i="14"/>
  <c r="DX353" i="14"/>
  <c r="BL353" i="14"/>
  <c r="EE353" i="14"/>
  <c r="BS353" i="14"/>
  <c r="ED353" i="14"/>
  <c r="BR353" i="14"/>
  <c r="EK353" i="14"/>
  <c r="BY353" i="14"/>
  <c r="EB353" i="14"/>
  <c r="CV353" i="14"/>
  <c r="DS353" i="14"/>
  <c r="BG353" i="14"/>
  <c r="DR353" i="14"/>
  <c r="BF353" i="14"/>
  <c r="DQ353" i="14"/>
  <c r="BE353" i="14"/>
  <c r="DP353" i="14"/>
  <c r="BD353" i="14"/>
  <c r="DW353" i="14"/>
  <c r="BK353" i="14"/>
  <c r="DV353" i="14"/>
  <c r="BJ353" i="14"/>
  <c r="EC353" i="14"/>
  <c r="BQ353" i="14"/>
  <c r="BP353" i="14"/>
  <c r="AJ353" i="14"/>
  <c r="DK353" i="14"/>
  <c r="AY353" i="14"/>
  <c r="DJ353" i="14"/>
  <c r="AX353" i="14"/>
  <c r="DI353" i="14"/>
  <c r="AW353" i="14"/>
  <c r="DH353" i="14"/>
  <c r="AV353" i="14"/>
  <c r="DO353" i="14"/>
  <c r="BC353" i="14"/>
  <c r="DN353" i="14"/>
  <c r="BB353" i="14"/>
  <c r="DU353" i="14"/>
  <c r="BI353" i="14"/>
  <c r="DT353" i="14"/>
  <c r="CN353" i="14"/>
  <c r="DC353" i="14"/>
  <c r="AQ353" i="14"/>
  <c r="DB353" i="14"/>
  <c r="AP353" i="14"/>
  <c r="DA353" i="14"/>
  <c r="AO353" i="14"/>
  <c r="CZ353" i="14"/>
  <c r="AN353" i="14"/>
  <c r="DG353" i="14"/>
  <c r="AU353" i="14"/>
  <c r="DF353" i="14"/>
  <c r="AT353" i="14"/>
  <c r="DM353" i="14"/>
  <c r="BA353" i="14"/>
  <c r="BH353" i="14"/>
  <c r="AB353" i="14"/>
  <c r="CU353" i="14"/>
  <c r="AI353" i="14"/>
  <c r="CT353" i="14"/>
  <c r="AH353" i="14"/>
  <c r="CS353" i="14"/>
  <c r="AG353" i="14"/>
  <c r="CR353" i="14"/>
  <c r="AF353" i="14"/>
  <c r="CY353" i="14"/>
  <c r="AM353" i="14"/>
  <c r="CX353" i="14"/>
  <c r="AL353" i="14"/>
  <c r="DE353" i="14"/>
  <c r="AS353" i="14"/>
  <c r="DL353" i="14"/>
  <c r="EJ353" i="14"/>
  <c r="CM353" i="14"/>
  <c r="AA353" i="14"/>
  <c r="CL353" i="14"/>
  <c r="Z353" i="14"/>
  <c r="CK353" i="14"/>
  <c r="Y353" i="14"/>
  <c r="CJ353" i="14"/>
  <c r="X353" i="14"/>
  <c r="CQ353" i="14"/>
  <c r="AE353" i="14"/>
  <c r="CP353" i="14"/>
  <c r="AD353" i="14"/>
  <c r="CW353" i="14"/>
  <c r="AK353" i="14"/>
  <c r="AZ353" i="14"/>
  <c r="BX353" i="14"/>
  <c r="EI353" i="14"/>
  <c r="BW353" i="14"/>
  <c r="EH353" i="14"/>
  <c r="BV353" i="14"/>
  <c r="EG353" i="14"/>
  <c r="BU353" i="14"/>
  <c r="EF353" i="14"/>
  <c r="BT353" i="14"/>
  <c r="EM353" i="14"/>
  <c r="CA353" i="14"/>
  <c r="EL353" i="14"/>
  <c r="BZ353" i="14"/>
  <c r="N353" i="14"/>
  <c r="CG353" i="14"/>
  <c r="U353" i="14"/>
  <c r="AR353" i="14"/>
  <c r="CF353" i="14"/>
  <c r="CB353" i="14"/>
  <c r="DD353" i="14"/>
  <c r="P353" i="14"/>
  <c r="T353" i="14"/>
  <c r="CE353" i="14"/>
  <c r="CI353" i="14"/>
  <c r="S353" i="14"/>
  <c r="W353" i="14"/>
  <c r="CD353" i="14"/>
  <c r="CH353" i="14"/>
  <c r="R353" i="14"/>
  <c r="V353" i="14"/>
  <c r="CC353" i="14"/>
  <c r="CO353" i="14"/>
  <c r="Q353" i="14"/>
  <c r="AC353" i="14"/>
  <c r="CP304" i="14"/>
  <c r="AD304" i="14"/>
  <c r="CW304" i="14"/>
  <c r="AK304" i="14"/>
  <c r="BZ304" i="14"/>
  <c r="EK304" i="14"/>
  <c r="BQ304" i="14"/>
  <c r="DT304" i="14"/>
  <c r="BH304" i="14"/>
  <c r="DS304" i="14"/>
  <c r="BG304" i="14"/>
  <c r="DR304" i="14"/>
  <c r="BF304" i="14"/>
  <c r="DQ304" i="14"/>
  <c r="BE304" i="14"/>
  <c r="BD304" i="14"/>
  <c r="AV304" i="14"/>
  <c r="BT304" i="14"/>
  <c r="BK304" i="14"/>
  <c r="EL304" i="14"/>
  <c r="BR304" i="14"/>
  <c r="EC304" i="14"/>
  <c r="BI304" i="14"/>
  <c r="DL304" i="14"/>
  <c r="AZ304" i="14"/>
  <c r="DK304" i="14"/>
  <c r="AY304" i="14"/>
  <c r="DJ304" i="14"/>
  <c r="AX304" i="14"/>
  <c r="DI304" i="14"/>
  <c r="AW304" i="14"/>
  <c r="X304" i="14"/>
  <c r="P304" i="14"/>
  <c r="AN304" i="14"/>
  <c r="AE304" i="14"/>
  <c r="ED304" i="14"/>
  <c r="BJ304" i="14"/>
  <c r="DU304" i="14"/>
  <c r="BA304" i="14"/>
  <c r="DD304" i="14"/>
  <c r="AR304" i="14"/>
  <c r="DC304" i="14"/>
  <c r="AQ304" i="14"/>
  <c r="DB304" i="14"/>
  <c r="AP304" i="14"/>
  <c r="DA304" i="14"/>
  <c r="AO304" i="14"/>
  <c r="DO304" i="14"/>
  <c r="EM304" i="14"/>
  <c r="EE304" i="14"/>
  <c r="CR304" i="14"/>
  <c r="DV304" i="14"/>
  <c r="BB304" i="14"/>
  <c r="DM304" i="14"/>
  <c r="AS304" i="14"/>
  <c r="CV304" i="14"/>
  <c r="AJ304" i="14"/>
  <c r="CU304" i="14"/>
  <c r="AI304" i="14"/>
  <c r="CT304" i="14"/>
  <c r="AH304" i="14"/>
  <c r="CS304" i="14"/>
  <c r="AG304" i="14"/>
  <c r="CI304" i="14"/>
  <c r="DG304" i="14"/>
  <c r="CY304" i="14"/>
  <c r="BL304" i="14"/>
  <c r="DN304" i="14"/>
  <c r="AT304" i="14"/>
  <c r="DE304" i="14"/>
  <c r="AC304" i="14"/>
  <c r="CN304" i="14"/>
  <c r="AB304" i="14"/>
  <c r="CM304" i="14"/>
  <c r="AA304" i="14"/>
  <c r="CL304" i="14"/>
  <c r="Z304" i="14"/>
  <c r="CK304" i="14"/>
  <c r="Y304" i="14"/>
  <c r="BC304" i="14"/>
  <c r="CA304" i="14"/>
  <c r="BS304" i="14"/>
  <c r="AF304" i="14"/>
  <c r="DF304" i="14"/>
  <c r="AL304" i="14"/>
  <c r="CO304" i="14"/>
  <c r="U304" i="14"/>
  <c r="CF304" i="14"/>
  <c r="T304" i="14"/>
  <c r="CE304" i="14"/>
  <c r="S304" i="14"/>
  <c r="CD304" i="14"/>
  <c r="R304" i="14"/>
  <c r="CC304" i="14"/>
  <c r="Q304" i="14"/>
  <c r="W304" i="14"/>
  <c r="AU304" i="14"/>
  <c r="AM304" i="14"/>
  <c r="DX304" i="14"/>
  <c r="CH304" i="14"/>
  <c r="N304" i="14"/>
  <c r="BY304" i="14"/>
  <c r="EB304" i="14"/>
  <c r="BP304" i="14"/>
  <c r="EA304" i="14"/>
  <c r="BO304" i="14"/>
  <c r="DZ304" i="14"/>
  <c r="BN304" i="14"/>
  <c r="DY304" i="14"/>
  <c r="BM304" i="14"/>
  <c r="CJ304" i="14"/>
  <c r="CB304" i="14"/>
  <c r="CZ304" i="14"/>
  <c r="CQ304" i="14"/>
  <c r="EJ304" i="14"/>
  <c r="DP304" i="14"/>
  <c r="BX304" i="14"/>
  <c r="DH304" i="14"/>
  <c r="EI304" i="14"/>
  <c r="EF304" i="14"/>
  <c r="BW304" i="14"/>
  <c r="DW304" i="14"/>
  <c r="EH304" i="14"/>
  <c r="CX304" i="14"/>
  <c r="BV304" i="14"/>
  <c r="V304" i="14"/>
  <c r="EG304" i="14"/>
  <c r="CG304" i="14"/>
  <c r="BU304" i="14"/>
  <c r="CL254" i="14"/>
  <c r="Z254" i="14"/>
  <c r="CK254" i="14"/>
  <c r="Y254" i="14"/>
  <c r="CJ254" i="14"/>
  <c r="X254" i="14"/>
  <c r="CQ254" i="14"/>
  <c r="AE254" i="14"/>
  <c r="CP254" i="14"/>
  <c r="AD254" i="14"/>
  <c r="CW254" i="14"/>
  <c r="AK254" i="14"/>
  <c r="CV254" i="14"/>
  <c r="AJ254" i="14"/>
  <c r="CU254" i="14"/>
  <c r="AI254" i="14"/>
  <c r="CD254" i="14"/>
  <c r="R254" i="14"/>
  <c r="CC254" i="14"/>
  <c r="Q254" i="14"/>
  <c r="CB254" i="14"/>
  <c r="P254" i="14"/>
  <c r="CI254" i="14"/>
  <c r="W254" i="14"/>
  <c r="CH254" i="14"/>
  <c r="V254" i="14"/>
  <c r="CO254" i="14"/>
  <c r="AC254" i="14"/>
  <c r="CN254" i="14"/>
  <c r="AB254" i="14"/>
  <c r="CM254" i="14"/>
  <c r="AA254" i="14"/>
  <c r="EH254" i="14"/>
  <c r="BV254" i="14"/>
  <c r="EG254" i="14"/>
  <c r="BU254" i="14"/>
  <c r="EF254" i="14"/>
  <c r="BT254" i="14"/>
  <c r="EM254" i="14"/>
  <c r="CA254" i="14"/>
  <c r="EL254" i="14"/>
  <c r="BZ254" i="14"/>
  <c r="N254" i="14"/>
  <c r="CG254" i="14"/>
  <c r="U254" i="14"/>
  <c r="CF254" i="14"/>
  <c r="T254" i="14"/>
  <c r="CE254" i="14"/>
  <c r="S254" i="14"/>
  <c r="DZ254" i="14"/>
  <c r="BN254" i="14"/>
  <c r="DY254" i="14"/>
  <c r="BM254" i="14"/>
  <c r="DX254" i="14"/>
  <c r="BL254" i="14"/>
  <c r="EE254" i="14"/>
  <c r="BS254" i="14"/>
  <c r="ED254" i="14"/>
  <c r="BR254" i="14"/>
  <c r="EK254" i="14"/>
  <c r="BY254" i="14"/>
  <c r="EJ254" i="14"/>
  <c r="BX254" i="14"/>
  <c r="EI254" i="14"/>
  <c r="BW254" i="14"/>
  <c r="DR254" i="14"/>
  <c r="BF254" i="14"/>
  <c r="DQ254" i="14"/>
  <c r="BE254" i="14"/>
  <c r="DP254" i="14"/>
  <c r="BD254" i="14"/>
  <c r="DW254" i="14"/>
  <c r="BK254" i="14"/>
  <c r="DV254" i="14"/>
  <c r="BJ254" i="14"/>
  <c r="EC254" i="14"/>
  <c r="BQ254" i="14"/>
  <c r="EB254" i="14"/>
  <c r="BP254" i="14"/>
  <c r="EA254" i="14"/>
  <c r="BO254" i="14"/>
  <c r="DJ254" i="14"/>
  <c r="AX254" i="14"/>
  <c r="DI254" i="14"/>
  <c r="AW254" i="14"/>
  <c r="DH254" i="14"/>
  <c r="AV254" i="14"/>
  <c r="DO254" i="14"/>
  <c r="BC254" i="14"/>
  <c r="DN254" i="14"/>
  <c r="BB254" i="14"/>
  <c r="DU254" i="14"/>
  <c r="BI254" i="14"/>
  <c r="DT254" i="14"/>
  <c r="BH254" i="14"/>
  <c r="DS254" i="14"/>
  <c r="BG254" i="14"/>
  <c r="AH254" i="14"/>
  <c r="AF254" i="14"/>
  <c r="AL254" i="14"/>
  <c r="AR254" i="14"/>
  <c r="DA254" i="14"/>
  <c r="DG254" i="14"/>
  <c r="DM254" i="14"/>
  <c r="DK254" i="14"/>
  <c r="CS254" i="14"/>
  <c r="CY254" i="14"/>
  <c r="DE254" i="14"/>
  <c r="DC254" i="14"/>
  <c r="AO254" i="14"/>
  <c r="AU254" i="14"/>
  <c r="BA254" i="14"/>
  <c r="AY254" i="14"/>
  <c r="AG254" i="14"/>
  <c r="AM254" i="14"/>
  <c r="AS254" i="14"/>
  <c r="AQ254" i="14"/>
  <c r="DB254" i="14"/>
  <c r="CZ254" i="14"/>
  <c r="DF254" i="14"/>
  <c r="DL254" i="14"/>
  <c r="AP254" i="14"/>
  <c r="AN254" i="14"/>
  <c r="AT254" i="14"/>
  <c r="AZ254" i="14"/>
  <c r="CT254" i="14"/>
  <c r="CR254" i="14"/>
  <c r="CX254" i="14"/>
  <c r="DD254" i="14"/>
  <c r="DJ116" i="14"/>
  <c r="AX116" i="14"/>
  <c r="DI116" i="14"/>
  <c r="AW116" i="14"/>
  <c r="DH116" i="14"/>
  <c r="AV116" i="14"/>
  <c r="DO116" i="14"/>
  <c r="BC116" i="14"/>
  <c r="DN116" i="14"/>
  <c r="BB116" i="14"/>
  <c r="DU116" i="14"/>
  <c r="BI116" i="14"/>
  <c r="DT116" i="14"/>
  <c r="BH116" i="14"/>
  <c r="DS116" i="14"/>
  <c r="BG116" i="14"/>
  <c r="DB116" i="14"/>
  <c r="AP116" i="14"/>
  <c r="DA116" i="14"/>
  <c r="AO116" i="14"/>
  <c r="CZ116" i="14"/>
  <c r="AN116" i="14"/>
  <c r="DG116" i="14"/>
  <c r="AU116" i="14"/>
  <c r="DF116" i="14"/>
  <c r="AT116" i="14"/>
  <c r="DM116" i="14"/>
  <c r="BA116" i="14"/>
  <c r="DL116" i="14"/>
  <c r="AZ116" i="14"/>
  <c r="DK116" i="14"/>
  <c r="AY116" i="14"/>
  <c r="CT116" i="14"/>
  <c r="AH116" i="14"/>
  <c r="CS116" i="14"/>
  <c r="AG116" i="14"/>
  <c r="CR116" i="14"/>
  <c r="AF116" i="14"/>
  <c r="CY116" i="14"/>
  <c r="AM116" i="14"/>
  <c r="CX116" i="14"/>
  <c r="AL116" i="14"/>
  <c r="DE116" i="14"/>
  <c r="AS116" i="14"/>
  <c r="DD116" i="14"/>
  <c r="AR116" i="14"/>
  <c r="DC116" i="14"/>
  <c r="AQ116" i="14"/>
  <c r="CL116" i="14"/>
  <c r="Z116" i="14"/>
  <c r="CK116" i="14"/>
  <c r="Y116" i="14"/>
  <c r="CJ116" i="14"/>
  <c r="X116" i="14"/>
  <c r="CQ116" i="14"/>
  <c r="AE116" i="14"/>
  <c r="CP116" i="14"/>
  <c r="AD116" i="14"/>
  <c r="CW116" i="14"/>
  <c r="AK116" i="14"/>
  <c r="CV116" i="14"/>
  <c r="AJ116" i="14"/>
  <c r="CU116" i="14"/>
  <c r="AI116" i="14"/>
  <c r="CD116" i="14"/>
  <c r="R116" i="14"/>
  <c r="CC116" i="14"/>
  <c r="Q116" i="14"/>
  <c r="CB116" i="14"/>
  <c r="P116" i="14"/>
  <c r="CI116" i="14"/>
  <c r="W116" i="14"/>
  <c r="CH116" i="14"/>
  <c r="V116" i="14"/>
  <c r="CO116" i="14"/>
  <c r="AC116" i="14"/>
  <c r="CN116" i="14"/>
  <c r="AB116" i="14"/>
  <c r="CM116" i="14"/>
  <c r="AA116" i="14"/>
  <c r="EH116" i="14"/>
  <c r="BV116" i="14"/>
  <c r="EG116" i="14"/>
  <c r="BU116" i="14"/>
  <c r="EF116" i="14"/>
  <c r="BT116" i="14"/>
  <c r="EM116" i="14"/>
  <c r="CA116" i="14"/>
  <c r="EL116" i="14"/>
  <c r="BZ116" i="14"/>
  <c r="N116" i="14"/>
  <c r="CG116" i="14"/>
  <c r="U116" i="14"/>
  <c r="CF116" i="14"/>
  <c r="T116" i="14"/>
  <c r="CE116" i="14"/>
  <c r="S116" i="14"/>
  <c r="DZ116" i="14"/>
  <c r="BN116" i="14"/>
  <c r="DY116" i="14"/>
  <c r="BM116" i="14"/>
  <c r="DX116" i="14"/>
  <c r="BL116" i="14"/>
  <c r="EE116" i="14"/>
  <c r="BS116" i="14"/>
  <c r="ED116" i="14"/>
  <c r="BR116" i="14"/>
  <c r="EK116" i="14"/>
  <c r="BY116" i="14"/>
  <c r="EJ116" i="14"/>
  <c r="BX116" i="14"/>
  <c r="EI116" i="14"/>
  <c r="BW116" i="14"/>
  <c r="BD116" i="14"/>
  <c r="BP116" i="14"/>
  <c r="DW116" i="14"/>
  <c r="EA116" i="14"/>
  <c r="BK116" i="14"/>
  <c r="BO116" i="14"/>
  <c r="DR116" i="14"/>
  <c r="DV116" i="14"/>
  <c r="BF116" i="14"/>
  <c r="BJ116" i="14"/>
  <c r="DQ116" i="14"/>
  <c r="EC116" i="14"/>
  <c r="DP116" i="14"/>
  <c r="EB116" i="14"/>
  <c r="BE116" i="14"/>
  <c r="BQ116" i="14"/>
  <c r="CM271" i="14"/>
  <c r="AA271" i="14"/>
  <c r="CL271" i="14"/>
  <c r="Z271" i="14"/>
  <c r="CK271" i="14"/>
  <c r="Y271" i="14"/>
  <c r="CQ271" i="14"/>
  <c r="AE271" i="14"/>
  <c r="CP271" i="14"/>
  <c r="AD271" i="14"/>
  <c r="AB271" i="14"/>
  <c r="DD271" i="14"/>
  <c r="EI271" i="14"/>
  <c r="BW271" i="14"/>
  <c r="EH271" i="14"/>
  <c r="BV271" i="14"/>
  <c r="EG271" i="14"/>
  <c r="BU271" i="14"/>
  <c r="EM271" i="14"/>
  <c r="CA271" i="14"/>
  <c r="EL271" i="14"/>
  <c r="BZ271" i="14"/>
  <c r="N271" i="14"/>
  <c r="DE271" i="14"/>
  <c r="BL271" i="14"/>
  <c r="T271" i="14"/>
  <c r="DP271" i="14"/>
  <c r="BX271" i="14"/>
  <c r="AC271" i="14"/>
  <c r="EA271" i="14"/>
  <c r="BO271" i="14"/>
  <c r="DZ271" i="14"/>
  <c r="BN271" i="14"/>
  <c r="DY271" i="14"/>
  <c r="BM271" i="14"/>
  <c r="EE271" i="14"/>
  <c r="BS271" i="14"/>
  <c r="ED271" i="14"/>
  <c r="BR271" i="14"/>
  <c r="EC271" i="14"/>
  <c r="CJ271" i="14"/>
  <c r="AR271" i="14"/>
  <c r="DT271" i="14"/>
  <c r="CV271" i="14"/>
  <c r="DS271" i="14"/>
  <c r="BG271" i="14"/>
  <c r="DR271" i="14"/>
  <c r="BF271" i="14"/>
  <c r="DQ271" i="14"/>
  <c r="BE271" i="14"/>
  <c r="DW271" i="14"/>
  <c r="BK271" i="14"/>
  <c r="DV271" i="14"/>
  <c r="BJ271" i="14"/>
  <c r="DH271" i="14"/>
  <c r="BP271" i="14"/>
  <c r="U271" i="14"/>
  <c r="CW271" i="14"/>
  <c r="BY271" i="14"/>
  <c r="DC271" i="14"/>
  <c r="AQ271" i="14"/>
  <c r="DB271" i="14"/>
  <c r="AP271" i="14"/>
  <c r="DA271" i="14"/>
  <c r="AO271" i="14"/>
  <c r="DG271" i="14"/>
  <c r="AU271" i="14"/>
  <c r="DF271" i="14"/>
  <c r="AT271" i="14"/>
  <c r="BQ271" i="14"/>
  <c r="X271" i="14"/>
  <c r="CZ271" i="14"/>
  <c r="BH271" i="14"/>
  <c r="DK271" i="14"/>
  <c r="CD271" i="14"/>
  <c r="AG271" i="14"/>
  <c r="DN271" i="14"/>
  <c r="EB271" i="14"/>
  <c r="CB271" i="14"/>
  <c r="CR271" i="14"/>
  <c r="CU271" i="14"/>
  <c r="AX271" i="14"/>
  <c r="Q271" i="14"/>
  <c r="CX271" i="14"/>
  <c r="AS271" i="14"/>
  <c r="AK271" i="14"/>
  <c r="BA271" i="14"/>
  <c r="CE271" i="14"/>
  <c r="AH271" i="14"/>
  <c r="DO271" i="14"/>
  <c r="CH271" i="14"/>
  <c r="DX271" i="14"/>
  <c r="P271" i="14"/>
  <c r="AF271" i="14"/>
  <c r="AY271" i="14"/>
  <c r="R271" i="14"/>
  <c r="CY271" i="14"/>
  <c r="BB271" i="14"/>
  <c r="CG271" i="14"/>
  <c r="EK271" i="14"/>
  <c r="EF271" i="14"/>
  <c r="AI271" i="14"/>
  <c r="DI271" i="14"/>
  <c r="CI271" i="14"/>
  <c r="AL271" i="14"/>
  <c r="DU271" i="14"/>
  <c r="BD271" i="14"/>
  <c r="DL271" i="14"/>
  <c r="S271" i="14"/>
  <c r="CS271" i="14"/>
  <c r="BC271" i="14"/>
  <c r="V271" i="14"/>
  <c r="CF271" i="14"/>
  <c r="AJ271" i="14"/>
  <c r="CO271" i="14"/>
  <c r="CT271" i="14"/>
  <c r="AW271" i="14"/>
  <c r="W271" i="14"/>
  <c r="AV271" i="14"/>
  <c r="AN271" i="14"/>
  <c r="DM271" i="14"/>
  <c r="AZ271" i="14"/>
  <c r="DJ271" i="14"/>
  <c r="CC271" i="14"/>
  <c r="AM271" i="14"/>
  <c r="CN271" i="14"/>
  <c r="BI271" i="14"/>
  <c r="EJ271" i="14"/>
  <c r="BT271" i="14"/>
  <c r="CB209" i="14"/>
  <c r="P209" i="14"/>
  <c r="CI209" i="14"/>
  <c r="W209" i="14"/>
  <c r="CH209" i="14"/>
  <c r="V209" i="14"/>
  <c r="CO209" i="14"/>
  <c r="AC209" i="14"/>
  <c r="CN209" i="14"/>
  <c r="AB209" i="14"/>
  <c r="CM209" i="14"/>
  <c r="AA209" i="14"/>
  <c r="CL209" i="14"/>
  <c r="Z209" i="14"/>
  <c r="CK209" i="14"/>
  <c r="Y209" i="14"/>
  <c r="EF209" i="14"/>
  <c r="BT209" i="14"/>
  <c r="EM209" i="14"/>
  <c r="CA209" i="14"/>
  <c r="EL209" i="14"/>
  <c r="BZ209" i="14"/>
  <c r="N209" i="14"/>
  <c r="CG209" i="14"/>
  <c r="U209" i="14"/>
  <c r="CF209" i="14"/>
  <c r="T209" i="14"/>
  <c r="CE209" i="14"/>
  <c r="S209" i="14"/>
  <c r="CD209" i="14"/>
  <c r="R209" i="14"/>
  <c r="CC209" i="14"/>
  <c r="Q209" i="14"/>
  <c r="DP209" i="14"/>
  <c r="BD209" i="14"/>
  <c r="DW209" i="14"/>
  <c r="BK209" i="14"/>
  <c r="DH209" i="14"/>
  <c r="AV209" i="14"/>
  <c r="DO209" i="14"/>
  <c r="BC209" i="14"/>
  <c r="DN209" i="14"/>
  <c r="BB209" i="14"/>
  <c r="DU209" i="14"/>
  <c r="BI209" i="14"/>
  <c r="DT209" i="14"/>
  <c r="BH209" i="14"/>
  <c r="DS209" i="14"/>
  <c r="BG209" i="14"/>
  <c r="DR209" i="14"/>
  <c r="BF209" i="14"/>
  <c r="DQ209" i="14"/>
  <c r="BE209" i="14"/>
  <c r="CZ209" i="14"/>
  <c r="AN209" i="14"/>
  <c r="DG209" i="14"/>
  <c r="AU209" i="14"/>
  <c r="CR209" i="14"/>
  <c r="AF209" i="14"/>
  <c r="CY209" i="14"/>
  <c r="AM209" i="14"/>
  <c r="CX209" i="14"/>
  <c r="AL209" i="14"/>
  <c r="DE209" i="14"/>
  <c r="AS209" i="14"/>
  <c r="DD209" i="14"/>
  <c r="AR209" i="14"/>
  <c r="DC209" i="14"/>
  <c r="AQ209" i="14"/>
  <c r="DB209" i="14"/>
  <c r="AP209" i="14"/>
  <c r="DA209" i="14"/>
  <c r="AO209" i="14"/>
  <c r="CJ209" i="14"/>
  <c r="DV209" i="14"/>
  <c r="EC209" i="14"/>
  <c r="EB209" i="14"/>
  <c r="EA209" i="14"/>
  <c r="DZ209" i="14"/>
  <c r="DY209" i="14"/>
  <c r="BL209" i="14"/>
  <c r="DF209" i="14"/>
  <c r="DM209" i="14"/>
  <c r="DL209" i="14"/>
  <c r="DK209" i="14"/>
  <c r="DJ209" i="14"/>
  <c r="DI209" i="14"/>
  <c r="X209" i="14"/>
  <c r="CP209" i="14"/>
  <c r="CW209" i="14"/>
  <c r="CV209" i="14"/>
  <c r="CU209" i="14"/>
  <c r="CT209" i="14"/>
  <c r="CS209" i="14"/>
  <c r="EE209" i="14"/>
  <c r="BR209" i="14"/>
  <c r="BY209" i="14"/>
  <c r="BX209" i="14"/>
  <c r="BW209" i="14"/>
  <c r="BV209" i="14"/>
  <c r="BU209" i="14"/>
  <c r="CQ209" i="14"/>
  <c r="BJ209" i="14"/>
  <c r="BQ209" i="14"/>
  <c r="BP209" i="14"/>
  <c r="BO209" i="14"/>
  <c r="BN209" i="14"/>
  <c r="BM209" i="14"/>
  <c r="BS209" i="14"/>
  <c r="AT209" i="14"/>
  <c r="BA209" i="14"/>
  <c r="AZ209" i="14"/>
  <c r="AY209" i="14"/>
  <c r="AX209" i="14"/>
  <c r="AW209" i="14"/>
  <c r="AE209" i="14"/>
  <c r="AD209" i="14"/>
  <c r="AK209" i="14"/>
  <c r="AJ209" i="14"/>
  <c r="AI209" i="14"/>
  <c r="AH209" i="14"/>
  <c r="AG209" i="14"/>
  <c r="DX209" i="14"/>
  <c r="ED209" i="14"/>
  <c r="EK209" i="14"/>
  <c r="EJ209" i="14"/>
  <c r="EI209" i="14"/>
  <c r="EH209" i="14"/>
  <c r="EG209" i="14"/>
  <c r="CD154" i="14"/>
  <c r="R154" i="14"/>
  <c r="CC154" i="14"/>
  <c r="Q154" i="14"/>
  <c r="CB154" i="14"/>
  <c r="P154" i="14"/>
  <c r="CI154" i="14"/>
  <c r="W154" i="14"/>
  <c r="CH154" i="14"/>
  <c r="V154" i="14"/>
  <c r="CO154" i="14"/>
  <c r="AC154" i="14"/>
  <c r="CN154" i="14"/>
  <c r="AB154" i="14"/>
  <c r="CM154" i="14"/>
  <c r="AA154" i="14"/>
  <c r="EH154" i="14"/>
  <c r="BV154" i="14"/>
  <c r="EG154" i="14"/>
  <c r="BU154" i="14"/>
  <c r="EF154" i="14"/>
  <c r="BT154" i="14"/>
  <c r="EM154" i="14"/>
  <c r="CA154" i="14"/>
  <c r="EL154" i="14"/>
  <c r="BZ154" i="14"/>
  <c r="N154" i="14"/>
  <c r="CG154" i="14"/>
  <c r="U154" i="14"/>
  <c r="CF154" i="14"/>
  <c r="T154" i="14"/>
  <c r="CE154" i="14"/>
  <c r="S154" i="14"/>
  <c r="DZ154" i="14"/>
  <c r="BN154" i="14"/>
  <c r="DY154" i="14"/>
  <c r="BM154" i="14"/>
  <c r="DX154" i="14"/>
  <c r="BL154" i="14"/>
  <c r="EE154" i="14"/>
  <c r="BS154" i="14"/>
  <c r="ED154" i="14"/>
  <c r="BR154" i="14"/>
  <c r="EK154" i="14"/>
  <c r="BY154" i="14"/>
  <c r="EJ154" i="14"/>
  <c r="BX154" i="14"/>
  <c r="EI154" i="14"/>
  <c r="BW154" i="14"/>
  <c r="DR154" i="14"/>
  <c r="BF154" i="14"/>
  <c r="DQ154" i="14"/>
  <c r="BE154" i="14"/>
  <c r="DP154" i="14"/>
  <c r="BD154" i="14"/>
  <c r="DW154" i="14"/>
  <c r="BK154" i="14"/>
  <c r="DV154" i="14"/>
  <c r="BJ154" i="14"/>
  <c r="EC154" i="14"/>
  <c r="BQ154" i="14"/>
  <c r="EB154" i="14"/>
  <c r="BP154" i="14"/>
  <c r="EA154" i="14"/>
  <c r="BO154" i="14"/>
  <c r="DJ154" i="14"/>
  <c r="AX154" i="14"/>
  <c r="DI154" i="14"/>
  <c r="AW154" i="14"/>
  <c r="DH154" i="14"/>
  <c r="AV154" i="14"/>
  <c r="DO154" i="14"/>
  <c r="BC154" i="14"/>
  <c r="DN154" i="14"/>
  <c r="BB154" i="14"/>
  <c r="DU154" i="14"/>
  <c r="BI154" i="14"/>
  <c r="DT154" i="14"/>
  <c r="BH154" i="14"/>
  <c r="DS154" i="14"/>
  <c r="BG154" i="14"/>
  <c r="DB154" i="14"/>
  <c r="AP154" i="14"/>
  <c r="DA154" i="14"/>
  <c r="AO154" i="14"/>
  <c r="CZ154" i="14"/>
  <c r="AN154" i="14"/>
  <c r="DG154" i="14"/>
  <c r="AU154" i="14"/>
  <c r="DF154" i="14"/>
  <c r="AT154" i="14"/>
  <c r="DM154" i="14"/>
  <c r="BA154" i="14"/>
  <c r="DL154" i="14"/>
  <c r="AZ154" i="14"/>
  <c r="DK154" i="14"/>
  <c r="AY154" i="14"/>
  <c r="CT154" i="14"/>
  <c r="AH154" i="14"/>
  <c r="CS154" i="14"/>
  <c r="AG154" i="14"/>
  <c r="CR154" i="14"/>
  <c r="AF154" i="14"/>
  <c r="CY154" i="14"/>
  <c r="AM154" i="14"/>
  <c r="CX154" i="14"/>
  <c r="AL154" i="14"/>
  <c r="DE154" i="14"/>
  <c r="AS154" i="14"/>
  <c r="DD154" i="14"/>
  <c r="AR154" i="14"/>
  <c r="DC154" i="14"/>
  <c r="AQ154" i="14"/>
  <c r="CJ154" i="14"/>
  <c r="CV154" i="14"/>
  <c r="X154" i="14"/>
  <c r="AJ154" i="14"/>
  <c r="CQ154" i="14"/>
  <c r="CU154" i="14"/>
  <c r="AE154" i="14"/>
  <c r="AI154" i="14"/>
  <c r="CL154" i="14"/>
  <c r="CP154" i="14"/>
  <c r="Z154" i="14"/>
  <c r="AD154" i="14"/>
  <c r="Y154" i="14"/>
  <c r="AK154" i="14"/>
  <c r="CW154" i="14"/>
  <c r="CK154" i="14"/>
  <c r="CP139" i="14"/>
  <c r="AD139" i="14"/>
  <c r="CW139" i="14"/>
  <c r="AK139" i="14"/>
  <c r="CV139" i="14"/>
  <c r="AJ139" i="14"/>
  <c r="CU139" i="14"/>
  <c r="AI139" i="14"/>
  <c r="CT139" i="14"/>
  <c r="AH139" i="14"/>
  <c r="CS139" i="14"/>
  <c r="AG139" i="14"/>
  <c r="CR139" i="14"/>
  <c r="AF139" i="14"/>
  <c r="CY139" i="14"/>
  <c r="AM139" i="14"/>
  <c r="CH139" i="14"/>
  <c r="V139" i="14"/>
  <c r="CO139" i="14"/>
  <c r="AC139" i="14"/>
  <c r="CN139" i="14"/>
  <c r="AB139" i="14"/>
  <c r="CM139" i="14"/>
  <c r="AA139" i="14"/>
  <c r="CL139" i="14"/>
  <c r="Z139" i="14"/>
  <c r="CK139" i="14"/>
  <c r="Y139" i="14"/>
  <c r="CJ139" i="14"/>
  <c r="X139" i="14"/>
  <c r="CQ139" i="14"/>
  <c r="AE139" i="14"/>
  <c r="EL139" i="14"/>
  <c r="BZ139" i="14"/>
  <c r="N139" i="14"/>
  <c r="CG139" i="14"/>
  <c r="U139" i="14"/>
  <c r="CF139" i="14"/>
  <c r="T139" i="14"/>
  <c r="CE139" i="14"/>
  <c r="S139" i="14"/>
  <c r="CD139" i="14"/>
  <c r="R139" i="14"/>
  <c r="CC139" i="14"/>
  <c r="Q139" i="14"/>
  <c r="CB139" i="14"/>
  <c r="P139" i="14"/>
  <c r="CI139" i="14"/>
  <c r="W139" i="14"/>
  <c r="ED139" i="14"/>
  <c r="BR139" i="14"/>
  <c r="EK139" i="14"/>
  <c r="BY139" i="14"/>
  <c r="EJ139" i="14"/>
  <c r="BX139" i="14"/>
  <c r="EI139" i="14"/>
  <c r="BW139" i="14"/>
  <c r="EH139" i="14"/>
  <c r="BV139" i="14"/>
  <c r="EG139" i="14"/>
  <c r="BU139" i="14"/>
  <c r="EF139" i="14"/>
  <c r="BT139" i="14"/>
  <c r="EM139" i="14"/>
  <c r="CA139" i="14"/>
  <c r="DV139" i="14"/>
  <c r="BJ139" i="14"/>
  <c r="EC139" i="14"/>
  <c r="BQ139" i="14"/>
  <c r="EB139" i="14"/>
  <c r="BP139" i="14"/>
  <c r="EA139" i="14"/>
  <c r="BO139" i="14"/>
  <c r="DZ139" i="14"/>
  <c r="BN139" i="14"/>
  <c r="DY139" i="14"/>
  <c r="BM139" i="14"/>
  <c r="DX139" i="14"/>
  <c r="BL139" i="14"/>
  <c r="EE139" i="14"/>
  <c r="BS139" i="14"/>
  <c r="DN139" i="14"/>
  <c r="BB139" i="14"/>
  <c r="DU139" i="14"/>
  <c r="BI139" i="14"/>
  <c r="DT139" i="14"/>
  <c r="BH139" i="14"/>
  <c r="DS139" i="14"/>
  <c r="BG139" i="14"/>
  <c r="DR139" i="14"/>
  <c r="BF139" i="14"/>
  <c r="DQ139" i="14"/>
  <c r="BE139" i="14"/>
  <c r="DP139" i="14"/>
  <c r="BD139" i="14"/>
  <c r="DW139" i="14"/>
  <c r="BK139" i="14"/>
  <c r="DF139" i="14"/>
  <c r="AT139" i="14"/>
  <c r="DM139" i="14"/>
  <c r="BA139" i="14"/>
  <c r="DL139" i="14"/>
  <c r="AZ139" i="14"/>
  <c r="DK139" i="14"/>
  <c r="AY139" i="14"/>
  <c r="DJ139" i="14"/>
  <c r="AX139" i="14"/>
  <c r="DI139" i="14"/>
  <c r="AW139" i="14"/>
  <c r="DH139" i="14"/>
  <c r="AV139" i="14"/>
  <c r="DO139" i="14"/>
  <c r="BC139" i="14"/>
  <c r="DE139" i="14"/>
  <c r="DA139" i="14"/>
  <c r="AS139" i="14"/>
  <c r="AO139" i="14"/>
  <c r="DD139" i="14"/>
  <c r="CZ139" i="14"/>
  <c r="AR139" i="14"/>
  <c r="AN139" i="14"/>
  <c r="DC139" i="14"/>
  <c r="DG139" i="14"/>
  <c r="AQ139" i="14"/>
  <c r="AU139" i="14"/>
  <c r="AL139" i="14"/>
  <c r="AP139" i="14"/>
  <c r="CX139" i="14"/>
  <c r="DB139" i="14"/>
  <c r="CH330" i="14"/>
  <c r="V330" i="14"/>
  <c r="CO330" i="14"/>
  <c r="AC330" i="14"/>
  <c r="CN330" i="14"/>
  <c r="AB330" i="14"/>
  <c r="EL330" i="14"/>
  <c r="BZ330" i="14"/>
  <c r="N330" i="14"/>
  <c r="CG330" i="14"/>
  <c r="U330" i="14"/>
  <c r="CF330" i="14"/>
  <c r="T330" i="14"/>
  <c r="CE330" i="14"/>
  <c r="S330" i="14"/>
  <c r="CD330" i="14"/>
  <c r="R330" i="14"/>
  <c r="CC330" i="14"/>
  <c r="Q330" i="14"/>
  <c r="CI330" i="14"/>
  <c r="W330" i="14"/>
  <c r="P330" i="14"/>
  <c r="AV330" i="14"/>
  <c r="CX330" i="14"/>
  <c r="EK330" i="14"/>
  <c r="BI330" i="14"/>
  <c r="DD330" i="14"/>
  <c r="EI330" i="14"/>
  <c r="BO330" i="14"/>
  <c r="DR330" i="14"/>
  <c r="AX330" i="14"/>
  <c r="DA330" i="14"/>
  <c r="AG330" i="14"/>
  <c r="CQ330" i="14"/>
  <c r="CZ330" i="14"/>
  <c r="BT330" i="14"/>
  <c r="CP330" i="14"/>
  <c r="EC330" i="14"/>
  <c r="BA330" i="14"/>
  <c r="CV330" i="14"/>
  <c r="EA330" i="14"/>
  <c r="BG330" i="14"/>
  <c r="DJ330" i="14"/>
  <c r="AP330" i="14"/>
  <c r="CS330" i="14"/>
  <c r="Y330" i="14"/>
  <c r="CA330" i="14"/>
  <c r="AN330" i="14"/>
  <c r="DX330" i="14"/>
  <c r="BR330" i="14"/>
  <c r="DU330" i="14"/>
  <c r="AS330" i="14"/>
  <c r="BX330" i="14"/>
  <c r="DS330" i="14"/>
  <c r="AY330" i="14"/>
  <c r="DB330" i="14"/>
  <c r="AH330" i="14"/>
  <c r="CK330" i="14"/>
  <c r="EM330" i="14"/>
  <c r="BS330" i="14"/>
  <c r="CR330" i="14"/>
  <c r="BL330" i="14"/>
  <c r="BJ330" i="14"/>
  <c r="DM330" i="14"/>
  <c r="AK330" i="14"/>
  <c r="BP330" i="14"/>
  <c r="DK330" i="14"/>
  <c r="AQ330" i="14"/>
  <c r="CT330" i="14"/>
  <c r="Z330" i="14"/>
  <c r="BU330" i="14"/>
  <c r="EE330" i="14"/>
  <c r="BK330" i="14"/>
  <c r="AF330" i="14"/>
  <c r="DP330" i="14"/>
  <c r="ED330" i="14"/>
  <c r="BB330" i="14"/>
  <c r="DE330" i="14"/>
  <c r="EJ330" i="14"/>
  <c r="BH330" i="14"/>
  <c r="DC330" i="14"/>
  <c r="AI330" i="14"/>
  <c r="CL330" i="14"/>
  <c r="EG330" i="14"/>
  <c r="BM330" i="14"/>
  <c r="DW330" i="14"/>
  <c r="BC330" i="14"/>
  <c r="CJ330" i="14"/>
  <c r="BD330" i="14"/>
  <c r="DV330" i="14"/>
  <c r="AT330" i="14"/>
  <c r="CW330" i="14"/>
  <c r="EB330" i="14"/>
  <c r="AZ330" i="14"/>
  <c r="CU330" i="14"/>
  <c r="AA330" i="14"/>
  <c r="BV330" i="14"/>
  <c r="DY330" i="14"/>
  <c r="BE330" i="14"/>
  <c r="DO330" i="14"/>
  <c r="AU330" i="14"/>
  <c r="X330" i="14"/>
  <c r="DH330" i="14"/>
  <c r="DF330" i="14"/>
  <c r="AD330" i="14"/>
  <c r="BQ330" i="14"/>
  <c r="DL330" i="14"/>
  <c r="AJ330" i="14"/>
  <c r="BW330" i="14"/>
  <c r="DZ330" i="14"/>
  <c r="BF330" i="14"/>
  <c r="DI330" i="14"/>
  <c r="AO330" i="14"/>
  <c r="CY330" i="14"/>
  <c r="AE330" i="14"/>
  <c r="EF330" i="14"/>
  <c r="DN330" i="14"/>
  <c r="DQ330" i="14"/>
  <c r="AL330" i="14"/>
  <c r="AW330" i="14"/>
  <c r="BY330" i="14"/>
  <c r="DG330" i="14"/>
  <c r="DT330" i="14"/>
  <c r="AM330" i="14"/>
  <c r="AR330" i="14"/>
  <c r="CB330" i="14"/>
  <c r="CM330" i="14"/>
  <c r="EH330" i="14"/>
  <c r="BN330" i="14"/>
  <c r="CE287" i="14"/>
  <c r="S287" i="14"/>
  <c r="CD287" i="14"/>
  <c r="R287" i="14"/>
  <c r="CC287" i="14"/>
  <c r="Q287" i="14"/>
  <c r="CB287" i="14"/>
  <c r="P287" i="14"/>
  <c r="CI287" i="14"/>
  <c r="W287" i="14"/>
  <c r="CH287" i="14"/>
  <c r="V287" i="14"/>
  <c r="CN287" i="14"/>
  <c r="AB287" i="14"/>
  <c r="EC287" i="14"/>
  <c r="CW287" i="14"/>
  <c r="EI287" i="14"/>
  <c r="BO287" i="14"/>
  <c r="DR287" i="14"/>
  <c r="AX287" i="14"/>
  <c r="DA287" i="14"/>
  <c r="AG287" i="14"/>
  <c r="CJ287" i="14"/>
  <c r="EM287" i="14"/>
  <c r="BS287" i="14"/>
  <c r="DV287" i="14"/>
  <c r="BB287" i="14"/>
  <c r="DL287" i="14"/>
  <c r="AR287" i="14"/>
  <c r="BY287" i="14"/>
  <c r="AK287" i="14"/>
  <c r="EA287" i="14"/>
  <c r="BG287" i="14"/>
  <c r="DJ287" i="14"/>
  <c r="AP287" i="14"/>
  <c r="CS287" i="14"/>
  <c r="Y287" i="14"/>
  <c r="BT287" i="14"/>
  <c r="EE287" i="14"/>
  <c r="BK287" i="14"/>
  <c r="DN287" i="14"/>
  <c r="AT287" i="14"/>
  <c r="DD287" i="14"/>
  <c r="AJ287" i="14"/>
  <c r="BQ287" i="14"/>
  <c r="DS287" i="14"/>
  <c r="AY287" i="14"/>
  <c r="DB287" i="14"/>
  <c r="AH287" i="14"/>
  <c r="CK287" i="14"/>
  <c r="EF287" i="14"/>
  <c r="BL287" i="14"/>
  <c r="DW287" i="14"/>
  <c r="BC287" i="14"/>
  <c r="DF287" i="14"/>
  <c r="AL287" i="14"/>
  <c r="CV287" i="14"/>
  <c r="T287" i="14"/>
  <c r="DU287" i="14"/>
  <c r="DK287" i="14"/>
  <c r="AQ287" i="14"/>
  <c r="CT287" i="14"/>
  <c r="Z287" i="14"/>
  <c r="BU287" i="14"/>
  <c r="DX287" i="14"/>
  <c r="BD287" i="14"/>
  <c r="DO287" i="14"/>
  <c r="AU287" i="14"/>
  <c r="CX287" i="14"/>
  <c r="AD287" i="14"/>
  <c r="CF287" i="14"/>
  <c r="CO287" i="14"/>
  <c r="BI287" i="14"/>
  <c r="DC287" i="14"/>
  <c r="AI287" i="14"/>
  <c r="CL287" i="14"/>
  <c r="EG287" i="14"/>
  <c r="BM287" i="14"/>
  <c r="DP287" i="14"/>
  <c r="AV287" i="14"/>
  <c r="DG287" i="14"/>
  <c r="AM287" i="14"/>
  <c r="CP287" i="14"/>
  <c r="N287" i="14"/>
  <c r="BX287" i="14"/>
  <c r="AC287" i="14"/>
  <c r="DM287" i="14"/>
  <c r="CU287" i="14"/>
  <c r="AA287" i="14"/>
  <c r="BV287" i="14"/>
  <c r="DY287" i="14"/>
  <c r="BE287" i="14"/>
  <c r="DH287" i="14"/>
  <c r="AN287" i="14"/>
  <c r="CY287" i="14"/>
  <c r="AE287" i="14"/>
  <c r="BZ287" i="14"/>
  <c r="EJ287" i="14"/>
  <c r="BP287" i="14"/>
  <c r="CG287" i="14"/>
  <c r="BA287" i="14"/>
  <c r="BW287" i="14"/>
  <c r="DZ287" i="14"/>
  <c r="BF287" i="14"/>
  <c r="DI287" i="14"/>
  <c r="AO287" i="14"/>
  <c r="CR287" i="14"/>
  <c r="X287" i="14"/>
  <c r="CA287" i="14"/>
  <c r="ED287" i="14"/>
  <c r="BJ287" i="14"/>
  <c r="DT287" i="14"/>
  <c r="AZ287" i="14"/>
  <c r="EK287" i="14"/>
  <c r="AS287" i="14"/>
  <c r="EH287" i="14"/>
  <c r="BR287" i="14"/>
  <c r="BN287" i="14"/>
  <c r="EB287" i="14"/>
  <c r="DQ287" i="14"/>
  <c r="BH287" i="14"/>
  <c r="AW287" i="14"/>
  <c r="U287" i="14"/>
  <c r="CZ287" i="14"/>
  <c r="DE287" i="14"/>
  <c r="AF287" i="14"/>
  <c r="CQ287" i="14"/>
  <c r="CM287" i="14"/>
  <c r="EL287" i="14"/>
  <c r="EL326" i="14"/>
  <c r="BZ326" i="14"/>
  <c r="N326" i="14"/>
  <c r="CG326" i="14"/>
  <c r="U326" i="14"/>
  <c r="CF326" i="14"/>
  <c r="T326" i="14"/>
  <c r="CE326" i="14"/>
  <c r="S326" i="14"/>
  <c r="CD326" i="14"/>
  <c r="R326" i="14"/>
  <c r="CC326" i="14"/>
  <c r="Q326" i="14"/>
  <c r="CI326" i="14"/>
  <c r="W326" i="14"/>
  <c r="AF326" i="14"/>
  <c r="BL326" i="14"/>
  <c r="ED326" i="14"/>
  <c r="BR326" i="14"/>
  <c r="EK326" i="14"/>
  <c r="BY326" i="14"/>
  <c r="EJ326" i="14"/>
  <c r="BX326" i="14"/>
  <c r="EI326" i="14"/>
  <c r="BW326" i="14"/>
  <c r="EH326" i="14"/>
  <c r="BV326" i="14"/>
  <c r="EG326" i="14"/>
  <c r="BU326" i="14"/>
  <c r="EM326" i="14"/>
  <c r="CA326" i="14"/>
  <c r="DP326" i="14"/>
  <c r="CJ326" i="14"/>
  <c r="DV326" i="14"/>
  <c r="BJ326" i="14"/>
  <c r="EC326" i="14"/>
  <c r="BQ326" i="14"/>
  <c r="EB326" i="14"/>
  <c r="BP326" i="14"/>
  <c r="EA326" i="14"/>
  <c r="BO326" i="14"/>
  <c r="DZ326" i="14"/>
  <c r="BN326" i="14"/>
  <c r="DY326" i="14"/>
  <c r="BM326" i="14"/>
  <c r="EE326" i="14"/>
  <c r="BS326" i="14"/>
  <c r="BD326" i="14"/>
  <c r="X326" i="14"/>
  <c r="DN326" i="14"/>
  <c r="BB326" i="14"/>
  <c r="DU326" i="14"/>
  <c r="BI326" i="14"/>
  <c r="DT326" i="14"/>
  <c r="BH326" i="14"/>
  <c r="DS326" i="14"/>
  <c r="BG326" i="14"/>
  <c r="DR326" i="14"/>
  <c r="BF326" i="14"/>
  <c r="DQ326" i="14"/>
  <c r="BE326" i="14"/>
  <c r="DW326" i="14"/>
  <c r="BK326" i="14"/>
  <c r="DH326" i="14"/>
  <c r="CB326" i="14"/>
  <c r="DF326" i="14"/>
  <c r="AT326" i="14"/>
  <c r="DM326" i="14"/>
  <c r="BA326" i="14"/>
  <c r="DL326" i="14"/>
  <c r="AZ326" i="14"/>
  <c r="DK326" i="14"/>
  <c r="AY326" i="14"/>
  <c r="DJ326" i="14"/>
  <c r="AX326" i="14"/>
  <c r="DI326" i="14"/>
  <c r="AW326" i="14"/>
  <c r="DO326" i="14"/>
  <c r="BC326" i="14"/>
  <c r="AV326" i="14"/>
  <c r="P326" i="14"/>
  <c r="CX326" i="14"/>
  <c r="AL326" i="14"/>
  <c r="DE326" i="14"/>
  <c r="AS326" i="14"/>
  <c r="DD326" i="14"/>
  <c r="AR326" i="14"/>
  <c r="DC326" i="14"/>
  <c r="AQ326" i="14"/>
  <c r="DB326" i="14"/>
  <c r="AP326" i="14"/>
  <c r="DA326" i="14"/>
  <c r="AO326" i="14"/>
  <c r="DG326" i="14"/>
  <c r="AU326" i="14"/>
  <c r="CZ326" i="14"/>
  <c r="EF326" i="14"/>
  <c r="CH326" i="14"/>
  <c r="V326" i="14"/>
  <c r="CO326" i="14"/>
  <c r="AC326" i="14"/>
  <c r="CN326" i="14"/>
  <c r="AB326" i="14"/>
  <c r="CM326" i="14"/>
  <c r="AA326" i="14"/>
  <c r="CL326" i="14"/>
  <c r="Z326" i="14"/>
  <c r="CK326" i="14"/>
  <c r="Y326" i="14"/>
  <c r="CQ326" i="14"/>
  <c r="AE326" i="14"/>
  <c r="CR326" i="14"/>
  <c r="DX326" i="14"/>
  <c r="CV326" i="14"/>
  <c r="CY326" i="14"/>
  <c r="AJ326" i="14"/>
  <c r="AM326" i="14"/>
  <c r="CU326" i="14"/>
  <c r="AN326" i="14"/>
  <c r="AI326" i="14"/>
  <c r="BT326" i="14"/>
  <c r="CP326" i="14"/>
  <c r="CT326" i="14"/>
  <c r="AD326" i="14"/>
  <c r="AH326" i="14"/>
  <c r="AK326" i="14"/>
  <c r="AG326" i="14"/>
  <c r="CW326" i="14"/>
  <c r="CS326" i="14"/>
  <c r="EJ216" i="14"/>
  <c r="BX216" i="14"/>
  <c r="EI216" i="14"/>
  <c r="BW216" i="14"/>
  <c r="EH216" i="14"/>
  <c r="BV216" i="14"/>
  <c r="EG216" i="14"/>
  <c r="BU216" i="14"/>
  <c r="EF216" i="14"/>
  <c r="BT216" i="14"/>
  <c r="EM216" i="14"/>
  <c r="CA216" i="14"/>
  <c r="EL216" i="14"/>
  <c r="BZ216" i="14"/>
  <c r="N216" i="14"/>
  <c r="CG216" i="14"/>
  <c r="U216" i="14"/>
  <c r="EB216" i="14"/>
  <c r="BP216" i="14"/>
  <c r="EA216" i="14"/>
  <c r="BO216" i="14"/>
  <c r="DZ216" i="14"/>
  <c r="BN216" i="14"/>
  <c r="DY216" i="14"/>
  <c r="BM216" i="14"/>
  <c r="DX216" i="14"/>
  <c r="BL216" i="14"/>
  <c r="EE216" i="14"/>
  <c r="BS216" i="14"/>
  <c r="ED216" i="14"/>
  <c r="BR216" i="14"/>
  <c r="EK216" i="14"/>
  <c r="BY216" i="14"/>
  <c r="DT216" i="14"/>
  <c r="BH216" i="14"/>
  <c r="DS216" i="14"/>
  <c r="BG216" i="14"/>
  <c r="DR216" i="14"/>
  <c r="BF216" i="14"/>
  <c r="DQ216" i="14"/>
  <c r="BE216" i="14"/>
  <c r="DP216" i="14"/>
  <c r="BD216" i="14"/>
  <c r="DW216" i="14"/>
  <c r="BK216" i="14"/>
  <c r="DV216" i="14"/>
  <c r="BJ216" i="14"/>
  <c r="EC216" i="14"/>
  <c r="BQ216" i="14"/>
  <c r="DL216" i="14"/>
  <c r="AZ216" i="14"/>
  <c r="DK216" i="14"/>
  <c r="AY216" i="14"/>
  <c r="DJ216" i="14"/>
  <c r="AX216" i="14"/>
  <c r="DI216" i="14"/>
  <c r="AW216" i="14"/>
  <c r="DH216" i="14"/>
  <c r="AV216" i="14"/>
  <c r="DO216" i="14"/>
  <c r="BC216" i="14"/>
  <c r="DN216" i="14"/>
  <c r="BB216" i="14"/>
  <c r="DU216" i="14"/>
  <c r="BI216" i="14"/>
  <c r="DD216" i="14"/>
  <c r="AR216" i="14"/>
  <c r="DC216" i="14"/>
  <c r="AQ216" i="14"/>
  <c r="DB216" i="14"/>
  <c r="AP216" i="14"/>
  <c r="DA216" i="14"/>
  <c r="AO216" i="14"/>
  <c r="CZ216" i="14"/>
  <c r="AN216" i="14"/>
  <c r="DG216" i="14"/>
  <c r="AU216" i="14"/>
  <c r="DF216" i="14"/>
  <c r="AT216" i="14"/>
  <c r="DM216" i="14"/>
  <c r="BA216" i="14"/>
  <c r="CF216" i="14"/>
  <c r="T216" i="14"/>
  <c r="CE216" i="14"/>
  <c r="S216" i="14"/>
  <c r="CD216" i="14"/>
  <c r="R216" i="14"/>
  <c r="CC216" i="14"/>
  <c r="Q216" i="14"/>
  <c r="CB216" i="14"/>
  <c r="P216" i="14"/>
  <c r="CI216" i="14"/>
  <c r="W216" i="14"/>
  <c r="CH216" i="14"/>
  <c r="V216" i="14"/>
  <c r="CO216" i="14"/>
  <c r="AC216" i="14"/>
  <c r="AB216" i="14"/>
  <c r="Z216" i="14"/>
  <c r="X216" i="14"/>
  <c r="AD216" i="14"/>
  <c r="CU216" i="14"/>
  <c r="CS216" i="14"/>
  <c r="CY216" i="14"/>
  <c r="DE216" i="14"/>
  <c r="CM216" i="14"/>
  <c r="CK216" i="14"/>
  <c r="CQ216" i="14"/>
  <c r="CW216" i="14"/>
  <c r="AI216" i="14"/>
  <c r="AG216" i="14"/>
  <c r="AM216" i="14"/>
  <c r="AS216" i="14"/>
  <c r="AA216" i="14"/>
  <c r="Y216" i="14"/>
  <c r="AE216" i="14"/>
  <c r="AK216" i="14"/>
  <c r="CV216" i="14"/>
  <c r="CT216" i="14"/>
  <c r="CR216" i="14"/>
  <c r="CX216" i="14"/>
  <c r="CN216" i="14"/>
  <c r="AJ216" i="14"/>
  <c r="CL216" i="14"/>
  <c r="AH216" i="14"/>
  <c r="CJ216" i="14"/>
  <c r="AF216" i="14"/>
  <c r="AL216" i="14"/>
  <c r="CP216" i="14"/>
  <c r="EI341" i="14"/>
  <c r="BW341" i="14"/>
  <c r="EH341" i="14"/>
  <c r="BV341" i="14"/>
  <c r="EG341" i="14"/>
  <c r="BU341" i="14"/>
  <c r="EF341" i="14"/>
  <c r="BT341" i="14"/>
  <c r="EM341" i="14"/>
  <c r="CA341" i="14"/>
  <c r="EL341" i="14"/>
  <c r="BZ341" i="14"/>
  <c r="N341" i="14"/>
  <c r="CG341" i="14"/>
  <c r="U341" i="14"/>
  <c r="AB341" i="14"/>
  <c r="EB341" i="14"/>
  <c r="EA341" i="14"/>
  <c r="BO341" i="14"/>
  <c r="DZ341" i="14"/>
  <c r="BN341" i="14"/>
  <c r="DY341" i="14"/>
  <c r="BM341" i="14"/>
  <c r="DX341" i="14"/>
  <c r="BL341" i="14"/>
  <c r="EE341" i="14"/>
  <c r="BS341" i="14"/>
  <c r="ED341" i="14"/>
  <c r="BR341" i="14"/>
  <c r="EK341" i="14"/>
  <c r="BY341" i="14"/>
  <c r="DL341" i="14"/>
  <c r="CF341" i="14"/>
  <c r="DS341" i="14"/>
  <c r="BG341" i="14"/>
  <c r="DR341" i="14"/>
  <c r="BF341" i="14"/>
  <c r="DQ341" i="14"/>
  <c r="BE341" i="14"/>
  <c r="DP341" i="14"/>
  <c r="BD341" i="14"/>
  <c r="DW341" i="14"/>
  <c r="BK341" i="14"/>
  <c r="DV341" i="14"/>
  <c r="BJ341" i="14"/>
  <c r="EC341" i="14"/>
  <c r="BQ341" i="14"/>
  <c r="AZ341" i="14"/>
  <c r="T341" i="14"/>
  <c r="DK341" i="14"/>
  <c r="AY341" i="14"/>
  <c r="DJ341" i="14"/>
  <c r="AX341" i="14"/>
  <c r="DI341" i="14"/>
  <c r="AW341" i="14"/>
  <c r="DH341" i="14"/>
  <c r="AV341" i="14"/>
  <c r="DO341" i="14"/>
  <c r="BC341" i="14"/>
  <c r="DN341" i="14"/>
  <c r="BB341" i="14"/>
  <c r="DU341" i="14"/>
  <c r="BI341" i="14"/>
  <c r="DD341" i="14"/>
  <c r="EJ341" i="14"/>
  <c r="DC341" i="14"/>
  <c r="AQ341" i="14"/>
  <c r="DB341" i="14"/>
  <c r="AP341" i="14"/>
  <c r="DA341" i="14"/>
  <c r="AO341" i="14"/>
  <c r="CZ341" i="14"/>
  <c r="AN341" i="14"/>
  <c r="DG341" i="14"/>
  <c r="AU341" i="14"/>
  <c r="DF341" i="14"/>
  <c r="AT341" i="14"/>
  <c r="DM341" i="14"/>
  <c r="BA341" i="14"/>
  <c r="AR341" i="14"/>
  <c r="BX341" i="14"/>
  <c r="CU341" i="14"/>
  <c r="AI341" i="14"/>
  <c r="CT341" i="14"/>
  <c r="AH341" i="14"/>
  <c r="CS341" i="14"/>
  <c r="AG341" i="14"/>
  <c r="CR341" i="14"/>
  <c r="AF341" i="14"/>
  <c r="CY341" i="14"/>
  <c r="AM341" i="14"/>
  <c r="CX341" i="14"/>
  <c r="AL341" i="14"/>
  <c r="DE341" i="14"/>
  <c r="AS341" i="14"/>
  <c r="CV341" i="14"/>
  <c r="DT341" i="14"/>
  <c r="CE341" i="14"/>
  <c r="CC341" i="14"/>
  <c r="CI341" i="14"/>
  <c r="CO341" i="14"/>
  <c r="AA341" i="14"/>
  <c r="Y341" i="14"/>
  <c r="AE341" i="14"/>
  <c r="AK341" i="14"/>
  <c r="S341" i="14"/>
  <c r="Q341" i="14"/>
  <c r="W341" i="14"/>
  <c r="AC341" i="14"/>
  <c r="CL341" i="14"/>
  <c r="CJ341" i="14"/>
  <c r="CP341" i="14"/>
  <c r="AJ341" i="14"/>
  <c r="CD341" i="14"/>
  <c r="CB341" i="14"/>
  <c r="CH341" i="14"/>
  <c r="CN341" i="14"/>
  <c r="Z341" i="14"/>
  <c r="X341" i="14"/>
  <c r="AD341" i="14"/>
  <c r="BH341" i="14"/>
  <c r="R341" i="14"/>
  <c r="P341" i="14"/>
  <c r="V341" i="14"/>
  <c r="BP341" i="14"/>
  <c r="CM341" i="14"/>
  <c r="CK341" i="14"/>
  <c r="CQ341" i="14"/>
  <c r="CW341" i="14"/>
  <c r="DF241" i="14"/>
  <c r="AT241" i="14"/>
  <c r="DM241" i="14"/>
  <c r="BA241" i="14"/>
  <c r="DL241" i="14"/>
  <c r="AZ241" i="14"/>
  <c r="DK241" i="14"/>
  <c r="AY241" i="14"/>
  <c r="DJ241" i="14"/>
  <c r="AX241" i="14"/>
  <c r="DI241" i="14"/>
  <c r="AW241" i="14"/>
  <c r="DH241" i="14"/>
  <c r="AV241" i="14"/>
  <c r="DO241" i="14"/>
  <c r="BC241" i="14"/>
  <c r="CX241" i="14"/>
  <c r="AL241" i="14"/>
  <c r="DE241" i="14"/>
  <c r="AS241" i="14"/>
  <c r="DD241" i="14"/>
  <c r="AR241" i="14"/>
  <c r="DC241" i="14"/>
  <c r="AQ241" i="14"/>
  <c r="DB241" i="14"/>
  <c r="AP241" i="14"/>
  <c r="DA241" i="14"/>
  <c r="AO241" i="14"/>
  <c r="CZ241" i="14"/>
  <c r="AN241" i="14"/>
  <c r="DG241" i="14"/>
  <c r="AU241" i="14"/>
  <c r="CP241" i="14"/>
  <c r="AD241" i="14"/>
  <c r="CW241" i="14"/>
  <c r="AK241" i="14"/>
  <c r="CV241" i="14"/>
  <c r="AJ241" i="14"/>
  <c r="CU241" i="14"/>
  <c r="AI241" i="14"/>
  <c r="CT241" i="14"/>
  <c r="AH241" i="14"/>
  <c r="CS241" i="14"/>
  <c r="AG241" i="14"/>
  <c r="CR241" i="14"/>
  <c r="AF241" i="14"/>
  <c r="CY241" i="14"/>
  <c r="AM241" i="14"/>
  <c r="CH241" i="14"/>
  <c r="V241" i="14"/>
  <c r="CO241" i="14"/>
  <c r="AC241" i="14"/>
  <c r="CN241" i="14"/>
  <c r="AB241" i="14"/>
  <c r="CM241" i="14"/>
  <c r="AA241" i="14"/>
  <c r="CL241" i="14"/>
  <c r="Z241" i="14"/>
  <c r="CK241" i="14"/>
  <c r="Y241" i="14"/>
  <c r="CJ241" i="14"/>
  <c r="X241" i="14"/>
  <c r="CQ241" i="14"/>
  <c r="AE241" i="14"/>
  <c r="EL241" i="14"/>
  <c r="BZ241" i="14"/>
  <c r="N241" i="14"/>
  <c r="CG241" i="14"/>
  <c r="U241" i="14"/>
  <c r="CF241" i="14"/>
  <c r="T241" i="14"/>
  <c r="CE241" i="14"/>
  <c r="S241" i="14"/>
  <c r="CD241" i="14"/>
  <c r="R241" i="14"/>
  <c r="CC241" i="14"/>
  <c r="Q241" i="14"/>
  <c r="CB241" i="14"/>
  <c r="P241" i="14"/>
  <c r="CI241" i="14"/>
  <c r="W241" i="14"/>
  <c r="ED241" i="14"/>
  <c r="BR241" i="14"/>
  <c r="EK241" i="14"/>
  <c r="BY241" i="14"/>
  <c r="EJ241" i="14"/>
  <c r="BX241" i="14"/>
  <c r="EI241" i="14"/>
  <c r="BW241" i="14"/>
  <c r="EH241" i="14"/>
  <c r="BV241" i="14"/>
  <c r="EG241" i="14"/>
  <c r="BU241" i="14"/>
  <c r="EF241" i="14"/>
  <c r="BT241" i="14"/>
  <c r="EM241" i="14"/>
  <c r="CA241" i="14"/>
  <c r="DV241" i="14"/>
  <c r="BJ241" i="14"/>
  <c r="EC241" i="14"/>
  <c r="BQ241" i="14"/>
  <c r="EB241" i="14"/>
  <c r="BP241" i="14"/>
  <c r="EA241" i="14"/>
  <c r="BO241" i="14"/>
  <c r="DZ241" i="14"/>
  <c r="BN241" i="14"/>
  <c r="DY241" i="14"/>
  <c r="BM241" i="14"/>
  <c r="DX241" i="14"/>
  <c r="BL241" i="14"/>
  <c r="EE241" i="14"/>
  <c r="BS241" i="14"/>
  <c r="BG241" i="14"/>
  <c r="BK241" i="14"/>
  <c r="DN241" i="14"/>
  <c r="DR241" i="14"/>
  <c r="BB241" i="14"/>
  <c r="BF241" i="14"/>
  <c r="DU241" i="14"/>
  <c r="DQ241" i="14"/>
  <c r="BI241" i="14"/>
  <c r="BE241" i="14"/>
  <c r="DT241" i="14"/>
  <c r="DP241" i="14"/>
  <c r="BH241" i="14"/>
  <c r="BD241" i="14"/>
  <c r="DS241" i="14"/>
  <c r="DW241" i="14"/>
  <c r="CT106" i="14"/>
  <c r="AH106" i="14"/>
  <c r="CS106" i="14"/>
  <c r="AG106" i="14"/>
  <c r="CR106" i="14"/>
  <c r="AF106" i="14"/>
  <c r="CY106" i="14"/>
  <c r="AM106" i="14"/>
  <c r="CX106" i="14"/>
  <c r="AL106" i="14"/>
  <c r="DE106" i="14"/>
  <c r="AS106" i="14"/>
  <c r="DD106" i="14"/>
  <c r="AR106" i="14"/>
  <c r="CL106" i="14"/>
  <c r="Z106" i="14"/>
  <c r="CK106" i="14"/>
  <c r="Y106" i="14"/>
  <c r="CJ106" i="14"/>
  <c r="X106" i="14"/>
  <c r="CQ106" i="14"/>
  <c r="AE106" i="14"/>
  <c r="CP106" i="14"/>
  <c r="AD106" i="14"/>
  <c r="CW106" i="14"/>
  <c r="AK106" i="14"/>
  <c r="CV106" i="14"/>
  <c r="AJ106" i="14"/>
  <c r="CU106" i="14"/>
  <c r="AI106" i="14"/>
  <c r="CD106" i="14"/>
  <c r="R106" i="14"/>
  <c r="CC106" i="14"/>
  <c r="Q106" i="14"/>
  <c r="CB106" i="14"/>
  <c r="P106" i="14"/>
  <c r="CI106" i="14"/>
  <c r="W106" i="14"/>
  <c r="CH106" i="14"/>
  <c r="V106" i="14"/>
  <c r="CO106" i="14"/>
  <c r="AC106" i="14"/>
  <c r="CN106" i="14"/>
  <c r="AB106" i="14"/>
  <c r="CM106" i="14"/>
  <c r="AA106" i="14"/>
  <c r="EH106" i="14"/>
  <c r="BV106" i="14"/>
  <c r="EG106" i="14"/>
  <c r="BU106" i="14"/>
  <c r="EF106" i="14"/>
  <c r="BT106" i="14"/>
  <c r="EM106" i="14"/>
  <c r="CA106" i="14"/>
  <c r="EL106" i="14"/>
  <c r="BZ106" i="14"/>
  <c r="N106" i="14"/>
  <c r="CG106" i="14"/>
  <c r="U106" i="14"/>
  <c r="CF106" i="14"/>
  <c r="T106" i="14"/>
  <c r="CE106" i="14"/>
  <c r="S106" i="14"/>
  <c r="DZ106" i="14"/>
  <c r="BN106" i="14"/>
  <c r="DY106" i="14"/>
  <c r="BM106" i="14"/>
  <c r="DX106" i="14"/>
  <c r="BL106" i="14"/>
  <c r="EE106" i="14"/>
  <c r="BS106" i="14"/>
  <c r="ED106" i="14"/>
  <c r="BR106" i="14"/>
  <c r="EK106" i="14"/>
  <c r="DR106" i="14"/>
  <c r="BF106" i="14"/>
  <c r="DQ106" i="14"/>
  <c r="BE106" i="14"/>
  <c r="DP106" i="14"/>
  <c r="BD106" i="14"/>
  <c r="DW106" i="14"/>
  <c r="BK106" i="14"/>
  <c r="DV106" i="14"/>
  <c r="BJ106" i="14"/>
  <c r="EC106" i="14"/>
  <c r="BQ106" i="14"/>
  <c r="EB106" i="14"/>
  <c r="BP106" i="14"/>
  <c r="EA106" i="14"/>
  <c r="BO106" i="14"/>
  <c r="DJ106" i="14"/>
  <c r="AX106" i="14"/>
  <c r="DI106" i="14"/>
  <c r="AW106" i="14"/>
  <c r="DH106" i="14"/>
  <c r="AV106" i="14"/>
  <c r="DO106" i="14"/>
  <c r="BC106" i="14"/>
  <c r="DN106" i="14"/>
  <c r="BB106" i="14"/>
  <c r="DU106" i="14"/>
  <c r="BI106" i="14"/>
  <c r="DT106" i="14"/>
  <c r="BH106" i="14"/>
  <c r="DS106" i="14"/>
  <c r="BG106" i="14"/>
  <c r="CZ106" i="14"/>
  <c r="BA106" i="14"/>
  <c r="BW106" i="14"/>
  <c r="AN106" i="14"/>
  <c r="EJ106" i="14"/>
  <c r="AY106" i="14"/>
  <c r="DG106" i="14"/>
  <c r="DL106" i="14"/>
  <c r="AQ106" i="14"/>
  <c r="AU106" i="14"/>
  <c r="BX106" i="14"/>
  <c r="DB106" i="14"/>
  <c r="DF106" i="14"/>
  <c r="AZ106" i="14"/>
  <c r="AP106" i="14"/>
  <c r="AT106" i="14"/>
  <c r="EI106" i="14"/>
  <c r="AO106" i="14"/>
  <c r="BY106" i="14"/>
  <c r="DC106" i="14"/>
  <c r="DA106" i="14"/>
  <c r="DM106" i="14"/>
  <c r="DK106" i="14"/>
  <c r="DF255" i="14"/>
  <c r="AT255" i="14"/>
  <c r="DM255" i="14"/>
  <c r="BA255" i="14"/>
  <c r="DL255" i="14"/>
  <c r="AZ255" i="14"/>
  <c r="DK255" i="14"/>
  <c r="AY255" i="14"/>
  <c r="DJ255" i="14"/>
  <c r="AX255" i="14"/>
  <c r="DI255" i="14"/>
  <c r="AW255" i="14"/>
  <c r="DH255" i="14"/>
  <c r="AV255" i="14"/>
  <c r="DO255" i="14"/>
  <c r="BC255" i="14"/>
  <c r="DV255" i="14"/>
  <c r="BB255" i="14"/>
  <c r="DE255" i="14"/>
  <c r="AK255" i="14"/>
  <c r="CN255" i="14"/>
  <c r="T255" i="14"/>
  <c r="BW255" i="14"/>
  <c r="DZ255" i="14"/>
  <c r="BF255" i="14"/>
  <c r="DA255" i="14"/>
  <c r="AG255" i="14"/>
  <c r="CJ255" i="14"/>
  <c r="P255" i="14"/>
  <c r="CA255" i="14"/>
  <c r="DN255" i="14"/>
  <c r="AL255" i="14"/>
  <c r="CW255" i="14"/>
  <c r="AC255" i="14"/>
  <c r="CF255" i="14"/>
  <c r="EI255" i="14"/>
  <c r="BO255" i="14"/>
  <c r="DR255" i="14"/>
  <c r="AP255" i="14"/>
  <c r="CS255" i="14"/>
  <c r="Y255" i="14"/>
  <c r="CB255" i="14"/>
  <c r="EM255" i="14"/>
  <c r="BS255" i="14"/>
  <c r="CX255" i="14"/>
  <c r="AD255" i="14"/>
  <c r="CO255" i="14"/>
  <c r="U255" i="14"/>
  <c r="BX255" i="14"/>
  <c r="EA255" i="14"/>
  <c r="BG255" i="14"/>
  <c r="DB255" i="14"/>
  <c r="AH255" i="14"/>
  <c r="CK255" i="14"/>
  <c r="Q255" i="14"/>
  <c r="BT255" i="14"/>
  <c r="EE255" i="14"/>
  <c r="BK255" i="14"/>
  <c r="CP255" i="14"/>
  <c r="V255" i="14"/>
  <c r="CG255" i="14"/>
  <c r="EJ255" i="14"/>
  <c r="BP255" i="14"/>
  <c r="DS255" i="14"/>
  <c r="AQ255" i="14"/>
  <c r="CT255" i="14"/>
  <c r="Z255" i="14"/>
  <c r="CC255" i="14"/>
  <c r="EF255" i="14"/>
  <c r="BL255" i="14"/>
  <c r="DW255" i="14"/>
  <c r="AU255" i="14"/>
  <c r="CH255" i="14"/>
  <c r="N255" i="14"/>
  <c r="BY255" i="14"/>
  <c r="EB255" i="14"/>
  <c r="BH255" i="14"/>
  <c r="DC255" i="14"/>
  <c r="AI255" i="14"/>
  <c r="CL255" i="14"/>
  <c r="R255" i="14"/>
  <c r="BU255" i="14"/>
  <c r="DX255" i="14"/>
  <c r="BD255" i="14"/>
  <c r="DG255" i="14"/>
  <c r="AM255" i="14"/>
  <c r="BZ255" i="14"/>
  <c r="EK255" i="14"/>
  <c r="BQ255" i="14"/>
  <c r="DT255" i="14"/>
  <c r="AR255" i="14"/>
  <c r="CU255" i="14"/>
  <c r="AA255" i="14"/>
  <c r="CD255" i="14"/>
  <c r="EG255" i="14"/>
  <c r="BM255" i="14"/>
  <c r="DP255" i="14"/>
  <c r="AN255" i="14"/>
  <c r="CY255" i="14"/>
  <c r="AE255" i="14"/>
  <c r="AS255" i="14"/>
  <c r="EH255" i="14"/>
  <c r="CR255" i="14"/>
  <c r="EL255" i="14"/>
  <c r="DD255" i="14"/>
  <c r="BV255" i="14"/>
  <c r="AF255" i="14"/>
  <c r="ED255" i="14"/>
  <c r="CV255" i="14"/>
  <c r="BN255" i="14"/>
  <c r="X255" i="14"/>
  <c r="BR255" i="14"/>
  <c r="AJ255" i="14"/>
  <c r="DY255" i="14"/>
  <c r="CQ255" i="14"/>
  <c r="BJ255" i="14"/>
  <c r="AB255" i="14"/>
  <c r="DQ255" i="14"/>
  <c r="CI255" i="14"/>
  <c r="EC255" i="14"/>
  <c r="CM255" i="14"/>
  <c r="BE255" i="14"/>
  <c r="W255" i="14"/>
  <c r="BI255" i="14"/>
  <c r="S255" i="14"/>
  <c r="CZ255" i="14"/>
  <c r="DU255" i="14"/>
  <c r="CE255" i="14"/>
  <c r="AO255" i="14"/>
  <c r="ED259" i="14"/>
  <c r="BR259" i="14"/>
  <c r="EK259" i="14"/>
  <c r="BY259" i="14"/>
  <c r="EJ259" i="14"/>
  <c r="BX259" i="14"/>
  <c r="EI259" i="14"/>
  <c r="BW259" i="14"/>
  <c r="EH259" i="14"/>
  <c r="BV259" i="14"/>
  <c r="EG259" i="14"/>
  <c r="BU259" i="14"/>
  <c r="EF259" i="14"/>
  <c r="BT259" i="14"/>
  <c r="EM259" i="14"/>
  <c r="CA259" i="14"/>
  <c r="DV259" i="14"/>
  <c r="BJ259" i="14"/>
  <c r="EC259" i="14"/>
  <c r="BQ259" i="14"/>
  <c r="EB259" i="14"/>
  <c r="BP259" i="14"/>
  <c r="EA259" i="14"/>
  <c r="BO259" i="14"/>
  <c r="DZ259" i="14"/>
  <c r="BN259" i="14"/>
  <c r="DY259" i="14"/>
  <c r="BM259" i="14"/>
  <c r="DX259" i="14"/>
  <c r="BL259" i="14"/>
  <c r="EE259" i="14"/>
  <c r="BS259" i="14"/>
  <c r="DN259" i="14"/>
  <c r="BB259" i="14"/>
  <c r="DU259" i="14"/>
  <c r="BI259" i="14"/>
  <c r="DT259" i="14"/>
  <c r="BH259" i="14"/>
  <c r="DS259" i="14"/>
  <c r="BG259" i="14"/>
  <c r="DR259" i="14"/>
  <c r="BF259" i="14"/>
  <c r="DQ259" i="14"/>
  <c r="BE259" i="14"/>
  <c r="DP259" i="14"/>
  <c r="BD259" i="14"/>
  <c r="DW259" i="14"/>
  <c r="BK259" i="14"/>
  <c r="DF259" i="14"/>
  <c r="AT259" i="14"/>
  <c r="DM259" i="14"/>
  <c r="BA259" i="14"/>
  <c r="DL259" i="14"/>
  <c r="AZ259" i="14"/>
  <c r="DK259" i="14"/>
  <c r="AY259" i="14"/>
  <c r="DJ259" i="14"/>
  <c r="AX259" i="14"/>
  <c r="DI259" i="14"/>
  <c r="AW259" i="14"/>
  <c r="DH259" i="14"/>
  <c r="AV259" i="14"/>
  <c r="DO259" i="14"/>
  <c r="BC259" i="14"/>
  <c r="CX259" i="14"/>
  <c r="AL259" i="14"/>
  <c r="DE259" i="14"/>
  <c r="AS259" i="14"/>
  <c r="DD259" i="14"/>
  <c r="AR259" i="14"/>
  <c r="DC259" i="14"/>
  <c r="AQ259" i="14"/>
  <c r="DB259" i="14"/>
  <c r="AP259" i="14"/>
  <c r="DA259" i="14"/>
  <c r="AO259" i="14"/>
  <c r="CZ259" i="14"/>
  <c r="AN259" i="14"/>
  <c r="DG259" i="14"/>
  <c r="AU259" i="14"/>
  <c r="CP259" i="14"/>
  <c r="AD259" i="14"/>
  <c r="CW259" i="14"/>
  <c r="AK259" i="14"/>
  <c r="CV259" i="14"/>
  <c r="AJ259" i="14"/>
  <c r="CU259" i="14"/>
  <c r="AI259" i="14"/>
  <c r="CT259" i="14"/>
  <c r="AH259" i="14"/>
  <c r="CS259" i="14"/>
  <c r="AG259" i="14"/>
  <c r="CR259" i="14"/>
  <c r="AF259" i="14"/>
  <c r="CY259" i="14"/>
  <c r="AM259" i="14"/>
  <c r="CH259" i="14"/>
  <c r="V259" i="14"/>
  <c r="CO259" i="14"/>
  <c r="AC259" i="14"/>
  <c r="CN259" i="14"/>
  <c r="AB259" i="14"/>
  <c r="CM259" i="14"/>
  <c r="AA259" i="14"/>
  <c r="CL259" i="14"/>
  <c r="Z259" i="14"/>
  <c r="CK259" i="14"/>
  <c r="Y259" i="14"/>
  <c r="CJ259" i="14"/>
  <c r="X259" i="14"/>
  <c r="CQ259" i="14"/>
  <c r="AE259" i="14"/>
  <c r="CG259" i="14"/>
  <c r="CC259" i="14"/>
  <c r="U259" i="14"/>
  <c r="Q259" i="14"/>
  <c r="CF259" i="14"/>
  <c r="CB259" i="14"/>
  <c r="T259" i="14"/>
  <c r="P259" i="14"/>
  <c r="CE259" i="14"/>
  <c r="CI259" i="14"/>
  <c r="EL259" i="14"/>
  <c r="S259" i="14"/>
  <c r="W259" i="14"/>
  <c r="N259" i="14"/>
  <c r="R259" i="14"/>
  <c r="BZ259" i="14"/>
  <c r="CD259" i="14"/>
  <c r="CD134" i="14"/>
  <c r="DJ134" i="14"/>
  <c r="AP134" i="14"/>
  <c r="DA134" i="14"/>
  <c r="AO134" i="14"/>
  <c r="CZ134" i="14"/>
  <c r="AN134" i="14"/>
  <c r="DG134" i="14"/>
  <c r="AU134" i="14"/>
  <c r="DF134" i="14"/>
  <c r="AT134" i="14"/>
  <c r="DM134" i="14"/>
  <c r="BA134" i="14"/>
  <c r="DL134" i="14"/>
  <c r="AZ134" i="14"/>
  <c r="DK134" i="14"/>
  <c r="AY134" i="14"/>
  <c r="DB134" i="14"/>
  <c r="AH134" i="14"/>
  <c r="CS134" i="14"/>
  <c r="AG134" i="14"/>
  <c r="CR134" i="14"/>
  <c r="AF134" i="14"/>
  <c r="CY134" i="14"/>
  <c r="AM134" i="14"/>
  <c r="CX134" i="14"/>
  <c r="AL134" i="14"/>
  <c r="DE134" i="14"/>
  <c r="AS134" i="14"/>
  <c r="DD134" i="14"/>
  <c r="AR134" i="14"/>
  <c r="DC134" i="14"/>
  <c r="AQ134" i="14"/>
  <c r="CT134" i="14"/>
  <c r="Z134" i="14"/>
  <c r="CK134" i="14"/>
  <c r="Y134" i="14"/>
  <c r="CJ134" i="14"/>
  <c r="X134" i="14"/>
  <c r="CQ134" i="14"/>
  <c r="AE134" i="14"/>
  <c r="CP134" i="14"/>
  <c r="AD134" i="14"/>
  <c r="CW134" i="14"/>
  <c r="AK134" i="14"/>
  <c r="CV134" i="14"/>
  <c r="AJ134" i="14"/>
  <c r="CU134" i="14"/>
  <c r="AI134" i="14"/>
  <c r="CL134" i="14"/>
  <c r="R134" i="14"/>
  <c r="CC134" i="14"/>
  <c r="Q134" i="14"/>
  <c r="CB134" i="14"/>
  <c r="P134" i="14"/>
  <c r="CI134" i="14"/>
  <c r="W134" i="14"/>
  <c r="CH134" i="14"/>
  <c r="V134" i="14"/>
  <c r="CO134" i="14"/>
  <c r="AC134" i="14"/>
  <c r="CN134" i="14"/>
  <c r="AB134" i="14"/>
  <c r="CM134" i="14"/>
  <c r="AA134" i="14"/>
  <c r="BV134" i="14"/>
  <c r="EG134" i="14"/>
  <c r="BU134" i="14"/>
  <c r="EF134" i="14"/>
  <c r="BT134" i="14"/>
  <c r="EM134" i="14"/>
  <c r="CA134" i="14"/>
  <c r="EL134" i="14"/>
  <c r="BZ134" i="14"/>
  <c r="N134" i="14"/>
  <c r="CG134" i="14"/>
  <c r="U134" i="14"/>
  <c r="CF134" i="14"/>
  <c r="T134" i="14"/>
  <c r="CE134" i="14"/>
  <c r="S134" i="14"/>
  <c r="EH134" i="14"/>
  <c r="BN134" i="14"/>
  <c r="DY134" i="14"/>
  <c r="BM134" i="14"/>
  <c r="DX134" i="14"/>
  <c r="BL134" i="14"/>
  <c r="EE134" i="14"/>
  <c r="BS134" i="14"/>
  <c r="ED134" i="14"/>
  <c r="BR134" i="14"/>
  <c r="EK134" i="14"/>
  <c r="BY134" i="14"/>
  <c r="EJ134" i="14"/>
  <c r="BX134" i="14"/>
  <c r="EI134" i="14"/>
  <c r="BW134" i="14"/>
  <c r="DZ134" i="14"/>
  <c r="BF134" i="14"/>
  <c r="DQ134" i="14"/>
  <c r="BE134" i="14"/>
  <c r="DP134" i="14"/>
  <c r="BD134" i="14"/>
  <c r="DW134" i="14"/>
  <c r="BK134" i="14"/>
  <c r="DV134" i="14"/>
  <c r="BJ134" i="14"/>
  <c r="EC134" i="14"/>
  <c r="BQ134" i="14"/>
  <c r="EB134" i="14"/>
  <c r="BP134" i="14"/>
  <c r="EA134" i="14"/>
  <c r="BO134" i="14"/>
  <c r="AV134" i="14"/>
  <c r="BH134" i="14"/>
  <c r="DO134" i="14"/>
  <c r="DS134" i="14"/>
  <c r="BC134" i="14"/>
  <c r="BG134" i="14"/>
  <c r="DR134" i="14"/>
  <c r="DN134" i="14"/>
  <c r="AX134" i="14"/>
  <c r="BB134" i="14"/>
  <c r="DI134" i="14"/>
  <c r="DU134" i="14"/>
  <c r="DH134" i="14"/>
  <c r="DT134" i="14"/>
  <c r="AW134" i="14"/>
  <c r="BI134" i="14"/>
  <c r="ED147" i="14"/>
  <c r="BR147" i="14"/>
  <c r="EK147" i="14"/>
  <c r="BY147" i="14"/>
  <c r="EJ147" i="14"/>
  <c r="BX147" i="14"/>
  <c r="EI147" i="14"/>
  <c r="BW147" i="14"/>
  <c r="EH147" i="14"/>
  <c r="BV147" i="14"/>
  <c r="EG147" i="14"/>
  <c r="BU147" i="14"/>
  <c r="EF147" i="14"/>
  <c r="BT147" i="14"/>
  <c r="EM147" i="14"/>
  <c r="CA147" i="14"/>
  <c r="DV147" i="14"/>
  <c r="BJ147" i="14"/>
  <c r="EC147" i="14"/>
  <c r="BQ147" i="14"/>
  <c r="EB147" i="14"/>
  <c r="BP147" i="14"/>
  <c r="EA147" i="14"/>
  <c r="BO147" i="14"/>
  <c r="DZ147" i="14"/>
  <c r="BN147" i="14"/>
  <c r="DY147" i="14"/>
  <c r="BM147" i="14"/>
  <c r="DX147" i="14"/>
  <c r="BL147" i="14"/>
  <c r="EE147" i="14"/>
  <c r="BS147" i="14"/>
  <c r="DN147" i="14"/>
  <c r="BB147" i="14"/>
  <c r="DU147" i="14"/>
  <c r="BI147" i="14"/>
  <c r="DT147" i="14"/>
  <c r="BH147" i="14"/>
  <c r="DS147" i="14"/>
  <c r="BG147" i="14"/>
  <c r="DR147" i="14"/>
  <c r="BF147" i="14"/>
  <c r="DQ147" i="14"/>
  <c r="BE147" i="14"/>
  <c r="DP147" i="14"/>
  <c r="BD147" i="14"/>
  <c r="DW147" i="14"/>
  <c r="BK147" i="14"/>
  <c r="DF147" i="14"/>
  <c r="AT147" i="14"/>
  <c r="DM147" i="14"/>
  <c r="BA147" i="14"/>
  <c r="DL147" i="14"/>
  <c r="AZ147" i="14"/>
  <c r="DK147" i="14"/>
  <c r="AY147" i="14"/>
  <c r="DJ147" i="14"/>
  <c r="AX147" i="14"/>
  <c r="DI147" i="14"/>
  <c r="AW147" i="14"/>
  <c r="DH147" i="14"/>
  <c r="AV147" i="14"/>
  <c r="DO147" i="14"/>
  <c r="BC147" i="14"/>
  <c r="CX147" i="14"/>
  <c r="AL147" i="14"/>
  <c r="DE147" i="14"/>
  <c r="AS147" i="14"/>
  <c r="DD147" i="14"/>
  <c r="AR147" i="14"/>
  <c r="DC147" i="14"/>
  <c r="AQ147" i="14"/>
  <c r="DB147" i="14"/>
  <c r="AP147" i="14"/>
  <c r="DA147" i="14"/>
  <c r="AO147" i="14"/>
  <c r="CZ147" i="14"/>
  <c r="AN147" i="14"/>
  <c r="DG147" i="14"/>
  <c r="AU147" i="14"/>
  <c r="CP147" i="14"/>
  <c r="AD147" i="14"/>
  <c r="CW147" i="14"/>
  <c r="AK147" i="14"/>
  <c r="CV147" i="14"/>
  <c r="AJ147" i="14"/>
  <c r="CU147" i="14"/>
  <c r="AI147" i="14"/>
  <c r="CT147" i="14"/>
  <c r="AH147" i="14"/>
  <c r="CS147" i="14"/>
  <c r="AG147" i="14"/>
  <c r="CR147" i="14"/>
  <c r="AF147" i="14"/>
  <c r="CY147" i="14"/>
  <c r="AM147" i="14"/>
  <c r="CH147" i="14"/>
  <c r="V147" i="14"/>
  <c r="CO147" i="14"/>
  <c r="AC147" i="14"/>
  <c r="CN147" i="14"/>
  <c r="AB147" i="14"/>
  <c r="CM147" i="14"/>
  <c r="AA147" i="14"/>
  <c r="CL147" i="14"/>
  <c r="Z147" i="14"/>
  <c r="CK147" i="14"/>
  <c r="Y147" i="14"/>
  <c r="CJ147" i="14"/>
  <c r="X147" i="14"/>
  <c r="CQ147" i="14"/>
  <c r="AE147" i="14"/>
  <c r="CF147" i="14"/>
  <c r="CB147" i="14"/>
  <c r="T147" i="14"/>
  <c r="P147" i="14"/>
  <c r="CE147" i="14"/>
  <c r="CI147" i="14"/>
  <c r="EL147" i="14"/>
  <c r="S147" i="14"/>
  <c r="W147" i="14"/>
  <c r="BZ147" i="14"/>
  <c r="CD147" i="14"/>
  <c r="U147" i="14"/>
  <c r="Q147" i="14"/>
  <c r="CC147" i="14"/>
  <c r="N147" i="14"/>
  <c r="R147" i="14"/>
  <c r="CG147" i="14"/>
  <c r="DJ238" i="14"/>
  <c r="AX238" i="14"/>
  <c r="DI238" i="14"/>
  <c r="AW238" i="14"/>
  <c r="DH238" i="14"/>
  <c r="AV238" i="14"/>
  <c r="DZ238" i="14"/>
  <c r="BF238" i="14"/>
  <c r="DA238" i="14"/>
  <c r="AG238" i="14"/>
  <c r="CJ238" i="14"/>
  <c r="P238" i="14"/>
  <c r="CI238" i="14"/>
  <c r="W238" i="14"/>
  <c r="CH238" i="14"/>
  <c r="V238" i="14"/>
  <c r="CO238" i="14"/>
  <c r="AC238" i="14"/>
  <c r="CN238" i="14"/>
  <c r="AB238" i="14"/>
  <c r="CM238" i="14"/>
  <c r="AA238" i="14"/>
  <c r="DR238" i="14"/>
  <c r="AP238" i="14"/>
  <c r="CS238" i="14"/>
  <c r="Y238" i="14"/>
  <c r="CB238" i="14"/>
  <c r="EM238" i="14"/>
  <c r="CA238" i="14"/>
  <c r="EL238" i="14"/>
  <c r="BZ238" i="14"/>
  <c r="N238" i="14"/>
  <c r="CG238" i="14"/>
  <c r="U238" i="14"/>
  <c r="CF238" i="14"/>
  <c r="T238" i="14"/>
  <c r="CE238" i="14"/>
  <c r="S238" i="14"/>
  <c r="DB238" i="14"/>
  <c r="AH238" i="14"/>
  <c r="CK238" i="14"/>
  <c r="Q238" i="14"/>
  <c r="BT238" i="14"/>
  <c r="EE238" i="14"/>
  <c r="BS238" i="14"/>
  <c r="ED238" i="14"/>
  <c r="BR238" i="14"/>
  <c r="EK238" i="14"/>
  <c r="BY238" i="14"/>
  <c r="EJ238" i="14"/>
  <c r="BX238" i="14"/>
  <c r="EI238" i="14"/>
  <c r="BW238" i="14"/>
  <c r="CT238" i="14"/>
  <c r="Z238" i="14"/>
  <c r="CC238" i="14"/>
  <c r="EF238" i="14"/>
  <c r="BL238" i="14"/>
  <c r="DW238" i="14"/>
  <c r="BK238" i="14"/>
  <c r="DV238" i="14"/>
  <c r="BJ238" i="14"/>
  <c r="EC238" i="14"/>
  <c r="BQ238" i="14"/>
  <c r="EB238" i="14"/>
  <c r="BP238" i="14"/>
  <c r="EA238" i="14"/>
  <c r="BO238" i="14"/>
  <c r="CL238" i="14"/>
  <c r="R238" i="14"/>
  <c r="BU238" i="14"/>
  <c r="DX238" i="14"/>
  <c r="BD238" i="14"/>
  <c r="DO238" i="14"/>
  <c r="BC238" i="14"/>
  <c r="DN238" i="14"/>
  <c r="BB238" i="14"/>
  <c r="DU238" i="14"/>
  <c r="BI238" i="14"/>
  <c r="DT238" i="14"/>
  <c r="BH238" i="14"/>
  <c r="DS238" i="14"/>
  <c r="BG238" i="14"/>
  <c r="CD238" i="14"/>
  <c r="EG238" i="14"/>
  <c r="BM238" i="14"/>
  <c r="DP238" i="14"/>
  <c r="AN238" i="14"/>
  <c r="DG238" i="14"/>
  <c r="AU238" i="14"/>
  <c r="DF238" i="14"/>
  <c r="AT238" i="14"/>
  <c r="DM238" i="14"/>
  <c r="BA238" i="14"/>
  <c r="DL238" i="14"/>
  <c r="AZ238" i="14"/>
  <c r="DK238" i="14"/>
  <c r="AY238" i="14"/>
  <c r="BN238" i="14"/>
  <c r="X238" i="14"/>
  <c r="AD238" i="14"/>
  <c r="AJ238" i="14"/>
  <c r="DY238" i="14"/>
  <c r="CY238" i="14"/>
  <c r="DE238" i="14"/>
  <c r="DC238" i="14"/>
  <c r="DQ238" i="14"/>
  <c r="CQ238" i="14"/>
  <c r="CW238" i="14"/>
  <c r="CU238" i="14"/>
  <c r="BE238" i="14"/>
  <c r="AM238" i="14"/>
  <c r="AS238" i="14"/>
  <c r="AQ238" i="14"/>
  <c r="AO238" i="14"/>
  <c r="AE238" i="14"/>
  <c r="AK238" i="14"/>
  <c r="AI238" i="14"/>
  <c r="CZ238" i="14"/>
  <c r="CX238" i="14"/>
  <c r="DD238" i="14"/>
  <c r="BV238" i="14"/>
  <c r="AF238" i="14"/>
  <c r="AL238" i="14"/>
  <c r="AR238" i="14"/>
  <c r="CP238" i="14"/>
  <c r="CV238" i="14"/>
  <c r="EH238" i="14"/>
  <c r="CR238" i="14"/>
  <c r="DH227" i="14"/>
  <c r="AV227" i="14"/>
  <c r="DO227" i="14"/>
  <c r="BC227" i="14"/>
  <c r="DN227" i="14"/>
  <c r="BB227" i="14"/>
  <c r="DU227" i="14"/>
  <c r="BI227" i="14"/>
  <c r="DT227" i="14"/>
  <c r="BH227" i="14"/>
  <c r="DS227" i="14"/>
  <c r="BG227" i="14"/>
  <c r="DR227" i="14"/>
  <c r="BF227" i="14"/>
  <c r="DQ227" i="14"/>
  <c r="BE227" i="14"/>
  <c r="CZ227" i="14"/>
  <c r="AN227" i="14"/>
  <c r="DG227" i="14"/>
  <c r="AU227" i="14"/>
  <c r="DF227" i="14"/>
  <c r="AT227" i="14"/>
  <c r="DM227" i="14"/>
  <c r="BA227" i="14"/>
  <c r="DL227" i="14"/>
  <c r="AZ227" i="14"/>
  <c r="DK227" i="14"/>
  <c r="AY227" i="14"/>
  <c r="DJ227" i="14"/>
  <c r="AX227" i="14"/>
  <c r="DI227" i="14"/>
  <c r="AW227" i="14"/>
  <c r="CR227" i="14"/>
  <c r="AF227" i="14"/>
  <c r="CY227" i="14"/>
  <c r="AM227" i="14"/>
  <c r="CX227" i="14"/>
  <c r="AL227" i="14"/>
  <c r="DE227" i="14"/>
  <c r="AS227" i="14"/>
  <c r="DD227" i="14"/>
  <c r="AR227" i="14"/>
  <c r="DC227" i="14"/>
  <c r="AQ227" i="14"/>
  <c r="DB227" i="14"/>
  <c r="AP227" i="14"/>
  <c r="DA227" i="14"/>
  <c r="AO227" i="14"/>
  <c r="CJ227" i="14"/>
  <c r="X227" i="14"/>
  <c r="CQ227" i="14"/>
  <c r="AE227" i="14"/>
  <c r="CP227" i="14"/>
  <c r="AD227" i="14"/>
  <c r="CW227" i="14"/>
  <c r="AK227" i="14"/>
  <c r="CV227" i="14"/>
  <c r="AJ227" i="14"/>
  <c r="CU227" i="14"/>
  <c r="AI227" i="14"/>
  <c r="CT227" i="14"/>
  <c r="AH227" i="14"/>
  <c r="CS227" i="14"/>
  <c r="AG227" i="14"/>
  <c r="CB227" i="14"/>
  <c r="P227" i="14"/>
  <c r="CI227" i="14"/>
  <c r="W227" i="14"/>
  <c r="CH227" i="14"/>
  <c r="V227" i="14"/>
  <c r="CO227" i="14"/>
  <c r="AC227" i="14"/>
  <c r="CN227" i="14"/>
  <c r="AB227" i="14"/>
  <c r="CM227" i="14"/>
  <c r="AA227" i="14"/>
  <c r="CL227" i="14"/>
  <c r="Z227" i="14"/>
  <c r="CK227" i="14"/>
  <c r="Y227" i="14"/>
  <c r="EF227" i="14"/>
  <c r="BT227" i="14"/>
  <c r="EM227" i="14"/>
  <c r="CA227" i="14"/>
  <c r="EL227" i="14"/>
  <c r="BZ227" i="14"/>
  <c r="N227" i="14"/>
  <c r="CG227" i="14"/>
  <c r="U227" i="14"/>
  <c r="CF227" i="14"/>
  <c r="T227" i="14"/>
  <c r="CE227" i="14"/>
  <c r="S227" i="14"/>
  <c r="CD227" i="14"/>
  <c r="R227" i="14"/>
  <c r="CC227" i="14"/>
  <c r="Q227" i="14"/>
  <c r="DX227" i="14"/>
  <c r="BL227" i="14"/>
  <c r="EE227" i="14"/>
  <c r="BS227" i="14"/>
  <c r="ED227" i="14"/>
  <c r="BR227" i="14"/>
  <c r="EK227" i="14"/>
  <c r="BY227" i="14"/>
  <c r="EJ227" i="14"/>
  <c r="BX227" i="14"/>
  <c r="EI227" i="14"/>
  <c r="BW227" i="14"/>
  <c r="EH227" i="14"/>
  <c r="BV227" i="14"/>
  <c r="EG227" i="14"/>
  <c r="BU227" i="14"/>
  <c r="DV227" i="14"/>
  <c r="DZ227" i="14"/>
  <c r="BJ227" i="14"/>
  <c r="BN227" i="14"/>
  <c r="EC227" i="14"/>
  <c r="DY227" i="14"/>
  <c r="BQ227" i="14"/>
  <c r="BM227" i="14"/>
  <c r="DP227" i="14"/>
  <c r="EB227" i="14"/>
  <c r="BD227" i="14"/>
  <c r="BP227" i="14"/>
  <c r="BK227" i="14"/>
  <c r="BO227" i="14"/>
  <c r="DW227" i="14"/>
  <c r="EA227" i="14"/>
  <c r="DD168" i="14"/>
  <c r="AR168" i="14"/>
  <c r="DC168" i="14"/>
  <c r="AQ168" i="14"/>
  <c r="DB168" i="14"/>
  <c r="AP168" i="14"/>
  <c r="DA168" i="14"/>
  <c r="AO168" i="14"/>
  <c r="CZ168" i="14"/>
  <c r="AN168" i="14"/>
  <c r="DG168" i="14"/>
  <c r="AU168" i="14"/>
  <c r="DF168" i="14"/>
  <c r="AT168" i="14"/>
  <c r="DM168" i="14"/>
  <c r="BA168" i="14"/>
  <c r="CV168" i="14"/>
  <c r="AJ168" i="14"/>
  <c r="CU168" i="14"/>
  <c r="AI168" i="14"/>
  <c r="CT168" i="14"/>
  <c r="AH168" i="14"/>
  <c r="CS168" i="14"/>
  <c r="AG168" i="14"/>
  <c r="CR168" i="14"/>
  <c r="AF168" i="14"/>
  <c r="CY168" i="14"/>
  <c r="AM168" i="14"/>
  <c r="CX168" i="14"/>
  <c r="AL168" i="14"/>
  <c r="DE168" i="14"/>
  <c r="AS168" i="14"/>
  <c r="CN168" i="14"/>
  <c r="AB168" i="14"/>
  <c r="CM168" i="14"/>
  <c r="AA168" i="14"/>
  <c r="CL168" i="14"/>
  <c r="Z168" i="14"/>
  <c r="CK168" i="14"/>
  <c r="Y168" i="14"/>
  <c r="CJ168" i="14"/>
  <c r="X168" i="14"/>
  <c r="CQ168" i="14"/>
  <c r="AE168" i="14"/>
  <c r="CP168" i="14"/>
  <c r="AD168" i="14"/>
  <c r="CW168" i="14"/>
  <c r="AK168" i="14"/>
  <c r="CF168" i="14"/>
  <c r="T168" i="14"/>
  <c r="CE168" i="14"/>
  <c r="S168" i="14"/>
  <c r="CD168" i="14"/>
  <c r="R168" i="14"/>
  <c r="CC168" i="14"/>
  <c r="Q168" i="14"/>
  <c r="CB168" i="14"/>
  <c r="P168" i="14"/>
  <c r="CI168" i="14"/>
  <c r="W168" i="14"/>
  <c r="CH168" i="14"/>
  <c r="V168" i="14"/>
  <c r="CO168" i="14"/>
  <c r="AC168" i="14"/>
  <c r="EJ168" i="14"/>
  <c r="BX168" i="14"/>
  <c r="EI168" i="14"/>
  <c r="BW168" i="14"/>
  <c r="EH168" i="14"/>
  <c r="BV168" i="14"/>
  <c r="EG168" i="14"/>
  <c r="BU168" i="14"/>
  <c r="EF168" i="14"/>
  <c r="BT168" i="14"/>
  <c r="EM168" i="14"/>
  <c r="CA168" i="14"/>
  <c r="EL168" i="14"/>
  <c r="BZ168" i="14"/>
  <c r="N168" i="14"/>
  <c r="CG168" i="14"/>
  <c r="U168" i="14"/>
  <c r="DL168" i="14"/>
  <c r="AZ168" i="14"/>
  <c r="DK168" i="14"/>
  <c r="AY168" i="14"/>
  <c r="DJ168" i="14"/>
  <c r="AX168" i="14"/>
  <c r="DI168" i="14"/>
  <c r="AW168" i="14"/>
  <c r="DH168" i="14"/>
  <c r="AV168" i="14"/>
  <c r="DO168" i="14"/>
  <c r="BC168" i="14"/>
  <c r="DN168" i="14"/>
  <c r="BB168" i="14"/>
  <c r="DU168" i="14"/>
  <c r="BI168" i="14"/>
  <c r="DT168" i="14"/>
  <c r="DR168" i="14"/>
  <c r="DP168" i="14"/>
  <c r="DV168" i="14"/>
  <c r="BP168" i="14"/>
  <c r="BN168" i="14"/>
  <c r="BL168" i="14"/>
  <c r="BR168" i="14"/>
  <c r="BH168" i="14"/>
  <c r="BF168" i="14"/>
  <c r="BD168" i="14"/>
  <c r="BJ168" i="14"/>
  <c r="EA168" i="14"/>
  <c r="DY168" i="14"/>
  <c r="EE168" i="14"/>
  <c r="EK168" i="14"/>
  <c r="DS168" i="14"/>
  <c r="DQ168" i="14"/>
  <c r="DW168" i="14"/>
  <c r="EC168" i="14"/>
  <c r="BO168" i="14"/>
  <c r="BM168" i="14"/>
  <c r="BS168" i="14"/>
  <c r="BY168" i="14"/>
  <c r="EB168" i="14"/>
  <c r="DZ168" i="14"/>
  <c r="DX168" i="14"/>
  <c r="ED168" i="14"/>
  <c r="BG168" i="14"/>
  <c r="BE168" i="14"/>
  <c r="BQ168" i="14"/>
  <c r="BK168" i="14"/>
  <c r="DD190" i="14"/>
  <c r="CV190" i="14"/>
  <c r="AJ190" i="14"/>
  <c r="CU190" i="14"/>
  <c r="AI190" i="14"/>
  <c r="CT190" i="14"/>
  <c r="AH190" i="14"/>
  <c r="CS190" i="14"/>
  <c r="AG190" i="14"/>
  <c r="CR190" i="14"/>
  <c r="AF190" i="14"/>
  <c r="CY190" i="14"/>
  <c r="AM190" i="14"/>
  <c r="CX190" i="14"/>
  <c r="AL190" i="14"/>
  <c r="DE190" i="14"/>
  <c r="AS190" i="14"/>
  <c r="CN190" i="14"/>
  <c r="AB190" i="14"/>
  <c r="CM190" i="14"/>
  <c r="AA190" i="14"/>
  <c r="CL190" i="14"/>
  <c r="Z190" i="14"/>
  <c r="CK190" i="14"/>
  <c r="Y190" i="14"/>
  <c r="CJ190" i="14"/>
  <c r="X190" i="14"/>
  <c r="CQ190" i="14"/>
  <c r="AE190" i="14"/>
  <c r="CP190" i="14"/>
  <c r="AD190" i="14"/>
  <c r="CW190" i="14"/>
  <c r="AK190" i="14"/>
  <c r="CF190" i="14"/>
  <c r="T190" i="14"/>
  <c r="CE190" i="14"/>
  <c r="S190" i="14"/>
  <c r="CD190" i="14"/>
  <c r="R190" i="14"/>
  <c r="CC190" i="14"/>
  <c r="Q190" i="14"/>
  <c r="CB190" i="14"/>
  <c r="P190" i="14"/>
  <c r="CI190" i="14"/>
  <c r="W190" i="14"/>
  <c r="CH190" i="14"/>
  <c r="V190" i="14"/>
  <c r="CO190" i="14"/>
  <c r="AC190" i="14"/>
  <c r="BX190" i="14"/>
  <c r="EI190" i="14"/>
  <c r="BW190" i="14"/>
  <c r="EH190" i="14"/>
  <c r="BV190" i="14"/>
  <c r="EG190" i="14"/>
  <c r="BU190" i="14"/>
  <c r="EF190" i="14"/>
  <c r="BT190" i="14"/>
  <c r="EM190" i="14"/>
  <c r="CA190" i="14"/>
  <c r="EL190" i="14"/>
  <c r="BZ190" i="14"/>
  <c r="N190" i="14"/>
  <c r="CG190" i="14"/>
  <c r="U190" i="14"/>
  <c r="EJ190" i="14"/>
  <c r="BP190" i="14"/>
  <c r="EA190" i="14"/>
  <c r="BO190" i="14"/>
  <c r="DZ190" i="14"/>
  <c r="BN190" i="14"/>
  <c r="DY190" i="14"/>
  <c r="BM190" i="14"/>
  <c r="DX190" i="14"/>
  <c r="BL190" i="14"/>
  <c r="EE190" i="14"/>
  <c r="BS190" i="14"/>
  <c r="ED190" i="14"/>
  <c r="BR190" i="14"/>
  <c r="EK190" i="14"/>
  <c r="BY190" i="14"/>
  <c r="EB190" i="14"/>
  <c r="BH190" i="14"/>
  <c r="DS190" i="14"/>
  <c r="BG190" i="14"/>
  <c r="DR190" i="14"/>
  <c r="BF190" i="14"/>
  <c r="DQ190" i="14"/>
  <c r="BE190" i="14"/>
  <c r="DP190" i="14"/>
  <c r="BD190" i="14"/>
  <c r="DW190" i="14"/>
  <c r="BK190" i="14"/>
  <c r="DV190" i="14"/>
  <c r="BJ190" i="14"/>
  <c r="EC190" i="14"/>
  <c r="BQ190" i="14"/>
  <c r="DT190" i="14"/>
  <c r="AZ190" i="14"/>
  <c r="DK190" i="14"/>
  <c r="AY190" i="14"/>
  <c r="DJ190" i="14"/>
  <c r="AX190" i="14"/>
  <c r="DI190" i="14"/>
  <c r="AW190" i="14"/>
  <c r="DH190" i="14"/>
  <c r="AV190" i="14"/>
  <c r="DO190" i="14"/>
  <c r="BC190" i="14"/>
  <c r="DN190" i="14"/>
  <c r="BB190" i="14"/>
  <c r="DU190" i="14"/>
  <c r="BI190" i="14"/>
  <c r="AR190" i="14"/>
  <c r="AN190" i="14"/>
  <c r="DC190" i="14"/>
  <c r="DG190" i="14"/>
  <c r="AQ190" i="14"/>
  <c r="AU190" i="14"/>
  <c r="DB190" i="14"/>
  <c r="DF190" i="14"/>
  <c r="AP190" i="14"/>
  <c r="AT190" i="14"/>
  <c r="DA190" i="14"/>
  <c r="DM190" i="14"/>
  <c r="AO190" i="14"/>
  <c r="BA190" i="14"/>
  <c r="DL190" i="14"/>
  <c r="CZ190" i="14"/>
  <c r="CL152" i="14"/>
  <c r="Z152" i="14"/>
  <c r="CK152" i="14"/>
  <c r="Y152" i="14"/>
  <c r="CJ152" i="14"/>
  <c r="X152" i="14"/>
  <c r="CQ152" i="14"/>
  <c r="AE152" i="14"/>
  <c r="CP152" i="14"/>
  <c r="AD152" i="14"/>
  <c r="CW152" i="14"/>
  <c r="AK152" i="14"/>
  <c r="CV152" i="14"/>
  <c r="CD152" i="14"/>
  <c r="R152" i="14"/>
  <c r="CC152" i="14"/>
  <c r="Q152" i="14"/>
  <c r="CB152" i="14"/>
  <c r="P152" i="14"/>
  <c r="CI152" i="14"/>
  <c r="W152" i="14"/>
  <c r="CH152" i="14"/>
  <c r="V152" i="14"/>
  <c r="CO152" i="14"/>
  <c r="AC152" i="14"/>
  <c r="CN152" i="14"/>
  <c r="AB152" i="14"/>
  <c r="CM152" i="14"/>
  <c r="AA152" i="14"/>
  <c r="EH152" i="14"/>
  <c r="BV152" i="14"/>
  <c r="EG152" i="14"/>
  <c r="BU152" i="14"/>
  <c r="EF152" i="14"/>
  <c r="BT152" i="14"/>
  <c r="EM152" i="14"/>
  <c r="CA152" i="14"/>
  <c r="EL152" i="14"/>
  <c r="BZ152" i="14"/>
  <c r="N152" i="14"/>
  <c r="CG152" i="14"/>
  <c r="U152" i="14"/>
  <c r="CF152" i="14"/>
  <c r="T152" i="14"/>
  <c r="CE152" i="14"/>
  <c r="S152" i="14"/>
  <c r="DZ152" i="14"/>
  <c r="BN152" i="14"/>
  <c r="DY152" i="14"/>
  <c r="BM152" i="14"/>
  <c r="DX152" i="14"/>
  <c r="BL152" i="14"/>
  <c r="EE152" i="14"/>
  <c r="BS152" i="14"/>
  <c r="ED152" i="14"/>
  <c r="BR152" i="14"/>
  <c r="EK152" i="14"/>
  <c r="BY152" i="14"/>
  <c r="EJ152" i="14"/>
  <c r="BX152" i="14"/>
  <c r="EI152" i="14"/>
  <c r="BW152" i="14"/>
  <c r="DR152" i="14"/>
  <c r="BF152" i="14"/>
  <c r="DQ152" i="14"/>
  <c r="BE152" i="14"/>
  <c r="DP152" i="14"/>
  <c r="BD152" i="14"/>
  <c r="DW152" i="14"/>
  <c r="BK152" i="14"/>
  <c r="DV152" i="14"/>
  <c r="BJ152" i="14"/>
  <c r="EC152" i="14"/>
  <c r="BQ152" i="14"/>
  <c r="EB152" i="14"/>
  <c r="BP152" i="14"/>
  <c r="EA152" i="14"/>
  <c r="BO152" i="14"/>
  <c r="DB152" i="14"/>
  <c r="AP152" i="14"/>
  <c r="DA152" i="14"/>
  <c r="AO152" i="14"/>
  <c r="CZ152" i="14"/>
  <c r="AN152" i="14"/>
  <c r="DG152" i="14"/>
  <c r="AU152" i="14"/>
  <c r="DF152" i="14"/>
  <c r="AT152" i="14"/>
  <c r="DM152" i="14"/>
  <c r="BA152" i="14"/>
  <c r="DL152" i="14"/>
  <c r="AZ152" i="14"/>
  <c r="DK152" i="14"/>
  <c r="AY152" i="14"/>
  <c r="CS152" i="14"/>
  <c r="CY152" i="14"/>
  <c r="DE152" i="14"/>
  <c r="DS152" i="14"/>
  <c r="AW152" i="14"/>
  <c r="BC152" i="14"/>
  <c r="BI152" i="14"/>
  <c r="DC152" i="14"/>
  <c r="AG152" i="14"/>
  <c r="AM152" i="14"/>
  <c r="AS152" i="14"/>
  <c r="CU152" i="14"/>
  <c r="DJ152" i="14"/>
  <c r="DH152" i="14"/>
  <c r="DN152" i="14"/>
  <c r="DT152" i="14"/>
  <c r="BG152" i="14"/>
  <c r="CT152" i="14"/>
  <c r="CR152" i="14"/>
  <c r="CX152" i="14"/>
  <c r="DD152" i="14"/>
  <c r="AQ152" i="14"/>
  <c r="AX152" i="14"/>
  <c r="AV152" i="14"/>
  <c r="BB152" i="14"/>
  <c r="BH152" i="14"/>
  <c r="AI152" i="14"/>
  <c r="AH152" i="14"/>
  <c r="AF152" i="14"/>
  <c r="AL152" i="14"/>
  <c r="AR152" i="14"/>
  <c r="DI152" i="14"/>
  <c r="DO152" i="14"/>
  <c r="DU152" i="14"/>
  <c r="AJ152" i="14"/>
  <c r="EF187" i="14"/>
  <c r="BT187" i="14"/>
  <c r="EM187" i="14"/>
  <c r="CA187" i="14"/>
  <c r="EL187" i="14"/>
  <c r="BZ187" i="14"/>
  <c r="N187" i="14"/>
  <c r="CG187" i="14"/>
  <c r="U187" i="14"/>
  <c r="CF187" i="14"/>
  <c r="T187" i="14"/>
  <c r="CE187" i="14"/>
  <c r="S187" i="14"/>
  <c r="CD187" i="14"/>
  <c r="R187" i="14"/>
  <c r="CC187" i="14"/>
  <c r="Q187" i="14"/>
  <c r="DX187" i="14"/>
  <c r="BL187" i="14"/>
  <c r="EE187" i="14"/>
  <c r="BS187" i="14"/>
  <c r="ED187" i="14"/>
  <c r="BR187" i="14"/>
  <c r="EK187" i="14"/>
  <c r="BY187" i="14"/>
  <c r="EJ187" i="14"/>
  <c r="BX187" i="14"/>
  <c r="EI187" i="14"/>
  <c r="BW187" i="14"/>
  <c r="EH187" i="14"/>
  <c r="BV187" i="14"/>
  <c r="EG187" i="14"/>
  <c r="BU187" i="14"/>
  <c r="DP187" i="14"/>
  <c r="BD187" i="14"/>
  <c r="DW187" i="14"/>
  <c r="BK187" i="14"/>
  <c r="DV187" i="14"/>
  <c r="BJ187" i="14"/>
  <c r="EC187" i="14"/>
  <c r="BQ187" i="14"/>
  <c r="EB187" i="14"/>
  <c r="BP187" i="14"/>
  <c r="EA187" i="14"/>
  <c r="BO187" i="14"/>
  <c r="DZ187" i="14"/>
  <c r="BN187" i="14"/>
  <c r="DY187" i="14"/>
  <c r="BM187" i="14"/>
  <c r="DH187" i="14"/>
  <c r="AV187" i="14"/>
  <c r="DO187" i="14"/>
  <c r="BC187" i="14"/>
  <c r="DN187" i="14"/>
  <c r="BB187" i="14"/>
  <c r="DU187" i="14"/>
  <c r="BI187" i="14"/>
  <c r="DT187" i="14"/>
  <c r="BH187" i="14"/>
  <c r="DS187" i="14"/>
  <c r="BG187" i="14"/>
  <c r="DR187" i="14"/>
  <c r="BF187" i="14"/>
  <c r="DQ187" i="14"/>
  <c r="BE187" i="14"/>
  <c r="CZ187" i="14"/>
  <c r="AN187" i="14"/>
  <c r="DG187" i="14"/>
  <c r="AU187" i="14"/>
  <c r="DF187" i="14"/>
  <c r="AT187" i="14"/>
  <c r="DM187" i="14"/>
  <c r="BA187" i="14"/>
  <c r="DL187" i="14"/>
  <c r="AZ187" i="14"/>
  <c r="DK187" i="14"/>
  <c r="AY187" i="14"/>
  <c r="DJ187" i="14"/>
  <c r="AX187" i="14"/>
  <c r="DI187" i="14"/>
  <c r="AW187" i="14"/>
  <c r="CR187" i="14"/>
  <c r="AF187" i="14"/>
  <c r="CY187" i="14"/>
  <c r="AM187" i="14"/>
  <c r="CX187" i="14"/>
  <c r="AL187" i="14"/>
  <c r="DE187" i="14"/>
  <c r="AS187" i="14"/>
  <c r="DD187" i="14"/>
  <c r="AR187" i="14"/>
  <c r="DC187" i="14"/>
  <c r="AQ187" i="14"/>
  <c r="DB187" i="14"/>
  <c r="AP187" i="14"/>
  <c r="DA187" i="14"/>
  <c r="AO187" i="14"/>
  <c r="CJ187" i="14"/>
  <c r="X187" i="14"/>
  <c r="CQ187" i="14"/>
  <c r="AE187" i="14"/>
  <c r="CP187" i="14"/>
  <c r="AD187" i="14"/>
  <c r="CW187" i="14"/>
  <c r="AK187" i="14"/>
  <c r="CV187" i="14"/>
  <c r="AJ187" i="14"/>
  <c r="CU187" i="14"/>
  <c r="AI187" i="14"/>
  <c r="CT187" i="14"/>
  <c r="AH187" i="14"/>
  <c r="CS187" i="14"/>
  <c r="AG187" i="14"/>
  <c r="CO187" i="14"/>
  <c r="CK187" i="14"/>
  <c r="AC187" i="14"/>
  <c r="Y187" i="14"/>
  <c r="CB187" i="14"/>
  <c r="CN187" i="14"/>
  <c r="P187" i="14"/>
  <c r="AB187" i="14"/>
  <c r="CI187" i="14"/>
  <c r="CM187" i="14"/>
  <c r="W187" i="14"/>
  <c r="AA187" i="14"/>
  <c r="V187" i="14"/>
  <c r="Z187" i="14"/>
  <c r="CH187" i="14"/>
  <c r="CL187" i="14"/>
  <c r="DN257" i="14"/>
  <c r="BB257" i="14"/>
  <c r="DU257" i="14"/>
  <c r="BI257" i="14"/>
  <c r="DT257" i="14"/>
  <c r="BH257" i="14"/>
  <c r="DS257" i="14"/>
  <c r="BG257" i="14"/>
  <c r="DR257" i="14"/>
  <c r="BF257" i="14"/>
  <c r="DQ257" i="14"/>
  <c r="BE257" i="14"/>
  <c r="DP257" i="14"/>
  <c r="BD257" i="14"/>
  <c r="DW257" i="14"/>
  <c r="BK257" i="14"/>
  <c r="DF257" i="14"/>
  <c r="AT257" i="14"/>
  <c r="DM257" i="14"/>
  <c r="BA257" i="14"/>
  <c r="DL257" i="14"/>
  <c r="AZ257" i="14"/>
  <c r="DK257" i="14"/>
  <c r="AY257" i="14"/>
  <c r="DJ257" i="14"/>
  <c r="AX257" i="14"/>
  <c r="DI257" i="14"/>
  <c r="AW257" i="14"/>
  <c r="DH257" i="14"/>
  <c r="AV257" i="14"/>
  <c r="DO257" i="14"/>
  <c r="BC257" i="14"/>
  <c r="CX257" i="14"/>
  <c r="AL257" i="14"/>
  <c r="DE257" i="14"/>
  <c r="AS257" i="14"/>
  <c r="DD257" i="14"/>
  <c r="AR257" i="14"/>
  <c r="DC257" i="14"/>
  <c r="AQ257" i="14"/>
  <c r="DB257" i="14"/>
  <c r="AP257" i="14"/>
  <c r="DA257" i="14"/>
  <c r="AO257" i="14"/>
  <c r="CZ257" i="14"/>
  <c r="AN257" i="14"/>
  <c r="DG257" i="14"/>
  <c r="AU257" i="14"/>
  <c r="CP257" i="14"/>
  <c r="AD257" i="14"/>
  <c r="CW257" i="14"/>
  <c r="AK257" i="14"/>
  <c r="CV257" i="14"/>
  <c r="AJ257" i="14"/>
  <c r="CU257" i="14"/>
  <c r="AI257" i="14"/>
  <c r="CT257" i="14"/>
  <c r="AH257" i="14"/>
  <c r="CS257" i="14"/>
  <c r="AG257" i="14"/>
  <c r="CR257" i="14"/>
  <c r="AF257" i="14"/>
  <c r="CY257" i="14"/>
  <c r="AM257" i="14"/>
  <c r="CH257" i="14"/>
  <c r="V257" i="14"/>
  <c r="CO257" i="14"/>
  <c r="AC257" i="14"/>
  <c r="CN257" i="14"/>
  <c r="AB257" i="14"/>
  <c r="CM257" i="14"/>
  <c r="AA257" i="14"/>
  <c r="CL257" i="14"/>
  <c r="Z257" i="14"/>
  <c r="CK257" i="14"/>
  <c r="Y257" i="14"/>
  <c r="CJ257" i="14"/>
  <c r="X257" i="14"/>
  <c r="CQ257" i="14"/>
  <c r="AE257" i="14"/>
  <c r="EL257" i="14"/>
  <c r="BZ257" i="14"/>
  <c r="N257" i="14"/>
  <c r="CG257" i="14"/>
  <c r="U257" i="14"/>
  <c r="CF257" i="14"/>
  <c r="T257" i="14"/>
  <c r="CE257" i="14"/>
  <c r="S257" i="14"/>
  <c r="CD257" i="14"/>
  <c r="R257" i="14"/>
  <c r="CC257" i="14"/>
  <c r="Q257" i="14"/>
  <c r="CB257" i="14"/>
  <c r="P257" i="14"/>
  <c r="CI257" i="14"/>
  <c r="W257" i="14"/>
  <c r="ED257" i="14"/>
  <c r="BR257" i="14"/>
  <c r="EK257" i="14"/>
  <c r="BY257" i="14"/>
  <c r="EJ257" i="14"/>
  <c r="BX257" i="14"/>
  <c r="EI257" i="14"/>
  <c r="BW257" i="14"/>
  <c r="EH257" i="14"/>
  <c r="BV257" i="14"/>
  <c r="EG257" i="14"/>
  <c r="BU257" i="14"/>
  <c r="EF257" i="14"/>
  <c r="BT257" i="14"/>
  <c r="EM257" i="14"/>
  <c r="CA257" i="14"/>
  <c r="BO257" i="14"/>
  <c r="BS257" i="14"/>
  <c r="DV257" i="14"/>
  <c r="DZ257" i="14"/>
  <c r="BJ257" i="14"/>
  <c r="BN257" i="14"/>
  <c r="EC257" i="14"/>
  <c r="DY257" i="14"/>
  <c r="BQ257" i="14"/>
  <c r="BM257" i="14"/>
  <c r="EB257" i="14"/>
  <c r="DX257" i="14"/>
  <c r="BP257" i="14"/>
  <c r="BL257" i="14"/>
  <c r="EA257" i="14"/>
  <c r="EE257" i="14"/>
  <c r="CH247" i="14"/>
  <c r="V247" i="14"/>
  <c r="CO247" i="14"/>
  <c r="AC247" i="14"/>
  <c r="CN247" i="14"/>
  <c r="AB247" i="14"/>
  <c r="CM247" i="14"/>
  <c r="AA247" i="14"/>
  <c r="CL247" i="14"/>
  <c r="Z247" i="14"/>
  <c r="CK247" i="14"/>
  <c r="Y247" i="14"/>
  <c r="CJ247" i="14"/>
  <c r="X247" i="14"/>
  <c r="CQ247" i="14"/>
  <c r="AE247" i="14"/>
  <c r="EL247" i="14"/>
  <c r="BR247" i="14"/>
  <c r="EC247" i="14"/>
  <c r="BI247" i="14"/>
  <c r="DL247" i="14"/>
  <c r="AR247" i="14"/>
  <c r="CU247" i="14"/>
  <c r="S247" i="14"/>
  <c r="BV247" i="14"/>
  <c r="DY247" i="14"/>
  <c r="BE247" i="14"/>
  <c r="DH247" i="14"/>
  <c r="AN247" i="14"/>
  <c r="CY247" i="14"/>
  <c r="W247" i="14"/>
  <c r="ED247" i="14"/>
  <c r="BJ247" i="14"/>
  <c r="DU247" i="14"/>
  <c r="BA247" i="14"/>
  <c r="DD247" i="14"/>
  <c r="AJ247" i="14"/>
  <c r="CE247" i="14"/>
  <c r="EH247" i="14"/>
  <c r="BN247" i="14"/>
  <c r="DQ247" i="14"/>
  <c r="AW247" i="14"/>
  <c r="CZ247" i="14"/>
  <c r="AF247" i="14"/>
  <c r="CI247" i="14"/>
  <c r="DV247" i="14"/>
  <c r="BB247" i="14"/>
  <c r="DM247" i="14"/>
  <c r="AS247" i="14"/>
  <c r="CV247" i="14"/>
  <c r="T247" i="14"/>
  <c r="BW247" i="14"/>
  <c r="DZ247" i="14"/>
  <c r="BF247" i="14"/>
  <c r="DI247" i="14"/>
  <c r="AO247" i="14"/>
  <c r="CR247" i="14"/>
  <c r="P247" i="14"/>
  <c r="CA247" i="14"/>
  <c r="DN247" i="14"/>
  <c r="AT247" i="14"/>
  <c r="DE247" i="14"/>
  <c r="AK247" i="14"/>
  <c r="CF247" i="14"/>
  <c r="EI247" i="14"/>
  <c r="BO247" i="14"/>
  <c r="DR247" i="14"/>
  <c r="AX247" i="14"/>
  <c r="DA247" i="14"/>
  <c r="AG247" i="14"/>
  <c r="CB247" i="14"/>
  <c r="EM247" i="14"/>
  <c r="BS247" i="14"/>
  <c r="DF247" i="14"/>
  <c r="AL247" i="14"/>
  <c r="CW247" i="14"/>
  <c r="U247" i="14"/>
  <c r="BX247" i="14"/>
  <c r="EA247" i="14"/>
  <c r="BG247" i="14"/>
  <c r="DJ247" i="14"/>
  <c r="AP247" i="14"/>
  <c r="CS247" i="14"/>
  <c r="Q247" i="14"/>
  <c r="BT247" i="14"/>
  <c r="EE247" i="14"/>
  <c r="BK247" i="14"/>
  <c r="CX247" i="14"/>
  <c r="AD247" i="14"/>
  <c r="CG247" i="14"/>
  <c r="EJ247" i="14"/>
  <c r="BP247" i="14"/>
  <c r="DS247" i="14"/>
  <c r="AY247" i="14"/>
  <c r="DB247" i="14"/>
  <c r="AH247" i="14"/>
  <c r="CC247" i="14"/>
  <c r="EF247" i="14"/>
  <c r="BL247" i="14"/>
  <c r="DW247" i="14"/>
  <c r="BC247" i="14"/>
  <c r="BZ247" i="14"/>
  <c r="EK247" i="14"/>
  <c r="BQ247" i="14"/>
  <c r="DT247" i="14"/>
  <c r="AZ247" i="14"/>
  <c r="DC247" i="14"/>
  <c r="AI247" i="14"/>
  <c r="CD247" i="14"/>
  <c r="EG247" i="14"/>
  <c r="BM247" i="14"/>
  <c r="DP247" i="14"/>
  <c r="AV247" i="14"/>
  <c r="DG247" i="14"/>
  <c r="AM247" i="14"/>
  <c r="BY247" i="14"/>
  <c r="DX247" i="14"/>
  <c r="EB247" i="14"/>
  <c r="BD247" i="14"/>
  <c r="BH247" i="14"/>
  <c r="DO247" i="14"/>
  <c r="DK247" i="14"/>
  <c r="AU247" i="14"/>
  <c r="AQ247" i="14"/>
  <c r="CP247" i="14"/>
  <c r="CT247" i="14"/>
  <c r="R247" i="14"/>
  <c r="N247" i="14"/>
  <c r="BU247" i="14"/>
  <c r="CB191" i="14"/>
  <c r="P191" i="14"/>
  <c r="CI191" i="14"/>
  <c r="W191" i="14"/>
  <c r="CH191" i="14"/>
  <c r="V191" i="14"/>
  <c r="CO191" i="14"/>
  <c r="AC191" i="14"/>
  <c r="CN191" i="14"/>
  <c r="AB191" i="14"/>
  <c r="CM191" i="14"/>
  <c r="AA191" i="14"/>
  <c r="CL191" i="14"/>
  <c r="Z191" i="14"/>
  <c r="CK191" i="14"/>
  <c r="Y191" i="14"/>
  <c r="EF191" i="14"/>
  <c r="BT191" i="14"/>
  <c r="EM191" i="14"/>
  <c r="CA191" i="14"/>
  <c r="EL191" i="14"/>
  <c r="BZ191" i="14"/>
  <c r="N191" i="14"/>
  <c r="CG191" i="14"/>
  <c r="U191" i="14"/>
  <c r="CF191" i="14"/>
  <c r="T191" i="14"/>
  <c r="CE191" i="14"/>
  <c r="S191" i="14"/>
  <c r="CD191" i="14"/>
  <c r="R191" i="14"/>
  <c r="CC191" i="14"/>
  <c r="Q191" i="14"/>
  <c r="DX191" i="14"/>
  <c r="BL191" i="14"/>
  <c r="EE191" i="14"/>
  <c r="BS191" i="14"/>
  <c r="ED191" i="14"/>
  <c r="BR191" i="14"/>
  <c r="EK191" i="14"/>
  <c r="BY191" i="14"/>
  <c r="EJ191" i="14"/>
  <c r="BX191" i="14"/>
  <c r="EI191" i="14"/>
  <c r="BW191" i="14"/>
  <c r="EH191" i="14"/>
  <c r="BV191" i="14"/>
  <c r="EG191" i="14"/>
  <c r="BU191" i="14"/>
  <c r="DP191" i="14"/>
  <c r="BD191" i="14"/>
  <c r="DW191" i="14"/>
  <c r="BK191" i="14"/>
  <c r="DV191" i="14"/>
  <c r="BJ191" i="14"/>
  <c r="EC191" i="14"/>
  <c r="BQ191" i="14"/>
  <c r="EB191" i="14"/>
  <c r="BP191" i="14"/>
  <c r="EA191" i="14"/>
  <c r="BO191" i="14"/>
  <c r="DZ191" i="14"/>
  <c r="BN191" i="14"/>
  <c r="DY191" i="14"/>
  <c r="BM191" i="14"/>
  <c r="DH191" i="14"/>
  <c r="AV191" i="14"/>
  <c r="DO191" i="14"/>
  <c r="BC191" i="14"/>
  <c r="DN191" i="14"/>
  <c r="BB191" i="14"/>
  <c r="DU191" i="14"/>
  <c r="BI191" i="14"/>
  <c r="DT191" i="14"/>
  <c r="BH191" i="14"/>
  <c r="DS191" i="14"/>
  <c r="BG191" i="14"/>
  <c r="DR191" i="14"/>
  <c r="BF191" i="14"/>
  <c r="DQ191" i="14"/>
  <c r="BE191" i="14"/>
  <c r="CZ191" i="14"/>
  <c r="AN191" i="14"/>
  <c r="DG191" i="14"/>
  <c r="AU191" i="14"/>
  <c r="DF191" i="14"/>
  <c r="AT191" i="14"/>
  <c r="DM191" i="14"/>
  <c r="BA191" i="14"/>
  <c r="DL191" i="14"/>
  <c r="AZ191" i="14"/>
  <c r="DK191" i="14"/>
  <c r="AY191" i="14"/>
  <c r="DJ191" i="14"/>
  <c r="AX191" i="14"/>
  <c r="DI191" i="14"/>
  <c r="AW191" i="14"/>
  <c r="CR191" i="14"/>
  <c r="AF191" i="14"/>
  <c r="CY191" i="14"/>
  <c r="AM191" i="14"/>
  <c r="CX191" i="14"/>
  <c r="AL191" i="14"/>
  <c r="DE191" i="14"/>
  <c r="AS191" i="14"/>
  <c r="DD191" i="14"/>
  <c r="AR191" i="14"/>
  <c r="DC191" i="14"/>
  <c r="AQ191" i="14"/>
  <c r="DB191" i="14"/>
  <c r="AP191" i="14"/>
  <c r="DA191" i="14"/>
  <c r="AO191" i="14"/>
  <c r="X191" i="14"/>
  <c r="AJ191" i="14"/>
  <c r="CQ191" i="14"/>
  <c r="CU191" i="14"/>
  <c r="AE191" i="14"/>
  <c r="AI191" i="14"/>
  <c r="CP191" i="14"/>
  <c r="CT191" i="14"/>
  <c r="AD191" i="14"/>
  <c r="AH191" i="14"/>
  <c r="CW191" i="14"/>
  <c r="CS191" i="14"/>
  <c r="CJ191" i="14"/>
  <c r="CV191" i="14"/>
  <c r="AK191" i="14"/>
  <c r="AG191" i="14"/>
  <c r="CI266" i="14"/>
  <c r="CX266" i="14"/>
  <c r="AL266" i="14"/>
  <c r="DE266" i="14"/>
  <c r="AS266" i="14"/>
  <c r="DC266" i="14"/>
  <c r="DR266" i="14"/>
  <c r="BF266" i="14"/>
  <c r="CK266" i="14"/>
  <c r="CJ266" i="14"/>
  <c r="BL266" i="14"/>
  <c r="AW266" i="14"/>
  <c r="AI266" i="14"/>
  <c r="AG266" i="14"/>
  <c r="AF266" i="14"/>
  <c r="AE266" i="14"/>
  <c r="EM266" i="14"/>
  <c r="CA266" i="14"/>
  <c r="CP266" i="14"/>
  <c r="AD266" i="14"/>
  <c r="CW266" i="14"/>
  <c r="AK266" i="14"/>
  <c r="CU266" i="14"/>
  <c r="DJ266" i="14"/>
  <c r="AX266" i="14"/>
  <c r="BP266" i="14"/>
  <c r="BM266" i="14"/>
  <c r="AY266" i="14"/>
  <c r="AJ266" i="14"/>
  <c r="W266" i="14"/>
  <c r="T266" i="14"/>
  <c r="S266" i="14"/>
  <c r="Q266" i="14"/>
  <c r="EE266" i="14"/>
  <c r="BS266" i="14"/>
  <c r="CH266" i="14"/>
  <c r="V266" i="14"/>
  <c r="CO266" i="14"/>
  <c r="AC266" i="14"/>
  <c r="CM266" i="14"/>
  <c r="DB266" i="14"/>
  <c r="AP266" i="14"/>
  <c r="BC266" i="14"/>
  <c r="AZ266" i="14"/>
  <c r="AM266" i="14"/>
  <c r="X266" i="14"/>
  <c r="EJ266" i="14"/>
  <c r="EG266" i="14"/>
  <c r="EF266" i="14"/>
  <c r="DW266" i="14"/>
  <c r="EL266" i="14"/>
  <c r="BZ266" i="14"/>
  <c r="N266" i="14"/>
  <c r="CG266" i="14"/>
  <c r="U266" i="14"/>
  <c r="CE266" i="14"/>
  <c r="CT266" i="14"/>
  <c r="AH266" i="14"/>
  <c r="AO266" i="14"/>
  <c r="AN266" i="14"/>
  <c r="Y266" i="14"/>
  <c r="DQ266" i="14"/>
  <c r="DP266" i="14"/>
  <c r="DL266" i="14"/>
  <c r="DI266" i="14"/>
  <c r="DG266" i="14"/>
  <c r="DV266" i="14"/>
  <c r="BJ266" i="14"/>
  <c r="EC266" i="14"/>
  <c r="BQ266" i="14"/>
  <c r="EA266" i="14"/>
  <c r="BO266" i="14"/>
  <c r="CD266" i="14"/>
  <c r="R266" i="14"/>
  <c r="P266" i="14"/>
  <c r="DX266" i="14"/>
  <c r="CZ266" i="14"/>
  <c r="CB266" i="14"/>
  <c r="BX266" i="14"/>
  <c r="BU266" i="14"/>
  <c r="BT266" i="14"/>
  <c r="CY266" i="14"/>
  <c r="DN266" i="14"/>
  <c r="BB266" i="14"/>
  <c r="DU266" i="14"/>
  <c r="BI266" i="14"/>
  <c r="DS266" i="14"/>
  <c r="EH266" i="14"/>
  <c r="BV266" i="14"/>
  <c r="EB266" i="14"/>
  <c r="DY266" i="14"/>
  <c r="DA266" i="14"/>
  <c r="CC266" i="14"/>
  <c r="BH266" i="14"/>
  <c r="BG266" i="14"/>
  <c r="BE266" i="14"/>
  <c r="BD266" i="14"/>
  <c r="DM266" i="14"/>
  <c r="BN266" i="14"/>
  <c r="BK266" i="14"/>
  <c r="AQ266" i="14"/>
  <c r="DO266" i="14"/>
  <c r="BY266" i="14"/>
  <c r="Z266" i="14"/>
  <c r="CV266" i="14"/>
  <c r="CQ266" i="14"/>
  <c r="BA266" i="14"/>
  <c r="DH266" i="14"/>
  <c r="AV266" i="14"/>
  <c r="ED266" i="14"/>
  <c r="EI266" i="14"/>
  <c r="AB266" i="14"/>
  <c r="CS266" i="14"/>
  <c r="DF266" i="14"/>
  <c r="DK266" i="14"/>
  <c r="DD266" i="14"/>
  <c r="AU266" i="14"/>
  <c r="BR266" i="14"/>
  <c r="BW266" i="14"/>
  <c r="AA266" i="14"/>
  <c r="CR266" i="14"/>
  <c r="EK266" i="14"/>
  <c r="CL266" i="14"/>
  <c r="DT266" i="14"/>
  <c r="CN266" i="14"/>
  <c r="DZ266" i="14"/>
  <c r="CF266" i="14"/>
  <c r="AR266" i="14"/>
  <c r="AT266" i="14"/>
  <c r="ED115" i="14"/>
  <c r="BR115" i="14"/>
  <c r="EK115" i="14"/>
  <c r="BY115" i="14"/>
  <c r="EJ115" i="14"/>
  <c r="BX115" i="14"/>
  <c r="EI115" i="14"/>
  <c r="BW115" i="14"/>
  <c r="EH115" i="14"/>
  <c r="BV115" i="14"/>
  <c r="EG115" i="14"/>
  <c r="BU115" i="14"/>
  <c r="EF115" i="14"/>
  <c r="BT115" i="14"/>
  <c r="EM115" i="14"/>
  <c r="CA115" i="14"/>
  <c r="DV115" i="14"/>
  <c r="BJ115" i="14"/>
  <c r="EC115" i="14"/>
  <c r="BQ115" i="14"/>
  <c r="EB115" i="14"/>
  <c r="BP115" i="14"/>
  <c r="EA115" i="14"/>
  <c r="BO115" i="14"/>
  <c r="DZ115" i="14"/>
  <c r="BN115" i="14"/>
  <c r="DY115" i="14"/>
  <c r="BM115" i="14"/>
  <c r="DX115" i="14"/>
  <c r="BL115" i="14"/>
  <c r="EE115" i="14"/>
  <c r="BS115" i="14"/>
  <c r="DN115" i="14"/>
  <c r="BB115" i="14"/>
  <c r="DU115" i="14"/>
  <c r="BI115" i="14"/>
  <c r="DT115" i="14"/>
  <c r="BH115" i="14"/>
  <c r="DS115" i="14"/>
  <c r="BG115" i="14"/>
  <c r="DR115" i="14"/>
  <c r="BF115" i="14"/>
  <c r="DQ115" i="14"/>
  <c r="DF115" i="14"/>
  <c r="AT115" i="14"/>
  <c r="DM115" i="14"/>
  <c r="BA115" i="14"/>
  <c r="DL115" i="14"/>
  <c r="AZ115" i="14"/>
  <c r="DK115" i="14"/>
  <c r="AY115" i="14"/>
  <c r="DJ115" i="14"/>
  <c r="AX115" i="14"/>
  <c r="DI115" i="14"/>
  <c r="AW115" i="14"/>
  <c r="DH115" i="14"/>
  <c r="AV115" i="14"/>
  <c r="DO115" i="14"/>
  <c r="BC115" i="14"/>
  <c r="CX115" i="14"/>
  <c r="AL115" i="14"/>
  <c r="CH115" i="14"/>
  <c r="CG115" i="14"/>
  <c r="CF115" i="14"/>
  <c r="CE115" i="14"/>
  <c r="CD115" i="14"/>
  <c r="CC115" i="14"/>
  <c r="CR115" i="14"/>
  <c r="DW115" i="14"/>
  <c r="AE115" i="14"/>
  <c r="BZ115" i="14"/>
  <c r="AS115" i="14"/>
  <c r="AR115" i="14"/>
  <c r="AQ115" i="14"/>
  <c r="AP115" i="14"/>
  <c r="BE115" i="14"/>
  <c r="CJ115" i="14"/>
  <c r="DG115" i="14"/>
  <c r="W115" i="14"/>
  <c r="AD115" i="14"/>
  <c r="AK115" i="14"/>
  <c r="AJ115" i="14"/>
  <c r="AI115" i="14"/>
  <c r="AH115" i="14"/>
  <c r="AO115" i="14"/>
  <c r="CB115" i="14"/>
  <c r="CY115" i="14"/>
  <c r="V115" i="14"/>
  <c r="AC115" i="14"/>
  <c r="AB115" i="14"/>
  <c r="AA115" i="14"/>
  <c r="Z115" i="14"/>
  <c r="AG115" i="14"/>
  <c r="BD115" i="14"/>
  <c r="CQ115" i="14"/>
  <c r="N115" i="14"/>
  <c r="U115" i="14"/>
  <c r="T115" i="14"/>
  <c r="S115" i="14"/>
  <c r="R115" i="14"/>
  <c r="Y115" i="14"/>
  <c r="AN115" i="14"/>
  <c r="CI115" i="14"/>
  <c r="CP115" i="14"/>
  <c r="CO115" i="14"/>
  <c r="CN115" i="14"/>
  <c r="CM115" i="14"/>
  <c r="CL115" i="14"/>
  <c r="CK115" i="14"/>
  <c r="CZ115" i="14"/>
  <c r="P115" i="14"/>
  <c r="AM115" i="14"/>
  <c r="EL115" i="14"/>
  <c r="CT115" i="14"/>
  <c r="AU115" i="14"/>
  <c r="DE115" i="14"/>
  <c r="DA115" i="14"/>
  <c r="CW115" i="14"/>
  <c r="CS115" i="14"/>
  <c r="DD115" i="14"/>
  <c r="Q115" i="14"/>
  <c r="CV115" i="14"/>
  <c r="DP115" i="14"/>
  <c r="DC115" i="14"/>
  <c r="AF115" i="14"/>
  <c r="DB115" i="14"/>
  <c r="BK115" i="14"/>
  <c r="CU115" i="14"/>
  <c r="X115" i="14"/>
  <c r="CN208" i="14"/>
  <c r="AB208" i="14"/>
  <c r="CM208" i="14"/>
  <c r="AA208" i="14"/>
  <c r="CL208" i="14"/>
  <c r="Z208" i="14"/>
  <c r="CK208" i="14"/>
  <c r="Y208" i="14"/>
  <c r="CJ208" i="14"/>
  <c r="X208" i="14"/>
  <c r="CQ208" i="14"/>
  <c r="AE208" i="14"/>
  <c r="CP208" i="14"/>
  <c r="AD208" i="14"/>
  <c r="CW208" i="14"/>
  <c r="AK208" i="14"/>
  <c r="CF208" i="14"/>
  <c r="T208" i="14"/>
  <c r="CE208" i="14"/>
  <c r="S208" i="14"/>
  <c r="CD208" i="14"/>
  <c r="R208" i="14"/>
  <c r="CC208" i="14"/>
  <c r="Q208" i="14"/>
  <c r="CB208" i="14"/>
  <c r="P208" i="14"/>
  <c r="CI208" i="14"/>
  <c r="W208" i="14"/>
  <c r="CH208" i="14"/>
  <c r="V208" i="14"/>
  <c r="CO208" i="14"/>
  <c r="AC208" i="14"/>
  <c r="EJ208" i="14"/>
  <c r="BX208" i="14"/>
  <c r="EI208" i="14"/>
  <c r="BW208" i="14"/>
  <c r="EH208" i="14"/>
  <c r="BV208" i="14"/>
  <c r="EG208" i="14"/>
  <c r="BU208" i="14"/>
  <c r="EF208" i="14"/>
  <c r="BT208" i="14"/>
  <c r="EM208" i="14"/>
  <c r="CA208" i="14"/>
  <c r="EL208" i="14"/>
  <c r="BZ208" i="14"/>
  <c r="N208" i="14"/>
  <c r="CG208" i="14"/>
  <c r="U208" i="14"/>
  <c r="EB208" i="14"/>
  <c r="BP208" i="14"/>
  <c r="EA208" i="14"/>
  <c r="BO208" i="14"/>
  <c r="DZ208" i="14"/>
  <c r="BN208" i="14"/>
  <c r="DY208" i="14"/>
  <c r="BM208" i="14"/>
  <c r="DX208" i="14"/>
  <c r="BL208" i="14"/>
  <c r="EE208" i="14"/>
  <c r="BS208" i="14"/>
  <c r="ED208" i="14"/>
  <c r="BR208" i="14"/>
  <c r="EK208" i="14"/>
  <c r="BY208" i="14"/>
  <c r="DT208" i="14"/>
  <c r="BH208" i="14"/>
  <c r="DS208" i="14"/>
  <c r="BG208" i="14"/>
  <c r="DR208" i="14"/>
  <c r="BF208" i="14"/>
  <c r="DQ208" i="14"/>
  <c r="BE208" i="14"/>
  <c r="DP208" i="14"/>
  <c r="BD208" i="14"/>
  <c r="DW208" i="14"/>
  <c r="BK208" i="14"/>
  <c r="DV208" i="14"/>
  <c r="BJ208" i="14"/>
  <c r="EC208" i="14"/>
  <c r="BQ208" i="14"/>
  <c r="DL208" i="14"/>
  <c r="AZ208" i="14"/>
  <c r="DK208" i="14"/>
  <c r="AY208" i="14"/>
  <c r="DJ208" i="14"/>
  <c r="AX208" i="14"/>
  <c r="DI208" i="14"/>
  <c r="AW208" i="14"/>
  <c r="DH208" i="14"/>
  <c r="AV208" i="14"/>
  <c r="DO208" i="14"/>
  <c r="BC208" i="14"/>
  <c r="DN208" i="14"/>
  <c r="BB208" i="14"/>
  <c r="DU208" i="14"/>
  <c r="BI208" i="14"/>
  <c r="DD208" i="14"/>
  <c r="AR208" i="14"/>
  <c r="DC208" i="14"/>
  <c r="AQ208" i="14"/>
  <c r="DB208" i="14"/>
  <c r="AP208" i="14"/>
  <c r="DA208" i="14"/>
  <c r="AO208" i="14"/>
  <c r="CZ208" i="14"/>
  <c r="AN208" i="14"/>
  <c r="DG208" i="14"/>
  <c r="AU208" i="14"/>
  <c r="DF208" i="14"/>
  <c r="AT208" i="14"/>
  <c r="DM208" i="14"/>
  <c r="BA208" i="14"/>
  <c r="AJ208" i="14"/>
  <c r="AF208" i="14"/>
  <c r="CU208" i="14"/>
  <c r="CY208" i="14"/>
  <c r="AI208" i="14"/>
  <c r="AM208" i="14"/>
  <c r="CT208" i="14"/>
  <c r="CX208" i="14"/>
  <c r="AH208" i="14"/>
  <c r="AL208" i="14"/>
  <c r="CS208" i="14"/>
  <c r="DE208" i="14"/>
  <c r="CV208" i="14"/>
  <c r="CR208" i="14"/>
  <c r="AS208" i="14"/>
  <c r="AG208" i="14"/>
  <c r="CP145" i="14"/>
  <c r="AD145" i="14"/>
  <c r="CW145" i="14"/>
  <c r="AK145" i="14"/>
  <c r="CV145" i="14"/>
  <c r="AJ145" i="14"/>
  <c r="CU145" i="14"/>
  <c r="AI145" i="14"/>
  <c r="CT145" i="14"/>
  <c r="AH145" i="14"/>
  <c r="CS145" i="14"/>
  <c r="AG145" i="14"/>
  <c r="CR145" i="14"/>
  <c r="AF145" i="14"/>
  <c r="CY145" i="14"/>
  <c r="AM145" i="14"/>
  <c r="CH145" i="14"/>
  <c r="V145" i="14"/>
  <c r="CO145" i="14"/>
  <c r="AC145" i="14"/>
  <c r="CN145" i="14"/>
  <c r="AB145" i="14"/>
  <c r="CM145" i="14"/>
  <c r="AA145" i="14"/>
  <c r="CL145" i="14"/>
  <c r="Z145" i="14"/>
  <c r="CK145" i="14"/>
  <c r="Y145" i="14"/>
  <c r="CJ145" i="14"/>
  <c r="X145" i="14"/>
  <c r="CQ145" i="14"/>
  <c r="AE145" i="14"/>
  <c r="EL145" i="14"/>
  <c r="BZ145" i="14"/>
  <c r="N145" i="14"/>
  <c r="CG145" i="14"/>
  <c r="U145" i="14"/>
  <c r="CF145" i="14"/>
  <c r="T145" i="14"/>
  <c r="CE145" i="14"/>
  <c r="S145" i="14"/>
  <c r="CD145" i="14"/>
  <c r="R145" i="14"/>
  <c r="CC145" i="14"/>
  <c r="Q145" i="14"/>
  <c r="CB145" i="14"/>
  <c r="P145" i="14"/>
  <c r="CI145" i="14"/>
  <c r="W145" i="14"/>
  <c r="ED145" i="14"/>
  <c r="BR145" i="14"/>
  <c r="EK145" i="14"/>
  <c r="BY145" i="14"/>
  <c r="EJ145" i="14"/>
  <c r="BX145" i="14"/>
  <c r="EI145" i="14"/>
  <c r="BW145" i="14"/>
  <c r="EH145" i="14"/>
  <c r="BV145" i="14"/>
  <c r="EG145" i="14"/>
  <c r="BU145" i="14"/>
  <c r="EF145" i="14"/>
  <c r="BT145" i="14"/>
  <c r="EM145" i="14"/>
  <c r="CA145" i="14"/>
  <c r="DV145" i="14"/>
  <c r="BJ145" i="14"/>
  <c r="EC145" i="14"/>
  <c r="BQ145" i="14"/>
  <c r="EB145" i="14"/>
  <c r="BP145" i="14"/>
  <c r="EA145" i="14"/>
  <c r="BO145" i="14"/>
  <c r="DZ145" i="14"/>
  <c r="BN145" i="14"/>
  <c r="DY145" i="14"/>
  <c r="BM145" i="14"/>
  <c r="DX145" i="14"/>
  <c r="BL145" i="14"/>
  <c r="EE145" i="14"/>
  <c r="BS145" i="14"/>
  <c r="DN145" i="14"/>
  <c r="BB145" i="14"/>
  <c r="DU145" i="14"/>
  <c r="BI145" i="14"/>
  <c r="DT145" i="14"/>
  <c r="BH145" i="14"/>
  <c r="DS145" i="14"/>
  <c r="BG145" i="14"/>
  <c r="DR145" i="14"/>
  <c r="BF145" i="14"/>
  <c r="DQ145" i="14"/>
  <c r="BE145" i="14"/>
  <c r="DP145" i="14"/>
  <c r="BD145" i="14"/>
  <c r="DW145" i="14"/>
  <c r="BK145" i="14"/>
  <c r="CX145" i="14"/>
  <c r="DD145" i="14"/>
  <c r="DB145" i="14"/>
  <c r="CZ145" i="14"/>
  <c r="AT145" i="14"/>
  <c r="AZ145" i="14"/>
  <c r="AX145" i="14"/>
  <c r="AV145" i="14"/>
  <c r="AL145" i="14"/>
  <c r="AR145" i="14"/>
  <c r="AP145" i="14"/>
  <c r="AN145" i="14"/>
  <c r="DM145" i="14"/>
  <c r="DK145" i="14"/>
  <c r="DI145" i="14"/>
  <c r="DO145" i="14"/>
  <c r="DE145" i="14"/>
  <c r="DC145" i="14"/>
  <c r="DA145" i="14"/>
  <c r="DG145" i="14"/>
  <c r="BA145" i="14"/>
  <c r="AY145" i="14"/>
  <c r="AW145" i="14"/>
  <c r="BC145" i="14"/>
  <c r="AS145" i="14"/>
  <c r="AQ145" i="14"/>
  <c r="AO145" i="14"/>
  <c r="AU145" i="14"/>
  <c r="DF145" i="14"/>
  <c r="DL145" i="14"/>
  <c r="DJ145" i="14"/>
  <c r="DH145" i="14"/>
  <c r="DR104" i="14"/>
  <c r="BF104" i="14"/>
  <c r="DQ104" i="14"/>
  <c r="BE104" i="14"/>
  <c r="DP104" i="14"/>
  <c r="BD104" i="14"/>
  <c r="DW104" i="14"/>
  <c r="BK104" i="14"/>
  <c r="DV104" i="14"/>
  <c r="BJ104" i="14"/>
  <c r="EC104" i="14"/>
  <c r="BQ104" i="14"/>
  <c r="EB104" i="14"/>
  <c r="BP104" i="14"/>
  <c r="EA104" i="14"/>
  <c r="BO104" i="14"/>
  <c r="DJ104" i="14"/>
  <c r="AX104" i="14"/>
  <c r="DI104" i="14"/>
  <c r="AW104" i="14"/>
  <c r="DH104" i="14"/>
  <c r="AV104" i="14"/>
  <c r="DO104" i="14"/>
  <c r="BC104" i="14"/>
  <c r="DN104" i="14"/>
  <c r="BB104" i="14"/>
  <c r="DU104" i="14"/>
  <c r="BI104" i="14"/>
  <c r="DT104" i="14"/>
  <c r="BH104" i="14"/>
  <c r="DS104" i="14"/>
  <c r="BG104" i="14"/>
  <c r="DB104" i="14"/>
  <c r="AP104" i="14"/>
  <c r="DA104" i="14"/>
  <c r="AO104" i="14"/>
  <c r="CZ104" i="14"/>
  <c r="AN104" i="14"/>
  <c r="DG104" i="14"/>
  <c r="AU104" i="14"/>
  <c r="DF104" i="14"/>
  <c r="AT104" i="14"/>
  <c r="DM104" i="14"/>
  <c r="BA104" i="14"/>
  <c r="DL104" i="14"/>
  <c r="AZ104" i="14"/>
  <c r="DK104" i="14"/>
  <c r="AY104" i="14"/>
  <c r="CT104" i="14"/>
  <c r="AH104" i="14"/>
  <c r="CS104" i="14"/>
  <c r="AG104" i="14"/>
  <c r="CR104" i="14"/>
  <c r="AF104" i="14"/>
  <c r="CY104" i="14"/>
  <c r="AM104" i="14"/>
  <c r="CX104" i="14"/>
  <c r="AL104" i="14"/>
  <c r="DE104" i="14"/>
  <c r="AS104" i="14"/>
  <c r="DD104" i="14"/>
  <c r="AR104" i="14"/>
  <c r="DC104" i="14"/>
  <c r="AQ104" i="14"/>
  <c r="CL104" i="14"/>
  <c r="Z104" i="14"/>
  <c r="CK104" i="14"/>
  <c r="Y104" i="14"/>
  <c r="CJ104" i="14"/>
  <c r="X104" i="14"/>
  <c r="CQ104" i="14"/>
  <c r="AE104" i="14"/>
  <c r="CP104" i="14"/>
  <c r="AD104" i="14"/>
  <c r="CW104" i="14"/>
  <c r="AK104" i="14"/>
  <c r="CV104" i="14"/>
  <c r="AJ104" i="14"/>
  <c r="CU104" i="14"/>
  <c r="AI104" i="14"/>
  <c r="CD104" i="14"/>
  <c r="R104" i="14"/>
  <c r="CC104" i="14"/>
  <c r="Q104" i="14"/>
  <c r="CB104" i="14"/>
  <c r="P104" i="14"/>
  <c r="CI104" i="14"/>
  <c r="W104" i="14"/>
  <c r="CH104" i="14"/>
  <c r="V104" i="14"/>
  <c r="CO104" i="14"/>
  <c r="AC104" i="14"/>
  <c r="CN104" i="14"/>
  <c r="AB104" i="14"/>
  <c r="CM104" i="14"/>
  <c r="AA104" i="14"/>
  <c r="EH104" i="14"/>
  <c r="BV104" i="14"/>
  <c r="EG104" i="14"/>
  <c r="BU104" i="14"/>
  <c r="EF104" i="14"/>
  <c r="BT104" i="14"/>
  <c r="EM104" i="14"/>
  <c r="CA104" i="14"/>
  <c r="EL104" i="14"/>
  <c r="BZ104" i="14"/>
  <c r="N104" i="14"/>
  <c r="CG104" i="14"/>
  <c r="U104" i="14"/>
  <c r="CF104" i="14"/>
  <c r="T104" i="14"/>
  <c r="CE104" i="14"/>
  <c r="S104" i="14"/>
  <c r="BL104" i="14"/>
  <c r="BX104" i="14"/>
  <c r="EE104" i="14"/>
  <c r="EI104" i="14"/>
  <c r="BS104" i="14"/>
  <c r="BW104" i="14"/>
  <c r="DZ104" i="14"/>
  <c r="ED104" i="14"/>
  <c r="BN104" i="14"/>
  <c r="BR104" i="14"/>
  <c r="DX104" i="14"/>
  <c r="EJ104" i="14"/>
  <c r="DY104" i="14"/>
  <c r="BM104" i="14"/>
  <c r="EK104" i="14"/>
  <c r="BY104" i="14"/>
  <c r="CL136" i="14"/>
  <c r="Z136" i="14"/>
  <c r="CK136" i="14"/>
  <c r="Y136" i="14"/>
  <c r="CJ136" i="14"/>
  <c r="X136" i="14"/>
  <c r="CQ136" i="14"/>
  <c r="AE136" i="14"/>
  <c r="CD136" i="14"/>
  <c r="R136" i="14"/>
  <c r="CC136" i="14"/>
  <c r="Q136" i="14"/>
  <c r="CB136" i="14"/>
  <c r="P136" i="14"/>
  <c r="CI136" i="14"/>
  <c r="W136" i="14"/>
  <c r="CH136" i="14"/>
  <c r="V136" i="14"/>
  <c r="CO136" i="14"/>
  <c r="AC136" i="14"/>
  <c r="CN136" i="14"/>
  <c r="AB136" i="14"/>
  <c r="CM136" i="14"/>
  <c r="AA136" i="14"/>
  <c r="EH136" i="14"/>
  <c r="BV136" i="14"/>
  <c r="EG136" i="14"/>
  <c r="BU136" i="14"/>
  <c r="EF136" i="14"/>
  <c r="BT136" i="14"/>
  <c r="EM136" i="14"/>
  <c r="CA136" i="14"/>
  <c r="EL136" i="14"/>
  <c r="BZ136" i="14"/>
  <c r="N136" i="14"/>
  <c r="CG136" i="14"/>
  <c r="U136" i="14"/>
  <c r="CF136" i="14"/>
  <c r="T136" i="14"/>
  <c r="CE136" i="14"/>
  <c r="S136" i="14"/>
  <c r="DZ136" i="14"/>
  <c r="BN136" i="14"/>
  <c r="DY136" i="14"/>
  <c r="BM136" i="14"/>
  <c r="DX136" i="14"/>
  <c r="BL136" i="14"/>
  <c r="EE136" i="14"/>
  <c r="BS136" i="14"/>
  <c r="ED136" i="14"/>
  <c r="BR136" i="14"/>
  <c r="EK136" i="14"/>
  <c r="BY136" i="14"/>
  <c r="EJ136" i="14"/>
  <c r="BX136" i="14"/>
  <c r="EI136" i="14"/>
  <c r="BW136" i="14"/>
  <c r="DJ136" i="14"/>
  <c r="AX136" i="14"/>
  <c r="CT136" i="14"/>
  <c r="BE136" i="14"/>
  <c r="BD136" i="14"/>
  <c r="BK136" i="14"/>
  <c r="CP136" i="14"/>
  <c r="DM136" i="14"/>
  <c r="EB136" i="14"/>
  <c r="AR136" i="14"/>
  <c r="BG136" i="14"/>
  <c r="BF136" i="14"/>
  <c r="AW136" i="14"/>
  <c r="AV136" i="14"/>
  <c r="BC136" i="14"/>
  <c r="BJ136" i="14"/>
  <c r="DE136" i="14"/>
  <c r="DT136" i="14"/>
  <c r="AJ136" i="14"/>
  <c r="AY136" i="14"/>
  <c r="AP136" i="14"/>
  <c r="AO136" i="14"/>
  <c r="AN136" i="14"/>
  <c r="AU136" i="14"/>
  <c r="BB136" i="14"/>
  <c r="CW136" i="14"/>
  <c r="DL136" i="14"/>
  <c r="EA136" i="14"/>
  <c r="AQ136" i="14"/>
  <c r="AH136" i="14"/>
  <c r="AG136" i="14"/>
  <c r="AF136" i="14"/>
  <c r="AM136" i="14"/>
  <c r="AT136" i="14"/>
  <c r="BQ136" i="14"/>
  <c r="DD136" i="14"/>
  <c r="DS136" i="14"/>
  <c r="AI136" i="14"/>
  <c r="DQ136" i="14"/>
  <c r="DP136" i="14"/>
  <c r="DW136" i="14"/>
  <c r="DV136" i="14"/>
  <c r="AL136" i="14"/>
  <c r="BI136" i="14"/>
  <c r="CV136" i="14"/>
  <c r="DK136" i="14"/>
  <c r="DI136" i="14"/>
  <c r="DH136" i="14"/>
  <c r="DO136" i="14"/>
  <c r="DN136" i="14"/>
  <c r="AD136" i="14"/>
  <c r="BA136" i="14"/>
  <c r="BP136" i="14"/>
  <c r="DC136" i="14"/>
  <c r="DR136" i="14"/>
  <c r="DA136" i="14"/>
  <c r="CZ136" i="14"/>
  <c r="DG136" i="14"/>
  <c r="DF136" i="14"/>
  <c r="EC136" i="14"/>
  <c r="AS136" i="14"/>
  <c r="BH136" i="14"/>
  <c r="CU136" i="14"/>
  <c r="CR136" i="14"/>
  <c r="CY136" i="14"/>
  <c r="CX136" i="14"/>
  <c r="DU136" i="14"/>
  <c r="AK136" i="14"/>
  <c r="CS136" i="14"/>
  <c r="DB136" i="14"/>
  <c r="AZ136" i="14"/>
  <c r="BO136" i="14"/>
  <c r="EF175" i="14"/>
  <c r="BT175" i="14"/>
  <c r="EM175" i="14"/>
  <c r="CA175" i="14"/>
  <c r="EL175" i="14"/>
  <c r="BZ175" i="14"/>
  <c r="N175" i="14"/>
  <c r="CG175" i="14"/>
  <c r="U175" i="14"/>
  <c r="CF175" i="14"/>
  <c r="T175" i="14"/>
  <c r="CE175" i="14"/>
  <c r="S175" i="14"/>
  <c r="CD175" i="14"/>
  <c r="R175" i="14"/>
  <c r="CC175" i="14"/>
  <c r="Q175" i="14"/>
  <c r="DX175" i="14"/>
  <c r="BL175" i="14"/>
  <c r="EE175" i="14"/>
  <c r="BS175" i="14"/>
  <c r="ED175" i="14"/>
  <c r="BR175" i="14"/>
  <c r="EK175" i="14"/>
  <c r="BY175" i="14"/>
  <c r="EJ175" i="14"/>
  <c r="BX175" i="14"/>
  <c r="EI175" i="14"/>
  <c r="BW175" i="14"/>
  <c r="EH175" i="14"/>
  <c r="BV175" i="14"/>
  <c r="EG175" i="14"/>
  <c r="BU175" i="14"/>
  <c r="DP175" i="14"/>
  <c r="BD175" i="14"/>
  <c r="DW175" i="14"/>
  <c r="BK175" i="14"/>
  <c r="DV175" i="14"/>
  <c r="BJ175" i="14"/>
  <c r="EC175" i="14"/>
  <c r="BQ175" i="14"/>
  <c r="EB175" i="14"/>
  <c r="BP175" i="14"/>
  <c r="EA175" i="14"/>
  <c r="BO175" i="14"/>
  <c r="DZ175" i="14"/>
  <c r="BN175" i="14"/>
  <c r="DY175" i="14"/>
  <c r="BM175" i="14"/>
  <c r="DH175" i="14"/>
  <c r="AV175" i="14"/>
  <c r="DO175" i="14"/>
  <c r="BC175" i="14"/>
  <c r="DN175" i="14"/>
  <c r="BB175" i="14"/>
  <c r="DU175" i="14"/>
  <c r="BI175" i="14"/>
  <c r="DT175" i="14"/>
  <c r="BH175" i="14"/>
  <c r="DS175" i="14"/>
  <c r="BG175" i="14"/>
  <c r="DR175" i="14"/>
  <c r="BF175" i="14"/>
  <c r="DQ175" i="14"/>
  <c r="BE175" i="14"/>
  <c r="CZ175" i="14"/>
  <c r="AN175" i="14"/>
  <c r="DG175" i="14"/>
  <c r="AU175" i="14"/>
  <c r="DF175" i="14"/>
  <c r="AT175" i="14"/>
  <c r="DM175" i="14"/>
  <c r="BA175" i="14"/>
  <c r="DL175" i="14"/>
  <c r="AZ175" i="14"/>
  <c r="DK175" i="14"/>
  <c r="AY175" i="14"/>
  <c r="DJ175" i="14"/>
  <c r="AX175" i="14"/>
  <c r="DI175" i="14"/>
  <c r="AW175" i="14"/>
  <c r="CR175" i="14"/>
  <c r="AF175" i="14"/>
  <c r="CY175" i="14"/>
  <c r="AM175" i="14"/>
  <c r="CX175" i="14"/>
  <c r="AL175" i="14"/>
  <c r="DE175" i="14"/>
  <c r="AS175" i="14"/>
  <c r="DD175" i="14"/>
  <c r="AR175" i="14"/>
  <c r="DC175" i="14"/>
  <c r="AQ175" i="14"/>
  <c r="DB175" i="14"/>
  <c r="AP175" i="14"/>
  <c r="DA175" i="14"/>
  <c r="AO175" i="14"/>
  <c r="CJ175" i="14"/>
  <c r="X175" i="14"/>
  <c r="CQ175" i="14"/>
  <c r="AE175" i="14"/>
  <c r="CP175" i="14"/>
  <c r="AD175" i="14"/>
  <c r="CW175" i="14"/>
  <c r="AK175" i="14"/>
  <c r="CV175" i="14"/>
  <c r="AJ175" i="14"/>
  <c r="CU175" i="14"/>
  <c r="AI175" i="14"/>
  <c r="CT175" i="14"/>
  <c r="AH175" i="14"/>
  <c r="CS175" i="14"/>
  <c r="AG175" i="14"/>
  <c r="P175" i="14"/>
  <c r="AB175" i="14"/>
  <c r="CI175" i="14"/>
  <c r="CM175" i="14"/>
  <c r="W175" i="14"/>
  <c r="AA175" i="14"/>
  <c r="CH175" i="14"/>
  <c r="CL175" i="14"/>
  <c r="V175" i="14"/>
  <c r="Z175" i="14"/>
  <c r="CO175" i="14"/>
  <c r="CK175" i="14"/>
  <c r="CB175" i="14"/>
  <c r="CN175" i="14"/>
  <c r="AC175" i="14"/>
  <c r="Y175" i="14"/>
  <c r="CV174" i="14"/>
  <c r="AJ174" i="14"/>
  <c r="CU174" i="14"/>
  <c r="AI174" i="14"/>
  <c r="CT174" i="14"/>
  <c r="AH174" i="14"/>
  <c r="CS174" i="14"/>
  <c r="AG174" i="14"/>
  <c r="CR174" i="14"/>
  <c r="AF174" i="14"/>
  <c r="CY174" i="14"/>
  <c r="AM174" i="14"/>
  <c r="CX174" i="14"/>
  <c r="AL174" i="14"/>
  <c r="DE174" i="14"/>
  <c r="AS174" i="14"/>
  <c r="CN174" i="14"/>
  <c r="T174" i="14"/>
  <c r="BW174" i="14"/>
  <c r="DZ174" i="14"/>
  <c r="BF174" i="14"/>
  <c r="DI174" i="14"/>
  <c r="AO174" i="14"/>
  <c r="CJ174" i="14"/>
  <c r="P174" i="14"/>
  <c r="CA174" i="14"/>
  <c r="ED174" i="14"/>
  <c r="BJ174" i="14"/>
  <c r="DU174" i="14"/>
  <c r="BA174" i="14"/>
  <c r="CF174" i="14"/>
  <c r="EI174" i="14"/>
  <c r="BO174" i="14"/>
  <c r="DR174" i="14"/>
  <c r="AX174" i="14"/>
  <c r="DA174" i="14"/>
  <c r="Y174" i="14"/>
  <c r="CB174" i="14"/>
  <c r="EM174" i="14"/>
  <c r="BS174" i="14"/>
  <c r="DV174" i="14"/>
  <c r="BB174" i="14"/>
  <c r="DM174" i="14"/>
  <c r="AK174" i="14"/>
  <c r="BX174" i="14"/>
  <c r="EA174" i="14"/>
  <c r="BG174" i="14"/>
  <c r="DJ174" i="14"/>
  <c r="AP174" i="14"/>
  <c r="CK174" i="14"/>
  <c r="Q174" i="14"/>
  <c r="BT174" i="14"/>
  <c r="EE174" i="14"/>
  <c r="BK174" i="14"/>
  <c r="DN174" i="14"/>
  <c r="AT174" i="14"/>
  <c r="CW174" i="14"/>
  <c r="AC174" i="14"/>
  <c r="EJ174" i="14"/>
  <c r="BP174" i="14"/>
  <c r="DS174" i="14"/>
  <c r="AY174" i="14"/>
  <c r="DB174" i="14"/>
  <c r="Z174" i="14"/>
  <c r="CC174" i="14"/>
  <c r="EF174" i="14"/>
  <c r="BL174" i="14"/>
  <c r="DW174" i="14"/>
  <c r="BC174" i="14"/>
  <c r="DF174" i="14"/>
  <c r="AD174" i="14"/>
  <c r="CO174" i="14"/>
  <c r="U174" i="14"/>
  <c r="EB174" i="14"/>
  <c r="BH174" i="14"/>
  <c r="DK174" i="14"/>
  <c r="AQ174" i="14"/>
  <c r="CL174" i="14"/>
  <c r="R174" i="14"/>
  <c r="BU174" i="14"/>
  <c r="DX174" i="14"/>
  <c r="BD174" i="14"/>
  <c r="DO174" i="14"/>
  <c r="AU174" i="14"/>
  <c r="CP174" i="14"/>
  <c r="V174" i="14"/>
  <c r="CG174" i="14"/>
  <c r="DT174" i="14"/>
  <c r="AZ174" i="14"/>
  <c r="DC174" i="14"/>
  <c r="AA174" i="14"/>
  <c r="CD174" i="14"/>
  <c r="EG174" i="14"/>
  <c r="BM174" i="14"/>
  <c r="DP174" i="14"/>
  <c r="AV174" i="14"/>
  <c r="DG174" i="14"/>
  <c r="AE174" i="14"/>
  <c r="CH174" i="14"/>
  <c r="N174" i="14"/>
  <c r="BY174" i="14"/>
  <c r="DL174" i="14"/>
  <c r="AR174" i="14"/>
  <c r="CM174" i="14"/>
  <c r="S174" i="14"/>
  <c r="BV174" i="14"/>
  <c r="DY174" i="14"/>
  <c r="BE174" i="14"/>
  <c r="DH174" i="14"/>
  <c r="AN174" i="14"/>
  <c r="CQ174" i="14"/>
  <c r="W174" i="14"/>
  <c r="BZ174" i="14"/>
  <c r="EK174" i="14"/>
  <c r="BQ174" i="14"/>
  <c r="CZ174" i="14"/>
  <c r="DD174" i="14"/>
  <c r="X174" i="14"/>
  <c r="AB174" i="14"/>
  <c r="CI174" i="14"/>
  <c r="CE174" i="14"/>
  <c r="EL174" i="14"/>
  <c r="EH174" i="14"/>
  <c r="BR174" i="14"/>
  <c r="BN174" i="14"/>
  <c r="EC174" i="14"/>
  <c r="DQ174" i="14"/>
  <c r="BI174" i="14"/>
  <c r="AW174" i="14"/>
  <c r="CD118" i="14"/>
  <c r="R118" i="14"/>
  <c r="CC118" i="14"/>
  <c r="Q118" i="14"/>
  <c r="CB118" i="14"/>
  <c r="P118" i="14"/>
  <c r="CI118" i="14"/>
  <c r="W118" i="14"/>
  <c r="CH118" i="14"/>
  <c r="V118" i="14"/>
  <c r="CO118" i="14"/>
  <c r="AC118" i="14"/>
  <c r="CN118" i="14"/>
  <c r="AB118" i="14"/>
  <c r="CM118" i="14"/>
  <c r="AA118" i="14"/>
  <c r="EH118" i="14"/>
  <c r="BV118" i="14"/>
  <c r="EG118" i="14"/>
  <c r="BU118" i="14"/>
  <c r="EF118" i="14"/>
  <c r="BT118" i="14"/>
  <c r="EM118" i="14"/>
  <c r="CA118" i="14"/>
  <c r="EL118" i="14"/>
  <c r="BZ118" i="14"/>
  <c r="N118" i="14"/>
  <c r="CG118" i="14"/>
  <c r="U118" i="14"/>
  <c r="CF118" i="14"/>
  <c r="T118" i="14"/>
  <c r="CE118" i="14"/>
  <c r="S118" i="14"/>
  <c r="DZ118" i="14"/>
  <c r="BN118" i="14"/>
  <c r="DY118" i="14"/>
  <c r="BM118" i="14"/>
  <c r="DX118" i="14"/>
  <c r="BL118" i="14"/>
  <c r="EE118" i="14"/>
  <c r="BS118" i="14"/>
  <c r="ED118" i="14"/>
  <c r="BR118" i="14"/>
  <c r="EK118" i="14"/>
  <c r="BY118" i="14"/>
  <c r="EJ118" i="14"/>
  <c r="BX118" i="14"/>
  <c r="EI118" i="14"/>
  <c r="BW118" i="14"/>
  <c r="DR118" i="14"/>
  <c r="BF118" i="14"/>
  <c r="DQ118" i="14"/>
  <c r="BE118" i="14"/>
  <c r="DP118" i="14"/>
  <c r="BD118" i="14"/>
  <c r="DW118" i="14"/>
  <c r="BK118" i="14"/>
  <c r="DV118" i="14"/>
  <c r="BJ118" i="14"/>
  <c r="EC118" i="14"/>
  <c r="BQ118" i="14"/>
  <c r="EB118" i="14"/>
  <c r="BP118" i="14"/>
  <c r="EA118" i="14"/>
  <c r="BO118" i="14"/>
  <c r="DJ118" i="14"/>
  <c r="AX118" i="14"/>
  <c r="DI118" i="14"/>
  <c r="AW118" i="14"/>
  <c r="DH118" i="14"/>
  <c r="AV118" i="14"/>
  <c r="DO118" i="14"/>
  <c r="BC118" i="14"/>
  <c r="DN118" i="14"/>
  <c r="BB118" i="14"/>
  <c r="DU118" i="14"/>
  <c r="BI118" i="14"/>
  <c r="DT118" i="14"/>
  <c r="BH118" i="14"/>
  <c r="DS118" i="14"/>
  <c r="BG118" i="14"/>
  <c r="DB118" i="14"/>
  <c r="AP118" i="14"/>
  <c r="DA118" i="14"/>
  <c r="AO118" i="14"/>
  <c r="CZ118" i="14"/>
  <c r="AN118" i="14"/>
  <c r="DG118" i="14"/>
  <c r="AU118" i="14"/>
  <c r="DF118" i="14"/>
  <c r="AT118" i="14"/>
  <c r="DM118" i="14"/>
  <c r="BA118" i="14"/>
  <c r="DL118" i="14"/>
  <c r="AZ118" i="14"/>
  <c r="DK118" i="14"/>
  <c r="AY118" i="14"/>
  <c r="CL118" i="14"/>
  <c r="Z118" i="14"/>
  <c r="CK118" i="14"/>
  <c r="Y118" i="14"/>
  <c r="CJ118" i="14"/>
  <c r="X118" i="14"/>
  <c r="CQ118" i="14"/>
  <c r="AE118" i="14"/>
  <c r="CP118" i="14"/>
  <c r="AD118" i="14"/>
  <c r="CW118" i="14"/>
  <c r="AK118" i="14"/>
  <c r="CV118" i="14"/>
  <c r="AJ118" i="14"/>
  <c r="CU118" i="14"/>
  <c r="AI118" i="14"/>
  <c r="AF118" i="14"/>
  <c r="AR118" i="14"/>
  <c r="CY118" i="14"/>
  <c r="DC118" i="14"/>
  <c r="AM118" i="14"/>
  <c r="AQ118" i="14"/>
  <c r="AG118" i="14"/>
  <c r="CT118" i="14"/>
  <c r="CX118" i="14"/>
  <c r="AH118" i="14"/>
  <c r="AL118" i="14"/>
  <c r="CS118" i="14"/>
  <c r="DE118" i="14"/>
  <c r="AS118" i="14"/>
  <c r="CR118" i="14"/>
  <c r="DD118" i="14"/>
  <c r="CL120" i="14"/>
  <c r="Z120" i="14"/>
  <c r="CK120" i="14"/>
  <c r="Y120" i="14"/>
  <c r="CJ120" i="14"/>
  <c r="X120" i="14"/>
  <c r="CD120" i="14"/>
  <c r="R120" i="14"/>
  <c r="CC120" i="14"/>
  <c r="Q120" i="14"/>
  <c r="CB120" i="14"/>
  <c r="P120" i="14"/>
  <c r="CI120" i="14"/>
  <c r="W120" i="14"/>
  <c r="CH120" i="14"/>
  <c r="V120" i="14"/>
  <c r="CO120" i="14"/>
  <c r="AC120" i="14"/>
  <c r="CN120" i="14"/>
  <c r="AB120" i="14"/>
  <c r="CM120" i="14"/>
  <c r="EH120" i="14"/>
  <c r="BV120" i="14"/>
  <c r="EG120" i="14"/>
  <c r="BU120" i="14"/>
  <c r="EF120" i="14"/>
  <c r="BT120" i="14"/>
  <c r="EM120" i="14"/>
  <c r="CA120" i="14"/>
  <c r="EL120" i="14"/>
  <c r="BZ120" i="14"/>
  <c r="CT120" i="14"/>
  <c r="DI120" i="14"/>
  <c r="DX120" i="14"/>
  <c r="AN120" i="14"/>
  <c r="BS120" i="14"/>
  <c r="DN120" i="14"/>
  <c r="AL120" i="14"/>
  <c r="CW120" i="14"/>
  <c r="U120" i="14"/>
  <c r="BX120" i="14"/>
  <c r="EA120" i="14"/>
  <c r="BG120" i="14"/>
  <c r="BN120" i="14"/>
  <c r="DA120" i="14"/>
  <c r="DP120" i="14"/>
  <c r="AF120" i="14"/>
  <c r="BK120" i="14"/>
  <c r="DF120" i="14"/>
  <c r="AD120" i="14"/>
  <c r="CG120" i="14"/>
  <c r="EJ120" i="14"/>
  <c r="BP120" i="14"/>
  <c r="DS120" i="14"/>
  <c r="AY120" i="14"/>
  <c r="BF120" i="14"/>
  <c r="CS120" i="14"/>
  <c r="DH120" i="14"/>
  <c r="EE120" i="14"/>
  <c r="BC120" i="14"/>
  <c r="CX120" i="14"/>
  <c r="N120" i="14"/>
  <c r="BY120" i="14"/>
  <c r="EB120" i="14"/>
  <c r="BH120" i="14"/>
  <c r="DK120" i="14"/>
  <c r="AQ120" i="14"/>
  <c r="AX120" i="14"/>
  <c r="BM120" i="14"/>
  <c r="CZ120" i="14"/>
  <c r="DW120" i="14"/>
  <c r="AU120" i="14"/>
  <c r="CP120" i="14"/>
  <c r="EK120" i="14"/>
  <c r="BQ120" i="14"/>
  <c r="DT120" i="14"/>
  <c r="AZ120" i="14"/>
  <c r="DC120" i="14"/>
  <c r="AI120" i="14"/>
  <c r="DZ120" i="14"/>
  <c r="AP120" i="14"/>
  <c r="BE120" i="14"/>
  <c r="CR120" i="14"/>
  <c r="DO120" i="14"/>
  <c r="AM120" i="14"/>
  <c r="BR120" i="14"/>
  <c r="EC120" i="14"/>
  <c r="BI120" i="14"/>
  <c r="DL120" i="14"/>
  <c r="AR120" i="14"/>
  <c r="CU120" i="14"/>
  <c r="AA120" i="14"/>
  <c r="DR120" i="14"/>
  <c r="AH120" i="14"/>
  <c r="AW120" i="14"/>
  <c r="BL120" i="14"/>
  <c r="DG120" i="14"/>
  <c r="AE120" i="14"/>
  <c r="BJ120" i="14"/>
  <c r="DU120" i="14"/>
  <c r="BA120" i="14"/>
  <c r="DD120" i="14"/>
  <c r="AJ120" i="14"/>
  <c r="CE120" i="14"/>
  <c r="S120" i="14"/>
  <c r="DJ120" i="14"/>
  <c r="DY120" i="14"/>
  <c r="AO120" i="14"/>
  <c r="BD120" i="14"/>
  <c r="CY120" i="14"/>
  <c r="ED120" i="14"/>
  <c r="BB120" i="14"/>
  <c r="DM120" i="14"/>
  <c r="AS120" i="14"/>
  <c r="CV120" i="14"/>
  <c r="T120" i="14"/>
  <c r="BW120" i="14"/>
  <c r="DQ120" i="14"/>
  <c r="CF120" i="14"/>
  <c r="AG120" i="14"/>
  <c r="EI120" i="14"/>
  <c r="AV120" i="14"/>
  <c r="BO120" i="14"/>
  <c r="CQ120" i="14"/>
  <c r="DV120" i="14"/>
  <c r="DB120" i="14"/>
  <c r="AK120" i="14"/>
  <c r="DE120" i="14"/>
  <c r="AT120" i="14"/>
  <c r="DW342" i="14"/>
  <c r="BK342" i="14"/>
  <c r="DV342" i="14"/>
  <c r="BJ342" i="14"/>
  <c r="EC342" i="14"/>
  <c r="BQ342" i="14"/>
  <c r="EB342" i="14"/>
  <c r="BP342" i="14"/>
  <c r="EA342" i="14"/>
  <c r="BO342" i="14"/>
  <c r="DZ342" i="14"/>
  <c r="BN342" i="14"/>
  <c r="DY342" i="14"/>
  <c r="BM342" i="14"/>
  <c r="AV342" i="14"/>
  <c r="P342" i="14"/>
  <c r="DO342" i="14"/>
  <c r="BC342" i="14"/>
  <c r="DN342" i="14"/>
  <c r="BB342" i="14"/>
  <c r="DU342" i="14"/>
  <c r="BI342" i="14"/>
  <c r="DT342" i="14"/>
  <c r="BH342" i="14"/>
  <c r="DS342" i="14"/>
  <c r="BG342" i="14"/>
  <c r="DR342" i="14"/>
  <c r="BF342" i="14"/>
  <c r="DQ342" i="14"/>
  <c r="BE342" i="14"/>
  <c r="CZ342" i="14"/>
  <c r="EF342" i="14"/>
  <c r="DG342" i="14"/>
  <c r="AU342" i="14"/>
  <c r="DF342" i="14"/>
  <c r="AT342" i="14"/>
  <c r="DM342" i="14"/>
  <c r="BA342" i="14"/>
  <c r="DL342" i="14"/>
  <c r="AZ342" i="14"/>
  <c r="DK342" i="14"/>
  <c r="AY342" i="14"/>
  <c r="DJ342" i="14"/>
  <c r="AX342" i="14"/>
  <c r="DI342" i="14"/>
  <c r="AW342" i="14"/>
  <c r="AN342" i="14"/>
  <c r="BT342" i="14"/>
  <c r="CY342" i="14"/>
  <c r="AM342" i="14"/>
  <c r="CX342" i="14"/>
  <c r="AL342" i="14"/>
  <c r="DE342" i="14"/>
  <c r="AS342" i="14"/>
  <c r="DD342" i="14"/>
  <c r="AR342" i="14"/>
  <c r="DC342" i="14"/>
  <c r="AQ342" i="14"/>
  <c r="DB342" i="14"/>
  <c r="AP342" i="14"/>
  <c r="DA342" i="14"/>
  <c r="AO342" i="14"/>
  <c r="CR342" i="14"/>
  <c r="DP342" i="14"/>
  <c r="CQ342" i="14"/>
  <c r="AE342" i="14"/>
  <c r="CP342" i="14"/>
  <c r="AD342" i="14"/>
  <c r="CW342" i="14"/>
  <c r="AK342" i="14"/>
  <c r="CV342" i="14"/>
  <c r="AJ342" i="14"/>
  <c r="CU342" i="14"/>
  <c r="AI342" i="14"/>
  <c r="CT342" i="14"/>
  <c r="AH342" i="14"/>
  <c r="CS342" i="14"/>
  <c r="AG342" i="14"/>
  <c r="AF342" i="14"/>
  <c r="BD342" i="14"/>
  <c r="CI342" i="14"/>
  <c r="W342" i="14"/>
  <c r="CH342" i="14"/>
  <c r="V342" i="14"/>
  <c r="CO342" i="14"/>
  <c r="AC342" i="14"/>
  <c r="CN342" i="14"/>
  <c r="AB342" i="14"/>
  <c r="CM342" i="14"/>
  <c r="AA342" i="14"/>
  <c r="CL342" i="14"/>
  <c r="Z342" i="14"/>
  <c r="CK342" i="14"/>
  <c r="Y342" i="14"/>
  <c r="CJ342" i="14"/>
  <c r="DX342" i="14"/>
  <c r="EM342" i="14"/>
  <c r="CA342" i="14"/>
  <c r="EL342" i="14"/>
  <c r="BZ342" i="14"/>
  <c r="N342" i="14"/>
  <c r="CG342" i="14"/>
  <c r="U342" i="14"/>
  <c r="CF342" i="14"/>
  <c r="T342" i="14"/>
  <c r="CE342" i="14"/>
  <c r="S342" i="14"/>
  <c r="CD342" i="14"/>
  <c r="R342" i="14"/>
  <c r="CC342" i="14"/>
  <c r="Q342" i="14"/>
  <c r="X342" i="14"/>
  <c r="BL342" i="14"/>
  <c r="BX342" i="14"/>
  <c r="CB342" i="14"/>
  <c r="EE342" i="14"/>
  <c r="EI342" i="14"/>
  <c r="BS342" i="14"/>
  <c r="BW342" i="14"/>
  <c r="ED342" i="14"/>
  <c r="EH342" i="14"/>
  <c r="BR342" i="14"/>
  <c r="BV342" i="14"/>
  <c r="EK342" i="14"/>
  <c r="EG342" i="14"/>
  <c r="BY342" i="14"/>
  <c r="BU342" i="14"/>
  <c r="EJ342" i="14"/>
  <c r="DH342" i="14"/>
  <c r="CI340" i="14"/>
  <c r="W340" i="14"/>
  <c r="CH340" i="14"/>
  <c r="V340" i="14"/>
  <c r="CO340" i="14"/>
  <c r="AC340" i="14"/>
  <c r="CN340" i="14"/>
  <c r="AB340" i="14"/>
  <c r="CM340" i="14"/>
  <c r="AA340" i="14"/>
  <c r="CL340" i="14"/>
  <c r="Z340" i="14"/>
  <c r="CK340" i="14"/>
  <c r="Y340" i="14"/>
  <c r="CR340" i="14"/>
  <c r="EF340" i="14"/>
  <c r="EM340" i="14"/>
  <c r="CA340" i="14"/>
  <c r="EL340" i="14"/>
  <c r="BZ340" i="14"/>
  <c r="N340" i="14"/>
  <c r="CG340" i="14"/>
  <c r="U340" i="14"/>
  <c r="CF340" i="14"/>
  <c r="T340" i="14"/>
  <c r="CE340" i="14"/>
  <c r="S340" i="14"/>
  <c r="CD340" i="14"/>
  <c r="R340" i="14"/>
  <c r="CC340" i="14"/>
  <c r="Q340" i="14"/>
  <c r="AF340" i="14"/>
  <c r="BT340" i="14"/>
  <c r="EE340" i="14"/>
  <c r="BS340" i="14"/>
  <c r="ED340" i="14"/>
  <c r="BR340" i="14"/>
  <c r="EK340" i="14"/>
  <c r="BY340" i="14"/>
  <c r="EJ340" i="14"/>
  <c r="BX340" i="14"/>
  <c r="EI340" i="14"/>
  <c r="BW340" i="14"/>
  <c r="EH340" i="14"/>
  <c r="BV340" i="14"/>
  <c r="EG340" i="14"/>
  <c r="BU340" i="14"/>
  <c r="DP340" i="14"/>
  <c r="CJ340" i="14"/>
  <c r="DW340" i="14"/>
  <c r="BK340" i="14"/>
  <c r="DV340" i="14"/>
  <c r="BJ340" i="14"/>
  <c r="EC340" i="14"/>
  <c r="BQ340" i="14"/>
  <c r="EB340" i="14"/>
  <c r="BP340" i="14"/>
  <c r="EA340" i="14"/>
  <c r="BO340" i="14"/>
  <c r="DZ340" i="14"/>
  <c r="BN340" i="14"/>
  <c r="DY340" i="14"/>
  <c r="BM340" i="14"/>
  <c r="BD340" i="14"/>
  <c r="X340" i="14"/>
  <c r="DO340" i="14"/>
  <c r="BC340" i="14"/>
  <c r="DN340" i="14"/>
  <c r="BB340" i="14"/>
  <c r="DU340" i="14"/>
  <c r="BI340" i="14"/>
  <c r="DT340" i="14"/>
  <c r="BH340" i="14"/>
  <c r="DS340" i="14"/>
  <c r="BG340" i="14"/>
  <c r="DR340" i="14"/>
  <c r="BF340" i="14"/>
  <c r="DQ340" i="14"/>
  <c r="BE340" i="14"/>
  <c r="DH340" i="14"/>
  <c r="CB340" i="14"/>
  <c r="DG340" i="14"/>
  <c r="AU340" i="14"/>
  <c r="DF340" i="14"/>
  <c r="AT340" i="14"/>
  <c r="DM340" i="14"/>
  <c r="BA340" i="14"/>
  <c r="DL340" i="14"/>
  <c r="AZ340" i="14"/>
  <c r="DK340" i="14"/>
  <c r="AY340" i="14"/>
  <c r="DJ340" i="14"/>
  <c r="AX340" i="14"/>
  <c r="DI340" i="14"/>
  <c r="AW340" i="14"/>
  <c r="AV340" i="14"/>
  <c r="P340" i="14"/>
  <c r="CQ340" i="14"/>
  <c r="CW340" i="14"/>
  <c r="CU340" i="14"/>
  <c r="CS340" i="14"/>
  <c r="AM340" i="14"/>
  <c r="AS340" i="14"/>
  <c r="AQ340" i="14"/>
  <c r="AO340" i="14"/>
  <c r="AE340" i="14"/>
  <c r="AK340" i="14"/>
  <c r="AI340" i="14"/>
  <c r="AG340" i="14"/>
  <c r="CX340" i="14"/>
  <c r="DD340" i="14"/>
  <c r="DB340" i="14"/>
  <c r="CZ340" i="14"/>
  <c r="CP340" i="14"/>
  <c r="CV340" i="14"/>
  <c r="CT340" i="14"/>
  <c r="AN340" i="14"/>
  <c r="AL340" i="14"/>
  <c r="AR340" i="14"/>
  <c r="AP340" i="14"/>
  <c r="DX340" i="14"/>
  <c r="AD340" i="14"/>
  <c r="AJ340" i="14"/>
  <c r="AH340" i="14"/>
  <c r="BL340" i="14"/>
  <c r="CY340" i="14"/>
  <c r="DE340" i="14"/>
  <c r="DC340" i="14"/>
  <c r="DA340" i="14"/>
  <c r="EH130" i="14"/>
  <c r="BV130" i="14"/>
  <c r="EG130" i="14"/>
  <c r="BU130" i="14"/>
  <c r="EF130" i="14"/>
  <c r="BT130" i="14"/>
  <c r="EM130" i="14"/>
  <c r="CA130" i="14"/>
  <c r="EL130" i="14"/>
  <c r="BZ130" i="14"/>
  <c r="N130" i="14"/>
  <c r="CG130" i="14"/>
  <c r="U130" i="14"/>
  <c r="CF130" i="14"/>
  <c r="T130" i="14"/>
  <c r="CE130" i="14"/>
  <c r="S130" i="14"/>
  <c r="DZ130" i="14"/>
  <c r="BN130" i="14"/>
  <c r="DY130" i="14"/>
  <c r="BM130" i="14"/>
  <c r="DX130" i="14"/>
  <c r="BL130" i="14"/>
  <c r="EE130" i="14"/>
  <c r="BS130" i="14"/>
  <c r="ED130" i="14"/>
  <c r="BR130" i="14"/>
  <c r="EK130" i="14"/>
  <c r="BY130" i="14"/>
  <c r="EJ130" i="14"/>
  <c r="BX130" i="14"/>
  <c r="EI130" i="14"/>
  <c r="BW130" i="14"/>
  <c r="DR130" i="14"/>
  <c r="BF130" i="14"/>
  <c r="DQ130" i="14"/>
  <c r="BE130" i="14"/>
  <c r="DP130" i="14"/>
  <c r="BD130" i="14"/>
  <c r="DW130" i="14"/>
  <c r="BK130" i="14"/>
  <c r="DV130" i="14"/>
  <c r="BJ130" i="14"/>
  <c r="EC130" i="14"/>
  <c r="BQ130" i="14"/>
  <c r="EB130" i="14"/>
  <c r="BP130" i="14"/>
  <c r="EA130" i="14"/>
  <c r="BO130" i="14"/>
  <c r="DJ130" i="14"/>
  <c r="AX130" i="14"/>
  <c r="DI130" i="14"/>
  <c r="AW130" i="14"/>
  <c r="DH130" i="14"/>
  <c r="AV130" i="14"/>
  <c r="DO130" i="14"/>
  <c r="BC130" i="14"/>
  <c r="DN130" i="14"/>
  <c r="BB130" i="14"/>
  <c r="DU130" i="14"/>
  <c r="BI130" i="14"/>
  <c r="DT130" i="14"/>
  <c r="BH130" i="14"/>
  <c r="DS130" i="14"/>
  <c r="BG130" i="14"/>
  <c r="DB130" i="14"/>
  <c r="AP130" i="14"/>
  <c r="DA130" i="14"/>
  <c r="AO130" i="14"/>
  <c r="CZ130" i="14"/>
  <c r="AN130" i="14"/>
  <c r="DG130" i="14"/>
  <c r="AU130" i="14"/>
  <c r="DF130" i="14"/>
  <c r="AT130" i="14"/>
  <c r="DM130" i="14"/>
  <c r="BA130" i="14"/>
  <c r="DL130" i="14"/>
  <c r="AZ130" i="14"/>
  <c r="DK130" i="14"/>
  <c r="AY130" i="14"/>
  <c r="CT130" i="14"/>
  <c r="AH130" i="14"/>
  <c r="CS130" i="14"/>
  <c r="AG130" i="14"/>
  <c r="CR130" i="14"/>
  <c r="AF130" i="14"/>
  <c r="CY130" i="14"/>
  <c r="AM130" i="14"/>
  <c r="CX130" i="14"/>
  <c r="AL130" i="14"/>
  <c r="DE130" i="14"/>
  <c r="AS130" i="14"/>
  <c r="DD130" i="14"/>
  <c r="AR130" i="14"/>
  <c r="DC130" i="14"/>
  <c r="AQ130" i="14"/>
  <c r="CL130" i="14"/>
  <c r="Z130" i="14"/>
  <c r="CK130" i="14"/>
  <c r="Y130" i="14"/>
  <c r="CJ130" i="14"/>
  <c r="X130" i="14"/>
  <c r="CQ130" i="14"/>
  <c r="AE130" i="14"/>
  <c r="CP130" i="14"/>
  <c r="AD130" i="14"/>
  <c r="CW130" i="14"/>
  <c r="AK130" i="14"/>
  <c r="CV130" i="14"/>
  <c r="AJ130" i="14"/>
  <c r="CU130" i="14"/>
  <c r="AI130" i="14"/>
  <c r="CI130" i="14"/>
  <c r="CM130" i="14"/>
  <c r="W130" i="14"/>
  <c r="AA130" i="14"/>
  <c r="CD130" i="14"/>
  <c r="CH130" i="14"/>
  <c r="R130" i="14"/>
  <c r="V130" i="14"/>
  <c r="CC130" i="14"/>
  <c r="CO130" i="14"/>
  <c r="Q130" i="14"/>
  <c r="AC130" i="14"/>
  <c r="CB130" i="14"/>
  <c r="CN130" i="14"/>
  <c r="AB130" i="14"/>
  <c r="P130" i="14"/>
  <c r="DL184" i="14"/>
  <c r="AZ184" i="14"/>
  <c r="DK184" i="14"/>
  <c r="AY184" i="14"/>
  <c r="DJ184" i="14"/>
  <c r="AX184" i="14"/>
  <c r="DI184" i="14"/>
  <c r="AW184" i="14"/>
  <c r="DH184" i="14"/>
  <c r="AV184" i="14"/>
  <c r="DO184" i="14"/>
  <c r="BC184" i="14"/>
  <c r="DD184" i="14"/>
  <c r="AR184" i="14"/>
  <c r="DC184" i="14"/>
  <c r="AQ184" i="14"/>
  <c r="DB184" i="14"/>
  <c r="AP184" i="14"/>
  <c r="DA184" i="14"/>
  <c r="AO184" i="14"/>
  <c r="CZ184" i="14"/>
  <c r="AN184" i="14"/>
  <c r="DG184" i="14"/>
  <c r="AU184" i="14"/>
  <c r="CV184" i="14"/>
  <c r="AJ184" i="14"/>
  <c r="CU184" i="14"/>
  <c r="AI184" i="14"/>
  <c r="CT184" i="14"/>
  <c r="AH184" i="14"/>
  <c r="CS184" i="14"/>
  <c r="AG184" i="14"/>
  <c r="CR184" i="14"/>
  <c r="AF184" i="14"/>
  <c r="CY184" i="14"/>
  <c r="AM184" i="14"/>
  <c r="CN184" i="14"/>
  <c r="AB184" i="14"/>
  <c r="CM184" i="14"/>
  <c r="AA184" i="14"/>
  <c r="CL184" i="14"/>
  <c r="Z184" i="14"/>
  <c r="CK184" i="14"/>
  <c r="Y184" i="14"/>
  <c r="CJ184" i="14"/>
  <c r="X184" i="14"/>
  <c r="CQ184" i="14"/>
  <c r="CF184" i="14"/>
  <c r="T184" i="14"/>
  <c r="CE184" i="14"/>
  <c r="S184" i="14"/>
  <c r="CD184" i="14"/>
  <c r="R184" i="14"/>
  <c r="CC184" i="14"/>
  <c r="Q184" i="14"/>
  <c r="CB184" i="14"/>
  <c r="P184" i="14"/>
  <c r="DT184" i="14"/>
  <c r="BH184" i="14"/>
  <c r="DS184" i="14"/>
  <c r="BG184" i="14"/>
  <c r="DR184" i="14"/>
  <c r="BF184" i="14"/>
  <c r="DQ184" i="14"/>
  <c r="BE184" i="14"/>
  <c r="EB184" i="14"/>
  <c r="DZ184" i="14"/>
  <c r="DX184" i="14"/>
  <c r="CI184" i="14"/>
  <c r="DV184" i="14"/>
  <c r="BJ184" i="14"/>
  <c r="EC184" i="14"/>
  <c r="BQ184" i="14"/>
  <c r="BX184" i="14"/>
  <c r="BV184" i="14"/>
  <c r="DP184" i="14"/>
  <c r="CA184" i="14"/>
  <c r="DN184" i="14"/>
  <c r="BB184" i="14"/>
  <c r="DU184" i="14"/>
  <c r="BI184" i="14"/>
  <c r="BP184" i="14"/>
  <c r="BN184" i="14"/>
  <c r="BT184" i="14"/>
  <c r="BS184" i="14"/>
  <c r="DF184" i="14"/>
  <c r="AT184" i="14"/>
  <c r="DM184" i="14"/>
  <c r="BA184" i="14"/>
  <c r="EI184" i="14"/>
  <c r="EG184" i="14"/>
  <c r="BL184" i="14"/>
  <c r="BK184" i="14"/>
  <c r="CX184" i="14"/>
  <c r="AL184" i="14"/>
  <c r="DE184" i="14"/>
  <c r="AS184" i="14"/>
  <c r="EA184" i="14"/>
  <c r="DY184" i="14"/>
  <c r="BD184" i="14"/>
  <c r="AE184" i="14"/>
  <c r="CP184" i="14"/>
  <c r="AD184" i="14"/>
  <c r="CW184" i="14"/>
  <c r="AK184" i="14"/>
  <c r="BW184" i="14"/>
  <c r="BU184" i="14"/>
  <c r="EM184" i="14"/>
  <c r="W184" i="14"/>
  <c r="CH184" i="14"/>
  <c r="V184" i="14"/>
  <c r="CO184" i="14"/>
  <c r="AC184" i="14"/>
  <c r="EJ184" i="14"/>
  <c r="EH184" i="14"/>
  <c r="EF184" i="14"/>
  <c r="DW184" i="14"/>
  <c r="ED184" i="14"/>
  <c r="BR184" i="14"/>
  <c r="EK184" i="14"/>
  <c r="BY184" i="14"/>
  <c r="BO184" i="14"/>
  <c r="BM184" i="14"/>
  <c r="EE184" i="14"/>
  <c r="EL184" i="14"/>
  <c r="BZ184" i="14"/>
  <c r="N184" i="14"/>
  <c r="U184" i="14"/>
  <c r="CG184" i="14"/>
  <c r="EL105" i="14"/>
  <c r="BZ105" i="14"/>
  <c r="N105" i="14"/>
  <c r="CG105" i="14"/>
  <c r="U105" i="14"/>
  <c r="CF105" i="14"/>
  <c r="T105" i="14"/>
  <c r="CE105" i="14"/>
  <c r="S105" i="14"/>
  <c r="CD105" i="14"/>
  <c r="R105" i="14"/>
  <c r="CC105" i="14"/>
  <c r="Q105" i="14"/>
  <c r="CB105" i="14"/>
  <c r="P105" i="14"/>
  <c r="CI105" i="14"/>
  <c r="W105" i="14"/>
  <c r="DF105" i="14"/>
  <c r="AL105" i="14"/>
  <c r="CW105" i="14"/>
  <c r="AC105" i="14"/>
  <c r="BX105" i="14"/>
  <c r="EA105" i="14"/>
  <c r="BG105" i="14"/>
  <c r="DJ105" i="14"/>
  <c r="AP105" i="14"/>
  <c r="CS105" i="14"/>
  <c r="Y105" i="14"/>
  <c r="BT105" i="14"/>
  <c r="EE105" i="14"/>
  <c r="BK105" i="14"/>
  <c r="CX105" i="14"/>
  <c r="AD105" i="14"/>
  <c r="CO105" i="14"/>
  <c r="EJ105" i="14"/>
  <c r="BP105" i="14"/>
  <c r="DS105" i="14"/>
  <c r="AY105" i="14"/>
  <c r="DB105" i="14"/>
  <c r="AH105" i="14"/>
  <c r="CK105" i="14"/>
  <c r="EF105" i="14"/>
  <c r="BL105" i="14"/>
  <c r="DW105" i="14"/>
  <c r="BC105" i="14"/>
  <c r="DV105" i="14"/>
  <c r="AB105" i="14"/>
  <c r="X105" i="14"/>
  <c r="CP105" i="14"/>
  <c r="V105" i="14"/>
  <c r="BY105" i="14"/>
  <c r="EB105" i="14"/>
  <c r="BH105" i="14"/>
  <c r="DK105" i="14"/>
  <c r="AQ105" i="14"/>
  <c r="CT105" i="14"/>
  <c r="Z105" i="14"/>
  <c r="BU105" i="14"/>
  <c r="DX105" i="14"/>
  <c r="BD105" i="14"/>
  <c r="DO105" i="14"/>
  <c r="AU105" i="14"/>
  <c r="DM105" i="14"/>
  <c r="BW105" i="14"/>
  <c r="DI105" i="14"/>
  <c r="CH105" i="14"/>
  <c r="EK105" i="14"/>
  <c r="BQ105" i="14"/>
  <c r="DT105" i="14"/>
  <c r="AZ105" i="14"/>
  <c r="DC105" i="14"/>
  <c r="AI105" i="14"/>
  <c r="CL105" i="14"/>
  <c r="EG105" i="14"/>
  <c r="BM105" i="14"/>
  <c r="DP105" i="14"/>
  <c r="AV105" i="14"/>
  <c r="DG105" i="14"/>
  <c r="AM105" i="14"/>
  <c r="BB105" i="14"/>
  <c r="DZ105" i="14"/>
  <c r="CR105" i="14"/>
  <c r="BR105" i="14"/>
  <c r="EC105" i="14"/>
  <c r="BI105" i="14"/>
  <c r="DL105" i="14"/>
  <c r="AR105" i="14"/>
  <c r="CU105" i="14"/>
  <c r="AA105" i="14"/>
  <c r="BV105" i="14"/>
  <c r="DY105" i="14"/>
  <c r="BE105" i="14"/>
  <c r="DH105" i="14"/>
  <c r="AN105" i="14"/>
  <c r="CY105" i="14"/>
  <c r="AE105" i="14"/>
  <c r="AS105" i="14"/>
  <c r="BF105" i="14"/>
  <c r="CA105" i="14"/>
  <c r="ED105" i="14"/>
  <c r="BJ105" i="14"/>
  <c r="DU105" i="14"/>
  <c r="BA105" i="14"/>
  <c r="DD105" i="14"/>
  <c r="AJ105" i="14"/>
  <c r="CM105" i="14"/>
  <c r="EH105" i="14"/>
  <c r="BN105" i="14"/>
  <c r="DQ105" i="14"/>
  <c r="AW105" i="14"/>
  <c r="CZ105" i="14"/>
  <c r="AF105" i="14"/>
  <c r="CQ105" i="14"/>
  <c r="CV105" i="14"/>
  <c r="AO105" i="14"/>
  <c r="DN105" i="14"/>
  <c r="AT105" i="14"/>
  <c r="DE105" i="14"/>
  <c r="AK105" i="14"/>
  <c r="CN105" i="14"/>
  <c r="EI105" i="14"/>
  <c r="BO105" i="14"/>
  <c r="DR105" i="14"/>
  <c r="AX105" i="14"/>
  <c r="DA105" i="14"/>
  <c r="AG105" i="14"/>
  <c r="CJ105" i="14"/>
  <c r="EM105" i="14"/>
  <c r="BS105" i="14"/>
  <c r="EM352" i="14"/>
  <c r="CA352" i="14"/>
  <c r="EL352" i="14"/>
  <c r="BZ352" i="14"/>
  <c r="N352" i="14"/>
  <c r="CG352" i="14"/>
  <c r="U352" i="14"/>
  <c r="CF352" i="14"/>
  <c r="T352" i="14"/>
  <c r="CE352" i="14"/>
  <c r="S352" i="14"/>
  <c r="CD352" i="14"/>
  <c r="R352" i="14"/>
  <c r="CC352" i="14"/>
  <c r="Q352" i="14"/>
  <c r="AV352" i="14"/>
  <c r="X352" i="14"/>
  <c r="EE352" i="14"/>
  <c r="BS352" i="14"/>
  <c r="ED352" i="14"/>
  <c r="BR352" i="14"/>
  <c r="EK352" i="14"/>
  <c r="BY352" i="14"/>
  <c r="EJ352" i="14"/>
  <c r="BX352" i="14"/>
  <c r="EI352" i="14"/>
  <c r="BW352" i="14"/>
  <c r="EH352" i="14"/>
  <c r="BV352" i="14"/>
  <c r="EG352" i="14"/>
  <c r="BU352" i="14"/>
  <c r="EF352" i="14"/>
  <c r="CZ352" i="14"/>
  <c r="DW352" i="14"/>
  <c r="BK352" i="14"/>
  <c r="DV352" i="14"/>
  <c r="BJ352" i="14"/>
  <c r="EC352" i="14"/>
  <c r="BQ352" i="14"/>
  <c r="EB352" i="14"/>
  <c r="BP352" i="14"/>
  <c r="EA352" i="14"/>
  <c r="BO352" i="14"/>
  <c r="DZ352" i="14"/>
  <c r="BN352" i="14"/>
  <c r="DY352" i="14"/>
  <c r="BM352" i="14"/>
  <c r="BT352" i="14"/>
  <c r="AN352" i="14"/>
  <c r="DO352" i="14"/>
  <c r="BC352" i="14"/>
  <c r="DN352" i="14"/>
  <c r="BB352" i="14"/>
  <c r="DU352" i="14"/>
  <c r="BI352" i="14"/>
  <c r="DT352" i="14"/>
  <c r="BH352" i="14"/>
  <c r="DS352" i="14"/>
  <c r="BG352" i="14"/>
  <c r="DR352" i="14"/>
  <c r="BF352" i="14"/>
  <c r="DQ352" i="14"/>
  <c r="BE352" i="14"/>
  <c r="DX352" i="14"/>
  <c r="CR352" i="14"/>
  <c r="DG352" i="14"/>
  <c r="AU352" i="14"/>
  <c r="DF352" i="14"/>
  <c r="AT352" i="14"/>
  <c r="DM352" i="14"/>
  <c r="BA352" i="14"/>
  <c r="DL352" i="14"/>
  <c r="AZ352" i="14"/>
  <c r="DK352" i="14"/>
  <c r="AY352" i="14"/>
  <c r="DJ352" i="14"/>
  <c r="AX352" i="14"/>
  <c r="DI352" i="14"/>
  <c r="AW352" i="14"/>
  <c r="BL352" i="14"/>
  <c r="AF352" i="14"/>
  <c r="CY352" i="14"/>
  <c r="AM352" i="14"/>
  <c r="CX352" i="14"/>
  <c r="AL352" i="14"/>
  <c r="DE352" i="14"/>
  <c r="AS352" i="14"/>
  <c r="DD352" i="14"/>
  <c r="AR352" i="14"/>
  <c r="DC352" i="14"/>
  <c r="AQ352" i="14"/>
  <c r="DB352" i="14"/>
  <c r="AP352" i="14"/>
  <c r="DA352" i="14"/>
  <c r="AO352" i="14"/>
  <c r="DP352" i="14"/>
  <c r="CB352" i="14"/>
  <c r="CI352" i="14"/>
  <c r="W352" i="14"/>
  <c r="CH352" i="14"/>
  <c r="V352" i="14"/>
  <c r="CO352" i="14"/>
  <c r="AC352" i="14"/>
  <c r="CN352" i="14"/>
  <c r="AB352" i="14"/>
  <c r="CM352" i="14"/>
  <c r="AA352" i="14"/>
  <c r="CL352" i="14"/>
  <c r="Z352" i="14"/>
  <c r="CK352" i="14"/>
  <c r="Y352" i="14"/>
  <c r="DH352" i="14"/>
  <c r="CJ352" i="14"/>
  <c r="CV352" i="14"/>
  <c r="BD352" i="14"/>
  <c r="AJ352" i="14"/>
  <c r="P352" i="14"/>
  <c r="CQ352" i="14"/>
  <c r="CU352" i="14"/>
  <c r="AE352" i="14"/>
  <c r="AI352" i="14"/>
  <c r="CP352" i="14"/>
  <c r="CT352" i="14"/>
  <c r="AD352" i="14"/>
  <c r="AH352" i="14"/>
  <c r="CW352" i="14"/>
  <c r="CS352" i="14"/>
  <c r="AK352" i="14"/>
  <c r="AG352" i="14"/>
  <c r="CL132" i="14"/>
  <c r="Z132" i="14"/>
  <c r="CK132" i="14"/>
  <c r="Y132" i="14"/>
  <c r="CJ132" i="14"/>
  <c r="X132" i="14"/>
  <c r="CQ132" i="14"/>
  <c r="AE132" i="14"/>
  <c r="CP132" i="14"/>
  <c r="AD132" i="14"/>
  <c r="CW132" i="14"/>
  <c r="AK132" i="14"/>
  <c r="CV132" i="14"/>
  <c r="AJ132" i="14"/>
  <c r="CU132" i="14"/>
  <c r="AI132" i="14"/>
  <c r="CD132" i="14"/>
  <c r="R132" i="14"/>
  <c r="CC132" i="14"/>
  <c r="Q132" i="14"/>
  <c r="CB132" i="14"/>
  <c r="P132" i="14"/>
  <c r="CI132" i="14"/>
  <c r="W132" i="14"/>
  <c r="CH132" i="14"/>
  <c r="V132" i="14"/>
  <c r="CO132" i="14"/>
  <c r="AC132" i="14"/>
  <c r="CN132" i="14"/>
  <c r="AB132" i="14"/>
  <c r="CM132" i="14"/>
  <c r="AA132" i="14"/>
  <c r="EH132" i="14"/>
  <c r="BV132" i="14"/>
  <c r="EG132" i="14"/>
  <c r="BU132" i="14"/>
  <c r="EF132" i="14"/>
  <c r="BT132" i="14"/>
  <c r="EM132" i="14"/>
  <c r="CA132" i="14"/>
  <c r="EL132" i="14"/>
  <c r="BZ132" i="14"/>
  <c r="N132" i="14"/>
  <c r="CG132" i="14"/>
  <c r="U132" i="14"/>
  <c r="CF132" i="14"/>
  <c r="T132" i="14"/>
  <c r="CE132" i="14"/>
  <c r="S132" i="14"/>
  <c r="DZ132" i="14"/>
  <c r="BN132" i="14"/>
  <c r="DY132" i="14"/>
  <c r="BM132" i="14"/>
  <c r="DX132" i="14"/>
  <c r="BL132" i="14"/>
  <c r="EE132" i="14"/>
  <c r="BS132" i="14"/>
  <c r="ED132" i="14"/>
  <c r="BR132" i="14"/>
  <c r="EK132" i="14"/>
  <c r="BY132" i="14"/>
  <c r="EJ132" i="14"/>
  <c r="BX132" i="14"/>
  <c r="EI132" i="14"/>
  <c r="BW132" i="14"/>
  <c r="DR132" i="14"/>
  <c r="BF132" i="14"/>
  <c r="DQ132" i="14"/>
  <c r="BE132" i="14"/>
  <c r="DP132" i="14"/>
  <c r="BD132" i="14"/>
  <c r="DW132" i="14"/>
  <c r="BK132" i="14"/>
  <c r="DV132" i="14"/>
  <c r="BJ132" i="14"/>
  <c r="EC132" i="14"/>
  <c r="BQ132" i="14"/>
  <c r="EB132" i="14"/>
  <c r="BP132" i="14"/>
  <c r="EA132" i="14"/>
  <c r="BO132" i="14"/>
  <c r="DJ132" i="14"/>
  <c r="AX132" i="14"/>
  <c r="DI132" i="14"/>
  <c r="AW132" i="14"/>
  <c r="DH132" i="14"/>
  <c r="AV132" i="14"/>
  <c r="DO132" i="14"/>
  <c r="BC132" i="14"/>
  <c r="DN132" i="14"/>
  <c r="BB132" i="14"/>
  <c r="DU132" i="14"/>
  <c r="BI132" i="14"/>
  <c r="DT132" i="14"/>
  <c r="BH132" i="14"/>
  <c r="DS132" i="14"/>
  <c r="BG132" i="14"/>
  <c r="CT132" i="14"/>
  <c r="AH132" i="14"/>
  <c r="CS132" i="14"/>
  <c r="AG132" i="14"/>
  <c r="CR132" i="14"/>
  <c r="AF132" i="14"/>
  <c r="CY132" i="14"/>
  <c r="AM132" i="14"/>
  <c r="CX132" i="14"/>
  <c r="AL132" i="14"/>
  <c r="DE132" i="14"/>
  <c r="AS132" i="14"/>
  <c r="DD132" i="14"/>
  <c r="AR132" i="14"/>
  <c r="DC132" i="14"/>
  <c r="AQ132" i="14"/>
  <c r="AN132" i="14"/>
  <c r="AZ132" i="14"/>
  <c r="DG132" i="14"/>
  <c r="DK132" i="14"/>
  <c r="AO132" i="14"/>
  <c r="AU132" i="14"/>
  <c r="AY132" i="14"/>
  <c r="DB132" i="14"/>
  <c r="DF132" i="14"/>
  <c r="BA132" i="14"/>
  <c r="AP132" i="14"/>
  <c r="AT132" i="14"/>
  <c r="DA132" i="14"/>
  <c r="DM132" i="14"/>
  <c r="CZ132" i="14"/>
  <c r="DL132" i="14"/>
  <c r="CP251" i="14"/>
  <c r="AD251" i="14"/>
  <c r="CW251" i="14"/>
  <c r="AK251" i="14"/>
  <c r="CH251" i="14"/>
  <c r="V251" i="14"/>
  <c r="CO251" i="14"/>
  <c r="AC251" i="14"/>
  <c r="CN251" i="14"/>
  <c r="AB251" i="14"/>
  <c r="CM251" i="14"/>
  <c r="AA251" i="14"/>
  <c r="CL251" i="14"/>
  <c r="Z251" i="14"/>
  <c r="CK251" i="14"/>
  <c r="Y251" i="14"/>
  <c r="CJ251" i="14"/>
  <c r="X251" i="14"/>
  <c r="EL251" i="14"/>
  <c r="BZ251" i="14"/>
  <c r="N251" i="14"/>
  <c r="ED251" i="14"/>
  <c r="BR251" i="14"/>
  <c r="EK251" i="14"/>
  <c r="DV251" i="14"/>
  <c r="BJ251" i="14"/>
  <c r="EC251" i="14"/>
  <c r="CX251" i="14"/>
  <c r="AL251" i="14"/>
  <c r="DM251" i="14"/>
  <c r="U251" i="14"/>
  <c r="BX251" i="14"/>
  <c r="EA251" i="14"/>
  <c r="BG251" i="14"/>
  <c r="DJ251" i="14"/>
  <c r="AP251" i="14"/>
  <c r="CS251" i="14"/>
  <c r="Q251" i="14"/>
  <c r="BT251" i="14"/>
  <c r="EE251" i="14"/>
  <c r="BS251" i="14"/>
  <c r="DE251" i="14"/>
  <c r="EJ251" i="14"/>
  <c r="BP251" i="14"/>
  <c r="DS251" i="14"/>
  <c r="AY251" i="14"/>
  <c r="DB251" i="14"/>
  <c r="AH251" i="14"/>
  <c r="CC251" i="14"/>
  <c r="EF251" i="14"/>
  <c r="BL251" i="14"/>
  <c r="DW251" i="14"/>
  <c r="BK251" i="14"/>
  <c r="CG251" i="14"/>
  <c r="EB251" i="14"/>
  <c r="BH251" i="14"/>
  <c r="DK251" i="14"/>
  <c r="AQ251" i="14"/>
  <c r="CT251" i="14"/>
  <c r="R251" i="14"/>
  <c r="BU251" i="14"/>
  <c r="DX251" i="14"/>
  <c r="BD251" i="14"/>
  <c r="DO251" i="14"/>
  <c r="BC251" i="14"/>
  <c r="DN251" i="14"/>
  <c r="BY251" i="14"/>
  <c r="DT251" i="14"/>
  <c r="AZ251" i="14"/>
  <c r="DC251" i="14"/>
  <c r="AI251" i="14"/>
  <c r="CD251" i="14"/>
  <c r="EG251" i="14"/>
  <c r="BM251" i="14"/>
  <c r="DP251" i="14"/>
  <c r="AV251" i="14"/>
  <c r="DG251" i="14"/>
  <c r="AU251" i="14"/>
  <c r="BB251" i="14"/>
  <c r="BI251" i="14"/>
  <c r="DD251" i="14"/>
  <c r="AJ251" i="14"/>
  <c r="CE251" i="14"/>
  <c r="EH251" i="14"/>
  <c r="BN251" i="14"/>
  <c r="DQ251" i="14"/>
  <c r="AW251" i="14"/>
  <c r="CZ251" i="14"/>
  <c r="AF251" i="14"/>
  <c r="CQ251" i="14"/>
  <c r="AE251" i="14"/>
  <c r="AT251" i="14"/>
  <c r="BA251" i="14"/>
  <c r="CV251" i="14"/>
  <c r="T251" i="14"/>
  <c r="BW251" i="14"/>
  <c r="DZ251" i="14"/>
  <c r="BF251" i="14"/>
  <c r="DI251" i="14"/>
  <c r="AO251" i="14"/>
  <c r="CR251" i="14"/>
  <c r="P251" i="14"/>
  <c r="CI251" i="14"/>
  <c r="W251" i="14"/>
  <c r="BQ251" i="14"/>
  <c r="S251" i="14"/>
  <c r="DH251" i="14"/>
  <c r="AS251" i="14"/>
  <c r="DR251" i="14"/>
  <c r="CB251" i="14"/>
  <c r="DL251" i="14"/>
  <c r="BV251" i="14"/>
  <c r="AN251" i="14"/>
  <c r="CF251" i="14"/>
  <c r="AX251" i="14"/>
  <c r="EM251" i="14"/>
  <c r="AR251" i="14"/>
  <c r="DY251" i="14"/>
  <c r="CY251" i="14"/>
  <c r="EI251" i="14"/>
  <c r="DA251" i="14"/>
  <c r="CA251" i="14"/>
  <c r="DU251" i="14"/>
  <c r="BO251" i="14"/>
  <c r="AG251" i="14"/>
  <c r="BE251" i="14"/>
  <c r="AM251" i="14"/>
  <c r="CU251" i="14"/>
  <c r="DF251" i="14"/>
  <c r="DR240" i="14"/>
  <c r="BF240" i="14"/>
  <c r="DQ240" i="14"/>
  <c r="BE240" i="14"/>
  <c r="DP240" i="14"/>
  <c r="BD240" i="14"/>
  <c r="DW240" i="14"/>
  <c r="BK240" i="14"/>
  <c r="DV240" i="14"/>
  <c r="BJ240" i="14"/>
  <c r="EC240" i="14"/>
  <c r="BQ240" i="14"/>
  <c r="EB240" i="14"/>
  <c r="BP240" i="14"/>
  <c r="EA240" i="14"/>
  <c r="BO240" i="14"/>
  <c r="DJ240" i="14"/>
  <c r="AX240" i="14"/>
  <c r="DI240" i="14"/>
  <c r="AW240" i="14"/>
  <c r="DH240" i="14"/>
  <c r="AV240" i="14"/>
  <c r="DO240" i="14"/>
  <c r="BC240" i="14"/>
  <c r="DN240" i="14"/>
  <c r="BB240" i="14"/>
  <c r="DU240" i="14"/>
  <c r="BI240" i="14"/>
  <c r="DT240" i="14"/>
  <c r="BH240" i="14"/>
  <c r="DS240" i="14"/>
  <c r="BG240" i="14"/>
  <c r="DB240" i="14"/>
  <c r="AP240" i="14"/>
  <c r="DA240" i="14"/>
  <c r="AO240" i="14"/>
  <c r="CZ240" i="14"/>
  <c r="AN240" i="14"/>
  <c r="DG240" i="14"/>
  <c r="AU240" i="14"/>
  <c r="DF240" i="14"/>
  <c r="AT240" i="14"/>
  <c r="DM240" i="14"/>
  <c r="BA240" i="14"/>
  <c r="DL240" i="14"/>
  <c r="AZ240" i="14"/>
  <c r="DK240" i="14"/>
  <c r="AY240" i="14"/>
  <c r="CT240" i="14"/>
  <c r="AH240" i="14"/>
  <c r="CS240" i="14"/>
  <c r="AG240" i="14"/>
  <c r="CR240" i="14"/>
  <c r="AF240" i="14"/>
  <c r="CY240" i="14"/>
  <c r="AM240" i="14"/>
  <c r="CX240" i="14"/>
  <c r="AL240" i="14"/>
  <c r="DE240" i="14"/>
  <c r="AS240" i="14"/>
  <c r="DD240" i="14"/>
  <c r="AR240" i="14"/>
  <c r="DC240" i="14"/>
  <c r="AQ240" i="14"/>
  <c r="CL240" i="14"/>
  <c r="Z240" i="14"/>
  <c r="CK240" i="14"/>
  <c r="Y240" i="14"/>
  <c r="CJ240" i="14"/>
  <c r="X240" i="14"/>
  <c r="CQ240" i="14"/>
  <c r="AE240" i="14"/>
  <c r="CP240" i="14"/>
  <c r="AD240" i="14"/>
  <c r="CW240" i="14"/>
  <c r="AK240" i="14"/>
  <c r="CV240" i="14"/>
  <c r="AJ240" i="14"/>
  <c r="CU240" i="14"/>
  <c r="AI240" i="14"/>
  <c r="CD240" i="14"/>
  <c r="R240" i="14"/>
  <c r="CC240" i="14"/>
  <c r="Q240" i="14"/>
  <c r="CB240" i="14"/>
  <c r="P240" i="14"/>
  <c r="CI240" i="14"/>
  <c r="W240" i="14"/>
  <c r="CH240" i="14"/>
  <c r="V240" i="14"/>
  <c r="CO240" i="14"/>
  <c r="AC240" i="14"/>
  <c r="CN240" i="14"/>
  <c r="AB240" i="14"/>
  <c r="CM240" i="14"/>
  <c r="AA240" i="14"/>
  <c r="EH240" i="14"/>
  <c r="BV240" i="14"/>
  <c r="EG240" i="14"/>
  <c r="BU240" i="14"/>
  <c r="EF240" i="14"/>
  <c r="BT240" i="14"/>
  <c r="EM240" i="14"/>
  <c r="CA240" i="14"/>
  <c r="EL240" i="14"/>
  <c r="BZ240" i="14"/>
  <c r="N240" i="14"/>
  <c r="CG240" i="14"/>
  <c r="U240" i="14"/>
  <c r="CF240" i="14"/>
  <c r="T240" i="14"/>
  <c r="CE240" i="14"/>
  <c r="S240" i="14"/>
  <c r="BS240" i="14"/>
  <c r="BW240" i="14"/>
  <c r="DZ240" i="14"/>
  <c r="ED240" i="14"/>
  <c r="BN240" i="14"/>
  <c r="BR240" i="14"/>
  <c r="DY240" i="14"/>
  <c r="EK240" i="14"/>
  <c r="BM240" i="14"/>
  <c r="BY240" i="14"/>
  <c r="DX240" i="14"/>
  <c r="EJ240" i="14"/>
  <c r="BL240" i="14"/>
  <c r="BX240" i="14"/>
  <c r="EE240" i="14"/>
  <c r="EI240" i="14"/>
  <c r="CX123" i="14"/>
  <c r="AL123" i="14"/>
  <c r="DE123" i="14"/>
  <c r="AS123" i="14"/>
  <c r="DD123" i="14"/>
  <c r="AR123" i="14"/>
  <c r="DC123" i="14"/>
  <c r="AQ123" i="14"/>
  <c r="DB123" i="14"/>
  <c r="AP123" i="14"/>
  <c r="DA123" i="14"/>
  <c r="AO123" i="14"/>
  <c r="CZ123" i="14"/>
  <c r="AN123" i="14"/>
  <c r="DG123" i="14"/>
  <c r="AU123" i="14"/>
  <c r="CP123" i="14"/>
  <c r="AD123" i="14"/>
  <c r="CW123" i="14"/>
  <c r="AK123" i="14"/>
  <c r="CV123" i="14"/>
  <c r="AJ123" i="14"/>
  <c r="CU123" i="14"/>
  <c r="AI123" i="14"/>
  <c r="CT123" i="14"/>
  <c r="AH123" i="14"/>
  <c r="CS123" i="14"/>
  <c r="AG123" i="14"/>
  <c r="CR123" i="14"/>
  <c r="AF123" i="14"/>
  <c r="CY123" i="14"/>
  <c r="AM123" i="14"/>
  <c r="CH123" i="14"/>
  <c r="V123" i="14"/>
  <c r="CO123" i="14"/>
  <c r="AC123" i="14"/>
  <c r="CN123" i="14"/>
  <c r="AB123" i="14"/>
  <c r="CM123" i="14"/>
  <c r="AA123" i="14"/>
  <c r="CL123" i="14"/>
  <c r="Z123" i="14"/>
  <c r="CK123" i="14"/>
  <c r="Y123" i="14"/>
  <c r="CJ123" i="14"/>
  <c r="X123" i="14"/>
  <c r="CQ123" i="14"/>
  <c r="AE123" i="14"/>
  <c r="EL123" i="14"/>
  <c r="BZ123" i="14"/>
  <c r="N123" i="14"/>
  <c r="CG123" i="14"/>
  <c r="U123" i="14"/>
  <c r="CF123" i="14"/>
  <c r="T123" i="14"/>
  <c r="CE123" i="14"/>
  <c r="S123" i="14"/>
  <c r="CD123" i="14"/>
  <c r="R123" i="14"/>
  <c r="CC123" i="14"/>
  <c r="Q123" i="14"/>
  <c r="CB123" i="14"/>
  <c r="P123" i="14"/>
  <c r="CI123" i="14"/>
  <c r="W123" i="14"/>
  <c r="ED123" i="14"/>
  <c r="BR123" i="14"/>
  <c r="EK123" i="14"/>
  <c r="BY123" i="14"/>
  <c r="EJ123" i="14"/>
  <c r="BX123" i="14"/>
  <c r="EI123" i="14"/>
  <c r="BW123" i="14"/>
  <c r="EH123" i="14"/>
  <c r="BV123" i="14"/>
  <c r="EG123" i="14"/>
  <c r="BU123" i="14"/>
  <c r="EF123" i="14"/>
  <c r="BT123" i="14"/>
  <c r="EM123" i="14"/>
  <c r="CA123" i="14"/>
  <c r="DV123" i="14"/>
  <c r="BJ123" i="14"/>
  <c r="EC123" i="14"/>
  <c r="BQ123" i="14"/>
  <c r="EB123" i="14"/>
  <c r="BP123" i="14"/>
  <c r="EA123" i="14"/>
  <c r="BO123" i="14"/>
  <c r="DZ123" i="14"/>
  <c r="BN123" i="14"/>
  <c r="DY123" i="14"/>
  <c r="BM123" i="14"/>
  <c r="DX123" i="14"/>
  <c r="BL123" i="14"/>
  <c r="EE123" i="14"/>
  <c r="BS123" i="14"/>
  <c r="DN123" i="14"/>
  <c r="BB123" i="14"/>
  <c r="DU123" i="14"/>
  <c r="BI123" i="14"/>
  <c r="DT123" i="14"/>
  <c r="BH123" i="14"/>
  <c r="DS123" i="14"/>
  <c r="BG123" i="14"/>
  <c r="DR123" i="14"/>
  <c r="BF123" i="14"/>
  <c r="DQ123" i="14"/>
  <c r="BE123" i="14"/>
  <c r="DP123" i="14"/>
  <c r="BD123" i="14"/>
  <c r="DW123" i="14"/>
  <c r="BK123" i="14"/>
  <c r="DM123" i="14"/>
  <c r="DI123" i="14"/>
  <c r="BA123" i="14"/>
  <c r="AW123" i="14"/>
  <c r="DL123" i="14"/>
  <c r="DH123" i="14"/>
  <c r="AZ123" i="14"/>
  <c r="AV123" i="14"/>
  <c r="DK123" i="14"/>
  <c r="DO123" i="14"/>
  <c r="AY123" i="14"/>
  <c r="BC123" i="14"/>
  <c r="AT123" i="14"/>
  <c r="AX123" i="14"/>
  <c r="DF123" i="14"/>
  <c r="DJ123" i="14"/>
  <c r="CU267" i="14"/>
  <c r="AI267" i="14"/>
  <c r="CT267" i="14"/>
  <c r="AH267" i="14"/>
  <c r="CS267" i="14"/>
  <c r="AG267" i="14"/>
  <c r="CY267" i="14"/>
  <c r="AM267" i="14"/>
  <c r="CX267" i="14"/>
  <c r="AL267" i="14"/>
  <c r="AR267" i="14"/>
  <c r="DT267" i="14"/>
  <c r="CV267" i="14"/>
  <c r="BA267" i="14"/>
  <c r="EC267" i="14"/>
  <c r="CJ267" i="14"/>
  <c r="CM267" i="14"/>
  <c r="AA267" i="14"/>
  <c r="CL267" i="14"/>
  <c r="Z267" i="14"/>
  <c r="CK267" i="14"/>
  <c r="Y267" i="14"/>
  <c r="CQ267" i="14"/>
  <c r="AE267" i="14"/>
  <c r="CP267" i="14"/>
  <c r="AD267" i="14"/>
  <c r="U267" i="14"/>
  <c r="CW267" i="14"/>
  <c r="BY267" i="14"/>
  <c r="AF267" i="14"/>
  <c r="DH267" i="14"/>
  <c r="BP267" i="14"/>
  <c r="CE267" i="14"/>
  <c r="S267" i="14"/>
  <c r="CD267" i="14"/>
  <c r="R267" i="14"/>
  <c r="CC267" i="14"/>
  <c r="Q267" i="14"/>
  <c r="CI267" i="14"/>
  <c r="W267" i="14"/>
  <c r="CH267" i="14"/>
  <c r="V267" i="14"/>
  <c r="DU267" i="14"/>
  <c r="CB267" i="14"/>
  <c r="BD267" i="14"/>
  <c r="EF267" i="14"/>
  <c r="CN267" i="14"/>
  <c r="AS267" i="14"/>
  <c r="EI267" i="14"/>
  <c r="BW267" i="14"/>
  <c r="EH267" i="14"/>
  <c r="BV267" i="14"/>
  <c r="EG267" i="14"/>
  <c r="BU267" i="14"/>
  <c r="EM267" i="14"/>
  <c r="CA267" i="14"/>
  <c r="EL267" i="14"/>
  <c r="BZ267" i="14"/>
  <c r="N267" i="14"/>
  <c r="CZ267" i="14"/>
  <c r="BH267" i="14"/>
  <c r="AJ267" i="14"/>
  <c r="DL267" i="14"/>
  <c r="BQ267" i="14"/>
  <c r="X267" i="14"/>
  <c r="EA267" i="14"/>
  <c r="BO267" i="14"/>
  <c r="DZ267" i="14"/>
  <c r="BN267" i="14"/>
  <c r="DY267" i="14"/>
  <c r="BM267" i="14"/>
  <c r="EE267" i="14"/>
  <c r="BS267" i="14"/>
  <c r="ED267" i="14"/>
  <c r="BR267" i="14"/>
  <c r="DX267" i="14"/>
  <c r="CF267" i="14"/>
  <c r="AK267" i="14"/>
  <c r="EJ267" i="14"/>
  <c r="CO267" i="14"/>
  <c r="AV267" i="14"/>
  <c r="DS267" i="14"/>
  <c r="BG267" i="14"/>
  <c r="DR267" i="14"/>
  <c r="BF267" i="14"/>
  <c r="DQ267" i="14"/>
  <c r="BE267" i="14"/>
  <c r="DW267" i="14"/>
  <c r="BK267" i="14"/>
  <c r="DV267" i="14"/>
  <c r="BJ267" i="14"/>
  <c r="DD267" i="14"/>
  <c r="BI267" i="14"/>
  <c r="P267" i="14"/>
  <c r="DM267" i="14"/>
  <c r="BT267" i="14"/>
  <c r="AB267" i="14"/>
  <c r="AQ267" i="14"/>
  <c r="AO267" i="14"/>
  <c r="AT267" i="14"/>
  <c r="BX267" i="14"/>
  <c r="DJ267" i="14"/>
  <c r="DO267" i="14"/>
  <c r="CG267" i="14"/>
  <c r="AZ267" i="14"/>
  <c r="DB267" i="14"/>
  <c r="DG267" i="14"/>
  <c r="BL267" i="14"/>
  <c r="AC267" i="14"/>
  <c r="AX267" i="14"/>
  <c r="BC267" i="14"/>
  <c r="AN267" i="14"/>
  <c r="EB267" i="14"/>
  <c r="AP267" i="14"/>
  <c r="AU267" i="14"/>
  <c r="T267" i="14"/>
  <c r="DE267" i="14"/>
  <c r="DK267" i="14"/>
  <c r="DI267" i="14"/>
  <c r="DN267" i="14"/>
  <c r="EK267" i="14"/>
  <c r="AY267" i="14"/>
  <c r="AW267" i="14"/>
  <c r="BB267" i="14"/>
  <c r="CR267" i="14"/>
  <c r="DF267" i="14"/>
  <c r="DP267" i="14"/>
  <c r="DC267" i="14"/>
  <c r="DA267" i="14"/>
  <c r="DX163" i="14"/>
  <c r="BL163" i="14"/>
  <c r="EE163" i="14"/>
  <c r="BS163" i="14"/>
  <c r="ED163" i="14"/>
  <c r="BR163" i="14"/>
  <c r="EK163" i="14"/>
  <c r="BY163" i="14"/>
  <c r="EJ163" i="14"/>
  <c r="BX163" i="14"/>
  <c r="EI163" i="14"/>
  <c r="BW163" i="14"/>
  <c r="EH163" i="14"/>
  <c r="BV163" i="14"/>
  <c r="EG163" i="14"/>
  <c r="BU163" i="14"/>
  <c r="DP163" i="14"/>
  <c r="BD163" i="14"/>
  <c r="DW163" i="14"/>
  <c r="BK163" i="14"/>
  <c r="DV163" i="14"/>
  <c r="BJ163" i="14"/>
  <c r="EC163" i="14"/>
  <c r="BQ163" i="14"/>
  <c r="EB163" i="14"/>
  <c r="BP163" i="14"/>
  <c r="EA163" i="14"/>
  <c r="BO163" i="14"/>
  <c r="DZ163" i="14"/>
  <c r="BN163" i="14"/>
  <c r="DY163" i="14"/>
  <c r="BM163" i="14"/>
  <c r="DH163" i="14"/>
  <c r="AV163" i="14"/>
  <c r="DO163" i="14"/>
  <c r="BC163" i="14"/>
  <c r="DN163" i="14"/>
  <c r="BB163" i="14"/>
  <c r="DU163" i="14"/>
  <c r="BI163" i="14"/>
  <c r="DT163" i="14"/>
  <c r="BH163" i="14"/>
  <c r="DS163" i="14"/>
  <c r="BG163" i="14"/>
  <c r="DR163" i="14"/>
  <c r="BF163" i="14"/>
  <c r="DQ163" i="14"/>
  <c r="BE163" i="14"/>
  <c r="CZ163" i="14"/>
  <c r="AN163" i="14"/>
  <c r="DG163" i="14"/>
  <c r="AU163" i="14"/>
  <c r="DF163" i="14"/>
  <c r="AT163" i="14"/>
  <c r="DM163" i="14"/>
  <c r="BA163" i="14"/>
  <c r="DL163" i="14"/>
  <c r="AZ163" i="14"/>
  <c r="DK163" i="14"/>
  <c r="AY163" i="14"/>
  <c r="DJ163" i="14"/>
  <c r="AX163" i="14"/>
  <c r="DI163" i="14"/>
  <c r="AW163" i="14"/>
  <c r="CR163" i="14"/>
  <c r="AF163" i="14"/>
  <c r="CY163" i="14"/>
  <c r="AM163" i="14"/>
  <c r="CX163" i="14"/>
  <c r="AL163" i="14"/>
  <c r="DE163" i="14"/>
  <c r="AS163" i="14"/>
  <c r="DD163" i="14"/>
  <c r="AR163" i="14"/>
  <c r="DC163" i="14"/>
  <c r="AQ163" i="14"/>
  <c r="DB163" i="14"/>
  <c r="AP163" i="14"/>
  <c r="DA163" i="14"/>
  <c r="AO163" i="14"/>
  <c r="CJ163" i="14"/>
  <c r="X163" i="14"/>
  <c r="CQ163" i="14"/>
  <c r="AE163" i="14"/>
  <c r="CP163" i="14"/>
  <c r="AD163" i="14"/>
  <c r="CW163" i="14"/>
  <c r="AK163" i="14"/>
  <c r="CV163" i="14"/>
  <c r="AJ163" i="14"/>
  <c r="CU163" i="14"/>
  <c r="AI163" i="14"/>
  <c r="CT163" i="14"/>
  <c r="AH163" i="14"/>
  <c r="CS163" i="14"/>
  <c r="AG163" i="14"/>
  <c r="EF163" i="14"/>
  <c r="BT163" i="14"/>
  <c r="EM163" i="14"/>
  <c r="CA163" i="14"/>
  <c r="EL163" i="14"/>
  <c r="BZ163" i="14"/>
  <c r="N163" i="14"/>
  <c r="CG163" i="14"/>
  <c r="U163" i="14"/>
  <c r="CF163" i="14"/>
  <c r="T163" i="14"/>
  <c r="CE163" i="14"/>
  <c r="S163" i="14"/>
  <c r="CD163" i="14"/>
  <c r="R163" i="14"/>
  <c r="CC163" i="14"/>
  <c r="Q163" i="14"/>
  <c r="CB163" i="14"/>
  <c r="CN163" i="14"/>
  <c r="P163" i="14"/>
  <c r="AB163" i="14"/>
  <c r="CI163" i="14"/>
  <c r="CM163" i="14"/>
  <c r="W163" i="14"/>
  <c r="AA163" i="14"/>
  <c r="CH163" i="14"/>
  <c r="CL163" i="14"/>
  <c r="V163" i="14"/>
  <c r="Z163" i="14"/>
  <c r="AC163" i="14"/>
  <c r="Y163" i="14"/>
  <c r="CO163" i="14"/>
  <c r="CK163" i="14"/>
  <c r="EL318" i="14"/>
  <c r="BZ318" i="14"/>
  <c r="N318" i="14"/>
  <c r="CG318" i="14"/>
  <c r="U318" i="14"/>
  <c r="CF318" i="14"/>
  <c r="T318" i="14"/>
  <c r="CE318" i="14"/>
  <c r="S318" i="14"/>
  <c r="CD318" i="14"/>
  <c r="R318" i="14"/>
  <c r="CC318" i="14"/>
  <c r="Q318" i="14"/>
  <c r="CI318" i="14"/>
  <c r="W318" i="14"/>
  <c r="BL318" i="14"/>
  <c r="AN318" i="14"/>
  <c r="ED318" i="14"/>
  <c r="BR318" i="14"/>
  <c r="EK318" i="14"/>
  <c r="BY318" i="14"/>
  <c r="EJ318" i="14"/>
  <c r="BX318" i="14"/>
  <c r="EI318" i="14"/>
  <c r="BW318" i="14"/>
  <c r="EH318" i="14"/>
  <c r="BV318" i="14"/>
  <c r="EG318" i="14"/>
  <c r="BU318" i="14"/>
  <c r="EM318" i="14"/>
  <c r="CA318" i="14"/>
  <c r="CJ318" i="14"/>
  <c r="DP318" i="14"/>
  <c r="DV318" i="14"/>
  <c r="BJ318" i="14"/>
  <c r="EC318" i="14"/>
  <c r="BQ318" i="14"/>
  <c r="EB318" i="14"/>
  <c r="BP318" i="14"/>
  <c r="EA318" i="14"/>
  <c r="BO318" i="14"/>
  <c r="DZ318" i="14"/>
  <c r="BN318" i="14"/>
  <c r="DY318" i="14"/>
  <c r="BM318" i="14"/>
  <c r="EE318" i="14"/>
  <c r="BS318" i="14"/>
  <c r="X318" i="14"/>
  <c r="BD318" i="14"/>
  <c r="DN318" i="14"/>
  <c r="BB318" i="14"/>
  <c r="DU318" i="14"/>
  <c r="BI318" i="14"/>
  <c r="DT318" i="14"/>
  <c r="BH318" i="14"/>
  <c r="DS318" i="14"/>
  <c r="BG318" i="14"/>
  <c r="DR318" i="14"/>
  <c r="BF318" i="14"/>
  <c r="DQ318" i="14"/>
  <c r="BE318" i="14"/>
  <c r="DW318" i="14"/>
  <c r="BK318" i="14"/>
  <c r="CB318" i="14"/>
  <c r="DH318" i="14"/>
  <c r="DF318" i="14"/>
  <c r="AT318" i="14"/>
  <c r="DM318" i="14"/>
  <c r="BA318" i="14"/>
  <c r="DL318" i="14"/>
  <c r="AZ318" i="14"/>
  <c r="DK318" i="14"/>
  <c r="AY318" i="14"/>
  <c r="DJ318" i="14"/>
  <c r="AX318" i="14"/>
  <c r="DI318" i="14"/>
  <c r="AW318" i="14"/>
  <c r="DO318" i="14"/>
  <c r="BC318" i="14"/>
  <c r="P318" i="14"/>
  <c r="AV318" i="14"/>
  <c r="CX318" i="14"/>
  <c r="AL318" i="14"/>
  <c r="DE318" i="14"/>
  <c r="AS318" i="14"/>
  <c r="DD318" i="14"/>
  <c r="AR318" i="14"/>
  <c r="DC318" i="14"/>
  <c r="AQ318" i="14"/>
  <c r="DB318" i="14"/>
  <c r="AP318" i="14"/>
  <c r="DA318" i="14"/>
  <c r="AO318" i="14"/>
  <c r="DG318" i="14"/>
  <c r="AU318" i="14"/>
  <c r="EF318" i="14"/>
  <c r="CR318" i="14"/>
  <c r="CH318" i="14"/>
  <c r="V318" i="14"/>
  <c r="CO318" i="14"/>
  <c r="AC318" i="14"/>
  <c r="CN318" i="14"/>
  <c r="AB318" i="14"/>
  <c r="CM318" i="14"/>
  <c r="AA318" i="14"/>
  <c r="CL318" i="14"/>
  <c r="Z318" i="14"/>
  <c r="CK318" i="14"/>
  <c r="Y318" i="14"/>
  <c r="CQ318" i="14"/>
  <c r="AE318" i="14"/>
  <c r="DX318" i="14"/>
  <c r="CZ318" i="14"/>
  <c r="AK318" i="14"/>
  <c r="AG318" i="14"/>
  <c r="CV318" i="14"/>
  <c r="CY318" i="14"/>
  <c r="AJ318" i="14"/>
  <c r="AM318" i="14"/>
  <c r="CU318" i="14"/>
  <c r="BT318" i="14"/>
  <c r="AI318" i="14"/>
  <c r="AF318" i="14"/>
  <c r="CP318" i="14"/>
  <c r="CT318" i="14"/>
  <c r="AD318" i="14"/>
  <c r="AH318" i="14"/>
  <c r="CW318" i="14"/>
  <c r="CS318" i="14"/>
  <c r="DR313" i="14"/>
  <c r="BF313" i="14"/>
  <c r="DQ313" i="14"/>
  <c r="DJ313" i="14"/>
  <c r="AP313" i="14"/>
  <c r="CS313" i="14"/>
  <c r="AG313" i="14"/>
  <c r="CR313" i="14"/>
  <c r="AF313" i="14"/>
  <c r="CY313" i="14"/>
  <c r="AM313" i="14"/>
  <c r="CX313" i="14"/>
  <c r="AL313" i="14"/>
  <c r="DE313" i="14"/>
  <c r="AS313" i="14"/>
  <c r="DC313" i="14"/>
  <c r="AQ313" i="14"/>
  <c r="CN313" i="14"/>
  <c r="DL313" i="14"/>
  <c r="DB313" i="14"/>
  <c r="AH313" i="14"/>
  <c r="CK313" i="14"/>
  <c r="Y313" i="14"/>
  <c r="CJ313" i="14"/>
  <c r="X313" i="14"/>
  <c r="CQ313" i="14"/>
  <c r="AE313" i="14"/>
  <c r="CP313" i="14"/>
  <c r="AD313" i="14"/>
  <c r="CW313" i="14"/>
  <c r="AK313" i="14"/>
  <c r="CU313" i="14"/>
  <c r="AI313" i="14"/>
  <c r="AB313" i="14"/>
  <c r="AZ313" i="14"/>
  <c r="CT313" i="14"/>
  <c r="Z313" i="14"/>
  <c r="CC313" i="14"/>
  <c r="Q313" i="14"/>
  <c r="CB313" i="14"/>
  <c r="P313" i="14"/>
  <c r="CI313" i="14"/>
  <c r="W313" i="14"/>
  <c r="CH313" i="14"/>
  <c r="V313" i="14"/>
  <c r="CO313" i="14"/>
  <c r="AC313" i="14"/>
  <c r="CM313" i="14"/>
  <c r="AA313" i="14"/>
  <c r="CF313" i="14"/>
  <c r="DT313" i="14"/>
  <c r="CL313" i="14"/>
  <c r="R313" i="14"/>
  <c r="BU313" i="14"/>
  <c r="EF313" i="14"/>
  <c r="BT313" i="14"/>
  <c r="EM313" i="14"/>
  <c r="CA313" i="14"/>
  <c r="EL313" i="14"/>
  <c r="BZ313" i="14"/>
  <c r="N313" i="14"/>
  <c r="CG313" i="14"/>
  <c r="U313" i="14"/>
  <c r="CE313" i="14"/>
  <c r="S313" i="14"/>
  <c r="T313" i="14"/>
  <c r="BH313" i="14"/>
  <c r="CD313" i="14"/>
  <c r="EG313" i="14"/>
  <c r="BM313" i="14"/>
  <c r="DX313" i="14"/>
  <c r="BL313" i="14"/>
  <c r="EE313" i="14"/>
  <c r="BS313" i="14"/>
  <c r="ED313" i="14"/>
  <c r="BR313" i="14"/>
  <c r="EK313" i="14"/>
  <c r="BY313" i="14"/>
  <c r="EI313" i="14"/>
  <c r="BW313" i="14"/>
  <c r="DD313" i="14"/>
  <c r="EJ313" i="14"/>
  <c r="BV313" i="14"/>
  <c r="DY313" i="14"/>
  <c r="BE313" i="14"/>
  <c r="DP313" i="14"/>
  <c r="BD313" i="14"/>
  <c r="DW313" i="14"/>
  <c r="BK313" i="14"/>
  <c r="DV313" i="14"/>
  <c r="BJ313" i="14"/>
  <c r="EC313" i="14"/>
  <c r="BQ313" i="14"/>
  <c r="EA313" i="14"/>
  <c r="BO313" i="14"/>
  <c r="AR313" i="14"/>
  <c r="BX313" i="14"/>
  <c r="EH313" i="14"/>
  <c r="BN313" i="14"/>
  <c r="DI313" i="14"/>
  <c r="AW313" i="14"/>
  <c r="DH313" i="14"/>
  <c r="AV313" i="14"/>
  <c r="DO313" i="14"/>
  <c r="BC313" i="14"/>
  <c r="DN313" i="14"/>
  <c r="BB313" i="14"/>
  <c r="DU313" i="14"/>
  <c r="BI313" i="14"/>
  <c r="DS313" i="14"/>
  <c r="BG313" i="14"/>
  <c r="CV313" i="14"/>
  <c r="EB313" i="14"/>
  <c r="DZ313" i="14"/>
  <c r="DF313" i="14"/>
  <c r="AX313" i="14"/>
  <c r="AT313" i="14"/>
  <c r="DA313" i="14"/>
  <c r="DM313" i="14"/>
  <c r="AO313" i="14"/>
  <c r="BA313" i="14"/>
  <c r="CZ313" i="14"/>
  <c r="DK313" i="14"/>
  <c r="AN313" i="14"/>
  <c r="AY313" i="14"/>
  <c r="DG313" i="14"/>
  <c r="AJ313" i="14"/>
  <c r="BP313" i="14"/>
  <c r="AU313" i="14"/>
  <c r="EB218" i="14"/>
  <c r="BP218" i="14"/>
  <c r="EA218" i="14"/>
  <c r="BO218" i="14"/>
  <c r="DZ218" i="14"/>
  <c r="BN218" i="14"/>
  <c r="DY218" i="14"/>
  <c r="BM218" i="14"/>
  <c r="DX218" i="14"/>
  <c r="BL218" i="14"/>
  <c r="EE218" i="14"/>
  <c r="BS218" i="14"/>
  <c r="ED218" i="14"/>
  <c r="BR218" i="14"/>
  <c r="EK218" i="14"/>
  <c r="BY218" i="14"/>
  <c r="DT218" i="14"/>
  <c r="BH218" i="14"/>
  <c r="DS218" i="14"/>
  <c r="BG218" i="14"/>
  <c r="DR218" i="14"/>
  <c r="BF218" i="14"/>
  <c r="DQ218" i="14"/>
  <c r="BE218" i="14"/>
  <c r="DP218" i="14"/>
  <c r="BD218" i="14"/>
  <c r="DW218" i="14"/>
  <c r="BK218" i="14"/>
  <c r="DV218" i="14"/>
  <c r="BJ218" i="14"/>
  <c r="EC218" i="14"/>
  <c r="BQ218" i="14"/>
  <c r="DL218" i="14"/>
  <c r="AZ218" i="14"/>
  <c r="DK218" i="14"/>
  <c r="AY218" i="14"/>
  <c r="DJ218" i="14"/>
  <c r="AX218" i="14"/>
  <c r="DI218" i="14"/>
  <c r="AW218" i="14"/>
  <c r="DH218" i="14"/>
  <c r="AV218" i="14"/>
  <c r="DO218" i="14"/>
  <c r="BC218" i="14"/>
  <c r="DN218" i="14"/>
  <c r="BB218" i="14"/>
  <c r="DU218" i="14"/>
  <c r="BI218" i="14"/>
  <c r="DD218" i="14"/>
  <c r="AR218" i="14"/>
  <c r="DC218" i="14"/>
  <c r="AQ218" i="14"/>
  <c r="DB218" i="14"/>
  <c r="AP218" i="14"/>
  <c r="DA218" i="14"/>
  <c r="AO218" i="14"/>
  <c r="CZ218" i="14"/>
  <c r="AN218" i="14"/>
  <c r="DG218" i="14"/>
  <c r="AU218" i="14"/>
  <c r="DF218" i="14"/>
  <c r="AT218" i="14"/>
  <c r="DM218" i="14"/>
  <c r="BA218" i="14"/>
  <c r="CV218" i="14"/>
  <c r="AJ218" i="14"/>
  <c r="CU218" i="14"/>
  <c r="AI218" i="14"/>
  <c r="CT218" i="14"/>
  <c r="AH218" i="14"/>
  <c r="CS218" i="14"/>
  <c r="AG218" i="14"/>
  <c r="CR218" i="14"/>
  <c r="AF218" i="14"/>
  <c r="CY218" i="14"/>
  <c r="AM218" i="14"/>
  <c r="CX218" i="14"/>
  <c r="AL218" i="14"/>
  <c r="DE218" i="14"/>
  <c r="AS218" i="14"/>
  <c r="CN218" i="14"/>
  <c r="AB218" i="14"/>
  <c r="CM218" i="14"/>
  <c r="AA218" i="14"/>
  <c r="CL218" i="14"/>
  <c r="Z218" i="14"/>
  <c r="CK218" i="14"/>
  <c r="Y218" i="14"/>
  <c r="CJ218" i="14"/>
  <c r="X218" i="14"/>
  <c r="CQ218" i="14"/>
  <c r="AE218" i="14"/>
  <c r="CP218" i="14"/>
  <c r="AD218" i="14"/>
  <c r="CW218" i="14"/>
  <c r="AK218" i="14"/>
  <c r="CF218" i="14"/>
  <c r="T218" i="14"/>
  <c r="CE218" i="14"/>
  <c r="S218" i="14"/>
  <c r="CD218" i="14"/>
  <c r="R218" i="14"/>
  <c r="CC218" i="14"/>
  <c r="Q218" i="14"/>
  <c r="CB218" i="14"/>
  <c r="P218" i="14"/>
  <c r="CI218" i="14"/>
  <c r="W218" i="14"/>
  <c r="CH218" i="14"/>
  <c r="V218" i="14"/>
  <c r="CO218" i="14"/>
  <c r="AC218" i="14"/>
  <c r="EJ218" i="14"/>
  <c r="EF218" i="14"/>
  <c r="U218" i="14"/>
  <c r="BX218" i="14"/>
  <c r="BT218" i="14"/>
  <c r="EI218" i="14"/>
  <c r="EM218" i="14"/>
  <c r="BW218" i="14"/>
  <c r="CA218" i="14"/>
  <c r="EH218" i="14"/>
  <c r="EL218" i="14"/>
  <c r="BV218" i="14"/>
  <c r="BZ218" i="14"/>
  <c r="EG218" i="14"/>
  <c r="N218" i="14"/>
  <c r="BU218" i="14"/>
  <c r="CG218" i="14"/>
  <c r="CD114" i="14"/>
  <c r="R114" i="14"/>
  <c r="CC114" i="14"/>
  <c r="Q114" i="14"/>
  <c r="CB114" i="14"/>
  <c r="P114" i="14"/>
  <c r="CI114" i="14"/>
  <c r="W114" i="14"/>
  <c r="CH114" i="14"/>
  <c r="V114" i="14"/>
  <c r="CO114" i="14"/>
  <c r="AC114" i="14"/>
  <c r="CN114" i="14"/>
  <c r="AB114" i="14"/>
  <c r="CM114" i="14"/>
  <c r="AA114" i="14"/>
  <c r="EH114" i="14"/>
  <c r="BV114" i="14"/>
  <c r="EG114" i="14"/>
  <c r="BU114" i="14"/>
  <c r="EF114" i="14"/>
  <c r="BT114" i="14"/>
  <c r="EM114" i="14"/>
  <c r="CA114" i="14"/>
  <c r="EL114" i="14"/>
  <c r="BZ114" i="14"/>
  <c r="N114" i="14"/>
  <c r="CG114" i="14"/>
  <c r="U114" i="14"/>
  <c r="CF114" i="14"/>
  <c r="T114" i="14"/>
  <c r="CE114" i="14"/>
  <c r="S114" i="14"/>
  <c r="DZ114" i="14"/>
  <c r="BN114" i="14"/>
  <c r="DY114" i="14"/>
  <c r="BM114" i="14"/>
  <c r="DX114" i="14"/>
  <c r="BL114" i="14"/>
  <c r="EE114" i="14"/>
  <c r="BS114" i="14"/>
  <c r="ED114" i="14"/>
  <c r="BR114" i="14"/>
  <c r="EK114" i="14"/>
  <c r="BY114" i="14"/>
  <c r="EJ114" i="14"/>
  <c r="BX114" i="14"/>
  <c r="EI114" i="14"/>
  <c r="BW114" i="14"/>
  <c r="DR114" i="14"/>
  <c r="BF114" i="14"/>
  <c r="DQ114" i="14"/>
  <c r="BE114" i="14"/>
  <c r="DP114" i="14"/>
  <c r="BD114" i="14"/>
  <c r="DW114" i="14"/>
  <c r="BK114" i="14"/>
  <c r="DV114" i="14"/>
  <c r="BJ114" i="14"/>
  <c r="EC114" i="14"/>
  <c r="BQ114" i="14"/>
  <c r="EB114" i="14"/>
  <c r="BP114" i="14"/>
  <c r="EA114" i="14"/>
  <c r="BO114" i="14"/>
  <c r="DJ114" i="14"/>
  <c r="AX114" i="14"/>
  <c r="DI114" i="14"/>
  <c r="AW114" i="14"/>
  <c r="DH114" i="14"/>
  <c r="AV114" i="14"/>
  <c r="DO114" i="14"/>
  <c r="BC114" i="14"/>
  <c r="DN114" i="14"/>
  <c r="BB114" i="14"/>
  <c r="DU114" i="14"/>
  <c r="BI114" i="14"/>
  <c r="DT114" i="14"/>
  <c r="BH114" i="14"/>
  <c r="DS114" i="14"/>
  <c r="BG114" i="14"/>
  <c r="DB114" i="14"/>
  <c r="AP114" i="14"/>
  <c r="DA114" i="14"/>
  <c r="AO114" i="14"/>
  <c r="CZ114" i="14"/>
  <c r="AN114" i="14"/>
  <c r="DG114" i="14"/>
  <c r="AU114" i="14"/>
  <c r="DF114" i="14"/>
  <c r="AT114" i="14"/>
  <c r="DM114" i="14"/>
  <c r="BA114" i="14"/>
  <c r="DL114" i="14"/>
  <c r="AZ114" i="14"/>
  <c r="DK114" i="14"/>
  <c r="AY114" i="14"/>
  <c r="CT114" i="14"/>
  <c r="AH114" i="14"/>
  <c r="CS114" i="14"/>
  <c r="AG114" i="14"/>
  <c r="CR114" i="14"/>
  <c r="AF114" i="14"/>
  <c r="CY114" i="14"/>
  <c r="AM114" i="14"/>
  <c r="CX114" i="14"/>
  <c r="AL114" i="14"/>
  <c r="DE114" i="14"/>
  <c r="AS114" i="14"/>
  <c r="DD114" i="14"/>
  <c r="AR114" i="14"/>
  <c r="DC114" i="14"/>
  <c r="AQ114" i="14"/>
  <c r="CQ114" i="14"/>
  <c r="CU114" i="14"/>
  <c r="AE114" i="14"/>
  <c r="AI114" i="14"/>
  <c r="CL114" i="14"/>
  <c r="CP114" i="14"/>
  <c r="Z114" i="14"/>
  <c r="AD114" i="14"/>
  <c r="CK114" i="14"/>
  <c r="CW114" i="14"/>
  <c r="Y114" i="14"/>
  <c r="AK114" i="14"/>
  <c r="CJ114" i="14"/>
  <c r="CV114" i="14"/>
  <c r="X114" i="14"/>
  <c r="AJ114" i="14"/>
  <c r="CD128" i="14"/>
  <c r="R128" i="14"/>
  <c r="CC128" i="14"/>
  <c r="Q128" i="14"/>
  <c r="CB128" i="14"/>
  <c r="P128" i="14"/>
  <c r="CI128" i="14"/>
  <c r="W128" i="14"/>
  <c r="DZ128" i="14"/>
  <c r="BN128" i="14"/>
  <c r="DY128" i="14"/>
  <c r="BM128" i="14"/>
  <c r="DX128" i="14"/>
  <c r="BL128" i="14"/>
  <c r="EE128" i="14"/>
  <c r="BS128" i="14"/>
  <c r="ED128" i="14"/>
  <c r="BR128" i="14"/>
  <c r="EK128" i="14"/>
  <c r="BY128" i="14"/>
  <c r="EJ128" i="14"/>
  <c r="BX128" i="14"/>
  <c r="EI128" i="14"/>
  <c r="BW128" i="14"/>
  <c r="DR128" i="14"/>
  <c r="BF128" i="14"/>
  <c r="DQ128" i="14"/>
  <c r="BE128" i="14"/>
  <c r="DP128" i="14"/>
  <c r="BD128" i="14"/>
  <c r="DW128" i="14"/>
  <c r="BK128" i="14"/>
  <c r="DV128" i="14"/>
  <c r="DJ128" i="14"/>
  <c r="AX128" i="14"/>
  <c r="DI128" i="14"/>
  <c r="AW128" i="14"/>
  <c r="DH128" i="14"/>
  <c r="AV128" i="14"/>
  <c r="DO128" i="14"/>
  <c r="BC128" i="14"/>
  <c r="DN128" i="14"/>
  <c r="BB128" i="14"/>
  <c r="DB128" i="14"/>
  <c r="DA128" i="14"/>
  <c r="CZ128" i="14"/>
  <c r="DG128" i="14"/>
  <c r="DF128" i="14"/>
  <c r="AD128" i="14"/>
  <c r="CO128" i="14"/>
  <c r="U128" i="14"/>
  <c r="BP128" i="14"/>
  <c r="DS128" i="14"/>
  <c r="AY128" i="14"/>
  <c r="CT128" i="14"/>
  <c r="CS128" i="14"/>
  <c r="CR128" i="14"/>
  <c r="CY128" i="14"/>
  <c r="CX128" i="14"/>
  <c r="V128" i="14"/>
  <c r="CG128" i="14"/>
  <c r="EB128" i="14"/>
  <c r="BH128" i="14"/>
  <c r="DK128" i="14"/>
  <c r="AQ128" i="14"/>
  <c r="CL128" i="14"/>
  <c r="CK128" i="14"/>
  <c r="CJ128" i="14"/>
  <c r="CQ128" i="14"/>
  <c r="CP128" i="14"/>
  <c r="N128" i="14"/>
  <c r="BQ128" i="14"/>
  <c r="DT128" i="14"/>
  <c r="AZ128" i="14"/>
  <c r="DC128" i="14"/>
  <c r="AI128" i="14"/>
  <c r="BV128" i="14"/>
  <c r="BU128" i="14"/>
  <c r="BT128" i="14"/>
  <c r="CA128" i="14"/>
  <c r="CH128" i="14"/>
  <c r="EC128" i="14"/>
  <c r="BI128" i="14"/>
  <c r="DL128" i="14"/>
  <c r="AR128" i="14"/>
  <c r="CU128" i="14"/>
  <c r="AA128" i="14"/>
  <c r="AP128" i="14"/>
  <c r="AO128" i="14"/>
  <c r="AN128" i="14"/>
  <c r="AU128" i="14"/>
  <c r="BZ128" i="14"/>
  <c r="DU128" i="14"/>
  <c r="BA128" i="14"/>
  <c r="DD128" i="14"/>
  <c r="AJ128" i="14"/>
  <c r="CM128" i="14"/>
  <c r="S128" i="14"/>
  <c r="AH128" i="14"/>
  <c r="AG128" i="14"/>
  <c r="AF128" i="14"/>
  <c r="AM128" i="14"/>
  <c r="BJ128" i="14"/>
  <c r="DM128" i="14"/>
  <c r="AS128" i="14"/>
  <c r="CV128" i="14"/>
  <c r="AB128" i="14"/>
  <c r="CE128" i="14"/>
  <c r="Z128" i="14"/>
  <c r="Y128" i="14"/>
  <c r="X128" i="14"/>
  <c r="AE128" i="14"/>
  <c r="AT128" i="14"/>
  <c r="DE128" i="14"/>
  <c r="AK128" i="14"/>
  <c r="CN128" i="14"/>
  <c r="T128" i="14"/>
  <c r="BO128" i="14"/>
  <c r="CW128" i="14"/>
  <c r="AC128" i="14"/>
  <c r="EH128" i="14"/>
  <c r="CF128" i="14"/>
  <c r="EG128" i="14"/>
  <c r="EA128" i="14"/>
  <c r="EF128" i="14"/>
  <c r="BG128" i="14"/>
  <c r="EM128" i="14"/>
  <c r="AL128" i="14"/>
  <c r="EL128" i="14"/>
  <c r="DH167" i="14"/>
  <c r="AV167" i="14"/>
  <c r="DO167" i="14"/>
  <c r="BC167" i="14"/>
  <c r="DN167" i="14"/>
  <c r="BB167" i="14"/>
  <c r="DU167" i="14"/>
  <c r="BI167" i="14"/>
  <c r="DT167" i="14"/>
  <c r="BH167" i="14"/>
  <c r="DS167" i="14"/>
  <c r="BG167" i="14"/>
  <c r="DR167" i="14"/>
  <c r="BF167" i="14"/>
  <c r="DQ167" i="14"/>
  <c r="BE167" i="14"/>
  <c r="CZ167" i="14"/>
  <c r="AN167" i="14"/>
  <c r="DG167" i="14"/>
  <c r="AU167" i="14"/>
  <c r="DF167" i="14"/>
  <c r="AT167" i="14"/>
  <c r="DM167" i="14"/>
  <c r="BA167" i="14"/>
  <c r="DL167" i="14"/>
  <c r="AZ167" i="14"/>
  <c r="DK167" i="14"/>
  <c r="AY167" i="14"/>
  <c r="DJ167" i="14"/>
  <c r="AX167" i="14"/>
  <c r="DI167" i="14"/>
  <c r="AW167" i="14"/>
  <c r="CR167" i="14"/>
  <c r="AF167" i="14"/>
  <c r="CY167" i="14"/>
  <c r="AM167" i="14"/>
  <c r="CX167" i="14"/>
  <c r="AL167" i="14"/>
  <c r="DE167" i="14"/>
  <c r="AS167" i="14"/>
  <c r="DD167" i="14"/>
  <c r="AR167" i="14"/>
  <c r="DC167" i="14"/>
  <c r="AQ167" i="14"/>
  <c r="DB167" i="14"/>
  <c r="AP167" i="14"/>
  <c r="DA167" i="14"/>
  <c r="AO167" i="14"/>
  <c r="CJ167" i="14"/>
  <c r="X167" i="14"/>
  <c r="CQ167" i="14"/>
  <c r="AE167" i="14"/>
  <c r="CP167" i="14"/>
  <c r="AD167" i="14"/>
  <c r="CW167" i="14"/>
  <c r="AK167" i="14"/>
  <c r="CV167" i="14"/>
  <c r="AJ167" i="14"/>
  <c r="CU167" i="14"/>
  <c r="AI167" i="14"/>
  <c r="CT167" i="14"/>
  <c r="AH167" i="14"/>
  <c r="CS167" i="14"/>
  <c r="AG167" i="14"/>
  <c r="CB167" i="14"/>
  <c r="P167" i="14"/>
  <c r="CI167" i="14"/>
  <c r="W167" i="14"/>
  <c r="CH167" i="14"/>
  <c r="V167" i="14"/>
  <c r="CO167" i="14"/>
  <c r="AC167" i="14"/>
  <c r="CN167" i="14"/>
  <c r="AB167" i="14"/>
  <c r="CM167" i="14"/>
  <c r="AA167" i="14"/>
  <c r="CL167" i="14"/>
  <c r="Z167" i="14"/>
  <c r="CK167" i="14"/>
  <c r="Y167" i="14"/>
  <c r="DP167" i="14"/>
  <c r="BD167" i="14"/>
  <c r="DW167" i="14"/>
  <c r="BK167" i="14"/>
  <c r="DV167" i="14"/>
  <c r="BJ167" i="14"/>
  <c r="EC167" i="14"/>
  <c r="BQ167" i="14"/>
  <c r="EB167" i="14"/>
  <c r="BP167" i="14"/>
  <c r="EA167" i="14"/>
  <c r="BO167" i="14"/>
  <c r="DZ167" i="14"/>
  <c r="BN167" i="14"/>
  <c r="DY167" i="14"/>
  <c r="BM167" i="14"/>
  <c r="CA167" i="14"/>
  <c r="CG167" i="14"/>
  <c r="CE167" i="14"/>
  <c r="CC167" i="14"/>
  <c r="BS167" i="14"/>
  <c r="BY167" i="14"/>
  <c r="BW167" i="14"/>
  <c r="BU167" i="14"/>
  <c r="EF167" i="14"/>
  <c r="EL167" i="14"/>
  <c r="U167" i="14"/>
  <c r="S167" i="14"/>
  <c r="Q167" i="14"/>
  <c r="DX167" i="14"/>
  <c r="ED167" i="14"/>
  <c r="EJ167" i="14"/>
  <c r="EH167" i="14"/>
  <c r="BT167" i="14"/>
  <c r="BZ167" i="14"/>
  <c r="CF167" i="14"/>
  <c r="CD167" i="14"/>
  <c r="BL167" i="14"/>
  <c r="BR167" i="14"/>
  <c r="BX167" i="14"/>
  <c r="BV167" i="14"/>
  <c r="EE167" i="14"/>
  <c r="N167" i="14"/>
  <c r="EK167" i="14"/>
  <c r="T167" i="14"/>
  <c r="EI167" i="14"/>
  <c r="R167" i="14"/>
  <c r="EM167" i="14"/>
  <c r="EG167" i="14"/>
  <c r="DC283" i="14"/>
  <c r="AQ283" i="14"/>
  <c r="DB283" i="14"/>
  <c r="AP283" i="14"/>
  <c r="DA283" i="14"/>
  <c r="AO283" i="14"/>
  <c r="CZ283" i="14"/>
  <c r="AN283" i="14"/>
  <c r="DG283" i="14"/>
  <c r="AU283" i="14"/>
  <c r="DF283" i="14"/>
  <c r="AT283" i="14"/>
  <c r="DL283" i="14"/>
  <c r="AZ283" i="14"/>
  <c r="AK283" i="14"/>
  <c r="BQ283" i="14"/>
  <c r="CU283" i="14"/>
  <c r="AI283" i="14"/>
  <c r="CT283" i="14"/>
  <c r="AH283" i="14"/>
  <c r="CS283" i="14"/>
  <c r="AG283" i="14"/>
  <c r="CR283" i="14"/>
  <c r="AF283" i="14"/>
  <c r="CY283" i="14"/>
  <c r="AM283" i="14"/>
  <c r="CX283" i="14"/>
  <c r="AL283" i="14"/>
  <c r="DD283" i="14"/>
  <c r="AR283" i="14"/>
  <c r="CO283" i="14"/>
  <c r="DU283" i="14"/>
  <c r="CM283" i="14"/>
  <c r="AA283" i="14"/>
  <c r="CL283" i="14"/>
  <c r="Z283" i="14"/>
  <c r="CK283" i="14"/>
  <c r="Y283" i="14"/>
  <c r="CJ283" i="14"/>
  <c r="X283" i="14"/>
  <c r="CQ283" i="14"/>
  <c r="AE283" i="14"/>
  <c r="CP283" i="14"/>
  <c r="AD283" i="14"/>
  <c r="CV283" i="14"/>
  <c r="AJ283" i="14"/>
  <c r="AC283" i="14"/>
  <c r="BI283" i="14"/>
  <c r="CE283" i="14"/>
  <c r="S283" i="14"/>
  <c r="CD283" i="14"/>
  <c r="R283" i="14"/>
  <c r="CC283" i="14"/>
  <c r="Q283" i="14"/>
  <c r="CB283" i="14"/>
  <c r="P283" i="14"/>
  <c r="CI283" i="14"/>
  <c r="W283" i="14"/>
  <c r="CH283" i="14"/>
  <c r="V283" i="14"/>
  <c r="CN283" i="14"/>
  <c r="AB283" i="14"/>
  <c r="CG283" i="14"/>
  <c r="DM283" i="14"/>
  <c r="EI283" i="14"/>
  <c r="BW283" i="14"/>
  <c r="EH283" i="14"/>
  <c r="BV283" i="14"/>
  <c r="EG283" i="14"/>
  <c r="BU283" i="14"/>
  <c r="EF283" i="14"/>
  <c r="BT283" i="14"/>
  <c r="EM283" i="14"/>
  <c r="CA283" i="14"/>
  <c r="EL283" i="14"/>
  <c r="BZ283" i="14"/>
  <c r="N283" i="14"/>
  <c r="CF283" i="14"/>
  <c r="T283" i="14"/>
  <c r="U283" i="14"/>
  <c r="BA283" i="14"/>
  <c r="EA283" i="14"/>
  <c r="BO283" i="14"/>
  <c r="DZ283" i="14"/>
  <c r="BN283" i="14"/>
  <c r="DY283" i="14"/>
  <c r="BM283" i="14"/>
  <c r="DX283" i="14"/>
  <c r="BL283" i="14"/>
  <c r="EE283" i="14"/>
  <c r="BS283" i="14"/>
  <c r="ED283" i="14"/>
  <c r="BR283" i="14"/>
  <c r="EJ283" i="14"/>
  <c r="BX283" i="14"/>
  <c r="DE283" i="14"/>
  <c r="EK283" i="14"/>
  <c r="AY283" i="14"/>
  <c r="AW283" i="14"/>
  <c r="BC283" i="14"/>
  <c r="BH283" i="14"/>
  <c r="DR283" i="14"/>
  <c r="DP283" i="14"/>
  <c r="DV283" i="14"/>
  <c r="AS283" i="14"/>
  <c r="DJ283" i="14"/>
  <c r="DH283" i="14"/>
  <c r="DN283" i="14"/>
  <c r="CW283" i="14"/>
  <c r="BF283" i="14"/>
  <c r="BD283" i="14"/>
  <c r="BJ283" i="14"/>
  <c r="BY283" i="14"/>
  <c r="AX283" i="14"/>
  <c r="AV283" i="14"/>
  <c r="BB283" i="14"/>
  <c r="EC283" i="14"/>
  <c r="DS283" i="14"/>
  <c r="DQ283" i="14"/>
  <c r="DW283" i="14"/>
  <c r="EB283" i="14"/>
  <c r="BG283" i="14"/>
  <c r="BE283" i="14"/>
  <c r="BK283" i="14"/>
  <c r="BP283" i="14"/>
  <c r="DK283" i="14"/>
  <c r="DI283" i="14"/>
  <c r="DO283" i="14"/>
  <c r="DT283" i="14"/>
  <c r="DV153" i="14"/>
  <c r="BJ153" i="14"/>
  <c r="EC153" i="14"/>
  <c r="BQ153" i="14"/>
  <c r="EB153" i="14"/>
  <c r="BP153" i="14"/>
  <c r="EA153" i="14"/>
  <c r="BO153" i="14"/>
  <c r="DZ153" i="14"/>
  <c r="BN153" i="14"/>
  <c r="DY153" i="14"/>
  <c r="BM153" i="14"/>
  <c r="DX153" i="14"/>
  <c r="BL153" i="14"/>
  <c r="EE153" i="14"/>
  <c r="BS153" i="14"/>
  <c r="DN153" i="14"/>
  <c r="BB153" i="14"/>
  <c r="DU153" i="14"/>
  <c r="BI153" i="14"/>
  <c r="DT153" i="14"/>
  <c r="BH153" i="14"/>
  <c r="DS153" i="14"/>
  <c r="BG153" i="14"/>
  <c r="DR153" i="14"/>
  <c r="BF153" i="14"/>
  <c r="DQ153" i="14"/>
  <c r="BE153" i="14"/>
  <c r="DP153" i="14"/>
  <c r="BD153" i="14"/>
  <c r="DW153" i="14"/>
  <c r="BK153" i="14"/>
  <c r="CX153" i="14"/>
  <c r="AL153" i="14"/>
  <c r="DE153" i="14"/>
  <c r="AS153" i="14"/>
  <c r="DD153" i="14"/>
  <c r="AR153" i="14"/>
  <c r="DC153" i="14"/>
  <c r="AQ153" i="14"/>
  <c r="DB153" i="14"/>
  <c r="AP153" i="14"/>
  <c r="DA153" i="14"/>
  <c r="AO153" i="14"/>
  <c r="CZ153" i="14"/>
  <c r="ED153" i="14"/>
  <c r="BR153" i="14"/>
  <c r="EK153" i="14"/>
  <c r="BY153" i="14"/>
  <c r="EJ153" i="14"/>
  <c r="BX153" i="14"/>
  <c r="EI153" i="14"/>
  <c r="BW153" i="14"/>
  <c r="EH153" i="14"/>
  <c r="BV153" i="14"/>
  <c r="EG153" i="14"/>
  <c r="BU153" i="14"/>
  <c r="EF153" i="14"/>
  <c r="BT153" i="14"/>
  <c r="EM153" i="14"/>
  <c r="CA153" i="14"/>
  <c r="EL153" i="14"/>
  <c r="N153" i="14"/>
  <c r="U153" i="14"/>
  <c r="T153" i="14"/>
  <c r="S153" i="14"/>
  <c r="R153" i="14"/>
  <c r="Q153" i="14"/>
  <c r="X153" i="14"/>
  <c r="AU153" i="14"/>
  <c r="DF153" i="14"/>
  <c r="DM153" i="14"/>
  <c r="DL153" i="14"/>
  <c r="DK153" i="14"/>
  <c r="DJ153" i="14"/>
  <c r="DI153" i="14"/>
  <c r="DH153" i="14"/>
  <c r="P153" i="14"/>
  <c r="AM153" i="14"/>
  <c r="AD153" i="14"/>
  <c r="AG153" i="14"/>
  <c r="CP153" i="14"/>
  <c r="CW153" i="14"/>
  <c r="CV153" i="14"/>
  <c r="CU153" i="14"/>
  <c r="CT153" i="14"/>
  <c r="CS153" i="14"/>
  <c r="CR153" i="14"/>
  <c r="DO153" i="14"/>
  <c r="AE153" i="14"/>
  <c r="AI153" i="14"/>
  <c r="CH153" i="14"/>
  <c r="CO153" i="14"/>
  <c r="CN153" i="14"/>
  <c r="CM153" i="14"/>
  <c r="CL153" i="14"/>
  <c r="CK153" i="14"/>
  <c r="CJ153" i="14"/>
  <c r="DG153" i="14"/>
  <c r="W153" i="14"/>
  <c r="AJ153" i="14"/>
  <c r="CI153" i="14"/>
  <c r="BZ153" i="14"/>
  <c r="CG153" i="14"/>
  <c r="CF153" i="14"/>
  <c r="CE153" i="14"/>
  <c r="CD153" i="14"/>
  <c r="CC153" i="14"/>
  <c r="CB153" i="14"/>
  <c r="CY153" i="14"/>
  <c r="AK153" i="14"/>
  <c r="AN153" i="14"/>
  <c r="AT153" i="14"/>
  <c r="BA153" i="14"/>
  <c r="AZ153" i="14"/>
  <c r="AY153" i="14"/>
  <c r="AX153" i="14"/>
  <c r="AW153" i="14"/>
  <c r="AV153" i="14"/>
  <c r="CQ153" i="14"/>
  <c r="AH153" i="14"/>
  <c r="V153" i="14"/>
  <c r="AC153" i="14"/>
  <c r="AB153" i="14"/>
  <c r="AA153" i="14"/>
  <c r="Z153" i="14"/>
  <c r="Y153" i="14"/>
  <c r="AF153" i="14"/>
  <c r="BC153" i="14"/>
  <c r="CH310" i="14"/>
  <c r="V310" i="14"/>
  <c r="BZ310" i="14"/>
  <c r="EK310" i="14"/>
  <c r="BY310" i="14"/>
  <c r="EJ310" i="14"/>
  <c r="BX310" i="14"/>
  <c r="EI310" i="14"/>
  <c r="BW310" i="14"/>
  <c r="EH310" i="14"/>
  <c r="BV310" i="14"/>
  <c r="EG310" i="14"/>
  <c r="BU310" i="14"/>
  <c r="EM310" i="14"/>
  <c r="CA310" i="14"/>
  <c r="DP310" i="14"/>
  <c r="CJ310" i="14"/>
  <c r="EL310" i="14"/>
  <c r="BR310" i="14"/>
  <c r="EC310" i="14"/>
  <c r="BQ310" i="14"/>
  <c r="EB310" i="14"/>
  <c r="BP310" i="14"/>
  <c r="EA310" i="14"/>
  <c r="BO310" i="14"/>
  <c r="DZ310" i="14"/>
  <c r="BN310" i="14"/>
  <c r="DY310" i="14"/>
  <c r="BM310" i="14"/>
  <c r="EE310" i="14"/>
  <c r="BS310" i="14"/>
  <c r="BD310" i="14"/>
  <c r="X310" i="14"/>
  <c r="ED310" i="14"/>
  <c r="BJ310" i="14"/>
  <c r="DU310" i="14"/>
  <c r="BI310" i="14"/>
  <c r="DT310" i="14"/>
  <c r="BH310" i="14"/>
  <c r="DS310" i="14"/>
  <c r="BG310" i="14"/>
  <c r="DR310" i="14"/>
  <c r="BF310" i="14"/>
  <c r="DQ310" i="14"/>
  <c r="BE310" i="14"/>
  <c r="DW310" i="14"/>
  <c r="BK310" i="14"/>
  <c r="DH310" i="14"/>
  <c r="CB310" i="14"/>
  <c r="DV310" i="14"/>
  <c r="BB310" i="14"/>
  <c r="DM310" i="14"/>
  <c r="BA310" i="14"/>
  <c r="DL310" i="14"/>
  <c r="AZ310" i="14"/>
  <c r="DK310" i="14"/>
  <c r="AY310" i="14"/>
  <c r="DJ310" i="14"/>
  <c r="AX310" i="14"/>
  <c r="DI310" i="14"/>
  <c r="AW310" i="14"/>
  <c r="DO310" i="14"/>
  <c r="BC310" i="14"/>
  <c r="AV310" i="14"/>
  <c r="P310" i="14"/>
  <c r="DN310" i="14"/>
  <c r="AT310" i="14"/>
  <c r="DE310" i="14"/>
  <c r="AS310" i="14"/>
  <c r="DD310" i="14"/>
  <c r="AR310" i="14"/>
  <c r="DC310" i="14"/>
  <c r="AQ310" i="14"/>
  <c r="DB310" i="14"/>
  <c r="AP310" i="14"/>
  <c r="DA310" i="14"/>
  <c r="AO310" i="14"/>
  <c r="DG310" i="14"/>
  <c r="AU310" i="14"/>
  <c r="CZ310" i="14"/>
  <c r="DX310" i="14"/>
  <c r="DF310" i="14"/>
  <c r="AL310" i="14"/>
  <c r="CW310" i="14"/>
  <c r="AK310" i="14"/>
  <c r="CV310" i="14"/>
  <c r="AJ310" i="14"/>
  <c r="CU310" i="14"/>
  <c r="AI310" i="14"/>
  <c r="CT310" i="14"/>
  <c r="AH310" i="14"/>
  <c r="CS310" i="14"/>
  <c r="AG310" i="14"/>
  <c r="CY310" i="14"/>
  <c r="AM310" i="14"/>
  <c r="AN310" i="14"/>
  <c r="BL310" i="14"/>
  <c r="CP310" i="14"/>
  <c r="N310" i="14"/>
  <c r="CG310" i="14"/>
  <c r="U310" i="14"/>
  <c r="CF310" i="14"/>
  <c r="T310" i="14"/>
  <c r="CE310" i="14"/>
  <c r="S310" i="14"/>
  <c r="CD310" i="14"/>
  <c r="R310" i="14"/>
  <c r="CC310" i="14"/>
  <c r="Q310" i="14"/>
  <c r="CI310" i="14"/>
  <c r="W310" i="14"/>
  <c r="AF310" i="14"/>
  <c r="BT310" i="14"/>
  <c r="CN310" i="14"/>
  <c r="CQ310" i="14"/>
  <c r="AB310" i="14"/>
  <c r="AE310" i="14"/>
  <c r="CM310" i="14"/>
  <c r="CR310" i="14"/>
  <c r="AA310" i="14"/>
  <c r="EF310" i="14"/>
  <c r="CX310" i="14"/>
  <c r="CL310" i="14"/>
  <c r="AD310" i="14"/>
  <c r="Z310" i="14"/>
  <c r="AC310" i="14"/>
  <c r="Y310" i="14"/>
  <c r="CO310" i="14"/>
  <c r="CK310" i="14"/>
  <c r="DT180" i="14"/>
  <c r="BH180" i="14"/>
  <c r="DS180" i="14"/>
  <c r="BG180" i="14"/>
  <c r="DR180" i="14"/>
  <c r="BF180" i="14"/>
  <c r="DQ180" i="14"/>
  <c r="BE180" i="14"/>
  <c r="DP180" i="14"/>
  <c r="BD180" i="14"/>
  <c r="DW180" i="14"/>
  <c r="BK180" i="14"/>
  <c r="DV180" i="14"/>
  <c r="BJ180" i="14"/>
  <c r="EC180" i="14"/>
  <c r="BQ180" i="14"/>
  <c r="DL180" i="14"/>
  <c r="AZ180" i="14"/>
  <c r="DK180" i="14"/>
  <c r="AY180" i="14"/>
  <c r="DJ180" i="14"/>
  <c r="AX180" i="14"/>
  <c r="DI180" i="14"/>
  <c r="AW180" i="14"/>
  <c r="DH180" i="14"/>
  <c r="AV180" i="14"/>
  <c r="DO180" i="14"/>
  <c r="BC180" i="14"/>
  <c r="DN180" i="14"/>
  <c r="BB180" i="14"/>
  <c r="DU180" i="14"/>
  <c r="BI180" i="14"/>
  <c r="DD180" i="14"/>
  <c r="AR180" i="14"/>
  <c r="DC180" i="14"/>
  <c r="AQ180" i="14"/>
  <c r="DB180" i="14"/>
  <c r="AP180" i="14"/>
  <c r="DA180" i="14"/>
  <c r="AO180" i="14"/>
  <c r="CZ180" i="14"/>
  <c r="AN180" i="14"/>
  <c r="DG180" i="14"/>
  <c r="AU180" i="14"/>
  <c r="DF180" i="14"/>
  <c r="AT180" i="14"/>
  <c r="DM180" i="14"/>
  <c r="BA180" i="14"/>
  <c r="CV180" i="14"/>
  <c r="AJ180" i="14"/>
  <c r="CU180" i="14"/>
  <c r="AI180" i="14"/>
  <c r="CT180" i="14"/>
  <c r="AH180" i="14"/>
  <c r="CS180" i="14"/>
  <c r="AG180" i="14"/>
  <c r="CR180" i="14"/>
  <c r="AF180" i="14"/>
  <c r="CY180" i="14"/>
  <c r="AM180" i="14"/>
  <c r="CX180" i="14"/>
  <c r="AL180" i="14"/>
  <c r="DE180" i="14"/>
  <c r="AS180" i="14"/>
  <c r="CN180" i="14"/>
  <c r="AB180" i="14"/>
  <c r="CM180" i="14"/>
  <c r="AA180" i="14"/>
  <c r="CL180" i="14"/>
  <c r="Z180" i="14"/>
  <c r="CK180" i="14"/>
  <c r="Y180" i="14"/>
  <c r="CJ180" i="14"/>
  <c r="X180" i="14"/>
  <c r="CQ180" i="14"/>
  <c r="AE180" i="14"/>
  <c r="CP180" i="14"/>
  <c r="AD180" i="14"/>
  <c r="CW180" i="14"/>
  <c r="AK180" i="14"/>
  <c r="CF180" i="14"/>
  <c r="T180" i="14"/>
  <c r="CE180" i="14"/>
  <c r="S180" i="14"/>
  <c r="CD180" i="14"/>
  <c r="R180" i="14"/>
  <c r="CC180" i="14"/>
  <c r="Q180" i="14"/>
  <c r="CB180" i="14"/>
  <c r="P180" i="14"/>
  <c r="CI180" i="14"/>
  <c r="W180" i="14"/>
  <c r="CH180" i="14"/>
  <c r="V180" i="14"/>
  <c r="CO180" i="14"/>
  <c r="AC180" i="14"/>
  <c r="EJ180" i="14"/>
  <c r="BX180" i="14"/>
  <c r="EI180" i="14"/>
  <c r="BW180" i="14"/>
  <c r="EH180" i="14"/>
  <c r="BV180" i="14"/>
  <c r="EG180" i="14"/>
  <c r="BU180" i="14"/>
  <c r="EF180" i="14"/>
  <c r="BT180" i="14"/>
  <c r="EM180" i="14"/>
  <c r="CA180" i="14"/>
  <c r="EL180" i="14"/>
  <c r="BZ180" i="14"/>
  <c r="N180" i="14"/>
  <c r="CG180" i="14"/>
  <c r="U180" i="14"/>
  <c r="EA180" i="14"/>
  <c r="EE180" i="14"/>
  <c r="BO180" i="14"/>
  <c r="BS180" i="14"/>
  <c r="DZ180" i="14"/>
  <c r="ED180" i="14"/>
  <c r="BN180" i="14"/>
  <c r="BR180" i="14"/>
  <c r="DY180" i="14"/>
  <c r="EK180" i="14"/>
  <c r="BM180" i="14"/>
  <c r="BY180" i="14"/>
  <c r="BP180" i="14"/>
  <c r="BL180" i="14"/>
  <c r="EB180" i="14"/>
  <c r="DX180" i="14"/>
  <c r="DG294" i="14"/>
  <c r="AU294" i="14"/>
  <c r="DF294" i="14"/>
  <c r="AT294" i="14"/>
  <c r="DM294" i="14"/>
  <c r="BA294" i="14"/>
  <c r="DL294" i="14"/>
  <c r="AZ294" i="14"/>
  <c r="DK294" i="14"/>
  <c r="AY294" i="14"/>
  <c r="DJ294" i="14"/>
  <c r="AX294" i="14"/>
  <c r="DH294" i="14"/>
  <c r="AV294" i="14"/>
  <c r="BE294" i="14"/>
  <c r="Y294" i="14"/>
  <c r="CY294" i="14"/>
  <c r="AM294" i="14"/>
  <c r="CX294" i="14"/>
  <c r="AL294" i="14"/>
  <c r="DE294" i="14"/>
  <c r="AS294" i="14"/>
  <c r="DD294" i="14"/>
  <c r="AR294" i="14"/>
  <c r="DC294" i="14"/>
  <c r="AQ294" i="14"/>
  <c r="DB294" i="14"/>
  <c r="AP294" i="14"/>
  <c r="CZ294" i="14"/>
  <c r="AN294" i="14"/>
  <c r="DI294" i="14"/>
  <c r="CC294" i="14"/>
  <c r="CI294" i="14"/>
  <c r="W294" i="14"/>
  <c r="CH294" i="14"/>
  <c r="V294" i="14"/>
  <c r="CO294" i="14"/>
  <c r="AC294" i="14"/>
  <c r="CN294" i="14"/>
  <c r="AB294" i="14"/>
  <c r="CM294" i="14"/>
  <c r="AA294" i="14"/>
  <c r="CL294" i="14"/>
  <c r="Z294" i="14"/>
  <c r="CJ294" i="14"/>
  <c r="X294" i="14"/>
  <c r="DA294" i="14"/>
  <c r="EG294" i="14"/>
  <c r="EM294" i="14"/>
  <c r="CA294" i="14"/>
  <c r="EL294" i="14"/>
  <c r="BZ294" i="14"/>
  <c r="N294" i="14"/>
  <c r="CG294" i="14"/>
  <c r="U294" i="14"/>
  <c r="CF294" i="14"/>
  <c r="T294" i="14"/>
  <c r="CE294" i="14"/>
  <c r="S294" i="14"/>
  <c r="CD294" i="14"/>
  <c r="R294" i="14"/>
  <c r="CB294" i="14"/>
  <c r="P294" i="14"/>
  <c r="AO294" i="14"/>
  <c r="BU294" i="14"/>
  <c r="EE294" i="14"/>
  <c r="BS294" i="14"/>
  <c r="ED294" i="14"/>
  <c r="BR294" i="14"/>
  <c r="EK294" i="14"/>
  <c r="BY294" i="14"/>
  <c r="EJ294" i="14"/>
  <c r="BX294" i="14"/>
  <c r="EI294" i="14"/>
  <c r="BW294" i="14"/>
  <c r="EH294" i="14"/>
  <c r="BV294" i="14"/>
  <c r="EF294" i="14"/>
  <c r="BT294" i="14"/>
  <c r="DY294" i="14"/>
  <c r="CS294" i="14"/>
  <c r="DW294" i="14"/>
  <c r="BK294" i="14"/>
  <c r="DV294" i="14"/>
  <c r="BJ294" i="14"/>
  <c r="EC294" i="14"/>
  <c r="BQ294" i="14"/>
  <c r="EB294" i="14"/>
  <c r="BP294" i="14"/>
  <c r="EA294" i="14"/>
  <c r="BO294" i="14"/>
  <c r="DZ294" i="14"/>
  <c r="BN294" i="14"/>
  <c r="DX294" i="14"/>
  <c r="BL294" i="14"/>
  <c r="BM294" i="14"/>
  <c r="AG294" i="14"/>
  <c r="AE294" i="14"/>
  <c r="AK294" i="14"/>
  <c r="AI294" i="14"/>
  <c r="AF294" i="14"/>
  <c r="DN294" i="14"/>
  <c r="DT294" i="14"/>
  <c r="DR294" i="14"/>
  <c r="DQ294" i="14"/>
  <c r="CP294" i="14"/>
  <c r="CV294" i="14"/>
  <c r="CT294" i="14"/>
  <c r="AW294" i="14"/>
  <c r="BB294" i="14"/>
  <c r="BH294" i="14"/>
  <c r="BF294" i="14"/>
  <c r="CK294" i="14"/>
  <c r="AD294" i="14"/>
  <c r="AJ294" i="14"/>
  <c r="AH294" i="14"/>
  <c r="Q294" i="14"/>
  <c r="DO294" i="14"/>
  <c r="DU294" i="14"/>
  <c r="DS294" i="14"/>
  <c r="DP294" i="14"/>
  <c r="CQ294" i="14"/>
  <c r="CW294" i="14"/>
  <c r="CU294" i="14"/>
  <c r="CR294" i="14"/>
  <c r="BC294" i="14"/>
  <c r="BI294" i="14"/>
  <c r="BG294" i="14"/>
  <c r="BD294" i="14"/>
  <c r="CP119" i="14"/>
  <c r="AD119" i="14"/>
  <c r="CW119" i="14"/>
  <c r="AK119" i="14"/>
  <c r="CV119" i="14"/>
  <c r="AJ119" i="14"/>
  <c r="CU119" i="14"/>
  <c r="AI119" i="14"/>
  <c r="CT119" i="14"/>
  <c r="AH119" i="14"/>
  <c r="CS119" i="14"/>
  <c r="AG119" i="14"/>
  <c r="CR119" i="14"/>
  <c r="AF119" i="14"/>
  <c r="CY119" i="14"/>
  <c r="AM119" i="14"/>
  <c r="CH119" i="14"/>
  <c r="V119" i="14"/>
  <c r="CO119" i="14"/>
  <c r="AC119" i="14"/>
  <c r="CN119" i="14"/>
  <c r="AB119" i="14"/>
  <c r="CM119" i="14"/>
  <c r="AA119" i="14"/>
  <c r="CL119" i="14"/>
  <c r="Z119" i="14"/>
  <c r="CK119" i="14"/>
  <c r="Y119" i="14"/>
  <c r="CJ119" i="14"/>
  <c r="X119" i="14"/>
  <c r="CQ119" i="14"/>
  <c r="AE119" i="14"/>
  <c r="EL119" i="14"/>
  <c r="BZ119" i="14"/>
  <c r="N119" i="14"/>
  <c r="CG119" i="14"/>
  <c r="U119" i="14"/>
  <c r="CF119" i="14"/>
  <c r="T119" i="14"/>
  <c r="CE119" i="14"/>
  <c r="S119" i="14"/>
  <c r="CD119" i="14"/>
  <c r="R119" i="14"/>
  <c r="CC119" i="14"/>
  <c r="Q119" i="14"/>
  <c r="CB119" i="14"/>
  <c r="P119" i="14"/>
  <c r="CI119" i="14"/>
  <c r="W119" i="14"/>
  <c r="ED119" i="14"/>
  <c r="BR119" i="14"/>
  <c r="EK119" i="14"/>
  <c r="BY119" i="14"/>
  <c r="EJ119" i="14"/>
  <c r="BX119" i="14"/>
  <c r="EI119" i="14"/>
  <c r="BW119" i="14"/>
  <c r="EH119" i="14"/>
  <c r="BV119" i="14"/>
  <c r="EG119" i="14"/>
  <c r="BU119" i="14"/>
  <c r="EF119" i="14"/>
  <c r="BT119" i="14"/>
  <c r="EM119" i="14"/>
  <c r="CA119" i="14"/>
  <c r="DV119" i="14"/>
  <c r="BJ119" i="14"/>
  <c r="EC119" i="14"/>
  <c r="BQ119" i="14"/>
  <c r="EB119" i="14"/>
  <c r="BP119" i="14"/>
  <c r="EA119" i="14"/>
  <c r="BO119" i="14"/>
  <c r="DZ119" i="14"/>
  <c r="BN119" i="14"/>
  <c r="DY119" i="14"/>
  <c r="BM119" i="14"/>
  <c r="DX119" i="14"/>
  <c r="BL119" i="14"/>
  <c r="EE119" i="14"/>
  <c r="BS119" i="14"/>
  <c r="DN119" i="14"/>
  <c r="BB119" i="14"/>
  <c r="DU119" i="14"/>
  <c r="BI119" i="14"/>
  <c r="DT119" i="14"/>
  <c r="BH119" i="14"/>
  <c r="DS119" i="14"/>
  <c r="CX119" i="14"/>
  <c r="AL119" i="14"/>
  <c r="DE119" i="14"/>
  <c r="AS119" i="14"/>
  <c r="DD119" i="14"/>
  <c r="AR119" i="14"/>
  <c r="DC119" i="14"/>
  <c r="AQ119" i="14"/>
  <c r="DB119" i="14"/>
  <c r="AP119" i="14"/>
  <c r="DA119" i="14"/>
  <c r="AO119" i="14"/>
  <c r="CZ119" i="14"/>
  <c r="AN119" i="14"/>
  <c r="DG119" i="14"/>
  <c r="AU119" i="14"/>
  <c r="BA119" i="14"/>
  <c r="BF119" i="14"/>
  <c r="BD119" i="14"/>
  <c r="DL119" i="14"/>
  <c r="AX119" i="14"/>
  <c r="AV119" i="14"/>
  <c r="AZ119" i="14"/>
  <c r="DQ119" i="14"/>
  <c r="DW119" i="14"/>
  <c r="DK119" i="14"/>
  <c r="DI119" i="14"/>
  <c r="DO119" i="14"/>
  <c r="BG119" i="14"/>
  <c r="BE119" i="14"/>
  <c r="BK119" i="14"/>
  <c r="DF119" i="14"/>
  <c r="AY119" i="14"/>
  <c r="AW119" i="14"/>
  <c r="BC119" i="14"/>
  <c r="DM119" i="14"/>
  <c r="DJ119" i="14"/>
  <c r="DH119" i="14"/>
  <c r="AT119" i="14"/>
  <c r="DR119" i="14"/>
  <c r="DP119" i="14"/>
  <c r="EF193" i="14"/>
  <c r="DW193" i="14"/>
  <c r="BK193" i="14"/>
  <c r="DV193" i="14"/>
  <c r="BJ193" i="14"/>
  <c r="EC193" i="14"/>
  <c r="EH193" i="14"/>
  <c r="BV193" i="14"/>
  <c r="DK193" i="14"/>
  <c r="DI193" i="14"/>
  <c r="EG193" i="14"/>
  <c r="P193" i="14"/>
  <c r="AA193" i="14"/>
  <c r="Y193" i="14"/>
  <c r="X193" i="14"/>
  <c r="U193" i="14"/>
  <c r="T193" i="14"/>
  <c r="DX193" i="14"/>
  <c r="DO193" i="14"/>
  <c r="BC193" i="14"/>
  <c r="DN193" i="14"/>
  <c r="BB193" i="14"/>
  <c r="EJ193" i="14"/>
  <c r="DZ193" i="14"/>
  <c r="BN193" i="14"/>
  <c r="CS193" i="14"/>
  <c r="CO193" i="14"/>
  <c r="DE193" i="14"/>
  <c r="DY193" i="14"/>
  <c r="DU193" i="14"/>
  <c r="DS193" i="14"/>
  <c r="DQ193" i="14"/>
  <c r="DM193" i="14"/>
  <c r="DP193" i="14"/>
  <c r="DG193" i="14"/>
  <c r="DH193" i="14"/>
  <c r="CY193" i="14"/>
  <c r="AM193" i="14"/>
  <c r="CX193" i="14"/>
  <c r="AL193" i="14"/>
  <c r="DT193" i="14"/>
  <c r="DJ193" i="14"/>
  <c r="AX193" i="14"/>
  <c r="BQ193" i="14"/>
  <c r="BP193" i="14"/>
  <c r="CB193" i="14"/>
  <c r="CM193" i="14"/>
  <c r="CK193" i="14"/>
  <c r="CJ193" i="14"/>
  <c r="CG193" i="14"/>
  <c r="CF193" i="14"/>
  <c r="CZ193" i="14"/>
  <c r="CQ193" i="14"/>
  <c r="AE193" i="14"/>
  <c r="CP193" i="14"/>
  <c r="AD193" i="14"/>
  <c r="DL193" i="14"/>
  <c r="DB193" i="14"/>
  <c r="AP193" i="14"/>
  <c r="BE193" i="14"/>
  <c r="BD193" i="14"/>
  <c r="BO193" i="14"/>
  <c r="BY193" i="14"/>
  <c r="BX193" i="14"/>
  <c r="BW193" i="14"/>
  <c r="BU193" i="14"/>
  <c r="BT193" i="14"/>
  <c r="CR193" i="14"/>
  <c r="CI193" i="14"/>
  <c r="W193" i="14"/>
  <c r="CH193" i="14"/>
  <c r="V193" i="14"/>
  <c r="DD193" i="14"/>
  <c r="CT193" i="14"/>
  <c r="AH193" i="14"/>
  <c r="AR193" i="14"/>
  <c r="AQ193" i="14"/>
  <c r="BA193" i="14"/>
  <c r="BM193" i="14"/>
  <c r="BL193" i="14"/>
  <c r="BI193" i="14"/>
  <c r="BH193" i="14"/>
  <c r="BG193" i="14"/>
  <c r="EM193" i="14"/>
  <c r="CA193" i="14"/>
  <c r="EL193" i="14"/>
  <c r="BZ193" i="14"/>
  <c r="N193" i="14"/>
  <c r="EI193" i="14"/>
  <c r="CL193" i="14"/>
  <c r="Z193" i="14"/>
  <c r="AF193" i="14"/>
  <c r="AC193" i="14"/>
  <c r="AO193" i="14"/>
  <c r="AZ193" i="14"/>
  <c r="AY193" i="14"/>
  <c r="AW193" i="14"/>
  <c r="AV193" i="14"/>
  <c r="AS193" i="14"/>
  <c r="EK193" i="14"/>
  <c r="S193" i="14"/>
  <c r="AK193" i="14"/>
  <c r="EE193" i="14"/>
  <c r="EB193" i="14"/>
  <c r="CC193" i="14"/>
  <c r="CW193" i="14"/>
  <c r="BS193" i="14"/>
  <c r="EA193" i="14"/>
  <c r="Q193" i="14"/>
  <c r="AJ193" i="14"/>
  <c r="AU193" i="14"/>
  <c r="DR193" i="14"/>
  <c r="CN193" i="14"/>
  <c r="CV193" i="14"/>
  <c r="ED193" i="14"/>
  <c r="CD193" i="14"/>
  <c r="AB193" i="14"/>
  <c r="AI193" i="14"/>
  <c r="DF193" i="14"/>
  <c r="BF193" i="14"/>
  <c r="DC193" i="14"/>
  <c r="CU193" i="14"/>
  <c r="BR193" i="14"/>
  <c r="R193" i="14"/>
  <c r="AN193" i="14"/>
  <c r="AG193" i="14"/>
  <c r="DA193" i="14"/>
  <c r="AT193" i="14"/>
  <c r="CE193" i="14"/>
  <c r="DJ108" i="14"/>
  <c r="AX108" i="14"/>
  <c r="DI108" i="14"/>
  <c r="AW108" i="14"/>
  <c r="DH108" i="14"/>
  <c r="AV108" i="14"/>
  <c r="DO108" i="14"/>
  <c r="BC108" i="14"/>
  <c r="DN108" i="14"/>
  <c r="BB108" i="14"/>
  <c r="DU108" i="14"/>
  <c r="BI108" i="14"/>
  <c r="DT108" i="14"/>
  <c r="BH108" i="14"/>
  <c r="DS108" i="14"/>
  <c r="BG108" i="14"/>
  <c r="DB108" i="14"/>
  <c r="AP108" i="14"/>
  <c r="DA108" i="14"/>
  <c r="AO108" i="14"/>
  <c r="CZ108" i="14"/>
  <c r="AN108" i="14"/>
  <c r="DG108" i="14"/>
  <c r="AU108" i="14"/>
  <c r="DF108" i="14"/>
  <c r="AT108" i="14"/>
  <c r="DM108" i="14"/>
  <c r="BA108" i="14"/>
  <c r="DL108" i="14"/>
  <c r="AZ108" i="14"/>
  <c r="DK108" i="14"/>
  <c r="AY108" i="14"/>
  <c r="CL108" i="14"/>
  <c r="Z108" i="14"/>
  <c r="CK108" i="14"/>
  <c r="Y108" i="14"/>
  <c r="CJ108" i="14"/>
  <c r="X108" i="14"/>
  <c r="CQ108" i="14"/>
  <c r="AE108" i="14"/>
  <c r="CP108" i="14"/>
  <c r="AD108" i="14"/>
  <c r="CW108" i="14"/>
  <c r="AK108" i="14"/>
  <c r="CV108" i="14"/>
  <c r="AJ108" i="14"/>
  <c r="CU108" i="14"/>
  <c r="AI108" i="14"/>
  <c r="EH108" i="14"/>
  <c r="BV108" i="14"/>
  <c r="EG108" i="14"/>
  <c r="BU108" i="14"/>
  <c r="EF108" i="14"/>
  <c r="BT108" i="14"/>
  <c r="EM108" i="14"/>
  <c r="DR108" i="14"/>
  <c r="BF108" i="14"/>
  <c r="DQ108" i="14"/>
  <c r="BE108" i="14"/>
  <c r="DP108" i="14"/>
  <c r="BD108" i="14"/>
  <c r="DW108" i="14"/>
  <c r="BK108" i="14"/>
  <c r="DV108" i="14"/>
  <c r="BJ108" i="14"/>
  <c r="EC108" i="14"/>
  <c r="BQ108" i="14"/>
  <c r="EB108" i="14"/>
  <c r="BP108" i="14"/>
  <c r="EA108" i="14"/>
  <c r="BO108" i="14"/>
  <c r="CD108" i="14"/>
  <c r="AG108" i="14"/>
  <c r="EE108" i="14"/>
  <c r="ED108" i="14"/>
  <c r="EK108" i="14"/>
  <c r="EJ108" i="14"/>
  <c r="EI108" i="14"/>
  <c r="BN108" i="14"/>
  <c r="Q108" i="14"/>
  <c r="CY108" i="14"/>
  <c r="CX108" i="14"/>
  <c r="DE108" i="14"/>
  <c r="DD108" i="14"/>
  <c r="DC108" i="14"/>
  <c r="AF108" i="14"/>
  <c r="AH108" i="14"/>
  <c r="DX108" i="14"/>
  <c r="CI108" i="14"/>
  <c r="CH108" i="14"/>
  <c r="CO108" i="14"/>
  <c r="CN108" i="14"/>
  <c r="CM108" i="14"/>
  <c r="CC108" i="14"/>
  <c r="AB108" i="14"/>
  <c r="R108" i="14"/>
  <c r="CR108" i="14"/>
  <c r="CA108" i="14"/>
  <c r="BZ108" i="14"/>
  <c r="CG108" i="14"/>
  <c r="CF108" i="14"/>
  <c r="CE108" i="14"/>
  <c r="V108" i="14"/>
  <c r="DY108" i="14"/>
  <c r="CB108" i="14"/>
  <c r="BS108" i="14"/>
  <c r="BR108" i="14"/>
  <c r="BY108" i="14"/>
  <c r="BX108" i="14"/>
  <c r="BW108" i="14"/>
  <c r="DZ108" i="14"/>
  <c r="AC108" i="14"/>
  <c r="CS108" i="14"/>
  <c r="BL108" i="14"/>
  <c r="AM108" i="14"/>
  <c r="AL108" i="14"/>
  <c r="AS108" i="14"/>
  <c r="AR108" i="14"/>
  <c r="AQ108" i="14"/>
  <c r="W108" i="14"/>
  <c r="AA108" i="14"/>
  <c r="CT108" i="14"/>
  <c r="BM108" i="14"/>
  <c r="P108" i="14"/>
  <c r="EL108" i="14"/>
  <c r="N108" i="14"/>
  <c r="U108" i="14"/>
  <c r="T108" i="14"/>
  <c r="S108" i="14"/>
  <c r="DB124" i="14"/>
  <c r="AP124" i="14"/>
  <c r="DA124" i="14"/>
  <c r="AO124" i="14"/>
  <c r="CZ124" i="14"/>
  <c r="AN124" i="14"/>
  <c r="DG124" i="14"/>
  <c r="AU124" i="14"/>
  <c r="DF124" i="14"/>
  <c r="AT124" i="14"/>
  <c r="DM124" i="14"/>
  <c r="BA124" i="14"/>
  <c r="DL124" i="14"/>
  <c r="AZ124" i="14"/>
  <c r="DK124" i="14"/>
  <c r="AY124" i="14"/>
  <c r="CT124" i="14"/>
  <c r="AH124" i="14"/>
  <c r="CS124" i="14"/>
  <c r="AG124" i="14"/>
  <c r="CR124" i="14"/>
  <c r="AF124" i="14"/>
  <c r="CY124" i="14"/>
  <c r="AM124" i="14"/>
  <c r="CX124" i="14"/>
  <c r="AL124" i="14"/>
  <c r="DE124" i="14"/>
  <c r="AS124" i="14"/>
  <c r="DD124" i="14"/>
  <c r="AR124" i="14"/>
  <c r="DC124" i="14"/>
  <c r="AQ124" i="14"/>
  <c r="CL124" i="14"/>
  <c r="Z124" i="14"/>
  <c r="CK124" i="14"/>
  <c r="Y124" i="14"/>
  <c r="CJ124" i="14"/>
  <c r="X124" i="14"/>
  <c r="CQ124" i="14"/>
  <c r="AE124" i="14"/>
  <c r="CP124" i="14"/>
  <c r="AD124" i="14"/>
  <c r="CW124" i="14"/>
  <c r="AK124" i="14"/>
  <c r="CV124" i="14"/>
  <c r="AJ124" i="14"/>
  <c r="CD124" i="14"/>
  <c r="R124" i="14"/>
  <c r="CC124" i="14"/>
  <c r="Q124" i="14"/>
  <c r="CB124" i="14"/>
  <c r="P124" i="14"/>
  <c r="CI124" i="14"/>
  <c r="W124" i="14"/>
  <c r="CH124" i="14"/>
  <c r="V124" i="14"/>
  <c r="CO124" i="14"/>
  <c r="AC124" i="14"/>
  <c r="CN124" i="14"/>
  <c r="AB124" i="14"/>
  <c r="CM124" i="14"/>
  <c r="AA124" i="14"/>
  <c r="EH124" i="14"/>
  <c r="BV124" i="14"/>
  <c r="EG124" i="14"/>
  <c r="BU124" i="14"/>
  <c r="EF124" i="14"/>
  <c r="BT124" i="14"/>
  <c r="EM124" i="14"/>
  <c r="CA124" i="14"/>
  <c r="DZ124" i="14"/>
  <c r="BN124" i="14"/>
  <c r="DY124" i="14"/>
  <c r="BM124" i="14"/>
  <c r="DX124" i="14"/>
  <c r="BL124" i="14"/>
  <c r="EE124" i="14"/>
  <c r="BS124" i="14"/>
  <c r="ED124" i="14"/>
  <c r="BR124" i="14"/>
  <c r="EK124" i="14"/>
  <c r="BY124" i="14"/>
  <c r="EJ124" i="14"/>
  <c r="BX124" i="14"/>
  <c r="EI124" i="14"/>
  <c r="BW124" i="14"/>
  <c r="DJ124" i="14"/>
  <c r="AX124" i="14"/>
  <c r="DI124" i="14"/>
  <c r="AW124" i="14"/>
  <c r="DH124" i="14"/>
  <c r="AV124" i="14"/>
  <c r="DO124" i="14"/>
  <c r="BC124" i="14"/>
  <c r="DN124" i="14"/>
  <c r="BB124" i="14"/>
  <c r="DU124" i="14"/>
  <c r="BI124" i="14"/>
  <c r="DT124" i="14"/>
  <c r="BH124" i="14"/>
  <c r="DS124" i="14"/>
  <c r="BG124" i="14"/>
  <c r="BD124" i="14"/>
  <c r="EC124" i="14"/>
  <c r="EA124" i="14"/>
  <c r="DW124" i="14"/>
  <c r="CG124" i="14"/>
  <c r="CU124" i="14"/>
  <c r="BE124" i="14"/>
  <c r="BK124" i="14"/>
  <c r="BQ124" i="14"/>
  <c r="CE124" i="14"/>
  <c r="DR124" i="14"/>
  <c r="EL124" i="14"/>
  <c r="U124" i="14"/>
  <c r="BO124" i="14"/>
  <c r="BP124" i="14"/>
  <c r="BF124" i="14"/>
  <c r="DV124" i="14"/>
  <c r="EB124" i="14"/>
  <c r="AI124" i="14"/>
  <c r="DQ124" i="14"/>
  <c r="BZ124" i="14"/>
  <c r="CF124" i="14"/>
  <c r="S124" i="14"/>
  <c r="BJ124" i="14"/>
  <c r="DP124" i="14"/>
  <c r="N124" i="14"/>
  <c r="T124" i="14"/>
  <c r="EE296" i="14"/>
  <c r="BS296" i="14"/>
  <c r="ED296" i="14"/>
  <c r="BR296" i="14"/>
  <c r="EK296" i="14"/>
  <c r="BY296" i="14"/>
  <c r="EJ296" i="14"/>
  <c r="BX296" i="14"/>
  <c r="EI296" i="14"/>
  <c r="BW296" i="14"/>
  <c r="EH296" i="14"/>
  <c r="BV296" i="14"/>
  <c r="EF296" i="14"/>
  <c r="BT296" i="14"/>
  <c r="DQ296" i="14"/>
  <c r="CK296" i="14"/>
  <c r="DW296" i="14"/>
  <c r="BK296" i="14"/>
  <c r="DV296" i="14"/>
  <c r="BJ296" i="14"/>
  <c r="EC296" i="14"/>
  <c r="BQ296" i="14"/>
  <c r="EB296" i="14"/>
  <c r="BP296" i="14"/>
  <c r="EA296" i="14"/>
  <c r="BO296" i="14"/>
  <c r="DZ296" i="14"/>
  <c r="BN296" i="14"/>
  <c r="DX296" i="14"/>
  <c r="BL296" i="14"/>
  <c r="BE296" i="14"/>
  <c r="Y296" i="14"/>
  <c r="DO296" i="14"/>
  <c r="BC296" i="14"/>
  <c r="DN296" i="14"/>
  <c r="BB296" i="14"/>
  <c r="DU296" i="14"/>
  <c r="BI296" i="14"/>
  <c r="DT296" i="14"/>
  <c r="BH296" i="14"/>
  <c r="DS296" i="14"/>
  <c r="BG296" i="14"/>
  <c r="DR296" i="14"/>
  <c r="BF296" i="14"/>
  <c r="DP296" i="14"/>
  <c r="BD296" i="14"/>
  <c r="DI296" i="14"/>
  <c r="CC296" i="14"/>
  <c r="DG296" i="14"/>
  <c r="AU296" i="14"/>
  <c r="DF296" i="14"/>
  <c r="AT296" i="14"/>
  <c r="DM296" i="14"/>
  <c r="BA296" i="14"/>
  <c r="DL296" i="14"/>
  <c r="AZ296" i="14"/>
  <c r="DK296" i="14"/>
  <c r="AY296" i="14"/>
  <c r="DJ296" i="14"/>
  <c r="AX296" i="14"/>
  <c r="DH296" i="14"/>
  <c r="AV296" i="14"/>
  <c r="AW296" i="14"/>
  <c r="Q296" i="14"/>
  <c r="CY296" i="14"/>
  <c r="AM296" i="14"/>
  <c r="CX296" i="14"/>
  <c r="AL296" i="14"/>
  <c r="DE296" i="14"/>
  <c r="AS296" i="14"/>
  <c r="DD296" i="14"/>
  <c r="AR296" i="14"/>
  <c r="DC296" i="14"/>
  <c r="AQ296" i="14"/>
  <c r="DB296" i="14"/>
  <c r="AP296" i="14"/>
  <c r="CZ296" i="14"/>
  <c r="AN296" i="14"/>
  <c r="DA296" i="14"/>
  <c r="EG296" i="14"/>
  <c r="CQ296" i="14"/>
  <c r="AE296" i="14"/>
  <c r="CP296" i="14"/>
  <c r="AD296" i="14"/>
  <c r="CW296" i="14"/>
  <c r="AK296" i="14"/>
  <c r="CV296" i="14"/>
  <c r="AJ296" i="14"/>
  <c r="CU296" i="14"/>
  <c r="AI296" i="14"/>
  <c r="CT296" i="14"/>
  <c r="AH296" i="14"/>
  <c r="CR296" i="14"/>
  <c r="AF296" i="14"/>
  <c r="AO296" i="14"/>
  <c r="BU296" i="14"/>
  <c r="EM296" i="14"/>
  <c r="CA296" i="14"/>
  <c r="EL296" i="14"/>
  <c r="BZ296" i="14"/>
  <c r="N296" i="14"/>
  <c r="CG296" i="14"/>
  <c r="U296" i="14"/>
  <c r="CF296" i="14"/>
  <c r="T296" i="14"/>
  <c r="CE296" i="14"/>
  <c r="S296" i="14"/>
  <c r="CD296" i="14"/>
  <c r="R296" i="14"/>
  <c r="CB296" i="14"/>
  <c r="P296" i="14"/>
  <c r="AG296" i="14"/>
  <c r="BM296" i="14"/>
  <c r="V296" i="14"/>
  <c r="Z296" i="14"/>
  <c r="CO296" i="14"/>
  <c r="CJ296" i="14"/>
  <c r="AC296" i="14"/>
  <c r="X296" i="14"/>
  <c r="CN296" i="14"/>
  <c r="CS296" i="14"/>
  <c r="AB296" i="14"/>
  <c r="DY296" i="14"/>
  <c r="CI296" i="14"/>
  <c r="CM296" i="14"/>
  <c r="W296" i="14"/>
  <c r="AA296" i="14"/>
  <c r="CH296" i="14"/>
  <c r="CL296" i="14"/>
  <c r="CV224" i="14"/>
  <c r="AJ224" i="14"/>
  <c r="CU224" i="14"/>
  <c r="AI224" i="14"/>
  <c r="CT224" i="14"/>
  <c r="AH224" i="14"/>
  <c r="CS224" i="14"/>
  <c r="AG224" i="14"/>
  <c r="CR224" i="14"/>
  <c r="AF224" i="14"/>
  <c r="CY224" i="14"/>
  <c r="AM224" i="14"/>
  <c r="CX224" i="14"/>
  <c r="AL224" i="14"/>
  <c r="DE224" i="14"/>
  <c r="AS224" i="14"/>
  <c r="CN224" i="14"/>
  <c r="AB224" i="14"/>
  <c r="CM224" i="14"/>
  <c r="AA224" i="14"/>
  <c r="CL224" i="14"/>
  <c r="Z224" i="14"/>
  <c r="CK224" i="14"/>
  <c r="Y224" i="14"/>
  <c r="CJ224" i="14"/>
  <c r="X224" i="14"/>
  <c r="CQ224" i="14"/>
  <c r="AE224" i="14"/>
  <c r="CP224" i="14"/>
  <c r="AD224" i="14"/>
  <c r="CW224" i="14"/>
  <c r="AK224" i="14"/>
  <c r="CF224" i="14"/>
  <c r="T224" i="14"/>
  <c r="CE224" i="14"/>
  <c r="S224" i="14"/>
  <c r="CD224" i="14"/>
  <c r="R224" i="14"/>
  <c r="CC224" i="14"/>
  <c r="Q224" i="14"/>
  <c r="CB224" i="14"/>
  <c r="P224" i="14"/>
  <c r="CI224" i="14"/>
  <c r="W224" i="14"/>
  <c r="CH224" i="14"/>
  <c r="V224" i="14"/>
  <c r="CO224" i="14"/>
  <c r="AC224" i="14"/>
  <c r="EJ224" i="14"/>
  <c r="BX224" i="14"/>
  <c r="EI224" i="14"/>
  <c r="BW224" i="14"/>
  <c r="EH224" i="14"/>
  <c r="BV224" i="14"/>
  <c r="EG224" i="14"/>
  <c r="BU224" i="14"/>
  <c r="EF224" i="14"/>
  <c r="BT224" i="14"/>
  <c r="EM224" i="14"/>
  <c r="CA224" i="14"/>
  <c r="EL224" i="14"/>
  <c r="BZ224" i="14"/>
  <c r="N224" i="14"/>
  <c r="CG224" i="14"/>
  <c r="U224" i="14"/>
  <c r="EB224" i="14"/>
  <c r="BP224" i="14"/>
  <c r="EA224" i="14"/>
  <c r="BO224" i="14"/>
  <c r="DZ224" i="14"/>
  <c r="BN224" i="14"/>
  <c r="DY224" i="14"/>
  <c r="BM224" i="14"/>
  <c r="DX224" i="14"/>
  <c r="BL224" i="14"/>
  <c r="EE224" i="14"/>
  <c r="BS224" i="14"/>
  <c r="ED224" i="14"/>
  <c r="BR224" i="14"/>
  <c r="EK224" i="14"/>
  <c r="BY224" i="14"/>
  <c r="DT224" i="14"/>
  <c r="BH224" i="14"/>
  <c r="DS224" i="14"/>
  <c r="BG224" i="14"/>
  <c r="DR224" i="14"/>
  <c r="BF224" i="14"/>
  <c r="DQ224" i="14"/>
  <c r="BE224" i="14"/>
  <c r="DP224" i="14"/>
  <c r="BD224" i="14"/>
  <c r="DW224" i="14"/>
  <c r="BK224" i="14"/>
  <c r="DV224" i="14"/>
  <c r="BJ224" i="14"/>
  <c r="EC224" i="14"/>
  <c r="BQ224" i="14"/>
  <c r="DL224" i="14"/>
  <c r="AZ224" i="14"/>
  <c r="DK224" i="14"/>
  <c r="AY224" i="14"/>
  <c r="DJ224" i="14"/>
  <c r="AX224" i="14"/>
  <c r="DI224" i="14"/>
  <c r="AW224" i="14"/>
  <c r="DH224" i="14"/>
  <c r="AV224" i="14"/>
  <c r="DO224" i="14"/>
  <c r="BC224" i="14"/>
  <c r="DN224" i="14"/>
  <c r="BB224" i="14"/>
  <c r="DU224" i="14"/>
  <c r="BI224" i="14"/>
  <c r="AR224" i="14"/>
  <c r="AN224" i="14"/>
  <c r="DC224" i="14"/>
  <c r="DG224" i="14"/>
  <c r="AQ224" i="14"/>
  <c r="AU224" i="14"/>
  <c r="DB224" i="14"/>
  <c r="DF224" i="14"/>
  <c r="AP224" i="14"/>
  <c r="AT224" i="14"/>
  <c r="DA224" i="14"/>
  <c r="DM224" i="14"/>
  <c r="DD224" i="14"/>
  <c r="CZ224" i="14"/>
  <c r="BA224" i="14"/>
  <c r="AO224" i="14"/>
  <c r="CR223" i="14"/>
  <c r="AF223" i="14"/>
  <c r="CY223" i="14"/>
  <c r="AM223" i="14"/>
  <c r="CX223" i="14"/>
  <c r="AL223" i="14"/>
  <c r="DE223" i="14"/>
  <c r="AS223" i="14"/>
  <c r="DD223" i="14"/>
  <c r="AR223" i="14"/>
  <c r="DC223" i="14"/>
  <c r="AQ223" i="14"/>
  <c r="DB223" i="14"/>
  <c r="AP223" i="14"/>
  <c r="DA223" i="14"/>
  <c r="AO223" i="14"/>
  <c r="CJ223" i="14"/>
  <c r="X223" i="14"/>
  <c r="CQ223" i="14"/>
  <c r="AE223" i="14"/>
  <c r="CP223" i="14"/>
  <c r="AD223" i="14"/>
  <c r="CW223" i="14"/>
  <c r="AK223" i="14"/>
  <c r="CV223" i="14"/>
  <c r="AJ223" i="14"/>
  <c r="CU223" i="14"/>
  <c r="AI223" i="14"/>
  <c r="CT223" i="14"/>
  <c r="AH223" i="14"/>
  <c r="CS223" i="14"/>
  <c r="AG223" i="14"/>
  <c r="CB223" i="14"/>
  <c r="P223" i="14"/>
  <c r="CI223" i="14"/>
  <c r="W223" i="14"/>
  <c r="CH223" i="14"/>
  <c r="V223" i="14"/>
  <c r="CO223" i="14"/>
  <c r="AC223" i="14"/>
  <c r="CN223" i="14"/>
  <c r="AB223" i="14"/>
  <c r="CM223" i="14"/>
  <c r="AA223" i="14"/>
  <c r="CL223" i="14"/>
  <c r="Z223" i="14"/>
  <c r="CK223" i="14"/>
  <c r="Y223" i="14"/>
  <c r="EF223" i="14"/>
  <c r="BT223" i="14"/>
  <c r="EM223" i="14"/>
  <c r="CA223" i="14"/>
  <c r="EL223" i="14"/>
  <c r="BZ223" i="14"/>
  <c r="N223" i="14"/>
  <c r="CG223" i="14"/>
  <c r="U223" i="14"/>
  <c r="CF223" i="14"/>
  <c r="T223" i="14"/>
  <c r="CE223" i="14"/>
  <c r="S223" i="14"/>
  <c r="CD223" i="14"/>
  <c r="R223" i="14"/>
  <c r="CC223" i="14"/>
  <c r="Q223" i="14"/>
  <c r="DX223" i="14"/>
  <c r="BL223" i="14"/>
  <c r="EE223" i="14"/>
  <c r="BS223" i="14"/>
  <c r="ED223" i="14"/>
  <c r="BR223" i="14"/>
  <c r="EK223" i="14"/>
  <c r="BY223" i="14"/>
  <c r="EJ223" i="14"/>
  <c r="BX223" i="14"/>
  <c r="EI223" i="14"/>
  <c r="BW223" i="14"/>
  <c r="EH223" i="14"/>
  <c r="BV223" i="14"/>
  <c r="EG223" i="14"/>
  <c r="BU223" i="14"/>
  <c r="CZ223" i="14"/>
  <c r="AN223" i="14"/>
  <c r="DG223" i="14"/>
  <c r="AU223" i="14"/>
  <c r="DF223" i="14"/>
  <c r="AT223" i="14"/>
  <c r="DM223" i="14"/>
  <c r="BA223" i="14"/>
  <c r="DL223" i="14"/>
  <c r="AZ223" i="14"/>
  <c r="DK223" i="14"/>
  <c r="AY223" i="14"/>
  <c r="DJ223" i="14"/>
  <c r="AX223" i="14"/>
  <c r="DI223" i="14"/>
  <c r="AW223" i="14"/>
  <c r="AV223" i="14"/>
  <c r="BB223" i="14"/>
  <c r="BH223" i="14"/>
  <c r="BF223" i="14"/>
  <c r="DW223" i="14"/>
  <c r="EC223" i="14"/>
  <c r="EA223" i="14"/>
  <c r="DY223" i="14"/>
  <c r="DO223" i="14"/>
  <c r="DU223" i="14"/>
  <c r="DS223" i="14"/>
  <c r="DQ223" i="14"/>
  <c r="BK223" i="14"/>
  <c r="BQ223" i="14"/>
  <c r="BO223" i="14"/>
  <c r="BM223" i="14"/>
  <c r="BC223" i="14"/>
  <c r="BI223" i="14"/>
  <c r="BG223" i="14"/>
  <c r="BE223" i="14"/>
  <c r="DP223" i="14"/>
  <c r="DV223" i="14"/>
  <c r="EB223" i="14"/>
  <c r="DZ223" i="14"/>
  <c r="DH223" i="14"/>
  <c r="BD223" i="14"/>
  <c r="DN223" i="14"/>
  <c r="BJ223" i="14"/>
  <c r="DT223" i="14"/>
  <c r="BP223" i="14"/>
  <c r="BN223" i="14"/>
  <c r="DR223" i="14"/>
  <c r="DW280" i="14"/>
  <c r="BK280" i="14"/>
  <c r="DV280" i="14"/>
  <c r="BJ280" i="14"/>
  <c r="EC280" i="14"/>
  <c r="BQ280" i="14"/>
  <c r="EB280" i="14"/>
  <c r="BP280" i="14"/>
  <c r="EA280" i="14"/>
  <c r="BO280" i="14"/>
  <c r="DZ280" i="14"/>
  <c r="BN280" i="14"/>
  <c r="DX280" i="14"/>
  <c r="BL280" i="14"/>
  <c r="DA280" i="14"/>
  <c r="AG280" i="14"/>
  <c r="DO280" i="14"/>
  <c r="BC280" i="14"/>
  <c r="DN280" i="14"/>
  <c r="BB280" i="14"/>
  <c r="DU280" i="14"/>
  <c r="BI280" i="14"/>
  <c r="DT280" i="14"/>
  <c r="BH280" i="14"/>
  <c r="DS280" i="14"/>
  <c r="BG280" i="14"/>
  <c r="DR280" i="14"/>
  <c r="BF280" i="14"/>
  <c r="DP280" i="14"/>
  <c r="BD280" i="14"/>
  <c r="AV280" i="14"/>
  <c r="EG280" i="14"/>
  <c r="DG280" i="14"/>
  <c r="AU280" i="14"/>
  <c r="DF280" i="14"/>
  <c r="AT280" i="14"/>
  <c r="DM280" i="14"/>
  <c r="BA280" i="14"/>
  <c r="DL280" i="14"/>
  <c r="AZ280" i="14"/>
  <c r="DK280" i="14"/>
  <c r="AY280" i="14"/>
  <c r="DJ280" i="14"/>
  <c r="AX280" i="14"/>
  <c r="DH280" i="14"/>
  <c r="DQ280" i="14"/>
  <c r="P280" i="14"/>
  <c r="BU280" i="14"/>
  <c r="CY280" i="14"/>
  <c r="AM280" i="14"/>
  <c r="CX280" i="14"/>
  <c r="AL280" i="14"/>
  <c r="DE280" i="14"/>
  <c r="AS280" i="14"/>
  <c r="DD280" i="14"/>
  <c r="AR280" i="14"/>
  <c r="DC280" i="14"/>
  <c r="AQ280" i="14"/>
  <c r="DB280" i="14"/>
  <c r="AP280" i="14"/>
  <c r="CZ280" i="14"/>
  <c r="BE280" i="14"/>
  <c r="CS280" i="14"/>
  <c r="AF280" i="14"/>
  <c r="CQ280" i="14"/>
  <c r="AE280" i="14"/>
  <c r="CP280" i="14"/>
  <c r="AD280" i="14"/>
  <c r="CW280" i="14"/>
  <c r="AK280" i="14"/>
  <c r="CV280" i="14"/>
  <c r="AJ280" i="14"/>
  <c r="CU280" i="14"/>
  <c r="AI280" i="14"/>
  <c r="CT280" i="14"/>
  <c r="AH280" i="14"/>
  <c r="CR280" i="14"/>
  <c r="X280" i="14"/>
  <c r="AO280" i="14"/>
  <c r="DY280" i="14"/>
  <c r="CI280" i="14"/>
  <c r="W280" i="14"/>
  <c r="CH280" i="14"/>
  <c r="V280" i="14"/>
  <c r="CO280" i="14"/>
  <c r="AC280" i="14"/>
  <c r="CN280" i="14"/>
  <c r="AB280" i="14"/>
  <c r="CM280" i="14"/>
  <c r="AA280" i="14"/>
  <c r="CL280" i="14"/>
  <c r="Z280" i="14"/>
  <c r="CJ280" i="14"/>
  <c r="DI280" i="14"/>
  <c r="CK280" i="14"/>
  <c r="BM280" i="14"/>
  <c r="EE280" i="14"/>
  <c r="BS280" i="14"/>
  <c r="ED280" i="14"/>
  <c r="BR280" i="14"/>
  <c r="EK280" i="14"/>
  <c r="BY280" i="14"/>
  <c r="EJ280" i="14"/>
  <c r="BX280" i="14"/>
  <c r="EI280" i="14"/>
  <c r="BW280" i="14"/>
  <c r="EH280" i="14"/>
  <c r="BV280" i="14"/>
  <c r="EF280" i="14"/>
  <c r="BT280" i="14"/>
  <c r="Q280" i="14"/>
  <c r="CC280" i="14"/>
  <c r="N280" i="14"/>
  <c r="R280" i="14"/>
  <c r="CG280" i="14"/>
  <c r="CB280" i="14"/>
  <c r="U280" i="14"/>
  <c r="AW280" i="14"/>
  <c r="CF280" i="14"/>
  <c r="AN280" i="14"/>
  <c r="EM280" i="14"/>
  <c r="T280" i="14"/>
  <c r="Y280" i="14"/>
  <c r="CA280" i="14"/>
  <c r="CE280" i="14"/>
  <c r="EL280" i="14"/>
  <c r="S280" i="14"/>
  <c r="CD280" i="14"/>
  <c r="BZ280" i="14"/>
  <c r="DT202" i="14"/>
  <c r="BH202" i="14"/>
  <c r="DS202" i="14"/>
  <c r="BG202" i="14"/>
  <c r="DR202" i="14"/>
  <c r="BF202" i="14"/>
  <c r="DQ202" i="14"/>
  <c r="BE202" i="14"/>
  <c r="DP202" i="14"/>
  <c r="BD202" i="14"/>
  <c r="DW202" i="14"/>
  <c r="BK202" i="14"/>
  <c r="DV202" i="14"/>
  <c r="BJ202" i="14"/>
  <c r="AS202" i="14"/>
  <c r="BY202" i="14"/>
  <c r="DL202" i="14"/>
  <c r="AZ202" i="14"/>
  <c r="DK202" i="14"/>
  <c r="AY202" i="14"/>
  <c r="DJ202" i="14"/>
  <c r="AX202" i="14"/>
  <c r="DI202" i="14"/>
  <c r="AW202" i="14"/>
  <c r="DH202" i="14"/>
  <c r="AV202" i="14"/>
  <c r="DO202" i="14"/>
  <c r="BC202" i="14"/>
  <c r="DN202" i="14"/>
  <c r="BB202" i="14"/>
  <c r="CW202" i="14"/>
  <c r="EC202" i="14"/>
  <c r="DD202" i="14"/>
  <c r="AR202" i="14"/>
  <c r="DC202" i="14"/>
  <c r="AQ202" i="14"/>
  <c r="DB202" i="14"/>
  <c r="AP202" i="14"/>
  <c r="DA202" i="14"/>
  <c r="AO202" i="14"/>
  <c r="CZ202" i="14"/>
  <c r="AN202" i="14"/>
  <c r="DG202" i="14"/>
  <c r="AU202" i="14"/>
  <c r="DF202" i="14"/>
  <c r="AT202" i="14"/>
  <c r="AK202" i="14"/>
  <c r="BQ202" i="14"/>
  <c r="CV202" i="14"/>
  <c r="AJ202" i="14"/>
  <c r="CU202" i="14"/>
  <c r="AI202" i="14"/>
  <c r="CT202" i="14"/>
  <c r="AH202" i="14"/>
  <c r="CS202" i="14"/>
  <c r="AG202" i="14"/>
  <c r="CR202" i="14"/>
  <c r="AF202" i="14"/>
  <c r="CY202" i="14"/>
  <c r="AM202" i="14"/>
  <c r="CX202" i="14"/>
  <c r="AL202" i="14"/>
  <c r="CO202" i="14"/>
  <c r="DU202" i="14"/>
  <c r="CN202" i="14"/>
  <c r="AB202" i="14"/>
  <c r="CM202" i="14"/>
  <c r="AA202" i="14"/>
  <c r="CL202" i="14"/>
  <c r="Z202" i="14"/>
  <c r="CK202" i="14"/>
  <c r="Y202" i="14"/>
  <c r="CJ202" i="14"/>
  <c r="X202" i="14"/>
  <c r="CQ202" i="14"/>
  <c r="AE202" i="14"/>
  <c r="CP202" i="14"/>
  <c r="AD202" i="14"/>
  <c r="AC202" i="14"/>
  <c r="BI202" i="14"/>
  <c r="CF202" i="14"/>
  <c r="T202" i="14"/>
  <c r="CE202" i="14"/>
  <c r="S202" i="14"/>
  <c r="CD202" i="14"/>
  <c r="R202" i="14"/>
  <c r="CC202" i="14"/>
  <c r="Q202" i="14"/>
  <c r="CB202" i="14"/>
  <c r="P202" i="14"/>
  <c r="CI202" i="14"/>
  <c r="W202" i="14"/>
  <c r="CH202" i="14"/>
  <c r="V202" i="14"/>
  <c r="CG202" i="14"/>
  <c r="DM202" i="14"/>
  <c r="EJ202" i="14"/>
  <c r="BX202" i="14"/>
  <c r="EI202" i="14"/>
  <c r="BW202" i="14"/>
  <c r="EH202" i="14"/>
  <c r="BV202" i="14"/>
  <c r="EG202" i="14"/>
  <c r="BU202" i="14"/>
  <c r="EF202" i="14"/>
  <c r="BT202" i="14"/>
  <c r="EM202" i="14"/>
  <c r="CA202" i="14"/>
  <c r="EL202" i="14"/>
  <c r="BZ202" i="14"/>
  <c r="N202" i="14"/>
  <c r="U202" i="14"/>
  <c r="BA202" i="14"/>
  <c r="EB202" i="14"/>
  <c r="DX202" i="14"/>
  <c r="BP202" i="14"/>
  <c r="BL202" i="14"/>
  <c r="EA202" i="14"/>
  <c r="EE202" i="14"/>
  <c r="BO202" i="14"/>
  <c r="BS202" i="14"/>
  <c r="DZ202" i="14"/>
  <c r="ED202" i="14"/>
  <c r="BN202" i="14"/>
  <c r="BR202" i="14"/>
  <c r="DY202" i="14"/>
  <c r="DE202" i="14"/>
  <c r="BM202" i="14"/>
  <c r="EK202" i="14"/>
  <c r="EM300" i="14"/>
  <c r="CA300" i="14"/>
  <c r="EL300" i="14"/>
  <c r="BZ300" i="14"/>
  <c r="N300" i="14"/>
  <c r="CG300" i="14"/>
  <c r="U300" i="14"/>
  <c r="CF300" i="14"/>
  <c r="T300" i="14"/>
  <c r="CE300" i="14"/>
  <c r="S300" i="14"/>
  <c r="CD300" i="14"/>
  <c r="R300" i="14"/>
  <c r="CB300" i="14"/>
  <c r="P300" i="14"/>
  <c r="Q300" i="14"/>
  <c r="AW300" i="14"/>
  <c r="EE300" i="14"/>
  <c r="BS300" i="14"/>
  <c r="ED300" i="14"/>
  <c r="BR300" i="14"/>
  <c r="EK300" i="14"/>
  <c r="BY300" i="14"/>
  <c r="EJ300" i="14"/>
  <c r="BX300" i="14"/>
  <c r="EI300" i="14"/>
  <c r="BW300" i="14"/>
  <c r="EH300" i="14"/>
  <c r="BV300" i="14"/>
  <c r="EF300" i="14"/>
  <c r="BT300" i="14"/>
  <c r="DA300" i="14"/>
  <c r="EG300" i="14"/>
  <c r="DW300" i="14"/>
  <c r="BK300" i="14"/>
  <c r="DV300" i="14"/>
  <c r="BJ300" i="14"/>
  <c r="EC300" i="14"/>
  <c r="BQ300" i="14"/>
  <c r="EB300" i="14"/>
  <c r="BP300" i="14"/>
  <c r="EA300" i="14"/>
  <c r="BO300" i="14"/>
  <c r="DZ300" i="14"/>
  <c r="BN300" i="14"/>
  <c r="DX300" i="14"/>
  <c r="BL300" i="14"/>
  <c r="AO300" i="14"/>
  <c r="BU300" i="14"/>
  <c r="DO300" i="14"/>
  <c r="BC300" i="14"/>
  <c r="DN300" i="14"/>
  <c r="BB300" i="14"/>
  <c r="DU300" i="14"/>
  <c r="BI300" i="14"/>
  <c r="DT300" i="14"/>
  <c r="BH300" i="14"/>
  <c r="DS300" i="14"/>
  <c r="BG300" i="14"/>
  <c r="DR300" i="14"/>
  <c r="BF300" i="14"/>
  <c r="DP300" i="14"/>
  <c r="BD300" i="14"/>
  <c r="CS300" i="14"/>
  <c r="DY300" i="14"/>
  <c r="DG300" i="14"/>
  <c r="AU300" i="14"/>
  <c r="DF300" i="14"/>
  <c r="AT300" i="14"/>
  <c r="DM300" i="14"/>
  <c r="BA300" i="14"/>
  <c r="DL300" i="14"/>
  <c r="AZ300" i="14"/>
  <c r="DK300" i="14"/>
  <c r="AY300" i="14"/>
  <c r="DJ300" i="14"/>
  <c r="AX300" i="14"/>
  <c r="DH300" i="14"/>
  <c r="AV300" i="14"/>
  <c r="AG300" i="14"/>
  <c r="BM300" i="14"/>
  <c r="CY300" i="14"/>
  <c r="AM300" i="14"/>
  <c r="CX300" i="14"/>
  <c r="AL300" i="14"/>
  <c r="DE300" i="14"/>
  <c r="AS300" i="14"/>
  <c r="DD300" i="14"/>
  <c r="AR300" i="14"/>
  <c r="DC300" i="14"/>
  <c r="AQ300" i="14"/>
  <c r="DB300" i="14"/>
  <c r="AP300" i="14"/>
  <c r="CZ300" i="14"/>
  <c r="AN300" i="14"/>
  <c r="CK300" i="14"/>
  <c r="DQ300" i="14"/>
  <c r="CI300" i="14"/>
  <c r="W300" i="14"/>
  <c r="CH300" i="14"/>
  <c r="V300" i="14"/>
  <c r="CO300" i="14"/>
  <c r="AC300" i="14"/>
  <c r="CN300" i="14"/>
  <c r="AB300" i="14"/>
  <c r="CM300" i="14"/>
  <c r="AA300" i="14"/>
  <c r="CL300" i="14"/>
  <c r="Z300" i="14"/>
  <c r="CJ300" i="14"/>
  <c r="X300" i="14"/>
  <c r="CC300" i="14"/>
  <c r="DI300" i="14"/>
  <c r="AK300" i="14"/>
  <c r="AF300" i="14"/>
  <c r="CV300" i="14"/>
  <c r="Y300" i="14"/>
  <c r="AJ300" i="14"/>
  <c r="BE300" i="14"/>
  <c r="CQ300" i="14"/>
  <c r="CU300" i="14"/>
  <c r="AD300" i="14"/>
  <c r="AE300" i="14"/>
  <c r="AI300" i="14"/>
  <c r="AH300" i="14"/>
  <c r="CP300" i="14"/>
  <c r="CT300" i="14"/>
  <c r="CW300" i="14"/>
  <c r="CR300" i="14"/>
  <c r="CH235" i="14"/>
  <c r="V235" i="14"/>
  <c r="CO235" i="14"/>
  <c r="AC235" i="14"/>
  <c r="CN235" i="14"/>
  <c r="AB235" i="14"/>
  <c r="CM235" i="14"/>
  <c r="AA235" i="14"/>
  <c r="CL235" i="14"/>
  <c r="Z235" i="14"/>
  <c r="CK235" i="14"/>
  <c r="Y235" i="14"/>
  <c r="CJ235" i="14"/>
  <c r="X235" i="14"/>
  <c r="CQ235" i="14"/>
  <c r="AE235" i="14"/>
  <c r="EL235" i="14"/>
  <c r="BZ235" i="14"/>
  <c r="N235" i="14"/>
  <c r="CG235" i="14"/>
  <c r="U235" i="14"/>
  <c r="CF235" i="14"/>
  <c r="T235" i="14"/>
  <c r="CE235" i="14"/>
  <c r="S235" i="14"/>
  <c r="CD235" i="14"/>
  <c r="R235" i="14"/>
  <c r="CC235" i="14"/>
  <c r="Q235" i="14"/>
  <c r="CB235" i="14"/>
  <c r="P235" i="14"/>
  <c r="CI235" i="14"/>
  <c r="W235" i="14"/>
  <c r="ED235" i="14"/>
  <c r="BR235" i="14"/>
  <c r="EK235" i="14"/>
  <c r="BY235" i="14"/>
  <c r="EJ235" i="14"/>
  <c r="BX235" i="14"/>
  <c r="EI235" i="14"/>
  <c r="BW235" i="14"/>
  <c r="EH235" i="14"/>
  <c r="BV235" i="14"/>
  <c r="EG235" i="14"/>
  <c r="BU235" i="14"/>
  <c r="EF235" i="14"/>
  <c r="BT235" i="14"/>
  <c r="EM235" i="14"/>
  <c r="CA235" i="14"/>
  <c r="DV235" i="14"/>
  <c r="BJ235" i="14"/>
  <c r="EC235" i="14"/>
  <c r="BQ235" i="14"/>
  <c r="EB235" i="14"/>
  <c r="BP235" i="14"/>
  <c r="EA235" i="14"/>
  <c r="BO235" i="14"/>
  <c r="DZ235" i="14"/>
  <c r="BN235" i="14"/>
  <c r="DY235" i="14"/>
  <c r="BM235" i="14"/>
  <c r="DX235" i="14"/>
  <c r="BL235" i="14"/>
  <c r="EE235" i="14"/>
  <c r="BS235" i="14"/>
  <c r="DN235" i="14"/>
  <c r="BB235" i="14"/>
  <c r="DU235" i="14"/>
  <c r="BI235" i="14"/>
  <c r="DT235" i="14"/>
  <c r="BH235" i="14"/>
  <c r="DS235" i="14"/>
  <c r="BG235" i="14"/>
  <c r="DR235" i="14"/>
  <c r="BF235" i="14"/>
  <c r="DQ235" i="14"/>
  <c r="BE235" i="14"/>
  <c r="DP235" i="14"/>
  <c r="BD235" i="14"/>
  <c r="DW235" i="14"/>
  <c r="BK235" i="14"/>
  <c r="DF235" i="14"/>
  <c r="AT235" i="14"/>
  <c r="DM235" i="14"/>
  <c r="BA235" i="14"/>
  <c r="DL235" i="14"/>
  <c r="AZ235" i="14"/>
  <c r="DK235" i="14"/>
  <c r="AY235" i="14"/>
  <c r="DJ235" i="14"/>
  <c r="AX235" i="14"/>
  <c r="DI235" i="14"/>
  <c r="AW235" i="14"/>
  <c r="DH235" i="14"/>
  <c r="AV235" i="14"/>
  <c r="DO235" i="14"/>
  <c r="BC235" i="14"/>
  <c r="CP235" i="14"/>
  <c r="AD235" i="14"/>
  <c r="CW235" i="14"/>
  <c r="AK235" i="14"/>
  <c r="CV235" i="14"/>
  <c r="AJ235" i="14"/>
  <c r="CU235" i="14"/>
  <c r="AI235" i="14"/>
  <c r="CT235" i="14"/>
  <c r="AH235" i="14"/>
  <c r="CS235" i="14"/>
  <c r="AG235" i="14"/>
  <c r="CR235" i="14"/>
  <c r="AF235" i="14"/>
  <c r="CY235" i="14"/>
  <c r="AM235" i="14"/>
  <c r="AR235" i="14"/>
  <c r="AN235" i="14"/>
  <c r="DC235" i="14"/>
  <c r="DG235" i="14"/>
  <c r="AQ235" i="14"/>
  <c r="AU235" i="14"/>
  <c r="CX235" i="14"/>
  <c r="DB235" i="14"/>
  <c r="DE235" i="14"/>
  <c r="DA235" i="14"/>
  <c r="AS235" i="14"/>
  <c r="AO235" i="14"/>
  <c r="AL235" i="14"/>
  <c r="DD235" i="14"/>
  <c r="AP235" i="14"/>
  <c r="CZ235" i="14"/>
  <c r="CL323" i="14"/>
  <c r="Z323" i="14"/>
  <c r="CK323" i="14"/>
  <c r="Y323" i="14"/>
  <c r="CJ323" i="14"/>
  <c r="X323" i="14"/>
  <c r="CQ323" i="14"/>
  <c r="AE323" i="14"/>
  <c r="CP323" i="14"/>
  <c r="AD323" i="14"/>
  <c r="CW323" i="14"/>
  <c r="AK323" i="14"/>
  <c r="CU323" i="14"/>
  <c r="AI323" i="14"/>
  <c r="AZ323" i="14"/>
  <c r="BX323" i="14"/>
  <c r="CD323" i="14"/>
  <c r="R323" i="14"/>
  <c r="CC323" i="14"/>
  <c r="Q323" i="14"/>
  <c r="CB323" i="14"/>
  <c r="P323" i="14"/>
  <c r="CI323" i="14"/>
  <c r="W323" i="14"/>
  <c r="CH323" i="14"/>
  <c r="V323" i="14"/>
  <c r="CO323" i="14"/>
  <c r="AC323" i="14"/>
  <c r="CM323" i="14"/>
  <c r="AA323" i="14"/>
  <c r="DD323" i="14"/>
  <c r="CF323" i="14"/>
  <c r="DZ323" i="14"/>
  <c r="BN323" i="14"/>
  <c r="DY323" i="14"/>
  <c r="BM323" i="14"/>
  <c r="DX323" i="14"/>
  <c r="BL323" i="14"/>
  <c r="EE323" i="14"/>
  <c r="BS323" i="14"/>
  <c r="ED323" i="14"/>
  <c r="BR323" i="14"/>
  <c r="EK323" i="14"/>
  <c r="BY323" i="14"/>
  <c r="EI323" i="14"/>
  <c r="BW323" i="14"/>
  <c r="EB323" i="14"/>
  <c r="CV323" i="14"/>
  <c r="DB323" i="14"/>
  <c r="DQ323" i="14"/>
  <c r="AG323" i="14"/>
  <c r="AV323" i="14"/>
  <c r="CA323" i="14"/>
  <c r="DF323" i="14"/>
  <c r="EC323" i="14"/>
  <c r="AS323" i="14"/>
  <c r="BG323" i="14"/>
  <c r="AR323" i="14"/>
  <c r="CT323" i="14"/>
  <c r="DI323" i="14"/>
  <c r="EF323" i="14"/>
  <c r="AN323" i="14"/>
  <c r="BK323" i="14"/>
  <c r="CX323" i="14"/>
  <c r="DU323" i="14"/>
  <c r="U323" i="14"/>
  <c r="AY323" i="14"/>
  <c r="AJ323" i="14"/>
  <c r="BV323" i="14"/>
  <c r="DA323" i="14"/>
  <c r="DP323" i="14"/>
  <c r="AF323" i="14"/>
  <c r="BC323" i="14"/>
  <c r="BZ323" i="14"/>
  <c r="DM323" i="14"/>
  <c r="EA323" i="14"/>
  <c r="AQ323" i="14"/>
  <c r="CN323" i="14"/>
  <c r="BF323" i="14"/>
  <c r="CS323" i="14"/>
  <c r="DH323" i="14"/>
  <c r="EM323" i="14"/>
  <c r="AU323" i="14"/>
  <c r="BJ323" i="14"/>
  <c r="DE323" i="14"/>
  <c r="DS323" i="14"/>
  <c r="S323" i="14"/>
  <c r="AB323" i="14"/>
  <c r="AX323" i="14"/>
  <c r="BU323" i="14"/>
  <c r="CZ323" i="14"/>
  <c r="DW323" i="14"/>
  <c r="AM323" i="14"/>
  <c r="BB323" i="14"/>
  <c r="CG323" i="14"/>
  <c r="DK323" i="14"/>
  <c r="BP323" i="14"/>
  <c r="EJ323" i="14"/>
  <c r="EH323" i="14"/>
  <c r="AP323" i="14"/>
  <c r="BE323" i="14"/>
  <c r="CR323" i="14"/>
  <c r="DO323" i="14"/>
  <c r="EL323" i="14"/>
  <c r="AT323" i="14"/>
  <c r="BQ323" i="14"/>
  <c r="DC323" i="14"/>
  <c r="DT323" i="14"/>
  <c r="T323" i="14"/>
  <c r="DJ323" i="14"/>
  <c r="EG323" i="14"/>
  <c r="AO323" i="14"/>
  <c r="BD323" i="14"/>
  <c r="CY323" i="14"/>
  <c r="DN323" i="14"/>
  <c r="N323" i="14"/>
  <c r="BA323" i="14"/>
  <c r="BO323" i="14"/>
  <c r="DL323" i="14"/>
  <c r="AH323" i="14"/>
  <c r="BH323" i="14"/>
  <c r="AW323" i="14"/>
  <c r="BT323" i="14"/>
  <c r="DG323" i="14"/>
  <c r="DV323" i="14"/>
  <c r="AL323" i="14"/>
  <c r="BI323" i="14"/>
  <c r="CE323" i="14"/>
  <c r="DR323" i="14"/>
  <c r="CJ225" i="14"/>
  <c r="X225" i="14"/>
  <c r="CQ225" i="14"/>
  <c r="AE225" i="14"/>
  <c r="CP225" i="14"/>
  <c r="AD225" i="14"/>
  <c r="CW225" i="14"/>
  <c r="AK225" i="14"/>
  <c r="CV225" i="14"/>
  <c r="AJ225" i="14"/>
  <c r="CU225" i="14"/>
  <c r="AI225" i="14"/>
  <c r="CT225" i="14"/>
  <c r="AH225" i="14"/>
  <c r="CB225" i="14"/>
  <c r="P225" i="14"/>
  <c r="CI225" i="14"/>
  <c r="W225" i="14"/>
  <c r="CH225" i="14"/>
  <c r="V225" i="14"/>
  <c r="CO225" i="14"/>
  <c r="AC225" i="14"/>
  <c r="CN225" i="14"/>
  <c r="AB225" i="14"/>
  <c r="CM225" i="14"/>
  <c r="AA225" i="14"/>
  <c r="CL225" i="14"/>
  <c r="Z225" i="14"/>
  <c r="CK225" i="14"/>
  <c r="Y225" i="14"/>
  <c r="DP225" i="14"/>
  <c r="BD225" i="14"/>
  <c r="DW225" i="14"/>
  <c r="BK225" i="14"/>
  <c r="DV225" i="14"/>
  <c r="BJ225" i="14"/>
  <c r="EC225" i="14"/>
  <c r="BQ225" i="14"/>
  <c r="EB225" i="14"/>
  <c r="BP225" i="14"/>
  <c r="EA225" i="14"/>
  <c r="BO225" i="14"/>
  <c r="DZ225" i="14"/>
  <c r="BN225" i="14"/>
  <c r="DY225" i="14"/>
  <c r="BM225" i="14"/>
  <c r="CZ225" i="14"/>
  <c r="AN225" i="14"/>
  <c r="DG225" i="14"/>
  <c r="AU225" i="14"/>
  <c r="DF225" i="14"/>
  <c r="AT225" i="14"/>
  <c r="DM225" i="14"/>
  <c r="BA225" i="14"/>
  <c r="DL225" i="14"/>
  <c r="AZ225" i="14"/>
  <c r="DK225" i="14"/>
  <c r="AY225" i="14"/>
  <c r="DJ225" i="14"/>
  <c r="AX225" i="14"/>
  <c r="DX225" i="14"/>
  <c r="EE225" i="14"/>
  <c r="ED225" i="14"/>
  <c r="EK225" i="14"/>
  <c r="EJ225" i="14"/>
  <c r="EI225" i="14"/>
  <c r="EH225" i="14"/>
  <c r="EG225" i="14"/>
  <c r="AW225" i="14"/>
  <c r="DH225" i="14"/>
  <c r="DO225" i="14"/>
  <c r="DN225" i="14"/>
  <c r="DU225" i="14"/>
  <c r="DT225" i="14"/>
  <c r="DS225" i="14"/>
  <c r="DR225" i="14"/>
  <c r="DQ225" i="14"/>
  <c r="AO225" i="14"/>
  <c r="CR225" i="14"/>
  <c r="CY225" i="14"/>
  <c r="CX225" i="14"/>
  <c r="DE225" i="14"/>
  <c r="DD225" i="14"/>
  <c r="DC225" i="14"/>
  <c r="DB225" i="14"/>
  <c r="DI225" i="14"/>
  <c r="AG225" i="14"/>
  <c r="BT225" i="14"/>
  <c r="CA225" i="14"/>
  <c r="BZ225" i="14"/>
  <c r="CG225" i="14"/>
  <c r="CF225" i="14"/>
  <c r="CE225" i="14"/>
  <c r="CD225" i="14"/>
  <c r="DA225" i="14"/>
  <c r="Q225" i="14"/>
  <c r="BL225" i="14"/>
  <c r="BS225" i="14"/>
  <c r="BR225" i="14"/>
  <c r="BY225" i="14"/>
  <c r="BX225" i="14"/>
  <c r="BW225" i="14"/>
  <c r="BV225" i="14"/>
  <c r="CS225" i="14"/>
  <c r="AV225" i="14"/>
  <c r="BC225" i="14"/>
  <c r="BB225" i="14"/>
  <c r="BI225" i="14"/>
  <c r="BH225" i="14"/>
  <c r="BG225" i="14"/>
  <c r="BF225" i="14"/>
  <c r="CC225" i="14"/>
  <c r="AF225" i="14"/>
  <c r="AM225" i="14"/>
  <c r="AL225" i="14"/>
  <c r="AS225" i="14"/>
  <c r="AR225" i="14"/>
  <c r="AQ225" i="14"/>
  <c r="AP225" i="14"/>
  <c r="BU225" i="14"/>
  <c r="EF225" i="14"/>
  <c r="BE225" i="14"/>
  <c r="EM225" i="14"/>
  <c r="EL225" i="14"/>
  <c r="N225" i="14"/>
  <c r="U225" i="14"/>
  <c r="T225" i="14"/>
  <c r="S225" i="14"/>
  <c r="R225" i="14"/>
  <c r="EE292" i="14"/>
  <c r="BS292" i="14"/>
  <c r="ED292" i="14"/>
  <c r="BR292" i="14"/>
  <c r="EK292" i="14"/>
  <c r="BY292" i="14"/>
  <c r="EJ292" i="14"/>
  <c r="BX292" i="14"/>
  <c r="EI292" i="14"/>
  <c r="BW292" i="14"/>
  <c r="EH292" i="14"/>
  <c r="BV292" i="14"/>
  <c r="EF292" i="14"/>
  <c r="BT292" i="14"/>
  <c r="EG292" i="14"/>
  <c r="DA292" i="14"/>
  <c r="DW292" i="14"/>
  <c r="BK292" i="14"/>
  <c r="DV292" i="14"/>
  <c r="BJ292" i="14"/>
  <c r="EC292" i="14"/>
  <c r="BQ292" i="14"/>
  <c r="EB292" i="14"/>
  <c r="BP292" i="14"/>
  <c r="EA292" i="14"/>
  <c r="BO292" i="14"/>
  <c r="DZ292" i="14"/>
  <c r="BN292" i="14"/>
  <c r="DX292" i="14"/>
  <c r="BL292" i="14"/>
  <c r="BU292" i="14"/>
  <c r="AO292" i="14"/>
  <c r="DO292" i="14"/>
  <c r="BC292" i="14"/>
  <c r="DN292" i="14"/>
  <c r="BB292" i="14"/>
  <c r="DU292" i="14"/>
  <c r="BI292" i="14"/>
  <c r="DT292" i="14"/>
  <c r="BH292" i="14"/>
  <c r="DS292" i="14"/>
  <c r="BG292" i="14"/>
  <c r="DR292" i="14"/>
  <c r="BF292" i="14"/>
  <c r="DP292" i="14"/>
  <c r="BD292" i="14"/>
  <c r="DY292" i="14"/>
  <c r="CS292" i="14"/>
  <c r="CY292" i="14"/>
  <c r="AM292" i="14"/>
  <c r="CX292" i="14"/>
  <c r="AL292" i="14"/>
  <c r="DE292" i="14"/>
  <c r="AS292" i="14"/>
  <c r="DD292" i="14"/>
  <c r="AR292" i="14"/>
  <c r="DC292" i="14"/>
  <c r="AQ292" i="14"/>
  <c r="DB292" i="14"/>
  <c r="AP292" i="14"/>
  <c r="CZ292" i="14"/>
  <c r="AN292" i="14"/>
  <c r="DQ292" i="14"/>
  <c r="CK292" i="14"/>
  <c r="CQ292" i="14"/>
  <c r="AE292" i="14"/>
  <c r="CP292" i="14"/>
  <c r="AD292" i="14"/>
  <c r="CW292" i="14"/>
  <c r="AK292" i="14"/>
  <c r="CV292" i="14"/>
  <c r="AJ292" i="14"/>
  <c r="CU292" i="14"/>
  <c r="AI292" i="14"/>
  <c r="CT292" i="14"/>
  <c r="AH292" i="14"/>
  <c r="CR292" i="14"/>
  <c r="AF292" i="14"/>
  <c r="BE292" i="14"/>
  <c r="Y292" i="14"/>
  <c r="EL292" i="14"/>
  <c r="CO292" i="14"/>
  <c r="AZ292" i="14"/>
  <c r="S292" i="14"/>
  <c r="CJ292" i="14"/>
  <c r="AG292" i="14"/>
  <c r="DF292" i="14"/>
  <c r="CG292" i="14"/>
  <c r="AB292" i="14"/>
  <c r="DJ292" i="14"/>
  <c r="CB292" i="14"/>
  <c r="CC292" i="14"/>
  <c r="EM292" i="14"/>
  <c r="CH292" i="14"/>
  <c r="BA292" i="14"/>
  <c r="T292" i="14"/>
  <c r="CL292" i="14"/>
  <c r="AV292" i="14"/>
  <c r="Q292" i="14"/>
  <c r="DG292" i="14"/>
  <c r="BZ292" i="14"/>
  <c r="AC292" i="14"/>
  <c r="DK292" i="14"/>
  <c r="CD292" i="14"/>
  <c r="X292" i="14"/>
  <c r="CI292" i="14"/>
  <c r="AT292" i="14"/>
  <c r="U292" i="14"/>
  <c r="CM292" i="14"/>
  <c r="AX292" i="14"/>
  <c r="P292" i="14"/>
  <c r="CA292" i="14"/>
  <c r="V292" i="14"/>
  <c r="DL292" i="14"/>
  <c r="CE292" i="14"/>
  <c r="Z292" i="14"/>
  <c r="BM292" i="14"/>
  <c r="W292" i="14"/>
  <c r="DM292" i="14"/>
  <c r="CF292" i="14"/>
  <c r="AA292" i="14"/>
  <c r="DH292" i="14"/>
  <c r="AW292" i="14"/>
  <c r="AU292" i="14"/>
  <c r="N292" i="14"/>
  <c r="CN292" i="14"/>
  <c r="AY292" i="14"/>
  <c r="R292" i="14"/>
  <c r="DI292" i="14"/>
  <c r="CT140" i="14"/>
  <c r="AH140" i="14"/>
  <c r="CS140" i="14"/>
  <c r="AG140" i="14"/>
  <c r="CR140" i="14"/>
  <c r="AF140" i="14"/>
  <c r="CY140" i="14"/>
  <c r="AM140" i="14"/>
  <c r="CX140" i="14"/>
  <c r="AL140" i="14"/>
  <c r="DE140" i="14"/>
  <c r="AS140" i="14"/>
  <c r="DD140" i="14"/>
  <c r="AR140" i="14"/>
  <c r="DC140" i="14"/>
  <c r="AQ140" i="14"/>
  <c r="CL140" i="14"/>
  <c r="Z140" i="14"/>
  <c r="CK140" i="14"/>
  <c r="Y140" i="14"/>
  <c r="CJ140" i="14"/>
  <c r="X140" i="14"/>
  <c r="CQ140" i="14"/>
  <c r="AE140" i="14"/>
  <c r="CP140" i="14"/>
  <c r="AD140" i="14"/>
  <c r="CW140" i="14"/>
  <c r="AK140" i="14"/>
  <c r="CV140" i="14"/>
  <c r="AJ140" i="14"/>
  <c r="CU140" i="14"/>
  <c r="AI140" i="14"/>
  <c r="CD140" i="14"/>
  <c r="R140" i="14"/>
  <c r="CC140" i="14"/>
  <c r="Q140" i="14"/>
  <c r="CB140" i="14"/>
  <c r="P140" i="14"/>
  <c r="CI140" i="14"/>
  <c r="W140" i="14"/>
  <c r="CH140" i="14"/>
  <c r="V140" i="14"/>
  <c r="CO140" i="14"/>
  <c r="AC140" i="14"/>
  <c r="CN140" i="14"/>
  <c r="AB140" i="14"/>
  <c r="CM140" i="14"/>
  <c r="AA140" i="14"/>
  <c r="EH140" i="14"/>
  <c r="BV140" i="14"/>
  <c r="EG140" i="14"/>
  <c r="BU140" i="14"/>
  <c r="EF140" i="14"/>
  <c r="BT140" i="14"/>
  <c r="EM140" i="14"/>
  <c r="CA140" i="14"/>
  <c r="EL140" i="14"/>
  <c r="BZ140" i="14"/>
  <c r="N140" i="14"/>
  <c r="CG140" i="14"/>
  <c r="U140" i="14"/>
  <c r="CF140" i="14"/>
  <c r="T140" i="14"/>
  <c r="CE140" i="14"/>
  <c r="S140" i="14"/>
  <c r="DZ140" i="14"/>
  <c r="BN140" i="14"/>
  <c r="DY140" i="14"/>
  <c r="BM140" i="14"/>
  <c r="DX140" i="14"/>
  <c r="BL140" i="14"/>
  <c r="EE140" i="14"/>
  <c r="BS140" i="14"/>
  <c r="ED140" i="14"/>
  <c r="BR140" i="14"/>
  <c r="EK140" i="14"/>
  <c r="BY140" i="14"/>
  <c r="EJ140" i="14"/>
  <c r="BX140" i="14"/>
  <c r="EI140" i="14"/>
  <c r="BW140" i="14"/>
  <c r="DR140" i="14"/>
  <c r="BF140" i="14"/>
  <c r="DQ140" i="14"/>
  <c r="BE140" i="14"/>
  <c r="DP140" i="14"/>
  <c r="BD140" i="14"/>
  <c r="DW140" i="14"/>
  <c r="BK140" i="14"/>
  <c r="DV140" i="14"/>
  <c r="BJ140" i="14"/>
  <c r="EC140" i="14"/>
  <c r="BQ140" i="14"/>
  <c r="EB140" i="14"/>
  <c r="BP140" i="14"/>
  <c r="EA140" i="14"/>
  <c r="BO140" i="14"/>
  <c r="DB140" i="14"/>
  <c r="AP140" i="14"/>
  <c r="DA140" i="14"/>
  <c r="AO140" i="14"/>
  <c r="CZ140" i="14"/>
  <c r="AN140" i="14"/>
  <c r="DG140" i="14"/>
  <c r="AU140" i="14"/>
  <c r="DF140" i="14"/>
  <c r="AT140" i="14"/>
  <c r="DM140" i="14"/>
  <c r="BA140" i="14"/>
  <c r="DL140" i="14"/>
  <c r="AZ140" i="14"/>
  <c r="DK140" i="14"/>
  <c r="AY140" i="14"/>
  <c r="AV140" i="14"/>
  <c r="BH140" i="14"/>
  <c r="DO140" i="14"/>
  <c r="DS140" i="14"/>
  <c r="BC140" i="14"/>
  <c r="BG140" i="14"/>
  <c r="BI140" i="14"/>
  <c r="DJ140" i="14"/>
  <c r="DN140" i="14"/>
  <c r="AX140" i="14"/>
  <c r="BB140" i="14"/>
  <c r="AW140" i="14"/>
  <c r="DI140" i="14"/>
  <c r="DU140" i="14"/>
  <c r="DH140" i="14"/>
  <c r="DT140" i="14"/>
  <c r="CF166" i="14"/>
  <c r="T166" i="14"/>
  <c r="CE166" i="14"/>
  <c r="S166" i="14"/>
  <c r="CD166" i="14"/>
  <c r="R166" i="14"/>
  <c r="DL166" i="14"/>
  <c r="AR166" i="14"/>
  <c r="CU166" i="14"/>
  <c r="AA166" i="14"/>
  <c r="BV166" i="14"/>
  <c r="DY166" i="14"/>
  <c r="BM166" i="14"/>
  <c r="DX166" i="14"/>
  <c r="BL166" i="14"/>
  <c r="EE166" i="14"/>
  <c r="BS166" i="14"/>
  <c r="ED166" i="14"/>
  <c r="BR166" i="14"/>
  <c r="EK166" i="14"/>
  <c r="BY166" i="14"/>
  <c r="DD166" i="14"/>
  <c r="AJ166" i="14"/>
  <c r="CM166" i="14"/>
  <c r="EH166" i="14"/>
  <c r="BN166" i="14"/>
  <c r="DQ166" i="14"/>
  <c r="BE166" i="14"/>
  <c r="DP166" i="14"/>
  <c r="BD166" i="14"/>
  <c r="DW166" i="14"/>
  <c r="BK166" i="14"/>
  <c r="DV166" i="14"/>
  <c r="BJ166" i="14"/>
  <c r="EC166" i="14"/>
  <c r="BQ166" i="14"/>
  <c r="AQ166" i="14"/>
  <c r="Q166" i="14"/>
  <c r="CH166" i="14"/>
  <c r="CV166" i="14"/>
  <c r="AB166" i="14"/>
  <c r="BW166" i="14"/>
  <c r="DZ166" i="14"/>
  <c r="BF166" i="14"/>
  <c r="DI166" i="14"/>
  <c r="AW166" i="14"/>
  <c r="DH166" i="14"/>
  <c r="AV166" i="14"/>
  <c r="DO166" i="14"/>
  <c r="BC166" i="14"/>
  <c r="DN166" i="14"/>
  <c r="BB166" i="14"/>
  <c r="DU166" i="14"/>
  <c r="BI166" i="14"/>
  <c r="EB166" i="14"/>
  <c r="Z166" i="14"/>
  <c r="CI166" i="14"/>
  <c r="AC166" i="14"/>
  <c r="CN166" i="14"/>
  <c r="EI166" i="14"/>
  <c r="BO166" i="14"/>
  <c r="DR166" i="14"/>
  <c r="AX166" i="14"/>
  <c r="DA166" i="14"/>
  <c r="AO166" i="14"/>
  <c r="CZ166" i="14"/>
  <c r="AN166" i="14"/>
  <c r="DG166" i="14"/>
  <c r="AU166" i="14"/>
  <c r="DF166" i="14"/>
  <c r="AT166" i="14"/>
  <c r="DM166" i="14"/>
  <c r="BA166" i="14"/>
  <c r="BH166" i="14"/>
  <c r="CC166" i="14"/>
  <c r="W166" i="14"/>
  <c r="BX166" i="14"/>
  <c r="EA166" i="14"/>
  <c r="BG166" i="14"/>
  <c r="DJ166" i="14"/>
  <c r="AP166" i="14"/>
  <c r="CS166" i="14"/>
  <c r="AG166" i="14"/>
  <c r="CR166" i="14"/>
  <c r="AF166" i="14"/>
  <c r="CY166" i="14"/>
  <c r="AM166" i="14"/>
  <c r="CX166" i="14"/>
  <c r="AL166" i="14"/>
  <c r="DE166" i="14"/>
  <c r="AS166" i="14"/>
  <c r="CT166" i="14"/>
  <c r="P166" i="14"/>
  <c r="CO166" i="14"/>
  <c r="EJ166" i="14"/>
  <c r="BP166" i="14"/>
  <c r="DS166" i="14"/>
  <c r="AY166" i="14"/>
  <c r="DB166" i="14"/>
  <c r="AH166" i="14"/>
  <c r="CK166" i="14"/>
  <c r="Y166" i="14"/>
  <c r="CJ166" i="14"/>
  <c r="X166" i="14"/>
  <c r="CQ166" i="14"/>
  <c r="AE166" i="14"/>
  <c r="CP166" i="14"/>
  <c r="AD166" i="14"/>
  <c r="CW166" i="14"/>
  <c r="AK166" i="14"/>
  <c r="DK166" i="14"/>
  <c r="CB166" i="14"/>
  <c r="V166" i="14"/>
  <c r="DT166" i="14"/>
  <c r="AZ166" i="14"/>
  <c r="DC166" i="14"/>
  <c r="AI166" i="14"/>
  <c r="CL166" i="14"/>
  <c r="EG166" i="14"/>
  <c r="BU166" i="14"/>
  <c r="EF166" i="14"/>
  <c r="BT166" i="14"/>
  <c r="EM166" i="14"/>
  <c r="CA166" i="14"/>
  <c r="EL166" i="14"/>
  <c r="BZ166" i="14"/>
  <c r="N166" i="14"/>
  <c r="CG166" i="14"/>
  <c r="U166" i="14"/>
  <c r="CL122" i="14"/>
  <c r="Z122" i="14"/>
  <c r="CK122" i="14"/>
  <c r="Y122" i="14"/>
  <c r="CJ122" i="14"/>
  <c r="X122" i="14"/>
  <c r="CQ122" i="14"/>
  <c r="AE122" i="14"/>
  <c r="CP122" i="14"/>
  <c r="AD122" i="14"/>
  <c r="CW122" i="14"/>
  <c r="AK122" i="14"/>
  <c r="CV122" i="14"/>
  <c r="AJ122" i="14"/>
  <c r="CU122" i="14"/>
  <c r="AI122" i="14"/>
  <c r="CD122" i="14"/>
  <c r="R122" i="14"/>
  <c r="CC122" i="14"/>
  <c r="Q122" i="14"/>
  <c r="CB122" i="14"/>
  <c r="P122" i="14"/>
  <c r="CI122" i="14"/>
  <c r="W122" i="14"/>
  <c r="CH122" i="14"/>
  <c r="V122" i="14"/>
  <c r="CO122" i="14"/>
  <c r="AC122" i="14"/>
  <c r="CN122" i="14"/>
  <c r="AB122" i="14"/>
  <c r="CM122" i="14"/>
  <c r="AA122" i="14"/>
  <c r="EH122" i="14"/>
  <c r="BV122" i="14"/>
  <c r="EG122" i="14"/>
  <c r="BU122" i="14"/>
  <c r="EF122" i="14"/>
  <c r="BT122" i="14"/>
  <c r="EM122" i="14"/>
  <c r="CA122" i="14"/>
  <c r="EL122" i="14"/>
  <c r="BZ122" i="14"/>
  <c r="N122" i="14"/>
  <c r="CG122" i="14"/>
  <c r="U122" i="14"/>
  <c r="CF122" i="14"/>
  <c r="T122" i="14"/>
  <c r="CE122" i="14"/>
  <c r="S122" i="14"/>
  <c r="DZ122" i="14"/>
  <c r="BN122" i="14"/>
  <c r="DY122" i="14"/>
  <c r="BM122" i="14"/>
  <c r="DX122" i="14"/>
  <c r="BL122" i="14"/>
  <c r="EE122" i="14"/>
  <c r="BS122" i="14"/>
  <c r="ED122" i="14"/>
  <c r="BR122" i="14"/>
  <c r="EK122" i="14"/>
  <c r="BY122" i="14"/>
  <c r="EJ122" i="14"/>
  <c r="BX122" i="14"/>
  <c r="EI122" i="14"/>
  <c r="BW122" i="14"/>
  <c r="DR122" i="14"/>
  <c r="BF122" i="14"/>
  <c r="DQ122" i="14"/>
  <c r="BE122" i="14"/>
  <c r="DP122" i="14"/>
  <c r="BD122" i="14"/>
  <c r="DW122" i="14"/>
  <c r="BK122" i="14"/>
  <c r="DV122" i="14"/>
  <c r="BJ122" i="14"/>
  <c r="EC122" i="14"/>
  <c r="BQ122" i="14"/>
  <c r="EB122" i="14"/>
  <c r="BP122" i="14"/>
  <c r="EA122" i="14"/>
  <c r="BO122" i="14"/>
  <c r="DJ122" i="14"/>
  <c r="AX122" i="14"/>
  <c r="DI122" i="14"/>
  <c r="AW122" i="14"/>
  <c r="DH122" i="14"/>
  <c r="AV122" i="14"/>
  <c r="DO122" i="14"/>
  <c r="BC122" i="14"/>
  <c r="DN122" i="14"/>
  <c r="BB122" i="14"/>
  <c r="DU122" i="14"/>
  <c r="BI122" i="14"/>
  <c r="DT122" i="14"/>
  <c r="BH122" i="14"/>
  <c r="DS122" i="14"/>
  <c r="BG122" i="14"/>
  <c r="DB122" i="14"/>
  <c r="AP122" i="14"/>
  <c r="DA122" i="14"/>
  <c r="AO122" i="14"/>
  <c r="CZ122" i="14"/>
  <c r="AN122" i="14"/>
  <c r="DG122" i="14"/>
  <c r="AU122" i="14"/>
  <c r="DF122" i="14"/>
  <c r="AT122" i="14"/>
  <c r="DM122" i="14"/>
  <c r="BA122" i="14"/>
  <c r="DL122" i="14"/>
  <c r="AZ122" i="14"/>
  <c r="DK122" i="14"/>
  <c r="AY122" i="14"/>
  <c r="CR122" i="14"/>
  <c r="DD122" i="14"/>
  <c r="AF122" i="14"/>
  <c r="AR122" i="14"/>
  <c r="CY122" i="14"/>
  <c r="DC122" i="14"/>
  <c r="AM122" i="14"/>
  <c r="AQ122" i="14"/>
  <c r="CT122" i="14"/>
  <c r="CX122" i="14"/>
  <c r="AH122" i="14"/>
  <c r="AL122" i="14"/>
  <c r="AG122" i="14"/>
  <c r="AS122" i="14"/>
  <c r="CS122" i="14"/>
  <c r="DE122" i="14"/>
  <c r="EM354" i="14"/>
  <c r="CA354" i="14"/>
  <c r="EL354" i="14"/>
  <c r="BZ354" i="14"/>
  <c r="N354" i="14"/>
  <c r="CG354" i="14"/>
  <c r="U354" i="14"/>
  <c r="CF354" i="14"/>
  <c r="T354" i="14"/>
  <c r="CE354" i="14"/>
  <c r="S354" i="14"/>
  <c r="CD354" i="14"/>
  <c r="R354" i="14"/>
  <c r="CC354" i="14"/>
  <c r="Q354" i="14"/>
  <c r="AN354" i="14"/>
  <c r="P354" i="14"/>
  <c r="EE354" i="14"/>
  <c r="BS354" i="14"/>
  <c r="ED354" i="14"/>
  <c r="BR354" i="14"/>
  <c r="EK354" i="14"/>
  <c r="BY354" i="14"/>
  <c r="EJ354" i="14"/>
  <c r="BX354" i="14"/>
  <c r="EI354" i="14"/>
  <c r="BW354" i="14"/>
  <c r="EH354" i="14"/>
  <c r="BV354" i="14"/>
  <c r="EG354" i="14"/>
  <c r="BU354" i="14"/>
  <c r="DX354" i="14"/>
  <c r="CR354" i="14"/>
  <c r="DW354" i="14"/>
  <c r="BK354" i="14"/>
  <c r="DV354" i="14"/>
  <c r="BJ354" i="14"/>
  <c r="EC354" i="14"/>
  <c r="BQ354" i="14"/>
  <c r="EB354" i="14"/>
  <c r="BP354" i="14"/>
  <c r="EA354" i="14"/>
  <c r="BO354" i="14"/>
  <c r="DZ354" i="14"/>
  <c r="BN354" i="14"/>
  <c r="DY354" i="14"/>
  <c r="BM354" i="14"/>
  <c r="BL354" i="14"/>
  <c r="AF354" i="14"/>
  <c r="DO354" i="14"/>
  <c r="BC354" i="14"/>
  <c r="DN354" i="14"/>
  <c r="BB354" i="14"/>
  <c r="DU354" i="14"/>
  <c r="BI354" i="14"/>
  <c r="DT354" i="14"/>
  <c r="BH354" i="14"/>
  <c r="DS354" i="14"/>
  <c r="BG354" i="14"/>
  <c r="DR354" i="14"/>
  <c r="BF354" i="14"/>
  <c r="DQ354" i="14"/>
  <c r="BE354" i="14"/>
  <c r="DP354" i="14"/>
  <c r="CJ354" i="14"/>
  <c r="DG354" i="14"/>
  <c r="AU354" i="14"/>
  <c r="DF354" i="14"/>
  <c r="AT354" i="14"/>
  <c r="DM354" i="14"/>
  <c r="BA354" i="14"/>
  <c r="DL354" i="14"/>
  <c r="AZ354" i="14"/>
  <c r="DK354" i="14"/>
  <c r="AY354" i="14"/>
  <c r="DJ354" i="14"/>
  <c r="AX354" i="14"/>
  <c r="DI354" i="14"/>
  <c r="AW354" i="14"/>
  <c r="BD354" i="14"/>
  <c r="X354" i="14"/>
  <c r="CY354" i="14"/>
  <c r="AM354" i="14"/>
  <c r="CX354" i="14"/>
  <c r="AL354" i="14"/>
  <c r="DE354" i="14"/>
  <c r="AS354" i="14"/>
  <c r="DD354" i="14"/>
  <c r="AR354" i="14"/>
  <c r="DC354" i="14"/>
  <c r="AQ354" i="14"/>
  <c r="DB354" i="14"/>
  <c r="AP354" i="14"/>
  <c r="DA354" i="14"/>
  <c r="AO354" i="14"/>
  <c r="DH354" i="14"/>
  <c r="EF354" i="14"/>
  <c r="CQ354" i="14"/>
  <c r="AE354" i="14"/>
  <c r="CP354" i="14"/>
  <c r="AD354" i="14"/>
  <c r="CW354" i="14"/>
  <c r="AK354" i="14"/>
  <c r="CV354" i="14"/>
  <c r="AJ354" i="14"/>
  <c r="CU354" i="14"/>
  <c r="AI354" i="14"/>
  <c r="CT354" i="14"/>
  <c r="AH354" i="14"/>
  <c r="CS354" i="14"/>
  <c r="AG354" i="14"/>
  <c r="AV354" i="14"/>
  <c r="BT354" i="14"/>
  <c r="CO354" i="14"/>
  <c r="CK354" i="14"/>
  <c r="AC354" i="14"/>
  <c r="Y354" i="14"/>
  <c r="CN354" i="14"/>
  <c r="CZ354" i="14"/>
  <c r="AB354" i="14"/>
  <c r="CB354" i="14"/>
  <c r="CI354" i="14"/>
  <c r="CM354" i="14"/>
  <c r="W354" i="14"/>
  <c r="AA354" i="14"/>
  <c r="V354" i="14"/>
  <c r="Z354" i="14"/>
  <c r="CH354" i="14"/>
  <c r="CL354" i="14"/>
  <c r="DF113" i="14"/>
  <c r="AT113" i="14"/>
  <c r="DM113" i="14"/>
  <c r="BA113" i="14"/>
  <c r="DL113" i="14"/>
  <c r="AZ113" i="14"/>
  <c r="DK113" i="14"/>
  <c r="AY113" i="14"/>
  <c r="DJ113" i="14"/>
  <c r="AX113" i="14"/>
  <c r="DI113" i="14"/>
  <c r="AW113" i="14"/>
  <c r="DH113" i="14"/>
  <c r="AV113" i="14"/>
  <c r="CH113" i="14"/>
  <c r="V113" i="14"/>
  <c r="CO113" i="14"/>
  <c r="AC113" i="14"/>
  <c r="CN113" i="14"/>
  <c r="AB113" i="14"/>
  <c r="CM113" i="14"/>
  <c r="AA113" i="14"/>
  <c r="CL113" i="14"/>
  <c r="Z113" i="14"/>
  <c r="CK113" i="14"/>
  <c r="Y113" i="14"/>
  <c r="CJ113" i="14"/>
  <c r="X113" i="14"/>
  <c r="CQ113" i="14"/>
  <c r="AE113" i="14"/>
  <c r="EL113" i="14"/>
  <c r="BZ113" i="14"/>
  <c r="N113" i="14"/>
  <c r="CG113" i="14"/>
  <c r="U113" i="14"/>
  <c r="CF113" i="14"/>
  <c r="T113" i="14"/>
  <c r="CE113" i="14"/>
  <c r="S113" i="14"/>
  <c r="CD113" i="14"/>
  <c r="R113" i="14"/>
  <c r="CC113" i="14"/>
  <c r="Q113" i="14"/>
  <c r="CB113" i="14"/>
  <c r="P113" i="14"/>
  <c r="CI113" i="14"/>
  <c r="W113" i="14"/>
  <c r="ED113" i="14"/>
  <c r="BR113" i="14"/>
  <c r="EK113" i="14"/>
  <c r="BY113" i="14"/>
  <c r="EJ113" i="14"/>
  <c r="BX113" i="14"/>
  <c r="EI113" i="14"/>
  <c r="BW113" i="14"/>
  <c r="EH113" i="14"/>
  <c r="BV113" i="14"/>
  <c r="EG113" i="14"/>
  <c r="BU113" i="14"/>
  <c r="EF113" i="14"/>
  <c r="BT113" i="14"/>
  <c r="EM113" i="14"/>
  <c r="CA113" i="14"/>
  <c r="DV113" i="14"/>
  <c r="EC113" i="14"/>
  <c r="EB113" i="14"/>
  <c r="EA113" i="14"/>
  <c r="DZ113" i="14"/>
  <c r="DY113" i="14"/>
  <c r="DX113" i="14"/>
  <c r="EE113" i="14"/>
  <c r="AU113" i="14"/>
  <c r="DN113" i="14"/>
  <c r="DU113" i="14"/>
  <c r="DT113" i="14"/>
  <c r="DS113" i="14"/>
  <c r="DR113" i="14"/>
  <c r="DQ113" i="14"/>
  <c r="DP113" i="14"/>
  <c r="DW113" i="14"/>
  <c r="AM113" i="14"/>
  <c r="CX113" i="14"/>
  <c r="DE113" i="14"/>
  <c r="DD113" i="14"/>
  <c r="DC113" i="14"/>
  <c r="DB113" i="14"/>
  <c r="DA113" i="14"/>
  <c r="CZ113" i="14"/>
  <c r="DO113" i="14"/>
  <c r="CP113" i="14"/>
  <c r="CW113" i="14"/>
  <c r="CV113" i="14"/>
  <c r="CU113" i="14"/>
  <c r="CT113" i="14"/>
  <c r="CS113" i="14"/>
  <c r="CR113" i="14"/>
  <c r="DG113" i="14"/>
  <c r="BJ113" i="14"/>
  <c r="BQ113" i="14"/>
  <c r="BP113" i="14"/>
  <c r="BO113" i="14"/>
  <c r="BN113" i="14"/>
  <c r="BM113" i="14"/>
  <c r="BL113" i="14"/>
  <c r="CY113" i="14"/>
  <c r="BB113" i="14"/>
  <c r="BI113" i="14"/>
  <c r="BH113" i="14"/>
  <c r="BG113" i="14"/>
  <c r="BF113" i="14"/>
  <c r="BE113" i="14"/>
  <c r="BD113" i="14"/>
  <c r="BS113" i="14"/>
  <c r="AL113" i="14"/>
  <c r="AS113" i="14"/>
  <c r="AR113" i="14"/>
  <c r="AQ113" i="14"/>
  <c r="AP113" i="14"/>
  <c r="AO113" i="14"/>
  <c r="AN113" i="14"/>
  <c r="BK113" i="14"/>
  <c r="AI113" i="14"/>
  <c r="AH113" i="14"/>
  <c r="AG113" i="14"/>
  <c r="AF113" i="14"/>
  <c r="BC113" i="14"/>
  <c r="AD113" i="14"/>
  <c r="AK113" i="14"/>
  <c r="AJ113" i="14"/>
  <c r="DK299" i="14"/>
  <c r="AY299" i="14"/>
  <c r="DJ299" i="14"/>
  <c r="AX299" i="14"/>
  <c r="DI299" i="14"/>
  <c r="AW299" i="14"/>
  <c r="DH299" i="14"/>
  <c r="AV299" i="14"/>
  <c r="DO299" i="14"/>
  <c r="BC299" i="14"/>
  <c r="DN299" i="14"/>
  <c r="BB299" i="14"/>
  <c r="DT299" i="14"/>
  <c r="BH299" i="14"/>
  <c r="CW299" i="14"/>
  <c r="EC299" i="14"/>
  <c r="DC299" i="14"/>
  <c r="AQ299" i="14"/>
  <c r="DB299" i="14"/>
  <c r="AP299" i="14"/>
  <c r="DA299" i="14"/>
  <c r="AO299" i="14"/>
  <c r="CZ299" i="14"/>
  <c r="AN299" i="14"/>
  <c r="DG299" i="14"/>
  <c r="AU299" i="14"/>
  <c r="DF299" i="14"/>
  <c r="AT299" i="14"/>
  <c r="DL299" i="14"/>
  <c r="AZ299" i="14"/>
  <c r="AK299" i="14"/>
  <c r="BQ299" i="14"/>
  <c r="CU299" i="14"/>
  <c r="AI299" i="14"/>
  <c r="CT299" i="14"/>
  <c r="AH299" i="14"/>
  <c r="CS299" i="14"/>
  <c r="AG299" i="14"/>
  <c r="CR299" i="14"/>
  <c r="AF299" i="14"/>
  <c r="CY299" i="14"/>
  <c r="AM299" i="14"/>
  <c r="CX299" i="14"/>
  <c r="AL299" i="14"/>
  <c r="DD299" i="14"/>
  <c r="AR299" i="14"/>
  <c r="CO299" i="14"/>
  <c r="DU299" i="14"/>
  <c r="CM299" i="14"/>
  <c r="AA299" i="14"/>
  <c r="CL299" i="14"/>
  <c r="Z299" i="14"/>
  <c r="CK299" i="14"/>
  <c r="Y299" i="14"/>
  <c r="CJ299" i="14"/>
  <c r="X299" i="14"/>
  <c r="CQ299" i="14"/>
  <c r="AE299" i="14"/>
  <c r="CP299" i="14"/>
  <c r="AD299" i="14"/>
  <c r="CE299" i="14"/>
  <c r="S299" i="14"/>
  <c r="CD299" i="14"/>
  <c r="R299" i="14"/>
  <c r="CC299" i="14"/>
  <c r="Q299" i="14"/>
  <c r="CB299" i="14"/>
  <c r="P299" i="14"/>
  <c r="CI299" i="14"/>
  <c r="W299" i="14"/>
  <c r="CH299" i="14"/>
  <c r="V299" i="14"/>
  <c r="CN299" i="14"/>
  <c r="AB299" i="14"/>
  <c r="CG299" i="14"/>
  <c r="DM299" i="14"/>
  <c r="EI299" i="14"/>
  <c r="BW299" i="14"/>
  <c r="EH299" i="14"/>
  <c r="BV299" i="14"/>
  <c r="EG299" i="14"/>
  <c r="BU299" i="14"/>
  <c r="EF299" i="14"/>
  <c r="BT299" i="14"/>
  <c r="EM299" i="14"/>
  <c r="CA299" i="14"/>
  <c r="EL299" i="14"/>
  <c r="BZ299" i="14"/>
  <c r="N299" i="14"/>
  <c r="CF299" i="14"/>
  <c r="T299" i="14"/>
  <c r="U299" i="14"/>
  <c r="BA299" i="14"/>
  <c r="BG299" i="14"/>
  <c r="BE299" i="14"/>
  <c r="BK299" i="14"/>
  <c r="BX299" i="14"/>
  <c r="BI299" i="14"/>
  <c r="DZ299" i="14"/>
  <c r="DX299" i="14"/>
  <c r="ED299" i="14"/>
  <c r="BP299" i="14"/>
  <c r="DR299" i="14"/>
  <c r="DP299" i="14"/>
  <c r="DV299" i="14"/>
  <c r="AJ299" i="14"/>
  <c r="BN299" i="14"/>
  <c r="BL299" i="14"/>
  <c r="BR299" i="14"/>
  <c r="DE299" i="14"/>
  <c r="BF299" i="14"/>
  <c r="BD299" i="14"/>
  <c r="BJ299" i="14"/>
  <c r="AS299" i="14"/>
  <c r="EA299" i="14"/>
  <c r="DY299" i="14"/>
  <c r="EE299" i="14"/>
  <c r="EJ299" i="14"/>
  <c r="AC299" i="14"/>
  <c r="BO299" i="14"/>
  <c r="BM299" i="14"/>
  <c r="BS299" i="14"/>
  <c r="CV299" i="14"/>
  <c r="BY299" i="14"/>
  <c r="DW299" i="14"/>
  <c r="EB299" i="14"/>
  <c r="EK299" i="14"/>
  <c r="DS299" i="14"/>
  <c r="DQ299" i="14"/>
  <c r="CT331" i="14"/>
  <c r="AH331" i="14"/>
  <c r="CS331" i="14"/>
  <c r="AG331" i="14"/>
  <c r="CR331" i="14"/>
  <c r="AF331" i="14"/>
  <c r="CY331" i="14"/>
  <c r="AM331" i="14"/>
  <c r="CX331" i="14"/>
  <c r="AL331" i="14"/>
  <c r="DE331" i="14"/>
  <c r="AS331" i="14"/>
  <c r="DC331" i="14"/>
  <c r="AQ331" i="14"/>
  <c r="CF331" i="14"/>
  <c r="DL331" i="14"/>
  <c r="CL331" i="14"/>
  <c r="Z331" i="14"/>
  <c r="CK331" i="14"/>
  <c r="Y331" i="14"/>
  <c r="CJ331" i="14"/>
  <c r="X331" i="14"/>
  <c r="CQ331" i="14"/>
  <c r="AE331" i="14"/>
  <c r="CP331" i="14"/>
  <c r="AD331" i="14"/>
  <c r="CW331" i="14"/>
  <c r="AK331" i="14"/>
  <c r="CU331" i="14"/>
  <c r="AI331" i="14"/>
  <c r="T331" i="14"/>
  <c r="AZ331" i="14"/>
  <c r="CD331" i="14"/>
  <c r="R331" i="14"/>
  <c r="CC331" i="14"/>
  <c r="Q331" i="14"/>
  <c r="CB331" i="14"/>
  <c r="P331" i="14"/>
  <c r="CI331" i="14"/>
  <c r="W331" i="14"/>
  <c r="CH331" i="14"/>
  <c r="V331" i="14"/>
  <c r="CO331" i="14"/>
  <c r="AC331" i="14"/>
  <c r="CM331" i="14"/>
  <c r="AA331" i="14"/>
  <c r="EJ331" i="14"/>
  <c r="DD331" i="14"/>
  <c r="EH331" i="14"/>
  <c r="BV331" i="14"/>
  <c r="EG331" i="14"/>
  <c r="BU331" i="14"/>
  <c r="EF331" i="14"/>
  <c r="BT331" i="14"/>
  <c r="EM331" i="14"/>
  <c r="CA331" i="14"/>
  <c r="EL331" i="14"/>
  <c r="BZ331" i="14"/>
  <c r="N331" i="14"/>
  <c r="CG331" i="14"/>
  <c r="U331" i="14"/>
  <c r="CE331" i="14"/>
  <c r="S331" i="14"/>
  <c r="BX331" i="14"/>
  <c r="AR331" i="14"/>
  <c r="DZ331" i="14"/>
  <c r="BN331" i="14"/>
  <c r="DY331" i="14"/>
  <c r="BM331" i="14"/>
  <c r="DX331" i="14"/>
  <c r="BL331" i="14"/>
  <c r="EE331" i="14"/>
  <c r="BS331" i="14"/>
  <c r="ED331" i="14"/>
  <c r="BR331" i="14"/>
  <c r="EK331" i="14"/>
  <c r="BY331" i="14"/>
  <c r="EI331" i="14"/>
  <c r="BW331" i="14"/>
  <c r="CV331" i="14"/>
  <c r="EB331" i="14"/>
  <c r="DR331" i="14"/>
  <c r="BF331" i="14"/>
  <c r="DQ331" i="14"/>
  <c r="BE331" i="14"/>
  <c r="DP331" i="14"/>
  <c r="BD331" i="14"/>
  <c r="DW331" i="14"/>
  <c r="BK331" i="14"/>
  <c r="DV331" i="14"/>
  <c r="BJ331" i="14"/>
  <c r="EC331" i="14"/>
  <c r="BQ331" i="14"/>
  <c r="EA331" i="14"/>
  <c r="BO331" i="14"/>
  <c r="AJ331" i="14"/>
  <c r="BP331" i="14"/>
  <c r="DB331" i="14"/>
  <c r="AP331" i="14"/>
  <c r="DA331" i="14"/>
  <c r="AO331" i="14"/>
  <c r="CZ331" i="14"/>
  <c r="AN331" i="14"/>
  <c r="DG331" i="14"/>
  <c r="AU331" i="14"/>
  <c r="DF331" i="14"/>
  <c r="AT331" i="14"/>
  <c r="DM331" i="14"/>
  <c r="BA331" i="14"/>
  <c r="DK331" i="14"/>
  <c r="AY331" i="14"/>
  <c r="AB331" i="14"/>
  <c r="BH331" i="14"/>
  <c r="DI331" i="14"/>
  <c r="DU331" i="14"/>
  <c r="AW331" i="14"/>
  <c r="BI331" i="14"/>
  <c r="DH331" i="14"/>
  <c r="DS331" i="14"/>
  <c r="AV331" i="14"/>
  <c r="BG331" i="14"/>
  <c r="DO331" i="14"/>
  <c r="CN331" i="14"/>
  <c r="BC331" i="14"/>
  <c r="DT331" i="14"/>
  <c r="DJ331" i="14"/>
  <c r="DN331" i="14"/>
  <c r="AX331" i="14"/>
  <c r="BB331" i="14"/>
  <c r="CX127" i="14"/>
  <c r="AL127" i="14"/>
  <c r="DE127" i="14"/>
  <c r="AS127" i="14"/>
  <c r="DD127" i="14"/>
  <c r="AR127" i="14"/>
  <c r="DC127" i="14"/>
  <c r="AQ127" i="14"/>
  <c r="DB127" i="14"/>
  <c r="AP127" i="14"/>
  <c r="DA127" i="14"/>
  <c r="AO127" i="14"/>
  <c r="CZ127" i="14"/>
  <c r="AN127" i="14"/>
  <c r="DG127" i="14"/>
  <c r="AU127" i="14"/>
  <c r="CP127" i="14"/>
  <c r="AD127" i="14"/>
  <c r="CW127" i="14"/>
  <c r="AK127" i="14"/>
  <c r="CV127" i="14"/>
  <c r="AJ127" i="14"/>
  <c r="CU127" i="14"/>
  <c r="AI127" i="14"/>
  <c r="CT127" i="14"/>
  <c r="AH127" i="14"/>
  <c r="CS127" i="14"/>
  <c r="AG127" i="14"/>
  <c r="CR127" i="14"/>
  <c r="AF127" i="14"/>
  <c r="CY127" i="14"/>
  <c r="AM127" i="14"/>
  <c r="CH127" i="14"/>
  <c r="V127" i="14"/>
  <c r="CO127" i="14"/>
  <c r="AC127" i="14"/>
  <c r="CN127" i="14"/>
  <c r="AB127" i="14"/>
  <c r="CM127" i="14"/>
  <c r="AA127" i="14"/>
  <c r="CL127" i="14"/>
  <c r="Z127" i="14"/>
  <c r="CK127" i="14"/>
  <c r="Y127" i="14"/>
  <c r="CJ127" i="14"/>
  <c r="X127" i="14"/>
  <c r="CQ127" i="14"/>
  <c r="AE127" i="14"/>
  <c r="EL127" i="14"/>
  <c r="BZ127" i="14"/>
  <c r="N127" i="14"/>
  <c r="CG127" i="14"/>
  <c r="U127" i="14"/>
  <c r="CF127" i="14"/>
  <c r="T127" i="14"/>
  <c r="CE127" i="14"/>
  <c r="S127" i="14"/>
  <c r="CD127" i="14"/>
  <c r="R127" i="14"/>
  <c r="CC127" i="14"/>
  <c r="Q127" i="14"/>
  <c r="CB127" i="14"/>
  <c r="P127" i="14"/>
  <c r="CI127" i="14"/>
  <c r="W127" i="14"/>
  <c r="ED127" i="14"/>
  <c r="BR127" i="14"/>
  <c r="EK127" i="14"/>
  <c r="BY127" i="14"/>
  <c r="EJ127" i="14"/>
  <c r="BX127" i="14"/>
  <c r="EI127" i="14"/>
  <c r="BW127" i="14"/>
  <c r="EH127" i="14"/>
  <c r="BV127" i="14"/>
  <c r="EG127" i="14"/>
  <c r="BU127" i="14"/>
  <c r="EF127" i="14"/>
  <c r="BT127" i="14"/>
  <c r="EM127" i="14"/>
  <c r="CA127" i="14"/>
  <c r="DV127" i="14"/>
  <c r="BJ127" i="14"/>
  <c r="EC127" i="14"/>
  <c r="BQ127" i="14"/>
  <c r="EB127" i="14"/>
  <c r="BP127" i="14"/>
  <c r="EA127" i="14"/>
  <c r="BO127" i="14"/>
  <c r="DZ127" i="14"/>
  <c r="BN127" i="14"/>
  <c r="DY127" i="14"/>
  <c r="BM127" i="14"/>
  <c r="DX127" i="14"/>
  <c r="BL127" i="14"/>
  <c r="EE127" i="14"/>
  <c r="BS127" i="14"/>
  <c r="DN127" i="14"/>
  <c r="BB127" i="14"/>
  <c r="DU127" i="14"/>
  <c r="BI127" i="14"/>
  <c r="DT127" i="14"/>
  <c r="BH127" i="14"/>
  <c r="DS127" i="14"/>
  <c r="BG127" i="14"/>
  <c r="DR127" i="14"/>
  <c r="BF127" i="14"/>
  <c r="DQ127" i="14"/>
  <c r="BE127" i="14"/>
  <c r="DP127" i="14"/>
  <c r="BD127" i="14"/>
  <c r="DW127" i="14"/>
  <c r="BK127" i="14"/>
  <c r="DK127" i="14"/>
  <c r="DO127" i="14"/>
  <c r="AY127" i="14"/>
  <c r="BC127" i="14"/>
  <c r="DF127" i="14"/>
  <c r="DJ127" i="14"/>
  <c r="AT127" i="14"/>
  <c r="AX127" i="14"/>
  <c r="DM127" i="14"/>
  <c r="DI127" i="14"/>
  <c r="BA127" i="14"/>
  <c r="AW127" i="14"/>
  <c r="DL127" i="14"/>
  <c r="DH127" i="14"/>
  <c r="AZ127" i="14"/>
  <c r="AV127" i="14"/>
  <c r="DO288" i="14"/>
  <c r="DG288" i="14"/>
  <c r="AU288" i="14"/>
  <c r="EM288" i="14"/>
  <c r="CA288" i="14"/>
  <c r="EL288" i="14"/>
  <c r="BZ288" i="14"/>
  <c r="N288" i="14"/>
  <c r="CG288" i="14"/>
  <c r="U288" i="14"/>
  <c r="CF288" i="14"/>
  <c r="T288" i="14"/>
  <c r="CE288" i="14"/>
  <c r="S288" i="14"/>
  <c r="CD288" i="14"/>
  <c r="R288" i="14"/>
  <c r="CB288" i="14"/>
  <c r="P288" i="14"/>
  <c r="BM288" i="14"/>
  <c r="AG288" i="14"/>
  <c r="CI288" i="14"/>
  <c r="DV288" i="14"/>
  <c r="BB288" i="14"/>
  <c r="DM288" i="14"/>
  <c r="AS288" i="14"/>
  <c r="CV288" i="14"/>
  <c r="AB288" i="14"/>
  <c r="BW288" i="14"/>
  <c r="DZ288" i="14"/>
  <c r="BF288" i="14"/>
  <c r="DH288" i="14"/>
  <c r="AN288" i="14"/>
  <c r="BU288" i="14"/>
  <c r="CS288" i="14"/>
  <c r="BS288" i="14"/>
  <c r="DN288" i="14"/>
  <c r="AT288" i="14"/>
  <c r="DE288" i="14"/>
  <c r="AK288" i="14"/>
  <c r="CN288" i="14"/>
  <c r="EI288" i="14"/>
  <c r="BO288" i="14"/>
  <c r="DR288" i="14"/>
  <c r="AX288" i="14"/>
  <c r="CZ288" i="14"/>
  <c r="AF288" i="14"/>
  <c r="DY288" i="14"/>
  <c r="BK288" i="14"/>
  <c r="DF288" i="14"/>
  <c r="AL288" i="14"/>
  <c r="CW288" i="14"/>
  <c r="AC288" i="14"/>
  <c r="BX288" i="14"/>
  <c r="EA288" i="14"/>
  <c r="BG288" i="14"/>
  <c r="DJ288" i="14"/>
  <c r="AP288" i="14"/>
  <c r="CR288" i="14"/>
  <c r="X288" i="14"/>
  <c r="DQ288" i="14"/>
  <c r="BC288" i="14"/>
  <c r="CX288" i="14"/>
  <c r="AD288" i="14"/>
  <c r="CO288" i="14"/>
  <c r="EJ288" i="14"/>
  <c r="BP288" i="14"/>
  <c r="DS288" i="14"/>
  <c r="AY288" i="14"/>
  <c r="DB288" i="14"/>
  <c r="AH288" i="14"/>
  <c r="CJ288" i="14"/>
  <c r="CK288" i="14"/>
  <c r="BE288" i="14"/>
  <c r="EE288" i="14"/>
  <c r="AM288" i="14"/>
  <c r="CP288" i="14"/>
  <c r="V288" i="14"/>
  <c r="BY288" i="14"/>
  <c r="EB288" i="14"/>
  <c r="BH288" i="14"/>
  <c r="DK288" i="14"/>
  <c r="AQ288" i="14"/>
  <c r="CT288" i="14"/>
  <c r="Z288" i="14"/>
  <c r="BT288" i="14"/>
  <c r="Y288" i="14"/>
  <c r="DI288" i="14"/>
  <c r="DW288" i="14"/>
  <c r="AE288" i="14"/>
  <c r="CH288" i="14"/>
  <c r="EK288" i="14"/>
  <c r="BQ288" i="14"/>
  <c r="DT288" i="14"/>
  <c r="AZ288" i="14"/>
  <c r="DC288" i="14"/>
  <c r="AI288" i="14"/>
  <c r="CL288" i="14"/>
  <c r="EF288" i="14"/>
  <c r="BL288" i="14"/>
  <c r="CC288" i="14"/>
  <c r="AW288" i="14"/>
  <c r="CQ288" i="14"/>
  <c r="ED288" i="14"/>
  <c r="BJ288" i="14"/>
  <c r="DU288" i="14"/>
  <c r="BA288" i="14"/>
  <c r="DD288" i="14"/>
  <c r="AJ288" i="14"/>
  <c r="CM288" i="14"/>
  <c r="EH288" i="14"/>
  <c r="BN288" i="14"/>
  <c r="DP288" i="14"/>
  <c r="AV288" i="14"/>
  <c r="EG288" i="14"/>
  <c r="AO288" i="14"/>
  <c r="BR288" i="14"/>
  <c r="DX288" i="14"/>
  <c r="EC288" i="14"/>
  <c r="BD288" i="14"/>
  <c r="BI288" i="14"/>
  <c r="Q288" i="14"/>
  <c r="DL288" i="14"/>
  <c r="DA288" i="14"/>
  <c r="AR288" i="14"/>
  <c r="CU288" i="14"/>
  <c r="W288" i="14"/>
  <c r="BV288" i="14"/>
  <c r="CY288" i="14"/>
  <c r="AA288" i="14"/>
  <c r="CL246" i="14"/>
  <c r="Z246" i="14"/>
  <c r="CK246" i="14"/>
  <c r="Y246" i="14"/>
  <c r="CJ246" i="14"/>
  <c r="X246" i="14"/>
  <c r="CQ246" i="14"/>
  <c r="AE246" i="14"/>
  <c r="CP246" i="14"/>
  <c r="AD246" i="14"/>
  <c r="CW246" i="14"/>
  <c r="AK246" i="14"/>
  <c r="CV246" i="14"/>
  <c r="AJ246" i="14"/>
  <c r="CU246" i="14"/>
  <c r="AI246" i="14"/>
  <c r="CD246" i="14"/>
  <c r="R246" i="14"/>
  <c r="CC246" i="14"/>
  <c r="Q246" i="14"/>
  <c r="CB246" i="14"/>
  <c r="P246" i="14"/>
  <c r="CI246" i="14"/>
  <c r="W246" i="14"/>
  <c r="CH246" i="14"/>
  <c r="V246" i="14"/>
  <c r="CO246" i="14"/>
  <c r="AC246" i="14"/>
  <c r="CN246" i="14"/>
  <c r="AB246" i="14"/>
  <c r="CM246" i="14"/>
  <c r="AA246" i="14"/>
  <c r="EH246" i="14"/>
  <c r="BV246" i="14"/>
  <c r="EG246" i="14"/>
  <c r="BU246" i="14"/>
  <c r="EF246" i="14"/>
  <c r="BT246" i="14"/>
  <c r="EM246" i="14"/>
  <c r="CA246" i="14"/>
  <c r="EL246" i="14"/>
  <c r="BZ246" i="14"/>
  <c r="N246" i="14"/>
  <c r="CG246" i="14"/>
  <c r="U246" i="14"/>
  <c r="CF246" i="14"/>
  <c r="T246" i="14"/>
  <c r="CE246" i="14"/>
  <c r="S246" i="14"/>
  <c r="DZ246" i="14"/>
  <c r="BN246" i="14"/>
  <c r="DY246" i="14"/>
  <c r="BM246" i="14"/>
  <c r="DX246" i="14"/>
  <c r="BL246" i="14"/>
  <c r="EE246" i="14"/>
  <c r="BS246" i="14"/>
  <c r="ED246" i="14"/>
  <c r="BR246" i="14"/>
  <c r="EK246" i="14"/>
  <c r="BY246" i="14"/>
  <c r="EJ246" i="14"/>
  <c r="BX246" i="14"/>
  <c r="EI246" i="14"/>
  <c r="BW246" i="14"/>
  <c r="DR246" i="14"/>
  <c r="BF246" i="14"/>
  <c r="DQ246" i="14"/>
  <c r="BE246" i="14"/>
  <c r="DP246" i="14"/>
  <c r="BD246" i="14"/>
  <c r="DW246" i="14"/>
  <c r="BK246" i="14"/>
  <c r="DV246" i="14"/>
  <c r="BJ246" i="14"/>
  <c r="EC246" i="14"/>
  <c r="BQ246" i="14"/>
  <c r="EB246" i="14"/>
  <c r="BP246" i="14"/>
  <c r="EA246" i="14"/>
  <c r="BO246" i="14"/>
  <c r="DJ246" i="14"/>
  <c r="AX246" i="14"/>
  <c r="DI246" i="14"/>
  <c r="AW246" i="14"/>
  <c r="DH246" i="14"/>
  <c r="AV246" i="14"/>
  <c r="DO246" i="14"/>
  <c r="BC246" i="14"/>
  <c r="DN246" i="14"/>
  <c r="BB246" i="14"/>
  <c r="DU246" i="14"/>
  <c r="BI246" i="14"/>
  <c r="DT246" i="14"/>
  <c r="BH246" i="14"/>
  <c r="DS246" i="14"/>
  <c r="BG246" i="14"/>
  <c r="CT246" i="14"/>
  <c r="AH246" i="14"/>
  <c r="CS246" i="14"/>
  <c r="AG246" i="14"/>
  <c r="CR246" i="14"/>
  <c r="AF246" i="14"/>
  <c r="CY246" i="14"/>
  <c r="AM246" i="14"/>
  <c r="CX246" i="14"/>
  <c r="AL246" i="14"/>
  <c r="DE246" i="14"/>
  <c r="AS246" i="14"/>
  <c r="DD246" i="14"/>
  <c r="AR246" i="14"/>
  <c r="DC246" i="14"/>
  <c r="AQ246" i="14"/>
  <c r="DG246" i="14"/>
  <c r="DK246" i="14"/>
  <c r="AU246" i="14"/>
  <c r="AY246" i="14"/>
  <c r="CZ246" i="14"/>
  <c r="DB246" i="14"/>
  <c r="DF246" i="14"/>
  <c r="AP246" i="14"/>
  <c r="AT246" i="14"/>
  <c r="DA246" i="14"/>
  <c r="DM246" i="14"/>
  <c r="AO246" i="14"/>
  <c r="BA246" i="14"/>
  <c r="DL246" i="14"/>
  <c r="AN246" i="14"/>
  <c r="AZ246" i="14"/>
  <c r="EH112" i="14"/>
  <c r="BV112" i="14"/>
  <c r="EG112" i="14"/>
  <c r="BU112" i="14"/>
  <c r="EF112" i="14"/>
  <c r="BT112" i="14"/>
  <c r="EM112" i="14"/>
  <c r="CA112" i="14"/>
  <c r="EL112" i="14"/>
  <c r="BZ112" i="14"/>
  <c r="N112" i="14"/>
  <c r="CG112" i="14"/>
  <c r="U112" i="14"/>
  <c r="CF112" i="14"/>
  <c r="T112" i="14"/>
  <c r="CE112" i="14"/>
  <c r="S112" i="14"/>
  <c r="DB112" i="14"/>
  <c r="AH112" i="14"/>
  <c r="CK112" i="14"/>
  <c r="Q112" i="14"/>
  <c r="BL112" i="14"/>
  <c r="DW112" i="14"/>
  <c r="BC112" i="14"/>
  <c r="DF112" i="14"/>
  <c r="AL112" i="14"/>
  <c r="CW112" i="14"/>
  <c r="AC112" i="14"/>
  <c r="BX112" i="14"/>
  <c r="EA112" i="14"/>
  <c r="BG112" i="14"/>
  <c r="CT112" i="14"/>
  <c r="Z112" i="14"/>
  <c r="CC112" i="14"/>
  <c r="DX112" i="14"/>
  <c r="BD112" i="14"/>
  <c r="DO112" i="14"/>
  <c r="AU112" i="14"/>
  <c r="CX112" i="14"/>
  <c r="AD112" i="14"/>
  <c r="CO112" i="14"/>
  <c r="EJ112" i="14"/>
  <c r="BP112" i="14"/>
  <c r="DS112" i="14"/>
  <c r="AY112" i="14"/>
  <c r="CL112" i="14"/>
  <c r="R112" i="14"/>
  <c r="BM112" i="14"/>
  <c r="DP112" i="14"/>
  <c r="AV112" i="14"/>
  <c r="DG112" i="14"/>
  <c r="AM112" i="14"/>
  <c r="CP112" i="14"/>
  <c r="V112" i="14"/>
  <c r="BY112" i="14"/>
  <c r="EB112" i="14"/>
  <c r="BH112" i="14"/>
  <c r="DK112" i="14"/>
  <c r="AQ112" i="14"/>
  <c r="CD112" i="14"/>
  <c r="DY112" i="14"/>
  <c r="BE112" i="14"/>
  <c r="DH112" i="14"/>
  <c r="AN112" i="14"/>
  <c r="CY112" i="14"/>
  <c r="AE112" i="14"/>
  <c r="CH112" i="14"/>
  <c r="EK112" i="14"/>
  <c r="BQ112" i="14"/>
  <c r="DT112" i="14"/>
  <c r="AZ112" i="14"/>
  <c r="DC112" i="14"/>
  <c r="AI112" i="14"/>
  <c r="BN112" i="14"/>
  <c r="DQ112" i="14"/>
  <c r="AW112" i="14"/>
  <c r="CZ112" i="14"/>
  <c r="AF112" i="14"/>
  <c r="CQ112" i="14"/>
  <c r="W112" i="14"/>
  <c r="BR112" i="14"/>
  <c r="EC112" i="14"/>
  <c r="BI112" i="14"/>
  <c r="DL112" i="14"/>
  <c r="AR112" i="14"/>
  <c r="CU112" i="14"/>
  <c r="AA112" i="14"/>
  <c r="DZ112" i="14"/>
  <c r="BF112" i="14"/>
  <c r="DI112" i="14"/>
  <c r="AO112" i="14"/>
  <c r="CR112" i="14"/>
  <c r="X112" i="14"/>
  <c r="CI112" i="14"/>
  <c r="ED112" i="14"/>
  <c r="BJ112" i="14"/>
  <c r="DU112" i="14"/>
  <c r="BA112" i="14"/>
  <c r="DD112" i="14"/>
  <c r="AJ112" i="14"/>
  <c r="CM112" i="14"/>
  <c r="DR112" i="14"/>
  <c r="AX112" i="14"/>
  <c r="DA112" i="14"/>
  <c r="AG112" i="14"/>
  <c r="CJ112" i="14"/>
  <c r="P112" i="14"/>
  <c r="BS112" i="14"/>
  <c r="DV112" i="14"/>
  <c r="BB112" i="14"/>
  <c r="DM112" i="14"/>
  <c r="AS112" i="14"/>
  <c r="CV112" i="14"/>
  <c r="AB112" i="14"/>
  <c r="BW112" i="14"/>
  <c r="Y112" i="14"/>
  <c r="CN112" i="14"/>
  <c r="CB112" i="14"/>
  <c r="EI112" i="14"/>
  <c r="EE112" i="14"/>
  <c r="BO112" i="14"/>
  <c r="BK112" i="14"/>
  <c r="DN112" i="14"/>
  <c r="DJ112" i="14"/>
  <c r="AT112" i="14"/>
  <c r="CS112" i="14"/>
  <c r="AK112" i="14"/>
  <c r="AP112" i="14"/>
  <c r="DE112" i="14"/>
  <c r="CF228" i="14"/>
  <c r="T228" i="14"/>
  <c r="CE228" i="14"/>
  <c r="S228" i="14"/>
  <c r="CD228" i="14"/>
  <c r="R228" i="14"/>
  <c r="CC228" i="14"/>
  <c r="Q228" i="14"/>
  <c r="CB228" i="14"/>
  <c r="P228" i="14"/>
  <c r="CI228" i="14"/>
  <c r="W228" i="14"/>
  <c r="CH228" i="14"/>
  <c r="V228" i="14"/>
  <c r="CO228" i="14"/>
  <c r="AC228" i="14"/>
  <c r="EJ228" i="14"/>
  <c r="BX228" i="14"/>
  <c r="EI228" i="14"/>
  <c r="BW228" i="14"/>
  <c r="EH228" i="14"/>
  <c r="BV228" i="14"/>
  <c r="EG228" i="14"/>
  <c r="BU228" i="14"/>
  <c r="EF228" i="14"/>
  <c r="BT228" i="14"/>
  <c r="EB228" i="14"/>
  <c r="BP228" i="14"/>
  <c r="EA228" i="14"/>
  <c r="BO228" i="14"/>
  <c r="DZ228" i="14"/>
  <c r="BN228" i="14"/>
  <c r="DY228" i="14"/>
  <c r="BM228" i="14"/>
  <c r="DX228" i="14"/>
  <c r="DT228" i="14"/>
  <c r="BH228" i="14"/>
  <c r="DS228" i="14"/>
  <c r="BG228" i="14"/>
  <c r="DR228" i="14"/>
  <c r="BF228" i="14"/>
  <c r="DQ228" i="14"/>
  <c r="BE228" i="14"/>
  <c r="DP228" i="14"/>
  <c r="DD228" i="14"/>
  <c r="AR228" i="14"/>
  <c r="DC228" i="14"/>
  <c r="AQ228" i="14"/>
  <c r="DB228" i="14"/>
  <c r="AP228" i="14"/>
  <c r="DA228" i="14"/>
  <c r="AO228" i="14"/>
  <c r="CZ228" i="14"/>
  <c r="AB228" i="14"/>
  <c r="CT228" i="14"/>
  <c r="AW228" i="14"/>
  <c r="AV228" i="14"/>
  <c r="DG228" i="14"/>
  <c r="AM228" i="14"/>
  <c r="CP228" i="14"/>
  <c r="N228" i="14"/>
  <c r="BY228" i="14"/>
  <c r="DK228" i="14"/>
  <c r="CL228" i="14"/>
  <c r="AG228" i="14"/>
  <c r="AN228" i="14"/>
  <c r="CY228" i="14"/>
  <c r="AE228" i="14"/>
  <c r="BZ228" i="14"/>
  <c r="EK228" i="14"/>
  <c r="BQ228" i="14"/>
  <c r="CU228" i="14"/>
  <c r="AX228" i="14"/>
  <c r="Y228" i="14"/>
  <c r="AF228" i="14"/>
  <c r="CQ228" i="14"/>
  <c r="EL228" i="14"/>
  <c r="BR228" i="14"/>
  <c r="EC228" i="14"/>
  <c r="BI228" i="14"/>
  <c r="DL228" i="14"/>
  <c r="CM228" i="14"/>
  <c r="AH228" i="14"/>
  <c r="DH228" i="14"/>
  <c r="X228" i="14"/>
  <c r="CA228" i="14"/>
  <c r="ED228" i="14"/>
  <c r="BJ228" i="14"/>
  <c r="DU228" i="14"/>
  <c r="BA228" i="14"/>
  <c r="CV228" i="14"/>
  <c r="AY228" i="14"/>
  <c r="Z228" i="14"/>
  <c r="CR228" i="14"/>
  <c r="EM228" i="14"/>
  <c r="BS228" i="14"/>
  <c r="DV228" i="14"/>
  <c r="BB228" i="14"/>
  <c r="DM228" i="14"/>
  <c r="AS228" i="14"/>
  <c r="CN228" i="14"/>
  <c r="AI228" i="14"/>
  <c r="DI228" i="14"/>
  <c r="CJ228" i="14"/>
  <c r="EE228" i="14"/>
  <c r="BK228" i="14"/>
  <c r="DN228" i="14"/>
  <c r="AT228" i="14"/>
  <c r="DE228" i="14"/>
  <c r="AK228" i="14"/>
  <c r="AJ228" i="14"/>
  <c r="DJ228" i="14"/>
  <c r="CK228" i="14"/>
  <c r="BD228" i="14"/>
  <c r="DO228" i="14"/>
  <c r="AU228" i="14"/>
  <c r="CX228" i="14"/>
  <c r="AD228" i="14"/>
  <c r="CG228" i="14"/>
  <c r="AL228" i="14"/>
  <c r="AZ228" i="14"/>
  <c r="CW228" i="14"/>
  <c r="AA228" i="14"/>
  <c r="U228" i="14"/>
  <c r="CS228" i="14"/>
  <c r="DW228" i="14"/>
  <c r="BC228" i="14"/>
  <c r="BL228" i="14"/>
  <c r="DF228" i="14"/>
  <c r="DF107" i="14"/>
  <c r="AT107" i="14"/>
  <c r="DM107" i="14"/>
  <c r="BA107" i="14"/>
  <c r="DL107" i="14"/>
  <c r="AZ107" i="14"/>
  <c r="DK107" i="14"/>
  <c r="AY107" i="14"/>
  <c r="DJ107" i="14"/>
  <c r="AX107" i="14"/>
  <c r="DI107" i="14"/>
  <c r="AW107" i="14"/>
  <c r="DH107" i="14"/>
  <c r="AV107" i="14"/>
  <c r="DO107" i="14"/>
  <c r="BC107" i="14"/>
  <c r="CX107" i="14"/>
  <c r="AL107" i="14"/>
  <c r="DE107" i="14"/>
  <c r="AS107" i="14"/>
  <c r="DD107" i="14"/>
  <c r="AR107" i="14"/>
  <c r="DC107" i="14"/>
  <c r="AQ107" i="14"/>
  <c r="DB107" i="14"/>
  <c r="AP107" i="14"/>
  <c r="DA107" i="14"/>
  <c r="AO107" i="14"/>
  <c r="CZ107" i="14"/>
  <c r="AN107" i="14"/>
  <c r="DG107" i="14"/>
  <c r="AU107" i="14"/>
  <c r="CP107" i="14"/>
  <c r="AD107" i="14"/>
  <c r="CW107" i="14"/>
  <c r="AK107" i="14"/>
  <c r="CV107" i="14"/>
  <c r="AJ107" i="14"/>
  <c r="CU107" i="14"/>
  <c r="AI107" i="14"/>
  <c r="CT107" i="14"/>
  <c r="AH107" i="14"/>
  <c r="CS107" i="14"/>
  <c r="AG107" i="14"/>
  <c r="CR107" i="14"/>
  <c r="AF107" i="14"/>
  <c r="CY107" i="14"/>
  <c r="AM107" i="14"/>
  <c r="CH107" i="14"/>
  <c r="V107" i="14"/>
  <c r="CO107" i="14"/>
  <c r="AC107" i="14"/>
  <c r="CN107" i="14"/>
  <c r="AB107" i="14"/>
  <c r="CM107" i="14"/>
  <c r="AA107" i="14"/>
  <c r="CL107" i="14"/>
  <c r="Z107" i="14"/>
  <c r="CK107" i="14"/>
  <c r="Y107" i="14"/>
  <c r="CJ107" i="14"/>
  <c r="X107" i="14"/>
  <c r="CQ107" i="14"/>
  <c r="AE107" i="14"/>
  <c r="EL107" i="14"/>
  <c r="BZ107" i="14"/>
  <c r="N107" i="14"/>
  <c r="CG107" i="14"/>
  <c r="U107" i="14"/>
  <c r="CF107" i="14"/>
  <c r="T107" i="14"/>
  <c r="CE107" i="14"/>
  <c r="S107" i="14"/>
  <c r="CD107" i="14"/>
  <c r="R107" i="14"/>
  <c r="CC107" i="14"/>
  <c r="Q107" i="14"/>
  <c r="CB107" i="14"/>
  <c r="P107" i="14"/>
  <c r="CI107" i="14"/>
  <c r="W107" i="14"/>
  <c r="ED107" i="14"/>
  <c r="BR107" i="14"/>
  <c r="EK107" i="14"/>
  <c r="BY107" i="14"/>
  <c r="EJ107" i="14"/>
  <c r="BX107" i="14"/>
  <c r="EI107" i="14"/>
  <c r="BW107" i="14"/>
  <c r="EH107" i="14"/>
  <c r="BV107" i="14"/>
  <c r="EG107" i="14"/>
  <c r="BU107" i="14"/>
  <c r="EF107" i="14"/>
  <c r="BT107" i="14"/>
  <c r="EM107" i="14"/>
  <c r="CA107" i="14"/>
  <c r="DV107" i="14"/>
  <c r="BJ107" i="14"/>
  <c r="EC107" i="14"/>
  <c r="BQ107" i="14"/>
  <c r="EB107" i="14"/>
  <c r="BP107" i="14"/>
  <c r="EA107" i="14"/>
  <c r="BO107" i="14"/>
  <c r="DZ107" i="14"/>
  <c r="BN107" i="14"/>
  <c r="DY107" i="14"/>
  <c r="BM107" i="14"/>
  <c r="DX107" i="14"/>
  <c r="BL107" i="14"/>
  <c r="EE107" i="14"/>
  <c r="BS107" i="14"/>
  <c r="DU107" i="14"/>
  <c r="DQ107" i="14"/>
  <c r="BI107" i="14"/>
  <c r="BE107" i="14"/>
  <c r="DT107" i="14"/>
  <c r="DP107" i="14"/>
  <c r="BH107" i="14"/>
  <c r="BD107" i="14"/>
  <c r="DS107" i="14"/>
  <c r="DW107" i="14"/>
  <c r="BG107" i="14"/>
  <c r="BK107" i="14"/>
  <c r="BB107" i="14"/>
  <c r="BF107" i="14"/>
  <c r="DN107" i="14"/>
  <c r="DR107" i="14"/>
  <c r="DN316" i="14"/>
  <c r="BB316" i="14"/>
  <c r="DU316" i="14"/>
  <c r="BI316" i="14"/>
  <c r="DT316" i="14"/>
  <c r="BH316" i="14"/>
  <c r="DF316" i="14"/>
  <c r="AT316" i="14"/>
  <c r="DM316" i="14"/>
  <c r="BA316" i="14"/>
  <c r="DL316" i="14"/>
  <c r="AZ316" i="14"/>
  <c r="DK316" i="14"/>
  <c r="AY316" i="14"/>
  <c r="DJ316" i="14"/>
  <c r="AX316" i="14"/>
  <c r="DI316" i="14"/>
  <c r="AW316" i="14"/>
  <c r="DO316" i="14"/>
  <c r="BC316" i="14"/>
  <c r="X316" i="14"/>
  <c r="BD316" i="14"/>
  <c r="CP316" i="14"/>
  <c r="AD316" i="14"/>
  <c r="CH316" i="14"/>
  <c r="V316" i="14"/>
  <c r="CO316" i="14"/>
  <c r="AC316" i="14"/>
  <c r="CN316" i="14"/>
  <c r="AB316" i="14"/>
  <c r="EL316" i="14"/>
  <c r="BZ316" i="14"/>
  <c r="N316" i="14"/>
  <c r="CG316" i="14"/>
  <c r="U316" i="14"/>
  <c r="CF316" i="14"/>
  <c r="ED316" i="14"/>
  <c r="BR316" i="14"/>
  <c r="EK316" i="14"/>
  <c r="BY316" i="14"/>
  <c r="EJ316" i="14"/>
  <c r="AL316" i="14"/>
  <c r="DD316" i="14"/>
  <c r="EA316" i="14"/>
  <c r="BG316" i="14"/>
  <c r="DB316" i="14"/>
  <c r="AH316" i="14"/>
  <c r="CK316" i="14"/>
  <c r="Q316" i="14"/>
  <c r="CA316" i="14"/>
  <c r="AF316" i="14"/>
  <c r="DP316" i="14"/>
  <c r="EC316" i="14"/>
  <c r="CV316" i="14"/>
  <c r="DS316" i="14"/>
  <c r="AQ316" i="14"/>
  <c r="CT316" i="14"/>
  <c r="Z316" i="14"/>
  <c r="CC316" i="14"/>
  <c r="EM316" i="14"/>
  <c r="BS316" i="14"/>
  <c r="CJ316" i="14"/>
  <c r="CZ316" i="14"/>
  <c r="DE316" i="14"/>
  <c r="BX316" i="14"/>
  <c r="DC316" i="14"/>
  <c r="AI316" i="14"/>
  <c r="CL316" i="14"/>
  <c r="R316" i="14"/>
  <c r="BU316" i="14"/>
  <c r="EE316" i="14"/>
  <c r="BK316" i="14"/>
  <c r="CB316" i="14"/>
  <c r="AN316" i="14"/>
  <c r="CW316" i="14"/>
  <c r="BP316" i="14"/>
  <c r="CU316" i="14"/>
  <c r="AA316" i="14"/>
  <c r="CD316" i="14"/>
  <c r="EG316" i="14"/>
  <c r="BM316" i="14"/>
  <c r="DW316" i="14"/>
  <c r="AU316" i="14"/>
  <c r="P316" i="14"/>
  <c r="DH316" i="14"/>
  <c r="BQ316" i="14"/>
  <c r="AR316" i="14"/>
  <c r="CM316" i="14"/>
  <c r="S316" i="14"/>
  <c r="BV316" i="14"/>
  <c r="DY316" i="14"/>
  <c r="BE316" i="14"/>
  <c r="DG316" i="14"/>
  <c r="AM316" i="14"/>
  <c r="EF316" i="14"/>
  <c r="AV316" i="14"/>
  <c r="DV316" i="14"/>
  <c r="AS316" i="14"/>
  <c r="AJ316" i="14"/>
  <c r="CE316" i="14"/>
  <c r="EH316" i="14"/>
  <c r="BN316" i="14"/>
  <c r="DQ316" i="14"/>
  <c r="AO316" i="14"/>
  <c r="CY316" i="14"/>
  <c r="AE316" i="14"/>
  <c r="BT316" i="14"/>
  <c r="CX316" i="14"/>
  <c r="AK316" i="14"/>
  <c r="T316" i="14"/>
  <c r="BW316" i="14"/>
  <c r="DZ316" i="14"/>
  <c r="BF316" i="14"/>
  <c r="DA316" i="14"/>
  <c r="AG316" i="14"/>
  <c r="CQ316" i="14"/>
  <c r="W316" i="14"/>
  <c r="DX316" i="14"/>
  <c r="EB316" i="14"/>
  <c r="CR316" i="14"/>
  <c r="EI316" i="14"/>
  <c r="BL316" i="14"/>
  <c r="BO316" i="14"/>
  <c r="DR316" i="14"/>
  <c r="AP316" i="14"/>
  <c r="CS316" i="14"/>
  <c r="Y316" i="14"/>
  <c r="BJ316" i="14"/>
  <c r="CI316" i="14"/>
  <c r="CF196" i="14"/>
  <c r="T196" i="14"/>
  <c r="CE196" i="14"/>
  <c r="S196" i="14"/>
  <c r="CD196" i="14"/>
  <c r="R196" i="14"/>
  <c r="CC196" i="14"/>
  <c r="Q196" i="14"/>
  <c r="CB196" i="14"/>
  <c r="P196" i="14"/>
  <c r="CI196" i="14"/>
  <c r="W196" i="14"/>
  <c r="CH196" i="14"/>
  <c r="V196" i="14"/>
  <c r="EJ196" i="14"/>
  <c r="BX196" i="14"/>
  <c r="EI196" i="14"/>
  <c r="BW196" i="14"/>
  <c r="EH196" i="14"/>
  <c r="BV196" i="14"/>
  <c r="EG196" i="14"/>
  <c r="BU196" i="14"/>
  <c r="EF196" i="14"/>
  <c r="BT196" i="14"/>
  <c r="EM196" i="14"/>
  <c r="CA196" i="14"/>
  <c r="EL196" i="14"/>
  <c r="BZ196" i="14"/>
  <c r="N196" i="14"/>
  <c r="AC196" i="14"/>
  <c r="BI196" i="14"/>
  <c r="EB196" i="14"/>
  <c r="BP196" i="14"/>
  <c r="EA196" i="14"/>
  <c r="BO196" i="14"/>
  <c r="DZ196" i="14"/>
  <c r="BN196" i="14"/>
  <c r="DY196" i="14"/>
  <c r="BM196" i="14"/>
  <c r="DX196" i="14"/>
  <c r="BL196" i="14"/>
  <c r="EE196" i="14"/>
  <c r="BS196" i="14"/>
  <c r="ED196" i="14"/>
  <c r="BR196" i="14"/>
  <c r="DM196" i="14"/>
  <c r="CG196" i="14"/>
  <c r="DT196" i="14"/>
  <c r="BH196" i="14"/>
  <c r="DS196" i="14"/>
  <c r="BG196" i="14"/>
  <c r="DR196" i="14"/>
  <c r="BF196" i="14"/>
  <c r="DQ196" i="14"/>
  <c r="BE196" i="14"/>
  <c r="DP196" i="14"/>
  <c r="BD196" i="14"/>
  <c r="DW196" i="14"/>
  <c r="BK196" i="14"/>
  <c r="DV196" i="14"/>
  <c r="BJ196" i="14"/>
  <c r="BA196" i="14"/>
  <c r="U196" i="14"/>
  <c r="DL196" i="14"/>
  <c r="AZ196" i="14"/>
  <c r="DK196" i="14"/>
  <c r="AY196" i="14"/>
  <c r="DJ196" i="14"/>
  <c r="AX196" i="14"/>
  <c r="DI196" i="14"/>
  <c r="AW196" i="14"/>
  <c r="DH196" i="14"/>
  <c r="AV196" i="14"/>
  <c r="DO196" i="14"/>
  <c r="BC196" i="14"/>
  <c r="DN196" i="14"/>
  <c r="BB196" i="14"/>
  <c r="DE196" i="14"/>
  <c r="EK196" i="14"/>
  <c r="DD196" i="14"/>
  <c r="AR196" i="14"/>
  <c r="DC196" i="14"/>
  <c r="AQ196" i="14"/>
  <c r="DB196" i="14"/>
  <c r="AP196" i="14"/>
  <c r="DA196" i="14"/>
  <c r="AO196" i="14"/>
  <c r="CZ196" i="14"/>
  <c r="AN196" i="14"/>
  <c r="DG196" i="14"/>
  <c r="AU196" i="14"/>
  <c r="DF196" i="14"/>
  <c r="AT196" i="14"/>
  <c r="AS196" i="14"/>
  <c r="BY196" i="14"/>
  <c r="CN196" i="14"/>
  <c r="AB196" i="14"/>
  <c r="CM196" i="14"/>
  <c r="AA196" i="14"/>
  <c r="CL196" i="14"/>
  <c r="Z196" i="14"/>
  <c r="CK196" i="14"/>
  <c r="Y196" i="14"/>
  <c r="CJ196" i="14"/>
  <c r="X196" i="14"/>
  <c r="CQ196" i="14"/>
  <c r="AE196" i="14"/>
  <c r="CP196" i="14"/>
  <c r="AD196" i="14"/>
  <c r="AK196" i="14"/>
  <c r="BQ196" i="14"/>
  <c r="AG196" i="14"/>
  <c r="CO196" i="14"/>
  <c r="CV196" i="14"/>
  <c r="CR196" i="14"/>
  <c r="EC196" i="14"/>
  <c r="AJ196" i="14"/>
  <c r="AF196" i="14"/>
  <c r="DU196" i="14"/>
  <c r="CU196" i="14"/>
  <c r="CY196" i="14"/>
  <c r="AI196" i="14"/>
  <c r="AM196" i="14"/>
  <c r="CT196" i="14"/>
  <c r="CX196" i="14"/>
  <c r="CS196" i="14"/>
  <c r="CW196" i="14"/>
  <c r="AH196" i="14"/>
  <c r="AL196" i="14"/>
  <c r="DX203" i="14"/>
  <c r="BL203" i="14"/>
  <c r="EE203" i="14"/>
  <c r="BS203" i="14"/>
  <c r="ED203" i="14"/>
  <c r="BR203" i="14"/>
  <c r="EK203" i="14"/>
  <c r="BY203" i="14"/>
  <c r="EJ203" i="14"/>
  <c r="BX203" i="14"/>
  <c r="EI203" i="14"/>
  <c r="BW203" i="14"/>
  <c r="EH203" i="14"/>
  <c r="BV203" i="14"/>
  <c r="CS203" i="14"/>
  <c r="DY203" i="14"/>
  <c r="DP203" i="14"/>
  <c r="BD203" i="14"/>
  <c r="DW203" i="14"/>
  <c r="BK203" i="14"/>
  <c r="DV203" i="14"/>
  <c r="BJ203" i="14"/>
  <c r="EC203" i="14"/>
  <c r="BQ203" i="14"/>
  <c r="EB203" i="14"/>
  <c r="BP203" i="14"/>
  <c r="EA203" i="14"/>
  <c r="BO203" i="14"/>
  <c r="DZ203" i="14"/>
  <c r="BN203" i="14"/>
  <c r="AG203" i="14"/>
  <c r="BM203" i="14"/>
  <c r="DH203" i="14"/>
  <c r="AV203" i="14"/>
  <c r="DO203" i="14"/>
  <c r="BC203" i="14"/>
  <c r="DN203" i="14"/>
  <c r="BB203" i="14"/>
  <c r="DU203" i="14"/>
  <c r="BI203" i="14"/>
  <c r="DT203" i="14"/>
  <c r="BH203" i="14"/>
  <c r="DS203" i="14"/>
  <c r="BG203" i="14"/>
  <c r="DR203" i="14"/>
  <c r="BF203" i="14"/>
  <c r="CK203" i="14"/>
  <c r="DQ203" i="14"/>
  <c r="CZ203" i="14"/>
  <c r="AN203" i="14"/>
  <c r="DG203" i="14"/>
  <c r="AU203" i="14"/>
  <c r="DF203" i="14"/>
  <c r="AT203" i="14"/>
  <c r="DM203" i="14"/>
  <c r="BA203" i="14"/>
  <c r="DL203" i="14"/>
  <c r="AZ203" i="14"/>
  <c r="DK203" i="14"/>
  <c r="AY203" i="14"/>
  <c r="DJ203" i="14"/>
  <c r="AX203" i="14"/>
  <c r="Y203" i="14"/>
  <c r="BE203" i="14"/>
  <c r="CR203" i="14"/>
  <c r="AF203" i="14"/>
  <c r="CY203" i="14"/>
  <c r="AM203" i="14"/>
  <c r="CX203" i="14"/>
  <c r="AL203" i="14"/>
  <c r="DE203" i="14"/>
  <c r="AS203" i="14"/>
  <c r="DD203" i="14"/>
  <c r="AR203" i="14"/>
  <c r="DC203" i="14"/>
  <c r="AQ203" i="14"/>
  <c r="DB203" i="14"/>
  <c r="AP203" i="14"/>
  <c r="CC203" i="14"/>
  <c r="DI203" i="14"/>
  <c r="CJ203" i="14"/>
  <c r="X203" i="14"/>
  <c r="CQ203" i="14"/>
  <c r="AE203" i="14"/>
  <c r="CP203" i="14"/>
  <c r="AD203" i="14"/>
  <c r="CW203" i="14"/>
  <c r="AK203" i="14"/>
  <c r="CV203" i="14"/>
  <c r="AJ203" i="14"/>
  <c r="CU203" i="14"/>
  <c r="AI203" i="14"/>
  <c r="CT203" i="14"/>
  <c r="AH203" i="14"/>
  <c r="Q203" i="14"/>
  <c r="AW203" i="14"/>
  <c r="EF203" i="14"/>
  <c r="BT203" i="14"/>
  <c r="EM203" i="14"/>
  <c r="CA203" i="14"/>
  <c r="EL203" i="14"/>
  <c r="BZ203" i="14"/>
  <c r="N203" i="14"/>
  <c r="CG203" i="14"/>
  <c r="U203" i="14"/>
  <c r="CF203" i="14"/>
  <c r="T203" i="14"/>
  <c r="CE203" i="14"/>
  <c r="S203" i="14"/>
  <c r="CD203" i="14"/>
  <c r="R203" i="14"/>
  <c r="BU203" i="14"/>
  <c r="AO203" i="14"/>
  <c r="V203" i="14"/>
  <c r="Z203" i="14"/>
  <c r="CO203" i="14"/>
  <c r="EG203" i="14"/>
  <c r="AC203" i="14"/>
  <c r="DA203" i="14"/>
  <c r="CB203" i="14"/>
  <c r="CN203" i="14"/>
  <c r="CI203" i="14"/>
  <c r="CM203" i="14"/>
  <c r="W203" i="14"/>
  <c r="AA203" i="14"/>
  <c r="P203" i="14"/>
  <c r="CH203" i="14"/>
  <c r="AB203" i="14"/>
  <c r="CL203" i="14"/>
  <c r="DC275" i="14"/>
  <c r="AQ275" i="14"/>
  <c r="DB275" i="14"/>
  <c r="AP275" i="14"/>
  <c r="DA275" i="14"/>
  <c r="AO275" i="14"/>
  <c r="CZ275" i="14"/>
  <c r="AN275" i="14"/>
  <c r="DG275" i="14"/>
  <c r="AU275" i="14"/>
  <c r="DF275" i="14"/>
  <c r="AT275" i="14"/>
  <c r="AR275" i="14"/>
  <c r="AJ275" i="14"/>
  <c r="AB275" i="14"/>
  <c r="T275" i="14"/>
  <c r="CU275" i="14"/>
  <c r="AI275" i="14"/>
  <c r="CT275" i="14"/>
  <c r="AH275" i="14"/>
  <c r="CS275" i="14"/>
  <c r="AG275" i="14"/>
  <c r="CR275" i="14"/>
  <c r="AF275" i="14"/>
  <c r="CY275" i="14"/>
  <c r="AM275" i="14"/>
  <c r="CX275" i="14"/>
  <c r="AL275" i="14"/>
  <c r="EC275" i="14"/>
  <c r="DU275" i="14"/>
  <c r="DM275" i="14"/>
  <c r="EK275" i="14"/>
  <c r="CM275" i="14"/>
  <c r="AA275" i="14"/>
  <c r="CL275" i="14"/>
  <c r="Z275" i="14"/>
  <c r="CK275" i="14"/>
  <c r="Y275" i="14"/>
  <c r="CJ275" i="14"/>
  <c r="X275" i="14"/>
  <c r="CQ275" i="14"/>
  <c r="AE275" i="14"/>
  <c r="CP275" i="14"/>
  <c r="AD275" i="14"/>
  <c r="CW275" i="14"/>
  <c r="CO275" i="14"/>
  <c r="CG275" i="14"/>
  <c r="DE275" i="14"/>
  <c r="CE275" i="14"/>
  <c r="S275" i="14"/>
  <c r="CD275" i="14"/>
  <c r="R275" i="14"/>
  <c r="CC275" i="14"/>
  <c r="Q275" i="14"/>
  <c r="CB275" i="14"/>
  <c r="P275" i="14"/>
  <c r="CI275" i="14"/>
  <c r="W275" i="14"/>
  <c r="CH275" i="14"/>
  <c r="V275" i="14"/>
  <c r="BQ275" i="14"/>
  <c r="BI275" i="14"/>
  <c r="BA275" i="14"/>
  <c r="BY275" i="14"/>
  <c r="EI275" i="14"/>
  <c r="BW275" i="14"/>
  <c r="EH275" i="14"/>
  <c r="BV275" i="14"/>
  <c r="EG275" i="14"/>
  <c r="BU275" i="14"/>
  <c r="EF275" i="14"/>
  <c r="BT275" i="14"/>
  <c r="EM275" i="14"/>
  <c r="CA275" i="14"/>
  <c r="EL275" i="14"/>
  <c r="BZ275" i="14"/>
  <c r="N275" i="14"/>
  <c r="AK275" i="14"/>
  <c r="AC275" i="14"/>
  <c r="U275" i="14"/>
  <c r="AS275" i="14"/>
  <c r="EA275" i="14"/>
  <c r="BO275" i="14"/>
  <c r="DZ275" i="14"/>
  <c r="BN275" i="14"/>
  <c r="DY275" i="14"/>
  <c r="BM275" i="14"/>
  <c r="DX275" i="14"/>
  <c r="BL275" i="14"/>
  <c r="EE275" i="14"/>
  <c r="BS275" i="14"/>
  <c r="ED275" i="14"/>
  <c r="BR275" i="14"/>
  <c r="EJ275" i="14"/>
  <c r="EB275" i="14"/>
  <c r="DT275" i="14"/>
  <c r="DL275" i="14"/>
  <c r="DK275" i="14"/>
  <c r="AY275" i="14"/>
  <c r="DJ275" i="14"/>
  <c r="AX275" i="14"/>
  <c r="DI275" i="14"/>
  <c r="AW275" i="14"/>
  <c r="DH275" i="14"/>
  <c r="AV275" i="14"/>
  <c r="DO275" i="14"/>
  <c r="BC275" i="14"/>
  <c r="DN275" i="14"/>
  <c r="BB275" i="14"/>
  <c r="BX275" i="14"/>
  <c r="BP275" i="14"/>
  <c r="BH275" i="14"/>
  <c r="AZ275" i="14"/>
  <c r="DP275" i="14"/>
  <c r="CN275" i="14"/>
  <c r="BD275" i="14"/>
  <c r="CF275" i="14"/>
  <c r="DS275" i="14"/>
  <c r="DW275" i="14"/>
  <c r="DQ275" i="14"/>
  <c r="BG275" i="14"/>
  <c r="BK275" i="14"/>
  <c r="DR275" i="14"/>
  <c r="DV275" i="14"/>
  <c r="BF275" i="14"/>
  <c r="BJ275" i="14"/>
  <c r="DD275" i="14"/>
  <c r="BE275" i="14"/>
  <c r="CV275" i="14"/>
  <c r="CN158" i="14"/>
  <c r="CM158" i="14"/>
  <c r="AA158" i="14"/>
  <c r="CL158" i="14"/>
  <c r="Z158" i="14"/>
  <c r="CK158" i="14"/>
  <c r="Y158" i="14"/>
  <c r="CJ158" i="14"/>
  <c r="X158" i="14"/>
  <c r="CQ158" i="14"/>
  <c r="AE158" i="14"/>
  <c r="CP158" i="14"/>
  <c r="AD158" i="14"/>
  <c r="CW158" i="14"/>
  <c r="AK158" i="14"/>
  <c r="AJ158" i="14"/>
  <c r="CF158" i="14"/>
  <c r="CE158" i="14"/>
  <c r="S158" i="14"/>
  <c r="CD158" i="14"/>
  <c r="R158" i="14"/>
  <c r="CC158" i="14"/>
  <c r="Q158" i="14"/>
  <c r="CB158" i="14"/>
  <c r="P158" i="14"/>
  <c r="CI158" i="14"/>
  <c r="W158" i="14"/>
  <c r="EJ158" i="14"/>
  <c r="EI158" i="14"/>
  <c r="BW158" i="14"/>
  <c r="EH158" i="14"/>
  <c r="BV158" i="14"/>
  <c r="DS158" i="14"/>
  <c r="AI158" i="14"/>
  <c r="AX158" i="14"/>
  <c r="CS158" i="14"/>
  <c r="DX158" i="14"/>
  <c r="AV158" i="14"/>
  <c r="CY158" i="14"/>
  <c r="ED158" i="14"/>
  <c r="BJ158" i="14"/>
  <c r="DU158" i="14"/>
  <c r="BA158" i="14"/>
  <c r="AR158" i="14"/>
  <c r="DK158" i="14"/>
  <c r="DZ158" i="14"/>
  <c r="AP158" i="14"/>
  <c r="BU158" i="14"/>
  <c r="DP158" i="14"/>
  <c r="AN158" i="14"/>
  <c r="CA158" i="14"/>
  <c r="DV158" i="14"/>
  <c r="BB158" i="14"/>
  <c r="DM158" i="14"/>
  <c r="AS158" i="14"/>
  <c r="AB158" i="14"/>
  <c r="EB158" i="14"/>
  <c r="DC158" i="14"/>
  <c r="DR158" i="14"/>
  <c r="AH158" i="14"/>
  <c r="BM158" i="14"/>
  <c r="DH158" i="14"/>
  <c r="AF158" i="14"/>
  <c r="BS158" i="14"/>
  <c r="DN158" i="14"/>
  <c r="AT158" i="14"/>
  <c r="DE158" i="14"/>
  <c r="AC158" i="14"/>
  <c r="T158" i="14"/>
  <c r="DT158" i="14"/>
  <c r="CU158" i="14"/>
  <c r="DJ158" i="14"/>
  <c r="EG158" i="14"/>
  <c r="BE158" i="14"/>
  <c r="CZ158" i="14"/>
  <c r="EM158" i="14"/>
  <c r="BK158" i="14"/>
  <c r="DF158" i="14"/>
  <c r="AL158" i="14"/>
  <c r="CO158" i="14"/>
  <c r="U158" i="14"/>
  <c r="DL158" i="14"/>
  <c r="BO158" i="14"/>
  <c r="DB158" i="14"/>
  <c r="DY158" i="14"/>
  <c r="AW158" i="14"/>
  <c r="CR158" i="14"/>
  <c r="EE158" i="14"/>
  <c r="BC158" i="14"/>
  <c r="CX158" i="14"/>
  <c r="V158" i="14"/>
  <c r="CG158" i="14"/>
  <c r="BX158" i="14"/>
  <c r="DD158" i="14"/>
  <c r="BG158" i="14"/>
  <c r="CT158" i="14"/>
  <c r="DQ158" i="14"/>
  <c r="AO158" i="14"/>
  <c r="BT158" i="14"/>
  <c r="DW158" i="14"/>
  <c r="AU158" i="14"/>
  <c r="CH158" i="14"/>
  <c r="N158" i="14"/>
  <c r="BY158" i="14"/>
  <c r="BP158" i="14"/>
  <c r="CV158" i="14"/>
  <c r="AY158" i="14"/>
  <c r="BN158" i="14"/>
  <c r="DI158" i="14"/>
  <c r="AG158" i="14"/>
  <c r="BL158" i="14"/>
  <c r="DO158" i="14"/>
  <c r="AM158" i="14"/>
  <c r="BZ158" i="14"/>
  <c r="EK158" i="14"/>
  <c r="BQ158" i="14"/>
  <c r="BH158" i="14"/>
  <c r="DA158" i="14"/>
  <c r="AZ158" i="14"/>
  <c r="EF158" i="14"/>
  <c r="BD158" i="14"/>
  <c r="DG158" i="14"/>
  <c r="EL158" i="14"/>
  <c r="EA158" i="14"/>
  <c r="BR158" i="14"/>
  <c r="AQ158" i="14"/>
  <c r="EC158" i="14"/>
  <c r="BF158" i="14"/>
  <c r="BI158" i="14"/>
  <c r="DC345" i="14"/>
  <c r="AQ345" i="14"/>
  <c r="DB345" i="14"/>
  <c r="AP345" i="14"/>
  <c r="DA345" i="14"/>
  <c r="AO345" i="14"/>
  <c r="CZ345" i="14"/>
  <c r="AN345" i="14"/>
  <c r="DG345" i="14"/>
  <c r="AU345" i="14"/>
  <c r="DF345" i="14"/>
  <c r="AT345" i="14"/>
  <c r="DM345" i="14"/>
  <c r="BA345" i="14"/>
  <c r="AB345" i="14"/>
  <c r="BH345" i="14"/>
  <c r="CU345" i="14"/>
  <c r="AI345" i="14"/>
  <c r="CT345" i="14"/>
  <c r="AH345" i="14"/>
  <c r="CS345" i="14"/>
  <c r="AG345" i="14"/>
  <c r="CR345" i="14"/>
  <c r="AF345" i="14"/>
  <c r="CY345" i="14"/>
  <c r="AM345" i="14"/>
  <c r="CX345" i="14"/>
  <c r="AL345" i="14"/>
  <c r="DE345" i="14"/>
  <c r="AS345" i="14"/>
  <c r="CF345" i="14"/>
  <c r="DD345" i="14"/>
  <c r="CM345" i="14"/>
  <c r="AA345" i="14"/>
  <c r="CL345" i="14"/>
  <c r="Z345" i="14"/>
  <c r="CK345" i="14"/>
  <c r="Y345" i="14"/>
  <c r="CJ345" i="14"/>
  <c r="X345" i="14"/>
  <c r="CQ345" i="14"/>
  <c r="AE345" i="14"/>
  <c r="CP345" i="14"/>
  <c r="AD345" i="14"/>
  <c r="CW345" i="14"/>
  <c r="AK345" i="14"/>
  <c r="T345" i="14"/>
  <c r="AR345" i="14"/>
  <c r="CE345" i="14"/>
  <c r="S345" i="14"/>
  <c r="CD345" i="14"/>
  <c r="R345" i="14"/>
  <c r="CC345" i="14"/>
  <c r="Q345" i="14"/>
  <c r="CB345" i="14"/>
  <c r="P345" i="14"/>
  <c r="CI345" i="14"/>
  <c r="W345" i="14"/>
  <c r="CH345" i="14"/>
  <c r="V345" i="14"/>
  <c r="CO345" i="14"/>
  <c r="AC345" i="14"/>
  <c r="EJ345" i="14"/>
  <c r="AZ345" i="14"/>
  <c r="EI345" i="14"/>
  <c r="BW345" i="14"/>
  <c r="EH345" i="14"/>
  <c r="BV345" i="14"/>
  <c r="EG345" i="14"/>
  <c r="BU345" i="14"/>
  <c r="EF345" i="14"/>
  <c r="BT345" i="14"/>
  <c r="EM345" i="14"/>
  <c r="CA345" i="14"/>
  <c r="EL345" i="14"/>
  <c r="BZ345" i="14"/>
  <c r="N345" i="14"/>
  <c r="CG345" i="14"/>
  <c r="U345" i="14"/>
  <c r="BX345" i="14"/>
  <c r="DL345" i="14"/>
  <c r="EA345" i="14"/>
  <c r="BO345" i="14"/>
  <c r="DZ345" i="14"/>
  <c r="BN345" i="14"/>
  <c r="DY345" i="14"/>
  <c r="BM345" i="14"/>
  <c r="DX345" i="14"/>
  <c r="BL345" i="14"/>
  <c r="EE345" i="14"/>
  <c r="BS345" i="14"/>
  <c r="ED345" i="14"/>
  <c r="BR345" i="14"/>
  <c r="EK345" i="14"/>
  <c r="BY345" i="14"/>
  <c r="CV345" i="14"/>
  <c r="EB345" i="14"/>
  <c r="DK345" i="14"/>
  <c r="AY345" i="14"/>
  <c r="DJ345" i="14"/>
  <c r="AX345" i="14"/>
  <c r="DI345" i="14"/>
  <c r="AW345" i="14"/>
  <c r="DH345" i="14"/>
  <c r="AV345" i="14"/>
  <c r="DO345" i="14"/>
  <c r="BC345" i="14"/>
  <c r="DN345" i="14"/>
  <c r="BB345" i="14"/>
  <c r="DU345" i="14"/>
  <c r="BI345" i="14"/>
  <c r="CN345" i="14"/>
  <c r="DT345" i="14"/>
  <c r="DR345" i="14"/>
  <c r="DV345" i="14"/>
  <c r="BF345" i="14"/>
  <c r="BJ345" i="14"/>
  <c r="DQ345" i="14"/>
  <c r="EC345" i="14"/>
  <c r="BE345" i="14"/>
  <c r="BQ345" i="14"/>
  <c r="DP345" i="14"/>
  <c r="AJ345" i="14"/>
  <c r="BD345" i="14"/>
  <c r="BP345" i="14"/>
  <c r="DS345" i="14"/>
  <c r="DW345" i="14"/>
  <c r="BG345" i="14"/>
  <c r="BK345" i="14"/>
  <c r="DK291" i="14"/>
  <c r="AY291" i="14"/>
  <c r="DJ291" i="14"/>
  <c r="AX291" i="14"/>
  <c r="DI291" i="14"/>
  <c r="AW291" i="14"/>
  <c r="DH291" i="14"/>
  <c r="AV291" i="14"/>
  <c r="DO291" i="14"/>
  <c r="BC291" i="14"/>
  <c r="DN291" i="14"/>
  <c r="BB291" i="14"/>
  <c r="DT291" i="14"/>
  <c r="BH291" i="14"/>
  <c r="EC291" i="14"/>
  <c r="CW291" i="14"/>
  <c r="DC291" i="14"/>
  <c r="AQ291" i="14"/>
  <c r="DB291" i="14"/>
  <c r="AP291" i="14"/>
  <c r="DA291" i="14"/>
  <c r="AO291" i="14"/>
  <c r="CZ291" i="14"/>
  <c r="AN291" i="14"/>
  <c r="DG291" i="14"/>
  <c r="AU291" i="14"/>
  <c r="DF291" i="14"/>
  <c r="AT291" i="14"/>
  <c r="DL291" i="14"/>
  <c r="AZ291" i="14"/>
  <c r="BQ291" i="14"/>
  <c r="AK291" i="14"/>
  <c r="CU291" i="14"/>
  <c r="AI291" i="14"/>
  <c r="CT291" i="14"/>
  <c r="AH291" i="14"/>
  <c r="CS291" i="14"/>
  <c r="AG291" i="14"/>
  <c r="CR291" i="14"/>
  <c r="AF291" i="14"/>
  <c r="CY291" i="14"/>
  <c r="AM291" i="14"/>
  <c r="CX291" i="14"/>
  <c r="AL291" i="14"/>
  <c r="DD291" i="14"/>
  <c r="AR291" i="14"/>
  <c r="DU291" i="14"/>
  <c r="CO291" i="14"/>
  <c r="CM291" i="14"/>
  <c r="AA291" i="14"/>
  <c r="CL291" i="14"/>
  <c r="Z291" i="14"/>
  <c r="CK291" i="14"/>
  <c r="Y291" i="14"/>
  <c r="CJ291" i="14"/>
  <c r="X291" i="14"/>
  <c r="CQ291" i="14"/>
  <c r="AE291" i="14"/>
  <c r="CP291" i="14"/>
  <c r="AD291" i="14"/>
  <c r="CV291" i="14"/>
  <c r="AJ291" i="14"/>
  <c r="BI291" i="14"/>
  <c r="AC291" i="14"/>
  <c r="CE291" i="14"/>
  <c r="S291" i="14"/>
  <c r="CD291" i="14"/>
  <c r="R291" i="14"/>
  <c r="CC291" i="14"/>
  <c r="Q291" i="14"/>
  <c r="CB291" i="14"/>
  <c r="P291" i="14"/>
  <c r="CI291" i="14"/>
  <c r="W291" i="14"/>
  <c r="CH291" i="14"/>
  <c r="V291" i="14"/>
  <c r="CN291" i="14"/>
  <c r="AB291" i="14"/>
  <c r="DM291" i="14"/>
  <c r="CG291" i="14"/>
  <c r="EI291" i="14"/>
  <c r="BW291" i="14"/>
  <c r="EH291" i="14"/>
  <c r="BV291" i="14"/>
  <c r="EG291" i="14"/>
  <c r="BU291" i="14"/>
  <c r="EF291" i="14"/>
  <c r="BT291" i="14"/>
  <c r="EM291" i="14"/>
  <c r="CA291" i="14"/>
  <c r="EL291" i="14"/>
  <c r="BZ291" i="14"/>
  <c r="N291" i="14"/>
  <c r="CF291" i="14"/>
  <c r="T291" i="14"/>
  <c r="BA291" i="14"/>
  <c r="U291" i="14"/>
  <c r="DS291" i="14"/>
  <c r="BG291" i="14"/>
  <c r="DR291" i="14"/>
  <c r="BF291" i="14"/>
  <c r="DQ291" i="14"/>
  <c r="BE291" i="14"/>
  <c r="DP291" i="14"/>
  <c r="BD291" i="14"/>
  <c r="DW291" i="14"/>
  <c r="BK291" i="14"/>
  <c r="DV291" i="14"/>
  <c r="BJ291" i="14"/>
  <c r="EB291" i="14"/>
  <c r="BP291" i="14"/>
  <c r="BY291" i="14"/>
  <c r="AS291" i="14"/>
  <c r="DX291" i="14"/>
  <c r="EK291" i="14"/>
  <c r="BL291" i="14"/>
  <c r="DE291" i="14"/>
  <c r="EA291" i="14"/>
  <c r="EE291" i="14"/>
  <c r="BO291" i="14"/>
  <c r="BS291" i="14"/>
  <c r="DY291" i="14"/>
  <c r="DZ291" i="14"/>
  <c r="ED291" i="14"/>
  <c r="EJ291" i="14"/>
  <c r="BN291" i="14"/>
  <c r="BR291" i="14"/>
  <c r="BM291" i="14"/>
  <c r="BX291" i="14"/>
  <c r="CP143" i="14"/>
  <c r="AD143" i="14"/>
  <c r="CW143" i="14"/>
  <c r="AK143" i="14"/>
  <c r="CV143" i="14"/>
  <c r="AJ143" i="14"/>
  <c r="CU143" i="14"/>
  <c r="AI143" i="14"/>
  <c r="CT143" i="14"/>
  <c r="AH143" i="14"/>
  <c r="CS143" i="14"/>
  <c r="AG143" i="14"/>
  <c r="CR143" i="14"/>
  <c r="AF143" i="14"/>
  <c r="CY143" i="14"/>
  <c r="AM143" i="14"/>
  <c r="CH143" i="14"/>
  <c r="V143" i="14"/>
  <c r="CO143" i="14"/>
  <c r="AC143" i="14"/>
  <c r="CN143" i="14"/>
  <c r="AB143" i="14"/>
  <c r="CM143" i="14"/>
  <c r="AA143" i="14"/>
  <c r="CL143" i="14"/>
  <c r="Z143" i="14"/>
  <c r="CK143" i="14"/>
  <c r="Y143" i="14"/>
  <c r="CJ143" i="14"/>
  <c r="X143" i="14"/>
  <c r="CQ143" i="14"/>
  <c r="AE143" i="14"/>
  <c r="EL143" i="14"/>
  <c r="BZ143" i="14"/>
  <c r="N143" i="14"/>
  <c r="CG143" i="14"/>
  <c r="U143" i="14"/>
  <c r="CF143" i="14"/>
  <c r="T143" i="14"/>
  <c r="CE143" i="14"/>
  <c r="S143" i="14"/>
  <c r="CD143" i="14"/>
  <c r="R143" i="14"/>
  <c r="CC143" i="14"/>
  <c r="Q143" i="14"/>
  <c r="CB143" i="14"/>
  <c r="P143" i="14"/>
  <c r="CI143" i="14"/>
  <c r="W143" i="14"/>
  <c r="ED143" i="14"/>
  <c r="BR143" i="14"/>
  <c r="EK143" i="14"/>
  <c r="BY143" i="14"/>
  <c r="EJ143" i="14"/>
  <c r="BX143" i="14"/>
  <c r="EI143" i="14"/>
  <c r="BW143" i="14"/>
  <c r="EH143" i="14"/>
  <c r="BV143" i="14"/>
  <c r="EG143" i="14"/>
  <c r="BU143" i="14"/>
  <c r="EF143" i="14"/>
  <c r="BT143" i="14"/>
  <c r="EM143" i="14"/>
  <c r="CA143" i="14"/>
  <c r="DV143" i="14"/>
  <c r="BJ143" i="14"/>
  <c r="EC143" i="14"/>
  <c r="BQ143" i="14"/>
  <c r="EB143" i="14"/>
  <c r="BP143" i="14"/>
  <c r="EA143" i="14"/>
  <c r="BO143" i="14"/>
  <c r="DZ143" i="14"/>
  <c r="BN143" i="14"/>
  <c r="DY143" i="14"/>
  <c r="BM143" i="14"/>
  <c r="DX143" i="14"/>
  <c r="BL143" i="14"/>
  <c r="EE143" i="14"/>
  <c r="BS143" i="14"/>
  <c r="DN143" i="14"/>
  <c r="BB143" i="14"/>
  <c r="DU143" i="14"/>
  <c r="BI143" i="14"/>
  <c r="DT143" i="14"/>
  <c r="BH143" i="14"/>
  <c r="DS143" i="14"/>
  <c r="BG143" i="14"/>
  <c r="DR143" i="14"/>
  <c r="BF143" i="14"/>
  <c r="DQ143" i="14"/>
  <c r="BE143" i="14"/>
  <c r="DP143" i="14"/>
  <c r="BD143" i="14"/>
  <c r="DW143" i="14"/>
  <c r="BK143" i="14"/>
  <c r="DF143" i="14"/>
  <c r="AT143" i="14"/>
  <c r="DM143" i="14"/>
  <c r="BA143" i="14"/>
  <c r="DL143" i="14"/>
  <c r="AZ143" i="14"/>
  <c r="DK143" i="14"/>
  <c r="AY143" i="14"/>
  <c r="DJ143" i="14"/>
  <c r="AX143" i="14"/>
  <c r="DI143" i="14"/>
  <c r="AW143" i="14"/>
  <c r="DH143" i="14"/>
  <c r="AV143" i="14"/>
  <c r="DO143" i="14"/>
  <c r="BC143" i="14"/>
  <c r="DC143" i="14"/>
  <c r="DG143" i="14"/>
  <c r="AQ143" i="14"/>
  <c r="AU143" i="14"/>
  <c r="CX143" i="14"/>
  <c r="DB143" i="14"/>
  <c r="AL143" i="14"/>
  <c r="AP143" i="14"/>
  <c r="DE143" i="14"/>
  <c r="DA143" i="14"/>
  <c r="AS143" i="14"/>
  <c r="AO143" i="14"/>
  <c r="DD143" i="14"/>
  <c r="CZ143" i="14"/>
  <c r="AR143" i="14"/>
  <c r="AN143" i="14"/>
  <c r="CV172" i="14"/>
  <c r="AJ172" i="14"/>
  <c r="CU172" i="14"/>
  <c r="AI172" i="14"/>
  <c r="CT172" i="14"/>
  <c r="AH172" i="14"/>
  <c r="CS172" i="14"/>
  <c r="AG172" i="14"/>
  <c r="CR172" i="14"/>
  <c r="AF172" i="14"/>
  <c r="CY172" i="14"/>
  <c r="AM172" i="14"/>
  <c r="CX172" i="14"/>
  <c r="AL172" i="14"/>
  <c r="DE172" i="14"/>
  <c r="AS172" i="14"/>
  <c r="CN172" i="14"/>
  <c r="AB172" i="14"/>
  <c r="CM172" i="14"/>
  <c r="AA172" i="14"/>
  <c r="CL172" i="14"/>
  <c r="Z172" i="14"/>
  <c r="CK172" i="14"/>
  <c r="Y172" i="14"/>
  <c r="CJ172" i="14"/>
  <c r="X172" i="14"/>
  <c r="CQ172" i="14"/>
  <c r="AE172" i="14"/>
  <c r="CP172" i="14"/>
  <c r="AD172" i="14"/>
  <c r="CW172" i="14"/>
  <c r="AK172" i="14"/>
  <c r="CF172" i="14"/>
  <c r="T172" i="14"/>
  <c r="CE172" i="14"/>
  <c r="S172" i="14"/>
  <c r="CD172" i="14"/>
  <c r="R172" i="14"/>
  <c r="CC172" i="14"/>
  <c r="Q172" i="14"/>
  <c r="CB172" i="14"/>
  <c r="P172" i="14"/>
  <c r="CI172" i="14"/>
  <c r="W172" i="14"/>
  <c r="CH172" i="14"/>
  <c r="V172" i="14"/>
  <c r="CO172" i="14"/>
  <c r="AC172" i="14"/>
  <c r="EJ172" i="14"/>
  <c r="BX172" i="14"/>
  <c r="EI172" i="14"/>
  <c r="BW172" i="14"/>
  <c r="EH172" i="14"/>
  <c r="BV172" i="14"/>
  <c r="EG172" i="14"/>
  <c r="BU172" i="14"/>
  <c r="EF172" i="14"/>
  <c r="BT172" i="14"/>
  <c r="EM172" i="14"/>
  <c r="CA172" i="14"/>
  <c r="EL172" i="14"/>
  <c r="BZ172" i="14"/>
  <c r="N172" i="14"/>
  <c r="CG172" i="14"/>
  <c r="U172" i="14"/>
  <c r="EB172" i="14"/>
  <c r="BP172" i="14"/>
  <c r="EA172" i="14"/>
  <c r="BO172" i="14"/>
  <c r="DZ172" i="14"/>
  <c r="BN172" i="14"/>
  <c r="DY172" i="14"/>
  <c r="BM172" i="14"/>
  <c r="DX172" i="14"/>
  <c r="BL172" i="14"/>
  <c r="EE172" i="14"/>
  <c r="BS172" i="14"/>
  <c r="ED172" i="14"/>
  <c r="BR172" i="14"/>
  <c r="EK172" i="14"/>
  <c r="BY172" i="14"/>
  <c r="DD172" i="14"/>
  <c r="AR172" i="14"/>
  <c r="DC172" i="14"/>
  <c r="AQ172" i="14"/>
  <c r="DB172" i="14"/>
  <c r="AP172" i="14"/>
  <c r="DA172" i="14"/>
  <c r="AO172" i="14"/>
  <c r="CZ172" i="14"/>
  <c r="AN172" i="14"/>
  <c r="DG172" i="14"/>
  <c r="AU172" i="14"/>
  <c r="DF172" i="14"/>
  <c r="AT172" i="14"/>
  <c r="DM172" i="14"/>
  <c r="BA172" i="14"/>
  <c r="BG172" i="14"/>
  <c r="BE172" i="14"/>
  <c r="BK172" i="14"/>
  <c r="BQ172" i="14"/>
  <c r="AY172" i="14"/>
  <c r="AW172" i="14"/>
  <c r="BC172" i="14"/>
  <c r="BI172" i="14"/>
  <c r="DT172" i="14"/>
  <c r="DR172" i="14"/>
  <c r="DP172" i="14"/>
  <c r="DV172" i="14"/>
  <c r="DL172" i="14"/>
  <c r="DJ172" i="14"/>
  <c r="DH172" i="14"/>
  <c r="DN172" i="14"/>
  <c r="BH172" i="14"/>
  <c r="BF172" i="14"/>
  <c r="BD172" i="14"/>
  <c r="BJ172" i="14"/>
  <c r="AZ172" i="14"/>
  <c r="AX172" i="14"/>
  <c r="AV172" i="14"/>
  <c r="BB172" i="14"/>
  <c r="DK172" i="14"/>
  <c r="DI172" i="14"/>
  <c r="DO172" i="14"/>
  <c r="DU172" i="14"/>
  <c r="DQ172" i="14"/>
  <c r="DW172" i="14"/>
  <c r="EC172" i="14"/>
  <c r="DS172" i="14"/>
  <c r="DZ234" i="14"/>
  <c r="BN234" i="14"/>
  <c r="DY234" i="14"/>
  <c r="BM234" i="14"/>
  <c r="DX234" i="14"/>
  <c r="BL234" i="14"/>
  <c r="EE234" i="14"/>
  <c r="BS234" i="14"/>
  <c r="ED234" i="14"/>
  <c r="BR234" i="14"/>
  <c r="EK234" i="14"/>
  <c r="BY234" i="14"/>
  <c r="EJ234" i="14"/>
  <c r="BX234" i="14"/>
  <c r="EI234" i="14"/>
  <c r="BW234" i="14"/>
  <c r="DR234" i="14"/>
  <c r="BF234" i="14"/>
  <c r="DQ234" i="14"/>
  <c r="BE234" i="14"/>
  <c r="DP234" i="14"/>
  <c r="BD234" i="14"/>
  <c r="DW234" i="14"/>
  <c r="BK234" i="14"/>
  <c r="DV234" i="14"/>
  <c r="BJ234" i="14"/>
  <c r="EC234" i="14"/>
  <c r="BQ234" i="14"/>
  <c r="EB234" i="14"/>
  <c r="BP234" i="14"/>
  <c r="EA234" i="14"/>
  <c r="BO234" i="14"/>
  <c r="DJ234" i="14"/>
  <c r="AX234" i="14"/>
  <c r="DI234" i="14"/>
  <c r="AW234" i="14"/>
  <c r="DH234" i="14"/>
  <c r="AV234" i="14"/>
  <c r="DO234" i="14"/>
  <c r="BC234" i="14"/>
  <c r="DN234" i="14"/>
  <c r="BB234" i="14"/>
  <c r="DU234" i="14"/>
  <c r="BI234" i="14"/>
  <c r="DT234" i="14"/>
  <c r="BH234" i="14"/>
  <c r="DS234" i="14"/>
  <c r="BG234" i="14"/>
  <c r="DB234" i="14"/>
  <c r="AP234" i="14"/>
  <c r="DA234" i="14"/>
  <c r="AO234" i="14"/>
  <c r="CZ234" i="14"/>
  <c r="AN234" i="14"/>
  <c r="DG234" i="14"/>
  <c r="AU234" i="14"/>
  <c r="DF234" i="14"/>
  <c r="AT234" i="14"/>
  <c r="DM234" i="14"/>
  <c r="BA234" i="14"/>
  <c r="DL234" i="14"/>
  <c r="AZ234" i="14"/>
  <c r="DK234" i="14"/>
  <c r="AY234" i="14"/>
  <c r="CL234" i="14"/>
  <c r="Z234" i="14"/>
  <c r="CK234" i="14"/>
  <c r="Y234" i="14"/>
  <c r="CJ234" i="14"/>
  <c r="X234" i="14"/>
  <c r="CQ234" i="14"/>
  <c r="AE234" i="14"/>
  <c r="CP234" i="14"/>
  <c r="AD234" i="14"/>
  <c r="CW234" i="14"/>
  <c r="AK234" i="14"/>
  <c r="CV234" i="14"/>
  <c r="AJ234" i="14"/>
  <c r="CU234" i="14"/>
  <c r="AI234" i="14"/>
  <c r="CD234" i="14"/>
  <c r="R234" i="14"/>
  <c r="CC234" i="14"/>
  <c r="Q234" i="14"/>
  <c r="CB234" i="14"/>
  <c r="P234" i="14"/>
  <c r="CI234" i="14"/>
  <c r="W234" i="14"/>
  <c r="CH234" i="14"/>
  <c r="V234" i="14"/>
  <c r="CO234" i="14"/>
  <c r="AC234" i="14"/>
  <c r="CN234" i="14"/>
  <c r="AB234" i="14"/>
  <c r="CM234" i="14"/>
  <c r="AA234" i="14"/>
  <c r="CT234" i="14"/>
  <c r="CR234" i="14"/>
  <c r="CX234" i="14"/>
  <c r="DD234" i="14"/>
  <c r="BV234" i="14"/>
  <c r="BT234" i="14"/>
  <c r="BZ234" i="14"/>
  <c r="CF234" i="14"/>
  <c r="AH234" i="14"/>
  <c r="AF234" i="14"/>
  <c r="AL234" i="14"/>
  <c r="AR234" i="14"/>
  <c r="EG234" i="14"/>
  <c r="EM234" i="14"/>
  <c r="N234" i="14"/>
  <c r="T234" i="14"/>
  <c r="CS234" i="14"/>
  <c r="CY234" i="14"/>
  <c r="DE234" i="14"/>
  <c r="DC234" i="14"/>
  <c r="BU234" i="14"/>
  <c r="CA234" i="14"/>
  <c r="CG234" i="14"/>
  <c r="CE234" i="14"/>
  <c r="EH234" i="14"/>
  <c r="EF234" i="14"/>
  <c r="EL234" i="14"/>
  <c r="U234" i="14"/>
  <c r="S234" i="14"/>
  <c r="AG234" i="14"/>
  <c r="AM234" i="14"/>
  <c r="AS234" i="14"/>
  <c r="AQ234" i="14"/>
  <c r="CX151" i="14"/>
  <c r="CH151" i="14"/>
  <c r="ED151" i="14"/>
  <c r="BR151" i="14"/>
  <c r="EK151" i="14"/>
  <c r="BY151" i="14"/>
  <c r="EJ151" i="14"/>
  <c r="BX151" i="14"/>
  <c r="EI151" i="14"/>
  <c r="BW151" i="14"/>
  <c r="EH151" i="14"/>
  <c r="BZ151" i="14"/>
  <c r="EC151" i="14"/>
  <c r="BI151" i="14"/>
  <c r="DL151" i="14"/>
  <c r="AR151" i="14"/>
  <c r="CU151" i="14"/>
  <c r="AA151" i="14"/>
  <c r="CD151" i="14"/>
  <c r="R151" i="14"/>
  <c r="CC151" i="14"/>
  <c r="Q151" i="14"/>
  <c r="CB151" i="14"/>
  <c r="P151" i="14"/>
  <c r="CI151" i="14"/>
  <c r="W151" i="14"/>
  <c r="BJ151" i="14"/>
  <c r="DU151" i="14"/>
  <c r="BA151" i="14"/>
  <c r="DD151" i="14"/>
  <c r="AJ151" i="14"/>
  <c r="CM151" i="14"/>
  <c r="S151" i="14"/>
  <c r="BV151" i="14"/>
  <c r="EG151" i="14"/>
  <c r="BU151" i="14"/>
  <c r="EF151" i="14"/>
  <c r="BT151" i="14"/>
  <c r="EM151" i="14"/>
  <c r="CA151" i="14"/>
  <c r="BB151" i="14"/>
  <c r="DM151" i="14"/>
  <c r="AS151" i="14"/>
  <c r="CV151" i="14"/>
  <c r="AB151" i="14"/>
  <c r="CE151" i="14"/>
  <c r="DZ151" i="14"/>
  <c r="BN151" i="14"/>
  <c r="DY151" i="14"/>
  <c r="BM151" i="14"/>
  <c r="DX151" i="14"/>
  <c r="BL151" i="14"/>
  <c r="EE151" i="14"/>
  <c r="BS151" i="14"/>
  <c r="EL151" i="14"/>
  <c r="AT151" i="14"/>
  <c r="DE151" i="14"/>
  <c r="AK151" i="14"/>
  <c r="CN151" i="14"/>
  <c r="T151" i="14"/>
  <c r="BO151" i="14"/>
  <c r="DR151" i="14"/>
  <c r="BF151" i="14"/>
  <c r="DQ151" i="14"/>
  <c r="BE151" i="14"/>
  <c r="DP151" i="14"/>
  <c r="BD151" i="14"/>
  <c r="DW151" i="14"/>
  <c r="BK151" i="14"/>
  <c r="DV151" i="14"/>
  <c r="AL151" i="14"/>
  <c r="CW151" i="14"/>
  <c r="AC151" i="14"/>
  <c r="CF151" i="14"/>
  <c r="EA151" i="14"/>
  <c r="BG151" i="14"/>
  <c r="DJ151" i="14"/>
  <c r="AX151" i="14"/>
  <c r="DI151" i="14"/>
  <c r="AW151" i="14"/>
  <c r="DH151" i="14"/>
  <c r="AV151" i="14"/>
  <c r="DO151" i="14"/>
  <c r="BC151" i="14"/>
  <c r="DN151" i="14"/>
  <c r="AD151" i="14"/>
  <c r="CO151" i="14"/>
  <c r="U151" i="14"/>
  <c r="BP151" i="14"/>
  <c r="DS151" i="14"/>
  <c r="AY151" i="14"/>
  <c r="DB151" i="14"/>
  <c r="AP151" i="14"/>
  <c r="DA151" i="14"/>
  <c r="AO151" i="14"/>
  <c r="CZ151" i="14"/>
  <c r="AN151" i="14"/>
  <c r="DG151" i="14"/>
  <c r="AU151" i="14"/>
  <c r="CP151" i="14"/>
  <c r="N151" i="14"/>
  <c r="BQ151" i="14"/>
  <c r="DT151" i="14"/>
  <c r="AZ151" i="14"/>
  <c r="DC151" i="14"/>
  <c r="AI151" i="14"/>
  <c r="CL151" i="14"/>
  <c r="Z151" i="14"/>
  <c r="CK151" i="14"/>
  <c r="Y151" i="14"/>
  <c r="CJ151" i="14"/>
  <c r="X151" i="14"/>
  <c r="CQ151" i="14"/>
  <c r="AE151" i="14"/>
  <c r="CG151" i="14"/>
  <c r="AG151" i="14"/>
  <c r="EB151" i="14"/>
  <c r="CR151" i="14"/>
  <c r="BH151" i="14"/>
  <c r="AF151" i="14"/>
  <c r="DK151" i="14"/>
  <c r="CY151" i="14"/>
  <c r="AQ151" i="14"/>
  <c r="AM151" i="14"/>
  <c r="CT151" i="14"/>
  <c r="V151" i="14"/>
  <c r="CS151" i="14"/>
  <c r="DF151" i="14"/>
  <c r="AH151" i="14"/>
  <c r="CY278" i="14"/>
  <c r="AM278" i="14"/>
  <c r="CX278" i="14"/>
  <c r="AL278" i="14"/>
  <c r="DE278" i="14"/>
  <c r="AS278" i="14"/>
  <c r="DD278" i="14"/>
  <c r="AR278" i="14"/>
  <c r="DC278" i="14"/>
  <c r="AQ278" i="14"/>
  <c r="DB278" i="14"/>
  <c r="AP278" i="14"/>
  <c r="DQ278" i="14"/>
  <c r="DI278" i="14"/>
  <c r="EG278" i="14"/>
  <c r="DY278" i="14"/>
  <c r="CQ278" i="14"/>
  <c r="AE278" i="14"/>
  <c r="CP278" i="14"/>
  <c r="AD278" i="14"/>
  <c r="CW278" i="14"/>
  <c r="AK278" i="14"/>
  <c r="CV278" i="14"/>
  <c r="AJ278" i="14"/>
  <c r="CU278" i="14"/>
  <c r="AI278" i="14"/>
  <c r="CT278" i="14"/>
  <c r="AH278" i="14"/>
  <c r="CK278" i="14"/>
  <c r="CC278" i="14"/>
  <c r="DA278" i="14"/>
  <c r="CS278" i="14"/>
  <c r="CI278" i="14"/>
  <c r="W278" i="14"/>
  <c r="CH278" i="14"/>
  <c r="V278" i="14"/>
  <c r="CO278" i="14"/>
  <c r="AC278" i="14"/>
  <c r="CN278" i="14"/>
  <c r="AB278" i="14"/>
  <c r="CM278" i="14"/>
  <c r="AA278" i="14"/>
  <c r="CL278" i="14"/>
  <c r="Z278" i="14"/>
  <c r="BE278" i="14"/>
  <c r="EM278" i="14"/>
  <c r="CA278" i="14"/>
  <c r="EL278" i="14"/>
  <c r="BZ278" i="14"/>
  <c r="N278" i="14"/>
  <c r="CG278" i="14"/>
  <c r="U278" i="14"/>
  <c r="CF278" i="14"/>
  <c r="T278" i="14"/>
  <c r="CE278" i="14"/>
  <c r="S278" i="14"/>
  <c r="CD278" i="14"/>
  <c r="R278" i="14"/>
  <c r="Y278" i="14"/>
  <c r="Q278" i="14"/>
  <c r="AO278" i="14"/>
  <c r="AG278" i="14"/>
  <c r="EE278" i="14"/>
  <c r="BS278" i="14"/>
  <c r="ED278" i="14"/>
  <c r="BR278" i="14"/>
  <c r="EK278" i="14"/>
  <c r="BY278" i="14"/>
  <c r="EJ278" i="14"/>
  <c r="BX278" i="14"/>
  <c r="EI278" i="14"/>
  <c r="BW278" i="14"/>
  <c r="EH278" i="14"/>
  <c r="BV278" i="14"/>
  <c r="DX278" i="14"/>
  <c r="DP278" i="14"/>
  <c r="DH278" i="14"/>
  <c r="EF278" i="14"/>
  <c r="DW278" i="14"/>
  <c r="BK278" i="14"/>
  <c r="DV278" i="14"/>
  <c r="BJ278" i="14"/>
  <c r="EC278" i="14"/>
  <c r="BQ278" i="14"/>
  <c r="EB278" i="14"/>
  <c r="BP278" i="14"/>
  <c r="EA278" i="14"/>
  <c r="BO278" i="14"/>
  <c r="DZ278" i="14"/>
  <c r="BN278" i="14"/>
  <c r="CR278" i="14"/>
  <c r="CJ278" i="14"/>
  <c r="CB278" i="14"/>
  <c r="CZ278" i="14"/>
  <c r="DO278" i="14"/>
  <c r="BC278" i="14"/>
  <c r="DN278" i="14"/>
  <c r="BB278" i="14"/>
  <c r="DU278" i="14"/>
  <c r="BI278" i="14"/>
  <c r="DT278" i="14"/>
  <c r="BH278" i="14"/>
  <c r="DS278" i="14"/>
  <c r="BG278" i="14"/>
  <c r="DR278" i="14"/>
  <c r="BF278" i="14"/>
  <c r="BL278" i="14"/>
  <c r="BD278" i="14"/>
  <c r="AV278" i="14"/>
  <c r="BT278" i="14"/>
  <c r="DL278" i="14"/>
  <c r="AW278" i="14"/>
  <c r="AZ278" i="14"/>
  <c r="P278" i="14"/>
  <c r="DG278" i="14"/>
  <c r="DK278" i="14"/>
  <c r="BU278" i="14"/>
  <c r="AU278" i="14"/>
  <c r="AY278" i="14"/>
  <c r="AN278" i="14"/>
  <c r="DF278" i="14"/>
  <c r="DJ278" i="14"/>
  <c r="BM278" i="14"/>
  <c r="AT278" i="14"/>
  <c r="AX278" i="14"/>
  <c r="DM278" i="14"/>
  <c r="AF278" i="14"/>
  <c r="BA278" i="14"/>
  <c r="X278" i="14"/>
  <c r="CZ211" i="14"/>
  <c r="AN211" i="14"/>
  <c r="DG211" i="14"/>
  <c r="AU211" i="14"/>
  <c r="DF211" i="14"/>
  <c r="AT211" i="14"/>
  <c r="DM211" i="14"/>
  <c r="BA211" i="14"/>
  <c r="DL211" i="14"/>
  <c r="AZ211" i="14"/>
  <c r="DK211" i="14"/>
  <c r="AY211" i="14"/>
  <c r="DJ211" i="14"/>
  <c r="AX211" i="14"/>
  <c r="DI211" i="14"/>
  <c r="AW211" i="14"/>
  <c r="CR211" i="14"/>
  <c r="AF211" i="14"/>
  <c r="CY211" i="14"/>
  <c r="AM211" i="14"/>
  <c r="CX211" i="14"/>
  <c r="AL211" i="14"/>
  <c r="DE211" i="14"/>
  <c r="AS211" i="14"/>
  <c r="DD211" i="14"/>
  <c r="AR211" i="14"/>
  <c r="DC211" i="14"/>
  <c r="AQ211" i="14"/>
  <c r="DB211" i="14"/>
  <c r="AP211" i="14"/>
  <c r="DA211" i="14"/>
  <c r="AO211" i="14"/>
  <c r="CJ211" i="14"/>
  <c r="X211" i="14"/>
  <c r="CQ211" i="14"/>
  <c r="AE211" i="14"/>
  <c r="CP211" i="14"/>
  <c r="AD211" i="14"/>
  <c r="CW211" i="14"/>
  <c r="AK211" i="14"/>
  <c r="CV211" i="14"/>
  <c r="AJ211" i="14"/>
  <c r="CU211" i="14"/>
  <c r="AI211" i="14"/>
  <c r="CT211" i="14"/>
  <c r="AH211" i="14"/>
  <c r="CS211" i="14"/>
  <c r="AG211" i="14"/>
  <c r="CB211" i="14"/>
  <c r="P211" i="14"/>
  <c r="CI211" i="14"/>
  <c r="W211" i="14"/>
  <c r="CH211" i="14"/>
  <c r="V211" i="14"/>
  <c r="CO211" i="14"/>
  <c r="AC211" i="14"/>
  <c r="CN211" i="14"/>
  <c r="AB211" i="14"/>
  <c r="CM211" i="14"/>
  <c r="AA211" i="14"/>
  <c r="CL211" i="14"/>
  <c r="Z211" i="14"/>
  <c r="CK211" i="14"/>
  <c r="Y211" i="14"/>
  <c r="EF211" i="14"/>
  <c r="BT211" i="14"/>
  <c r="EM211" i="14"/>
  <c r="CA211" i="14"/>
  <c r="EL211" i="14"/>
  <c r="BZ211" i="14"/>
  <c r="N211" i="14"/>
  <c r="CG211" i="14"/>
  <c r="U211" i="14"/>
  <c r="CF211" i="14"/>
  <c r="T211" i="14"/>
  <c r="CE211" i="14"/>
  <c r="S211" i="14"/>
  <c r="CD211" i="14"/>
  <c r="R211" i="14"/>
  <c r="CC211" i="14"/>
  <c r="Q211" i="14"/>
  <c r="DX211" i="14"/>
  <c r="BL211" i="14"/>
  <c r="EE211" i="14"/>
  <c r="BS211" i="14"/>
  <c r="ED211" i="14"/>
  <c r="BR211" i="14"/>
  <c r="EK211" i="14"/>
  <c r="BY211" i="14"/>
  <c r="EJ211" i="14"/>
  <c r="BX211" i="14"/>
  <c r="EI211" i="14"/>
  <c r="BW211" i="14"/>
  <c r="EH211" i="14"/>
  <c r="BV211" i="14"/>
  <c r="EG211" i="14"/>
  <c r="BU211" i="14"/>
  <c r="DP211" i="14"/>
  <c r="BD211" i="14"/>
  <c r="DW211" i="14"/>
  <c r="BK211" i="14"/>
  <c r="DV211" i="14"/>
  <c r="BJ211" i="14"/>
  <c r="EC211" i="14"/>
  <c r="BQ211" i="14"/>
  <c r="EB211" i="14"/>
  <c r="BP211" i="14"/>
  <c r="EA211" i="14"/>
  <c r="BO211" i="14"/>
  <c r="DZ211" i="14"/>
  <c r="BN211" i="14"/>
  <c r="DY211" i="14"/>
  <c r="BM211" i="14"/>
  <c r="DN211" i="14"/>
  <c r="DR211" i="14"/>
  <c r="BB211" i="14"/>
  <c r="BF211" i="14"/>
  <c r="DU211" i="14"/>
  <c r="DQ211" i="14"/>
  <c r="BI211" i="14"/>
  <c r="BE211" i="14"/>
  <c r="DH211" i="14"/>
  <c r="DT211" i="14"/>
  <c r="AV211" i="14"/>
  <c r="BH211" i="14"/>
  <c r="BC211" i="14"/>
  <c r="BG211" i="14"/>
  <c r="DO211" i="14"/>
  <c r="DS211" i="14"/>
  <c r="CH334" i="14"/>
  <c r="V334" i="14"/>
  <c r="CO334" i="14"/>
  <c r="AC334" i="14"/>
  <c r="CN334" i="14"/>
  <c r="AB334" i="14"/>
  <c r="CM334" i="14"/>
  <c r="AA334" i="14"/>
  <c r="CL334" i="14"/>
  <c r="Z334" i="14"/>
  <c r="CK334" i="14"/>
  <c r="Y334" i="14"/>
  <c r="CQ334" i="14"/>
  <c r="AE334" i="14"/>
  <c r="DX334" i="14"/>
  <c r="CR334" i="14"/>
  <c r="EL334" i="14"/>
  <c r="BZ334" i="14"/>
  <c r="N334" i="14"/>
  <c r="CG334" i="14"/>
  <c r="U334" i="14"/>
  <c r="CF334" i="14"/>
  <c r="T334" i="14"/>
  <c r="CE334" i="14"/>
  <c r="S334" i="14"/>
  <c r="CD334" i="14"/>
  <c r="R334" i="14"/>
  <c r="CC334" i="14"/>
  <c r="Q334" i="14"/>
  <c r="CI334" i="14"/>
  <c r="W334" i="14"/>
  <c r="BL334" i="14"/>
  <c r="AF334" i="14"/>
  <c r="ED334" i="14"/>
  <c r="BR334" i="14"/>
  <c r="EK334" i="14"/>
  <c r="BY334" i="14"/>
  <c r="EJ334" i="14"/>
  <c r="BX334" i="14"/>
  <c r="EI334" i="14"/>
  <c r="BW334" i="14"/>
  <c r="EH334" i="14"/>
  <c r="BV334" i="14"/>
  <c r="EG334" i="14"/>
  <c r="BU334" i="14"/>
  <c r="EM334" i="14"/>
  <c r="CA334" i="14"/>
  <c r="CJ334" i="14"/>
  <c r="DP334" i="14"/>
  <c r="DV334" i="14"/>
  <c r="BJ334" i="14"/>
  <c r="EC334" i="14"/>
  <c r="BQ334" i="14"/>
  <c r="EB334" i="14"/>
  <c r="BP334" i="14"/>
  <c r="EA334" i="14"/>
  <c r="BO334" i="14"/>
  <c r="DZ334" i="14"/>
  <c r="BN334" i="14"/>
  <c r="DY334" i="14"/>
  <c r="BM334" i="14"/>
  <c r="EE334" i="14"/>
  <c r="BS334" i="14"/>
  <c r="X334" i="14"/>
  <c r="BD334" i="14"/>
  <c r="DN334" i="14"/>
  <c r="BB334" i="14"/>
  <c r="DU334" i="14"/>
  <c r="BI334" i="14"/>
  <c r="DT334" i="14"/>
  <c r="BH334" i="14"/>
  <c r="DS334" i="14"/>
  <c r="BG334" i="14"/>
  <c r="DR334" i="14"/>
  <c r="BF334" i="14"/>
  <c r="DQ334" i="14"/>
  <c r="BE334" i="14"/>
  <c r="DW334" i="14"/>
  <c r="BK334" i="14"/>
  <c r="CB334" i="14"/>
  <c r="DH334" i="14"/>
  <c r="DF334" i="14"/>
  <c r="AT334" i="14"/>
  <c r="DM334" i="14"/>
  <c r="BA334" i="14"/>
  <c r="DL334" i="14"/>
  <c r="AZ334" i="14"/>
  <c r="DK334" i="14"/>
  <c r="AY334" i="14"/>
  <c r="DJ334" i="14"/>
  <c r="AX334" i="14"/>
  <c r="DI334" i="14"/>
  <c r="AW334" i="14"/>
  <c r="DO334" i="14"/>
  <c r="BC334" i="14"/>
  <c r="P334" i="14"/>
  <c r="AV334" i="14"/>
  <c r="CP334" i="14"/>
  <c r="AD334" i="14"/>
  <c r="CW334" i="14"/>
  <c r="AK334" i="14"/>
  <c r="CV334" i="14"/>
  <c r="AJ334" i="14"/>
  <c r="CU334" i="14"/>
  <c r="AI334" i="14"/>
  <c r="CT334" i="14"/>
  <c r="AH334" i="14"/>
  <c r="CS334" i="14"/>
  <c r="AG334" i="14"/>
  <c r="CY334" i="14"/>
  <c r="AM334" i="14"/>
  <c r="BT334" i="14"/>
  <c r="AN334" i="14"/>
  <c r="AS334" i="14"/>
  <c r="AO334" i="14"/>
  <c r="DD334" i="14"/>
  <c r="DG334" i="14"/>
  <c r="AR334" i="14"/>
  <c r="AU334" i="14"/>
  <c r="DC334" i="14"/>
  <c r="EF334" i="14"/>
  <c r="AQ334" i="14"/>
  <c r="CZ334" i="14"/>
  <c r="CX334" i="14"/>
  <c r="DB334" i="14"/>
  <c r="AL334" i="14"/>
  <c r="AP334" i="14"/>
  <c r="DE334" i="14"/>
  <c r="DA334" i="14"/>
  <c r="DD188" i="14"/>
  <c r="AR188" i="14"/>
  <c r="DC188" i="14"/>
  <c r="AQ188" i="14"/>
  <c r="DB188" i="14"/>
  <c r="AP188" i="14"/>
  <c r="DA188" i="14"/>
  <c r="AO188" i="14"/>
  <c r="CZ188" i="14"/>
  <c r="AN188" i="14"/>
  <c r="DG188" i="14"/>
  <c r="AU188" i="14"/>
  <c r="DF188" i="14"/>
  <c r="AT188" i="14"/>
  <c r="DM188" i="14"/>
  <c r="BA188" i="14"/>
  <c r="CV188" i="14"/>
  <c r="AJ188" i="14"/>
  <c r="CU188" i="14"/>
  <c r="AI188" i="14"/>
  <c r="CT188" i="14"/>
  <c r="AH188" i="14"/>
  <c r="CS188" i="14"/>
  <c r="AG188" i="14"/>
  <c r="CR188" i="14"/>
  <c r="AF188" i="14"/>
  <c r="CY188" i="14"/>
  <c r="AM188" i="14"/>
  <c r="CX188" i="14"/>
  <c r="AL188" i="14"/>
  <c r="DE188" i="14"/>
  <c r="AS188" i="14"/>
  <c r="CN188" i="14"/>
  <c r="AB188" i="14"/>
  <c r="CM188" i="14"/>
  <c r="AA188" i="14"/>
  <c r="CL188" i="14"/>
  <c r="Z188" i="14"/>
  <c r="CK188" i="14"/>
  <c r="Y188" i="14"/>
  <c r="CJ188" i="14"/>
  <c r="X188" i="14"/>
  <c r="CQ188" i="14"/>
  <c r="AE188" i="14"/>
  <c r="CP188" i="14"/>
  <c r="AD188" i="14"/>
  <c r="CW188" i="14"/>
  <c r="AK188" i="14"/>
  <c r="CF188" i="14"/>
  <c r="T188" i="14"/>
  <c r="CE188" i="14"/>
  <c r="S188" i="14"/>
  <c r="CD188" i="14"/>
  <c r="R188" i="14"/>
  <c r="CC188" i="14"/>
  <c r="Q188" i="14"/>
  <c r="CB188" i="14"/>
  <c r="P188" i="14"/>
  <c r="CI188" i="14"/>
  <c r="W188" i="14"/>
  <c r="CH188" i="14"/>
  <c r="V188" i="14"/>
  <c r="CO188" i="14"/>
  <c r="AC188" i="14"/>
  <c r="EJ188" i="14"/>
  <c r="BX188" i="14"/>
  <c r="EI188" i="14"/>
  <c r="BW188" i="14"/>
  <c r="EH188" i="14"/>
  <c r="BV188" i="14"/>
  <c r="EG188" i="14"/>
  <c r="BU188" i="14"/>
  <c r="EF188" i="14"/>
  <c r="BT188" i="14"/>
  <c r="EM188" i="14"/>
  <c r="CA188" i="14"/>
  <c r="EL188" i="14"/>
  <c r="BZ188" i="14"/>
  <c r="N188" i="14"/>
  <c r="CG188" i="14"/>
  <c r="U188" i="14"/>
  <c r="DL188" i="14"/>
  <c r="AZ188" i="14"/>
  <c r="DK188" i="14"/>
  <c r="AY188" i="14"/>
  <c r="DJ188" i="14"/>
  <c r="AX188" i="14"/>
  <c r="DI188" i="14"/>
  <c r="AW188" i="14"/>
  <c r="DH188" i="14"/>
  <c r="AV188" i="14"/>
  <c r="DO188" i="14"/>
  <c r="BC188" i="14"/>
  <c r="DN188" i="14"/>
  <c r="BB188" i="14"/>
  <c r="DU188" i="14"/>
  <c r="BI188" i="14"/>
  <c r="BO188" i="14"/>
  <c r="BM188" i="14"/>
  <c r="BS188" i="14"/>
  <c r="BY188" i="14"/>
  <c r="BG188" i="14"/>
  <c r="BE188" i="14"/>
  <c r="BK188" i="14"/>
  <c r="BQ188" i="14"/>
  <c r="EB188" i="14"/>
  <c r="DZ188" i="14"/>
  <c r="DX188" i="14"/>
  <c r="ED188" i="14"/>
  <c r="DT188" i="14"/>
  <c r="DR188" i="14"/>
  <c r="DP188" i="14"/>
  <c r="DV188" i="14"/>
  <c r="BP188" i="14"/>
  <c r="BN188" i="14"/>
  <c r="BL188" i="14"/>
  <c r="BR188" i="14"/>
  <c r="BH188" i="14"/>
  <c r="BF188" i="14"/>
  <c r="BD188" i="14"/>
  <c r="BJ188" i="14"/>
  <c r="DS188" i="14"/>
  <c r="DQ188" i="14"/>
  <c r="DW188" i="14"/>
  <c r="EC188" i="14"/>
  <c r="EA188" i="14"/>
  <c r="DY188" i="14"/>
  <c r="EE188" i="14"/>
  <c r="EK188" i="14"/>
  <c r="EL121" i="14"/>
  <c r="BZ121" i="14"/>
  <c r="N121" i="14"/>
  <c r="CG121" i="14"/>
  <c r="U121" i="14"/>
  <c r="CF121" i="14"/>
  <c r="ED121" i="14"/>
  <c r="BR121" i="14"/>
  <c r="EK121" i="14"/>
  <c r="BY121" i="14"/>
  <c r="EJ121" i="14"/>
  <c r="BX121" i="14"/>
  <c r="EI121" i="14"/>
  <c r="BW121" i="14"/>
  <c r="EH121" i="14"/>
  <c r="BV121" i="14"/>
  <c r="EG121" i="14"/>
  <c r="BU121" i="14"/>
  <c r="EF121" i="14"/>
  <c r="BT121" i="14"/>
  <c r="EM121" i="14"/>
  <c r="CA121" i="14"/>
  <c r="CH121" i="14"/>
  <c r="V121" i="14"/>
  <c r="CP121" i="14"/>
  <c r="DM121" i="14"/>
  <c r="AK121" i="14"/>
  <c r="BP121" i="14"/>
  <c r="DS121" i="14"/>
  <c r="AY121" i="14"/>
  <c r="DB121" i="14"/>
  <c r="AH121" i="14"/>
  <c r="CK121" i="14"/>
  <c r="Q121" i="14"/>
  <c r="BL121" i="14"/>
  <c r="DW121" i="14"/>
  <c r="BC121" i="14"/>
  <c r="BJ121" i="14"/>
  <c r="DE121" i="14"/>
  <c r="AC121" i="14"/>
  <c r="BH121" i="14"/>
  <c r="DK121" i="14"/>
  <c r="AQ121" i="14"/>
  <c r="CT121" i="14"/>
  <c r="Z121" i="14"/>
  <c r="CC121" i="14"/>
  <c r="DX121" i="14"/>
  <c r="BD121" i="14"/>
  <c r="DO121" i="14"/>
  <c r="AU121" i="14"/>
  <c r="BA121" i="14"/>
  <c r="AX121" i="14"/>
  <c r="BB121" i="14"/>
  <c r="CW121" i="14"/>
  <c r="EB121" i="14"/>
  <c r="AZ121" i="14"/>
  <c r="DC121" i="14"/>
  <c r="AI121" i="14"/>
  <c r="CL121" i="14"/>
  <c r="R121" i="14"/>
  <c r="BM121" i="14"/>
  <c r="DP121" i="14"/>
  <c r="AV121" i="14"/>
  <c r="DG121" i="14"/>
  <c r="AM121" i="14"/>
  <c r="DF121" i="14"/>
  <c r="BO121" i="14"/>
  <c r="CJ121" i="14"/>
  <c r="AT121" i="14"/>
  <c r="CO121" i="14"/>
  <c r="DT121" i="14"/>
  <c r="AR121" i="14"/>
  <c r="CU121" i="14"/>
  <c r="AA121" i="14"/>
  <c r="CD121" i="14"/>
  <c r="DY121" i="14"/>
  <c r="BE121" i="14"/>
  <c r="DH121" i="14"/>
  <c r="AN121" i="14"/>
  <c r="CY121" i="14"/>
  <c r="AE121" i="14"/>
  <c r="T121" i="14"/>
  <c r="AG121" i="14"/>
  <c r="DV121" i="14"/>
  <c r="AL121" i="14"/>
  <c r="BQ121" i="14"/>
  <c r="DL121" i="14"/>
  <c r="AJ121" i="14"/>
  <c r="CM121" i="14"/>
  <c r="S121" i="14"/>
  <c r="BN121" i="14"/>
  <c r="DQ121" i="14"/>
  <c r="AW121" i="14"/>
  <c r="CZ121" i="14"/>
  <c r="AF121" i="14"/>
  <c r="CQ121" i="14"/>
  <c r="W121" i="14"/>
  <c r="EC121" i="14"/>
  <c r="DR121" i="14"/>
  <c r="P121" i="14"/>
  <c r="DN121" i="14"/>
  <c r="AD121" i="14"/>
  <c r="BI121" i="14"/>
  <c r="DD121" i="14"/>
  <c r="AB121" i="14"/>
  <c r="CE121" i="14"/>
  <c r="DZ121" i="14"/>
  <c r="BF121" i="14"/>
  <c r="DI121" i="14"/>
  <c r="AO121" i="14"/>
  <c r="CR121" i="14"/>
  <c r="X121" i="14"/>
  <c r="CI121" i="14"/>
  <c r="CV121" i="14"/>
  <c r="DA121" i="14"/>
  <c r="BS121" i="14"/>
  <c r="CX121" i="14"/>
  <c r="DU121" i="14"/>
  <c r="AS121" i="14"/>
  <c r="CN121" i="14"/>
  <c r="EA121" i="14"/>
  <c r="BG121" i="14"/>
  <c r="DJ121" i="14"/>
  <c r="AP121" i="14"/>
  <c r="CS121" i="14"/>
  <c r="Y121" i="14"/>
  <c r="CB121" i="14"/>
  <c r="EE121" i="14"/>
  <c r="BK121" i="14"/>
  <c r="CH135" i="14"/>
  <c r="V135" i="14"/>
  <c r="CO135" i="14"/>
  <c r="AC135" i="14"/>
  <c r="CN135" i="14"/>
  <c r="AB135" i="14"/>
  <c r="CM135" i="14"/>
  <c r="AA135" i="14"/>
  <c r="CL135" i="14"/>
  <c r="Z135" i="14"/>
  <c r="CK135" i="14"/>
  <c r="Y135" i="14"/>
  <c r="CJ135" i="14"/>
  <c r="X135" i="14"/>
  <c r="CQ135" i="14"/>
  <c r="AE135" i="14"/>
  <c r="EL135" i="14"/>
  <c r="BZ135" i="14"/>
  <c r="N135" i="14"/>
  <c r="CG135" i="14"/>
  <c r="U135" i="14"/>
  <c r="CF135" i="14"/>
  <c r="T135" i="14"/>
  <c r="CE135" i="14"/>
  <c r="S135" i="14"/>
  <c r="CD135" i="14"/>
  <c r="R135" i="14"/>
  <c r="CC135" i="14"/>
  <c r="Q135" i="14"/>
  <c r="CB135" i="14"/>
  <c r="P135" i="14"/>
  <c r="CI135" i="14"/>
  <c r="W135" i="14"/>
  <c r="ED135" i="14"/>
  <c r="BR135" i="14"/>
  <c r="EK135" i="14"/>
  <c r="BY135" i="14"/>
  <c r="EJ135" i="14"/>
  <c r="BX135" i="14"/>
  <c r="EI135" i="14"/>
  <c r="BW135" i="14"/>
  <c r="EH135" i="14"/>
  <c r="BV135" i="14"/>
  <c r="EG135" i="14"/>
  <c r="BU135" i="14"/>
  <c r="EF135" i="14"/>
  <c r="BT135" i="14"/>
  <c r="EM135" i="14"/>
  <c r="CA135" i="14"/>
  <c r="DV135" i="14"/>
  <c r="BJ135" i="14"/>
  <c r="EC135" i="14"/>
  <c r="BQ135" i="14"/>
  <c r="EB135" i="14"/>
  <c r="BP135" i="14"/>
  <c r="EA135" i="14"/>
  <c r="BO135" i="14"/>
  <c r="DZ135" i="14"/>
  <c r="BN135" i="14"/>
  <c r="DY135" i="14"/>
  <c r="BM135" i="14"/>
  <c r="DX135" i="14"/>
  <c r="BL135" i="14"/>
  <c r="EE135" i="14"/>
  <c r="BS135" i="14"/>
  <c r="DN135" i="14"/>
  <c r="BB135" i="14"/>
  <c r="DU135" i="14"/>
  <c r="BI135" i="14"/>
  <c r="DT135" i="14"/>
  <c r="BH135" i="14"/>
  <c r="DS135" i="14"/>
  <c r="BG135" i="14"/>
  <c r="DR135" i="14"/>
  <c r="BF135" i="14"/>
  <c r="DQ135" i="14"/>
  <c r="BE135" i="14"/>
  <c r="DP135" i="14"/>
  <c r="BD135" i="14"/>
  <c r="DW135" i="14"/>
  <c r="BK135" i="14"/>
  <c r="DF135" i="14"/>
  <c r="AT135" i="14"/>
  <c r="DM135" i="14"/>
  <c r="BA135" i="14"/>
  <c r="DL135" i="14"/>
  <c r="AZ135" i="14"/>
  <c r="DK135" i="14"/>
  <c r="AY135" i="14"/>
  <c r="DJ135" i="14"/>
  <c r="AX135" i="14"/>
  <c r="DI135" i="14"/>
  <c r="AW135" i="14"/>
  <c r="DH135" i="14"/>
  <c r="AV135" i="14"/>
  <c r="DO135" i="14"/>
  <c r="BC135" i="14"/>
  <c r="CP135" i="14"/>
  <c r="AD135" i="14"/>
  <c r="CW135" i="14"/>
  <c r="AK135" i="14"/>
  <c r="CV135" i="14"/>
  <c r="AJ135" i="14"/>
  <c r="CU135" i="14"/>
  <c r="AI135" i="14"/>
  <c r="CT135" i="14"/>
  <c r="AH135" i="14"/>
  <c r="CS135" i="14"/>
  <c r="AG135" i="14"/>
  <c r="CR135" i="14"/>
  <c r="AF135" i="14"/>
  <c r="CY135" i="14"/>
  <c r="AM135" i="14"/>
  <c r="AS135" i="14"/>
  <c r="AO135" i="14"/>
  <c r="DD135" i="14"/>
  <c r="CZ135" i="14"/>
  <c r="AR135" i="14"/>
  <c r="AN135" i="14"/>
  <c r="DC135" i="14"/>
  <c r="DG135" i="14"/>
  <c r="AQ135" i="14"/>
  <c r="AU135" i="14"/>
  <c r="CX135" i="14"/>
  <c r="DB135" i="14"/>
  <c r="DE135" i="14"/>
  <c r="DA135" i="14"/>
  <c r="AP135" i="14"/>
  <c r="AL135" i="14"/>
  <c r="DX159" i="14"/>
  <c r="BL159" i="14"/>
  <c r="EE159" i="14"/>
  <c r="BS159" i="14"/>
  <c r="ED159" i="14"/>
  <c r="BR159" i="14"/>
  <c r="EK159" i="14"/>
  <c r="BY159" i="14"/>
  <c r="EJ159" i="14"/>
  <c r="BX159" i="14"/>
  <c r="EI159" i="14"/>
  <c r="BW159" i="14"/>
  <c r="EH159" i="14"/>
  <c r="BV159" i="14"/>
  <c r="EG159" i="14"/>
  <c r="BU159" i="14"/>
  <c r="DP159" i="14"/>
  <c r="BD159" i="14"/>
  <c r="DW159" i="14"/>
  <c r="BK159" i="14"/>
  <c r="DV159" i="14"/>
  <c r="BJ159" i="14"/>
  <c r="EC159" i="14"/>
  <c r="BQ159" i="14"/>
  <c r="EB159" i="14"/>
  <c r="BP159" i="14"/>
  <c r="EA159" i="14"/>
  <c r="BO159" i="14"/>
  <c r="DZ159" i="14"/>
  <c r="BN159" i="14"/>
  <c r="DY159" i="14"/>
  <c r="BM159" i="14"/>
  <c r="DH159" i="14"/>
  <c r="AV159" i="14"/>
  <c r="DO159" i="14"/>
  <c r="BC159" i="14"/>
  <c r="DN159" i="14"/>
  <c r="BB159" i="14"/>
  <c r="DU159" i="14"/>
  <c r="BI159" i="14"/>
  <c r="DT159" i="14"/>
  <c r="BH159" i="14"/>
  <c r="DS159" i="14"/>
  <c r="BG159" i="14"/>
  <c r="DR159" i="14"/>
  <c r="BF159" i="14"/>
  <c r="DQ159" i="14"/>
  <c r="BE159" i="14"/>
  <c r="CZ159" i="14"/>
  <c r="AN159" i="14"/>
  <c r="DG159" i="14"/>
  <c r="AU159" i="14"/>
  <c r="DF159" i="14"/>
  <c r="AT159" i="14"/>
  <c r="DM159" i="14"/>
  <c r="BA159" i="14"/>
  <c r="DL159" i="14"/>
  <c r="AZ159" i="14"/>
  <c r="DK159" i="14"/>
  <c r="AY159" i="14"/>
  <c r="DJ159" i="14"/>
  <c r="AX159" i="14"/>
  <c r="DI159" i="14"/>
  <c r="AW159" i="14"/>
  <c r="CR159" i="14"/>
  <c r="AF159" i="14"/>
  <c r="CY159" i="14"/>
  <c r="AM159" i="14"/>
  <c r="CX159" i="14"/>
  <c r="AL159" i="14"/>
  <c r="DE159" i="14"/>
  <c r="AS159" i="14"/>
  <c r="DD159" i="14"/>
  <c r="AR159" i="14"/>
  <c r="DC159" i="14"/>
  <c r="AQ159" i="14"/>
  <c r="DB159" i="14"/>
  <c r="AP159" i="14"/>
  <c r="DA159" i="14"/>
  <c r="AO159" i="14"/>
  <c r="CJ159" i="14"/>
  <c r="X159" i="14"/>
  <c r="CQ159" i="14"/>
  <c r="AE159" i="14"/>
  <c r="CP159" i="14"/>
  <c r="AD159" i="14"/>
  <c r="CW159" i="14"/>
  <c r="AK159" i="14"/>
  <c r="CV159" i="14"/>
  <c r="AJ159" i="14"/>
  <c r="CU159" i="14"/>
  <c r="AI159" i="14"/>
  <c r="CT159" i="14"/>
  <c r="AH159" i="14"/>
  <c r="CS159" i="14"/>
  <c r="AG159" i="14"/>
  <c r="CB159" i="14"/>
  <c r="P159" i="14"/>
  <c r="CI159" i="14"/>
  <c r="W159" i="14"/>
  <c r="CH159" i="14"/>
  <c r="V159" i="14"/>
  <c r="CO159" i="14"/>
  <c r="AC159" i="14"/>
  <c r="CN159" i="14"/>
  <c r="AB159" i="14"/>
  <c r="CM159" i="14"/>
  <c r="AA159" i="14"/>
  <c r="CL159" i="14"/>
  <c r="Z159" i="14"/>
  <c r="CK159" i="14"/>
  <c r="Y159" i="14"/>
  <c r="EM159" i="14"/>
  <c r="T159" i="14"/>
  <c r="CA159" i="14"/>
  <c r="CE159" i="14"/>
  <c r="EL159" i="14"/>
  <c r="S159" i="14"/>
  <c r="BZ159" i="14"/>
  <c r="CD159" i="14"/>
  <c r="N159" i="14"/>
  <c r="R159" i="14"/>
  <c r="CG159" i="14"/>
  <c r="CC159" i="14"/>
  <c r="BT159" i="14"/>
  <c r="CF159" i="14"/>
  <c r="Q159" i="14"/>
  <c r="EF159" i="14"/>
  <c r="U159" i="14"/>
  <c r="EH144" i="14"/>
  <c r="BV144" i="14"/>
  <c r="EG144" i="14"/>
  <c r="BU144" i="14"/>
  <c r="EF144" i="14"/>
  <c r="BT144" i="14"/>
  <c r="EM144" i="14"/>
  <c r="CA144" i="14"/>
  <c r="EL144" i="14"/>
  <c r="BZ144" i="14"/>
  <c r="N144" i="14"/>
  <c r="CG144" i="14"/>
  <c r="U144" i="14"/>
  <c r="CF144" i="14"/>
  <c r="T144" i="14"/>
  <c r="CE144" i="14"/>
  <c r="S144" i="14"/>
  <c r="DR144" i="14"/>
  <c r="BF144" i="14"/>
  <c r="DQ144" i="14"/>
  <c r="BE144" i="14"/>
  <c r="DP144" i="14"/>
  <c r="BD144" i="14"/>
  <c r="DW144" i="14"/>
  <c r="BK144" i="14"/>
  <c r="DV144" i="14"/>
  <c r="BJ144" i="14"/>
  <c r="EC144" i="14"/>
  <c r="BQ144" i="14"/>
  <c r="EB144" i="14"/>
  <c r="BP144" i="14"/>
  <c r="EA144" i="14"/>
  <c r="BO144" i="14"/>
  <c r="DJ144" i="14"/>
  <c r="AX144" i="14"/>
  <c r="DI144" i="14"/>
  <c r="AW144" i="14"/>
  <c r="DH144" i="14"/>
  <c r="AV144" i="14"/>
  <c r="DO144" i="14"/>
  <c r="BC144" i="14"/>
  <c r="DN144" i="14"/>
  <c r="BB144" i="14"/>
  <c r="DU144" i="14"/>
  <c r="BI144" i="14"/>
  <c r="DT144" i="14"/>
  <c r="BH144" i="14"/>
  <c r="DS144" i="14"/>
  <c r="BG144" i="14"/>
  <c r="DB144" i="14"/>
  <c r="AP144" i="14"/>
  <c r="DA144" i="14"/>
  <c r="AO144" i="14"/>
  <c r="CZ144" i="14"/>
  <c r="AN144" i="14"/>
  <c r="DG144" i="14"/>
  <c r="AU144" i="14"/>
  <c r="DF144" i="14"/>
  <c r="AT144" i="14"/>
  <c r="DM144" i="14"/>
  <c r="BA144" i="14"/>
  <c r="DL144" i="14"/>
  <c r="AZ144" i="14"/>
  <c r="DK144" i="14"/>
  <c r="AY144" i="14"/>
  <c r="CT144" i="14"/>
  <c r="CS144" i="14"/>
  <c r="CR144" i="14"/>
  <c r="CY144" i="14"/>
  <c r="CX144" i="14"/>
  <c r="DE144" i="14"/>
  <c r="DD144" i="14"/>
  <c r="DC144" i="14"/>
  <c r="CL144" i="14"/>
  <c r="CK144" i="14"/>
  <c r="CJ144" i="14"/>
  <c r="CQ144" i="14"/>
  <c r="CP144" i="14"/>
  <c r="CW144" i="14"/>
  <c r="CV144" i="14"/>
  <c r="CU144" i="14"/>
  <c r="CD144" i="14"/>
  <c r="CC144" i="14"/>
  <c r="CB144" i="14"/>
  <c r="CI144" i="14"/>
  <c r="CH144" i="14"/>
  <c r="CO144" i="14"/>
  <c r="CN144" i="14"/>
  <c r="CM144" i="14"/>
  <c r="BN144" i="14"/>
  <c r="BM144" i="14"/>
  <c r="BL144" i="14"/>
  <c r="BS144" i="14"/>
  <c r="BR144" i="14"/>
  <c r="BY144" i="14"/>
  <c r="BX144" i="14"/>
  <c r="BW144" i="14"/>
  <c r="AH144" i="14"/>
  <c r="AG144" i="14"/>
  <c r="AF144" i="14"/>
  <c r="AM144" i="14"/>
  <c r="AL144" i="14"/>
  <c r="AS144" i="14"/>
  <c r="AR144" i="14"/>
  <c r="AQ144" i="14"/>
  <c r="Z144" i="14"/>
  <c r="Y144" i="14"/>
  <c r="X144" i="14"/>
  <c r="AE144" i="14"/>
  <c r="AD144" i="14"/>
  <c r="AK144" i="14"/>
  <c r="AJ144" i="14"/>
  <c r="AI144" i="14"/>
  <c r="R144" i="14"/>
  <c r="Q144" i="14"/>
  <c r="P144" i="14"/>
  <c r="W144" i="14"/>
  <c r="V144" i="14"/>
  <c r="AC144" i="14"/>
  <c r="AB144" i="14"/>
  <c r="AA144" i="14"/>
  <c r="EJ144" i="14"/>
  <c r="EI144" i="14"/>
  <c r="DZ144" i="14"/>
  <c r="DY144" i="14"/>
  <c r="DX144" i="14"/>
  <c r="EE144" i="14"/>
  <c r="EK144" i="14"/>
  <c r="ED144" i="14"/>
  <c r="CT262" i="14"/>
  <c r="AH262" i="14"/>
  <c r="CS262" i="14"/>
  <c r="AG262" i="14"/>
  <c r="CR262" i="14"/>
  <c r="AF262" i="14"/>
  <c r="CY262" i="14"/>
  <c r="AM262" i="14"/>
  <c r="CX262" i="14"/>
  <c r="AL262" i="14"/>
  <c r="DE262" i="14"/>
  <c r="AS262" i="14"/>
  <c r="DD262" i="14"/>
  <c r="AR262" i="14"/>
  <c r="DC262" i="14"/>
  <c r="AQ262" i="14"/>
  <c r="CL262" i="14"/>
  <c r="Z262" i="14"/>
  <c r="CK262" i="14"/>
  <c r="Y262" i="14"/>
  <c r="CJ262" i="14"/>
  <c r="X262" i="14"/>
  <c r="CQ262" i="14"/>
  <c r="AE262" i="14"/>
  <c r="CP262" i="14"/>
  <c r="AD262" i="14"/>
  <c r="CW262" i="14"/>
  <c r="AK262" i="14"/>
  <c r="CV262" i="14"/>
  <c r="AJ262" i="14"/>
  <c r="CU262" i="14"/>
  <c r="AI262" i="14"/>
  <c r="CD262" i="14"/>
  <c r="R262" i="14"/>
  <c r="CC262" i="14"/>
  <c r="Q262" i="14"/>
  <c r="CB262" i="14"/>
  <c r="P262" i="14"/>
  <c r="CI262" i="14"/>
  <c r="W262" i="14"/>
  <c r="CH262" i="14"/>
  <c r="V262" i="14"/>
  <c r="CO262" i="14"/>
  <c r="AC262" i="14"/>
  <c r="CN262" i="14"/>
  <c r="AB262" i="14"/>
  <c r="CM262" i="14"/>
  <c r="AA262" i="14"/>
  <c r="EH262" i="14"/>
  <c r="BV262" i="14"/>
  <c r="EG262" i="14"/>
  <c r="BU262" i="14"/>
  <c r="EF262" i="14"/>
  <c r="BT262" i="14"/>
  <c r="EM262" i="14"/>
  <c r="CA262" i="14"/>
  <c r="EL262" i="14"/>
  <c r="BZ262" i="14"/>
  <c r="N262" i="14"/>
  <c r="CG262" i="14"/>
  <c r="U262" i="14"/>
  <c r="CF262" i="14"/>
  <c r="T262" i="14"/>
  <c r="CE262" i="14"/>
  <c r="S262" i="14"/>
  <c r="DZ262" i="14"/>
  <c r="BN262" i="14"/>
  <c r="DY262" i="14"/>
  <c r="BM262" i="14"/>
  <c r="DX262" i="14"/>
  <c r="BL262" i="14"/>
  <c r="EE262" i="14"/>
  <c r="BS262" i="14"/>
  <c r="ED262" i="14"/>
  <c r="BR262" i="14"/>
  <c r="EK262" i="14"/>
  <c r="BY262" i="14"/>
  <c r="EJ262" i="14"/>
  <c r="BX262" i="14"/>
  <c r="EI262" i="14"/>
  <c r="BW262" i="14"/>
  <c r="DR262" i="14"/>
  <c r="BF262" i="14"/>
  <c r="DQ262" i="14"/>
  <c r="BE262" i="14"/>
  <c r="DP262" i="14"/>
  <c r="BD262" i="14"/>
  <c r="DW262" i="14"/>
  <c r="BK262" i="14"/>
  <c r="DV262" i="14"/>
  <c r="BJ262" i="14"/>
  <c r="EC262" i="14"/>
  <c r="BQ262" i="14"/>
  <c r="EB262" i="14"/>
  <c r="BP262" i="14"/>
  <c r="EA262" i="14"/>
  <c r="BO262" i="14"/>
  <c r="DB262" i="14"/>
  <c r="AP262" i="14"/>
  <c r="DA262" i="14"/>
  <c r="AO262" i="14"/>
  <c r="CZ262" i="14"/>
  <c r="AN262" i="14"/>
  <c r="DG262" i="14"/>
  <c r="AU262" i="14"/>
  <c r="DF262" i="14"/>
  <c r="AT262" i="14"/>
  <c r="DM262" i="14"/>
  <c r="BA262" i="14"/>
  <c r="DL262" i="14"/>
  <c r="AZ262" i="14"/>
  <c r="DK262" i="14"/>
  <c r="AY262" i="14"/>
  <c r="DO262" i="14"/>
  <c r="DS262" i="14"/>
  <c r="BC262" i="14"/>
  <c r="BG262" i="14"/>
  <c r="DT262" i="14"/>
  <c r="DJ262" i="14"/>
  <c r="DN262" i="14"/>
  <c r="AX262" i="14"/>
  <c r="BB262" i="14"/>
  <c r="DI262" i="14"/>
  <c r="DU262" i="14"/>
  <c r="DH262" i="14"/>
  <c r="AW262" i="14"/>
  <c r="BI262" i="14"/>
  <c r="AV262" i="14"/>
  <c r="BH262" i="14"/>
  <c r="DZ126" i="14"/>
  <c r="BN126" i="14"/>
  <c r="DY126" i="14"/>
  <c r="BM126" i="14"/>
  <c r="DX126" i="14"/>
  <c r="BL126" i="14"/>
  <c r="EE126" i="14"/>
  <c r="BS126" i="14"/>
  <c r="ED126" i="14"/>
  <c r="BR126" i="14"/>
  <c r="EK126" i="14"/>
  <c r="BY126" i="14"/>
  <c r="EJ126" i="14"/>
  <c r="BX126" i="14"/>
  <c r="EI126" i="14"/>
  <c r="BW126" i="14"/>
  <c r="DR126" i="14"/>
  <c r="BF126" i="14"/>
  <c r="DQ126" i="14"/>
  <c r="BE126" i="14"/>
  <c r="DP126" i="14"/>
  <c r="BD126" i="14"/>
  <c r="DW126" i="14"/>
  <c r="BK126" i="14"/>
  <c r="DV126" i="14"/>
  <c r="BJ126" i="14"/>
  <c r="EC126" i="14"/>
  <c r="BQ126" i="14"/>
  <c r="EB126" i="14"/>
  <c r="BP126" i="14"/>
  <c r="EA126" i="14"/>
  <c r="BO126" i="14"/>
  <c r="DJ126" i="14"/>
  <c r="AX126" i="14"/>
  <c r="DI126" i="14"/>
  <c r="AW126" i="14"/>
  <c r="DH126" i="14"/>
  <c r="AV126" i="14"/>
  <c r="DO126" i="14"/>
  <c r="BC126" i="14"/>
  <c r="DN126" i="14"/>
  <c r="BB126" i="14"/>
  <c r="DU126" i="14"/>
  <c r="BI126" i="14"/>
  <c r="DT126" i="14"/>
  <c r="BH126" i="14"/>
  <c r="DS126" i="14"/>
  <c r="BG126" i="14"/>
  <c r="DB126" i="14"/>
  <c r="AP126" i="14"/>
  <c r="DA126" i="14"/>
  <c r="AO126" i="14"/>
  <c r="CZ126" i="14"/>
  <c r="AN126" i="14"/>
  <c r="DG126" i="14"/>
  <c r="AU126" i="14"/>
  <c r="DF126" i="14"/>
  <c r="AT126" i="14"/>
  <c r="DM126" i="14"/>
  <c r="BA126" i="14"/>
  <c r="DL126" i="14"/>
  <c r="AZ126" i="14"/>
  <c r="DK126" i="14"/>
  <c r="AY126" i="14"/>
  <c r="CT126" i="14"/>
  <c r="AH126" i="14"/>
  <c r="CS126" i="14"/>
  <c r="AG126" i="14"/>
  <c r="CR126" i="14"/>
  <c r="AF126" i="14"/>
  <c r="CY126" i="14"/>
  <c r="AM126" i="14"/>
  <c r="CX126" i="14"/>
  <c r="AL126" i="14"/>
  <c r="DE126" i="14"/>
  <c r="AS126" i="14"/>
  <c r="DD126" i="14"/>
  <c r="AR126" i="14"/>
  <c r="DC126" i="14"/>
  <c r="AQ126" i="14"/>
  <c r="CL126" i="14"/>
  <c r="Z126" i="14"/>
  <c r="CK126" i="14"/>
  <c r="Y126" i="14"/>
  <c r="CJ126" i="14"/>
  <c r="X126" i="14"/>
  <c r="CQ126" i="14"/>
  <c r="AE126" i="14"/>
  <c r="CP126" i="14"/>
  <c r="AD126" i="14"/>
  <c r="CW126" i="14"/>
  <c r="AK126" i="14"/>
  <c r="CV126" i="14"/>
  <c r="AJ126" i="14"/>
  <c r="CU126" i="14"/>
  <c r="AI126" i="14"/>
  <c r="CD126" i="14"/>
  <c r="R126" i="14"/>
  <c r="CC126" i="14"/>
  <c r="Q126" i="14"/>
  <c r="CB126" i="14"/>
  <c r="P126" i="14"/>
  <c r="CI126" i="14"/>
  <c r="W126" i="14"/>
  <c r="CH126" i="14"/>
  <c r="V126" i="14"/>
  <c r="CO126" i="14"/>
  <c r="AC126" i="14"/>
  <c r="CN126" i="14"/>
  <c r="AB126" i="14"/>
  <c r="CM126" i="14"/>
  <c r="AA126" i="14"/>
  <c r="EF126" i="14"/>
  <c r="U126" i="14"/>
  <c r="BT126" i="14"/>
  <c r="CF126" i="14"/>
  <c r="EM126" i="14"/>
  <c r="T126" i="14"/>
  <c r="CA126" i="14"/>
  <c r="CE126" i="14"/>
  <c r="EH126" i="14"/>
  <c r="EL126" i="14"/>
  <c r="S126" i="14"/>
  <c r="BV126" i="14"/>
  <c r="BZ126" i="14"/>
  <c r="BU126" i="14"/>
  <c r="CG126" i="14"/>
  <c r="N126" i="14"/>
  <c r="EG126" i="14"/>
  <c r="DN332" i="14"/>
  <c r="BB332" i="14"/>
  <c r="DU332" i="14"/>
  <c r="BI332" i="14"/>
  <c r="DT332" i="14"/>
  <c r="BH332" i="14"/>
  <c r="DS332" i="14"/>
  <c r="BG332" i="14"/>
  <c r="DR332" i="14"/>
  <c r="BF332" i="14"/>
  <c r="DQ332" i="14"/>
  <c r="BE332" i="14"/>
  <c r="DW332" i="14"/>
  <c r="BK332" i="14"/>
  <c r="CJ332" i="14"/>
  <c r="DP332" i="14"/>
  <c r="DF332" i="14"/>
  <c r="AL332" i="14"/>
  <c r="CW332" i="14"/>
  <c r="AC332" i="14"/>
  <c r="CF332" i="14"/>
  <c r="EI332" i="14"/>
  <c r="BO332" i="14"/>
  <c r="DJ332" i="14"/>
  <c r="AP332" i="14"/>
  <c r="CS332" i="14"/>
  <c r="Y332" i="14"/>
  <c r="CI332" i="14"/>
  <c r="CR332" i="14"/>
  <c r="BL332" i="14"/>
  <c r="CX332" i="14"/>
  <c r="AD332" i="14"/>
  <c r="CO332" i="14"/>
  <c r="U332" i="14"/>
  <c r="BX332" i="14"/>
  <c r="EA332" i="14"/>
  <c r="AY332" i="14"/>
  <c r="DB332" i="14"/>
  <c r="AH332" i="14"/>
  <c r="CK332" i="14"/>
  <c r="Q332" i="14"/>
  <c r="CA332" i="14"/>
  <c r="AF332" i="14"/>
  <c r="BD332" i="14"/>
  <c r="CP332" i="14"/>
  <c r="V332" i="14"/>
  <c r="CG332" i="14"/>
  <c r="EJ332" i="14"/>
  <c r="BP332" i="14"/>
  <c r="DK332" i="14"/>
  <c r="AQ332" i="14"/>
  <c r="CT332" i="14"/>
  <c r="Z332" i="14"/>
  <c r="CC332" i="14"/>
  <c r="EM332" i="14"/>
  <c r="BS332" i="14"/>
  <c r="X332" i="14"/>
  <c r="DH332" i="14"/>
  <c r="CH332" i="14"/>
  <c r="N332" i="14"/>
  <c r="BY332" i="14"/>
  <c r="EB332" i="14"/>
  <c r="AZ332" i="14"/>
  <c r="DC332" i="14"/>
  <c r="AI332" i="14"/>
  <c r="CL332" i="14"/>
  <c r="R332" i="14"/>
  <c r="BU332" i="14"/>
  <c r="EE332" i="14"/>
  <c r="BC332" i="14"/>
  <c r="CB332" i="14"/>
  <c r="AV332" i="14"/>
  <c r="BZ332" i="14"/>
  <c r="EK332" i="14"/>
  <c r="BQ332" i="14"/>
  <c r="DL332" i="14"/>
  <c r="AR332" i="14"/>
  <c r="CU332" i="14"/>
  <c r="AA332" i="14"/>
  <c r="CD332" i="14"/>
  <c r="EG332" i="14"/>
  <c r="BM332" i="14"/>
  <c r="DO332" i="14"/>
  <c r="AU332" i="14"/>
  <c r="P332" i="14"/>
  <c r="CZ332" i="14"/>
  <c r="EL332" i="14"/>
  <c r="BR332" i="14"/>
  <c r="EC332" i="14"/>
  <c r="BA332" i="14"/>
  <c r="DD332" i="14"/>
  <c r="AJ332" i="14"/>
  <c r="CM332" i="14"/>
  <c r="S332" i="14"/>
  <c r="BV332" i="14"/>
  <c r="DY332" i="14"/>
  <c r="AW332" i="14"/>
  <c r="DG332" i="14"/>
  <c r="AM332" i="14"/>
  <c r="EF332" i="14"/>
  <c r="AN332" i="14"/>
  <c r="ED332" i="14"/>
  <c r="BJ332" i="14"/>
  <c r="DM332" i="14"/>
  <c r="AS332" i="14"/>
  <c r="CV332" i="14"/>
  <c r="AB332" i="14"/>
  <c r="CE332" i="14"/>
  <c r="EH332" i="14"/>
  <c r="BN332" i="14"/>
  <c r="DI332" i="14"/>
  <c r="AO332" i="14"/>
  <c r="CY332" i="14"/>
  <c r="AE332" i="14"/>
  <c r="BT332" i="14"/>
  <c r="BW332" i="14"/>
  <c r="DZ332" i="14"/>
  <c r="DV332" i="14"/>
  <c r="AX332" i="14"/>
  <c r="AT332" i="14"/>
  <c r="DA332" i="14"/>
  <c r="DE332" i="14"/>
  <c r="AG332" i="14"/>
  <c r="AK332" i="14"/>
  <c r="CQ332" i="14"/>
  <c r="CN332" i="14"/>
  <c r="W332" i="14"/>
  <c r="T332" i="14"/>
  <c r="DX332" i="14"/>
  <c r="EI269" i="14"/>
  <c r="BW269" i="14"/>
  <c r="EH269" i="14"/>
  <c r="BV269" i="14"/>
  <c r="EG269" i="14"/>
  <c r="BU269" i="14"/>
  <c r="EM269" i="14"/>
  <c r="CA269" i="14"/>
  <c r="EL269" i="14"/>
  <c r="BZ269" i="14"/>
  <c r="N269" i="14"/>
  <c r="DM269" i="14"/>
  <c r="BT269" i="14"/>
  <c r="AB269" i="14"/>
  <c r="DD269" i="14"/>
  <c r="BI269" i="14"/>
  <c r="P269" i="14"/>
  <c r="EA269" i="14"/>
  <c r="BO269" i="14"/>
  <c r="DZ269" i="14"/>
  <c r="BN269" i="14"/>
  <c r="DY269" i="14"/>
  <c r="BM269" i="14"/>
  <c r="EE269" i="14"/>
  <c r="BS269" i="14"/>
  <c r="ED269" i="14"/>
  <c r="BR269" i="14"/>
  <c r="EK269" i="14"/>
  <c r="CR269" i="14"/>
  <c r="AZ269" i="14"/>
  <c r="EB269" i="14"/>
  <c r="CG269" i="14"/>
  <c r="AN269" i="14"/>
  <c r="DS269" i="14"/>
  <c r="BG269" i="14"/>
  <c r="DR269" i="14"/>
  <c r="BF269" i="14"/>
  <c r="DQ269" i="14"/>
  <c r="BE269" i="14"/>
  <c r="DW269" i="14"/>
  <c r="BK269" i="14"/>
  <c r="DV269" i="14"/>
  <c r="BJ269" i="14"/>
  <c r="DP269" i="14"/>
  <c r="BX269" i="14"/>
  <c r="AC269" i="14"/>
  <c r="DE269" i="14"/>
  <c r="BL269" i="14"/>
  <c r="T269" i="14"/>
  <c r="DK269" i="14"/>
  <c r="AY269" i="14"/>
  <c r="DJ269" i="14"/>
  <c r="AX269" i="14"/>
  <c r="DI269" i="14"/>
  <c r="AW269" i="14"/>
  <c r="DO269" i="14"/>
  <c r="BC269" i="14"/>
  <c r="DN269" i="14"/>
  <c r="BB269" i="14"/>
  <c r="CV269" i="14"/>
  <c r="BA269" i="14"/>
  <c r="EC269" i="14"/>
  <c r="CJ269" i="14"/>
  <c r="AR269" i="14"/>
  <c r="DT269" i="14"/>
  <c r="DC269" i="14"/>
  <c r="AQ269" i="14"/>
  <c r="DB269" i="14"/>
  <c r="AP269" i="14"/>
  <c r="DA269" i="14"/>
  <c r="AO269" i="14"/>
  <c r="DG269" i="14"/>
  <c r="AU269" i="14"/>
  <c r="DF269" i="14"/>
  <c r="AT269" i="14"/>
  <c r="BY269" i="14"/>
  <c r="AF269" i="14"/>
  <c r="DH269" i="14"/>
  <c r="BP269" i="14"/>
  <c r="U269" i="14"/>
  <c r="CW269" i="14"/>
  <c r="CU269" i="14"/>
  <c r="AI269" i="14"/>
  <c r="CT269" i="14"/>
  <c r="AH269" i="14"/>
  <c r="CS269" i="14"/>
  <c r="AG269" i="14"/>
  <c r="CY269" i="14"/>
  <c r="AM269" i="14"/>
  <c r="CX269" i="14"/>
  <c r="AL269" i="14"/>
  <c r="BD269" i="14"/>
  <c r="EF269" i="14"/>
  <c r="CN269" i="14"/>
  <c r="AS269" i="14"/>
  <c r="DU269" i="14"/>
  <c r="CB269" i="14"/>
  <c r="CM269" i="14"/>
  <c r="AA269" i="14"/>
  <c r="CL269" i="14"/>
  <c r="Z269" i="14"/>
  <c r="CK269" i="14"/>
  <c r="Y269" i="14"/>
  <c r="CQ269" i="14"/>
  <c r="AE269" i="14"/>
  <c r="CP269" i="14"/>
  <c r="AD269" i="14"/>
  <c r="AJ269" i="14"/>
  <c r="DL269" i="14"/>
  <c r="BQ269" i="14"/>
  <c r="X269" i="14"/>
  <c r="CZ269" i="14"/>
  <c r="BH269" i="14"/>
  <c r="CI269" i="14"/>
  <c r="CF269" i="14"/>
  <c r="W269" i="14"/>
  <c r="AK269" i="14"/>
  <c r="CE269" i="14"/>
  <c r="CH269" i="14"/>
  <c r="S269" i="14"/>
  <c r="V269" i="14"/>
  <c r="CD269" i="14"/>
  <c r="EJ269" i="14"/>
  <c r="R269" i="14"/>
  <c r="CO269" i="14"/>
  <c r="CC269" i="14"/>
  <c r="AV269" i="14"/>
  <c r="Q269" i="14"/>
  <c r="DX269" i="14"/>
  <c r="ED137" i="14"/>
  <c r="BR137" i="14"/>
  <c r="EK137" i="14"/>
  <c r="BY137" i="14"/>
  <c r="EJ137" i="14"/>
  <c r="BX137" i="14"/>
  <c r="EI137" i="14"/>
  <c r="BW137" i="14"/>
  <c r="EH137" i="14"/>
  <c r="BV137" i="14"/>
  <c r="EG137" i="14"/>
  <c r="BU137" i="14"/>
  <c r="EF137" i="14"/>
  <c r="BT137" i="14"/>
  <c r="EM137" i="14"/>
  <c r="CA137" i="14"/>
  <c r="DV137" i="14"/>
  <c r="BJ137" i="14"/>
  <c r="EC137" i="14"/>
  <c r="BQ137" i="14"/>
  <c r="EB137" i="14"/>
  <c r="BP137" i="14"/>
  <c r="EA137" i="14"/>
  <c r="BO137" i="14"/>
  <c r="DZ137" i="14"/>
  <c r="BN137" i="14"/>
  <c r="DY137" i="14"/>
  <c r="BM137" i="14"/>
  <c r="DX137" i="14"/>
  <c r="BL137" i="14"/>
  <c r="EE137" i="14"/>
  <c r="BS137" i="14"/>
  <c r="EL137" i="14"/>
  <c r="BZ137" i="14"/>
  <c r="N137" i="14"/>
  <c r="CG137" i="14"/>
  <c r="U137" i="14"/>
  <c r="CF137" i="14"/>
  <c r="T137" i="14"/>
  <c r="CE137" i="14"/>
  <c r="S137" i="14"/>
  <c r="CD137" i="14"/>
  <c r="R137" i="14"/>
  <c r="CC137" i="14"/>
  <c r="Q137" i="14"/>
  <c r="CB137" i="14"/>
  <c r="P137" i="14"/>
  <c r="CI137" i="14"/>
  <c r="W137" i="14"/>
  <c r="CH137" i="14"/>
  <c r="DE137" i="14"/>
  <c r="DT137" i="14"/>
  <c r="AJ137" i="14"/>
  <c r="AY137" i="14"/>
  <c r="CL137" i="14"/>
  <c r="DA137" i="14"/>
  <c r="DP137" i="14"/>
  <c r="AF137" i="14"/>
  <c r="BC137" i="14"/>
  <c r="BB137" i="14"/>
  <c r="CW137" i="14"/>
  <c r="DL137" i="14"/>
  <c r="AB137" i="14"/>
  <c r="AQ137" i="14"/>
  <c r="BF137" i="14"/>
  <c r="CS137" i="14"/>
  <c r="DH137" i="14"/>
  <c r="X137" i="14"/>
  <c r="AU137" i="14"/>
  <c r="AK137" i="14"/>
  <c r="DQ137" i="14"/>
  <c r="AT137" i="14"/>
  <c r="CO137" i="14"/>
  <c r="DD137" i="14"/>
  <c r="DS137" i="14"/>
  <c r="AI137" i="14"/>
  <c r="AX137" i="14"/>
  <c r="CK137" i="14"/>
  <c r="CZ137" i="14"/>
  <c r="DW137" i="14"/>
  <c r="AM137" i="14"/>
  <c r="CX137" i="14"/>
  <c r="DB137" i="14"/>
  <c r="AL137" i="14"/>
  <c r="BI137" i="14"/>
  <c r="CV137" i="14"/>
  <c r="DK137" i="14"/>
  <c r="AA137" i="14"/>
  <c r="AP137" i="14"/>
  <c r="BE137" i="14"/>
  <c r="CR137" i="14"/>
  <c r="DO137" i="14"/>
  <c r="AE137" i="14"/>
  <c r="CM137" i="14"/>
  <c r="CQ137" i="14"/>
  <c r="DN137" i="14"/>
  <c r="AD137" i="14"/>
  <c r="BA137" i="14"/>
  <c r="CN137" i="14"/>
  <c r="DC137" i="14"/>
  <c r="DR137" i="14"/>
  <c r="AH137" i="14"/>
  <c r="AW137" i="14"/>
  <c r="CJ137" i="14"/>
  <c r="DG137" i="14"/>
  <c r="AZ137" i="14"/>
  <c r="AG137" i="14"/>
  <c r="DF137" i="14"/>
  <c r="V137" i="14"/>
  <c r="AS137" i="14"/>
  <c r="BH137" i="14"/>
  <c r="CU137" i="14"/>
  <c r="DJ137" i="14"/>
  <c r="Z137" i="14"/>
  <c r="AO137" i="14"/>
  <c r="BD137" i="14"/>
  <c r="CY137" i="14"/>
  <c r="DU137" i="14"/>
  <c r="AV137" i="14"/>
  <c r="CP137" i="14"/>
  <c r="DM137" i="14"/>
  <c r="AC137" i="14"/>
  <c r="AR137" i="14"/>
  <c r="BG137" i="14"/>
  <c r="CT137" i="14"/>
  <c r="DI137" i="14"/>
  <c r="Y137" i="14"/>
  <c r="AN137" i="14"/>
  <c r="BK137" i="14"/>
  <c r="DP183" i="14"/>
  <c r="BD183" i="14"/>
  <c r="DW183" i="14"/>
  <c r="BK183" i="14"/>
  <c r="DV183" i="14"/>
  <c r="BJ183" i="14"/>
  <c r="EC183" i="14"/>
  <c r="BQ183" i="14"/>
  <c r="EB183" i="14"/>
  <c r="BP183" i="14"/>
  <c r="EA183" i="14"/>
  <c r="BO183" i="14"/>
  <c r="DZ183" i="14"/>
  <c r="BN183" i="14"/>
  <c r="DY183" i="14"/>
  <c r="BM183" i="14"/>
  <c r="DH183" i="14"/>
  <c r="AV183" i="14"/>
  <c r="DO183" i="14"/>
  <c r="BC183" i="14"/>
  <c r="DN183" i="14"/>
  <c r="BB183" i="14"/>
  <c r="DU183" i="14"/>
  <c r="BI183" i="14"/>
  <c r="DT183" i="14"/>
  <c r="BH183" i="14"/>
  <c r="DS183" i="14"/>
  <c r="BG183" i="14"/>
  <c r="DR183" i="14"/>
  <c r="BF183" i="14"/>
  <c r="DQ183" i="14"/>
  <c r="BE183" i="14"/>
  <c r="CZ183" i="14"/>
  <c r="AN183" i="14"/>
  <c r="DG183" i="14"/>
  <c r="AU183" i="14"/>
  <c r="DF183" i="14"/>
  <c r="AT183" i="14"/>
  <c r="DM183" i="14"/>
  <c r="BA183" i="14"/>
  <c r="DL183" i="14"/>
  <c r="AZ183" i="14"/>
  <c r="DK183" i="14"/>
  <c r="AY183" i="14"/>
  <c r="DJ183" i="14"/>
  <c r="AX183" i="14"/>
  <c r="DI183" i="14"/>
  <c r="AW183" i="14"/>
  <c r="CR183" i="14"/>
  <c r="AF183" i="14"/>
  <c r="CY183" i="14"/>
  <c r="AM183" i="14"/>
  <c r="CX183" i="14"/>
  <c r="AL183" i="14"/>
  <c r="DE183" i="14"/>
  <c r="AS183" i="14"/>
  <c r="DD183" i="14"/>
  <c r="AR183" i="14"/>
  <c r="DC183" i="14"/>
  <c r="AQ183" i="14"/>
  <c r="DB183" i="14"/>
  <c r="AP183" i="14"/>
  <c r="DA183" i="14"/>
  <c r="AO183" i="14"/>
  <c r="CJ183" i="14"/>
  <c r="X183" i="14"/>
  <c r="CQ183" i="14"/>
  <c r="AE183" i="14"/>
  <c r="CP183" i="14"/>
  <c r="AD183" i="14"/>
  <c r="CW183" i="14"/>
  <c r="AK183" i="14"/>
  <c r="CV183" i="14"/>
  <c r="AJ183" i="14"/>
  <c r="CU183" i="14"/>
  <c r="AI183" i="14"/>
  <c r="CT183" i="14"/>
  <c r="AH183" i="14"/>
  <c r="CS183" i="14"/>
  <c r="AG183" i="14"/>
  <c r="DX183" i="14"/>
  <c r="BL183" i="14"/>
  <c r="EE183" i="14"/>
  <c r="BS183" i="14"/>
  <c r="ED183" i="14"/>
  <c r="BR183" i="14"/>
  <c r="EK183" i="14"/>
  <c r="BY183" i="14"/>
  <c r="EJ183" i="14"/>
  <c r="BX183" i="14"/>
  <c r="EI183" i="14"/>
  <c r="BW183" i="14"/>
  <c r="EH183" i="14"/>
  <c r="BV183" i="14"/>
  <c r="EG183" i="14"/>
  <c r="BU183" i="14"/>
  <c r="CI183" i="14"/>
  <c r="CO183" i="14"/>
  <c r="CM183" i="14"/>
  <c r="CK183" i="14"/>
  <c r="CA183" i="14"/>
  <c r="CG183" i="14"/>
  <c r="CE183" i="14"/>
  <c r="CC183" i="14"/>
  <c r="W183" i="14"/>
  <c r="AC183" i="14"/>
  <c r="AA183" i="14"/>
  <c r="Y183" i="14"/>
  <c r="EF183" i="14"/>
  <c r="EL183" i="14"/>
  <c r="U183" i="14"/>
  <c r="S183" i="14"/>
  <c r="Q183" i="14"/>
  <c r="CB183" i="14"/>
  <c r="CH183" i="14"/>
  <c r="CN183" i="14"/>
  <c r="CL183" i="14"/>
  <c r="BT183" i="14"/>
  <c r="BZ183" i="14"/>
  <c r="CF183" i="14"/>
  <c r="CD183" i="14"/>
  <c r="EM183" i="14"/>
  <c r="V183" i="14"/>
  <c r="N183" i="14"/>
  <c r="AB183" i="14"/>
  <c r="T183" i="14"/>
  <c r="Z183" i="14"/>
  <c r="P183" i="14"/>
  <c r="R183" i="14"/>
  <c r="DH185" i="14"/>
  <c r="AV185" i="14"/>
  <c r="DO185" i="14"/>
  <c r="BC185" i="14"/>
  <c r="DN185" i="14"/>
  <c r="BB185" i="14"/>
  <c r="DU185" i="14"/>
  <c r="BI185" i="14"/>
  <c r="DT185" i="14"/>
  <c r="BH185" i="14"/>
  <c r="DS185" i="14"/>
  <c r="BG185" i="14"/>
  <c r="DR185" i="14"/>
  <c r="BF185" i="14"/>
  <c r="DQ185" i="14"/>
  <c r="BE185" i="14"/>
  <c r="CZ185" i="14"/>
  <c r="AN185" i="14"/>
  <c r="DG185" i="14"/>
  <c r="AU185" i="14"/>
  <c r="DF185" i="14"/>
  <c r="AT185" i="14"/>
  <c r="DM185" i="14"/>
  <c r="BA185" i="14"/>
  <c r="DL185" i="14"/>
  <c r="AZ185" i="14"/>
  <c r="DK185" i="14"/>
  <c r="AY185" i="14"/>
  <c r="DJ185" i="14"/>
  <c r="AX185" i="14"/>
  <c r="DI185" i="14"/>
  <c r="AW185" i="14"/>
  <c r="CR185" i="14"/>
  <c r="AF185" i="14"/>
  <c r="CY185" i="14"/>
  <c r="AM185" i="14"/>
  <c r="CX185" i="14"/>
  <c r="AL185" i="14"/>
  <c r="DE185" i="14"/>
  <c r="AS185" i="14"/>
  <c r="DD185" i="14"/>
  <c r="AR185" i="14"/>
  <c r="DC185" i="14"/>
  <c r="AQ185" i="14"/>
  <c r="DB185" i="14"/>
  <c r="AP185" i="14"/>
  <c r="DA185" i="14"/>
  <c r="AO185" i="14"/>
  <c r="CJ185" i="14"/>
  <c r="X185" i="14"/>
  <c r="CQ185" i="14"/>
  <c r="AE185" i="14"/>
  <c r="CP185" i="14"/>
  <c r="AD185" i="14"/>
  <c r="CW185" i="14"/>
  <c r="AK185" i="14"/>
  <c r="CV185" i="14"/>
  <c r="AJ185" i="14"/>
  <c r="CU185" i="14"/>
  <c r="AI185" i="14"/>
  <c r="CT185" i="14"/>
  <c r="AH185" i="14"/>
  <c r="CS185" i="14"/>
  <c r="AG185" i="14"/>
  <c r="CB185" i="14"/>
  <c r="P185" i="14"/>
  <c r="CI185" i="14"/>
  <c r="W185" i="14"/>
  <c r="CH185" i="14"/>
  <c r="V185" i="14"/>
  <c r="CO185" i="14"/>
  <c r="AC185" i="14"/>
  <c r="CN185" i="14"/>
  <c r="AB185" i="14"/>
  <c r="CM185" i="14"/>
  <c r="AA185" i="14"/>
  <c r="CL185" i="14"/>
  <c r="Z185" i="14"/>
  <c r="CK185" i="14"/>
  <c r="Y185" i="14"/>
  <c r="EF185" i="14"/>
  <c r="BT185" i="14"/>
  <c r="EM185" i="14"/>
  <c r="CA185" i="14"/>
  <c r="EL185" i="14"/>
  <c r="BZ185" i="14"/>
  <c r="N185" i="14"/>
  <c r="CG185" i="14"/>
  <c r="U185" i="14"/>
  <c r="CF185" i="14"/>
  <c r="T185" i="14"/>
  <c r="CE185" i="14"/>
  <c r="S185" i="14"/>
  <c r="CD185" i="14"/>
  <c r="R185" i="14"/>
  <c r="CC185" i="14"/>
  <c r="Q185" i="14"/>
  <c r="DX185" i="14"/>
  <c r="BL185" i="14"/>
  <c r="EE185" i="14"/>
  <c r="BS185" i="14"/>
  <c r="ED185" i="14"/>
  <c r="BR185" i="14"/>
  <c r="EK185" i="14"/>
  <c r="BY185" i="14"/>
  <c r="EJ185" i="14"/>
  <c r="BX185" i="14"/>
  <c r="EI185" i="14"/>
  <c r="BW185" i="14"/>
  <c r="EH185" i="14"/>
  <c r="BV185" i="14"/>
  <c r="EG185" i="14"/>
  <c r="BU185" i="14"/>
  <c r="DP185" i="14"/>
  <c r="EB185" i="14"/>
  <c r="BD185" i="14"/>
  <c r="BP185" i="14"/>
  <c r="DW185" i="14"/>
  <c r="EA185" i="14"/>
  <c r="BK185" i="14"/>
  <c r="BO185" i="14"/>
  <c r="DV185" i="14"/>
  <c r="DZ185" i="14"/>
  <c r="BJ185" i="14"/>
  <c r="BN185" i="14"/>
  <c r="EC185" i="14"/>
  <c r="DY185" i="14"/>
  <c r="BQ185" i="14"/>
  <c r="BM185" i="14"/>
  <c r="DX171" i="14"/>
  <c r="BL171" i="14"/>
  <c r="EE171" i="14"/>
  <c r="BS171" i="14"/>
  <c r="ED171" i="14"/>
  <c r="BR171" i="14"/>
  <c r="EK171" i="14"/>
  <c r="BY171" i="14"/>
  <c r="EJ171" i="14"/>
  <c r="BX171" i="14"/>
  <c r="EI171" i="14"/>
  <c r="BW171" i="14"/>
  <c r="EH171" i="14"/>
  <c r="BV171" i="14"/>
  <c r="EG171" i="14"/>
  <c r="BU171" i="14"/>
  <c r="DP171" i="14"/>
  <c r="BD171" i="14"/>
  <c r="DW171" i="14"/>
  <c r="BK171" i="14"/>
  <c r="DV171" i="14"/>
  <c r="BJ171" i="14"/>
  <c r="EC171" i="14"/>
  <c r="BQ171" i="14"/>
  <c r="EB171" i="14"/>
  <c r="BP171" i="14"/>
  <c r="EA171" i="14"/>
  <c r="BO171" i="14"/>
  <c r="DZ171" i="14"/>
  <c r="BN171" i="14"/>
  <c r="DY171" i="14"/>
  <c r="BM171" i="14"/>
  <c r="DH171" i="14"/>
  <c r="AV171" i="14"/>
  <c r="DO171" i="14"/>
  <c r="BC171" i="14"/>
  <c r="DN171" i="14"/>
  <c r="BB171" i="14"/>
  <c r="DU171" i="14"/>
  <c r="BI171" i="14"/>
  <c r="DT171" i="14"/>
  <c r="BH171" i="14"/>
  <c r="DS171" i="14"/>
  <c r="BG171" i="14"/>
  <c r="DR171" i="14"/>
  <c r="BF171" i="14"/>
  <c r="DQ171" i="14"/>
  <c r="BE171" i="14"/>
  <c r="CZ171" i="14"/>
  <c r="AN171" i="14"/>
  <c r="DG171" i="14"/>
  <c r="AU171" i="14"/>
  <c r="DF171" i="14"/>
  <c r="AT171" i="14"/>
  <c r="DM171" i="14"/>
  <c r="BA171" i="14"/>
  <c r="DL171" i="14"/>
  <c r="AZ171" i="14"/>
  <c r="DK171" i="14"/>
  <c r="AY171" i="14"/>
  <c r="DJ171" i="14"/>
  <c r="AX171" i="14"/>
  <c r="DI171" i="14"/>
  <c r="AW171" i="14"/>
  <c r="CR171" i="14"/>
  <c r="AF171" i="14"/>
  <c r="CY171" i="14"/>
  <c r="AM171" i="14"/>
  <c r="CX171" i="14"/>
  <c r="AL171" i="14"/>
  <c r="DE171" i="14"/>
  <c r="AS171" i="14"/>
  <c r="DD171" i="14"/>
  <c r="AR171" i="14"/>
  <c r="DC171" i="14"/>
  <c r="AQ171" i="14"/>
  <c r="DB171" i="14"/>
  <c r="AP171" i="14"/>
  <c r="DA171" i="14"/>
  <c r="AO171" i="14"/>
  <c r="CJ171" i="14"/>
  <c r="X171" i="14"/>
  <c r="CQ171" i="14"/>
  <c r="AE171" i="14"/>
  <c r="CP171" i="14"/>
  <c r="AD171" i="14"/>
  <c r="CW171" i="14"/>
  <c r="AK171" i="14"/>
  <c r="CV171" i="14"/>
  <c r="AJ171" i="14"/>
  <c r="CU171" i="14"/>
  <c r="AI171" i="14"/>
  <c r="CT171" i="14"/>
  <c r="AH171" i="14"/>
  <c r="CS171" i="14"/>
  <c r="AG171" i="14"/>
  <c r="CB171" i="14"/>
  <c r="P171" i="14"/>
  <c r="CI171" i="14"/>
  <c r="W171" i="14"/>
  <c r="CH171" i="14"/>
  <c r="V171" i="14"/>
  <c r="CO171" i="14"/>
  <c r="AC171" i="14"/>
  <c r="CN171" i="14"/>
  <c r="AB171" i="14"/>
  <c r="CM171" i="14"/>
  <c r="AA171" i="14"/>
  <c r="CL171" i="14"/>
  <c r="Z171" i="14"/>
  <c r="CK171" i="14"/>
  <c r="Y171" i="14"/>
  <c r="CG171" i="14"/>
  <c r="CC171" i="14"/>
  <c r="EF171" i="14"/>
  <c r="U171" i="14"/>
  <c r="Q171" i="14"/>
  <c r="BT171" i="14"/>
  <c r="CF171" i="14"/>
  <c r="EM171" i="14"/>
  <c r="T171" i="14"/>
  <c r="CA171" i="14"/>
  <c r="CE171" i="14"/>
  <c r="EL171" i="14"/>
  <c r="S171" i="14"/>
  <c r="N171" i="14"/>
  <c r="R171" i="14"/>
  <c r="BZ171" i="14"/>
  <c r="CD171" i="14"/>
  <c r="CF204" i="14"/>
  <c r="T204" i="14"/>
  <c r="CE204" i="14"/>
  <c r="S204" i="14"/>
  <c r="CD204" i="14"/>
  <c r="R204" i="14"/>
  <c r="CC204" i="14"/>
  <c r="Q204" i="14"/>
  <c r="CB204" i="14"/>
  <c r="P204" i="14"/>
  <c r="CI204" i="14"/>
  <c r="W204" i="14"/>
  <c r="CH204" i="14"/>
  <c r="V204" i="14"/>
  <c r="DU204" i="14"/>
  <c r="CO204" i="14"/>
  <c r="EJ204" i="14"/>
  <c r="BX204" i="14"/>
  <c r="EI204" i="14"/>
  <c r="BW204" i="14"/>
  <c r="EH204" i="14"/>
  <c r="BV204" i="14"/>
  <c r="EG204" i="14"/>
  <c r="BU204" i="14"/>
  <c r="EF204" i="14"/>
  <c r="BT204" i="14"/>
  <c r="EM204" i="14"/>
  <c r="CA204" i="14"/>
  <c r="EL204" i="14"/>
  <c r="BZ204" i="14"/>
  <c r="N204" i="14"/>
  <c r="BI204" i="14"/>
  <c r="AC204" i="14"/>
  <c r="EB204" i="14"/>
  <c r="BP204" i="14"/>
  <c r="EA204" i="14"/>
  <c r="BO204" i="14"/>
  <c r="DZ204" i="14"/>
  <c r="BN204" i="14"/>
  <c r="DY204" i="14"/>
  <c r="BM204" i="14"/>
  <c r="DX204" i="14"/>
  <c r="BL204" i="14"/>
  <c r="EE204" i="14"/>
  <c r="BS204" i="14"/>
  <c r="ED204" i="14"/>
  <c r="BR204" i="14"/>
  <c r="CG204" i="14"/>
  <c r="DM204" i="14"/>
  <c r="DT204" i="14"/>
  <c r="BH204" i="14"/>
  <c r="DS204" i="14"/>
  <c r="BG204" i="14"/>
  <c r="DR204" i="14"/>
  <c r="BF204" i="14"/>
  <c r="DQ204" i="14"/>
  <c r="BE204" i="14"/>
  <c r="DP204" i="14"/>
  <c r="BD204" i="14"/>
  <c r="DW204" i="14"/>
  <c r="BK204" i="14"/>
  <c r="DV204" i="14"/>
  <c r="BJ204" i="14"/>
  <c r="U204" i="14"/>
  <c r="BA204" i="14"/>
  <c r="DL204" i="14"/>
  <c r="AZ204" i="14"/>
  <c r="DK204" i="14"/>
  <c r="AY204" i="14"/>
  <c r="DJ204" i="14"/>
  <c r="AX204" i="14"/>
  <c r="DI204" i="14"/>
  <c r="AW204" i="14"/>
  <c r="DH204" i="14"/>
  <c r="AV204" i="14"/>
  <c r="DO204" i="14"/>
  <c r="BC204" i="14"/>
  <c r="DN204" i="14"/>
  <c r="BB204" i="14"/>
  <c r="EK204" i="14"/>
  <c r="DE204" i="14"/>
  <c r="DD204" i="14"/>
  <c r="AR204" i="14"/>
  <c r="DC204" i="14"/>
  <c r="AQ204" i="14"/>
  <c r="DB204" i="14"/>
  <c r="AP204" i="14"/>
  <c r="DA204" i="14"/>
  <c r="AO204" i="14"/>
  <c r="CZ204" i="14"/>
  <c r="AN204" i="14"/>
  <c r="DG204" i="14"/>
  <c r="AU204" i="14"/>
  <c r="DF204" i="14"/>
  <c r="AT204" i="14"/>
  <c r="BY204" i="14"/>
  <c r="AS204" i="14"/>
  <c r="CV204" i="14"/>
  <c r="AJ204" i="14"/>
  <c r="CU204" i="14"/>
  <c r="AI204" i="14"/>
  <c r="CT204" i="14"/>
  <c r="AH204" i="14"/>
  <c r="CS204" i="14"/>
  <c r="AG204" i="14"/>
  <c r="CR204" i="14"/>
  <c r="AF204" i="14"/>
  <c r="CY204" i="14"/>
  <c r="AM204" i="14"/>
  <c r="CX204" i="14"/>
  <c r="AL204" i="14"/>
  <c r="EC204" i="14"/>
  <c r="CW204" i="14"/>
  <c r="CK204" i="14"/>
  <c r="BQ204" i="14"/>
  <c r="Y204" i="14"/>
  <c r="AK204" i="14"/>
  <c r="CN204" i="14"/>
  <c r="CJ204" i="14"/>
  <c r="AB204" i="14"/>
  <c r="X204" i="14"/>
  <c r="CM204" i="14"/>
  <c r="CQ204" i="14"/>
  <c r="AA204" i="14"/>
  <c r="AE204" i="14"/>
  <c r="Z204" i="14"/>
  <c r="AD204" i="14"/>
  <c r="CL204" i="14"/>
  <c r="CP204" i="14"/>
  <c r="CJ207" i="14"/>
  <c r="X207" i="14"/>
  <c r="CQ207" i="14"/>
  <c r="AE207" i="14"/>
  <c r="CP207" i="14"/>
  <c r="AD207" i="14"/>
  <c r="CW207" i="14"/>
  <c r="AK207" i="14"/>
  <c r="CV207" i="14"/>
  <c r="AJ207" i="14"/>
  <c r="CU207" i="14"/>
  <c r="AI207" i="14"/>
  <c r="CT207" i="14"/>
  <c r="AH207" i="14"/>
  <c r="CS207" i="14"/>
  <c r="AG207" i="14"/>
  <c r="CB207" i="14"/>
  <c r="P207" i="14"/>
  <c r="CI207" i="14"/>
  <c r="W207" i="14"/>
  <c r="CH207" i="14"/>
  <c r="V207" i="14"/>
  <c r="CO207" i="14"/>
  <c r="AC207" i="14"/>
  <c r="CN207" i="14"/>
  <c r="AB207" i="14"/>
  <c r="CM207" i="14"/>
  <c r="AA207" i="14"/>
  <c r="CL207" i="14"/>
  <c r="Z207" i="14"/>
  <c r="CK207" i="14"/>
  <c r="Y207" i="14"/>
  <c r="EF207" i="14"/>
  <c r="BT207" i="14"/>
  <c r="EM207" i="14"/>
  <c r="CA207" i="14"/>
  <c r="EL207" i="14"/>
  <c r="BZ207" i="14"/>
  <c r="N207" i="14"/>
  <c r="CG207" i="14"/>
  <c r="U207" i="14"/>
  <c r="CF207" i="14"/>
  <c r="T207" i="14"/>
  <c r="CE207" i="14"/>
  <c r="S207" i="14"/>
  <c r="CD207" i="14"/>
  <c r="R207" i="14"/>
  <c r="CC207" i="14"/>
  <c r="Q207" i="14"/>
  <c r="DX207" i="14"/>
  <c r="BL207" i="14"/>
  <c r="EE207" i="14"/>
  <c r="BS207" i="14"/>
  <c r="ED207" i="14"/>
  <c r="BR207" i="14"/>
  <c r="EK207" i="14"/>
  <c r="BY207" i="14"/>
  <c r="EJ207" i="14"/>
  <c r="BX207" i="14"/>
  <c r="EI207" i="14"/>
  <c r="BW207" i="14"/>
  <c r="EH207" i="14"/>
  <c r="BV207" i="14"/>
  <c r="EG207" i="14"/>
  <c r="BU207" i="14"/>
  <c r="DP207" i="14"/>
  <c r="BD207" i="14"/>
  <c r="DW207" i="14"/>
  <c r="BK207" i="14"/>
  <c r="DV207" i="14"/>
  <c r="BJ207" i="14"/>
  <c r="EC207" i="14"/>
  <c r="BQ207" i="14"/>
  <c r="EB207" i="14"/>
  <c r="BP207" i="14"/>
  <c r="EA207" i="14"/>
  <c r="BO207" i="14"/>
  <c r="DZ207" i="14"/>
  <c r="BN207" i="14"/>
  <c r="DY207" i="14"/>
  <c r="BM207" i="14"/>
  <c r="CR207" i="14"/>
  <c r="AF207" i="14"/>
  <c r="CY207" i="14"/>
  <c r="AM207" i="14"/>
  <c r="CX207" i="14"/>
  <c r="AL207" i="14"/>
  <c r="DE207" i="14"/>
  <c r="AS207" i="14"/>
  <c r="DD207" i="14"/>
  <c r="AR207" i="14"/>
  <c r="DC207" i="14"/>
  <c r="AQ207" i="14"/>
  <c r="DB207" i="14"/>
  <c r="AP207" i="14"/>
  <c r="DA207" i="14"/>
  <c r="AO207" i="14"/>
  <c r="AN207" i="14"/>
  <c r="AT207" i="14"/>
  <c r="AZ207" i="14"/>
  <c r="AX207" i="14"/>
  <c r="DO207" i="14"/>
  <c r="DU207" i="14"/>
  <c r="DS207" i="14"/>
  <c r="DQ207" i="14"/>
  <c r="DG207" i="14"/>
  <c r="DM207" i="14"/>
  <c r="DK207" i="14"/>
  <c r="DI207" i="14"/>
  <c r="BC207" i="14"/>
  <c r="BI207" i="14"/>
  <c r="BG207" i="14"/>
  <c r="BE207" i="14"/>
  <c r="AU207" i="14"/>
  <c r="BA207" i="14"/>
  <c r="AY207" i="14"/>
  <c r="AW207" i="14"/>
  <c r="DH207" i="14"/>
  <c r="DN207" i="14"/>
  <c r="DT207" i="14"/>
  <c r="DR207" i="14"/>
  <c r="CZ207" i="14"/>
  <c r="AV207" i="14"/>
  <c r="DF207" i="14"/>
  <c r="BB207" i="14"/>
  <c r="DL207" i="14"/>
  <c r="BH207" i="14"/>
  <c r="BF207" i="14"/>
  <c r="DJ207" i="14"/>
  <c r="DZ148" i="14"/>
  <c r="BN148" i="14"/>
  <c r="DY148" i="14"/>
  <c r="BM148" i="14"/>
  <c r="DX148" i="14"/>
  <c r="BL148" i="14"/>
  <c r="EE148" i="14"/>
  <c r="BS148" i="14"/>
  <c r="ED148" i="14"/>
  <c r="BR148" i="14"/>
  <c r="EK148" i="14"/>
  <c r="BY148" i="14"/>
  <c r="EJ148" i="14"/>
  <c r="BX148" i="14"/>
  <c r="EI148" i="14"/>
  <c r="BW148" i="14"/>
  <c r="DJ148" i="14"/>
  <c r="AX148" i="14"/>
  <c r="DI148" i="14"/>
  <c r="AW148" i="14"/>
  <c r="DH148" i="14"/>
  <c r="AV148" i="14"/>
  <c r="DO148" i="14"/>
  <c r="BC148" i="14"/>
  <c r="DN148" i="14"/>
  <c r="BB148" i="14"/>
  <c r="DU148" i="14"/>
  <c r="BI148" i="14"/>
  <c r="DT148" i="14"/>
  <c r="BH148" i="14"/>
  <c r="DS148" i="14"/>
  <c r="BG148" i="14"/>
  <c r="DB148" i="14"/>
  <c r="AP148" i="14"/>
  <c r="DA148" i="14"/>
  <c r="AO148" i="14"/>
  <c r="CZ148" i="14"/>
  <c r="AN148" i="14"/>
  <c r="DG148" i="14"/>
  <c r="AU148" i="14"/>
  <c r="DF148" i="14"/>
  <c r="AT148" i="14"/>
  <c r="DM148" i="14"/>
  <c r="BA148" i="14"/>
  <c r="DL148" i="14"/>
  <c r="AZ148" i="14"/>
  <c r="DK148" i="14"/>
  <c r="AY148" i="14"/>
  <c r="CT148" i="14"/>
  <c r="AH148" i="14"/>
  <c r="CS148" i="14"/>
  <c r="AG148" i="14"/>
  <c r="CR148" i="14"/>
  <c r="AF148" i="14"/>
  <c r="CY148" i="14"/>
  <c r="AM148" i="14"/>
  <c r="CX148" i="14"/>
  <c r="AL148" i="14"/>
  <c r="DE148" i="14"/>
  <c r="AS148" i="14"/>
  <c r="DD148" i="14"/>
  <c r="AR148" i="14"/>
  <c r="DC148" i="14"/>
  <c r="AQ148" i="14"/>
  <c r="CL148" i="14"/>
  <c r="Z148" i="14"/>
  <c r="CK148" i="14"/>
  <c r="Y148" i="14"/>
  <c r="CJ148" i="14"/>
  <c r="X148" i="14"/>
  <c r="CQ148" i="14"/>
  <c r="AE148" i="14"/>
  <c r="CP148" i="14"/>
  <c r="AD148" i="14"/>
  <c r="CW148" i="14"/>
  <c r="AK148" i="14"/>
  <c r="CV148" i="14"/>
  <c r="AJ148" i="14"/>
  <c r="CU148" i="14"/>
  <c r="BV148" i="14"/>
  <c r="Q148" i="14"/>
  <c r="DW148" i="14"/>
  <c r="BZ148" i="14"/>
  <c r="AC148" i="14"/>
  <c r="EA148" i="14"/>
  <c r="BF148" i="14"/>
  <c r="EF148" i="14"/>
  <c r="CI148" i="14"/>
  <c r="BJ148" i="14"/>
  <c r="U148" i="14"/>
  <c r="CM148" i="14"/>
  <c r="R148" i="14"/>
  <c r="DP148" i="14"/>
  <c r="CA148" i="14"/>
  <c r="V148" i="14"/>
  <c r="EB148" i="14"/>
  <c r="CE148" i="14"/>
  <c r="EG148" i="14"/>
  <c r="CB148" i="14"/>
  <c r="BK148" i="14"/>
  <c r="N148" i="14"/>
  <c r="CN148" i="14"/>
  <c r="BO148" i="14"/>
  <c r="DQ148" i="14"/>
  <c r="BT148" i="14"/>
  <c r="W148" i="14"/>
  <c r="EC148" i="14"/>
  <c r="CF148" i="14"/>
  <c r="AI148" i="14"/>
  <c r="EH148" i="14"/>
  <c r="CC148" i="14"/>
  <c r="BD148" i="14"/>
  <c r="EL148" i="14"/>
  <c r="CO148" i="14"/>
  <c r="BP148" i="14"/>
  <c r="AA148" i="14"/>
  <c r="DR148" i="14"/>
  <c r="BU148" i="14"/>
  <c r="P148" i="14"/>
  <c r="DV148" i="14"/>
  <c r="CG148" i="14"/>
  <c r="AB148" i="14"/>
  <c r="S148" i="14"/>
  <c r="BQ148" i="14"/>
  <c r="T148" i="14"/>
  <c r="CD148" i="14"/>
  <c r="BE148" i="14"/>
  <c r="CH148" i="14"/>
  <c r="EM148" i="14"/>
  <c r="DI301" i="14"/>
  <c r="DF301" i="14"/>
  <c r="AQ301" i="14"/>
  <c r="CV301" i="14"/>
  <c r="AH301" i="14"/>
  <c r="CL301" i="14"/>
  <c r="Y301" i="14"/>
  <c r="CB301" i="14"/>
  <c r="P301" i="14"/>
  <c r="BS301" i="14"/>
  <c r="DT301" i="14"/>
  <c r="BB301" i="14"/>
  <c r="DP301" i="14"/>
  <c r="AZ301" i="14"/>
  <c r="AC301" i="14"/>
  <c r="BA301" i="14"/>
  <c r="DA301" i="14"/>
  <c r="CW301" i="14"/>
  <c r="AI301" i="14"/>
  <c r="CM301" i="14"/>
  <c r="Z301" i="14"/>
  <c r="CC301" i="14"/>
  <c r="Q301" i="14"/>
  <c r="BT301" i="14"/>
  <c r="EE301" i="14"/>
  <c r="BK301" i="14"/>
  <c r="DJ301" i="14"/>
  <c r="AT301" i="14"/>
  <c r="DG301" i="14"/>
  <c r="AR301" i="14"/>
  <c r="CG301" i="14"/>
  <c r="DH301" i="14"/>
  <c r="EH301" i="14"/>
  <c r="CS301" i="14"/>
  <c r="CN301" i="14"/>
  <c r="AA301" i="14"/>
  <c r="CD301" i="14"/>
  <c r="R301" i="14"/>
  <c r="BU301" i="14"/>
  <c r="EF301" i="14"/>
  <c r="BL301" i="14"/>
  <c r="DU301" i="14"/>
  <c r="BC301" i="14"/>
  <c r="CZ301" i="14"/>
  <c r="AL301" i="14"/>
  <c r="CX301" i="14"/>
  <c r="AJ301" i="14"/>
  <c r="U301" i="14"/>
  <c r="AS301" i="14"/>
  <c r="DZ301" i="14"/>
  <c r="CK301" i="14"/>
  <c r="CE301" i="14"/>
  <c r="S301" i="14"/>
  <c r="BV301" i="14"/>
  <c r="EI301" i="14"/>
  <c r="BM301" i="14"/>
  <c r="DV301" i="14"/>
  <c r="BD301" i="14"/>
  <c r="DK301" i="14"/>
  <c r="AU301" i="14"/>
  <c r="CQ301" i="14"/>
  <c r="AD301" i="14"/>
  <c r="CO301" i="14"/>
  <c r="AB301" i="14"/>
  <c r="BY301" i="14"/>
  <c r="DR301" i="14"/>
  <c r="EK301" i="14"/>
  <c r="BW301" i="14"/>
  <c r="EJ301" i="14"/>
  <c r="BN301" i="14"/>
  <c r="DW301" i="14"/>
  <c r="BE301" i="14"/>
  <c r="DL301" i="14"/>
  <c r="AV301" i="14"/>
  <c r="DB301" i="14"/>
  <c r="AM301" i="14"/>
  <c r="CH301" i="14"/>
  <c r="V301" i="14"/>
  <c r="CF301" i="14"/>
  <c r="T301" i="14"/>
  <c r="BQ301" i="14"/>
  <c r="EG301" i="14"/>
  <c r="EL301" i="14"/>
  <c r="BO301" i="14"/>
  <c r="DX301" i="14"/>
  <c r="BF301" i="14"/>
  <c r="DM301" i="14"/>
  <c r="AW301" i="14"/>
  <c r="DC301" i="14"/>
  <c r="AN301" i="14"/>
  <c r="CR301" i="14"/>
  <c r="AE301" i="14"/>
  <c r="BZ301" i="14"/>
  <c r="N301" i="14"/>
  <c r="BX301" i="14"/>
  <c r="CY301" i="14"/>
  <c r="EC301" i="14"/>
  <c r="DY301" i="14"/>
  <c r="EA301" i="14"/>
  <c r="BG301" i="14"/>
  <c r="DN301" i="14"/>
  <c r="AX301" i="14"/>
  <c r="DD301" i="14"/>
  <c r="AO301" i="14"/>
  <c r="CT301" i="14"/>
  <c r="AF301" i="14"/>
  <c r="CI301" i="14"/>
  <c r="W301" i="14"/>
  <c r="BR301" i="14"/>
  <c r="EM301" i="14"/>
  <c r="BP301" i="14"/>
  <c r="AK301" i="14"/>
  <c r="BI301" i="14"/>
  <c r="AG301" i="14"/>
  <c r="CP301" i="14"/>
  <c r="CJ301" i="14"/>
  <c r="DS301" i="14"/>
  <c r="DQ301" i="14"/>
  <c r="X301" i="14"/>
  <c r="DO301" i="14"/>
  <c r="CA301" i="14"/>
  <c r="AY301" i="14"/>
  <c r="ED301" i="14"/>
  <c r="DE301" i="14"/>
  <c r="BJ301" i="14"/>
  <c r="AP301" i="14"/>
  <c r="EB301" i="14"/>
  <c r="BH301" i="14"/>
  <c r="CU301" i="14"/>
  <c r="DO344" i="14"/>
  <c r="BC344" i="14"/>
  <c r="DN344" i="14"/>
  <c r="BB344" i="14"/>
  <c r="DU344" i="14"/>
  <c r="BI344" i="14"/>
  <c r="DT344" i="14"/>
  <c r="BH344" i="14"/>
  <c r="DS344" i="14"/>
  <c r="BG344" i="14"/>
  <c r="DR344" i="14"/>
  <c r="BF344" i="14"/>
  <c r="DQ344" i="14"/>
  <c r="BE344" i="14"/>
  <c r="CR344" i="14"/>
  <c r="DX344" i="14"/>
  <c r="DG344" i="14"/>
  <c r="AU344" i="14"/>
  <c r="DF344" i="14"/>
  <c r="AT344" i="14"/>
  <c r="DM344" i="14"/>
  <c r="BA344" i="14"/>
  <c r="DL344" i="14"/>
  <c r="AZ344" i="14"/>
  <c r="DK344" i="14"/>
  <c r="AY344" i="14"/>
  <c r="DJ344" i="14"/>
  <c r="AX344" i="14"/>
  <c r="DI344" i="14"/>
  <c r="AW344" i="14"/>
  <c r="AF344" i="14"/>
  <c r="BL344" i="14"/>
  <c r="CY344" i="14"/>
  <c r="AM344" i="14"/>
  <c r="CX344" i="14"/>
  <c r="AL344" i="14"/>
  <c r="DE344" i="14"/>
  <c r="AS344" i="14"/>
  <c r="DD344" i="14"/>
  <c r="AR344" i="14"/>
  <c r="DC344" i="14"/>
  <c r="AQ344" i="14"/>
  <c r="DB344" i="14"/>
  <c r="AP344" i="14"/>
  <c r="DA344" i="14"/>
  <c r="AO344" i="14"/>
  <c r="CJ344" i="14"/>
  <c r="DH344" i="14"/>
  <c r="CQ344" i="14"/>
  <c r="AE344" i="14"/>
  <c r="CP344" i="14"/>
  <c r="AD344" i="14"/>
  <c r="CW344" i="14"/>
  <c r="AK344" i="14"/>
  <c r="CV344" i="14"/>
  <c r="AJ344" i="14"/>
  <c r="CU344" i="14"/>
  <c r="AI344" i="14"/>
  <c r="CT344" i="14"/>
  <c r="AH344" i="14"/>
  <c r="CS344" i="14"/>
  <c r="AG344" i="14"/>
  <c r="X344" i="14"/>
  <c r="AV344" i="14"/>
  <c r="CI344" i="14"/>
  <c r="W344" i="14"/>
  <c r="CH344" i="14"/>
  <c r="V344" i="14"/>
  <c r="CO344" i="14"/>
  <c r="AC344" i="14"/>
  <c r="CN344" i="14"/>
  <c r="AB344" i="14"/>
  <c r="CM344" i="14"/>
  <c r="AA344" i="14"/>
  <c r="CL344" i="14"/>
  <c r="Z344" i="14"/>
  <c r="CK344" i="14"/>
  <c r="Y344" i="14"/>
  <c r="CB344" i="14"/>
  <c r="DP344" i="14"/>
  <c r="EM344" i="14"/>
  <c r="CA344" i="14"/>
  <c r="EL344" i="14"/>
  <c r="BZ344" i="14"/>
  <c r="N344" i="14"/>
  <c r="CG344" i="14"/>
  <c r="U344" i="14"/>
  <c r="CF344" i="14"/>
  <c r="T344" i="14"/>
  <c r="CE344" i="14"/>
  <c r="S344" i="14"/>
  <c r="CD344" i="14"/>
  <c r="R344" i="14"/>
  <c r="CC344" i="14"/>
  <c r="Q344" i="14"/>
  <c r="P344" i="14"/>
  <c r="BD344" i="14"/>
  <c r="DW344" i="14"/>
  <c r="BK344" i="14"/>
  <c r="DV344" i="14"/>
  <c r="BJ344" i="14"/>
  <c r="EC344" i="14"/>
  <c r="BQ344" i="14"/>
  <c r="EB344" i="14"/>
  <c r="BP344" i="14"/>
  <c r="EA344" i="14"/>
  <c r="BO344" i="14"/>
  <c r="DZ344" i="14"/>
  <c r="BN344" i="14"/>
  <c r="DY344" i="14"/>
  <c r="BM344" i="14"/>
  <c r="AN344" i="14"/>
  <c r="ED344" i="14"/>
  <c r="EH344" i="14"/>
  <c r="BR344" i="14"/>
  <c r="BV344" i="14"/>
  <c r="EK344" i="14"/>
  <c r="EG344" i="14"/>
  <c r="BY344" i="14"/>
  <c r="BU344" i="14"/>
  <c r="EJ344" i="14"/>
  <c r="CZ344" i="14"/>
  <c r="BX344" i="14"/>
  <c r="EF344" i="14"/>
  <c r="EE344" i="14"/>
  <c r="EI344" i="14"/>
  <c r="BT344" i="14"/>
  <c r="BS344" i="14"/>
  <c r="BW344" i="14"/>
  <c r="DB329" i="14"/>
  <c r="AP329" i="14"/>
  <c r="DA329" i="14"/>
  <c r="AO329" i="14"/>
  <c r="CZ329" i="14"/>
  <c r="AN329" i="14"/>
  <c r="DG329" i="14"/>
  <c r="AU329" i="14"/>
  <c r="DF329" i="14"/>
  <c r="AT329" i="14"/>
  <c r="DM329" i="14"/>
  <c r="BA329" i="14"/>
  <c r="DK329" i="14"/>
  <c r="AY329" i="14"/>
  <c r="AJ329" i="14"/>
  <c r="BP329" i="14"/>
  <c r="CT329" i="14"/>
  <c r="AH329" i="14"/>
  <c r="CS329" i="14"/>
  <c r="AG329" i="14"/>
  <c r="CR329" i="14"/>
  <c r="AF329" i="14"/>
  <c r="CY329" i="14"/>
  <c r="AM329" i="14"/>
  <c r="CX329" i="14"/>
  <c r="AL329" i="14"/>
  <c r="DE329" i="14"/>
  <c r="AS329" i="14"/>
  <c r="DC329" i="14"/>
  <c r="AQ329" i="14"/>
  <c r="CN329" i="14"/>
  <c r="DT329" i="14"/>
  <c r="CL329" i="14"/>
  <c r="Z329" i="14"/>
  <c r="CK329" i="14"/>
  <c r="Y329" i="14"/>
  <c r="CJ329" i="14"/>
  <c r="X329" i="14"/>
  <c r="CQ329" i="14"/>
  <c r="AE329" i="14"/>
  <c r="CP329" i="14"/>
  <c r="AD329" i="14"/>
  <c r="CW329" i="14"/>
  <c r="AK329" i="14"/>
  <c r="CU329" i="14"/>
  <c r="AI329" i="14"/>
  <c r="AB329" i="14"/>
  <c r="BH329" i="14"/>
  <c r="CD329" i="14"/>
  <c r="R329" i="14"/>
  <c r="CC329" i="14"/>
  <c r="Q329" i="14"/>
  <c r="CB329" i="14"/>
  <c r="P329" i="14"/>
  <c r="CI329" i="14"/>
  <c r="W329" i="14"/>
  <c r="CH329" i="14"/>
  <c r="V329" i="14"/>
  <c r="CO329" i="14"/>
  <c r="AC329" i="14"/>
  <c r="CM329" i="14"/>
  <c r="AA329" i="14"/>
  <c r="CF329" i="14"/>
  <c r="DL329" i="14"/>
  <c r="EH329" i="14"/>
  <c r="BV329" i="14"/>
  <c r="EG329" i="14"/>
  <c r="BU329" i="14"/>
  <c r="EF329" i="14"/>
  <c r="BT329" i="14"/>
  <c r="EM329" i="14"/>
  <c r="CA329" i="14"/>
  <c r="EL329" i="14"/>
  <c r="BZ329" i="14"/>
  <c r="N329" i="14"/>
  <c r="CG329" i="14"/>
  <c r="U329" i="14"/>
  <c r="CE329" i="14"/>
  <c r="S329" i="14"/>
  <c r="T329" i="14"/>
  <c r="AZ329" i="14"/>
  <c r="DZ329" i="14"/>
  <c r="BN329" i="14"/>
  <c r="DY329" i="14"/>
  <c r="BM329" i="14"/>
  <c r="DX329" i="14"/>
  <c r="BL329" i="14"/>
  <c r="EE329" i="14"/>
  <c r="BS329" i="14"/>
  <c r="ED329" i="14"/>
  <c r="BR329" i="14"/>
  <c r="EK329" i="14"/>
  <c r="BY329" i="14"/>
  <c r="EI329" i="14"/>
  <c r="BW329" i="14"/>
  <c r="DD329" i="14"/>
  <c r="EJ329" i="14"/>
  <c r="DR329" i="14"/>
  <c r="BF329" i="14"/>
  <c r="DQ329" i="14"/>
  <c r="BE329" i="14"/>
  <c r="DP329" i="14"/>
  <c r="BD329" i="14"/>
  <c r="DW329" i="14"/>
  <c r="BK329" i="14"/>
  <c r="DV329" i="14"/>
  <c r="BJ329" i="14"/>
  <c r="EC329" i="14"/>
  <c r="BQ329" i="14"/>
  <c r="EA329" i="14"/>
  <c r="BO329" i="14"/>
  <c r="AR329" i="14"/>
  <c r="BX329" i="14"/>
  <c r="DJ329" i="14"/>
  <c r="DN329" i="14"/>
  <c r="AX329" i="14"/>
  <c r="BB329" i="14"/>
  <c r="DI329" i="14"/>
  <c r="DU329" i="14"/>
  <c r="AW329" i="14"/>
  <c r="BI329" i="14"/>
  <c r="DH329" i="14"/>
  <c r="DS329" i="14"/>
  <c r="AV329" i="14"/>
  <c r="BG329" i="14"/>
  <c r="DO329" i="14"/>
  <c r="CV329" i="14"/>
  <c r="BC329" i="14"/>
  <c r="EB329" i="14"/>
  <c r="EJ212" i="14"/>
  <c r="BX212" i="14"/>
  <c r="EI212" i="14"/>
  <c r="BW212" i="14"/>
  <c r="EH212" i="14"/>
  <c r="BV212" i="14"/>
  <c r="EG212" i="14"/>
  <c r="BU212" i="14"/>
  <c r="EF212" i="14"/>
  <c r="BT212" i="14"/>
  <c r="EM212" i="14"/>
  <c r="CA212" i="14"/>
  <c r="EL212" i="14"/>
  <c r="BZ212" i="14"/>
  <c r="N212" i="14"/>
  <c r="CG212" i="14"/>
  <c r="U212" i="14"/>
  <c r="EB212" i="14"/>
  <c r="BP212" i="14"/>
  <c r="EA212" i="14"/>
  <c r="BO212" i="14"/>
  <c r="DZ212" i="14"/>
  <c r="BN212" i="14"/>
  <c r="DY212" i="14"/>
  <c r="BM212" i="14"/>
  <c r="DX212" i="14"/>
  <c r="BL212" i="14"/>
  <c r="EE212" i="14"/>
  <c r="BS212" i="14"/>
  <c r="ED212" i="14"/>
  <c r="BR212" i="14"/>
  <c r="EK212" i="14"/>
  <c r="BY212" i="14"/>
  <c r="DT212" i="14"/>
  <c r="BH212" i="14"/>
  <c r="DS212" i="14"/>
  <c r="BG212" i="14"/>
  <c r="DR212" i="14"/>
  <c r="BF212" i="14"/>
  <c r="DQ212" i="14"/>
  <c r="BE212" i="14"/>
  <c r="DP212" i="14"/>
  <c r="BD212" i="14"/>
  <c r="DW212" i="14"/>
  <c r="BK212" i="14"/>
  <c r="DV212" i="14"/>
  <c r="BJ212" i="14"/>
  <c r="EC212" i="14"/>
  <c r="BQ212" i="14"/>
  <c r="DL212" i="14"/>
  <c r="AZ212" i="14"/>
  <c r="DK212" i="14"/>
  <c r="AY212" i="14"/>
  <c r="DJ212" i="14"/>
  <c r="AX212" i="14"/>
  <c r="DI212" i="14"/>
  <c r="AW212" i="14"/>
  <c r="DH212" i="14"/>
  <c r="AV212" i="14"/>
  <c r="DO212" i="14"/>
  <c r="BC212" i="14"/>
  <c r="DN212" i="14"/>
  <c r="BB212" i="14"/>
  <c r="DU212" i="14"/>
  <c r="BI212" i="14"/>
  <c r="CV212" i="14"/>
  <c r="AJ212" i="14"/>
  <c r="CU212" i="14"/>
  <c r="AI212" i="14"/>
  <c r="CT212" i="14"/>
  <c r="AH212" i="14"/>
  <c r="CS212" i="14"/>
  <c r="AG212" i="14"/>
  <c r="CR212" i="14"/>
  <c r="AF212" i="14"/>
  <c r="CY212" i="14"/>
  <c r="AM212" i="14"/>
  <c r="CX212" i="14"/>
  <c r="AL212" i="14"/>
  <c r="DE212" i="14"/>
  <c r="AS212" i="14"/>
  <c r="T212" i="14"/>
  <c r="CL212" i="14"/>
  <c r="AO212" i="14"/>
  <c r="P212" i="14"/>
  <c r="CP212" i="14"/>
  <c r="BA212" i="14"/>
  <c r="DC212" i="14"/>
  <c r="CD212" i="14"/>
  <c r="Y212" i="14"/>
  <c r="DG212" i="14"/>
  <c r="CH212" i="14"/>
  <c r="AK212" i="14"/>
  <c r="CM212" i="14"/>
  <c r="AP212" i="14"/>
  <c r="Q212" i="14"/>
  <c r="CQ212" i="14"/>
  <c r="AT212" i="14"/>
  <c r="AC212" i="14"/>
  <c r="DD212" i="14"/>
  <c r="CE212" i="14"/>
  <c r="Z212" i="14"/>
  <c r="CZ212" i="14"/>
  <c r="CI212" i="14"/>
  <c r="AD212" i="14"/>
  <c r="CN212" i="14"/>
  <c r="AQ212" i="14"/>
  <c r="R212" i="14"/>
  <c r="CJ212" i="14"/>
  <c r="AU212" i="14"/>
  <c r="V212" i="14"/>
  <c r="CF212" i="14"/>
  <c r="AA212" i="14"/>
  <c r="DA212" i="14"/>
  <c r="CB212" i="14"/>
  <c r="AE212" i="14"/>
  <c r="DM212" i="14"/>
  <c r="AB212" i="14"/>
  <c r="DB212" i="14"/>
  <c r="CC212" i="14"/>
  <c r="X212" i="14"/>
  <c r="DF212" i="14"/>
  <c r="CO212" i="14"/>
  <c r="CW212" i="14"/>
  <c r="AR212" i="14"/>
  <c r="CK212" i="14"/>
  <c r="AN212" i="14"/>
  <c r="W212" i="14"/>
  <c r="S212" i="14"/>
  <c r="CP263" i="14"/>
  <c r="AD263" i="14"/>
  <c r="CW263" i="14"/>
  <c r="AK263" i="14"/>
  <c r="CV263" i="14"/>
  <c r="AJ263" i="14"/>
  <c r="CU263" i="14"/>
  <c r="AI263" i="14"/>
  <c r="CT263" i="14"/>
  <c r="AH263" i="14"/>
  <c r="CS263" i="14"/>
  <c r="AG263" i="14"/>
  <c r="CR263" i="14"/>
  <c r="AF263" i="14"/>
  <c r="CY263" i="14"/>
  <c r="AM263" i="14"/>
  <c r="BZ263" i="14"/>
  <c r="EK263" i="14"/>
  <c r="BQ263" i="14"/>
  <c r="DT263" i="14"/>
  <c r="AZ263" i="14"/>
  <c r="DC263" i="14"/>
  <c r="AA263" i="14"/>
  <c r="CD263" i="14"/>
  <c r="EG263" i="14"/>
  <c r="BM263" i="14"/>
  <c r="DP263" i="14"/>
  <c r="AV263" i="14"/>
  <c r="DG263" i="14"/>
  <c r="AE263" i="14"/>
  <c r="EL263" i="14"/>
  <c r="BR263" i="14"/>
  <c r="EC263" i="14"/>
  <c r="BI263" i="14"/>
  <c r="DL263" i="14"/>
  <c r="AR263" i="14"/>
  <c r="CM263" i="14"/>
  <c r="S263" i="14"/>
  <c r="BV263" i="14"/>
  <c r="DY263" i="14"/>
  <c r="BE263" i="14"/>
  <c r="DH263" i="14"/>
  <c r="AN263" i="14"/>
  <c r="CQ263" i="14"/>
  <c r="W263" i="14"/>
  <c r="ED263" i="14"/>
  <c r="BJ263" i="14"/>
  <c r="DU263" i="14"/>
  <c r="BA263" i="14"/>
  <c r="DD263" i="14"/>
  <c r="AB263" i="14"/>
  <c r="CE263" i="14"/>
  <c r="EH263" i="14"/>
  <c r="BN263" i="14"/>
  <c r="DQ263" i="14"/>
  <c r="AW263" i="14"/>
  <c r="CZ263" i="14"/>
  <c r="X263" i="14"/>
  <c r="CI263" i="14"/>
  <c r="DV263" i="14"/>
  <c r="BB263" i="14"/>
  <c r="DM263" i="14"/>
  <c r="AS263" i="14"/>
  <c r="CN263" i="14"/>
  <c r="T263" i="14"/>
  <c r="BW263" i="14"/>
  <c r="DZ263" i="14"/>
  <c r="BF263" i="14"/>
  <c r="DI263" i="14"/>
  <c r="AO263" i="14"/>
  <c r="CJ263" i="14"/>
  <c r="P263" i="14"/>
  <c r="CA263" i="14"/>
  <c r="DN263" i="14"/>
  <c r="AT263" i="14"/>
  <c r="DE263" i="14"/>
  <c r="AC263" i="14"/>
  <c r="CF263" i="14"/>
  <c r="EI263" i="14"/>
  <c r="BO263" i="14"/>
  <c r="DR263" i="14"/>
  <c r="AX263" i="14"/>
  <c r="DA263" i="14"/>
  <c r="Y263" i="14"/>
  <c r="CB263" i="14"/>
  <c r="EM263" i="14"/>
  <c r="BS263" i="14"/>
  <c r="DF263" i="14"/>
  <c r="AL263" i="14"/>
  <c r="CO263" i="14"/>
  <c r="U263" i="14"/>
  <c r="BX263" i="14"/>
  <c r="EA263" i="14"/>
  <c r="BG263" i="14"/>
  <c r="DJ263" i="14"/>
  <c r="AP263" i="14"/>
  <c r="CK263" i="14"/>
  <c r="Q263" i="14"/>
  <c r="BT263" i="14"/>
  <c r="EE263" i="14"/>
  <c r="BK263" i="14"/>
  <c r="CH263" i="14"/>
  <c r="N263" i="14"/>
  <c r="BY263" i="14"/>
  <c r="EB263" i="14"/>
  <c r="BH263" i="14"/>
  <c r="DK263" i="14"/>
  <c r="AQ263" i="14"/>
  <c r="CL263" i="14"/>
  <c r="R263" i="14"/>
  <c r="BU263" i="14"/>
  <c r="DX263" i="14"/>
  <c r="BD263" i="14"/>
  <c r="DO263" i="14"/>
  <c r="AU263" i="14"/>
  <c r="BP263" i="14"/>
  <c r="DW263" i="14"/>
  <c r="DS263" i="14"/>
  <c r="BC263" i="14"/>
  <c r="AY263" i="14"/>
  <c r="CG263" i="14"/>
  <c r="DB263" i="14"/>
  <c r="EF263" i="14"/>
  <c r="CX263" i="14"/>
  <c r="Z263" i="14"/>
  <c r="V263" i="14"/>
  <c r="CC263" i="14"/>
  <c r="EJ263" i="14"/>
  <c r="BL263" i="14"/>
  <c r="EL131" i="14"/>
  <c r="BZ131" i="14"/>
  <c r="N131" i="14"/>
  <c r="CG131" i="14"/>
  <c r="U131" i="14"/>
  <c r="CF131" i="14"/>
  <c r="T131" i="14"/>
  <c r="CE131" i="14"/>
  <c r="S131" i="14"/>
  <c r="CD131" i="14"/>
  <c r="ED131" i="14"/>
  <c r="BR131" i="14"/>
  <c r="EK131" i="14"/>
  <c r="BY131" i="14"/>
  <c r="EJ131" i="14"/>
  <c r="BX131" i="14"/>
  <c r="EI131" i="14"/>
  <c r="BW131" i="14"/>
  <c r="EH131" i="14"/>
  <c r="BV131" i="14"/>
  <c r="EG131" i="14"/>
  <c r="BU131" i="14"/>
  <c r="EF131" i="14"/>
  <c r="DV131" i="14"/>
  <c r="BJ131" i="14"/>
  <c r="EC131" i="14"/>
  <c r="BQ131" i="14"/>
  <c r="EB131" i="14"/>
  <c r="BP131" i="14"/>
  <c r="EA131" i="14"/>
  <c r="BO131" i="14"/>
  <c r="DZ131" i="14"/>
  <c r="BN131" i="14"/>
  <c r="DY131" i="14"/>
  <c r="BM131" i="14"/>
  <c r="DX131" i="14"/>
  <c r="BL131" i="14"/>
  <c r="EE131" i="14"/>
  <c r="BS131" i="14"/>
  <c r="DN131" i="14"/>
  <c r="BB131" i="14"/>
  <c r="DU131" i="14"/>
  <c r="BI131" i="14"/>
  <c r="DT131" i="14"/>
  <c r="BH131" i="14"/>
  <c r="DS131" i="14"/>
  <c r="BG131" i="14"/>
  <c r="DR131" i="14"/>
  <c r="BF131" i="14"/>
  <c r="DQ131" i="14"/>
  <c r="BE131" i="14"/>
  <c r="DP131" i="14"/>
  <c r="BD131" i="14"/>
  <c r="DW131" i="14"/>
  <c r="BK131" i="14"/>
  <c r="DF131" i="14"/>
  <c r="AT131" i="14"/>
  <c r="DM131" i="14"/>
  <c r="BA131" i="14"/>
  <c r="DL131" i="14"/>
  <c r="AZ131" i="14"/>
  <c r="DK131" i="14"/>
  <c r="AY131" i="14"/>
  <c r="DJ131" i="14"/>
  <c r="AX131" i="14"/>
  <c r="DI131" i="14"/>
  <c r="AW131" i="14"/>
  <c r="DH131" i="14"/>
  <c r="AV131" i="14"/>
  <c r="DO131" i="14"/>
  <c r="BC131" i="14"/>
  <c r="CX131" i="14"/>
  <c r="AL131" i="14"/>
  <c r="DE131" i="14"/>
  <c r="AS131" i="14"/>
  <c r="DD131" i="14"/>
  <c r="AR131" i="14"/>
  <c r="DC131" i="14"/>
  <c r="AQ131" i="14"/>
  <c r="DB131" i="14"/>
  <c r="AP131" i="14"/>
  <c r="DA131" i="14"/>
  <c r="AO131" i="14"/>
  <c r="CZ131" i="14"/>
  <c r="AN131" i="14"/>
  <c r="DG131" i="14"/>
  <c r="AU131" i="14"/>
  <c r="CP131" i="14"/>
  <c r="AD131" i="14"/>
  <c r="CW131" i="14"/>
  <c r="AK131" i="14"/>
  <c r="CV131" i="14"/>
  <c r="AJ131" i="14"/>
  <c r="CU131" i="14"/>
  <c r="AI131" i="14"/>
  <c r="CT131" i="14"/>
  <c r="AH131" i="14"/>
  <c r="CS131" i="14"/>
  <c r="AG131" i="14"/>
  <c r="CR131" i="14"/>
  <c r="AF131" i="14"/>
  <c r="CY131" i="14"/>
  <c r="AM131" i="14"/>
  <c r="CN131" i="14"/>
  <c r="CC131" i="14"/>
  <c r="EM131" i="14"/>
  <c r="AB131" i="14"/>
  <c r="Y131" i="14"/>
  <c r="CQ131" i="14"/>
  <c r="CM131" i="14"/>
  <c r="Q131" i="14"/>
  <c r="CI131" i="14"/>
  <c r="AA131" i="14"/>
  <c r="CJ131" i="14"/>
  <c r="CA131" i="14"/>
  <c r="CH131" i="14"/>
  <c r="CL131" i="14"/>
  <c r="CB131" i="14"/>
  <c r="AE131" i="14"/>
  <c r="AC131" i="14"/>
  <c r="CK131" i="14"/>
  <c r="P131" i="14"/>
  <c r="V131" i="14"/>
  <c r="CO131" i="14"/>
  <c r="Z131" i="14"/>
  <c r="R131" i="14"/>
  <c r="BT131" i="14"/>
  <c r="W131" i="14"/>
  <c r="X131" i="14"/>
  <c r="CD150" i="14"/>
  <c r="R150" i="14"/>
  <c r="CC150" i="14"/>
  <c r="Q150" i="14"/>
  <c r="CB150" i="14"/>
  <c r="P150" i="14"/>
  <c r="CI150" i="14"/>
  <c r="W150" i="14"/>
  <c r="EH150" i="14"/>
  <c r="BV150" i="14"/>
  <c r="EG150" i="14"/>
  <c r="BU150" i="14"/>
  <c r="EF150" i="14"/>
  <c r="BT150" i="14"/>
  <c r="EM150" i="14"/>
  <c r="CA150" i="14"/>
  <c r="EL150" i="14"/>
  <c r="BZ150" i="14"/>
  <c r="N150" i="14"/>
  <c r="CG150" i="14"/>
  <c r="U150" i="14"/>
  <c r="CF150" i="14"/>
  <c r="T150" i="14"/>
  <c r="CE150" i="14"/>
  <c r="S150" i="14"/>
  <c r="DZ150" i="14"/>
  <c r="BN150" i="14"/>
  <c r="DY150" i="14"/>
  <c r="BM150" i="14"/>
  <c r="DX150" i="14"/>
  <c r="BL150" i="14"/>
  <c r="EE150" i="14"/>
  <c r="BS150" i="14"/>
  <c r="ED150" i="14"/>
  <c r="BR150" i="14"/>
  <c r="EK150" i="14"/>
  <c r="BY150" i="14"/>
  <c r="EJ150" i="14"/>
  <c r="BX150" i="14"/>
  <c r="EI150" i="14"/>
  <c r="BW150" i="14"/>
  <c r="DR150" i="14"/>
  <c r="BF150" i="14"/>
  <c r="DQ150" i="14"/>
  <c r="BE150" i="14"/>
  <c r="DP150" i="14"/>
  <c r="BD150" i="14"/>
  <c r="DW150" i="14"/>
  <c r="BK150" i="14"/>
  <c r="DV150" i="14"/>
  <c r="BJ150" i="14"/>
  <c r="EC150" i="14"/>
  <c r="BQ150" i="14"/>
  <c r="EB150" i="14"/>
  <c r="BP150" i="14"/>
  <c r="EA150" i="14"/>
  <c r="BO150" i="14"/>
  <c r="DJ150" i="14"/>
  <c r="AX150" i="14"/>
  <c r="DI150" i="14"/>
  <c r="AW150" i="14"/>
  <c r="DH150" i="14"/>
  <c r="AV150" i="14"/>
  <c r="DO150" i="14"/>
  <c r="BC150" i="14"/>
  <c r="DN150" i="14"/>
  <c r="BB150" i="14"/>
  <c r="DU150" i="14"/>
  <c r="BI150" i="14"/>
  <c r="DT150" i="14"/>
  <c r="BH150" i="14"/>
  <c r="DS150" i="14"/>
  <c r="BG150" i="14"/>
  <c r="DB150" i="14"/>
  <c r="AP150" i="14"/>
  <c r="DA150" i="14"/>
  <c r="AO150" i="14"/>
  <c r="CZ150" i="14"/>
  <c r="AN150" i="14"/>
  <c r="DG150" i="14"/>
  <c r="AU150" i="14"/>
  <c r="DF150" i="14"/>
  <c r="AT150" i="14"/>
  <c r="DM150" i="14"/>
  <c r="BA150" i="14"/>
  <c r="DL150" i="14"/>
  <c r="AZ150" i="14"/>
  <c r="DK150" i="14"/>
  <c r="AY150" i="14"/>
  <c r="CL150" i="14"/>
  <c r="Z150" i="14"/>
  <c r="CK150" i="14"/>
  <c r="Y150" i="14"/>
  <c r="CJ150" i="14"/>
  <c r="X150" i="14"/>
  <c r="CQ150" i="14"/>
  <c r="AE150" i="14"/>
  <c r="CP150" i="14"/>
  <c r="AD150" i="14"/>
  <c r="CW150" i="14"/>
  <c r="AK150" i="14"/>
  <c r="CV150" i="14"/>
  <c r="AJ150" i="14"/>
  <c r="CU150" i="14"/>
  <c r="AI150" i="14"/>
  <c r="CY150" i="14"/>
  <c r="AS150" i="14"/>
  <c r="AQ150" i="14"/>
  <c r="AM150" i="14"/>
  <c r="AC150" i="14"/>
  <c r="AA150" i="14"/>
  <c r="CT150" i="14"/>
  <c r="CX150" i="14"/>
  <c r="DD150" i="14"/>
  <c r="AH150" i="14"/>
  <c r="CH150" i="14"/>
  <c r="CN150" i="14"/>
  <c r="CS150" i="14"/>
  <c r="AL150" i="14"/>
  <c r="AR150" i="14"/>
  <c r="AG150" i="14"/>
  <c r="V150" i="14"/>
  <c r="AB150" i="14"/>
  <c r="CR150" i="14"/>
  <c r="DE150" i="14"/>
  <c r="DC150" i="14"/>
  <c r="CM150" i="14"/>
  <c r="CO150" i="14"/>
  <c r="AF150" i="14"/>
  <c r="DG272" i="14"/>
  <c r="AU272" i="14"/>
  <c r="DF272" i="14"/>
  <c r="AT272" i="14"/>
  <c r="DM272" i="14"/>
  <c r="BA272" i="14"/>
  <c r="DK272" i="14"/>
  <c r="AY272" i="14"/>
  <c r="DJ272" i="14"/>
  <c r="AX272" i="14"/>
  <c r="BM272" i="14"/>
  <c r="T272" i="14"/>
  <c r="CV272" i="14"/>
  <c r="BX272" i="14"/>
  <c r="AF272" i="14"/>
  <c r="DH272" i="14"/>
  <c r="CY272" i="14"/>
  <c r="AM272" i="14"/>
  <c r="CX272" i="14"/>
  <c r="AL272" i="14"/>
  <c r="DE272" i="14"/>
  <c r="AS272" i="14"/>
  <c r="DC272" i="14"/>
  <c r="AQ272" i="14"/>
  <c r="DB272" i="14"/>
  <c r="AP272" i="14"/>
  <c r="AR272" i="14"/>
  <c r="DT272" i="14"/>
  <c r="CB272" i="14"/>
  <c r="BD272" i="14"/>
  <c r="EF272" i="14"/>
  <c r="CK272" i="14"/>
  <c r="CQ272" i="14"/>
  <c r="AE272" i="14"/>
  <c r="CP272" i="14"/>
  <c r="AD272" i="14"/>
  <c r="CW272" i="14"/>
  <c r="AK272" i="14"/>
  <c r="CU272" i="14"/>
  <c r="AI272" i="14"/>
  <c r="CT272" i="14"/>
  <c r="AH272" i="14"/>
  <c r="X272" i="14"/>
  <c r="CZ272" i="14"/>
  <c r="BE272" i="14"/>
  <c r="AG272" i="14"/>
  <c r="DI272" i="14"/>
  <c r="CI272" i="14"/>
  <c r="W272" i="14"/>
  <c r="CH272" i="14"/>
  <c r="V272" i="14"/>
  <c r="CO272" i="14"/>
  <c r="AC272" i="14"/>
  <c r="CM272" i="14"/>
  <c r="AA272" i="14"/>
  <c r="CL272" i="14"/>
  <c r="Z272" i="14"/>
  <c r="DX272" i="14"/>
  <c r="CC272" i="14"/>
  <c r="AJ272" i="14"/>
  <c r="EG272" i="14"/>
  <c r="CN272" i="14"/>
  <c r="AV272" i="14"/>
  <c r="EE272" i="14"/>
  <c r="BS272" i="14"/>
  <c r="ED272" i="14"/>
  <c r="BR272" i="14"/>
  <c r="EK272" i="14"/>
  <c r="BY272" i="14"/>
  <c r="EI272" i="14"/>
  <c r="BW272" i="14"/>
  <c r="EH272" i="14"/>
  <c r="BV272" i="14"/>
  <c r="DY272" i="14"/>
  <c r="CF272" i="14"/>
  <c r="AN272" i="14"/>
  <c r="EJ272" i="14"/>
  <c r="CR272" i="14"/>
  <c r="AW272" i="14"/>
  <c r="EL272" i="14"/>
  <c r="DU272" i="14"/>
  <c r="BO272" i="14"/>
  <c r="R272" i="14"/>
  <c r="DQ272" i="14"/>
  <c r="AB272" i="14"/>
  <c r="DV272" i="14"/>
  <c r="CG272" i="14"/>
  <c r="BG272" i="14"/>
  <c r="DD272" i="14"/>
  <c r="P272" i="14"/>
  <c r="EB272" i="14"/>
  <c r="EM272" i="14"/>
  <c r="DN272" i="14"/>
  <c r="BQ272" i="14"/>
  <c r="S272" i="14"/>
  <c r="CJ272" i="14"/>
  <c r="DP272" i="14"/>
  <c r="BP272" i="14"/>
  <c r="DW272" i="14"/>
  <c r="BZ272" i="14"/>
  <c r="BI272" i="14"/>
  <c r="DZ272" i="14"/>
  <c r="DA272" i="14"/>
  <c r="CS272" i="14"/>
  <c r="Y272" i="14"/>
  <c r="DO272" i="14"/>
  <c r="BJ272" i="14"/>
  <c r="U272" i="14"/>
  <c r="DR272" i="14"/>
  <c r="BL272" i="14"/>
  <c r="DL272" i="14"/>
  <c r="CA272" i="14"/>
  <c r="BB272" i="14"/>
  <c r="EA272" i="14"/>
  <c r="CD272" i="14"/>
  <c r="AO272" i="14"/>
  <c r="BU272" i="14"/>
  <c r="BC272" i="14"/>
  <c r="EC272" i="14"/>
  <c r="CE272" i="14"/>
  <c r="BF272" i="14"/>
  <c r="Q272" i="14"/>
  <c r="BT272" i="14"/>
  <c r="BK272" i="14"/>
  <c r="N272" i="14"/>
  <c r="DS272" i="14"/>
  <c r="BN272" i="14"/>
  <c r="BH272" i="14"/>
  <c r="AZ272" i="14"/>
  <c r="EE284" i="14"/>
  <c r="BS284" i="14"/>
  <c r="ED284" i="14"/>
  <c r="BR284" i="14"/>
  <c r="EK284" i="14"/>
  <c r="BY284" i="14"/>
  <c r="EJ284" i="14"/>
  <c r="BX284" i="14"/>
  <c r="EI284" i="14"/>
  <c r="BW284" i="14"/>
  <c r="EH284" i="14"/>
  <c r="BV284" i="14"/>
  <c r="EF284" i="14"/>
  <c r="BT284" i="14"/>
  <c r="DA284" i="14"/>
  <c r="EG284" i="14"/>
  <c r="DW284" i="14"/>
  <c r="BK284" i="14"/>
  <c r="DV284" i="14"/>
  <c r="BJ284" i="14"/>
  <c r="EC284" i="14"/>
  <c r="BQ284" i="14"/>
  <c r="EB284" i="14"/>
  <c r="BP284" i="14"/>
  <c r="EA284" i="14"/>
  <c r="BO284" i="14"/>
  <c r="DZ284" i="14"/>
  <c r="BN284" i="14"/>
  <c r="DX284" i="14"/>
  <c r="BL284" i="14"/>
  <c r="AO284" i="14"/>
  <c r="BU284" i="14"/>
  <c r="DO284" i="14"/>
  <c r="BC284" i="14"/>
  <c r="DN284" i="14"/>
  <c r="BB284" i="14"/>
  <c r="DU284" i="14"/>
  <c r="BI284" i="14"/>
  <c r="DT284" i="14"/>
  <c r="BH284" i="14"/>
  <c r="DS284" i="14"/>
  <c r="BG284" i="14"/>
  <c r="DR284" i="14"/>
  <c r="BF284" i="14"/>
  <c r="DP284" i="14"/>
  <c r="BD284" i="14"/>
  <c r="CS284" i="14"/>
  <c r="DY284" i="14"/>
  <c r="DG284" i="14"/>
  <c r="AU284" i="14"/>
  <c r="DF284" i="14"/>
  <c r="AT284" i="14"/>
  <c r="DM284" i="14"/>
  <c r="BA284" i="14"/>
  <c r="DL284" i="14"/>
  <c r="AZ284" i="14"/>
  <c r="DK284" i="14"/>
  <c r="AY284" i="14"/>
  <c r="DJ284" i="14"/>
  <c r="AX284" i="14"/>
  <c r="DH284" i="14"/>
  <c r="AV284" i="14"/>
  <c r="AG284" i="14"/>
  <c r="BM284" i="14"/>
  <c r="CY284" i="14"/>
  <c r="AM284" i="14"/>
  <c r="CX284" i="14"/>
  <c r="AL284" i="14"/>
  <c r="DE284" i="14"/>
  <c r="AS284" i="14"/>
  <c r="DD284" i="14"/>
  <c r="AR284" i="14"/>
  <c r="DC284" i="14"/>
  <c r="AQ284" i="14"/>
  <c r="DB284" i="14"/>
  <c r="AP284" i="14"/>
  <c r="CZ284" i="14"/>
  <c r="AN284" i="14"/>
  <c r="CK284" i="14"/>
  <c r="DQ284" i="14"/>
  <c r="CQ284" i="14"/>
  <c r="AE284" i="14"/>
  <c r="CP284" i="14"/>
  <c r="AD284" i="14"/>
  <c r="CW284" i="14"/>
  <c r="AK284" i="14"/>
  <c r="CV284" i="14"/>
  <c r="AJ284" i="14"/>
  <c r="CU284" i="14"/>
  <c r="AI284" i="14"/>
  <c r="CT284" i="14"/>
  <c r="AH284" i="14"/>
  <c r="CR284" i="14"/>
  <c r="AF284" i="14"/>
  <c r="Y284" i="14"/>
  <c r="BE284" i="14"/>
  <c r="EM284" i="14"/>
  <c r="CA284" i="14"/>
  <c r="EL284" i="14"/>
  <c r="BZ284" i="14"/>
  <c r="N284" i="14"/>
  <c r="CG284" i="14"/>
  <c r="U284" i="14"/>
  <c r="CF284" i="14"/>
  <c r="T284" i="14"/>
  <c r="CE284" i="14"/>
  <c r="S284" i="14"/>
  <c r="CD284" i="14"/>
  <c r="R284" i="14"/>
  <c r="CB284" i="14"/>
  <c r="P284" i="14"/>
  <c r="Q284" i="14"/>
  <c r="AW284" i="14"/>
  <c r="AC284" i="14"/>
  <c r="X284" i="14"/>
  <c r="CN284" i="14"/>
  <c r="CC284" i="14"/>
  <c r="V284" i="14"/>
  <c r="AB284" i="14"/>
  <c r="DI284" i="14"/>
  <c r="CI284" i="14"/>
  <c r="CM284" i="14"/>
  <c r="W284" i="14"/>
  <c r="AA284" i="14"/>
  <c r="CH284" i="14"/>
  <c r="CL284" i="14"/>
  <c r="Z284" i="14"/>
  <c r="CO284" i="14"/>
  <c r="CJ284" i="14"/>
  <c r="CK232" i="14"/>
  <c r="DW232" i="14"/>
  <c r="EK232" i="14"/>
  <c r="EJ232" i="14"/>
  <c r="BX232" i="14"/>
  <c r="BQ232" i="14"/>
  <c r="DF232" i="14"/>
  <c r="AA232" i="14"/>
  <c r="AX232" i="14"/>
  <c r="BW232" i="14"/>
  <c r="DV232" i="14"/>
  <c r="AF232" i="14"/>
  <c r="BC232" i="14"/>
  <c r="BT232" i="14"/>
  <c r="DK232" i="14"/>
  <c r="AC232" i="14"/>
  <c r="EH232" i="14"/>
  <c r="CC232" i="14"/>
  <c r="DO232" i="14"/>
  <c r="EC232" i="14"/>
  <c r="EB232" i="14"/>
  <c r="BP232" i="14"/>
  <c r="BH232" i="14"/>
  <c r="CP232" i="14"/>
  <c r="S232" i="14"/>
  <c r="AP232" i="14"/>
  <c r="BM232" i="14"/>
  <c r="CZ232" i="14"/>
  <c r="X232" i="14"/>
  <c r="AU232" i="14"/>
  <c r="BJ232" i="14"/>
  <c r="CT232" i="14"/>
  <c r="U232" i="14"/>
  <c r="EG232" i="14"/>
  <c r="EF232" i="14"/>
  <c r="DG232" i="14"/>
  <c r="DU232" i="14"/>
  <c r="DT232" i="14"/>
  <c r="EI232" i="14"/>
  <c r="AZ232" i="14"/>
  <c r="BZ232" i="14"/>
  <c r="ED232" i="14"/>
  <c r="AH232" i="14"/>
  <c r="BE232" i="14"/>
  <c r="CJ232" i="14"/>
  <c r="P232" i="14"/>
  <c r="AM232" i="14"/>
  <c r="BB232" i="14"/>
  <c r="CD232" i="14"/>
  <c r="DY232" i="14"/>
  <c r="DX232" i="14"/>
  <c r="CY232" i="14"/>
  <c r="DM232" i="14"/>
  <c r="DL232" i="14"/>
  <c r="EA232" i="14"/>
  <c r="AR232" i="14"/>
  <c r="BO232" i="14"/>
  <c r="DC232" i="14"/>
  <c r="Z232" i="14"/>
  <c r="AW232" i="14"/>
  <c r="BV232" i="14"/>
  <c r="DR232" i="14"/>
  <c r="AE232" i="14"/>
  <c r="AT232" i="14"/>
  <c r="BR232" i="14"/>
  <c r="DQ232" i="14"/>
  <c r="DP232" i="14"/>
  <c r="CQ232" i="14"/>
  <c r="DE232" i="14"/>
  <c r="DD232" i="14"/>
  <c r="DS232" i="14"/>
  <c r="AJ232" i="14"/>
  <c r="BG232" i="14"/>
  <c r="CM232" i="14"/>
  <c r="R232" i="14"/>
  <c r="AO232" i="14"/>
  <c r="BL232" i="14"/>
  <c r="CX232" i="14"/>
  <c r="W232" i="14"/>
  <c r="AL232" i="14"/>
  <c r="BI232" i="14"/>
  <c r="CS232" i="14"/>
  <c r="EE232" i="14"/>
  <c r="BS232" i="14"/>
  <c r="CG232" i="14"/>
  <c r="CF232" i="14"/>
  <c r="CB232" i="14"/>
  <c r="EL232" i="14"/>
  <c r="AI232" i="14"/>
  <c r="BF232" i="14"/>
  <c r="CL232" i="14"/>
  <c r="Q232" i="14"/>
  <c r="AN232" i="14"/>
  <c r="BK232" i="14"/>
  <c r="CE232" i="14"/>
  <c r="N232" i="14"/>
  <c r="AK232" i="14"/>
  <c r="EM232" i="14"/>
  <c r="CR232" i="14"/>
  <c r="DB232" i="14"/>
  <c r="CU232" i="14"/>
  <c r="CI232" i="14"/>
  <c r="AB232" i="14"/>
  <c r="AG232" i="14"/>
  <c r="AD232" i="14"/>
  <c r="CA232" i="14"/>
  <c r="T232" i="14"/>
  <c r="Y232" i="14"/>
  <c r="V232" i="14"/>
  <c r="CW232" i="14"/>
  <c r="AY232" i="14"/>
  <c r="BD232" i="14"/>
  <c r="BA232" i="14"/>
  <c r="CO232" i="14"/>
  <c r="AQ232" i="14"/>
  <c r="AV232" i="14"/>
  <c r="AS232" i="14"/>
  <c r="DI232" i="14"/>
  <c r="CV232" i="14"/>
  <c r="BY232" i="14"/>
  <c r="CH232" i="14"/>
  <c r="DA232" i="14"/>
  <c r="DH232" i="14"/>
  <c r="CN232" i="14"/>
  <c r="DJ232" i="14"/>
  <c r="BN232" i="14"/>
  <c r="DZ232" i="14"/>
  <c r="DN232" i="14"/>
  <c r="BU232" i="14"/>
  <c r="DW276" i="14"/>
  <c r="BK276" i="14"/>
  <c r="DV276" i="14"/>
  <c r="BJ276" i="14"/>
  <c r="EC276" i="14"/>
  <c r="BQ276" i="14"/>
  <c r="EB276" i="14"/>
  <c r="BP276" i="14"/>
  <c r="EA276" i="14"/>
  <c r="BO276" i="14"/>
  <c r="DZ276" i="14"/>
  <c r="BN276" i="14"/>
  <c r="CZ276" i="14"/>
  <c r="CR276" i="14"/>
  <c r="CJ276" i="14"/>
  <c r="CB276" i="14"/>
  <c r="DO276" i="14"/>
  <c r="BC276" i="14"/>
  <c r="DN276" i="14"/>
  <c r="BB276" i="14"/>
  <c r="DU276" i="14"/>
  <c r="BI276" i="14"/>
  <c r="DT276" i="14"/>
  <c r="BH276" i="14"/>
  <c r="DS276" i="14"/>
  <c r="BG276" i="14"/>
  <c r="DR276" i="14"/>
  <c r="BF276" i="14"/>
  <c r="BT276" i="14"/>
  <c r="BL276" i="14"/>
  <c r="BD276" i="14"/>
  <c r="AV276" i="14"/>
  <c r="DG276" i="14"/>
  <c r="AU276" i="14"/>
  <c r="DF276" i="14"/>
  <c r="AT276" i="14"/>
  <c r="DM276" i="14"/>
  <c r="BA276" i="14"/>
  <c r="DL276" i="14"/>
  <c r="AZ276" i="14"/>
  <c r="DK276" i="14"/>
  <c r="AY276" i="14"/>
  <c r="DJ276" i="14"/>
  <c r="AX276" i="14"/>
  <c r="AN276" i="14"/>
  <c r="AF276" i="14"/>
  <c r="X276" i="14"/>
  <c r="P276" i="14"/>
  <c r="CQ276" i="14"/>
  <c r="AE276" i="14"/>
  <c r="CP276" i="14"/>
  <c r="AD276" i="14"/>
  <c r="CW276" i="14"/>
  <c r="AK276" i="14"/>
  <c r="CV276" i="14"/>
  <c r="AJ276" i="14"/>
  <c r="CU276" i="14"/>
  <c r="AI276" i="14"/>
  <c r="CT276" i="14"/>
  <c r="AH276" i="14"/>
  <c r="CS276" i="14"/>
  <c r="CK276" i="14"/>
  <c r="CC276" i="14"/>
  <c r="DA276" i="14"/>
  <c r="CI276" i="14"/>
  <c r="W276" i="14"/>
  <c r="CH276" i="14"/>
  <c r="V276" i="14"/>
  <c r="CO276" i="14"/>
  <c r="AC276" i="14"/>
  <c r="CN276" i="14"/>
  <c r="AB276" i="14"/>
  <c r="CM276" i="14"/>
  <c r="AA276" i="14"/>
  <c r="CL276" i="14"/>
  <c r="Z276" i="14"/>
  <c r="BM276" i="14"/>
  <c r="BE276" i="14"/>
  <c r="AW276" i="14"/>
  <c r="BU276" i="14"/>
  <c r="ED276" i="14"/>
  <c r="CG276" i="14"/>
  <c r="AR276" i="14"/>
  <c r="EH276" i="14"/>
  <c r="AG276" i="14"/>
  <c r="EG276" i="14"/>
  <c r="EM276" i="14"/>
  <c r="CX276" i="14"/>
  <c r="BY276" i="14"/>
  <c r="T276" i="14"/>
  <c r="DB276" i="14"/>
  <c r="DX276" i="14"/>
  <c r="AO276" i="14"/>
  <c r="EE276" i="14"/>
  <c r="BZ276" i="14"/>
  <c r="AS276" i="14"/>
  <c r="EI276" i="14"/>
  <c r="CD276" i="14"/>
  <c r="DQ276" i="14"/>
  <c r="CY276" i="14"/>
  <c r="BR276" i="14"/>
  <c r="U276" i="14"/>
  <c r="DC276" i="14"/>
  <c r="BV276" i="14"/>
  <c r="Y276" i="14"/>
  <c r="CA276" i="14"/>
  <c r="AL276" i="14"/>
  <c r="EJ276" i="14"/>
  <c r="CE276" i="14"/>
  <c r="AP276" i="14"/>
  <c r="DP276" i="14"/>
  <c r="BS276" i="14"/>
  <c r="N276" i="14"/>
  <c r="DD276" i="14"/>
  <c r="BW276" i="14"/>
  <c r="R276" i="14"/>
  <c r="DI276" i="14"/>
  <c r="EL276" i="14"/>
  <c r="DE276" i="14"/>
  <c r="BX276" i="14"/>
  <c r="S276" i="14"/>
  <c r="DY276" i="14"/>
  <c r="DH276" i="14"/>
  <c r="Q276" i="14"/>
  <c r="AM276" i="14"/>
  <c r="EK276" i="14"/>
  <c r="CF276" i="14"/>
  <c r="AQ276" i="14"/>
  <c r="EF276" i="14"/>
  <c r="CZ231" i="14"/>
  <c r="AN231" i="14"/>
  <c r="DG231" i="14"/>
  <c r="AU231" i="14"/>
  <c r="DF231" i="14"/>
  <c r="AT231" i="14"/>
  <c r="DM231" i="14"/>
  <c r="BA231" i="14"/>
  <c r="CJ231" i="14"/>
  <c r="X231" i="14"/>
  <c r="CQ231" i="14"/>
  <c r="AE231" i="14"/>
  <c r="CP231" i="14"/>
  <c r="AD231" i="14"/>
  <c r="CW231" i="14"/>
  <c r="AK231" i="14"/>
  <c r="CB231" i="14"/>
  <c r="P231" i="14"/>
  <c r="CI231" i="14"/>
  <c r="W231" i="14"/>
  <c r="CH231" i="14"/>
  <c r="V231" i="14"/>
  <c r="CO231" i="14"/>
  <c r="AC231" i="14"/>
  <c r="CN231" i="14"/>
  <c r="EF231" i="14"/>
  <c r="BT231" i="14"/>
  <c r="EM231" i="14"/>
  <c r="CA231" i="14"/>
  <c r="EL231" i="14"/>
  <c r="BZ231" i="14"/>
  <c r="N231" i="14"/>
  <c r="CG231" i="14"/>
  <c r="U231" i="14"/>
  <c r="CF231" i="14"/>
  <c r="T231" i="14"/>
  <c r="CE231" i="14"/>
  <c r="S231" i="14"/>
  <c r="CD231" i="14"/>
  <c r="R231" i="14"/>
  <c r="CC231" i="14"/>
  <c r="Q231" i="14"/>
  <c r="AF231" i="14"/>
  <c r="AM231" i="14"/>
  <c r="AL231" i="14"/>
  <c r="AS231" i="14"/>
  <c r="BP231" i="14"/>
  <c r="DS231" i="14"/>
  <c r="AY231" i="14"/>
  <c r="DB231" i="14"/>
  <c r="AH231" i="14"/>
  <c r="CK231" i="14"/>
  <c r="DX231" i="14"/>
  <c r="EE231" i="14"/>
  <c r="ED231" i="14"/>
  <c r="EK231" i="14"/>
  <c r="EJ231" i="14"/>
  <c r="BH231" i="14"/>
  <c r="DK231" i="14"/>
  <c r="AQ231" i="14"/>
  <c r="CT231" i="14"/>
  <c r="Z231" i="14"/>
  <c r="BU231" i="14"/>
  <c r="DP231" i="14"/>
  <c r="DW231" i="14"/>
  <c r="DV231" i="14"/>
  <c r="EC231" i="14"/>
  <c r="EB231" i="14"/>
  <c r="AZ231" i="14"/>
  <c r="DC231" i="14"/>
  <c r="AI231" i="14"/>
  <c r="CL231" i="14"/>
  <c r="EG231" i="14"/>
  <c r="BM231" i="14"/>
  <c r="DH231" i="14"/>
  <c r="DO231" i="14"/>
  <c r="DN231" i="14"/>
  <c r="DU231" i="14"/>
  <c r="DT231" i="14"/>
  <c r="AR231" i="14"/>
  <c r="CU231" i="14"/>
  <c r="AA231" i="14"/>
  <c r="BV231" i="14"/>
  <c r="DY231" i="14"/>
  <c r="BE231" i="14"/>
  <c r="CR231" i="14"/>
  <c r="CY231" i="14"/>
  <c r="CX231" i="14"/>
  <c r="DE231" i="14"/>
  <c r="DL231" i="14"/>
  <c r="AJ231" i="14"/>
  <c r="CM231" i="14"/>
  <c r="EH231" i="14"/>
  <c r="BN231" i="14"/>
  <c r="DQ231" i="14"/>
  <c r="AW231" i="14"/>
  <c r="BL231" i="14"/>
  <c r="BS231" i="14"/>
  <c r="BR231" i="14"/>
  <c r="BY231" i="14"/>
  <c r="DD231" i="14"/>
  <c r="AB231" i="14"/>
  <c r="BW231" i="14"/>
  <c r="DZ231" i="14"/>
  <c r="BF231" i="14"/>
  <c r="DI231" i="14"/>
  <c r="AO231" i="14"/>
  <c r="AV231" i="14"/>
  <c r="BC231" i="14"/>
  <c r="BB231" i="14"/>
  <c r="BI231" i="14"/>
  <c r="BX231" i="14"/>
  <c r="EA231" i="14"/>
  <c r="BG231" i="14"/>
  <c r="DJ231" i="14"/>
  <c r="AP231" i="14"/>
  <c r="CS231" i="14"/>
  <c r="Y231" i="14"/>
  <c r="EI231" i="14"/>
  <c r="BO231" i="14"/>
  <c r="BQ231" i="14"/>
  <c r="DR231" i="14"/>
  <c r="BD231" i="14"/>
  <c r="AX231" i="14"/>
  <c r="BK231" i="14"/>
  <c r="DA231" i="14"/>
  <c r="BJ231" i="14"/>
  <c r="AG231" i="14"/>
  <c r="CV231" i="14"/>
  <c r="DW268" i="14"/>
  <c r="BK268" i="14"/>
  <c r="DV268" i="14"/>
  <c r="BJ268" i="14"/>
  <c r="EC268" i="14"/>
  <c r="BQ268" i="14"/>
  <c r="EA268" i="14"/>
  <c r="BO268" i="14"/>
  <c r="DZ268" i="14"/>
  <c r="BN268" i="14"/>
  <c r="CZ268" i="14"/>
  <c r="BE268" i="14"/>
  <c r="AG268" i="14"/>
  <c r="DI268" i="14"/>
  <c r="BP268" i="14"/>
  <c r="X268" i="14"/>
  <c r="DO268" i="14"/>
  <c r="BC268" i="14"/>
  <c r="DN268" i="14"/>
  <c r="BB268" i="14"/>
  <c r="DU268" i="14"/>
  <c r="BI268" i="14"/>
  <c r="DS268" i="14"/>
  <c r="BG268" i="14"/>
  <c r="DR268" i="14"/>
  <c r="BF268" i="14"/>
  <c r="CC268" i="14"/>
  <c r="AJ268" i="14"/>
  <c r="EG268" i="14"/>
  <c r="CN268" i="14"/>
  <c r="AV268" i="14"/>
  <c r="DX268" i="14"/>
  <c r="DG268" i="14"/>
  <c r="AU268" i="14"/>
  <c r="DF268" i="14"/>
  <c r="AT268" i="14"/>
  <c r="DM268" i="14"/>
  <c r="BA268" i="14"/>
  <c r="DK268" i="14"/>
  <c r="AY268" i="14"/>
  <c r="DJ268" i="14"/>
  <c r="AX268" i="14"/>
  <c r="BH268" i="14"/>
  <c r="P268" i="14"/>
  <c r="DL268" i="14"/>
  <c r="BT268" i="14"/>
  <c r="Y268" i="14"/>
  <c r="DA268" i="14"/>
  <c r="CY268" i="14"/>
  <c r="AM268" i="14"/>
  <c r="CX268" i="14"/>
  <c r="AL268" i="14"/>
  <c r="DE268" i="14"/>
  <c r="AS268" i="14"/>
  <c r="DC268" i="14"/>
  <c r="AQ268" i="14"/>
  <c r="DB268" i="14"/>
  <c r="AP268" i="14"/>
  <c r="AN268" i="14"/>
  <c r="EJ268" i="14"/>
  <c r="CR268" i="14"/>
  <c r="AW268" i="14"/>
  <c r="DY268" i="14"/>
  <c r="CF268" i="14"/>
  <c r="CQ268" i="14"/>
  <c r="AE268" i="14"/>
  <c r="CP268" i="14"/>
  <c r="AD268" i="14"/>
  <c r="CW268" i="14"/>
  <c r="AK268" i="14"/>
  <c r="CU268" i="14"/>
  <c r="AI268" i="14"/>
  <c r="CT268" i="14"/>
  <c r="AH268" i="14"/>
  <c r="Q268" i="14"/>
  <c r="DP268" i="14"/>
  <c r="BU268" i="14"/>
  <c r="AB268" i="14"/>
  <c r="DD268" i="14"/>
  <c r="BL268" i="14"/>
  <c r="CI268" i="14"/>
  <c r="W268" i="14"/>
  <c r="CH268" i="14"/>
  <c r="V268" i="14"/>
  <c r="CO268" i="14"/>
  <c r="AC268" i="14"/>
  <c r="CM268" i="14"/>
  <c r="AA268" i="14"/>
  <c r="CL268" i="14"/>
  <c r="Z268" i="14"/>
  <c r="DQ268" i="14"/>
  <c r="CS268" i="14"/>
  <c r="AZ268" i="14"/>
  <c r="EB268" i="14"/>
  <c r="CJ268" i="14"/>
  <c r="AO268" i="14"/>
  <c r="EE268" i="14"/>
  <c r="BS268" i="14"/>
  <c r="ED268" i="14"/>
  <c r="BR268" i="14"/>
  <c r="EK268" i="14"/>
  <c r="BY268" i="14"/>
  <c r="EI268" i="14"/>
  <c r="BW268" i="14"/>
  <c r="EH268" i="14"/>
  <c r="BV268" i="14"/>
  <c r="DT268" i="14"/>
  <c r="CB268" i="14"/>
  <c r="BD268" i="14"/>
  <c r="EF268" i="14"/>
  <c r="CK268" i="14"/>
  <c r="AR268" i="14"/>
  <c r="U268" i="14"/>
  <c r="DH268" i="14"/>
  <c r="CE268" i="14"/>
  <c r="BM268" i="14"/>
  <c r="N268" i="14"/>
  <c r="EM268" i="14"/>
  <c r="S268" i="14"/>
  <c r="T268" i="14"/>
  <c r="BX268" i="14"/>
  <c r="CA268" i="14"/>
  <c r="CD268" i="14"/>
  <c r="EL268" i="14"/>
  <c r="R268" i="14"/>
  <c r="BZ268" i="14"/>
  <c r="CV268" i="14"/>
  <c r="CG268" i="14"/>
  <c r="AF268" i="14"/>
  <c r="EF219" i="14"/>
  <c r="BT219" i="14"/>
  <c r="EM219" i="14"/>
  <c r="CA219" i="14"/>
  <c r="EL219" i="14"/>
  <c r="BZ219" i="14"/>
  <c r="N219" i="14"/>
  <c r="CG219" i="14"/>
  <c r="U219" i="14"/>
  <c r="CF219" i="14"/>
  <c r="T219" i="14"/>
  <c r="CE219" i="14"/>
  <c r="S219" i="14"/>
  <c r="CD219" i="14"/>
  <c r="R219" i="14"/>
  <c r="CC219" i="14"/>
  <c r="Q219" i="14"/>
  <c r="DX219" i="14"/>
  <c r="BL219" i="14"/>
  <c r="EE219" i="14"/>
  <c r="BS219" i="14"/>
  <c r="ED219" i="14"/>
  <c r="BR219" i="14"/>
  <c r="EK219" i="14"/>
  <c r="BY219" i="14"/>
  <c r="EJ219" i="14"/>
  <c r="BX219" i="14"/>
  <c r="EI219" i="14"/>
  <c r="BW219" i="14"/>
  <c r="EH219" i="14"/>
  <c r="BV219" i="14"/>
  <c r="EG219" i="14"/>
  <c r="BU219" i="14"/>
  <c r="DP219" i="14"/>
  <c r="BD219" i="14"/>
  <c r="DW219" i="14"/>
  <c r="BK219" i="14"/>
  <c r="DV219" i="14"/>
  <c r="BJ219" i="14"/>
  <c r="EC219" i="14"/>
  <c r="BQ219" i="14"/>
  <c r="EB219" i="14"/>
  <c r="BP219" i="14"/>
  <c r="EA219" i="14"/>
  <c r="BO219" i="14"/>
  <c r="DZ219" i="14"/>
  <c r="BN219" i="14"/>
  <c r="DY219" i="14"/>
  <c r="BM219" i="14"/>
  <c r="DH219" i="14"/>
  <c r="AV219" i="14"/>
  <c r="DO219" i="14"/>
  <c r="BC219" i="14"/>
  <c r="DN219" i="14"/>
  <c r="BB219" i="14"/>
  <c r="DU219" i="14"/>
  <c r="BI219" i="14"/>
  <c r="DT219" i="14"/>
  <c r="BH219" i="14"/>
  <c r="DS219" i="14"/>
  <c r="BG219" i="14"/>
  <c r="DR219" i="14"/>
  <c r="BF219" i="14"/>
  <c r="DQ219" i="14"/>
  <c r="BE219" i="14"/>
  <c r="CZ219" i="14"/>
  <c r="AN219" i="14"/>
  <c r="DG219" i="14"/>
  <c r="AU219" i="14"/>
  <c r="DF219" i="14"/>
  <c r="AT219" i="14"/>
  <c r="DM219" i="14"/>
  <c r="BA219" i="14"/>
  <c r="DL219" i="14"/>
  <c r="AZ219" i="14"/>
  <c r="DK219" i="14"/>
  <c r="AY219" i="14"/>
  <c r="DJ219" i="14"/>
  <c r="AX219" i="14"/>
  <c r="DI219" i="14"/>
  <c r="AW219" i="14"/>
  <c r="CR219" i="14"/>
  <c r="AF219" i="14"/>
  <c r="CY219" i="14"/>
  <c r="AM219" i="14"/>
  <c r="CX219" i="14"/>
  <c r="AL219" i="14"/>
  <c r="DE219" i="14"/>
  <c r="AS219" i="14"/>
  <c r="DD219" i="14"/>
  <c r="AR219" i="14"/>
  <c r="DC219" i="14"/>
  <c r="AQ219" i="14"/>
  <c r="DB219" i="14"/>
  <c r="AP219" i="14"/>
  <c r="DA219" i="14"/>
  <c r="AO219" i="14"/>
  <c r="CB219" i="14"/>
  <c r="P219" i="14"/>
  <c r="CI219" i="14"/>
  <c r="W219" i="14"/>
  <c r="CH219" i="14"/>
  <c r="V219" i="14"/>
  <c r="CO219" i="14"/>
  <c r="AC219" i="14"/>
  <c r="CN219" i="14"/>
  <c r="AB219" i="14"/>
  <c r="CM219" i="14"/>
  <c r="AA219" i="14"/>
  <c r="CL219" i="14"/>
  <c r="Z219" i="14"/>
  <c r="CK219" i="14"/>
  <c r="Y219" i="14"/>
  <c r="AD219" i="14"/>
  <c r="AH219" i="14"/>
  <c r="CW219" i="14"/>
  <c r="CS219" i="14"/>
  <c r="AK219" i="14"/>
  <c r="AG219" i="14"/>
  <c r="CJ219" i="14"/>
  <c r="CV219" i="14"/>
  <c r="CQ219" i="14"/>
  <c r="CU219" i="14"/>
  <c r="AE219" i="14"/>
  <c r="AI219" i="14"/>
  <c r="AJ219" i="14"/>
  <c r="CT219" i="14"/>
  <c r="CP219" i="14"/>
  <c r="X219" i="14"/>
  <c r="DL164" i="14"/>
  <c r="AZ164" i="14"/>
  <c r="DK164" i="14"/>
  <c r="AY164" i="14"/>
  <c r="DJ164" i="14"/>
  <c r="AX164" i="14"/>
  <c r="DI164" i="14"/>
  <c r="AW164" i="14"/>
  <c r="DH164" i="14"/>
  <c r="AV164" i="14"/>
  <c r="DO164" i="14"/>
  <c r="BC164" i="14"/>
  <c r="DN164" i="14"/>
  <c r="BB164" i="14"/>
  <c r="DU164" i="14"/>
  <c r="BI164" i="14"/>
  <c r="DD164" i="14"/>
  <c r="AR164" i="14"/>
  <c r="DC164" i="14"/>
  <c r="AQ164" i="14"/>
  <c r="DB164" i="14"/>
  <c r="AP164" i="14"/>
  <c r="DA164" i="14"/>
  <c r="AO164" i="14"/>
  <c r="CZ164" i="14"/>
  <c r="AN164" i="14"/>
  <c r="DG164" i="14"/>
  <c r="AU164" i="14"/>
  <c r="DF164" i="14"/>
  <c r="AT164" i="14"/>
  <c r="DM164" i="14"/>
  <c r="BA164" i="14"/>
  <c r="CV164" i="14"/>
  <c r="AJ164" i="14"/>
  <c r="CU164" i="14"/>
  <c r="AI164" i="14"/>
  <c r="CT164" i="14"/>
  <c r="AH164" i="14"/>
  <c r="CS164" i="14"/>
  <c r="AG164" i="14"/>
  <c r="CR164" i="14"/>
  <c r="AF164" i="14"/>
  <c r="CY164" i="14"/>
  <c r="AM164" i="14"/>
  <c r="CX164" i="14"/>
  <c r="AL164" i="14"/>
  <c r="DE164" i="14"/>
  <c r="AS164" i="14"/>
  <c r="CN164" i="14"/>
  <c r="AB164" i="14"/>
  <c r="CM164" i="14"/>
  <c r="AA164" i="14"/>
  <c r="CL164" i="14"/>
  <c r="Z164" i="14"/>
  <c r="CK164" i="14"/>
  <c r="Y164" i="14"/>
  <c r="CJ164" i="14"/>
  <c r="X164" i="14"/>
  <c r="CQ164" i="14"/>
  <c r="AE164" i="14"/>
  <c r="CP164" i="14"/>
  <c r="AD164" i="14"/>
  <c r="CW164" i="14"/>
  <c r="AK164" i="14"/>
  <c r="CF164" i="14"/>
  <c r="T164" i="14"/>
  <c r="CE164" i="14"/>
  <c r="S164" i="14"/>
  <c r="CD164" i="14"/>
  <c r="R164" i="14"/>
  <c r="CC164" i="14"/>
  <c r="Q164" i="14"/>
  <c r="CB164" i="14"/>
  <c r="P164" i="14"/>
  <c r="CI164" i="14"/>
  <c r="W164" i="14"/>
  <c r="CH164" i="14"/>
  <c r="V164" i="14"/>
  <c r="CO164" i="14"/>
  <c r="AC164" i="14"/>
  <c r="EJ164" i="14"/>
  <c r="BX164" i="14"/>
  <c r="EI164" i="14"/>
  <c r="BW164" i="14"/>
  <c r="EH164" i="14"/>
  <c r="BV164" i="14"/>
  <c r="EG164" i="14"/>
  <c r="BU164" i="14"/>
  <c r="EF164" i="14"/>
  <c r="BT164" i="14"/>
  <c r="EM164" i="14"/>
  <c r="CA164" i="14"/>
  <c r="EL164" i="14"/>
  <c r="BZ164" i="14"/>
  <c r="N164" i="14"/>
  <c r="CG164" i="14"/>
  <c r="U164" i="14"/>
  <c r="EB164" i="14"/>
  <c r="BP164" i="14"/>
  <c r="EA164" i="14"/>
  <c r="BO164" i="14"/>
  <c r="DZ164" i="14"/>
  <c r="BN164" i="14"/>
  <c r="DY164" i="14"/>
  <c r="BM164" i="14"/>
  <c r="DX164" i="14"/>
  <c r="BL164" i="14"/>
  <c r="EE164" i="14"/>
  <c r="BS164" i="14"/>
  <c r="ED164" i="14"/>
  <c r="BR164" i="14"/>
  <c r="EK164" i="14"/>
  <c r="BY164" i="14"/>
  <c r="DS164" i="14"/>
  <c r="DW164" i="14"/>
  <c r="BG164" i="14"/>
  <c r="BK164" i="14"/>
  <c r="DR164" i="14"/>
  <c r="DV164" i="14"/>
  <c r="BF164" i="14"/>
  <c r="BJ164" i="14"/>
  <c r="DQ164" i="14"/>
  <c r="EC164" i="14"/>
  <c r="BE164" i="14"/>
  <c r="BQ164" i="14"/>
  <c r="BH164" i="14"/>
  <c r="BD164" i="14"/>
  <c r="DT164" i="14"/>
  <c r="DP164" i="14"/>
  <c r="DR102" i="14"/>
  <c r="BF102" i="14"/>
  <c r="DQ102" i="14"/>
  <c r="BE102" i="14"/>
  <c r="DP102" i="14"/>
  <c r="BD102" i="14"/>
  <c r="DW102" i="14"/>
  <c r="BK102" i="14"/>
  <c r="DV102" i="14"/>
  <c r="BJ102" i="14"/>
  <c r="EC102" i="14"/>
  <c r="BQ102" i="14"/>
  <c r="EB102" i="14"/>
  <c r="BP102" i="14"/>
  <c r="EA102" i="14"/>
  <c r="BO102" i="14"/>
  <c r="DJ102" i="14"/>
  <c r="AX102" i="14"/>
  <c r="DI102" i="14"/>
  <c r="DB102" i="14"/>
  <c r="AP102" i="14"/>
  <c r="DA102" i="14"/>
  <c r="AO102" i="14"/>
  <c r="CZ102" i="14"/>
  <c r="AN102" i="14"/>
  <c r="DG102" i="14"/>
  <c r="AU102" i="14"/>
  <c r="DF102" i="14"/>
  <c r="AT102" i="14"/>
  <c r="DM102" i="14"/>
  <c r="BA102" i="14"/>
  <c r="DL102" i="14"/>
  <c r="AZ102" i="14"/>
  <c r="DK102" i="14"/>
  <c r="AY102" i="14"/>
  <c r="CT102" i="14"/>
  <c r="AH102" i="14"/>
  <c r="CS102" i="14"/>
  <c r="AG102" i="14"/>
  <c r="CR102" i="14"/>
  <c r="AF102" i="14"/>
  <c r="CY102" i="14"/>
  <c r="AM102" i="14"/>
  <c r="CX102" i="14"/>
  <c r="AL102" i="14"/>
  <c r="DE102" i="14"/>
  <c r="AS102" i="14"/>
  <c r="DD102" i="14"/>
  <c r="AR102" i="14"/>
  <c r="DC102" i="14"/>
  <c r="AQ102" i="14"/>
  <c r="CL102" i="14"/>
  <c r="Z102" i="14"/>
  <c r="CK102" i="14"/>
  <c r="Y102" i="14"/>
  <c r="CJ102" i="14"/>
  <c r="X102" i="14"/>
  <c r="CQ102" i="14"/>
  <c r="AE102" i="14"/>
  <c r="CP102" i="14"/>
  <c r="AD102" i="14"/>
  <c r="CW102" i="14"/>
  <c r="AK102" i="14"/>
  <c r="CV102" i="14"/>
  <c r="AJ102" i="14"/>
  <c r="CU102" i="14"/>
  <c r="AI102" i="14"/>
  <c r="CD102" i="14"/>
  <c r="R102" i="14"/>
  <c r="CC102" i="14"/>
  <c r="Q102" i="14"/>
  <c r="CB102" i="14"/>
  <c r="P102" i="14"/>
  <c r="CI102" i="14"/>
  <c r="W102" i="14"/>
  <c r="CH102" i="14"/>
  <c r="V102" i="14"/>
  <c r="CO102" i="14"/>
  <c r="AC102" i="14"/>
  <c r="CN102" i="14"/>
  <c r="AB102" i="14"/>
  <c r="CM102" i="14"/>
  <c r="AA102" i="14"/>
  <c r="DZ102" i="14"/>
  <c r="EF102" i="14"/>
  <c r="DO102" i="14"/>
  <c r="BR102" i="14"/>
  <c r="U102" i="14"/>
  <c r="DS102" i="14"/>
  <c r="BV102" i="14"/>
  <c r="DX102" i="14"/>
  <c r="CA102" i="14"/>
  <c r="BB102" i="14"/>
  <c r="EJ102" i="14"/>
  <c r="CE102" i="14"/>
  <c r="BN102" i="14"/>
  <c r="DH102" i="14"/>
  <c r="BS102" i="14"/>
  <c r="N102" i="14"/>
  <c r="DT102" i="14"/>
  <c r="BW102" i="14"/>
  <c r="EG102" i="14"/>
  <c r="BT102" i="14"/>
  <c r="BC102" i="14"/>
  <c r="EK102" i="14"/>
  <c r="CF102" i="14"/>
  <c r="BG102" i="14"/>
  <c r="DY102" i="14"/>
  <c r="BL102" i="14"/>
  <c r="EL102" i="14"/>
  <c r="DU102" i="14"/>
  <c r="BX102" i="14"/>
  <c r="S102" i="14"/>
  <c r="BU102" i="14"/>
  <c r="AV102" i="14"/>
  <c r="ED102" i="14"/>
  <c r="J221" i="14" s="1"/>
  <c r="CG102" i="14"/>
  <c r="BH102" i="14"/>
  <c r="BM102" i="14"/>
  <c r="EM102" i="14"/>
  <c r="DN102" i="14"/>
  <c r="BY102" i="14"/>
  <c r="T102" i="14"/>
  <c r="EE102" i="14"/>
  <c r="BZ102" i="14"/>
  <c r="BI102" i="14"/>
  <c r="EI102" i="14"/>
  <c r="AW102" i="14"/>
  <c r="EH102" i="14"/>
  <c r="EH110" i="14"/>
  <c r="BV110" i="14"/>
  <c r="EG110" i="14"/>
  <c r="BU110" i="14"/>
  <c r="EF110" i="14"/>
  <c r="BT110" i="14"/>
  <c r="EM110" i="14"/>
  <c r="CA110" i="14"/>
  <c r="EL110" i="14"/>
  <c r="BZ110" i="14"/>
  <c r="N110" i="14"/>
  <c r="CG110" i="14"/>
  <c r="U110" i="14"/>
  <c r="CF110" i="14"/>
  <c r="T110" i="14"/>
  <c r="CE110" i="14"/>
  <c r="S110" i="14"/>
  <c r="DZ110" i="14"/>
  <c r="BN110" i="14"/>
  <c r="DY110" i="14"/>
  <c r="BM110" i="14"/>
  <c r="DX110" i="14"/>
  <c r="BL110" i="14"/>
  <c r="EE110" i="14"/>
  <c r="BS110" i="14"/>
  <c r="ED110" i="14"/>
  <c r="BR110" i="14"/>
  <c r="EK110" i="14"/>
  <c r="BY110" i="14"/>
  <c r="EJ110" i="14"/>
  <c r="BX110" i="14"/>
  <c r="EI110" i="14"/>
  <c r="BW110" i="14"/>
  <c r="DR110" i="14"/>
  <c r="BF110" i="14"/>
  <c r="DQ110" i="14"/>
  <c r="BE110" i="14"/>
  <c r="DP110" i="14"/>
  <c r="BD110" i="14"/>
  <c r="DW110" i="14"/>
  <c r="BK110" i="14"/>
  <c r="DV110" i="14"/>
  <c r="BJ110" i="14"/>
  <c r="EC110" i="14"/>
  <c r="BQ110" i="14"/>
  <c r="EB110" i="14"/>
  <c r="BP110" i="14"/>
  <c r="EA110" i="14"/>
  <c r="BO110" i="14"/>
  <c r="DJ110" i="14"/>
  <c r="AX110" i="14"/>
  <c r="DI110" i="14"/>
  <c r="AW110" i="14"/>
  <c r="DH110" i="14"/>
  <c r="AV110" i="14"/>
  <c r="DO110" i="14"/>
  <c r="BC110" i="14"/>
  <c r="DN110" i="14"/>
  <c r="BB110" i="14"/>
  <c r="DU110" i="14"/>
  <c r="BI110" i="14"/>
  <c r="DT110" i="14"/>
  <c r="BH110" i="14"/>
  <c r="DS110" i="14"/>
  <c r="BG110" i="14"/>
  <c r="DB110" i="14"/>
  <c r="AP110" i="14"/>
  <c r="DA110" i="14"/>
  <c r="AO110" i="14"/>
  <c r="CZ110" i="14"/>
  <c r="AN110" i="14"/>
  <c r="DG110" i="14"/>
  <c r="AU110" i="14"/>
  <c r="DF110" i="14"/>
  <c r="AT110" i="14"/>
  <c r="DM110" i="14"/>
  <c r="BA110" i="14"/>
  <c r="DL110" i="14"/>
  <c r="AZ110" i="14"/>
  <c r="DK110" i="14"/>
  <c r="AY110" i="14"/>
  <c r="CT110" i="14"/>
  <c r="AH110" i="14"/>
  <c r="CS110" i="14"/>
  <c r="AG110" i="14"/>
  <c r="CR110" i="14"/>
  <c r="AF110" i="14"/>
  <c r="CY110" i="14"/>
  <c r="AM110" i="14"/>
  <c r="CX110" i="14"/>
  <c r="AL110" i="14"/>
  <c r="DE110" i="14"/>
  <c r="AS110" i="14"/>
  <c r="DD110" i="14"/>
  <c r="AR110" i="14"/>
  <c r="DC110" i="14"/>
  <c r="AQ110" i="14"/>
  <c r="CL110" i="14"/>
  <c r="Z110" i="14"/>
  <c r="CK110" i="14"/>
  <c r="Y110" i="14"/>
  <c r="CJ110" i="14"/>
  <c r="X110" i="14"/>
  <c r="CQ110" i="14"/>
  <c r="AE110" i="14"/>
  <c r="CP110" i="14"/>
  <c r="AD110" i="14"/>
  <c r="CW110" i="14"/>
  <c r="AK110" i="14"/>
  <c r="CV110" i="14"/>
  <c r="AJ110" i="14"/>
  <c r="CU110" i="14"/>
  <c r="AI110" i="14"/>
  <c r="Q110" i="14"/>
  <c r="AC110" i="14"/>
  <c r="CB110" i="14"/>
  <c r="CN110" i="14"/>
  <c r="P110" i="14"/>
  <c r="AB110" i="14"/>
  <c r="CI110" i="14"/>
  <c r="CM110" i="14"/>
  <c r="W110" i="14"/>
  <c r="AA110" i="14"/>
  <c r="CD110" i="14"/>
  <c r="CH110" i="14"/>
  <c r="CC110" i="14"/>
  <c r="CO110" i="14"/>
  <c r="R110" i="14"/>
  <c r="V110" i="14"/>
  <c r="CE285" i="14"/>
  <c r="S285" i="14"/>
  <c r="CD285" i="14"/>
  <c r="R285" i="14"/>
  <c r="CC285" i="14"/>
  <c r="Q285" i="14"/>
  <c r="CB285" i="14"/>
  <c r="P285" i="14"/>
  <c r="CI285" i="14"/>
  <c r="W285" i="14"/>
  <c r="CH285" i="14"/>
  <c r="V285" i="14"/>
  <c r="CN285" i="14"/>
  <c r="AB285" i="14"/>
  <c r="EK285" i="14"/>
  <c r="DE285" i="14"/>
  <c r="EI285" i="14"/>
  <c r="BW285" i="14"/>
  <c r="EH285" i="14"/>
  <c r="BV285" i="14"/>
  <c r="EG285" i="14"/>
  <c r="BU285" i="14"/>
  <c r="EF285" i="14"/>
  <c r="BT285" i="14"/>
  <c r="EM285" i="14"/>
  <c r="CA285" i="14"/>
  <c r="EL285" i="14"/>
  <c r="BZ285" i="14"/>
  <c r="N285" i="14"/>
  <c r="CF285" i="14"/>
  <c r="T285" i="14"/>
  <c r="BY285" i="14"/>
  <c r="AS285" i="14"/>
  <c r="EA285" i="14"/>
  <c r="BO285" i="14"/>
  <c r="DZ285" i="14"/>
  <c r="BN285" i="14"/>
  <c r="DY285" i="14"/>
  <c r="BM285" i="14"/>
  <c r="DX285" i="14"/>
  <c r="BL285" i="14"/>
  <c r="EE285" i="14"/>
  <c r="BS285" i="14"/>
  <c r="ED285" i="14"/>
  <c r="BR285" i="14"/>
  <c r="EJ285" i="14"/>
  <c r="BX285" i="14"/>
  <c r="CW285" i="14"/>
  <c r="EC285" i="14"/>
  <c r="DS285" i="14"/>
  <c r="BG285" i="14"/>
  <c r="DR285" i="14"/>
  <c r="BF285" i="14"/>
  <c r="DQ285" i="14"/>
  <c r="BE285" i="14"/>
  <c r="DP285" i="14"/>
  <c r="BD285" i="14"/>
  <c r="DW285" i="14"/>
  <c r="BK285" i="14"/>
  <c r="DV285" i="14"/>
  <c r="BJ285" i="14"/>
  <c r="EB285" i="14"/>
  <c r="BP285" i="14"/>
  <c r="AK285" i="14"/>
  <c r="BQ285" i="14"/>
  <c r="DK285" i="14"/>
  <c r="AY285" i="14"/>
  <c r="DJ285" i="14"/>
  <c r="AX285" i="14"/>
  <c r="DI285" i="14"/>
  <c r="AW285" i="14"/>
  <c r="DH285" i="14"/>
  <c r="AV285" i="14"/>
  <c r="DO285" i="14"/>
  <c r="BC285" i="14"/>
  <c r="DN285" i="14"/>
  <c r="BB285" i="14"/>
  <c r="DT285" i="14"/>
  <c r="BH285" i="14"/>
  <c r="CO285" i="14"/>
  <c r="DU285" i="14"/>
  <c r="DC285" i="14"/>
  <c r="AQ285" i="14"/>
  <c r="DB285" i="14"/>
  <c r="AP285" i="14"/>
  <c r="DA285" i="14"/>
  <c r="AO285" i="14"/>
  <c r="CZ285" i="14"/>
  <c r="AN285" i="14"/>
  <c r="DG285" i="14"/>
  <c r="AU285" i="14"/>
  <c r="DF285" i="14"/>
  <c r="AT285" i="14"/>
  <c r="DL285" i="14"/>
  <c r="AZ285" i="14"/>
  <c r="AC285" i="14"/>
  <c r="BI285" i="14"/>
  <c r="CU285" i="14"/>
  <c r="AI285" i="14"/>
  <c r="CT285" i="14"/>
  <c r="AH285" i="14"/>
  <c r="CS285" i="14"/>
  <c r="AG285" i="14"/>
  <c r="CR285" i="14"/>
  <c r="AF285" i="14"/>
  <c r="CY285" i="14"/>
  <c r="AM285" i="14"/>
  <c r="CX285" i="14"/>
  <c r="AL285" i="14"/>
  <c r="DD285" i="14"/>
  <c r="AR285" i="14"/>
  <c r="CG285" i="14"/>
  <c r="DM285" i="14"/>
  <c r="CJ285" i="14"/>
  <c r="U285" i="14"/>
  <c r="X285" i="14"/>
  <c r="BA285" i="14"/>
  <c r="CM285" i="14"/>
  <c r="CQ285" i="14"/>
  <c r="AA285" i="14"/>
  <c r="AE285" i="14"/>
  <c r="CL285" i="14"/>
  <c r="CP285" i="14"/>
  <c r="Z285" i="14"/>
  <c r="AD285" i="14"/>
  <c r="CK285" i="14"/>
  <c r="CV285" i="14"/>
  <c r="Y285" i="14"/>
  <c r="AJ285" i="14"/>
  <c r="I79" i="14"/>
  <c r="E54" i="14"/>
  <c r="M67" i="14"/>
  <c r="M54" i="14"/>
  <c r="M52" i="14"/>
  <c r="E58" i="14"/>
  <c r="M71" i="14"/>
  <c r="U11" i="14"/>
  <c r="M53" i="14"/>
  <c r="M47" i="14"/>
  <c r="E78" i="14"/>
  <c r="U23" i="14"/>
  <c r="I47" i="14"/>
  <c r="I57" i="14"/>
  <c r="M73" i="14"/>
  <c r="M43" i="14"/>
  <c r="E81" i="14"/>
  <c r="M80" i="14"/>
  <c r="E63" i="14"/>
  <c r="M83" i="14"/>
  <c r="E76" i="14"/>
  <c r="E46" i="14"/>
  <c r="E70" i="14"/>
  <c r="M48" i="14"/>
  <c r="M69" i="14"/>
  <c r="M95" i="14"/>
  <c r="M77" i="14"/>
  <c r="E57" i="14"/>
  <c r="M92" i="14"/>
  <c r="E67" i="14"/>
  <c r="E66" i="14"/>
  <c r="E61" i="14"/>
  <c r="E38" i="14"/>
  <c r="E52" i="14"/>
  <c r="M75" i="14"/>
  <c r="E90" i="14"/>
  <c r="E41" i="14"/>
  <c r="E39" i="14"/>
  <c r="M41" i="14"/>
  <c r="E84" i="14"/>
  <c r="E85" i="14"/>
  <c r="E60" i="14"/>
  <c r="E95" i="14"/>
  <c r="I52" i="14"/>
  <c r="M38" i="14"/>
  <c r="M51" i="14"/>
  <c r="I87" i="14"/>
  <c r="M61" i="14"/>
  <c r="E36" i="14"/>
  <c r="M55" i="14"/>
  <c r="M64" i="14"/>
  <c r="E87" i="14"/>
  <c r="M36" i="14"/>
  <c r="E65" i="14"/>
  <c r="M84" i="14"/>
  <c r="M94" i="14"/>
  <c r="E35" i="14"/>
  <c r="E91" i="14"/>
  <c r="M44" i="14"/>
  <c r="E72" i="14"/>
  <c r="M79" i="14"/>
  <c r="E80" i="14"/>
  <c r="M89" i="14"/>
  <c r="E47" i="14"/>
  <c r="E88" i="14"/>
  <c r="M58" i="14"/>
  <c r="I46" i="14"/>
  <c r="I67" i="14"/>
  <c r="E51" i="14"/>
  <c r="E92" i="14"/>
  <c r="I55" i="14"/>
  <c r="I50" i="14"/>
  <c r="E86" i="14"/>
  <c r="M81" i="14"/>
  <c r="M62" i="14"/>
  <c r="M59" i="14"/>
  <c r="M72" i="14"/>
  <c r="I90" i="14"/>
  <c r="M70" i="14"/>
  <c r="M85" i="14"/>
  <c r="E50" i="14"/>
  <c r="E69" i="14"/>
  <c r="E94" i="14"/>
  <c r="I84" i="14"/>
  <c r="I40" i="14"/>
  <c r="E82" i="14"/>
  <c r="I94" i="14"/>
  <c r="M39" i="14"/>
  <c r="M56" i="14"/>
  <c r="M45" i="14"/>
  <c r="M86" i="14"/>
  <c r="E48" i="14"/>
  <c r="E45" i="14"/>
  <c r="E74" i="14"/>
  <c r="E71" i="14"/>
  <c r="M46" i="14"/>
  <c r="E49" i="14"/>
  <c r="I48" i="14"/>
  <c r="M57" i="14"/>
  <c r="E75" i="14"/>
  <c r="M63" i="14"/>
  <c r="M88" i="14"/>
  <c r="E79" i="14"/>
  <c r="M42" i="14"/>
  <c r="E68" i="14"/>
  <c r="E89" i="14"/>
  <c r="M50" i="14"/>
  <c r="M93" i="14"/>
  <c r="I38" i="14"/>
  <c r="M66" i="14"/>
  <c r="E93" i="14"/>
  <c r="M37" i="14"/>
  <c r="E42" i="14"/>
  <c r="M65" i="14"/>
  <c r="M76" i="14"/>
  <c r="E37" i="14"/>
  <c r="E56" i="14"/>
  <c r="I83" i="14"/>
  <c r="I88" i="14"/>
  <c r="M40" i="14"/>
  <c r="E44" i="14"/>
  <c r="M87" i="14"/>
  <c r="E40" i="14"/>
  <c r="E55" i="14"/>
  <c r="E43" i="14"/>
  <c r="I58" i="14"/>
  <c r="E62" i="14"/>
  <c r="E59" i="14"/>
  <c r="M74" i="14"/>
  <c r="M35" i="14"/>
  <c r="E53" i="14"/>
  <c r="M68" i="14"/>
  <c r="I68" i="14"/>
  <c r="M60" i="14"/>
  <c r="E73" i="14"/>
  <c r="M78" i="14"/>
  <c r="E83" i="14"/>
  <c r="I39" i="14"/>
  <c r="E77" i="14"/>
  <c r="E64" i="14"/>
  <c r="M49" i="14"/>
  <c r="M90" i="14"/>
  <c r="M91" i="14"/>
  <c r="I86" i="14"/>
  <c r="I60" i="14"/>
  <c r="I80" i="14"/>
  <c r="I61" i="14"/>
  <c r="I93" i="14"/>
  <c r="I49" i="14"/>
  <c r="I91" i="14"/>
  <c r="I92" i="14"/>
  <c r="I63" i="14"/>
  <c r="I45" i="14"/>
  <c r="I65" i="14"/>
  <c r="I85" i="14"/>
  <c r="I42" i="14"/>
  <c r="I66" i="14"/>
  <c r="EH321" i="14"/>
  <c r="DZ321" i="14"/>
  <c r="DR321" i="14"/>
  <c r="DJ321" i="14"/>
  <c r="DB321" i="14"/>
  <c r="CT321" i="14"/>
  <c r="CL321" i="14"/>
  <c r="CD321" i="14"/>
  <c r="BV321" i="14"/>
  <c r="BN321" i="14"/>
  <c r="BF321" i="14"/>
  <c r="AX321" i="14"/>
  <c r="AP321" i="14"/>
  <c r="AH321" i="14"/>
  <c r="Z321" i="14"/>
  <c r="R321" i="14"/>
  <c r="EG321" i="14"/>
  <c r="DY321" i="14"/>
  <c r="DQ321" i="14"/>
  <c r="DI321" i="14"/>
  <c r="DA321" i="14"/>
  <c r="CS321" i="14"/>
  <c r="CK321" i="14"/>
  <c r="CC321" i="14"/>
  <c r="BU321" i="14"/>
  <c r="BM321" i="14"/>
  <c r="BE321" i="14"/>
  <c r="AW321" i="14"/>
  <c r="AO321" i="14"/>
  <c r="AG321" i="14"/>
  <c r="Y321" i="14"/>
  <c r="Q321" i="14"/>
  <c r="EF321" i="14"/>
  <c r="DX321" i="14"/>
  <c r="DP321" i="14"/>
  <c r="DH321" i="14"/>
  <c r="CZ321" i="14"/>
  <c r="CR321" i="14"/>
  <c r="CJ321" i="14"/>
  <c r="CB321" i="14"/>
  <c r="BT321" i="14"/>
  <c r="BL321" i="14"/>
  <c r="BD321" i="14"/>
  <c r="AV321" i="14"/>
  <c r="AN321" i="14"/>
  <c r="AF321" i="14"/>
  <c r="X321" i="14"/>
  <c r="P321" i="14"/>
  <c r="EM321" i="14"/>
  <c r="EE321" i="14"/>
  <c r="DW321" i="14"/>
  <c r="DO321" i="14"/>
  <c r="DG321" i="14"/>
  <c r="CY321" i="14"/>
  <c r="CQ321" i="14"/>
  <c r="CI321" i="14"/>
  <c r="CA321" i="14"/>
  <c r="BS321" i="14"/>
  <c r="BK321" i="14"/>
  <c r="BC321" i="14"/>
  <c r="AU321" i="14"/>
  <c r="AM321" i="14"/>
  <c r="AE321" i="14"/>
  <c r="W321" i="14"/>
  <c r="EL321" i="14"/>
  <c r="ED321" i="14"/>
  <c r="DV321" i="14"/>
  <c r="DN321" i="14"/>
  <c r="DF321" i="14"/>
  <c r="CX321" i="14"/>
  <c r="CP321" i="14"/>
  <c r="CH321" i="14"/>
  <c r="BZ321" i="14"/>
  <c r="BR321" i="14"/>
  <c r="BJ321" i="14"/>
  <c r="BB321" i="14"/>
  <c r="AT321" i="14"/>
  <c r="AL321" i="14"/>
  <c r="AD321" i="14"/>
  <c r="V321" i="14"/>
  <c r="N321" i="14"/>
  <c r="EK321" i="14"/>
  <c r="EC321" i="14"/>
  <c r="DU321" i="14"/>
  <c r="DM321" i="14"/>
  <c r="DE321" i="14"/>
  <c r="CW321" i="14"/>
  <c r="CO321" i="14"/>
  <c r="CG321" i="14"/>
  <c r="BY321" i="14"/>
  <c r="BQ321" i="14"/>
  <c r="BI321" i="14"/>
  <c r="BA321" i="14"/>
  <c r="AS321" i="14"/>
  <c r="AK321" i="14"/>
  <c r="AC321" i="14"/>
  <c r="U321" i="14"/>
  <c r="EI321" i="14"/>
  <c r="EA321" i="14"/>
  <c r="DS321" i="14"/>
  <c r="DK321" i="14"/>
  <c r="DC321" i="14"/>
  <c r="CU321" i="14"/>
  <c r="CM321" i="14"/>
  <c r="CE321" i="14"/>
  <c r="BW321" i="14"/>
  <c r="BO321" i="14"/>
  <c r="BG321" i="14"/>
  <c r="AY321" i="14"/>
  <c r="AQ321" i="14"/>
  <c r="AI321" i="14"/>
  <c r="AA321" i="14"/>
  <c r="S321" i="14"/>
  <c r="EJ321" i="14"/>
  <c r="BX321" i="14"/>
  <c r="EB321" i="14"/>
  <c r="BP321" i="14"/>
  <c r="DT321" i="14"/>
  <c r="BH321" i="14"/>
  <c r="DL321" i="14"/>
  <c r="AZ321" i="14"/>
  <c r="DD321" i="14"/>
  <c r="AR321" i="14"/>
  <c r="CV321" i="14"/>
  <c r="AJ321" i="14"/>
  <c r="CF321" i="14"/>
  <c r="T321" i="14"/>
  <c r="CN321" i="14"/>
  <c r="AB321" i="14"/>
  <c r="EH264" i="14"/>
  <c r="DZ264" i="14"/>
  <c r="DR264" i="14"/>
  <c r="DJ264" i="14"/>
  <c r="DB264" i="14"/>
  <c r="CT264" i="14"/>
  <c r="CL264" i="14"/>
  <c r="CD264" i="14"/>
  <c r="BV264" i="14"/>
  <c r="BN264" i="14"/>
  <c r="BF264" i="14"/>
  <c r="AX264" i="14"/>
  <c r="AP264" i="14"/>
  <c r="AH264" i="14"/>
  <c r="Z264" i="14"/>
  <c r="R264" i="14"/>
  <c r="EG264" i="14"/>
  <c r="DY264" i="14"/>
  <c r="DQ264" i="14"/>
  <c r="DI264" i="14"/>
  <c r="DA264" i="14"/>
  <c r="CS264" i="14"/>
  <c r="CK264" i="14"/>
  <c r="CC264" i="14"/>
  <c r="BU264" i="14"/>
  <c r="BM264" i="14"/>
  <c r="BE264" i="14"/>
  <c r="AW264" i="14"/>
  <c r="AO264" i="14"/>
  <c r="AG264" i="14"/>
  <c r="Y264" i="14"/>
  <c r="Q264" i="14"/>
  <c r="EF264" i="14"/>
  <c r="DX264" i="14"/>
  <c r="DP264" i="14"/>
  <c r="DH264" i="14"/>
  <c r="CZ264" i="14"/>
  <c r="CR264" i="14"/>
  <c r="CJ264" i="14"/>
  <c r="CB264" i="14"/>
  <c r="BT264" i="14"/>
  <c r="BL264" i="14"/>
  <c r="BD264" i="14"/>
  <c r="AV264" i="14"/>
  <c r="AN264" i="14"/>
  <c r="AF264" i="14"/>
  <c r="X264" i="14"/>
  <c r="P264" i="14"/>
  <c r="EM264" i="14"/>
  <c r="EE264" i="14"/>
  <c r="DW264" i="14"/>
  <c r="DO264" i="14"/>
  <c r="DG264" i="14"/>
  <c r="CY264" i="14"/>
  <c r="CQ264" i="14"/>
  <c r="CI264" i="14"/>
  <c r="CA264" i="14"/>
  <c r="BS264" i="14"/>
  <c r="BK264" i="14"/>
  <c r="BC264" i="14"/>
  <c r="AU264" i="14"/>
  <c r="AM264" i="14"/>
  <c r="AE264" i="14"/>
  <c r="W264" i="14"/>
  <c r="EL264" i="14"/>
  <c r="ED264" i="14"/>
  <c r="DV264" i="14"/>
  <c r="DN264" i="14"/>
  <c r="DF264" i="14"/>
  <c r="CX264" i="14"/>
  <c r="CP264" i="14"/>
  <c r="CH264" i="14"/>
  <c r="BZ264" i="14"/>
  <c r="BR264" i="14"/>
  <c r="BJ264" i="14"/>
  <c r="BB264" i="14"/>
  <c r="AT264" i="14"/>
  <c r="AL264" i="14"/>
  <c r="AD264" i="14"/>
  <c r="V264" i="14"/>
  <c r="N264" i="14"/>
  <c r="EK264" i="14"/>
  <c r="EC264" i="14"/>
  <c r="DU264" i="14"/>
  <c r="DM264" i="14"/>
  <c r="DE264" i="14"/>
  <c r="CW264" i="14"/>
  <c r="CO264" i="14"/>
  <c r="CG264" i="14"/>
  <c r="BY264" i="14"/>
  <c r="BQ264" i="14"/>
  <c r="BI264" i="14"/>
  <c r="BA264" i="14"/>
  <c r="AS264" i="14"/>
  <c r="AK264" i="14"/>
  <c r="AC264" i="14"/>
  <c r="U264" i="14"/>
  <c r="EJ264" i="14"/>
  <c r="EB264" i="14"/>
  <c r="DT264" i="14"/>
  <c r="DL264" i="14"/>
  <c r="DD264" i="14"/>
  <c r="CV264" i="14"/>
  <c r="CN264" i="14"/>
  <c r="CF264" i="14"/>
  <c r="BX264" i="14"/>
  <c r="BP264" i="14"/>
  <c r="BH264" i="14"/>
  <c r="AZ264" i="14"/>
  <c r="AR264" i="14"/>
  <c r="AJ264" i="14"/>
  <c r="AB264" i="14"/>
  <c r="T264" i="14"/>
  <c r="EI264" i="14"/>
  <c r="EA264" i="14"/>
  <c r="DS264" i="14"/>
  <c r="DK264" i="14"/>
  <c r="DC264" i="14"/>
  <c r="CU264" i="14"/>
  <c r="CM264" i="14"/>
  <c r="CE264" i="14"/>
  <c r="BW264" i="14"/>
  <c r="BO264" i="14"/>
  <c r="BG264" i="14"/>
  <c r="AY264" i="14"/>
  <c r="AQ264" i="14"/>
  <c r="AI264" i="14"/>
  <c r="AA264" i="14"/>
  <c r="S264" i="14"/>
  <c r="EJ210" i="14"/>
  <c r="EB210" i="14"/>
  <c r="DT210" i="14"/>
  <c r="DL210" i="14"/>
  <c r="DD210" i="14"/>
  <c r="CV210" i="14"/>
  <c r="CN210" i="14"/>
  <c r="CF210" i="14"/>
  <c r="BX210" i="14"/>
  <c r="BP210" i="14"/>
  <c r="BH210" i="14"/>
  <c r="AZ210" i="14"/>
  <c r="AR210" i="14"/>
  <c r="AJ210" i="14"/>
  <c r="AB210" i="14"/>
  <c r="T210" i="14"/>
  <c r="EI210" i="14"/>
  <c r="EA210" i="14"/>
  <c r="DS210" i="14"/>
  <c r="DK210" i="14"/>
  <c r="DC210" i="14"/>
  <c r="CU210" i="14"/>
  <c r="CM210" i="14"/>
  <c r="CE210" i="14"/>
  <c r="BW210" i="14"/>
  <c r="BO210" i="14"/>
  <c r="BG210" i="14"/>
  <c r="AY210" i="14"/>
  <c r="AQ210" i="14"/>
  <c r="AI210" i="14"/>
  <c r="AA210" i="14"/>
  <c r="S210" i="14"/>
  <c r="EH210" i="14"/>
  <c r="DZ210" i="14"/>
  <c r="DR210" i="14"/>
  <c r="DJ210" i="14"/>
  <c r="DB210" i="14"/>
  <c r="CT210" i="14"/>
  <c r="CL210" i="14"/>
  <c r="CD210" i="14"/>
  <c r="BV210" i="14"/>
  <c r="BN210" i="14"/>
  <c r="BF210" i="14"/>
  <c r="AX210" i="14"/>
  <c r="AP210" i="14"/>
  <c r="AH210" i="14"/>
  <c r="Z210" i="14"/>
  <c r="R210" i="14"/>
  <c r="EG210" i="14"/>
  <c r="DY210" i="14"/>
  <c r="DQ210" i="14"/>
  <c r="DI210" i="14"/>
  <c r="DA210" i="14"/>
  <c r="CS210" i="14"/>
  <c r="CK210" i="14"/>
  <c r="CC210" i="14"/>
  <c r="BU210" i="14"/>
  <c r="BM210" i="14"/>
  <c r="BE210" i="14"/>
  <c r="AW210" i="14"/>
  <c r="AO210" i="14"/>
  <c r="AG210" i="14"/>
  <c r="Y210" i="14"/>
  <c r="Q210" i="14"/>
  <c r="EF210" i="14"/>
  <c r="DX210" i="14"/>
  <c r="DP210" i="14"/>
  <c r="DH210" i="14"/>
  <c r="CZ210" i="14"/>
  <c r="CR210" i="14"/>
  <c r="CJ210" i="14"/>
  <c r="CB210" i="14"/>
  <c r="BT210" i="14"/>
  <c r="BL210" i="14"/>
  <c r="BD210" i="14"/>
  <c r="AV210" i="14"/>
  <c r="AN210" i="14"/>
  <c r="AF210" i="14"/>
  <c r="X210" i="14"/>
  <c r="P210" i="14"/>
  <c r="EM210" i="14"/>
  <c r="EE210" i="14"/>
  <c r="DW210" i="14"/>
  <c r="DO210" i="14"/>
  <c r="DG210" i="14"/>
  <c r="CY210" i="14"/>
  <c r="CQ210" i="14"/>
  <c r="CI210" i="14"/>
  <c r="CA210" i="14"/>
  <c r="BS210" i="14"/>
  <c r="BK210" i="14"/>
  <c r="BC210" i="14"/>
  <c r="AU210" i="14"/>
  <c r="AM210" i="14"/>
  <c r="AE210" i="14"/>
  <c r="W210" i="14"/>
  <c r="EL210" i="14"/>
  <c r="ED210" i="14"/>
  <c r="DV210" i="14"/>
  <c r="DN210" i="14"/>
  <c r="DF210" i="14"/>
  <c r="CX210" i="14"/>
  <c r="CP210" i="14"/>
  <c r="CH210" i="14"/>
  <c r="BZ210" i="14"/>
  <c r="BR210" i="14"/>
  <c r="BJ210" i="14"/>
  <c r="BB210" i="14"/>
  <c r="AT210" i="14"/>
  <c r="AL210" i="14"/>
  <c r="AD210" i="14"/>
  <c r="V210" i="14"/>
  <c r="N210" i="14"/>
  <c r="EK210" i="14"/>
  <c r="EC210" i="14"/>
  <c r="DU210" i="14"/>
  <c r="DM210" i="14"/>
  <c r="DE210" i="14"/>
  <c r="CW210" i="14"/>
  <c r="CO210" i="14"/>
  <c r="CG210" i="14"/>
  <c r="BY210" i="14"/>
  <c r="BQ210" i="14"/>
  <c r="BI210" i="14"/>
  <c r="BA210" i="14"/>
  <c r="AS210" i="14"/>
  <c r="AK210" i="14"/>
  <c r="AC210" i="14"/>
  <c r="U210" i="14"/>
  <c r="EI349" i="14"/>
  <c r="EA349" i="14"/>
  <c r="DS349" i="14"/>
  <c r="DK349" i="14"/>
  <c r="DC349" i="14"/>
  <c r="CU349" i="14"/>
  <c r="CM349" i="14"/>
  <c r="CE349" i="14"/>
  <c r="BW349" i="14"/>
  <c r="BO349" i="14"/>
  <c r="BG349" i="14"/>
  <c r="AY349" i="14"/>
  <c r="AQ349" i="14"/>
  <c r="AI349" i="14"/>
  <c r="AA349" i="14"/>
  <c r="S349" i="14"/>
  <c r="EH349" i="14"/>
  <c r="DZ349" i="14"/>
  <c r="DR349" i="14"/>
  <c r="DJ349" i="14"/>
  <c r="DB349" i="14"/>
  <c r="CT349" i="14"/>
  <c r="CL349" i="14"/>
  <c r="CD349" i="14"/>
  <c r="BV349" i="14"/>
  <c r="BN349" i="14"/>
  <c r="BF349" i="14"/>
  <c r="AX349" i="14"/>
  <c r="AP349" i="14"/>
  <c r="AH349" i="14"/>
  <c r="Z349" i="14"/>
  <c r="R349" i="14"/>
  <c r="EG349" i="14"/>
  <c r="DY349" i="14"/>
  <c r="DQ349" i="14"/>
  <c r="DI349" i="14"/>
  <c r="DA349" i="14"/>
  <c r="CS349" i="14"/>
  <c r="CK349" i="14"/>
  <c r="CC349" i="14"/>
  <c r="BU349" i="14"/>
  <c r="BM349" i="14"/>
  <c r="BE349" i="14"/>
  <c r="AW349" i="14"/>
  <c r="AO349" i="14"/>
  <c r="AG349" i="14"/>
  <c r="Y349" i="14"/>
  <c r="Q349" i="14"/>
  <c r="EF349" i="14"/>
  <c r="DX349" i="14"/>
  <c r="DP349" i="14"/>
  <c r="DH349" i="14"/>
  <c r="CZ349" i="14"/>
  <c r="CR349" i="14"/>
  <c r="CJ349" i="14"/>
  <c r="CB349" i="14"/>
  <c r="BT349" i="14"/>
  <c r="BL349" i="14"/>
  <c r="BD349" i="14"/>
  <c r="AV349" i="14"/>
  <c r="AN349" i="14"/>
  <c r="AF349" i="14"/>
  <c r="X349" i="14"/>
  <c r="P349" i="14"/>
  <c r="EM349" i="14"/>
  <c r="EE349" i="14"/>
  <c r="DW349" i="14"/>
  <c r="DO349" i="14"/>
  <c r="DG349" i="14"/>
  <c r="CY349" i="14"/>
  <c r="CQ349" i="14"/>
  <c r="CI349" i="14"/>
  <c r="CA349" i="14"/>
  <c r="BS349" i="14"/>
  <c r="BK349" i="14"/>
  <c r="BC349" i="14"/>
  <c r="AU349" i="14"/>
  <c r="AM349" i="14"/>
  <c r="AE349" i="14"/>
  <c r="W349" i="14"/>
  <c r="EL349" i="14"/>
  <c r="ED349" i="14"/>
  <c r="DV349" i="14"/>
  <c r="DN349" i="14"/>
  <c r="DF349" i="14"/>
  <c r="CX349" i="14"/>
  <c r="CP349" i="14"/>
  <c r="CH349" i="14"/>
  <c r="BZ349" i="14"/>
  <c r="BR349" i="14"/>
  <c r="BJ349" i="14"/>
  <c r="BB349" i="14"/>
  <c r="AT349" i="14"/>
  <c r="AL349" i="14"/>
  <c r="AD349" i="14"/>
  <c r="V349" i="14"/>
  <c r="N349" i="14"/>
  <c r="EK349" i="14"/>
  <c r="EC349" i="14"/>
  <c r="DU349" i="14"/>
  <c r="DM349" i="14"/>
  <c r="DE349" i="14"/>
  <c r="CW349" i="14"/>
  <c r="CO349" i="14"/>
  <c r="CG349" i="14"/>
  <c r="BY349" i="14"/>
  <c r="BQ349" i="14"/>
  <c r="BI349" i="14"/>
  <c r="BA349" i="14"/>
  <c r="AS349" i="14"/>
  <c r="AK349" i="14"/>
  <c r="AC349" i="14"/>
  <c r="U349" i="14"/>
  <c r="CF349" i="14"/>
  <c r="T349" i="14"/>
  <c r="EJ349" i="14"/>
  <c r="BX349" i="14"/>
  <c r="EB349" i="14"/>
  <c r="BP349" i="14"/>
  <c r="DT349" i="14"/>
  <c r="BH349" i="14"/>
  <c r="DL349" i="14"/>
  <c r="AZ349" i="14"/>
  <c r="DD349" i="14"/>
  <c r="AR349" i="14"/>
  <c r="CN349" i="14"/>
  <c r="AB349" i="14"/>
  <c r="AJ349" i="14"/>
  <c r="CV349" i="14"/>
  <c r="EI347" i="14"/>
  <c r="EA347" i="14"/>
  <c r="DS347" i="14"/>
  <c r="DK347" i="14"/>
  <c r="DC347" i="14"/>
  <c r="CU347" i="14"/>
  <c r="CM347" i="14"/>
  <c r="CE347" i="14"/>
  <c r="BW347" i="14"/>
  <c r="BO347" i="14"/>
  <c r="BG347" i="14"/>
  <c r="AY347" i="14"/>
  <c r="AQ347" i="14"/>
  <c r="AI347" i="14"/>
  <c r="AA347" i="14"/>
  <c r="S347" i="14"/>
  <c r="EH347" i="14"/>
  <c r="DZ347" i="14"/>
  <c r="DR347" i="14"/>
  <c r="DJ347" i="14"/>
  <c r="DB347" i="14"/>
  <c r="CT347" i="14"/>
  <c r="CL347" i="14"/>
  <c r="CD347" i="14"/>
  <c r="BV347" i="14"/>
  <c r="BN347" i="14"/>
  <c r="BF347" i="14"/>
  <c r="AX347" i="14"/>
  <c r="AP347" i="14"/>
  <c r="AH347" i="14"/>
  <c r="Z347" i="14"/>
  <c r="R347" i="14"/>
  <c r="EG347" i="14"/>
  <c r="DY347" i="14"/>
  <c r="DQ347" i="14"/>
  <c r="DI347" i="14"/>
  <c r="DA347" i="14"/>
  <c r="CS347" i="14"/>
  <c r="CK347" i="14"/>
  <c r="CC347" i="14"/>
  <c r="BU347" i="14"/>
  <c r="BM347" i="14"/>
  <c r="BE347" i="14"/>
  <c r="AW347" i="14"/>
  <c r="AO347" i="14"/>
  <c r="AG347" i="14"/>
  <c r="Y347" i="14"/>
  <c r="Q347" i="14"/>
  <c r="EF347" i="14"/>
  <c r="DX347" i="14"/>
  <c r="DP347" i="14"/>
  <c r="DH347" i="14"/>
  <c r="CZ347" i="14"/>
  <c r="CR347" i="14"/>
  <c r="CJ347" i="14"/>
  <c r="CB347" i="14"/>
  <c r="BT347" i="14"/>
  <c r="BL347" i="14"/>
  <c r="BD347" i="14"/>
  <c r="AV347" i="14"/>
  <c r="AN347" i="14"/>
  <c r="AF347" i="14"/>
  <c r="X347" i="14"/>
  <c r="P347" i="14"/>
  <c r="EM347" i="14"/>
  <c r="EE347" i="14"/>
  <c r="DW347" i="14"/>
  <c r="DO347" i="14"/>
  <c r="DG347" i="14"/>
  <c r="CY347" i="14"/>
  <c r="CQ347" i="14"/>
  <c r="CI347" i="14"/>
  <c r="CA347" i="14"/>
  <c r="BS347" i="14"/>
  <c r="BK347" i="14"/>
  <c r="BC347" i="14"/>
  <c r="AU347" i="14"/>
  <c r="AM347" i="14"/>
  <c r="AE347" i="14"/>
  <c r="W347" i="14"/>
  <c r="EL347" i="14"/>
  <c r="ED347" i="14"/>
  <c r="DV347" i="14"/>
  <c r="DN347" i="14"/>
  <c r="DF347" i="14"/>
  <c r="CX347" i="14"/>
  <c r="CP347" i="14"/>
  <c r="CH347" i="14"/>
  <c r="BZ347" i="14"/>
  <c r="BR347" i="14"/>
  <c r="BJ347" i="14"/>
  <c r="BB347" i="14"/>
  <c r="AT347" i="14"/>
  <c r="AL347" i="14"/>
  <c r="AD347" i="14"/>
  <c r="V347" i="14"/>
  <c r="N347" i="14"/>
  <c r="EK347" i="14"/>
  <c r="EC347" i="14"/>
  <c r="DU347" i="14"/>
  <c r="DM347" i="14"/>
  <c r="DE347" i="14"/>
  <c r="CW347" i="14"/>
  <c r="CO347" i="14"/>
  <c r="CG347" i="14"/>
  <c r="BY347" i="14"/>
  <c r="BQ347" i="14"/>
  <c r="BI347" i="14"/>
  <c r="BA347" i="14"/>
  <c r="AS347" i="14"/>
  <c r="AK347" i="14"/>
  <c r="AC347" i="14"/>
  <c r="U347" i="14"/>
  <c r="CN347" i="14"/>
  <c r="AB347" i="14"/>
  <c r="CF347" i="14"/>
  <c r="T347" i="14"/>
  <c r="EJ347" i="14"/>
  <c r="BX347" i="14"/>
  <c r="EB347" i="14"/>
  <c r="BP347" i="14"/>
  <c r="DT347" i="14"/>
  <c r="BH347" i="14"/>
  <c r="DL347" i="14"/>
  <c r="AZ347" i="14"/>
  <c r="CV347" i="14"/>
  <c r="AJ347" i="14"/>
  <c r="DD347" i="14"/>
  <c r="AR347" i="14"/>
  <c r="EI289" i="14"/>
  <c r="EA289" i="14"/>
  <c r="DS289" i="14"/>
  <c r="DK289" i="14"/>
  <c r="DC289" i="14"/>
  <c r="CU289" i="14"/>
  <c r="CM289" i="14"/>
  <c r="CE289" i="14"/>
  <c r="BW289" i="14"/>
  <c r="BO289" i="14"/>
  <c r="BG289" i="14"/>
  <c r="AY289" i="14"/>
  <c r="AQ289" i="14"/>
  <c r="AI289" i="14"/>
  <c r="AA289" i="14"/>
  <c r="S289" i="14"/>
  <c r="EH289" i="14"/>
  <c r="DZ289" i="14"/>
  <c r="DR289" i="14"/>
  <c r="DJ289" i="14"/>
  <c r="DB289" i="14"/>
  <c r="CT289" i="14"/>
  <c r="CL289" i="14"/>
  <c r="CD289" i="14"/>
  <c r="BV289" i="14"/>
  <c r="BN289" i="14"/>
  <c r="BF289" i="14"/>
  <c r="AX289" i="14"/>
  <c r="AP289" i="14"/>
  <c r="AH289" i="14"/>
  <c r="Z289" i="14"/>
  <c r="R289" i="14"/>
  <c r="EG289" i="14"/>
  <c r="DY289" i="14"/>
  <c r="DQ289" i="14"/>
  <c r="DI289" i="14"/>
  <c r="DA289" i="14"/>
  <c r="CS289" i="14"/>
  <c r="CK289" i="14"/>
  <c r="CC289" i="14"/>
  <c r="BU289" i="14"/>
  <c r="BM289" i="14"/>
  <c r="BE289" i="14"/>
  <c r="AW289" i="14"/>
  <c r="AO289" i="14"/>
  <c r="AG289" i="14"/>
  <c r="Y289" i="14"/>
  <c r="Q289" i="14"/>
  <c r="EF289" i="14"/>
  <c r="DX289" i="14"/>
  <c r="DP289" i="14"/>
  <c r="DH289" i="14"/>
  <c r="CZ289" i="14"/>
  <c r="CR289" i="14"/>
  <c r="CJ289" i="14"/>
  <c r="CB289" i="14"/>
  <c r="BT289" i="14"/>
  <c r="BL289" i="14"/>
  <c r="BD289" i="14"/>
  <c r="AV289" i="14"/>
  <c r="AN289" i="14"/>
  <c r="AF289" i="14"/>
  <c r="X289" i="14"/>
  <c r="P289" i="14"/>
  <c r="EM289" i="14"/>
  <c r="EE289" i="14"/>
  <c r="DW289" i="14"/>
  <c r="DO289" i="14"/>
  <c r="DG289" i="14"/>
  <c r="CY289" i="14"/>
  <c r="CQ289" i="14"/>
  <c r="CI289" i="14"/>
  <c r="CA289" i="14"/>
  <c r="BS289" i="14"/>
  <c r="BK289" i="14"/>
  <c r="BC289" i="14"/>
  <c r="AU289" i="14"/>
  <c r="AM289" i="14"/>
  <c r="AE289" i="14"/>
  <c r="W289" i="14"/>
  <c r="EL289" i="14"/>
  <c r="ED289" i="14"/>
  <c r="DV289" i="14"/>
  <c r="DN289" i="14"/>
  <c r="DF289" i="14"/>
  <c r="CX289" i="14"/>
  <c r="CP289" i="14"/>
  <c r="CH289" i="14"/>
  <c r="BZ289" i="14"/>
  <c r="BR289" i="14"/>
  <c r="BJ289" i="14"/>
  <c r="BB289" i="14"/>
  <c r="AT289" i="14"/>
  <c r="AL289" i="14"/>
  <c r="AD289" i="14"/>
  <c r="V289" i="14"/>
  <c r="N289" i="14"/>
  <c r="EJ289" i="14"/>
  <c r="EB289" i="14"/>
  <c r="DT289" i="14"/>
  <c r="DL289" i="14"/>
  <c r="DD289" i="14"/>
  <c r="CV289" i="14"/>
  <c r="CN289" i="14"/>
  <c r="CF289" i="14"/>
  <c r="BX289" i="14"/>
  <c r="BP289" i="14"/>
  <c r="BH289" i="14"/>
  <c r="AZ289" i="14"/>
  <c r="AR289" i="14"/>
  <c r="AJ289" i="14"/>
  <c r="AB289" i="14"/>
  <c r="T289" i="14"/>
  <c r="CG289" i="14"/>
  <c r="U289" i="14"/>
  <c r="EK289" i="14"/>
  <c r="BY289" i="14"/>
  <c r="EC289" i="14"/>
  <c r="BQ289" i="14"/>
  <c r="DU289" i="14"/>
  <c r="BI289" i="14"/>
  <c r="DM289" i="14"/>
  <c r="BA289" i="14"/>
  <c r="DE289" i="14"/>
  <c r="AS289" i="14"/>
  <c r="CW289" i="14"/>
  <c r="AK289" i="14"/>
  <c r="CO289" i="14"/>
  <c r="AC289" i="14"/>
  <c r="EF197" i="14"/>
  <c r="DX197" i="14"/>
  <c r="DP197" i="14"/>
  <c r="DH197" i="14"/>
  <c r="CZ197" i="14"/>
  <c r="CR197" i="14"/>
  <c r="CJ197" i="14"/>
  <c r="CB197" i="14"/>
  <c r="BT197" i="14"/>
  <c r="BL197" i="14"/>
  <c r="BD197" i="14"/>
  <c r="AV197" i="14"/>
  <c r="AN197" i="14"/>
  <c r="AF197" i="14"/>
  <c r="X197" i="14"/>
  <c r="P197" i="14"/>
  <c r="EM197" i="14"/>
  <c r="EE197" i="14"/>
  <c r="DW197" i="14"/>
  <c r="DO197" i="14"/>
  <c r="DG197" i="14"/>
  <c r="CY197" i="14"/>
  <c r="CQ197" i="14"/>
  <c r="CI197" i="14"/>
  <c r="CA197" i="14"/>
  <c r="BS197" i="14"/>
  <c r="BK197" i="14"/>
  <c r="BC197" i="14"/>
  <c r="AU197" i="14"/>
  <c r="AM197" i="14"/>
  <c r="AE197" i="14"/>
  <c r="W197" i="14"/>
  <c r="EL197" i="14"/>
  <c r="ED197" i="14"/>
  <c r="DV197" i="14"/>
  <c r="DN197" i="14"/>
  <c r="DF197" i="14"/>
  <c r="CX197" i="14"/>
  <c r="CP197" i="14"/>
  <c r="CH197" i="14"/>
  <c r="BZ197" i="14"/>
  <c r="BR197" i="14"/>
  <c r="BJ197" i="14"/>
  <c r="BB197" i="14"/>
  <c r="AT197" i="14"/>
  <c r="AL197" i="14"/>
  <c r="AD197" i="14"/>
  <c r="V197" i="14"/>
  <c r="N197" i="14"/>
  <c r="EK197" i="14"/>
  <c r="EC197" i="14"/>
  <c r="DU197" i="14"/>
  <c r="DM197" i="14"/>
  <c r="DE197" i="14"/>
  <c r="CW197" i="14"/>
  <c r="CO197" i="14"/>
  <c r="CG197" i="14"/>
  <c r="BY197" i="14"/>
  <c r="BQ197" i="14"/>
  <c r="BI197" i="14"/>
  <c r="BA197" i="14"/>
  <c r="AS197" i="14"/>
  <c r="AK197" i="14"/>
  <c r="AC197" i="14"/>
  <c r="U197" i="14"/>
  <c r="EJ197" i="14"/>
  <c r="EB197" i="14"/>
  <c r="DT197" i="14"/>
  <c r="DL197" i="14"/>
  <c r="DD197" i="14"/>
  <c r="CV197" i="14"/>
  <c r="CN197" i="14"/>
  <c r="CF197" i="14"/>
  <c r="BX197" i="14"/>
  <c r="BP197" i="14"/>
  <c r="BH197" i="14"/>
  <c r="AZ197" i="14"/>
  <c r="AR197" i="14"/>
  <c r="AJ197" i="14"/>
  <c r="AB197" i="14"/>
  <c r="T197" i="14"/>
  <c r="EI197" i="14"/>
  <c r="EA197" i="14"/>
  <c r="DS197" i="14"/>
  <c r="DK197" i="14"/>
  <c r="DC197" i="14"/>
  <c r="CU197" i="14"/>
  <c r="CM197" i="14"/>
  <c r="CE197" i="14"/>
  <c r="BW197" i="14"/>
  <c r="BO197" i="14"/>
  <c r="BG197" i="14"/>
  <c r="AY197" i="14"/>
  <c r="AQ197" i="14"/>
  <c r="AI197" i="14"/>
  <c r="AA197" i="14"/>
  <c r="S197" i="14"/>
  <c r="EH197" i="14"/>
  <c r="DZ197" i="14"/>
  <c r="DR197" i="14"/>
  <c r="DJ197" i="14"/>
  <c r="DB197" i="14"/>
  <c r="CT197" i="14"/>
  <c r="CL197" i="14"/>
  <c r="CD197" i="14"/>
  <c r="BV197" i="14"/>
  <c r="BN197" i="14"/>
  <c r="BF197" i="14"/>
  <c r="AX197" i="14"/>
  <c r="AP197" i="14"/>
  <c r="AH197" i="14"/>
  <c r="Z197" i="14"/>
  <c r="R197" i="14"/>
  <c r="DA197" i="14"/>
  <c r="AO197" i="14"/>
  <c r="CS197" i="14"/>
  <c r="AG197" i="14"/>
  <c r="CK197" i="14"/>
  <c r="Y197" i="14"/>
  <c r="CC197" i="14"/>
  <c r="Q197" i="14"/>
  <c r="EG197" i="14"/>
  <c r="BU197" i="14"/>
  <c r="DY197" i="14"/>
  <c r="BM197" i="14"/>
  <c r="DQ197" i="14"/>
  <c r="BE197" i="14"/>
  <c r="DI197" i="14"/>
  <c r="AW197" i="14"/>
  <c r="EL109" i="14"/>
  <c r="ED109" i="14"/>
  <c r="DV109" i="14"/>
  <c r="DN109" i="14"/>
  <c r="DF109" i="14"/>
  <c r="CX109" i="14"/>
  <c r="CP109" i="14"/>
  <c r="CH109" i="14"/>
  <c r="BZ109" i="14"/>
  <c r="BR109" i="14"/>
  <c r="BJ109" i="14"/>
  <c r="BB109" i="14"/>
  <c r="AT109" i="14"/>
  <c r="AL109" i="14"/>
  <c r="AD109" i="14"/>
  <c r="V109" i="14"/>
  <c r="N109" i="14"/>
  <c r="EK109" i="14"/>
  <c r="EC109" i="14"/>
  <c r="DU109" i="14"/>
  <c r="DM109" i="14"/>
  <c r="DE109" i="14"/>
  <c r="CW109" i="14"/>
  <c r="CO109" i="14"/>
  <c r="CG109" i="14"/>
  <c r="BY109" i="14"/>
  <c r="BQ109" i="14"/>
  <c r="BI109" i="14"/>
  <c r="BA109" i="14"/>
  <c r="AS109" i="14"/>
  <c r="AK109" i="14"/>
  <c r="AC109" i="14"/>
  <c r="U109" i="14"/>
  <c r="EJ109" i="14"/>
  <c r="EB109" i="14"/>
  <c r="DT109" i="14"/>
  <c r="DL109" i="14"/>
  <c r="DD109" i="14"/>
  <c r="CV109" i="14"/>
  <c r="CN109" i="14"/>
  <c r="CF109" i="14"/>
  <c r="BX109" i="14"/>
  <c r="BP109" i="14"/>
  <c r="BH109" i="14"/>
  <c r="AZ109" i="14"/>
  <c r="AR109" i="14"/>
  <c r="AJ109" i="14"/>
  <c r="AB109" i="14"/>
  <c r="T109" i="14"/>
  <c r="EI109" i="14"/>
  <c r="EA109" i="14"/>
  <c r="DS109" i="14"/>
  <c r="DK109" i="14"/>
  <c r="DC109" i="14"/>
  <c r="CU109" i="14"/>
  <c r="CM109" i="14"/>
  <c r="CE109" i="14"/>
  <c r="BW109" i="14"/>
  <c r="BO109" i="14"/>
  <c r="BG109" i="14"/>
  <c r="AY109" i="14"/>
  <c r="AQ109" i="14"/>
  <c r="AI109" i="14"/>
  <c r="AA109" i="14"/>
  <c r="S109" i="14"/>
  <c r="EH109" i="14"/>
  <c r="DZ109" i="14"/>
  <c r="DR109" i="14"/>
  <c r="DJ109" i="14"/>
  <c r="DB109" i="14"/>
  <c r="CT109" i="14"/>
  <c r="CL109" i="14"/>
  <c r="CD109" i="14"/>
  <c r="BV109" i="14"/>
  <c r="BN109" i="14"/>
  <c r="BF109" i="14"/>
  <c r="AX109" i="14"/>
  <c r="AP109" i="14"/>
  <c r="AH109" i="14"/>
  <c r="Z109" i="14"/>
  <c r="R109" i="14"/>
  <c r="EG109" i="14"/>
  <c r="DY109" i="14"/>
  <c r="DQ109" i="14"/>
  <c r="DI109" i="14"/>
  <c r="DA109" i="14"/>
  <c r="CS109" i="14"/>
  <c r="CK109" i="14"/>
  <c r="CC109" i="14"/>
  <c r="BU109" i="14"/>
  <c r="BM109" i="14"/>
  <c r="BE109" i="14"/>
  <c r="AW109" i="14"/>
  <c r="AO109" i="14"/>
  <c r="AG109" i="14"/>
  <c r="Y109" i="14"/>
  <c r="Q109" i="14"/>
  <c r="EF109" i="14"/>
  <c r="DX109" i="14"/>
  <c r="DP109" i="14"/>
  <c r="DH109" i="14"/>
  <c r="CZ109" i="14"/>
  <c r="CR109" i="14"/>
  <c r="CJ109" i="14"/>
  <c r="CB109" i="14"/>
  <c r="BT109" i="14"/>
  <c r="BL109" i="14"/>
  <c r="BD109" i="14"/>
  <c r="AV109" i="14"/>
  <c r="AN109" i="14"/>
  <c r="AF109" i="14"/>
  <c r="X109" i="14"/>
  <c r="P109" i="14"/>
  <c r="EM109" i="14"/>
  <c r="EE109" i="14"/>
  <c r="DW109" i="14"/>
  <c r="DO109" i="14"/>
  <c r="DG109" i="14"/>
  <c r="CY109" i="14"/>
  <c r="CQ109" i="14"/>
  <c r="CI109" i="14"/>
  <c r="CA109" i="14"/>
  <c r="BS109" i="14"/>
  <c r="BK109" i="14"/>
  <c r="BC109" i="14"/>
  <c r="AU109" i="14"/>
  <c r="AM109" i="14"/>
  <c r="AE109" i="14"/>
  <c r="W109" i="14"/>
  <c r="EH325" i="14"/>
  <c r="DZ325" i="14"/>
  <c r="DR325" i="14"/>
  <c r="DJ325" i="14"/>
  <c r="DB325" i="14"/>
  <c r="CT325" i="14"/>
  <c r="CL325" i="14"/>
  <c r="CD325" i="14"/>
  <c r="BV325" i="14"/>
  <c r="BN325" i="14"/>
  <c r="BF325" i="14"/>
  <c r="AX325" i="14"/>
  <c r="AP325" i="14"/>
  <c r="AH325" i="14"/>
  <c r="Z325" i="14"/>
  <c r="R325" i="14"/>
  <c r="EG325" i="14"/>
  <c r="DY325" i="14"/>
  <c r="DQ325" i="14"/>
  <c r="DI325" i="14"/>
  <c r="DA325" i="14"/>
  <c r="CS325" i="14"/>
  <c r="CK325" i="14"/>
  <c r="CC325" i="14"/>
  <c r="BU325" i="14"/>
  <c r="BM325" i="14"/>
  <c r="BE325" i="14"/>
  <c r="AW325" i="14"/>
  <c r="AO325" i="14"/>
  <c r="AG325" i="14"/>
  <c r="Y325" i="14"/>
  <c r="Q325" i="14"/>
  <c r="EF325" i="14"/>
  <c r="DX325" i="14"/>
  <c r="DP325" i="14"/>
  <c r="DH325" i="14"/>
  <c r="CZ325" i="14"/>
  <c r="CR325" i="14"/>
  <c r="CJ325" i="14"/>
  <c r="CB325" i="14"/>
  <c r="BT325" i="14"/>
  <c r="BL325" i="14"/>
  <c r="BD325" i="14"/>
  <c r="AV325" i="14"/>
  <c r="AN325" i="14"/>
  <c r="AF325" i="14"/>
  <c r="X325" i="14"/>
  <c r="P325" i="14"/>
  <c r="EM325" i="14"/>
  <c r="EE325" i="14"/>
  <c r="DW325" i="14"/>
  <c r="DO325" i="14"/>
  <c r="DG325" i="14"/>
  <c r="CY325" i="14"/>
  <c r="CQ325" i="14"/>
  <c r="CI325" i="14"/>
  <c r="CA325" i="14"/>
  <c r="BS325" i="14"/>
  <c r="BK325" i="14"/>
  <c r="BC325" i="14"/>
  <c r="AU325" i="14"/>
  <c r="AM325" i="14"/>
  <c r="AE325" i="14"/>
  <c r="W325" i="14"/>
  <c r="EL325" i="14"/>
  <c r="ED325" i="14"/>
  <c r="DV325" i="14"/>
  <c r="DN325" i="14"/>
  <c r="DF325" i="14"/>
  <c r="CX325" i="14"/>
  <c r="CP325" i="14"/>
  <c r="CH325" i="14"/>
  <c r="BZ325" i="14"/>
  <c r="BR325" i="14"/>
  <c r="BJ325" i="14"/>
  <c r="BB325" i="14"/>
  <c r="AT325" i="14"/>
  <c r="AL325" i="14"/>
  <c r="AD325" i="14"/>
  <c r="V325" i="14"/>
  <c r="N325" i="14"/>
  <c r="EK325" i="14"/>
  <c r="EC325" i="14"/>
  <c r="DU325" i="14"/>
  <c r="DM325" i="14"/>
  <c r="DE325" i="14"/>
  <c r="CW325" i="14"/>
  <c r="CO325" i="14"/>
  <c r="CG325" i="14"/>
  <c r="BY325" i="14"/>
  <c r="BQ325" i="14"/>
  <c r="BI325" i="14"/>
  <c r="BA325" i="14"/>
  <c r="AS325" i="14"/>
  <c r="AK325" i="14"/>
  <c r="AC325" i="14"/>
  <c r="U325" i="14"/>
  <c r="EI325" i="14"/>
  <c r="EA325" i="14"/>
  <c r="DS325" i="14"/>
  <c r="DK325" i="14"/>
  <c r="DC325" i="14"/>
  <c r="CU325" i="14"/>
  <c r="CM325" i="14"/>
  <c r="CE325" i="14"/>
  <c r="BW325" i="14"/>
  <c r="BO325" i="14"/>
  <c r="BG325" i="14"/>
  <c r="AY325" i="14"/>
  <c r="AQ325" i="14"/>
  <c r="AI325" i="14"/>
  <c r="AA325" i="14"/>
  <c r="S325" i="14"/>
  <c r="DT325" i="14"/>
  <c r="BH325" i="14"/>
  <c r="DL325" i="14"/>
  <c r="AZ325" i="14"/>
  <c r="DD325" i="14"/>
  <c r="AR325" i="14"/>
  <c r="CV325" i="14"/>
  <c r="AJ325" i="14"/>
  <c r="CN325" i="14"/>
  <c r="AB325" i="14"/>
  <c r="CF325" i="14"/>
  <c r="T325" i="14"/>
  <c r="EJ325" i="14"/>
  <c r="EB325" i="14"/>
  <c r="BP325" i="14"/>
  <c r="BX325" i="14"/>
  <c r="EL302" i="14"/>
  <c r="ED302" i="14"/>
  <c r="DV302" i="14"/>
  <c r="DN302" i="14"/>
  <c r="DF302" i="14"/>
  <c r="CX302" i="14"/>
  <c r="CP302" i="14"/>
  <c r="CH302" i="14"/>
  <c r="BZ302" i="14"/>
  <c r="BR302" i="14"/>
  <c r="BJ302" i="14"/>
  <c r="BB302" i="14"/>
  <c r="AT302" i="14"/>
  <c r="AL302" i="14"/>
  <c r="AD302" i="14"/>
  <c r="V302" i="14"/>
  <c r="N302" i="14"/>
  <c r="EK302" i="14"/>
  <c r="EC302" i="14"/>
  <c r="DU302" i="14"/>
  <c r="DM302" i="14"/>
  <c r="DE302" i="14"/>
  <c r="CW302" i="14"/>
  <c r="CO302" i="14"/>
  <c r="CG302" i="14"/>
  <c r="BY302" i="14"/>
  <c r="BQ302" i="14"/>
  <c r="BI302" i="14"/>
  <c r="BA302" i="14"/>
  <c r="AS302" i="14"/>
  <c r="AK302" i="14"/>
  <c r="AC302" i="14"/>
  <c r="U302" i="14"/>
  <c r="EJ302" i="14"/>
  <c r="EB302" i="14"/>
  <c r="DT302" i="14"/>
  <c r="DL302" i="14"/>
  <c r="DD302" i="14"/>
  <c r="CV302" i="14"/>
  <c r="CN302" i="14"/>
  <c r="CF302" i="14"/>
  <c r="BX302" i="14"/>
  <c r="BP302" i="14"/>
  <c r="EI302" i="14"/>
  <c r="EA302" i="14"/>
  <c r="DS302" i="14"/>
  <c r="DK302" i="14"/>
  <c r="DC302" i="14"/>
  <c r="CU302" i="14"/>
  <c r="CM302" i="14"/>
  <c r="CE302" i="14"/>
  <c r="BW302" i="14"/>
  <c r="BO302" i="14"/>
  <c r="BG302" i="14"/>
  <c r="AY302" i="14"/>
  <c r="AQ302" i="14"/>
  <c r="AI302" i="14"/>
  <c r="EH302" i="14"/>
  <c r="DZ302" i="14"/>
  <c r="DR302" i="14"/>
  <c r="DJ302" i="14"/>
  <c r="DB302" i="14"/>
  <c r="CT302" i="14"/>
  <c r="CL302" i="14"/>
  <c r="CD302" i="14"/>
  <c r="BV302" i="14"/>
  <c r="BN302" i="14"/>
  <c r="BF302" i="14"/>
  <c r="AX302" i="14"/>
  <c r="AP302" i="14"/>
  <c r="AH302" i="14"/>
  <c r="Z302" i="14"/>
  <c r="R302" i="14"/>
  <c r="EG302" i="14"/>
  <c r="DY302" i="14"/>
  <c r="DQ302" i="14"/>
  <c r="DI302" i="14"/>
  <c r="DA302" i="14"/>
  <c r="CS302" i="14"/>
  <c r="CK302" i="14"/>
  <c r="CC302" i="14"/>
  <c r="BU302" i="14"/>
  <c r="BM302" i="14"/>
  <c r="BE302" i="14"/>
  <c r="AW302" i="14"/>
  <c r="AO302" i="14"/>
  <c r="AG302" i="14"/>
  <c r="Y302" i="14"/>
  <c r="Q302" i="14"/>
  <c r="DX302" i="14"/>
  <c r="CR302" i="14"/>
  <c r="BL302" i="14"/>
  <c r="AR302" i="14"/>
  <c r="X302" i="14"/>
  <c r="DW302" i="14"/>
  <c r="CQ302" i="14"/>
  <c r="BK302" i="14"/>
  <c r="AN302" i="14"/>
  <c r="W302" i="14"/>
  <c r="DP302" i="14"/>
  <c r="CJ302" i="14"/>
  <c r="BH302" i="14"/>
  <c r="AM302" i="14"/>
  <c r="T302" i="14"/>
  <c r="DO302" i="14"/>
  <c r="CI302" i="14"/>
  <c r="BD302" i="14"/>
  <c r="AJ302" i="14"/>
  <c r="S302" i="14"/>
  <c r="DH302" i="14"/>
  <c r="CB302" i="14"/>
  <c r="BC302" i="14"/>
  <c r="AF302" i="14"/>
  <c r="P302" i="14"/>
  <c r="EM302" i="14"/>
  <c r="DG302" i="14"/>
  <c r="CA302" i="14"/>
  <c r="AZ302" i="14"/>
  <c r="AE302" i="14"/>
  <c r="EE302" i="14"/>
  <c r="CY302" i="14"/>
  <c r="BS302" i="14"/>
  <c r="AU302" i="14"/>
  <c r="AA302" i="14"/>
  <c r="CZ302" i="14"/>
  <c r="BT302" i="14"/>
  <c r="AV302" i="14"/>
  <c r="AB302" i="14"/>
  <c r="EF302" i="14"/>
  <c r="EJ214" i="14"/>
  <c r="EB214" i="14"/>
  <c r="DT214" i="14"/>
  <c r="DL214" i="14"/>
  <c r="DD214" i="14"/>
  <c r="CV214" i="14"/>
  <c r="CN214" i="14"/>
  <c r="CF214" i="14"/>
  <c r="BX214" i="14"/>
  <c r="BP214" i="14"/>
  <c r="BH214" i="14"/>
  <c r="AZ214" i="14"/>
  <c r="AR214" i="14"/>
  <c r="AJ214" i="14"/>
  <c r="AB214" i="14"/>
  <c r="T214" i="14"/>
  <c r="EI214" i="14"/>
  <c r="EA214" i="14"/>
  <c r="DS214" i="14"/>
  <c r="DK214" i="14"/>
  <c r="DC214" i="14"/>
  <c r="CU214" i="14"/>
  <c r="CM214" i="14"/>
  <c r="CE214" i="14"/>
  <c r="BW214" i="14"/>
  <c r="BO214" i="14"/>
  <c r="BG214" i="14"/>
  <c r="AY214" i="14"/>
  <c r="AQ214" i="14"/>
  <c r="AI214" i="14"/>
  <c r="AA214" i="14"/>
  <c r="S214" i="14"/>
  <c r="EH214" i="14"/>
  <c r="DZ214" i="14"/>
  <c r="DR214" i="14"/>
  <c r="DJ214" i="14"/>
  <c r="DB214" i="14"/>
  <c r="CT214" i="14"/>
  <c r="CL214" i="14"/>
  <c r="CD214" i="14"/>
  <c r="BV214" i="14"/>
  <c r="BN214" i="14"/>
  <c r="BF214" i="14"/>
  <c r="AX214" i="14"/>
  <c r="AP214" i="14"/>
  <c r="AH214" i="14"/>
  <c r="Z214" i="14"/>
  <c r="R214" i="14"/>
  <c r="EG214" i="14"/>
  <c r="DY214" i="14"/>
  <c r="DQ214" i="14"/>
  <c r="DI214" i="14"/>
  <c r="DA214" i="14"/>
  <c r="CS214" i="14"/>
  <c r="CK214" i="14"/>
  <c r="CC214" i="14"/>
  <c r="BU214" i="14"/>
  <c r="BM214" i="14"/>
  <c r="BE214" i="14"/>
  <c r="AW214" i="14"/>
  <c r="AO214" i="14"/>
  <c r="AG214" i="14"/>
  <c r="Y214" i="14"/>
  <c r="Q214" i="14"/>
  <c r="EF214" i="14"/>
  <c r="DX214" i="14"/>
  <c r="DP214" i="14"/>
  <c r="DH214" i="14"/>
  <c r="CZ214" i="14"/>
  <c r="CR214" i="14"/>
  <c r="CJ214" i="14"/>
  <c r="CB214" i="14"/>
  <c r="BT214" i="14"/>
  <c r="BL214" i="14"/>
  <c r="BD214" i="14"/>
  <c r="AV214" i="14"/>
  <c r="AN214" i="14"/>
  <c r="AF214" i="14"/>
  <c r="X214" i="14"/>
  <c r="P214" i="14"/>
  <c r="EM214" i="14"/>
  <c r="EE214" i="14"/>
  <c r="DW214" i="14"/>
  <c r="DO214" i="14"/>
  <c r="DG214" i="14"/>
  <c r="CY214" i="14"/>
  <c r="CQ214" i="14"/>
  <c r="CI214" i="14"/>
  <c r="CA214" i="14"/>
  <c r="BS214" i="14"/>
  <c r="BK214" i="14"/>
  <c r="BC214" i="14"/>
  <c r="AU214" i="14"/>
  <c r="AM214" i="14"/>
  <c r="AE214" i="14"/>
  <c r="W214" i="14"/>
  <c r="EL214" i="14"/>
  <c r="ED214" i="14"/>
  <c r="DV214" i="14"/>
  <c r="DN214" i="14"/>
  <c r="DF214" i="14"/>
  <c r="CX214" i="14"/>
  <c r="CP214" i="14"/>
  <c r="CH214" i="14"/>
  <c r="BZ214" i="14"/>
  <c r="BR214" i="14"/>
  <c r="BJ214" i="14"/>
  <c r="BB214" i="14"/>
  <c r="AT214" i="14"/>
  <c r="AL214" i="14"/>
  <c r="AD214" i="14"/>
  <c r="V214" i="14"/>
  <c r="N214" i="14"/>
  <c r="EK214" i="14"/>
  <c r="EC214" i="14"/>
  <c r="DU214" i="14"/>
  <c r="DM214" i="14"/>
  <c r="DE214" i="14"/>
  <c r="CW214" i="14"/>
  <c r="CO214" i="14"/>
  <c r="CG214" i="14"/>
  <c r="BY214" i="14"/>
  <c r="BQ214" i="14"/>
  <c r="BI214" i="14"/>
  <c r="BA214" i="14"/>
  <c r="AS214" i="14"/>
  <c r="AK214" i="14"/>
  <c r="AC214" i="14"/>
  <c r="U214" i="14"/>
  <c r="EL133" i="14"/>
  <c r="ED133" i="14"/>
  <c r="DV133" i="14"/>
  <c r="DN133" i="14"/>
  <c r="DF133" i="14"/>
  <c r="CX133" i="14"/>
  <c r="CP133" i="14"/>
  <c r="CH133" i="14"/>
  <c r="BZ133" i="14"/>
  <c r="BR133" i="14"/>
  <c r="BJ133" i="14"/>
  <c r="BB133" i="14"/>
  <c r="AT133" i="14"/>
  <c r="AL133" i="14"/>
  <c r="AD133" i="14"/>
  <c r="V133" i="14"/>
  <c r="N133" i="14"/>
  <c r="EK133" i="14"/>
  <c r="EC133" i="14"/>
  <c r="DU133" i="14"/>
  <c r="DM133" i="14"/>
  <c r="DE133" i="14"/>
  <c r="CW133" i="14"/>
  <c r="CO133" i="14"/>
  <c r="CG133" i="14"/>
  <c r="BY133" i="14"/>
  <c r="BQ133" i="14"/>
  <c r="BI133" i="14"/>
  <c r="BA133" i="14"/>
  <c r="AS133" i="14"/>
  <c r="AK133" i="14"/>
  <c r="AC133" i="14"/>
  <c r="U133" i="14"/>
  <c r="EJ133" i="14"/>
  <c r="EB133" i="14"/>
  <c r="DT133" i="14"/>
  <c r="DL133" i="14"/>
  <c r="DD133" i="14"/>
  <c r="CV133" i="14"/>
  <c r="CN133" i="14"/>
  <c r="CF133" i="14"/>
  <c r="BX133" i="14"/>
  <c r="BP133" i="14"/>
  <c r="BH133" i="14"/>
  <c r="AZ133" i="14"/>
  <c r="AR133" i="14"/>
  <c r="AJ133" i="14"/>
  <c r="AB133" i="14"/>
  <c r="T133" i="14"/>
  <c r="EI133" i="14"/>
  <c r="EA133" i="14"/>
  <c r="DS133" i="14"/>
  <c r="DK133" i="14"/>
  <c r="DC133" i="14"/>
  <c r="CU133" i="14"/>
  <c r="CM133" i="14"/>
  <c r="CE133" i="14"/>
  <c r="BW133" i="14"/>
  <c r="BO133" i="14"/>
  <c r="BG133" i="14"/>
  <c r="AY133" i="14"/>
  <c r="AQ133" i="14"/>
  <c r="AI133" i="14"/>
  <c r="AA133" i="14"/>
  <c r="S133" i="14"/>
  <c r="EH133" i="14"/>
  <c r="DZ133" i="14"/>
  <c r="DR133" i="14"/>
  <c r="DJ133" i="14"/>
  <c r="DB133" i="14"/>
  <c r="CT133" i="14"/>
  <c r="CL133" i="14"/>
  <c r="CD133" i="14"/>
  <c r="BV133" i="14"/>
  <c r="BN133" i="14"/>
  <c r="BF133" i="14"/>
  <c r="AX133" i="14"/>
  <c r="AP133" i="14"/>
  <c r="AH133" i="14"/>
  <c r="Z133" i="14"/>
  <c r="R133" i="14"/>
  <c r="EG133" i="14"/>
  <c r="DY133" i="14"/>
  <c r="DQ133" i="14"/>
  <c r="DI133" i="14"/>
  <c r="DA133" i="14"/>
  <c r="CS133" i="14"/>
  <c r="CK133" i="14"/>
  <c r="CC133" i="14"/>
  <c r="BU133" i="14"/>
  <c r="BM133" i="14"/>
  <c r="BE133" i="14"/>
  <c r="AW133" i="14"/>
  <c r="AO133" i="14"/>
  <c r="AG133" i="14"/>
  <c r="Y133" i="14"/>
  <c r="Q133" i="14"/>
  <c r="EF133" i="14"/>
  <c r="DX133" i="14"/>
  <c r="DP133" i="14"/>
  <c r="DH133" i="14"/>
  <c r="CZ133" i="14"/>
  <c r="CR133" i="14"/>
  <c r="CJ133" i="14"/>
  <c r="CB133" i="14"/>
  <c r="BT133" i="14"/>
  <c r="BL133" i="14"/>
  <c r="BD133" i="14"/>
  <c r="AV133" i="14"/>
  <c r="AN133" i="14"/>
  <c r="AF133" i="14"/>
  <c r="X133" i="14"/>
  <c r="P133" i="14"/>
  <c r="EM133" i="14"/>
  <c r="EE133" i="14"/>
  <c r="DW133" i="14"/>
  <c r="DO133" i="14"/>
  <c r="DG133" i="14"/>
  <c r="CY133" i="14"/>
  <c r="CQ133" i="14"/>
  <c r="CI133" i="14"/>
  <c r="CA133" i="14"/>
  <c r="BS133" i="14"/>
  <c r="BK133" i="14"/>
  <c r="BC133" i="14"/>
  <c r="AU133" i="14"/>
  <c r="AM133" i="14"/>
  <c r="AE133" i="14"/>
  <c r="W133" i="14"/>
  <c r="EH305" i="14"/>
  <c r="DZ305" i="14"/>
  <c r="DR305" i="14"/>
  <c r="DJ305" i="14"/>
  <c r="DB305" i="14"/>
  <c r="CT305" i="14"/>
  <c r="CL305" i="14"/>
  <c r="CD305" i="14"/>
  <c r="BV305" i="14"/>
  <c r="BN305" i="14"/>
  <c r="BF305" i="14"/>
  <c r="AX305" i="14"/>
  <c r="AP305" i="14"/>
  <c r="AH305" i="14"/>
  <c r="Z305" i="14"/>
  <c r="R305" i="14"/>
  <c r="EG305" i="14"/>
  <c r="DY305" i="14"/>
  <c r="DQ305" i="14"/>
  <c r="DI305" i="14"/>
  <c r="DA305" i="14"/>
  <c r="CS305" i="14"/>
  <c r="CK305" i="14"/>
  <c r="CC305" i="14"/>
  <c r="BU305" i="14"/>
  <c r="BM305" i="14"/>
  <c r="BE305" i="14"/>
  <c r="AW305" i="14"/>
  <c r="AO305" i="14"/>
  <c r="AG305" i="14"/>
  <c r="Y305" i="14"/>
  <c r="Q305" i="14"/>
  <c r="EF305" i="14"/>
  <c r="DX305" i="14"/>
  <c r="DP305" i="14"/>
  <c r="DH305" i="14"/>
  <c r="CZ305" i="14"/>
  <c r="CR305" i="14"/>
  <c r="CJ305" i="14"/>
  <c r="CB305" i="14"/>
  <c r="BT305" i="14"/>
  <c r="BL305" i="14"/>
  <c r="BD305" i="14"/>
  <c r="AV305" i="14"/>
  <c r="AN305" i="14"/>
  <c r="AF305" i="14"/>
  <c r="X305" i="14"/>
  <c r="P305" i="14"/>
  <c r="EM305" i="14"/>
  <c r="EE305" i="14"/>
  <c r="DW305" i="14"/>
  <c r="DO305" i="14"/>
  <c r="DG305" i="14"/>
  <c r="CY305" i="14"/>
  <c r="CQ305" i="14"/>
  <c r="CI305" i="14"/>
  <c r="CA305" i="14"/>
  <c r="BS305" i="14"/>
  <c r="BK305" i="14"/>
  <c r="BC305" i="14"/>
  <c r="AU305" i="14"/>
  <c r="AM305" i="14"/>
  <c r="AE305" i="14"/>
  <c r="W305" i="14"/>
  <c r="EL305" i="14"/>
  <c r="ED305" i="14"/>
  <c r="DV305" i="14"/>
  <c r="DN305" i="14"/>
  <c r="DF305" i="14"/>
  <c r="CX305" i="14"/>
  <c r="CP305" i="14"/>
  <c r="CH305" i="14"/>
  <c r="BZ305" i="14"/>
  <c r="BR305" i="14"/>
  <c r="BJ305" i="14"/>
  <c r="BB305" i="14"/>
  <c r="AT305" i="14"/>
  <c r="AL305" i="14"/>
  <c r="AD305" i="14"/>
  <c r="V305" i="14"/>
  <c r="N305" i="14"/>
  <c r="EK305" i="14"/>
  <c r="EC305" i="14"/>
  <c r="DU305" i="14"/>
  <c r="DM305" i="14"/>
  <c r="DE305" i="14"/>
  <c r="CW305" i="14"/>
  <c r="CO305" i="14"/>
  <c r="CG305" i="14"/>
  <c r="BY305" i="14"/>
  <c r="BQ305" i="14"/>
  <c r="BI305" i="14"/>
  <c r="BA305" i="14"/>
  <c r="AS305" i="14"/>
  <c r="AK305" i="14"/>
  <c r="AC305" i="14"/>
  <c r="U305" i="14"/>
  <c r="DL305" i="14"/>
  <c r="CF305" i="14"/>
  <c r="AZ305" i="14"/>
  <c r="T305" i="14"/>
  <c r="DK305" i="14"/>
  <c r="CE305" i="14"/>
  <c r="AY305" i="14"/>
  <c r="S305" i="14"/>
  <c r="EJ305" i="14"/>
  <c r="DD305" i="14"/>
  <c r="BX305" i="14"/>
  <c r="AR305" i="14"/>
  <c r="EI305" i="14"/>
  <c r="DC305" i="14"/>
  <c r="BW305" i="14"/>
  <c r="AQ305" i="14"/>
  <c r="EB305" i="14"/>
  <c r="CV305" i="14"/>
  <c r="BP305" i="14"/>
  <c r="AJ305" i="14"/>
  <c r="EA305" i="14"/>
  <c r="CU305" i="14"/>
  <c r="BO305" i="14"/>
  <c r="AI305" i="14"/>
  <c r="DS305" i="14"/>
  <c r="CM305" i="14"/>
  <c r="BG305" i="14"/>
  <c r="AA305" i="14"/>
  <c r="DT305" i="14"/>
  <c r="CN305" i="14"/>
  <c r="BH305" i="14"/>
  <c r="AB305" i="14"/>
  <c r="EH248" i="14"/>
  <c r="DZ248" i="14"/>
  <c r="DR248" i="14"/>
  <c r="DJ248" i="14"/>
  <c r="DB248" i="14"/>
  <c r="CT248" i="14"/>
  <c r="CL248" i="14"/>
  <c r="CD248" i="14"/>
  <c r="BV248" i="14"/>
  <c r="BN248" i="14"/>
  <c r="BF248" i="14"/>
  <c r="AX248" i="14"/>
  <c r="AP248" i="14"/>
  <c r="AH248" i="14"/>
  <c r="Z248" i="14"/>
  <c r="R248" i="14"/>
  <c r="EG248" i="14"/>
  <c r="DY248" i="14"/>
  <c r="DQ248" i="14"/>
  <c r="DI248" i="14"/>
  <c r="DA248" i="14"/>
  <c r="CS248" i="14"/>
  <c r="CK248" i="14"/>
  <c r="CC248" i="14"/>
  <c r="BU248" i="14"/>
  <c r="BM248" i="14"/>
  <c r="BE248" i="14"/>
  <c r="AW248" i="14"/>
  <c r="AO248" i="14"/>
  <c r="AG248" i="14"/>
  <c r="Y248" i="14"/>
  <c r="Q248" i="14"/>
  <c r="EF248" i="14"/>
  <c r="DX248" i="14"/>
  <c r="DP248" i="14"/>
  <c r="DH248" i="14"/>
  <c r="CZ248" i="14"/>
  <c r="CR248" i="14"/>
  <c r="CJ248" i="14"/>
  <c r="CB248" i="14"/>
  <c r="BT248" i="14"/>
  <c r="BL248" i="14"/>
  <c r="BD248" i="14"/>
  <c r="AV248" i="14"/>
  <c r="AN248" i="14"/>
  <c r="AF248" i="14"/>
  <c r="X248" i="14"/>
  <c r="P248" i="14"/>
  <c r="EM248" i="14"/>
  <c r="EE248" i="14"/>
  <c r="DW248" i="14"/>
  <c r="DO248" i="14"/>
  <c r="DG248" i="14"/>
  <c r="CY248" i="14"/>
  <c r="CQ248" i="14"/>
  <c r="CI248" i="14"/>
  <c r="CA248" i="14"/>
  <c r="BS248" i="14"/>
  <c r="BK248" i="14"/>
  <c r="BC248" i="14"/>
  <c r="AU248" i="14"/>
  <c r="AM248" i="14"/>
  <c r="AE248" i="14"/>
  <c r="W248" i="14"/>
  <c r="EL248" i="14"/>
  <c r="ED248" i="14"/>
  <c r="DV248" i="14"/>
  <c r="DN248" i="14"/>
  <c r="DF248" i="14"/>
  <c r="CX248" i="14"/>
  <c r="CP248" i="14"/>
  <c r="CH248" i="14"/>
  <c r="BZ248" i="14"/>
  <c r="BR248" i="14"/>
  <c r="BJ248" i="14"/>
  <c r="BB248" i="14"/>
  <c r="AT248" i="14"/>
  <c r="AL248" i="14"/>
  <c r="AD248" i="14"/>
  <c r="V248" i="14"/>
  <c r="N248" i="14"/>
  <c r="EK248" i="14"/>
  <c r="EC248" i="14"/>
  <c r="DU248" i="14"/>
  <c r="DM248" i="14"/>
  <c r="DE248" i="14"/>
  <c r="CW248" i="14"/>
  <c r="CO248" i="14"/>
  <c r="CG248" i="14"/>
  <c r="BY248" i="14"/>
  <c r="BQ248" i="14"/>
  <c r="BI248" i="14"/>
  <c r="BA248" i="14"/>
  <c r="AS248" i="14"/>
  <c r="AK248" i="14"/>
  <c r="AC248" i="14"/>
  <c r="U248" i="14"/>
  <c r="EJ248" i="14"/>
  <c r="EB248" i="14"/>
  <c r="DT248" i="14"/>
  <c r="DL248" i="14"/>
  <c r="DD248" i="14"/>
  <c r="CV248" i="14"/>
  <c r="CN248" i="14"/>
  <c r="CF248" i="14"/>
  <c r="BX248" i="14"/>
  <c r="BP248" i="14"/>
  <c r="BH248" i="14"/>
  <c r="AZ248" i="14"/>
  <c r="AR248" i="14"/>
  <c r="AJ248" i="14"/>
  <c r="AB248" i="14"/>
  <c r="T248" i="14"/>
  <c r="EI248" i="14"/>
  <c r="EA248" i="14"/>
  <c r="DS248" i="14"/>
  <c r="DK248" i="14"/>
  <c r="DC248" i="14"/>
  <c r="CU248" i="14"/>
  <c r="CM248" i="14"/>
  <c r="CE248" i="14"/>
  <c r="BW248" i="14"/>
  <c r="BO248" i="14"/>
  <c r="BG248" i="14"/>
  <c r="AY248" i="14"/>
  <c r="AQ248" i="14"/>
  <c r="AI248" i="14"/>
  <c r="AA248" i="14"/>
  <c r="S248" i="14"/>
  <c r="EJ194" i="14"/>
  <c r="EB194" i="14"/>
  <c r="DT194" i="14"/>
  <c r="DL194" i="14"/>
  <c r="DD194" i="14"/>
  <c r="CV194" i="14"/>
  <c r="CN194" i="14"/>
  <c r="CF194" i="14"/>
  <c r="BX194" i="14"/>
  <c r="BP194" i="14"/>
  <c r="BH194" i="14"/>
  <c r="AZ194" i="14"/>
  <c r="AR194" i="14"/>
  <c r="AJ194" i="14"/>
  <c r="AB194" i="14"/>
  <c r="T194" i="14"/>
  <c r="EI194" i="14"/>
  <c r="EA194" i="14"/>
  <c r="DS194" i="14"/>
  <c r="DK194" i="14"/>
  <c r="DC194" i="14"/>
  <c r="CU194" i="14"/>
  <c r="CM194" i="14"/>
  <c r="CE194" i="14"/>
  <c r="BW194" i="14"/>
  <c r="BO194" i="14"/>
  <c r="BG194" i="14"/>
  <c r="AY194" i="14"/>
  <c r="AQ194" i="14"/>
  <c r="AI194" i="14"/>
  <c r="AA194" i="14"/>
  <c r="S194" i="14"/>
  <c r="EH194" i="14"/>
  <c r="DZ194" i="14"/>
  <c r="DR194" i="14"/>
  <c r="DJ194" i="14"/>
  <c r="DB194" i="14"/>
  <c r="CT194" i="14"/>
  <c r="CL194" i="14"/>
  <c r="CD194" i="14"/>
  <c r="BV194" i="14"/>
  <c r="BN194" i="14"/>
  <c r="BF194" i="14"/>
  <c r="AX194" i="14"/>
  <c r="AP194" i="14"/>
  <c r="AH194" i="14"/>
  <c r="Z194" i="14"/>
  <c r="R194" i="14"/>
  <c r="EG194" i="14"/>
  <c r="DY194" i="14"/>
  <c r="DQ194" i="14"/>
  <c r="DI194" i="14"/>
  <c r="DA194" i="14"/>
  <c r="CS194" i="14"/>
  <c r="CK194" i="14"/>
  <c r="CC194" i="14"/>
  <c r="BU194" i="14"/>
  <c r="BM194" i="14"/>
  <c r="BE194" i="14"/>
  <c r="AW194" i="14"/>
  <c r="AO194" i="14"/>
  <c r="AG194" i="14"/>
  <c r="Y194" i="14"/>
  <c r="Q194" i="14"/>
  <c r="EF194" i="14"/>
  <c r="DX194" i="14"/>
  <c r="DP194" i="14"/>
  <c r="DH194" i="14"/>
  <c r="CZ194" i="14"/>
  <c r="CR194" i="14"/>
  <c r="CJ194" i="14"/>
  <c r="CB194" i="14"/>
  <c r="BT194" i="14"/>
  <c r="BL194" i="14"/>
  <c r="BD194" i="14"/>
  <c r="AV194" i="14"/>
  <c r="AN194" i="14"/>
  <c r="AF194" i="14"/>
  <c r="X194" i="14"/>
  <c r="P194" i="14"/>
  <c r="EM194" i="14"/>
  <c r="EE194" i="14"/>
  <c r="DW194" i="14"/>
  <c r="DO194" i="14"/>
  <c r="DG194" i="14"/>
  <c r="CY194" i="14"/>
  <c r="CQ194" i="14"/>
  <c r="CI194" i="14"/>
  <c r="CA194" i="14"/>
  <c r="BS194" i="14"/>
  <c r="BK194" i="14"/>
  <c r="BC194" i="14"/>
  <c r="AU194" i="14"/>
  <c r="AM194" i="14"/>
  <c r="AE194" i="14"/>
  <c r="W194" i="14"/>
  <c r="EL194" i="14"/>
  <c r="ED194" i="14"/>
  <c r="DV194" i="14"/>
  <c r="DN194" i="14"/>
  <c r="DF194" i="14"/>
  <c r="CX194" i="14"/>
  <c r="CP194" i="14"/>
  <c r="CH194" i="14"/>
  <c r="BZ194" i="14"/>
  <c r="BR194" i="14"/>
  <c r="BJ194" i="14"/>
  <c r="BB194" i="14"/>
  <c r="AT194" i="14"/>
  <c r="AL194" i="14"/>
  <c r="AD194" i="14"/>
  <c r="V194" i="14"/>
  <c r="N194" i="14"/>
  <c r="EK194" i="14"/>
  <c r="BY194" i="14"/>
  <c r="EC194" i="14"/>
  <c r="BQ194" i="14"/>
  <c r="DU194" i="14"/>
  <c r="BI194" i="14"/>
  <c r="DM194" i="14"/>
  <c r="BA194" i="14"/>
  <c r="DE194" i="14"/>
  <c r="AS194" i="14"/>
  <c r="CW194" i="14"/>
  <c r="AK194" i="14"/>
  <c r="CO194" i="14"/>
  <c r="AC194" i="14"/>
  <c r="CG194" i="14"/>
  <c r="U194" i="14"/>
  <c r="EH335" i="14"/>
  <c r="DZ335" i="14"/>
  <c r="DR335" i="14"/>
  <c r="DJ335" i="14"/>
  <c r="DB335" i="14"/>
  <c r="CT335" i="14"/>
  <c r="CL335" i="14"/>
  <c r="CD335" i="14"/>
  <c r="BV335" i="14"/>
  <c r="BN335" i="14"/>
  <c r="BF335" i="14"/>
  <c r="AX335" i="14"/>
  <c r="AP335" i="14"/>
  <c r="AH335" i="14"/>
  <c r="Z335" i="14"/>
  <c r="R335" i="14"/>
  <c r="EG335" i="14"/>
  <c r="DY335" i="14"/>
  <c r="DQ335" i="14"/>
  <c r="DI335" i="14"/>
  <c r="DA335" i="14"/>
  <c r="CS335" i="14"/>
  <c r="CK335" i="14"/>
  <c r="CC335" i="14"/>
  <c r="BU335" i="14"/>
  <c r="BM335" i="14"/>
  <c r="BE335" i="14"/>
  <c r="AW335" i="14"/>
  <c r="AO335" i="14"/>
  <c r="AG335" i="14"/>
  <c r="Y335" i="14"/>
  <c r="Q335" i="14"/>
  <c r="EF335" i="14"/>
  <c r="DX335" i="14"/>
  <c r="DP335" i="14"/>
  <c r="DH335" i="14"/>
  <c r="CZ335" i="14"/>
  <c r="CR335" i="14"/>
  <c r="CJ335" i="14"/>
  <c r="CB335" i="14"/>
  <c r="BT335" i="14"/>
  <c r="BL335" i="14"/>
  <c r="BD335" i="14"/>
  <c r="AV335" i="14"/>
  <c r="AN335" i="14"/>
  <c r="AF335" i="14"/>
  <c r="X335" i="14"/>
  <c r="P335" i="14"/>
  <c r="EM335" i="14"/>
  <c r="EE335" i="14"/>
  <c r="DW335" i="14"/>
  <c r="DO335" i="14"/>
  <c r="DG335" i="14"/>
  <c r="CY335" i="14"/>
  <c r="CQ335" i="14"/>
  <c r="CI335" i="14"/>
  <c r="CA335" i="14"/>
  <c r="BS335" i="14"/>
  <c r="BK335" i="14"/>
  <c r="BC335" i="14"/>
  <c r="AU335" i="14"/>
  <c r="AM335" i="14"/>
  <c r="AE335" i="14"/>
  <c r="W335" i="14"/>
  <c r="EL335" i="14"/>
  <c r="ED335" i="14"/>
  <c r="DV335" i="14"/>
  <c r="DN335" i="14"/>
  <c r="DF335" i="14"/>
  <c r="CX335" i="14"/>
  <c r="CP335" i="14"/>
  <c r="CH335" i="14"/>
  <c r="BZ335" i="14"/>
  <c r="BR335" i="14"/>
  <c r="BJ335" i="14"/>
  <c r="BB335" i="14"/>
  <c r="AT335" i="14"/>
  <c r="AL335" i="14"/>
  <c r="AD335" i="14"/>
  <c r="V335" i="14"/>
  <c r="N335" i="14"/>
  <c r="EK335" i="14"/>
  <c r="EC335" i="14"/>
  <c r="DU335" i="14"/>
  <c r="DM335" i="14"/>
  <c r="DE335" i="14"/>
  <c r="CW335" i="14"/>
  <c r="CO335" i="14"/>
  <c r="CG335" i="14"/>
  <c r="BY335" i="14"/>
  <c r="BQ335" i="14"/>
  <c r="BI335" i="14"/>
  <c r="BA335" i="14"/>
  <c r="AS335" i="14"/>
  <c r="AK335" i="14"/>
  <c r="AC335" i="14"/>
  <c r="U335" i="14"/>
  <c r="EI335" i="14"/>
  <c r="EA335" i="14"/>
  <c r="DS335" i="14"/>
  <c r="DK335" i="14"/>
  <c r="DC335" i="14"/>
  <c r="CU335" i="14"/>
  <c r="CM335" i="14"/>
  <c r="CE335" i="14"/>
  <c r="BW335" i="14"/>
  <c r="BO335" i="14"/>
  <c r="BG335" i="14"/>
  <c r="AY335" i="14"/>
  <c r="AQ335" i="14"/>
  <c r="AI335" i="14"/>
  <c r="AA335" i="14"/>
  <c r="S335" i="14"/>
  <c r="CF335" i="14"/>
  <c r="T335" i="14"/>
  <c r="EJ335" i="14"/>
  <c r="BX335" i="14"/>
  <c r="EB335" i="14"/>
  <c r="BP335" i="14"/>
  <c r="DT335" i="14"/>
  <c r="BH335" i="14"/>
  <c r="DL335" i="14"/>
  <c r="AZ335" i="14"/>
  <c r="DD335" i="14"/>
  <c r="AR335" i="14"/>
  <c r="CV335" i="14"/>
  <c r="AJ335" i="14"/>
  <c r="CN335" i="14"/>
  <c r="AB335" i="14"/>
  <c r="EH333" i="14"/>
  <c r="DZ333" i="14"/>
  <c r="DR333" i="14"/>
  <c r="DJ333" i="14"/>
  <c r="DB333" i="14"/>
  <c r="CT333" i="14"/>
  <c r="CL333" i="14"/>
  <c r="CD333" i="14"/>
  <c r="BV333" i="14"/>
  <c r="BN333" i="14"/>
  <c r="BF333" i="14"/>
  <c r="AX333" i="14"/>
  <c r="AP333" i="14"/>
  <c r="AH333" i="14"/>
  <c r="Z333" i="14"/>
  <c r="R333" i="14"/>
  <c r="EG333" i="14"/>
  <c r="DY333" i="14"/>
  <c r="DQ333" i="14"/>
  <c r="DI333" i="14"/>
  <c r="DA333" i="14"/>
  <c r="CS333" i="14"/>
  <c r="CK333" i="14"/>
  <c r="CC333" i="14"/>
  <c r="BU333" i="14"/>
  <c r="BM333" i="14"/>
  <c r="BE333" i="14"/>
  <c r="AW333" i="14"/>
  <c r="AO333" i="14"/>
  <c r="AG333" i="14"/>
  <c r="Y333" i="14"/>
  <c r="Q333" i="14"/>
  <c r="EF333" i="14"/>
  <c r="DX333" i="14"/>
  <c r="DP333" i="14"/>
  <c r="DH333" i="14"/>
  <c r="CZ333" i="14"/>
  <c r="CR333" i="14"/>
  <c r="CJ333" i="14"/>
  <c r="CB333" i="14"/>
  <c r="BT333" i="14"/>
  <c r="BL333" i="14"/>
  <c r="BD333" i="14"/>
  <c r="AV333" i="14"/>
  <c r="AN333" i="14"/>
  <c r="AF333" i="14"/>
  <c r="X333" i="14"/>
  <c r="P333" i="14"/>
  <c r="EM333" i="14"/>
  <c r="EE333" i="14"/>
  <c r="DW333" i="14"/>
  <c r="DO333" i="14"/>
  <c r="DG333" i="14"/>
  <c r="CY333" i="14"/>
  <c r="CQ333" i="14"/>
  <c r="CI333" i="14"/>
  <c r="CA333" i="14"/>
  <c r="BS333" i="14"/>
  <c r="BK333" i="14"/>
  <c r="BC333" i="14"/>
  <c r="AU333" i="14"/>
  <c r="AM333" i="14"/>
  <c r="AE333" i="14"/>
  <c r="W333" i="14"/>
  <c r="EL333" i="14"/>
  <c r="ED333" i="14"/>
  <c r="DV333" i="14"/>
  <c r="DN333" i="14"/>
  <c r="DF333" i="14"/>
  <c r="CX333" i="14"/>
  <c r="CP333" i="14"/>
  <c r="CH333" i="14"/>
  <c r="BZ333" i="14"/>
  <c r="BR333" i="14"/>
  <c r="BJ333" i="14"/>
  <c r="BB333" i="14"/>
  <c r="AT333" i="14"/>
  <c r="AL333" i="14"/>
  <c r="AD333" i="14"/>
  <c r="V333" i="14"/>
  <c r="N333" i="14"/>
  <c r="EK333" i="14"/>
  <c r="EC333" i="14"/>
  <c r="DU333" i="14"/>
  <c r="DM333" i="14"/>
  <c r="DE333" i="14"/>
  <c r="CW333" i="14"/>
  <c r="CO333" i="14"/>
  <c r="CG333" i="14"/>
  <c r="BY333" i="14"/>
  <c r="BQ333" i="14"/>
  <c r="BI333" i="14"/>
  <c r="BA333" i="14"/>
  <c r="AS333" i="14"/>
  <c r="AK333" i="14"/>
  <c r="AC333" i="14"/>
  <c r="U333" i="14"/>
  <c r="EI333" i="14"/>
  <c r="EA333" i="14"/>
  <c r="DS333" i="14"/>
  <c r="DK333" i="14"/>
  <c r="DC333" i="14"/>
  <c r="CU333" i="14"/>
  <c r="CM333" i="14"/>
  <c r="CE333" i="14"/>
  <c r="BW333" i="14"/>
  <c r="BO333" i="14"/>
  <c r="BG333" i="14"/>
  <c r="AY333" i="14"/>
  <c r="AQ333" i="14"/>
  <c r="AI333" i="14"/>
  <c r="AA333" i="14"/>
  <c r="S333" i="14"/>
  <c r="CN333" i="14"/>
  <c r="AB333" i="14"/>
  <c r="CF333" i="14"/>
  <c r="T333" i="14"/>
  <c r="EJ333" i="14"/>
  <c r="BX333" i="14"/>
  <c r="EB333" i="14"/>
  <c r="BP333" i="14"/>
  <c r="DT333" i="14"/>
  <c r="BH333" i="14"/>
  <c r="DL333" i="14"/>
  <c r="AZ333" i="14"/>
  <c r="DD333" i="14"/>
  <c r="AR333" i="14"/>
  <c r="CV333" i="14"/>
  <c r="AJ333" i="14"/>
  <c r="EI273" i="14"/>
  <c r="EA273" i="14"/>
  <c r="DS273" i="14"/>
  <c r="DK273" i="14"/>
  <c r="DC273" i="14"/>
  <c r="CU273" i="14"/>
  <c r="CM273" i="14"/>
  <c r="CE273" i="14"/>
  <c r="BW273" i="14"/>
  <c r="BO273" i="14"/>
  <c r="BG273" i="14"/>
  <c r="AY273" i="14"/>
  <c r="AQ273" i="14"/>
  <c r="AI273" i="14"/>
  <c r="AA273" i="14"/>
  <c r="S273" i="14"/>
  <c r="EH273" i="14"/>
  <c r="DZ273" i="14"/>
  <c r="DR273" i="14"/>
  <c r="DJ273" i="14"/>
  <c r="DB273" i="14"/>
  <c r="CT273" i="14"/>
  <c r="CL273" i="14"/>
  <c r="CD273" i="14"/>
  <c r="BV273" i="14"/>
  <c r="BN273" i="14"/>
  <c r="BF273" i="14"/>
  <c r="AX273" i="14"/>
  <c r="AP273" i="14"/>
  <c r="AH273" i="14"/>
  <c r="Z273" i="14"/>
  <c r="R273" i="14"/>
  <c r="EG273" i="14"/>
  <c r="DY273" i="14"/>
  <c r="DQ273" i="14"/>
  <c r="DI273" i="14"/>
  <c r="DA273" i="14"/>
  <c r="CS273" i="14"/>
  <c r="CK273" i="14"/>
  <c r="CC273" i="14"/>
  <c r="BU273" i="14"/>
  <c r="BM273" i="14"/>
  <c r="BE273" i="14"/>
  <c r="AW273" i="14"/>
  <c r="AO273" i="14"/>
  <c r="AG273" i="14"/>
  <c r="Y273" i="14"/>
  <c r="Q273" i="14"/>
  <c r="EF273" i="14"/>
  <c r="DX273" i="14"/>
  <c r="DP273" i="14"/>
  <c r="DH273" i="14"/>
  <c r="CZ273" i="14"/>
  <c r="CR273" i="14"/>
  <c r="CJ273" i="14"/>
  <c r="CB273" i="14"/>
  <c r="BT273" i="14"/>
  <c r="BL273" i="14"/>
  <c r="BD273" i="14"/>
  <c r="AV273" i="14"/>
  <c r="AN273" i="14"/>
  <c r="AF273" i="14"/>
  <c r="X273" i="14"/>
  <c r="EM273" i="14"/>
  <c r="EE273" i="14"/>
  <c r="DW273" i="14"/>
  <c r="DO273" i="14"/>
  <c r="DG273" i="14"/>
  <c r="CY273" i="14"/>
  <c r="CQ273" i="14"/>
  <c r="CI273" i="14"/>
  <c r="CA273" i="14"/>
  <c r="BS273" i="14"/>
  <c r="BK273" i="14"/>
  <c r="BC273" i="14"/>
  <c r="AU273" i="14"/>
  <c r="AM273" i="14"/>
  <c r="AE273" i="14"/>
  <c r="W273" i="14"/>
  <c r="EL273" i="14"/>
  <c r="ED273" i="14"/>
  <c r="DV273" i="14"/>
  <c r="DN273" i="14"/>
  <c r="DF273" i="14"/>
  <c r="CX273" i="14"/>
  <c r="CP273" i="14"/>
  <c r="CH273" i="14"/>
  <c r="BZ273" i="14"/>
  <c r="BR273" i="14"/>
  <c r="BJ273" i="14"/>
  <c r="BB273" i="14"/>
  <c r="AT273" i="14"/>
  <c r="AL273" i="14"/>
  <c r="AD273" i="14"/>
  <c r="V273" i="14"/>
  <c r="N273" i="14"/>
  <c r="DL273" i="14"/>
  <c r="CF273" i="14"/>
  <c r="AZ273" i="14"/>
  <c r="T273" i="14"/>
  <c r="EK273" i="14"/>
  <c r="DE273" i="14"/>
  <c r="BY273" i="14"/>
  <c r="AS273" i="14"/>
  <c r="P273" i="14"/>
  <c r="EJ273" i="14"/>
  <c r="DD273" i="14"/>
  <c r="BX273" i="14"/>
  <c r="AR273" i="14"/>
  <c r="EC273" i="14"/>
  <c r="CW273" i="14"/>
  <c r="BQ273" i="14"/>
  <c r="AK273" i="14"/>
  <c r="EB273" i="14"/>
  <c r="CV273" i="14"/>
  <c r="BP273" i="14"/>
  <c r="AJ273" i="14"/>
  <c r="DU273" i="14"/>
  <c r="CO273" i="14"/>
  <c r="BI273" i="14"/>
  <c r="AC273" i="14"/>
  <c r="DT273" i="14"/>
  <c r="CN273" i="14"/>
  <c r="BH273" i="14"/>
  <c r="AB273" i="14"/>
  <c r="DM273" i="14"/>
  <c r="CG273" i="14"/>
  <c r="BA273" i="14"/>
  <c r="U273" i="14"/>
  <c r="EJ222" i="14"/>
  <c r="EB222" i="14"/>
  <c r="DT222" i="14"/>
  <c r="DL222" i="14"/>
  <c r="DD222" i="14"/>
  <c r="CV222" i="14"/>
  <c r="CN222" i="14"/>
  <c r="CF222" i="14"/>
  <c r="BX222" i="14"/>
  <c r="BP222" i="14"/>
  <c r="BH222" i="14"/>
  <c r="AZ222" i="14"/>
  <c r="AR222" i="14"/>
  <c r="AJ222" i="14"/>
  <c r="AB222" i="14"/>
  <c r="T222" i="14"/>
  <c r="EI222" i="14"/>
  <c r="EA222" i="14"/>
  <c r="DS222" i="14"/>
  <c r="DK222" i="14"/>
  <c r="DC222" i="14"/>
  <c r="CU222" i="14"/>
  <c r="CM222" i="14"/>
  <c r="CE222" i="14"/>
  <c r="BW222" i="14"/>
  <c r="BO222" i="14"/>
  <c r="BG222" i="14"/>
  <c r="AY222" i="14"/>
  <c r="AQ222" i="14"/>
  <c r="AI222" i="14"/>
  <c r="AA222" i="14"/>
  <c r="S222" i="14"/>
  <c r="EH222" i="14"/>
  <c r="DZ222" i="14"/>
  <c r="DR222" i="14"/>
  <c r="DJ222" i="14"/>
  <c r="DB222" i="14"/>
  <c r="CT222" i="14"/>
  <c r="CL222" i="14"/>
  <c r="CD222" i="14"/>
  <c r="BV222" i="14"/>
  <c r="BN222" i="14"/>
  <c r="BF222" i="14"/>
  <c r="AX222" i="14"/>
  <c r="AP222" i="14"/>
  <c r="AH222" i="14"/>
  <c r="Z222" i="14"/>
  <c r="R222" i="14"/>
  <c r="EG222" i="14"/>
  <c r="DY222" i="14"/>
  <c r="DQ222" i="14"/>
  <c r="DI222" i="14"/>
  <c r="DA222" i="14"/>
  <c r="CS222" i="14"/>
  <c r="CK222" i="14"/>
  <c r="CC222" i="14"/>
  <c r="BU222" i="14"/>
  <c r="BM222" i="14"/>
  <c r="BE222" i="14"/>
  <c r="AW222" i="14"/>
  <c r="AO222" i="14"/>
  <c r="AG222" i="14"/>
  <c r="Y222" i="14"/>
  <c r="Q222" i="14"/>
  <c r="EF222" i="14"/>
  <c r="DX222" i="14"/>
  <c r="DP222" i="14"/>
  <c r="DH222" i="14"/>
  <c r="CZ222" i="14"/>
  <c r="CR222" i="14"/>
  <c r="CJ222" i="14"/>
  <c r="CB222" i="14"/>
  <c r="BT222" i="14"/>
  <c r="BL222" i="14"/>
  <c r="BD222" i="14"/>
  <c r="AV222" i="14"/>
  <c r="AN222" i="14"/>
  <c r="AF222" i="14"/>
  <c r="X222" i="14"/>
  <c r="P222" i="14"/>
  <c r="EM222" i="14"/>
  <c r="EE222" i="14"/>
  <c r="DW222" i="14"/>
  <c r="DO222" i="14"/>
  <c r="DG222" i="14"/>
  <c r="CY222" i="14"/>
  <c r="CQ222" i="14"/>
  <c r="CI222" i="14"/>
  <c r="CA222" i="14"/>
  <c r="BS222" i="14"/>
  <c r="BK222" i="14"/>
  <c r="BC222" i="14"/>
  <c r="AU222" i="14"/>
  <c r="AM222" i="14"/>
  <c r="AE222" i="14"/>
  <c r="W222" i="14"/>
  <c r="EL222" i="14"/>
  <c r="ED222" i="14"/>
  <c r="DV222" i="14"/>
  <c r="DN222" i="14"/>
  <c r="DF222" i="14"/>
  <c r="CX222" i="14"/>
  <c r="CP222" i="14"/>
  <c r="CH222" i="14"/>
  <c r="BZ222" i="14"/>
  <c r="BR222" i="14"/>
  <c r="BJ222" i="14"/>
  <c r="BB222" i="14"/>
  <c r="AT222" i="14"/>
  <c r="AL222" i="14"/>
  <c r="AD222" i="14"/>
  <c r="V222" i="14"/>
  <c r="N222" i="14"/>
  <c r="EK222" i="14"/>
  <c r="EC222" i="14"/>
  <c r="DU222" i="14"/>
  <c r="DM222" i="14"/>
  <c r="DE222" i="14"/>
  <c r="CW222" i="14"/>
  <c r="CO222" i="14"/>
  <c r="CG222" i="14"/>
  <c r="BY222" i="14"/>
  <c r="BQ222" i="14"/>
  <c r="BI222" i="14"/>
  <c r="BA222" i="14"/>
  <c r="AS222" i="14"/>
  <c r="AK222" i="14"/>
  <c r="AC222" i="14"/>
  <c r="U222" i="14"/>
  <c r="EL125" i="14"/>
  <c r="ED125" i="14"/>
  <c r="DV125" i="14"/>
  <c r="DN125" i="14"/>
  <c r="DF125" i="14"/>
  <c r="CX125" i="14"/>
  <c r="CP125" i="14"/>
  <c r="CH125" i="14"/>
  <c r="BZ125" i="14"/>
  <c r="BR125" i="14"/>
  <c r="BJ125" i="14"/>
  <c r="BB125" i="14"/>
  <c r="AT125" i="14"/>
  <c r="AL125" i="14"/>
  <c r="AD125" i="14"/>
  <c r="V125" i="14"/>
  <c r="N125" i="14"/>
  <c r="EK125" i="14"/>
  <c r="EC125" i="14"/>
  <c r="DU125" i="14"/>
  <c r="DM125" i="14"/>
  <c r="DE125" i="14"/>
  <c r="CW125" i="14"/>
  <c r="CO125" i="14"/>
  <c r="CG125" i="14"/>
  <c r="BY125" i="14"/>
  <c r="BQ125" i="14"/>
  <c r="BI125" i="14"/>
  <c r="BA125" i="14"/>
  <c r="AS125" i="14"/>
  <c r="AK125" i="14"/>
  <c r="AC125" i="14"/>
  <c r="U125" i="14"/>
  <c r="EJ125" i="14"/>
  <c r="EB125" i="14"/>
  <c r="DT125" i="14"/>
  <c r="DL125" i="14"/>
  <c r="DD125" i="14"/>
  <c r="CV125" i="14"/>
  <c r="CN125" i="14"/>
  <c r="CF125" i="14"/>
  <c r="BX125" i="14"/>
  <c r="BP125" i="14"/>
  <c r="BH125" i="14"/>
  <c r="AZ125" i="14"/>
  <c r="AR125" i="14"/>
  <c r="AJ125" i="14"/>
  <c r="AB125" i="14"/>
  <c r="T125" i="14"/>
  <c r="EI125" i="14"/>
  <c r="EA125" i="14"/>
  <c r="DS125" i="14"/>
  <c r="DK125" i="14"/>
  <c r="DC125" i="14"/>
  <c r="CU125" i="14"/>
  <c r="CM125" i="14"/>
  <c r="CE125" i="14"/>
  <c r="BW125" i="14"/>
  <c r="BO125" i="14"/>
  <c r="BG125" i="14"/>
  <c r="AY125" i="14"/>
  <c r="AQ125" i="14"/>
  <c r="AI125" i="14"/>
  <c r="AA125" i="14"/>
  <c r="S125" i="14"/>
  <c r="EH125" i="14"/>
  <c r="DZ125" i="14"/>
  <c r="DR125" i="14"/>
  <c r="DJ125" i="14"/>
  <c r="DB125" i="14"/>
  <c r="CT125" i="14"/>
  <c r="CL125" i="14"/>
  <c r="CD125" i="14"/>
  <c r="BV125" i="14"/>
  <c r="BN125" i="14"/>
  <c r="BF125" i="14"/>
  <c r="AX125" i="14"/>
  <c r="AP125" i="14"/>
  <c r="AH125" i="14"/>
  <c r="Z125" i="14"/>
  <c r="R125" i="14"/>
  <c r="EG125" i="14"/>
  <c r="DY125" i="14"/>
  <c r="DQ125" i="14"/>
  <c r="DI125" i="14"/>
  <c r="DA125" i="14"/>
  <c r="CS125" i="14"/>
  <c r="CK125" i="14"/>
  <c r="CC125" i="14"/>
  <c r="BU125" i="14"/>
  <c r="BM125" i="14"/>
  <c r="BE125" i="14"/>
  <c r="AW125" i="14"/>
  <c r="AO125" i="14"/>
  <c r="AG125" i="14"/>
  <c r="Y125" i="14"/>
  <c r="Q125" i="14"/>
  <c r="EF125" i="14"/>
  <c r="DX125" i="14"/>
  <c r="DP125" i="14"/>
  <c r="DH125" i="14"/>
  <c r="CZ125" i="14"/>
  <c r="CR125" i="14"/>
  <c r="CJ125" i="14"/>
  <c r="CB125" i="14"/>
  <c r="BT125" i="14"/>
  <c r="BL125" i="14"/>
  <c r="BD125" i="14"/>
  <c r="AV125" i="14"/>
  <c r="AN125" i="14"/>
  <c r="AF125" i="14"/>
  <c r="X125" i="14"/>
  <c r="P125" i="14"/>
  <c r="EM125" i="14"/>
  <c r="EE125" i="14"/>
  <c r="DW125" i="14"/>
  <c r="DO125" i="14"/>
  <c r="DG125" i="14"/>
  <c r="CY125" i="14"/>
  <c r="CQ125" i="14"/>
  <c r="CI125" i="14"/>
  <c r="CA125" i="14"/>
  <c r="BS125" i="14"/>
  <c r="BK125" i="14"/>
  <c r="BC125" i="14"/>
  <c r="AU125" i="14"/>
  <c r="AM125" i="14"/>
  <c r="AE125" i="14"/>
  <c r="W125" i="14"/>
  <c r="EH309" i="14"/>
  <c r="DZ309" i="14"/>
  <c r="DR309" i="14"/>
  <c r="DJ309" i="14"/>
  <c r="DB309" i="14"/>
  <c r="CT309" i="14"/>
  <c r="CL309" i="14"/>
  <c r="CD309" i="14"/>
  <c r="BV309" i="14"/>
  <c r="BN309" i="14"/>
  <c r="BF309" i="14"/>
  <c r="AX309" i="14"/>
  <c r="AP309" i="14"/>
  <c r="AH309" i="14"/>
  <c r="Z309" i="14"/>
  <c r="R309" i="14"/>
  <c r="EG309" i="14"/>
  <c r="DY309" i="14"/>
  <c r="DQ309" i="14"/>
  <c r="DI309" i="14"/>
  <c r="DA309" i="14"/>
  <c r="CS309" i="14"/>
  <c r="CK309" i="14"/>
  <c r="CC309" i="14"/>
  <c r="BU309" i="14"/>
  <c r="BM309" i="14"/>
  <c r="BE309" i="14"/>
  <c r="AW309" i="14"/>
  <c r="AO309" i="14"/>
  <c r="AG309" i="14"/>
  <c r="Y309" i="14"/>
  <c r="Q309" i="14"/>
  <c r="EF309" i="14"/>
  <c r="DX309" i="14"/>
  <c r="DP309" i="14"/>
  <c r="DH309" i="14"/>
  <c r="CZ309" i="14"/>
  <c r="CR309" i="14"/>
  <c r="CJ309" i="14"/>
  <c r="CB309" i="14"/>
  <c r="BT309" i="14"/>
  <c r="BL309" i="14"/>
  <c r="BD309" i="14"/>
  <c r="AV309" i="14"/>
  <c r="AN309" i="14"/>
  <c r="AF309" i="14"/>
  <c r="X309" i="14"/>
  <c r="P309" i="14"/>
  <c r="EM309" i="14"/>
  <c r="EE309" i="14"/>
  <c r="DW309" i="14"/>
  <c r="DO309" i="14"/>
  <c r="DG309" i="14"/>
  <c r="CY309" i="14"/>
  <c r="CQ309" i="14"/>
  <c r="CI309" i="14"/>
  <c r="CA309" i="14"/>
  <c r="BS309" i="14"/>
  <c r="BK309" i="14"/>
  <c r="BC309" i="14"/>
  <c r="AU309" i="14"/>
  <c r="AM309" i="14"/>
  <c r="AE309" i="14"/>
  <c r="W309" i="14"/>
  <c r="EL309" i="14"/>
  <c r="ED309" i="14"/>
  <c r="DV309" i="14"/>
  <c r="DN309" i="14"/>
  <c r="DF309" i="14"/>
  <c r="CX309" i="14"/>
  <c r="CP309" i="14"/>
  <c r="CH309" i="14"/>
  <c r="BZ309" i="14"/>
  <c r="BR309" i="14"/>
  <c r="BJ309" i="14"/>
  <c r="BB309" i="14"/>
  <c r="AT309" i="14"/>
  <c r="AL309" i="14"/>
  <c r="AD309" i="14"/>
  <c r="V309" i="14"/>
  <c r="N309" i="14"/>
  <c r="EK309" i="14"/>
  <c r="EC309" i="14"/>
  <c r="DU309" i="14"/>
  <c r="DM309" i="14"/>
  <c r="DE309" i="14"/>
  <c r="CW309" i="14"/>
  <c r="CO309" i="14"/>
  <c r="CG309" i="14"/>
  <c r="BY309" i="14"/>
  <c r="BQ309" i="14"/>
  <c r="BI309" i="14"/>
  <c r="BA309" i="14"/>
  <c r="AS309" i="14"/>
  <c r="AK309" i="14"/>
  <c r="AC309" i="14"/>
  <c r="U309" i="14"/>
  <c r="EI309" i="14"/>
  <c r="EA309" i="14"/>
  <c r="DS309" i="14"/>
  <c r="DK309" i="14"/>
  <c r="DC309" i="14"/>
  <c r="CU309" i="14"/>
  <c r="CM309" i="14"/>
  <c r="CE309" i="14"/>
  <c r="BW309" i="14"/>
  <c r="BO309" i="14"/>
  <c r="BG309" i="14"/>
  <c r="AY309" i="14"/>
  <c r="AQ309" i="14"/>
  <c r="AI309" i="14"/>
  <c r="AA309" i="14"/>
  <c r="S309" i="14"/>
  <c r="DT309" i="14"/>
  <c r="BH309" i="14"/>
  <c r="DL309" i="14"/>
  <c r="AZ309" i="14"/>
  <c r="DD309" i="14"/>
  <c r="AR309" i="14"/>
  <c r="CV309" i="14"/>
  <c r="AJ309" i="14"/>
  <c r="CN309" i="14"/>
  <c r="AB309" i="14"/>
  <c r="CF309" i="14"/>
  <c r="T309" i="14"/>
  <c r="EB309" i="14"/>
  <c r="BP309" i="14"/>
  <c r="EJ309" i="14"/>
  <c r="BX309" i="14"/>
  <c r="EH252" i="14"/>
  <c r="DZ252" i="14"/>
  <c r="DR252" i="14"/>
  <c r="DJ252" i="14"/>
  <c r="DB252" i="14"/>
  <c r="CT252" i="14"/>
  <c r="CL252" i="14"/>
  <c r="CD252" i="14"/>
  <c r="BV252" i="14"/>
  <c r="BN252" i="14"/>
  <c r="BF252" i="14"/>
  <c r="AX252" i="14"/>
  <c r="AP252" i="14"/>
  <c r="AH252" i="14"/>
  <c r="Z252" i="14"/>
  <c r="R252" i="14"/>
  <c r="EG252" i="14"/>
  <c r="DY252" i="14"/>
  <c r="DQ252" i="14"/>
  <c r="DI252" i="14"/>
  <c r="DA252" i="14"/>
  <c r="CS252" i="14"/>
  <c r="CK252" i="14"/>
  <c r="CC252" i="14"/>
  <c r="BU252" i="14"/>
  <c r="BM252" i="14"/>
  <c r="BE252" i="14"/>
  <c r="AW252" i="14"/>
  <c r="AO252" i="14"/>
  <c r="AG252" i="14"/>
  <c r="Y252" i="14"/>
  <c r="Q252" i="14"/>
  <c r="EF252" i="14"/>
  <c r="DX252" i="14"/>
  <c r="DP252" i="14"/>
  <c r="DH252" i="14"/>
  <c r="CZ252" i="14"/>
  <c r="CR252" i="14"/>
  <c r="CJ252" i="14"/>
  <c r="CB252" i="14"/>
  <c r="BT252" i="14"/>
  <c r="BL252" i="14"/>
  <c r="BD252" i="14"/>
  <c r="AV252" i="14"/>
  <c r="AN252" i="14"/>
  <c r="AF252" i="14"/>
  <c r="X252" i="14"/>
  <c r="P252" i="14"/>
  <c r="EM252" i="14"/>
  <c r="EE252" i="14"/>
  <c r="DW252" i="14"/>
  <c r="DO252" i="14"/>
  <c r="DG252" i="14"/>
  <c r="CY252" i="14"/>
  <c r="CQ252" i="14"/>
  <c r="CI252" i="14"/>
  <c r="CA252" i="14"/>
  <c r="BS252" i="14"/>
  <c r="BK252" i="14"/>
  <c r="BC252" i="14"/>
  <c r="AU252" i="14"/>
  <c r="AM252" i="14"/>
  <c r="AE252" i="14"/>
  <c r="W252" i="14"/>
  <c r="EL252" i="14"/>
  <c r="ED252" i="14"/>
  <c r="DV252" i="14"/>
  <c r="DN252" i="14"/>
  <c r="DF252" i="14"/>
  <c r="CX252" i="14"/>
  <c r="CP252" i="14"/>
  <c r="CH252" i="14"/>
  <c r="BZ252" i="14"/>
  <c r="BR252" i="14"/>
  <c r="BJ252" i="14"/>
  <c r="BB252" i="14"/>
  <c r="AT252" i="14"/>
  <c r="AL252" i="14"/>
  <c r="AD252" i="14"/>
  <c r="V252" i="14"/>
  <c r="N252" i="14"/>
  <c r="EK252" i="14"/>
  <c r="EC252" i="14"/>
  <c r="DU252" i="14"/>
  <c r="DM252" i="14"/>
  <c r="DE252" i="14"/>
  <c r="CW252" i="14"/>
  <c r="CO252" i="14"/>
  <c r="CG252" i="14"/>
  <c r="BY252" i="14"/>
  <c r="BQ252" i="14"/>
  <c r="BI252" i="14"/>
  <c r="BA252" i="14"/>
  <c r="AS252" i="14"/>
  <c r="AK252" i="14"/>
  <c r="AC252" i="14"/>
  <c r="U252" i="14"/>
  <c r="EJ252" i="14"/>
  <c r="EB252" i="14"/>
  <c r="DT252" i="14"/>
  <c r="DL252" i="14"/>
  <c r="DD252" i="14"/>
  <c r="CV252" i="14"/>
  <c r="CN252" i="14"/>
  <c r="CF252" i="14"/>
  <c r="BX252" i="14"/>
  <c r="BP252" i="14"/>
  <c r="BH252" i="14"/>
  <c r="AZ252" i="14"/>
  <c r="AR252" i="14"/>
  <c r="AJ252" i="14"/>
  <c r="AB252" i="14"/>
  <c r="T252" i="14"/>
  <c r="EI252" i="14"/>
  <c r="EA252" i="14"/>
  <c r="DS252" i="14"/>
  <c r="DK252" i="14"/>
  <c r="DC252" i="14"/>
  <c r="CU252" i="14"/>
  <c r="CM252" i="14"/>
  <c r="CE252" i="14"/>
  <c r="BW252" i="14"/>
  <c r="BO252" i="14"/>
  <c r="BG252" i="14"/>
  <c r="AY252" i="14"/>
  <c r="AQ252" i="14"/>
  <c r="AI252" i="14"/>
  <c r="AA252" i="14"/>
  <c r="S252" i="14"/>
  <c r="EJ198" i="14"/>
  <c r="EB198" i="14"/>
  <c r="DT198" i="14"/>
  <c r="DL198" i="14"/>
  <c r="DD198" i="14"/>
  <c r="CV198" i="14"/>
  <c r="CN198" i="14"/>
  <c r="CF198" i="14"/>
  <c r="BX198" i="14"/>
  <c r="BP198" i="14"/>
  <c r="BH198" i="14"/>
  <c r="AZ198" i="14"/>
  <c r="AR198" i="14"/>
  <c r="AJ198" i="14"/>
  <c r="AB198" i="14"/>
  <c r="T198" i="14"/>
  <c r="EI198" i="14"/>
  <c r="EA198" i="14"/>
  <c r="DS198" i="14"/>
  <c r="DK198" i="14"/>
  <c r="DC198" i="14"/>
  <c r="CU198" i="14"/>
  <c r="CM198" i="14"/>
  <c r="CE198" i="14"/>
  <c r="BW198" i="14"/>
  <c r="BO198" i="14"/>
  <c r="BG198" i="14"/>
  <c r="AY198" i="14"/>
  <c r="AQ198" i="14"/>
  <c r="AI198" i="14"/>
  <c r="AA198" i="14"/>
  <c r="S198" i="14"/>
  <c r="EH198" i="14"/>
  <c r="DZ198" i="14"/>
  <c r="DR198" i="14"/>
  <c r="DJ198" i="14"/>
  <c r="DB198" i="14"/>
  <c r="CT198" i="14"/>
  <c r="CL198" i="14"/>
  <c r="CD198" i="14"/>
  <c r="BV198" i="14"/>
  <c r="BN198" i="14"/>
  <c r="BF198" i="14"/>
  <c r="AX198" i="14"/>
  <c r="AP198" i="14"/>
  <c r="AH198" i="14"/>
  <c r="Z198" i="14"/>
  <c r="R198" i="14"/>
  <c r="EG198" i="14"/>
  <c r="DY198" i="14"/>
  <c r="DQ198" i="14"/>
  <c r="DI198" i="14"/>
  <c r="DA198" i="14"/>
  <c r="CS198" i="14"/>
  <c r="CK198" i="14"/>
  <c r="CC198" i="14"/>
  <c r="BU198" i="14"/>
  <c r="BM198" i="14"/>
  <c r="BE198" i="14"/>
  <c r="AW198" i="14"/>
  <c r="AO198" i="14"/>
  <c r="AG198" i="14"/>
  <c r="Y198" i="14"/>
  <c r="Q198" i="14"/>
  <c r="EF198" i="14"/>
  <c r="DX198" i="14"/>
  <c r="DP198" i="14"/>
  <c r="DH198" i="14"/>
  <c r="CZ198" i="14"/>
  <c r="CR198" i="14"/>
  <c r="CJ198" i="14"/>
  <c r="CB198" i="14"/>
  <c r="BT198" i="14"/>
  <c r="BL198" i="14"/>
  <c r="BD198" i="14"/>
  <c r="AV198" i="14"/>
  <c r="AN198" i="14"/>
  <c r="AF198" i="14"/>
  <c r="X198" i="14"/>
  <c r="P198" i="14"/>
  <c r="EM198" i="14"/>
  <c r="EE198" i="14"/>
  <c r="DW198" i="14"/>
  <c r="DO198" i="14"/>
  <c r="DG198" i="14"/>
  <c r="CY198" i="14"/>
  <c r="CQ198" i="14"/>
  <c r="CI198" i="14"/>
  <c r="CA198" i="14"/>
  <c r="BS198" i="14"/>
  <c r="BK198" i="14"/>
  <c r="BC198" i="14"/>
  <c r="AU198" i="14"/>
  <c r="AM198" i="14"/>
  <c r="AE198" i="14"/>
  <c r="W198" i="14"/>
  <c r="EL198" i="14"/>
  <c r="ED198" i="14"/>
  <c r="DV198" i="14"/>
  <c r="DN198" i="14"/>
  <c r="DF198" i="14"/>
  <c r="CX198" i="14"/>
  <c r="CP198" i="14"/>
  <c r="CH198" i="14"/>
  <c r="BZ198" i="14"/>
  <c r="BR198" i="14"/>
  <c r="BJ198" i="14"/>
  <c r="BB198" i="14"/>
  <c r="AT198" i="14"/>
  <c r="AL198" i="14"/>
  <c r="AD198" i="14"/>
  <c r="V198" i="14"/>
  <c r="N198" i="14"/>
  <c r="CO198" i="14"/>
  <c r="AC198" i="14"/>
  <c r="CG198" i="14"/>
  <c r="U198" i="14"/>
  <c r="EK198" i="14"/>
  <c r="BY198" i="14"/>
  <c r="EC198" i="14"/>
  <c r="BQ198" i="14"/>
  <c r="DU198" i="14"/>
  <c r="BI198" i="14"/>
  <c r="DM198" i="14"/>
  <c r="BA198" i="14"/>
  <c r="DE198" i="14"/>
  <c r="AS198" i="14"/>
  <c r="CW198" i="14"/>
  <c r="AK198" i="14"/>
  <c r="EL149" i="14"/>
  <c r="ED149" i="14"/>
  <c r="DV149" i="14"/>
  <c r="DN149" i="14"/>
  <c r="DF149" i="14"/>
  <c r="CX149" i="14"/>
  <c r="CP149" i="14"/>
  <c r="CH149" i="14"/>
  <c r="BZ149" i="14"/>
  <c r="BR149" i="14"/>
  <c r="BJ149" i="14"/>
  <c r="BB149" i="14"/>
  <c r="AT149" i="14"/>
  <c r="AL149" i="14"/>
  <c r="AD149" i="14"/>
  <c r="V149" i="14"/>
  <c r="N149" i="14"/>
  <c r="EK149" i="14"/>
  <c r="EC149" i="14"/>
  <c r="DU149" i="14"/>
  <c r="DM149" i="14"/>
  <c r="DE149" i="14"/>
  <c r="CW149" i="14"/>
  <c r="CO149" i="14"/>
  <c r="CG149" i="14"/>
  <c r="BY149" i="14"/>
  <c r="BQ149" i="14"/>
  <c r="BI149" i="14"/>
  <c r="BA149" i="14"/>
  <c r="AS149" i="14"/>
  <c r="AK149" i="14"/>
  <c r="AC149" i="14"/>
  <c r="U149" i="14"/>
  <c r="EJ149" i="14"/>
  <c r="EB149" i="14"/>
  <c r="DT149" i="14"/>
  <c r="DL149" i="14"/>
  <c r="DD149" i="14"/>
  <c r="CV149" i="14"/>
  <c r="CN149" i="14"/>
  <c r="CF149" i="14"/>
  <c r="BX149" i="14"/>
  <c r="BP149" i="14"/>
  <c r="BH149" i="14"/>
  <c r="AZ149" i="14"/>
  <c r="AR149" i="14"/>
  <c r="AJ149" i="14"/>
  <c r="AB149" i="14"/>
  <c r="T149" i="14"/>
  <c r="EI149" i="14"/>
  <c r="EA149" i="14"/>
  <c r="DS149" i="14"/>
  <c r="DK149" i="14"/>
  <c r="DC149" i="14"/>
  <c r="CU149" i="14"/>
  <c r="CM149" i="14"/>
  <c r="CE149" i="14"/>
  <c r="BW149" i="14"/>
  <c r="BO149" i="14"/>
  <c r="BG149" i="14"/>
  <c r="AY149" i="14"/>
  <c r="AQ149" i="14"/>
  <c r="AI149" i="14"/>
  <c r="AA149" i="14"/>
  <c r="S149" i="14"/>
  <c r="EH149" i="14"/>
  <c r="DZ149" i="14"/>
  <c r="DR149" i="14"/>
  <c r="DJ149" i="14"/>
  <c r="DB149" i="14"/>
  <c r="CT149" i="14"/>
  <c r="CL149" i="14"/>
  <c r="CD149" i="14"/>
  <c r="BV149" i="14"/>
  <c r="BN149" i="14"/>
  <c r="BF149" i="14"/>
  <c r="AX149" i="14"/>
  <c r="AP149" i="14"/>
  <c r="AH149" i="14"/>
  <c r="Z149" i="14"/>
  <c r="R149" i="14"/>
  <c r="EG149" i="14"/>
  <c r="DY149" i="14"/>
  <c r="DQ149" i="14"/>
  <c r="DI149" i="14"/>
  <c r="DA149" i="14"/>
  <c r="CS149" i="14"/>
  <c r="CK149" i="14"/>
  <c r="CC149" i="14"/>
  <c r="BU149" i="14"/>
  <c r="BM149" i="14"/>
  <c r="BE149" i="14"/>
  <c r="AW149" i="14"/>
  <c r="AO149" i="14"/>
  <c r="AG149" i="14"/>
  <c r="Y149" i="14"/>
  <c r="Q149" i="14"/>
  <c r="EF149" i="14"/>
  <c r="DX149" i="14"/>
  <c r="DP149" i="14"/>
  <c r="DH149" i="14"/>
  <c r="CZ149" i="14"/>
  <c r="CR149" i="14"/>
  <c r="CJ149" i="14"/>
  <c r="CB149" i="14"/>
  <c r="BT149" i="14"/>
  <c r="BL149" i="14"/>
  <c r="BD149" i="14"/>
  <c r="AV149" i="14"/>
  <c r="AN149" i="14"/>
  <c r="AF149" i="14"/>
  <c r="X149" i="14"/>
  <c r="P149" i="14"/>
  <c r="EM149" i="14"/>
  <c r="EE149" i="14"/>
  <c r="DW149" i="14"/>
  <c r="DO149" i="14"/>
  <c r="DG149" i="14"/>
  <c r="CY149" i="14"/>
  <c r="CQ149" i="14"/>
  <c r="CI149" i="14"/>
  <c r="CA149" i="14"/>
  <c r="BS149" i="14"/>
  <c r="BK149" i="14"/>
  <c r="BC149" i="14"/>
  <c r="AU149" i="14"/>
  <c r="AM149" i="14"/>
  <c r="AE149" i="14"/>
  <c r="W149" i="14"/>
  <c r="EL324" i="14"/>
  <c r="ED324" i="14"/>
  <c r="DV324" i="14"/>
  <c r="DN324" i="14"/>
  <c r="DF324" i="14"/>
  <c r="CX324" i="14"/>
  <c r="CP324" i="14"/>
  <c r="CH324" i="14"/>
  <c r="BZ324" i="14"/>
  <c r="BR324" i="14"/>
  <c r="BJ324" i="14"/>
  <c r="BB324" i="14"/>
  <c r="AT324" i="14"/>
  <c r="AL324" i="14"/>
  <c r="AD324" i="14"/>
  <c r="V324" i="14"/>
  <c r="N324" i="14"/>
  <c r="EK324" i="14"/>
  <c r="EC324" i="14"/>
  <c r="DU324" i="14"/>
  <c r="DM324" i="14"/>
  <c r="DE324" i="14"/>
  <c r="CW324" i="14"/>
  <c r="CO324" i="14"/>
  <c r="CG324" i="14"/>
  <c r="BY324" i="14"/>
  <c r="BQ324" i="14"/>
  <c r="BI324" i="14"/>
  <c r="BA324" i="14"/>
  <c r="AS324" i="14"/>
  <c r="AK324" i="14"/>
  <c r="AC324" i="14"/>
  <c r="U324" i="14"/>
  <c r="EJ324" i="14"/>
  <c r="EB324" i="14"/>
  <c r="DT324" i="14"/>
  <c r="DL324" i="14"/>
  <c r="DD324" i="14"/>
  <c r="CV324" i="14"/>
  <c r="CN324" i="14"/>
  <c r="CF324" i="14"/>
  <c r="BX324" i="14"/>
  <c r="BP324" i="14"/>
  <c r="BH324" i="14"/>
  <c r="AZ324" i="14"/>
  <c r="AR324" i="14"/>
  <c r="AJ324" i="14"/>
  <c r="AB324" i="14"/>
  <c r="T324" i="14"/>
  <c r="EI324" i="14"/>
  <c r="EA324" i="14"/>
  <c r="DS324" i="14"/>
  <c r="DK324" i="14"/>
  <c r="DC324" i="14"/>
  <c r="CU324" i="14"/>
  <c r="CM324" i="14"/>
  <c r="CE324" i="14"/>
  <c r="BW324" i="14"/>
  <c r="BO324" i="14"/>
  <c r="BG324" i="14"/>
  <c r="AY324" i="14"/>
  <c r="AQ324" i="14"/>
  <c r="AI324" i="14"/>
  <c r="AA324" i="14"/>
  <c r="S324" i="14"/>
  <c r="EH324" i="14"/>
  <c r="DZ324" i="14"/>
  <c r="DR324" i="14"/>
  <c r="DJ324" i="14"/>
  <c r="DB324" i="14"/>
  <c r="CT324" i="14"/>
  <c r="CL324" i="14"/>
  <c r="CD324" i="14"/>
  <c r="BV324" i="14"/>
  <c r="BN324" i="14"/>
  <c r="BF324" i="14"/>
  <c r="AX324" i="14"/>
  <c r="AP324" i="14"/>
  <c r="AH324" i="14"/>
  <c r="Z324" i="14"/>
  <c r="R324" i="14"/>
  <c r="EG324" i="14"/>
  <c r="DY324" i="14"/>
  <c r="DQ324" i="14"/>
  <c r="DI324" i="14"/>
  <c r="DA324" i="14"/>
  <c r="CS324" i="14"/>
  <c r="CK324" i="14"/>
  <c r="CC324" i="14"/>
  <c r="BU324" i="14"/>
  <c r="BM324" i="14"/>
  <c r="BE324" i="14"/>
  <c r="AW324" i="14"/>
  <c r="AO324" i="14"/>
  <c r="AG324" i="14"/>
  <c r="Y324" i="14"/>
  <c r="Q324" i="14"/>
  <c r="EM324" i="14"/>
  <c r="EE324" i="14"/>
  <c r="DW324" i="14"/>
  <c r="DO324" i="14"/>
  <c r="DG324" i="14"/>
  <c r="CY324" i="14"/>
  <c r="CQ324" i="14"/>
  <c r="CI324" i="14"/>
  <c r="CA324" i="14"/>
  <c r="BS324" i="14"/>
  <c r="BK324" i="14"/>
  <c r="BC324" i="14"/>
  <c r="AU324" i="14"/>
  <c r="AM324" i="14"/>
  <c r="AE324" i="14"/>
  <c r="W324" i="14"/>
  <c r="DX324" i="14"/>
  <c r="BL324" i="14"/>
  <c r="DP324" i="14"/>
  <c r="BD324" i="14"/>
  <c r="DH324" i="14"/>
  <c r="AV324" i="14"/>
  <c r="CZ324" i="14"/>
  <c r="AN324" i="14"/>
  <c r="CR324" i="14"/>
  <c r="AF324" i="14"/>
  <c r="CJ324" i="14"/>
  <c r="X324" i="14"/>
  <c r="EF324" i="14"/>
  <c r="BT324" i="14"/>
  <c r="CB324" i="14"/>
  <c r="P324" i="14"/>
  <c r="EH265" i="14"/>
  <c r="DZ265" i="14"/>
  <c r="DR265" i="14"/>
  <c r="DJ265" i="14"/>
  <c r="DB265" i="14"/>
  <c r="CT265" i="14"/>
  <c r="CL265" i="14"/>
  <c r="CD265" i="14"/>
  <c r="BV265" i="14"/>
  <c r="BN265" i="14"/>
  <c r="BF265" i="14"/>
  <c r="AX265" i="14"/>
  <c r="AP265" i="14"/>
  <c r="EG265" i="14"/>
  <c r="DY265" i="14"/>
  <c r="DQ265" i="14"/>
  <c r="DI265" i="14"/>
  <c r="DA265" i="14"/>
  <c r="CS265" i="14"/>
  <c r="CK265" i="14"/>
  <c r="CC265" i="14"/>
  <c r="BU265" i="14"/>
  <c r="BM265" i="14"/>
  <c r="BE265" i="14"/>
  <c r="EL265" i="14"/>
  <c r="ED265" i="14"/>
  <c r="DV265" i="14"/>
  <c r="DN265" i="14"/>
  <c r="DF265" i="14"/>
  <c r="CX265" i="14"/>
  <c r="CP265" i="14"/>
  <c r="CH265" i="14"/>
  <c r="BZ265" i="14"/>
  <c r="BR265" i="14"/>
  <c r="BJ265" i="14"/>
  <c r="BB265" i="14"/>
  <c r="EE265" i="14"/>
  <c r="DS265" i="14"/>
  <c r="DE265" i="14"/>
  <c r="CR265" i="14"/>
  <c r="CF265" i="14"/>
  <c r="BS265" i="14"/>
  <c r="BG265" i="14"/>
  <c r="AU265" i="14"/>
  <c r="AL265" i="14"/>
  <c r="AD265" i="14"/>
  <c r="V265" i="14"/>
  <c r="N265" i="14"/>
  <c r="EC265" i="14"/>
  <c r="DP265" i="14"/>
  <c r="DD265" i="14"/>
  <c r="CQ265" i="14"/>
  <c r="CE265" i="14"/>
  <c r="BQ265" i="14"/>
  <c r="BD265" i="14"/>
  <c r="AT265" i="14"/>
  <c r="AK265" i="14"/>
  <c r="AC265" i="14"/>
  <c r="U265" i="14"/>
  <c r="EB265" i="14"/>
  <c r="DO265" i="14"/>
  <c r="DC265" i="14"/>
  <c r="CO265" i="14"/>
  <c r="CB265" i="14"/>
  <c r="BP265" i="14"/>
  <c r="BC265" i="14"/>
  <c r="AS265" i="14"/>
  <c r="AJ265" i="14"/>
  <c r="AB265" i="14"/>
  <c r="T265" i="14"/>
  <c r="EM265" i="14"/>
  <c r="EA265" i="14"/>
  <c r="DM265" i="14"/>
  <c r="CZ265" i="14"/>
  <c r="CN265" i="14"/>
  <c r="CA265" i="14"/>
  <c r="BO265" i="14"/>
  <c r="BA265" i="14"/>
  <c r="AR265" i="14"/>
  <c r="AI265" i="14"/>
  <c r="AA265" i="14"/>
  <c r="S265" i="14"/>
  <c r="EK265" i="14"/>
  <c r="DX265" i="14"/>
  <c r="DL265" i="14"/>
  <c r="CY265" i="14"/>
  <c r="CM265" i="14"/>
  <c r="BY265" i="14"/>
  <c r="BL265" i="14"/>
  <c r="AZ265" i="14"/>
  <c r="AQ265" i="14"/>
  <c r="AH265" i="14"/>
  <c r="Z265" i="14"/>
  <c r="R265" i="14"/>
  <c r="EJ265" i="14"/>
  <c r="DW265" i="14"/>
  <c r="DK265" i="14"/>
  <c r="CW265" i="14"/>
  <c r="CJ265" i="14"/>
  <c r="BX265" i="14"/>
  <c r="BK265" i="14"/>
  <c r="AY265" i="14"/>
  <c r="AO265" i="14"/>
  <c r="AG265" i="14"/>
  <c r="Y265" i="14"/>
  <c r="Q265" i="14"/>
  <c r="EI265" i="14"/>
  <c r="DU265" i="14"/>
  <c r="DH265" i="14"/>
  <c r="CV265" i="14"/>
  <c r="CI265" i="14"/>
  <c r="BW265" i="14"/>
  <c r="BI265" i="14"/>
  <c r="AW265" i="14"/>
  <c r="AN265" i="14"/>
  <c r="AF265" i="14"/>
  <c r="X265" i="14"/>
  <c r="P265" i="14"/>
  <c r="EF265" i="14"/>
  <c r="DT265" i="14"/>
  <c r="DG265" i="14"/>
  <c r="CU265" i="14"/>
  <c r="CG265" i="14"/>
  <c r="BT265" i="14"/>
  <c r="BH265" i="14"/>
  <c r="AV265" i="14"/>
  <c r="AM265" i="14"/>
  <c r="AE265" i="14"/>
  <c r="W265" i="14"/>
  <c r="EF177" i="14"/>
  <c r="DX177" i="14"/>
  <c r="DP177" i="14"/>
  <c r="DH177" i="14"/>
  <c r="CZ177" i="14"/>
  <c r="CR177" i="14"/>
  <c r="CJ177" i="14"/>
  <c r="CB177" i="14"/>
  <c r="BT177" i="14"/>
  <c r="BL177" i="14"/>
  <c r="BD177" i="14"/>
  <c r="AV177" i="14"/>
  <c r="AN177" i="14"/>
  <c r="AF177" i="14"/>
  <c r="X177" i="14"/>
  <c r="P177" i="14"/>
  <c r="EM177" i="14"/>
  <c r="EE177" i="14"/>
  <c r="DW177" i="14"/>
  <c r="DO177" i="14"/>
  <c r="DG177" i="14"/>
  <c r="CY177" i="14"/>
  <c r="CQ177" i="14"/>
  <c r="CI177" i="14"/>
  <c r="CA177" i="14"/>
  <c r="BS177" i="14"/>
  <c r="BK177" i="14"/>
  <c r="BC177" i="14"/>
  <c r="AU177" i="14"/>
  <c r="AM177" i="14"/>
  <c r="AE177" i="14"/>
  <c r="W177" i="14"/>
  <c r="EL177" i="14"/>
  <c r="ED177" i="14"/>
  <c r="DV177" i="14"/>
  <c r="DN177" i="14"/>
  <c r="DF177" i="14"/>
  <c r="CX177" i="14"/>
  <c r="CP177" i="14"/>
  <c r="CH177" i="14"/>
  <c r="BZ177" i="14"/>
  <c r="BR177" i="14"/>
  <c r="BJ177" i="14"/>
  <c r="BB177" i="14"/>
  <c r="AT177" i="14"/>
  <c r="AL177" i="14"/>
  <c r="AD177" i="14"/>
  <c r="V177" i="14"/>
  <c r="N177" i="14"/>
  <c r="EK177" i="14"/>
  <c r="EC177" i="14"/>
  <c r="DU177" i="14"/>
  <c r="DM177" i="14"/>
  <c r="DE177" i="14"/>
  <c r="CW177" i="14"/>
  <c r="CO177" i="14"/>
  <c r="CG177" i="14"/>
  <c r="BY177" i="14"/>
  <c r="BQ177" i="14"/>
  <c r="BI177" i="14"/>
  <c r="BA177" i="14"/>
  <c r="AS177" i="14"/>
  <c r="AK177" i="14"/>
  <c r="AC177" i="14"/>
  <c r="U177" i="14"/>
  <c r="EJ177" i="14"/>
  <c r="EB177" i="14"/>
  <c r="DT177" i="14"/>
  <c r="DL177" i="14"/>
  <c r="DD177" i="14"/>
  <c r="CV177" i="14"/>
  <c r="CN177" i="14"/>
  <c r="CF177" i="14"/>
  <c r="BX177" i="14"/>
  <c r="BP177" i="14"/>
  <c r="BH177" i="14"/>
  <c r="AZ177" i="14"/>
  <c r="AR177" i="14"/>
  <c r="AJ177" i="14"/>
  <c r="AB177" i="14"/>
  <c r="T177" i="14"/>
  <c r="EI177" i="14"/>
  <c r="EA177" i="14"/>
  <c r="DS177" i="14"/>
  <c r="DK177" i="14"/>
  <c r="DC177" i="14"/>
  <c r="CU177" i="14"/>
  <c r="CM177" i="14"/>
  <c r="CE177" i="14"/>
  <c r="BW177" i="14"/>
  <c r="BO177" i="14"/>
  <c r="BG177" i="14"/>
  <c r="AY177" i="14"/>
  <c r="AQ177" i="14"/>
  <c r="AI177" i="14"/>
  <c r="AA177" i="14"/>
  <c r="S177" i="14"/>
  <c r="EH177" i="14"/>
  <c r="DZ177" i="14"/>
  <c r="DR177" i="14"/>
  <c r="DJ177" i="14"/>
  <c r="DB177" i="14"/>
  <c r="CT177" i="14"/>
  <c r="CL177" i="14"/>
  <c r="CD177" i="14"/>
  <c r="BV177" i="14"/>
  <c r="BN177" i="14"/>
  <c r="BF177" i="14"/>
  <c r="AX177" i="14"/>
  <c r="AP177" i="14"/>
  <c r="AH177" i="14"/>
  <c r="Z177" i="14"/>
  <c r="R177" i="14"/>
  <c r="EG177" i="14"/>
  <c r="DY177" i="14"/>
  <c r="DQ177" i="14"/>
  <c r="DI177" i="14"/>
  <c r="DA177" i="14"/>
  <c r="CS177" i="14"/>
  <c r="CK177" i="14"/>
  <c r="CC177" i="14"/>
  <c r="BU177" i="14"/>
  <c r="BM177" i="14"/>
  <c r="BE177" i="14"/>
  <c r="AW177" i="14"/>
  <c r="AO177" i="14"/>
  <c r="AG177" i="14"/>
  <c r="Y177" i="14"/>
  <c r="Q177" i="14"/>
  <c r="EH319" i="14"/>
  <c r="DZ319" i="14"/>
  <c r="DR319" i="14"/>
  <c r="DJ319" i="14"/>
  <c r="DB319" i="14"/>
  <c r="CT319" i="14"/>
  <c r="CL319" i="14"/>
  <c r="CD319" i="14"/>
  <c r="BV319" i="14"/>
  <c r="BN319" i="14"/>
  <c r="BF319" i="14"/>
  <c r="AX319" i="14"/>
  <c r="AP319" i="14"/>
  <c r="AH319" i="14"/>
  <c r="Z319" i="14"/>
  <c r="R319" i="14"/>
  <c r="EG319" i="14"/>
  <c r="DY319" i="14"/>
  <c r="DQ319" i="14"/>
  <c r="DI319" i="14"/>
  <c r="DA319" i="14"/>
  <c r="CS319" i="14"/>
  <c r="CK319" i="14"/>
  <c r="CC319" i="14"/>
  <c r="BU319" i="14"/>
  <c r="BM319" i="14"/>
  <c r="BE319" i="14"/>
  <c r="AW319" i="14"/>
  <c r="AO319" i="14"/>
  <c r="AG319" i="14"/>
  <c r="Y319" i="14"/>
  <c r="Q319" i="14"/>
  <c r="EF319" i="14"/>
  <c r="DX319" i="14"/>
  <c r="DP319" i="14"/>
  <c r="DH319" i="14"/>
  <c r="CZ319" i="14"/>
  <c r="CR319" i="14"/>
  <c r="CJ319" i="14"/>
  <c r="CB319" i="14"/>
  <c r="BT319" i="14"/>
  <c r="BL319" i="14"/>
  <c r="BD319" i="14"/>
  <c r="AV319" i="14"/>
  <c r="AN319" i="14"/>
  <c r="AF319" i="14"/>
  <c r="X319" i="14"/>
  <c r="P319" i="14"/>
  <c r="EM319" i="14"/>
  <c r="EE319" i="14"/>
  <c r="DW319" i="14"/>
  <c r="DO319" i="14"/>
  <c r="DG319" i="14"/>
  <c r="CY319" i="14"/>
  <c r="CQ319" i="14"/>
  <c r="CI319" i="14"/>
  <c r="CA319" i="14"/>
  <c r="BS319" i="14"/>
  <c r="BK319" i="14"/>
  <c r="BC319" i="14"/>
  <c r="AU319" i="14"/>
  <c r="AM319" i="14"/>
  <c r="AE319" i="14"/>
  <c r="W319" i="14"/>
  <c r="EL319" i="14"/>
  <c r="ED319" i="14"/>
  <c r="DV319" i="14"/>
  <c r="DN319" i="14"/>
  <c r="DF319" i="14"/>
  <c r="CX319" i="14"/>
  <c r="CP319" i="14"/>
  <c r="CH319" i="14"/>
  <c r="BZ319" i="14"/>
  <c r="BR319" i="14"/>
  <c r="BJ319" i="14"/>
  <c r="BB319" i="14"/>
  <c r="AT319" i="14"/>
  <c r="AL319" i="14"/>
  <c r="AD319" i="14"/>
  <c r="V319" i="14"/>
  <c r="N319" i="14"/>
  <c r="EK319" i="14"/>
  <c r="EC319" i="14"/>
  <c r="DU319" i="14"/>
  <c r="DM319" i="14"/>
  <c r="DE319" i="14"/>
  <c r="CW319" i="14"/>
  <c r="CO319" i="14"/>
  <c r="CG319" i="14"/>
  <c r="BY319" i="14"/>
  <c r="BQ319" i="14"/>
  <c r="BI319" i="14"/>
  <c r="BA319" i="14"/>
  <c r="AS319" i="14"/>
  <c r="AK319" i="14"/>
  <c r="AC319" i="14"/>
  <c r="U319" i="14"/>
  <c r="EI319" i="14"/>
  <c r="EA319" i="14"/>
  <c r="DS319" i="14"/>
  <c r="DK319" i="14"/>
  <c r="DC319" i="14"/>
  <c r="CU319" i="14"/>
  <c r="CM319" i="14"/>
  <c r="CE319" i="14"/>
  <c r="BW319" i="14"/>
  <c r="BO319" i="14"/>
  <c r="BG319" i="14"/>
  <c r="AY319" i="14"/>
  <c r="AQ319" i="14"/>
  <c r="AI319" i="14"/>
  <c r="AA319" i="14"/>
  <c r="S319" i="14"/>
  <c r="CF319" i="14"/>
  <c r="T319" i="14"/>
  <c r="EJ319" i="14"/>
  <c r="BX319" i="14"/>
  <c r="EB319" i="14"/>
  <c r="BP319" i="14"/>
  <c r="DT319" i="14"/>
  <c r="BH319" i="14"/>
  <c r="DL319" i="14"/>
  <c r="AZ319" i="14"/>
  <c r="DD319" i="14"/>
  <c r="AR319" i="14"/>
  <c r="CN319" i="14"/>
  <c r="AB319" i="14"/>
  <c r="CV319" i="14"/>
  <c r="AJ319" i="14"/>
  <c r="EH317" i="14"/>
  <c r="DZ317" i="14"/>
  <c r="DR317" i="14"/>
  <c r="DJ317" i="14"/>
  <c r="DB317" i="14"/>
  <c r="CT317" i="14"/>
  <c r="CL317" i="14"/>
  <c r="CD317" i="14"/>
  <c r="BV317" i="14"/>
  <c r="BN317" i="14"/>
  <c r="BF317" i="14"/>
  <c r="AX317" i="14"/>
  <c r="AP317" i="14"/>
  <c r="AH317" i="14"/>
  <c r="Z317" i="14"/>
  <c r="R317" i="14"/>
  <c r="EG317" i="14"/>
  <c r="DY317" i="14"/>
  <c r="DQ317" i="14"/>
  <c r="DI317" i="14"/>
  <c r="DA317" i="14"/>
  <c r="CS317" i="14"/>
  <c r="CK317" i="14"/>
  <c r="CC317" i="14"/>
  <c r="BU317" i="14"/>
  <c r="BM317" i="14"/>
  <c r="BE317" i="14"/>
  <c r="AW317" i="14"/>
  <c r="AO317" i="14"/>
  <c r="AG317" i="14"/>
  <c r="Y317" i="14"/>
  <c r="Q317" i="14"/>
  <c r="EF317" i="14"/>
  <c r="DX317" i="14"/>
  <c r="DP317" i="14"/>
  <c r="DH317" i="14"/>
  <c r="CZ317" i="14"/>
  <c r="CR317" i="14"/>
  <c r="CJ317" i="14"/>
  <c r="CB317" i="14"/>
  <c r="BT317" i="14"/>
  <c r="BL317" i="14"/>
  <c r="BD317" i="14"/>
  <c r="AV317" i="14"/>
  <c r="AN317" i="14"/>
  <c r="AF317" i="14"/>
  <c r="X317" i="14"/>
  <c r="P317" i="14"/>
  <c r="EM317" i="14"/>
  <c r="EE317" i="14"/>
  <c r="DW317" i="14"/>
  <c r="DO317" i="14"/>
  <c r="DG317" i="14"/>
  <c r="CY317" i="14"/>
  <c r="CQ317" i="14"/>
  <c r="CI317" i="14"/>
  <c r="CA317" i="14"/>
  <c r="BS317" i="14"/>
  <c r="BK317" i="14"/>
  <c r="BC317" i="14"/>
  <c r="AU317" i="14"/>
  <c r="AM317" i="14"/>
  <c r="AE317" i="14"/>
  <c r="W317" i="14"/>
  <c r="EL317" i="14"/>
  <c r="ED317" i="14"/>
  <c r="DV317" i="14"/>
  <c r="DN317" i="14"/>
  <c r="DF317" i="14"/>
  <c r="CX317" i="14"/>
  <c r="CP317" i="14"/>
  <c r="CH317" i="14"/>
  <c r="BZ317" i="14"/>
  <c r="BR317" i="14"/>
  <c r="BJ317" i="14"/>
  <c r="BB317" i="14"/>
  <c r="AT317" i="14"/>
  <c r="AL317" i="14"/>
  <c r="AD317" i="14"/>
  <c r="V317" i="14"/>
  <c r="N317" i="14"/>
  <c r="EK317" i="14"/>
  <c r="EC317" i="14"/>
  <c r="DU317" i="14"/>
  <c r="DM317" i="14"/>
  <c r="DE317" i="14"/>
  <c r="CW317" i="14"/>
  <c r="CO317" i="14"/>
  <c r="CG317" i="14"/>
  <c r="BY317" i="14"/>
  <c r="BQ317" i="14"/>
  <c r="BI317" i="14"/>
  <c r="BA317" i="14"/>
  <c r="AS317" i="14"/>
  <c r="AK317" i="14"/>
  <c r="AC317" i="14"/>
  <c r="U317" i="14"/>
  <c r="EI317" i="14"/>
  <c r="EA317" i="14"/>
  <c r="DS317" i="14"/>
  <c r="DK317" i="14"/>
  <c r="DC317" i="14"/>
  <c r="CU317" i="14"/>
  <c r="CM317" i="14"/>
  <c r="CE317" i="14"/>
  <c r="BW317" i="14"/>
  <c r="BO317" i="14"/>
  <c r="BG317" i="14"/>
  <c r="AY317" i="14"/>
  <c r="AQ317" i="14"/>
  <c r="AI317" i="14"/>
  <c r="AA317" i="14"/>
  <c r="S317" i="14"/>
  <c r="CN317" i="14"/>
  <c r="AB317" i="14"/>
  <c r="CF317" i="14"/>
  <c r="T317" i="14"/>
  <c r="EJ317" i="14"/>
  <c r="BX317" i="14"/>
  <c r="EB317" i="14"/>
  <c r="BP317" i="14"/>
  <c r="DT317" i="14"/>
  <c r="BH317" i="14"/>
  <c r="DL317" i="14"/>
  <c r="AZ317" i="14"/>
  <c r="CV317" i="14"/>
  <c r="AJ317" i="14"/>
  <c r="DD317" i="14"/>
  <c r="AR317" i="14"/>
  <c r="EH260" i="14"/>
  <c r="DZ260" i="14"/>
  <c r="DR260" i="14"/>
  <c r="DJ260" i="14"/>
  <c r="DB260" i="14"/>
  <c r="CT260" i="14"/>
  <c r="CL260" i="14"/>
  <c r="CD260" i="14"/>
  <c r="BV260" i="14"/>
  <c r="BN260" i="14"/>
  <c r="BF260" i="14"/>
  <c r="AX260" i="14"/>
  <c r="AP260" i="14"/>
  <c r="AH260" i="14"/>
  <c r="Z260" i="14"/>
  <c r="R260" i="14"/>
  <c r="EG260" i="14"/>
  <c r="DY260" i="14"/>
  <c r="DQ260" i="14"/>
  <c r="DI260" i="14"/>
  <c r="DA260" i="14"/>
  <c r="CS260" i="14"/>
  <c r="CK260" i="14"/>
  <c r="CC260" i="14"/>
  <c r="BU260" i="14"/>
  <c r="BM260" i="14"/>
  <c r="BE260" i="14"/>
  <c r="AW260" i="14"/>
  <c r="AO260" i="14"/>
  <c r="AG260" i="14"/>
  <c r="Y260" i="14"/>
  <c r="Q260" i="14"/>
  <c r="EF260" i="14"/>
  <c r="DX260" i="14"/>
  <c r="DP260" i="14"/>
  <c r="DH260" i="14"/>
  <c r="CZ260" i="14"/>
  <c r="CR260" i="14"/>
  <c r="CJ260" i="14"/>
  <c r="CB260" i="14"/>
  <c r="BT260" i="14"/>
  <c r="BL260" i="14"/>
  <c r="BD260" i="14"/>
  <c r="AV260" i="14"/>
  <c r="AN260" i="14"/>
  <c r="AF260" i="14"/>
  <c r="X260" i="14"/>
  <c r="P260" i="14"/>
  <c r="EM260" i="14"/>
  <c r="EE260" i="14"/>
  <c r="DW260" i="14"/>
  <c r="DO260" i="14"/>
  <c r="DG260" i="14"/>
  <c r="CY260" i="14"/>
  <c r="CQ260" i="14"/>
  <c r="CI260" i="14"/>
  <c r="CA260" i="14"/>
  <c r="BS260" i="14"/>
  <c r="BK260" i="14"/>
  <c r="BC260" i="14"/>
  <c r="AU260" i="14"/>
  <c r="AM260" i="14"/>
  <c r="AE260" i="14"/>
  <c r="W260" i="14"/>
  <c r="EL260" i="14"/>
  <c r="ED260" i="14"/>
  <c r="DV260" i="14"/>
  <c r="DN260" i="14"/>
  <c r="DF260" i="14"/>
  <c r="CX260" i="14"/>
  <c r="CP260" i="14"/>
  <c r="CH260" i="14"/>
  <c r="BZ260" i="14"/>
  <c r="BR260" i="14"/>
  <c r="BJ260" i="14"/>
  <c r="BB260" i="14"/>
  <c r="AT260" i="14"/>
  <c r="AL260" i="14"/>
  <c r="AD260" i="14"/>
  <c r="V260" i="14"/>
  <c r="N260" i="14"/>
  <c r="EK260" i="14"/>
  <c r="EC260" i="14"/>
  <c r="DU260" i="14"/>
  <c r="DM260" i="14"/>
  <c r="DE260" i="14"/>
  <c r="CW260" i="14"/>
  <c r="CO260" i="14"/>
  <c r="CG260" i="14"/>
  <c r="BY260" i="14"/>
  <c r="BQ260" i="14"/>
  <c r="BI260" i="14"/>
  <c r="BA260" i="14"/>
  <c r="AS260" i="14"/>
  <c r="AK260" i="14"/>
  <c r="AC260" i="14"/>
  <c r="U260" i="14"/>
  <c r="EJ260" i="14"/>
  <c r="EB260" i="14"/>
  <c r="DT260" i="14"/>
  <c r="DL260" i="14"/>
  <c r="DD260" i="14"/>
  <c r="CV260" i="14"/>
  <c r="CN260" i="14"/>
  <c r="CF260" i="14"/>
  <c r="BX260" i="14"/>
  <c r="BP260" i="14"/>
  <c r="BH260" i="14"/>
  <c r="AZ260" i="14"/>
  <c r="AR260" i="14"/>
  <c r="AJ260" i="14"/>
  <c r="AB260" i="14"/>
  <c r="T260" i="14"/>
  <c r="EI260" i="14"/>
  <c r="EA260" i="14"/>
  <c r="DS260" i="14"/>
  <c r="DK260" i="14"/>
  <c r="DC260" i="14"/>
  <c r="CU260" i="14"/>
  <c r="CM260" i="14"/>
  <c r="CE260" i="14"/>
  <c r="BW260" i="14"/>
  <c r="BO260" i="14"/>
  <c r="BG260" i="14"/>
  <c r="AY260" i="14"/>
  <c r="AQ260" i="14"/>
  <c r="AI260" i="14"/>
  <c r="AA260" i="14"/>
  <c r="S260" i="14"/>
  <c r="EJ206" i="14"/>
  <c r="EB206" i="14"/>
  <c r="DT206" i="14"/>
  <c r="DL206" i="14"/>
  <c r="DD206" i="14"/>
  <c r="CV206" i="14"/>
  <c r="CN206" i="14"/>
  <c r="CF206" i="14"/>
  <c r="BX206" i="14"/>
  <c r="BP206" i="14"/>
  <c r="BH206" i="14"/>
  <c r="AZ206" i="14"/>
  <c r="AR206" i="14"/>
  <c r="AJ206" i="14"/>
  <c r="AB206" i="14"/>
  <c r="T206" i="14"/>
  <c r="EI206" i="14"/>
  <c r="EA206" i="14"/>
  <c r="DS206" i="14"/>
  <c r="DK206" i="14"/>
  <c r="DC206" i="14"/>
  <c r="CU206" i="14"/>
  <c r="CM206" i="14"/>
  <c r="CE206" i="14"/>
  <c r="BW206" i="14"/>
  <c r="BO206" i="14"/>
  <c r="BG206" i="14"/>
  <c r="AY206" i="14"/>
  <c r="AQ206" i="14"/>
  <c r="AI206" i="14"/>
  <c r="AA206" i="14"/>
  <c r="S206" i="14"/>
  <c r="EH206" i="14"/>
  <c r="DZ206" i="14"/>
  <c r="DR206" i="14"/>
  <c r="DJ206" i="14"/>
  <c r="DB206" i="14"/>
  <c r="CT206" i="14"/>
  <c r="CL206" i="14"/>
  <c r="CD206" i="14"/>
  <c r="BV206" i="14"/>
  <c r="BN206" i="14"/>
  <c r="BF206" i="14"/>
  <c r="AX206" i="14"/>
  <c r="AP206" i="14"/>
  <c r="AH206" i="14"/>
  <c r="Z206" i="14"/>
  <c r="R206" i="14"/>
  <c r="EG206" i="14"/>
  <c r="DY206" i="14"/>
  <c r="DQ206" i="14"/>
  <c r="DI206" i="14"/>
  <c r="DA206" i="14"/>
  <c r="CS206" i="14"/>
  <c r="CK206" i="14"/>
  <c r="CC206" i="14"/>
  <c r="BU206" i="14"/>
  <c r="BM206" i="14"/>
  <c r="BE206" i="14"/>
  <c r="AW206" i="14"/>
  <c r="AO206" i="14"/>
  <c r="AG206" i="14"/>
  <c r="Y206" i="14"/>
  <c r="Q206" i="14"/>
  <c r="EF206" i="14"/>
  <c r="DX206" i="14"/>
  <c r="DP206" i="14"/>
  <c r="DH206" i="14"/>
  <c r="CZ206" i="14"/>
  <c r="CR206" i="14"/>
  <c r="CJ206" i="14"/>
  <c r="CB206" i="14"/>
  <c r="BT206" i="14"/>
  <c r="BL206" i="14"/>
  <c r="BD206" i="14"/>
  <c r="AV206" i="14"/>
  <c r="AN206" i="14"/>
  <c r="AF206" i="14"/>
  <c r="X206" i="14"/>
  <c r="P206" i="14"/>
  <c r="EM206" i="14"/>
  <c r="EE206" i="14"/>
  <c r="DW206" i="14"/>
  <c r="DO206" i="14"/>
  <c r="DG206" i="14"/>
  <c r="CY206" i="14"/>
  <c r="CQ206" i="14"/>
  <c r="CI206" i="14"/>
  <c r="CA206" i="14"/>
  <c r="BS206" i="14"/>
  <c r="BK206" i="14"/>
  <c r="BC206" i="14"/>
  <c r="AU206" i="14"/>
  <c r="AM206" i="14"/>
  <c r="AE206" i="14"/>
  <c r="W206" i="14"/>
  <c r="EL206" i="14"/>
  <c r="ED206" i="14"/>
  <c r="DV206" i="14"/>
  <c r="DN206" i="14"/>
  <c r="DF206" i="14"/>
  <c r="CX206" i="14"/>
  <c r="CP206" i="14"/>
  <c r="CH206" i="14"/>
  <c r="BZ206" i="14"/>
  <c r="BR206" i="14"/>
  <c r="BJ206" i="14"/>
  <c r="BB206" i="14"/>
  <c r="AT206" i="14"/>
  <c r="AL206" i="14"/>
  <c r="AD206" i="14"/>
  <c r="V206" i="14"/>
  <c r="N206" i="14"/>
  <c r="DU206" i="14"/>
  <c r="BI206" i="14"/>
  <c r="DM206" i="14"/>
  <c r="BA206" i="14"/>
  <c r="DE206" i="14"/>
  <c r="AS206" i="14"/>
  <c r="CW206" i="14"/>
  <c r="AK206" i="14"/>
  <c r="CO206" i="14"/>
  <c r="AC206" i="14"/>
  <c r="CG206" i="14"/>
  <c r="U206" i="14"/>
  <c r="EK206" i="14"/>
  <c r="BY206" i="14"/>
  <c r="EC206" i="14"/>
  <c r="BQ206" i="14"/>
  <c r="EL141" i="14"/>
  <c r="ED141" i="14"/>
  <c r="DV141" i="14"/>
  <c r="DN141" i="14"/>
  <c r="DF141" i="14"/>
  <c r="CX141" i="14"/>
  <c r="CP141" i="14"/>
  <c r="CH141" i="14"/>
  <c r="BZ141" i="14"/>
  <c r="BR141" i="14"/>
  <c r="BJ141" i="14"/>
  <c r="BB141" i="14"/>
  <c r="AT141" i="14"/>
  <c r="AL141" i="14"/>
  <c r="AD141" i="14"/>
  <c r="V141" i="14"/>
  <c r="N141" i="14"/>
  <c r="EK141" i="14"/>
  <c r="EC141" i="14"/>
  <c r="DU141" i="14"/>
  <c r="DM141" i="14"/>
  <c r="DE141" i="14"/>
  <c r="CW141" i="14"/>
  <c r="CO141" i="14"/>
  <c r="CG141" i="14"/>
  <c r="BY141" i="14"/>
  <c r="BQ141" i="14"/>
  <c r="BI141" i="14"/>
  <c r="BA141" i="14"/>
  <c r="AS141" i="14"/>
  <c r="AK141" i="14"/>
  <c r="AC141" i="14"/>
  <c r="U141" i="14"/>
  <c r="EJ141" i="14"/>
  <c r="EB141" i="14"/>
  <c r="DT141" i="14"/>
  <c r="DL141" i="14"/>
  <c r="DD141" i="14"/>
  <c r="CV141" i="14"/>
  <c r="CN141" i="14"/>
  <c r="CF141" i="14"/>
  <c r="BX141" i="14"/>
  <c r="BP141" i="14"/>
  <c r="BH141" i="14"/>
  <c r="AZ141" i="14"/>
  <c r="AR141" i="14"/>
  <c r="AJ141" i="14"/>
  <c r="AB141" i="14"/>
  <c r="T141" i="14"/>
  <c r="EI141" i="14"/>
  <c r="EA141" i="14"/>
  <c r="DS141" i="14"/>
  <c r="DK141" i="14"/>
  <c r="DC141" i="14"/>
  <c r="CU141" i="14"/>
  <c r="CM141" i="14"/>
  <c r="CE141" i="14"/>
  <c r="BW141" i="14"/>
  <c r="BO141" i="14"/>
  <c r="BG141" i="14"/>
  <c r="AY141" i="14"/>
  <c r="AQ141" i="14"/>
  <c r="AI141" i="14"/>
  <c r="AA141" i="14"/>
  <c r="S141" i="14"/>
  <c r="EH141" i="14"/>
  <c r="DZ141" i="14"/>
  <c r="DR141" i="14"/>
  <c r="DJ141" i="14"/>
  <c r="DB141" i="14"/>
  <c r="CT141" i="14"/>
  <c r="CL141" i="14"/>
  <c r="CD141" i="14"/>
  <c r="BV141" i="14"/>
  <c r="BN141" i="14"/>
  <c r="BF141" i="14"/>
  <c r="AX141" i="14"/>
  <c r="AP141" i="14"/>
  <c r="AH141" i="14"/>
  <c r="Z141" i="14"/>
  <c r="R141" i="14"/>
  <c r="EG141" i="14"/>
  <c r="DY141" i="14"/>
  <c r="DQ141" i="14"/>
  <c r="DI141" i="14"/>
  <c r="DA141" i="14"/>
  <c r="CS141" i="14"/>
  <c r="CK141" i="14"/>
  <c r="CC141" i="14"/>
  <c r="BU141" i="14"/>
  <c r="BM141" i="14"/>
  <c r="BE141" i="14"/>
  <c r="AW141" i="14"/>
  <c r="AO141" i="14"/>
  <c r="AG141" i="14"/>
  <c r="Y141" i="14"/>
  <c r="Q141" i="14"/>
  <c r="EF141" i="14"/>
  <c r="DX141" i="14"/>
  <c r="DP141" i="14"/>
  <c r="DH141" i="14"/>
  <c r="CZ141" i="14"/>
  <c r="CR141" i="14"/>
  <c r="CJ141" i="14"/>
  <c r="CB141" i="14"/>
  <c r="BT141" i="14"/>
  <c r="BL141" i="14"/>
  <c r="BD141" i="14"/>
  <c r="AV141" i="14"/>
  <c r="AN141" i="14"/>
  <c r="AF141" i="14"/>
  <c r="X141" i="14"/>
  <c r="P141" i="14"/>
  <c r="EM141" i="14"/>
  <c r="EE141" i="14"/>
  <c r="DW141" i="14"/>
  <c r="DO141" i="14"/>
  <c r="DG141" i="14"/>
  <c r="CY141" i="14"/>
  <c r="CQ141" i="14"/>
  <c r="CI141" i="14"/>
  <c r="CA141" i="14"/>
  <c r="BS141" i="14"/>
  <c r="BK141" i="14"/>
  <c r="BC141" i="14"/>
  <c r="AU141" i="14"/>
  <c r="AM141" i="14"/>
  <c r="AE141" i="14"/>
  <c r="W141" i="14"/>
  <c r="EL328" i="14"/>
  <c r="ED328" i="14"/>
  <c r="DV328" i="14"/>
  <c r="DN328" i="14"/>
  <c r="DF328" i="14"/>
  <c r="CX328" i="14"/>
  <c r="CP328" i="14"/>
  <c r="CH328" i="14"/>
  <c r="BZ328" i="14"/>
  <c r="BR328" i="14"/>
  <c r="BJ328" i="14"/>
  <c r="BB328" i="14"/>
  <c r="AT328" i="14"/>
  <c r="AL328" i="14"/>
  <c r="AD328" i="14"/>
  <c r="V328" i="14"/>
  <c r="N328" i="14"/>
  <c r="EK328" i="14"/>
  <c r="EC328" i="14"/>
  <c r="DU328" i="14"/>
  <c r="DM328" i="14"/>
  <c r="DE328" i="14"/>
  <c r="CW328" i="14"/>
  <c r="CO328" i="14"/>
  <c r="CG328" i="14"/>
  <c r="BY328" i="14"/>
  <c r="BQ328" i="14"/>
  <c r="BI328" i="14"/>
  <c r="BA328" i="14"/>
  <c r="AS328" i="14"/>
  <c r="AK328" i="14"/>
  <c r="AC328" i="14"/>
  <c r="U328" i="14"/>
  <c r="EJ328" i="14"/>
  <c r="EB328" i="14"/>
  <c r="DT328" i="14"/>
  <c r="DL328" i="14"/>
  <c r="DD328" i="14"/>
  <c r="CV328" i="14"/>
  <c r="CN328" i="14"/>
  <c r="CF328" i="14"/>
  <c r="BX328" i="14"/>
  <c r="BP328" i="14"/>
  <c r="BH328" i="14"/>
  <c r="AZ328" i="14"/>
  <c r="AR328" i="14"/>
  <c r="AJ328" i="14"/>
  <c r="AB328" i="14"/>
  <c r="T328" i="14"/>
  <c r="EI328" i="14"/>
  <c r="EA328" i="14"/>
  <c r="DS328" i="14"/>
  <c r="DK328" i="14"/>
  <c r="DC328" i="14"/>
  <c r="CU328" i="14"/>
  <c r="CM328" i="14"/>
  <c r="CE328" i="14"/>
  <c r="BW328" i="14"/>
  <c r="BO328" i="14"/>
  <c r="BG328" i="14"/>
  <c r="AY328" i="14"/>
  <c r="AQ328" i="14"/>
  <c r="AI328" i="14"/>
  <c r="AA328" i="14"/>
  <c r="S328" i="14"/>
  <c r="EH328" i="14"/>
  <c r="DZ328" i="14"/>
  <c r="DR328" i="14"/>
  <c r="DJ328" i="14"/>
  <c r="DB328" i="14"/>
  <c r="CT328" i="14"/>
  <c r="CL328" i="14"/>
  <c r="CD328" i="14"/>
  <c r="BV328" i="14"/>
  <c r="BN328" i="14"/>
  <c r="BF328" i="14"/>
  <c r="AX328" i="14"/>
  <c r="AP328" i="14"/>
  <c r="AH328" i="14"/>
  <c r="Z328" i="14"/>
  <c r="R328" i="14"/>
  <c r="EG328" i="14"/>
  <c r="DY328" i="14"/>
  <c r="DQ328" i="14"/>
  <c r="DI328" i="14"/>
  <c r="DA328" i="14"/>
  <c r="CS328" i="14"/>
  <c r="CK328" i="14"/>
  <c r="CC328" i="14"/>
  <c r="BU328" i="14"/>
  <c r="BM328" i="14"/>
  <c r="BE328" i="14"/>
  <c r="AW328" i="14"/>
  <c r="AO328" i="14"/>
  <c r="AG328" i="14"/>
  <c r="Y328" i="14"/>
  <c r="Q328" i="14"/>
  <c r="EM328" i="14"/>
  <c r="EE328" i="14"/>
  <c r="DW328" i="14"/>
  <c r="DO328" i="14"/>
  <c r="DG328" i="14"/>
  <c r="CY328" i="14"/>
  <c r="CQ328" i="14"/>
  <c r="CI328" i="14"/>
  <c r="CA328" i="14"/>
  <c r="BS328" i="14"/>
  <c r="BK328" i="14"/>
  <c r="BC328" i="14"/>
  <c r="AU328" i="14"/>
  <c r="AM328" i="14"/>
  <c r="AE328" i="14"/>
  <c r="W328" i="14"/>
  <c r="DH328" i="14"/>
  <c r="AV328" i="14"/>
  <c r="CZ328" i="14"/>
  <c r="AN328" i="14"/>
  <c r="CR328" i="14"/>
  <c r="AF328" i="14"/>
  <c r="CJ328" i="14"/>
  <c r="X328" i="14"/>
  <c r="CB328" i="14"/>
  <c r="P328" i="14"/>
  <c r="EF328" i="14"/>
  <c r="BT328" i="14"/>
  <c r="DX328" i="14"/>
  <c r="BL328" i="14"/>
  <c r="DP328" i="14"/>
  <c r="BD328" i="14"/>
  <c r="EH236" i="14"/>
  <c r="DZ236" i="14"/>
  <c r="DR236" i="14"/>
  <c r="DJ236" i="14"/>
  <c r="DB236" i="14"/>
  <c r="CT236" i="14"/>
  <c r="CL236" i="14"/>
  <c r="CD236" i="14"/>
  <c r="BV236" i="14"/>
  <c r="BN236" i="14"/>
  <c r="BF236" i="14"/>
  <c r="AX236" i="14"/>
  <c r="AP236" i="14"/>
  <c r="AH236" i="14"/>
  <c r="Z236" i="14"/>
  <c r="R236" i="14"/>
  <c r="EG236" i="14"/>
  <c r="DY236" i="14"/>
  <c r="DQ236" i="14"/>
  <c r="DI236" i="14"/>
  <c r="DA236" i="14"/>
  <c r="CS236" i="14"/>
  <c r="CK236" i="14"/>
  <c r="CC236" i="14"/>
  <c r="BU236" i="14"/>
  <c r="BM236" i="14"/>
  <c r="BE236" i="14"/>
  <c r="AW236" i="14"/>
  <c r="AO236" i="14"/>
  <c r="AG236" i="14"/>
  <c r="Y236" i="14"/>
  <c r="Q236" i="14"/>
  <c r="EF236" i="14"/>
  <c r="DX236" i="14"/>
  <c r="DP236" i="14"/>
  <c r="DH236" i="14"/>
  <c r="CZ236" i="14"/>
  <c r="CR236" i="14"/>
  <c r="CJ236" i="14"/>
  <c r="CB236" i="14"/>
  <c r="BT236" i="14"/>
  <c r="BL236" i="14"/>
  <c r="BD236" i="14"/>
  <c r="AV236" i="14"/>
  <c r="AN236" i="14"/>
  <c r="AF236" i="14"/>
  <c r="X236" i="14"/>
  <c r="P236" i="14"/>
  <c r="EM236" i="14"/>
  <c r="EE236" i="14"/>
  <c r="DW236" i="14"/>
  <c r="DO236" i="14"/>
  <c r="DG236" i="14"/>
  <c r="CY236" i="14"/>
  <c r="CQ236" i="14"/>
  <c r="CI236" i="14"/>
  <c r="CA236" i="14"/>
  <c r="BS236" i="14"/>
  <c r="BK236" i="14"/>
  <c r="BC236" i="14"/>
  <c r="AU236" i="14"/>
  <c r="AM236" i="14"/>
  <c r="AE236" i="14"/>
  <c r="W236" i="14"/>
  <c r="EL236" i="14"/>
  <c r="ED236" i="14"/>
  <c r="DV236" i="14"/>
  <c r="DN236" i="14"/>
  <c r="DF236" i="14"/>
  <c r="CX236" i="14"/>
  <c r="CP236" i="14"/>
  <c r="CH236" i="14"/>
  <c r="BZ236" i="14"/>
  <c r="BR236" i="14"/>
  <c r="BJ236" i="14"/>
  <c r="BB236" i="14"/>
  <c r="AT236" i="14"/>
  <c r="AL236" i="14"/>
  <c r="AD236" i="14"/>
  <c r="V236" i="14"/>
  <c r="N236" i="14"/>
  <c r="EK236" i="14"/>
  <c r="EC236" i="14"/>
  <c r="DU236" i="14"/>
  <c r="DM236" i="14"/>
  <c r="DE236" i="14"/>
  <c r="CW236" i="14"/>
  <c r="CO236" i="14"/>
  <c r="CG236" i="14"/>
  <c r="BY236" i="14"/>
  <c r="BQ236" i="14"/>
  <c r="BI236" i="14"/>
  <c r="BA236" i="14"/>
  <c r="AS236" i="14"/>
  <c r="AK236" i="14"/>
  <c r="AC236" i="14"/>
  <c r="U236" i="14"/>
  <c r="EJ236" i="14"/>
  <c r="EB236" i="14"/>
  <c r="DT236" i="14"/>
  <c r="DL236" i="14"/>
  <c r="DD236" i="14"/>
  <c r="CV236" i="14"/>
  <c r="CN236" i="14"/>
  <c r="CF236" i="14"/>
  <c r="BX236" i="14"/>
  <c r="BP236" i="14"/>
  <c r="BH236" i="14"/>
  <c r="AZ236" i="14"/>
  <c r="AR236" i="14"/>
  <c r="AJ236" i="14"/>
  <c r="AB236" i="14"/>
  <c r="T236" i="14"/>
  <c r="EI236" i="14"/>
  <c r="EA236" i="14"/>
  <c r="DS236" i="14"/>
  <c r="DK236" i="14"/>
  <c r="DC236" i="14"/>
  <c r="CU236" i="14"/>
  <c r="CM236" i="14"/>
  <c r="CE236" i="14"/>
  <c r="BW236" i="14"/>
  <c r="BO236" i="14"/>
  <c r="BG236" i="14"/>
  <c r="AY236" i="14"/>
  <c r="AQ236" i="14"/>
  <c r="AI236" i="14"/>
  <c r="AA236" i="14"/>
  <c r="S236" i="14"/>
  <c r="EF181" i="14"/>
  <c r="DX181" i="14"/>
  <c r="DP181" i="14"/>
  <c r="DH181" i="14"/>
  <c r="CZ181" i="14"/>
  <c r="CR181" i="14"/>
  <c r="CJ181" i="14"/>
  <c r="CB181" i="14"/>
  <c r="BT181" i="14"/>
  <c r="BL181" i="14"/>
  <c r="BD181" i="14"/>
  <c r="AV181" i="14"/>
  <c r="AN181" i="14"/>
  <c r="AF181" i="14"/>
  <c r="X181" i="14"/>
  <c r="P181" i="14"/>
  <c r="EM181" i="14"/>
  <c r="EE181" i="14"/>
  <c r="DW181" i="14"/>
  <c r="DO181" i="14"/>
  <c r="DG181" i="14"/>
  <c r="CY181" i="14"/>
  <c r="CQ181" i="14"/>
  <c r="CI181" i="14"/>
  <c r="CA181" i="14"/>
  <c r="BS181" i="14"/>
  <c r="BK181" i="14"/>
  <c r="BC181" i="14"/>
  <c r="AU181" i="14"/>
  <c r="AM181" i="14"/>
  <c r="AE181" i="14"/>
  <c r="W181" i="14"/>
  <c r="EL181" i="14"/>
  <c r="ED181" i="14"/>
  <c r="DV181" i="14"/>
  <c r="DN181" i="14"/>
  <c r="DF181" i="14"/>
  <c r="CX181" i="14"/>
  <c r="CP181" i="14"/>
  <c r="CH181" i="14"/>
  <c r="BZ181" i="14"/>
  <c r="BR181" i="14"/>
  <c r="BJ181" i="14"/>
  <c r="BB181" i="14"/>
  <c r="AT181" i="14"/>
  <c r="AL181" i="14"/>
  <c r="AD181" i="14"/>
  <c r="V181" i="14"/>
  <c r="N181" i="14"/>
  <c r="EK181" i="14"/>
  <c r="EC181" i="14"/>
  <c r="DU181" i="14"/>
  <c r="DM181" i="14"/>
  <c r="DE181" i="14"/>
  <c r="CW181" i="14"/>
  <c r="CO181" i="14"/>
  <c r="CG181" i="14"/>
  <c r="BY181" i="14"/>
  <c r="BQ181" i="14"/>
  <c r="BI181" i="14"/>
  <c r="BA181" i="14"/>
  <c r="AS181" i="14"/>
  <c r="AK181" i="14"/>
  <c r="AC181" i="14"/>
  <c r="U181" i="14"/>
  <c r="EJ181" i="14"/>
  <c r="EB181" i="14"/>
  <c r="DT181" i="14"/>
  <c r="DL181" i="14"/>
  <c r="DD181" i="14"/>
  <c r="CV181" i="14"/>
  <c r="CN181" i="14"/>
  <c r="CF181" i="14"/>
  <c r="BX181" i="14"/>
  <c r="BP181" i="14"/>
  <c r="BH181" i="14"/>
  <c r="AZ181" i="14"/>
  <c r="AR181" i="14"/>
  <c r="AJ181" i="14"/>
  <c r="AB181" i="14"/>
  <c r="T181" i="14"/>
  <c r="EI181" i="14"/>
  <c r="EA181" i="14"/>
  <c r="DS181" i="14"/>
  <c r="DK181" i="14"/>
  <c r="DC181" i="14"/>
  <c r="CU181" i="14"/>
  <c r="CM181" i="14"/>
  <c r="CE181" i="14"/>
  <c r="BW181" i="14"/>
  <c r="BO181" i="14"/>
  <c r="BG181" i="14"/>
  <c r="AY181" i="14"/>
  <c r="AQ181" i="14"/>
  <c r="AI181" i="14"/>
  <c r="AA181" i="14"/>
  <c r="S181" i="14"/>
  <c r="EH181" i="14"/>
  <c r="DZ181" i="14"/>
  <c r="DR181" i="14"/>
  <c r="DJ181" i="14"/>
  <c r="DB181" i="14"/>
  <c r="CT181" i="14"/>
  <c r="CL181" i="14"/>
  <c r="CD181" i="14"/>
  <c r="BV181" i="14"/>
  <c r="BN181" i="14"/>
  <c r="BF181" i="14"/>
  <c r="AX181" i="14"/>
  <c r="AP181" i="14"/>
  <c r="AH181" i="14"/>
  <c r="Z181" i="14"/>
  <c r="R181" i="14"/>
  <c r="EG181" i="14"/>
  <c r="DY181" i="14"/>
  <c r="DQ181" i="14"/>
  <c r="DI181" i="14"/>
  <c r="DA181" i="14"/>
  <c r="CS181" i="14"/>
  <c r="CK181" i="14"/>
  <c r="CC181" i="14"/>
  <c r="BU181" i="14"/>
  <c r="BM181" i="14"/>
  <c r="BE181" i="14"/>
  <c r="AW181" i="14"/>
  <c r="AO181" i="14"/>
  <c r="AG181" i="14"/>
  <c r="Y181" i="14"/>
  <c r="Q181" i="14"/>
  <c r="EL308" i="14"/>
  <c r="ED308" i="14"/>
  <c r="DV308" i="14"/>
  <c r="DN308" i="14"/>
  <c r="DF308" i="14"/>
  <c r="CX308" i="14"/>
  <c r="CP308" i="14"/>
  <c r="CH308" i="14"/>
  <c r="BZ308" i="14"/>
  <c r="BR308" i="14"/>
  <c r="BJ308" i="14"/>
  <c r="BB308" i="14"/>
  <c r="AT308" i="14"/>
  <c r="AL308" i="14"/>
  <c r="AD308" i="14"/>
  <c r="V308" i="14"/>
  <c r="N308" i="14"/>
  <c r="EK308" i="14"/>
  <c r="EC308" i="14"/>
  <c r="DU308" i="14"/>
  <c r="DM308" i="14"/>
  <c r="DE308" i="14"/>
  <c r="CW308" i="14"/>
  <c r="CO308" i="14"/>
  <c r="CG308" i="14"/>
  <c r="BY308" i="14"/>
  <c r="BQ308" i="14"/>
  <c r="BI308" i="14"/>
  <c r="BA308" i="14"/>
  <c r="AS308" i="14"/>
  <c r="AK308" i="14"/>
  <c r="AC308" i="14"/>
  <c r="U308" i="14"/>
  <c r="EJ308" i="14"/>
  <c r="EB308" i="14"/>
  <c r="DT308" i="14"/>
  <c r="DL308" i="14"/>
  <c r="DD308" i="14"/>
  <c r="CV308" i="14"/>
  <c r="CN308" i="14"/>
  <c r="CF308" i="14"/>
  <c r="BX308" i="14"/>
  <c r="BP308" i="14"/>
  <c r="BH308" i="14"/>
  <c r="AZ308" i="14"/>
  <c r="AR308" i="14"/>
  <c r="AJ308" i="14"/>
  <c r="AB308" i="14"/>
  <c r="T308" i="14"/>
  <c r="EI308" i="14"/>
  <c r="EA308" i="14"/>
  <c r="DS308" i="14"/>
  <c r="DK308" i="14"/>
  <c r="DC308" i="14"/>
  <c r="CU308" i="14"/>
  <c r="CM308" i="14"/>
  <c r="CE308" i="14"/>
  <c r="BW308" i="14"/>
  <c r="BO308" i="14"/>
  <c r="BG308" i="14"/>
  <c r="AY308" i="14"/>
  <c r="AQ308" i="14"/>
  <c r="AI308" i="14"/>
  <c r="AA308" i="14"/>
  <c r="S308" i="14"/>
  <c r="EH308" i="14"/>
  <c r="DZ308" i="14"/>
  <c r="DR308" i="14"/>
  <c r="DJ308" i="14"/>
  <c r="DB308" i="14"/>
  <c r="CT308" i="14"/>
  <c r="CL308" i="14"/>
  <c r="CD308" i="14"/>
  <c r="BV308" i="14"/>
  <c r="BN308" i="14"/>
  <c r="BF308" i="14"/>
  <c r="AX308" i="14"/>
  <c r="AP308" i="14"/>
  <c r="AH308" i="14"/>
  <c r="Z308" i="14"/>
  <c r="R308" i="14"/>
  <c r="EG308" i="14"/>
  <c r="DY308" i="14"/>
  <c r="DQ308" i="14"/>
  <c r="DI308" i="14"/>
  <c r="DA308" i="14"/>
  <c r="CS308" i="14"/>
  <c r="CK308" i="14"/>
  <c r="CC308" i="14"/>
  <c r="BU308" i="14"/>
  <c r="BM308" i="14"/>
  <c r="BE308" i="14"/>
  <c r="AW308" i="14"/>
  <c r="AO308" i="14"/>
  <c r="AG308" i="14"/>
  <c r="Y308" i="14"/>
  <c r="Q308" i="14"/>
  <c r="EM308" i="14"/>
  <c r="EE308" i="14"/>
  <c r="DW308" i="14"/>
  <c r="DO308" i="14"/>
  <c r="DG308" i="14"/>
  <c r="CY308" i="14"/>
  <c r="CQ308" i="14"/>
  <c r="CI308" i="14"/>
  <c r="CA308" i="14"/>
  <c r="BS308" i="14"/>
  <c r="BK308" i="14"/>
  <c r="BC308" i="14"/>
  <c r="AU308" i="14"/>
  <c r="AM308" i="14"/>
  <c r="AE308" i="14"/>
  <c r="W308" i="14"/>
  <c r="DX308" i="14"/>
  <c r="BL308" i="14"/>
  <c r="DP308" i="14"/>
  <c r="BD308" i="14"/>
  <c r="DH308" i="14"/>
  <c r="AV308" i="14"/>
  <c r="CZ308" i="14"/>
  <c r="AN308" i="14"/>
  <c r="CR308" i="14"/>
  <c r="AF308" i="14"/>
  <c r="CJ308" i="14"/>
  <c r="X308" i="14"/>
  <c r="EF308" i="14"/>
  <c r="BT308" i="14"/>
  <c r="CB308" i="14"/>
  <c r="P308" i="14"/>
  <c r="EL249" i="14"/>
  <c r="ED249" i="14"/>
  <c r="DV249" i="14"/>
  <c r="DN249" i="14"/>
  <c r="DF249" i="14"/>
  <c r="CX249" i="14"/>
  <c r="CP249" i="14"/>
  <c r="CH249" i="14"/>
  <c r="BZ249" i="14"/>
  <c r="BR249" i="14"/>
  <c r="BJ249" i="14"/>
  <c r="BB249" i="14"/>
  <c r="AT249" i="14"/>
  <c r="AL249" i="14"/>
  <c r="AD249" i="14"/>
  <c r="V249" i="14"/>
  <c r="N249" i="14"/>
  <c r="EK249" i="14"/>
  <c r="EC249" i="14"/>
  <c r="DU249" i="14"/>
  <c r="DM249" i="14"/>
  <c r="DE249" i="14"/>
  <c r="CW249" i="14"/>
  <c r="CO249" i="14"/>
  <c r="CG249" i="14"/>
  <c r="BY249" i="14"/>
  <c r="BQ249" i="14"/>
  <c r="BI249" i="14"/>
  <c r="BA249" i="14"/>
  <c r="AS249" i="14"/>
  <c r="AK249" i="14"/>
  <c r="AC249" i="14"/>
  <c r="U249" i="14"/>
  <c r="EJ249" i="14"/>
  <c r="EB249" i="14"/>
  <c r="DT249" i="14"/>
  <c r="DL249" i="14"/>
  <c r="DD249" i="14"/>
  <c r="CV249" i="14"/>
  <c r="CN249" i="14"/>
  <c r="CF249" i="14"/>
  <c r="BX249" i="14"/>
  <c r="BP249" i="14"/>
  <c r="BH249" i="14"/>
  <c r="AZ249" i="14"/>
  <c r="AR249" i="14"/>
  <c r="AJ249" i="14"/>
  <c r="AB249" i="14"/>
  <c r="T249" i="14"/>
  <c r="EI249" i="14"/>
  <c r="EA249" i="14"/>
  <c r="DS249" i="14"/>
  <c r="DK249" i="14"/>
  <c r="DC249" i="14"/>
  <c r="CU249" i="14"/>
  <c r="CM249" i="14"/>
  <c r="CE249" i="14"/>
  <c r="BW249" i="14"/>
  <c r="BO249" i="14"/>
  <c r="BG249" i="14"/>
  <c r="AY249" i="14"/>
  <c r="AQ249" i="14"/>
  <c r="AI249" i="14"/>
  <c r="AA249" i="14"/>
  <c r="S249" i="14"/>
  <c r="EH249" i="14"/>
  <c r="DZ249" i="14"/>
  <c r="DR249" i="14"/>
  <c r="DJ249" i="14"/>
  <c r="DB249" i="14"/>
  <c r="CT249" i="14"/>
  <c r="CL249" i="14"/>
  <c r="CD249" i="14"/>
  <c r="BV249" i="14"/>
  <c r="BN249" i="14"/>
  <c r="BF249" i="14"/>
  <c r="AX249" i="14"/>
  <c r="AP249" i="14"/>
  <c r="AH249" i="14"/>
  <c r="Z249" i="14"/>
  <c r="R249" i="14"/>
  <c r="EG249" i="14"/>
  <c r="DY249" i="14"/>
  <c r="DQ249" i="14"/>
  <c r="DI249" i="14"/>
  <c r="DA249" i="14"/>
  <c r="CS249" i="14"/>
  <c r="CK249" i="14"/>
  <c r="CC249" i="14"/>
  <c r="BU249" i="14"/>
  <c r="BM249" i="14"/>
  <c r="BE249" i="14"/>
  <c r="AW249" i="14"/>
  <c r="AO249" i="14"/>
  <c r="AG249" i="14"/>
  <c r="Y249" i="14"/>
  <c r="Q249" i="14"/>
  <c r="EF249" i="14"/>
  <c r="DX249" i="14"/>
  <c r="DP249" i="14"/>
  <c r="DH249" i="14"/>
  <c r="CZ249" i="14"/>
  <c r="CR249" i="14"/>
  <c r="CJ249" i="14"/>
  <c r="CB249" i="14"/>
  <c r="BT249" i="14"/>
  <c r="BL249" i="14"/>
  <c r="BD249" i="14"/>
  <c r="AV249" i="14"/>
  <c r="AN249" i="14"/>
  <c r="AF249" i="14"/>
  <c r="X249" i="14"/>
  <c r="P249" i="14"/>
  <c r="EM249" i="14"/>
  <c r="EE249" i="14"/>
  <c r="DW249" i="14"/>
  <c r="DO249" i="14"/>
  <c r="DG249" i="14"/>
  <c r="CY249" i="14"/>
  <c r="CQ249" i="14"/>
  <c r="CI249" i="14"/>
  <c r="CA249" i="14"/>
  <c r="BS249" i="14"/>
  <c r="BK249" i="14"/>
  <c r="BC249" i="14"/>
  <c r="AU249" i="14"/>
  <c r="AM249" i="14"/>
  <c r="AE249" i="14"/>
  <c r="W249" i="14"/>
  <c r="EF161" i="14"/>
  <c r="DX161" i="14"/>
  <c r="DP161" i="14"/>
  <c r="DH161" i="14"/>
  <c r="CZ161" i="14"/>
  <c r="CR161" i="14"/>
  <c r="CJ161" i="14"/>
  <c r="CB161" i="14"/>
  <c r="BT161" i="14"/>
  <c r="BL161" i="14"/>
  <c r="BD161" i="14"/>
  <c r="AV161" i="14"/>
  <c r="AN161" i="14"/>
  <c r="AF161" i="14"/>
  <c r="X161" i="14"/>
  <c r="P161" i="14"/>
  <c r="EM161" i="14"/>
  <c r="EE161" i="14"/>
  <c r="DW161" i="14"/>
  <c r="DO161" i="14"/>
  <c r="DG161" i="14"/>
  <c r="CY161" i="14"/>
  <c r="CQ161" i="14"/>
  <c r="CI161" i="14"/>
  <c r="CA161" i="14"/>
  <c r="BS161" i="14"/>
  <c r="BK161" i="14"/>
  <c r="BC161" i="14"/>
  <c r="AU161" i="14"/>
  <c r="AM161" i="14"/>
  <c r="AE161" i="14"/>
  <c r="W161" i="14"/>
  <c r="EL161" i="14"/>
  <c r="ED161" i="14"/>
  <c r="DV161" i="14"/>
  <c r="DN161" i="14"/>
  <c r="DF161" i="14"/>
  <c r="CX161" i="14"/>
  <c r="CP161" i="14"/>
  <c r="CH161" i="14"/>
  <c r="BZ161" i="14"/>
  <c r="BR161" i="14"/>
  <c r="BJ161" i="14"/>
  <c r="BB161" i="14"/>
  <c r="AT161" i="14"/>
  <c r="AL161" i="14"/>
  <c r="AD161" i="14"/>
  <c r="V161" i="14"/>
  <c r="N161" i="14"/>
  <c r="EK161" i="14"/>
  <c r="EC161" i="14"/>
  <c r="DU161" i="14"/>
  <c r="DM161" i="14"/>
  <c r="DE161" i="14"/>
  <c r="CW161" i="14"/>
  <c r="CO161" i="14"/>
  <c r="CG161" i="14"/>
  <c r="BY161" i="14"/>
  <c r="BQ161" i="14"/>
  <c r="BI161" i="14"/>
  <c r="BA161" i="14"/>
  <c r="AS161" i="14"/>
  <c r="AK161" i="14"/>
  <c r="AC161" i="14"/>
  <c r="U161" i="14"/>
  <c r="EJ161" i="14"/>
  <c r="EB161" i="14"/>
  <c r="DT161" i="14"/>
  <c r="DL161" i="14"/>
  <c r="DD161" i="14"/>
  <c r="CV161" i="14"/>
  <c r="CN161" i="14"/>
  <c r="CF161" i="14"/>
  <c r="BX161" i="14"/>
  <c r="BP161" i="14"/>
  <c r="BH161" i="14"/>
  <c r="AZ161" i="14"/>
  <c r="AR161" i="14"/>
  <c r="AJ161" i="14"/>
  <c r="AB161" i="14"/>
  <c r="T161" i="14"/>
  <c r="EI161" i="14"/>
  <c r="EA161" i="14"/>
  <c r="DS161" i="14"/>
  <c r="DK161" i="14"/>
  <c r="DC161" i="14"/>
  <c r="CU161" i="14"/>
  <c r="CM161" i="14"/>
  <c r="CE161" i="14"/>
  <c r="BW161" i="14"/>
  <c r="BO161" i="14"/>
  <c r="BG161" i="14"/>
  <c r="AY161" i="14"/>
  <c r="AQ161" i="14"/>
  <c r="AI161" i="14"/>
  <c r="AA161" i="14"/>
  <c r="S161" i="14"/>
  <c r="EH161" i="14"/>
  <c r="DZ161" i="14"/>
  <c r="DR161" i="14"/>
  <c r="DJ161" i="14"/>
  <c r="DB161" i="14"/>
  <c r="CT161" i="14"/>
  <c r="CL161" i="14"/>
  <c r="CD161" i="14"/>
  <c r="BV161" i="14"/>
  <c r="BN161" i="14"/>
  <c r="BF161" i="14"/>
  <c r="AX161" i="14"/>
  <c r="AP161" i="14"/>
  <c r="AH161" i="14"/>
  <c r="Z161" i="14"/>
  <c r="R161" i="14"/>
  <c r="EG161" i="14"/>
  <c r="DY161" i="14"/>
  <c r="DQ161" i="14"/>
  <c r="DI161" i="14"/>
  <c r="DA161" i="14"/>
  <c r="CS161" i="14"/>
  <c r="CK161" i="14"/>
  <c r="CC161" i="14"/>
  <c r="BU161" i="14"/>
  <c r="BM161" i="14"/>
  <c r="BE161" i="14"/>
  <c r="AW161" i="14"/>
  <c r="AO161" i="14"/>
  <c r="AG161" i="14"/>
  <c r="Y161" i="14"/>
  <c r="Q161" i="14"/>
  <c r="EH303" i="14"/>
  <c r="DZ303" i="14"/>
  <c r="DR303" i="14"/>
  <c r="DJ303" i="14"/>
  <c r="DB303" i="14"/>
  <c r="CT303" i="14"/>
  <c r="CL303" i="14"/>
  <c r="CD303" i="14"/>
  <c r="BV303" i="14"/>
  <c r="BN303" i="14"/>
  <c r="BF303" i="14"/>
  <c r="AX303" i="14"/>
  <c r="AP303" i="14"/>
  <c r="AH303" i="14"/>
  <c r="Z303" i="14"/>
  <c r="R303" i="14"/>
  <c r="EG303" i="14"/>
  <c r="DY303" i="14"/>
  <c r="DQ303" i="14"/>
  <c r="DI303" i="14"/>
  <c r="DA303" i="14"/>
  <c r="CS303" i="14"/>
  <c r="CK303" i="14"/>
  <c r="CC303" i="14"/>
  <c r="BU303" i="14"/>
  <c r="BM303" i="14"/>
  <c r="BE303" i="14"/>
  <c r="AW303" i="14"/>
  <c r="AO303" i="14"/>
  <c r="AG303" i="14"/>
  <c r="Y303" i="14"/>
  <c r="Q303" i="14"/>
  <c r="EF303" i="14"/>
  <c r="DX303" i="14"/>
  <c r="DP303" i="14"/>
  <c r="DH303" i="14"/>
  <c r="CZ303" i="14"/>
  <c r="CR303" i="14"/>
  <c r="CJ303" i="14"/>
  <c r="CB303" i="14"/>
  <c r="BT303" i="14"/>
  <c r="BL303" i="14"/>
  <c r="BD303" i="14"/>
  <c r="AV303" i="14"/>
  <c r="AN303" i="14"/>
  <c r="AF303" i="14"/>
  <c r="X303" i="14"/>
  <c r="P303" i="14"/>
  <c r="EM303" i="14"/>
  <c r="EE303" i="14"/>
  <c r="DW303" i="14"/>
  <c r="DO303" i="14"/>
  <c r="DG303" i="14"/>
  <c r="CY303" i="14"/>
  <c r="CQ303" i="14"/>
  <c r="CI303" i="14"/>
  <c r="CA303" i="14"/>
  <c r="BS303" i="14"/>
  <c r="BK303" i="14"/>
  <c r="BC303" i="14"/>
  <c r="AU303" i="14"/>
  <c r="AM303" i="14"/>
  <c r="AE303" i="14"/>
  <c r="W303" i="14"/>
  <c r="EL303" i="14"/>
  <c r="ED303" i="14"/>
  <c r="DV303" i="14"/>
  <c r="DN303" i="14"/>
  <c r="DF303" i="14"/>
  <c r="CX303" i="14"/>
  <c r="CP303" i="14"/>
  <c r="CH303" i="14"/>
  <c r="BZ303" i="14"/>
  <c r="BR303" i="14"/>
  <c r="BJ303" i="14"/>
  <c r="BB303" i="14"/>
  <c r="AT303" i="14"/>
  <c r="AL303" i="14"/>
  <c r="AD303" i="14"/>
  <c r="V303" i="14"/>
  <c r="N303" i="14"/>
  <c r="EK303" i="14"/>
  <c r="EC303" i="14"/>
  <c r="DU303" i="14"/>
  <c r="DM303" i="14"/>
  <c r="DE303" i="14"/>
  <c r="CW303" i="14"/>
  <c r="CO303" i="14"/>
  <c r="CG303" i="14"/>
  <c r="BY303" i="14"/>
  <c r="BQ303" i="14"/>
  <c r="BI303" i="14"/>
  <c r="BA303" i="14"/>
  <c r="AS303" i="14"/>
  <c r="AK303" i="14"/>
  <c r="AC303" i="14"/>
  <c r="U303" i="14"/>
  <c r="DT303" i="14"/>
  <c r="CN303" i="14"/>
  <c r="BH303" i="14"/>
  <c r="AB303" i="14"/>
  <c r="DS303" i="14"/>
  <c r="CM303" i="14"/>
  <c r="BG303" i="14"/>
  <c r="AA303" i="14"/>
  <c r="DL303" i="14"/>
  <c r="CF303" i="14"/>
  <c r="AZ303" i="14"/>
  <c r="T303" i="14"/>
  <c r="DK303" i="14"/>
  <c r="CE303" i="14"/>
  <c r="AY303" i="14"/>
  <c r="S303" i="14"/>
  <c r="EJ303" i="14"/>
  <c r="DD303" i="14"/>
  <c r="BX303" i="14"/>
  <c r="AR303" i="14"/>
  <c r="EI303" i="14"/>
  <c r="DC303" i="14"/>
  <c r="BW303" i="14"/>
  <c r="AQ303" i="14"/>
  <c r="EA303" i="14"/>
  <c r="CU303" i="14"/>
  <c r="BO303" i="14"/>
  <c r="AI303" i="14"/>
  <c r="EB303" i="14"/>
  <c r="CV303" i="14"/>
  <c r="BP303" i="14"/>
  <c r="AJ303" i="14"/>
  <c r="EL336" i="14"/>
  <c r="ED336" i="14"/>
  <c r="DV336" i="14"/>
  <c r="DN336" i="14"/>
  <c r="DF336" i="14"/>
  <c r="CX336" i="14"/>
  <c r="CP336" i="14"/>
  <c r="CH336" i="14"/>
  <c r="BZ336" i="14"/>
  <c r="BR336" i="14"/>
  <c r="BJ336" i="14"/>
  <c r="BB336" i="14"/>
  <c r="AT336" i="14"/>
  <c r="AL336" i="14"/>
  <c r="AD336" i="14"/>
  <c r="V336" i="14"/>
  <c r="N336" i="14"/>
  <c r="EK336" i="14"/>
  <c r="EC336" i="14"/>
  <c r="DU336" i="14"/>
  <c r="DM336" i="14"/>
  <c r="DE336" i="14"/>
  <c r="CW336" i="14"/>
  <c r="CO336" i="14"/>
  <c r="CG336" i="14"/>
  <c r="BY336" i="14"/>
  <c r="BQ336" i="14"/>
  <c r="BI336" i="14"/>
  <c r="BA336" i="14"/>
  <c r="AS336" i="14"/>
  <c r="AK336" i="14"/>
  <c r="AC336" i="14"/>
  <c r="U336" i="14"/>
  <c r="EJ336" i="14"/>
  <c r="EB336" i="14"/>
  <c r="DT336" i="14"/>
  <c r="DL336" i="14"/>
  <c r="DD336" i="14"/>
  <c r="CV336" i="14"/>
  <c r="CN336" i="14"/>
  <c r="CF336" i="14"/>
  <c r="BX336" i="14"/>
  <c r="BP336" i="14"/>
  <c r="BH336" i="14"/>
  <c r="AZ336" i="14"/>
  <c r="AR336" i="14"/>
  <c r="AJ336" i="14"/>
  <c r="AB336" i="14"/>
  <c r="T336" i="14"/>
  <c r="EI336" i="14"/>
  <c r="EA336" i="14"/>
  <c r="DS336" i="14"/>
  <c r="DK336" i="14"/>
  <c r="DC336" i="14"/>
  <c r="CU336" i="14"/>
  <c r="CM336" i="14"/>
  <c r="CE336" i="14"/>
  <c r="BW336" i="14"/>
  <c r="BO336" i="14"/>
  <c r="BG336" i="14"/>
  <c r="AY336" i="14"/>
  <c r="AQ336" i="14"/>
  <c r="AI336" i="14"/>
  <c r="AA336" i="14"/>
  <c r="S336" i="14"/>
  <c r="EH336" i="14"/>
  <c r="DZ336" i="14"/>
  <c r="DR336" i="14"/>
  <c r="DJ336" i="14"/>
  <c r="DB336" i="14"/>
  <c r="CT336" i="14"/>
  <c r="CL336" i="14"/>
  <c r="CD336" i="14"/>
  <c r="BV336" i="14"/>
  <c r="BN336" i="14"/>
  <c r="BF336" i="14"/>
  <c r="AX336" i="14"/>
  <c r="AP336" i="14"/>
  <c r="AH336" i="14"/>
  <c r="Z336" i="14"/>
  <c r="R336" i="14"/>
  <c r="EG336" i="14"/>
  <c r="DY336" i="14"/>
  <c r="DQ336" i="14"/>
  <c r="DI336" i="14"/>
  <c r="DA336" i="14"/>
  <c r="CS336" i="14"/>
  <c r="CK336" i="14"/>
  <c r="CC336" i="14"/>
  <c r="BU336" i="14"/>
  <c r="BM336" i="14"/>
  <c r="BE336" i="14"/>
  <c r="AW336" i="14"/>
  <c r="AO336" i="14"/>
  <c r="AG336" i="14"/>
  <c r="Y336" i="14"/>
  <c r="Q336" i="14"/>
  <c r="EM336" i="14"/>
  <c r="EE336" i="14"/>
  <c r="DW336" i="14"/>
  <c r="DO336" i="14"/>
  <c r="DG336" i="14"/>
  <c r="CY336" i="14"/>
  <c r="CQ336" i="14"/>
  <c r="CI336" i="14"/>
  <c r="CA336" i="14"/>
  <c r="BS336" i="14"/>
  <c r="BK336" i="14"/>
  <c r="BC336" i="14"/>
  <c r="AU336" i="14"/>
  <c r="AM336" i="14"/>
  <c r="AE336" i="14"/>
  <c r="W336" i="14"/>
  <c r="CB336" i="14"/>
  <c r="P336" i="14"/>
  <c r="EF336" i="14"/>
  <c r="BT336" i="14"/>
  <c r="DX336" i="14"/>
  <c r="BL336" i="14"/>
  <c r="DP336" i="14"/>
  <c r="BD336" i="14"/>
  <c r="DH336" i="14"/>
  <c r="AV336" i="14"/>
  <c r="CZ336" i="14"/>
  <c r="AN336" i="14"/>
  <c r="CR336" i="14"/>
  <c r="AF336" i="14"/>
  <c r="CJ336" i="14"/>
  <c r="X336" i="14"/>
  <c r="EH244" i="14"/>
  <c r="DZ244" i="14"/>
  <c r="DR244" i="14"/>
  <c r="DJ244" i="14"/>
  <c r="DB244" i="14"/>
  <c r="CT244" i="14"/>
  <c r="CL244" i="14"/>
  <c r="CD244" i="14"/>
  <c r="BV244" i="14"/>
  <c r="BN244" i="14"/>
  <c r="BF244" i="14"/>
  <c r="AX244" i="14"/>
  <c r="AP244" i="14"/>
  <c r="AH244" i="14"/>
  <c r="Z244" i="14"/>
  <c r="R244" i="14"/>
  <c r="EG244" i="14"/>
  <c r="DY244" i="14"/>
  <c r="DQ244" i="14"/>
  <c r="DI244" i="14"/>
  <c r="DA244" i="14"/>
  <c r="CS244" i="14"/>
  <c r="CK244" i="14"/>
  <c r="CC244" i="14"/>
  <c r="BU244" i="14"/>
  <c r="BM244" i="14"/>
  <c r="BE244" i="14"/>
  <c r="AW244" i="14"/>
  <c r="AO244" i="14"/>
  <c r="AG244" i="14"/>
  <c r="Y244" i="14"/>
  <c r="Q244" i="14"/>
  <c r="EF244" i="14"/>
  <c r="DX244" i="14"/>
  <c r="DP244" i="14"/>
  <c r="DH244" i="14"/>
  <c r="CZ244" i="14"/>
  <c r="CR244" i="14"/>
  <c r="CJ244" i="14"/>
  <c r="CB244" i="14"/>
  <c r="BT244" i="14"/>
  <c r="BL244" i="14"/>
  <c r="BD244" i="14"/>
  <c r="AV244" i="14"/>
  <c r="AN244" i="14"/>
  <c r="AF244" i="14"/>
  <c r="X244" i="14"/>
  <c r="P244" i="14"/>
  <c r="EM244" i="14"/>
  <c r="EE244" i="14"/>
  <c r="DW244" i="14"/>
  <c r="DO244" i="14"/>
  <c r="DG244" i="14"/>
  <c r="CY244" i="14"/>
  <c r="CQ244" i="14"/>
  <c r="CI244" i="14"/>
  <c r="CA244" i="14"/>
  <c r="BS244" i="14"/>
  <c r="BK244" i="14"/>
  <c r="BC244" i="14"/>
  <c r="AU244" i="14"/>
  <c r="AM244" i="14"/>
  <c r="AE244" i="14"/>
  <c r="W244" i="14"/>
  <c r="EL244" i="14"/>
  <c r="ED244" i="14"/>
  <c r="DV244" i="14"/>
  <c r="DN244" i="14"/>
  <c r="DF244" i="14"/>
  <c r="CX244" i="14"/>
  <c r="CP244" i="14"/>
  <c r="CH244" i="14"/>
  <c r="BZ244" i="14"/>
  <c r="BR244" i="14"/>
  <c r="BJ244" i="14"/>
  <c r="BB244" i="14"/>
  <c r="AT244" i="14"/>
  <c r="AL244" i="14"/>
  <c r="AD244" i="14"/>
  <c r="V244" i="14"/>
  <c r="N244" i="14"/>
  <c r="EK244" i="14"/>
  <c r="EC244" i="14"/>
  <c r="DU244" i="14"/>
  <c r="DM244" i="14"/>
  <c r="DE244" i="14"/>
  <c r="CW244" i="14"/>
  <c r="CO244" i="14"/>
  <c r="CG244" i="14"/>
  <c r="BY244" i="14"/>
  <c r="BQ244" i="14"/>
  <c r="BI244" i="14"/>
  <c r="BA244" i="14"/>
  <c r="AS244" i="14"/>
  <c r="AK244" i="14"/>
  <c r="AC244" i="14"/>
  <c r="U244" i="14"/>
  <c r="EJ244" i="14"/>
  <c r="EB244" i="14"/>
  <c r="DT244" i="14"/>
  <c r="DL244" i="14"/>
  <c r="DD244" i="14"/>
  <c r="CV244" i="14"/>
  <c r="CN244" i="14"/>
  <c r="CF244" i="14"/>
  <c r="BX244" i="14"/>
  <c r="BP244" i="14"/>
  <c r="BH244" i="14"/>
  <c r="AZ244" i="14"/>
  <c r="AR244" i="14"/>
  <c r="AJ244" i="14"/>
  <c r="AB244" i="14"/>
  <c r="T244" i="14"/>
  <c r="EI244" i="14"/>
  <c r="EA244" i="14"/>
  <c r="DS244" i="14"/>
  <c r="DK244" i="14"/>
  <c r="DC244" i="14"/>
  <c r="CU244" i="14"/>
  <c r="CM244" i="14"/>
  <c r="CE244" i="14"/>
  <c r="BW244" i="14"/>
  <c r="BO244" i="14"/>
  <c r="BG244" i="14"/>
  <c r="AY244" i="14"/>
  <c r="AQ244" i="14"/>
  <c r="AI244" i="14"/>
  <c r="AA244" i="14"/>
  <c r="S244" i="14"/>
  <c r="EF189" i="14"/>
  <c r="DX189" i="14"/>
  <c r="DP189" i="14"/>
  <c r="DH189" i="14"/>
  <c r="CZ189" i="14"/>
  <c r="CR189" i="14"/>
  <c r="CJ189" i="14"/>
  <c r="CB189" i="14"/>
  <c r="BT189" i="14"/>
  <c r="BL189" i="14"/>
  <c r="BD189" i="14"/>
  <c r="AV189" i="14"/>
  <c r="AN189" i="14"/>
  <c r="AF189" i="14"/>
  <c r="X189" i="14"/>
  <c r="P189" i="14"/>
  <c r="EM189" i="14"/>
  <c r="EE189" i="14"/>
  <c r="DW189" i="14"/>
  <c r="DO189" i="14"/>
  <c r="DG189" i="14"/>
  <c r="CY189" i="14"/>
  <c r="CQ189" i="14"/>
  <c r="CI189" i="14"/>
  <c r="CA189" i="14"/>
  <c r="BS189" i="14"/>
  <c r="BK189" i="14"/>
  <c r="BC189" i="14"/>
  <c r="AU189" i="14"/>
  <c r="AM189" i="14"/>
  <c r="AE189" i="14"/>
  <c r="W189" i="14"/>
  <c r="EL189" i="14"/>
  <c r="ED189" i="14"/>
  <c r="DV189" i="14"/>
  <c r="DN189" i="14"/>
  <c r="DF189" i="14"/>
  <c r="CX189" i="14"/>
  <c r="CP189" i="14"/>
  <c r="CH189" i="14"/>
  <c r="BZ189" i="14"/>
  <c r="BR189" i="14"/>
  <c r="BJ189" i="14"/>
  <c r="BB189" i="14"/>
  <c r="AT189" i="14"/>
  <c r="AL189" i="14"/>
  <c r="AD189" i="14"/>
  <c r="V189" i="14"/>
  <c r="N189" i="14"/>
  <c r="EK189" i="14"/>
  <c r="EC189" i="14"/>
  <c r="DU189" i="14"/>
  <c r="DM189" i="14"/>
  <c r="DE189" i="14"/>
  <c r="CW189" i="14"/>
  <c r="CO189" i="14"/>
  <c r="CG189" i="14"/>
  <c r="BY189" i="14"/>
  <c r="BQ189" i="14"/>
  <c r="BI189" i="14"/>
  <c r="BA189" i="14"/>
  <c r="AS189" i="14"/>
  <c r="AK189" i="14"/>
  <c r="AC189" i="14"/>
  <c r="U189" i="14"/>
  <c r="EJ189" i="14"/>
  <c r="EB189" i="14"/>
  <c r="DT189" i="14"/>
  <c r="DL189" i="14"/>
  <c r="DD189" i="14"/>
  <c r="CV189" i="14"/>
  <c r="CN189" i="14"/>
  <c r="CF189" i="14"/>
  <c r="BX189" i="14"/>
  <c r="BP189" i="14"/>
  <c r="BH189" i="14"/>
  <c r="AZ189" i="14"/>
  <c r="AR189" i="14"/>
  <c r="AJ189" i="14"/>
  <c r="AB189" i="14"/>
  <c r="T189" i="14"/>
  <c r="EI189" i="14"/>
  <c r="EA189" i="14"/>
  <c r="DS189" i="14"/>
  <c r="DK189" i="14"/>
  <c r="DC189" i="14"/>
  <c r="CU189" i="14"/>
  <c r="CM189" i="14"/>
  <c r="CE189" i="14"/>
  <c r="BW189" i="14"/>
  <c r="BO189" i="14"/>
  <c r="BG189" i="14"/>
  <c r="AY189" i="14"/>
  <c r="AQ189" i="14"/>
  <c r="AI189" i="14"/>
  <c r="AA189" i="14"/>
  <c r="S189" i="14"/>
  <c r="EH189" i="14"/>
  <c r="DZ189" i="14"/>
  <c r="DR189" i="14"/>
  <c r="DJ189" i="14"/>
  <c r="DB189" i="14"/>
  <c r="CT189" i="14"/>
  <c r="CL189" i="14"/>
  <c r="CD189" i="14"/>
  <c r="BV189" i="14"/>
  <c r="BN189" i="14"/>
  <c r="BF189" i="14"/>
  <c r="AX189" i="14"/>
  <c r="AP189" i="14"/>
  <c r="AH189" i="14"/>
  <c r="Z189" i="14"/>
  <c r="R189" i="14"/>
  <c r="EG189" i="14"/>
  <c r="DY189" i="14"/>
  <c r="DQ189" i="14"/>
  <c r="DI189" i="14"/>
  <c r="DA189" i="14"/>
  <c r="CS189" i="14"/>
  <c r="CK189" i="14"/>
  <c r="CC189" i="14"/>
  <c r="BU189" i="14"/>
  <c r="BM189" i="14"/>
  <c r="BE189" i="14"/>
  <c r="AW189" i="14"/>
  <c r="AO189" i="14"/>
  <c r="AG189" i="14"/>
  <c r="Y189" i="14"/>
  <c r="Q189" i="14"/>
  <c r="EL312" i="14"/>
  <c r="ED312" i="14"/>
  <c r="DV312" i="14"/>
  <c r="DN312" i="14"/>
  <c r="DF312" i="14"/>
  <c r="CX312" i="14"/>
  <c r="CP312" i="14"/>
  <c r="CH312" i="14"/>
  <c r="BZ312" i="14"/>
  <c r="BR312" i="14"/>
  <c r="BJ312" i="14"/>
  <c r="BB312" i="14"/>
  <c r="AT312" i="14"/>
  <c r="AL312" i="14"/>
  <c r="AD312" i="14"/>
  <c r="V312" i="14"/>
  <c r="N312" i="14"/>
  <c r="EK312" i="14"/>
  <c r="EC312" i="14"/>
  <c r="DU312" i="14"/>
  <c r="DM312" i="14"/>
  <c r="DE312" i="14"/>
  <c r="CW312" i="14"/>
  <c r="CO312" i="14"/>
  <c r="CG312" i="14"/>
  <c r="BY312" i="14"/>
  <c r="BQ312" i="14"/>
  <c r="BI312" i="14"/>
  <c r="BA312" i="14"/>
  <c r="AS312" i="14"/>
  <c r="AK312" i="14"/>
  <c r="AC312" i="14"/>
  <c r="U312" i="14"/>
  <c r="EJ312" i="14"/>
  <c r="EB312" i="14"/>
  <c r="DT312" i="14"/>
  <c r="DL312" i="14"/>
  <c r="DD312" i="14"/>
  <c r="CV312" i="14"/>
  <c r="CN312" i="14"/>
  <c r="CF312" i="14"/>
  <c r="BX312" i="14"/>
  <c r="BP312" i="14"/>
  <c r="BH312" i="14"/>
  <c r="AZ312" i="14"/>
  <c r="AR312" i="14"/>
  <c r="AJ312" i="14"/>
  <c r="AB312" i="14"/>
  <c r="T312" i="14"/>
  <c r="EI312" i="14"/>
  <c r="EA312" i="14"/>
  <c r="DS312" i="14"/>
  <c r="DK312" i="14"/>
  <c r="DC312" i="14"/>
  <c r="CU312" i="14"/>
  <c r="CM312" i="14"/>
  <c r="CE312" i="14"/>
  <c r="BW312" i="14"/>
  <c r="BO312" i="14"/>
  <c r="BG312" i="14"/>
  <c r="AY312" i="14"/>
  <c r="AQ312" i="14"/>
  <c r="AI312" i="14"/>
  <c r="AA312" i="14"/>
  <c r="S312" i="14"/>
  <c r="EH312" i="14"/>
  <c r="DZ312" i="14"/>
  <c r="DR312" i="14"/>
  <c r="DJ312" i="14"/>
  <c r="DB312" i="14"/>
  <c r="CT312" i="14"/>
  <c r="CL312" i="14"/>
  <c r="CD312" i="14"/>
  <c r="BV312" i="14"/>
  <c r="BN312" i="14"/>
  <c r="BF312" i="14"/>
  <c r="AX312" i="14"/>
  <c r="AP312" i="14"/>
  <c r="AH312" i="14"/>
  <c r="Z312" i="14"/>
  <c r="R312" i="14"/>
  <c r="EG312" i="14"/>
  <c r="DY312" i="14"/>
  <c r="DQ312" i="14"/>
  <c r="DI312" i="14"/>
  <c r="DA312" i="14"/>
  <c r="CS312" i="14"/>
  <c r="CK312" i="14"/>
  <c r="CC312" i="14"/>
  <c r="BU312" i="14"/>
  <c r="BM312" i="14"/>
  <c r="BE312" i="14"/>
  <c r="AW312" i="14"/>
  <c r="AO312" i="14"/>
  <c r="AG312" i="14"/>
  <c r="Y312" i="14"/>
  <c r="Q312" i="14"/>
  <c r="EM312" i="14"/>
  <c r="EE312" i="14"/>
  <c r="DW312" i="14"/>
  <c r="DO312" i="14"/>
  <c r="DG312" i="14"/>
  <c r="CY312" i="14"/>
  <c r="CQ312" i="14"/>
  <c r="CI312" i="14"/>
  <c r="CA312" i="14"/>
  <c r="BS312" i="14"/>
  <c r="BK312" i="14"/>
  <c r="BC312" i="14"/>
  <c r="AU312" i="14"/>
  <c r="AM312" i="14"/>
  <c r="AE312" i="14"/>
  <c r="W312" i="14"/>
  <c r="DH312" i="14"/>
  <c r="AV312" i="14"/>
  <c r="CZ312" i="14"/>
  <c r="AN312" i="14"/>
  <c r="CR312" i="14"/>
  <c r="AF312" i="14"/>
  <c r="CJ312" i="14"/>
  <c r="X312" i="14"/>
  <c r="CB312" i="14"/>
  <c r="P312" i="14"/>
  <c r="EF312" i="14"/>
  <c r="BT312" i="14"/>
  <c r="DP312" i="14"/>
  <c r="BD312" i="14"/>
  <c r="DX312" i="14"/>
  <c r="BL312" i="14"/>
  <c r="EL253" i="14"/>
  <c r="ED253" i="14"/>
  <c r="DV253" i="14"/>
  <c r="DN253" i="14"/>
  <c r="DF253" i="14"/>
  <c r="CX253" i="14"/>
  <c r="CP253" i="14"/>
  <c r="CH253" i="14"/>
  <c r="BZ253" i="14"/>
  <c r="BR253" i="14"/>
  <c r="BJ253" i="14"/>
  <c r="BB253" i="14"/>
  <c r="AT253" i="14"/>
  <c r="AL253" i="14"/>
  <c r="AD253" i="14"/>
  <c r="V253" i="14"/>
  <c r="N253" i="14"/>
  <c r="EK253" i="14"/>
  <c r="EC253" i="14"/>
  <c r="DU253" i="14"/>
  <c r="DM253" i="14"/>
  <c r="DE253" i="14"/>
  <c r="CW253" i="14"/>
  <c r="CO253" i="14"/>
  <c r="CG253" i="14"/>
  <c r="BY253" i="14"/>
  <c r="BQ253" i="14"/>
  <c r="BI253" i="14"/>
  <c r="BA253" i="14"/>
  <c r="AS253" i="14"/>
  <c r="AK253" i="14"/>
  <c r="AC253" i="14"/>
  <c r="U253" i="14"/>
  <c r="EJ253" i="14"/>
  <c r="EB253" i="14"/>
  <c r="DT253" i="14"/>
  <c r="DL253" i="14"/>
  <c r="DD253" i="14"/>
  <c r="CV253" i="14"/>
  <c r="CN253" i="14"/>
  <c r="CF253" i="14"/>
  <c r="BX253" i="14"/>
  <c r="BP253" i="14"/>
  <c r="BH253" i="14"/>
  <c r="AZ253" i="14"/>
  <c r="AR253" i="14"/>
  <c r="AJ253" i="14"/>
  <c r="AB253" i="14"/>
  <c r="T253" i="14"/>
  <c r="EI253" i="14"/>
  <c r="EA253" i="14"/>
  <c r="DS253" i="14"/>
  <c r="DK253" i="14"/>
  <c r="DC253" i="14"/>
  <c r="CU253" i="14"/>
  <c r="CM253" i="14"/>
  <c r="CE253" i="14"/>
  <c r="BW253" i="14"/>
  <c r="BO253" i="14"/>
  <c r="BG253" i="14"/>
  <c r="AY253" i="14"/>
  <c r="AQ253" i="14"/>
  <c r="AI253" i="14"/>
  <c r="AA253" i="14"/>
  <c r="S253" i="14"/>
  <c r="EH253" i="14"/>
  <c r="DZ253" i="14"/>
  <c r="DR253" i="14"/>
  <c r="DJ253" i="14"/>
  <c r="DB253" i="14"/>
  <c r="CT253" i="14"/>
  <c r="CL253" i="14"/>
  <c r="CD253" i="14"/>
  <c r="BV253" i="14"/>
  <c r="BN253" i="14"/>
  <c r="BF253" i="14"/>
  <c r="AX253" i="14"/>
  <c r="AP253" i="14"/>
  <c r="AH253" i="14"/>
  <c r="Z253" i="14"/>
  <c r="R253" i="14"/>
  <c r="EG253" i="14"/>
  <c r="DY253" i="14"/>
  <c r="DQ253" i="14"/>
  <c r="DI253" i="14"/>
  <c r="DA253" i="14"/>
  <c r="CS253" i="14"/>
  <c r="CK253" i="14"/>
  <c r="CC253" i="14"/>
  <c r="BU253" i="14"/>
  <c r="BM253" i="14"/>
  <c r="BE253" i="14"/>
  <c r="AW253" i="14"/>
  <c r="AO253" i="14"/>
  <c r="AG253" i="14"/>
  <c r="Y253" i="14"/>
  <c r="Q253" i="14"/>
  <c r="EF253" i="14"/>
  <c r="DX253" i="14"/>
  <c r="DP253" i="14"/>
  <c r="DH253" i="14"/>
  <c r="CZ253" i="14"/>
  <c r="CR253" i="14"/>
  <c r="CJ253" i="14"/>
  <c r="CB253" i="14"/>
  <c r="BT253" i="14"/>
  <c r="BL253" i="14"/>
  <c r="BD253" i="14"/>
  <c r="AV253" i="14"/>
  <c r="AN253" i="14"/>
  <c r="AF253" i="14"/>
  <c r="X253" i="14"/>
  <c r="P253" i="14"/>
  <c r="EM253" i="14"/>
  <c r="EE253" i="14"/>
  <c r="DW253" i="14"/>
  <c r="DO253" i="14"/>
  <c r="DG253" i="14"/>
  <c r="CY253" i="14"/>
  <c r="CQ253" i="14"/>
  <c r="CI253" i="14"/>
  <c r="CA253" i="14"/>
  <c r="BS253" i="14"/>
  <c r="BK253" i="14"/>
  <c r="BC253" i="14"/>
  <c r="AU253" i="14"/>
  <c r="AM253" i="14"/>
  <c r="AE253" i="14"/>
  <c r="W253" i="14"/>
  <c r="EF165" i="14"/>
  <c r="DX165" i="14"/>
  <c r="DP165" i="14"/>
  <c r="DH165" i="14"/>
  <c r="CZ165" i="14"/>
  <c r="CR165" i="14"/>
  <c r="CJ165" i="14"/>
  <c r="CB165" i="14"/>
  <c r="BT165" i="14"/>
  <c r="BL165" i="14"/>
  <c r="BD165" i="14"/>
  <c r="AV165" i="14"/>
  <c r="AN165" i="14"/>
  <c r="AF165" i="14"/>
  <c r="X165" i="14"/>
  <c r="P165" i="14"/>
  <c r="EM165" i="14"/>
  <c r="EE165" i="14"/>
  <c r="DW165" i="14"/>
  <c r="DO165" i="14"/>
  <c r="DG165" i="14"/>
  <c r="CY165" i="14"/>
  <c r="CQ165" i="14"/>
  <c r="CI165" i="14"/>
  <c r="CA165" i="14"/>
  <c r="BS165" i="14"/>
  <c r="BK165" i="14"/>
  <c r="BC165" i="14"/>
  <c r="AU165" i="14"/>
  <c r="AM165" i="14"/>
  <c r="AE165" i="14"/>
  <c r="W165" i="14"/>
  <c r="EL165" i="14"/>
  <c r="ED165" i="14"/>
  <c r="DV165" i="14"/>
  <c r="DN165" i="14"/>
  <c r="DF165" i="14"/>
  <c r="CX165" i="14"/>
  <c r="CP165" i="14"/>
  <c r="CH165" i="14"/>
  <c r="BZ165" i="14"/>
  <c r="BR165" i="14"/>
  <c r="BJ165" i="14"/>
  <c r="BB165" i="14"/>
  <c r="AT165" i="14"/>
  <c r="AL165" i="14"/>
  <c r="AD165" i="14"/>
  <c r="V165" i="14"/>
  <c r="N165" i="14"/>
  <c r="EK165" i="14"/>
  <c r="EC165" i="14"/>
  <c r="DU165" i="14"/>
  <c r="DM165" i="14"/>
  <c r="DE165" i="14"/>
  <c r="CW165" i="14"/>
  <c r="CO165" i="14"/>
  <c r="CG165" i="14"/>
  <c r="BY165" i="14"/>
  <c r="BQ165" i="14"/>
  <c r="BI165" i="14"/>
  <c r="BA165" i="14"/>
  <c r="AS165" i="14"/>
  <c r="AK165" i="14"/>
  <c r="AC165" i="14"/>
  <c r="U165" i="14"/>
  <c r="EJ165" i="14"/>
  <c r="EB165" i="14"/>
  <c r="DT165" i="14"/>
  <c r="DL165" i="14"/>
  <c r="DD165" i="14"/>
  <c r="CV165" i="14"/>
  <c r="CN165" i="14"/>
  <c r="CF165" i="14"/>
  <c r="BX165" i="14"/>
  <c r="BP165" i="14"/>
  <c r="BH165" i="14"/>
  <c r="AZ165" i="14"/>
  <c r="AR165" i="14"/>
  <c r="AJ165" i="14"/>
  <c r="AB165" i="14"/>
  <c r="T165" i="14"/>
  <c r="EI165" i="14"/>
  <c r="EA165" i="14"/>
  <c r="DS165" i="14"/>
  <c r="DK165" i="14"/>
  <c r="DC165" i="14"/>
  <c r="CU165" i="14"/>
  <c r="CM165" i="14"/>
  <c r="CE165" i="14"/>
  <c r="BW165" i="14"/>
  <c r="BO165" i="14"/>
  <c r="BG165" i="14"/>
  <c r="AY165" i="14"/>
  <c r="AQ165" i="14"/>
  <c r="AI165" i="14"/>
  <c r="AA165" i="14"/>
  <c r="S165" i="14"/>
  <c r="EH165" i="14"/>
  <c r="DZ165" i="14"/>
  <c r="DR165" i="14"/>
  <c r="DJ165" i="14"/>
  <c r="DB165" i="14"/>
  <c r="CT165" i="14"/>
  <c r="CL165" i="14"/>
  <c r="CD165" i="14"/>
  <c r="BV165" i="14"/>
  <c r="BN165" i="14"/>
  <c r="BF165" i="14"/>
  <c r="AX165" i="14"/>
  <c r="AP165" i="14"/>
  <c r="AH165" i="14"/>
  <c r="Z165" i="14"/>
  <c r="R165" i="14"/>
  <c r="EG165" i="14"/>
  <c r="DY165" i="14"/>
  <c r="DQ165" i="14"/>
  <c r="DI165" i="14"/>
  <c r="DA165" i="14"/>
  <c r="CS165" i="14"/>
  <c r="CK165" i="14"/>
  <c r="CC165" i="14"/>
  <c r="BU165" i="14"/>
  <c r="BM165" i="14"/>
  <c r="BE165" i="14"/>
  <c r="AW165" i="14"/>
  <c r="AO165" i="14"/>
  <c r="AG165" i="14"/>
  <c r="Y165" i="14"/>
  <c r="Q165" i="14"/>
  <c r="EM286" i="14"/>
  <c r="EE286" i="14"/>
  <c r="DW286" i="14"/>
  <c r="DO286" i="14"/>
  <c r="DG286" i="14"/>
  <c r="CY286" i="14"/>
  <c r="CQ286" i="14"/>
  <c r="CI286" i="14"/>
  <c r="CA286" i="14"/>
  <c r="BS286" i="14"/>
  <c r="BK286" i="14"/>
  <c r="BC286" i="14"/>
  <c r="AU286" i="14"/>
  <c r="AM286" i="14"/>
  <c r="AE286" i="14"/>
  <c r="W286" i="14"/>
  <c r="EL286" i="14"/>
  <c r="ED286" i="14"/>
  <c r="DV286" i="14"/>
  <c r="DN286" i="14"/>
  <c r="DF286" i="14"/>
  <c r="CX286" i="14"/>
  <c r="CP286" i="14"/>
  <c r="CH286" i="14"/>
  <c r="BZ286" i="14"/>
  <c r="BR286" i="14"/>
  <c r="BJ286" i="14"/>
  <c r="BB286" i="14"/>
  <c r="AT286" i="14"/>
  <c r="AL286" i="14"/>
  <c r="AD286" i="14"/>
  <c r="V286" i="14"/>
  <c r="N286" i="14"/>
  <c r="EK286" i="14"/>
  <c r="EC286" i="14"/>
  <c r="DU286" i="14"/>
  <c r="DM286" i="14"/>
  <c r="DE286" i="14"/>
  <c r="CW286" i="14"/>
  <c r="CO286" i="14"/>
  <c r="CG286" i="14"/>
  <c r="BY286" i="14"/>
  <c r="BQ286" i="14"/>
  <c r="BI286" i="14"/>
  <c r="BA286" i="14"/>
  <c r="AS286" i="14"/>
  <c r="AK286" i="14"/>
  <c r="AC286" i="14"/>
  <c r="U286" i="14"/>
  <c r="EJ286" i="14"/>
  <c r="EB286" i="14"/>
  <c r="DT286" i="14"/>
  <c r="DL286" i="14"/>
  <c r="DD286" i="14"/>
  <c r="CV286" i="14"/>
  <c r="CN286" i="14"/>
  <c r="CF286" i="14"/>
  <c r="BX286" i="14"/>
  <c r="BP286" i="14"/>
  <c r="BH286" i="14"/>
  <c r="AZ286" i="14"/>
  <c r="AR286" i="14"/>
  <c r="AJ286" i="14"/>
  <c r="AB286" i="14"/>
  <c r="T286" i="14"/>
  <c r="EI286" i="14"/>
  <c r="EA286" i="14"/>
  <c r="DS286" i="14"/>
  <c r="DK286" i="14"/>
  <c r="DC286" i="14"/>
  <c r="CU286" i="14"/>
  <c r="CM286" i="14"/>
  <c r="CE286" i="14"/>
  <c r="BW286" i="14"/>
  <c r="BO286" i="14"/>
  <c r="BG286" i="14"/>
  <c r="AY286" i="14"/>
  <c r="AQ286" i="14"/>
  <c r="AI286" i="14"/>
  <c r="AA286" i="14"/>
  <c r="S286" i="14"/>
  <c r="EH286" i="14"/>
  <c r="DZ286" i="14"/>
  <c r="DR286" i="14"/>
  <c r="DJ286" i="14"/>
  <c r="DB286" i="14"/>
  <c r="CT286" i="14"/>
  <c r="CL286" i="14"/>
  <c r="CD286" i="14"/>
  <c r="BV286" i="14"/>
  <c r="BN286" i="14"/>
  <c r="BF286" i="14"/>
  <c r="AX286" i="14"/>
  <c r="AP286" i="14"/>
  <c r="AH286" i="14"/>
  <c r="Z286" i="14"/>
  <c r="R286" i="14"/>
  <c r="EF286" i="14"/>
  <c r="DX286" i="14"/>
  <c r="DP286" i="14"/>
  <c r="DH286" i="14"/>
  <c r="CZ286" i="14"/>
  <c r="CR286" i="14"/>
  <c r="CJ286" i="14"/>
  <c r="CB286" i="14"/>
  <c r="BT286" i="14"/>
  <c r="BL286" i="14"/>
  <c r="BD286" i="14"/>
  <c r="AV286" i="14"/>
  <c r="AN286" i="14"/>
  <c r="AF286" i="14"/>
  <c r="X286" i="14"/>
  <c r="P286" i="14"/>
  <c r="CS286" i="14"/>
  <c r="AG286" i="14"/>
  <c r="CK286" i="14"/>
  <c r="Y286" i="14"/>
  <c r="CC286" i="14"/>
  <c r="Q286" i="14"/>
  <c r="EG286" i="14"/>
  <c r="BU286" i="14"/>
  <c r="DY286" i="14"/>
  <c r="BM286" i="14"/>
  <c r="DQ286" i="14"/>
  <c r="BE286" i="14"/>
  <c r="DI286" i="14"/>
  <c r="AW286" i="14"/>
  <c r="DA286" i="14"/>
  <c r="AO286" i="14"/>
  <c r="EL233" i="14"/>
  <c r="ED233" i="14"/>
  <c r="DV233" i="14"/>
  <c r="DN233" i="14"/>
  <c r="DF233" i="14"/>
  <c r="CX233" i="14"/>
  <c r="CP233" i="14"/>
  <c r="CH233" i="14"/>
  <c r="BZ233" i="14"/>
  <c r="BR233" i="14"/>
  <c r="BJ233" i="14"/>
  <c r="BB233" i="14"/>
  <c r="AT233" i="14"/>
  <c r="AL233" i="14"/>
  <c r="AD233" i="14"/>
  <c r="V233" i="14"/>
  <c r="N233" i="14"/>
  <c r="EK233" i="14"/>
  <c r="EC233" i="14"/>
  <c r="DU233" i="14"/>
  <c r="DM233" i="14"/>
  <c r="DE233" i="14"/>
  <c r="CW233" i="14"/>
  <c r="CO233" i="14"/>
  <c r="CG233" i="14"/>
  <c r="BY233" i="14"/>
  <c r="BQ233" i="14"/>
  <c r="BI233" i="14"/>
  <c r="BA233" i="14"/>
  <c r="AS233" i="14"/>
  <c r="AK233" i="14"/>
  <c r="AC233" i="14"/>
  <c r="U233" i="14"/>
  <c r="EJ233" i="14"/>
  <c r="EB233" i="14"/>
  <c r="DT233" i="14"/>
  <c r="DL233" i="14"/>
  <c r="DD233" i="14"/>
  <c r="CV233" i="14"/>
  <c r="CN233" i="14"/>
  <c r="CF233" i="14"/>
  <c r="BX233" i="14"/>
  <c r="BP233" i="14"/>
  <c r="BH233" i="14"/>
  <c r="AZ233" i="14"/>
  <c r="AR233" i="14"/>
  <c r="AJ233" i="14"/>
  <c r="AB233" i="14"/>
  <c r="T233" i="14"/>
  <c r="EI233" i="14"/>
  <c r="EA233" i="14"/>
  <c r="DS233" i="14"/>
  <c r="DK233" i="14"/>
  <c r="DC233" i="14"/>
  <c r="CU233" i="14"/>
  <c r="CM233" i="14"/>
  <c r="CE233" i="14"/>
  <c r="BW233" i="14"/>
  <c r="BO233" i="14"/>
  <c r="BG233" i="14"/>
  <c r="AY233" i="14"/>
  <c r="AQ233" i="14"/>
  <c r="AI233" i="14"/>
  <c r="AA233" i="14"/>
  <c r="S233" i="14"/>
  <c r="EH233" i="14"/>
  <c r="DZ233" i="14"/>
  <c r="DR233" i="14"/>
  <c r="DJ233" i="14"/>
  <c r="DB233" i="14"/>
  <c r="CT233" i="14"/>
  <c r="CL233" i="14"/>
  <c r="CD233" i="14"/>
  <c r="BV233" i="14"/>
  <c r="BN233" i="14"/>
  <c r="BF233" i="14"/>
  <c r="AX233" i="14"/>
  <c r="AP233" i="14"/>
  <c r="AH233" i="14"/>
  <c r="Z233" i="14"/>
  <c r="R233" i="14"/>
  <c r="EG233" i="14"/>
  <c r="DY233" i="14"/>
  <c r="DQ233" i="14"/>
  <c r="DI233" i="14"/>
  <c r="DA233" i="14"/>
  <c r="CS233" i="14"/>
  <c r="CK233" i="14"/>
  <c r="CC233" i="14"/>
  <c r="BU233" i="14"/>
  <c r="BM233" i="14"/>
  <c r="BE233" i="14"/>
  <c r="AW233" i="14"/>
  <c r="AO233" i="14"/>
  <c r="AG233" i="14"/>
  <c r="Y233" i="14"/>
  <c r="Q233" i="14"/>
  <c r="EF233" i="14"/>
  <c r="DX233" i="14"/>
  <c r="DP233" i="14"/>
  <c r="DH233" i="14"/>
  <c r="CZ233" i="14"/>
  <c r="CR233" i="14"/>
  <c r="CJ233" i="14"/>
  <c r="CB233" i="14"/>
  <c r="BT233" i="14"/>
  <c r="BL233" i="14"/>
  <c r="BD233" i="14"/>
  <c r="AV233" i="14"/>
  <c r="AN233" i="14"/>
  <c r="AF233" i="14"/>
  <c r="X233" i="14"/>
  <c r="P233" i="14"/>
  <c r="EM233" i="14"/>
  <c r="EE233" i="14"/>
  <c r="DW233" i="14"/>
  <c r="DO233" i="14"/>
  <c r="DG233" i="14"/>
  <c r="CY233" i="14"/>
  <c r="CQ233" i="14"/>
  <c r="CI233" i="14"/>
  <c r="CA233" i="14"/>
  <c r="BS233" i="14"/>
  <c r="BK233" i="14"/>
  <c r="BC233" i="14"/>
  <c r="AU233" i="14"/>
  <c r="AM233" i="14"/>
  <c r="AE233" i="14"/>
  <c r="W233" i="14"/>
  <c r="EJ182" i="14"/>
  <c r="EB182" i="14"/>
  <c r="DT182" i="14"/>
  <c r="DL182" i="14"/>
  <c r="DD182" i="14"/>
  <c r="CV182" i="14"/>
  <c r="CN182" i="14"/>
  <c r="CF182" i="14"/>
  <c r="BX182" i="14"/>
  <c r="BP182" i="14"/>
  <c r="BH182" i="14"/>
  <c r="AZ182" i="14"/>
  <c r="AR182" i="14"/>
  <c r="AJ182" i="14"/>
  <c r="AB182" i="14"/>
  <c r="T182" i="14"/>
  <c r="EI182" i="14"/>
  <c r="EA182" i="14"/>
  <c r="DS182" i="14"/>
  <c r="DK182" i="14"/>
  <c r="DC182" i="14"/>
  <c r="CU182" i="14"/>
  <c r="CM182" i="14"/>
  <c r="CE182" i="14"/>
  <c r="BW182" i="14"/>
  <c r="BO182" i="14"/>
  <c r="BG182" i="14"/>
  <c r="AY182" i="14"/>
  <c r="AQ182" i="14"/>
  <c r="AI182" i="14"/>
  <c r="AA182" i="14"/>
  <c r="S182" i="14"/>
  <c r="EH182" i="14"/>
  <c r="DZ182" i="14"/>
  <c r="DR182" i="14"/>
  <c r="DJ182" i="14"/>
  <c r="DB182" i="14"/>
  <c r="CT182" i="14"/>
  <c r="CL182" i="14"/>
  <c r="CD182" i="14"/>
  <c r="BV182" i="14"/>
  <c r="BN182" i="14"/>
  <c r="BF182" i="14"/>
  <c r="AX182" i="14"/>
  <c r="AP182" i="14"/>
  <c r="AH182" i="14"/>
  <c r="Z182" i="14"/>
  <c r="R182" i="14"/>
  <c r="EG182" i="14"/>
  <c r="DY182" i="14"/>
  <c r="DQ182" i="14"/>
  <c r="DI182" i="14"/>
  <c r="DA182" i="14"/>
  <c r="CS182" i="14"/>
  <c r="CK182" i="14"/>
  <c r="CC182" i="14"/>
  <c r="BU182" i="14"/>
  <c r="BM182" i="14"/>
  <c r="BE182" i="14"/>
  <c r="AW182" i="14"/>
  <c r="AO182" i="14"/>
  <c r="AG182" i="14"/>
  <c r="Y182" i="14"/>
  <c r="Q182" i="14"/>
  <c r="EF182" i="14"/>
  <c r="DX182" i="14"/>
  <c r="DP182" i="14"/>
  <c r="DH182" i="14"/>
  <c r="CZ182" i="14"/>
  <c r="CR182" i="14"/>
  <c r="CJ182" i="14"/>
  <c r="CB182" i="14"/>
  <c r="BT182" i="14"/>
  <c r="BL182" i="14"/>
  <c r="BD182" i="14"/>
  <c r="AV182" i="14"/>
  <c r="AN182" i="14"/>
  <c r="AF182" i="14"/>
  <c r="X182" i="14"/>
  <c r="P182" i="14"/>
  <c r="EM182" i="14"/>
  <c r="EE182" i="14"/>
  <c r="DW182" i="14"/>
  <c r="DO182" i="14"/>
  <c r="DG182" i="14"/>
  <c r="CY182" i="14"/>
  <c r="CQ182" i="14"/>
  <c r="CI182" i="14"/>
  <c r="CA182" i="14"/>
  <c r="BS182" i="14"/>
  <c r="BK182" i="14"/>
  <c r="BC182" i="14"/>
  <c r="AU182" i="14"/>
  <c r="AM182" i="14"/>
  <c r="AE182" i="14"/>
  <c r="W182" i="14"/>
  <c r="EL182" i="14"/>
  <c r="ED182" i="14"/>
  <c r="DV182" i="14"/>
  <c r="DN182" i="14"/>
  <c r="DF182" i="14"/>
  <c r="CX182" i="14"/>
  <c r="CP182" i="14"/>
  <c r="CH182" i="14"/>
  <c r="BZ182" i="14"/>
  <c r="BR182" i="14"/>
  <c r="BJ182" i="14"/>
  <c r="BB182" i="14"/>
  <c r="AT182" i="14"/>
  <c r="AL182" i="14"/>
  <c r="AD182" i="14"/>
  <c r="V182" i="14"/>
  <c r="N182" i="14"/>
  <c r="EK182" i="14"/>
  <c r="EC182" i="14"/>
  <c r="DU182" i="14"/>
  <c r="DM182" i="14"/>
  <c r="DE182" i="14"/>
  <c r="CW182" i="14"/>
  <c r="CO182" i="14"/>
  <c r="CG182" i="14"/>
  <c r="BY182" i="14"/>
  <c r="BQ182" i="14"/>
  <c r="BI182" i="14"/>
  <c r="BA182" i="14"/>
  <c r="AS182" i="14"/>
  <c r="AK182" i="14"/>
  <c r="AC182" i="14"/>
  <c r="U182" i="14"/>
  <c r="EL322" i="14"/>
  <c r="ED322" i="14"/>
  <c r="DV322" i="14"/>
  <c r="DN322" i="14"/>
  <c r="DF322" i="14"/>
  <c r="CX322" i="14"/>
  <c r="CP322" i="14"/>
  <c r="CH322" i="14"/>
  <c r="BZ322" i="14"/>
  <c r="BR322" i="14"/>
  <c r="BJ322" i="14"/>
  <c r="BB322" i="14"/>
  <c r="AT322" i="14"/>
  <c r="AL322" i="14"/>
  <c r="AD322" i="14"/>
  <c r="V322" i="14"/>
  <c r="N322" i="14"/>
  <c r="EK322" i="14"/>
  <c r="EC322" i="14"/>
  <c r="DU322" i="14"/>
  <c r="DM322" i="14"/>
  <c r="DE322" i="14"/>
  <c r="CW322" i="14"/>
  <c r="CO322" i="14"/>
  <c r="CG322" i="14"/>
  <c r="BY322" i="14"/>
  <c r="BQ322" i="14"/>
  <c r="BI322" i="14"/>
  <c r="BA322" i="14"/>
  <c r="AS322" i="14"/>
  <c r="AK322" i="14"/>
  <c r="AC322" i="14"/>
  <c r="U322" i="14"/>
  <c r="EJ322" i="14"/>
  <c r="EB322" i="14"/>
  <c r="DT322" i="14"/>
  <c r="DL322" i="14"/>
  <c r="DD322" i="14"/>
  <c r="CV322" i="14"/>
  <c r="CN322" i="14"/>
  <c r="CF322" i="14"/>
  <c r="BX322" i="14"/>
  <c r="BP322" i="14"/>
  <c r="BH322" i="14"/>
  <c r="AZ322" i="14"/>
  <c r="AR322" i="14"/>
  <c r="AJ322" i="14"/>
  <c r="AB322" i="14"/>
  <c r="T322" i="14"/>
  <c r="EI322" i="14"/>
  <c r="EA322" i="14"/>
  <c r="DS322" i="14"/>
  <c r="DK322" i="14"/>
  <c r="DC322" i="14"/>
  <c r="CU322" i="14"/>
  <c r="CM322" i="14"/>
  <c r="CE322" i="14"/>
  <c r="BW322" i="14"/>
  <c r="BO322" i="14"/>
  <c r="BG322" i="14"/>
  <c r="AY322" i="14"/>
  <c r="AQ322" i="14"/>
  <c r="AI322" i="14"/>
  <c r="AA322" i="14"/>
  <c r="S322" i="14"/>
  <c r="EH322" i="14"/>
  <c r="DZ322" i="14"/>
  <c r="DR322" i="14"/>
  <c r="DJ322" i="14"/>
  <c r="DB322" i="14"/>
  <c r="CT322" i="14"/>
  <c r="CL322" i="14"/>
  <c r="CD322" i="14"/>
  <c r="BV322" i="14"/>
  <c r="BN322" i="14"/>
  <c r="BF322" i="14"/>
  <c r="AX322" i="14"/>
  <c r="AP322" i="14"/>
  <c r="AH322" i="14"/>
  <c r="Z322" i="14"/>
  <c r="R322" i="14"/>
  <c r="EG322" i="14"/>
  <c r="DY322" i="14"/>
  <c r="DQ322" i="14"/>
  <c r="DI322" i="14"/>
  <c r="DA322" i="14"/>
  <c r="CS322" i="14"/>
  <c r="CK322" i="14"/>
  <c r="CC322" i="14"/>
  <c r="BU322" i="14"/>
  <c r="BM322" i="14"/>
  <c r="BE322" i="14"/>
  <c r="AW322" i="14"/>
  <c r="AO322" i="14"/>
  <c r="AG322" i="14"/>
  <c r="Y322" i="14"/>
  <c r="Q322" i="14"/>
  <c r="EM322" i="14"/>
  <c r="EE322" i="14"/>
  <c r="DW322" i="14"/>
  <c r="DO322" i="14"/>
  <c r="DG322" i="14"/>
  <c r="CY322" i="14"/>
  <c r="CQ322" i="14"/>
  <c r="CI322" i="14"/>
  <c r="CA322" i="14"/>
  <c r="BS322" i="14"/>
  <c r="BK322" i="14"/>
  <c r="BC322" i="14"/>
  <c r="AU322" i="14"/>
  <c r="AM322" i="14"/>
  <c r="AE322" i="14"/>
  <c r="W322" i="14"/>
  <c r="EF322" i="14"/>
  <c r="BT322" i="14"/>
  <c r="DX322" i="14"/>
  <c r="BL322" i="14"/>
  <c r="DP322" i="14"/>
  <c r="BD322" i="14"/>
  <c r="DH322" i="14"/>
  <c r="AV322" i="14"/>
  <c r="CZ322" i="14"/>
  <c r="AN322" i="14"/>
  <c r="CR322" i="14"/>
  <c r="AF322" i="14"/>
  <c r="CB322" i="14"/>
  <c r="P322" i="14"/>
  <c r="CJ322" i="14"/>
  <c r="X322" i="14"/>
  <c r="EL320" i="14"/>
  <c r="ED320" i="14"/>
  <c r="DV320" i="14"/>
  <c r="DN320" i="14"/>
  <c r="DF320" i="14"/>
  <c r="CX320" i="14"/>
  <c r="CP320" i="14"/>
  <c r="CH320" i="14"/>
  <c r="BZ320" i="14"/>
  <c r="BR320" i="14"/>
  <c r="BJ320" i="14"/>
  <c r="BB320" i="14"/>
  <c r="AT320" i="14"/>
  <c r="AL320" i="14"/>
  <c r="AD320" i="14"/>
  <c r="V320" i="14"/>
  <c r="N320" i="14"/>
  <c r="EK320" i="14"/>
  <c r="EC320" i="14"/>
  <c r="DU320" i="14"/>
  <c r="DM320" i="14"/>
  <c r="DE320" i="14"/>
  <c r="CW320" i="14"/>
  <c r="CO320" i="14"/>
  <c r="CG320" i="14"/>
  <c r="BY320" i="14"/>
  <c r="BQ320" i="14"/>
  <c r="BI320" i="14"/>
  <c r="BA320" i="14"/>
  <c r="AS320" i="14"/>
  <c r="AK320" i="14"/>
  <c r="AC320" i="14"/>
  <c r="U320" i="14"/>
  <c r="EJ320" i="14"/>
  <c r="EB320" i="14"/>
  <c r="DT320" i="14"/>
  <c r="DL320" i="14"/>
  <c r="DD320" i="14"/>
  <c r="CV320" i="14"/>
  <c r="CN320" i="14"/>
  <c r="CF320" i="14"/>
  <c r="BX320" i="14"/>
  <c r="BP320" i="14"/>
  <c r="BH320" i="14"/>
  <c r="AZ320" i="14"/>
  <c r="AR320" i="14"/>
  <c r="AJ320" i="14"/>
  <c r="AB320" i="14"/>
  <c r="T320" i="14"/>
  <c r="EI320" i="14"/>
  <c r="EA320" i="14"/>
  <c r="DS320" i="14"/>
  <c r="DK320" i="14"/>
  <c r="DC320" i="14"/>
  <c r="CU320" i="14"/>
  <c r="CM320" i="14"/>
  <c r="CE320" i="14"/>
  <c r="BW320" i="14"/>
  <c r="BO320" i="14"/>
  <c r="BG320" i="14"/>
  <c r="AY320" i="14"/>
  <c r="AQ320" i="14"/>
  <c r="AI320" i="14"/>
  <c r="AA320" i="14"/>
  <c r="S320" i="14"/>
  <c r="EH320" i="14"/>
  <c r="DZ320" i="14"/>
  <c r="DR320" i="14"/>
  <c r="DJ320" i="14"/>
  <c r="DB320" i="14"/>
  <c r="CT320" i="14"/>
  <c r="CL320" i="14"/>
  <c r="CD320" i="14"/>
  <c r="BV320" i="14"/>
  <c r="BN320" i="14"/>
  <c r="BF320" i="14"/>
  <c r="AX320" i="14"/>
  <c r="AP320" i="14"/>
  <c r="AH320" i="14"/>
  <c r="Z320" i="14"/>
  <c r="R320" i="14"/>
  <c r="EG320" i="14"/>
  <c r="DY320" i="14"/>
  <c r="DQ320" i="14"/>
  <c r="DI320" i="14"/>
  <c r="DA320" i="14"/>
  <c r="CS320" i="14"/>
  <c r="CK320" i="14"/>
  <c r="CC320" i="14"/>
  <c r="BU320" i="14"/>
  <c r="BM320" i="14"/>
  <c r="BE320" i="14"/>
  <c r="AW320" i="14"/>
  <c r="AO320" i="14"/>
  <c r="AG320" i="14"/>
  <c r="Y320" i="14"/>
  <c r="Q320" i="14"/>
  <c r="EM320" i="14"/>
  <c r="EE320" i="14"/>
  <c r="DW320" i="14"/>
  <c r="DO320" i="14"/>
  <c r="DG320" i="14"/>
  <c r="CY320" i="14"/>
  <c r="CQ320" i="14"/>
  <c r="CI320" i="14"/>
  <c r="CA320" i="14"/>
  <c r="BS320" i="14"/>
  <c r="BK320" i="14"/>
  <c r="BC320" i="14"/>
  <c r="AU320" i="14"/>
  <c r="AM320" i="14"/>
  <c r="AE320" i="14"/>
  <c r="W320" i="14"/>
  <c r="CB320" i="14"/>
  <c r="P320" i="14"/>
  <c r="EF320" i="14"/>
  <c r="BT320" i="14"/>
  <c r="DX320" i="14"/>
  <c r="BL320" i="14"/>
  <c r="DP320" i="14"/>
  <c r="BD320" i="14"/>
  <c r="DH320" i="14"/>
  <c r="AV320" i="14"/>
  <c r="CZ320" i="14"/>
  <c r="AN320" i="14"/>
  <c r="CJ320" i="14"/>
  <c r="X320" i="14"/>
  <c r="CR320" i="14"/>
  <c r="AF320" i="14"/>
  <c r="EL261" i="14"/>
  <c r="ED261" i="14"/>
  <c r="DV261" i="14"/>
  <c r="DN261" i="14"/>
  <c r="DF261" i="14"/>
  <c r="CX261" i="14"/>
  <c r="CP261" i="14"/>
  <c r="CH261" i="14"/>
  <c r="BZ261" i="14"/>
  <c r="BR261" i="14"/>
  <c r="BJ261" i="14"/>
  <c r="BB261" i="14"/>
  <c r="AT261" i="14"/>
  <c r="AL261" i="14"/>
  <c r="AD261" i="14"/>
  <c r="V261" i="14"/>
  <c r="N261" i="14"/>
  <c r="EK261" i="14"/>
  <c r="EC261" i="14"/>
  <c r="DU261" i="14"/>
  <c r="DM261" i="14"/>
  <c r="DE261" i="14"/>
  <c r="CW261" i="14"/>
  <c r="CO261" i="14"/>
  <c r="CG261" i="14"/>
  <c r="BY261" i="14"/>
  <c r="BQ261" i="14"/>
  <c r="BI261" i="14"/>
  <c r="BA261" i="14"/>
  <c r="AS261" i="14"/>
  <c r="AK261" i="14"/>
  <c r="AC261" i="14"/>
  <c r="U261" i="14"/>
  <c r="EJ261" i="14"/>
  <c r="EB261" i="14"/>
  <c r="DT261" i="14"/>
  <c r="DL261" i="14"/>
  <c r="DD261" i="14"/>
  <c r="CV261" i="14"/>
  <c r="CN261" i="14"/>
  <c r="CF261" i="14"/>
  <c r="BX261" i="14"/>
  <c r="BP261" i="14"/>
  <c r="BH261" i="14"/>
  <c r="AZ261" i="14"/>
  <c r="AR261" i="14"/>
  <c r="AJ261" i="14"/>
  <c r="AB261" i="14"/>
  <c r="T261" i="14"/>
  <c r="EI261" i="14"/>
  <c r="EA261" i="14"/>
  <c r="DS261" i="14"/>
  <c r="DK261" i="14"/>
  <c r="DC261" i="14"/>
  <c r="CU261" i="14"/>
  <c r="CM261" i="14"/>
  <c r="CE261" i="14"/>
  <c r="BW261" i="14"/>
  <c r="BO261" i="14"/>
  <c r="BG261" i="14"/>
  <c r="AY261" i="14"/>
  <c r="AQ261" i="14"/>
  <c r="AI261" i="14"/>
  <c r="AA261" i="14"/>
  <c r="S261" i="14"/>
  <c r="EH261" i="14"/>
  <c r="DZ261" i="14"/>
  <c r="DR261" i="14"/>
  <c r="DJ261" i="14"/>
  <c r="DB261" i="14"/>
  <c r="CT261" i="14"/>
  <c r="CL261" i="14"/>
  <c r="CD261" i="14"/>
  <c r="BV261" i="14"/>
  <c r="BN261" i="14"/>
  <c r="BF261" i="14"/>
  <c r="AX261" i="14"/>
  <c r="AP261" i="14"/>
  <c r="AH261" i="14"/>
  <c r="Z261" i="14"/>
  <c r="R261" i="14"/>
  <c r="EG261" i="14"/>
  <c r="DY261" i="14"/>
  <c r="DQ261" i="14"/>
  <c r="DI261" i="14"/>
  <c r="DA261" i="14"/>
  <c r="CS261" i="14"/>
  <c r="CK261" i="14"/>
  <c r="CC261" i="14"/>
  <c r="BU261" i="14"/>
  <c r="BM261" i="14"/>
  <c r="BE261" i="14"/>
  <c r="AW261" i="14"/>
  <c r="AO261" i="14"/>
  <c r="AG261" i="14"/>
  <c r="Y261" i="14"/>
  <c r="Q261" i="14"/>
  <c r="EF261" i="14"/>
  <c r="DX261" i="14"/>
  <c r="DP261" i="14"/>
  <c r="DH261" i="14"/>
  <c r="CZ261" i="14"/>
  <c r="CR261" i="14"/>
  <c r="CJ261" i="14"/>
  <c r="CB261" i="14"/>
  <c r="BT261" i="14"/>
  <c r="BL261" i="14"/>
  <c r="BD261" i="14"/>
  <c r="AV261" i="14"/>
  <c r="AN261" i="14"/>
  <c r="AF261" i="14"/>
  <c r="X261" i="14"/>
  <c r="P261" i="14"/>
  <c r="EM261" i="14"/>
  <c r="EE261" i="14"/>
  <c r="DW261" i="14"/>
  <c r="DO261" i="14"/>
  <c r="DG261" i="14"/>
  <c r="CY261" i="14"/>
  <c r="CQ261" i="14"/>
  <c r="CI261" i="14"/>
  <c r="CA261" i="14"/>
  <c r="BS261" i="14"/>
  <c r="BK261" i="14"/>
  <c r="BC261" i="14"/>
  <c r="AU261" i="14"/>
  <c r="AM261" i="14"/>
  <c r="AE261" i="14"/>
  <c r="W261" i="14"/>
  <c r="EF173" i="14"/>
  <c r="DX173" i="14"/>
  <c r="DP173" i="14"/>
  <c r="DH173" i="14"/>
  <c r="CZ173" i="14"/>
  <c r="CR173" i="14"/>
  <c r="CJ173" i="14"/>
  <c r="CB173" i="14"/>
  <c r="BT173" i="14"/>
  <c r="BL173" i="14"/>
  <c r="BD173" i="14"/>
  <c r="AV173" i="14"/>
  <c r="AN173" i="14"/>
  <c r="AF173" i="14"/>
  <c r="X173" i="14"/>
  <c r="P173" i="14"/>
  <c r="EM173" i="14"/>
  <c r="EE173" i="14"/>
  <c r="DW173" i="14"/>
  <c r="DO173" i="14"/>
  <c r="DG173" i="14"/>
  <c r="CY173" i="14"/>
  <c r="CQ173" i="14"/>
  <c r="CI173" i="14"/>
  <c r="CA173" i="14"/>
  <c r="BS173" i="14"/>
  <c r="BK173" i="14"/>
  <c r="BC173" i="14"/>
  <c r="AU173" i="14"/>
  <c r="AM173" i="14"/>
  <c r="AE173" i="14"/>
  <c r="W173" i="14"/>
  <c r="EL173" i="14"/>
  <c r="ED173" i="14"/>
  <c r="DV173" i="14"/>
  <c r="DN173" i="14"/>
  <c r="DF173" i="14"/>
  <c r="CX173" i="14"/>
  <c r="CP173" i="14"/>
  <c r="CH173" i="14"/>
  <c r="BZ173" i="14"/>
  <c r="BR173" i="14"/>
  <c r="BJ173" i="14"/>
  <c r="BB173" i="14"/>
  <c r="AT173" i="14"/>
  <c r="AL173" i="14"/>
  <c r="AD173" i="14"/>
  <c r="V173" i="14"/>
  <c r="N173" i="14"/>
  <c r="EK173" i="14"/>
  <c r="EC173" i="14"/>
  <c r="DU173" i="14"/>
  <c r="DM173" i="14"/>
  <c r="DE173" i="14"/>
  <c r="CW173" i="14"/>
  <c r="CO173" i="14"/>
  <c r="CG173" i="14"/>
  <c r="BY173" i="14"/>
  <c r="BQ173" i="14"/>
  <c r="BI173" i="14"/>
  <c r="BA173" i="14"/>
  <c r="AS173" i="14"/>
  <c r="AK173" i="14"/>
  <c r="AC173" i="14"/>
  <c r="U173" i="14"/>
  <c r="EJ173" i="14"/>
  <c r="EB173" i="14"/>
  <c r="DT173" i="14"/>
  <c r="DL173" i="14"/>
  <c r="DD173" i="14"/>
  <c r="CV173" i="14"/>
  <c r="CN173" i="14"/>
  <c r="CF173" i="14"/>
  <c r="BX173" i="14"/>
  <c r="BP173" i="14"/>
  <c r="BH173" i="14"/>
  <c r="AZ173" i="14"/>
  <c r="AR173" i="14"/>
  <c r="AJ173" i="14"/>
  <c r="AB173" i="14"/>
  <c r="T173" i="14"/>
  <c r="EI173" i="14"/>
  <c r="EA173" i="14"/>
  <c r="DS173" i="14"/>
  <c r="DK173" i="14"/>
  <c r="DC173" i="14"/>
  <c r="CU173" i="14"/>
  <c r="CM173" i="14"/>
  <c r="CE173" i="14"/>
  <c r="BW173" i="14"/>
  <c r="BO173" i="14"/>
  <c r="BG173" i="14"/>
  <c r="AY173" i="14"/>
  <c r="AQ173" i="14"/>
  <c r="AI173" i="14"/>
  <c r="AA173" i="14"/>
  <c r="S173" i="14"/>
  <c r="EH173" i="14"/>
  <c r="DZ173" i="14"/>
  <c r="DR173" i="14"/>
  <c r="DJ173" i="14"/>
  <c r="DB173" i="14"/>
  <c r="CT173" i="14"/>
  <c r="CL173" i="14"/>
  <c r="CD173" i="14"/>
  <c r="BV173" i="14"/>
  <c r="BN173" i="14"/>
  <c r="BF173" i="14"/>
  <c r="AX173" i="14"/>
  <c r="AP173" i="14"/>
  <c r="AH173" i="14"/>
  <c r="Z173" i="14"/>
  <c r="R173" i="14"/>
  <c r="EG173" i="14"/>
  <c r="DY173" i="14"/>
  <c r="DQ173" i="14"/>
  <c r="DI173" i="14"/>
  <c r="DA173" i="14"/>
  <c r="CS173" i="14"/>
  <c r="CK173" i="14"/>
  <c r="CC173" i="14"/>
  <c r="BU173" i="14"/>
  <c r="BM173" i="14"/>
  <c r="BE173" i="14"/>
  <c r="AW173" i="14"/>
  <c r="AO173" i="14"/>
  <c r="AG173" i="14"/>
  <c r="Y173" i="14"/>
  <c r="Q173" i="14"/>
  <c r="EM290" i="14"/>
  <c r="EE290" i="14"/>
  <c r="DW290" i="14"/>
  <c r="DO290" i="14"/>
  <c r="DG290" i="14"/>
  <c r="CY290" i="14"/>
  <c r="CQ290" i="14"/>
  <c r="CI290" i="14"/>
  <c r="CA290" i="14"/>
  <c r="BS290" i="14"/>
  <c r="BK290" i="14"/>
  <c r="BC290" i="14"/>
  <c r="AU290" i="14"/>
  <c r="AM290" i="14"/>
  <c r="AE290" i="14"/>
  <c r="W290" i="14"/>
  <c r="EL290" i="14"/>
  <c r="ED290" i="14"/>
  <c r="DV290" i="14"/>
  <c r="DN290" i="14"/>
  <c r="DF290" i="14"/>
  <c r="CX290" i="14"/>
  <c r="CP290" i="14"/>
  <c r="CH290" i="14"/>
  <c r="BZ290" i="14"/>
  <c r="BR290" i="14"/>
  <c r="BJ290" i="14"/>
  <c r="BB290" i="14"/>
  <c r="AT290" i="14"/>
  <c r="AL290" i="14"/>
  <c r="AD290" i="14"/>
  <c r="V290" i="14"/>
  <c r="N290" i="14"/>
  <c r="EK290" i="14"/>
  <c r="EC290" i="14"/>
  <c r="DU290" i="14"/>
  <c r="DM290" i="14"/>
  <c r="DE290" i="14"/>
  <c r="CW290" i="14"/>
  <c r="CO290" i="14"/>
  <c r="CG290" i="14"/>
  <c r="BY290" i="14"/>
  <c r="BQ290" i="14"/>
  <c r="BI290" i="14"/>
  <c r="BA290" i="14"/>
  <c r="AS290" i="14"/>
  <c r="AK290" i="14"/>
  <c r="AC290" i="14"/>
  <c r="U290" i="14"/>
  <c r="EJ290" i="14"/>
  <c r="EB290" i="14"/>
  <c r="DT290" i="14"/>
  <c r="DL290" i="14"/>
  <c r="DD290" i="14"/>
  <c r="CV290" i="14"/>
  <c r="CN290" i="14"/>
  <c r="CF290" i="14"/>
  <c r="BX290" i="14"/>
  <c r="BP290" i="14"/>
  <c r="BH290" i="14"/>
  <c r="AZ290" i="14"/>
  <c r="AR290" i="14"/>
  <c r="AJ290" i="14"/>
  <c r="AB290" i="14"/>
  <c r="T290" i="14"/>
  <c r="EI290" i="14"/>
  <c r="EA290" i="14"/>
  <c r="DS290" i="14"/>
  <c r="DK290" i="14"/>
  <c r="DC290" i="14"/>
  <c r="CU290" i="14"/>
  <c r="CM290" i="14"/>
  <c r="CE290" i="14"/>
  <c r="BW290" i="14"/>
  <c r="BO290" i="14"/>
  <c r="BG290" i="14"/>
  <c r="AY290" i="14"/>
  <c r="AQ290" i="14"/>
  <c r="AI290" i="14"/>
  <c r="AA290" i="14"/>
  <c r="S290" i="14"/>
  <c r="EH290" i="14"/>
  <c r="DZ290" i="14"/>
  <c r="DR290" i="14"/>
  <c r="DJ290" i="14"/>
  <c r="DB290" i="14"/>
  <c r="CT290" i="14"/>
  <c r="CL290" i="14"/>
  <c r="CD290" i="14"/>
  <c r="BV290" i="14"/>
  <c r="BN290" i="14"/>
  <c r="BF290" i="14"/>
  <c r="AX290" i="14"/>
  <c r="AP290" i="14"/>
  <c r="AH290" i="14"/>
  <c r="Z290" i="14"/>
  <c r="R290" i="14"/>
  <c r="EF290" i="14"/>
  <c r="DX290" i="14"/>
  <c r="DP290" i="14"/>
  <c r="DH290" i="14"/>
  <c r="CZ290" i="14"/>
  <c r="CR290" i="14"/>
  <c r="CJ290" i="14"/>
  <c r="CB290" i="14"/>
  <c r="BT290" i="14"/>
  <c r="BL290" i="14"/>
  <c r="BD290" i="14"/>
  <c r="AV290" i="14"/>
  <c r="AN290" i="14"/>
  <c r="AF290" i="14"/>
  <c r="X290" i="14"/>
  <c r="P290" i="14"/>
  <c r="CC290" i="14"/>
  <c r="Q290" i="14"/>
  <c r="EG290" i="14"/>
  <c r="BU290" i="14"/>
  <c r="DY290" i="14"/>
  <c r="BM290" i="14"/>
  <c r="DQ290" i="14"/>
  <c r="BE290" i="14"/>
  <c r="DI290" i="14"/>
  <c r="AW290" i="14"/>
  <c r="DA290" i="14"/>
  <c r="AO290" i="14"/>
  <c r="CS290" i="14"/>
  <c r="AG290" i="14"/>
  <c r="CK290" i="14"/>
  <c r="Y290" i="14"/>
  <c r="EL237" i="14"/>
  <c r="ED237" i="14"/>
  <c r="DV237" i="14"/>
  <c r="DN237" i="14"/>
  <c r="DF237" i="14"/>
  <c r="CX237" i="14"/>
  <c r="CP237" i="14"/>
  <c r="CH237" i="14"/>
  <c r="BZ237" i="14"/>
  <c r="BR237" i="14"/>
  <c r="BJ237" i="14"/>
  <c r="BB237" i="14"/>
  <c r="AT237" i="14"/>
  <c r="AL237" i="14"/>
  <c r="AD237" i="14"/>
  <c r="V237" i="14"/>
  <c r="N237" i="14"/>
  <c r="EK237" i="14"/>
  <c r="EC237" i="14"/>
  <c r="DU237" i="14"/>
  <c r="DM237" i="14"/>
  <c r="DE237" i="14"/>
  <c r="CW237" i="14"/>
  <c r="CO237" i="14"/>
  <c r="CG237" i="14"/>
  <c r="BY237" i="14"/>
  <c r="BQ237" i="14"/>
  <c r="BI237" i="14"/>
  <c r="BA237" i="14"/>
  <c r="AS237" i="14"/>
  <c r="AK237" i="14"/>
  <c r="AC237" i="14"/>
  <c r="U237" i="14"/>
  <c r="EJ237" i="14"/>
  <c r="EB237" i="14"/>
  <c r="DT237" i="14"/>
  <c r="DL237" i="14"/>
  <c r="DD237" i="14"/>
  <c r="CV237" i="14"/>
  <c r="CN237" i="14"/>
  <c r="CF237" i="14"/>
  <c r="BX237" i="14"/>
  <c r="BP237" i="14"/>
  <c r="BH237" i="14"/>
  <c r="AZ237" i="14"/>
  <c r="AR237" i="14"/>
  <c r="AJ237" i="14"/>
  <c r="AB237" i="14"/>
  <c r="T237" i="14"/>
  <c r="EI237" i="14"/>
  <c r="EA237" i="14"/>
  <c r="DS237" i="14"/>
  <c r="DK237" i="14"/>
  <c r="DC237" i="14"/>
  <c r="CU237" i="14"/>
  <c r="CM237" i="14"/>
  <c r="CE237" i="14"/>
  <c r="BW237" i="14"/>
  <c r="BO237" i="14"/>
  <c r="BG237" i="14"/>
  <c r="AY237" i="14"/>
  <c r="AQ237" i="14"/>
  <c r="AI237" i="14"/>
  <c r="AA237" i="14"/>
  <c r="S237" i="14"/>
  <c r="EH237" i="14"/>
  <c r="DZ237" i="14"/>
  <c r="DR237" i="14"/>
  <c r="DJ237" i="14"/>
  <c r="DB237" i="14"/>
  <c r="CT237" i="14"/>
  <c r="CL237" i="14"/>
  <c r="CD237" i="14"/>
  <c r="BV237" i="14"/>
  <c r="BN237" i="14"/>
  <c r="BF237" i="14"/>
  <c r="AX237" i="14"/>
  <c r="AP237" i="14"/>
  <c r="AH237" i="14"/>
  <c r="Z237" i="14"/>
  <c r="R237" i="14"/>
  <c r="EG237" i="14"/>
  <c r="DY237" i="14"/>
  <c r="DQ237" i="14"/>
  <c r="DI237" i="14"/>
  <c r="DA237" i="14"/>
  <c r="CS237" i="14"/>
  <c r="CK237" i="14"/>
  <c r="CC237" i="14"/>
  <c r="BU237" i="14"/>
  <c r="BM237" i="14"/>
  <c r="BE237" i="14"/>
  <c r="AW237" i="14"/>
  <c r="AO237" i="14"/>
  <c r="AG237" i="14"/>
  <c r="Y237" i="14"/>
  <c r="Q237" i="14"/>
  <c r="EF237" i="14"/>
  <c r="DX237" i="14"/>
  <c r="DP237" i="14"/>
  <c r="DH237" i="14"/>
  <c r="CZ237" i="14"/>
  <c r="CR237" i="14"/>
  <c r="CJ237" i="14"/>
  <c r="CB237" i="14"/>
  <c r="BT237" i="14"/>
  <c r="BL237" i="14"/>
  <c r="BD237" i="14"/>
  <c r="AV237" i="14"/>
  <c r="AN237" i="14"/>
  <c r="AF237" i="14"/>
  <c r="X237" i="14"/>
  <c r="P237" i="14"/>
  <c r="EM237" i="14"/>
  <c r="EE237" i="14"/>
  <c r="DW237" i="14"/>
  <c r="DO237" i="14"/>
  <c r="DG237" i="14"/>
  <c r="CY237" i="14"/>
  <c r="CQ237" i="14"/>
  <c r="CI237" i="14"/>
  <c r="CA237" i="14"/>
  <c r="BS237" i="14"/>
  <c r="BK237" i="14"/>
  <c r="BC237" i="14"/>
  <c r="AU237" i="14"/>
  <c r="AM237" i="14"/>
  <c r="AE237" i="14"/>
  <c r="W237" i="14"/>
  <c r="EJ186" i="14"/>
  <c r="EB186" i="14"/>
  <c r="DT186" i="14"/>
  <c r="DL186" i="14"/>
  <c r="DD186" i="14"/>
  <c r="CV186" i="14"/>
  <c r="CN186" i="14"/>
  <c r="CF186" i="14"/>
  <c r="BX186" i="14"/>
  <c r="BP186" i="14"/>
  <c r="BH186" i="14"/>
  <c r="AZ186" i="14"/>
  <c r="AR186" i="14"/>
  <c r="AJ186" i="14"/>
  <c r="AB186" i="14"/>
  <c r="T186" i="14"/>
  <c r="EI186" i="14"/>
  <c r="EA186" i="14"/>
  <c r="DS186" i="14"/>
  <c r="DK186" i="14"/>
  <c r="DC186" i="14"/>
  <c r="CU186" i="14"/>
  <c r="CM186" i="14"/>
  <c r="CE186" i="14"/>
  <c r="BW186" i="14"/>
  <c r="BO186" i="14"/>
  <c r="BG186" i="14"/>
  <c r="AY186" i="14"/>
  <c r="AQ186" i="14"/>
  <c r="AI186" i="14"/>
  <c r="AA186" i="14"/>
  <c r="S186" i="14"/>
  <c r="EH186" i="14"/>
  <c r="DZ186" i="14"/>
  <c r="DR186" i="14"/>
  <c r="DJ186" i="14"/>
  <c r="DB186" i="14"/>
  <c r="CT186" i="14"/>
  <c r="CL186" i="14"/>
  <c r="CD186" i="14"/>
  <c r="BV186" i="14"/>
  <c r="BN186" i="14"/>
  <c r="BF186" i="14"/>
  <c r="AX186" i="14"/>
  <c r="AP186" i="14"/>
  <c r="AH186" i="14"/>
  <c r="Z186" i="14"/>
  <c r="R186" i="14"/>
  <c r="EG186" i="14"/>
  <c r="DY186" i="14"/>
  <c r="DQ186" i="14"/>
  <c r="DI186" i="14"/>
  <c r="DA186" i="14"/>
  <c r="CS186" i="14"/>
  <c r="CK186" i="14"/>
  <c r="CC186" i="14"/>
  <c r="BU186" i="14"/>
  <c r="BM186" i="14"/>
  <c r="BE186" i="14"/>
  <c r="AW186" i="14"/>
  <c r="AO186" i="14"/>
  <c r="AG186" i="14"/>
  <c r="Y186" i="14"/>
  <c r="Q186" i="14"/>
  <c r="EF186" i="14"/>
  <c r="DX186" i="14"/>
  <c r="DP186" i="14"/>
  <c r="DH186" i="14"/>
  <c r="CZ186" i="14"/>
  <c r="CR186" i="14"/>
  <c r="CJ186" i="14"/>
  <c r="CB186" i="14"/>
  <c r="BT186" i="14"/>
  <c r="BL186" i="14"/>
  <c r="BD186" i="14"/>
  <c r="AV186" i="14"/>
  <c r="AN186" i="14"/>
  <c r="AF186" i="14"/>
  <c r="X186" i="14"/>
  <c r="P186" i="14"/>
  <c r="EM186" i="14"/>
  <c r="EE186" i="14"/>
  <c r="DW186" i="14"/>
  <c r="DO186" i="14"/>
  <c r="DG186" i="14"/>
  <c r="CY186" i="14"/>
  <c r="CQ186" i="14"/>
  <c r="CI186" i="14"/>
  <c r="CA186" i="14"/>
  <c r="BS186" i="14"/>
  <c r="BK186" i="14"/>
  <c r="BC186" i="14"/>
  <c r="AU186" i="14"/>
  <c r="AM186" i="14"/>
  <c r="AE186" i="14"/>
  <c r="W186" i="14"/>
  <c r="EL186" i="14"/>
  <c r="ED186" i="14"/>
  <c r="DV186" i="14"/>
  <c r="DN186" i="14"/>
  <c r="DF186" i="14"/>
  <c r="CX186" i="14"/>
  <c r="CP186" i="14"/>
  <c r="CH186" i="14"/>
  <c r="BZ186" i="14"/>
  <c r="BR186" i="14"/>
  <c r="BJ186" i="14"/>
  <c r="BB186" i="14"/>
  <c r="AT186" i="14"/>
  <c r="AL186" i="14"/>
  <c r="AD186" i="14"/>
  <c r="V186" i="14"/>
  <c r="N186" i="14"/>
  <c r="EK186" i="14"/>
  <c r="EC186" i="14"/>
  <c r="DU186" i="14"/>
  <c r="DM186" i="14"/>
  <c r="DE186" i="14"/>
  <c r="CW186" i="14"/>
  <c r="CO186" i="14"/>
  <c r="CG186" i="14"/>
  <c r="BY186" i="14"/>
  <c r="BQ186" i="14"/>
  <c r="BI186" i="14"/>
  <c r="BA186" i="14"/>
  <c r="AS186" i="14"/>
  <c r="AK186" i="14"/>
  <c r="AC186" i="14"/>
  <c r="U186" i="14"/>
  <c r="EM350" i="14"/>
  <c r="EE350" i="14"/>
  <c r="DW350" i="14"/>
  <c r="DO350" i="14"/>
  <c r="DG350" i="14"/>
  <c r="CY350" i="14"/>
  <c r="CQ350" i="14"/>
  <c r="CI350" i="14"/>
  <c r="CA350" i="14"/>
  <c r="BS350" i="14"/>
  <c r="BK350" i="14"/>
  <c r="BC350" i="14"/>
  <c r="AU350" i="14"/>
  <c r="AM350" i="14"/>
  <c r="AE350" i="14"/>
  <c r="W350" i="14"/>
  <c r="EL350" i="14"/>
  <c r="ED350" i="14"/>
  <c r="DV350" i="14"/>
  <c r="DN350" i="14"/>
  <c r="DF350" i="14"/>
  <c r="CX350" i="14"/>
  <c r="CP350" i="14"/>
  <c r="CH350" i="14"/>
  <c r="BZ350" i="14"/>
  <c r="BR350" i="14"/>
  <c r="BJ350" i="14"/>
  <c r="BB350" i="14"/>
  <c r="AT350" i="14"/>
  <c r="AL350" i="14"/>
  <c r="AD350" i="14"/>
  <c r="V350" i="14"/>
  <c r="N350" i="14"/>
  <c r="EK350" i="14"/>
  <c r="EC350" i="14"/>
  <c r="DU350" i="14"/>
  <c r="DM350" i="14"/>
  <c r="DE350" i="14"/>
  <c r="CW350" i="14"/>
  <c r="CO350" i="14"/>
  <c r="CG350" i="14"/>
  <c r="BY350" i="14"/>
  <c r="BQ350" i="14"/>
  <c r="BI350" i="14"/>
  <c r="BA350" i="14"/>
  <c r="AS350" i="14"/>
  <c r="AK350" i="14"/>
  <c r="AC350" i="14"/>
  <c r="U350" i="14"/>
  <c r="EJ350" i="14"/>
  <c r="EB350" i="14"/>
  <c r="DT350" i="14"/>
  <c r="DL350" i="14"/>
  <c r="DD350" i="14"/>
  <c r="CV350" i="14"/>
  <c r="CN350" i="14"/>
  <c r="CF350" i="14"/>
  <c r="BX350" i="14"/>
  <c r="BP350" i="14"/>
  <c r="BH350" i="14"/>
  <c r="AZ350" i="14"/>
  <c r="AR350" i="14"/>
  <c r="AJ350" i="14"/>
  <c r="AB350" i="14"/>
  <c r="T350" i="14"/>
  <c r="EI350" i="14"/>
  <c r="EA350" i="14"/>
  <c r="DS350" i="14"/>
  <c r="DK350" i="14"/>
  <c r="DC350" i="14"/>
  <c r="CU350" i="14"/>
  <c r="CM350" i="14"/>
  <c r="CE350" i="14"/>
  <c r="BW350" i="14"/>
  <c r="BO350" i="14"/>
  <c r="BG350" i="14"/>
  <c r="AY350" i="14"/>
  <c r="AQ350" i="14"/>
  <c r="AI350" i="14"/>
  <c r="AA350" i="14"/>
  <c r="S350" i="14"/>
  <c r="EH350" i="14"/>
  <c r="DZ350" i="14"/>
  <c r="DR350" i="14"/>
  <c r="DJ350" i="14"/>
  <c r="DB350" i="14"/>
  <c r="CT350" i="14"/>
  <c r="CL350" i="14"/>
  <c r="CD350" i="14"/>
  <c r="BV350" i="14"/>
  <c r="BN350" i="14"/>
  <c r="BF350" i="14"/>
  <c r="AX350" i="14"/>
  <c r="AP350" i="14"/>
  <c r="AH350" i="14"/>
  <c r="Z350" i="14"/>
  <c r="R350" i="14"/>
  <c r="EG350" i="14"/>
  <c r="DY350" i="14"/>
  <c r="DQ350" i="14"/>
  <c r="DI350" i="14"/>
  <c r="DA350" i="14"/>
  <c r="CS350" i="14"/>
  <c r="CK350" i="14"/>
  <c r="CC350" i="14"/>
  <c r="BU350" i="14"/>
  <c r="BM350" i="14"/>
  <c r="BE350" i="14"/>
  <c r="AW350" i="14"/>
  <c r="AO350" i="14"/>
  <c r="AG350" i="14"/>
  <c r="Y350" i="14"/>
  <c r="Q350" i="14"/>
  <c r="CB350" i="14"/>
  <c r="P350" i="14"/>
  <c r="EF350" i="14"/>
  <c r="BT350" i="14"/>
  <c r="DX350" i="14"/>
  <c r="BL350" i="14"/>
  <c r="DP350" i="14"/>
  <c r="BD350" i="14"/>
  <c r="DH350" i="14"/>
  <c r="AV350" i="14"/>
  <c r="CZ350" i="14"/>
  <c r="AN350" i="14"/>
  <c r="CJ350" i="14"/>
  <c r="X350" i="14"/>
  <c r="CR350" i="14"/>
  <c r="AF350" i="14"/>
  <c r="EM270" i="14"/>
  <c r="EE270" i="14"/>
  <c r="DW270" i="14"/>
  <c r="DO270" i="14"/>
  <c r="DG270" i="14"/>
  <c r="CY270" i="14"/>
  <c r="CQ270" i="14"/>
  <c r="CI270" i="14"/>
  <c r="CA270" i="14"/>
  <c r="BS270" i="14"/>
  <c r="BK270" i="14"/>
  <c r="BC270" i="14"/>
  <c r="AU270" i="14"/>
  <c r="AM270" i="14"/>
  <c r="AE270" i="14"/>
  <c r="W270" i="14"/>
  <c r="EL270" i="14"/>
  <c r="ED270" i="14"/>
  <c r="DV270" i="14"/>
  <c r="DN270" i="14"/>
  <c r="DF270" i="14"/>
  <c r="CX270" i="14"/>
  <c r="CP270" i="14"/>
  <c r="CH270" i="14"/>
  <c r="BZ270" i="14"/>
  <c r="BR270" i="14"/>
  <c r="BJ270" i="14"/>
  <c r="BB270" i="14"/>
  <c r="AT270" i="14"/>
  <c r="AL270" i="14"/>
  <c r="AD270" i="14"/>
  <c r="V270" i="14"/>
  <c r="N270" i="14"/>
  <c r="EK270" i="14"/>
  <c r="EC270" i="14"/>
  <c r="DU270" i="14"/>
  <c r="DM270" i="14"/>
  <c r="DE270" i="14"/>
  <c r="CW270" i="14"/>
  <c r="CO270" i="14"/>
  <c r="CG270" i="14"/>
  <c r="BY270" i="14"/>
  <c r="BQ270" i="14"/>
  <c r="BI270" i="14"/>
  <c r="BA270" i="14"/>
  <c r="AS270" i="14"/>
  <c r="AK270" i="14"/>
  <c r="AC270" i="14"/>
  <c r="U270" i="14"/>
  <c r="EI270" i="14"/>
  <c r="EA270" i="14"/>
  <c r="DS270" i="14"/>
  <c r="DK270" i="14"/>
  <c r="DC270" i="14"/>
  <c r="CU270" i="14"/>
  <c r="CM270" i="14"/>
  <c r="CE270" i="14"/>
  <c r="BW270" i="14"/>
  <c r="BO270" i="14"/>
  <c r="BG270" i="14"/>
  <c r="AY270" i="14"/>
  <c r="AQ270" i="14"/>
  <c r="AI270" i="14"/>
  <c r="AA270" i="14"/>
  <c r="S270" i="14"/>
  <c r="EH270" i="14"/>
  <c r="DZ270" i="14"/>
  <c r="DR270" i="14"/>
  <c r="DJ270" i="14"/>
  <c r="DB270" i="14"/>
  <c r="CT270" i="14"/>
  <c r="CL270" i="14"/>
  <c r="CD270" i="14"/>
  <c r="BV270" i="14"/>
  <c r="BN270" i="14"/>
  <c r="BF270" i="14"/>
  <c r="AX270" i="14"/>
  <c r="AP270" i="14"/>
  <c r="AH270" i="14"/>
  <c r="Z270" i="14"/>
  <c r="R270" i="14"/>
  <c r="EG270" i="14"/>
  <c r="DL270" i="14"/>
  <c r="CR270" i="14"/>
  <c r="BU270" i="14"/>
  <c r="AZ270" i="14"/>
  <c r="AF270" i="14"/>
  <c r="EF270" i="14"/>
  <c r="DI270" i="14"/>
  <c r="CN270" i="14"/>
  <c r="BT270" i="14"/>
  <c r="AW270" i="14"/>
  <c r="AB270" i="14"/>
  <c r="EB270" i="14"/>
  <c r="DH270" i="14"/>
  <c r="CK270" i="14"/>
  <c r="BP270" i="14"/>
  <c r="AV270" i="14"/>
  <c r="Y270" i="14"/>
  <c r="DY270" i="14"/>
  <c r="DD270" i="14"/>
  <c r="CJ270" i="14"/>
  <c r="BM270" i="14"/>
  <c r="AR270" i="14"/>
  <c r="X270" i="14"/>
  <c r="DX270" i="14"/>
  <c r="DA270" i="14"/>
  <c r="CF270" i="14"/>
  <c r="BL270" i="14"/>
  <c r="AO270" i="14"/>
  <c r="T270" i="14"/>
  <c r="DT270" i="14"/>
  <c r="CZ270" i="14"/>
  <c r="CC270" i="14"/>
  <c r="BH270" i="14"/>
  <c r="AN270" i="14"/>
  <c r="Q270" i="14"/>
  <c r="DQ270" i="14"/>
  <c r="CV270" i="14"/>
  <c r="CB270" i="14"/>
  <c r="BE270" i="14"/>
  <c r="AJ270" i="14"/>
  <c r="P270" i="14"/>
  <c r="EJ270" i="14"/>
  <c r="DP270" i="14"/>
  <c r="CS270" i="14"/>
  <c r="BX270" i="14"/>
  <c r="BD270" i="14"/>
  <c r="AG270" i="14"/>
  <c r="EF217" i="14"/>
  <c r="DX217" i="14"/>
  <c r="DP217" i="14"/>
  <c r="DH217" i="14"/>
  <c r="CZ217" i="14"/>
  <c r="CR217" i="14"/>
  <c r="CJ217" i="14"/>
  <c r="CB217" i="14"/>
  <c r="BT217" i="14"/>
  <c r="BL217" i="14"/>
  <c r="BD217" i="14"/>
  <c r="AV217" i="14"/>
  <c r="AN217" i="14"/>
  <c r="AF217" i="14"/>
  <c r="X217" i="14"/>
  <c r="P217" i="14"/>
  <c r="EM217" i="14"/>
  <c r="EE217" i="14"/>
  <c r="DW217" i="14"/>
  <c r="DO217" i="14"/>
  <c r="DG217" i="14"/>
  <c r="CY217" i="14"/>
  <c r="CQ217" i="14"/>
  <c r="CI217" i="14"/>
  <c r="CA217" i="14"/>
  <c r="BS217" i="14"/>
  <c r="BK217" i="14"/>
  <c r="BC217" i="14"/>
  <c r="AU217" i="14"/>
  <c r="AM217" i="14"/>
  <c r="AE217" i="14"/>
  <c r="W217" i="14"/>
  <c r="EL217" i="14"/>
  <c r="ED217" i="14"/>
  <c r="DV217" i="14"/>
  <c r="DN217" i="14"/>
  <c r="DF217" i="14"/>
  <c r="CX217" i="14"/>
  <c r="CP217" i="14"/>
  <c r="CH217" i="14"/>
  <c r="BZ217" i="14"/>
  <c r="BR217" i="14"/>
  <c r="BJ217" i="14"/>
  <c r="BB217" i="14"/>
  <c r="AT217" i="14"/>
  <c r="AL217" i="14"/>
  <c r="AD217" i="14"/>
  <c r="V217" i="14"/>
  <c r="N217" i="14"/>
  <c r="EK217" i="14"/>
  <c r="EC217" i="14"/>
  <c r="DU217" i="14"/>
  <c r="DM217" i="14"/>
  <c r="DE217" i="14"/>
  <c r="CW217" i="14"/>
  <c r="CO217" i="14"/>
  <c r="CG217" i="14"/>
  <c r="BY217" i="14"/>
  <c r="BQ217" i="14"/>
  <c r="BI217" i="14"/>
  <c r="BA217" i="14"/>
  <c r="AS217" i="14"/>
  <c r="AK217" i="14"/>
  <c r="AC217" i="14"/>
  <c r="U217" i="14"/>
  <c r="EJ217" i="14"/>
  <c r="EB217" i="14"/>
  <c r="DT217" i="14"/>
  <c r="DL217" i="14"/>
  <c r="DD217" i="14"/>
  <c r="CV217" i="14"/>
  <c r="CN217" i="14"/>
  <c r="CF217" i="14"/>
  <c r="BX217" i="14"/>
  <c r="BP217" i="14"/>
  <c r="BH217" i="14"/>
  <c r="AZ217" i="14"/>
  <c r="AR217" i="14"/>
  <c r="AJ217" i="14"/>
  <c r="AB217" i="14"/>
  <c r="T217" i="14"/>
  <c r="EI217" i="14"/>
  <c r="EA217" i="14"/>
  <c r="DS217" i="14"/>
  <c r="DK217" i="14"/>
  <c r="DC217" i="14"/>
  <c r="CU217" i="14"/>
  <c r="CM217" i="14"/>
  <c r="CE217" i="14"/>
  <c r="BW217" i="14"/>
  <c r="BO217" i="14"/>
  <c r="BG217" i="14"/>
  <c r="AY217" i="14"/>
  <c r="AQ217" i="14"/>
  <c r="AI217" i="14"/>
  <c r="AA217" i="14"/>
  <c r="S217" i="14"/>
  <c r="EH217" i="14"/>
  <c r="DZ217" i="14"/>
  <c r="DR217" i="14"/>
  <c r="DJ217" i="14"/>
  <c r="DB217" i="14"/>
  <c r="CT217" i="14"/>
  <c r="CL217" i="14"/>
  <c r="CD217" i="14"/>
  <c r="BV217" i="14"/>
  <c r="BN217" i="14"/>
  <c r="BF217" i="14"/>
  <c r="AX217" i="14"/>
  <c r="AP217" i="14"/>
  <c r="AH217" i="14"/>
  <c r="Z217" i="14"/>
  <c r="R217" i="14"/>
  <c r="EG217" i="14"/>
  <c r="DY217" i="14"/>
  <c r="DQ217" i="14"/>
  <c r="DI217" i="14"/>
  <c r="DA217" i="14"/>
  <c r="CS217" i="14"/>
  <c r="CK217" i="14"/>
  <c r="CC217" i="14"/>
  <c r="BU217" i="14"/>
  <c r="BM217" i="14"/>
  <c r="BE217" i="14"/>
  <c r="AW217" i="14"/>
  <c r="AO217" i="14"/>
  <c r="AG217" i="14"/>
  <c r="Y217" i="14"/>
  <c r="Q217" i="14"/>
  <c r="EM298" i="14"/>
  <c r="EE298" i="14"/>
  <c r="DW298" i="14"/>
  <c r="DO298" i="14"/>
  <c r="DG298" i="14"/>
  <c r="CY298" i="14"/>
  <c r="CQ298" i="14"/>
  <c r="CI298" i="14"/>
  <c r="CA298" i="14"/>
  <c r="BS298" i="14"/>
  <c r="BK298" i="14"/>
  <c r="BC298" i="14"/>
  <c r="AU298" i="14"/>
  <c r="AM298" i="14"/>
  <c r="AE298" i="14"/>
  <c r="W298" i="14"/>
  <c r="EL298" i="14"/>
  <c r="ED298" i="14"/>
  <c r="DV298" i="14"/>
  <c r="DN298" i="14"/>
  <c r="DF298" i="14"/>
  <c r="CX298" i="14"/>
  <c r="CP298" i="14"/>
  <c r="CH298" i="14"/>
  <c r="BZ298" i="14"/>
  <c r="BR298" i="14"/>
  <c r="BJ298" i="14"/>
  <c r="BB298" i="14"/>
  <c r="AT298" i="14"/>
  <c r="AL298" i="14"/>
  <c r="AD298" i="14"/>
  <c r="V298" i="14"/>
  <c r="N298" i="14"/>
  <c r="EK298" i="14"/>
  <c r="EC298" i="14"/>
  <c r="DU298" i="14"/>
  <c r="DM298" i="14"/>
  <c r="DE298" i="14"/>
  <c r="CW298" i="14"/>
  <c r="CO298" i="14"/>
  <c r="CG298" i="14"/>
  <c r="BY298" i="14"/>
  <c r="BQ298" i="14"/>
  <c r="BI298" i="14"/>
  <c r="BA298" i="14"/>
  <c r="AS298" i="14"/>
  <c r="AK298" i="14"/>
  <c r="AC298" i="14"/>
  <c r="U298" i="14"/>
  <c r="EJ298" i="14"/>
  <c r="EB298" i="14"/>
  <c r="DT298" i="14"/>
  <c r="DL298" i="14"/>
  <c r="DD298" i="14"/>
  <c r="CV298" i="14"/>
  <c r="CN298" i="14"/>
  <c r="CF298" i="14"/>
  <c r="BX298" i="14"/>
  <c r="BP298" i="14"/>
  <c r="BH298" i="14"/>
  <c r="AZ298" i="14"/>
  <c r="AR298" i="14"/>
  <c r="AJ298" i="14"/>
  <c r="AB298" i="14"/>
  <c r="T298" i="14"/>
  <c r="EI298" i="14"/>
  <c r="EA298" i="14"/>
  <c r="DS298" i="14"/>
  <c r="DK298" i="14"/>
  <c r="DC298" i="14"/>
  <c r="CU298" i="14"/>
  <c r="CM298" i="14"/>
  <c r="CE298" i="14"/>
  <c r="BW298" i="14"/>
  <c r="BO298" i="14"/>
  <c r="BG298" i="14"/>
  <c r="AY298" i="14"/>
  <c r="AQ298" i="14"/>
  <c r="AI298" i="14"/>
  <c r="AA298" i="14"/>
  <c r="S298" i="14"/>
  <c r="EH298" i="14"/>
  <c r="DZ298" i="14"/>
  <c r="DR298" i="14"/>
  <c r="DJ298" i="14"/>
  <c r="DB298" i="14"/>
  <c r="CT298" i="14"/>
  <c r="CL298" i="14"/>
  <c r="CD298" i="14"/>
  <c r="BV298" i="14"/>
  <c r="BN298" i="14"/>
  <c r="BF298" i="14"/>
  <c r="AX298" i="14"/>
  <c r="AP298" i="14"/>
  <c r="AH298" i="14"/>
  <c r="Z298" i="14"/>
  <c r="R298" i="14"/>
  <c r="EF298" i="14"/>
  <c r="DX298" i="14"/>
  <c r="DP298" i="14"/>
  <c r="DH298" i="14"/>
  <c r="CZ298" i="14"/>
  <c r="CR298" i="14"/>
  <c r="CJ298" i="14"/>
  <c r="CB298" i="14"/>
  <c r="BT298" i="14"/>
  <c r="BL298" i="14"/>
  <c r="BD298" i="14"/>
  <c r="AV298" i="14"/>
  <c r="AN298" i="14"/>
  <c r="AF298" i="14"/>
  <c r="X298" i="14"/>
  <c r="P298" i="14"/>
  <c r="DI298" i="14"/>
  <c r="AW298" i="14"/>
  <c r="DA298" i="14"/>
  <c r="AO298" i="14"/>
  <c r="CS298" i="14"/>
  <c r="AG298" i="14"/>
  <c r="CK298" i="14"/>
  <c r="Y298" i="14"/>
  <c r="CC298" i="14"/>
  <c r="Q298" i="14"/>
  <c r="EG298" i="14"/>
  <c r="BU298" i="14"/>
  <c r="DY298" i="14"/>
  <c r="BM298" i="14"/>
  <c r="DQ298" i="14"/>
  <c r="BE298" i="14"/>
  <c r="EL245" i="14"/>
  <c r="ED245" i="14"/>
  <c r="DV245" i="14"/>
  <c r="DN245" i="14"/>
  <c r="DF245" i="14"/>
  <c r="CX245" i="14"/>
  <c r="CP245" i="14"/>
  <c r="CH245" i="14"/>
  <c r="BZ245" i="14"/>
  <c r="BR245" i="14"/>
  <c r="BJ245" i="14"/>
  <c r="BB245" i="14"/>
  <c r="AT245" i="14"/>
  <c r="AL245" i="14"/>
  <c r="AD245" i="14"/>
  <c r="V245" i="14"/>
  <c r="N245" i="14"/>
  <c r="EK245" i="14"/>
  <c r="EC245" i="14"/>
  <c r="DU245" i="14"/>
  <c r="DM245" i="14"/>
  <c r="DE245" i="14"/>
  <c r="CW245" i="14"/>
  <c r="CO245" i="14"/>
  <c r="CG245" i="14"/>
  <c r="BY245" i="14"/>
  <c r="BQ245" i="14"/>
  <c r="BI245" i="14"/>
  <c r="BA245" i="14"/>
  <c r="AS245" i="14"/>
  <c r="AK245" i="14"/>
  <c r="AC245" i="14"/>
  <c r="U245" i="14"/>
  <c r="EJ245" i="14"/>
  <c r="EB245" i="14"/>
  <c r="DT245" i="14"/>
  <c r="DL245" i="14"/>
  <c r="DD245" i="14"/>
  <c r="CV245" i="14"/>
  <c r="CN245" i="14"/>
  <c r="CF245" i="14"/>
  <c r="BX245" i="14"/>
  <c r="BP245" i="14"/>
  <c r="BH245" i="14"/>
  <c r="AZ245" i="14"/>
  <c r="AR245" i="14"/>
  <c r="AJ245" i="14"/>
  <c r="AB245" i="14"/>
  <c r="T245" i="14"/>
  <c r="EI245" i="14"/>
  <c r="EA245" i="14"/>
  <c r="DS245" i="14"/>
  <c r="DK245" i="14"/>
  <c r="DC245" i="14"/>
  <c r="CU245" i="14"/>
  <c r="CM245" i="14"/>
  <c r="CE245" i="14"/>
  <c r="BW245" i="14"/>
  <c r="BO245" i="14"/>
  <c r="BG245" i="14"/>
  <c r="AY245" i="14"/>
  <c r="AQ245" i="14"/>
  <c r="AI245" i="14"/>
  <c r="AA245" i="14"/>
  <c r="S245" i="14"/>
  <c r="EH245" i="14"/>
  <c r="DZ245" i="14"/>
  <c r="DR245" i="14"/>
  <c r="DJ245" i="14"/>
  <c r="DB245" i="14"/>
  <c r="CT245" i="14"/>
  <c r="CL245" i="14"/>
  <c r="CD245" i="14"/>
  <c r="BV245" i="14"/>
  <c r="BN245" i="14"/>
  <c r="BF245" i="14"/>
  <c r="AX245" i="14"/>
  <c r="AP245" i="14"/>
  <c r="AH245" i="14"/>
  <c r="Z245" i="14"/>
  <c r="R245" i="14"/>
  <c r="EG245" i="14"/>
  <c r="DY245" i="14"/>
  <c r="DQ245" i="14"/>
  <c r="DI245" i="14"/>
  <c r="DA245" i="14"/>
  <c r="CS245" i="14"/>
  <c r="CK245" i="14"/>
  <c r="CC245" i="14"/>
  <c r="BU245" i="14"/>
  <c r="BM245" i="14"/>
  <c r="BE245" i="14"/>
  <c r="AW245" i="14"/>
  <c r="AO245" i="14"/>
  <c r="AG245" i="14"/>
  <c r="Y245" i="14"/>
  <c r="Q245" i="14"/>
  <c r="EF245" i="14"/>
  <c r="DX245" i="14"/>
  <c r="DP245" i="14"/>
  <c r="DH245" i="14"/>
  <c r="CZ245" i="14"/>
  <c r="CR245" i="14"/>
  <c r="CJ245" i="14"/>
  <c r="CB245" i="14"/>
  <c r="BT245" i="14"/>
  <c r="BL245" i="14"/>
  <c r="BD245" i="14"/>
  <c r="AV245" i="14"/>
  <c r="AN245" i="14"/>
  <c r="AF245" i="14"/>
  <c r="X245" i="14"/>
  <c r="P245" i="14"/>
  <c r="EM245" i="14"/>
  <c r="EE245" i="14"/>
  <c r="DW245" i="14"/>
  <c r="DO245" i="14"/>
  <c r="DG245" i="14"/>
  <c r="CY245" i="14"/>
  <c r="CQ245" i="14"/>
  <c r="CI245" i="14"/>
  <c r="CA245" i="14"/>
  <c r="BS245" i="14"/>
  <c r="BK245" i="14"/>
  <c r="BC245" i="14"/>
  <c r="AU245" i="14"/>
  <c r="AM245" i="14"/>
  <c r="AE245" i="14"/>
  <c r="W245" i="14"/>
  <c r="EM157" i="14"/>
  <c r="EE157" i="14"/>
  <c r="DW157" i="14"/>
  <c r="DO157" i="14"/>
  <c r="DG157" i="14"/>
  <c r="CY157" i="14"/>
  <c r="CQ157" i="14"/>
  <c r="CI157" i="14"/>
  <c r="CA157" i="14"/>
  <c r="BS157" i="14"/>
  <c r="BK157" i="14"/>
  <c r="BC157" i="14"/>
  <c r="AU157" i="14"/>
  <c r="AM157" i="14"/>
  <c r="AE157" i="14"/>
  <c r="W157" i="14"/>
  <c r="EL157" i="14"/>
  <c r="ED157" i="14"/>
  <c r="DV157" i="14"/>
  <c r="DN157" i="14"/>
  <c r="DF157" i="14"/>
  <c r="CX157" i="14"/>
  <c r="CP157" i="14"/>
  <c r="CH157" i="14"/>
  <c r="BZ157" i="14"/>
  <c r="BR157" i="14"/>
  <c r="BJ157" i="14"/>
  <c r="BB157" i="14"/>
  <c r="AT157" i="14"/>
  <c r="AL157" i="14"/>
  <c r="AD157" i="14"/>
  <c r="V157" i="14"/>
  <c r="N157" i="14"/>
  <c r="EK157" i="14"/>
  <c r="EC157" i="14"/>
  <c r="DU157" i="14"/>
  <c r="DM157" i="14"/>
  <c r="DE157" i="14"/>
  <c r="CW157" i="14"/>
  <c r="CO157" i="14"/>
  <c r="CG157" i="14"/>
  <c r="BY157" i="14"/>
  <c r="BQ157" i="14"/>
  <c r="BI157" i="14"/>
  <c r="BA157" i="14"/>
  <c r="AS157" i="14"/>
  <c r="AK157" i="14"/>
  <c r="AC157" i="14"/>
  <c r="U157" i="14"/>
  <c r="EJ157" i="14"/>
  <c r="EB157" i="14"/>
  <c r="DT157" i="14"/>
  <c r="DL157" i="14"/>
  <c r="DD157" i="14"/>
  <c r="CV157" i="14"/>
  <c r="CN157" i="14"/>
  <c r="CF157" i="14"/>
  <c r="BX157" i="14"/>
  <c r="BP157" i="14"/>
  <c r="BH157" i="14"/>
  <c r="AZ157" i="14"/>
  <c r="AR157" i="14"/>
  <c r="AJ157" i="14"/>
  <c r="AB157" i="14"/>
  <c r="T157" i="14"/>
  <c r="EI157" i="14"/>
  <c r="EA157" i="14"/>
  <c r="DS157" i="14"/>
  <c r="DK157" i="14"/>
  <c r="DC157" i="14"/>
  <c r="CU157" i="14"/>
  <c r="CM157" i="14"/>
  <c r="CE157" i="14"/>
  <c r="BW157" i="14"/>
  <c r="BO157" i="14"/>
  <c r="BG157" i="14"/>
  <c r="AY157" i="14"/>
  <c r="AQ157" i="14"/>
  <c r="AI157" i="14"/>
  <c r="AA157" i="14"/>
  <c r="S157" i="14"/>
  <c r="EH157" i="14"/>
  <c r="DZ157" i="14"/>
  <c r="DR157" i="14"/>
  <c r="DJ157" i="14"/>
  <c r="DB157" i="14"/>
  <c r="CT157" i="14"/>
  <c r="CL157" i="14"/>
  <c r="CD157" i="14"/>
  <c r="BV157" i="14"/>
  <c r="BN157" i="14"/>
  <c r="BF157" i="14"/>
  <c r="AX157" i="14"/>
  <c r="AP157" i="14"/>
  <c r="AH157" i="14"/>
  <c r="Z157" i="14"/>
  <c r="R157" i="14"/>
  <c r="EG157" i="14"/>
  <c r="DY157" i="14"/>
  <c r="DQ157" i="14"/>
  <c r="DI157" i="14"/>
  <c r="DA157" i="14"/>
  <c r="CS157" i="14"/>
  <c r="CK157" i="14"/>
  <c r="CC157" i="14"/>
  <c r="BU157" i="14"/>
  <c r="BM157" i="14"/>
  <c r="BE157" i="14"/>
  <c r="AW157" i="14"/>
  <c r="AO157" i="14"/>
  <c r="AG157" i="14"/>
  <c r="Y157" i="14"/>
  <c r="Q157" i="14"/>
  <c r="CJ157" i="14"/>
  <c r="X157" i="14"/>
  <c r="CB157" i="14"/>
  <c r="P157" i="14"/>
  <c r="EF157" i="14"/>
  <c r="BT157" i="14"/>
  <c r="DX157" i="14"/>
  <c r="BL157" i="14"/>
  <c r="DP157" i="14"/>
  <c r="BD157" i="14"/>
  <c r="DH157" i="14"/>
  <c r="AV157" i="14"/>
  <c r="CZ157" i="14"/>
  <c r="AN157" i="14"/>
  <c r="CR157" i="14"/>
  <c r="AF157" i="14"/>
  <c r="EM274" i="14"/>
  <c r="EE274" i="14"/>
  <c r="DW274" i="14"/>
  <c r="DO274" i="14"/>
  <c r="DG274" i="14"/>
  <c r="CY274" i="14"/>
  <c r="CQ274" i="14"/>
  <c r="CI274" i="14"/>
  <c r="CA274" i="14"/>
  <c r="BS274" i="14"/>
  <c r="BK274" i="14"/>
  <c r="BC274" i="14"/>
  <c r="AU274" i="14"/>
  <c r="AM274" i="14"/>
  <c r="AE274" i="14"/>
  <c r="W274" i="14"/>
  <c r="EL274" i="14"/>
  <c r="ED274" i="14"/>
  <c r="DV274" i="14"/>
  <c r="DN274" i="14"/>
  <c r="DF274" i="14"/>
  <c r="CX274" i="14"/>
  <c r="CP274" i="14"/>
  <c r="CH274" i="14"/>
  <c r="BZ274" i="14"/>
  <c r="BR274" i="14"/>
  <c r="BJ274" i="14"/>
  <c r="BB274" i="14"/>
  <c r="AT274" i="14"/>
  <c r="AL274" i="14"/>
  <c r="AD274" i="14"/>
  <c r="V274" i="14"/>
  <c r="N274" i="14"/>
  <c r="EK274" i="14"/>
  <c r="EC274" i="14"/>
  <c r="DU274" i="14"/>
  <c r="DM274" i="14"/>
  <c r="DE274" i="14"/>
  <c r="CW274" i="14"/>
  <c r="CO274" i="14"/>
  <c r="CG274" i="14"/>
  <c r="BY274" i="14"/>
  <c r="BQ274" i="14"/>
  <c r="BI274" i="14"/>
  <c r="BA274" i="14"/>
  <c r="AS274" i="14"/>
  <c r="AK274" i="14"/>
  <c r="AC274" i="14"/>
  <c r="U274" i="14"/>
  <c r="EJ274" i="14"/>
  <c r="EB274" i="14"/>
  <c r="DT274" i="14"/>
  <c r="DL274" i="14"/>
  <c r="DD274" i="14"/>
  <c r="CV274" i="14"/>
  <c r="CN274" i="14"/>
  <c r="CF274" i="14"/>
  <c r="BX274" i="14"/>
  <c r="BP274" i="14"/>
  <c r="BH274" i="14"/>
  <c r="AZ274" i="14"/>
  <c r="AR274" i="14"/>
  <c r="AJ274" i="14"/>
  <c r="AB274" i="14"/>
  <c r="T274" i="14"/>
  <c r="EI274" i="14"/>
  <c r="EA274" i="14"/>
  <c r="DS274" i="14"/>
  <c r="DK274" i="14"/>
  <c r="DC274" i="14"/>
  <c r="CU274" i="14"/>
  <c r="CM274" i="14"/>
  <c r="CE274" i="14"/>
  <c r="BW274" i="14"/>
  <c r="BO274" i="14"/>
  <c r="BG274" i="14"/>
  <c r="AY274" i="14"/>
  <c r="AQ274" i="14"/>
  <c r="AI274" i="14"/>
  <c r="AA274" i="14"/>
  <c r="S274" i="14"/>
  <c r="EH274" i="14"/>
  <c r="DZ274" i="14"/>
  <c r="DR274" i="14"/>
  <c r="DJ274" i="14"/>
  <c r="DB274" i="14"/>
  <c r="CT274" i="14"/>
  <c r="CL274" i="14"/>
  <c r="CD274" i="14"/>
  <c r="BV274" i="14"/>
  <c r="BN274" i="14"/>
  <c r="BF274" i="14"/>
  <c r="AX274" i="14"/>
  <c r="AP274" i="14"/>
  <c r="AH274" i="14"/>
  <c r="Z274" i="14"/>
  <c r="R274" i="14"/>
  <c r="DH274" i="14"/>
  <c r="CB274" i="14"/>
  <c r="AV274" i="14"/>
  <c r="P274" i="14"/>
  <c r="EG274" i="14"/>
  <c r="DA274" i="14"/>
  <c r="BU274" i="14"/>
  <c r="AO274" i="14"/>
  <c r="EF274" i="14"/>
  <c r="CZ274" i="14"/>
  <c r="BT274" i="14"/>
  <c r="AN274" i="14"/>
  <c r="DY274" i="14"/>
  <c r="CS274" i="14"/>
  <c r="BM274" i="14"/>
  <c r="AG274" i="14"/>
  <c r="DX274" i="14"/>
  <c r="CR274" i="14"/>
  <c r="BL274" i="14"/>
  <c r="AF274" i="14"/>
  <c r="DQ274" i="14"/>
  <c r="CK274" i="14"/>
  <c r="BE274" i="14"/>
  <c r="Y274" i="14"/>
  <c r="DP274" i="14"/>
  <c r="CJ274" i="14"/>
  <c r="BD274" i="14"/>
  <c r="X274" i="14"/>
  <c r="DI274" i="14"/>
  <c r="CC274" i="14"/>
  <c r="AW274" i="14"/>
  <c r="Q274" i="14"/>
  <c r="EF221" i="14"/>
  <c r="DX221" i="14"/>
  <c r="DP221" i="14"/>
  <c r="DH221" i="14"/>
  <c r="CZ221" i="14"/>
  <c r="CR221" i="14"/>
  <c r="CJ221" i="14"/>
  <c r="CB221" i="14"/>
  <c r="BT221" i="14"/>
  <c r="BL221" i="14"/>
  <c r="BD221" i="14"/>
  <c r="AV221" i="14"/>
  <c r="AN221" i="14"/>
  <c r="AF221" i="14"/>
  <c r="X221" i="14"/>
  <c r="P221" i="14"/>
  <c r="EM221" i="14"/>
  <c r="EE221" i="14"/>
  <c r="DW221" i="14"/>
  <c r="DO221" i="14"/>
  <c r="DG221" i="14"/>
  <c r="CY221" i="14"/>
  <c r="CQ221" i="14"/>
  <c r="CI221" i="14"/>
  <c r="CA221" i="14"/>
  <c r="BS221" i="14"/>
  <c r="BK221" i="14"/>
  <c r="BC221" i="14"/>
  <c r="AU221" i="14"/>
  <c r="AM221" i="14"/>
  <c r="AE221" i="14"/>
  <c r="W221" i="14"/>
  <c r="EL221" i="14"/>
  <c r="ED221" i="14"/>
  <c r="DV221" i="14"/>
  <c r="DN221" i="14"/>
  <c r="DF221" i="14"/>
  <c r="CX221" i="14"/>
  <c r="CP221" i="14"/>
  <c r="CH221" i="14"/>
  <c r="BZ221" i="14"/>
  <c r="BR221" i="14"/>
  <c r="BJ221" i="14"/>
  <c r="BB221" i="14"/>
  <c r="AT221" i="14"/>
  <c r="AL221" i="14"/>
  <c r="AD221" i="14"/>
  <c r="V221" i="14"/>
  <c r="N221" i="14"/>
  <c r="EK221" i="14"/>
  <c r="EC221" i="14"/>
  <c r="DU221" i="14"/>
  <c r="DM221" i="14"/>
  <c r="DE221" i="14"/>
  <c r="CW221" i="14"/>
  <c r="CO221" i="14"/>
  <c r="CG221" i="14"/>
  <c r="BY221" i="14"/>
  <c r="BQ221" i="14"/>
  <c r="BI221" i="14"/>
  <c r="BA221" i="14"/>
  <c r="AS221" i="14"/>
  <c r="AK221" i="14"/>
  <c r="AC221" i="14"/>
  <c r="U221" i="14"/>
  <c r="EJ221" i="14"/>
  <c r="EB221" i="14"/>
  <c r="DT221" i="14"/>
  <c r="DL221" i="14"/>
  <c r="DD221" i="14"/>
  <c r="CV221" i="14"/>
  <c r="CN221" i="14"/>
  <c r="CF221" i="14"/>
  <c r="BX221" i="14"/>
  <c r="BP221" i="14"/>
  <c r="BH221" i="14"/>
  <c r="AZ221" i="14"/>
  <c r="AR221" i="14"/>
  <c r="AJ221" i="14"/>
  <c r="AB221" i="14"/>
  <c r="T221" i="14"/>
  <c r="EI221" i="14"/>
  <c r="EA221" i="14"/>
  <c r="DS221" i="14"/>
  <c r="DK221" i="14"/>
  <c r="DC221" i="14"/>
  <c r="CU221" i="14"/>
  <c r="CM221" i="14"/>
  <c r="CE221" i="14"/>
  <c r="BW221" i="14"/>
  <c r="BO221" i="14"/>
  <c r="BG221" i="14"/>
  <c r="AY221" i="14"/>
  <c r="AQ221" i="14"/>
  <c r="AI221" i="14"/>
  <c r="AA221" i="14"/>
  <c r="S221" i="14"/>
  <c r="EH221" i="14"/>
  <c r="DZ221" i="14"/>
  <c r="DR221" i="14"/>
  <c r="DJ221" i="14"/>
  <c r="DB221" i="14"/>
  <c r="CT221" i="14"/>
  <c r="CL221" i="14"/>
  <c r="CD221" i="14"/>
  <c r="BV221" i="14"/>
  <c r="BN221" i="14"/>
  <c r="BF221" i="14"/>
  <c r="AX221" i="14"/>
  <c r="AP221" i="14"/>
  <c r="AH221" i="14"/>
  <c r="Z221" i="14"/>
  <c r="R221" i="14"/>
  <c r="EG221" i="14"/>
  <c r="DY221" i="14"/>
  <c r="DQ221" i="14"/>
  <c r="DI221" i="14"/>
  <c r="DA221" i="14"/>
  <c r="CS221" i="14"/>
  <c r="CK221" i="14"/>
  <c r="CC221" i="14"/>
  <c r="BU221" i="14"/>
  <c r="BM221" i="14"/>
  <c r="BE221" i="14"/>
  <c r="AW221" i="14"/>
  <c r="AO221" i="14"/>
  <c r="AG221" i="14"/>
  <c r="Y221" i="14"/>
  <c r="Q221" i="14"/>
  <c r="EJ170" i="14"/>
  <c r="EB170" i="14"/>
  <c r="DT170" i="14"/>
  <c r="DL170" i="14"/>
  <c r="DD170" i="14"/>
  <c r="CV170" i="14"/>
  <c r="CN170" i="14"/>
  <c r="CF170" i="14"/>
  <c r="BX170" i="14"/>
  <c r="BP170" i="14"/>
  <c r="BH170" i="14"/>
  <c r="AZ170" i="14"/>
  <c r="AR170" i="14"/>
  <c r="AJ170" i="14"/>
  <c r="AB170" i="14"/>
  <c r="T170" i="14"/>
  <c r="EI170" i="14"/>
  <c r="EA170" i="14"/>
  <c r="DS170" i="14"/>
  <c r="DK170" i="14"/>
  <c r="DC170" i="14"/>
  <c r="CU170" i="14"/>
  <c r="CM170" i="14"/>
  <c r="CE170" i="14"/>
  <c r="BW170" i="14"/>
  <c r="BO170" i="14"/>
  <c r="BG170" i="14"/>
  <c r="AY170" i="14"/>
  <c r="AQ170" i="14"/>
  <c r="AI170" i="14"/>
  <c r="AA170" i="14"/>
  <c r="S170" i="14"/>
  <c r="EH170" i="14"/>
  <c r="DZ170" i="14"/>
  <c r="DR170" i="14"/>
  <c r="DJ170" i="14"/>
  <c r="DB170" i="14"/>
  <c r="CT170" i="14"/>
  <c r="CL170" i="14"/>
  <c r="CD170" i="14"/>
  <c r="BV170" i="14"/>
  <c r="BN170" i="14"/>
  <c r="BF170" i="14"/>
  <c r="AX170" i="14"/>
  <c r="AP170" i="14"/>
  <c r="AH170" i="14"/>
  <c r="Z170" i="14"/>
  <c r="R170" i="14"/>
  <c r="EG170" i="14"/>
  <c r="DY170" i="14"/>
  <c r="DQ170" i="14"/>
  <c r="DI170" i="14"/>
  <c r="DA170" i="14"/>
  <c r="CS170" i="14"/>
  <c r="CK170" i="14"/>
  <c r="CC170" i="14"/>
  <c r="BU170" i="14"/>
  <c r="BM170" i="14"/>
  <c r="BE170" i="14"/>
  <c r="AW170" i="14"/>
  <c r="AO170" i="14"/>
  <c r="AG170" i="14"/>
  <c r="Y170" i="14"/>
  <c r="Q170" i="14"/>
  <c r="EF170" i="14"/>
  <c r="DX170" i="14"/>
  <c r="DP170" i="14"/>
  <c r="DH170" i="14"/>
  <c r="CZ170" i="14"/>
  <c r="CR170" i="14"/>
  <c r="CJ170" i="14"/>
  <c r="CB170" i="14"/>
  <c r="BT170" i="14"/>
  <c r="BL170" i="14"/>
  <c r="BD170" i="14"/>
  <c r="AV170" i="14"/>
  <c r="AN170" i="14"/>
  <c r="AF170" i="14"/>
  <c r="X170" i="14"/>
  <c r="P170" i="14"/>
  <c r="EM170" i="14"/>
  <c r="EE170" i="14"/>
  <c r="DW170" i="14"/>
  <c r="DO170" i="14"/>
  <c r="DG170" i="14"/>
  <c r="CY170" i="14"/>
  <c r="CQ170" i="14"/>
  <c r="CI170" i="14"/>
  <c r="CA170" i="14"/>
  <c r="BS170" i="14"/>
  <c r="BK170" i="14"/>
  <c r="BC170" i="14"/>
  <c r="AU170" i="14"/>
  <c r="AM170" i="14"/>
  <c r="AE170" i="14"/>
  <c r="W170" i="14"/>
  <c r="EL170" i="14"/>
  <c r="ED170" i="14"/>
  <c r="DV170" i="14"/>
  <c r="DN170" i="14"/>
  <c r="DF170" i="14"/>
  <c r="CX170" i="14"/>
  <c r="CP170" i="14"/>
  <c r="CH170" i="14"/>
  <c r="BZ170" i="14"/>
  <c r="BR170" i="14"/>
  <c r="BJ170" i="14"/>
  <c r="BB170" i="14"/>
  <c r="AT170" i="14"/>
  <c r="AL170" i="14"/>
  <c r="AD170" i="14"/>
  <c r="V170" i="14"/>
  <c r="N170" i="14"/>
  <c r="EK170" i="14"/>
  <c r="EC170" i="14"/>
  <c r="DU170" i="14"/>
  <c r="DM170" i="14"/>
  <c r="DE170" i="14"/>
  <c r="CW170" i="14"/>
  <c r="CO170" i="14"/>
  <c r="CG170" i="14"/>
  <c r="BY170" i="14"/>
  <c r="BQ170" i="14"/>
  <c r="BI170" i="14"/>
  <c r="BA170" i="14"/>
  <c r="AS170" i="14"/>
  <c r="AK170" i="14"/>
  <c r="AC170" i="14"/>
  <c r="U170" i="14"/>
  <c r="EI351" i="14"/>
  <c r="EA351" i="14"/>
  <c r="DS351" i="14"/>
  <c r="DK351" i="14"/>
  <c r="DC351" i="14"/>
  <c r="CU351" i="14"/>
  <c r="CM351" i="14"/>
  <c r="CE351" i="14"/>
  <c r="BW351" i="14"/>
  <c r="BO351" i="14"/>
  <c r="BG351" i="14"/>
  <c r="AY351" i="14"/>
  <c r="AQ351" i="14"/>
  <c r="AI351" i="14"/>
  <c r="AA351" i="14"/>
  <c r="S351" i="14"/>
  <c r="EH351" i="14"/>
  <c r="DZ351" i="14"/>
  <c r="DR351" i="14"/>
  <c r="DJ351" i="14"/>
  <c r="DB351" i="14"/>
  <c r="CT351" i="14"/>
  <c r="CL351" i="14"/>
  <c r="CD351" i="14"/>
  <c r="BV351" i="14"/>
  <c r="BN351" i="14"/>
  <c r="BF351" i="14"/>
  <c r="AX351" i="14"/>
  <c r="AP351" i="14"/>
  <c r="AH351" i="14"/>
  <c r="Z351" i="14"/>
  <c r="R351" i="14"/>
  <c r="EG351" i="14"/>
  <c r="DY351" i="14"/>
  <c r="DQ351" i="14"/>
  <c r="DI351" i="14"/>
  <c r="DA351" i="14"/>
  <c r="CS351" i="14"/>
  <c r="CK351" i="14"/>
  <c r="CC351" i="14"/>
  <c r="BU351" i="14"/>
  <c r="BM351" i="14"/>
  <c r="BE351" i="14"/>
  <c r="AW351" i="14"/>
  <c r="AO351" i="14"/>
  <c r="AG351" i="14"/>
  <c r="Y351" i="14"/>
  <c r="Q351" i="14"/>
  <c r="EF351" i="14"/>
  <c r="DX351" i="14"/>
  <c r="DP351" i="14"/>
  <c r="DH351" i="14"/>
  <c r="CZ351" i="14"/>
  <c r="CR351" i="14"/>
  <c r="CJ351" i="14"/>
  <c r="CB351" i="14"/>
  <c r="BT351" i="14"/>
  <c r="BL351" i="14"/>
  <c r="BD351" i="14"/>
  <c r="AV351" i="14"/>
  <c r="AN351" i="14"/>
  <c r="AF351" i="14"/>
  <c r="X351" i="14"/>
  <c r="P351" i="14"/>
  <c r="EM351" i="14"/>
  <c r="EE351" i="14"/>
  <c r="DW351" i="14"/>
  <c r="DO351" i="14"/>
  <c r="DG351" i="14"/>
  <c r="CY351" i="14"/>
  <c r="CQ351" i="14"/>
  <c r="CI351" i="14"/>
  <c r="CA351" i="14"/>
  <c r="BS351" i="14"/>
  <c r="BK351" i="14"/>
  <c r="BC351" i="14"/>
  <c r="AU351" i="14"/>
  <c r="AM351" i="14"/>
  <c r="AE351" i="14"/>
  <c r="W351" i="14"/>
  <c r="EL351" i="14"/>
  <c r="ED351" i="14"/>
  <c r="DV351" i="14"/>
  <c r="DN351" i="14"/>
  <c r="DF351" i="14"/>
  <c r="CX351" i="14"/>
  <c r="CP351" i="14"/>
  <c r="CH351" i="14"/>
  <c r="BZ351" i="14"/>
  <c r="BR351" i="14"/>
  <c r="BJ351" i="14"/>
  <c r="BB351" i="14"/>
  <c r="AT351" i="14"/>
  <c r="AL351" i="14"/>
  <c r="AD351" i="14"/>
  <c r="V351" i="14"/>
  <c r="N351" i="14"/>
  <c r="EK351" i="14"/>
  <c r="EC351" i="14"/>
  <c r="DU351" i="14"/>
  <c r="DM351" i="14"/>
  <c r="DE351" i="14"/>
  <c r="CW351" i="14"/>
  <c r="CO351" i="14"/>
  <c r="CG351" i="14"/>
  <c r="BY351" i="14"/>
  <c r="BQ351" i="14"/>
  <c r="BI351" i="14"/>
  <c r="BA351" i="14"/>
  <c r="AS351" i="14"/>
  <c r="AK351" i="14"/>
  <c r="AC351" i="14"/>
  <c r="U351" i="14"/>
  <c r="EJ351" i="14"/>
  <c r="BX351" i="14"/>
  <c r="EB351" i="14"/>
  <c r="BP351" i="14"/>
  <c r="DT351" i="14"/>
  <c r="BH351" i="14"/>
  <c r="DL351" i="14"/>
  <c r="AZ351" i="14"/>
  <c r="DD351" i="14"/>
  <c r="AR351" i="14"/>
  <c r="CV351" i="14"/>
  <c r="AJ351" i="14"/>
  <c r="CF351" i="14"/>
  <c r="T351" i="14"/>
  <c r="CN351" i="14"/>
  <c r="AB351" i="14"/>
  <c r="EI293" i="14"/>
  <c r="EA293" i="14"/>
  <c r="DS293" i="14"/>
  <c r="DK293" i="14"/>
  <c r="DC293" i="14"/>
  <c r="CU293" i="14"/>
  <c r="CM293" i="14"/>
  <c r="CE293" i="14"/>
  <c r="BW293" i="14"/>
  <c r="BO293" i="14"/>
  <c r="BG293" i="14"/>
  <c r="AY293" i="14"/>
  <c r="AQ293" i="14"/>
  <c r="AI293" i="14"/>
  <c r="AA293" i="14"/>
  <c r="S293" i="14"/>
  <c r="EH293" i="14"/>
  <c r="DZ293" i="14"/>
  <c r="DR293" i="14"/>
  <c r="DJ293" i="14"/>
  <c r="DB293" i="14"/>
  <c r="CT293" i="14"/>
  <c r="CL293" i="14"/>
  <c r="CD293" i="14"/>
  <c r="BV293" i="14"/>
  <c r="BN293" i="14"/>
  <c r="BF293" i="14"/>
  <c r="AX293" i="14"/>
  <c r="AP293" i="14"/>
  <c r="AH293" i="14"/>
  <c r="Z293" i="14"/>
  <c r="R293" i="14"/>
  <c r="EG293" i="14"/>
  <c r="DY293" i="14"/>
  <c r="DQ293" i="14"/>
  <c r="DI293" i="14"/>
  <c r="DA293" i="14"/>
  <c r="CS293" i="14"/>
  <c r="CK293" i="14"/>
  <c r="CC293" i="14"/>
  <c r="BU293" i="14"/>
  <c r="BM293" i="14"/>
  <c r="BE293" i="14"/>
  <c r="AW293" i="14"/>
  <c r="AO293" i="14"/>
  <c r="AG293" i="14"/>
  <c r="Y293" i="14"/>
  <c r="Q293" i="14"/>
  <c r="EF293" i="14"/>
  <c r="DX293" i="14"/>
  <c r="DP293" i="14"/>
  <c r="DH293" i="14"/>
  <c r="CZ293" i="14"/>
  <c r="CR293" i="14"/>
  <c r="CJ293" i="14"/>
  <c r="CB293" i="14"/>
  <c r="BT293" i="14"/>
  <c r="BL293" i="14"/>
  <c r="BD293" i="14"/>
  <c r="AV293" i="14"/>
  <c r="AN293" i="14"/>
  <c r="AF293" i="14"/>
  <c r="X293" i="14"/>
  <c r="P293" i="14"/>
  <c r="EM293" i="14"/>
  <c r="EE293" i="14"/>
  <c r="DW293" i="14"/>
  <c r="DO293" i="14"/>
  <c r="DG293" i="14"/>
  <c r="CY293" i="14"/>
  <c r="CQ293" i="14"/>
  <c r="CI293" i="14"/>
  <c r="CA293" i="14"/>
  <c r="BS293" i="14"/>
  <c r="BK293" i="14"/>
  <c r="BC293" i="14"/>
  <c r="AU293" i="14"/>
  <c r="AM293" i="14"/>
  <c r="AE293" i="14"/>
  <c r="W293" i="14"/>
  <c r="EL293" i="14"/>
  <c r="ED293" i="14"/>
  <c r="DV293" i="14"/>
  <c r="DN293" i="14"/>
  <c r="DF293" i="14"/>
  <c r="CX293" i="14"/>
  <c r="CP293" i="14"/>
  <c r="CH293" i="14"/>
  <c r="BZ293" i="14"/>
  <c r="BR293" i="14"/>
  <c r="BJ293" i="14"/>
  <c r="BB293" i="14"/>
  <c r="AT293" i="14"/>
  <c r="AL293" i="14"/>
  <c r="AD293" i="14"/>
  <c r="V293" i="14"/>
  <c r="N293" i="14"/>
  <c r="EJ293" i="14"/>
  <c r="EB293" i="14"/>
  <c r="DT293" i="14"/>
  <c r="DL293" i="14"/>
  <c r="DD293" i="14"/>
  <c r="CV293" i="14"/>
  <c r="CN293" i="14"/>
  <c r="CF293" i="14"/>
  <c r="BX293" i="14"/>
  <c r="BP293" i="14"/>
  <c r="BH293" i="14"/>
  <c r="AZ293" i="14"/>
  <c r="AR293" i="14"/>
  <c r="AJ293" i="14"/>
  <c r="AB293" i="14"/>
  <c r="T293" i="14"/>
  <c r="EC293" i="14"/>
  <c r="BQ293" i="14"/>
  <c r="DU293" i="14"/>
  <c r="BI293" i="14"/>
  <c r="DM293" i="14"/>
  <c r="BA293" i="14"/>
  <c r="DE293" i="14"/>
  <c r="AS293" i="14"/>
  <c r="CW293" i="14"/>
  <c r="AK293" i="14"/>
  <c r="CO293" i="14"/>
  <c r="AC293" i="14"/>
  <c r="CG293" i="14"/>
  <c r="U293" i="14"/>
  <c r="EK293" i="14"/>
  <c r="BY293" i="14"/>
  <c r="EF201" i="14"/>
  <c r="DX201" i="14"/>
  <c r="DP201" i="14"/>
  <c r="DH201" i="14"/>
  <c r="CZ201" i="14"/>
  <c r="CR201" i="14"/>
  <c r="CJ201" i="14"/>
  <c r="CB201" i="14"/>
  <c r="BT201" i="14"/>
  <c r="BL201" i="14"/>
  <c r="BD201" i="14"/>
  <c r="AV201" i="14"/>
  <c r="AN201" i="14"/>
  <c r="AF201" i="14"/>
  <c r="X201" i="14"/>
  <c r="P201" i="14"/>
  <c r="EM201" i="14"/>
  <c r="EE201" i="14"/>
  <c r="DW201" i="14"/>
  <c r="DO201" i="14"/>
  <c r="DG201" i="14"/>
  <c r="CY201" i="14"/>
  <c r="CQ201" i="14"/>
  <c r="CI201" i="14"/>
  <c r="CA201" i="14"/>
  <c r="BS201" i="14"/>
  <c r="BK201" i="14"/>
  <c r="BC201" i="14"/>
  <c r="AU201" i="14"/>
  <c r="AM201" i="14"/>
  <c r="AE201" i="14"/>
  <c r="W201" i="14"/>
  <c r="EL201" i="14"/>
  <c r="ED201" i="14"/>
  <c r="DV201" i="14"/>
  <c r="DN201" i="14"/>
  <c r="DF201" i="14"/>
  <c r="CX201" i="14"/>
  <c r="CP201" i="14"/>
  <c r="CH201" i="14"/>
  <c r="BZ201" i="14"/>
  <c r="BR201" i="14"/>
  <c r="BJ201" i="14"/>
  <c r="BB201" i="14"/>
  <c r="AT201" i="14"/>
  <c r="AL201" i="14"/>
  <c r="AD201" i="14"/>
  <c r="V201" i="14"/>
  <c r="N201" i="14"/>
  <c r="EK201" i="14"/>
  <c r="EC201" i="14"/>
  <c r="DU201" i="14"/>
  <c r="DM201" i="14"/>
  <c r="DE201" i="14"/>
  <c r="CW201" i="14"/>
  <c r="CO201" i="14"/>
  <c r="CG201" i="14"/>
  <c r="BY201" i="14"/>
  <c r="BQ201" i="14"/>
  <c r="BI201" i="14"/>
  <c r="BA201" i="14"/>
  <c r="AS201" i="14"/>
  <c r="AK201" i="14"/>
  <c r="AC201" i="14"/>
  <c r="U201" i="14"/>
  <c r="EJ201" i="14"/>
  <c r="EB201" i="14"/>
  <c r="DT201" i="14"/>
  <c r="DL201" i="14"/>
  <c r="DD201" i="14"/>
  <c r="CV201" i="14"/>
  <c r="CN201" i="14"/>
  <c r="CF201" i="14"/>
  <c r="BX201" i="14"/>
  <c r="BP201" i="14"/>
  <c r="BH201" i="14"/>
  <c r="AZ201" i="14"/>
  <c r="AR201" i="14"/>
  <c r="AJ201" i="14"/>
  <c r="AB201" i="14"/>
  <c r="T201" i="14"/>
  <c r="EI201" i="14"/>
  <c r="EA201" i="14"/>
  <c r="DS201" i="14"/>
  <c r="DK201" i="14"/>
  <c r="DC201" i="14"/>
  <c r="CU201" i="14"/>
  <c r="CM201" i="14"/>
  <c r="CE201" i="14"/>
  <c r="BW201" i="14"/>
  <c r="BO201" i="14"/>
  <c r="BG201" i="14"/>
  <c r="AY201" i="14"/>
  <c r="AQ201" i="14"/>
  <c r="AI201" i="14"/>
  <c r="AA201" i="14"/>
  <c r="S201" i="14"/>
  <c r="EH201" i="14"/>
  <c r="DZ201" i="14"/>
  <c r="DR201" i="14"/>
  <c r="DJ201" i="14"/>
  <c r="DB201" i="14"/>
  <c r="CT201" i="14"/>
  <c r="CL201" i="14"/>
  <c r="CD201" i="14"/>
  <c r="BV201" i="14"/>
  <c r="BN201" i="14"/>
  <c r="BF201" i="14"/>
  <c r="AX201" i="14"/>
  <c r="AP201" i="14"/>
  <c r="AH201" i="14"/>
  <c r="Z201" i="14"/>
  <c r="R201" i="14"/>
  <c r="DQ201" i="14"/>
  <c r="BE201" i="14"/>
  <c r="DI201" i="14"/>
  <c r="AW201" i="14"/>
  <c r="DA201" i="14"/>
  <c r="AO201" i="14"/>
  <c r="CS201" i="14"/>
  <c r="AG201" i="14"/>
  <c r="CK201" i="14"/>
  <c r="Y201" i="14"/>
  <c r="CC201" i="14"/>
  <c r="Q201" i="14"/>
  <c r="EG201" i="14"/>
  <c r="BU201" i="14"/>
  <c r="DY201" i="14"/>
  <c r="BM201" i="14"/>
  <c r="EM282" i="14"/>
  <c r="EE282" i="14"/>
  <c r="DW282" i="14"/>
  <c r="DO282" i="14"/>
  <c r="DG282" i="14"/>
  <c r="CY282" i="14"/>
  <c r="CQ282" i="14"/>
  <c r="CI282" i="14"/>
  <c r="CA282" i="14"/>
  <c r="BS282" i="14"/>
  <c r="BK282" i="14"/>
  <c r="BC282" i="14"/>
  <c r="AU282" i="14"/>
  <c r="AM282" i="14"/>
  <c r="AE282" i="14"/>
  <c r="W282" i="14"/>
  <c r="EL282" i="14"/>
  <c r="ED282" i="14"/>
  <c r="DV282" i="14"/>
  <c r="DN282" i="14"/>
  <c r="DF282" i="14"/>
  <c r="CX282" i="14"/>
  <c r="CP282" i="14"/>
  <c r="CH282" i="14"/>
  <c r="BZ282" i="14"/>
  <c r="BR282" i="14"/>
  <c r="BJ282" i="14"/>
  <c r="BB282" i="14"/>
  <c r="AT282" i="14"/>
  <c r="AL282" i="14"/>
  <c r="AD282" i="14"/>
  <c r="V282" i="14"/>
  <c r="N282" i="14"/>
  <c r="EK282" i="14"/>
  <c r="EC282" i="14"/>
  <c r="DU282" i="14"/>
  <c r="DM282" i="14"/>
  <c r="DE282" i="14"/>
  <c r="CW282" i="14"/>
  <c r="CO282" i="14"/>
  <c r="CG282" i="14"/>
  <c r="BY282" i="14"/>
  <c r="BQ282" i="14"/>
  <c r="BI282" i="14"/>
  <c r="BA282" i="14"/>
  <c r="AS282" i="14"/>
  <c r="AK282" i="14"/>
  <c r="AC282" i="14"/>
  <c r="U282" i="14"/>
  <c r="EJ282" i="14"/>
  <c r="EB282" i="14"/>
  <c r="DT282" i="14"/>
  <c r="DL282" i="14"/>
  <c r="DD282" i="14"/>
  <c r="CV282" i="14"/>
  <c r="CN282" i="14"/>
  <c r="CF282" i="14"/>
  <c r="BX282" i="14"/>
  <c r="BP282" i="14"/>
  <c r="BH282" i="14"/>
  <c r="AZ282" i="14"/>
  <c r="AR282" i="14"/>
  <c r="AJ282" i="14"/>
  <c r="AB282" i="14"/>
  <c r="T282" i="14"/>
  <c r="EI282" i="14"/>
  <c r="EA282" i="14"/>
  <c r="DS282" i="14"/>
  <c r="DK282" i="14"/>
  <c r="DC282" i="14"/>
  <c r="CU282" i="14"/>
  <c r="CM282" i="14"/>
  <c r="CE282" i="14"/>
  <c r="BW282" i="14"/>
  <c r="BO282" i="14"/>
  <c r="BG282" i="14"/>
  <c r="AY282" i="14"/>
  <c r="AQ282" i="14"/>
  <c r="AI282" i="14"/>
  <c r="AA282" i="14"/>
  <c r="S282" i="14"/>
  <c r="EH282" i="14"/>
  <c r="DZ282" i="14"/>
  <c r="DR282" i="14"/>
  <c r="DJ282" i="14"/>
  <c r="DB282" i="14"/>
  <c r="CT282" i="14"/>
  <c r="CL282" i="14"/>
  <c r="CD282" i="14"/>
  <c r="BV282" i="14"/>
  <c r="BN282" i="14"/>
  <c r="BF282" i="14"/>
  <c r="AX282" i="14"/>
  <c r="AP282" i="14"/>
  <c r="AH282" i="14"/>
  <c r="Z282" i="14"/>
  <c r="R282" i="14"/>
  <c r="EF282" i="14"/>
  <c r="DX282" i="14"/>
  <c r="DP282" i="14"/>
  <c r="DH282" i="14"/>
  <c r="CZ282" i="14"/>
  <c r="CR282" i="14"/>
  <c r="CJ282" i="14"/>
  <c r="CB282" i="14"/>
  <c r="BT282" i="14"/>
  <c r="BL282" i="14"/>
  <c r="BD282" i="14"/>
  <c r="AV282" i="14"/>
  <c r="AN282" i="14"/>
  <c r="AF282" i="14"/>
  <c r="X282" i="14"/>
  <c r="P282" i="14"/>
  <c r="DI282" i="14"/>
  <c r="AW282" i="14"/>
  <c r="DA282" i="14"/>
  <c r="AO282" i="14"/>
  <c r="CS282" i="14"/>
  <c r="AG282" i="14"/>
  <c r="CK282" i="14"/>
  <c r="Y282" i="14"/>
  <c r="CC282" i="14"/>
  <c r="Q282" i="14"/>
  <c r="EG282" i="14"/>
  <c r="BU282" i="14"/>
  <c r="DY282" i="14"/>
  <c r="BM282" i="14"/>
  <c r="DQ282" i="14"/>
  <c r="BE282" i="14"/>
  <c r="EF229" i="14"/>
  <c r="DX229" i="14"/>
  <c r="DP229" i="14"/>
  <c r="DH229" i="14"/>
  <c r="CZ229" i="14"/>
  <c r="CR229" i="14"/>
  <c r="CJ229" i="14"/>
  <c r="CB229" i="14"/>
  <c r="BT229" i="14"/>
  <c r="BL229" i="14"/>
  <c r="BD229" i="14"/>
  <c r="AV229" i="14"/>
  <c r="AN229" i="14"/>
  <c r="AF229" i="14"/>
  <c r="X229" i="14"/>
  <c r="P229" i="14"/>
  <c r="EM229" i="14"/>
  <c r="EE229" i="14"/>
  <c r="DW229" i="14"/>
  <c r="DO229" i="14"/>
  <c r="DG229" i="14"/>
  <c r="CY229" i="14"/>
  <c r="CQ229" i="14"/>
  <c r="CI229" i="14"/>
  <c r="CA229" i="14"/>
  <c r="BS229" i="14"/>
  <c r="BK229" i="14"/>
  <c r="BC229" i="14"/>
  <c r="AU229" i="14"/>
  <c r="AM229" i="14"/>
  <c r="AE229" i="14"/>
  <c r="W229" i="14"/>
  <c r="EL229" i="14"/>
  <c r="ED229" i="14"/>
  <c r="DV229" i="14"/>
  <c r="DN229" i="14"/>
  <c r="DF229" i="14"/>
  <c r="CX229" i="14"/>
  <c r="CP229" i="14"/>
  <c r="CH229" i="14"/>
  <c r="BZ229" i="14"/>
  <c r="BR229" i="14"/>
  <c r="BJ229" i="14"/>
  <c r="BB229" i="14"/>
  <c r="AT229" i="14"/>
  <c r="AL229" i="14"/>
  <c r="AD229" i="14"/>
  <c r="V229" i="14"/>
  <c r="N229" i="14"/>
  <c r="EK229" i="14"/>
  <c r="EC229" i="14"/>
  <c r="DU229" i="14"/>
  <c r="DM229" i="14"/>
  <c r="DE229" i="14"/>
  <c r="CW229" i="14"/>
  <c r="CO229" i="14"/>
  <c r="CG229" i="14"/>
  <c r="BY229" i="14"/>
  <c r="BQ229" i="14"/>
  <c r="BI229" i="14"/>
  <c r="BA229" i="14"/>
  <c r="AS229" i="14"/>
  <c r="AK229" i="14"/>
  <c r="AC229" i="14"/>
  <c r="U229" i="14"/>
  <c r="EJ229" i="14"/>
  <c r="EB229" i="14"/>
  <c r="DT229" i="14"/>
  <c r="DL229" i="14"/>
  <c r="DD229" i="14"/>
  <c r="CV229" i="14"/>
  <c r="CN229" i="14"/>
  <c r="CF229" i="14"/>
  <c r="BX229" i="14"/>
  <c r="BP229" i="14"/>
  <c r="BH229" i="14"/>
  <c r="AZ229" i="14"/>
  <c r="AR229" i="14"/>
  <c r="AJ229" i="14"/>
  <c r="AB229" i="14"/>
  <c r="T229" i="14"/>
  <c r="EI229" i="14"/>
  <c r="EA229" i="14"/>
  <c r="DS229" i="14"/>
  <c r="DK229" i="14"/>
  <c r="DC229" i="14"/>
  <c r="CU229" i="14"/>
  <c r="CM229" i="14"/>
  <c r="CE229" i="14"/>
  <c r="BW229" i="14"/>
  <c r="BO229" i="14"/>
  <c r="BG229" i="14"/>
  <c r="AY229" i="14"/>
  <c r="AQ229" i="14"/>
  <c r="AI229" i="14"/>
  <c r="AA229" i="14"/>
  <c r="S229" i="14"/>
  <c r="EH229" i="14"/>
  <c r="DZ229" i="14"/>
  <c r="DR229" i="14"/>
  <c r="DJ229" i="14"/>
  <c r="DB229" i="14"/>
  <c r="CT229" i="14"/>
  <c r="CL229" i="14"/>
  <c r="CD229" i="14"/>
  <c r="BV229" i="14"/>
  <c r="BN229" i="14"/>
  <c r="BF229" i="14"/>
  <c r="AX229" i="14"/>
  <c r="AP229" i="14"/>
  <c r="AH229" i="14"/>
  <c r="Z229" i="14"/>
  <c r="R229" i="14"/>
  <c r="EG229" i="14"/>
  <c r="DY229" i="14"/>
  <c r="DQ229" i="14"/>
  <c r="DI229" i="14"/>
  <c r="DA229" i="14"/>
  <c r="CS229" i="14"/>
  <c r="CK229" i="14"/>
  <c r="CC229" i="14"/>
  <c r="BU229" i="14"/>
  <c r="BM229" i="14"/>
  <c r="BE229" i="14"/>
  <c r="AW229" i="14"/>
  <c r="AO229" i="14"/>
  <c r="AG229" i="14"/>
  <c r="Y229" i="14"/>
  <c r="Q229" i="14"/>
  <c r="EJ178" i="14"/>
  <c r="EB178" i="14"/>
  <c r="DT178" i="14"/>
  <c r="DL178" i="14"/>
  <c r="DD178" i="14"/>
  <c r="CV178" i="14"/>
  <c r="CN178" i="14"/>
  <c r="CF178" i="14"/>
  <c r="BX178" i="14"/>
  <c r="BP178" i="14"/>
  <c r="BH178" i="14"/>
  <c r="AZ178" i="14"/>
  <c r="AR178" i="14"/>
  <c r="AJ178" i="14"/>
  <c r="AB178" i="14"/>
  <c r="T178" i="14"/>
  <c r="EI178" i="14"/>
  <c r="EA178" i="14"/>
  <c r="DS178" i="14"/>
  <c r="DK178" i="14"/>
  <c r="DC178" i="14"/>
  <c r="CU178" i="14"/>
  <c r="CM178" i="14"/>
  <c r="CE178" i="14"/>
  <c r="BW178" i="14"/>
  <c r="BO178" i="14"/>
  <c r="BG178" i="14"/>
  <c r="AY178" i="14"/>
  <c r="AQ178" i="14"/>
  <c r="AI178" i="14"/>
  <c r="AA178" i="14"/>
  <c r="S178" i="14"/>
  <c r="EH178" i="14"/>
  <c r="DZ178" i="14"/>
  <c r="DR178" i="14"/>
  <c r="DJ178" i="14"/>
  <c r="DB178" i="14"/>
  <c r="CT178" i="14"/>
  <c r="CL178" i="14"/>
  <c r="CD178" i="14"/>
  <c r="BV178" i="14"/>
  <c r="BN178" i="14"/>
  <c r="BF178" i="14"/>
  <c r="AX178" i="14"/>
  <c r="AP178" i="14"/>
  <c r="AH178" i="14"/>
  <c r="Z178" i="14"/>
  <c r="R178" i="14"/>
  <c r="EG178" i="14"/>
  <c r="DY178" i="14"/>
  <c r="DQ178" i="14"/>
  <c r="DI178" i="14"/>
  <c r="DA178" i="14"/>
  <c r="CS178" i="14"/>
  <c r="CK178" i="14"/>
  <c r="CC178" i="14"/>
  <c r="BU178" i="14"/>
  <c r="BM178" i="14"/>
  <c r="BE178" i="14"/>
  <c r="AW178" i="14"/>
  <c r="AO178" i="14"/>
  <c r="AG178" i="14"/>
  <c r="Y178" i="14"/>
  <c r="Q178" i="14"/>
  <c r="EF178" i="14"/>
  <c r="DX178" i="14"/>
  <c r="DP178" i="14"/>
  <c r="DH178" i="14"/>
  <c r="CZ178" i="14"/>
  <c r="CR178" i="14"/>
  <c r="CJ178" i="14"/>
  <c r="CB178" i="14"/>
  <c r="BT178" i="14"/>
  <c r="BL178" i="14"/>
  <c r="BD178" i="14"/>
  <c r="AV178" i="14"/>
  <c r="AN178" i="14"/>
  <c r="AF178" i="14"/>
  <c r="X178" i="14"/>
  <c r="P178" i="14"/>
  <c r="EM178" i="14"/>
  <c r="EE178" i="14"/>
  <c r="DW178" i="14"/>
  <c r="DO178" i="14"/>
  <c r="DG178" i="14"/>
  <c r="CY178" i="14"/>
  <c r="CQ178" i="14"/>
  <c r="CI178" i="14"/>
  <c r="CA178" i="14"/>
  <c r="BS178" i="14"/>
  <c r="BK178" i="14"/>
  <c r="BC178" i="14"/>
  <c r="AU178" i="14"/>
  <c r="AM178" i="14"/>
  <c r="AE178" i="14"/>
  <c r="W178" i="14"/>
  <c r="EL178" i="14"/>
  <c r="ED178" i="14"/>
  <c r="DV178" i="14"/>
  <c r="DN178" i="14"/>
  <c r="DF178" i="14"/>
  <c r="CX178" i="14"/>
  <c r="CP178" i="14"/>
  <c r="CH178" i="14"/>
  <c r="BZ178" i="14"/>
  <c r="BR178" i="14"/>
  <c r="BJ178" i="14"/>
  <c r="BB178" i="14"/>
  <c r="AT178" i="14"/>
  <c r="AL178" i="14"/>
  <c r="AD178" i="14"/>
  <c r="V178" i="14"/>
  <c r="N178" i="14"/>
  <c r="EK178" i="14"/>
  <c r="EC178" i="14"/>
  <c r="DU178" i="14"/>
  <c r="DM178" i="14"/>
  <c r="DE178" i="14"/>
  <c r="CW178" i="14"/>
  <c r="CO178" i="14"/>
  <c r="CG178" i="14"/>
  <c r="BY178" i="14"/>
  <c r="BQ178" i="14"/>
  <c r="BI178" i="14"/>
  <c r="BA178" i="14"/>
  <c r="AS178" i="14"/>
  <c r="AK178" i="14"/>
  <c r="AC178" i="14"/>
  <c r="U178" i="14"/>
  <c r="EI355" i="14"/>
  <c r="EA355" i="14"/>
  <c r="DS355" i="14"/>
  <c r="DK355" i="14"/>
  <c r="DC355" i="14"/>
  <c r="CU355" i="14"/>
  <c r="CM355" i="14"/>
  <c r="CE355" i="14"/>
  <c r="BW355" i="14"/>
  <c r="BO355" i="14"/>
  <c r="BG355" i="14"/>
  <c r="AY355" i="14"/>
  <c r="AQ355" i="14"/>
  <c r="AI355" i="14"/>
  <c r="AA355" i="14"/>
  <c r="S355" i="14"/>
  <c r="EH355" i="14"/>
  <c r="DZ355" i="14"/>
  <c r="DR355" i="14"/>
  <c r="DJ355" i="14"/>
  <c r="DB355" i="14"/>
  <c r="CT355" i="14"/>
  <c r="CL355" i="14"/>
  <c r="CD355" i="14"/>
  <c r="BV355" i="14"/>
  <c r="BN355" i="14"/>
  <c r="BF355" i="14"/>
  <c r="AX355" i="14"/>
  <c r="AP355" i="14"/>
  <c r="AH355" i="14"/>
  <c r="Z355" i="14"/>
  <c r="R355" i="14"/>
  <c r="EG355" i="14"/>
  <c r="DY355" i="14"/>
  <c r="DQ355" i="14"/>
  <c r="DI355" i="14"/>
  <c r="DA355" i="14"/>
  <c r="CS355" i="14"/>
  <c r="CK355" i="14"/>
  <c r="CC355" i="14"/>
  <c r="BU355" i="14"/>
  <c r="BM355" i="14"/>
  <c r="BE355" i="14"/>
  <c r="AW355" i="14"/>
  <c r="AO355" i="14"/>
  <c r="AG355" i="14"/>
  <c r="Y355" i="14"/>
  <c r="Q355" i="14"/>
  <c r="EF355" i="14"/>
  <c r="DX355" i="14"/>
  <c r="DP355" i="14"/>
  <c r="DH355" i="14"/>
  <c r="CZ355" i="14"/>
  <c r="CR355" i="14"/>
  <c r="CJ355" i="14"/>
  <c r="CB355" i="14"/>
  <c r="BT355" i="14"/>
  <c r="BL355" i="14"/>
  <c r="BD355" i="14"/>
  <c r="AV355" i="14"/>
  <c r="AN355" i="14"/>
  <c r="AF355" i="14"/>
  <c r="X355" i="14"/>
  <c r="P355" i="14"/>
  <c r="EM355" i="14"/>
  <c r="EE355" i="14"/>
  <c r="DW355" i="14"/>
  <c r="DO355" i="14"/>
  <c r="DG355" i="14"/>
  <c r="CY355" i="14"/>
  <c r="CQ355" i="14"/>
  <c r="CI355" i="14"/>
  <c r="CA355" i="14"/>
  <c r="BS355" i="14"/>
  <c r="BK355" i="14"/>
  <c r="BC355" i="14"/>
  <c r="AU355" i="14"/>
  <c r="AM355" i="14"/>
  <c r="AE355" i="14"/>
  <c r="W355" i="14"/>
  <c r="EL355" i="14"/>
  <c r="ED355" i="14"/>
  <c r="DV355" i="14"/>
  <c r="DN355" i="14"/>
  <c r="DF355" i="14"/>
  <c r="CX355" i="14"/>
  <c r="CP355" i="14"/>
  <c r="CH355" i="14"/>
  <c r="BZ355" i="14"/>
  <c r="BR355" i="14"/>
  <c r="BJ355" i="14"/>
  <c r="BB355" i="14"/>
  <c r="AT355" i="14"/>
  <c r="AL355" i="14"/>
  <c r="AD355" i="14"/>
  <c r="V355" i="14"/>
  <c r="N355" i="14"/>
  <c r="EK355" i="14"/>
  <c r="EC355" i="14"/>
  <c r="DU355" i="14"/>
  <c r="DM355" i="14"/>
  <c r="DE355" i="14"/>
  <c r="CW355" i="14"/>
  <c r="CO355" i="14"/>
  <c r="CG355" i="14"/>
  <c r="BY355" i="14"/>
  <c r="BQ355" i="14"/>
  <c r="BI355" i="14"/>
  <c r="BA355" i="14"/>
  <c r="AS355" i="14"/>
  <c r="AK355" i="14"/>
  <c r="AC355" i="14"/>
  <c r="U355" i="14"/>
  <c r="DT355" i="14"/>
  <c r="BH355" i="14"/>
  <c r="DL355" i="14"/>
  <c r="AZ355" i="14"/>
  <c r="DD355" i="14"/>
  <c r="AR355" i="14"/>
  <c r="CV355" i="14"/>
  <c r="AJ355" i="14"/>
  <c r="CN355" i="14"/>
  <c r="AB355" i="14"/>
  <c r="CF355" i="14"/>
  <c r="T355" i="14"/>
  <c r="EB355" i="14"/>
  <c r="BP355" i="14"/>
  <c r="EJ355" i="14"/>
  <c r="BX355" i="14"/>
  <c r="EI297" i="14"/>
  <c r="EA297" i="14"/>
  <c r="DS297" i="14"/>
  <c r="DK297" i="14"/>
  <c r="DC297" i="14"/>
  <c r="CU297" i="14"/>
  <c r="CM297" i="14"/>
  <c r="CE297" i="14"/>
  <c r="BW297" i="14"/>
  <c r="BO297" i="14"/>
  <c r="BG297" i="14"/>
  <c r="AY297" i="14"/>
  <c r="AQ297" i="14"/>
  <c r="AI297" i="14"/>
  <c r="AA297" i="14"/>
  <c r="S297" i="14"/>
  <c r="EH297" i="14"/>
  <c r="DZ297" i="14"/>
  <c r="DR297" i="14"/>
  <c r="DJ297" i="14"/>
  <c r="DB297" i="14"/>
  <c r="CT297" i="14"/>
  <c r="CL297" i="14"/>
  <c r="CD297" i="14"/>
  <c r="BV297" i="14"/>
  <c r="BN297" i="14"/>
  <c r="BF297" i="14"/>
  <c r="AX297" i="14"/>
  <c r="AP297" i="14"/>
  <c r="AH297" i="14"/>
  <c r="Z297" i="14"/>
  <c r="R297" i="14"/>
  <c r="EG297" i="14"/>
  <c r="DY297" i="14"/>
  <c r="DQ297" i="14"/>
  <c r="DI297" i="14"/>
  <c r="DA297" i="14"/>
  <c r="CS297" i="14"/>
  <c r="CK297" i="14"/>
  <c r="CC297" i="14"/>
  <c r="BU297" i="14"/>
  <c r="BM297" i="14"/>
  <c r="BE297" i="14"/>
  <c r="AW297" i="14"/>
  <c r="AO297" i="14"/>
  <c r="AG297" i="14"/>
  <c r="Y297" i="14"/>
  <c r="Q297" i="14"/>
  <c r="EF297" i="14"/>
  <c r="DX297" i="14"/>
  <c r="DP297" i="14"/>
  <c r="DH297" i="14"/>
  <c r="CZ297" i="14"/>
  <c r="CR297" i="14"/>
  <c r="CJ297" i="14"/>
  <c r="CB297" i="14"/>
  <c r="BT297" i="14"/>
  <c r="BL297" i="14"/>
  <c r="BD297" i="14"/>
  <c r="AV297" i="14"/>
  <c r="AN297" i="14"/>
  <c r="AF297" i="14"/>
  <c r="X297" i="14"/>
  <c r="P297" i="14"/>
  <c r="EM297" i="14"/>
  <c r="EE297" i="14"/>
  <c r="DW297" i="14"/>
  <c r="DO297" i="14"/>
  <c r="DG297" i="14"/>
  <c r="CY297" i="14"/>
  <c r="CQ297" i="14"/>
  <c r="CI297" i="14"/>
  <c r="CA297" i="14"/>
  <c r="BS297" i="14"/>
  <c r="BK297" i="14"/>
  <c r="BC297" i="14"/>
  <c r="AU297" i="14"/>
  <c r="AM297" i="14"/>
  <c r="AE297" i="14"/>
  <c r="W297" i="14"/>
  <c r="EL297" i="14"/>
  <c r="ED297" i="14"/>
  <c r="DV297" i="14"/>
  <c r="DN297" i="14"/>
  <c r="DF297" i="14"/>
  <c r="CX297" i="14"/>
  <c r="CP297" i="14"/>
  <c r="CH297" i="14"/>
  <c r="BZ297" i="14"/>
  <c r="BR297" i="14"/>
  <c r="BJ297" i="14"/>
  <c r="BB297" i="14"/>
  <c r="AT297" i="14"/>
  <c r="AL297" i="14"/>
  <c r="AD297" i="14"/>
  <c r="V297" i="14"/>
  <c r="N297" i="14"/>
  <c r="EJ297" i="14"/>
  <c r="EB297" i="14"/>
  <c r="DT297" i="14"/>
  <c r="DL297" i="14"/>
  <c r="DD297" i="14"/>
  <c r="CV297" i="14"/>
  <c r="CN297" i="14"/>
  <c r="CF297" i="14"/>
  <c r="BX297" i="14"/>
  <c r="BP297" i="14"/>
  <c r="BH297" i="14"/>
  <c r="AZ297" i="14"/>
  <c r="AR297" i="14"/>
  <c r="AJ297" i="14"/>
  <c r="AB297" i="14"/>
  <c r="T297" i="14"/>
  <c r="DM297" i="14"/>
  <c r="BA297" i="14"/>
  <c r="DE297" i="14"/>
  <c r="AS297" i="14"/>
  <c r="CW297" i="14"/>
  <c r="AK297" i="14"/>
  <c r="CO297" i="14"/>
  <c r="AC297" i="14"/>
  <c r="CG297" i="14"/>
  <c r="U297" i="14"/>
  <c r="EK297" i="14"/>
  <c r="BY297" i="14"/>
  <c r="EC297" i="14"/>
  <c r="BQ297" i="14"/>
  <c r="DU297" i="14"/>
  <c r="BI297" i="14"/>
  <c r="EF205" i="14"/>
  <c r="DX205" i="14"/>
  <c r="DP205" i="14"/>
  <c r="DH205" i="14"/>
  <c r="CZ205" i="14"/>
  <c r="CR205" i="14"/>
  <c r="CJ205" i="14"/>
  <c r="CB205" i="14"/>
  <c r="BT205" i="14"/>
  <c r="BL205" i="14"/>
  <c r="BD205" i="14"/>
  <c r="AV205" i="14"/>
  <c r="AN205" i="14"/>
  <c r="AF205" i="14"/>
  <c r="X205" i="14"/>
  <c r="P205" i="14"/>
  <c r="EM205" i="14"/>
  <c r="EE205" i="14"/>
  <c r="DW205" i="14"/>
  <c r="DO205" i="14"/>
  <c r="DG205" i="14"/>
  <c r="CY205" i="14"/>
  <c r="CQ205" i="14"/>
  <c r="CI205" i="14"/>
  <c r="CA205" i="14"/>
  <c r="BS205" i="14"/>
  <c r="BK205" i="14"/>
  <c r="BC205" i="14"/>
  <c r="AU205" i="14"/>
  <c r="AM205" i="14"/>
  <c r="AE205" i="14"/>
  <c r="W205" i="14"/>
  <c r="EL205" i="14"/>
  <c r="ED205" i="14"/>
  <c r="DV205" i="14"/>
  <c r="DN205" i="14"/>
  <c r="DF205" i="14"/>
  <c r="CX205" i="14"/>
  <c r="CP205" i="14"/>
  <c r="CH205" i="14"/>
  <c r="BZ205" i="14"/>
  <c r="BR205" i="14"/>
  <c r="BJ205" i="14"/>
  <c r="BB205" i="14"/>
  <c r="AT205" i="14"/>
  <c r="AL205" i="14"/>
  <c r="AD205" i="14"/>
  <c r="V205" i="14"/>
  <c r="N205" i="14"/>
  <c r="EK205" i="14"/>
  <c r="EC205" i="14"/>
  <c r="DU205" i="14"/>
  <c r="DM205" i="14"/>
  <c r="DE205" i="14"/>
  <c r="CW205" i="14"/>
  <c r="CO205" i="14"/>
  <c r="CG205" i="14"/>
  <c r="BY205" i="14"/>
  <c r="BQ205" i="14"/>
  <c r="BI205" i="14"/>
  <c r="BA205" i="14"/>
  <c r="AS205" i="14"/>
  <c r="AK205" i="14"/>
  <c r="AC205" i="14"/>
  <c r="U205" i="14"/>
  <c r="EJ205" i="14"/>
  <c r="EB205" i="14"/>
  <c r="DT205" i="14"/>
  <c r="DL205" i="14"/>
  <c r="DD205" i="14"/>
  <c r="CV205" i="14"/>
  <c r="CN205" i="14"/>
  <c r="CF205" i="14"/>
  <c r="BX205" i="14"/>
  <c r="BP205" i="14"/>
  <c r="BH205" i="14"/>
  <c r="AZ205" i="14"/>
  <c r="AR205" i="14"/>
  <c r="AJ205" i="14"/>
  <c r="AB205" i="14"/>
  <c r="T205" i="14"/>
  <c r="EI205" i="14"/>
  <c r="EA205" i="14"/>
  <c r="DS205" i="14"/>
  <c r="DK205" i="14"/>
  <c r="DC205" i="14"/>
  <c r="CU205" i="14"/>
  <c r="CM205" i="14"/>
  <c r="CE205" i="14"/>
  <c r="BW205" i="14"/>
  <c r="BO205" i="14"/>
  <c r="BG205" i="14"/>
  <c r="AY205" i="14"/>
  <c r="AQ205" i="14"/>
  <c r="AI205" i="14"/>
  <c r="AA205" i="14"/>
  <c r="S205" i="14"/>
  <c r="EH205" i="14"/>
  <c r="DZ205" i="14"/>
  <c r="DR205" i="14"/>
  <c r="DJ205" i="14"/>
  <c r="DB205" i="14"/>
  <c r="CT205" i="14"/>
  <c r="CL205" i="14"/>
  <c r="CD205" i="14"/>
  <c r="BV205" i="14"/>
  <c r="BN205" i="14"/>
  <c r="BF205" i="14"/>
  <c r="AX205" i="14"/>
  <c r="AP205" i="14"/>
  <c r="AH205" i="14"/>
  <c r="Z205" i="14"/>
  <c r="R205" i="14"/>
  <c r="EG205" i="14"/>
  <c r="BU205" i="14"/>
  <c r="DY205" i="14"/>
  <c r="BM205" i="14"/>
  <c r="DQ205" i="14"/>
  <c r="BE205" i="14"/>
  <c r="DI205" i="14"/>
  <c r="AW205" i="14"/>
  <c r="DA205" i="14"/>
  <c r="AO205" i="14"/>
  <c r="CS205" i="14"/>
  <c r="AG205" i="14"/>
  <c r="CK205" i="14"/>
  <c r="Y205" i="14"/>
  <c r="CC205" i="14"/>
  <c r="Q205" i="14"/>
  <c r="EL101" i="14"/>
  <c r="ED101" i="14"/>
  <c r="DV101" i="14"/>
  <c r="DN101" i="14"/>
  <c r="DF101" i="14"/>
  <c r="CX101" i="14"/>
  <c r="CP101" i="14"/>
  <c r="CH101" i="14"/>
  <c r="BZ101" i="14"/>
  <c r="BR101" i="14"/>
  <c r="BJ101" i="14"/>
  <c r="BB101" i="14"/>
  <c r="AT101" i="14"/>
  <c r="AL101" i="14"/>
  <c r="AD101" i="14"/>
  <c r="V101" i="14"/>
  <c r="N101" i="14"/>
  <c r="EK101" i="14"/>
  <c r="EC101" i="14"/>
  <c r="DU101" i="14"/>
  <c r="DM101" i="14"/>
  <c r="DE101" i="14"/>
  <c r="CW101" i="14"/>
  <c r="CO101" i="14"/>
  <c r="CG101" i="14"/>
  <c r="BY101" i="14"/>
  <c r="BQ101" i="14"/>
  <c r="BI101" i="14"/>
  <c r="BA101" i="14"/>
  <c r="AS101" i="14"/>
  <c r="AK101" i="14"/>
  <c r="AC101" i="14"/>
  <c r="U101" i="14"/>
  <c r="EJ101" i="14"/>
  <c r="EB101" i="14"/>
  <c r="DT101" i="14"/>
  <c r="DL101" i="14"/>
  <c r="DD101" i="14"/>
  <c r="CV101" i="14"/>
  <c r="CN101" i="14"/>
  <c r="CF101" i="14"/>
  <c r="BX101" i="14"/>
  <c r="BP101" i="14"/>
  <c r="BH101" i="14"/>
  <c r="AZ101" i="14"/>
  <c r="AR101" i="14"/>
  <c r="AJ101" i="14"/>
  <c r="AB101" i="14"/>
  <c r="T101" i="14"/>
  <c r="EI101" i="14"/>
  <c r="EA101" i="14"/>
  <c r="DS101" i="14"/>
  <c r="DK101" i="14"/>
  <c r="DC101" i="14"/>
  <c r="CU101" i="14"/>
  <c r="CM101" i="14"/>
  <c r="CE101" i="14"/>
  <c r="BW101" i="14"/>
  <c r="BO101" i="14"/>
  <c r="BG101" i="14"/>
  <c r="AY101" i="14"/>
  <c r="AQ101" i="14"/>
  <c r="AI101" i="14"/>
  <c r="AA101" i="14"/>
  <c r="S101" i="14"/>
  <c r="EH101" i="14"/>
  <c r="DZ101" i="14"/>
  <c r="DR101" i="14"/>
  <c r="DJ101" i="14"/>
  <c r="DB101" i="14"/>
  <c r="CT101" i="14"/>
  <c r="CL101" i="14"/>
  <c r="CD101" i="14"/>
  <c r="BV101" i="14"/>
  <c r="BN101" i="14"/>
  <c r="BF101" i="14"/>
  <c r="AX101" i="14"/>
  <c r="AP101" i="14"/>
  <c r="AH101" i="14"/>
  <c r="Z101" i="14"/>
  <c r="R101" i="14"/>
  <c r="EG101" i="14"/>
  <c r="DY101" i="14"/>
  <c r="DQ101" i="14"/>
  <c r="DI101" i="14"/>
  <c r="DA101" i="14"/>
  <c r="CS101" i="14"/>
  <c r="CK101" i="14"/>
  <c r="CC101" i="14"/>
  <c r="BU101" i="14"/>
  <c r="BM101" i="14"/>
  <c r="BE101" i="14"/>
  <c r="AW101" i="14"/>
  <c r="AO101" i="14"/>
  <c r="AG101" i="14"/>
  <c r="Y101" i="14"/>
  <c r="Q101" i="14"/>
  <c r="EF101" i="14"/>
  <c r="DX101" i="14"/>
  <c r="DP101" i="14"/>
  <c r="DH101" i="14"/>
  <c r="CZ101" i="14"/>
  <c r="CR101" i="14"/>
  <c r="CJ101" i="14"/>
  <c r="CB101" i="14"/>
  <c r="BT101" i="14"/>
  <c r="BL101" i="14"/>
  <c r="BD101" i="14"/>
  <c r="AV101" i="14"/>
  <c r="AN101" i="14"/>
  <c r="AF101" i="14"/>
  <c r="X101" i="14"/>
  <c r="P101" i="14"/>
  <c r="EM101" i="14"/>
  <c r="EE101" i="14"/>
  <c r="DW101" i="14"/>
  <c r="DO101" i="14"/>
  <c r="DG101" i="14"/>
  <c r="CY101" i="14"/>
  <c r="CQ101" i="14"/>
  <c r="CI101" i="14"/>
  <c r="CA101" i="14"/>
  <c r="BS101" i="14"/>
  <c r="BK101" i="14"/>
  <c r="BC101" i="14"/>
  <c r="AU101" i="14"/>
  <c r="AM101" i="14"/>
  <c r="AE101" i="14"/>
  <c r="W101" i="14"/>
  <c r="EH337" i="14"/>
  <c r="DZ337" i="14"/>
  <c r="DR337" i="14"/>
  <c r="DJ337" i="14"/>
  <c r="DB337" i="14"/>
  <c r="CT337" i="14"/>
  <c r="EM337" i="14"/>
  <c r="EE337" i="14"/>
  <c r="DW337" i="14"/>
  <c r="DO337" i="14"/>
  <c r="DG337" i="14"/>
  <c r="CY337" i="14"/>
  <c r="CQ337" i="14"/>
  <c r="CI337" i="14"/>
  <c r="CA337" i="14"/>
  <c r="BS337" i="14"/>
  <c r="BK337" i="14"/>
  <c r="BC337" i="14"/>
  <c r="AU337" i="14"/>
  <c r="EL337" i="14"/>
  <c r="ED337" i="14"/>
  <c r="DV337" i="14"/>
  <c r="DN337" i="14"/>
  <c r="DF337" i="14"/>
  <c r="CX337" i="14"/>
  <c r="EF337" i="14"/>
  <c r="DS337" i="14"/>
  <c r="DE337" i="14"/>
  <c r="CS337" i="14"/>
  <c r="CJ337" i="14"/>
  <c r="BZ337" i="14"/>
  <c r="BQ337" i="14"/>
  <c r="BH337" i="14"/>
  <c r="AY337" i="14"/>
  <c r="AP337" i="14"/>
  <c r="AH337" i="14"/>
  <c r="Z337" i="14"/>
  <c r="R337" i="14"/>
  <c r="EC337" i="14"/>
  <c r="DQ337" i="14"/>
  <c r="DD337" i="14"/>
  <c r="CR337" i="14"/>
  <c r="CH337" i="14"/>
  <c r="BY337" i="14"/>
  <c r="BP337" i="14"/>
  <c r="BG337" i="14"/>
  <c r="AX337" i="14"/>
  <c r="AO337" i="14"/>
  <c r="AG337" i="14"/>
  <c r="Y337" i="14"/>
  <c r="Q337" i="14"/>
  <c r="EB337" i="14"/>
  <c r="DP337" i="14"/>
  <c r="DC337" i="14"/>
  <c r="CP337" i="14"/>
  <c r="CG337" i="14"/>
  <c r="BX337" i="14"/>
  <c r="BO337" i="14"/>
  <c r="BF337" i="14"/>
  <c r="AW337" i="14"/>
  <c r="AN337" i="14"/>
  <c r="AF337" i="14"/>
  <c r="X337" i="14"/>
  <c r="P337" i="14"/>
  <c r="EA337" i="14"/>
  <c r="DM337" i="14"/>
  <c r="DA337" i="14"/>
  <c r="CO337" i="14"/>
  <c r="CF337" i="14"/>
  <c r="BW337" i="14"/>
  <c r="BN337" i="14"/>
  <c r="BE337" i="14"/>
  <c r="AV337" i="14"/>
  <c r="AM337" i="14"/>
  <c r="AE337" i="14"/>
  <c r="W337" i="14"/>
  <c r="EK337" i="14"/>
  <c r="DY337" i="14"/>
  <c r="DL337" i="14"/>
  <c r="CZ337" i="14"/>
  <c r="CN337" i="14"/>
  <c r="CE337" i="14"/>
  <c r="BV337" i="14"/>
  <c r="BM337" i="14"/>
  <c r="BD337" i="14"/>
  <c r="AT337" i="14"/>
  <c r="AL337" i="14"/>
  <c r="AD337" i="14"/>
  <c r="V337" i="14"/>
  <c r="N337" i="14"/>
  <c r="EJ337" i="14"/>
  <c r="DX337" i="14"/>
  <c r="DK337" i="14"/>
  <c r="CW337" i="14"/>
  <c r="CM337" i="14"/>
  <c r="CD337" i="14"/>
  <c r="BU337" i="14"/>
  <c r="BL337" i="14"/>
  <c r="BB337" i="14"/>
  <c r="AS337" i="14"/>
  <c r="AK337" i="14"/>
  <c r="AC337" i="14"/>
  <c r="U337" i="14"/>
  <c r="EG337" i="14"/>
  <c r="DT337" i="14"/>
  <c r="DH337" i="14"/>
  <c r="CU337" i="14"/>
  <c r="CK337" i="14"/>
  <c r="CB337" i="14"/>
  <c r="BR337" i="14"/>
  <c r="BI337" i="14"/>
  <c r="AZ337" i="14"/>
  <c r="AQ337" i="14"/>
  <c r="AI337" i="14"/>
  <c r="AA337" i="14"/>
  <c r="S337" i="14"/>
  <c r="CC337" i="14"/>
  <c r="BT337" i="14"/>
  <c r="BJ337" i="14"/>
  <c r="EI337" i="14"/>
  <c r="BA337" i="14"/>
  <c r="DU337" i="14"/>
  <c r="AR337" i="14"/>
  <c r="DI337" i="14"/>
  <c r="AJ337" i="14"/>
  <c r="CV337" i="14"/>
  <c r="AB337" i="14"/>
  <c r="CL337" i="14"/>
  <c r="T337" i="14"/>
  <c r="EI277" i="14"/>
  <c r="EA277" i="14"/>
  <c r="DS277" i="14"/>
  <c r="DK277" i="14"/>
  <c r="DC277" i="14"/>
  <c r="CU277" i="14"/>
  <c r="CM277" i="14"/>
  <c r="CE277" i="14"/>
  <c r="BW277" i="14"/>
  <c r="BO277" i="14"/>
  <c r="BG277" i="14"/>
  <c r="AY277" i="14"/>
  <c r="AQ277" i="14"/>
  <c r="AI277" i="14"/>
  <c r="AA277" i="14"/>
  <c r="S277" i="14"/>
  <c r="EH277" i="14"/>
  <c r="DZ277" i="14"/>
  <c r="DR277" i="14"/>
  <c r="DJ277" i="14"/>
  <c r="DB277" i="14"/>
  <c r="CT277" i="14"/>
  <c r="CL277" i="14"/>
  <c r="CD277" i="14"/>
  <c r="BV277" i="14"/>
  <c r="BN277" i="14"/>
  <c r="BF277" i="14"/>
  <c r="AX277" i="14"/>
  <c r="AP277" i="14"/>
  <c r="AH277" i="14"/>
  <c r="Z277" i="14"/>
  <c r="R277" i="14"/>
  <c r="EG277" i="14"/>
  <c r="DY277" i="14"/>
  <c r="DQ277" i="14"/>
  <c r="DI277" i="14"/>
  <c r="DA277" i="14"/>
  <c r="CS277" i="14"/>
  <c r="CK277" i="14"/>
  <c r="CC277" i="14"/>
  <c r="BU277" i="14"/>
  <c r="BM277" i="14"/>
  <c r="BE277" i="14"/>
  <c r="AW277" i="14"/>
  <c r="AO277" i="14"/>
  <c r="AG277" i="14"/>
  <c r="Y277" i="14"/>
  <c r="Q277" i="14"/>
  <c r="EF277" i="14"/>
  <c r="DX277" i="14"/>
  <c r="DP277" i="14"/>
  <c r="DH277" i="14"/>
  <c r="CZ277" i="14"/>
  <c r="CR277" i="14"/>
  <c r="CJ277" i="14"/>
  <c r="CB277" i="14"/>
  <c r="BT277" i="14"/>
  <c r="BL277" i="14"/>
  <c r="BD277" i="14"/>
  <c r="AV277" i="14"/>
  <c r="AN277" i="14"/>
  <c r="AF277" i="14"/>
  <c r="X277" i="14"/>
  <c r="P277" i="14"/>
  <c r="EM277" i="14"/>
  <c r="EE277" i="14"/>
  <c r="DW277" i="14"/>
  <c r="DO277" i="14"/>
  <c r="DG277" i="14"/>
  <c r="CY277" i="14"/>
  <c r="CQ277" i="14"/>
  <c r="CI277" i="14"/>
  <c r="CA277" i="14"/>
  <c r="BS277" i="14"/>
  <c r="BK277" i="14"/>
  <c r="BC277" i="14"/>
  <c r="AU277" i="14"/>
  <c r="AM277" i="14"/>
  <c r="AE277" i="14"/>
  <c r="W277" i="14"/>
  <c r="EL277" i="14"/>
  <c r="ED277" i="14"/>
  <c r="DV277" i="14"/>
  <c r="DN277" i="14"/>
  <c r="DF277" i="14"/>
  <c r="CX277" i="14"/>
  <c r="CP277" i="14"/>
  <c r="CH277" i="14"/>
  <c r="BZ277" i="14"/>
  <c r="BR277" i="14"/>
  <c r="BJ277" i="14"/>
  <c r="BB277" i="14"/>
  <c r="AT277" i="14"/>
  <c r="AL277" i="14"/>
  <c r="AD277" i="14"/>
  <c r="V277" i="14"/>
  <c r="N277" i="14"/>
  <c r="EB277" i="14"/>
  <c r="CV277" i="14"/>
  <c r="BP277" i="14"/>
  <c r="AJ277" i="14"/>
  <c r="DU277" i="14"/>
  <c r="CO277" i="14"/>
  <c r="BI277" i="14"/>
  <c r="AC277" i="14"/>
  <c r="DT277" i="14"/>
  <c r="CN277" i="14"/>
  <c r="BH277" i="14"/>
  <c r="AB277" i="14"/>
  <c r="DM277" i="14"/>
  <c r="CG277" i="14"/>
  <c r="BA277" i="14"/>
  <c r="U277" i="14"/>
  <c r="DL277" i="14"/>
  <c r="CF277" i="14"/>
  <c r="AZ277" i="14"/>
  <c r="T277" i="14"/>
  <c r="EK277" i="14"/>
  <c r="DE277" i="14"/>
  <c r="BY277" i="14"/>
  <c r="AS277" i="14"/>
  <c r="EJ277" i="14"/>
  <c r="DD277" i="14"/>
  <c r="BX277" i="14"/>
  <c r="AR277" i="14"/>
  <c r="EC277" i="14"/>
  <c r="CW277" i="14"/>
  <c r="BQ277" i="14"/>
  <c r="AK277" i="14"/>
  <c r="EJ226" i="14"/>
  <c r="EB226" i="14"/>
  <c r="DT226" i="14"/>
  <c r="DL226" i="14"/>
  <c r="DD226" i="14"/>
  <c r="CV226" i="14"/>
  <c r="CN226" i="14"/>
  <c r="CF226" i="14"/>
  <c r="BX226" i="14"/>
  <c r="BP226" i="14"/>
  <c r="BH226" i="14"/>
  <c r="AZ226" i="14"/>
  <c r="AR226" i="14"/>
  <c r="AJ226" i="14"/>
  <c r="AB226" i="14"/>
  <c r="T226" i="14"/>
  <c r="EI226" i="14"/>
  <c r="EA226" i="14"/>
  <c r="DS226" i="14"/>
  <c r="DK226" i="14"/>
  <c r="DC226" i="14"/>
  <c r="CU226" i="14"/>
  <c r="CM226" i="14"/>
  <c r="CE226" i="14"/>
  <c r="BW226" i="14"/>
  <c r="BO226" i="14"/>
  <c r="BG226" i="14"/>
  <c r="AY226" i="14"/>
  <c r="AQ226" i="14"/>
  <c r="AI226" i="14"/>
  <c r="AA226" i="14"/>
  <c r="S226" i="14"/>
  <c r="EH226" i="14"/>
  <c r="DZ226" i="14"/>
  <c r="DR226" i="14"/>
  <c r="DJ226" i="14"/>
  <c r="DB226" i="14"/>
  <c r="CT226" i="14"/>
  <c r="CL226" i="14"/>
  <c r="CD226" i="14"/>
  <c r="BV226" i="14"/>
  <c r="BN226" i="14"/>
  <c r="BF226" i="14"/>
  <c r="AX226" i="14"/>
  <c r="AP226" i="14"/>
  <c r="AH226" i="14"/>
  <c r="Z226" i="14"/>
  <c r="R226" i="14"/>
  <c r="EG226" i="14"/>
  <c r="DY226" i="14"/>
  <c r="DQ226" i="14"/>
  <c r="DI226" i="14"/>
  <c r="DA226" i="14"/>
  <c r="CS226" i="14"/>
  <c r="CK226" i="14"/>
  <c r="CC226" i="14"/>
  <c r="BU226" i="14"/>
  <c r="BM226" i="14"/>
  <c r="BE226" i="14"/>
  <c r="AW226" i="14"/>
  <c r="AO226" i="14"/>
  <c r="AG226" i="14"/>
  <c r="Y226" i="14"/>
  <c r="Q226" i="14"/>
  <c r="EF226" i="14"/>
  <c r="DX226" i="14"/>
  <c r="DP226" i="14"/>
  <c r="DH226" i="14"/>
  <c r="CZ226" i="14"/>
  <c r="CR226" i="14"/>
  <c r="CJ226" i="14"/>
  <c r="CB226" i="14"/>
  <c r="BT226" i="14"/>
  <c r="BL226" i="14"/>
  <c r="BD226" i="14"/>
  <c r="AV226" i="14"/>
  <c r="AN226" i="14"/>
  <c r="AF226" i="14"/>
  <c r="X226" i="14"/>
  <c r="P226" i="14"/>
  <c r="EM226" i="14"/>
  <c r="EE226" i="14"/>
  <c r="DW226" i="14"/>
  <c r="DO226" i="14"/>
  <c r="DG226" i="14"/>
  <c r="CY226" i="14"/>
  <c r="CQ226" i="14"/>
  <c r="CI226" i="14"/>
  <c r="CA226" i="14"/>
  <c r="BS226" i="14"/>
  <c r="BK226" i="14"/>
  <c r="BC226" i="14"/>
  <c r="AU226" i="14"/>
  <c r="AM226" i="14"/>
  <c r="AE226" i="14"/>
  <c r="W226" i="14"/>
  <c r="EL226" i="14"/>
  <c r="ED226" i="14"/>
  <c r="DV226" i="14"/>
  <c r="DN226" i="14"/>
  <c r="DF226" i="14"/>
  <c r="CX226" i="14"/>
  <c r="CP226" i="14"/>
  <c r="CH226" i="14"/>
  <c r="BZ226" i="14"/>
  <c r="BR226" i="14"/>
  <c r="BJ226" i="14"/>
  <c r="BB226" i="14"/>
  <c r="AT226" i="14"/>
  <c r="AL226" i="14"/>
  <c r="AD226" i="14"/>
  <c r="V226" i="14"/>
  <c r="N226" i="14"/>
  <c r="EK226" i="14"/>
  <c r="EC226" i="14"/>
  <c r="DU226" i="14"/>
  <c r="DM226" i="14"/>
  <c r="DE226" i="14"/>
  <c r="CW226" i="14"/>
  <c r="CO226" i="14"/>
  <c r="CG226" i="14"/>
  <c r="BY226" i="14"/>
  <c r="BQ226" i="14"/>
  <c r="BI226" i="14"/>
  <c r="BA226" i="14"/>
  <c r="AS226" i="14"/>
  <c r="AK226" i="14"/>
  <c r="AC226" i="14"/>
  <c r="U226" i="14"/>
  <c r="EM348" i="14"/>
  <c r="EE348" i="14"/>
  <c r="DW348" i="14"/>
  <c r="DO348" i="14"/>
  <c r="DG348" i="14"/>
  <c r="CY348" i="14"/>
  <c r="CQ348" i="14"/>
  <c r="CI348" i="14"/>
  <c r="CA348" i="14"/>
  <c r="BS348" i="14"/>
  <c r="BK348" i="14"/>
  <c r="BC348" i="14"/>
  <c r="AU348" i="14"/>
  <c r="AM348" i="14"/>
  <c r="AE348" i="14"/>
  <c r="W348" i="14"/>
  <c r="EL348" i="14"/>
  <c r="ED348" i="14"/>
  <c r="DV348" i="14"/>
  <c r="DN348" i="14"/>
  <c r="DF348" i="14"/>
  <c r="CX348" i="14"/>
  <c r="CP348" i="14"/>
  <c r="CH348" i="14"/>
  <c r="BZ348" i="14"/>
  <c r="BR348" i="14"/>
  <c r="BJ348" i="14"/>
  <c r="BB348" i="14"/>
  <c r="AT348" i="14"/>
  <c r="AL348" i="14"/>
  <c r="AD348" i="14"/>
  <c r="V348" i="14"/>
  <c r="N348" i="14"/>
  <c r="EK348" i="14"/>
  <c r="EC348" i="14"/>
  <c r="DU348" i="14"/>
  <c r="DM348" i="14"/>
  <c r="DE348" i="14"/>
  <c r="CW348" i="14"/>
  <c r="CO348" i="14"/>
  <c r="CG348" i="14"/>
  <c r="BY348" i="14"/>
  <c r="BQ348" i="14"/>
  <c r="BI348" i="14"/>
  <c r="BA348" i="14"/>
  <c r="AS348" i="14"/>
  <c r="AK348" i="14"/>
  <c r="AC348" i="14"/>
  <c r="U348" i="14"/>
  <c r="EJ348" i="14"/>
  <c r="EB348" i="14"/>
  <c r="DT348" i="14"/>
  <c r="DL348" i="14"/>
  <c r="DD348" i="14"/>
  <c r="CV348" i="14"/>
  <c r="CN348" i="14"/>
  <c r="CF348" i="14"/>
  <c r="BX348" i="14"/>
  <c r="BP348" i="14"/>
  <c r="BH348" i="14"/>
  <c r="AZ348" i="14"/>
  <c r="AR348" i="14"/>
  <c r="AJ348" i="14"/>
  <c r="AB348" i="14"/>
  <c r="T348" i="14"/>
  <c r="EI348" i="14"/>
  <c r="EA348" i="14"/>
  <c r="DS348" i="14"/>
  <c r="DK348" i="14"/>
  <c r="DC348" i="14"/>
  <c r="CU348" i="14"/>
  <c r="CM348" i="14"/>
  <c r="CE348" i="14"/>
  <c r="BW348" i="14"/>
  <c r="BO348" i="14"/>
  <c r="BG348" i="14"/>
  <c r="AY348" i="14"/>
  <c r="AQ348" i="14"/>
  <c r="AI348" i="14"/>
  <c r="AA348" i="14"/>
  <c r="S348" i="14"/>
  <c r="EH348" i="14"/>
  <c r="DZ348" i="14"/>
  <c r="DR348" i="14"/>
  <c r="DJ348" i="14"/>
  <c r="DB348" i="14"/>
  <c r="CT348" i="14"/>
  <c r="CL348" i="14"/>
  <c r="CD348" i="14"/>
  <c r="BV348" i="14"/>
  <c r="BN348" i="14"/>
  <c r="BF348" i="14"/>
  <c r="AX348" i="14"/>
  <c r="AP348" i="14"/>
  <c r="AH348" i="14"/>
  <c r="Z348" i="14"/>
  <c r="R348" i="14"/>
  <c r="EG348" i="14"/>
  <c r="DY348" i="14"/>
  <c r="DQ348" i="14"/>
  <c r="DI348" i="14"/>
  <c r="DA348" i="14"/>
  <c r="CS348" i="14"/>
  <c r="CK348" i="14"/>
  <c r="CC348" i="14"/>
  <c r="BU348" i="14"/>
  <c r="BM348" i="14"/>
  <c r="BE348" i="14"/>
  <c r="AW348" i="14"/>
  <c r="AO348" i="14"/>
  <c r="AG348" i="14"/>
  <c r="Y348" i="14"/>
  <c r="Q348" i="14"/>
  <c r="CJ348" i="14"/>
  <c r="X348" i="14"/>
  <c r="CB348" i="14"/>
  <c r="P348" i="14"/>
  <c r="EF348" i="14"/>
  <c r="BT348" i="14"/>
  <c r="DX348" i="14"/>
  <c r="BL348" i="14"/>
  <c r="DP348" i="14"/>
  <c r="BD348" i="14"/>
  <c r="DH348" i="14"/>
  <c r="AV348" i="14"/>
  <c r="CR348" i="14"/>
  <c r="AF348" i="14"/>
  <c r="CZ348" i="14"/>
  <c r="AN348" i="14"/>
  <c r="EM346" i="14"/>
  <c r="EE346" i="14"/>
  <c r="DW346" i="14"/>
  <c r="DO346" i="14"/>
  <c r="DG346" i="14"/>
  <c r="CY346" i="14"/>
  <c r="CQ346" i="14"/>
  <c r="CI346" i="14"/>
  <c r="CA346" i="14"/>
  <c r="BS346" i="14"/>
  <c r="BK346" i="14"/>
  <c r="BC346" i="14"/>
  <c r="AU346" i="14"/>
  <c r="AM346" i="14"/>
  <c r="AE346" i="14"/>
  <c r="W346" i="14"/>
  <c r="EL346" i="14"/>
  <c r="ED346" i="14"/>
  <c r="DV346" i="14"/>
  <c r="DN346" i="14"/>
  <c r="DF346" i="14"/>
  <c r="CX346" i="14"/>
  <c r="CP346" i="14"/>
  <c r="CH346" i="14"/>
  <c r="BZ346" i="14"/>
  <c r="BR346" i="14"/>
  <c r="BJ346" i="14"/>
  <c r="BB346" i="14"/>
  <c r="AT346" i="14"/>
  <c r="AL346" i="14"/>
  <c r="AD346" i="14"/>
  <c r="V346" i="14"/>
  <c r="N346" i="14"/>
  <c r="EK346" i="14"/>
  <c r="EC346" i="14"/>
  <c r="DU346" i="14"/>
  <c r="DM346" i="14"/>
  <c r="DE346" i="14"/>
  <c r="CW346" i="14"/>
  <c r="CO346" i="14"/>
  <c r="CG346" i="14"/>
  <c r="BY346" i="14"/>
  <c r="BQ346" i="14"/>
  <c r="BI346" i="14"/>
  <c r="BA346" i="14"/>
  <c r="AS346" i="14"/>
  <c r="AK346" i="14"/>
  <c r="AC346" i="14"/>
  <c r="U346" i="14"/>
  <c r="EJ346" i="14"/>
  <c r="EB346" i="14"/>
  <c r="DT346" i="14"/>
  <c r="DL346" i="14"/>
  <c r="DD346" i="14"/>
  <c r="CV346" i="14"/>
  <c r="CN346" i="14"/>
  <c r="CF346" i="14"/>
  <c r="BX346" i="14"/>
  <c r="BP346" i="14"/>
  <c r="BH346" i="14"/>
  <c r="AZ346" i="14"/>
  <c r="AR346" i="14"/>
  <c r="AJ346" i="14"/>
  <c r="AB346" i="14"/>
  <c r="T346" i="14"/>
  <c r="EI346" i="14"/>
  <c r="EA346" i="14"/>
  <c r="DS346" i="14"/>
  <c r="DK346" i="14"/>
  <c r="DC346" i="14"/>
  <c r="CU346" i="14"/>
  <c r="CM346" i="14"/>
  <c r="CE346" i="14"/>
  <c r="BW346" i="14"/>
  <c r="BO346" i="14"/>
  <c r="BG346" i="14"/>
  <c r="AY346" i="14"/>
  <c r="AQ346" i="14"/>
  <c r="AI346" i="14"/>
  <c r="AA346" i="14"/>
  <c r="S346" i="14"/>
  <c r="EH346" i="14"/>
  <c r="DZ346" i="14"/>
  <c r="DR346" i="14"/>
  <c r="DJ346" i="14"/>
  <c r="DB346" i="14"/>
  <c r="CT346" i="14"/>
  <c r="CL346" i="14"/>
  <c r="CD346" i="14"/>
  <c r="BV346" i="14"/>
  <c r="BN346" i="14"/>
  <c r="BF346" i="14"/>
  <c r="AX346" i="14"/>
  <c r="AP346" i="14"/>
  <c r="AH346" i="14"/>
  <c r="Z346" i="14"/>
  <c r="R346" i="14"/>
  <c r="EG346" i="14"/>
  <c r="DY346" i="14"/>
  <c r="DQ346" i="14"/>
  <c r="DI346" i="14"/>
  <c r="DA346" i="14"/>
  <c r="CS346" i="14"/>
  <c r="CK346" i="14"/>
  <c r="CC346" i="14"/>
  <c r="BU346" i="14"/>
  <c r="BM346" i="14"/>
  <c r="BE346" i="14"/>
  <c r="AW346" i="14"/>
  <c r="AO346" i="14"/>
  <c r="AG346" i="14"/>
  <c r="Y346" i="14"/>
  <c r="Q346" i="14"/>
  <c r="CR346" i="14"/>
  <c r="AF346" i="14"/>
  <c r="CJ346" i="14"/>
  <c r="X346" i="14"/>
  <c r="CB346" i="14"/>
  <c r="P346" i="14"/>
  <c r="EF346" i="14"/>
  <c r="BT346" i="14"/>
  <c r="DX346" i="14"/>
  <c r="BL346" i="14"/>
  <c r="DP346" i="14"/>
  <c r="BD346" i="14"/>
  <c r="CZ346" i="14"/>
  <c r="AN346" i="14"/>
  <c r="DH346" i="14"/>
  <c r="AV346" i="14"/>
  <c r="EL306" i="14"/>
  <c r="ED306" i="14"/>
  <c r="DV306" i="14"/>
  <c r="DN306" i="14"/>
  <c r="DF306" i="14"/>
  <c r="CX306" i="14"/>
  <c r="CP306" i="14"/>
  <c r="CH306" i="14"/>
  <c r="BZ306" i="14"/>
  <c r="BR306" i="14"/>
  <c r="BJ306" i="14"/>
  <c r="BB306" i="14"/>
  <c r="AT306" i="14"/>
  <c r="AL306" i="14"/>
  <c r="AD306" i="14"/>
  <c r="V306" i="14"/>
  <c r="N306" i="14"/>
  <c r="EK306" i="14"/>
  <c r="EC306" i="14"/>
  <c r="DU306" i="14"/>
  <c r="DM306" i="14"/>
  <c r="DE306" i="14"/>
  <c r="CW306" i="14"/>
  <c r="CO306" i="14"/>
  <c r="CG306" i="14"/>
  <c r="BY306" i="14"/>
  <c r="BQ306" i="14"/>
  <c r="BI306" i="14"/>
  <c r="BA306" i="14"/>
  <c r="AS306" i="14"/>
  <c r="AK306" i="14"/>
  <c r="AC306" i="14"/>
  <c r="U306" i="14"/>
  <c r="EJ306" i="14"/>
  <c r="EB306" i="14"/>
  <c r="DT306" i="14"/>
  <c r="DL306" i="14"/>
  <c r="DD306" i="14"/>
  <c r="CV306" i="14"/>
  <c r="CN306" i="14"/>
  <c r="CF306" i="14"/>
  <c r="BX306" i="14"/>
  <c r="BP306" i="14"/>
  <c r="BH306" i="14"/>
  <c r="AZ306" i="14"/>
  <c r="AR306" i="14"/>
  <c r="AJ306" i="14"/>
  <c r="AB306" i="14"/>
  <c r="T306" i="14"/>
  <c r="EI306" i="14"/>
  <c r="EA306" i="14"/>
  <c r="DS306" i="14"/>
  <c r="DK306" i="14"/>
  <c r="DC306" i="14"/>
  <c r="CU306" i="14"/>
  <c r="CM306" i="14"/>
  <c r="CE306" i="14"/>
  <c r="BW306" i="14"/>
  <c r="BO306" i="14"/>
  <c r="BG306" i="14"/>
  <c r="AY306" i="14"/>
  <c r="AQ306" i="14"/>
  <c r="AI306" i="14"/>
  <c r="AA306" i="14"/>
  <c r="S306" i="14"/>
  <c r="EH306" i="14"/>
  <c r="DZ306" i="14"/>
  <c r="DR306" i="14"/>
  <c r="DJ306" i="14"/>
  <c r="DB306" i="14"/>
  <c r="CT306" i="14"/>
  <c r="CL306" i="14"/>
  <c r="CD306" i="14"/>
  <c r="BV306" i="14"/>
  <c r="BN306" i="14"/>
  <c r="BF306" i="14"/>
  <c r="AX306" i="14"/>
  <c r="AP306" i="14"/>
  <c r="AH306" i="14"/>
  <c r="Z306" i="14"/>
  <c r="R306" i="14"/>
  <c r="EG306" i="14"/>
  <c r="DY306" i="14"/>
  <c r="DQ306" i="14"/>
  <c r="DI306" i="14"/>
  <c r="DA306" i="14"/>
  <c r="CS306" i="14"/>
  <c r="CK306" i="14"/>
  <c r="CC306" i="14"/>
  <c r="BU306" i="14"/>
  <c r="BM306" i="14"/>
  <c r="BE306" i="14"/>
  <c r="AW306" i="14"/>
  <c r="AO306" i="14"/>
  <c r="AG306" i="14"/>
  <c r="Y306" i="14"/>
  <c r="Q306" i="14"/>
  <c r="DH306" i="14"/>
  <c r="CB306" i="14"/>
  <c r="AV306" i="14"/>
  <c r="P306" i="14"/>
  <c r="EM306" i="14"/>
  <c r="DG306" i="14"/>
  <c r="CA306" i="14"/>
  <c r="AU306" i="14"/>
  <c r="EF306" i="14"/>
  <c r="CZ306" i="14"/>
  <c r="BT306" i="14"/>
  <c r="AN306" i="14"/>
  <c r="EE306" i="14"/>
  <c r="CY306" i="14"/>
  <c r="BS306" i="14"/>
  <c r="AM306" i="14"/>
  <c r="DX306" i="14"/>
  <c r="CR306" i="14"/>
  <c r="BL306" i="14"/>
  <c r="AF306" i="14"/>
  <c r="DW306" i="14"/>
  <c r="CQ306" i="14"/>
  <c r="BK306" i="14"/>
  <c r="AE306" i="14"/>
  <c r="DO306" i="14"/>
  <c r="CI306" i="14"/>
  <c r="BC306" i="14"/>
  <c r="W306" i="14"/>
  <c r="CJ306" i="14"/>
  <c r="BD306" i="14"/>
  <c r="X306" i="14"/>
  <c r="DP306" i="14"/>
  <c r="EF213" i="14"/>
  <c r="DX213" i="14"/>
  <c r="DP213" i="14"/>
  <c r="DH213" i="14"/>
  <c r="CZ213" i="14"/>
  <c r="CR213" i="14"/>
  <c r="CJ213" i="14"/>
  <c r="CB213" i="14"/>
  <c r="BT213" i="14"/>
  <c r="BL213" i="14"/>
  <c r="BD213" i="14"/>
  <c r="AV213" i="14"/>
  <c r="AN213" i="14"/>
  <c r="AF213" i="14"/>
  <c r="X213" i="14"/>
  <c r="P213" i="14"/>
  <c r="EM213" i="14"/>
  <c r="EE213" i="14"/>
  <c r="DW213" i="14"/>
  <c r="DO213" i="14"/>
  <c r="DG213" i="14"/>
  <c r="CY213" i="14"/>
  <c r="CQ213" i="14"/>
  <c r="CI213" i="14"/>
  <c r="CA213" i="14"/>
  <c r="BS213" i="14"/>
  <c r="BK213" i="14"/>
  <c r="BC213" i="14"/>
  <c r="AU213" i="14"/>
  <c r="AM213" i="14"/>
  <c r="AE213" i="14"/>
  <c r="W213" i="14"/>
  <c r="EL213" i="14"/>
  <c r="ED213" i="14"/>
  <c r="DV213" i="14"/>
  <c r="DN213" i="14"/>
  <c r="DF213" i="14"/>
  <c r="CX213" i="14"/>
  <c r="CP213" i="14"/>
  <c r="CH213" i="14"/>
  <c r="BZ213" i="14"/>
  <c r="BR213" i="14"/>
  <c r="BJ213" i="14"/>
  <c r="BB213" i="14"/>
  <c r="AT213" i="14"/>
  <c r="AL213" i="14"/>
  <c r="AD213" i="14"/>
  <c r="V213" i="14"/>
  <c r="N213" i="14"/>
  <c r="EK213" i="14"/>
  <c r="EC213" i="14"/>
  <c r="DU213" i="14"/>
  <c r="DM213" i="14"/>
  <c r="DE213" i="14"/>
  <c r="CW213" i="14"/>
  <c r="CO213" i="14"/>
  <c r="CG213" i="14"/>
  <c r="BY213" i="14"/>
  <c r="BQ213" i="14"/>
  <c r="BI213" i="14"/>
  <c r="BA213" i="14"/>
  <c r="AS213" i="14"/>
  <c r="AK213" i="14"/>
  <c r="AC213" i="14"/>
  <c r="U213" i="14"/>
  <c r="EJ213" i="14"/>
  <c r="EB213" i="14"/>
  <c r="DT213" i="14"/>
  <c r="DL213" i="14"/>
  <c r="DD213" i="14"/>
  <c r="CV213" i="14"/>
  <c r="CN213" i="14"/>
  <c r="CF213" i="14"/>
  <c r="BX213" i="14"/>
  <c r="BP213" i="14"/>
  <c r="BH213" i="14"/>
  <c r="AZ213" i="14"/>
  <c r="AR213" i="14"/>
  <c r="AJ213" i="14"/>
  <c r="AB213" i="14"/>
  <c r="T213" i="14"/>
  <c r="EI213" i="14"/>
  <c r="EA213" i="14"/>
  <c r="DS213" i="14"/>
  <c r="DK213" i="14"/>
  <c r="DC213" i="14"/>
  <c r="CU213" i="14"/>
  <c r="CM213" i="14"/>
  <c r="CE213" i="14"/>
  <c r="BW213" i="14"/>
  <c r="BO213" i="14"/>
  <c r="BG213" i="14"/>
  <c r="AY213" i="14"/>
  <c r="AQ213" i="14"/>
  <c r="AI213" i="14"/>
  <c r="AA213" i="14"/>
  <c r="S213" i="14"/>
  <c r="EH213" i="14"/>
  <c r="DZ213" i="14"/>
  <c r="DR213" i="14"/>
  <c r="DJ213" i="14"/>
  <c r="DB213" i="14"/>
  <c r="CT213" i="14"/>
  <c r="CL213" i="14"/>
  <c r="CD213" i="14"/>
  <c r="BV213" i="14"/>
  <c r="BN213" i="14"/>
  <c r="BF213" i="14"/>
  <c r="AX213" i="14"/>
  <c r="AP213" i="14"/>
  <c r="AH213" i="14"/>
  <c r="Z213" i="14"/>
  <c r="R213" i="14"/>
  <c r="EG213" i="14"/>
  <c r="DY213" i="14"/>
  <c r="DQ213" i="14"/>
  <c r="DI213" i="14"/>
  <c r="DA213" i="14"/>
  <c r="CS213" i="14"/>
  <c r="CK213" i="14"/>
  <c r="CC213" i="14"/>
  <c r="BU213" i="14"/>
  <c r="BM213" i="14"/>
  <c r="BE213" i="14"/>
  <c r="AW213" i="14"/>
  <c r="AO213" i="14"/>
  <c r="AG213" i="14"/>
  <c r="Y213" i="14"/>
  <c r="Q213" i="14"/>
  <c r="EJ162" i="14"/>
  <c r="EB162" i="14"/>
  <c r="DT162" i="14"/>
  <c r="DL162" i="14"/>
  <c r="DD162" i="14"/>
  <c r="CV162" i="14"/>
  <c r="CN162" i="14"/>
  <c r="CF162" i="14"/>
  <c r="BX162" i="14"/>
  <c r="BP162" i="14"/>
  <c r="BH162" i="14"/>
  <c r="AZ162" i="14"/>
  <c r="AR162" i="14"/>
  <c r="AJ162" i="14"/>
  <c r="AB162" i="14"/>
  <c r="T162" i="14"/>
  <c r="EI162" i="14"/>
  <c r="EA162" i="14"/>
  <c r="DS162" i="14"/>
  <c r="DK162" i="14"/>
  <c r="DC162" i="14"/>
  <c r="CU162" i="14"/>
  <c r="CM162" i="14"/>
  <c r="CE162" i="14"/>
  <c r="BW162" i="14"/>
  <c r="BO162" i="14"/>
  <c r="BG162" i="14"/>
  <c r="AY162" i="14"/>
  <c r="AQ162" i="14"/>
  <c r="AI162" i="14"/>
  <c r="AA162" i="14"/>
  <c r="S162" i="14"/>
  <c r="EH162" i="14"/>
  <c r="DZ162" i="14"/>
  <c r="DR162" i="14"/>
  <c r="DJ162" i="14"/>
  <c r="DB162" i="14"/>
  <c r="CT162" i="14"/>
  <c r="CL162" i="14"/>
  <c r="CD162" i="14"/>
  <c r="BV162" i="14"/>
  <c r="BN162" i="14"/>
  <c r="BF162" i="14"/>
  <c r="AX162" i="14"/>
  <c r="AP162" i="14"/>
  <c r="AH162" i="14"/>
  <c r="Z162" i="14"/>
  <c r="R162" i="14"/>
  <c r="EG162" i="14"/>
  <c r="DY162" i="14"/>
  <c r="DQ162" i="14"/>
  <c r="DI162" i="14"/>
  <c r="DA162" i="14"/>
  <c r="CS162" i="14"/>
  <c r="CK162" i="14"/>
  <c r="CC162" i="14"/>
  <c r="BU162" i="14"/>
  <c r="BM162" i="14"/>
  <c r="BE162" i="14"/>
  <c r="AW162" i="14"/>
  <c r="AO162" i="14"/>
  <c r="AG162" i="14"/>
  <c r="Y162" i="14"/>
  <c r="Q162" i="14"/>
  <c r="EF162" i="14"/>
  <c r="DX162" i="14"/>
  <c r="DP162" i="14"/>
  <c r="DH162" i="14"/>
  <c r="CZ162" i="14"/>
  <c r="CR162" i="14"/>
  <c r="CJ162" i="14"/>
  <c r="CB162" i="14"/>
  <c r="BT162" i="14"/>
  <c r="BL162" i="14"/>
  <c r="BD162" i="14"/>
  <c r="AV162" i="14"/>
  <c r="AN162" i="14"/>
  <c r="AF162" i="14"/>
  <c r="X162" i="14"/>
  <c r="P162" i="14"/>
  <c r="EM162" i="14"/>
  <c r="EE162" i="14"/>
  <c r="DW162" i="14"/>
  <c r="DO162" i="14"/>
  <c r="DG162" i="14"/>
  <c r="CY162" i="14"/>
  <c r="CQ162" i="14"/>
  <c r="CI162" i="14"/>
  <c r="CA162" i="14"/>
  <c r="BS162" i="14"/>
  <c r="BK162" i="14"/>
  <c r="BC162" i="14"/>
  <c r="AU162" i="14"/>
  <c r="AM162" i="14"/>
  <c r="AE162" i="14"/>
  <c r="W162" i="14"/>
  <c r="EL162" i="14"/>
  <c r="ED162" i="14"/>
  <c r="DV162" i="14"/>
  <c r="DN162" i="14"/>
  <c r="DF162" i="14"/>
  <c r="CX162" i="14"/>
  <c r="CP162" i="14"/>
  <c r="CH162" i="14"/>
  <c r="BZ162" i="14"/>
  <c r="BR162" i="14"/>
  <c r="BJ162" i="14"/>
  <c r="BB162" i="14"/>
  <c r="AT162" i="14"/>
  <c r="AL162" i="14"/>
  <c r="AD162" i="14"/>
  <c r="V162" i="14"/>
  <c r="N162" i="14"/>
  <c r="EK162" i="14"/>
  <c r="EC162" i="14"/>
  <c r="DU162" i="14"/>
  <c r="DM162" i="14"/>
  <c r="DE162" i="14"/>
  <c r="CW162" i="14"/>
  <c r="CO162" i="14"/>
  <c r="CG162" i="14"/>
  <c r="BY162" i="14"/>
  <c r="BQ162" i="14"/>
  <c r="BI162" i="14"/>
  <c r="BA162" i="14"/>
  <c r="AS162" i="14"/>
  <c r="AK162" i="14"/>
  <c r="AC162" i="14"/>
  <c r="U162" i="14"/>
  <c r="EI339" i="14"/>
  <c r="EA339" i="14"/>
  <c r="DS339" i="14"/>
  <c r="DK339" i="14"/>
  <c r="DC339" i="14"/>
  <c r="CU339" i="14"/>
  <c r="CM339" i="14"/>
  <c r="CE339" i="14"/>
  <c r="BW339" i="14"/>
  <c r="BO339" i="14"/>
  <c r="BG339" i="14"/>
  <c r="AY339" i="14"/>
  <c r="AQ339" i="14"/>
  <c r="AI339" i="14"/>
  <c r="AA339" i="14"/>
  <c r="S339" i="14"/>
  <c r="EH339" i="14"/>
  <c r="DZ339" i="14"/>
  <c r="DR339" i="14"/>
  <c r="DJ339" i="14"/>
  <c r="DB339" i="14"/>
  <c r="CT339" i="14"/>
  <c r="CL339" i="14"/>
  <c r="CD339" i="14"/>
  <c r="BV339" i="14"/>
  <c r="BN339" i="14"/>
  <c r="BF339" i="14"/>
  <c r="AX339" i="14"/>
  <c r="AP339" i="14"/>
  <c r="AH339" i="14"/>
  <c r="Z339" i="14"/>
  <c r="R339" i="14"/>
  <c r="EG339" i="14"/>
  <c r="DY339" i="14"/>
  <c r="DQ339" i="14"/>
  <c r="DI339" i="14"/>
  <c r="DA339" i="14"/>
  <c r="CS339" i="14"/>
  <c r="CK339" i="14"/>
  <c r="CC339" i="14"/>
  <c r="BU339" i="14"/>
  <c r="BM339" i="14"/>
  <c r="BE339" i="14"/>
  <c r="AW339" i="14"/>
  <c r="AO339" i="14"/>
  <c r="AG339" i="14"/>
  <c r="Y339" i="14"/>
  <c r="Q339" i="14"/>
  <c r="EF339" i="14"/>
  <c r="DX339" i="14"/>
  <c r="DP339" i="14"/>
  <c r="DH339" i="14"/>
  <c r="CZ339" i="14"/>
  <c r="CR339" i="14"/>
  <c r="CJ339" i="14"/>
  <c r="CB339" i="14"/>
  <c r="BT339" i="14"/>
  <c r="BL339" i="14"/>
  <c r="BD339" i="14"/>
  <c r="AV339" i="14"/>
  <c r="AN339" i="14"/>
  <c r="AF339" i="14"/>
  <c r="X339" i="14"/>
  <c r="P339" i="14"/>
  <c r="EM339" i="14"/>
  <c r="EE339" i="14"/>
  <c r="DW339" i="14"/>
  <c r="DO339" i="14"/>
  <c r="DG339" i="14"/>
  <c r="CY339" i="14"/>
  <c r="CQ339" i="14"/>
  <c r="CI339" i="14"/>
  <c r="CA339" i="14"/>
  <c r="BS339" i="14"/>
  <c r="BK339" i="14"/>
  <c r="BC339" i="14"/>
  <c r="AU339" i="14"/>
  <c r="AM339" i="14"/>
  <c r="AE339" i="14"/>
  <c r="W339" i="14"/>
  <c r="EL339" i="14"/>
  <c r="ED339" i="14"/>
  <c r="DV339" i="14"/>
  <c r="DN339" i="14"/>
  <c r="DF339" i="14"/>
  <c r="CX339" i="14"/>
  <c r="CP339" i="14"/>
  <c r="CH339" i="14"/>
  <c r="BZ339" i="14"/>
  <c r="BR339" i="14"/>
  <c r="BJ339" i="14"/>
  <c r="BB339" i="14"/>
  <c r="AT339" i="14"/>
  <c r="AL339" i="14"/>
  <c r="AD339" i="14"/>
  <c r="V339" i="14"/>
  <c r="N339" i="14"/>
  <c r="EK339" i="14"/>
  <c r="EC339" i="14"/>
  <c r="DU339" i="14"/>
  <c r="DM339" i="14"/>
  <c r="DE339" i="14"/>
  <c r="CW339" i="14"/>
  <c r="CO339" i="14"/>
  <c r="CG339" i="14"/>
  <c r="BY339" i="14"/>
  <c r="BQ339" i="14"/>
  <c r="BI339" i="14"/>
  <c r="BA339" i="14"/>
  <c r="AS339" i="14"/>
  <c r="AK339" i="14"/>
  <c r="AC339" i="14"/>
  <c r="U339" i="14"/>
  <c r="DT339" i="14"/>
  <c r="BH339" i="14"/>
  <c r="DL339" i="14"/>
  <c r="AZ339" i="14"/>
  <c r="DD339" i="14"/>
  <c r="AR339" i="14"/>
  <c r="CV339" i="14"/>
  <c r="AJ339" i="14"/>
  <c r="CN339" i="14"/>
  <c r="AB339" i="14"/>
  <c r="CF339" i="14"/>
  <c r="T339" i="14"/>
  <c r="EB339" i="14"/>
  <c r="BP339" i="14"/>
  <c r="EJ339" i="14"/>
  <c r="BX339" i="14"/>
  <c r="EI281" i="14"/>
  <c r="EA281" i="14"/>
  <c r="DS281" i="14"/>
  <c r="DK281" i="14"/>
  <c r="DC281" i="14"/>
  <c r="CU281" i="14"/>
  <c r="CM281" i="14"/>
  <c r="CE281" i="14"/>
  <c r="BW281" i="14"/>
  <c r="BO281" i="14"/>
  <c r="BG281" i="14"/>
  <c r="AY281" i="14"/>
  <c r="AQ281" i="14"/>
  <c r="AI281" i="14"/>
  <c r="AA281" i="14"/>
  <c r="S281" i="14"/>
  <c r="EH281" i="14"/>
  <c r="DZ281" i="14"/>
  <c r="DR281" i="14"/>
  <c r="DJ281" i="14"/>
  <c r="DB281" i="14"/>
  <c r="CT281" i="14"/>
  <c r="CL281" i="14"/>
  <c r="CD281" i="14"/>
  <c r="BV281" i="14"/>
  <c r="BN281" i="14"/>
  <c r="BF281" i="14"/>
  <c r="AX281" i="14"/>
  <c r="AP281" i="14"/>
  <c r="AH281" i="14"/>
  <c r="Z281" i="14"/>
  <c r="R281" i="14"/>
  <c r="EG281" i="14"/>
  <c r="DY281" i="14"/>
  <c r="DQ281" i="14"/>
  <c r="DI281" i="14"/>
  <c r="DA281" i="14"/>
  <c r="CS281" i="14"/>
  <c r="CK281" i="14"/>
  <c r="CC281" i="14"/>
  <c r="BU281" i="14"/>
  <c r="BM281" i="14"/>
  <c r="BE281" i="14"/>
  <c r="AW281" i="14"/>
  <c r="AO281" i="14"/>
  <c r="AG281" i="14"/>
  <c r="Y281" i="14"/>
  <c r="Q281" i="14"/>
  <c r="EF281" i="14"/>
  <c r="DX281" i="14"/>
  <c r="DP281" i="14"/>
  <c r="DH281" i="14"/>
  <c r="CZ281" i="14"/>
  <c r="CR281" i="14"/>
  <c r="CJ281" i="14"/>
  <c r="CB281" i="14"/>
  <c r="BT281" i="14"/>
  <c r="BL281" i="14"/>
  <c r="BD281" i="14"/>
  <c r="AV281" i="14"/>
  <c r="AN281" i="14"/>
  <c r="AF281" i="14"/>
  <c r="X281" i="14"/>
  <c r="P281" i="14"/>
  <c r="EM281" i="14"/>
  <c r="EE281" i="14"/>
  <c r="DW281" i="14"/>
  <c r="DO281" i="14"/>
  <c r="DG281" i="14"/>
  <c r="CY281" i="14"/>
  <c r="CQ281" i="14"/>
  <c r="CI281" i="14"/>
  <c r="CA281" i="14"/>
  <c r="BS281" i="14"/>
  <c r="BK281" i="14"/>
  <c r="BC281" i="14"/>
  <c r="AU281" i="14"/>
  <c r="AM281" i="14"/>
  <c r="AE281" i="14"/>
  <c r="W281" i="14"/>
  <c r="EL281" i="14"/>
  <c r="ED281" i="14"/>
  <c r="DV281" i="14"/>
  <c r="DN281" i="14"/>
  <c r="DF281" i="14"/>
  <c r="CX281" i="14"/>
  <c r="CP281" i="14"/>
  <c r="CH281" i="14"/>
  <c r="BZ281" i="14"/>
  <c r="BR281" i="14"/>
  <c r="BJ281" i="14"/>
  <c r="BB281" i="14"/>
  <c r="AT281" i="14"/>
  <c r="AL281" i="14"/>
  <c r="AD281" i="14"/>
  <c r="V281" i="14"/>
  <c r="N281" i="14"/>
  <c r="EJ281" i="14"/>
  <c r="EB281" i="14"/>
  <c r="DT281" i="14"/>
  <c r="DL281" i="14"/>
  <c r="DD281" i="14"/>
  <c r="CV281" i="14"/>
  <c r="CN281" i="14"/>
  <c r="CF281" i="14"/>
  <c r="BX281" i="14"/>
  <c r="BP281" i="14"/>
  <c r="BH281" i="14"/>
  <c r="AZ281" i="14"/>
  <c r="AR281" i="14"/>
  <c r="AJ281" i="14"/>
  <c r="AB281" i="14"/>
  <c r="T281" i="14"/>
  <c r="DM281" i="14"/>
  <c r="BA281" i="14"/>
  <c r="DE281" i="14"/>
  <c r="AS281" i="14"/>
  <c r="CW281" i="14"/>
  <c r="AK281" i="14"/>
  <c r="CO281" i="14"/>
  <c r="AC281" i="14"/>
  <c r="CG281" i="14"/>
  <c r="U281" i="14"/>
  <c r="EK281" i="14"/>
  <c r="BY281" i="14"/>
  <c r="EC281" i="14"/>
  <c r="BQ281" i="14"/>
  <c r="DU281" i="14"/>
  <c r="BI281" i="14"/>
  <c r="EJ230" i="14"/>
  <c r="EB230" i="14"/>
  <c r="DT230" i="14"/>
  <c r="DL230" i="14"/>
  <c r="DD230" i="14"/>
  <c r="CV230" i="14"/>
  <c r="CN230" i="14"/>
  <c r="CF230" i="14"/>
  <c r="BX230" i="14"/>
  <c r="BP230" i="14"/>
  <c r="BH230" i="14"/>
  <c r="AZ230" i="14"/>
  <c r="AR230" i="14"/>
  <c r="AJ230" i="14"/>
  <c r="AB230" i="14"/>
  <c r="T230" i="14"/>
  <c r="EI230" i="14"/>
  <c r="EA230" i="14"/>
  <c r="DS230" i="14"/>
  <c r="DK230" i="14"/>
  <c r="DC230" i="14"/>
  <c r="CU230" i="14"/>
  <c r="CM230" i="14"/>
  <c r="CE230" i="14"/>
  <c r="BW230" i="14"/>
  <c r="BO230" i="14"/>
  <c r="BG230" i="14"/>
  <c r="AY230" i="14"/>
  <c r="AQ230" i="14"/>
  <c r="AI230" i="14"/>
  <c r="AA230" i="14"/>
  <c r="S230" i="14"/>
  <c r="EH230" i="14"/>
  <c r="DZ230" i="14"/>
  <c r="DR230" i="14"/>
  <c r="DJ230" i="14"/>
  <c r="DB230" i="14"/>
  <c r="CT230" i="14"/>
  <c r="CL230" i="14"/>
  <c r="CD230" i="14"/>
  <c r="BV230" i="14"/>
  <c r="BN230" i="14"/>
  <c r="BF230" i="14"/>
  <c r="AX230" i="14"/>
  <c r="AP230" i="14"/>
  <c r="AH230" i="14"/>
  <c r="Z230" i="14"/>
  <c r="R230" i="14"/>
  <c r="EG230" i="14"/>
  <c r="DY230" i="14"/>
  <c r="DQ230" i="14"/>
  <c r="DI230" i="14"/>
  <c r="DA230" i="14"/>
  <c r="CS230" i="14"/>
  <c r="CK230" i="14"/>
  <c r="CC230" i="14"/>
  <c r="BU230" i="14"/>
  <c r="BM230" i="14"/>
  <c r="BE230" i="14"/>
  <c r="AW230" i="14"/>
  <c r="AO230" i="14"/>
  <c r="AG230" i="14"/>
  <c r="Y230" i="14"/>
  <c r="Q230" i="14"/>
  <c r="EF230" i="14"/>
  <c r="DX230" i="14"/>
  <c r="DP230" i="14"/>
  <c r="DH230" i="14"/>
  <c r="CZ230" i="14"/>
  <c r="CR230" i="14"/>
  <c r="CJ230" i="14"/>
  <c r="CB230" i="14"/>
  <c r="BT230" i="14"/>
  <c r="BL230" i="14"/>
  <c r="BD230" i="14"/>
  <c r="AV230" i="14"/>
  <c r="AN230" i="14"/>
  <c r="AF230" i="14"/>
  <c r="X230" i="14"/>
  <c r="P230" i="14"/>
  <c r="EM230" i="14"/>
  <c r="EE230" i="14"/>
  <c r="DW230" i="14"/>
  <c r="DO230" i="14"/>
  <c r="DG230" i="14"/>
  <c r="CY230" i="14"/>
  <c r="CQ230" i="14"/>
  <c r="CI230" i="14"/>
  <c r="CA230" i="14"/>
  <c r="BS230" i="14"/>
  <c r="BK230" i="14"/>
  <c r="BC230" i="14"/>
  <c r="AU230" i="14"/>
  <c r="AM230" i="14"/>
  <c r="AE230" i="14"/>
  <c r="W230" i="14"/>
  <c r="EL230" i="14"/>
  <c r="ED230" i="14"/>
  <c r="DV230" i="14"/>
  <c r="DN230" i="14"/>
  <c r="DF230" i="14"/>
  <c r="CX230" i="14"/>
  <c r="CP230" i="14"/>
  <c r="CH230" i="14"/>
  <c r="BZ230" i="14"/>
  <c r="BR230" i="14"/>
  <c r="BJ230" i="14"/>
  <c r="BB230" i="14"/>
  <c r="AT230" i="14"/>
  <c r="AL230" i="14"/>
  <c r="AD230" i="14"/>
  <c r="V230" i="14"/>
  <c r="N230" i="14"/>
  <c r="EK230" i="14"/>
  <c r="EC230" i="14"/>
  <c r="DU230" i="14"/>
  <c r="DM230" i="14"/>
  <c r="DE230" i="14"/>
  <c r="CW230" i="14"/>
  <c r="CO230" i="14"/>
  <c r="CG230" i="14"/>
  <c r="BY230" i="14"/>
  <c r="BQ230" i="14"/>
  <c r="BI230" i="14"/>
  <c r="BA230" i="14"/>
  <c r="AS230" i="14"/>
  <c r="AK230" i="14"/>
  <c r="AC230" i="14"/>
  <c r="U230" i="14"/>
  <c r="EL117" i="14"/>
  <c r="ED117" i="14"/>
  <c r="DV117" i="14"/>
  <c r="DN117" i="14"/>
  <c r="DF117" i="14"/>
  <c r="CX117" i="14"/>
  <c r="CP117" i="14"/>
  <c r="CH117" i="14"/>
  <c r="BZ117" i="14"/>
  <c r="BR117" i="14"/>
  <c r="BJ117" i="14"/>
  <c r="BB117" i="14"/>
  <c r="AT117" i="14"/>
  <c r="AL117" i="14"/>
  <c r="AD117" i="14"/>
  <c r="V117" i="14"/>
  <c r="N117" i="14"/>
  <c r="EK117" i="14"/>
  <c r="EC117" i="14"/>
  <c r="DU117" i="14"/>
  <c r="DM117" i="14"/>
  <c r="DE117" i="14"/>
  <c r="CW117" i="14"/>
  <c r="CO117" i="14"/>
  <c r="CG117" i="14"/>
  <c r="BY117" i="14"/>
  <c r="BQ117" i="14"/>
  <c r="BI117" i="14"/>
  <c r="BA117" i="14"/>
  <c r="AS117" i="14"/>
  <c r="AK117" i="14"/>
  <c r="AC117" i="14"/>
  <c r="U117" i="14"/>
  <c r="EJ117" i="14"/>
  <c r="EB117" i="14"/>
  <c r="DT117" i="14"/>
  <c r="DL117" i="14"/>
  <c r="DD117" i="14"/>
  <c r="CV117" i="14"/>
  <c r="CN117" i="14"/>
  <c r="CF117" i="14"/>
  <c r="BX117" i="14"/>
  <c r="BP117" i="14"/>
  <c r="BH117" i="14"/>
  <c r="AZ117" i="14"/>
  <c r="AR117" i="14"/>
  <c r="AJ117" i="14"/>
  <c r="AB117" i="14"/>
  <c r="T117" i="14"/>
  <c r="EI117" i="14"/>
  <c r="EA117" i="14"/>
  <c r="DS117" i="14"/>
  <c r="DK117" i="14"/>
  <c r="DC117" i="14"/>
  <c r="CU117" i="14"/>
  <c r="CM117" i="14"/>
  <c r="CE117" i="14"/>
  <c r="BW117" i="14"/>
  <c r="BO117" i="14"/>
  <c r="BG117" i="14"/>
  <c r="AY117" i="14"/>
  <c r="AQ117" i="14"/>
  <c r="AI117" i="14"/>
  <c r="AA117" i="14"/>
  <c r="S117" i="14"/>
  <c r="EH117" i="14"/>
  <c r="DZ117" i="14"/>
  <c r="DR117" i="14"/>
  <c r="DJ117" i="14"/>
  <c r="DB117" i="14"/>
  <c r="CT117" i="14"/>
  <c r="CL117" i="14"/>
  <c r="CD117" i="14"/>
  <c r="BV117" i="14"/>
  <c r="BN117" i="14"/>
  <c r="BF117" i="14"/>
  <c r="AX117" i="14"/>
  <c r="AP117" i="14"/>
  <c r="AH117" i="14"/>
  <c r="Z117" i="14"/>
  <c r="R117" i="14"/>
  <c r="EG117" i="14"/>
  <c r="DY117" i="14"/>
  <c r="DQ117" i="14"/>
  <c r="DI117" i="14"/>
  <c r="DA117" i="14"/>
  <c r="CS117" i="14"/>
  <c r="CK117" i="14"/>
  <c r="CC117" i="14"/>
  <c r="BU117" i="14"/>
  <c r="BM117" i="14"/>
  <c r="BE117" i="14"/>
  <c r="AW117" i="14"/>
  <c r="AO117" i="14"/>
  <c r="AG117" i="14"/>
  <c r="Y117" i="14"/>
  <c r="Q117" i="14"/>
  <c r="EF117" i="14"/>
  <c r="DX117" i="14"/>
  <c r="DP117" i="14"/>
  <c r="DH117" i="14"/>
  <c r="CZ117" i="14"/>
  <c r="CR117" i="14"/>
  <c r="CJ117" i="14"/>
  <c r="CB117" i="14"/>
  <c r="BT117" i="14"/>
  <c r="BL117" i="14"/>
  <c r="BD117" i="14"/>
  <c r="AV117" i="14"/>
  <c r="AN117" i="14"/>
  <c r="AF117" i="14"/>
  <c r="X117" i="14"/>
  <c r="P117" i="14"/>
  <c r="EM117" i="14"/>
  <c r="EE117" i="14"/>
  <c r="DW117" i="14"/>
  <c r="DO117" i="14"/>
  <c r="DG117" i="14"/>
  <c r="CY117" i="14"/>
  <c r="CQ117" i="14"/>
  <c r="CI117" i="14"/>
  <c r="CA117" i="14"/>
  <c r="BS117" i="14"/>
  <c r="BK117" i="14"/>
  <c r="BC117" i="14"/>
  <c r="AU117" i="14"/>
  <c r="AM117" i="14"/>
  <c r="AE117" i="14"/>
  <c r="W117" i="14"/>
  <c r="I43" i="14"/>
  <c r="I71" i="14"/>
  <c r="I76" i="14"/>
  <c r="I59" i="14"/>
  <c r="I95" i="14"/>
  <c r="I64" i="14"/>
  <c r="I89" i="14"/>
  <c r="I74" i="14"/>
  <c r="I53" i="14"/>
  <c r="I78" i="14"/>
  <c r="I41" i="14"/>
  <c r="I37" i="14"/>
  <c r="I72" i="14"/>
  <c r="I69" i="14"/>
  <c r="I70" i="14"/>
  <c r="I35" i="14"/>
  <c r="I36" i="14"/>
  <c r="U25" i="14"/>
  <c r="N92" i="14" s="1"/>
  <c r="N627" i="14"/>
  <c r="A628" i="14"/>
  <c r="F22" i="14"/>
  <c r="BL626" i="14"/>
  <c r="BD626" i="14"/>
  <c r="AV626" i="14"/>
  <c r="AN626" i="14"/>
  <c r="AF626" i="14"/>
  <c r="X626" i="14"/>
  <c r="P626" i="14"/>
  <c r="BK626" i="14"/>
  <c r="BC626" i="14"/>
  <c r="AU626" i="14"/>
  <c r="AM626" i="14"/>
  <c r="AE626" i="14"/>
  <c r="W626" i="14"/>
  <c r="O626" i="14"/>
  <c r="BJ626" i="14"/>
  <c r="BB626" i="14"/>
  <c r="AT626" i="14"/>
  <c r="AL626" i="14"/>
  <c r="AD626" i="14"/>
  <c r="V626" i="14"/>
  <c r="BI626" i="14"/>
  <c r="BA626" i="14"/>
  <c r="AS626" i="14"/>
  <c r="AK626" i="14"/>
  <c r="AC626" i="14"/>
  <c r="U626" i="14"/>
  <c r="M626" i="14"/>
  <c r="BH626" i="14"/>
  <c r="AZ626" i="14"/>
  <c r="AR626" i="14"/>
  <c r="AJ626" i="14"/>
  <c r="AB626" i="14"/>
  <c r="T626" i="14"/>
  <c r="BG626" i="14"/>
  <c r="AY626" i="14"/>
  <c r="AQ626" i="14"/>
  <c r="AI626" i="14"/>
  <c r="AA626" i="14"/>
  <c r="S626" i="14"/>
  <c r="BF626" i="14"/>
  <c r="AX626" i="14"/>
  <c r="AP626" i="14"/>
  <c r="AH626" i="14"/>
  <c r="Z626" i="14"/>
  <c r="R626" i="14"/>
  <c r="BE626" i="14"/>
  <c r="AW626" i="14"/>
  <c r="AO626" i="14"/>
  <c r="AG626" i="14"/>
  <c r="Y626" i="14"/>
  <c r="Q626" i="14"/>
  <c r="I62" i="14"/>
  <c r="I81" i="14"/>
  <c r="I56" i="14"/>
  <c r="I75" i="14"/>
  <c r="I82" i="14"/>
  <c r="I77" i="14"/>
  <c r="I26" i="14"/>
  <c r="I44" i="14"/>
  <c r="I73" i="14"/>
  <c r="I54" i="14"/>
  <c r="I51" i="14"/>
  <c r="E102" i="14"/>
  <c r="D628" i="14"/>
  <c r="C629" i="14"/>
  <c r="D103" i="14"/>
  <c r="C104" i="14"/>
  <c r="E627" i="14"/>
  <c r="H24" i="11"/>
  <c r="I24" i="11" s="1"/>
  <c r="H25" i="11"/>
  <c r="I25" i="11" s="1"/>
  <c r="D27" i="11"/>
  <c r="G27" i="11" s="1"/>
  <c r="E26" i="11"/>
  <c r="F26" i="11" s="1"/>
  <c r="J26" i="11" s="1"/>
  <c r="K26" i="11" s="1"/>
  <c r="H26" i="11" l="1"/>
  <c r="I26" i="11" s="1"/>
  <c r="N91" i="14"/>
  <c r="P91" i="14" s="1"/>
  <c r="N58" i="14"/>
  <c r="O58" i="14" s="1"/>
  <c r="F39" i="14"/>
  <c r="N50" i="14"/>
  <c r="O50" i="14" s="1"/>
  <c r="F51" i="14"/>
  <c r="N41" i="14"/>
  <c r="N90" i="14"/>
  <c r="J88" i="14"/>
  <c r="L88" i="14" s="1"/>
  <c r="F626" i="14"/>
  <c r="N65" i="14"/>
  <c r="N43" i="14"/>
  <c r="F94" i="14"/>
  <c r="H94" i="14" s="1"/>
  <c r="F60" i="14"/>
  <c r="G60" i="14" s="1"/>
  <c r="J41" i="14"/>
  <c r="K41" i="14" s="1"/>
  <c r="N55" i="14"/>
  <c r="P55" i="14" s="1"/>
  <c r="J75" i="14"/>
  <c r="L75" i="14" s="1"/>
  <c r="F83" i="14"/>
  <c r="G31" i="14"/>
  <c r="N36" i="14"/>
  <c r="P36" i="14" s="1"/>
  <c r="J46" i="14"/>
  <c r="L46" i="14" s="1"/>
  <c r="F89" i="14"/>
  <c r="N68" i="14"/>
  <c r="J73" i="14"/>
  <c r="L73" i="14" s="1"/>
  <c r="F85" i="14"/>
  <c r="U85" i="14" s="1"/>
  <c r="N40" i="14"/>
  <c r="F101" i="14"/>
  <c r="F91" i="14"/>
  <c r="N72" i="14"/>
  <c r="N69" i="14"/>
  <c r="P69" i="14" s="1"/>
  <c r="F47" i="14"/>
  <c r="H47" i="14" s="1"/>
  <c r="F65" i="14"/>
  <c r="N46" i="14"/>
  <c r="O46" i="14" s="1"/>
  <c r="N70" i="14"/>
  <c r="N48" i="14"/>
  <c r="J87" i="14"/>
  <c r="K87" i="14" s="1"/>
  <c r="N93" i="14"/>
  <c r="P93" i="14" s="1"/>
  <c r="N63" i="14"/>
  <c r="O63" i="14" s="1"/>
  <c r="J39" i="14"/>
  <c r="F71" i="14"/>
  <c r="N76" i="14"/>
  <c r="N35" i="14"/>
  <c r="P35" i="14" s="1"/>
  <c r="N37" i="14"/>
  <c r="J92" i="14"/>
  <c r="F52" i="14"/>
  <c r="G52" i="14" s="1"/>
  <c r="J86" i="14"/>
  <c r="L86" i="14" s="1"/>
  <c r="F57" i="14"/>
  <c r="H57" i="14" s="1"/>
  <c r="H626" i="14"/>
  <c r="J70" i="14"/>
  <c r="K70" i="14" s="1"/>
  <c r="J50" i="14"/>
  <c r="L50" i="14" s="1"/>
  <c r="J78" i="14"/>
  <c r="L78" i="14" s="1"/>
  <c r="J85" i="14"/>
  <c r="L85" i="14" s="1"/>
  <c r="F86" i="14"/>
  <c r="H86" i="14" s="1"/>
  <c r="J84" i="14"/>
  <c r="F38" i="14"/>
  <c r="N81" i="14"/>
  <c r="P81" i="14" s="1"/>
  <c r="N77" i="14"/>
  <c r="O77" i="14" s="1"/>
  <c r="N52" i="14"/>
  <c r="N47" i="14"/>
  <c r="N54" i="14"/>
  <c r="J54" i="14"/>
  <c r="L54" i="14" s="1"/>
  <c r="J82" i="14"/>
  <c r="L82" i="14" s="1"/>
  <c r="F37" i="14"/>
  <c r="AA37" i="14" s="1"/>
  <c r="J61" i="14"/>
  <c r="K61" i="14" s="1"/>
  <c r="F46" i="14"/>
  <c r="U46" i="14" s="1"/>
  <c r="J79" i="14"/>
  <c r="F49" i="14"/>
  <c r="J80" i="14"/>
  <c r="L80" i="14" s="1"/>
  <c r="F78" i="14"/>
  <c r="N71" i="14"/>
  <c r="N62" i="14"/>
  <c r="N57" i="14"/>
  <c r="N64" i="14"/>
  <c r="P64" i="14" s="1"/>
  <c r="N59" i="14"/>
  <c r="P59" i="14" s="1"/>
  <c r="F56" i="14"/>
  <c r="J56" i="14"/>
  <c r="J63" i="14"/>
  <c r="L63" i="14" s="1"/>
  <c r="F53" i="14"/>
  <c r="H53" i="14" s="1"/>
  <c r="F55" i="14"/>
  <c r="H55" i="14" s="1"/>
  <c r="J81" i="14"/>
  <c r="K81" i="14" s="1"/>
  <c r="F36" i="14"/>
  <c r="U36" i="14" s="1"/>
  <c r="F102" i="14"/>
  <c r="N87" i="14"/>
  <c r="P87" i="14" s="1"/>
  <c r="N78" i="14"/>
  <c r="N42" i="14"/>
  <c r="O42" i="14" s="1"/>
  <c r="N80" i="14"/>
  <c r="N75" i="14"/>
  <c r="J44" i="14"/>
  <c r="L44" i="14" s="1"/>
  <c r="F41" i="14"/>
  <c r="G41" i="14" s="1"/>
  <c r="F44" i="14"/>
  <c r="G44" i="14" s="1"/>
  <c r="F70" i="14"/>
  <c r="F35" i="14"/>
  <c r="H35" i="14" s="1"/>
  <c r="F62" i="14"/>
  <c r="J67" i="14"/>
  <c r="L67" i="14" s="1"/>
  <c r="F627" i="14"/>
  <c r="J37" i="14"/>
  <c r="K37" i="14" s="1"/>
  <c r="N49" i="14"/>
  <c r="P49" i="14" s="1"/>
  <c r="N56" i="14"/>
  <c r="N83" i="14"/>
  <c r="P83" i="14" s="1"/>
  <c r="N74" i="14"/>
  <c r="N53" i="14"/>
  <c r="P53" i="14" s="1"/>
  <c r="J62" i="14"/>
  <c r="L62" i="14" s="1"/>
  <c r="F50" i="14"/>
  <c r="J38" i="14"/>
  <c r="J65" i="14"/>
  <c r="K65" i="14" s="1"/>
  <c r="N66" i="14"/>
  <c r="O66" i="14" s="1"/>
  <c r="J57" i="14"/>
  <c r="G102" i="14"/>
  <c r="F72" i="14"/>
  <c r="H72" i="14" s="1"/>
  <c r="F59" i="14"/>
  <c r="F61" i="14"/>
  <c r="H61" i="14" s="1"/>
  <c r="J68" i="14"/>
  <c r="L68" i="14" s="1"/>
  <c r="N84" i="14"/>
  <c r="P84" i="14" s="1"/>
  <c r="F69" i="14"/>
  <c r="F80" i="14"/>
  <c r="U80" i="14" s="1"/>
  <c r="J71" i="14"/>
  <c r="L71" i="14" s="1"/>
  <c r="N88" i="14"/>
  <c r="P88" i="14" s="1"/>
  <c r="J52" i="14"/>
  <c r="F68" i="14"/>
  <c r="J89" i="14"/>
  <c r="J66" i="14"/>
  <c r="K66" i="14" s="1"/>
  <c r="J64" i="14"/>
  <c r="K64" i="14" s="1"/>
  <c r="J40" i="14"/>
  <c r="P92" i="14"/>
  <c r="O92" i="14"/>
  <c r="J69" i="14"/>
  <c r="L69" i="14" s="1"/>
  <c r="J93" i="14"/>
  <c r="L93" i="14" s="1"/>
  <c r="J74" i="14"/>
  <c r="J76" i="14"/>
  <c r="L76" i="14" s="1"/>
  <c r="F42" i="14"/>
  <c r="N44" i="14"/>
  <c r="N82" i="14"/>
  <c r="O82" i="14" s="1"/>
  <c r="N45" i="14"/>
  <c r="P45" i="14" s="1"/>
  <c r="N51" i="14"/>
  <c r="N73" i="14"/>
  <c r="N79" i="14"/>
  <c r="P79" i="14" s="1"/>
  <c r="N85" i="14"/>
  <c r="P85" i="14" s="1"/>
  <c r="N94" i="14"/>
  <c r="F54" i="14"/>
  <c r="F45" i="14"/>
  <c r="H45" i="14" s="1"/>
  <c r="F74" i="14"/>
  <c r="H74" i="14" s="1"/>
  <c r="J36" i="14"/>
  <c r="L36" i="14" s="1"/>
  <c r="J72" i="14"/>
  <c r="J53" i="14"/>
  <c r="L53" i="14" s="1"/>
  <c r="J60" i="14"/>
  <c r="L60" i="14" s="1"/>
  <c r="F73" i="14"/>
  <c r="F75" i="14"/>
  <c r="F82" i="14"/>
  <c r="J49" i="14"/>
  <c r="L49" i="14" s="1"/>
  <c r="F64" i="14"/>
  <c r="J95" i="14"/>
  <c r="F84" i="14"/>
  <c r="H84" i="14" s="1"/>
  <c r="F77" i="14"/>
  <c r="J91" i="14"/>
  <c r="F40" i="14"/>
  <c r="G40" i="14" s="1"/>
  <c r="F95" i="14"/>
  <c r="U95" i="14" s="1"/>
  <c r="N60" i="14"/>
  <c r="P60" i="14" s="1"/>
  <c r="N39" i="14"/>
  <c r="P39" i="14" s="1"/>
  <c r="N61" i="14"/>
  <c r="P61" i="14" s="1"/>
  <c r="N67" i="14"/>
  <c r="N89" i="14"/>
  <c r="P89" i="14" s="1"/>
  <c r="N95" i="14"/>
  <c r="P95" i="14" s="1"/>
  <c r="N38" i="14"/>
  <c r="O38" i="14" s="1"/>
  <c r="J51" i="14"/>
  <c r="K51" i="14" s="1"/>
  <c r="J77" i="14"/>
  <c r="K77" i="14" s="1"/>
  <c r="F58" i="14"/>
  <c r="F43" i="14"/>
  <c r="J35" i="14"/>
  <c r="J55" i="14"/>
  <c r="K55" i="14" s="1"/>
  <c r="F63" i="14"/>
  <c r="F66" i="14"/>
  <c r="J59" i="14"/>
  <c r="L59" i="14" s="1"/>
  <c r="F90" i="14"/>
  <c r="H90" i="14" s="1"/>
  <c r="F76" i="14"/>
  <c r="G76" i="14" s="1"/>
  <c r="J45" i="14"/>
  <c r="K45" i="14" s="1"/>
  <c r="J83" i="14"/>
  <c r="F88" i="14"/>
  <c r="G88" i="14" s="1"/>
  <c r="F79" i="14"/>
  <c r="X79" i="14" s="1"/>
  <c r="F48" i="14"/>
  <c r="J90" i="14"/>
  <c r="F93" i="14"/>
  <c r="J42" i="14"/>
  <c r="F81" i="14"/>
  <c r="F92" i="14"/>
  <c r="N86" i="14"/>
  <c r="H101" i="14"/>
  <c r="F87" i="14"/>
  <c r="F67" i="14"/>
  <c r="J94" i="14"/>
  <c r="J48" i="14"/>
  <c r="J58" i="14"/>
  <c r="L58" i="14" s="1"/>
  <c r="J43" i="14"/>
  <c r="J47" i="14"/>
  <c r="H89" i="14"/>
  <c r="G89" i="14"/>
  <c r="U89" i="14"/>
  <c r="P63" i="14"/>
  <c r="AM100" i="14"/>
  <c r="J124" i="14" s="1"/>
  <c r="CY100" i="14"/>
  <c r="J188" i="14" s="1"/>
  <c r="AF100" i="14"/>
  <c r="J117" i="14" s="1"/>
  <c r="CR100" i="14"/>
  <c r="J181" i="14" s="1"/>
  <c r="AG100" i="14"/>
  <c r="J118" i="14" s="1"/>
  <c r="CS100" i="14"/>
  <c r="J182" i="14" s="1"/>
  <c r="AH100" i="14"/>
  <c r="J119" i="14" s="1"/>
  <c r="CT100" i="14"/>
  <c r="J183" i="14" s="1"/>
  <c r="AI100" i="14"/>
  <c r="J120" i="14" s="1"/>
  <c r="CU100" i="14"/>
  <c r="J184" i="14" s="1"/>
  <c r="AJ100" i="14"/>
  <c r="J121" i="14" s="1"/>
  <c r="CV100" i="14"/>
  <c r="J185" i="14" s="1"/>
  <c r="AK100" i="14"/>
  <c r="J122" i="14" s="1"/>
  <c r="CW100" i="14"/>
  <c r="J186" i="14" s="1"/>
  <c r="AD100" i="14"/>
  <c r="J115" i="14" s="1"/>
  <c r="CP100" i="14"/>
  <c r="J179" i="14" s="1"/>
  <c r="L95" i="14"/>
  <c r="K95" i="14"/>
  <c r="P51" i="14"/>
  <c r="O51" i="14"/>
  <c r="AA51" i="14"/>
  <c r="P73" i="14"/>
  <c r="O73" i="14"/>
  <c r="L52" i="14"/>
  <c r="K52" i="14"/>
  <c r="N628" i="14"/>
  <c r="A629" i="14"/>
  <c r="G66" i="14"/>
  <c r="H66" i="14"/>
  <c r="U66" i="14"/>
  <c r="AU100" i="14"/>
  <c r="J132" i="14" s="1"/>
  <c r="DG100" i="14"/>
  <c r="J196" i="14" s="1"/>
  <c r="AN100" i="14"/>
  <c r="J125" i="14" s="1"/>
  <c r="CZ100" i="14"/>
  <c r="J189" i="14" s="1"/>
  <c r="AO100" i="14"/>
  <c r="J126" i="14" s="1"/>
  <c r="DA100" i="14"/>
  <c r="J190" i="14" s="1"/>
  <c r="AP100" i="14"/>
  <c r="J127" i="14" s="1"/>
  <c r="DB100" i="14"/>
  <c r="J191" i="14" s="1"/>
  <c r="AQ100" i="14"/>
  <c r="J128" i="14" s="1"/>
  <c r="DC100" i="14"/>
  <c r="J192" i="14" s="1"/>
  <c r="AR100" i="14"/>
  <c r="J129" i="14" s="1"/>
  <c r="DD100" i="14"/>
  <c r="J193" i="14" s="1"/>
  <c r="AS100" i="14"/>
  <c r="J130" i="14" s="1"/>
  <c r="DE100" i="14"/>
  <c r="J194" i="14" s="1"/>
  <c r="AL100" i="14"/>
  <c r="J123" i="14" s="1"/>
  <c r="CX100" i="14"/>
  <c r="J187" i="14" s="1"/>
  <c r="L84" i="14"/>
  <c r="K84" i="14"/>
  <c r="C105" i="14"/>
  <c r="D104" i="14"/>
  <c r="H102" i="14"/>
  <c r="BL627" i="14"/>
  <c r="BD627" i="14"/>
  <c r="AV627" i="14"/>
  <c r="AN627" i="14"/>
  <c r="AF627" i="14"/>
  <c r="X627" i="14"/>
  <c r="P627" i="14"/>
  <c r="BK627" i="14"/>
  <c r="BC627" i="14"/>
  <c r="AU627" i="14"/>
  <c r="AM627" i="14"/>
  <c r="AE627" i="14"/>
  <c r="W627" i="14"/>
  <c r="O627" i="14"/>
  <c r="BJ627" i="14"/>
  <c r="BB627" i="14"/>
  <c r="AT627" i="14"/>
  <c r="AL627" i="14"/>
  <c r="AD627" i="14"/>
  <c r="V627" i="14"/>
  <c r="BI627" i="14"/>
  <c r="BA627" i="14"/>
  <c r="AS627" i="14"/>
  <c r="AK627" i="14"/>
  <c r="AC627" i="14"/>
  <c r="U627" i="14"/>
  <c r="M627" i="14"/>
  <c r="BH627" i="14"/>
  <c r="AZ627" i="14"/>
  <c r="AR627" i="14"/>
  <c r="AJ627" i="14"/>
  <c r="AB627" i="14"/>
  <c r="T627" i="14"/>
  <c r="BG627" i="14"/>
  <c r="AY627" i="14"/>
  <c r="AQ627" i="14"/>
  <c r="AI627" i="14"/>
  <c r="AA627" i="14"/>
  <c r="S627" i="14"/>
  <c r="BF627" i="14"/>
  <c r="AX627" i="14"/>
  <c r="AP627" i="14"/>
  <c r="AH627" i="14"/>
  <c r="Z627" i="14"/>
  <c r="R627" i="14"/>
  <c r="BE627" i="14"/>
  <c r="AW627" i="14"/>
  <c r="AO627" i="14"/>
  <c r="AG627" i="14"/>
  <c r="Y627" i="14"/>
  <c r="Q627" i="14"/>
  <c r="K50" i="14"/>
  <c r="BC100" i="14"/>
  <c r="J140" i="14" s="1"/>
  <c r="DO100" i="14"/>
  <c r="J204" i="14" s="1"/>
  <c r="AV100" i="14"/>
  <c r="J133" i="14" s="1"/>
  <c r="DH100" i="14"/>
  <c r="J197" i="14" s="1"/>
  <c r="AW100" i="14"/>
  <c r="J134" i="14" s="1"/>
  <c r="DI100" i="14"/>
  <c r="J198" i="14" s="1"/>
  <c r="AX100" i="14"/>
  <c r="J135" i="14" s="1"/>
  <c r="DJ100" i="14"/>
  <c r="J199" i="14" s="1"/>
  <c r="AY100" i="14"/>
  <c r="J136" i="14" s="1"/>
  <c r="DK100" i="14"/>
  <c r="J200" i="14" s="1"/>
  <c r="AZ100" i="14"/>
  <c r="J137" i="14" s="1"/>
  <c r="DL100" i="14"/>
  <c r="J201" i="14" s="1"/>
  <c r="BA100" i="14"/>
  <c r="J138" i="14" s="1"/>
  <c r="DM100" i="14"/>
  <c r="J202" i="14" s="1"/>
  <c r="AT100" i="14"/>
  <c r="J131" i="14" s="1"/>
  <c r="DF100" i="14"/>
  <c r="J195" i="14" s="1"/>
  <c r="H627" i="14"/>
  <c r="E103" i="14"/>
  <c r="F103" i="14" s="1"/>
  <c r="P54" i="14"/>
  <c r="O54" i="14"/>
  <c r="L39" i="14"/>
  <c r="K39" i="14"/>
  <c r="H58" i="14"/>
  <c r="G58" i="14"/>
  <c r="U58" i="14"/>
  <c r="G54" i="14"/>
  <c r="U54" i="14"/>
  <c r="H54" i="14"/>
  <c r="G45" i="14"/>
  <c r="U45" i="14"/>
  <c r="H70" i="14"/>
  <c r="G70" i="14"/>
  <c r="U70" i="14"/>
  <c r="BK100" i="14"/>
  <c r="J148" i="14" s="1"/>
  <c r="DW100" i="14"/>
  <c r="J212" i="14" s="1"/>
  <c r="BD100" i="14"/>
  <c r="J141" i="14" s="1"/>
  <c r="DP100" i="14"/>
  <c r="J205" i="14" s="1"/>
  <c r="BE100" i="14"/>
  <c r="J142" i="14" s="1"/>
  <c r="DQ100" i="14"/>
  <c r="J206" i="14" s="1"/>
  <c r="BF100" i="14"/>
  <c r="J143" i="14" s="1"/>
  <c r="DR100" i="14"/>
  <c r="J207" i="14" s="1"/>
  <c r="BG100" i="14"/>
  <c r="J144" i="14" s="1"/>
  <c r="DS100" i="14"/>
  <c r="J208" i="14" s="1"/>
  <c r="BH100" i="14"/>
  <c r="J145" i="14" s="1"/>
  <c r="DT100" i="14"/>
  <c r="J209" i="14" s="1"/>
  <c r="BI100" i="14"/>
  <c r="J146" i="14" s="1"/>
  <c r="DU100" i="14"/>
  <c r="J210" i="14" s="1"/>
  <c r="BB100" i="14"/>
  <c r="J139" i="14" s="1"/>
  <c r="DN100" i="14"/>
  <c r="J203" i="14" s="1"/>
  <c r="P71" i="14"/>
  <c r="O71" i="14"/>
  <c r="AA70" i="14"/>
  <c r="P70" i="14"/>
  <c r="O70" i="14"/>
  <c r="H43" i="14"/>
  <c r="G43" i="14"/>
  <c r="U43" i="14"/>
  <c r="BS100" i="14"/>
  <c r="J156" i="14" s="1"/>
  <c r="EE100" i="14"/>
  <c r="BL100" i="14"/>
  <c r="J149" i="14" s="1"/>
  <c r="DX100" i="14"/>
  <c r="J213" i="14" s="1"/>
  <c r="BM100" i="14"/>
  <c r="J150" i="14" s="1"/>
  <c r="DY100" i="14"/>
  <c r="J214" i="14" s="1"/>
  <c r="BN100" i="14"/>
  <c r="J151" i="14" s="1"/>
  <c r="DZ100" i="14"/>
  <c r="J215" i="14" s="1"/>
  <c r="BO100" i="14"/>
  <c r="J152" i="14" s="1"/>
  <c r="EA100" i="14"/>
  <c r="J216" i="14" s="1"/>
  <c r="BP100" i="14"/>
  <c r="J153" i="14" s="1"/>
  <c r="EB100" i="14"/>
  <c r="J217" i="14" s="1"/>
  <c r="BQ100" i="14"/>
  <c r="J154" i="14" s="1"/>
  <c r="EC100" i="14"/>
  <c r="J218" i="14" s="1"/>
  <c r="BJ100" i="14"/>
  <c r="J147" i="14" s="1"/>
  <c r="DV100" i="14"/>
  <c r="J211" i="14" s="1"/>
  <c r="G627" i="14"/>
  <c r="U38" i="14"/>
  <c r="H38" i="14"/>
  <c r="G38" i="14"/>
  <c r="P65" i="14"/>
  <c r="O65" i="14"/>
  <c r="P80" i="14"/>
  <c r="O80" i="14"/>
  <c r="P43" i="14"/>
  <c r="O43" i="14"/>
  <c r="AA43" i="14"/>
  <c r="L92" i="14"/>
  <c r="K92" i="14"/>
  <c r="H83" i="14"/>
  <c r="G83" i="14"/>
  <c r="U83" i="14"/>
  <c r="H68" i="14"/>
  <c r="G68" i="14"/>
  <c r="U68" i="14"/>
  <c r="L40" i="14"/>
  <c r="K40" i="14"/>
  <c r="X86" i="14"/>
  <c r="CA100" i="14"/>
  <c r="J164" i="14" s="1"/>
  <c r="EM100" i="14"/>
  <c r="J237" i="14" s="1"/>
  <c r="BT100" i="14"/>
  <c r="J157" i="14" s="1"/>
  <c r="EF100" i="14"/>
  <c r="J231" i="14" s="1"/>
  <c r="BU100" i="14"/>
  <c r="J158" i="14" s="1"/>
  <c r="EG100" i="14"/>
  <c r="J232" i="14" s="1"/>
  <c r="BV100" i="14"/>
  <c r="J159" i="14" s="1"/>
  <c r="EH100" i="14"/>
  <c r="J233" i="14" s="1"/>
  <c r="BW100" i="14"/>
  <c r="J160" i="14" s="1"/>
  <c r="EI100" i="14"/>
  <c r="J234" i="14" s="1"/>
  <c r="BX100" i="14"/>
  <c r="J161" i="14" s="1"/>
  <c r="EJ100" i="14"/>
  <c r="J235" i="14" s="1"/>
  <c r="BY100" i="14"/>
  <c r="J162" i="14" s="1"/>
  <c r="EK100" i="14"/>
  <c r="BR100" i="14"/>
  <c r="J155" i="14" s="1"/>
  <c r="ED100" i="14"/>
  <c r="H51" i="14"/>
  <c r="G51" i="14"/>
  <c r="U51" i="14"/>
  <c r="L87" i="14"/>
  <c r="L56" i="14"/>
  <c r="K56" i="14"/>
  <c r="H91" i="14"/>
  <c r="G91" i="14"/>
  <c r="U91" i="14"/>
  <c r="D629" i="14"/>
  <c r="C630" i="14"/>
  <c r="P62" i="14"/>
  <c r="O62" i="14"/>
  <c r="AA68" i="14"/>
  <c r="P68" i="14"/>
  <c r="O68" i="14"/>
  <c r="P37" i="14"/>
  <c r="O37" i="14"/>
  <c r="K57" i="14"/>
  <c r="L57" i="14"/>
  <c r="L79" i="14"/>
  <c r="K79" i="14"/>
  <c r="W100" i="14"/>
  <c r="J108" i="14" s="1"/>
  <c r="CI100" i="14"/>
  <c r="J172" i="14" s="1"/>
  <c r="P100" i="14"/>
  <c r="J101" i="14" s="1"/>
  <c r="CB100" i="14"/>
  <c r="J165" i="14" s="1"/>
  <c r="Q100" i="14"/>
  <c r="J102" i="14" s="1"/>
  <c r="CC100" i="14"/>
  <c r="J166" i="14" s="1"/>
  <c r="R100" i="14"/>
  <c r="J103" i="14" s="1"/>
  <c r="CD100" i="14"/>
  <c r="J167" i="14" s="1"/>
  <c r="S100" i="14"/>
  <c r="J104" i="14" s="1"/>
  <c r="CE100" i="14"/>
  <c r="J168" i="14" s="1"/>
  <c r="T100" i="14"/>
  <c r="J105" i="14" s="1"/>
  <c r="CF100" i="14"/>
  <c r="J169" i="14" s="1"/>
  <c r="U100" i="14"/>
  <c r="J106" i="14" s="1"/>
  <c r="CG100" i="14"/>
  <c r="J170" i="14" s="1"/>
  <c r="BZ100" i="14"/>
  <c r="J163" i="14" s="1"/>
  <c r="EL100" i="14"/>
  <c r="J236" i="14" s="1"/>
  <c r="E628" i="14"/>
  <c r="H628" i="14" s="1"/>
  <c r="AA56" i="14"/>
  <c r="O56" i="14"/>
  <c r="P56" i="14"/>
  <c r="P41" i="14"/>
  <c r="O41" i="14"/>
  <c r="P47" i="14"/>
  <c r="O47" i="14"/>
  <c r="P75" i="14"/>
  <c r="O75" i="14"/>
  <c r="G56" i="14"/>
  <c r="X56" i="14"/>
  <c r="H56" i="14"/>
  <c r="U56" i="14"/>
  <c r="G74" i="14"/>
  <c r="U73" i="14"/>
  <c r="AE100" i="14"/>
  <c r="J116" i="14" s="1"/>
  <c r="CQ100" i="14"/>
  <c r="J180" i="14" s="1"/>
  <c r="X100" i="14"/>
  <c r="J109" i="14" s="1"/>
  <c r="CJ100" i="14"/>
  <c r="J173" i="14" s="1"/>
  <c r="Y100" i="14"/>
  <c r="J110" i="14" s="1"/>
  <c r="CK100" i="14"/>
  <c r="J174" i="14" s="1"/>
  <c r="Z100" i="14"/>
  <c r="J111" i="14" s="1"/>
  <c r="CL100" i="14"/>
  <c r="J175" i="14" s="1"/>
  <c r="AA100" i="14"/>
  <c r="J112" i="14" s="1"/>
  <c r="CM100" i="14"/>
  <c r="J176" i="14" s="1"/>
  <c r="AB100" i="14"/>
  <c r="J113" i="14" s="1"/>
  <c r="CN100" i="14"/>
  <c r="J177" i="14" s="1"/>
  <c r="AC100" i="14"/>
  <c r="J114" i="14" s="1"/>
  <c r="CO100" i="14"/>
  <c r="J178" i="14" s="1"/>
  <c r="V100" i="14"/>
  <c r="J107" i="14" s="1"/>
  <c r="CH100" i="14"/>
  <c r="J171" i="14" s="1"/>
  <c r="D28" i="11"/>
  <c r="G28" i="11" s="1"/>
  <c r="E27" i="11"/>
  <c r="F27" i="11" s="1"/>
  <c r="X62" i="14" l="1"/>
  <c r="AA54" i="14"/>
  <c r="X94" i="14"/>
  <c r="G95" i="14"/>
  <c r="H95" i="14"/>
  <c r="U74" i="14"/>
  <c r="AA62" i="14"/>
  <c r="X95" i="14"/>
  <c r="U62" i="14"/>
  <c r="U52" i="14"/>
  <c r="G62" i="14"/>
  <c r="H52" i="14"/>
  <c r="H62" i="14"/>
  <c r="X91" i="14"/>
  <c r="X52" i="14"/>
  <c r="Z52" i="14" s="1"/>
  <c r="X54" i="14"/>
  <c r="U35" i="14"/>
  <c r="W35" i="14" s="1"/>
  <c r="X92" i="14"/>
  <c r="Z92" i="14" s="1"/>
  <c r="X35" i="14"/>
  <c r="G35" i="14"/>
  <c r="U72" i="14"/>
  <c r="G72" i="14"/>
  <c r="O60" i="14"/>
  <c r="U94" i="14"/>
  <c r="G94" i="14"/>
  <c r="AA72" i="14"/>
  <c r="K63" i="14"/>
  <c r="X63" i="14"/>
  <c r="AA94" i="14"/>
  <c r="O72" i="14"/>
  <c r="P72" i="14"/>
  <c r="K54" i="14"/>
  <c r="AA78" i="14"/>
  <c r="AB78" i="14" s="1"/>
  <c r="K62" i="14"/>
  <c r="X78" i="14"/>
  <c r="I102" i="14"/>
  <c r="AA52" i="14"/>
  <c r="AA74" i="14"/>
  <c r="X51" i="14"/>
  <c r="O74" i="14"/>
  <c r="P74" i="14"/>
  <c r="K80" i="14"/>
  <c r="K71" i="14"/>
  <c r="O78" i="14"/>
  <c r="P78" i="14"/>
  <c r="X83" i="14"/>
  <c r="Z83" i="14" s="1"/>
  <c r="AA91" i="14"/>
  <c r="AC91" i="14" s="1"/>
  <c r="O91" i="14"/>
  <c r="X50" i="14"/>
  <c r="Z50" i="14" s="1"/>
  <c r="X59" i="14"/>
  <c r="Z59" i="14" s="1"/>
  <c r="U50" i="14"/>
  <c r="W50" i="14" s="1"/>
  <c r="U59" i="14"/>
  <c r="U60" i="14"/>
  <c r="W60" i="14" s="1"/>
  <c r="G59" i="14"/>
  <c r="H60" i="14"/>
  <c r="H59" i="14"/>
  <c r="K86" i="14"/>
  <c r="AA75" i="14"/>
  <c r="AB75" i="14" s="1"/>
  <c r="K67" i="14"/>
  <c r="H50" i="14"/>
  <c r="G50" i="14"/>
  <c r="AA40" i="14"/>
  <c r="AC40" i="14" s="1"/>
  <c r="P52" i="14"/>
  <c r="I626" i="14"/>
  <c r="O52" i="14"/>
  <c r="AA35" i="14"/>
  <c r="AC35" i="14" s="1"/>
  <c r="U44" i="14"/>
  <c r="V44" i="14" s="1"/>
  <c r="O35" i="14"/>
  <c r="H44" i="14"/>
  <c r="AA66" i="14"/>
  <c r="P40" i="14"/>
  <c r="O40" i="14"/>
  <c r="P66" i="14"/>
  <c r="AA59" i="14"/>
  <c r="AC59" i="14" s="1"/>
  <c r="O59" i="14"/>
  <c r="O94" i="14"/>
  <c r="AA44" i="14"/>
  <c r="AB44" i="14" s="1"/>
  <c r="P50" i="14"/>
  <c r="AA45" i="14"/>
  <c r="AC45" i="14" s="1"/>
  <c r="AA50" i="14"/>
  <c r="AB50" i="14" s="1"/>
  <c r="AA93" i="14"/>
  <c r="AC93" i="14" s="1"/>
  <c r="O45" i="14"/>
  <c r="X72" i="14"/>
  <c r="Z72" i="14" s="1"/>
  <c r="AA53" i="14"/>
  <c r="O93" i="14"/>
  <c r="O53" i="14"/>
  <c r="K46" i="14"/>
  <c r="O88" i="14"/>
  <c r="AA86" i="14"/>
  <c r="AB86" i="14" s="1"/>
  <c r="U86" i="14"/>
  <c r="W86" i="14" s="1"/>
  <c r="G86" i="14"/>
  <c r="U78" i="14"/>
  <c r="V78" i="14" s="1"/>
  <c r="P42" i="14"/>
  <c r="G78" i="14"/>
  <c r="H78" i="14"/>
  <c r="AA42" i="14"/>
  <c r="AC42" i="14" s="1"/>
  <c r="X39" i="14"/>
  <c r="Z39" i="14" s="1"/>
  <c r="U39" i="14"/>
  <c r="V39" i="14" s="1"/>
  <c r="G39" i="14"/>
  <c r="H39" i="14"/>
  <c r="O36" i="14"/>
  <c r="K85" i="14"/>
  <c r="I101" i="14"/>
  <c r="P82" i="14"/>
  <c r="AA82" i="14"/>
  <c r="AB82" i="14" s="1"/>
  <c r="L51" i="14"/>
  <c r="AA60" i="14"/>
  <c r="AC60" i="14" s="1"/>
  <c r="AA39" i="14"/>
  <c r="AB39" i="14" s="1"/>
  <c r="O39" i="14"/>
  <c r="K69" i="14"/>
  <c r="U53" i="14"/>
  <c r="V53" i="14" s="1"/>
  <c r="G53" i="14"/>
  <c r="X82" i="14"/>
  <c r="Z82" i="14" s="1"/>
  <c r="AA41" i="14"/>
  <c r="AC41" i="14" s="1"/>
  <c r="O69" i="14"/>
  <c r="X49" i="14"/>
  <c r="AA48" i="14"/>
  <c r="AC48" i="14" s="1"/>
  <c r="K82" i="14"/>
  <c r="AA69" i="14"/>
  <c r="P58" i="14"/>
  <c r="G80" i="14"/>
  <c r="AA58" i="14"/>
  <c r="AB58" i="14" s="1"/>
  <c r="H80" i="14"/>
  <c r="AA87" i="14"/>
  <c r="AB87" i="14" s="1"/>
  <c r="X80" i="14"/>
  <c r="Z80" i="14" s="1"/>
  <c r="AA38" i="14"/>
  <c r="AB38" i="14" s="1"/>
  <c r="O87" i="14"/>
  <c r="P48" i="14"/>
  <c r="O48" i="14"/>
  <c r="U75" i="14"/>
  <c r="W75" i="14" s="1"/>
  <c r="G75" i="14"/>
  <c r="H75" i="14"/>
  <c r="AA83" i="14"/>
  <c r="AC83" i="14" s="1"/>
  <c r="U49" i="14"/>
  <c r="W49" i="14" s="1"/>
  <c r="O83" i="14"/>
  <c r="O44" i="14"/>
  <c r="K78" i="14"/>
  <c r="G49" i="14"/>
  <c r="P44" i="14"/>
  <c r="AA80" i="14"/>
  <c r="AB80" i="14" s="1"/>
  <c r="H49" i="14"/>
  <c r="P38" i="14"/>
  <c r="AA73" i="14"/>
  <c r="AC73" i="14" s="1"/>
  <c r="X57" i="14"/>
  <c r="Z57" i="14" s="1"/>
  <c r="I627" i="14"/>
  <c r="U37" i="14"/>
  <c r="W37" i="14" s="1"/>
  <c r="U47" i="14"/>
  <c r="W47" i="14" s="1"/>
  <c r="G37" i="14"/>
  <c r="AA47" i="14"/>
  <c r="AC47" i="14" s="1"/>
  <c r="G47" i="14"/>
  <c r="K58" i="14"/>
  <c r="X58" i="14"/>
  <c r="Z58" i="14" s="1"/>
  <c r="H37" i="14"/>
  <c r="K72" i="14"/>
  <c r="L72" i="14"/>
  <c r="K93" i="14"/>
  <c r="U55" i="14"/>
  <c r="W55" i="14" s="1"/>
  <c r="L41" i="14"/>
  <c r="U61" i="14"/>
  <c r="W61" i="14" s="1"/>
  <c r="G55" i="14"/>
  <c r="G61" i="14"/>
  <c r="AA61" i="14"/>
  <c r="AC61" i="14" s="1"/>
  <c r="X45" i="14"/>
  <c r="Z45" i="14" s="1"/>
  <c r="O61" i="14"/>
  <c r="U57" i="14"/>
  <c r="W57" i="14" s="1"/>
  <c r="G57" i="14"/>
  <c r="X47" i="14"/>
  <c r="Y47" i="14" s="1"/>
  <c r="K59" i="14"/>
  <c r="J27" i="11"/>
  <c r="K27" i="11" s="1"/>
  <c r="H27" i="11"/>
  <c r="I27" i="11" s="1"/>
  <c r="X40" i="14"/>
  <c r="Z40" i="14" s="1"/>
  <c r="X43" i="14"/>
  <c r="Y43" i="14" s="1"/>
  <c r="X89" i="14"/>
  <c r="Z89" i="14" s="1"/>
  <c r="X38" i="14"/>
  <c r="Z38" i="14" s="1"/>
  <c r="AA57" i="14"/>
  <c r="AC57" i="14" s="1"/>
  <c r="X77" i="14"/>
  <c r="Y77" i="14" s="1"/>
  <c r="AA46" i="14"/>
  <c r="AC46" i="14" s="1"/>
  <c r="G46" i="14"/>
  <c r="H41" i="14"/>
  <c r="AA67" i="14"/>
  <c r="X74" i="14"/>
  <c r="Z74" i="14" s="1"/>
  <c r="AA64" i="14"/>
  <c r="AB64" i="14" s="1"/>
  <c r="X60" i="14"/>
  <c r="Z60" i="14" s="1"/>
  <c r="G85" i="14"/>
  <c r="L70" i="14"/>
  <c r="L66" i="14"/>
  <c r="P77" i="14"/>
  <c r="H88" i="14"/>
  <c r="X36" i="14"/>
  <c r="Z36" i="14" s="1"/>
  <c r="AA76" i="14"/>
  <c r="AB76" i="14" s="1"/>
  <c r="K76" i="14"/>
  <c r="X55" i="14"/>
  <c r="Y55" i="14" s="1"/>
  <c r="H85" i="14"/>
  <c r="O76" i="14"/>
  <c r="AA89" i="14"/>
  <c r="AC89" i="14" s="1"/>
  <c r="X88" i="14"/>
  <c r="X41" i="14"/>
  <c r="Z41" i="14" s="1"/>
  <c r="X85" i="14"/>
  <c r="Z85" i="14" s="1"/>
  <c r="P76" i="14"/>
  <c r="O89" i="14"/>
  <c r="L65" i="14"/>
  <c r="AA88" i="14"/>
  <c r="AB88" i="14" s="1"/>
  <c r="U77" i="14"/>
  <c r="W77" i="14" s="1"/>
  <c r="AA85" i="14"/>
  <c r="AC85" i="14" s="1"/>
  <c r="X75" i="14"/>
  <c r="Z75" i="14" s="1"/>
  <c r="O84" i="14"/>
  <c r="AA49" i="14"/>
  <c r="AB49" i="14" s="1"/>
  <c r="G77" i="14"/>
  <c r="X70" i="14"/>
  <c r="Y70" i="14" s="1"/>
  <c r="O85" i="14"/>
  <c r="L55" i="14"/>
  <c r="G36" i="14"/>
  <c r="O49" i="14"/>
  <c r="H77" i="14"/>
  <c r="H46" i="14"/>
  <c r="K36" i="14"/>
  <c r="X67" i="14"/>
  <c r="Y67" i="14" s="1"/>
  <c r="K60" i="14"/>
  <c r="H36" i="14"/>
  <c r="P46" i="14"/>
  <c r="K88" i="14"/>
  <c r="O64" i="14"/>
  <c r="AA36" i="14"/>
  <c r="AB36" i="14" s="1"/>
  <c r="X46" i="14"/>
  <c r="Z46" i="14" s="1"/>
  <c r="AA77" i="14"/>
  <c r="AB77" i="14" s="1"/>
  <c r="U88" i="14"/>
  <c r="W88" i="14" s="1"/>
  <c r="X66" i="14"/>
  <c r="Z66" i="14" s="1"/>
  <c r="U41" i="14"/>
  <c r="V41" i="14" s="1"/>
  <c r="K75" i="14"/>
  <c r="U40" i="14"/>
  <c r="V40" i="14" s="1"/>
  <c r="H40" i="14"/>
  <c r="X76" i="14"/>
  <c r="Z76" i="14" s="1"/>
  <c r="X53" i="14"/>
  <c r="Y53" i="14" s="1"/>
  <c r="K89" i="14"/>
  <c r="K38" i="14"/>
  <c r="L81" i="14"/>
  <c r="K73" i="14"/>
  <c r="P67" i="14"/>
  <c r="P57" i="14"/>
  <c r="AA81" i="14"/>
  <c r="AB81" i="14" s="1"/>
  <c r="X71" i="14"/>
  <c r="Y71" i="14" s="1"/>
  <c r="X65" i="14"/>
  <c r="Z65" i="14" s="1"/>
  <c r="AA90" i="14"/>
  <c r="AB90" i="14" s="1"/>
  <c r="X84" i="14"/>
  <c r="Z84" i="14" s="1"/>
  <c r="X61" i="14"/>
  <c r="Y61" i="14" s="1"/>
  <c r="O81" i="14"/>
  <c r="K35" i="14"/>
  <c r="L61" i="14"/>
  <c r="O67" i="14"/>
  <c r="O57" i="14"/>
  <c r="X37" i="14"/>
  <c r="Z37" i="14" s="1"/>
  <c r="L89" i="14"/>
  <c r="L38" i="14"/>
  <c r="K74" i="14"/>
  <c r="L37" i="14"/>
  <c r="O79" i="14"/>
  <c r="X81" i="14"/>
  <c r="Z81" i="14" s="1"/>
  <c r="L43" i="14"/>
  <c r="K53" i="14"/>
  <c r="O90" i="14"/>
  <c r="X44" i="14"/>
  <c r="Y44" i="14" s="1"/>
  <c r="L74" i="14"/>
  <c r="K44" i="14"/>
  <c r="K43" i="14"/>
  <c r="P90" i="14"/>
  <c r="X68" i="14"/>
  <c r="Z68" i="14" s="1"/>
  <c r="AA84" i="14"/>
  <c r="AB84" i="14" s="1"/>
  <c r="AA71" i="14"/>
  <c r="AB71" i="14" s="1"/>
  <c r="AA55" i="14"/>
  <c r="AC55" i="14" s="1"/>
  <c r="U71" i="14"/>
  <c r="W71" i="14" s="1"/>
  <c r="U65" i="14"/>
  <c r="W65" i="14" s="1"/>
  <c r="U84" i="14"/>
  <c r="W84" i="14" s="1"/>
  <c r="O55" i="14"/>
  <c r="G71" i="14"/>
  <c r="G65" i="14"/>
  <c r="G84" i="14"/>
  <c r="AA65" i="14"/>
  <c r="AC65" i="14" s="1"/>
  <c r="H71" i="14"/>
  <c r="K68" i="14"/>
  <c r="H65" i="14"/>
  <c r="L35" i="14"/>
  <c r="U76" i="14"/>
  <c r="W76" i="14" s="1"/>
  <c r="L64" i="14"/>
  <c r="X69" i="14"/>
  <c r="Z69" i="14" s="1"/>
  <c r="G73" i="14"/>
  <c r="P94" i="14"/>
  <c r="H73" i="14"/>
  <c r="K91" i="14"/>
  <c r="X73" i="14"/>
  <c r="Y73" i="14" s="1"/>
  <c r="L91" i="14"/>
  <c r="AA95" i="14"/>
  <c r="AC95" i="14" s="1"/>
  <c r="U69" i="14"/>
  <c r="V69" i="14" s="1"/>
  <c r="O95" i="14"/>
  <c r="X64" i="14"/>
  <c r="Y64" i="14" s="1"/>
  <c r="G69" i="14"/>
  <c r="H69" i="14"/>
  <c r="L77" i="14"/>
  <c r="X42" i="14"/>
  <c r="Z42" i="14" s="1"/>
  <c r="H103" i="14"/>
  <c r="U79" i="14"/>
  <c r="W79" i="14" s="1"/>
  <c r="AA79" i="14"/>
  <c r="AC79" i="14" s="1"/>
  <c r="H76" i="14"/>
  <c r="AA63" i="14"/>
  <c r="AC63" i="14" s="1"/>
  <c r="G79" i="14"/>
  <c r="U63" i="14"/>
  <c r="V63" i="14" s="1"/>
  <c r="H79" i="14"/>
  <c r="U42" i="14"/>
  <c r="V42" i="14" s="1"/>
  <c r="G63" i="14"/>
  <c r="G42" i="14"/>
  <c r="H63" i="14"/>
  <c r="H42" i="14"/>
  <c r="X90" i="14"/>
  <c r="Y90" i="14" s="1"/>
  <c r="K49" i="14"/>
  <c r="U90" i="14"/>
  <c r="W90" i="14" s="1"/>
  <c r="F628" i="14"/>
  <c r="G90" i="14"/>
  <c r="G103" i="14"/>
  <c r="L45" i="14"/>
  <c r="K101" i="14"/>
  <c r="HN362" i="14" s="1"/>
  <c r="H67" i="14"/>
  <c r="G67" i="14"/>
  <c r="U67" i="14"/>
  <c r="L42" i="14"/>
  <c r="K42" i="14"/>
  <c r="K83" i="14"/>
  <c r="L83" i="14"/>
  <c r="K47" i="14"/>
  <c r="L47" i="14"/>
  <c r="U87" i="14"/>
  <c r="G87" i="14"/>
  <c r="H87" i="14"/>
  <c r="X93" i="14"/>
  <c r="G93" i="14"/>
  <c r="U93" i="14"/>
  <c r="H93" i="14"/>
  <c r="H64" i="14"/>
  <c r="G64" i="14"/>
  <c r="U64" i="14"/>
  <c r="P86" i="14"/>
  <c r="O86" i="14"/>
  <c r="L90" i="14"/>
  <c r="K90" i="14"/>
  <c r="X87" i="14"/>
  <c r="U92" i="14"/>
  <c r="G92" i="14"/>
  <c r="H92" i="14"/>
  <c r="U48" i="14"/>
  <c r="G48" i="14"/>
  <c r="H48" i="14"/>
  <c r="X48" i="14"/>
  <c r="H82" i="14"/>
  <c r="U82" i="14"/>
  <c r="G82" i="14"/>
  <c r="AA92" i="14"/>
  <c r="L48" i="14"/>
  <c r="K48" i="14"/>
  <c r="G81" i="14"/>
  <c r="U81" i="14"/>
  <c r="H81" i="14"/>
  <c r="L94" i="14"/>
  <c r="K94" i="14"/>
  <c r="G628" i="14"/>
  <c r="W52" i="14"/>
  <c r="V52" i="14"/>
  <c r="AC75" i="14"/>
  <c r="W36" i="14"/>
  <c r="V36" i="14"/>
  <c r="D630" i="14"/>
  <c r="C631" i="14"/>
  <c r="J229" i="14"/>
  <c r="J227" i="14"/>
  <c r="J225" i="14"/>
  <c r="J223" i="14"/>
  <c r="J219" i="14"/>
  <c r="W83" i="14"/>
  <c r="V83" i="14"/>
  <c r="Y49" i="14"/>
  <c r="Z49" i="14"/>
  <c r="Y58" i="14"/>
  <c r="W80" i="14"/>
  <c r="V80" i="14"/>
  <c r="W95" i="14"/>
  <c r="V95" i="14"/>
  <c r="W66" i="14"/>
  <c r="V66" i="14"/>
  <c r="W73" i="14"/>
  <c r="V73" i="14"/>
  <c r="AB56" i="14"/>
  <c r="AC56" i="14"/>
  <c r="E629" i="14"/>
  <c r="G629" i="14" s="1"/>
  <c r="F629" i="14"/>
  <c r="AB52" i="14"/>
  <c r="AC52" i="14"/>
  <c r="W94" i="14"/>
  <c r="V94" i="14"/>
  <c r="AB54" i="14"/>
  <c r="AC54" i="14"/>
  <c r="AC51" i="14"/>
  <c r="AB51" i="14"/>
  <c r="AC82" i="14"/>
  <c r="W91" i="14"/>
  <c r="V91" i="14"/>
  <c r="W38" i="14"/>
  <c r="V38" i="14"/>
  <c r="J230" i="14"/>
  <c r="J228" i="14"/>
  <c r="J226" i="14"/>
  <c r="J224" i="14"/>
  <c r="J222" i="14"/>
  <c r="J220" i="14"/>
  <c r="N629" i="14"/>
  <c r="A630" i="14"/>
  <c r="AB72" i="14"/>
  <c r="AC72" i="14"/>
  <c r="W74" i="14"/>
  <c r="V74" i="14"/>
  <c r="AC53" i="14"/>
  <c r="AB53" i="14"/>
  <c r="Y83" i="14"/>
  <c r="AB70" i="14"/>
  <c r="AC70" i="14"/>
  <c r="W46" i="14"/>
  <c r="V46" i="14"/>
  <c r="Z95" i="14"/>
  <c r="Y95" i="14"/>
  <c r="Z88" i="14"/>
  <c r="Y88" i="14"/>
  <c r="BL628" i="14"/>
  <c r="BD628" i="14"/>
  <c r="AV628" i="14"/>
  <c r="AN628" i="14"/>
  <c r="AF628" i="14"/>
  <c r="X628" i="14"/>
  <c r="P628" i="14"/>
  <c r="BK628" i="14"/>
  <c r="BC628" i="14"/>
  <c r="AU628" i="14"/>
  <c r="AM628" i="14"/>
  <c r="AE628" i="14"/>
  <c r="W628" i="14"/>
  <c r="O628" i="14"/>
  <c r="BJ628" i="14"/>
  <c r="BB628" i="14"/>
  <c r="AT628" i="14"/>
  <c r="AL628" i="14"/>
  <c r="AD628" i="14"/>
  <c r="V628" i="14"/>
  <c r="BI628" i="14"/>
  <c r="BA628" i="14"/>
  <c r="AS628" i="14"/>
  <c r="AK628" i="14"/>
  <c r="AC628" i="14"/>
  <c r="U628" i="14"/>
  <c r="M628" i="14"/>
  <c r="BH628" i="14"/>
  <c r="AZ628" i="14"/>
  <c r="AR628" i="14"/>
  <c r="AJ628" i="14"/>
  <c r="AB628" i="14"/>
  <c r="T628" i="14"/>
  <c r="BG628" i="14"/>
  <c r="AY628" i="14"/>
  <c r="AQ628" i="14"/>
  <c r="AI628" i="14"/>
  <c r="AA628" i="14"/>
  <c r="S628" i="14"/>
  <c r="BF628" i="14"/>
  <c r="AX628" i="14"/>
  <c r="AP628" i="14"/>
  <c r="AH628" i="14"/>
  <c r="Z628" i="14"/>
  <c r="R628" i="14"/>
  <c r="BE628" i="14"/>
  <c r="AW628" i="14"/>
  <c r="AO628" i="14"/>
  <c r="AG628" i="14"/>
  <c r="Y628" i="14"/>
  <c r="Q628" i="14"/>
  <c r="W89" i="14"/>
  <c r="V89" i="14"/>
  <c r="W56" i="14"/>
  <c r="V56" i="14"/>
  <c r="AC37" i="14"/>
  <c r="AB37" i="14"/>
  <c r="AB68" i="14"/>
  <c r="AC68" i="14"/>
  <c r="W51" i="14"/>
  <c r="V51" i="14"/>
  <c r="W68" i="14"/>
  <c r="V68" i="14"/>
  <c r="W62" i="14"/>
  <c r="V62" i="14"/>
  <c r="Z54" i="14"/>
  <c r="Y54" i="14"/>
  <c r="Z94" i="14"/>
  <c r="Y94" i="14"/>
  <c r="E104" i="14"/>
  <c r="H104" i="14" s="1"/>
  <c r="Z63" i="14"/>
  <c r="Y63" i="14"/>
  <c r="AC69" i="14"/>
  <c r="AB69" i="14"/>
  <c r="Z91" i="14"/>
  <c r="Y91" i="14"/>
  <c r="Z86" i="14"/>
  <c r="Y86" i="14"/>
  <c r="W70" i="14"/>
  <c r="V70" i="14"/>
  <c r="W54" i="14"/>
  <c r="V54" i="14"/>
  <c r="W58" i="14"/>
  <c r="V58" i="14"/>
  <c r="K102" i="14"/>
  <c r="D105" i="14"/>
  <c r="C106" i="14"/>
  <c r="AB66" i="14"/>
  <c r="AC66" i="14"/>
  <c r="Z56" i="14"/>
  <c r="Y56" i="14"/>
  <c r="AC78" i="14"/>
  <c r="AC43" i="14"/>
  <c r="AB43" i="14"/>
  <c r="AB74" i="14"/>
  <c r="AC74" i="14"/>
  <c r="Z78" i="14"/>
  <c r="Y78" i="14"/>
  <c r="W85" i="14"/>
  <c r="V85" i="14"/>
  <c r="W72" i="14"/>
  <c r="V72" i="14"/>
  <c r="Y35" i="14"/>
  <c r="Z35" i="14"/>
  <c r="AB62" i="14"/>
  <c r="AC62" i="14"/>
  <c r="Z51" i="14"/>
  <c r="Y51" i="14"/>
  <c r="Z62" i="14"/>
  <c r="Y62" i="14"/>
  <c r="W59" i="14"/>
  <c r="V59" i="14"/>
  <c r="W43" i="14"/>
  <c r="V43" i="14"/>
  <c r="W45" i="14"/>
  <c r="V45" i="14"/>
  <c r="AC67" i="14"/>
  <c r="AB67" i="14"/>
  <c r="Z79" i="14"/>
  <c r="Y79" i="14"/>
  <c r="AB94" i="14"/>
  <c r="AC94" i="14"/>
  <c r="D29" i="11"/>
  <c r="G29" i="11" s="1"/>
  <c r="E28" i="11"/>
  <c r="F28" i="11" s="1"/>
  <c r="AB45" i="14" l="1"/>
  <c r="Y52" i="14"/>
  <c r="AB91" i="14"/>
  <c r="Y92" i="14"/>
  <c r="V35" i="14"/>
  <c r="Y84" i="14"/>
  <c r="AC86" i="14"/>
  <c r="W44" i="14"/>
  <c r="AB40" i="14"/>
  <c r="Y50" i="14"/>
  <c r="V50" i="14"/>
  <c r="Y45" i="14"/>
  <c r="Y72" i="14"/>
  <c r="V47" i="14"/>
  <c r="W41" i="14"/>
  <c r="AB61" i="14"/>
  <c r="Y59" i="14"/>
  <c r="V37" i="14"/>
  <c r="W39" i="14"/>
  <c r="AB41" i="14"/>
  <c r="V75" i="14"/>
  <c r="AB35" i="14"/>
  <c r="AB83" i="14"/>
  <c r="V60" i="14"/>
  <c r="Y39" i="14"/>
  <c r="Y82" i="14"/>
  <c r="AB93" i="14"/>
  <c r="AC50" i="14"/>
  <c r="AB42" i="14"/>
  <c r="AB46" i="14"/>
  <c r="AB59" i="14"/>
  <c r="V55" i="14"/>
  <c r="AC44" i="14"/>
  <c r="Y80" i="14"/>
  <c r="AB60" i="14"/>
  <c r="AC80" i="14"/>
  <c r="W78" i="14"/>
  <c r="AC87" i="14"/>
  <c r="AC39" i="14"/>
  <c r="V86" i="14"/>
  <c r="AC38" i="14"/>
  <c r="W53" i="14"/>
  <c r="Z55" i="14"/>
  <c r="Y57" i="14"/>
  <c r="Z77" i="14"/>
  <c r="AB73" i="14"/>
  <c r="AB85" i="14"/>
  <c r="AB48" i="14"/>
  <c r="AB47" i="14"/>
  <c r="V49" i="14"/>
  <c r="V57" i="14"/>
  <c r="AC88" i="14"/>
  <c r="AC58" i="14"/>
  <c r="Z47" i="14"/>
  <c r="Z43" i="14"/>
  <c r="V61" i="14"/>
  <c r="Y74" i="14"/>
  <c r="Z70" i="14"/>
  <c r="V88" i="14"/>
  <c r="Y40" i="14"/>
  <c r="V77" i="14"/>
  <c r="AC77" i="14"/>
  <c r="Z53" i="14"/>
  <c r="Y37" i="14"/>
  <c r="Y36" i="14"/>
  <c r="Y41" i="14"/>
  <c r="W69" i="14"/>
  <c r="Z67" i="14"/>
  <c r="AB57" i="14"/>
  <c r="Y89" i="14"/>
  <c r="Y75" i="14"/>
  <c r="Y38" i="14"/>
  <c r="Y76" i="14"/>
  <c r="AC81" i="14"/>
  <c r="J28" i="11"/>
  <c r="K28" i="11" s="1"/>
  <c r="H28" i="11"/>
  <c r="I28" i="11" s="1"/>
  <c r="H629" i="14"/>
  <c r="I629" i="14" s="1"/>
  <c r="Y65" i="14"/>
  <c r="Y60" i="14"/>
  <c r="AC36" i="14"/>
  <c r="AC49" i="14"/>
  <c r="W40" i="14"/>
  <c r="AC64" i="14"/>
  <c r="AC76" i="14"/>
  <c r="Y85" i="14"/>
  <c r="Y46" i="14"/>
  <c r="AC84" i="14"/>
  <c r="Y66" i="14"/>
  <c r="AB89" i="14"/>
  <c r="AB55" i="14"/>
  <c r="Z44" i="14"/>
  <c r="Z61" i="14"/>
  <c r="V79" i="14"/>
  <c r="AC71" i="14"/>
  <c r="Y81" i="14"/>
  <c r="Z71" i="14"/>
  <c r="V65" i="14"/>
  <c r="AC90" i="14"/>
  <c r="AB79" i="14"/>
  <c r="V84" i="14"/>
  <c r="Z64" i="14"/>
  <c r="Y68" i="14"/>
  <c r="V76" i="14"/>
  <c r="AB65" i="14"/>
  <c r="V71" i="14"/>
  <c r="Z73" i="14"/>
  <c r="I103" i="14"/>
  <c r="K103" i="14" s="1"/>
  <c r="IN364" i="14" s="1"/>
  <c r="AB95" i="14"/>
  <c r="W63" i="14"/>
  <c r="Y69" i="14"/>
  <c r="I628" i="14"/>
  <c r="AB63" i="14"/>
  <c r="V90" i="14"/>
  <c r="Z90" i="14"/>
  <c r="W42" i="14"/>
  <c r="Y42" i="14"/>
  <c r="IU362" i="14"/>
  <c r="FD362" i="14"/>
  <c r="AH362" i="14"/>
  <c r="HQ362" i="14"/>
  <c r="FH362" i="14"/>
  <c r="AJ362" i="14"/>
  <c r="AK362" i="14"/>
  <c r="HG362" i="14"/>
  <c r="CT362" i="14"/>
  <c r="HU362" i="14"/>
  <c r="HW362" i="14"/>
  <c r="FF362" i="14"/>
  <c r="AL362" i="14"/>
  <c r="AF362" i="14"/>
  <c r="AI362" i="14"/>
  <c r="CX362" i="14"/>
  <c r="CR362" i="14"/>
  <c r="HS362" i="14"/>
  <c r="FJ362" i="14"/>
  <c r="AG362" i="14"/>
  <c r="CV362" i="14"/>
  <c r="HP362" i="14"/>
  <c r="HR362" i="14"/>
  <c r="HT362" i="14"/>
  <c r="HV362" i="14"/>
  <c r="GQ362" i="14"/>
  <c r="CS362" i="14"/>
  <c r="CU362" i="14"/>
  <c r="CW362" i="14"/>
  <c r="FE362" i="14"/>
  <c r="FG362" i="14"/>
  <c r="FI362" i="14"/>
  <c r="G104" i="14"/>
  <c r="Z87" i="14"/>
  <c r="Y87" i="14"/>
  <c r="BC362" i="14"/>
  <c r="O362" i="14"/>
  <c r="AE362" i="14"/>
  <c r="AU362" i="14"/>
  <c r="AN362" i="14"/>
  <c r="CZ362" i="14"/>
  <c r="FL362" i="14"/>
  <c r="HX362" i="14"/>
  <c r="AO362" i="14"/>
  <c r="DA362" i="14"/>
  <c r="FM362" i="14"/>
  <c r="HY362" i="14"/>
  <c r="AP362" i="14"/>
  <c r="DB362" i="14"/>
  <c r="FN362" i="14"/>
  <c r="HZ362" i="14"/>
  <c r="AQ362" i="14"/>
  <c r="DC362" i="14"/>
  <c r="FO362" i="14"/>
  <c r="IA362" i="14"/>
  <c r="AR362" i="14"/>
  <c r="DD362" i="14"/>
  <c r="FP362" i="14"/>
  <c r="IB362" i="14"/>
  <c r="AS362" i="14"/>
  <c r="DE362" i="14"/>
  <c r="FQ362" i="14"/>
  <c r="IC362" i="14"/>
  <c r="AT362" i="14"/>
  <c r="DF362" i="14"/>
  <c r="FR362" i="14"/>
  <c r="ID362" i="14"/>
  <c r="W81" i="14"/>
  <c r="V81" i="14"/>
  <c r="Z48" i="14"/>
  <c r="Y48" i="14"/>
  <c r="W93" i="14"/>
  <c r="V93" i="14"/>
  <c r="DO362" i="14"/>
  <c r="CA362" i="14"/>
  <c r="CQ362" i="14"/>
  <c r="DG362" i="14"/>
  <c r="AV362" i="14"/>
  <c r="DH362" i="14"/>
  <c r="FT362" i="14"/>
  <c r="IF362" i="14"/>
  <c r="AW362" i="14"/>
  <c r="DI362" i="14"/>
  <c r="FU362" i="14"/>
  <c r="IG362" i="14"/>
  <c r="AX362" i="14"/>
  <c r="DJ362" i="14"/>
  <c r="FV362" i="14"/>
  <c r="IH362" i="14"/>
  <c r="AY362" i="14"/>
  <c r="DK362" i="14"/>
  <c r="FW362" i="14"/>
  <c r="II362" i="14"/>
  <c r="AZ362" i="14"/>
  <c r="DL362" i="14"/>
  <c r="FX362" i="14"/>
  <c r="IJ362" i="14"/>
  <c r="BA362" i="14"/>
  <c r="DM362" i="14"/>
  <c r="FY362" i="14"/>
  <c r="IK362" i="14"/>
  <c r="BB362" i="14"/>
  <c r="DN362" i="14"/>
  <c r="FZ362" i="14"/>
  <c r="IL362" i="14"/>
  <c r="GA362" i="14"/>
  <c r="EM362" i="14"/>
  <c r="FC362" i="14"/>
  <c r="FS362" i="14"/>
  <c r="BD362" i="14"/>
  <c r="DP362" i="14"/>
  <c r="GB362" i="14"/>
  <c r="IN362" i="14"/>
  <c r="BE362" i="14"/>
  <c r="DQ362" i="14"/>
  <c r="GC362" i="14"/>
  <c r="IO362" i="14"/>
  <c r="BF362" i="14"/>
  <c r="DR362" i="14"/>
  <c r="GD362" i="14"/>
  <c r="IP362" i="14"/>
  <c r="BG362" i="14"/>
  <c r="DS362" i="14"/>
  <c r="GE362" i="14"/>
  <c r="IQ362" i="14"/>
  <c r="BH362" i="14"/>
  <c r="DT362" i="14"/>
  <c r="GF362" i="14"/>
  <c r="IR362" i="14"/>
  <c r="BI362" i="14"/>
  <c r="DU362" i="14"/>
  <c r="GG362" i="14"/>
  <c r="IS362" i="14"/>
  <c r="BJ362" i="14"/>
  <c r="DV362" i="14"/>
  <c r="GH362" i="14"/>
  <c r="IT362" i="14"/>
  <c r="Z93" i="14"/>
  <c r="Y93" i="14"/>
  <c r="IM362" i="14"/>
  <c r="GY362" i="14"/>
  <c r="HO362" i="14"/>
  <c r="IE362" i="14"/>
  <c r="BL362" i="14"/>
  <c r="DX362" i="14"/>
  <c r="GJ362" i="14"/>
  <c r="IV362" i="14"/>
  <c r="BM362" i="14"/>
  <c r="DY362" i="14"/>
  <c r="GK362" i="14"/>
  <c r="IW362" i="14"/>
  <c r="BN362" i="14"/>
  <c r="DZ362" i="14"/>
  <c r="GL362" i="14"/>
  <c r="IX362" i="14"/>
  <c r="BO362" i="14"/>
  <c r="EA362" i="14"/>
  <c r="GM362" i="14"/>
  <c r="IY362" i="14"/>
  <c r="BP362" i="14"/>
  <c r="EB362" i="14"/>
  <c r="GN362" i="14"/>
  <c r="IZ362" i="14"/>
  <c r="BQ362" i="14"/>
  <c r="EC362" i="14"/>
  <c r="GO362" i="14"/>
  <c r="JA362" i="14"/>
  <c r="BR362" i="14"/>
  <c r="ED362" i="14"/>
  <c r="GP362" i="14"/>
  <c r="JB362" i="14"/>
  <c r="W48" i="14"/>
  <c r="V48" i="14"/>
  <c r="BK362" i="14"/>
  <c r="G362" i="14"/>
  <c r="W362" i="14"/>
  <c r="AM362" i="14"/>
  <c r="H362" i="14"/>
  <c r="BT362" i="14"/>
  <c r="EF362" i="14"/>
  <c r="GR362" i="14"/>
  <c r="I362" i="14"/>
  <c r="BU362" i="14"/>
  <c r="EG362" i="14"/>
  <c r="GS362" i="14"/>
  <c r="J362" i="14"/>
  <c r="BV362" i="14"/>
  <c r="EH362" i="14"/>
  <c r="GT362" i="14"/>
  <c r="K362" i="14"/>
  <c r="BW362" i="14"/>
  <c r="EI362" i="14"/>
  <c r="GU362" i="14"/>
  <c r="L362" i="14"/>
  <c r="BX362" i="14"/>
  <c r="EJ362" i="14"/>
  <c r="GV362" i="14"/>
  <c r="M362" i="14"/>
  <c r="BY362" i="14"/>
  <c r="EK362" i="14"/>
  <c r="GW362" i="14"/>
  <c r="N362" i="14"/>
  <c r="BZ362" i="14"/>
  <c r="EL362" i="14"/>
  <c r="GX362" i="14"/>
  <c r="AB92" i="14"/>
  <c r="AC92" i="14"/>
  <c r="V64" i="14"/>
  <c r="W64" i="14"/>
  <c r="W67" i="14"/>
  <c r="V67" i="14"/>
  <c r="DW362" i="14"/>
  <c r="BS362" i="14"/>
  <c r="CI362" i="14"/>
  <c r="CY362" i="14"/>
  <c r="P362" i="14"/>
  <c r="CB362" i="14"/>
  <c r="EN362" i="14"/>
  <c r="GZ362" i="14"/>
  <c r="Q362" i="14"/>
  <c r="CC362" i="14"/>
  <c r="EO362" i="14"/>
  <c r="HA362" i="14"/>
  <c r="R362" i="14"/>
  <c r="CD362" i="14"/>
  <c r="EP362" i="14"/>
  <c r="HB362" i="14"/>
  <c r="S362" i="14"/>
  <c r="CE362" i="14"/>
  <c r="EQ362" i="14"/>
  <c r="HC362" i="14"/>
  <c r="T362" i="14"/>
  <c r="CF362" i="14"/>
  <c r="ER362" i="14"/>
  <c r="HD362" i="14"/>
  <c r="U362" i="14"/>
  <c r="CG362" i="14"/>
  <c r="ES362" i="14"/>
  <c r="HE362" i="14"/>
  <c r="V362" i="14"/>
  <c r="CH362" i="14"/>
  <c r="ET362" i="14"/>
  <c r="HF362" i="14"/>
  <c r="V87" i="14"/>
  <c r="W87" i="14"/>
  <c r="GI362" i="14"/>
  <c r="EE362" i="14"/>
  <c r="EU362" i="14"/>
  <c r="FK362" i="14"/>
  <c r="X362" i="14"/>
  <c r="CJ362" i="14"/>
  <c r="EV362" i="14"/>
  <c r="HH362" i="14"/>
  <c r="Y362" i="14"/>
  <c r="CK362" i="14"/>
  <c r="EW362" i="14"/>
  <c r="HI362" i="14"/>
  <c r="Z362" i="14"/>
  <c r="CL362" i="14"/>
  <c r="EX362" i="14"/>
  <c r="HJ362" i="14"/>
  <c r="AA362" i="14"/>
  <c r="CM362" i="14"/>
  <c r="EY362" i="14"/>
  <c r="HK362" i="14"/>
  <c r="AB362" i="14"/>
  <c r="CN362" i="14"/>
  <c r="EZ362" i="14"/>
  <c r="HL362" i="14"/>
  <c r="AC362" i="14"/>
  <c r="CO362" i="14"/>
  <c r="FA362" i="14"/>
  <c r="HM362" i="14"/>
  <c r="AD362" i="14"/>
  <c r="CP362" i="14"/>
  <c r="FB362" i="14"/>
  <c r="V82" i="14"/>
  <c r="W82" i="14"/>
  <c r="W92" i="14"/>
  <c r="V92" i="14"/>
  <c r="F104" i="14"/>
  <c r="C107" i="14"/>
  <c r="D106" i="14"/>
  <c r="E105" i="14"/>
  <c r="G105" i="14" s="1"/>
  <c r="D631" i="14"/>
  <c r="C632" i="14"/>
  <c r="IY363" i="14"/>
  <c r="IQ363" i="14"/>
  <c r="II363" i="14"/>
  <c r="IA363" i="14"/>
  <c r="HS363" i="14"/>
  <c r="HK363" i="14"/>
  <c r="HC363" i="14"/>
  <c r="GU363" i="14"/>
  <c r="GM363" i="14"/>
  <c r="GE363" i="14"/>
  <c r="FW363" i="14"/>
  <c r="FO363" i="14"/>
  <c r="FG363" i="14"/>
  <c r="EY363" i="14"/>
  <c r="EQ363" i="14"/>
  <c r="EI363" i="14"/>
  <c r="EA363" i="14"/>
  <c r="DS363" i="14"/>
  <c r="DK363" i="14"/>
  <c r="DC363" i="14"/>
  <c r="CU363" i="14"/>
  <c r="CM363" i="14"/>
  <c r="CE363" i="14"/>
  <c r="BW363" i="14"/>
  <c r="BO363" i="14"/>
  <c r="BG363" i="14"/>
  <c r="AY363" i="14"/>
  <c r="AQ363" i="14"/>
  <c r="AI363" i="14"/>
  <c r="AA363" i="14"/>
  <c r="S363" i="14"/>
  <c r="K363" i="14"/>
  <c r="IX363" i="14"/>
  <c r="IP363" i="14"/>
  <c r="IH363" i="14"/>
  <c r="HZ363" i="14"/>
  <c r="HR363" i="14"/>
  <c r="HJ363" i="14"/>
  <c r="HB363" i="14"/>
  <c r="GT363" i="14"/>
  <c r="GL363" i="14"/>
  <c r="GD363" i="14"/>
  <c r="FV363" i="14"/>
  <c r="FN363" i="14"/>
  <c r="FF363" i="14"/>
  <c r="EX363" i="14"/>
  <c r="EP363" i="14"/>
  <c r="EH363" i="14"/>
  <c r="DZ363" i="14"/>
  <c r="DR363" i="14"/>
  <c r="DJ363" i="14"/>
  <c r="DB363" i="14"/>
  <c r="CT363" i="14"/>
  <c r="CL363" i="14"/>
  <c r="CD363" i="14"/>
  <c r="BV363" i="14"/>
  <c r="BN363" i="14"/>
  <c r="BF363" i="14"/>
  <c r="AX363" i="14"/>
  <c r="AP363" i="14"/>
  <c r="AH363" i="14"/>
  <c r="Z363" i="14"/>
  <c r="R363" i="14"/>
  <c r="J363" i="14"/>
  <c r="IW363" i="14"/>
  <c r="IO363" i="14"/>
  <c r="IG363" i="14"/>
  <c r="HY363" i="14"/>
  <c r="HQ363" i="14"/>
  <c r="HI363" i="14"/>
  <c r="HA363" i="14"/>
  <c r="GS363" i="14"/>
  <c r="GK363" i="14"/>
  <c r="GC363" i="14"/>
  <c r="FU363" i="14"/>
  <c r="FM363" i="14"/>
  <c r="FE363" i="14"/>
  <c r="EW363" i="14"/>
  <c r="EO363" i="14"/>
  <c r="EG363" i="14"/>
  <c r="DY363" i="14"/>
  <c r="DQ363" i="14"/>
  <c r="DI363" i="14"/>
  <c r="DA363" i="14"/>
  <c r="CS363" i="14"/>
  <c r="CK363" i="14"/>
  <c r="CC363" i="14"/>
  <c r="BU363" i="14"/>
  <c r="BM363" i="14"/>
  <c r="BE363" i="14"/>
  <c r="AW363" i="14"/>
  <c r="AO363" i="14"/>
  <c r="AG363" i="14"/>
  <c r="Y363" i="14"/>
  <c r="Q363" i="14"/>
  <c r="I363" i="14"/>
  <c r="IV363" i="14"/>
  <c r="IN363" i="14"/>
  <c r="IF363" i="14"/>
  <c r="HX363" i="14"/>
  <c r="HP363" i="14"/>
  <c r="HH363" i="14"/>
  <c r="GZ363" i="14"/>
  <c r="GR363" i="14"/>
  <c r="GJ363" i="14"/>
  <c r="GB363" i="14"/>
  <c r="FT363" i="14"/>
  <c r="FL363" i="14"/>
  <c r="FD363" i="14"/>
  <c r="EV363" i="14"/>
  <c r="EN363" i="14"/>
  <c r="EF363" i="14"/>
  <c r="DX363" i="14"/>
  <c r="DP363" i="14"/>
  <c r="DH363" i="14"/>
  <c r="CZ363" i="14"/>
  <c r="CR363" i="14"/>
  <c r="CJ363" i="14"/>
  <c r="CB363" i="14"/>
  <c r="BT363" i="14"/>
  <c r="BL363" i="14"/>
  <c r="BD363" i="14"/>
  <c r="AV363" i="14"/>
  <c r="AN363" i="14"/>
  <c r="AF363" i="14"/>
  <c r="X363" i="14"/>
  <c r="P363" i="14"/>
  <c r="H363" i="14"/>
  <c r="IU363" i="14"/>
  <c r="IM363" i="14"/>
  <c r="IE363" i="14"/>
  <c r="HW363" i="14"/>
  <c r="HO363" i="14"/>
  <c r="HG363" i="14"/>
  <c r="GY363" i="14"/>
  <c r="GQ363" i="14"/>
  <c r="GI363" i="14"/>
  <c r="GA363" i="14"/>
  <c r="FS363" i="14"/>
  <c r="FK363" i="14"/>
  <c r="FC363" i="14"/>
  <c r="EU363" i="14"/>
  <c r="EM363" i="14"/>
  <c r="EE363" i="14"/>
  <c r="DW363" i="14"/>
  <c r="DO363" i="14"/>
  <c r="DG363" i="14"/>
  <c r="CY363" i="14"/>
  <c r="CQ363" i="14"/>
  <c r="CI363" i="14"/>
  <c r="CA363" i="14"/>
  <c r="BS363" i="14"/>
  <c r="BK363" i="14"/>
  <c r="BC363" i="14"/>
  <c r="AU363" i="14"/>
  <c r="AM363" i="14"/>
  <c r="AE363" i="14"/>
  <c r="W363" i="14"/>
  <c r="O363" i="14"/>
  <c r="G363" i="14"/>
  <c r="JB363" i="14"/>
  <c r="IT363" i="14"/>
  <c r="IL363" i="14"/>
  <c r="ID363" i="14"/>
  <c r="HV363" i="14"/>
  <c r="HN363" i="14"/>
  <c r="HF363" i="14"/>
  <c r="GX363" i="14"/>
  <c r="GP363" i="14"/>
  <c r="GH363" i="14"/>
  <c r="FZ363" i="14"/>
  <c r="FR363" i="14"/>
  <c r="FJ363" i="14"/>
  <c r="FB363" i="14"/>
  <c r="ET363" i="14"/>
  <c r="EL363" i="14"/>
  <c r="ED363" i="14"/>
  <c r="DV363" i="14"/>
  <c r="DN363" i="14"/>
  <c r="DF363" i="14"/>
  <c r="CX363" i="14"/>
  <c r="CP363" i="14"/>
  <c r="CH363" i="14"/>
  <c r="BZ363" i="14"/>
  <c r="BR363" i="14"/>
  <c r="BJ363" i="14"/>
  <c r="BB363" i="14"/>
  <c r="AT363" i="14"/>
  <c r="AL363" i="14"/>
  <c r="AD363" i="14"/>
  <c r="V363" i="14"/>
  <c r="N363" i="14"/>
  <c r="JA363" i="14"/>
  <c r="IS363" i="14"/>
  <c r="IK363" i="14"/>
  <c r="IC363" i="14"/>
  <c r="HU363" i="14"/>
  <c r="HM363" i="14"/>
  <c r="HE363" i="14"/>
  <c r="GW363" i="14"/>
  <c r="GO363" i="14"/>
  <c r="GG363" i="14"/>
  <c r="FY363" i="14"/>
  <c r="FQ363" i="14"/>
  <c r="FI363" i="14"/>
  <c r="FA363" i="14"/>
  <c r="ES363" i="14"/>
  <c r="EK363" i="14"/>
  <c r="EC363" i="14"/>
  <c r="DU363" i="14"/>
  <c r="DM363" i="14"/>
  <c r="DE363" i="14"/>
  <c r="CW363" i="14"/>
  <c r="CO363" i="14"/>
  <c r="CG363" i="14"/>
  <c r="BY363" i="14"/>
  <c r="BQ363" i="14"/>
  <c r="BI363" i="14"/>
  <c r="BA363" i="14"/>
  <c r="AS363" i="14"/>
  <c r="AK363" i="14"/>
  <c r="AC363" i="14"/>
  <c r="U363" i="14"/>
  <c r="M363" i="14"/>
  <c r="IB363" i="14"/>
  <c r="FP363" i="14"/>
  <c r="DD363" i="14"/>
  <c r="AR363" i="14"/>
  <c r="HT363" i="14"/>
  <c r="FH363" i="14"/>
  <c r="CV363" i="14"/>
  <c r="AJ363" i="14"/>
  <c r="HL363" i="14"/>
  <c r="EZ363" i="14"/>
  <c r="CN363" i="14"/>
  <c r="AB363" i="14"/>
  <c r="HD363" i="14"/>
  <c r="ER363" i="14"/>
  <c r="CF363" i="14"/>
  <c r="T363" i="14"/>
  <c r="GV363" i="14"/>
  <c r="EJ363" i="14"/>
  <c r="BX363" i="14"/>
  <c r="L363" i="14"/>
  <c r="IZ363" i="14"/>
  <c r="GN363" i="14"/>
  <c r="EB363" i="14"/>
  <c r="BP363" i="14"/>
  <c r="IJ363" i="14"/>
  <c r="FX363" i="14"/>
  <c r="DL363" i="14"/>
  <c r="AZ363" i="14"/>
  <c r="DT363" i="14"/>
  <c r="BH363" i="14"/>
  <c r="IR363" i="14"/>
  <c r="GF363" i="14"/>
  <c r="E630" i="14"/>
  <c r="H630" i="14" s="1"/>
  <c r="N630" i="14"/>
  <c r="A631" i="14"/>
  <c r="BL629" i="14"/>
  <c r="BD629" i="14"/>
  <c r="AV629" i="14"/>
  <c r="AN629" i="14"/>
  <c r="AF629" i="14"/>
  <c r="X629" i="14"/>
  <c r="P629" i="14"/>
  <c r="BK629" i="14"/>
  <c r="BC629" i="14"/>
  <c r="AU629" i="14"/>
  <c r="AM629" i="14"/>
  <c r="AE629" i="14"/>
  <c r="W629" i="14"/>
  <c r="O629" i="14"/>
  <c r="BJ629" i="14"/>
  <c r="BB629" i="14"/>
  <c r="AT629" i="14"/>
  <c r="AL629" i="14"/>
  <c r="AD629" i="14"/>
  <c r="V629" i="14"/>
  <c r="BI629" i="14"/>
  <c r="BA629" i="14"/>
  <c r="AS629" i="14"/>
  <c r="AK629" i="14"/>
  <c r="AC629" i="14"/>
  <c r="U629" i="14"/>
  <c r="M629" i="14"/>
  <c r="BH629" i="14"/>
  <c r="AZ629" i="14"/>
  <c r="AR629" i="14"/>
  <c r="AJ629" i="14"/>
  <c r="AB629" i="14"/>
  <c r="T629" i="14"/>
  <c r="BG629" i="14"/>
  <c r="AY629" i="14"/>
  <c r="AQ629" i="14"/>
  <c r="AI629" i="14"/>
  <c r="AA629" i="14"/>
  <c r="S629" i="14"/>
  <c r="BF629" i="14"/>
  <c r="AX629" i="14"/>
  <c r="AP629" i="14"/>
  <c r="AH629" i="14"/>
  <c r="Z629" i="14"/>
  <c r="R629" i="14"/>
  <c r="BE629" i="14"/>
  <c r="AW629" i="14"/>
  <c r="AO629" i="14"/>
  <c r="AG629" i="14"/>
  <c r="Y629" i="14"/>
  <c r="Q629" i="14"/>
  <c r="D30" i="11"/>
  <c r="G30" i="11" s="1"/>
  <c r="E29" i="11"/>
  <c r="F29" i="11" s="1"/>
  <c r="I104" i="14" l="1"/>
  <c r="K104" i="14" s="1"/>
  <c r="J29" i="11"/>
  <c r="K29" i="11" s="1"/>
  <c r="H29" i="11"/>
  <c r="I29" i="11" s="1"/>
  <c r="BE364" i="14"/>
  <c r="K364" i="14"/>
  <c r="M364" i="14"/>
  <c r="G364" i="14"/>
  <c r="GT364" i="14"/>
  <c r="GV364" i="14"/>
  <c r="GX364" i="14"/>
  <c r="GR364" i="14"/>
  <c r="EI364" i="14"/>
  <c r="EE364" i="14"/>
  <c r="BM364" i="14"/>
  <c r="BW364" i="14"/>
  <c r="BY364" i="14"/>
  <c r="BS364" i="14"/>
  <c r="Q364" i="14"/>
  <c r="EK364" i="14"/>
  <c r="AG364" i="14"/>
  <c r="GU364" i="14"/>
  <c r="GW364" i="14"/>
  <c r="GQ364" i="14"/>
  <c r="J364" i="14"/>
  <c r="N364" i="14"/>
  <c r="L364" i="14"/>
  <c r="H364" i="14"/>
  <c r="BV364" i="14"/>
  <c r="BX364" i="14"/>
  <c r="BZ364" i="14"/>
  <c r="BT364" i="14"/>
  <c r="EH364" i="14"/>
  <c r="EJ364" i="14"/>
  <c r="EL364" i="14"/>
  <c r="EF364" i="14"/>
  <c r="EG364" i="14"/>
  <c r="FM364" i="14"/>
  <c r="DR364" i="14"/>
  <c r="IP364" i="14"/>
  <c r="DS364" i="14"/>
  <c r="IQ364" i="14"/>
  <c r="DT364" i="14"/>
  <c r="IR364" i="14"/>
  <c r="GG364" i="14"/>
  <c r="BJ364" i="14"/>
  <c r="IT364" i="14"/>
  <c r="IG364" i="14"/>
  <c r="GS364" i="14"/>
  <c r="HI364" i="14"/>
  <c r="HY364" i="14"/>
  <c r="BN364" i="14"/>
  <c r="DZ364" i="14"/>
  <c r="GL364" i="14"/>
  <c r="IX364" i="14"/>
  <c r="BO364" i="14"/>
  <c r="EA364" i="14"/>
  <c r="GM364" i="14"/>
  <c r="IY364" i="14"/>
  <c r="BP364" i="14"/>
  <c r="EB364" i="14"/>
  <c r="GN364" i="14"/>
  <c r="IZ364" i="14"/>
  <c r="BQ364" i="14"/>
  <c r="EC364" i="14"/>
  <c r="GO364" i="14"/>
  <c r="JA364" i="14"/>
  <c r="BR364" i="14"/>
  <c r="ED364" i="14"/>
  <c r="GP364" i="14"/>
  <c r="JB364" i="14"/>
  <c r="BK364" i="14"/>
  <c r="DW364" i="14"/>
  <c r="GI364" i="14"/>
  <c r="IU364" i="14"/>
  <c r="BL364" i="14"/>
  <c r="DX364" i="14"/>
  <c r="GJ364" i="14"/>
  <c r="IV364" i="14"/>
  <c r="DQ364" i="14"/>
  <c r="DY364" i="14"/>
  <c r="CC364" i="14"/>
  <c r="CS364" i="14"/>
  <c r="R364" i="14"/>
  <c r="CD364" i="14"/>
  <c r="EP364" i="14"/>
  <c r="HB364" i="14"/>
  <c r="S364" i="14"/>
  <c r="CE364" i="14"/>
  <c r="EQ364" i="14"/>
  <c r="HC364" i="14"/>
  <c r="T364" i="14"/>
  <c r="CF364" i="14"/>
  <c r="ER364" i="14"/>
  <c r="HD364" i="14"/>
  <c r="U364" i="14"/>
  <c r="CG364" i="14"/>
  <c r="ES364" i="14"/>
  <c r="HE364" i="14"/>
  <c r="V364" i="14"/>
  <c r="CH364" i="14"/>
  <c r="ET364" i="14"/>
  <c r="HF364" i="14"/>
  <c r="O364" i="14"/>
  <c r="CA364" i="14"/>
  <c r="EM364" i="14"/>
  <c r="GY364" i="14"/>
  <c r="P364" i="14"/>
  <c r="CB364" i="14"/>
  <c r="EN364" i="14"/>
  <c r="GZ364" i="14"/>
  <c r="EO364" i="14"/>
  <c r="CL364" i="14"/>
  <c r="HJ364" i="14"/>
  <c r="AA364" i="14"/>
  <c r="EY364" i="14"/>
  <c r="HK364" i="14"/>
  <c r="AB364" i="14"/>
  <c r="CN364" i="14"/>
  <c r="EZ364" i="14"/>
  <c r="HL364" i="14"/>
  <c r="AC364" i="14"/>
  <c r="CO364" i="14"/>
  <c r="FA364" i="14"/>
  <c r="HM364" i="14"/>
  <c r="AD364" i="14"/>
  <c r="CP364" i="14"/>
  <c r="FB364" i="14"/>
  <c r="HN364" i="14"/>
  <c r="W364" i="14"/>
  <c r="CI364" i="14"/>
  <c r="EU364" i="14"/>
  <c r="HG364" i="14"/>
  <c r="X364" i="14"/>
  <c r="CJ364" i="14"/>
  <c r="EV364" i="14"/>
  <c r="HH364" i="14"/>
  <c r="GK364" i="14"/>
  <c r="FE364" i="14"/>
  <c r="EX364" i="14"/>
  <c r="CM364" i="14"/>
  <c r="IO364" i="14"/>
  <c r="IW364" i="14"/>
  <c r="HA364" i="14"/>
  <c r="HQ364" i="14"/>
  <c r="AH364" i="14"/>
  <c r="CT364" i="14"/>
  <c r="FF364" i="14"/>
  <c r="HR364" i="14"/>
  <c r="AI364" i="14"/>
  <c r="CU364" i="14"/>
  <c r="FG364" i="14"/>
  <c r="HS364" i="14"/>
  <c r="AJ364" i="14"/>
  <c r="CV364" i="14"/>
  <c r="FH364" i="14"/>
  <c r="HT364" i="14"/>
  <c r="AK364" i="14"/>
  <c r="CW364" i="14"/>
  <c r="FI364" i="14"/>
  <c r="HU364" i="14"/>
  <c r="AL364" i="14"/>
  <c r="CX364" i="14"/>
  <c r="FJ364" i="14"/>
  <c r="HV364" i="14"/>
  <c r="AE364" i="14"/>
  <c r="CQ364" i="14"/>
  <c r="FC364" i="14"/>
  <c r="HO364" i="14"/>
  <c r="AF364" i="14"/>
  <c r="CR364" i="14"/>
  <c r="FD364" i="14"/>
  <c r="HP364" i="14"/>
  <c r="GC364" i="14"/>
  <c r="Z364" i="14"/>
  <c r="AW364" i="14"/>
  <c r="I364" i="14"/>
  <c r="Y364" i="14"/>
  <c r="AO364" i="14"/>
  <c r="AP364" i="14"/>
  <c r="DB364" i="14"/>
  <c r="FN364" i="14"/>
  <c r="HZ364" i="14"/>
  <c r="AQ364" i="14"/>
  <c r="DC364" i="14"/>
  <c r="FO364" i="14"/>
  <c r="IA364" i="14"/>
  <c r="AR364" i="14"/>
  <c r="DD364" i="14"/>
  <c r="FP364" i="14"/>
  <c r="IB364" i="14"/>
  <c r="AS364" i="14"/>
  <c r="DE364" i="14"/>
  <c r="FQ364" i="14"/>
  <c r="IC364" i="14"/>
  <c r="AT364" i="14"/>
  <c r="DF364" i="14"/>
  <c r="FR364" i="14"/>
  <c r="ID364" i="14"/>
  <c r="AM364" i="14"/>
  <c r="CY364" i="14"/>
  <c r="FK364" i="14"/>
  <c r="HW364" i="14"/>
  <c r="AN364" i="14"/>
  <c r="CZ364" i="14"/>
  <c r="FL364" i="14"/>
  <c r="HX364" i="14"/>
  <c r="DI364" i="14"/>
  <c r="BU364" i="14"/>
  <c r="CK364" i="14"/>
  <c r="DA364" i="14"/>
  <c r="AX364" i="14"/>
  <c r="DJ364" i="14"/>
  <c r="FV364" i="14"/>
  <c r="IH364" i="14"/>
  <c r="AY364" i="14"/>
  <c r="DK364" i="14"/>
  <c r="FW364" i="14"/>
  <c r="II364" i="14"/>
  <c r="AZ364" i="14"/>
  <c r="DL364" i="14"/>
  <c r="FX364" i="14"/>
  <c r="IJ364" i="14"/>
  <c r="BA364" i="14"/>
  <c r="DM364" i="14"/>
  <c r="FY364" i="14"/>
  <c r="IK364" i="14"/>
  <c r="BB364" i="14"/>
  <c r="DN364" i="14"/>
  <c r="FZ364" i="14"/>
  <c r="IL364" i="14"/>
  <c r="AU364" i="14"/>
  <c r="DG364" i="14"/>
  <c r="FS364" i="14"/>
  <c r="IE364" i="14"/>
  <c r="AV364" i="14"/>
  <c r="DH364" i="14"/>
  <c r="FT364" i="14"/>
  <c r="IF364" i="14"/>
  <c r="FU364" i="14"/>
  <c r="EW364" i="14"/>
  <c r="BF364" i="14"/>
  <c r="GD364" i="14"/>
  <c r="BG364" i="14"/>
  <c r="GE364" i="14"/>
  <c r="BH364" i="14"/>
  <c r="GF364" i="14"/>
  <c r="BI364" i="14"/>
  <c r="DU364" i="14"/>
  <c r="IS364" i="14"/>
  <c r="DV364" i="14"/>
  <c r="GH364" i="14"/>
  <c r="BC364" i="14"/>
  <c r="DO364" i="14"/>
  <c r="GA364" i="14"/>
  <c r="IM364" i="14"/>
  <c r="BD364" i="14"/>
  <c r="DP364" i="14"/>
  <c r="GB364" i="14"/>
  <c r="X21" i="14"/>
  <c r="D24" i="13" s="1"/>
  <c r="X20" i="14"/>
  <c r="D23" i="13" s="1"/>
  <c r="Y20" i="14"/>
  <c r="G630" i="14"/>
  <c r="F630" i="14"/>
  <c r="D107" i="14"/>
  <c r="C108" i="14"/>
  <c r="D632" i="14"/>
  <c r="C633" i="14"/>
  <c r="E631" i="14"/>
  <c r="F631" i="14" s="1"/>
  <c r="N631" i="14"/>
  <c r="A632" i="14"/>
  <c r="F105" i="14"/>
  <c r="BL630" i="14"/>
  <c r="BD630" i="14"/>
  <c r="AV630" i="14"/>
  <c r="AN630" i="14"/>
  <c r="AF630" i="14"/>
  <c r="X630" i="14"/>
  <c r="P630" i="14"/>
  <c r="BK630" i="14"/>
  <c r="BC630" i="14"/>
  <c r="AU630" i="14"/>
  <c r="AM630" i="14"/>
  <c r="AE630" i="14"/>
  <c r="W630" i="14"/>
  <c r="O630" i="14"/>
  <c r="BJ630" i="14"/>
  <c r="BB630" i="14"/>
  <c r="AT630" i="14"/>
  <c r="AL630" i="14"/>
  <c r="AD630" i="14"/>
  <c r="V630" i="14"/>
  <c r="BI630" i="14"/>
  <c r="BA630" i="14"/>
  <c r="AS630" i="14"/>
  <c r="AK630" i="14"/>
  <c r="AC630" i="14"/>
  <c r="U630" i="14"/>
  <c r="M630" i="14"/>
  <c r="BH630" i="14"/>
  <c r="AZ630" i="14"/>
  <c r="AR630" i="14"/>
  <c r="AJ630" i="14"/>
  <c r="AB630" i="14"/>
  <c r="T630" i="14"/>
  <c r="BG630" i="14"/>
  <c r="AY630" i="14"/>
  <c r="AQ630" i="14"/>
  <c r="AI630" i="14"/>
  <c r="AA630" i="14"/>
  <c r="S630" i="14"/>
  <c r="BF630" i="14"/>
  <c r="AX630" i="14"/>
  <c r="AP630" i="14"/>
  <c r="AH630" i="14"/>
  <c r="Z630" i="14"/>
  <c r="R630" i="14"/>
  <c r="BE630" i="14"/>
  <c r="AW630" i="14"/>
  <c r="AO630" i="14"/>
  <c r="AG630" i="14"/>
  <c r="Y630" i="14"/>
  <c r="Q630" i="14"/>
  <c r="H105" i="14"/>
  <c r="JA365" i="14"/>
  <c r="IS365" i="14"/>
  <c r="IK365" i="14"/>
  <c r="IC365" i="14"/>
  <c r="HU365" i="14"/>
  <c r="HM365" i="14"/>
  <c r="HE365" i="14"/>
  <c r="GW365" i="14"/>
  <c r="GO365" i="14"/>
  <c r="GG365" i="14"/>
  <c r="FY365" i="14"/>
  <c r="FQ365" i="14"/>
  <c r="FI365" i="14"/>
  <c r="FA365" i="14"/>
  <c r="ES365" i="14"/>
  <c r="EK365" i="14"/>
  <c r="EC365" i="14"/>
  <c r="DU365" i="14"/>
  <c r="DM365" i="14"/>
  <c r="DE365" i="14"/>
  <c r="CW365" i="14"/>
  <c r="CO365" i="14"/>
  <c r="CG365" i="14"/>
  <c r="BY365" i="14"/>
  <c r="BQ365" i="14"/>
  <c r="BI365" i="14"/>
  <c r="BA365" i="14"/>
  <c r="AS365" i="14"/>
  <c r="AK365" i="14"/>
  <c r="AC365" i="14"/>
  <c r="U365" i="14"/>
  <c r="M365" i="14"/>
  <c r="IZ365" i="14"/>
  <c r="IR365" i="14"/>
  <c r="IJ365" i="14"/>
  <c r="IB365" i="14"/>
  <c r="HT365" i="14"/>
  <c r="HL365" i="14"/>
  <c r="HD365" i="14"/>
  <c r="GV365" i="14"/>
  <c r="GN365" i="14"/>
  <c r="GF365" i="14"/>
  <c r="FX365" i="14"/>
  <c r="FP365" i="14"/>
  <c r="FH365" i="14"/>
  <c r="EZ365" i="14"/>
  <c r="ER365" i="14"/>
  <c r="EJ365" i="14"/>
  <c r="EB365" i="14"/>
  <c r="DT365" i="14"/>
  <c r="DL365" i="14"/>
  <c r="DD365" i="14"/>
  <c r="CV365" i="14"/>
  <c r="CN365" i="14"/>
  <c r="CF365" i="14"/>
  <c r="BX365" i="14"/>
  <c r="BP365" i="14"/>
  <c r="BH365" i="14"/>
  <c r="AZ365" i="14"/>
  <c r="AR365" i="14"/>
  <c r="AJ365" i="14"/>
  <c r="AB365" i="14"/>
  <c r="T365" i="14"/>
  <c r="L365" i="14"/>
  <c r="IY365" i="14"/>
  <c r="IQ365" i="14"/>
  <c r="II365" i="14"/>
  <c r="IA365" i="14"/>
  <c r="HS365" i="14"/>
  <c r="HK365" i="14"/>
  <c r="HC365" i="14"/>
  <c r="GU365" i="14"/>
  <c r="GM365" i="14"/>
  <c r="GE365" i="14"/>
  <c r="FW365" i="14"/>
  <c r="FO365" i="14"/>
  <c r="FG365" i="14"/>
  <c r="EY365" i="14"/>
  <c r="EQ365" i="14"/>
  <c r="EI365" i="14"/>
  <c r="EA365" i="14"/>
  <c r="DS365" i="14"/>
  <c r="DK365" i="14"/>
  <c r="DC365" i="14"/>
  <c r="CU365" i="14"/>
  <c r="CM365" i="14"/>
  <c r="CE365" i="14"/>
  <c r="BW365" i="14"/>
  <c r="BO365" i="14"/>
  <c r="BG365" i="14"/>
  <c r="AY365" i="14"/>
  <c r="AQ365" i="14"/>
  <c r="AI365" i="14"/>
  <c r="AA365" i="14"/>
  <c r="S365" i="14"/>
  <c r="K365" i="14"/>
  <c r="IX365" i="14"/>
  <c r="IP365" i="14"/>
  <c r="IH365" i="14"/>
  <c r="HZ365" i="14"/>
  <c r="HR365" i="14"/>
  <c r="HJ365" i="14"/>
  <c r="HB365" i="14"/>
  <c r="GT365" i="14"/>
  <c r="GL365" i="14"/>
  <c r="GD365" i="14"/>
  <c r="FV365" i="14"/>
  <c r="FN365" i="14"/>
  <c r="FF365" i="14"/>
  <c r="EX365" i="14"/>
  <c r="EP365" i="14"/>
  <c r="EH365" i="14"/>
  <c r="DZ365" i="14"/>
  <c r="DR365" i="14"/>
  <c r="DJ365" i="14"/>
  <c r="DB365" i="14"/>
  <c r="CT365" i="14"/>
  <c r="CL365" i="14"/>
  <c r="CD365" i="14"/>
  <c r="BV365" i="14"/>
  <c r="BN365" i="14"/>
  <c r="BF365" i="14"/>
  <c r="AX365" i="14"/>
  <c r="AP365" i="14"/>
  <c r="AH365" i="14"/>
  <c r="Z365" i="14"/>
  <c r="R365" i="14"/>
  <c r="J365" i="14"/>
  <c r="IW365" i="14"/>
  <c r="IO365" i="14"/>
  <c r="IG365" i="14"/>
  <c r="HY365" i="14"/>
  <c r="HQ365" i="14"/>
  <c r="HI365" i="14"/>
  <c r="HA365" i="14"/>
  <c r="GS365" i="14"/>
  <c r="GK365" i="14"/>
  <c r="GC365" i="14"/>
  <c r="FU365" i="14"/>
  <c r="FM365" i="14"/>
  <c r="FE365" i="14"/>
  <c r="EW365" i="14"/>
  <c r="EO365" i="14"/>
  <c r="EG365" i="14"/>
  <c r="DY365" i="14"/>
  <c r="DQ365" i="14"/>
  <c r="DI365" i="14"/>
  <c r="DA365" i="14"/>
  <c r="CS365" i="14"/>
  <c r="CK365" i="14"/>
  <c r="CC365" i="14"/>
  <c r="BU365" i="14"/>
  <c r="BM365" i="14"/>
  <c r="BE365" i="14"/>
  <c r="AW365" i="14"/>
  <c r="AO365" i="14"/>
  <c r="AG365" i="14"/>
  <c r="Y365" i="14"/>
  <c r="Q365" i="14"/>
  <c r="I365" i="14"/>
  <c r="IV365" i="14"/>
  <c r="IN365" i="14"/>
  <c r="IF365" i="14"/>
  <c r="HX365" i="14"/>
  <c r="HP365" i="14"/>
  <c r="HH365" i="14"/>
  <c r="GZ365" i="14"/>
  <c r="GR365" i="14"/>
  <c r="GJ365" i="14"/>
  <c r="GB365" i="14"/>
  <c r="FT365" i="14"/>
  <c r="FL365" i="14"/>
  <c r="FD365" i="14"/>
  <c r="EV365" i="14"/>
  <c r="EN365" i="14"/>
  <c r="EF365" i="14"/>
  <c r="DX365" i="14"/>
  <c r="DP365" i="14"/>
  <c r="DH365" i="14"/>
  <c r="CZ365" i="14"/>
  <c r="CR365" i="14"/>
  <c r="CJ365" i="14"/>
  <c r="CB365" i="14"/>
  <c r="BT365" i="14"/>
  <c r="BL365" i="14"/>
  <c r="BD365" i="14"/>
  <c r="AV365" i="14"/>
  <c r="AN365" i="14"/>
  <c r="AF365" i="14"/>
  <c r="X365" i="14"/>
  <c r="P365" i="14"/>
  <c r="H365" i="14"/>
  <c r="IU365" i="14"/>
  <c r="IM365" i="14"/>
  <c r="IE365" i="14"/>
  <c r="HW365" i="14"/>
  <c r="HO365" i="14"/>
  <c r="HG365" i="14"/>
  <c r="GY365" i="14"/>
  <c r="GQ365" i="14"/>
  <c r="GI365" i="14"/>
  <c r="GA365" i="14"/>
  <c r="FS365" i="14"/>
  <c r="FK365" i="14"/>
  <c r="FC365" i="14"/>
  <c r="EU365" i="14"/>
  <c r="EM365" i="14"/>
  <c r="EE365" i="14"/>
  <c r="DW365" i="14"/>
  <c r="DO365" i="14"/>
  <c r="DG365" i="14"/>
  <c r="CY365" i="14"/>
  <c r="CQ365" i="14"/>
  <c r="CI365" i="14"/>
  <c r="CA365" i="14"/>
  <c r="BS365" i="14"/>
  <c r="BK365" i="14"/>
  <c r="BC365" i="14"/>
  <c r="AU365" i="14"/>
  <c r="AM365" i="14"/>
  <c r="AE365" i="14"/>
  <c r="W365" i="14"/>
  <c r="O365" i="14"/>
  <c r="G365" i="14"/>
  <c r="HV365" i="14"/>
  <c r="FJ365" i="14"/>
  <c r="CX365" i="14"/>
  <c r="AL365" i="14"/>
  <c r="HN365" i="14"/>
  <c r="FB365" i="14"/>
  <c r="CP365" i="14"/>
  <c r="AD365" i="14"/>
  <c r="HF365" i="14"/>
  <c r="ET365" i="14"/>
  <c r="CH365" i="14"/>
  <c r="V365" i="14"/>
  <c r="GX365" i="14"/>
  <c r="EL365" i="14"/>
  <c r="BZ365" i="14"/>
  <c r="N365" i="14"/>
  <c r="JB365" i="14"/>
  <c r="GP365" i="14"/>
  <c r="ED365" i="14"/>
  <c r="BR365" i="14"/>
  <c r="IT365" i="14"/>
  <c r="GH365" i="14"/>
  <c r="DV365" i="14"/>
  <c r="BJ365" i="14"/>
  <c r="ID365" i="14"/>
  <c r="FR365" i="14"/>
  <c r="DF365" i="14"/>
  <c r="AT365" i="14"/>
  <c r="DN365" i="14"/>
  <c r="BB365" i="14"/>
  <c r="IL365" i="14"/>
  <c r="FZ365" i="14"/>
  <c r="E106" i="14"/>
  <c r="F106" i="14" s="1"/>
  <c r="D31" i="11"/>
  <c r="G31" i="11" s="1"/>
  <c r="E30" i="11"/>
  <c r="F30" i="11" s="1"/>
  <c r="H30" i="11" l="1"/>
  <c r="I30" i="11" s="1"/>
  <c r="J30" i="11"/>
  <c r="K30" i="11" s="1"/>
  <c r="I630" i="14"/>
  <c r="G106" i="14"/>
  <c r="H631" i="14"/>
  <c r="G631" i="14"/>
  <c r="I105" i="14"/>
  <c r="K105" i="14" s="1"/>
  <c r="IH366" i="14" s="1"/>
  <c r="H106" i="14"/>
  <c r="N632" i="14"/>
  <c r="A633" i="14"/>
  <c r="D633" i="14"/>
  <c r="C634" i="14"/>
  <c r="BL631" i="14"/>
  <c r="BD631" i="14"/>
  <c r="AV631" i="14"/>
  <c r="AN631" i="14"/>
  <c r="AF631" i="14"/>
  <c r="X631" i="14"/>
  <c r="P631" i="14"/>
  <c r="BK631" i="14"/>
  <c r="BC631" i="14"/>
  <c r="AU631" i="14"/>
  <c r="AM631" i="14"/>
  <c r="AE631" i="14"/>
  <c r="W631" i="14"/>
  <c r="O631" i="14"/>
  <c r="BJ631" i="14"/>
  <c r="BB631" i="14"/>
  <c r="AT631" i="14"/>
  <c r="AL631" i="14"/>
  <c r="AD631" i="14"/>
  <c r="V631" i="14"/>
  <c r="BI631" i="14"/>
  <c r="BA631" i="14"/>
  <c r="AS631" i="14"/>
  <c r="AK631" i="14"/>
  <c r="AC631" i="14"/>
  <c r="U631" i="14"/>
  <c r="M631" i="14"/>
  <c r="BH631" i="14"/>
  <c r="AZ631" i="14"/>
  <c r="AR631" i="14"/>
  <c r="AJ631" i="14"/>
  <c r="AB631" i="14"/>
  <c r="T631" i="14"/>
  <c r="BG631" i="14"/>
  <c r="AY631" i="14"/>
  <c r="AQ631" i="14"/>
  <c r="AI631" i="14"/>
  <c r="AA631" i="14"/>
  <c r="S631" i="14"/>
  <c r="BF631" i="14"/>
  <c r="AX631" i="14"/>
  <c r="AP631" i="14"/>
  <c r="AH631" i="14"/>
  <c r="Z631" i="14"/>
  <c r="R631" i="14"/>
  <c r="BE631" i="14"/>
  <c r="AW631" i="14"/>
  <c r="AO631" i="14"/>
  <c r="AG631" i="14"/>
  <c r="Y631" i="14"/>
  <c r="Q631" i="14"/>
  <c r="G632" i="14"/>
  <c r="E632" i="14"/>
  <c r="H632" i="14"/>
  <c r="F632" i="14"/>
  <c r="C109" i="14"/>
  <c r="D108" i="14"/>
  <c r="E107" i="14"/>
  <c r="G107" i="14" s="1"/>
  <c r="D32" i="11"/>
  <c r="G32" i="11" s="1"/>
  <c r="E31" i="11"/>
  <c r="F31" i="11" s="1"/>
  <c r="J31" i="11" s="1"/>
  <c r="K31" i="11" s="1"/>
  <c r="H31" i="11" l="1"/>
  <c r="I31" i="11" s="1"/>
  <c r="I631" i="14"/>
  <c r="FG366" i="14"/>
  <c r="GZ366" i="14"/>
  <c r="DS366" i="14"/>
  <c r="CG366" i="14"/>
  <c r="I106" i="14"/>
  <c r="K106" i="14" s="1"/>
  <c r="HG367" i="14" s="1"/>
  <c r="GY366" i="14"/>
  <c r="HA366" i="14"/>
  <c r="HB366" i="14"/>
  <c r="FX366" i="14"/>
  <c r="IS366" i="14"/>
  <c r="HF366" i="14"/>
  <c r="EA366" i="14"/>
  <c r="T366" i="14"/>
  <c r="GF366" i="14"/>
  <c r="DM366" i="14"/>
  <c r="V366" i="14"/>
  <c r="IT366" i="14"/>
  <c r="IM366" i="14"/>
  <c r="IN366" i="14"/>
  <c r="IO366" i="14"/>
  <c r="IP366" i="14"/>
  <c r="GM366" i="14"/>
  <c r="AZ366" i="14"/>
  <c r="HD366" i="14"/>
  <c r="DU366" i="14"/>
  <c r="BB366" i="14"/>
  <c r="O366" i="14"/>
  <c r="P366" i="14"/>
  <c r="Q366" i="14"/>
  <c r="R366" i="14"/>
  <c r="BW366" i="14"/>
  <c r="BH366" i="14"/>
  <c r="IJ366" i="14"/>
  <c r="ES366" i="14"/>
  <c r="BJ366" i="14"/>
  <c r="BC366" i="14"/>
  <c r="BD366" i="14"/>
  <c r="BE366" i="14"/>
  <c r="BF366" i="14"/>
  <c r="CE366" i="14"/>
  <c r="CF366" i="14"/>
  <c r="IR366" i="14"/>
  <c r="FY366" i="14"/>
  <c r="CH366" i="14"/>
  <c r="CA366" i="14"/>
  <c r="CB366" i="14"/>
  <c r="CC366" i="14"/>
  <c r="CD366" i="14"/>
  <c r="DK366" i="14"/>
  <c r="EQ366" i="14"/>
  <c r="DL366" i="14"/>
  <c r="U366" i="14"/>
  <c r="GG366" i="14"/>
  <c r="DV366" i="14"/>
  <c r="DO366" i="14"/>
  <c r="DP366" i="14"/>
  <c r="DQ366" i="14"/>
  <c r="DR366" i="14"/>
  <c r="DC366" i="14"/>
  <c r="CM366" i="14"/>
  <c r="DT366" i="14"/>
  <c r="BA366" i="14"/>
  <c r="HE366" i="14"/>
  <c r="ET366" i="14"/>
  <c r="EM366" i="14"/>
  <c r="EN366" i="14"/>
  <c r="EO366" i="14"/>
  <c r="EP366" i="14"/>
  <c r="FO366" i="14"/>
  <c r="CU366" i="14"/>
  <c r="ER366" i="14"/>
  <c r="BI366" i="14"/>
  <c r="IK366" i="14"/>
  <c r="GH366" i="14"/>
  <c r="GA366" i="14"/>
  <c r="GB366" i="14"/>
  <c r="GC366" i="14"/>
  <c r="GD366" i="14"/>
  <c r="IA366" i="14"/>
  <c r="IY366" i="14"/>
  <c r="HC366" i="14"/>
  <c r="HS366" i="14"/>
  <c r="BP366" i="14"/>
  <c r="EB366" i="14"/>
  <c r="GN366" i="14"/>
  <c r="IZ366" i="14"/>
  <c r="BQ366" i="14"/>
  <c r="EC366" i="14"/>
  <c r="GO366" i="14"/>
  <c r="JA366" i="14"/>
  <c r="BR366" i="14"/>
  <c r="ED366" i="14"/>
  <c r="GP366" i="14"/>
  <c r="JB366" i="14"/>
  <c r="BK366" i="14"/>
  <c r="DW366" i="14"/>
  <c r="GI366" i="14"/>
  <c r="IU366" i="14"/>
  <c r="BL366" i="14"/>
  <c r="DX366" i="14"/>
  <c r="GJ366" i="14"/>
  <c r="IV366" i="14"/>
  <c r="BM366" i="14"/>
  <c r="DY366" i="14"/>
  <c r="GK366" i="14"/>
  <c r="IW366" i="14"/>
  <c r="BN366" i="14"/>
  <c r="DZ366" i="14"/>
  <c r="GL366" i="14"/>
  <c r="IX366" i="14"/>
  <c r="AY366" i="14"/>
  <c r="BG366" i="14"/>
  <c r="K366" i="14"/>
  <c r="AA366" i="14"/>
  <c r="L366" i="14"/>
  <c r="BX366" i="14"/>
  <c r="EJ366" i="14"/>
  <c r="GV366" i="14"/>
  <c r="M366" i="14"/>
  <c r="BY366" i="14"/>
  <c r="EK366" i="14"/>
  <c r="GW366" i="14"/>
  <c r="N366" i="14"/>
  <c r="BZ366" i="14"/>
  <c r="EL366" i="14"/>
  <c r="GX366" i="14"/>
  <c r="G366" i="14"/>
  <c r="BS366" i="14"/>
  <c r="EE366" i="14"/>
  <c r="GQ366" i="14"/>
  <c r="H366" i="14"/>
  <c r="BT366" i="14"/>
  <c r="EF366" i="14"/>
  <c r="GR366" i="14"/>
  <c r="I366" i="14"/>
  <c r="BU366" i="14"/>
  <c r="EG366" i="14"/>
  <c r="GS366" i="14"/>
  <c r="J366" i="14"/>
  <c r="BV366" i="14"/>
  <c r="EH366" i="14"/>
  <c r="GT366" i="14"/>
  <c r="FW366" i="14"/>
  <c r="GE366" i="14"/>
  <c r="EI366" i="14"/>
  <c r="EY366" i="14"/>
  <c r="AB366" i="14"/>
  <c r="CN366" i="14"/>
  <c r="EZ366" i="14"/>
  <c r="HL366" i="14"/>
  <c r="AC366" i="14"/>
  <c r="CO366" i="14"/>
  <c r="FA366" i="14"/>
  <c r="HM366" i="14"/>
  <c r="AD366" i="14"/>
  <c r="CP366" i="14"/>
  <c r="FB366" i="14"/>
  <c r="HN366" i="14"/>
  <c r="W366" i="14"/>
  <c r="CI366" i="14"/>
  <c r="EU366" i="14"/>
  <c r="HG366" i="14"/>
  <c r="X366" i="14"/>
  <c r="CJ366" i="14"/>
  <c r="EV366" i="14"/>
  <c r="HH366" i="14"/>
  <c r="Y366" i="14"/>
  <c r="CK366" i="14"/>
  <c r="EW366" i="14"/>
  <c r="HI366" i="14"/>
  <c r="Z366" i="14"/>
  <c r="CL366" i="14"/>
  <c r="EX366" i="14"/>
  <c r="HJ366" i="14"/>
  <c r="II366" i="14"/>
  <c r="IQ366" i="14"/>
  <c r="GU366" i="14"/>
  <c r="HK366" i="14"/>
  <c r="AJ366" i="14"/>
  <c r="CV366" i="14"/>
  <c r="FH366" i="14"/>
  <c r="HT366" i="14"/>
  <c r="AK366" i="14"/>
  <c r="CW366" i="14"/>
  <c r="FI366" i="14"/>
  <c r="HU366" i="14"/>
  <c r="AL366" i="14"/>
  <c r="CX366" i="14"/>
  <c r="FJ366" i="14"/>
  <c r="HV366" i="14"/>
  <c r="AE366" i="14"/>
  <c r="CQ366" i="14"/>
  <c r="FC366" i="14"/>
  <c r="HO366" i="14"/>
  <c r="AF366" i="14"/>
  <c r="CR366" i="14"/>
  <c r="FD366" i="14"/>
  <c r="HP366" i="14"/>
  <c r="AG366" i="14"/>
  <c r="CS366" i="14"/>
  <c r="FE366" i="14"/>
  <c r="HQ366" i="14"/>
  <c r="AH366" i="14"/>
  <c r="CT366" i="14"/>
  <c r="FF366" i="14"/>
  <c r="HR366" i="14"/>
  <c r="AQ366" i="14"/>
  <c r="BO366" i="14"/>
  <c r="S366" i="14"/>
  <c r="AI366" i="14"/>
  <c r="AR366" i="14"/>
  <c r="DD366" i="14"/>
  <c r="FP366" i="14"/>
  <c r="IB366" i="14"/>
  <c r="AS366" i="14"/>
  <c r="DE366" i="14"/>
  <c r="FQ366" i="14"/>
  <c r="IC366" i="14"/>
  <c r="AT366" i="14"/>
  <c r="DF366" i="14"/>
  <c r="FR366" i="14"/>
  <c r="ID366" i="14"/>
  <c r="AM366" i="14"/>
  <c r="CY366" i="14"/>
  <c r="FK366" i="14"/>
  <c r="HW366" i="14"/>
  <c r="AN366" i="14"/>
  <c r="CZ366" i="14"/>
  <c r="FL366" i="14"/>
  <c r="HX366" i="14"/>
  <c r="AO366" i="14"/>
  <c r="DA366" i="14"/>
  <c r="FM366" i="14"/>
  <c r="HY366" i="14"/>
  <c r="AP366" i="14"/>
  <c r="DB366" i="14"/>
  <c r="FN366" i="14"/>
  <c r="HZ366" i="14"/>
  <c r="DN366" i="14"/>
  <c r="FZ366" i="14"/>
  <c r="IL366" i="14"/>
  <c r="AU366" i="14"/>
  <c r="DG366" i="14"/>
  <c r="FS366" i="14"/>
  <c r="IE366" i="14"/>
  <c r="AV366" i="14"/>
  <c r="DH366" i="14"/>
  <c r="FT366" i="14"/>
  <c r="IF366" i="14"/>
  <c r="AW366" i="14"/>
  <c r="DI366" i="14"/>
  <c r="FU366" i="14"/>
  <c r="IG366" i="14"/>
  <c r="AX366" i="14"/>
  <c r="DJ366" i="14"/>
  <c r="FV366" i="14"/>
  <c r="I632" i="14"/>
  <c r="E108" i="14"/>
  <c r="G108" i="14" s="1"/>
  <c r="N633" i="14"/>
  <c r="A634" i="14"/>
  <c r="D109" i="14"/>
  <c r="C110" i="14"/>
  <c r="BL632" i="14"/>
  <c r="BD632" i="14"/>
  <c r="AV632" i="14"/>
  <c r="AN632" i="14"/>
  <c r="AF632" i="14"/>
  <c r="X632" i="14"/>
  <c r="P632" i="14"/>
  <c r="BK632" i="14"/>
  <c r="BC632" i="14"/>
  <c r="AU632" i="14"/>
  <c r="AM632" i="14"/>
  <c r="AE632" i="14"/>
  <c r="W632" i="14"/>
  <c r="O632" i="14"/>
  <c r="BJ632" i="14"/>
  <c r="BB632" i="14"/>
  <c r="AT632" i="14"/>
  <c r="AL632" i="14"/>
  <c r="AD632" i="14"/>
  <c r="V632" i="14"/>
  <c r="BI632" i="14"/>
  <c r="BA632" i="14"/>
  <c r="AS632" i="14"/>
  <c r="AK632" i="14"/>
  <c r="AC632" i="14"/>
  <c r="U632" i="14"/>
  <c r="M632" i="14"/>
  <c r="BH632" i="14"/>
  <c r="AZ632" i="14"/>
  <c r="AR632" i="14"/>
  <c r="AJ632" i="14"/>
  <c r="AB632" i="14"/>
  <c r="T632" i="14"/>
  <c r="BG632" i="14"/>
  <c r="AY632" i="14"/>
  <c r="AQ632" i="14"/>
  <c r="AI632" i="14"/>
  <c r="AA632" i="14"/>
  <c r="S632" i="14"/>
  <c r="BF632" i="14"/>
  <c r="AX632" i="14"/>
  <c r="AP632" i="14"/>
  <c r="AH632" i="14"/>
  <c r="Z632" i="14"/>
  <c r="R632" i="14"/>
  <c r="BE632" i="14"/>
  <c r="AW632" i="14"/>
  <c r="AO632" i="14"/>
  <c r="AG632" i="14"/>
  <c r="Y632" i="14"/>
  <c r="Q632" i="14"/>
  <c r="F107" i="14"/>
  <c r="H107" i="14"/>
  <c r="D634" i="14"/>
  <c r="C635" i="14"/>
  <c r="E633" i="14"/>
  <c r="G633" i="14" s="1"/>
  <c r="D33" i="11"/>
  <c r="G33" i="11" s="1"/>
  <c r="E32" i="11"/>
  <c r="F32" i="11" s="1"/>
  <c r="J32" i="11" l="1"/>
  <c r="K32" i="11" s="1"/>
  <c r="H32" i="11"/>
  <c r="I32" i="11" s="1"/>
  <c r="I107" i="14"/>
  <c r="K107" i="14" s="1"/>
  <c r="IR368" i="14" s="1"/>
  <c r="CZ367" i="14"/>
  <c r="AY367" i="14"/>
  <c r="EF367" i="14"/>
  <c r="CK367" i="14"/>
  <c r="Z367" i="14"/>
  <c r="HJ367" i="14"/>
  <c r="EY367" i="14"/>
  <c r="HL367" i="14"/>
  <c r="IN367" i="14"/>
  <c r="HH367" i="14"/>
  <c r="CS367" i="14"/>
  <c r="HQ367" i="14"/>
  <c r="CT367" i="14"/>
  <c r="FF367" i="14"/>
  <c r="AI367" i="14"/>
  <c r="CU367" i="14"/>
  <c r="FG367" i="14"/>
  <c r="HS367" i="14"/>
  <c r="AJ367" i="14"/>
  <c r="CV367" i="14"/>
  <c r="FH367" i="14"/>
  <c r="HT367" i="14"/>
  <c r="AK367" i="14"/>
  <c r="CW367" i="14"/>
  <c r="FI367" i="14"/>
  <c r="HU367" i="14"/>
  <c r="AL367" i="14"/>
  <c r="CX367" i="14"/>
  <c r="FJ367" i="14"/>
  <c r="HV367" i="14"/>
  <c r="AE367" i="14"/>
  <c r="CQ367" i="14"/>
  <c r="FC367" i="14"/>
  <c r="HO367" i="14"/>
  <c r="CR367" i="14"/>
  <c r="DJ367" i="14"/>
  <c r="IJ367" i="14"/>
  <c r="GB367" i="14"/>
  <c r="Y367" i="14"/>
  <c r="HI367" i="14"/>
  <c r="EX367" i="14"/>
  <c r="CM367" i="14"/>
  <c r="AB367" i="14"/>
  <c r="AC367" i="14"/>
  <c r="DH367" i="14"/>
  <c r="GR367" i="14"/>
  <c r="AG367" i="14"/>
  <c r="FE367" i="14"/>
  <c r="AH367" i="14"/>
  <c r="HR367" i="14"/>
  <c r="AN367" i="14"/>
  <c r="BL367" i="14"/>
  <c r="P367" i="14"/>
  <c r="AF367" i="14"/>
  <c r="AO367" i="14"/>
  <c r="DA367" i="14"/>
  <c r="FM367" i="14"/>
  <c r="HY367" i="14"/>
  <c r="AP367" i="14"/>
  <c r="DB367" i="14"/>
  <c r="FN367" i="14"/>
  <c r="HZ367" i="14"/>
  <c r="AQ367" i="14"/>
  <c r="DC367" i="14"/>
  <c r="FO367" i="14"/>
  <c r="IA367" i="14"/>
  <c r="AR367" i="14"/>
  <c r="DD367" i="14"/>
  <c r="FP367" i="14"/>
  <c r="IB367" i="14"/>
  <c r="AS367" i="14"/>
  <c r="DE367" i="14"/>
  <c r="FQ367" i="14"/>
  <c r="IC367" i="14"/>
  <c r="AT367" i="14"/>
  <c r="DF367" i="14"/>
  <c r="FR367" i="14"/>
  <c r="ID367" i="14"/>
  <c r="AM367" i="14"/>
  <c r="CY367" i="14"/>
  <c r="FK367" i="14"/>
  <c r="HW367" i="14"/>
  <c r="FU367" i="14"/>
  <c r="DK367" i="14"/>
  <c r="FX367" i="14"/>
  <c r="FY367" i="14"/>
  <c r="IL367" i="14"/>
  <c r="FS367" i="14"/>
  <c r="GJ367" i="14"/>
  <c r="BE367" i="14"/>
  <c r="BF367" i="14"/>
  <c r="IP367" i="14"/>
  <c r="GE367" i="14"/>
  <c r="BH367" i="14"/>
  <c r="IR367" i="14"/>
  <c r="BI367" i="14"/>
  <c r="DU367" i="14"/>
  <c r="GG367" i="14"/>
  <c r="IS367" i="14"/>
  <c r="BJ367" i="14"/>
  <c r="DV367" i="14"/>
  <c r="GH367" i="14"/>
  <c r="IT367" i="14"/>
  <c r="BC367" i="14"/>
  <c r="DO367" i="14"/>
  <c r="GA367" i="14"/>
  <c r="IM367" i="14"/>
  <c r="DI367" i="14"/>
  <c r="IH367" i="14"/>
  <c r="AZ367" i="14"/>
  <c r="FZ367" i="14"/>
  <c r="EN367" i="14"/>
  <c r="DQ367" i="14"/>
  <c r="IO367" i="14"/>
  <c r="GD367" i="14"/>
  <c r="DS367" i="14"/>
  <c r="DT367" i="14"/>
  <c r="IV367" i="14"/>
  <c r="BM367" i="14"/>
  <c r="IW367" i="14"/>
  <c r="GL367" i="14"/>
  <c r="BO367" i="14"/>
  <c r="GM367" i="14"/>
  <c r="IY367" i="14"/>
  <c r="EB367" i="14"/>
  <c r="GN367" i="14"/>
  <c r="IZ367" i="14"/>
  <c r="BQ367" i="14"/>
  <c r="EC367" i="14"/>
  <c r="GO367" i="14"/>
  <c r="JA367" i="14"/>
  <c r="BR367" i="14"/>
  <c r="ED367" i="14"/>
  <c r="GP367" i="14"/>
  <c r="JB367" i="14"/>
  <c r="BK367" i="14"/>
  <c r="DW367" i="14"/>
  <c r="GI367" i="14"/>
  <c r="IU367" i="14"/>
  <c r="DX367" i="14"/>
  <c r="IG367" i="14"/>
  <c r="FW367" i="14"/>
  <c r="BA367" i="14"/>
  <c r="BB367" i="14"/>
  <c r="DG367" i="14"/>
  <c r="FL367" i="14"/>
  <c r="FD367" i="14"/>
  <c r="GC367" i="14"/>
  <c r="DR367" i="14"/>
  <c r="BG367" i="14"/>
  <c r="IQ367" i="14"/>
  <c r="GF367" i="14"/>
  <c r="HX367" i="14"/>
  <c r="HP367" i="14"/>
  <c r="GK367" i="14"/>
  <c r="DZ367" i="14"/>
  <c r="IX367" i="14"/>
  <c r="EA367" i="14"/>
  <c r="BP367" i="14"/>
  <c r="BD367" i="14"/>
  <c r="H367" i="14"/>
  <c r="X367" i="14"/>
  <c r="I367" i="14"/>
  <c r="BU367" i="14"/>
  <c r="EG367" i="14"/>
  <c r="GS367" i="14"/>
  <c r="J367" i="14"/>
  <c r="BV367" i="14"/>
  <c r="EH367" i="14"/>
  <c r="GT367" i="14"/>
  <c r="K367" i="14"/>
  <c r="BW367" i="14"/>
  <c r="EI367" i="14"/>
  <c r="GU367" i="14"/>
  <c r="L367" i="14"/>
  <c r="BX367" i="14"/>
  <c r="N367" i="14"/>
  <c r="CB367" i="14"/>
  <c r="AX367" i="14"/>
  <c r="II367" i="14"/>
  <c r="DM367" i="14"/>
  <c r="IK367" i="14"/>
  <c r="AU367" i="14"/>
  <c r="IE367" i="14"/>
  <c r="GZ367" i="14"/>
  <c r="DY367" i="14"/>
  <c r="BN367" i="14"/>
  <c r="FT367" i="14"/>
  <c r="EJ367" i="14"/>
  <c r="GV367" i="14"/>
  <c r="M367" i="14"/>
  <c r="BY367" i="14"/>
  <c r="EK367" i="14"/>
  <c r="GW367" i="14"/>
  <c r="BZ367" i="14"/>
  <c r="EL367" i="14"/>
  <c r="GX367" i="14"/>
  <c r="G367" i="14"/>
  <c r="BS367" i="14"/>
  <c r="EE367" i="14"/>
  <c r="GQ367" i="14"/>
  <c r="IF367" i="14"/>
  <c r="DP367" i="14"/>
  <c r="BT367" i="14"/>
  <c r="CJ367" i="14"/>
  <c r="Q367" i="14"/>
  <c r="CC367" i="14"/>
  <c r="EO367" i="14"/>
  <c r="HA367" i="14"/>
  <c r="R367" i="14"/>
  <c r="CD367" i="14"/>
  <c r="EP367" i="14"/>
  <c r="HB367" i="14"/>
  <c r="S367" i="14"/>
  <c r="CE367" i="14"/>
  <c r="EQ367" i="14"/>
  <c r="HC367" i="14"/>
  <c r="T367" i="14"/>
  <c r="CF367" i="14"/>
  <c r="ER367" i="14"/>
  <c r="HD367" i="14"/>
  <c r="U367" i="14"/>
  <c r="CG367" i="14"/>
  <c r="ES367" i="14"/>
  <c r="HE367" i="14"/>
  <c r="V367" i="14"/>
  <c r="CH367" i="14"/>
  <c r="ET367" i="14"/>
  <c r="HF367" i="14"/>
  <c r="O367" i="14"/>
  <c r="CA367" i="14"/>
  <c r="EM367" i="14"/>
  <c r="GY367" i="14"/>
  <c r="AW367" i="14"/>
  <c r="FV367" i="14"/>
  <c r="DL367" i="14"/>
  <c r="DN367" i="14"/>
  <c r="AV367" i="14"/>
  <c r="EV367" i="14"/>
  <c r="EW367" i="14"/>
  <c r="CL367" i="14"/>
  <c r="AA367" i="14"/>
  <c r="HK367" i="14"/>
  <c r="CN367" i="14"/>
  <c r="EZ367" i="14"/>
  <c r="CO367" i="14"/>
  <c r="FA367" i="14"/>
  <c r="HM367" i="14"/>
  <c r="AD367" i="14"/>
  <c r="CP367" i="14"/>
  <c r="FB367" i="14"/>
  <c r="HN367" i="14"/>
  <c r="W367" i="14"/>
  <c r="CI367" i="14"/>
  <c r="EU367" i="14"/>
  <c r="C636" i="14"/>
  <c r="D635" i="14"/>
  <c r="C111" i="14"/>
  <c r="D110" i="14"/>
  <c r="E634" i="14"/>
  <c r="G634" i="14" s="1"/>
  <c r="G109" i="14"/>
  <c r="E109" i="14"/>
  <c r="F109" i="14" s="1"/>
  <c r="N634" i="14"/>
  <c r="A635" i="14"/>
  <c r="IZ368" i="14"/>
  <c r="IB368" i="14"/>
  <c r="HL368" i="14"/>
  <c r="GV368" i="14"/>
  <c r="GN368" i="14"/>
  <c r="FX368" i="14"/>
  <c r="FP368" i="14"/>
  <c r="EZ368" i="14"/>
  <c r="EJ368" i="14"/>
  <c r="EB368" i="14"/>
  <c r="DL368" i="14"/>
  <c r="DD368" i="14"/>
  <c r="CN368" i="14"/>
  <c r="BX368" i="14"/>
  <c r="BP368" i="14"/>
  <c r="AZ368" i="14"/>
  <c r="AR368" i="14"/>
  <c r="AB368" i="14"/>
  <c r="L368" i="14"/>
  <c r="IY368" i="14"/>
  <c r="II368" i="14"/>
  <c r="IA368" i="14"/>
  <c r="HK368" i="14"/>
  <c r="GU368" i="14"/>
  <c r="GM368" i="14"/>
  <c r="FW368" i="14"/>
  <c r="FO368" i="14"/>
  <c r="EY368" i="14"/>
  <c r="EI368" i="14"/>
  <c r="EA368" i="14"/>
  <c r="DK368" i="14"/>
  <c r="DC368" i="14"/>
  <c r="CM368" i="14"/>
  <c r="BW368" i="14"/>
  <c r="BO368" i="14"/>
  <c r="AY368" i="14"/>
  <c r="AQ368" i="14"/>
  <c r="AA368" i="14"/>
  <c r="K368" i="14"/>
  <c r="IX368" i="14"/>
  <c r="IH368" i="14"/>
  <c r="HZ368" i="14"/>
  <c r="HJ368" i="14"/>
  <c r="GT368" i="14"/>
  <c r="GL368" i="14"/>
  <c r="FV368" i="14"/>
  <c r="FN368" i="14"/>
  <c r="EX368" i="14"/>
  <c r="EH368" i="14"/>
  <c r="DZ368" i="14"/>
  <c r="DJ368" i="14"/>
  <c r="DB368" i="14"/>
  <c r="CL368" i="14"/>
  <c r="BV368" i="14"/>
  <c r="BN368" i="14"/>
  <c r="AX368" i="14"/>
  <c r="AP368" i="14"/>
  <c r="Z368" i="14"/>
  <c r="J368" i="14"/>
  <c r="IW368" i="14"/>
  <c r="IG368" i="14"/>
  <c r="HY368" i="14"/>
  <c r="HI368" i="14"/>
  <c r="GS368" i="14"/>
  <c r="GK368" i="14"/>
  <c r="FU368" i="14"/>
  <c r="FM368" i="14"/>
  <c r="EW368" i="14"/>
  <c r="EG368" i="14"/>
  <c r="DY368" i="14"/>
  <c r="DI368" i="14"/>
  <c r="DA368" i="14"/>
  <c r="CK368" i="14"/>
  <c r="BU368" i="14"/>
  <c r="BM368" i="14"/>
  <c r="AW368" i="14"/>
  <c r="AO368" i="14"/>
  <c r="Y368" i="14"/>
  <c r="I368" i="14"/>
  <c r="IV368" i="14"/>
  <c r="IF368" i="14"/>
  <c r="HX368" i="14"/>
  <c r="HH368" i="14"/>
  <c r="GR368" i="14"/>
  <c r="GJ368" i="14"/>
  <c r="FT368" i="14"/>
  <c r="FL368" i="14"/>
  <c r="EV368" i="14"/>
  <c r="EF368" i="14"/>
  <c r="DX368" i="14"/>
  <c r="DH368" i="14"/>
  <c r="CZ368" i="14"/>
  <c r="CJ368" i="14"/>
  <c r="BT368" i="14"/>
  <c r="BL368" i="14"/>
  <c r="AV368" i="14"/>
  <c r="AN368" i="14"/>
  <c r="X368" i="14"/>
  <c r="H368" i="14"/>
  <c r="IU368" i="14"/>
  <c r="IE368" i="14"/>
  <c r="HW368" i="14"/>
  <c r="HG368" i="14"/>
  <c r="GQ368" i="14"/>
  <c r="GI368" i="14"/>
  <c r="FS368" i="14"/>
  <c r="FK368" i="14"/>
  <c r="EU368" i="14"/>
  <c r="EE368" i="14"/>
  <c r="DW368" i="14"/>
  <c r="DG368" i="14"/>
  <c r="CY368" i="14"/>
  <c r="CI368" i="14"/>
  <c r="BS368" i="14"/>
  <c r="BK368" i="14"/>
  <c r="AU368" i="14"/>
  <c r="AM368" i="14"/>
  <c r="W368" i="14"/>
  <c r="G368" i="14"/>
  <c r="JB368" i="14"/>
  <c r="IL368" i="14"/>
  <c r="ID368" i="14"/>
  <c r="HN368" i="14"/>
  <c r="GX368" i="14"/>
  <c r="GP368" i="14"/>
  <c r="FZ368" i="14"/>
  <c r="FR368" i="14"/>
  <c r="FB368" i="14"/>
  <c r="EL368" i="14"/>
  <c r="ED368" i="14"/>
  <c r="DN368" i="14"/>
  <c r="DF368" i="14"/>
  <c r="CX368" i="14"/>
  <c r="CP368" i="14"/>
  <c r="BZ368" i="14"/>
  <c r="BR368" i="14"/>
  <c r="BB368" i="14"/>
  <c r="AT368" i="14"/>
  <c r="AL368" i="14"/>
  <c r="AD368" i="14"/>
  <c r="N368" i="14"/>
  <c r="HM368" i="14"/>
  <c r="CO368" i="14"/>
  <c r="AC368" i="14"/>
  <c r="HE368" i="14"/>
  <c r="ES368" i="14"/>
  <c r="U368" i="14"/>
  <c r="GW368" i="14"/>
  <c r="BY368" i="14"/>
  <c r="M368" i="14"/>
  <c r="JA368" i="14"/>
  <c r="GO368" i="14"/>
  <c r="BQ368" i="14"/>
  <c r="IS368" i="14"/>
  <c r="DU368" i="14"/>
  <c r="BI368" i="14"/>
  <c r="IK368" i="14"/>
  <c r="FY368" i="14"/>
  <c r="BA368" i="14"/>
  <c r="HU368" i="14"/>
  <c r="FI368" i="14"/>
  <c r="CW368" i="14"/>
  <c r="AK368" i="14"/>
  <c r="IC368" i="14"/>
  <c r="FQ368" i="14"/>
  <c r="AS368" i="14"/>
  <c r="BL633" i="14"/>
  <c r="BD633" i="14"/>
  <c r="AV633" i="14"/>
  <c r="AN633" i="14"/>
  <c r="AF633" i="14"/>
  <c r="X633" i="14"/>
  <c r="P633" i="14"/>
  <c r="BK633" i="14"/>
  <c r="BC633" i="14"/>
  <c r="AU633" i="14"/>
  <c r="AM633" i="14"/>
  <c r="AE633" i="14"/>
  <c r="W633" i="14"/>
  <c r="O633" i="14"/>
  <c r="BJ633" i="14"/>
  <c r="BB633" i="14"/>
  <c r="AT633" i="14"/>
  <c r="AL633" i="14"/>
  <c r="AD633" i="14"/>
  <c r="V633" i="14"/>
  <c r="BI633" i="14"/>
  <c r="BA633" i="14"/>
  <c r="AS633" i="14"/>
  <c r="AK633" i="14"/>
  <c r="AC633" i="14"/>
  <c r="U633" i="14"/>
  <c r="M633" i="14"/>
  <c r="BH633" i="14"/>
  <c r="AZ633" i="14"/>
  <c r="AR633" i="14"/>
  <c r="AJ633" i="14"/>
  <c r="AB633" i="14"/>
  <c r="T633" i="14"/>
  <c r="BG633" i="14"/>
  <c r="AY633" i="14"/>
  <c r="AQ633" i="14"/>
  <c r="AI633" i="14"/>
  <c r="AA633" i="14"/>
  <c r="S633" i="14"/>
  <c r="BF633" i="14"/>
  <c r="AX633" i="14"/>
  <c r="AP633" i="14"/>
  <c r="AH633" i="14"/>
  <c r="Z633" i="14"/>
  <c r="R633" i="14"/>
  <c r="BE633" i="14"/>
  <c r="AW633" i="14"/>
  <c r="AO633" i="14"/>
  <c r="AG633" i="14"/>
  <c r="Y633" i="14"/>
  <c r="Q633" i="14"/>
  <c r="F633" i="14"/>
  <c r="F108" i="14"/>
  <c r="H633" i="14"/>
  <c r="H108" i="14"/>
  <c r="D34" i="11"/>
  <c r="G34" i="11" s="1"/>
  <c r="E33" i="11"/>
  <c r="F33" i="11" s="1"/>
  <c r="J33" i="11" l="1"/>
  <c r="K33" i="11" s="1"/>
  <c r="H33" i="11"/>
  <c r="I33" i="11" s="1"/>
  <c r="IJ368" i="14"/>
  <c r="DE368" i="14"/>
  <c r="DM368" i="14"/>
  <c r="EC368" i="14"/>
  <c r="CG368" i="14"/>
  <c r="V368" i="14"/>
  <c r="CH368" i="14"/>
  <c r="ET368" i="14"/>
  <c r="HF368" i="14"/>
  <c r="O368" i="14"/>
  <c r="CA368" i="14"/>
  <c r="EM368" i="14"/>
  <c r="GY368" i="14"/>
  <c r="P368" i="14"/>
  <c r="CB368" i="14"/>
  <c r="EN368" i="14"/>
  <c r="GZ368" i="14"/>
  <c r="Q368" i="14"/>
  <c r="CC368" i="14"/>
  <c r="EO368" i="14"/>
  <c r="HA368" i="14"/>
  <c r="R368" i="14"/>
  <c r="CD368" i="14"/>
  <c r="EP368" i="14"/>
  <c r="HB368" i="14"/>
  <c r="S368" i="14"/>
  <c r="CE368" i="14"/>
  <c r="EQ368" i="14"/>
  <c r="HC368" i="14"/>
  <c r="T368" i="14"/>
  <c r="CF368" i="14"/>
  <c r="ER368" i="14"/>
  <c r="HD368" i="14"/>
  <c r="FJ368" i="14"/>
  <c r="HV368" i="14"/>
  <c r="AE368" i="14"/>
  <c r="CQ368" i="14"/>
  <c r="FC368" i="14"/>
  <c r="HO368" i="14"/>
  <c r="AF368" i="14"/>
  <c r="CR368" i="14"/>
  <c r="FD368" i="14"/>
  <c r="HP368" i="14"/>
  <c r="AG368" i="14"/>
  <c r="CS368" i="14"/>
  <c r="FE368" i="14"/>
  <c r="HQ368" i="14"/>
  <c r="AH368" i="14"/>
  <c r="CT368" i="14"/>
  <c r="FF368" i="14"/>
  <c r="HR368" i="14"/>
  <c r="AI368" i="14"/>
  <c r="CU368" i="14"/>
  <c r="FG368" i="14"/>
  <c r="HS368" i="14"/>
  <c r="AJ368" i="14"/>
  <c r="CV368" i="14"/>
  <c r="FH368" i="14"/>
  <c r="HT368" i="14"/>
  <c r="GG368" i="14"/>
  <c r="EK368" i="14"/>
  <c r="FA368" i="14"/>
  <c r="BJ368" i="14"/>
  <c r="DV368" i="14"/>
  <c r="GH368" i="14"/>
  <c r="IT368" i="14"/>
  <c r="BC368" i="14"/>
  <c r="DO368" i="14"/>
  <c r="GA368" i="14"/>
  <c r="IM368" i="14"/>
  <c r="BD368" i="14"/>
  <c r="DP368" i="14"/>
  <c r="GB368" i="14"/>
  <c r="IN368" i="14"/>
  <c r="BE368" i="14"/>
  <c r="DQ368" i="14"/>
  <c r="GC368" i="14"/>
  <c r="IO368" i="14"/>
  <c r="BF368" i="14"/>
  <c r="DR368" i="14"/>
  <c r="GD368" i="14"/>
  <c r="IP368" i="14"/>
  <c r="BG368" i="14"/>
  <c r="DS368" i="14"/>
  <c r="GE368" i="14"/>
  <c r="IQ368" i="14"/>
  <c r="BH368" i="14"/>
  <c r="DT368" i="14"/>
  <c r="GF368" i="14"/>
  <c r="I108" i="14"/>
  <c r="K108" i="14" s="1"/>
  <c r="IO369" i="14" s="1"/>
  <c r="H109" i="14"/>
  <c r="I109" i="14" s="1"/>
  <c r="K109" i="14" s="1"/>
  <c r="E110" i="14"/>
  <c r="H110" i="14" s="1"/>
  <c r="D111" i="14"/>
  <c r="C112" i="14"/>
  <c r="A636" i="14"/>
  <c r="N635" i="14"/>
  <c r="BL634" i="14"/>
  <c r="BD634" i="14"/>
  <c r="AV634" i="14"/>
  <c r="AN634" i="14"/>
  <c r="AF634" i="14"/>
  <c r="X634" i="14"/>
  <c r="P634" i="14"/>
  <c r="BK634" i="14"/>
  <c r="BC634" i="14"/>
  <c r="AU634" i="14"/>
  <c r="AM634" i="14"/>
  <c r="AE634" i="14"/>
  <c r="W634" i="14"/>
  <c r="O634" i="14"/>
  <c r="BJ634" i="14"/>
  <c r="BB634" i="14"/>
  <c r="AT634" i="14"/>
  <c r="AL634" i="14"/>
  <c r="AD634" i="14"/>
  <c r="V634" i="14"/>
  <c r="BI634" i="14"/>
  <c r="BA634" i="14"/>
  <c r="AS634" i="14"/>
  <c r="AK634" i="14"/>
  <c r="AC634" i="14"/>
  <c r="U634" i="14"/>
  <c r="M634" i="14"/>
  <c r="BH634" i="14"/>
  <c r="AZ634" i="14"/>
  <c r="AR634" i="14"/>
  <c r="AJ634" i="14"/>
  <c r="AB634" i="14"/>
  <c r="T634" i="14"/>
  <c r="BG634" i="14"/>
  <c r="AY634" i="14"/>
  <c r="AQ634" i="14"/>
  <c r="AI634" i="14"/>
  <c r="AA634" i="14"/>
  <c r="S634" i="14"/>
  <c r="BF634" i="14"/>
  <c r="AX634" i="14"/>
  <c r="AP634" i="14"/>
  <c r="AH634" i="14"/>
  <c r="Z634" i="14"/>
  <c r="R634" i="14"/>
  <c r="BE634" i="14"/>
  <c r="AW634" i="14"/>
  <c r="AO634" i="14"/>
  <c r="AG634" i="14"/>
  <c r="Y634" i="14"/>
  <c r="Q634" i="14"/>
  <c r="I633" i="14"/>
  <c r="F634" i="14"/>
  <c r="H634" i="14"/>
  <c r="E635" i="14"/>
  <c r="F635" i="14" s="1"/>
  <c r="C637" i="14"/>
  <c r="D636" i="14"/>
  <c r="D35" i="11"/>
  <c r="G35" i="11" s="1"/>
  <c r="E34" i="11"/>
  <c r="F34" i="11" s="1"/>
  <c r="J34" i="11" l="1"/>
  <c r="K34" i="11" s="1"/>
  <c r="H34" i="11"/>
  <c r="I34" i="11" s="1"/>
  <c r="G110" i="14"/>
  <c r="F110" i="14"/>
  <c r="H635" i="14"/>
  <c r="G635" i="14"/>
  <c r="CR369" i="14"/>
  <c r="BQ369" i="14"/>
  <c r="FN369" i="14"/>
  <c r="EY369" i="14"/>
  <c r="HF369" i="14"/>
  <c r="FV369" i="14"/>
  <c r="IY369" i="14"/>
  <c r="ES369" i="14"/>
  <c r="AE369" i="14"/>
  <c r="GR369" i="14"/>
  <c r="IH369" i="14"/>
  <c r="L369" i="14"/>
  <c r="FA369" i="14"/>
  <c r="BK369" i="14"/>
  <c r="GZ369" i="14"/>
  <c r="R369" i="14"/>
  <c r="CN369" i="14"/>
  <c r="JA369" i="14"/>
  <c r="EM369" i="14"/>
  <c r="AG369" i="14"/>
  <c r="CD369" i="14"/>
  <c r="CV369" i="14"/>
  <c r="N369" i="14"/>
  <c r="EU369" i="14"/>
  <c r="BM369" i="14"/>
  <c r="AI369" i="14"/>
  <c r="GV369" i="14"/>
  <c r="CP369" i="14"/>
  <c r="IU369" i="14"/>
  <c r="EO369" i="14"/>
  <c r="BO369" i="14"/>
  <c r="HD369" i="14"/>
  <c r="CX369" i="14"/>
  <c r="H369" i="14"/>
  <c r="EW369" i="14"/>
  <c r="EQ369" i="14"/>
  <c r="AK369" i="14"/>
  <c r="GX369" i="14"/>
  <c r="CJ369" i="14"/>
  <c r="IW369" i="14"/>
  <c r="HZ369" i="14"/>
  <c r="IP369" i="14"/>
  <c r="EP369" i="14"/>
  <c r="BW369" i="14"/>
  <c r="FG369" i="14"/>
  <c r="T369" i="14"/>
  <c r="EB369" i="14"/>
  <c r="HL369" i="14"/>
  <c r="BY369" i="14"/>
  <c r="FI369" i="14"/>
  <c r="V369" i="14"/>
  <c r="ED369" i="14"/>
  <c r="HN369" i="14"/>
  <c r="BS369" i="14"/>
  <c r="FC369" i="14"/>
  <c r="P369" i="14"/>
  <c r="DX369" i="14"/>
  <c r="HH369" i="14"/>
  <c r="BU369" i="14"/>
  <c r="FE369" i="14"/>
  <c r="AP369" i="14"/>
  <c r="BN369" i="14"/>
  <c r="HB369" i="14"/>
  <c r="CE369" i="14"/>
  <c r="GM369" i="14"/>
  <c r="AB369" i="14"/>
  <c r="EJ369" i="14"/>
  <c r="HT369" i="14"/>
  <c r="CG369" i="14"/>
  <c r="GO369" i="14"/>
  <c r="AD369" i="14"/>
  <c r="EL369" i="14"/>
  <c r="HV369" i="14"/>
  <c r="CA369" i="14"/>
  <c r="GI369" i="14"/>
  <c r="X369" i="14"/>
  <c r="EF369" i="14"/>
  <c r="HP369" i="14"/>
  <c r="CC369" i="14"/>
  <c r="GK369" i="14"/>
  <c r="DB369" i="14"/>
  <c r="DZ369" i="14"/>
  <c r="HJ369" i="14"/>
  <c r="CM369" i="14"/>
  <c r="GU369" i="14"/>
  <c r="AJ369" i="14"/>
  <c r="ER369" i="14"/>
  <c r="IZ369" i="14"/>
  <c r="CO369" i="14"/>
  <c r="GW369" i="14"/>
  <c r="AL369" i="14"/>
  <c r="ET369" i="14"/>
  <c r="JB369" i="14"/>
  <c r="CI369" i="14"/>
  <c r="GQ369" i="14"/>
  <c r="AF369" i="14"/>
  <c r="EN369" i="14"/>
  <c r="IV369" i="14"/>
  <c r="CK369" i="14"/>
  <c r="GS369" i="14"/>
  <c r="HR369" i="14"/>
  <c r="GL369" i="14"/>
  <c r="K369" i="14"/>
  <c r="CU369" i="14"/>
  <c r="HC369" i="14"/>
  <c r="BP369" i="14"/>
  <c r="EZ369" i="14"/>
  <c r="M369" i="14"/>
  <c r="CW369" i="14"/>
  <c r="HE369" i="14"/>
  <c r="BR369" i="14"/>
  <c r="FB369" i="14"/>
  <c r="G369" i="14"/>
  <c r="CQ369" i="14"/>
  <c r="GY369" i="14"/>
  <c r="BL369" i="14"/>
  <c r="EV369" i="14"/>
  <c r="I369" i="14"/>
  <c r="CS369" i="14"/>
  <c r="HA369" i="14"/>
  <c r="AX369" i="14"/>
  <c r="IX369" i="14"/>
  <c r="S369" i="14"/>
  <c r="EA369" i="14"/>
  <c r="HK369" i="14"/>
  <c r="BX369" i="14"/>
  <c r="FH369" i="14"/>
  <c r="U369" i="14"/>
  <c r="EC369" i="14"/>
  <c r="HM369" i="14"/>
  <c r="BZ369" i="14"/>
  <c r="FJ369" i="14"/>
  <c r="O369" i="14"/>
  <c r="DW369" i="14"/>
  <c r="HG369" i="14"/>
  <c r="BT369" i="14"/>
  <c r="FD369" i="14"/>
  <c r="Q369" i="14"/>
  <c r="DY369" i="14"/>
  <c r="HI369" i="14"/>
  <c r="DJ369" i="14"/>
  <c r="GT369" i="14"/>
  <c r="AA369" i="14"/>
  <c r="EI369" i="14"/>
  <c r="HS369" i="14"/>
  <c r="CF369" i="14"/>
  <c r="GN369" i="14"/>
  <c r="AC369" i="14"/>
  <c r="EK369" i="14"/>
  <c r="HU369" i="14"/>
  <c r="CH369" i="14"/>
  <c r="GP369" i="14"/>
  <c r="W369" i="14"/>
  <c r="EE369" i="14"/>
  <c r="HO369" i="14"/>
  <c r="CB369" i="14"/>
  <c r="GJ369" i="14"/>
  <c r="Y369" i="14"/>
  <c r="EG369" i="14"/>
  <c r="HQ369" i="14"/>
  <c r="I634" i="14"/>
  <c r="AH369" i="14"/>
  <c r="BF369" i="14"/>
  <c r="J369" i="14"/>
  <c r="Z369" i="14"/>
  <c r="AQ369" i="14"/>
  <c r="DC369" i="14"/>
  <c r="FO369" i="14"/>
  <c r="IA369" i="14"/>
  <c r="AR369" i="14"/>
  <c r="DD369" i="14"/>
  <c r="FP369" i="14"/>
  <c r="IB369" i="14"/>
  <c r="AS369" i="14"/>
  <c r="DE369" i="14"/>
  <c r="FQ369" i="14"/>
  <c r="IC369" i="14"/>
  <c r="AT369" i="14"/>
  <c r="DF369" i="14"/>
  <c r="FR369" i="14"/>
  <c r="ID369" i="14"/>
  <c r="AM369" i="14"/>
  <c r="CY369" i="14"/>
  <c r="FK369" i="14"/>
  <c r="HW369" i="14"/>
  <c r="AN369" i="14"/>
  <c r="CZ369" i="14"/>
  <c r="FL369" i="14"/>
  <c r="HX369" i="14"/>
  <c r="AO369" i="14"/>
  <c r="DA369" i="14"/>
  <c r="FM369" i="14"/>
  <c r="HY369" i="14"/>
  <c r="CT369" i="14"/>
  <c r="DR369" i="14"/>
  <c r="BV369" i="14"/>
  <c r="CL369" i="14"/>
  <c r="AY369" i="14"/>
  <c r="DK369" i="14"/>
  <c r="FW369" i="14"/>
  <c r="II369" i="14"/>
  <c r="AZ369" i="14"/>
  <c r="DL369" i="14"/>
  <c r="FX369" i="14"/>
  <c r="IJ369" i="14"/>
  <c r="BA369" i="14"/>
  <c r="DM369" i="14"/>
  <c r="FY369" i="14"/>
  <c r="IK369" i="14"/>
  <c r="BB369" i="14"/>
  <c r="DN369" i="14"/>
  <c r="FZ369" i="14"/>
  <c r="IL369" i="14"/>
  <c r="AU369" i="14"/>
  <c r="DG369" i="14"/>
  <c r="FS369" i="14"/>
  <c r="IE369" i="14"/>
  <c r="AV369" i="14"/>
  <c r="DH369" i="14"/>
  <c r="FT369" i="14"/>
  <c r="IF369" i="14"/>
  <c r="AW369" i="14"/>
  <c r="DI369" i="14"/>
  <c r="FU369" i="14"/>
  <c r="IG369" i="14"/>
  <c r="FF369" i="14"/>
  <c r="GD369" i="14"/>
  <c r="EH369" i="14"/>
  <c r="EX369" i="14"/>
  <c r="BG369" i="14"/>
  <c r="DS369" i="14"/>
  <c r="GE369" i="14"/>
  <c r="IQ369" i="14"/>
  <c r="BH369" i="14"/>
  <c r="DT369" i="14"/>
  <c r="GF369" i="14"/>
  <c r="IR369" i="14"/>
  <c r="BI369" i="14"/>
  <c r="DU369" i="14"/>
  <c r="GG369" i="14"/>
  <c r="IS369" i="14"/>
  <c r="BJ369" i="14"/>
  <c r="DV369" i="14"/>
  <c r="GH369" i="14"/>
  <c r="IT369" i="14"/>
  <c r="BC369" i="14"/>
  <c r="DO369" i="14"/>
  <c r="GA369" i="14"/>
  <c r="IM369" i="14"/>
  <c r="BD369" i="14"/>
  <c r="DP369" i="14"/>
  <c r="GB369" i="14"/>
  <c r="IN369" i="14"/>
  <c r="BE369" i="14"/>
  <c r="DQ369" i="14"/>
  <c r="GC369" i="14"/>
  <c r="N636" i="14"/>
  <c r="A637" i="14"/>
  <c r="C113" i="14"/>
  <c r="D112" i="14"/>
  <c r="E636" i="14"/>
  <c r="F636" i="14" s="1"/>
  <c r="E111" i="14"/>
  <c r="F111" i="14" s="1"/>
  <c r="D637" i="14"/>
  <c r="C638" i="14"/>
  <c r="IV370" i="14"/>
  <c r="IN370" i="14"/>
  <c r="IF370" i="14"/>
  <c r="HX370" i="14"/>
  <c r="HP370" i="14"/>
  <c r="HH370" i="14"/>
  <c r="GZ370" i="14"/>
  <c r="GR370" i="14"/>
  <c r="GJ370" i="14"/>
  <c r="GB370" i="14"/>
  <c r="FT370" i="14"/>
  <c r="FL370" i="14"/>
  <c r="FD370" i="14"/>
  <c r="EV370" i="14"/>
  <c r="EN370" i="14"/>
  <c r="EF370" i="14"/>
  <c r="DX370" i="14"/>
  <c r="DP370" i="14"/>
  <c r="DH370" i="14"/>
  <c r="CZ370" i="14"/>
  <c r="CR370" i="14"/>
  <c r="CJ370" i="14"/>
  <c r="CB370" i="14"/>
  <c r="BT370" i="14"/>
  <c r="BL370" i="14"/>
  <c r="BD370" i="14"/>
  <c r="IU370" i="14"/>
  <c r="IM370" i="14"/>
  <c r="IE370" i="14"/>
  <c r="HW370" i="14"/>
  <c r="HO370" i="14"/>
  <c r="HG370" i="14"/>
  <c r="GY370" i="14"/>
  <c r="GQ370" i="14"/>
  <c r="GI370" i="14"/>
  <c r="GA370" i="14"/>
  <c r="FS370" i="14"/>
  <c r="FK370" i="14"/>
  <c r="FC370" i="14"/>
  <c r="EU370" i="14"/>
  <c r="EM370" i="14"/>
  <c r="EE370" i="14"/>
  <c r="DW370" i="14"/>
  <c r="DO370" i="14"/>
  <c r="DG370" i="14"/>
  <c r="CY370" i="14"/>
  <c r="CQ370" i="14"/>
  <c r="CI370" i="14"/>
  <c r="CA370" i="14"/>
  <c r="BS370" i="14"/>
  <c r="BK370" i="14"/>
  <c r="BC370" i="14"/>
  <c r="IX370" i="14"/>
  <c r="IL370" i="14"/>
  <c r="IB370" i="14"/>
  <c r="HR370" i="14"/>
  <c r="HF370" i="14"/>
  <c r="GV370" i="14"/>
  <c r="GL370" i="14"/>
  <c r="FZ370" i="14"/>
  <c r="FP370" i="14"/>
  <c r="FF370" i="14"/>
  <c r="ET370" i="14"/>
  <c r="EJ370" i="14"/>
  <c r="DZ370" i="14"/>
  <c r="DN370" i="14"/>
  <c r="DD370" i="14"/>
  <c r="CT370" i="14"/>
  <c r="CH370" i="14"/>
  <c r="BX370" i="14"/>
  <c r="BN370" i="14"/>
  <c r="BB370" i="14"/>
  <c r="AT370" i="14"/>
  <c r="AL370" i="14"/>
  <c r="AD370" i="14"/>
  <c r="V370" i="14"/>
  <c r="N370" i="14"/>
  <c r="IW370" i="14"/>
  <c r="IK370" i="14"/>
  <c r="IA370" i="14"/>
  <c r="HQ370" i="14"/>
  <c r="HE370" i="14"/>
  <c r="GU370" i="14"/>
  <c r="GK370" i="14"/>
  <c r="FY370" i="14"/>
  <c r="FO370" i="14"/>
  <c r="FE370" i="14"/>
  <c r="ES370" i="14"/>
  <c r="EI370" i="14"/>
  <c r="DY370" i="14"/>
  <c r="DM370" i="14"/>
  <c r="DC370" i="14"/>
  <c r="CS370" i="14"/>
  <c r="CG370" i="14"/>
  <c r="BW370" i="14"/>
  <c r="BM370" i="14"/>
  <c r="BA370" i="14"/>
  <c r="AS370" i="14"/>
  <c r="AK370" i="14"/>
  <c r="AC370" i="14"/>
  <c r="U370" i="14"/>
  <c r="M370" i="14"/>
  <c r="IT370" i="14"/>
  <c r="IJ370" i="14"/>
  <c r="HZ370" i="14"/>
  <c r="HN370" i="14"/>
  <c r="HD370" i="14"/>
  <c r="GT370" i="14"/>
  <c r="GH370" i="14"/>
  <c r="FX370" i="14"/>
  <c r="FN370" i="14"/>
  <c r="FB370" i="14"/>
  <c r="ER370" i="14"/>
  <c r="EH370" i="14"/>
  <c r="DV370" i="14"/>
  <c r="DL370" i="14"/>
  <c r="DB370" i="14"/>
  <c r="CP370" i="14"/>
  <c r="CF370" i="14"/>
  <c r="BV370" i="14"/>
  <c r="BJ370" i="14"/>
  <c r="AZ370" i="14"/>
  <c r="AR370" i="14"/>
  <c r="AJ370" i="14"/>
  <c r="AB370" i="14"/>
  <c r="T370" i="14"/>
  <c r="L370" i="14"/>
  <c r="IS370" i="14"/>
  <c r="II370" i="14"/>
  <c r="HY370" i="14"/>
  <c r="HM370" i="14"/>
  <c r="HC370" i="14"/>
  <c r="GS370" i="14"/>
  <c r="GG370" i="14"/>
  <c r="FW370" i="14"/>
  <c r="FM370" i="14"/>
  <c r="FA370" i="14"/>
  <c r="EQ370" i="14"/>
  <c r="EG370" i="14"/>
  <c r="DU370" i="14"/>
  <c r="DK370" i="14"/>
  <c r="DA370" i="14"/>
  <c r="CO370" i="14"/>
  <c r="CE370" i="14"/>
  <c r="BU370" i="14"/>
  <c r="BI370" i="14"/>
  <c r="AY370" i="14"/>
  <c r="AQ370" i="14"/>
  <c r="AI370" i="14"/>
  <c r="AA370" i="14"/>
  <c r="S370" i="14"/>
  <c r="K370" i="14"/>
  <c r="JB370" i="14"/>
  <c r="IR370" i="14"/>
  <c r="IH370" i="14"/>
  <c r="HV370" i="14"/>
  <c r="HL370" i="14"/>
  <c r="HB370" i="14"/>
  <c r="GP370" i="14"/>
  <c r="GF370" i="14"/>
  <c r="FV370" i="14"/>
  <c r="FJ370" i="14"/>
  <c r="EZ370" i="14"/>
  <c r="EP370" i="14"/>
  <c r="ED370" i="14"/>
  <c r="DT370" i="14"/>
  <c r="DJ370" i="14"/>
  <c r="CX370" i="14"/>
  <c r="CN370" i="14"/>
  <c r="CD370" i="14"/>
  <c r="BR370" i="14"/>
  <c r="BH370" i="14"/>
  <c r="AX370" i="14"/>
  <c r="AP370" i="14"/>
  <c r="AH370" i="14"/>
  <c r="Z370" i="14"/>
  <c r="R370" i="14"/>
  <c r="J370" i="14"/>
  <c r="JA370" i="14"/>
  <c r="IQ370" i="14"/>
  <c r="IG370" i="14"/>
  <c r="HU370" i="14"/>
  <c r="HK370" i="14"/>
  <c r="HA370" i="14"/>
  <c r="GO370" i="14"/>
  <c r="GE370" i="14"/>
  <c r="FU370" i="14"/>
  <c r="FI370" i="14"/>
  <c r="EY370" i="14"/>
  <c r="EO370" i="14"/>
  <c r="EC370" i="14"/>
  <c r="DS370" i="14"/>
  <c r="DI370" i="14"/>
  <c r="CW370" i="14"/>
  <c r="CM370" i="14"/>
  <c r="CC370" i="14"/>
  <c r="BQ370" i="14"/>
  <c r="BG370" i="14"/>
  <c r="AW370" i="14"/>
  <c r="AO370" i="14"/>
  <c r="AG370" i="14"/>
  <c r="Y370" i="14"/>
  <c r="Q370" i="14"/>
  <c r="I370" i="14"/>
  <c r="IZ370" i="14"/>
  <c r="IP370" i="14"/>
  <c r="ID370" i="14"/>
  <c r="HT370" i="14"/>
  <c r="HJ370" i="14"/>
  <c r="GX370" i="14"/>
  <c r="GN370" i="14"/>
  <c r="GD370" i="14"/>
  <c r="FR370" i="14"/>
  <c r="FH370" i="14"/>
  <c r="EX370" i="14"/>
  <c r="EL370" i="14"/>
  <c r="EB370" i="14"/>
  <c r="DR370" i="14"/>
  <c r="DF370" i="14"/>
  <c r="CV370" i="14"/>
  <c r="CL370" i="14"/>
  <c r="BZ370" i="14"/>
  <c r="BP370" i="14"/>
  <c r="BF370" i="14"/>
  <c r="AV370" i="14"/>
  <c r="AN370" i="14"/>
  <c r="AF370" i="14"/>
  <c r="X370" i="14"/>
  <c r="P370" i="14"/>
  <c r="H370" i="14"/>
  <c r="GC370" i="14"/>
  <c r="CU370" i="14"/>
  <c r="W370" i="14"/>
  <c r="IY370" i="14"/>
  <c r="FQ370" i="14"/>
  <c r="CK370" i="14"/>
  <c r="O370" i="14"/>
  <c r="IO370" i="14"/>
  <c r="FG370" i="14"/>
  <c r="BY370" i="14"/>
  <c r="G370" i="14"/>
  <c r="IC370" i="14"/>
  <c r="EW370" i="14"/>
  <c r="BO370" i="14"/>
  <c r="HS370" i="14"/>
  <c r="EK370" i="14"/>
  <c r="BE370" i="14"/>
  <c r="HI370" i="14"/>
  <c r="EA370" i="14"/>
  <c r="AU370" i="14"/>
  <c r="GM370" i="14"/>
  <c r="DE370" i="14"/>
  <c r="AE370" i="14"/>
  <c r="GW370" i="14"/>
  <c r="DQ370" i="14"/>
  <c r="AM370" i="14"/>
  <c r="I110" i="14"/>
  <c r="K110" i="14" s="1"/>
  <c r="BJ635" i="14"/>
  <c r="BB635" i="14"/>
  <c r="BI635" i="14"/>
  <c r="BE635" i="14"/>
  <c r="AV635" i="14"/>
  <c r="AN635" i="14"/>
  <c r="AF635" i="14"/>
  <c r="X635" i="14"/>
  <c r="P635" i="14"/>
  <c r="BD635" i="14"/>
  <c r="AU635" i="14"/>
  <c r="AM635" i="14"/>
  <c r="AE635" i="14"/>
  <c r="W635" i="14"/>
  <c r="O635" i="14"/>
  <c r="BC635" i="14"/>
  <c r="AT635" i="14"/>
  <c r="AL635" i="14"/>
  <c r="AD635" i="14"/>
  <c r="V635" i="14"/>
  <c r="BL635" i="14"/>
  <c r="BA635" i="14"/>
  <c r="AS635" i="14"/>
  <c r="AK635" i="14"/>
  <c r="AC635" i="14"/>
  <c r="U635" i="14"/>
  <c r="M635" i="14"/>
  <c r="BK635" i="14"/>
  <c r="AZ635" i="14"/>
  <c r="AR635" i="14"/>
  <c r="AJ635" i="14"/>
  <c r="AB635" i="14"/>
  <c r="T635" i="14"/>
  <c r="BH635" i="14"/>
  <c r="AY635" i="14"/>
  <c r="AQ635" i="14"/>
  <c r="AI635" i="14"/>
  <c r="AA635" i="14"/>
  <c r="S635" i="14"/>
  <c r="BG635" i="14"/>
  <c r="AX635" i="14"/>
  <c r="AP635" i="14"/>
  <c r="AH635" i="14"/>
  <c r="Z635" i="14"/>
  <c r="R635" i="14"/>
  <c r="BF635" i="14"/>
  <c r="AW635" i="14"/>
  <c r="AO635" i="14"/>
  <c r="AG635" i="14"/>
  <c r="Y635" i="14"/>
  <c r="Q635" i="14"/>
  <c r="D36" i="11"/>
  <c r="G36" i="11" s="1"/>
  <c r="E35" i="11"/>
  <c r="F35" i="11" s="1"/>
  <c r="J35" i="11" l="1"/>
  <c r="K35" i="11" s="1"/>
  <c r="H35" i="11"/>
  <c r="I35" i="11" s="1"/>
  <c r="I635" i="14"/>
  <c r="H111" i="14"/>
  <c r="G111" i="14"/>
  <c r="D638" i="14"/>
  <c r="C639" i="14"/>
  <c r="H636" i="14"/>
  <c r="E637" i="14"/>
  <c r="G637" i="14" s="1"/>
  <c r="G636" i="14"/>
  <c r="E112" i="14"/>
  <c r="G112" i="14" s="1"/>
  <c r="D113" i="14"/>
  <c r="C114" i="14"/>
  <c r="N637" i="14"/>
  <c r="A638" i="14"/>
  <c r="JA371" i="14"/>
  <c r="IS371" i="14"/>
  <c r="IK371" i="14"/>
  <c r="IC371" i="14"/>
  <c r="HU371" i="14"/>
  <c r="HM371" i="14"/>
  <c r="HE371" i="14"/>
  <c r="GW371" i="14"/>
  <c r="GO371" i="14"/>
  <c r="GG371" i="14"/>
  <c r="FY371" i="14"/>
  <c r="FQ371" i="14"/>
  <c r="FI371" i="14"/>
  <c r="FA371" i="14"/>
  <c r="ES371" i="14"/>
  <c r="EK371" i="14"/>
  <c r="EC371" i="14"/>
  <c r="DU371" i="14"/>
  <c r="DM371" i="14"/>
  <c r="DE371" i="14"/>
  <c r="CW371" i="14"/>
  <c r="CO371" i="14"/>
  <c r="CG371" i="14"/>
  <c r="BY371" i="14"/>
  <c r="BQ371" i="14"/>
  <c r="BI371" i="14"/>
  <c r="BA371" i="14"/>
  <c r="AS371" i="14"/>
  <c r="AK371" i="14"/>
  <c r="AC371" i="14"/>
  <c r="U371" i="14"/>
  <c r="M371" i="14"/>
  <c r="IZ371" i="14"/>
  <c r="IR371" i="14"/>
  <c r="IJ371" i="14"/>
  <c r="IB371" i="14"/>
  <c r="HT371" i="14"/>
  <c r="HL371" i="14"/>
  <c r="HD371" i="14"/>
  <c r="GV371" i="14"/>
  <c r="GN371" i="14"/>
  <c r="GF371" i="14"/>
  <c r="FX371" i="14"/>
  <c r="FP371" i="14"/>
  <c r="FH371" i="14"/>
  <c r="EZ371" i="14"/>
  <c r="ER371" i="14"/>
  <c r="EJ371" i="14"/>
  <c r="EB371" i="14"/>
  <c r="DT371" i="14"/>
  <c r="DL371" i="14"/>
  <c r="DD371" i="14"/>
  <c r="CV371" i="14"/>
  <c r="CN371" i="14"/>
  <c r="CF371" i="14"/>
  <c r="BX371" i="14"/>
  <c r="BP371" i="14"/>
  <c r="BH371" i="14"/>
  <c r="AZ371" i="14"/>
  <c r="AR371" i="14"/>
  <c r="AJ371" i="14"/>
  <c r="AB371" i="14"/>
  <c r="T371" i="14"/>
  <c r="L371" i="14"/>
  <c r="IU371" i="14"/>
  <c r="II371" i="14"/>
  <c r="HY371" i="14"/>
  <c r="HO371" i="14"/>
  <c r="HC371" i="14"/>
  <c r="GS371" i="14"/>
  <c r="GI371" i="14"/>
  <c r="FW371" i="14"/>
  <c r="FM371" i="14"/>
  <c r="FC371" i="14"/>
  <c r="EQ371" i="14"/>
  <c r="EG371" i="14"/>
  <c r="DW371" i="14"/>
  <c r="DK371" i="14"/>
  <c r="DA371" i="14"/>
  <c r="CQ371" i="14"/>
  <c r="CE371" i="14"/>
  <c r="BU371" i="14"/>
  <c r="BK371" i="14"/>
  <c r="AY371" i="14"/>
  <c r="AO371" i="14"/>
  <c r="AE371" i="14"/>
  <c r="S371" i="14"/>
  <c r="I371" i="14"/>
  <c r="IT371" i="14"/>
  <c r="IH371" i="14"/>
  <c r="HX371" i="14"/>
  <c r="HN371" i="14"/>
  <c r="HB371" i="14"/>
  <c r="GR371" i="14"/>
  <c r="GH371" i="14"/>
  <c r="FV371" i="14"/>
  <c r="FL371" i="14"/>
  <c r="FB371" i="14"/>
  <c r="EP371" i="14"/>
  <c r="EF371" i="14"/>
  <c r="DV371" i="14"/>
  <c r="DJ371" i="14"/>
  <c r="CZ371" i="14"/>
  <c r="CP371" i="14"/>
  <c r="CD371" i="14"/>
  <c r="BT371" i="14"/>
  <c r="BJ371" i="14"/>
  <c r="AX371" i="14"/>
  <c r="AN371" i="14"/>
  <c r="AD371" i="14"/>
  <c r="R371" i="14"/>
  <c r="H371" i="14"/>
  <c r="IQ371" i="14"/>
  <c r="IG371" i="14"/>
  <c r="HW371" i="14"/>
  <c r="HK371" i="14"/>
  <c r="HA371" i="14"/>
  <c r="GQ371" i="14"/>
  <c r="GE371" i="14"/>
  <c r="FU371" i="14"/>
  <c r="FK371" i="14"/>
  <c r="EY371" i="14"/>
  <c r="EO371" i="14"/>
  <c r="EE371" i="14"/>
  <c r="DS371" i="14"/>
  <c r="DI371" i="14"/>
  <c r="CY371" i="14"/>
  <c r="CM371" i="14"/>
  <c r="CC371" i="14"/>
  <c r="BS371" i="14"/>
  <c r="BG371" i="14"/>
  <c r="AW371" i="14"/>
  <c r="AM371" i="14"/>
  <c r="AA371" i="14"/>
  <c r="Q371" i="14"/>
  <c r="G371" i="14"/>
  <c r="JB371" i="14"/>
  <c r="IP371" i="14"/>
  <c r="IF371" i="14"/>
  <c r="HV371" i="14"/>
  <c r="HJ371" i="14"/>
  <c r="GZ371" i="14"/>
  <c r="GP371" i="14"/>
  <c r="GD371" i="14"/>
  <c r="FT371" i="14"/>
  <c r="FJ371" i="14"/>
  <c r="EX371" i="14"/>
  <c r="EN371" i="14"/>
  <c r="ED371" i="14"/>
  <c r="DR371" i="14"/>
  <c r="DH371" i="14"/>
  <c r="CX371" i="14"/>
  <c r="CL371" i="14"/>
  <c r="CB371" i="14"/>
  <c r="BR371" i="14"/>
  <c r="BF371" i="14"/>
  <c r="AV371" i="14"/>
  <c r="AL371" i="14"/>
  <c r="Z371" i="14"/>
  <c r="P371" i="14"/>
  <c r="IY371" i="14"/>
  <c r="IO371" i="14"/>
  <c r="IE371" i="14"/>
  <c r="HS371" i="14"/>
  <c r="HI371" i="14"/>
  <c r="GY371" i="14"/>
  <c r="GM371" i="14"/>
  <c r="GC371" i="14"/>
  <c r="FS371" i="14"/>
  <c r="FG371" i="14"/>
  <c r="EW371" i="14"/>
  <c r="EM371" i="14"/>
  <c r="EA371" i="14"/>
  <c r="DQ371" i="14"/>
  <c r="DG371" i="14"/>
  <c r="CU371" i="14"/>
  <c r="CK371" i="14"/>
  <c r="CA371" i="14"/>
  <c r="BO371" i="14"/>
  <c r="BE371" i="14"/>
  <c r="AU371" i="14"/>
  <c r="AI371" i="14"/>
  <c r="Y371" i="14"/>
  <c r="O371" i="14"/>
  <c r="IX371" i="14"/>
  <c r="IN371" i="14"/>
  <c r="ID371" i="14"/>
  <c r="HR371" i="14"/>
  <c r="HH371" i="14"/>
  <c r="GX371" i="14"/>
  <c r="GL371" i="14"/>
  <c r="GB371" i="14"/>
  <c r="FR371" i="14"/>
  <c r="FF371" i="14"/>
  <c r="EV371" i="14"/>
  <c r="EL371" i="14"/>
  <c r="DZ371" i="14"/>
  <c r="DP371" i="14"/>
  <c r="DF371" i="14"/>
  <c r="CT371" i="14"/>
  <c r="CJ371" i="14"/>
  <c r="BZ371" i="14"/>
  <c r="BN371" i="14"/>
  <c r="BD371" i="14"/>
  <c r="AT371" i="14"/>
  <c r="AH371" i="14"/>
  <c r="X371" i="14"/>
  <c r="N371" i="14"/>
  <c r="IW371" i="14"/>
  <c r="IM371" i="14"/>
  <c r="IA371" i="14"/>
  <c r="HQ371" i="14"/>
  <c r="HG371" i="14"/>
  <c r="GU371" i="14"/>
  <c r="GK371" i="14"/>
  <c r="GA371" i="14"/>
  <c r="FO371" i="14"/>
  <c r="FE371" i="14"/>
  <c r="EU371" i="14"/>
  <c r="EI371" i="14"/>
  <c r="DY371" i="14"/>
  <c r="DO371" i="14"/>
  <c r="DC371" i="14"/>
  <c r="CS371" i="14"/>
  <c r="CI371" i="14"/>
  <c r="BW371" i="14"/>
  <c r="BM371" i="14"/>
  <c r="BC371" i="14"/>
  <c r="AQ371" i="14"/>
  <c r="AG371" i="14"/>
  <c r="W371" i="14"/>
  <c r="K371" i="14"/>
  <c r="FZ371" i="14"/>
  <c r="CR371" i="14"/>
  <c r="J371" i="14"/>
  <c r="IV371" i="14"/>
  <c r="FN371" i="14"/>
  <c r="CH371" i="14"/>
  <c r="IL371" i="14"/>
  <c r="FD371" i="14"/>
  <c r="BV371" i="14"/>
  <c r="HZ371" i="14"/>
  <c r="ET371" i="14"/>
  <c r="BL371" i="14"/>
  <c r="HP371" i="14"/>
  <c r="EH371" i="14"/>
  <c r="BB371" i="14"/>
  <c r="HF371" i="14"/>
  <c r="DX371" i="14"/>
  <c r="AP371" i="14"/>
  <c r="GJ371" i="14"/>
  <c r="DB371" i="14"/>
  <c r="V371" i="14"/>
  <c r="GT371" i="14"/>
  <c r="DN371" i="14"/>
  <c r="AF371" i="14"/>
  <c r="BJ636" i="14"/>
  <c r="BB636" i="14"/>
  <c r="AT636" i="14"/>
  <c r="AL636" i="14"/>
  <c r="AD636" i="14"/>
  <c r="V636" i="14"/>
  <c r="BI636" i="14"/>
  <c r="BA636" i="14"/>
  <c r="AS636" i="14"/>
  <c r="AK636" i="14"/>
  <c r="AC636" i="14"/>
  <c r="U636" i="14"/>
  <c r="M636" i="14"/>
  <c r="BH636" i="14"/>
  <c r="AZ636" i="14"/>
  <c r="AR636" i="14"/>
  <c r="BF636" i="14"/>
  <c r="AX636" i="14"/>
  <c r="AP636" i="14"/>
  <c r="AH636" i="14"/>
  <c r="AY636" i="14"/>
  <c r="AJ636" i="14"/>
  <c r="Y636" i="14"/>
  <c r="O636" i="14"/>
  <c r="AW636" i="14"/>
  <c r="AI636" i="14"/>
  <c r="X636" i="14"/>
  <c r="BL636" i="14"/>
  <c r="AV636" i="14"/>
  <c r="AG636" i="14"/>
  <c r="W636" i="14"/>
  <c r="BK636" i="14"/>
  <c r="AU636" i="14"/>
  <c r="AF636" i="14"/>
  <c r="T636" i="14"/>
  <c r="BG636" i="14"/>
  <c r="AQ636" i="14"/>
  <c r="AE636" i="14"/>
  <c r="S636" i="14"/>
  <c r="BE636" i="14"/>
  <c r="AO636" i="14"/>
  <c r="AB636" i="14"/>
  <c r="R636" i="14"/>
  <c r="BD636" i="14"/>
  <c r="AN636" i="14"/>
  <c r="AA636" i="14"/>
  <c r="Q636" i="14"/>
  <c r="BC636" i="14"/>
  <c r="AM636" i="14"/>
  <c r="Z636" i="14"/>
  <c r="P636" i="14"/>
  <c r="D37" i="11"/>
  <c r="G37" i="11" s="1"/>
  <c r="E36" i="11"/>
  <c r="F36" i="11" s="1"/>
  <c r="J36" i="11" l="1"/>
  <c r="K36" i="11" s="1"/>
  <c r="H36" i="11"/>
  <c r="I36" i="11" s="1"/>
  <c r="I111" i="14"/>
  <c r="K111" i="14" s="1"/>
  <c r="HJ372" i="14" s="1"/>
  <c r="F637" i="14"/>
  <c r="F112" i="14"/>
  <c r="H637" i="14"/>
  <c r="H112" i="14"/>
  <c r="I636" i="14"/>
  <c r="N638" i="14"/>
  <c r="A639" i="14"/>
  <c r="BJ637" i="14"/>
  <c r="BB637" i="14"/>
  <c r="AT637" i="14"/>
  <c r="AL637" i="14"/>
  <c r="AD637" i="14"/>
  <c r="V637" i="14"/>
  <c r="BI637" i="14"/>
  <c r="BA637" i="14"/>
  <c r="AS637" i="14"/>
  <c r="AK637" i="14"/>
  <c r="AC637" i="14"/>
  <c r="U637" i="14"/>
  <c r="M637" i="14"/>
  <c r="BH637" i="14"/>
  <c r="AZ637" i="14"/>
  <c r="AR637" i="14"/>
  <c r="AJ637" i="14"/>
  <c r="AB637" i="14"/>
  <c r="T637" i="14"/>
  <c r="BF637" i="14"/>
  <c r="AX637" i="14"/>
  <c r="AP637" i="14"/>
  <c r="AH637" i="14"/>
  <c r="Z637" i="14"/>
  <c r="R637" i="14"/>
  <c r="BE637" i="14"/>
  <c r="AW637" i="14"/>
  <c r="AO637" i="14"/>
  <c r="AG637" i="14"/>
  <c r="Y637" i="14"/>
  <c r="Q637" i="14"/>
  <c r="AU637" i="14"/>
  <c r="X637" i="14"/>
  <c r="BL637" i="14"/>
  <c r="AQ637" i="14"/>
  <c r="W637" i="14"/>
  <c r="BK637" i="14"/>
  <c r="AN637" i="14"/>
  <c r="S637" i="14"/>
  <c r="BG637" i="14"/>
  <c r="AM637" i="14"/>
  <c r="P637" i="14"/>
  <c r="BD637" i="14"/>
  <c r="AI637" i="14"/>
  <c r="O637" i="14"/>
  <c r="BC637" i="14"/>
  <c r="AF637" i="14"/>
  <c r="AY637" i="14"/>
  <c r="AE637" i="14"/>
  <c r="AV637" i="14"/>
  <c r="AA637" i="14"/>
  <c r="D639" i="14"/>
  <c r="C640" i="14"/>
  <c r="C115" i="14"/>
  <c r="D114" i="14"/>
  <c r="E638" i="14"/>
  <c r="F638" i="14" s="1"/>
  <c r="E113" i="14"/>
  <c r="H113" i="14" s="1"/>
  <c r="D38" i="11"/>
  <c r="G38" i="11" s="1"/>
  <c r="E37" i="11"/>
  <c r="F37" i="11" s="1"/>
  <c r="J37" i="11" l="1"/>
  <c r="K37" i="11" s="1"/>
  <c r="H37" i="11"/>
  <c r="I37" i="11" s="1"/>
  <c r="I637" i="14"/>
  <c r="AN372" i="14"/>
  <c r="BV372" i="14"/>
  <c r="IJ372" i="14"/>
  <c r="CN372" i="14"/>
  <c r="FQ372" i="14"/>
  <c r="HD372" i="14"/>
  <c r="FE372" i="14"/>
  <c r="GV372" i="14"/>
  <c r="CT372" i="14"/>
  <c r="HF372" i="14"/>
  <c r="AL372" i="14"/>
  <c r="AV372" i="14"/>
  <c r="IT372" i="14"/>
  <c r="GW372" i="14"/>
  <c r="AY372" i="14"/>
  <c r="DB372" i="14"/>
  <c r="FO372" i="14"/>
  <c r="HG372" i="14"/>
  <c r="CO372" i="14"/>
  <c r="GU372" i="14"/>
  <c r="GX372" i="14"/>
  <c r="DU372" i="14"/>
  <c r="G372" i="14"/>
  <c r="IU372" i="14"/>
  <c r="HH372" i="14"/>
  <c r="BU372" i="14"/>
  <c r="AD372" i="14"/>
  <c r="FP372" i="14"/>
  <c r="AU372" i="14"/>
  <c r="CS372" i="14"/>
  <c r="BT372" i="14"/>
  <c r="AE372" i="14"/>
  <c r="AF372" i="14"/>
  <c r="IL372" i="14"/>
  <c r="IY372" i="14"/>
  <c r="CM372" i="14"/>
  <c r="DT372" i="14"/>
  <c r="EE372" i="14"/>
  <c r="FM372" i="14"/>
  <c r="EH372" i="14"/>
  <c r="CF372" i="14"/>
  <c r="CG372" i="14"/>
  <c r="AR372" i="14"/>
  <c r="IV372" i="14"/>
  <c r="CJ372" i="14"/>
  <c r="DS372" i="14"/>
  <c r="ED372" i="14"/>
  <c r="HM372" i="14"/>
  <c r="GS372" i="14"/>
  <c r="FF372" i="14"/>
  <c r="DL372" i="14"/>
  <c r="DM372" i="14"/>
  <c r="BX372" i="14"/>
  <c r="AI372" i="14"/>
  <c r="DP372" i="14"/>
  <c r="EC372" i="14"/>
  <c r="FT372" i="14"/>
  <c r="I372" i="14"/>
  <c r="HQ372" i="14"/>
  <c r="FN372" i="14"/>
  <c r="FL372" i="14"/>
  <c r="DW372" i="14"/>
  <c r="CH372" i="14"/>
  <c r="DO372" i="14"/>
  <c r="EB372" i="14"/>
  <c r="FS372" i="14"/>
  <c r="JB372" i="14"/>
  <c r="AG372" i="14"/>
  <c r="HY372" i="14"/>
  <c r="GR372" i="14"/>
  <c r="FC372" i="14"/>
  <c r="DN372" i="14"/>
  <c r="EA372" i="14"/>
  <c r="FR372" i="14"/>
  <c r="GY372" i="14"/>
  <c r="AM372" i="14"/>
  <c r="AO372" i="14"/>
  <c r="J372" i="14"/>
  <c r="DV372" i="14"/>
  <c r="AQ372" i="14"/>
  <c r="HE372" i="14"/>
  <c r="DX372" i="14"/>
  <c r="AS372" i="14"/>
  <c r="AJ372" i="14"/>
  <c r="IZ372" i="14"/>
  <c r="HK372" i="14"/>
  <c r="GZ372" i="14"/>
  <c r="FW372" i="14"/>
  <c r="DA372" i="14"/>
  <c r="AH372" i="14"/>
  <c r="GT372" i="14"/>
  <c r="FB372" i="14"/>
  <c r="BW372" i="14"/>
  <c r="IK372" i="14"/>
  <c r="FD372" i="14"/>
  <c r="CI372" i="14"/>
  <c r="AT372" i="14"/>
  <c r="AK372" i="14"/>
  <c r="JA372" i="14"/>
  <c r="HL372" i="14"/>
  <c r="HC372" i="14"/>
  <c r="EG372" i="14"/>
  <c r="AP372" i="14"/>
  <c r="HR372" i="14"/>
  <c r="HZ372" i="14"/>
  <c r="AZ372" i="14"/>
  <c r="EF372" i="14"/>
  <c r="HN372" i="14"/>
  <c r="BA372" i="14"/>
  <c r="EI372" i="14"/>
  <c r="HO372" i="14"/>
  <c r="BB372" i="14"/>
  <c r="EJ372" i="14"/>
  <c r="HP372" i="14"/>
  <c r="BC372" i="14"/>
  <c r="EK372" i="14"/>
  <c r="HS372" i="14"/>
  <c r="BD372" i="14"/>
  <c r="EL372" i="14"/>
  <c r="HT372" i="14"/>
  <c r="BG372" i="14"/>
  <c r="EM372" i="14"/>
  <c r="HU372" i="14"/>
  <c r="BH372" i="14"/>
  <c r="EN372" i="14"/>
  <c r="HV372" i="14"/>
  <c r="BI372" i="14"/>
  <c r="EQ372" i="14"/>
  <c r="HW372" i="14"/>
  <c r="AW372" i="14"/>
  <c r="DI372" i="14"/>
  <c r="FU372" i="14"/>
  <c r="IG372" i="14"/>
  <c r="AX372" i="14"/>
  <c r="DJ372" i="14"/>
  <c r="FV372" i="14"/>
  <c r="IH372" i="14"/>
  <c r="BJ372" i="14"/>
  <c r="ER372" i="14"/>
  <c r="HX372" i="14"/>
  <c r="BK372" i="14"/>
  <c r="ES372" i="14"/>
  <c r="IA372" i="14"/>
  <c r="BL372" i="14"/>
  <c r="ET372" i="14"/>
  <c r="IB372" i="14"/>
  <c r="BO372" i="14"/>
  <c r="EU372" i="14"/>
  <c r="IC372" i="14"/>
  <c r="BP372" i="14"/>
  <c r="EV372" i="14"/>
  <c r="ID372" i="14"/>
  <c r="BQ372" i="14"/>
  <c r="EY372" i="14"/>
  <c r="IE372" i="14"/>
  <c r="BR372" i="14"/>
  <c r="EZ372" i="14"/>
  <c r="IF372" i="14"/>
  <c r="BS372" i="14"/>
  <c r="FA372" i="14"/>
  <c r="II372" i="14"/>
  <c r="BE372" i="14"/>
  <c r="DQ372" i="14"/>
  <c r="GC372" i="14"/>
  <c r="IO372" i="14"/>
  <c r="BF372" i="14"/>
  <c r="DR372" i="14"/>
  <c r="GD372" i="14"/>
  <c r="IP372" i="14"/>
  <c r="BY372" i="14"/>
  <c r="FG372" i="14"/>
  <c r="IM372" i="14"/>
  <c r="BZ372" i="14"/>
  <c r="FH372" i="14"/>
  <c r="IN372" i="14"/>
  <c r="CA372" i="14"/>
  <c r="FI372" i="14"/>
  <c r="IQ372" i="14"/>
  <c r="CB372" i="14"/>
  <c r="FJ372" i="14"/>
  <c r="IR372" i="14"/>
  <c r="CE372" i="14"/>
  <c r="FK372" i="14"/>
  <c r="IS372" i="14"/>
  <c r="BM372" i="14"/>
  <c r="DY372" i="14"/>
  <c r="GK372" i="14"/>
  <c r="IW372" i="14"/>
  <c r="BN372" i="14"/>
  <c r="DZ372" i="14"/>
  <c r="GL372" i="14"/>
  <c r="IX372" i="14"/>
  <c r="H372" i="14"/>
  <c r="CP372" i="14"/>
  <c r="FX372" i="14"/>
  <c r="K372" i="14"/>
  <c r="CQ372" i="14"/>
  <c r="FY372" i="14"/>
  <c r="L372" i="14"/>
  <c r="CR372" i="14"/>
  <c r="FZ372" i="14"/>
  <c r="M372" i="14"/>
  <c r="CU372" i="14"/>
  <c r="GA372" i="14"/>
  <c r="N372" i="14"/>
  <c r="CV372" i="14"/>
  <c r="GB372" i="14"/>
  <c r="O372" i="14"/>
  <c r="CW372" i="14"/>
  <c r="GE372" i="14"/>
  <c r="P372" i="14"/>
  <c r="CX372" i="14"/>
  <c r="GF372" i="14"/>
  <c r="S372" i="14"/>
  <c r="CY372" i="14"/>
  <c r="GG372" i="14"/>
  <c r="Q372" i="14"/>
  <c r="CC372" i="14"/>
  <c r="EO372" i="14"/>
  <c r="HA372" i="14"/>
  <c r="R372" i="14"/>
  <c r="CD372" i="14"/>
  <c r="EP372" i="14"/>
  <c r="HB372" i="14"/>
  <c r="T372" i="14"/>
  <c r="CZ372" i="14"/>
  <c r="GH372" i="14"/>
  <c r="U372" i="14"/>
  <c r="DC372" i="14"/>
  <c r="GI372" i="14"/>
  <c r="V372" i="14"/>
  <c r="DD372" i="14"/>
  <c r="GJ372" i="14"/>
  <c r="W372" i="14"/>
  <c r="DE372" i="14"/>
  <c r="GM372" i="14"/>
  <c r="X372" i="14"/>
  <c r="DF372" i="14"/>
  <c r="GN372" i="14"/>
  <c r="AA372" i="14"/>
  <c r="DG372" i="14"/>
  <c r="GO372" i="14"/>
  <c r="AB372" i="14"/>
  <c r="DH372" i="14"/>
  <c r="GP372" i="14"/>
  <c r="AC372" i="14"/>
  <c r="DK372" i="14"/>
  <c r="GQ372" i="14"/>
  <c r="Y372" i="14"/>
  <c r="CK372" i="14"/>
  <c r="EW372" i="14"/>
  <c r="HI372" i="14"/>
  <c r="Z372" i="14"/>
  <c r="CL372" i="14"/>
  <c r="EX372" i="14"/>
  <c r="I112" i="14"/>
  <c r="K112" i="14" s="1"/>
  <c r="IZ373" i="14" s="1"/>
  <c r="G113" i="14"/>
  <c r="H638" i="14"/>
  <c r="G638" i="14"/>
  <c r="F113" i="14"/>
  <c r="E114" i="14"/>
  <c r="H114" i="14" s="1"/>
  <c r="N639" i="14"/>
  <c r="A640" i="14"/>
  <c r="D115" i="14"/>
  <c r="C116" i="14"/>
  <c r="BL638" i="14"/>
  <c r="BD638" i="14"/>
  <c r="AV638" i="14"/>
  <c r="AN638" i="14"/>
  <c r="AF638" i="14"/>
  <c r="BJ638" i="14"/>
  <c r="BB638" i="14"/>
  <c r="AT638" i="14"/>
  <c r="AL638" i="14"/>
  <c r="AD638" i="14"/>
  <c r="V638" i="14"/>
  <c r="BI638" i="14"/>
  <c r="BA638" i="14"/>
  <c r="AS638" i="14"/>
  <c r="AK638" i="14"/>
  <c r="AC638" i="14"/>
  <c r="U638" i="14"/>
  <c r="M638" i="14"/>
  <c r="BH638" i="14"/>
  <c r="AZ638" i="14"/>
  <c r="AR638" i="14"/>
  <c r="AJ638" i="14"/>
  <c r="AB638" i="14"/>
  <c r="T638" i="14"/>
  <c r="BG638" i="14"/>
  <c r="AY638" i="14"/>
  <c r="BF638" i="14"/>
  <c r="AX638" i="14"/>
  <c r="AP638" i="14"/>
  <c r="AH638" i="14"/>
  <c r="Z638" i="14"/>
  <c r="R638" i="14"/>
  <c r="BE638" i="14"/>
  <c r="AW638" i="14"/>
  <c r="AO638" i="14"/>
  <c r="AG638" i="14"/>
  <c r="Y638" i="14"/>
  <c r="Q638" i="14"/>
  <c r="BK638" i="14"/>
  <c r="X638" i="14"/>
  <c r="BC638" i="14"/>
  <c r="W638" i="14"/>
  <c r="AU638" i="14"/>
  <c r="S638" i="14"/>
  <c r="AQ638" i="14"/>
  <c r="P638" i="14"/>
  <c r="AM638" i="14"/>
  <c r="O638" i="14"/>
  <c r="AI638" i="14"/>
  <c r="AE638" i="14"/>
  <c r="AA638" i="14"/>
  <c r="D640" i="14"/>
  <c r="C641" i="14"/>
  <c r="E639" i="14"/>
  <c r="H639" i="14" s="1"/>
  <c r="D39" i="11"/>
  <c r="G39" i="11" s="1"/>
  <c r="E38" i="11"/>
  <c r="F38" i="11" s="1"/>
  <c r="J38" i="11" l="1"/>
  <c r="K38" i="11" s="1"/>
  <c r="H38" i="11"/>
  <c r="I38" i="11" s="1"/>
  <c r="I113" i="14"/>
  <c r="K113" i="14" s="1"/>
  <c r="HI374" i="14" s="1"/>
  <c r="HI373" i="14"/>
  <c r="EM373" i="14"/>
  <c r="GX373" i="14"/>
  <c r="JA373" i="14"/>
  <c r="Y373" i="14"/>
  <c r="BU373" i="14"/>
  <c r="GN373" i="14"/>
  <c r="DH373" i="14"/>
  <c r="BN373" i="14"/>
  <c r="FT373" i="14"/>
  <c r="GY373" i="14"/>
  <c r="G373" i="14"/>
  <c r="BR373" i="14"/>
  <c r="AP373" i="14"/>
  <c r="DE373" i="14"/>
  <c r="GF373" i="14"/>
  <c r="CY373" i="14"/>
  <c r="FB373" i="14"/>
  <c r="HE373" i="14"/>
  <c r="AK373" i="14"/>
  <c r="CW373" i="14"/>
  <c r="IQ373" i="14"/>
  <c r="AE373" i="14"/>
  <c r="DT373" i="14"/>
  <c r="AM373" i="14"/>
  <c r="CP373" i="14"/>
  <c r="DU373" i="14"/>
  <c r="U373" i="14"/>
  <c r="BM373" i="14"/>
  <c r="EI373" i="14"/>
  <c r="DM373" i="14"/>
  <c r="AZ373" i="14"/>
  <c r="P373" i="14"/>
  <c r="AH373" i="14"/>
  <c r="HD373" i="14"/>
  <c r="CE373" i="14"/>
  <c r="CD373" i="14"/>
  <c r="GR373" i="14"/>
  <c r="FJ373" i="14"/>
  <c r="HS373" i="14"/>
  <c r="ES373" i="14"/>
  <c r="S373" i="14"/>
  <c r="AJ373" i="14"/>
  <c r="HJ373" i="14"/>
  <c r="HY373" i="14"/>
  <c r="EF373" i="14"/>
  <c r="AY373" i="14"/>
  <c r="FH373" i="14"/>
  <c r="GM373" i="14"/>
  <c r="FN373" i="14"/>
  <c r="GC373" i="14"/>
  <c r="CJ373" i="14"/>
  <c r="DO373" i="14"/>
  <c r="FZ373" i="14"/>
  <c r="HU373" i="14"/>
  <c r="CV373" i="14"/>
  <c r="DC373" i="14"/>
  <c r="DB373" i="14"/>
  <c r="HP373" i="14"/>
  <c r="IU373" i="14"/>
  <c r="BC373" i="14"/>
  <c r="DN373" i="14"/>
  <c r="EW373" i="14"/>
  <c r="EB373" i="14"/>
  <c r="BH373" i="14"/>
  <c r="IB373" i="14"/>
  <c r="EJ373" i="14"/>
  <c r="IV373" i="14"/>
  <c r="ID373" i="14"/>
  <c r="DI373" i="14"/>
  <c r="IH373" i="14"/>
  <c r="AV373" i="14"/>
  <c r="AD373" i="14"/>
  <c r="H373" i="14"/>
  <c r="IW373" i="14"/>
  <c r="CA373" i="14"/>
  <c r="CK373" i="14"/>
  <c r="FG373" i="14"/>
  <c r="FD373" i="14"/>
  <c r="EL373" i="14"/>
  <c r="J373" i="14"/>
  <c r="EX373" i="14"/>
  <c r="GI373" i="14"/>
  <c r="GO373" i="14"/>
  <c r="EZ373" i="14"/>
  <c r="FM373" i="14"/>
  <c r="IT373" i="14"/>
  <c r="L373" i="14"/>
  <c r="BO373" i="14"/>
  <c r="BT373" i="14"/>
  <c r="BB373" i="14"/>
  <c r="AS373" i="14"/>
  <c r="CN373" i="14"/>
  <c r="DS373" i="14"/>
  <c r="IP373" i="14"/>
  <c r="BP373" i="14"/>
  <c r="IA373" i="14"/>
  <c r="FP373" i="14"/>
  <c r="HC373" i="14"/>
  <c r="GJ373" i="14"/>
  <c r="FR373" i="14"/>
  <c r="BY373" i="14"/>
  <c r="FV373" i="14"/>
  <c r="HG373" i="14"/>
  <c r="HM373" i="14"/>
  <c r="HL373" i="14"/>
  <c r="GK373" i="14"/>
  <c r="O373" i="14"/>
  <c r="BE373" i="14"/>
  <c r="CM373" i="14"/>
  <c r="CR373" i="14"/>
  <c r="BZ373" i="14"/>
  <c r="EC373" i="14"/>
  <c r="CL373" i="14"/>
  <c r="DW373" i="14"/>
  <c r="BI373" i="14"/>
  <c r="IY373" i="14"/>
  <c r="GZ373" i="14"/>
  <c r="GH373" i="14"/>
  <c r="EK373" i="14"/>
  <c r="GT373" i="14"/>
  <c r="IE373" i="14"/>
  <c r="IK373" i="14"/>
  <c r="AA373" i="14"/>
  <c r="IN373" i="14"/>
  <c r="DP373" i="14"/>
  <c r="BF373" i="14"/>
  <c r="II373" i="14"/>
  <c r="FO373" i="14"/>
  <c r="DD373" i="14"/>
  <c r="EA373" i="14"/>
  <c r="DX373" i="14"/>
  <c r="DF373" i="14"/>
  <c r="AW373" i="14"/>
  <c r="DJ373" i="14"/>
  <c r="EU373" i="14"/>
  <c r="FA373" i="14"/>
  <c r="BX373" i="14"/>
  <c r="HX373" i="14"/>
  <c r="HF373" i="14"/>
  <c r="AI373" i="14"/>
  <c r="HR373" i="14"/>
  <c r="AF373" i="14"/>
  <c r="N373" i="14"/>
  <c r="CS373" i="14"/>
  <c r="IG373" i="14"/>
  <c r="BK373" i="14"/>
  <c r="AO373" i="14"/>
  <c r="EQ373" i="14"/>
  <c r="EN373" i="14"/>
  <c r="DV373" i="14"/>
  <c r="DA373" i="14"/>
  <c r="EH373" i="14"/>
  <c r="FS373" i="14"/>
  <c r="FY373" i="14"/>
  <c r="DR373" i="14"/>
  <c r="HV373" i="14"/>
  <c r="CX373" i="14"/>
  <c r="BD373" i="14"/>
  <c r="FW373" i="14"/>
  <c r="IJ373" i="14"/>
  <c r="AR373" i="14"/>
  <c r="IX373" i="14"/>
  <c r="BL373" i="14"/>
  <c r="AT373" i="14"/>
  <c r="AC373" i="14"/>
  <c r="AX373" i="14"/>
  <c r="CI373" i="14"/>
  <c r="DQ373" i="14"/>
  <c r="GE373" i="14"/>
  <c r="FL373" i="14"/>
  <c r="ET373" i="14"/>
  <c r="T373" i="14"/>
  <c r="FF373" i="14"/>
  <c r="GQ373" i="14"/>
  <c r="GW373" i="14"/>
  <c r="GV373" i="14"/>
  <c r="FU373" i="14"/>
  <c r="JB373" i="14"/>
  <c r="X373" i="14"/>
  <c r="BW373" i="14"/>
  <c r="CB373" i="14"/>
  <c r="BJ373" i="14"/>
  <c r="BQ373" i="14"/>
  <c r="BV373" i="14"/>
  <c r="DG373" i="14"/>
  <c r="Z373" i="14"/>
  <c r="FC373" i="14"/>
  <c r="CC373" i="14"/>
  <c r="AG373" i="14"/>
  <c r="CQ373" i="14"/>
  <c r="DK373" i="14"/>
  <c r="FX373" i="14"/>
  <c r="HK373" i="14"/>
  <c r="GL373" i="14"/>
  <c r="HW373" i="14"/>
  <c r="IC373" i="14"/>
  <c r="Q373" i="14"/>
  <c r="GS373" i="14"/>
  <c r="W373" i="14"/>
  <c r="CG373" i="14"/>
  <c r="CU373" i="14"/>
  <c r="CZ373" i="14"/>
  <c r="CH373" i="14"/>
  <c r="I373" i="14"/>
  <c r="CT373" i="14"/>
  <c r="EE373" i="14"/>
  <c r="CO373" i="14"/>
  <c r="AB373" i="14"/>
  <c r="HH373" i="14"/>
  <c r="GP373" i="14"/>
  <c r="K373" i="14"/>
  <c r="HB373" i="14"/>
  <c r="IM373" i="14"/>
  <c r="IS373" i="14"/>
  <c r="AQ373" i="14"/>
  <c r="HQ373" i="14"/>
  <c r="AU373" i="14"/>
  <c r="M373" i="14"/>
  <c r="FI373" i="14"/>
  <c r="GU373" i="14"/>
  <c r="GD373" i="14"/>
  <c r="AL373" i="14"/>
  <c r="IR373" i="14"/>
  <c r="DL373" i="14"/>
  <c r="HT373" i="14"/>
  <c r="DZ373" i="14"/>
  <c r="FK373" i="14"/>
  <c r="FQ373" i="14"/>
  <c r="CF373" i="14"/>
  <c r="IF373" i="14"/>
  <c r="HN373" i="14"/>
  <c r="BA373" i="14"/>
  <c r="HZ373" i="14"/>
  <c r="AN373" i="14"/>
  <c r="V373" i="14"/>
  <c r="DY373" i="14"/>
  <c r="IO373" i="14"/>
  <c r="BS373" i="14"/>
  <c r="BG373" i="14"/>
  <c r="EY373" i="14"/>
  <c r="EV373" i="14"/>
  <c r="ED373" i="14"/>
  <c r="EG373" i="14"/>
  <c r="EP373" i="14"/>
  <c r="GA373" i="14"/>
  <c r="GG373" i="14"/>
  <c r="ER373" i="14"/>
  <c r="FE373" i="14"/>
  <c r="IL373" i="14"/>
  <c r="EO373" i="14"/>
  <c r="HA373" i="14"/>
  <c r="GB373" i="14"/>
  <c r="HO373" i="14"/>
  <c r="R373" i="14"/>
  <c r="I638" i="14"/>
  <c r="F114" i="14"/>
  <c r="G114" i="14"/>
  <c r="G639" i="14"/>
  <c r="F639" i="14"/>
  <c r="C117" i="14"/>
  <c r="D116" i="14"/>
  <c r="G115" i="14"/>
  <c r="E115" i="14"/>
  <c r="H115" i="14" s="1"/>
  <c r="F115" i="14"/>
  <c r="D641" i="14"/>
  <c r="C642" i="14"/>
  <c r="N640" i="14"/>
  <c r="A641" i="14"/>
  <c r="E640" i="14"/>
  <c r="G640" i="14" s="1"/>
  <c r="BL639" i="14"/>
  <c r="BD639" i="14"/>
  <c r="AV639" i="14"/>
  <c r="AN639" i="14"/>
  <c r="AF639" i="14"/>
  <c r="X639" i="14"/>
  <c r="P639" i="14"/>
  <c r="BJ639" i="14"/>
  <c r="BB639" i="14"/>
  <c r="AT639" i="14"/>
  <c r="AL639" i="14"/>
  <c r="AD639" i="14"/>
  <c r="V639" i="14"/>
  <c r="BI639" i="14"/>
  <c r="BA639" i="14"/>
  <c r="AS639" i="14"/>
  <c r="AK639" i="14"/>
  <c r="AC639" i="14"/>
  <c r="U639" i="14"/>
  <c r="M639" i="14"/>
  <c r="BH639" i="14"/>
  <c r="AZ639" i="14"/>
  <c r="AR639" i="14"/>
  <c r="AJ639" i="14"/>
  <c r="AB639" i="14"/>
  <c r="T639" i="14"/>
  <c r="BG639" i="14"/>
  <c r="AY639" i="14"/>
  <c r="AQ639" i="14"/>
  <c r="AI639" i="14"/>
  <c r="AA639" i="14"/>
  <c r="S639" i="14"/>
  <c r="BF639" i="14"/>
  <c r="AX639" i="14"/>
  <c r="AP639" i="14"/>
  <c r="AH639" i="14"/>
  <c r="Z639" i="14"/>
  <c r="R639" i="14"/>
  <c r="BE639" i="14"/>
  <c r="AW639" i="14"/>
  <c r="AO639" i="14"/>
  <c r="AG639" i="14"/>
  <c r="Y639" i="14"/>
  <c r="Q639" i="14"/>
  <c r="BK639" i="14"/>
  <c r="BC639" i="14"/>
  <c r="AU639" i="14"/>
  <c r="AM639" i="14"/>
  <c r="AE639" i="14"/>
  <c r="W639" i="14"/>
  <c r="O639" i="14"/>
  <c r="D40" i="11"/>
  <c r="G40" i="11" s="1"/>
  <c r="E39" i="11"/>
  <c r="F39" i="11" s="1"/>
  <c r="GE374" i="14" l="1"/>
  <c r="J39" i="11"/>
  <c r="K39" i="11" s="1"/>
  <c r="H39" i="11"/>
  <c r="I39" i="11" s="1"/>
  <c r="DJ374" i="14"/>
  <c r="AJ374" i="14"/>
  <c r="EB374" i="14"/>
  <c r="GG374" i="14"/>
  <c r="AL374" i="14"/>
  <c r="DB374" i="14"/>
  <c r="CC374" i="14"/>
  <c r="HR374" i="14"/>
  <c r="HJ374" i="14"/>
  <c r="S374" i="14"/>
  <c r="GK374" i="14"/>
  <c r="AP374" i="14"/>
  <c r="BX374" i="14"/>
  <c r="BZ374" i="14"/>
  <c r="GH374" i="14"/>
  <c r="HL374" i="14"/>
  <c r="U374" i="14"/>
  <c r="GX374" i="14"/>
  <c r="CI374" i="14"/>
  <c r="CM374" i="14"/>
  <c r="AK374" i="14"/>
  <c r="DP374" i="14"/>
  <c r="R374" i="14"/>
  <c r="EQ374" i="14"/>
  <c r="FI374" i="14"/>
  <c r="GR374" i="14"/>
  <c r="CA374" i="14"/>
  <c r="AX374" i="14"/>
  <c r="HZ374" i="14"/>
  <c r="HK374" i="14"/>
  <c r="IZ374" i="14"/>
  <c r="HM374" i="14"/>
  <c r="AE374" i="14"/>
  <c r="Q374" i="14"/>
  <c r="CT374" i="14"/>
  <c r="IH374" i="14"/>
  <c r="IY374" i="14"/>
  <c r="M374" i="14"/>
  <c r="JA374" i="14"/>
  <c r="BS374" i="14"/>
  <c r="AG374" i="14"/>
  <c r="EP374" i="14"/>
  <c r="CU374" i="14"/>
  <c r="DL374" i="14"/>
  <c r="BY374" i="14"/>
  <c r="DN374" i="14"/>
  <c r="EM374" i="14"/>
  <c r="HB374" i="14"/>
  <c r="DK374" i="14"/>
  <c r="DT374" i="14"/>
  <c r="FA374" i="14"/>
  <c r="ET374" i="14"/>
  <c r="IU374" i="14"/>
  <c r="IE374" i="14"/>
  <c r="AV374" i="14"/>
  <c r="DH374" i="14"/>
  <c r="FE374" i="14"/>
  <c r="DG374" i="14"/>
  <c r="GJ374" i="14"/>
  <c r="GP374" i="14"/>
  <c r="HO374" i="14"/>
  <c r="I374" i="14"/>
  <c r="Z374" i="14"/>
  <c r="EX374" i="14"/>
  <c r="AY374" i="14"/>
  <c r="HS374" i="14"/>
  <c r="ER374" i="14"/>
  <c r="DM374" i="14"/>
  <c r="BB374" i="14"/>
  <c r="HN374" i="14"/>
  <c r="GA374" i="14"/>
  <c r="DX374" i="14"/>
  <c r="CK374" i="14"/>
  <c r="AH374" i="14"/>
  <c r="FF374" i="14"/>
  <c r="CE374" i="14"/>
  <c r="II374" i="14"/>
  <c r="GF374" i="14"/>
  <c r="ES374" i="14"/>
  <c r="BJ374" i="14"/>
  <c r="JB374" i="14"/>
  <c r="HG374" i="14"/>
  <c r="EN374" i="14"/>
  <c r="DI374" i="14"/>
  <c r="CD374" i="14"/>
  <c r="FN374" i="14"/>
  <c r="AA374" i="14"/>
  <c r="EY374" i="14"/>
  <c r="AZ374" i="14"/>
  <c r="GN374" i="14"/>
  <c r="CG374" i="14"/>
  <c r="HU374" i="14"/>
  <c r="DV374" i="14"/>
  <c r="G374" i="14"/>
  <c r="EU374" i="14"/>
  <c r="BD374" i="14"/>
  <c r="HH374" i="14"/>
  <c r="EO374" i="14"/>
  <c r="CL374" i="14"/>
  <c r="FV374" i="14"/>
  <c r="AI374" i="14"/>
  <c r="FG374" i="14"/>
  <c r="BH374" i="14"/>
  <c r="GV374" i="14"/>
  <c r="CO374" i="14"/>
  <c r="IK374" i="14"/>
  <c r="ED374" i="14"/>
  <c r="O374" i="14"/>
  <c r="FC374" i="14"/>
  <c r="BT374" i="14"/>
  <c r="IV374" i="14"/>
  <c r="EW374" i="14"/>
  <c r="AF374" i="14"/>
  <c r="GB374" i="14"/>
  <c r="BU374" i="14"/>
  <c r="IW374" i="14"/>
  <c r="BF374" i="14"/>
  <c r="DR374" i="14"/>
  <c r="GD374" i="14"/>
  <c r="IP374" i="14"/>
  <c r="BG374" i="14"/>
  <c r="DS374" i="14"/>
  <c r="GM374" i="14"/>
  <c r="L374" i="14"/>
  <c r="CF374" i="14"/>
  <c r="EZ374" i="14"/>
  <c r="HT374" i="14"/>
  <c r="BA374" i="14"/>
  <c r="DU374" i="14"/>
  <c r="GO374" i="14"/>
  <c r="N374" i="14"/>
  <c r="CH374" i="14"/>
  <c r="FB374" i="14"/>
  <c r="HV374" i="14"/>
  <c r="AU374" i="14"/>
  <c r="DO374" i="14"/>
  <c r="GI374" i="14"/>
  <c r="H374" i="14"/>
  <c r="CB374" i="14"/>
  <c r="EV374" i="14"/>
  <c r="HP374" i="14"/>
  <c r="AW374" i="14"/>
  <c r="DQ374" i="14"/>
  <c r="GS374" i="14"/>
  <c r="BN374" i="14"/>
  <c r="DZ374" i="14"/>
  <c r="GL374" i="14"/>
  <c r="IX374" i="14"/>
  <c r="BO374" i="14"/>
  <c r="EA374" i="14"/>
  <c r="GU374" i="14"/>
  <c r="T374" i="14"/>
  <c r="CN374" i="14"/>
  <c r="FH374" i="14"/>
  <c r="IJ374" i="14"/>
  <c r="BI374" i="14"/>
  <c r="EC374" i="14"/>
  <c r="GW374" i="14"/>
  <c r="V374" i="14"/>
  <c r="CP374" i="14"/>
  <c r="FJ374" i="14"/>
  <c r="IL374" i="14"/>
  <c r="BC374" i="14"/>
  <c r="DW374" i="14"/>
  <c r="GQ374" i="14"/>
  <c r="P374" i="14"/>
  <c r="CJ374" i="14"/>
  <c r="FD374" i="14"/>
  <c r="IF374" i="14"/>
  <c r="BE374" i="14"/>
  <c r="DY374" i="14"/>
  <c r="HA374" i="14"/>
  <c r="J374" i="14"/>
  <c r="BV374" i="14"/>
  <c r="EH374" i="14"/>
  <c r="GT374" i="14"/>
  <c r="K374" i="14"/>
  <c r="BW374" i="14"/>
  <c r="EI374" i="14"/>
  <c r="HC374" i="14"/>
  <c r="AB374" i="14"/>
  <c r="CV374" i="14"/>
  <c r="FX374" i="14"/>
  <c r="IR374" i="14"/>
  <c r="BQ374" i="14"/>
  <c r="EK374" i="14"/>
  <c r="HE374" i="14"/>
  <c r="AD374" i="14"/>
  <c r="CX374" i="14"/>
  <c r="FZ374" i="14"/>
  <c r="IT374" i="14"/>
  <c r="BK374" i="14"/>
  <c r="EE374" i="14"/>
  <c r="GY374" i="14"/>
  <c r="X374" i="14"/>
  <c r="CR374" i="14"/>
  <c r="FT374" i="14"/>
  <c r="IN374" i="14"/>
  <c r="BM374" i="14"/>
  <c r="EG374" i="14"/>
  <c r="HQ374" i="14"/>
  <c r="AQ374" i="14"/>
  <c r="DC374" i="14"/>
  <c r="FW374" i="14"/>
  <c r="IQ374" i="14"/>
  <c r="BP374" i="14"/>
  <c r="EJ374" i="14"/>
  <c r="HD374" i="14"/>
  <c r="AC374" i="14"/>
  <c r="CW374" i="14"/>
  <c r="FY374" i="14"/>
  <c r="IS374" i="14"/>
  <c r="BR374" i="14"/>
  <c r="EL374" i="14"/>
  <c r="HF374" i="14"/>
  <c r="W374" i="14"/>
  <c r="CQ374" i="14"/>
  <c r="FS374" i="14"/>
  <c r="IM374" i="14"/>
  <c r="BL374" i="14"/>
  <c r="EF374" i="14"/>
  <c r="GZ374" i="14"/>
  <c r="Y374" i="14"/>
  <c r="CS374" i="14"/>
  <c r="FU374" i="14"/>
  <c r="GC374" i="14"/>
  <c r="FO374" i="14"/>
  <c r="IA374" i="14"/>
  <c r="AR374" i="14"/>
  <c r="DD374" i="14"/>
  <c r="FP374" i="14"/>
  <c r="IB374" i="14"/>
  <c r="AS374" i="14"/>
  <c r="DE374" i="14"/>
  <c r="FQ374" i="14"/>
  <c r="IC374" i="14"/>
  <c r="AT374" i="14"/>
  <c r="DF374" i="14"/>
  <c r="FR374" i="14"/>
  <c r="ID374" i="14"/>
  <c r="AM374" i="14"/>
  <c r="CY374" i="14"/>
  <c r="FK374" i="14"/>
  <c r="HW374" i="14"/>
  <c r="AN374" i="14"/>
  <c r="CZ374" i="14"/>
  <c r="FL374" i="14"/>
  <c r="HX374" i="14"/>
  <c r="AO374" i="14"/>
  <c r="DA374" i="14"/>
  <c r="FM374" i="14"/>
  <c r="HY374" i="14"/>
  <c r="IG374" i="14"/>
  <c r="IO374" i="14"/>
  <c r="I639" i="14"/>
  <c r="I114" i="14"/>
  <c r="K114" i="14" s="1"/>
  <c r="AK375" i="14" s="1"/>
  <c r="I115" i="14"/>
  <c r="K115" i="14" s="1"/>
  <c r="HC376" i="14" s="1"/>
  <c r="F640" i="14"/>
  <c r="H640" i="14"/>
  <c r="E641" i="14"/>
  <c r="G641" i="14"/>
  <c r="H641" i="14"/>
  <c r="F641" i="14"/>
  <c r="N641" i="14"/>
  <c r="A642" i="14"/>
  <c r="E116" i="14"/>
  <c r="H116" i="14" s="1"/>
  <c r="BL640" i="14"/>
  <c r="BD640" i="14"/>
  <c r="AV640" i="14"/>
  <c r="AN640" i="14"/>
  <c r="AF640" i="14"/>
  <c r="X640" i="14"/>
  <c r="P640" i="14"/>
  <c r="BJ640" i="14"/>
  <c r="BB640" i="14"/>
  <c r="AT640" i="14"/>
  <c r="AL640" i="14"/>
  <c r="AD640" i="14"/>
  <c r="V640" i="14"/>
  <c r="BI640" i="14"/>
  <c r="BA640" i="14"/>
  <c r="AS640" i="14"/>
  <c r="AK640" i="14"/>
  <c r="AC640" i="14"/>
  <c r="U640" i="14"/>
  <c r="M640" i="14"/>
  <c r="BH640" i="14"/>
  <c r="AZ640" i="14"/>
  <c r="AR640" i="14"/>
  <c r="AJ640" i="14"/>
  <c r="AB640" i="14"/>
  <c r="T640" i="14"/>
  <c r="BG640" i="14"/>
  <c r="AY640" i="14"/>
  <c r="AQ640" i="14"/>
  <c r="AI640" i="14"/>
  <c r="AA640" i="14"/>
  <c r="S640" i="14"/>
  <c r="BF640" i="14"/>
  <c r="AX640" i="14"/>
  <c r="AP640" i="14"/>
  <c r="AH640" i="14"/>
  <c r="Z640" i="14"/>
  <c r="R640" i="14"/>
  <c r="BE640" i="14"/>
  <c r="AW640" i="14"/>
  <c r="AO640" i="14"/>
  <c r="AG640" i="14"/>
  <c r="Y640" i="14"/>
  <c r="Q640" i="14"/>
  <c r="BK640" i="14"/>
  <c r="BC640" i="14"/>
  <c r="AU640" i="14"/>
  <c r="AM640" i="14"/>
  <c r="AE640" i="14"/>
  <c r="W640" i="14"/>
  <c r="O640" i="14"/>
  <c r="D117" i="14"/>
  <c r="C118" i="14"/>
  <c r="D642" i="14"/>
  <c r="C643" i="14"/>
  <c r="D41" i="11"/>
  <c r="G41" i="11" s="1"/>
  <c r="E40" i="11"/>
  <c r="F40" i="11" s="1"/>
  <c r="J40" i="11" l="1"/>
  <c r="K40" i="11" s="1"/>
  <c r="H40" i="11"/>
  <c r="I40" i="11" s="1"/>
  <c r="DC376" i="14"/>
  <c r="IZ376" i="14"/>
  <c r="DV376" i="14"/>
  <c r="ED376" i="14"/>
  <c r="IU376" i="14"/>
  <c r="I376" i="14"/>
  <c r="DS376" i="14"/>
  <c r="DX376" i="14"/>
  <c r="EF376" i="14"/>
  <c r="IS376" i="14"/>
  <c r="AO376" i="14"/>
  <c r="JA376" i="14"/>
  <c r="HZ376" i="14"/>
  <c r="DT376" i="14"/>
  <c r="IT376" i="14"/>
  <c r="BF376" i="14"/>
  <c r="EB376" i="14"/>
  <c r="JB376" i="14"/>
  <c r="BV376" i="14"/>
  <c r="IR376" i="14"/>
  <c r="IM376" i="14"/>
  <c r="GT376" i="14"/>
  <c r="DU376" i="14"/>
  <c r="DO376" i="14"/>
  <c r="FM376" i="14"/>
  <c r="IQ376" i="14"/>
  <c r="AM375" i="14"/>
  <c r="EC376" i="14"/>
  <c r="DW376" i="14"/>
  <c r="GC376" i="14"/>
  <c r="IY376" i="14"/>
  <c r="CY375" i="14"/>
  <c r="DW375" i="14"/>
  <c r="BM375" i="14"/>
  <c r="L376" i="14"/>
  <c r="EJ376" i="14"/>
  <c r="M376" i="14"/>
  <c r="EK376" i="14"/>
  <c r="N376" i="14"/>
  <c r="EL376" i="14"/>
  <c r="G376" i="14"/>
  <c r="EE376" i="14"/>
  <c r="H376" i="14"/>
  <c r="FL376" i="14"/>
  <c r="BE376" i="14"/>
  <c r="GS376" i="14"/>
  <c r="DB376" i="14"/>
  <c r="IP376" i="14"/>
  <c r="EA376" i="14"/>
  <c r="DG375" i="14"/>
  <c r="I375" i="14"/>
  <c r="AR376" i="14"/>
  <c r="FP376" i="14"/>
  <c r="AS376" i="14"/>
  <c r="FQ376" i="14"/>
  <c r="AT376" i="14"/>
  <c r="FR376" i="14"/>
  <c r="AM376" i="14"/>
  <c r="FK376" i="14"/>
  <c r="AN376" i="14"/>
  <c r="GB376" i="14"/>
  <c r="BU376" i="14"/>
  <c r="HY376" i="14"/>
  <c r="DR376" i="14"/>
  <c r="IX376" i="14"/>
  <c r="EI376" i="14"/>
  <c r="AW375" i="14"/>
  <c r="BU375" i="14"/>
  <c r="BH376" i="14"/>
  <c r="GF376" i="14"/>
  <c r="BI376" i="14"/>
  <c r="GG376" i="14"/>
  <c r="BJ376" i="14"/>
  <c r="GH376" i="14"/>
  <c r="BC376" i="14"/>
  <c r="GA376" i="14"/>
  <c r="BD376" i="14"/>
  <c r="GR376" i="14"/>
  <c r="DA376" i="14"/>
  <c r="IO376" i="14"/>
  <c r="DZ376" i="14"/>
  <c r="K376" i="14"/>
  <c r="FO376" i="14"/>
  <c r="DI375" i="14"/>
  <c r="CA375" i="14"/>
  <c r="BP376" i="14"/>
  <c r="GN376" i="14"/>
  <c r="BQ376" i="14"/>
  <c r="GO376" i="14"/>
  <c r="BR376" i="14"/>
  <c r="GP376" i="14"/>
  <c r="BK376" i="14"/>
  <c r="GI376" i="14"/>
  <c r="BT376" i="14"/>
  <c r="HX376" i="14"/>
  <c r="DQ376" i="14"/>
  <c r="IW376" i="14"/>
  <c r="EH376" i="14"/>
  <c r="AQ376" i="14"/>
  <c r="GE376" i="14"/>
  <c r="BA375" i="14"/>
  <c r="CE375" i="14"/>
  <c r="BX376" i="14"/>
  <c r="GV376" i="14"/>
  <c r="BY376" i="14"/>
  <c r="GW376" i="14"/>
  <c r="BZ376" i="14"/>
  <c r="GX376" i="14"/>
  <c r="BS376" i="14"/>
  <c r="GQ376" i="14"/>
  <c r="CZ376" i="14"/>
  <c r="IN376" i="14"/>
  <c r="DY376" i="14"/>
  <c r="J376" i="14"/>
  <c r="FN376" i="14"/>
  <c r="BG376" i="14"/>
  <c r="GU376" i="14"/>
  <c r="BI375" i="14"/>
  <c r="CU375" i="14"/>
  <c r="DD376" i="14"/>
  <c r="IB376" i="14"/>
  <c r="DE376" i="14"/>
  <c r="IC376" i="14"/>
  <c r="DF376" i="14"/>
  <c r="ID376" i="14"/>
  <c r="CY376" i="14"/>
  <c r="HW376" i="14"/>
  <c r="DP376" i="14"/>
  <c r="IV376" i="14"/>
  <c r="EG376" i="14"/>
  <c r="AP376" i="14"/>
  <c r="GD376" i="14"/>
  <c r="BW376" i="14"/>
  <c r="IA376" i="14"/>
  <c r="BK375" i="14"/>
  <c r="CW375" i="14"/>
  <c r="AO375" i="14"/>
  <c r="BC375" i="14"/>
  <c r="DY375" i="14"/>
  <c r="CG375" i="14"/>
  <c r="DA375" i="14"/>
  <c r="DO375" i="14"/>
  <c r="BQ375" i="14"/>
  <c r="CI375" i="14"/>
  <c r="AS375" i="14"/>
  <c r="BE375" i="14"/>
  <c r="G375" i="14"/>
  <c r="CK375" i="14"/>
  <c r="BL376" i="14"/>
  <c r="GJ376" i="14"/>
  <c r="BM376" i="14"/>
  <c r="GK376" i="14"/>
  <c r="BN376" i="14"/>
  <c r="GL376" i="14"/>
  <c r="BO376" i="14"/>
  <c r="GM376" i="14"/>
  <c r="AU375" i="14"/>
  <c r="DQ375" i="14"/>
  <c r="BS375" i="14"/>
  <c r="CQ375" i="14"/>
  <c r="AB376" i="14"/>
  <c r="CN376" i="14"/>
  <c r="EZ376" i="14"/>
  <c r="HL376" i="14"/>
  <c r="AC376" i="14"/>
  <c r="CO376" i="14"/>
  <c r="FA376" i="14"/>
  <c r="HM376" i="14"/>
  <c r="AD376" i="14"/>
  <c r="CP376" i="14"/>
  <c r="FB376" i="14"/>
  <c r="HN376" i="14"/>
  <c r="W376" i="14"/>
  <c r="CI376" i="14"/>
  <c r="EU376" i="14"/>
  <c r="HG376" i="14"/>
  <c r="X376" i="14"/>
  <c r="CJ376" i="14"/>
  <c r="EV376" i="14"/>
  <c r="HH376" i="14"/>
  <c r="Y376" i="14"/>
  <c r="CK376" i="14"/>
  <c r="EW376" i="14"/>
  <c r="HI376" i="14"/>
  <c r="Z376" i="14"/>
  <c r="CL376" i="14"/>
  <c r="EX376" i="14"/>
  <c r="HJ376" i="14"/>
  <c r="AA376" i="14"/>
  <c r="CM376" i="14"/>
  <c r="EY376" i="14"/>
  <c r="HK376" i="14"/>
  <c r="AQ375" i="14"/>
  <c r="AY375" i="14"/>
  <c r="BG375" i="14"/>
  <c r="BO375" i="14"/>
  <c r="BW375" i="14"/>
  <c r="CM375" i="14"/>
  <c r="F116" i="14"/>
  <c r="AJ376" i="14"/>
  <c r="CV376" i="14"/>
  <c r="FH376" i="14"/>
  <c r="HT376" i="14"/>
  <c r="AK376" i="14"/>
  <c r="CW376" i="14"/>
  <c r="FI376" i="14"/>
  <c r="HU376" i="14"/>
  <c r="AL376" i="14"/>
  <c r="CX376" i="14"/>
  <c r="FJ376" i="14"/>
  <c r="HV376" i="14"/>
  <c r="AE376" i="14"/>
  <c r="CQ376" i="14"/>
  <c r="FC376" i="14"/>
  <c r="HO376" i="14"/>
  <c r="AF376" i="14"/>
  <c r="CR376" i="14"/>
  <c r="FD376" i="14"/>
  <c r="HP376" i="14"/>
  <c r="AG376" i="14"/>
  <c r="CS376" i="14"/>
  <c r="FE376" i="14"/>
  <c r="HQ376" i="14"/>
  <c r="AH376" i="14"/>
  <c r="CT376" i="14"/>
  <c r="FF376" i="14"/>
  <c r="HR376" i="14"/>
  <c r="AI376" i="14"/>
  <c r="CU376" i="14"/>
  <c r="FG376" i="14"/>
  <c r="HS376" i="14"/>
  <c r="DC375" i="14"/>
  <c r="DK375" i="14"/>
  <c r="DS375" i="14"/>
  <c r="EA375" i="14"/>
  <c r="BY375" i="14"/>
  <c r="CO375" i="14"/>
  <c r="G116" i="14"/>
  <c r="AZ376" i="14"/>
  <c r="DL376" i="14"/>
  <c r="FX376" i="14"/>
  <c r="IJ376" i="14"/>
  <c r="BA376" i="14"/>
  <c r="DM376" i="14"/>
  <c r="FY376" i="14"/>
  <c r="IK376" i="14"/>
  <c r="BB376" i="14"/>
  <c r="DN376" i="14"/>
  <c r="FZ376" i="14"/>
  <c r="IL376" i="14"/>
  <c r="AU376" i="14"/>
  <c r="DG376" i="14"/>
  <c r="FS376" i="14"/>
  <c r="IE376" i="14"/>
  <c r="AV376" i="14"/>
  <c r="DH376" i="14"/>
  <c r="FT376" i="14"/>
  <c r="IF376" i="14"/>
  <c r="AW376" i="14"/>
  <c r="DI376" i="14"/>
  <c r="FU376" i="14"/>
  <c r="IG376" i="14"/>
  <c r="AX376" i="14"/>
  <c r="DJ376" i="14"/>
  <c r="FV376" i="14"/>
  <c r="IH376" i="14"/>
  <c r="AY376" i="14"/>
  <c r="DK376" i="14"/>
  <c r="FW376" i="14"/>
  <c r="II376" i="14"/>
  <c r="DE375" i="14"/>
  <c r="DM375" i="14"/>
  <c r="DU375" i="14"/>
  <c r="EC375" i="14"/>
  <c r="CC375" i="14"/>
  <c r="CS375" i="14"/>
  <c r="T376" i="14"/>
  <c r="CF376" i="14"/>
  <c r="ER376" i="14"/>
  <c r="HD376" i="14"/>
  <c r="U376" i="14"/>
  <c r="CG376" i="14"/>
  <c r="ES376" i="14"/>
  <c r="HE376" i="14"/>
  <c r="V376" i="14"/>
  <c r="CH376" i="14"/>
  <c r="ET376" i="14"/>
  <c r="HF376" i="14"/>
  <c r="O376" i="14"/>
  <c r="CA376" i="14"/>
  <c r="EM376" i="14"/>
  <c r="GY376" i="14"/>
  <c r="P376" i="14"/>
  <c r="CB376" i="14"/>
  <c r="EN376" i="14"/>
  <c r="GZ376" i="14"/>
  <c r="Q376" i="14"/>
  <c r="CC376" i="14"/>
  <c r="EO376" i="14"/>
  <c r="HA376" i="14"/>
  <c r="R376" i="14"/>
  <c r="CD376" i="14"/>
  <c r="EP376" i="14"/>
  <c r="HB376" i="14"/>
  <c r="S376" i="14"/>
  <c r="CE376" i="14"/>
  <c r="EQ376" i="14"/>
  <c r="FK375" i="14"/>
  <c r="FM375" i="14"/>
  <c r="FO375" i="14"/>
  <c r="FQ375" i="14"/>
  <c r="FS375" i="14"/>
  <c r="FU375" i="14"/>
  <c r="FW375" i="14"/>
  <c r="FY375" i="14"/>
  <c r="GA375" i="14"/>
  <c r="GC375" i="14"/>
  <c r="GE375" i="14"/>
  <c r="GG375" i="14"/>
  <c r="GI375" i="14"/>
  <c r="GK375" i="14"/>
  <c r="GM375" i="14"/>
  <c r="GO375" i="14"/>
  <c r="EE375" i="14"/>
  <c r="EG375" i="14"/>
  <c r="EI375" i="14"/>
  <c r="EK375" i="14"/>
  <c r="EM375" i="14"/>
  <c r="EO375" i="14"/>
  <c r="EQ375" i="14"/>
  <c r="ES375" i="14"/>
  <c r="EU375" i="14"/>
  <c r="EW375" i="14"/>
  <c r="EY375" i="14"/>
  <c r="FA375" i="14"/>
  <c r="FC375" i="14"/>
  <c r="FE375" i="14"/>
  <c r="FG375" i="14"/>
  <c r="FI375" i="14"/>
  <c r="HW375" i="14"/>
  <c r="HY375" i="14"/>
  <c r="IA375" i="14"/>
  <c r="IC375" i="14"/>
  <c r="IE375" i="14"/>
  <c r="IG375" i="14"/>
  <c r="II375" i="14"/>
  <c r="IK375" i="14"/>
  <c r="IM375" i="14"/>
  <c r="IO375" i="14"/>
  <c r="IQ375" i="14"/>
  <c r="IS375" i="14"/>
  <c r="IU375" i="14"/>
  <c r="IW375" i="14"/>
  <c r="IY375" i="14"/>
  <c r="JA375" i="14"/>
  <c r="GQ375" i="14"/>
  <c r="GS375" i="14"/>
  <c r="GU375" i="14"/>
  <c r="GW375" i="14"/>
  <c r="GY375" i="14"/>
  <c r="HA375" i="14"/>
  <c r="HC375" i="14"/>
  <c r="HE375" i="14"/>
  <c r="HG375" i="14"/>
  <c r="HI375" i="14"/>
  <c r="HK375" i="14"/>
  <c r="HM375" i="14"/>
  <c r="HO375" i="14"/>
  <c r="HQ375" i="14"/>
  <c r="HS375" i="14"/>
  <c r="HU375" i="14"/>
  <c r="AN375" i="14"/>
  <c r="AP375" i="14"/>
  <c r="AR375" i="14"/>
  <c r="AT375" i="14"/>
  <c r="AV375" i="14"/>
  <c r="AX375" i="14"/>
  <c r="AZ375" i="14"/>
  <c r="BB375" i="14"/>
  <c r="BD375" i="14"/>
  <c r="BF375" i="14"/>
  <c r="BH375" i="14"/>
  <c r="BJ375" i="14"/>
  <c r="BL375" i="14"/>
  <c r="BN375" i="14"/>
  <c r="BP375" i="14"/>
  <c r="BR375" i="14"/>
  <c r="H375" i="14"/>
  <c r="J375" i="14"/>
  <c r="L375" i="14"/>
  <c r="N375" i="14"/>
  <c r="P375" i="14"/>
  <c r="R375" i="14"/>
  <c r="T375" i="14"/>
  <c r="V375" i="14"/>
  <c r="X375" i="14"/>
  <c r="Z375" i="14"/>
  <c r="AB375" i="14"/>
  <c r="AD375" i="14"/>
  <c r="AF375" i="14"/>
  <c r="AH375" i="14"/>
  <c r="AJ375" i="14"/>
  <c r="AL375" i="14"/>
  <c r="CZ375" i="14"/>
  <c r="DB375" i="14"/>
  <c r="DD375" i="14"/>
  <c r="DF375" i="14"/>
  <c r="DH375" i="14"/>
  <c r="DJ375" i="14"/>
  <c r="DL375" i="14"/>
  <c r="DN375" i="14"/>
  <c r="DP375" i="14"/>
  <c r="DR375" i="14"/>
  <c r="DT375" i="14"/>
  <c r="DV375" i="14"/>
  <c r="DX375" i="14"/>
  <c r="DZ375" i="14"/>
  <c r="EB375" i="14"/>
  <c r="ED375" i="14"/>
  <c r="BT375" i="14"/>
  <c r="BV375" i="14"/>
  <c r="BX375" i="14"/>
  <c r="BZ375" i="14"/>
  <c r="CB375" i="14"/>
  <c r="CD375" i="14"/>
  <c r="CF375" i="14"/>
  <c r="CH375" i="14"/>
  <c r="CJ375" i="14"/>
  <c r="CL375" i="14"/>
  <c r="CN375" i="14"/>
  <c r="CP375" i="14"/>
  <c r="CR375" i="14"/>
  <c r="CT375" i="14"/>
  <c r="CV375" i="14"/>
  <c r="CX375" i="14"/>
  <c r="FL375" i="14"/>
  <c r="FN375" i="14"/>
  <c r="FP375" i="14"/>
  <c r="FR375" i="14"/>
  <c r="FT375" i="14"/>
  <c r="FV375" i="14"/>
  <c r="FX375" i="14"/>
  <c r="FZ375" i="14"/>
  <c r="GB375" i="14"/>
  <c r="GD375" i="14"/>
  <c r="GF375" i="14"/>
  <c r="GH375" i="14"/>
  <c r="GJ375" i="14"/>
  <c r="GL375" i="14"/>
  <c r="GN375" i="14"/>
  <c r="GP375" i="14"/>
  <c r="EF375" i="14"/>
  <c r="EH375" i="14"/>
  <c r="EJ375" i="14"/>
  <c r="EL375" i="14"/>
  <c r="EN375" i="14"/>
  <c r="EP375" i="14"/>
  <c r="ER375" i="14"/>
  <c r="ET375" i="14"/>
  <c r="EV375" i="14"/>
  <c r="EX375" i="14"/>
  <c r="EZ375" i="14"/>
  <c r="FB375" i="14"/>
  <c r="FD375" i="14"/>
  <c r="FF375" i="14"/>
  <c r="FH375" i="14"/>
  <c r="FJ375" i="14"/>
  <c r="HX375" i="14"/>
  <c r="HZ375" i="14"/>
  <c r="IB375" i="14"/>
  <c r="ID375" i="14"/>
  <c r="IF375" i="14"/>
  <c r="IH375" i="14"/>
  <c r="IJ375" i="14"/>
  <c r="IL375" i="14"/>
  <c r="IN375" i="14"/>
  <c r="IP375" i="14"/>
  <c r="IR375" i="14"/>
  <c r="IT375" i="14"/>
  <c r="IV375" i="14"/>
  <c r="IX375" i="14"/>
  <c r="IZ375" i="14"/>
  <c r="JB375" i="14"/>
  <c r="GR375" i="14"/>
  <c r="GT375" i="14"/>
  <c r="GV375" i="14"/>
  <c r="GX375" i="14"/>
  <c r="GZ375" i="14"/>
  <c r="HB375" i="14"/>
  <c r="HD375" i="14"/>
  <c r="HF375" i="14"/>
  <c r="HH375" i="14"/>
  <c r="HJ375" i="14"/>
  <c r="HL375" i="14"/>
  <c r="HN375" i="14"/>
  <c r="HP375" i="14"/>
  <c r="HR375" i="14"/>
  <c r="HT375" i="14"/>
  <c r="HV375" i="14"/>
  <c r="K375" i="14"/>
  <c r="M375" i="14"/>
  <c r="O375" i="14"/>
  <c r="Q375" i="14"/>
  <c r="S375" i="14"/>
  <c r="U375" i="14"/>
  <c r="W375" i="14"/>
  <c r="Y375" i="14"/>
  <c r="AA375" i="14"/>
  <c r="AC375" i="14"/>
  <c r="AE375" i="14"/>
  <c r="AG375" i="14"/>
  <c r="AI375" i="14"/>
  <c r="I640" i="14"/>
  <c r="C119" i="14"/>
  <c r="D118" i="14"/>
  <c r="E117" i="14"/>
  <c r="H117" i="14" s="1"/>
  <c r="N642" i="14"/>
  <c r="A643" i="14"/>
  <c r="BL641" i="14"/>
  <c r="BD641" i="14"/>
  <c r="AV641" i="14"/>
  <c r="AN641" i="14"/>
  <c r="AF641" i="14"/>
  <c r="X641" i="14"/>
  <c r="P641" i="14"/>
  <c r="BK641" i="14"/>
  <c r="BC641" i="14"/>
  <c r="AU641" i="14"/>
  <c r="AM641" i="14"/>
  <c r="BJ641" i="14"/>
  <c r="BB641" i="14"/>
  <c r="AT641" i="14"/>
  <c r="AL641" i="14"/>
  <c r="AD641" i="14"/>
  <c r="V641" i="14"/>
  <c r="BI641" i="14"/>
  <c r="BA641" i="14"/>
  <c r="AS641" i="14"/>
  <c r="AK641" i="14"/>
  <c r="AC641" i="14"/>
  <c r="U641" i="14"/>
  <c r="M641" i="14"/>
  <c r="BH641" i="14"/>
  <c r="AZ641" i="14"/>
  <c r="AR641" i="14"/>
  <c r="AJ641" i="14"/>
  <c r="AB641" i="14"/>
  <c r="T641" i="14"/>
  <c r="BG641" i="14"/>
  <c r="AY641" i="14"/>
  <c r="AQ641" i="14"/>
  <c r="AI641" i="14"/>
  <c r="AA641" i="14"/>
  <c r="S641" i="14"/>
  <c r="BF641" i="14"/>
  <c r="AX641" i="14"/>
  <c r="AP641" i="14"/>
  <c r="AH641" i="14"/>
  <c r="Z641" i="14"/>
  <c r="R641" i="14"/>
  <c r="BE641" i="14"/>
  <c r="AW641" i="14"/>
  <c r="AO641" i="14"/>
  <c r="AG641" i="14"/>
  <c r="Y641" i="14"/>
  <c r="Q641" i="14"/>
  <c r="AE641" i="14"/>
  <c r="W641" i="14"/>
  <c r="O641" i="14"/>
  <c r="I641" i="14"/>
  <c r="D643" i="14"/>
  <c r="C644" i="14"/>
  <c r="E642" i="14"/>
  <c r="G642" i="14" s="1"/>
  <c r="D42" i="11"/>
  <c r="G42" i="11" s="1"/>
  <c r="E41" i="11"/>
  <c r="F41" i="11" s="1"/>
  <c r="J41" i="11" l="1"/>
  <c r="K41" i="11" s="1"/>
  <c r="H41" i="11"/>
  <c r="I41" i="11" s="1"/>
  <c r="I116" i="14"/>
  <c r="K116" i="14" s="1"/>
  <c r="HP377" i="14" s="1"/>
  <c r="G117" i="14"/>
  <c r="F117" i="14"/>
  <c r="H642" i="14"/>
  <c r="D644" i="14"/>
  <c r="C645" i="14"/>
  <c r="BL642" i="14"/>
  <c r="BD642" i="14"/>
  <c r="AV642" i="14"/>
  <c r="AN642" i="14"/>
  <c r="AF642" i="14"/>
  <c r="X642" i="14"/>
  <c r="P642" i="14"/>
  <c r="BK642" i="14"/>
  <c r="BC642" i="14"/>
  <c r="AU642" i="14"/>
  <c r="AM642" i="14"/>
  <c r="AE642" i="14"/>
  <c r="W642" i="14"/>
  <c r="O642" i="14"/>
  <c r="BJ642" i="14"/>
  <c r="BB642" i="14"/>
  <c r="AT642" i="14"/>
  <c r="AL642" i="14"/>
  <c r="AD642" i="14"/>
  <c r="V642" i="14"/>
  <c r="BI642" i="14"/>
  <c r="BA642" i="14"/>
  <c r="AS642" i="14"/>
  <c r="AK642" i="14"/>
  <c r="AC642" i="14"/>
  <c r="U642" i="14"/>
  <c r="M642" i="14"/>
  <c r="BH642" i="14"/>
  <c r="AZ642" i="14"/>
  <c r="AR642" i="14"/>
  <c r="AJ642" i="14"/>
  <c r="AB642" i="14"/>
  <c r="T642" i="14"/>
  <c r="BG642" i="14"/>
  <c r="AY642" i="14"/>
  <c r="AQ642" i="14"/>
  <c r="AI642" i="14"/>
  <c r="AA642" i="14"/>
  <c r="S642" i="14"/>
  <c r="BF642" i="14"/>
  <c r="AX642" i="14"/>
  <c r="AP642" i="14"/>
  <c r="AH642" i="14"/>
  <c r="Z642" i="14"/>
  <c r="R642" i="14"/>
  <c r="BE642" i="14"/>
  <c r="AW642" i="14"/>
  <c r="AO642" i="14"/>
  <c r="AG642" i="14"/>
  <c r="Y642" i="14"/>
  <c r="Q642" i="14"/>
  <c r="E643" i="14"/>
  <c r="F643" i="14" s="1"/>
  <c r="F642" i="14"/>
  <c r="G118" i="14"/>
  <c r="E118" i="14"/>
  <c r="F118" i="14" s="1"/>
  <c r="H118" i="14"/>
  <c r="N643" i="14"/>
  <c r="A644" i="14"/>
  <c r="D119" i="14"/>
  <c r="C120" i="14"/>
  <c r="D43" i="11"/>
  <c r="G43" i="11" s="1"/>
  <c r="E42" i="11"/>
  <c r="F42" i="11" s="1"/>
  <c r="J42" i="11" l="1"/>
  <c r="K42" i="11" s="1"/>
  <c r="H42" i="11"/>
  <c r="I42" i="11" s="1"/>
  <c r="I117" i="14"/>
  <c r="K117" i="14" s="1"/>
  <c r="AB378" i="14" s="1"/>
  <c r="IH377" i="14"/>
  <c r="DQ377" i="14"/>
  <c r="FH377" i="14"/>
  <c r="EQ377" i="14"/>
  <c r="IX377" i="14"/>
  <c r="IO377" i="14"/>
  <c r="EI377" i="14"/>
  <c r="EW377" i="14"/>
  <c r="IZ377" i="14"/>
  <c r="FF377" i="14"/>
  <c r="EO377" i="14"/>
  <c r="IF377" i="14"/>
  <c r="GD377" i="14"/>
  <c r="ES377" i="14"/>
  <c r="EU377" i="14"/>
  <c r="EE377" i="14"/>
  <c r="IL377" i="14"/>
  <c r="FQ377" i="14"/>
  <c r="DP377" i="14"/>
  <c r="FJ377" i="14"/>
  <c r="FA377" i="14"/>
  <c r="EK377" i="14"/>
  <c r="IJ377" i="14"/>
  <c r="DE377" i="14"/>
  <c r="EY377" i="14"/>
  <c r="IV377" i="14"/>
  <c r="BD377" i="14"/>
  <c r="DB377" i="14"/>
  <c r="FD377" i="14"/>
  <c r="EM377" i="14"/>
  <c r="JB377" i="14"/>
  <c r="I377" i="14"/>
  <c r="CX377" i="14"/>
  <c r="CT377" i="14"/>
  <c r="CO377" i="14"/>
  <c r="CK377" i="14"/>
  <c r="CG377" i="14"/>
  <c r="CC377" i="14"/>
  <c r="BY377" i="14"/>
  <c r="GJ377" i="14"/>
  <c r="GN377" i="14"/>
  <c r="FT377" i="14"/>
  <c r="FX377" i="14"/>
  <c r="FV377" i="14"/>
  <c r="BC377" i="14"/>
  <c r="AN377" i="14"/>
  <c r="IN377" i="14"/>
  <c r="DA377" i="14"/>
  <c r="HQ377" i="14"/>
  <c r="DC377" i="14"/>
  <c r="DV377" i="14"/>
  <c r="FL377" i="14"/>
  <c r="AF377" i="14"/>
  <c r="AL377" i="14"/>
  <c r="AJ377" i="14"/>
  <c r="AH377" i="14"/>
  <c r="W377" i="14"/>
  <c r="AC377" i="14"/>
  <c r="AA377" i="14"/>
  <c r="Y377" i="14"/>
  <c r="O377" i="14"/>
  <c r="U377" i="14"/>
  <c r="S377" i="14"/>
  <c r="Q377" i="14"/>
  <c r="G377" i="14"/>
  <c r="M377" i="14"/>
  <c r="K377" i="14"/>
  <c r="DX377" i="14"/>
  <c r="ED377" i="14"/>
  <c r="EB377" i="14"/>
  <c r="DZ377" i="14"/>
  <c r="DH377" i="14"/>
  <c r="DN377" i="14"/>
  <c r="DL377" i="14"/>
  <c r="DJ377" i="14"/>
  <c r="BJ377" i="14"/>
  <c r="AM377" i="14"/>
  <c r="IM377" i="14"/>
  <c r="GB377" i="14"/>
  <c r="BU377" i="14"/>
  <c r="GC377" i="14"/>
  <c r="FE377" i="14"/>
  <c r="DT377" i="14"/>
  <c r="BE377" i="14"/>
  <c r="CR377" i="14"/>
  <c r="CV377" i="14"/>
  <c r="CI377" i="14"/>
  <c r="CM377" i="14"/>
  <c r="CA377" i="14"/>
  <c r="CE377" i="14"/>
  <c r="BS377" i="14"/>
  <c r="BW377" i="14"/>
  <c r="GP377" i="14"/>
  <c r="GL377" i="14"/>
  <c r="FZ377" i="14"/>
  <c r="FO377" i="14"/>
  <c r="HO377" i="14"/>
  <c r="HU377" i="14"/>
  <c r="HS377" i="14"/>
  <c r="HH377" i="14"/>
  <c r="HN377" i="14"/>
  <c r="HL377" i="14"/>
  <c r="HJ377" i="14"/>
  <c r="GZ377" i="14"/>
  <c r="HF377" i="14"/>
  <c r="HD377" i="14"/>
  <c r="HB377" i="14"/>
  <c r="GR377" i="14"/>
  <c r="GX377" i="14"/>
  <c r="GV377" i="14"/>
  <c r="GT377" i="14"/>
  <c r="BL377" i="14"/>
  <c r="BR377" i="14"/>
  <c r="BP377" i="14"/>
  <c r="BN377" i="14"/>
  <c r="AV377" i="14"/>
  <c r="BB377" i="14"/>
  <c r="AZ377" i="14"/>
  <c r="AX377" i="14"/>
  <c r="BI377" i="14"/>
  <c r="AT377" i="14"/>
  <c r="IT377" i="14"/>
  <c r="GA377" i="14"/>
  <c r="HW377" i="14"/>
  <c r="DO377" i="14"/>
  <c r="HX377" i="14"/>
  <c r="DR377" i="14"/>
  <c r="FR377" i="14"/>
  <c r="FC377" i="14"/>
  <c r="FI377" i="14"/>
  <c r="FG377" i="14"/>
  <c r="EV377" i="14"/>
  <c r="FB377" i="14"/>
  <c r="EZ377" i="14"/>
  <c r="EX377" i="14"/>
  <c r="EN377" i="14"/>
  <c r="ET377" i="14"/>
  <c r="ER377" i="14"/>
  <c r="EP377" i="14"/>
  <c r="EF377" i="14"/>
  <c r="EL377" i="14"/>
  <c r="EJ377" i="14"/>
  <c r="EH377" i="14"/>
  <c r="IU377" i="14"/>
  <c r="JA377" i="14"/>
  <c r="IY377" i="14"/>
  <c r="IW377" i="14"/>
  <c r="IE377" i="14"/>
  <c r="IK377" i="14"/>
  <c r="II377" i="14"/>
  <c r="IG377" i="14"/>
  <c r="BH377" i="14"/>
  <c r="AS377" i="14"/>
  <c r="IS377" i="14"/>
  <c r="GH377" i="14"/>
  <c r="IC377" i="14"/>
  <c r="DU377" i="14"/>
  <c r="ID377" i="14"/>
  <c r="AO377" i="14"/>
  <c r="CZ377" i="14"/>
  <c r="CQ377" i="14"/>
  <c r="CW377" i="14"/>
  <c r="CU377" i="14"/>
  <c r="CJ377" i="14"/>
  <c r="CP377" i="14"/>
  <c r="CN377" i="14"/>
  <c r="CL377" i="14"/>
  <c r="CB377" i="14"/>
  <c r="CH377" i="14"/>
  <c r="CF377" i="14"/>
  <c r="CD377" i="14"/>
  <c r="BT377" i="14"/>
  <c r="BZ377" i="14"/>
  <c r="BX377" i="14"/>
  <c r="BV377" i="14"/>
  <c r="GI377" i="14"/>
  <c r="GO377" i="14"/>
  <c r="GM377" i="14"/>
  <c r="GK377" i="14"/>
  <c r="FS377" i="14"/>
  <c r="FY377" i="14"/>
  <c r="FW377" i="14"/>
  <c r="FU377" i="14"/>
  <c r="BG377" i="14"/>
  <c r="AR377" i="14"/>
  <c r="IR377" i="14"/>
  <c r="GG377" i="14"/>
  <c r="IA377" i="14"/>
  <c r="DS377" i="14"/>
  <c r="IB377" i="14"/>
  <c r="FP377" i="14"/>
  <c r="AG377" i="14"/>
  <c r="AE377" i="14"/>
  <c r="AK377" i="14"/>
  <c r="AI377" i="14"/>
  <c r="X377" i="14"/>
  <c r="AD377" i="14"/>
  <c r="AB377" i="14"/>
  <c r="Z377" i="14"/>
  <c r="P377" i="14"/>
  <c r="V377" i="14"/>
  <c r="T377" i="14"/>
  <c r="R377" i="14"/>
  <c r="H377" i="14"/>
  <c r="N377" i="14"/>
  <c r="L377" i="14"/>
  <c r="J377" i="14"/>
  <c r="DW377" i="14"/>
  <c r="EC377" i="14"/>
  <c r="EA377" i="14"/>
  <c r="DY377" i="14"/>
  <c r="DG377" i="14"/>
  <c r="DM377" i="14"/>
  <c r="DK377" i="14"/>
  <c r="DI377" i="14"/>
  <c r="BF377" i="14"/>
  <c r="AQ377" i="14"/>
  <c r="IQ377" i="14"/>
  <c r="GF377" i="14"/>
  <c r="HY377" i="14"/>
  <c r="FM377" i="14"/>
  <c r="HZ377" i="14"/>
  <c r="DD377" i="14"/>
  <c r="DF377" i="14"/>
  <c r="HV377" i="14"/>
  <c r="HT377" i="14"/>
  <c r="HR377" i="14"/>
  <c r="HG377" i="14"/>
  <c r="HM377" i="14"/>
  <c r="HK377" i="14"/>
  <c r="HI377" i="14"/>
  <c r="GY377" i="14"/>
  <c r="HE377" i="14"/>
  <c r="HC377" i="14"/>
  <c r="HA377" i="14"/>
  <c r="GQ377" i="14"/>
  <c r="GW377" i="14"/>
  <c r="GU377" i="14"/>
  <c r="GS377" i="14"/>
  <c r="BK377" i="14"/>
  <c r="BQ377" i="14"/>
  <c r="BO377" i="14"/>
  <c r="BM377" i="14"/>
  <c r="AU377" i="14"/>
  <c r="BA377" i="14"/>
  <c r="AY377" i="14"/>
  <c r="AW377" i="14"/>
  <c r="EG377" i="14"/>
  <c r="AP377" i="14"/>
  <c r="IP377" i="14"/>
  <c r="GE377" i="14"/>
  <c r="FK377" i="14"/>
  <c r="CY377" i="14"/>
  <c r="CS377" i="14"/>
  <c r="FN377" i="14"/>
  <c r="G643" i="14"/>
  <c r="H643" i="14"/>
  <c r="I642" i="14"/>
  <c r="I118" i="14"/>
  <c r="K118" i="14" s="1"/>
  <c r="HR379" i="14" s="1"/>
  <c r="BL643" i="14"/>
  <c r="BD643" i="14"/>
  <c r="AV643" i="14"/>
  <c r="AN643" i="14"/>
  <c r="AF643" i="14"/>
  <c r="X643" i="14"/>
  <c r="P643" i="14"/>
  <c r="BK643" i="14"/>
  <c r="BC643" i="14"/>
  <c r="AU643" i="14"/>
  <c r="AM643" i="14"/>
  <c r="AE643" i="14"/>
  <c r="W643" i="14"/>
  <c r="O643" i="14"/>
  <c r="BJ643" i="14"/>
  <c r="BB643" i="14"/>
  <c r="AT643" i="14"/>
  <c r="AL643" i="14"/>
  <c r="AD643" i="14"/>
  <c r="V643" i="14"/>
  <c r="BI643" i="14"/>
  <c r="BA643" i="14"/>
  <c r="AS643" i="14"/>
  <c r="AK643" i="14"/>
  <c r="AC643" i="14"/>
  <c r="U643" i="14"/>
  <c r="M643" i="14"/>
  <c r="BH643" i="14"/>
  <c r="AZ643" i="14"/>
  <c r="AR643" i="14"/>
  <c r="AJ643" i="14"/>
  <c r="AB643" i="14"/>
  <c r="T643" i="14"/>
  <c r="BG643" i="14"/>
  <c r="AY643" i="14"/>
  <c r="AQ643" i="14"/>
  <c r="AI643" i="14"/>
  <c r="AA643" i="14"/>
  <c r="S643" i="14"/>
  <c r="BF643" i="14"/>
  <c r="AX643" i="14"/>
  <c r="AP643" i="14"/>
  <c r="AH643" i="14"/>
  <c r="Z643" i="14"/>
  <c r="R643" i="14"/>
  <c r="BE643" i="14"/>
  <c r="AW643" i="14"/>
  <c r="AO643" i="14"/>
  <c r="AG643" i="14"/>
  <c r="Y643" i="14"/>
  <c r="Q643" i="14"/>
  <c r="C121" i="14"/>
  <c r="D120" i="14"/>
  <c r="G119" i="14"/>
  <c r="E119" i="14"/>
  <c r="H119" i="14" s="1"/>
  <c r="D645" i="14"/>
  <c r="C646" i="14"/>
  <c r="N644" i="14"/>
  <c r="A645" i="14"/>
  <c r="E644" i="14"/>
  <c r="G644" i="14" s="1"/>
  <c r="D44" i="11"/>
  <c r="G44" i="11" s="1"/>
  <c r="E43" i="11"/>
  <c r="F43" i="11" s="1"/>
  <c r="C215" i="1"/>
  <c r="C145" i="1"/>
  <c r="C144" i="1"/>
  <c r="IO378" i="14" l="1"/>
  <c r="AM378" i="14"/>
  <c r="J43" i="11"/>
  <c r="K43" i="11" s="1"/>
  <c r="H43" i="11"/>
  <c r="I43" i="11" s="1"/>
  <c r="ET378" i="14"/>
  <c r="GF378" i="14"/>
  <c r="DD378" i="14"/>
  <c r="GG378" i="14"/>
  <c r="HA378" i="14"/>
  <c r="IA378" i="14"/>
  <c r="O378" i="14"/>
  <c r="AE378" i="14"/>
  <c r="FQ378" i="14"/>
  <c r="GK378" i="14"/>
  <c r="HB378" i="14"/>
  <c r="DH378" i="14"/>
  <c r="FD378" i="14"/>
  <c r="AI378" i="14"/>
  <c r="FT378" i="14"/>
  <c r="GO378" i="14"/>
  <c r="AA378" i="14"/>
  <c r="IX378" i="14"/>
  <c r="HJ378" i="14"/>
  <c r="HS378" i="14"/>
  <c r="FU378" i="14"/>
  <c r="EG378" i="14"/>
  <c r="FH378" i="14"/>
  <c r="IK378" i="14"/>
  <c r="GW378" i="14"/>
  <c r="GB378" i="14"/>
  <c r="JA378" i="14"/>
  <c r="HC378" i="14"/>
  <c r="BE378" i="14"/>
  <c r="GX378" i="14"/>
  <c r="CJ378" i="14"/>
  <c r="CZ378" i="14"/>
  <c r="DL378" i="14"/>
  <c r="GP378" i="14"/>
  <c r="GS378" i="14"/>
  <c r="FB378" i="14"/>
  <c r="HV378" i="14"/>
  <c r="AO378" i="14"/>
  <c r="FX378" i="14"/>
  <c r="BM378" i="14"/>
  <c r="K378" i="14"/>
  <c r="HN378" i="14"/>
  <c r="CN378" i="14"/>
  <c r="CR378" i="14"/>
  <c r="CV378" i="14"/>
  <c r="FL378" i="14"/>
  <c r="FP378" i="14"/>
  <c r="AW378" i="14"/>
  <c r="FY378" i="14"/>
  <c r="GC378" i="14"/>
  <c r="IS378" i="14"/>
  <c r="IW378" i="14"/>
  <c r="EL378" i="14"/>
  <c r="GT378" i="14"/>
  <c r="HF378" i="14"/>
  <c r="S378" i="14"/>
  <c r="W378" i="14"/>
  <c r="HK378" i="14"/>
  <c r="IP378" i="14"/>
  <c r="AG378" i="14"/>
  <c r="FI378" i="14"/>
  <c r="FM378" i="14"/>
  <c r="IC378" i="14"/>
  <c r="IG378" i="14"/>
  <c r="GH378" i="14"/>
  <c r="JB378" i="14"/>
  <c r="BO378" i="14"/>
  <c r="G378" i="14"/>
  <c r="GU378" i="14"/>
  <c r="CB378" i="14"/>
  <c r="CF378" i="14"/>
  <c r="EV378" i="14"/>
  <c r="EZ378" i="14"/>
  <c r="FE378" i="14"/>
  <c r="HU378" i="14"/>
  <c r="HY378" i="14"/>
  <c r="FZ378" i="14"/>
  <c r="IH378" i="14"/>
  <c r="IT378" i="14"/>
  <c r="BG378" i="14"/>
  <c r="BK378" i="14"/>
  <c r="IY378" i="14"/>
  <c r="BT378" i="14"/>
  <c r="BX378" i="14"/>
  <c r="EN378" i="14"/>
  <c r="ER378" i="14"/>
  <c r="Y378" i="14"/>
  <c r="FA378" i="14"/>
  <c r="HQ378" i="14"/>
  <c r="FR378" i="14"/>
  <c r="HZ378" i="14"/>
  <c r="IL378" i="14"/>
  <c r="AY378" i="14"/>
  <c r="BC378" i="14"/>
  <c r="IQ378" i="14"/>
  <c r="DX378" i="14"/>
  <c r="EB378" i="14"/>
  <c r="EF378" i="14"/>
  <c r="EJ378" i="14"/>
  <c r="Q378" i="14"/>
  <c r="ES378" i="14"/>
  <c r="EW378" i="14"/>
  <c r="HM378" i="14"/>
  <c r="FJ378" i="14"/>
  <c r="HR378" i="14"/>
  <c r="ID378" i="14"/>
  <c r="AQ378" i="14"/>
  <c r="AU378" i="14"/>
  <c r="II378" i="14"/>
  <c r="DP378" i="14"/>
  <c r="DT378" i="14"/>
  <c r="GJ378" i="14"/>
  <c r="GN378" i="14"/>
  <c r="I378" i="14"/>
  <c r="EK378" i="14"/>
  <c r="EO378" i="14"/>
  <c r="HE378" i="14"/>
  <c r="HI378" i="14"/>
  <c r="FC378" i="14"/>
  <c r="CT378" i="14"/>
  <c r="HT378" i="14"/>
  <c r="FK378" i="14"/>
  <c r="DB378" i="14"/>
  <c r="IB378" i="14"/>
  <c r="FS378" i="14"/>
  <c r="DJ378" i="14"/>
  <c r="IJ378" i="14"/>
  <c r="GA378" i="14"/>
  <c r="DR378" i="14"/>
  <c r="IR378" i="14"/>
  <c r="GI378" i="14"/>
  <c r="DZ378" i="14"/>
  <c r="IZ378" i="14"/>
  <c r="EE378" i="14"/>
  <c r="BV378" i="14"/>
  <c r="GV378" i="14"/>
  <c r="EM378" i="14"/>
  <c r="CD378" i="14"/>
  <c r="HD378" i="14"/>
  <c r="EU378" i="14"/>
  <c r="CL378" i="14"/>
  <c r="HL378" i="14"/>
  <c r="HO378" i="14"/>
  <c r="FF378" i="14"/>
  <c r="AK378" i="14"/>
  <c r="HW378" i="14"/>
  <c r="FN378" i="14"/>
  <c r="AS378" i="14"/>
  <c r="IE378" i="14"/>
  <c r="FV378" i="14"/>
  <c r="BA378" i="14"/>
  <c r="IM378" i="14"/>
  <c r="GD378" i="14"/>
  <c r="BI378" i="14"/>
  <c r="IU378" i="14"/>
  <c r="GL378" i="14"/>
  <c r="BQ378" i="14"/>
  <c r="GQ378" i="14"/>
  <c r="EH378" i="14"/>
  <c r="M378" i="14"/>
  <c r="GY378" i="14"/>
  <c r="EP378" i="14"/>
  <c r="U378" i="14"/>
  <c r="HG378" i="14"/>
  <c r="EX378" i="14"/>
  <c r="AC378" i="14"/>
  <c r="CX378" i="14"/>
  <c r="HP378" i="14"/>
  <c r="FG378" i="14"/>
  <c r="DF378" i="14"/>
  <c r="HX378" i="14"/>
  <c r="FO378" i="14"/>
  <c r="DN378" i="14"/>
  <c r="IF378" i="14"/>
  <c r="FW378" i="14"/>
  <c r="DV378" i="14"/>
  <c r="IN378" i="14"/>
  <c r="GE378" i="14"/>
  <c r="ED378" i="14"/>
  <c r="IV378" i="14"/>
  <c r="GM378" i="14"/>
  <c r="BZ378" i="14"/>
  <c r="GR378" i="14"/>
  <c r="EI378" i="14"/>
  <c r="CH378" i="14"/>
  <c r="GZ378" i="14"/>
  <c r="EQ378" i="14"/>
  <c r="CP378" i="14"/>
  <c r="HH378" i="14"/>
  <c r="EY378" i="14"/>
  <c r="CQ378" i="14"/>
  <c r="CS378" i="14"/>
  <c r="CU378" i="14"/>
  <c r="CW378" i="14"/>
  <c r="CY378" i="14"/>
  <c r="DA378" i="14"/>
  <c r="DC378" i="14"/>
  <c r="DE378" i="14"/>
  <c r="DG378" i="14"/>
  <c r="DI378" i="14"/>
  <c r="DK378" i="14"/>
  <c r="DM378" i="14"/>
  <c r="DO378" i="14"/>
  <c r="DQ378" i="14"/>
  <c r="DS378" i="14"/>
  <c r="DU378" i="14"/>
  <c r="DW378" i="14"/>
  <c r="DY378" i="14"/>
  <c r="EA378" i="14"/>
  <c r="EC378" i="14"/>
  <c r="BS378" i="14"/>
  <c r="BU378" i="14"/>
  <c r="BW378" i="14"/>
  <c r="BY378" i="14"/>
  <c r="CA378" i="14"/>
  <c r="CC378" i="14"/>
  <c r="CE378" i="14"/>
  <c r="CG378" i="14"/>
  <c r="CI378" i="14"/>
  <c r="CK378" i="14"/>
  <c r="CM378" i="14"/>
  <c r="CO378" i="14"/>
  <c r="AL378" i="14"/>
  <c r="AF378" i="14"/>
  <c r="AH378" i="14"/>
  <c r="AJ378" i="14"/>
  <c r="AT378" i="14"/>
  <c r="AN378" i="14"/>
  <c r="AP378" i="14"/>
  <c r="AR378" i="14"/>
  <c r="BB378" i="14"/>
  <c r="AV378" i="14"/>
  <c r="AX378" i="14"/>
  <c r="AZ378" i="14"/>
  <c r="BJ378" i="14"/>
  <c r="BD378" i="14"/>
  <c r="BF378" i="14"/>
  <c r="BH378" i="14"/>
  <c r="BR378" i="14"/>
  <c r="BL378" i="14"/>
  <c r="BN378" i="14"/>
  <c r="BP378" i="14"/>
  <c r="N378" i="14"/>
  <c r="H378" i="14"/>
  <c r="J378" i="14"/>
  <c r="L378" i="14"/>
  <c r="V378" i="14"/>
  <c r="P378" i="14"/>
  <c r="R378" i="14"/>
  <c r="T378" i="14"/>
  <c r="AD378" i="14"/>
  <c r="X378" i="14"/>
  <c r="Z378" i="14"/>
  <c r="I643" i="14"/>
  <c r="AT379" i="14"/>
  <c r="AM379" i="14"/>
  <c r="FK379" i="14"/>
  <c r="FV379" i="14"/>
  <c r="FP379" i="14"/>
  <c r="HK379" i="14"/>
  <c r="S379" i="14"/>
  <c r="AN379" i="14"/>
  <c r="DK379" i="14"/>
  <c r="FT379" i="14"/>
  <c r="BX379" i="14"/>
  <c r="AS379" i="14"/>
  <c r="DA379" i="14"/>
  <c r="FQ379" i="14"/>
  <c r="R379" i="14"/>
  <c r="FR379" i="14"/>
  <c r="AA379" i="14"/>
  <c r="EI379" i="14"/>
  <c r="IA379" i="14"/>
  <c r="CF379" i="14"/>
  <c r="FX379" i="14"/>
  <c r="BA379" i="14"/>
  <c r="FY379" i="14"/>
  <c r="BB379" i="14"/>
  <c r="FZ379" i="14"/>
  <c r="AU379" i="14"/>
  <c r="FS379" i="14"/>
  <c r="AV379" i="14"/>
  <c r="GZ379" i="14"/>
  <c r="DI379" i="14"/>
  <c r="AP379" i="14"/>
  <c r="HB379" i="14"/>
  <c r="AQ379" i="14"/>
  <c r="EQ379" i="14"/>
  <c r="II379" i="14"/>
  <c r="CN379" i="14"/>
  <c r="HD379" i="14"/>
  <c r="CG379" i="14"/>
  <c r="HE379" i="14"/>
  <c r="CH379" i="14"/>
  <c r="HF379" i="14"/>
  <c r="CA379" i="14"/>
  <c r="GY379" i="14"/>
  <c r="CB379" i="14"/>
  <c r="HX379" i="14"/>
  <c r="EO379" i="14"/>
  <c r="AX379" i="14"/>
  <c r="HZ379" i="14"/>
  <c r="AY379" i="14"/>
  <c r="EY379" i="14"/>
  <c r="L379" i="14"/>
  <c r="DD379" i="14"/>
  <c r="HL379" i="14"/>
  <c r="CO379" i="14"/>
  <c r="HM379" i="14"/>
  <c r="CP379" i="14"/>
  <c r="HN379" i="14"/>
  <c r="CI379" i="14"/>
  <c r="HG379" i="14"/>
  <c r="CJ379" i="14"/>
  <c r="IF379" i="14"/>
  <c r="FM379" i="14"/>
  <c r="CD379" i="14"/>
  <c r="IH379" i="14"/>
  <c r="BW379" i="14"/>
  <c r="FO379" i="14"/>
  <c r="T379" i="14"/>
  <c r="DL379" i="14"/>
  <c r="IB379" i="14"/>
  <c r="DE379" i="14"/>
  <c r="IC379" i="14"/>
  <c r="DF379" i="14"/>
  <c r="ID379" i="14"/>
  <c r="CY379" i="14"/>
  <c r="HW379" i="14"/>
  <c r="CZ379" i="14"/>
  <c r="Q379" i="14"/>
  <c r="FU379" i="14"/>
  <c r="DB379" i="14"/>
  <c r="CE379" i="14"/>
  <c r="FW379" i="14"/>
  <c r="AB379" i="14"/>
  <c r="EJ379" i="14"/>
  <c r="IJ379" i="14"/>
  <c r="DM379" i="14"/>
  <c r="IK379" i="14"/>
  <c r="DN379" i="14"/>
  <c r="IL379" i="14"/>
  <c r="DG379" i="14"/>
  <c r="IE379" i="14"/>
  <c r="DH379" i="14"/>
  <c r="AO379" i="14"/>
  <c r="HA379" i="14"/>
  <c r="DJ379" i="14"/>
  <c r="CM379" i="14"/>
  <c r="GU379" i="14"/>
  <c r="AR379" i="14"/>
  <c r="ER379" i="14"/>
  <c r="U379" i="14"/>
  <c r="ES379" i="14"/>
  <c r="V379" i="14"/>
  <c r="ET379" i="14"/>
  <c r="O379" i="14"/>
  <c r="EM379" i="14"/>
  <c r="P379" i="14"/>
  <c r="EN379" i="14"/>
  <c r="AW379" i="14"/>
  <c r="HY379" i="14"/>
  <c r="EP379" i="14"/>
  <c r="K379" i="14"/>
  <c r="DC379" i="14"/>
  <c r="HC379" i="14"/>
  <c r="AZ379" i="14"/>
  <c r="EZ379" i="14"/>
  <c r="AC379" i="14"/>
  <c r="FA379" i="14"/>
  <c r="AD379" i="14"/>
  <c r="FB379" i="14"/>
  <c r="W379" i="14"/>
  <c r="EU379" i="14"/>
  <c r="X379" i="14"/>
  <c r="FL379" i="14"/>
  <c r="CC379" i="14"/>
  <c r="IG379" i="14"/>
  <c r="FN379" i="14"/>
  <c r="BG379" i="14"/>
  <c r="DS379" i="14"/>
  <c r="GE379" i="14"/>
  <c r="IQ379" i="14"/>
  <c r="BH379" i="14"/>
  <c r="DT379" i="14"/>
  <c r="GF379" i="14"/>
  <c r="IR379" i="14"/>
  <c r="BI379" i="14"/>
  <c r="DU379" i="14"/>
  <c r="GG379" i="14"/>
  <c r="IS379" i="14"/>
  <c r="BJ379" i="14"/>
  <c r="DV379" i="14"/>
  <c r="GH379" i="14"/>
  <c r="IT379" i="14"/>
  <c r="BC379" i="14"/>
  <c r="DO379" i="14"/>
  <c r="GA379" i="14"/>
  <c r="IM379" i="14"/>
  <c r="BD379" i="14"/>
  <c r="DP379" i="14"/>
  <c r="GB379" i="14"/>
  <c r="IN379" i="14"/>
  <c r="BE379" i="14"/>
  <c r="DQ379" i="14"/>
  <c r="GC379" i="14"/>
  <c r="IO379" i="14"/>
  <c r="BF379" i="14"/>
  <c r="DR379" i="14"/>
  <c r="GD379" i="14"/>
  <c r="IP379" i="14"/>
  <c r="BO379" i="14"/>
  <c r="EA379" i="14"/>
  <c r="GM379" i="14"/>
  <c r="IY379" i="14"/>
  <c r="BP379" i="14"/>
  <c r="EB379" i="14"/>
  <c r="GN379" i="14"/>
  <c r="IZ379" i="14"/>
  <c r="BQ379" i="14"/>
  <c r="EC379" i="14"/>
  <c r="GO379" i="14"/>
  <c r="JA379" i="14"/>
  <c r="BR379" i="14"/>
  <c r="ED379" i="14"/>
  <c r="GP379" i="14"/>
  <c r="JB379" i="14"/>
  <c r="BK379" i="14"/>
  <c r="DW379" i="14"/>
  <c r="GI379" i="14"/>
  <c r="IU379" i="14"/>
  <c r="BL379" i="14"/>
  <c r="DX379" i="14"/>
  <c r="GJ379" i="14"/>
  <c r="IV379" i="14"/>
  <c r="BM379" i="14"/>
  <c r="DY379" i="14"/>
  <c r="GK379" i="14"/>
  <c r="IW379" i="14"/>
  <c r="BN379" i="14"/>
  <c r="DZ379" i="14"/>
  <c r="GL379" i="14"/>
  <c r="IX379" i="14"/>
  <c r="GV379" i="14"/>
  <c r="M379" i="14"/>
  <c r="BY379" i="14"/>
  <c r="EK379" i="14"/>
  <c r="GW379" i="14"/>
  <c r="N379" i="14"/>
  <c r="BZ379" i="14"/>
  <c r="EL379" i="14"/>
  <c r="GX379" i="14"/>
  <c r="G379" i="14"/>
  <c r="BS379" i="14"/>
  <c r="EE379" i="14"/>
  <c r="GQ379" i="14"/>
  <c r="H379" i="14"/>
  <c r="BT379" i="14"/>
  <c r="EF379" i="14"/>
  <c r="GR379" i="14"/>
  <c r="I379" i="14"/>
  <c r="BU379" i="14"/>
  <c r="EG379" i="14"/>
  <c r="GS379" i="14"/>
  <c r="J379" i="14"/>
  <c r="BV379" i="14"/>
  <c r="EH379" i="14"/>
  <c r="GT379" i="14"/>
  <c r="F119" i="14"/>
  <c r="I119" i="14" s="1"/>
  <c r="K119" i="14" s="1"/>
  <c r="EV379" i="14"/>
  <c r="HH379" i="14"/>
  <c r="Y379" i="14"/>
  <c r="CK379" i="14"/>
  <c r="EW379" i="14"/>
  <c r="HI379" i="14"/>
  <c r="Z379" i="14"/>
  <c r="CL379" i="14"/>
  <c r="EX379" i="14"/>
  <c r="HJ379" i="14"/>
  <c r="AI379" i="14"/>
  <c r="CU379" i="14"/>
  <c r="FG379" i="14"/>
  <c r="HS379" i="14"/>
  <c r="AJ379" i="14"/>
  <c r="CV379" i="14"/>
  <c r="FH379" i="14"/>
  <c r="HT379" i="14"/>
  <c r="AK379" i="14"/>
  <c r="CW379" i="14"/>
  <c r="FI379" i="14"/>
  <c r="HU379" i="14"/>
  <c r="AL379" i="14"/>
  <c r="CX379" i="14"/>
  <c r="FJ379" i="14"/>
  <c r="HV379" i="14"/>
  <c r="AE379" i="14"/>
  <c r="CQ379" i="14"/>
  <c r="FC379" i="14"/>
  <c r="HO379" i="14"/>
  <c r="AF379" i="14"/>
  <c r="CR379" i="14"/>
  <c r="FD379" i="14"/>
  <c r="HP379" i="14"/>
  <c r="AG379" i="14"/>
  <c r="CS379" i="14"/>
  <c r="FE379" i="14"/>
  <c r="HQ379" i="14"/>
  <c r="AH379" i="14"/>
  <c r="CT379" i="14"/>
  <c r="FF379" i="14"/>
  <c r="N645" i="14"/>
  <c r="A646" i="14"/>
  <c r="BL644" i="14"/>
  <c r="BD644" i="14"/>
  <c r="AV644" i="14"/>
  <c r="AN644" i="14"/>
  <c r="AF644" i="14"/>
  <c r="X644" i="14"/>
  <c r="P644" i="14"/>
  <c r="BK644" i="14"/>
  <c r="BC644" i="14"/>
  <c r="AU644" i="14"/>
  <c r="AM644" i="14"/>
  <c r="AE644" i="14"/>
  <c r="W644" i="14"/>
  <c r="O644" i="14"/>
  <c r="BJ644" i="14"/>
  <c r="BB644" i="14"/>
  <c r="AT644" i="14"/>
  <c r="AL644" i="14"/>
  <c r="AD644" i="14"/>
  <c r="V644" i="14"/>
  <c r="BI644" i="14"/>
  <c r="BA644" i="14"/>
  <c r="AS644" i="14"/>
  <c r="AK644" i="14"/>
  <c r="AC644" i="14"/>
  <c r="U644" i="14"/>
  <c r="M644" i="14"/>
  <c r="BH644" i="14"/>
  <c r="AZ644" i="14"/>
  <c r="AR644" i="14"/>
  <c r="AJ644" i="14"/>
  <c r="AB644" i="14"/>
  <c r="T644" i="14"/>
  <c r="BG644" i="14"/>
  <c r="AY644" i="14"/>
  <c r="AQ644" i="14"/>
  <c r="AI644" i="14"/>
  <c r="AA644" i="14"/>
  <c r="S644" i="14"/>
  <c r="BF644" i="14"/>
  <c r="AX644" i="14"/>
  <c r="AP644" i="14"/>
  <c r="AH644" i="14"/>
  <c r="Z644" i="14"/>
  <c r="R644" i="14"/>
  <c r="BE644" i="14"/>
  <c r="AW644" i="14"/>
  <c r="AO644" i="14"/>
  <c r="AG644" i="14"/>
  <c r="Y644" i="14"/>
  <c r="Q644" i="14"/>
  <c r="E120" i="14"/>
  <c r="F120" i="14" s="1"/>
  <c r="D646" i="14"/>
  <c r="C647" i="14"/>
  <c r="D121" i="14"/>
  <c r="C122" i="14"/>
  <c r="F644" i="14"/>
  <c r="E645" i="14"/>
  <c r="G645" i="14" s="1"/>
  <c r="H644" i="14"/>
  <c r="D45" i="11"/>
  <c r="G45" i="11" s="1"/>
  <c r="E44" i="11"/>
  <c r="F44" i="11" s="1"/>
  <c r="C37" i="3"/>
  <c r="C158" i="1"/>
  <c r="C157" i="1"/>
  <c r="B339" i="2"/>
  <c r="B338" i="2"/>
  <c r="J44" i="11" l="1"/>
  <c r="K44" i="11" s="1"/>
  <c r="H44" i="11"/>
  <c r="I44" i="11" s="1"/>
  <c r="G120" i="14"/>
  <c r="I644" i="14"/>
  <c r="HW380" i="14"/>
  <c r="FK380" i="14"/>
  <c r="CY380" i="14"/>
  <c r="AM380" i="14"/>
  <c r="ID380" i="14"/>
  <c r="FR380" i="14"/>
  <c r="DF380" i="14"/>
  <c r="AT380" i="14"/>
  <c r="IC380" i="14"/>
  <c r="FQ380" i="14"/>
  <c r="DE380" i="14"/>
  <c r="AS380" i="14"/>
  <c r="IB380" i="14"/>
  <c r="FP380" i="14"/>
  <c r="DD380" i="14"/>
  <c r="AR380" i="14"/>
  <c r="IA380" i="14"/>
  <c r="FO380" i="14"/>
  <c r="DC380" i="14"/>
  <c r="AQ380" i="14"/>
  <c r="HZ380" i="14"/>
  <c r="FN380" i="14"/>
  <c r="DB380" i="14"/>
  <c r="AP380" i="14"/>
  <c r="HY380" i="14"/>
  <c r="FM380" i="14"/>
  <c r="DA380" i="14"/>
  <c r="AO380" i="14"/>
  <c r="HX380" i="14"/>
  <c r="FL380" i="14"/>
  <c r="CZ380" i="14"/>
  <c r="AN380" i="14"/>
  <c r="HO380" i="14"/>
  <c r="FC380" i="14"/>
  <c r="CQ380" i="14"/>
  <c r="AE380" i="14"/>
  <c r="HV380" i="14"/>
  <c r="FJ380" i="14"/>
  <c r="CX380" i="14"/>
  <c r="AL380" i="14"/>
  <c r="HU380" i="14"/>
  <c r="FI380" i="14"/>
  <c r="CW380" i="14"/>
  <c r="AK380" i="14"/>
  <c r="HT380" i="14"/>
  <c r="FH380" i="14"/>
  <c r="CV380" i="14"/>
  <c r="AJ380" i="14"/>
  <c r="HS380" i="14"/>
  <c r="FG380" i="14"/>
  <c r="CU380" i="14"/>
  <c r="AI380" i="14"/>
  <c r="HR380" i="14"/>
  <c r="FF380" i="14"/>
  <c r="CT380" i="14"/>
  <c r="AH380" i="14"/>
  <c r="HQ380" i="14"/>
  <c r="FE380" i="14"/>
  <c r="CS380" i="14"/>
  <c r="AG380" i="14"/>
  <c r="HP380" i="14"/>
  <c r="FD380" i="14"/>
  <c r="CR380" i="14"/>
  <c r="AF380" i="14"/>
  <c r="HG380" i="14"/>
  <c r="EU380" i="14"/>
  <c r="CI380" i="14"/>
  <c r="W380" i="14"/>
  <c r="HN380" i="14"/>
  <c r="FB380" i="14"/>
  <c r="CP380" i="14"/>
  <c r="AD380" i="14"/>
  <c r="HM380" i="14"/>
  <c r="FA380" i="14"/>
  <c r="CO380" i="14"/>
  <c r="AC380" i="14"/>
  <c r="HL380" i="14"/>
  <c r="EZ380" i="14"/>
  <c r="CN380" i="14"/>
  <c r="AB380" i="14"/>
  <c r="HK380" i="14"/>
  <c r="EY380" i="14"/>
  <c r="CM380" i="14"/>
  <c r="AA380" i="14"/>
  <c r="HJ380" i="14"/>
  <c r="EX380" i="14"/>
  <c r="CL380" i="14"/>
  <c r="Z380" i="14"/>
  <c r="HI380" i="14"/>
  <c r="EW380" i="14"/>
  <c r="CK380" i="14"/>
  <c r="Y380" i="14"/>
  <c r="HH380" i="14"/>
  <c r="EV380" i="14"/>
  <c r="CJ380" i="14"/>
  <c r="X380" i="14"/>
  <c r="GY380" i="14"/>
  <c r="EM380" i="14"/>
  <c r="CA380" i="14"/>
  <c r="O380" i="14"/>
  <c r="HF380" i="14"/>
  <c r="ET380" i="14"/>
  <c r="CH380" i="14"/>
  <c r="V380" i="14"/>
  <c r="HE380" i="14"/>
  <c r="ES380" i="14"/>
  <c r="CG380" i="14"/>
  <c r="U380" i="14"/>
  <c r="HD380" i="14"/>
  <c r="ER380" i="14"/>
  <c r="CF380" i="14"/>
  <c r="T380" i="14"/>
  <c r="HC380" i="14"/>
  <c r="EQ380" i="14"/>
  <c r="CE380" i="14"/>
  <c r="S380" i="14"/>
  <c r="HB380" i="14"/>
  <c r="EP380" i="14"/>
  <c r="CD380" i="14"/>
  <c r="R380" i="14"/>
  <c r="HA380" i="14"/>
  <c r="EO380" i="14"/>
  <c r="CC380" i="14"/>
  <c r="Q380" i="14"/>
  <c r="GZ380" i="14"/>
  <c r="EN380" i="14"/>
  <c r="CB380" i="14"/>
  <c r="P380" i="14"/>
  <c r="GQ380" i="14"/>
  <c r="EE380" i="14"/>
  <c r="BS380" i="14"/>
  <c r="G380" i="14"/>
  <c r="GX380" i="14"/>
  <c r="EL380" i="14"/>
  <c r="BZ380" i="14"/>
  <c r="N380" i="14"/>
  <c r="GW380" i="14"/>
  <c r="EK380" i="14"/>
  <c r="BY380" i="14"/>
  <c r="M380" i="14"/>
  <c r="GV380" i="14"/>
  <c r="EJ380" i="14"/>
  <c r="BX380" i="14"/>
  <c r="L380" i="14"/>
  <c r="GU380" i="14"/>
  <c r="EI380" i="14"/>
  <c r="BW380" i="14"/>
  <c r="K380" i="14"/>
  <c r="GT380" i="14"/>
  <c r="EH380" i="14"/>
  <c r="BV380" i="14"/>
  <c r="J380" i="14"/>
  <c r="GS380" i="14"/>
  <c r="EG380" i="14"/>
  <c r="BU380" i="14"/>
  <c r="I380" i="14"/>
  <c r="GR380" i="14"/>
  <c r="EF380" i="14"/>
  <c r="BT380" i="14"/>
  <c r="H380" i="14"/>
  <c r="IU380" i="14"/>
  <c r="GI380" i="14"/>
  <c r="DW380" i="14"/>
  <c r="BK380" i="14"/>
  <c r="JB380" i="14"/>
  <c r="GP380" i="14"/>
  <c r="ED380" i="14"/>
  <c r="BR380" i="14"/>
  <c r="JA380" i="14"/>
  <c r="GO380" i="14"/>
  <c r="EC380" i="14"/>
  <c r="BQ380" i="14"/>
  <c r="IZ380" i="14"/>
  <c r="GN380" i="14"/>
  <c r="EB380" i="14"/>
  <c r="BP380" i="14"/>
  <c r="IY380" i="14"/>
  <c r="GM380" i="14"/>
  <c r="EA380" i="14"/>
  <c r="BO380" i="14"/>
  <c r="IX380" i="14"/>
  <c r="GL380" i="14"/>
  <c r="DZ380" i="14"/>
  <c r="BN380" i="14"/>
  <c r="IW380" i="14"/>
  <c r="GK380" i="14"/>
  <c r="DY380" i="14"/>
  <c r="BM380" i="14"/>
  <c r="IV380" i="14"/>
  <c r="GJ380" i="14"/>
  <c r="DX380" i="14"/>
  <c r="BL380" i="14"/>
  <c r="IM380" i="14"/>
  <c r="GA380" i="14"/>
  <c r="DO380" i="14"/>
  <c r="BC380" i="14"/>
  <c r="IT380" i="14"/>
  <c r="GH380" i="14"/>
  <c r="DV380" i="14"/>
  <c r="BJ380" i="14"/>
  <c r="IS380" i="14"/>
  <c r="GG380" i="14"/>
  <c r="DU380" i="14"/>
  <c r="BI380" i="14"/>
  <c r="IR380" i="14"/>
  <c r="GF380" i="14"/>
  <c r="DT380" i="14"/>
  <c r="BH380" i="14"/>
  <c r="IQ380" i="14"/>
  <c r="GE380" i="14"/>
  <c r="DS380" i="14"/>
  <c r="BG380" i="14"/>
  <c r="IP380" i="14"/>
  <c r="GD380" i="14"/>
  <c r="DR380" i="14"/>
  <c r="BF380" i="14"/>
  <c r="IO380" i="14"/>
  <c r="GC380" i="14"/>
  <c r="DQ380" i="14"/>
  <c r="BE380" i="14"/>
  <c r="IN380" i="14"/>
  <c r="GB380" i="14"/>
  <c r="DP380" i="14"/>
  <c r="BD380" i="14"/>
  <c r="IE380" i="14"/>
  <c r="FS380" i="14"/>
  <c r="DG380" i="14"/>
  <c r="AU380" i="14"/>
  <c r="IL380" i="14"/>
  <c r="FZ380" i="14"/>
  <c r="DN380" i="14"/>
  <c r="BB380" i="14"/>
  <c r="IK380" i="14"/>
  <c r="FY380" i="14"/>
  <c r="DM380" i="14"/>
  <c r="BA380" i="14"/>
  <c r="IJ380" i="14"/>
  <c r="FX380" i="14"/>
  <c r="DL380" i="14"/>
  <c r="AZ380" i="14"/>
  <c r="II380" i="14"/>
  <c r="FW380" i="14"/>
  <c r="DK380" i="14"/>
  <c r="AY380" i="14"/>
  <c r="IH380" i="14"/>
  <c r="FV380" i="14"/>
  <c r="DJ380" i="14"/>
  <c r="AX380" i="14"/>
  <c r="IG380" i="14"/>
  <c r="FU380" i="14"/>
  <c r="DI380" i="14"/>
  <c r="AW380" i="14"/>
  <c r="IF380" i="14"/>
  <c r="FT380" i="14"/>
  <c r="DH380" i="14"/>
  <c r="AV380" i="14"/>
  <c r="F645" i="14"/>
  <c r="H645" i="14"/>
  <c r="H120" i="14"/>
  <c r="C123" i="14"/>
  <c r="D122" i="14"/>
  <c r="E121" i="14"/>
  <c r="F121" i="14" s="1"/>
  <c r="D647" i="14"/>
  <c r="C648" i="14"/>
  <c r="E646" i="14"/>
  <c r="G646" i="14" s="1"/>
  <c r="N646" i="14"/>
  <c r="A647" i="14"/>
  <c r="BL645" i="14"/>
  <c r="BD645" i="14"/>
  <c r="AV645" i="14"/>
  <c r="AN645" i="14"/>
  <c r="AF645" i="14"/>
  <c r="X645" i="14"/>
  <c r="P645" i="14"/>
  <c r="BK645" i="14"/>
  <c r="BC645" i="14"/>
  <c r="AU645" i="14"/>
  <c r="AM645" i="14"/>
  <c r="AE645" i="14"/>
  <c r="W645" i="14"/>
  <c r="O645" i="14"/>
  <c r="BJ645" i="14"/>
  <c r="BB645" i="14"/>
  <c r="AT645" i="14"/>
  <c r="AL645" i="14"/>
  <c r="AD645" i="14"/>
  <c r="V645" i="14"/>
  <c r="BI645" i="14"/>
  <c r="BA645" i="14"/>
  <c r="AS645" i="14"/>
  <c r="AK645" i="14"/>
  <c r="AC645" i="14"/>
  <c r="U645" i="14"/>
  <c r="M645" i="14"/>
  <c r="BH645" i="14"/>
  <c r="AZ645" i="14"/>
  <c r="AR645" i="14"/>
  <c r="AJ645" i="14"/>
  <c r="AB645" i="14"/>
  <c r="T645" i="14"/>
  <c r="BG645" i="14"/>
  <c r="AY645" i="14"/>
  <c r="AQ645" i="14"/>
  <c r="AI645" i="14"/>
  <c r="AA645" i="14"/>
  <c r="S645" i="14"/>
  <c r="BF645" i="14"/>
  <c r="AX645" i="14"/>
  <c r="AP645" i="14"/>
  <c r="AH645" i="14"/>
  <c r="Z645" i="14"/>
  <c r="R645" i="14"/>
  <c r="BE645" i="14"/>
  <c r="AW645" i="14"/>
  <c r="AO645" i="14"/>
  <c r="AG645" i="14"/>
  <c r="Y645" i="14"/>
  <c r="Q645" i="14"/>
  <c r="D46" i="11"/>
  <c r="G46" i="11" s="1"/>
  <c r="E45" i="11"/>
  <c r="F45" i="11" s="1"/>
  <c r="B340" i="2"/>
  <c r="B341" i="2"/>
  <c r="I120" i="14" l="1"/>
  <c r="K120" i="14" s="1"/>
  <c r="HD381" i="14" s="1"/>
  <c r="J45" i="11"/>
  <c r="K45" i="11" s="1"/>
  <c r="H45" i="11"/>
  <c r="I45" i="11" s="1"/>
  <c r="H121" i="14"/>
  <c r="I645" i="14"/>
  <c r="G121" i="14"/>
  <c r="F646" i="14"/>
  <c r="H646" i="14"/>
  <c r="E122" i="14"/>
  <c r="G122" i="14" s="1"/>
  <c r="D123" i="14"/>
  <c r="C124" i="14"/>
  <c r="D648" i="14"/>
  <c r="C649" i="14"/>
  <c r="N647" i="14"/>
  <c r="A648" i="14"/>
  <c r="E647" i="14"/>
  <c r="F647" i="14" s="1"/>
  <c r="BL646" i="14"/>
  <c r="BD646" i="14"/>
  <c r="AV646" i="14"/>
  <c r="AN646" i="14"/>
  <c r="AF646" i="14"/>
  <c r="X646" i="14"/>
  <c r="P646" i="14"/>
  <c r="BK646" i="14"/>
  <c r="BC646" i="14"/>
  <c r="AU646" i="14"/>
  <c r="AM646" i="14"/>
  <c r="AE646" i="14"/>
  <c r="W646" i="14"/>
  <c r="O646" i="14"/>
  <c r="BJ646" i="14"/>
  <c r="BB646" i="14"/>
  <c r="AT646" i="14"/>
  <c r="AL646" i="14"/>
  <c r="AD646" i="14"/>
  <c r="V646" i="14"/>
  <c r="BI646" i="14"/>
  <c r="BA646" i="14"/>
  <c r="AS646" i="14"/>
  <c r="AK646" i="14"/>
  <c r="AC646" i="14"/>
  <c r="U646" i="14"/>
  <c r="M646" i="14"/>
  <c r="BH646" i="14"/>
  <c r="AZ646" i="14"/>
  <c r="AR646" i="14"/>
  <c r="AJ646" i="14"/>
  <c r="AB646" i="14"/>
  <c r="T646" i="14"/>
  <c r="BG646" i="14"/>
  <c r="AY646" i="14"/>
  <c r="AQ646" i="14"/>
  <c r="AI646" i="14"/>
  <c r="AA646" i="14"/>
  <c r="S646" i="14"/>
  <c r="BF646" i="14"/>
  <c r="AX646" i="14"/>
  <c r="AP646" i="14"/>
  <c r="AH646" i="14"/>
  <c r="Z646" i="14"/>
  <c r="R646" i="14"/>
  <c r="BE646" i="14"/>
  <c r="AW646" i="14"/>
  <c r="AO646" i="14"/>
  <c r="AG646" i="14"/>
  <c r="Y646" i="14"/>
  <c r="Q646" i="14"/>
  <c r="D47" i="11"/>
  <c r="G47" i="11" s="1"/>
  <c r="E46" i="11"/>
  <c r="F46" i="11" s="1"/>
  <c r="J46" i="11" s="1"/>
  <c r="K46" i="11" s="1"/>
  <c r="C47" i="3"/>
  <c r="AS381" i="14" l="1"/>
  <c r="EC381" i="14"/>
  <c r="AL381" i="14"/>
  <c r="FR381" i="14"/>
  <c r="AM381" i="14"/>
  <c r="FS381" i="14"/>
  <c r="AV381" i="14"/>
  <c r="GJ381" i="14"/>
  <c r="CK381" i="14"/>
  <c r="HI381" i="14"/>
  <c r="DJ381" i="14"/>
  <c r="AI381" i="14"/>
  <c r="GM381" i="14"/>
  <c r="DL381" i="14"/>
  <c r="DU381" i="14"/>
  <c r="JA381" i="14"/>
  <c r="ED381" i="14"/>
  <c r="AE381" i="14"/>
  <c r="FK381" i="14"/>
  <c r="AN381" i="14"/>
  <c r="FT381" i="14"/>
  <c r="AW381" i="14"/>
  <c r="GK381" i="14"/>
  <c r="CT381" i="14"/>
  <c r="IX381" i="14"/>
  <c r="FW381" i="14"/>
  <c r="CV381" i="14"/>
  <c r="IZ381" i="14"/>
  <c r="AK381" i="14"/>
  <c r="FQ381" i="14"/>
  <c r="AT381" i="14"/>
  <c r="FZ381" i="14"/>
  <c r="AU381" i="14"/>
  <c r="GI381" i="14"/>
  <c r="CJ381" i="14"/>
  <c r="HH381" i="14"/>
  <c r="CS381" i="14"/>
  <c r="HQ381" i="14"/>
  <c r="DR381" i="14"/>
  <c r="AQ381" i="14"/>
  <c r="HK381" i="14"/>
  <c r="DT381" i="14"/>
  <c r="BA381" i="14"/>
  <c r="BB381" i="14"/>
  <c r="HG381" i="14"/>
  <c r="DI381" i="14"/>
  <c r="FP381" i="14"/>
  <c r="HN381" i="14"/>
  <c r="DH381" i="14"/>
  <c r="IW381" i="14"/>
  <c r="CU381" i="14"/>
  <c r="CO381" i="14"/>
  <c r="HM381" i="14"/>
  <c r="CX381" i="14"/>
  <c r="HV381" i="14"/>
  <c r="DG381" i="14"/>
  <c r="IM381" i="14"/>
  <c r="DP381" i="14"/>
  <c r="IV381" i="14"/>
  <c r="DY381" i="14"/>
  <c r="AH381" i="14"/>
  <c r="GL381" i="14"/>
  <c r="DK381" i="14"/>
  <c r="AJ381" i="14"/>
  <c r="GN381" i="14"/>
  <c r="GP381" i="14"/>
  <c r="CR381" i="14"/>
  <c r="IO381" i="14"/>
  <c r="IQ381" i="14"/>
  <c r="GO381" i="14"/>
  <c r="HO381" i="14"/>
  <c r="DQ381" i="14"/>
  <c r="FX381" i="14"/>
  <c r="CW381" i="14"/>
  <c r="HU381" i="14"/>
  <c r="DN381" i="14"/>
  <c r="IT381" i="14"/>
  <c r="DO381" i="14"/>
  <c r="IU381" i="14"/>
  <c r="DX381" i="14"/>
  <c r="AG381" i="14"/>
  <c r="FM381" i="14"/>
  <c r="AP381" i="14"/>
  <c r="HJ381" i="14"/>
  <c r="DS381" i="14"/>
  <c r="AR381" i="14"/>
  <c r="HL381" i="14"/>
  <c r="FY381" i="14"/>
  <c r="CI381" i="14"/>
  <c r="HP381" i="14"/>
  <c r="FN381" i="14"/>
  <c r="CM381" i="14"/>
  <c r="CP381" i="14"/>
  <c r="CQ381" i="14"/>
  <c r="IN381" i="14"/>
  <c r="FV381" i="14"/>
  <c r="IY381" i="14"/>
  <c r="DM381" i="14"/>
  <c r="IS381" i="14"/>
  <c r="DV381" i="14"/>
  <c r="JB381" i="14"/>
  <c r="DW381" i="14"/>
  <c r="AF381" i="14"/>
  <c r="FL381" i="14"/>
  <c r="AO381" i="14"/>
  <c r="FU381" i="14"/>
  <c r="CL381" i="14"/>
  <c r="IP381" i="14"/>
  <c r="FO381" i="14"/>
  <c r="CN381" i="14"/>
  <c r="IR381" i="14"/>
  <c r="AC381" i="14"/>
  <c r="DE381" i="14"/>
  <c r="GG381" i="14"/>
  <c r="AD381" i="14"/>
  <c r="DF381" i="14"/>
  <c r="GH381" i="14"/>
  <c r="W381" i="14"/>
  <c r="CY381" i="14"/>
  <c r="GA381" i="14"/>
  <c r="X381" i="14"/>
  <c r="CZ381" i="14"/>
  <c r="GB381" i="14"/>
  <c r="Y381" i="14"/>
  <c r="DA381" i="14"/>
  <c r="GC381" i="14"/>
  <c r="Z381" i="14"/>
  <c r="DB381" i="14"/>
  <c r="GD381" i="14"/>
  <c r="AA381" i="14"/>
  <c r="DC381" i="14"/>
  <c r="GE381" i="14"/>
  <c r="AB381" i="14"/>
  <c r="DD381" i="14"/>
  <c r="GF381" i="14"/>
  <c r="AX381" i="14"/>
  <c r="DZ381" i="14"/>
  <c r="HR381" i="14"/>
  <c r="AY381" i="14"/>
  <c r="EA381" i="14"/>
  <c r="HS381" i="14"/>
  <c r="AZ381" i="14"/>
  <c r="EB381" i="14"/>
  <c r="HT381" i="14"/>
  <c r="BI381" i="14"/>
  <c r="FA381" i="14"/>
  <c r="IC381" i="14"/>
  <c r="BJ381" i="14"/>
  <c r="FB381" i="14"/>
  <c r="ID381" i="14"/>
  <c r="BC381" i="14"/>
  <c r="EU381" i="14"/>
  <c r="HW381" i="14"/>
  <c r="BD381" i="14"/>
  <c r="EV381" i="14"/>
  <c r="HX381" i="14"/>
  <c r="BE381" i="14"/>
  <c r="EW381" i="14"/>
  <c r="HY381" i="14"/>
  <c r="BF381" i="14"/>
  <c r="EX381" i="14"/>
  <c r="HZ381" i="14"/>
  <c r="BG381" i="14"/>
  <c r="EY381" i="14"/>
  <c r="IA381" i="14"/>
  <c r="BH381" i="14"/>
  <c r="EZ381" i="14"/>
  <c r="IB381" i="14"/>
  <c r="BQ381" i="14"/>
  <c r="FI381" i="14"/>
  <c r="IK381" i="14"/>
  <c r="BR381" i="14"/>
  <c r="FJ381" i="14"/>
  <c r="IL381" i="14"/>
  <c r="BK381" i="14"/>
  <c r="FC381" i="14"/>
  <c r="IE381" i="14"/>
  <c r="BL381" i="14"/>
  <c r="FD381" i="14"/>
  <c r="IF381" i="14"/>
  <c r="BM381" i="14"/>
  <c r="FE381" i="14"/>
  <c r="IG381" i="14"/>
  <c r="BN381" i="14"/>
  <c r="FF381" i="14"/>
  <c r="IH381" i="14"/>
  <c r="BO381" i="14"/>
  <c r="FG381" i="14"/>
  <c r="II381" i="14"/>
  <c r="BP381" i="14"/>
  <c r="FH381" i="14"/>
  <c r="IJ381" i="14"/>
  <c r="M381" i="14"/>
  <c r="BY381" i="14"/>
  <c r="EK381" i="14"/>
  <c r="GW381" i="14"/>
  <c r="N381" i="14"/>
  <c r="BZ381" i="14"/>
  <c r="EL381" i="14"/>
  <c r="GX381" i="14"/>
  <c r="G381" i="14"/>
  <c r="BS381" i="14"/>
  <c r="EE381" i="14"/>
  <c r="GQ381" i="14"/>
  <c r="H381" i="14"/>
  <c r="BT381" i="14"/>
  <c r="EF381" i="14"/>
  <c r="GR381" i="14"/>
  <c r="I381" i="14"/>
  <c r="BU381" i="14"/>
  <c r="EG381" i="14"/>
  <c r="GS381" i="14"/>
  <c r="J381" i="14"/>
  <c r="BV381" i="14"/>
  <c r="EH381" i="14"/>
  <c r="GT381" i="14"/>
  <c r="K381" i="14"/>
  <c r="BW381" i="14"/>
  <c r="EI381" i="14"/>
  <c r="GU381" i="14"/>
  <c r="L381" i="14"/>
  <c r="BX381" i="14"/>
  <c r="EJ381" i="14"/>
  <c r="GV381" i="14"/>
  <c r="U381" i="14"/>
  <c r="CG381" i="14"/>
  <c r="ES381" i="14"/>
  <c r="HE381" i="14"/>
  <c r="V381" i="14"/>
  <c r="CH381" i="14"/>
  <c r="ET381" i="14"/>
  <c r="HF381" i="14"/>
  <c r="O381" i="14"/>
  <c r="CA381" i="14"/>
  <c r="EM381" i="14"/>
  <c r="GY381" i="14"/>
  <c r="P381" i="14"/>
  <c r="CB381" i="14"/>
  <c r="EN381" i="14"/>
  <c r="GZ381" i="14"/>
  <c r="Q381" i="14"/>
  <c r="CC381" i="14"/>
  <c r="EO381" i="14"/>
  <c r="HA381" i="14"/>
  <c r="R381" i="14"/>
  <c r="CD381" i="14"/>
  <c r="EP381" i="14"/>
  <c r="HB381" i="14"/>
  <c r="S381" i="14"/>
  <c r="CE381" i="14"/>
  <c r="EQ381" i="14"/>
  <c r="HC381" i="14"/>
  <c r="T381" i="14"/>
  <c r="CF381" i="14"/>
  <c r="ER381" i="14"/>
  <c r="H46" i="11"/>
  <c r="I46" i="11" s="1"/>
  <c r="I121" i="14"/>
  <c r="K121" i="14" s="1"/>
  <c r="HQ382" i="14" s="1"/>
  <c r="H647" i="14"/>
  <c r="I646" i="14"/>
  <c r="G647" i="14"/>
  <c r="F122" i="14"/>
  <c r="N648" i="14"/>
  <c r="A649" i="14"/>
  <c r="H122" i="14"/>
  <c r="BL647" i="14"/>
  <c r="BD647" i="14"/>
  <c r="AV647" i="14"/>
  <c r="AN647" i="14"/>
  <c r="AF647" i="14"/>
  <c r="X647" i="14"/>
  <c r="P647" i="14"/>
  <c r="BK647" i="14"/>
  <c r="BC647" i="14"/>
  <c r="AU647" i="14"/>
  <c r="AM647" i="14"/>
  <c r="AE647" i="14"/>
  <c r="W647" i="14"/>
  <c r="O647" i="14"/>
  <c r="BJ647" i="14"/>
  <c r="BB647" i="14"/>
  <c r="AT647" i="14"/>
  <c r="AL647" i="14"/>
  <c r="AD647" i="14"/>
  <c r="V647" i="14"/>
  <c r="BI647" i="14"/>
  <c r="BA647" i="14"/>
  <c r="AS647" i="14"/>
  <c r="AK647" i="14"/>
  <c r="AC647" i="14"/>
  <c r="U647" i="14"/>
  <c r="M647" i="14"/>
  <c r="BH647" i="14"/>
  <c r="AZ647" i="14"/>
  <c r="AR647" i="14"/>
  <c r="AJ647" i="14"/>
  <c r="AB647" i="14"/>
  <c r="T647" i="14"/>
  <c r="BG647" i="14"/>
  <c r="AY647" i="14"/>
  <c r="AQ647" i="14"/>
  <c r="AI647" i="14"/>
  <c r="AA647" i="14"/>
  <c r="S647" i="14"/>
  <c r="BF647" i="14"/>
  <c r="AX647" i="14"/>
  <c r="AP647" i="14"/>
  <c r="AH647" i="14"/>
  <c r="Z647" i="14"/>
  <c r="R647" i="14"/>
  <c r="BE647" i="14"/>
  <c r="AW647" i="14"/>
  <c r="AO647" i="14"/>
  <c r="AG647" i="14"/>
  <c r="Y647" i="14"/>
  <c r="Q647" i="14"/>
  <c r="D649" i="14"/>
  <c r="C650" i="14"/>
  <c r="E648" i="14"/>
  <c r="G648" i="14" s="1"/>
  <c r="C125" i="14"/>
  <c r="D124" i="14"/>
  <c r="E123" i="14"/>
  <c r="G123" i="14" s="1"/>
  <c r="D48" i="11"/>
  <c r="G48" i="11" s="1"/>
  <c r="E47" i="11"/>
  <c r="F47" i="11" s="1"/>
  <c r="B260" i="2"/>
  <c r="J47" i="11" l="1"/>
  <c r="K47" i="11" s="1"/>
  <c r="H47" i="11"/>
  <c r="I47" i="11" s="1"/>
  <c r="IY382" i="14"/>
  <c r="CF382" i="14"/>
  <c r="GV382" i="14"/>
  <c r="IB382" i="14"/>
  <c r="IR382" i="14"/>
  <c r="AB382" i="14"/>
  <c r="IH382" i="14"/>
  <c r="BG382" i="14"/>
  <c r="J382" i="14"/>
  <c r="GE382" i="14"/>
  <c r="BI382" i="14"/>
  <c r="FV382" i="14"/>
  <c r="GT382" i="14"/>
  <c r="AY382" i="14"/>
  <c r="BV382" i="14"/>
  <c r="HC382" i="14"/>
  <c r="CO382" i="14"/>
  <c r="CD382" i="14"/>
  <c r="GQ382" i="14"/>
  <c r="Z382" i="14"/>
  <c r="S382" i="14"/>
  <c r="T382" i="14"/>
  <c r="U382" i="14"/>
  <c r="DZ382" i="14"/>
  <c r="DK382" i="14"/>
  <c r="DD382" i="14"/>
  <c r="AD382" i="14"/>
  <c r="EX382" i="14"/>
  <c r="EA382" i="14"/>
  <c r="EZ382" i="14"/>
  <c r="BZ382" i="14"/>
  <c r="IU382" i="14"/>
  <c r="DF382" i="14"/>
  <c r="CZ382" i="14"/>
  <c r="EC382" i="14"/>
  <c r="FB382" i="14"/>
  <c r="FL382" i="14"/>
  <c r="GG382" i="14"/>
  <c r="HN382" i="14"/>
  <c r="HX382" i="14"/>
  <c r="GW382" i="14"/>
  <c r="BK382" i="14"/>
  <c r="FM382" i="14"/>
  <c r="IK382" i="14"/>
  <c r="CI382" i="14"/>
  <c r="GS382" i="14"/>
  <c r="JA382" i="14"/>
  <c r="GI382" i="14"/>
  <c r="AO382" i="14"/>
  <c r="AW382" i="14"/>
  <c r="ID382" i="14"/>
  <c r="BD382" i="14"/>
  <c r="CK382" i="14"/>
  <c r="O382" i="14"/>
  <c r="BT382" i="14"/>
  <c r="EG382" i="14"/>
  <c r="FO382" i="14"/>
  <c r="ER382" i="14"/>
  <c r="DU382" i="14"/>
  <c r="CP382" i="14"/>
  <c r="DW382" i="14"/>
  <c r="FT382" i="14"/>
  <c r="CL382" i="14"/>
  <c r="HJ382" i="14"/>
  <c r="BO382" i="14"/>
  <c r="GM382" i="14"/>
  <c r="BH382" i="14"/>
  <c r="FP382" i="14"/>
  <c r="AS382" i="14"/>
  <c r="EK382" i="14"/>
  <c r="N382" i="14"/>
  <c r="ED382" i="14"/>
  <c r="IL382" i="14"/>
  <c r="DG382" i="14"/>
  <c r="GY382" i="14"/>
  <c r="CB382" i="14"/>
  <c r="GR382" i="14"/>
  <c r="BE382" i="14"/>
  <c r="GC382" i="14"/>
  <c r="DB382" i="14"/>
  <c r="HZ382" i="14"/>
  <c r="CM382" i="14"/>
  <c r="GU382" i="14"/>
  <c r="BX382" i="14"/>
  <c r="FX382" i="14"/>
  <c r="BA382" i="14"/>
  <c r="FQ382" i="14"/>
  <c r="V382" i="14"/>
  <c r="ET382" i="14"/>
  <c r="IT382" i="14"/>
  <c r="DO382" i="14"/>
  <c r="IE382" i="14"/>
  <c r="CJ382" i="14"/>
  <c r="HH382" i="14"/>
  <c r="BM382" i="14"/>
  <c r="GK382" i="14"/>
  <c r="R382" i="14"/>
  <c r="EP382" i="14"/>
  <c r="IP382" i="14"/>
  <c r="DS382" i="14"/>
  <c r="II382" i="14"/>
  <c r="CN382" i="14"/>
  <c r="HL382" i="14"/>
  <c r="BQ382" i="14"/>
  <c r="GO382" i="14"/>
  <c r="BJ382" i="14"/>
  <c r="FR382" i="14"/>
  <c r="AM382" i="14"/>
  <c r="EE382" i="14"/>
  <c r="H382" i="14"/>
  <c r="DX382" i="14"/>
  <c r="IF382" i="14"/>
  <c r="DI382" i="14"/>
  <c r="HA382" i="14"/>
  <c r="FZ382" i="14"/>
  <c r="AU382" i="14"/>
  <c r="FK382" i="14"/>
  <c r="P382" i="14"/>
  <c r="EN382" i="14"/>
  <c r="IN382" i="14"/>
  <c r="DQ382" i="14"/>
  <c r="IG382" i="14"/>
  <c r="BF382" i="14"/>
  <c r="FN382" i="14"/>
  <c r="AQ382" i="14"/>
  <c r="EI382" i="14"/>
  <c r="L382" i="14"/>
  <c r="EB382" i="14"/>
  <c r="IJ382" i="14"/>
  <c r="DM382" i="14"/>
  <c r="HE382" i="14"/>
  <c r="CH382" i="14"/>
  <c r="GX382" i="14"/>
  <c r="BC382" i="14"/>
  <c r="GA382" i="14"/>
  <c r="X382" i="14"/>
  <c r="EV382" i="14"/>
  <c r="Q382" i="14"/>
  <c r="DY382" i="14"/>
  <c r="AP382" i="14"/>
  <c r="DJ382" i="14"/>
  <c r="GD382" i="14"/>
  <c r="IX382" i="14"/>
  <c r="BW382" i="14"/>
  <c r="EQ382" i="14"/>
  <c r="HK382" i="14"/>
  <c r="AR382" i="14"/>
  <c r="DL382" i="14"/>
  <c r="GF382" i="14"/>
  <c r="IZ382" i="14"/>
  <c r="BY382" i="14"/>
  <c r="ES382" i="14"/>
  <c r="HM382" i="14"/>
  <c r="AT382" i="14"/>
  <c r="DN382" i="14"/>
  <c r="GH382" i="14"/>
  <c r="JB382" i="14"/>
  <c r="BS382" i="14"/>
  <c r="EM382" i="14"/>
  <c r="HG382" i="14"/>
  <c r="AN382" i="14"/>
  <c r="DH382" i="14"/>
  <c r="GB382" i="14"/>
  <c r="IV382" i="14"/>
  <c r="BU382" i="14"/>
  <c r="EO382" i="14"/>
  <c r="HI382" i="14"/>
  <c r="AX382" i="14"/>
  <c r="DR382" i="14"/>
  <c r="GL382" i="14"/>
  <c r="K382" i="14"/>
  <c r="CE382" i="14"/>
  <c r="EY382" i="14"/>
  <c r="IA382" i="14"/>
  <c r="AZ382" i="14"/>
  <c r="DT382" i="14"/>
  <c r="GN382" i="14"/>
  <c r="M382" i="14"/>
  <c r="CG382" i="14"/>
  <c r="FA382" i="14"/>
  <c r="IC382" i="14"/>
  <c r="BB382" i="14"/>
  <c r="DV382" i="14"/>
  <c r="GP382" i="14"/>
  <c r="G382" i="14"/>
  <c r="CA382" i="14"/>
  <c r="EU382" i="14"/>
  <c r="HW382" i="14"/>
  <c r="AV382" i="14"/>
  <c r="DP382" i="14"/>
  <c r="GJ382" i="14"/>
  <c r="I382" i="14"/>
  <c r="CC382" i="14"/>
  <c r="EW382" i="14"/>
  <c r="HY382" i="14"/>
  <c r="BN382" i="14"/>
  <c r="EH382" i="14"/>
  <c r="HB382" i="14"/>
  <c r="AA382" i="14"/>
  <c r="DC382" i="14"/>
  <c r="FW382" i="14"/>
  <c r="IQ382" i="14"/>
  <c r="BP382" i="14"/>
  <c r="EJ382" i="14"/>
  <c r="HD382" i="14"/>
  <c r="AC382" i="14"/>
  <c r="DE382" i="14"/>
  <c r="FY382" i="14"/>
  <c r="IS382" i="14"/>
  <c r="BR382" i="14"/>
  <c r="EL382" i="14"/>
  <c r="HF382" i="14"/>
  <c r="W382" i="14"/>
  <c r="CY382" i="14"/>
  <c r="FS382" i="14"/>
  <c r="IM382" i="14"/>
  <c r="BL382" i="14"/>
  <c r="EF382" i="14"/>
  <c r="GZ382" i="14"/>
  <c r="Y382" i="14"/>
  <c r="DA382" i="14"/>
  <c r="FU382" i="14"/>
  <c r="IO382" i="14"/>
  <c r="IW382" i="14"/>
  <c r="AH382" i="14"/>
  <c r="CT382" i="14"/>
  <c r="FF382" i="14"/>
  <c r="HR382" i="14"/>
  <c r="AI382" i="14"/>
  <c r="CU382" i="14"/>
  <c r="FG382" i="14"/>
  <c r="HS382" i="14"/>
  <c r="AJ382" i="14"/>
  <c r="CV382" i="14"/>
  <c r="FH382" i="14"/>
  <c r="HT382" i="14"/>
  <c r="AK382" i="14"/>
  <c r="CW382" i="14"/>
  <c r="FI382" i="14"/>
  <c r="HU382" i="14"/>
  <c r="AL382" i="14"/>
  <c r="CX382" i="14"/>
  <c r="FJ382" i="14"/>
  <c r="HV382" i="14"/>
  <c r="AE382" i="14"/>
  <c r="CQ382" i="14"/>
  <c r="FC382" i="14"/>
  <c r="HO382" i="14"/>
  <c r="AF382" i="14"/>
  <c r="CR382" i="14"/>
  <c r="FD382" i="14"/>
  <c r="HP382" i="14"/>
  <c r="AG382" i="14"/>
  <c r="CS382" i="14"/>
  <c r="FE382" i="14"/>
  <c r="F123" i="14"/>
  <c r="I647" i="14"/>
  <c r="I122" i="14"/>
  <c r="K122" i="14" s="1"/>
  <c r="HF383" i="14" s="1"/>
  <c r="H123" i="14"/>
  <c r="F648" i="14"/>
  <c r="H648" i="14"/>
  <c r="N649" i="14"/>
  <c r="A650" i="14"/>
  <c r="BL648" i="14"/>
  <c r="BD648" i="14"/>
  <c r="AV648" i="14"/>
  <c r="AN648" i="14"/>
  <c r="AF648" i="14"/>
  <c r="X648" i="14"/>
  <c r="P648" i="14"/>
  <c r="BK648" i="14"/>
  <c r="BC648" i="14"/>
  <c r="AU648" i="14"/>
  <c r="AM648" i="14"/>
  <c r="AE648" i="14"/>
  <c r="W648" i="14"/>
  <c r="O648" i="14"/>
  <c r="BJ648" i="14"/>
  <c r="BB648" i="14"/>
  <c r="AT648" i="14"/>
  <c r="AL648" i="14"/>
  <c r="AD648" i="14"/>
  <c r="V648" i="14"/>
  <c r="BI648" i="14"/>
  <c r="BA648" i="14"/>
  <c r="AS648" i="14"/>
  <c r="AK648" i="14"/>
  <c r="AC648" i="14"/>
  <c r="U648" i="14"/>
  <c r="M648" i="14"/>
  <c r="BH648" i="14"/>
  <c r="AZ648" i="14"/>
  <c r="AR648" i="14"/>
  <c r="AJ648" i="14"/>
  <c r="AB648" i="14"/>
  <c r="T648" i="14"/>
  <c r="BG648" i="14"/>
  <c r="AY648" i="14"/>
  <c r="AQ648" i="14"/>
  <c r="AI648" i="14"/>
  <c r="AA648" i="14"/>
  <c r="S648" i="14"/>
  <c r="BF648" i="14"/>
  <c r="AX648" i="14"/>
  <c r="AP648" i="14"/>
  <c r="AH648" i="14"/>
  <c r="Z648" i="14"/>
  <c r="R648" i="14"/>
  <c r="BE648" i="14"/>
  <c r="AW648" i="14"/>
  <c r="AO648" i="14"/>
  <c r="AG648" i="14"/>
  <c r="Y648" i="14"/>
  <c r="Q648" i="14"/>
  <c r="D650" i="14"/>
  <c r="C651" i="14"/>
  <c r="G124" i="14"/>
  <c r="E124" i="14"/>
  <c r="H124" i="14" s="1"/>
  <c r="E649" i="14"/>
  <c r="F649" i="14" s="1"/>
  <c r="H649" i="14"/>
  <c r="D125" i="14"/>
  <c r="C126" i="14"/>
  <c r="D49" i="11"/>
  <c r="G49" i="11" s="1"/>
  <c r="E48" i="11"/>
  <c r="F48" i="11" s="1"/>
  <c r="B261" i="2"/>
  <c r="B259" i="2"/>
  <c r="C205" i="1" s="1"/>
  <c r="C230" i="1"/>
  <c r="J48" i="11" l="1"/>
  <c r="K48" i="11" s="1"/>
  <c r="H48" i="11"/>
  <c r="I48" i="11" s="1"/>
  <c r="G649" i="14"/>
  <c r="I649" i="14" s="1"/>
  <c r="F124" i="14"/>
  <c r="I124" i="14" s="1"/>
  <c r="K124" i="14" s="1"/>
  <c r="IV385" i="14" s="1"/>
  <c r="I123" i="14"/>
  <c r="K123" i="14" s="1"/>
  <c r="HK384" i="14" s="1"/>
  <c r="W383" i="14"/>
  <c r="GT383" i="14"/>
  <c r="CY383" i="14"/>
  <c r="GU383" i="14"/>
  <c r="EM383" i="14"/>
  <c r="AC383" i="14"/>
  <c r="HW383" i="14"/>
  <c r="DE383" i="14"/>
  <c r="EV383" i="14"/>
  <c r="DF383" i="14"/>
  <c r="GR383" i="14"/>
  <c r="BU383" i="14"/>
  <c r="DB383" i="14"/>
  <c r="EU383" i="14"/>
  <c r="HX383" i="14"/>
  <c r="AA383" i="14"/>
  <c r="GW383" i="14"/>
  <c r="O383" i="14"/>
  <c r="GQ383" i="14"/>
  <c r="Y383" i="14"/>
  <c r="DC383" i="14"/>
  <c r="AD383" i="14"/>
  <c r="BK383" i="14"/>
  <c r="X383" i="14"/>
  <c r="DA383" i="14"/>
  <c r="AB383" i="14"/>
  <c r="GX383" i="14"/>
  <c r="BS383" i="14"/>
  <c r="BT383" i="14"/>
  <c r="GS383" i="14"/>
  <c r="DD383" i="14"/>
  <c r="CQ383" i="14"/>
  <c r="CZ383" i="14"/>
  <c r="Z383" i="14"/>
  <c r="GV383" i="14"/>
  <c r="AE383" i="14"/>
  <c r="DW383" i="14"/>
  <c r="GY383" i="14"/>
  <c r="AF383" i="14"/>
  <c r="DX383" i="14"/>
  <c r="GZ383" i="14"/>
  <c r="AG383" i="14"/>
  <c r="DY383" i="14"/>
  <c r="HA383" i="14"/>
  <c r="AH383" i="14"/>
  <c r="DZ383" i="14"/>
  <c r="HB383" i="14"/>
  <c r="AI383" i="14"/>
  <c r="EA383" i="14"/>
  <c r="HC383" i="14"/>
  <c r="AJ383" i="14"/>
  <c r="EB383" i="14"/>
  <c r="HD383" i="14"/>
  <c r="AK383" i="14"/>
  <c r="EC383" i="14"/>
  <c r="HE383" i="14"/>
  <c r="AL383" i="14"/>
  <c r="ED383" i="14"/>
  <c r="HN383" i="14"/>
  <c r="AM383" i="14"/>
  <c r="EE383" i="14"/>
  <c r="HG383" i="14"/>
  <c r="AN383" i="14"/>
  <c r="EF383" i="14"/>
  <c r="HH383" i="14"/>
  <c r="AO383" i="14"/>
  <c r="EG383" i="14"/>
  <c r="HI383" i="14"/>
  <c r="AP383" i="14"/>
  <c r="EH383" i="14"/>
  <c r="HJ383" i="14"/>
  <c r="AQ383" i="14"/>
  <c r="EI383" i="14"/>
  <c r="HK383" i="14"/>
  <c r="AR383" i="14"/>
  <c r="EJ383" i="14"/>
  <c r="HL383" i="14"/>
  <c r="AS383" i="14"/>
  <c r="EK383" i="14"/>
  <c r="HM383" i="14"/>
  <c r="AT383" i="14"/>
  <c r="EL383" i="14"/>
  <c r="HV383" i="14"/>
  <c r="HO383" i="14"/>
  <c r="BL383" i="14"/>
  <c r="EN383" i="14"/>
  <c r="HP383" i="14"/>
  <c r="BM383" i="14"/>
  <c r="EO383" i="14"/>
  <c r="HQ383" i="14"/>
  <c r="BN383" i="14"/>
  <c r="EP383" i="14"/>
  <c r="HR383" i="14"/>
  <c r="BO383" i="14"/>
  <c r="EQ383" i="14"/>
  <c r="HS383" i="14"/>
  <c r="BP383" i="14"/>
  <c r="ER383" i="14"/>
  <c r="HT383" i="14"/>
  <c r="BQ383" i="14"/>
  <c r="ES383" i="14"/>
  <c r="HU383" i="14"/>
  <c r="BR383" i="14"/>
  <c r="ET383" i="14"/>
  <c r="ID383" i="14"/>
  <c r="EW383" i="14"/>
  <c r="HY383" i="14"/>
  <c r="BV383" i="14"/>
  <c r="EX383" i="14"/>
  <c r="HZ383" i="14"/>
  <c r="BW383" i="14"/>
  <c r="EY383" i="14"/>
  <c r="IA383" i="14"/>
  <c r="BX383" i="14"/>
  <c r="EZ383" i="14"/>
  <c r="IB383" i="14"/>
  <c r="BY383" i="14"/>
  <c r="FA383" i="14"/>
  <c r="IC383" i="14"/>
  <c r="BZ383" i="14"/>
  <c r="FB383" i="14"/>
  <c r="JB383" i="14"/>
  <c r="CA383" i="14"/>
  <c r="FC383" i="14"/>
  <c r="IU383" i="14"/>
  <c r="CB383" i="14"/>
  <c r="FD383" i="14"/>
  <c r="IV383" i="14"/>
  <c r="CC383" i="14"/>
  <c r="FE383" i="14"/>
  <c r="IW383" i="14"/>
  <c r="CD383" i="14"/>
  <c r="FF383" i="14"/>
  <c r="IX383" i="14"/>
  <c r="CE383" i="14"/>
  <c r="FG383" i="14"/>
  <c r="IY383" i="14"/>
  <c r="CF383" i="14"/>
  <c r="FH383" i="14"/>
  <c r="IZ383" i="14"/>
  <c r="CG383" i="14"/>
  <c r="FI383" i="14"/>
  <c r="JA383" i="14"/>
  <c r="CH383" i="14"/>
  <c r="FJ383" i="14"/>
  <c r="G383" i="14"/>
  <c r="CI383" i="14"/>
  <c r="FK383" i="14"/>
  <c r="H383" i="14"/>
  <c r="CJ383" i="14"/>
  <c r="FL383" i="14"/>
  <c r="I383" i="14"/>
  <c r="CK383" i="14"/>
  <c r="FM383" i="14"/>
  <c r="J383" i="14"/>
  <c r="CL383" i="14"/>
  <c r="FN383" i="14"/>
  <c r="K383" i="14"/>
  <c r="CM383" i="14"/>
  <c r="FO383" i="14"/>
  <c r="L383" i="14"/>
  <c r="CN383" i="14"/>
  <c r="FP383" i="14"/>
  <c r="M383" i="14"/>
  <c r="CO383" i="14"/>
  <c r="FQ383" i="14"/>
  <c r="N383" i="14"/>
  <c r="CP383" i="14"/>
  <c r="FR383" i="14"/>
  <c r="GI383" i="14"/>
  <c r="P383" i="14"/>
  <c r="CR383" i="14"/>
  <c r="GJ383" i="14"/>
  <c r="Q383" i="14"/>
  <c r="CS383" i="14"/>
  <c r="GK383" i="14"/>
  <c r="R383" i="14"/>
  <c r="CT383" i="14"/>
  <c r="GL383" i="14"/>
  <c r="S383" i="14"/>
  <c r="CU383" i="14"/>
  <c r="GM383" i="14"/>
  <c r="T383" i="14"/>
  <c r="CV383" i="14"/>
  <c r="GN383" i="14"/>
  <c r="U383" i="14"/>
  <c r="CW383" i="14"/>
  <c r="GO383" i="14"/>
  <c r="V383" i="14"/>
  <c r="CX383" i="14"/>
  <c r="GP383" i="14"/>
  <c r="AU383" i="14"/>
  <c r="DG383" i="14"/>
  <c r="FS383" i="14"/>
  <c r="IE383" i="14"/>
  <c r="AV383" i="14"/>
  <c r="DH383" i="14"/>
  <c r="FT383" i="14"/>
  <c r="IF383" i="14"/>
  <c r="AW383" i="14"/>
  <c r="DI383" i="14"/>
  <c r="FU383" i="14"/>
  <c r="IG383" i="14"/>
  <c r="AX383" i="14"/>
  <c r="DJ383" i="14"/>
  <c r="FV383" i="14"/>
  <c r="IH383" i="14"/>
  <c r="AY383" i="14"/>
  <c r="DK383" i="14"/>
  <c r="FW383" i="14"/>
  <c r="II383" i="14"/>
  <c r="AZ383" i="14"/>
  <c r="DL383" i="14"/>
  <c r="FX383" i="14"/>
  <c r="IJ383" i="14"/>
  <c r="BA383" i="14"/>
  <c r="DM383" i="14"/>
  <c r="FY383" i="14"/>
  <c r="IK383" i="14"/>
  <c r="BB383" i="14"/>
  <c r="DN383" i="14"/>
  <c r="FZ383" i="14"/>
  <c r="IL383" i="14"/>
  <c r="BC383" i="14"/>
  <c r="DO383" i="14"/>
  <c r="GA383" i="14"/>
  <c r="IM383" i="14"/>
  <c r="BD383" i="14"/>
  <c r="DP383" i="14"/>
  <c r="GB383" i="14"/>
  <c r="IN383" i="14"/>
  <c r="BE383" i="14"/>
  <c r="DQ383" i="14"/>
  <c r="GC383" i="14"/>
  <c r="IO383" i="14"/>
  <c r="BF383" i="14"/>
  <c r="DR383" i="14"/>
  <c r="GD383" i="14"/>
  <c r="IP383" i="14"/>
  <c r="BG383" i="14"/>
  <c r="DS383" i="14"/>
  <c r="GE383" i="14"/>
  <c r="IQ383" i="14"/>
  <c r="BH383" i="14"/>
  <c r="DT383" i="14"/>
  <c r="GF383" i="14"/>
  <c r="IR383" i="14"/>
  <c r="BI383" i="14"/>
  <c r="DU383" i="14"/>
  <c r="GG383" i="14"/>
  <c r="IS383" i="14"/>
  <c r="BJ383" i="14"/>
  <c r="DV383" i="14"/>
  <c r="GH383" i="14"/>
  <c r="IT383" i="14"/>
  <c r="N650" i="14"/>
  <c r="A651" i="14"/>
  <c r="C127" i="14"/>
  <c r="D126" i="14"/>
  <c r="BL649" i="14"/>
  <c r="BD649" i="14"/>
  <c r="AV649" i="14"/>
  <c r="AN649" i="14"/>
  <c r="AF649" i="14"/>
  <c r="X649" i="14"/>
  <c r="P649" i="14"/>
  <c r="BK649" i="14"/>
  <c r="BC649" i="14"/>
  <c r="AU649" i="14"/>
  <c r="AM649" i="14"/>
  <c r="AE649" i="14"/>
  <c r="W649" i="14"/>
  <c r="O649" i="14"/>
  <c r="BJ649" i="14"/>
  <c r="BB649" i="14"/>
  <c r="AT649" i="14"/>
  <c r="AL649" i="14"/>
  <c r="AD649" i="14"/>
  <c r="V649" i="14"/>
  <c r="BI649" i="14"/>
  <c r="BA649" i="14"/>
  <c r="AS649" i="14"/>
  <c r="AK649" i="14"/>
  <c r="AC649" i="14"/>
  <c r="U649" i="14"/>
  <c r="M649" i="14"/>
  <c r="BH649" i="14"/>
  <c r="AZ649" i="14"/>
  <c r="AR649" i="14"/>
  <c r="AJ649" i="14"/>
  <c r="AB649" i="14"/>
  <c r="T649" i="14"/>
  <c r="BG649" i="14"/>
  <c r="AY649" i="14"/>
  <c r="AQ649" i="14"/>
  <c r="AI649" i="14"/>
  <c r="AA649" i="14"/>
  <c r="S649" i="14"/>
  <c r="BF649" i="14"/>
  <c r="AX649" i="14"/>
  <c r="AP649" i="14"/>
  <c r="AH649" i="14"/>
  <c r="Z649" i="14"/>
  <c r="R649" i="14"/>
  <c r="BE649" i="14"/>
  <c r="AW649" i="14"/>
  <c r="AO649" i="14"/>
  <c r="AG649" i="14"/>
  <c r="Y649" i="14"/>
  <c r="Q649" i="14"/>
  <c r="E125" i="14"/>
  <c r="H125" i="14" s="1"/>
  <c r="D651" i="14"/>
  <c r="C652" i="14"/>
  <c r="E650" i="14"/>
  <c r="H650" i="14" s="1"/>
  <c r="I648" i="14"/>
  <c r="D50" i="11"/>
  <c r="G50" i="11" s="1"/>
  <c r="E49" i="11"/>
  <c r="F49" i="11" s="1"/>
  <c r="B301" i="2"/>
  <c r="B311" i="2"/>
  <c r="B308" i="2"/>
  <c r="B307" i="2"/>
  <c r="B306" i="2"/>
  <c r="B310" i="2"/>
  <c r="B309" i="2"/>
  <c r="B305" i="2"/>
  <c r="B304" i="2"/>
  <c r="B303" i="2"/>
  <c r="B302" i="2"/>
  <c r="D286" i="2"/>
  <c r="D287" i="2" s="1"/>
  <c r="D288" i="2" s="1"/>
  <c r="D289" i="2" s="1"/>
  <c r="D290" i="2" s="1"/>
  <c r="D291" i="2" s="1"/>
  <c r="D292" i="2" s="1"/>
  <c r="D293" i="2" s="1"/>
  <c r="D294" i="2" s="1"/>
  <c r="D295" i="2" s="1"/>
  <c r="D296" i="2" s="1"/>
  <c r="D297" i="2" s="1"/>
  <c r="D298" i="2" s="1"/>
  <c r="D299" i="2" s="1"/>
  <c r="D300" i="2" s="1"/>
  <c r="D301" i="2" s="1"/>
  <c r="D302" i="2" s="1"/>
  <c r="D303" i="2" s="1"/>
  <c r="D304" i="2" s="1"/>
  <c r="D305" i="2" s="1"/>
  <c r="D306" i="2" s="1"/>
  <c r="D307" i="2" s="1"/>
  <c r="D308" i="2" s="1"/>
  <c r="D309" i="2" s="1"/>
  <c r="D310" i="2" s="1"/>
  <c r="D311" i="2" s="1"/>
  <c r="D312" i="2" s="1"/>
  <c r="D313" i="2" s="1"/>
  <c r="D314" i="2" s="1"/>
  <c r="D315" i="2" s="1"/>
  <c r="D316" i="2" s="1"/>
  <c r="D317" i="2" s="1"/>
  <c r="D318" i="2" s="1"/>
  <c r="D319" i="2" s="1"/>
  <c r="D320" i="2" s="1"/>
  <c r="D321" i="2" s="1"/>
  <c r="J49" i="11" l="1"/>
  <c r="K49" i="11" s="1"/>
  <c r="H49" i="11"/>
  <c r="I49" i="11" s="1"/>
  <c r="AH384" i="14"/>
  <c r="G384" i="14"/>
  <c r="IB384" i="14"/>
  <c r="N384" i="14"/>
  <c r="FT384" i="14"/>
  <c r="BJ384" i="14"/>
  <c r="FH384" i="14"/>
  <c r="GH384" i="14"/>
  <c r="IN384" i="14"/>
  <c r="GJ384" i="14"/>
  <c r="GN384" i="14"/>
  <c r="ID384" i="14"/>
  <c r="AO384" i="14"/>
  <c r="BS384" i="14"/>
  <c r="BY384" i="14"/>
  <c r="IU384" i="14"/>
  <c r="DC384" i="14"/>
  <c r="BI384" i="14"/>
  <c r="HZ384" i="14"/>
  <c r="CW384" i="14"/>
  <c r="H384" i="14"/>
  <c r="II384" i="14"/>
  <c r="L384" i="14"/>
  <c r="BX384" i="14"/>
  <c r="DE384" i="14"/>
  <c r="GA384" i="14"/>
  <c r="GC384" i="14"/>
  <c r="EJ384" i="14"/>
  <c r="JA384" i="14"/>
  <c r="HW384" i="14"/>
  <c r="IG384" i="14"/>
  <c r="GF384" i="14"/>
  <c r="IS384" i="14"/>
  <c r="BC384" i="14"/>
  <c r="GB384" i="14"/>
  <c r="BF384" i="14"/>
  <c r="AJ384" i="14"/>
  <c r="BQ384" i="14"/>
  <c r="DF384" i="14"/>
  <c r="IM384" i="14"/>
  <c r="EG384" i="14"/>
  <c r="IQ384" i="14"/>
  <c r="EK384" i="14"/>
  <c r="CQ384" i="14"/>
  <c r="BD384" i="14"/>
  <c r="DD384" i="14"/>
  <c r="IR384" i="14"/>
  <c r="GG384" i="14"/>
  <c r="FR384" i="14"/>
  <c r="CY384" i="14"/>
  <c r="CZ384" i="14"/>
  <c r="DI384" i="14"/>
  <c r="BV384" i="14"/>
  <c r="CV384" i="14"/>
  <c r="EL384" i="14"/>
  <c r="CS384" i="14"/>
  <c r="DL384" i="14"/>
  <c r="IZ384" i="14"/>
  <c r="IC384" i="14"/>
  <c r="FZ384" i="14"/>
  <c r="EE384" i="14"/>
  <c r="FD384" i="14"/>
  <c r="DQ384" i="14"/>
  <c r="DR384" i="14"/>
  <c r="IJ384" i="14"/>
  <c r="BN384" i="14"/>
  <c r="BH384" i="14"/>
  <c r="FP384" i="14"/>
  <c r="M384" i="14"/>
  <c r="FQ384" i="14"/>
  <c r="BZ384" i="14"/>
  <c r="IT384" i="14"/>
  <c r="FK384" i="14"/>
  <c r="BT384" i="14"/>
  <c r="I384" i="14"/>
  <c r="GS384" i="14"/>
  <c r="FN384" i="14"/>
  <c r="BP384" i="14"/>
  <c r="FX384" i="14"/>
  <c r="AK384" i="14"/>
  <c r="FY384" i="14"/>
  <c r="CX384" i="14"/>
  <c r="JB384" i="14"/>
  <c r="FS384" i="14"/>
  <c r="CR384" i="14"/>
  <c r="AG384" i="14"/>
  <c r="HY384" i="14"/>
  <c r="GD384" i="14"/>
  <c r="AR384" i="14"/>
  <c r="DT384" i="14"/>
  <c r="GV384" i="14"/>
  <c r="AS384" i="14"/>
  <c r="DU384" i="14"/>
  <c r="GW384" i="14"/>
  <c r="AT384" i="14"/>
  <c r="DV384" i="14"/>
  <c r="GX384" i="14"/>
  <c r="AM384" i="14"/>
  <c r="DO384" i="14"/>
  <c r="GQ384" i="14"/>
  <c r="AN384" i="14"/>
  <c r="DP384" i="14"/>
  <c r="HX384" i="14"/>
  <c r="BM384" i="14"/>
  <c r="FM384" i="14"/>
  <c r="IW384" i="14"/>
  <c r="DB384" i="14"/>
  <c r="BO384" i="14"/>
  <c r="AZ384" i="14"/>
  <c r="EB384" i="14"/>
  <c r="HT384" i="14"/>
  <c r="BA384" i="14"/>
  <c r="EC384" i="14"/>
  <c r="HU384" i="14"/>
  <c r="BB384" i="14"/>
  <c r="ED384" i="14"/>
  <c r="HV384" i="14"/>
  <c r="AU384" i="14"/>
  <c r="DW384" i="14"/>
  <c r="HO384" i="14"/>
  <c r="AV384" i="14"/>
  <c r="EF384" i="14"/>
  <c r="IF384" i="14"/>
  <c r="BU384" i="14"/>
  <c r="FU384" i="14"/>
  <c r="J384" i="14"/>
  <c r="DJ384" i="14"/>
  <c r="BW384" i="14"/>
  <c r="FI384" i="14"/>
  <c r="IK384" i="14"/>
  <c r="BR384" i="14"/>
  <c r="FJ384" i="14"/>
  <c r="IL384" i="14"/>
  <c r="BK384" i="14"/>
  <c r="FC384" i="14"/>
  <c r="IE384" i="14"/>
  <c r="BL384" i="14"/>
  <c r="FL384" i="14"/>
  <c r="IV384" i="14"/>
  <c r="DA384" i="14"/>
  <c r="GK384" i="14"/>
  <c r="AP384" i="14"/>
  <c r="FF384" i="14"/>
  <c r="GE384" i="14"/>
  <c r="DM384" i="14"/>
  <c r="GO384" i="14"/>
  <c r="AL384" i="14"/>
  <c r="DN384" i="14"/>
  <c r="GP384" i="14"/>
  <c r="AE384" i="14"/>
  <c r="DG384" i="14"/>
  <c r="GI384" i="14"/>
  <c r="AF384" i="14"/>
  <c r="DH384" i="14"/>
  <c r="GR384" i="14"/>
  <c r="BE384" i="14"/>
  <c r="FE384" i="14"/>
  <c r="IO384" i="14"/>
  <c r="CT384" i="14"/>
  <c r="K384" i="14"/>
  <c r="IH384" i="14"/>
  <c r="FG384" i="14"/>
  <c r="IP384" i="14"/>
  <c r="FO384" i="14"/>
  <c r="DX384" i="14"/>
  <c r="HP384" i="14"/>
  <c r="AW384" i="14"/>
  <c r="DY384" i="14"/>
  <c r="HQ384" i="14"/>
  <c r="AX384" i="14"/>
  <c r="EH384" i="14"/>
  <c r="BG384" i="14"/>
  <c r="IA384" i="14"/>
  <c r="EI384" i="14"/>
  <c r="GL384" i="14"/>
  <c r="AI384" i="14"/>
  <c r="DK384" i="14"/>
  <c r="GM384" i="14"/>
  <c r="GT384" i="14"/>
  <c r="AQ384" i="14"/>
  <c r="DS384" i="14"/>
  <c r="GU384" i="14"/>
  <c r="DZ384" i="14"/>
  <c r="HR384" i="14"/>
  <c r="AY384" i="14"/>
  <c r="EA384" i="14"/>
  <c r="HS384" i="14"/>
  <c r="FV384" i="14"/>
  <c r="IX384" i="14"/>
  <c r="CU384" i="14"/>
  <c r="FW384" i="14"/>
  <c r="IY384" i="14"/>
  <c r="T384" i="14"/>
  <c r="CF384" i="14"/>
  <c r="ER384" i="14"/>
  <c r="HD384" i="14"/>
  <c r="U384" i="14"/>
  <c r="CG384" i="14"/>
  <c r="ES384" i="14"/>
  <c r="HE384" i="14"/>
  <c r="V384" i="14"/>
  <c r="CH384" i="14"/>
  <c r="ET384" i="14"/>
  <c r="HF384" i="14"/>
  <c r="O384" i="14"/>
  <c r="CA384" i="14"/>
  <c r="EM384" i="14"/>
  <c r="GY384" i="14"/>
  <c r="P384" i="14"/>
  <c r="CB384" i="14"/>
  <c r="EN384" i="14"/>
  <c r="GZ384" i="14"/>
  <c r="Q384" i="14"/>
  <c r="CC384" i="14"/>
  <c r="EO384" i="14"/>
  <c r="HA384" i="14"/>
  <c r="R384" i="14"/>
  <c r="CD384" i="14"/>
  <c r="EP384" i="14"/>
  <c r="HB384" i="14"/>
  <c r="S384" i="14"/>
  <c r="CE384" i="14"/>
  <c r="EQ384" i="14"/>
  <c r="HC384" i="14"/>
  <c r="AB384" i="14"/>
  <c r="CN384" i="14"/>
  <c r="EZ384" i="14"/>
  <c r="HL384" i="14"/>
  <c r="AC384" i="14"/>
  <c r="CO384" i="14"/>
  <c r="FA384" i="14"/>
  <c r="HM384" i="14"/>
  <c r="AD384" i="14"/>
  <c r="CP384" i="14"/>
  <c r="FB384" i="14"/>
  <c r="HN384" i="14"/>
  <c r="W384" i="14"/>
  <c r="CI384" i="14"/>
  <c r="EU384" i="14"/>
  <c r="HG384" i="14"/>
  <c r="X384" i="14"/>
  <c r="CJ384" i="14"/>
  <c r="EV384" i="14"/>
  <c r="HH384" i="14"/>
  <c r="Y384" i="14"/>
  <c r="CK384" i="14"/>
  <c r="EW384" i="14"/>
  <c r="HI384" i="14"/>
  <c r="Z384" i="14"/>
  <c r="CL384" i="14"/>
  <c r="EX384" i="14"/>
  <c r="HJ384" i="14"/>
  <c r="AA384" i="14"/>
  <c r="CM384" i="14"/>
  <c r="EY384" i="14"/>
  <c r="F125" i="14"/>
  <c r="G125" i="14"/>
  <c r="I385" i="14"/>
  <c r="K385" i="14"/>
  <c r="BW385" i="14"/>
  <c r="M385" i="14"/>
  <c r="BY385" i="14"/>
  <c r="G385" i="14"/>
  <c r="BS385" i="14"/>
  <c r="BU385" i="14"/>
  <c r="BX385" i="14"/>
  <c r="BT385" i="14"/>
  <c r="GV385" i="14"/>
  <c r="GR385" i="14"/>
  <c r="BV385" i="14"/>
  <c r="BZ385" i="14"/>
  <c r="GT385" i="14"/>
  <c r="GX385" i="14"/>
  <c r="GS385" i="14"/>
  <c r="GU385" i="14"/>
  <c r="GW385" i="14"/>
  <c r="GQ385" i="14"/>
  <c r="J385" i="14"/>
  <c r="L385" i="14"/>
  <c r="N385" i="14"/>
  <c r="H385" i="14"/>
  <c r="EH385" i="14"/>
  <c r="EJ385" i="14"/>
  <c r="EL385" i="14"/>
  <c r="EF385" i="14"/>
  <c r="EG385" i="14"/>
  <c r="EI385" i="14"/>
  <c r="EK385" i="14"/>
  <c r="EE385" i="14"/>
  <c r="CC385" i="14"/>
  <c r="HA385" i="14"/>
  <c r="CD385" i="14"/>
  <c r="HB385" i="14"/>
  <c r="CE385" i="14"/>
  <c r="HC385" i="14"/>
  <c r="CF385" i="14"/>
  <c r="HD385" i="14"/>
  <c r="CG385" i="14"/>
  <c r="HE385" i="14"/>
  <c r="CH385" i="14"/>
  <c r="HF385" i="14"/>
  <c r="CA385" i="14"/>
  <c r="GY385" i="14"/>
  <c r="CB385" i="14"/>
  <c r="GZ385" i="14"/>
  <c r="CK385" i="14"/>
  <c r="HI385" i="14"/>
  <c r="CL385" i="14"/>
  <c r="HJ385" i="14"/>
  <c r="CM385" i="14"/>
  <c r="HK385" i="14"/>
  <c r="CN385" i="14"/>
  <c r="HL385" i="14"/>
  <c r="CO385" i="14"/>
  <c r="HM385" i="14"/>
  <c r="CP385" i="14"/>
  <c r="HN385" i="14"/>
  <c r="CI385" i="14"/>
  <c r="HG385" i="14"/>
  <c r="CJ385" i="14"/>
  <c r="HH385" i="14"/>
  <c r="DA385" i="14"/>
  <c r="HY385" i="14"/>
  <c r="DB385" i="14"/>
  <c r="HZ385" i="14"/>
  <c r="DC385" i="14"/>
  <c r="IA385" i="14"/>
  <c r="DD385" i="14"/>
  <c r="IB385" i="14"/>
  <c r="DE385" i="14"/>
  <c r="IC385" i="14"/>
  <c r="DF385" i="14"/>
  <c r="ID385" i="14"/>
  <c r="CY385" i="14"/>
  <c r="HW385" i="14"/>
  <c r="CZ385" i="14"/>
  <c r="HX385" i="14"/>
  <c r="Q385" i="14"/>
  <c r="EO385" i="14"/>
  <c r="R385" i="14"/>
  <c r="EP385" i="14"/>
  <c r="S385" i="14"/>
  <c r="EQ385" i="14"/>
  <c r="T385" i="14"/>
  <c r="ER385" i="14"/>
  <c r="U385" i="14"/>
  <c r="ES385" i="14"/>
  <c r="V385" i="14"/>
  <c r="ET385" i="14"/>
  <c r="O385" i="14"/>
  <c r="EM385" i="14"/>
  <c r="P385" i="14"/>
  <c r="EN385" i="14"/>
  <c r="Y385" i="14"/>
  <c r="EW385" i="14"/>
  <c r="Z385" i="14"/>
  <c r="EX385" i="14"/>
  <c r="AA385" i="14"/>
  <c r="EY385" i="14"/>
  <c r="AB385" i="14"/>
  <c r="EZ385" i="14"/>
  <c r="AC385" i="14"/>
  <c r="FA385" i="14"/>
  <c r="AD385" i="14"/>
  <c r="FB385" i="14"/>
  <c r="W385" i="14"/>
  <c r="EU385" i="14"/>
  <c r="X385" i="14"/>
  <c r="EV385" i="14"/>
  <c r="AO385" i="14"/>
  <c r="FM385" i="14"/>
  <c r="AP385" i="14"/>
  <c r="FN385" i="14"/>
  <c r="AQ385" i="14"/>
  <c r="FO385" i="14"/>
  <c r="AR385" i="14"/>
  <c r="FP385" i="14"/>
  <c r="AS385" i="14"/>
  <c r="FQ385" i="14"/>
  <c r="AT385" i="14"/>
  <c r="FR385" i="14"/>
  <c r="AM385" i="14"/>
  <c r="FK385" i="14"/>
  <c r="AN385" i="14"/>
  <c r="FL385" i="14"/>
  <c r="AG385" i="14"/>
  <c r="CS385" i="14"/>
  <c r="FE385" i="14"/>
  <c r="HQ385" i="14"/>
  <c r="AH385" i="14"/>
  <c r="CT385" i="14"/>
  <c r="FF385" i="14"/>
  <c r="HR385" i="14"/>
  <c r="AI385" i="14"/>
  <c r="CU385" i="14"/>
  <c r="FG385" i="14"/>
  <c r="HS385" i="14"/>
  <c r="AJ385" i="14"/>
  <c r="CV385" i="14"/>
  <c r="FH385" i="14"/>
  <c r="HT385" i="14"/>
  <c r="AK385" i="14"/>
  <c r="CW385" i="14"/>
  <c r="FI385" i="14"/>
  <c r="HU385" i="14"/>
  <c r="AL385" i="14"/>
  <c r="CX385" i="14"/>
  <c r="FJ385" i="14"/>
  <c r="HV385" i="14"/>
  <c r="AE385" i="14"/>
  <c r="CQ385" i="14"/>
  <c r="FC385" i="14"/>
  <c r="HO385" i="14"/>
  <c r="AF385" i="14"/>
  <c r="CR385" i="14"/>
  <c r="FD385" i="14"/>
  <c r="HP385" i="14"/>
  <c r="AW385" i="14"/>
  <c r="DI385" i="14"/>
  <c r="FU385" i="14"/>
  <c r="IG385" i="14"/>
  <c r="AX385" i="14"/>
  <c r="DJ385" i="14"/>
  <c r="FV385" i="14"/>
  <c r="IH385" i="14"/>
  <c r="AY385" i="14"/>
  <c r="DK385" i="14"/>
  <c r="FW385" i="14"/>
  <c r="II385" i="14"/>
  <c r="AZ385" i="14"/>
  <c r="DL385" i="14"/>
  <c r="FX385" i="14"/>
  <c r="IJ385" i="14"/>
  <c r="BA385" i="14"/>
  <c r="DM385" i="14"/>
  <c r="FY385" i="14"/>
  <c r="IK385" i="14"/>
  <c r="BB385" i="14"/>
  <c r="DN385" i="14"/>
  <c r="FZ385" i="14"/>
  <c r="IL385" i="14"/>
  <c r="AU385" i="14"/>
  <c r="DG385" i="14"/>
  <c r="FS385" i="14"/>
  <c r="IE385" i="14"/>
  <c r="AV385" i="14"/>
  <c r="DH385" i="14"/>
  <c r="FT385" i="14"/>
  <c r="IF385" i="14"/>
  <c r="BE385" i="14"/>
  <c r="DQ385" i="14"/>
  <c r="GC385" i="14"/>
  <c r="IO385" i="14"/>
  <c r="BF385" i="14"/>
  <c r="DR385" i="14"/>
  <c r="GD385" i="14"/>
  <c r="IP385" i="14"/>
  <c r="BG385" i="14"/>
  <c r="DS385" i="14"/>
  <c r="GE385" i="14"/>
  <c r="IQ385" i="14"/>
  <c r="BH385" i="14"/>
  <c r="DT385" i="14"/>
  <c r="GF385" i="14"/>
  <c r="IR385" i="14"/>
  <c r="BI385" i="14"/>
  <c r="DU385" i="14"/>
  <c r="GG385" i="14"/>
  <c r="IS385" i="14"/>
  <c r="BJ385" i="14"/>
  <c r="DV385" i="14"/>
  <c r="GH385" i="14"/>
  <c r="IT385" i="14"/>
  <c r="BC385" i="14"/>
  <c r="DO385" i="14"/>
  <c r="GA385" i="14"/>
  <c r="IM385" i="14"/>
  <c r="BD385" i="14"/>
  <c r="DP385" i="14"/>
  <c r="GB385" i="14"/>
  <c r="IN385" i="14"/>
  <c r="BM385" i="14"/>
  <c r="DY385" i="14"/>
  <c r="GK385" i="14"/>
  <c r="IW385" i="14"/>
  <c r="BN385" i="14"/>
  <c r="DZ385" i="14"/>
  <c r="GL385" i="14"/>
  <c r="IX385" i="14"/>
  <c r="BO385" i="14"/>
  <c r="EA385" i="14"/>
  <c r="GM385" i="14"/>
  <c r="IY385" i="14"/>
  <c r="BP385" i="14"/>
  <c r="EB385" i="14"/>
  <c r="GN385" i="14"/>
  <c r="IZ385" i="14"/>
  <c r="BQ385" i="14"/>
  <c r="EC385" i="14"/>
  <c r="GO385" i="14"/>
  <c r="JA385" i="14"/>
  <c r="BR385" i="14"/>
  <c r="ED385" i="14"/>
  <c r="GP385" i="14"/>
  <c r="JB385" i="14"/>
  <c r="BK385" i="14"/>
  <c r="DW385" i="14"/>
  <c r="GI385" i="14"/>
  <c r="IU385" i="14"/>
  <c r="BL385" i="14"/>
  <c r="DX385" i="14"/>
  <c r="GJ385" i="14"/>
  <c r="G650" i="14"/>
  <c r="D652" i="14"/>
  <c r="C653" i="14"/>
  <c r="G651" i="14"/>
  <c r="E651" i="14"/>
  <c r="H651" i="14" s="1"/>
  <c r="E126" i="14"/>
  <c r="F126" i="14" s="1"/>
  <c r="D127" i="14"/>
  <c r="C128" i="14"/>
  <c r="F650" i="14"/>
  <c r="N651" i="14"/>
  <c r="A652" i="14"/>
  <c r="BL650" i="14"/>
  <c r="BD650" i="14"/>
  <c r="AV650" i="14"/>
  <c r="AN650" i="14"/>
  <c r="AF650" i="14"/>
  <c r="X650" i="14"/>
  <c r="P650" i="14"/>
  <c r="BK650" i="14"/>
  <c r="BC650" i="14"/>
  <c r="AU650" i="14"/>
  <c r="AM650" i="14"/>
  <c r="AE650" i="14"/>
  <c r="W650" i="14"/>
  <c r="O650" i="14"/>
  <c r="BJ650" i="14"/>
  <c r="BB650" i="14"/>
  <c r="AT650" i="14"/>
  <c r="AL650" i="14"/>
  <c r="AD650" i="14"/>
  <c r="V650" i="14"/>
  <c r="BI650" i="14"/>
  <c r="BA650" i="14"/>
  <c r="AS650" i="14"/>
  <c r="AK650" i="14"/>
  <c r="AC650" i="14"/>
  <c r="U650" i="14"/>
  <c r="M650" i="14"/>
  <c r="BH650" i="14"/>
  <c r="AZ650" i="14"/>
  <c r="AR650" i="14"/>
  <c r="AJ650" i="14"/>
  <c r="AB650" i="14"/>
  <c r="T650" i="14"/>
  <c r="BG650" i="14"/>
  <c r="AY650" i="14"/>
  <c r="AQ650" i="14"/>
  <c r="AI650" i="14"/>
  <c r="AA650" i="14"/>
  <c r="S650" i="14"/>
  <c r="BF650" i="14"/>
  <c r="AX650" i="14"/>
  <c r="AP650" i="14"/>
  <c r="AH650" i="14"/>
  <c r="Z650" i="14"/>
  <c r="R650" i="14"/>
  <c r="BE650" i="14"/>
  <c r="AW650" i="14"/>
  <c r="AO650" i="14"/>
  <c r="AG650" i="14"/>
  <c r="Y650" i="14"/>
  <c r="Q650" i="14"/>
  <c r="D51" i="11"/>
  <c r="G51" i="11" s="1"/>
  <c r="E50" i="11"/>
  <c r="F50" i="11" s="1"/>
  <c r="B315" i="2"/>
  <c r="A332" i="2"/>
  <c r="A333" i="2"/>
  <c r="A328" i="2"/>
  <c r="B325" i="2"/>
  <c r="A331" i="2"/>
  <c r="A330" i="2"/>
  <c r="A317" i="2"/>
  <c r="A316" i="2"/>
  <c r="A321" i="2"/>
  <c r="A320" i="2"/>
  <c r="H126" i="14" l="1"/>
  <c r="J50" i="11"/>
  <c r="K50" i="11" s="1"/>
  <c r="H50" i="11"/>
  <c r="I50" i="11" s="1"/>
  <c r="I125" i="14"/>
  <c r="K125" i="14" s="1"/>
  <c r="IV386" i="14" s="1"/>
  <c r="G126" i="14"/>
  <c r="F651" i="14"/>
  <c r="I651" i="14" s="1"/>
  <c r="I650" i="14"/>
  <c r="C129" i="14"/>
  <c r="D128" i="14"/>
  <c r="E127" i="14"/>
  <c r="G127" i="14" s="1"/>
  <c r="N652" i="14"/>
  <c r="A653" i="14"/>
  <c r="BL651" i="14"/>
  <c r="BD651" i="14"/>
  <c r="AV651" i="14"/>
  <c r="AN651" i="14"/>
  <c r="AF651" i="14"/>
  <c r="X651" i="14"/>
  <c r="P651" i="14"/>
  <c r="BK651" i="14"/>
  <c r="BC651" i="14"/>
  <c r="AU651" i="14"/>
  <c r="AM651" i="14"/>
  <c r="AE651" i="14"/>
  <c r="W651" i="14"/>
  <c r="O651" i="14"/>
  <c r="BJ651" i="14"/>
  <c r="BB651" i="14"/>
  <c r="AT651" i="14"/>
  <c r="AL651" i="14"/>
  <c r="AD651" i="14"/>
  <c r="V651" i="14"/>
  <c r="BI651" i="14"/>
  <c r="BA651" i="14"/>
  <c r="AS651" i="14"/>
  <c r="AK651" i="14"/>
  <c r="AC651" i="14"/>
  <c r="U651" i="14"/>
  <c r="M651" i="14"/>
  <c r="BH651" i="14"/>
  <c r="AZ651" i="14"/>
  <c r="AR651" i="14"/>
  <c r="AJ651" i="14"/>
  <c r="AB651" i="14"/>
  <c r="T651" i="14"/>
  <c r="BG651" i="14"/>
  <c r="AY651" i="14"/>
  <c r="AQ651" i="14"/>
  <c r="AI651" i="14"/>
  <c r="AA651" i="14"/>
  <c r="S651" i="14"/>
  <c r="BF651" i="14"/>
  <c r="AX651" i="14"/>
  <c r="AP651" i="14"/>
  <c r="AH651" i="14"/>
  <c r="Z651" i="14"/>
  <c r="R651" i="14"/>
  <c r="BE651" i="14"/>
  <c r="AW651" i="14"/>
  <c r="AO651" i="14"/>
  <c r="AG651" i="14"/>
  <c r="Y651" i="14"/>
  <c r="Q651" i="14"/>
  <c r="D653" i="14"/>
  <c r="C654" i="14"/>
  <c r="E652" i="14"/>
  <c r="G652" i="14" s="1"/>
  <c r="E51" i="11"/>
  <c r="F51" i="11" s="1"/>
  <c r="D52" i="11"/>
  <c r="G52" i="11" s="1"/>
  <c r="I126" i="14" l="1"/>
  <c r="K126" i="14" s="1"/>
  <c r="HI387" i="14" s="1"/>
  <c r="J51" i="11"/>
  <c r="K51" i="11" s="1"/>
  <c r="H51" i="11"/>
  <c r="I51" i="11" s="1"/>
  <c r="HW386" i="14"/>
  <c r="FS386" i="14"/>
  <c r="GB386" i="14"/>
  <c r="GK386" i="14"/>
  <c r="BV386" i="14"/>
  <c r="EQ386" i="14"/>
  <c r="HC386" i="14"/>
  <c r="CN386" i="14"/>
  <c r="HL386" i="14"/>
  <c r="HT386" i="14"/>
  <c r="DF386" i="14"/>
  <c r="IH386" i="14"/>
  <c r="DO386" i="14"/>
  <c r="GA386" i="14"/>
  <c r="BL386" i="14"/>
  <c r="GJ386" i="14"/>
  <c r="BU386" i="14"/>
  <c r="GS386" i="14"/>
  <c r="CD386" i="14"/>
  <c r="HB386" i="14"/>
  <c r="CM386" i="14"/>
  <c r="AJ386" i="14"/>
  <c r="FH386" i="14"/>
  <c r="HU386" i="14"/>
  <c r="DE386" i="14"/>
  <c r="IG386" i="14"/>
  <c r="DN386" i="14"/>
  <c r="IS386" i="14"/>
  <c r="BK386" i="14"/>
  <c r="GI386" i="14"/>
  <c r="BT386" i="14"/>
  <c r="Q386" i="14"/>
  <c r="EO386" i="14"/>
  <c r="Z386" i="14"/>
  <c r="EX386" i="14"/>
  <c r="AI386" i="14"/>
  <c r="FG386" i="14"/>
  <c r="AR386" i="14"/>
  <c r="FP386" i="14"/>
  <c r="BA386" i="14"/>
  <c r="FY386" i="14"/>
  <c r="IQ386" i="14"/>
  <c r="BJ386" i="14"/>
  <c r="DV386" i="14"/>
  <c r="GH386" i="14"/>
  <c r="G386" i="14"/>
  <c r="BS386" i="14"/>
  <c r="EE386" i="14"/>
  <c r="GQ386" i="14"/>
  <c r="P386" i="14"/>
  <c r="CB386" i="14"/>
  <c r="EN386" i="14"/>
  <c r="GZ386" i="14"/>
  <c r="Y386" i="14"/>
  <c r="CK386" i="14"/>
  <c r="EW386" i="14"/>
  <c r="HI386" i="14"/>
  <c r="AH386" i="14"/>
  <c r="CT386" i="14"/>
  <c r="FF386" i="14"/>
  <c r="HR386" i="14"/>
  <c r="AQ386" i="14"/>
  <c r="DC386" i="14"/>
  <c r="FO386" i="14"/>
  <c r="ID386" i="14"/>
  <c r="AZ386" i="14"/>
  <c r="DL386" i="14"/>
  <c r="FX386" i="14"/>
  <c r="IP386" i="14"/>
  <c r="BI386" i="14"/>
  <c r="DU386" i="14"/>
  <c r="GG386" i="14"/>
  <c r="JB386" i="14"/>
  <c r="IR386" i="14"/>
  <c r="FJ386" i="14"/>
  <c r="II386" i="14"/>
  <c r="IU386" i="14"/>
  <c r="J386" i="14"/>
  <c r="EH386" i="14"/>
  <c r="CE386" i="14"/>
  <c r="AB386" i="14"/>
  <c r="EZ386" i="14"/>
  <c r="AK386" i="14"/>
  <c r="HV386" i="14"/>
  <c r="AT386" i="14"/>
  <c r="FR386" i="14"/>
  <c r="BC386" i="14"/>
  <c r="IT386" i="14"/>
  <c r="DX386" i="14"/>
  <c r="I386" i="14"/>
  <c r="EG386" i="14"/>
  <c r="R386" i="14"/>
  <c r="EP386" i="14"/>
  <c r="AA386" i="14"/>
  <c r="EY386" i="14"/>
  <c r="HK386" i="14"/>
  <c r="CV386" i="14"/>
  <c r="AS386" i="14"/>
  <c r="FQ386" i="14"/>
  <c r="IB386" i="14"/>
  <c r="BB386" i="14"/>
  <c r="FZ386" i="14"/>
  <c r="DW386" i="14"/>
  <c r="H386" i="14"/>
  <c r="EF386" i="14"/>
  <c r="GR386" i="14"/>
  <c r="CC386" i="14"/>
  <c r="HA386" i="14"/>
  <c r="CL386" i="14"/>
  <c r="HJ386" i="14"/>
  <c r="CU386" i="14"/>
  <c r="HS386" i="14"/>
  <c r="DD386" i="14"/>
  <c r="IE386" i="14"/>
  <c r="DM386" i="14"/>
  <c r="IJ386" i="14"/>
  <c r="BR386" i="14"/>
  <c r="ED386" i="14"/>
  <c r="GP386" i="14"/>
  <c r="O386" i="14"/>
  <c r="CA386" i="14"/>
  <c r="EM386" i="14"/>
  <c r="GY386" i="14"/>
  <c r="X386" i="14"/>
  <c r="CJ386" i="14"/>
  <c r="EV386" i="14"/>
  <c r="HH386" i="14"/>
  <c r="AG386" i="14"/>
  <c r="CS386" i="14"/>
  <c r="FE386" i="14"/>
  <c r="HQ386" i="14"/>
  <c r="AP386" i="14"/>
  <c r="DB386" i="14"/>
  <c r="FN386" i="14"/>
  <c r="IC386" i="14"/>
  <c r="AY386" i="14"/>
  <c r="DK386" i="14"/>
  <c r="FW386" i="14"/>
  <c r="IO386" i="14"/>
  <c r="BH386" i="14"/>
  <c r="DT386" i="14"/>
  <c r="GF386" i="14"/>
  <c r="JA386" i="14"/>
  <c r="BQ386" i="14"/>
  <c r="EC386" i="14"/>
  <c r="GO386" i="14"/>
  <c r="HX386" i="14"/>
  <c r="IZ386" i="14"/>
  <c r="CX386" i="14"/>
  <c r="DG386" i="14"/>
  <c r="DP386" i="14"/>
  <c r="DY386" i="14"/>
  <c r="GT386" i="14"/>
  <c r="CW386" i="14"/>
  <c r="N386" i="14"/>
  <c r="BZ386" i="14"/>
  <c r="EL386" i="14"/>
  <c r="GX386" i="14"/>
  <c r="W386" i="14"/>
  <c r="CI386" i="14"/>
  <c r="EU386" i="14"/>
  <c r="HG386" i="14"/>
  <c r="AF386" i="14"/>
  <c r="CR386" i="14"/>
  <c r="FD386" i="14"/>
  <c r="HP386" i="14"/>
  <c r="AO386" i="14"/>
  <c r="DA386" i="14"/>
  <c r="FM386" i="14"/>
  <c r="IA386" i="14"/>
  <c r="AX386" i="14"/>
  <c r="DJ386" i="14"/>
  <c r="FV386" i="14"/>
  <c r="IM386" i="14"/>
  <c r="BG386" i="14"/>
  <c r="DS386" i="14"/>
  <c r="GE386" i="14"/>
  <c r="IY386" i="14"/>
  <c r="BP386" i="14"/>
  <c r="EB386" i="14"/>
  <c r="GN386" i="14"/>
  <c r="M386" i="14"/>
  <c r="BY386" i="14"/>
  <c r="EK386" i="14"/>
  <c r="GW386" i="14"/>
  <c r="IF386" i="14"/>
  <c r="AL386" i="14"/>
  <c r="AU386" i="14"/>
  <c r="BD386" i="14"/>
  <c r="BM386" i="14"/>
  <c r="S386" i="14"/>
  <c r="FI386" i="14"/>
  <c r="V386" i="14"/>
  <c r="CH386" i="14"/>
  <c r="ET386" i="14"/>
  <c r="HF386" i="14"/>
  <c r="AE386" i="14"/>
  <c r="CQ386" i="14"/>
  <c r="FC386" i="14"/>
  <c r="HO386" i="14"/>
  <c r="AN386" i="14"/>
  <c r="CZ386" i="14"/>
  <c r="FL386" i="14"/>
  <c r="HZ386" i="14"/>
  <c r="AW386" i="14"/>
  <c r="DI386" i="14"/>
  <c r="FU386" i="14"/>
  <c r="IL386" i="14"/>
  <c r="BF386" i="14"/>
  <c r="DR386" i="14"/>
  <c r="GD386" i="14"/>
  <c r="IX386" i="14"/>
  <c r="BO386" i="14"/>
  <c r="EA386" i="14"/>
  <c r="GM386" i="14"/>
  <c r="L386" i="14"/>
  <c r="BX386" i="14"/>
  <c r="EJ386" i="14"/>
  <c r="GV386" i="14"/>
  <c r="U386" i="14"/>
  <c r="CG386" i="14"/>
  <c r="ES386" i="14"/>
  <c r="HE386" i="14"/>
  <c r="IN386" i="14"/>
  <c r="AD386" i="14"/>
  <c r="CP386" i="14"/>
  <c r="FB386" i="14"/>
  <c r="HN386" i="14"/>
  <c r="AM386" i="14"/>
  <c r="CY386" i="14"/>
  <c r="FK386" i="14"/>
  <c r="HY386" i="14"/>
  <c r="AV386" i="14"/>
  <c r="DH386" i="14"/>
  <c r="FT386" i="14"/>
  <c r="IK386" i="14"/>
  <c r="BE386" i="14"/>
  <c r="DQ386" i="14"/>
  <c r="GC386" i="14"/>
  <c r="IW386" i="14"/>
  <c r="BN386" i="14"/>
  <c r="DZ386" i="14"/>
  <c r="GL386" i="14"/>
  <c r="K386" i="14"/>
  <c r="BW386" i="14"/>
  <c r="EI386" i="14"/>
  <c r="GU386" i="14"/>
  <c r="T386" i="14"/>
  <c r="CF386" i="14"/>
  <c r="ER386" i="14"/>
  <c r="HD386" i="14"/>
  <c r="AC386" i="14"/>
  <c r="CO386" i="14"/>
  <c r="FA386" i="14"/>
  <c r="HM386" i="14"/>
  <c r="H127" i="14"/>
  <c r="F127" i="14"/>
  <c r="F652" i="14"/>
  <c r="H652" i="14"/>
  <c r="D654" i="14"/>
  <c r="C655" i="14"/>
  <c r="BL652" i="14"/>
  <c r="BD652" i="14"/>
  <c r="AV652" i="14"/>
  <c r="AN652" i="14"/>
  <c r="AF652" i="14"/>
  <c r="X652" i="14"/>
  <c r="P652" i="14"/>
  <c r="BK652" i="14"/>
  <c r="BC652" i="14"/>
  <c r="AU652" i="14"/>
  <c r="AM652" i="14"/>
  <c r="AE652" i="14"/>
  <c r="W652" i="14"/>
  <c r="O652" i="14"/>
  <c r="BJ652" i="14"/>
  <c r="BB652" i="14"/>
  <c r="AT652" i="14"/>
  <c r="AL652" i="14"/>
  <c r="AD652" i="14"/>
  <c r="V652" i="14"/>
  <c r="BI652" i="14"/>
  <c r="BA652" i="14"/>
  <c r="AS652" i="14"/>
  <c r="AK652" i="14"/>
  <c r="AC652" i="14"/>
  <c r="U652" i="14"/>
  <c r="M652" i="14"/>
  <c r="BH652" i="14"/>
  <c r="AZ652" i="14"/>
  <c r="AR652" i="14"/>
  <c r="AJ652" i="14"/>
  <c r="AB652" i="14"/>
  <c r="T652" i="14"/>
  <c r="BG652" i="14"/>
  <c r="AY652" i="14"/>
  <c r="AQ652" i="14"/>
  <c r="AI652" i="14"/>
  <c r="AA652" i="14"/>
  <c r="S652" i="14"/>
  <c r="BF652" i="14"/>
  <c r="AX652" i="14"/>
  <c r="AP652" i="14"/>
  <c r="AH652" i="14"/>
  <c r="Z652" i="14"/>
  <c r="R652" i="14"/>
  <c r="BE652" i="14"/>
  <c r="AW652" i="14"/>
  <c r="AO652" i="14"/>
  <c r="AG652" i="14"/>
  <c r="Y652" i="14"/>
  <c r="Q652" i="14"/>
  <c r="E653" i="14"/>
  <c r="F653" i="14" s="1"/>
  <c r="E128" i="14"/>
  <c r="G128" i="14" s="1"/>
  <c r="N653" i="14"/>
  <c r="A654" i="14"/>
  <c r="D129" i="14"/>
  <c r="C130" i="14"/>
  <c r="D53" i="11"/>
  <c r="G53" i="11" s="1"/>
  <c r="E52" i="11"/>
  <c r="F52" i="11" s="1"/>
  <c r="DT387" i="14" l="1"/>
  <c r="DW387" i="14"/>
  <c r="HH387" i="14"/>
  <c r="EM387" i="14"/>
  <c r="BG387" i="14"/>
  <c r="HV387" i="14"/>
  <c r="EE387" i="14"/>
  <c r="AY387" i="14"/>
  <c r="HN387" i="14"/>
  <c r="EH387" i="14"/>
  <c r="BB387" i="14"/>
  <c r="HP387" i="14"/>
  <c r="EJ387" i="14"/>
  <c r="BD387" i="14"/>
  <c r="HS387" i="14"/>
  <c r="DE387" i="14"/>
  <c r="IC387" i="14"/>
  <c r="DA387" i="14"/>
  <c r="HY387" i="14"/>
  <c r="AV387" i="14"/>
  <c r="DZ387" i="14"/>
  <c r="HX387" i="14"/>
  <c r="EU387" i="14"/>
  <c r="BO387" i="14"/>
  <c r="ID387" i="14"/>
  <c r="DM387" i="14"/>
  <c r="IK387" i="14"/>
  <c r="DI387" i="14"/>
  <c r="IG387" i="14"/>
  <c r="HQ387" i="14"/>
  <c r="IQ387" i="14"/>
  <c r="II387" i="14"/>
  <c r="FC387" i="14"/>
  <c r="BW387" i="14"/>
  <c r="IL387" i="14"/>
  <c r="FF387" i="14"/>
  <c r="BZ387" i="14"/>
  <c r="IN387" i="14"/>
  <c r="DU387" i="14"/>
  <c r="IS387" i="14"/>
  <c r="DQ387" i="14"/>
  <c r="IO387" i="14"/>
  <c r="IF387" i="14"/>
  <c r="CM387" i="14"/>
  <c r="IT387" i="14"/>
  <c r="FN387" i="14"/>
  <c r="CH387" i="14"/>
  <c r="IV387" i="14"/>
  <c r="FP387" i="14"/>
  <c r="CJ387" i="14"/>
  <c r="IY387" i="14"/>
  <c r="EC387" i="14"/>
  <c r="JA387" i="14"/>
  <c r="DY387" i="14"/>
  <c r="IW387" i="14"/>
  <c r="HK387" i="14"/>
  <c r="CS387" i="14"/>
  <c r="BJ387" i="14"/>
  <c r="FH387" i="14"/>
  <c r="CX387" i="14"/>
  <c r="G387" i="14"/>
  <c r="FV387" i="14"/>
  <c r="CP387" i="14"/>
  <c r="J387" i="14"/>
  <c r="FX387" i="14"/>
  <c r="CR387" i="14"/>
  <c r="L387" i="14"/>
  <c r="GA387" i="14"/>
  <c r="CU387" i="14"/>
  <c r="M387" i="14"/>
  <c r="EK387" i="14"/>
  <c r="I387" i="14"/>
  <c r="EG387" i="14"/>
  <c r="FK387" i="14"/>
  <c r="GD387" i="14"/>
  <c r="Z387" i="14"/>
  <c r="GN387" i="14"/>
  <c r="DH387" i="14"/>
  <c r="R387" i="14"/>
  <c r="GF387" i="14"/>
  <c r="CZ387" i="14"/>
  <c r="T387" i="14"/>
  <c r="GI387" i="14"/>
  <c r="DC387" i="14"/>
  <c r="W387" i="14"/>
  <c r="GL387" i="14"/>
  <c r="DF387" i="14"/>
  <c r="U387" i="14"/>
  <c r="ES387" i="14"/>
  <c r="Q387" i="14"/>
  <c r="EO387" i="14"/>
  <c r="CE387" i="14"/>
  <c r="O387" i="14"/>
  <c r="AJ387" i="14"/>
  <c r="GY387" i="14"/>
  <c r="DS387" i="14"/>
  <c r="AB387" i="14"/>
  <c r="GQ387" i="14"/>
  <c r="DK387" i="14"/>
  <c r="AE387" i="14"/>
  <c r="GT387" i="14"/>
  <c r="DN387" i="14"/>
  <c r="AH387" i="14"/>
  <c r="GV387" i="14"/>
  <c r="DP387" i="14"/>
  <c r="AC387" i="14"/>
  <c r="FA387" i="14"/>
  <c r="Y387" i="14"/>
  <c r="EW387" i="14"/>
  <c r="HF387" i="14"/>
  <c r="ER387" i="14"/>
  <c r="AU387" i="14"/>
  <c r="HJ387" i="14"/>
  <c r="ED387" i="14"/>
  <c r="AM387" i="14"/>
  <c r="HB387" i="14"/>
  <c r="DV387" i="14"/>
  <c r="AP387" i="14"/>
  <c r="HD387" i="14"/>
  <c r="DX387" i="14"/>
  <c r="AR387" i="14"/>
  <c r="HG387" i="14"/>
  <c r="EA387" i="14"/>
  <c r="AK387" i="14"/>
  <c r="FI387" i="14"/>
  <c r="AG387" i="14"/>
  <c r="FE387" i="14"/>
  <c r="IA387" i="14"/>
  <c r="BF387" i="14"/>
  <c r="HT387" i="14"/>
  <c r="EN387" i="14"/>
  <c r="AX387" i="14"/>
  <c r="HL387" i="14"/>
  <c r="EF387" i="14"/>
  <c r="AZ387" i="14"/>
  <c r="HO387" i="14"/>
  <c r="EI387" i="14"/>
  <c r="BC387" i="14"/>
  <c r="HR387" i="14"/>
  <c r="EL387" i="14"/>
  <c r="AS387" i="14"/>
  <c r="FQ387" i="14"/>
  <c r="AO387" i="14"/>
  <c r="FM387" i="14"/>
  <c r="EB387" i="14"/>
  <c r="HU387" i="14"/>
  <c r="EX387" i="14"/>
  <c r="BP387" i="14"/>
  <c r="EY387" i="14"/>
  <c r="BH387" i="14"/>
  <c r="HW387" i="14"/>
  <c r="EQ387" i="14"/>
  <c r="BK387" i="14"/>
  <c r="HZ387" i="14"/>
  <c r="ET387" i="14"/>
  <c r="BN387" i="14"/>
  <c r="IB387" i="14"/>
  <c r="EV387" i="14"/>
  <c r="BA387" i="14"/>
  <c r="FY387" i="14"/>
  <c r="AW387" i="14"/>
  <c r="FU387" i="14"/>
  <c r="BT387" i="14"/>
  <c r="IP387" i="14"/>
  <c r="FJ387" i="14"/>
  <c r="BS387" i="14"/>
  <c r="IH387" i="14"/>
  <c r="FB387" i="14"/>
  <c r="BV387" i="14"/>
  <c r="IJ387" i="14"/>
  <c r="FD387" i="14"/>
  <c r="BX387" i="14"/>
  <c r="IM387" i="14"/>
  <c r="FG387" i="14"/>
  <c r="BI387" i="14"/>
  <c r="GG387" i="14"/>
  <c r="BE387" i="14"/>
  <c r="GC387" i="14"/>
  <c r="CW387" i="14"/>
  <c r="EZ387" i="14"/>
  <c r="CL387" i="14"/>
  <c r="IZ387" i="14"/>
  <c r="FT387" i="14"/>
  <c r="CD387" i="14"/>
  <c r="IR387" i="14"/>
  <c r="FL387" i="14"/>
  <c r="CF387" i="14"/>
  <c r="IU387" i="14"/>
  <c r="FO387" i="14"/>
  <c r="CI387" i="14"/>
  <c r="IX387" i="14"/>
  <c r="FR387" i="14"/>
  <c r="BQ387" i="14"/>
  <c r="GO387" i="14"/>
  <c r="BM387" i="14"/>
  <c r="GK387" i="14"/>
  <c r="AN387" i="14"/>
  <c r="AT387" i="14"/>
  <c r="BL387" i="14"/>
  <c r="FS387" i="14"/>
  <c r="CV387" i="14"/>
  <c r="P387" i="14"/>
  <c r="GE387" i="14"/>
  <c r="CN387" i="14"/>
  <c r="H387" i="14"/>
  <c r="FW387" i="14"/>
  <c r="CQ387" i="14"/>
  <c r="K387" i="14"/>
  <c r="FZ387" i="14"/>
  <c r="CT387" i="14"/>
  <c r="N387" i="14"/>
  <c r="GB387" i="14"/>
  <c r="BY387" i="14"/>
  <c r="GW387" i="14"/>
  <c r="BU387" i="14"/>
  <c r="GS387" i="14"/>
  <c r="HC387" i="14"/>
  <c r="BR387" i="14"/>
  <c r="JB387" i="14"/>
  <c r="CA387" i="14"/>
  <c r="DG387" i="14"/>
  <c r="AA387" i="14"/>
  <c r="GP387" i="14"/>
  <c r="CY387" i="14"/>
  <c r="S387" i="14"/>
  <c r="GH387" i="14"/>
  <c r="DB387" i="14"/>
  <c r="V387" i="14"/>
  <c r="GJ387" i="14"/>
  <c r="DD387" i="14"/>
  <c r="X387" i="14"/>
  <c r="GM387" i="14"/>
  <c r="CG387" i="14"/>
  <c r="HE387" i="14"/>
  <c r="CC387" i="14"/>
  <c r="HA387" i="14"/>
  <c r="AQ387" i="14"/>
  <c r="EP387" i="14"/>
  <c r="CB387" i="14"/>
  <c r="IE387" i="14"/>
  <c r="DR387" i="14"/>
  <c r="AL387" i="14"/>
  <c r="GZ387" i="14"/>
  <c r="DJ387" i="14"/>
  <c r="AD387" i="14"/>
  <c r="GR387" i="14"/>
  <c r="DL387" i="14"/>
  <c r="AF387" i="14"/>
  <c r="GU387" i="14"/>
  <c r="DO387" i="14"/>
  <c r="AI387" i="14"/>
  <c r="GX387" i="14"/>
  <c r="CO387" i="14"/>
  <c r="HM387" i="14"/>
  <c r="CK387" i="14"/>
  <c r="J52" i="11"/>
  <c r="K52" i="11" s="1"/>
  <c r="H52" i="11"/>
  <c r="I52" i="11" s="1"/>
  <c r="I127" i="14"/>
  <c r="K127" i="14" s="1"/>
  <c r="IL388" i="14" s="1"/>
  <c r="H128" i="14"/>
  <c r="I652" i="14"/>
  <c r="F128" i="14"/>
  <c r="H653" i="14"/>
  <c r="G653" i="14"/>
  <c r="C131" i="14"/>
  <c r="D130" i="14"/>
  <c r="E129" i="14"/>
  <c r="F129" i="14" s="1"/>
  <c r="H129" i="14"/>
  <c r="N654" i="14"/>
  <c r="A655" i="14"/>
  <c r="C656" i="14"/>
  <c r="D655" i="14"/>
  <c r="BL653" i="14"/>
  <c r="BD653" i="14"/>
  <c r="AV653" i="14"/>
  <c r="AN653" i="14"/>
  <c r="AF653" i="14"/>
  <c r="X653" i="14"/>
  <c r="P653" i="14"/>
  <c r="BK653" i="14"/>
  <c r="BC653" i="14"/>
  <c r="AU653" i="14"/>
  <c r="AM653" i="14"/>
  <c r="AE653" i="14"/>
  <c r="W653" i="14"/>
  <c r="O653" i="14"/>
  <c r="BJ653" i="14"/>
  <c r="BB653" i="14"/>
  <c r="AT653" i="14"/>
  <c r="AL653" i="14"/>
  <c r="AD653" i="14"/>
  <c r="V653" i="14"/>
  <c r="BI653" i="14"/>
  <c r="BA653" i="14"/>
  <c r="AS653" i="14"/>
  <c r="AK653" i="14"/>
  <c r="AC653" i="14"/>
  <c r="U653" i="14"/>
  <c r="M653" i="14"/>
  <c r="BH653" i="14"/>
  <c r="AZ653" i="14"/>
  <c r="AR653" i="14"/>
  <c r="AJ653" i="14"/>
  <c r="AB653" i="14"/>
  <c r="T653" i="14"/>
  <c r="BG653" i="14"/>
  <c r="AY653" i="14"/>
  <c r="AQ653" i="14"/>
  <c r="AI653" i="14"/>
  <c r="AA653" i="14"/>
  <c r="S653" i="14"/>
  <c r="BF653" i="14"/>
  <c r="AX653" i="14"/>
  <c r="AP653" i="14"/>
  <c r="AH653" i="14"/>
  <c r="Z653" i="14"/>
  <c r="R653" i="14"/>
  <c r="BE653" i="14"/>
  <c r="AW653" i="14"/>
  <c r="AO653" i="14"/>
  <c r="AG653" i="14"/>
  <c r="Y653" i="14"/>
  <c r="Q653" i="14"/>
  <c r="E654" i="14"/>
  <c r="H654" i="14" s="1"/>
  <c r="E53" i="11"/>
  <c r="F53" i="11" s="1"/>
  <c r="D54" i="11"/>
  <c r="G54" i="11" s="1"/>
  <c r="B294" i="2"/>
  <c r="E285" i="2"/>
  <c r="F285" i="2" s="1"/>
  <c r="E286" i="2"/>
  <c r="F286" i="2" s="1"/>
  <c r="B285" i="2"/>
  <c r="M325" i="2" l="1"/>
  <c r="K325" i="2"/>
  <c r="N325" i="2" s="1"/>
  <c r="L325" i="2"/>
  <c r="K286" i="2"/>
  <c r="L286" i="2" s="1"/>
  <c r="N286" i="2" s="1"/>
  <c r="K364" i="2"/>
  <c r="L364" i="2" s="1"/>
  <c r="M324" i="2"/>
  <c r="L324" i="2"/>
  <c r="K324" i="2"/>
  <c r="N324" i="2" s="1"/>
  <c r="K363" i="2"/>
  <c r="L363" i="2" s="1"/>
  <c r="K285" i="2"/>
  <c r="L285" i="2" s="1"/>
  <c r="J53" i="11"/>
  <c r="K53" i="11" s="1"/>
  <c r="H53" i="11"/>
  <c r="I53" i="11" s="1"/>
  <c r="BL388" i="14"/>
  <c r="BA388" i="14"/>
  <c r="CX388" i="14"/>
  <c r="HH388" i="14"/>
  <c r="AF388" i="14"/>
  <c r="CH388" i="14"/>
  <c r="GM388" i="14"/>
  <c r="FG388" i="14"/>
  <c r="BV388" i="14"/>
  <c r="CJ388" i="14"/>
  <c r="FK388" i="14"/>
  <c r="GC388" i="14"/>
  <c r="BR388" i="14"/>
  <c r="CE388" i="14"/>
  <c r="BW388" i="14"/>
  <c r="BB388" i="14"/>
  <c r="HY388" i="14"/>
  <c r="BH388" i="14"/>
  <c r="EV388" i="14"/>
  <c r="AT388" i="14"/>
  <c r="HO388" i="14"/>
  <c r="AW388" i="14"/>
  <c r="EK388" i="14"/>
  <c r="AL388" i="14"/>
  <c r="HD388" i="14"/>
  <c r="AM388" i="14"/>
  <c r="EA388" i="14"/>
  <c r="AD388" i="14"/>
  <c r="GS388" i="14"/>
  <c r="AB388" i="14"/>
  <c r="DP388" i="14"/>
  <c r="V388" i="14"/>
  <c r="GI388" i="14"/>
  <c r="Q388" i="14"/>
  <c r="DE388" i="14"/>
  <c r="FY388" i="14"/>
  <c r="FP388" i="14"/>
  <c r="G388" i="14"/>
  <c r="FD388" i="14"/>
  <c r="CS388" i="14"/>
  <c r="GE388" i="14"/>
  <c r="FU388" i="14"/>
  <c r="IW388" i="14"/>
  <c r="IK388" i="14"/>
  <c r="IQ388" i="14"/>
  <c r="L388" i="14"/>
  <c r="CW388" i="14"/>
  <c r="EO388" i="14"/>
  <c r="DF388" i="14"/>
  <c r="HS388" i="14"/>
  <c r="DT388" i="14"/>
  <c r="DI388" i="14"/>
  <c r="CY388" i="14"/>
  <c r="FC388" i="14"/>
  <c r="IH388" i="14"/>
  <c r="ER388" i="14"/>
  <c r="IF388" i="14"/>
  <c r="BO388" i="14"/>
  <c r="HZ388" i="14"/>
  <c r="EG388" i="14"/>
  <c r="HU388" i="14"/>
  <c r="BD388" i="14"/>
  <c r="HR388" i="14"/>
  <c r="DW388" i="14"/>
  <c r="HK388" i="14"/>
  <c r="AS388" i="14"/>
  <c r="HJ388" i="14"/>
  <c r="DL388" i="14"/>
  <c r="GZ388" i="14"/>
  <c r="AI388" i="14"/>
  <c r="HB388" i="14"/>
  <c r="DA388" i="14"/>
  <c r="GO388" i="14"/>
  <c r="X388" i="14"/>
  <c r="IJ388" i="14"/>
  <c r="GP388" i="14"/>
  <c r="CB388" i="14"/>
  <c r="FM388" i="14"/>
  <c r="ED388" i="14"/>
  <c r="IO388" i="14"/>
  <c r="IZ388" i="14"/>
  <c r="BZ388" i="14"/>
  <c r="I388" i="14"/>
  <c r="O388" i="14"/>
  <c r="GL388" i="14"/>
  <c r="K388" i="14"/>
  <c r="DN388" i="14"/>
  <c r="IC388" i="14"/>
  <c r="EE388" i="14"/>
  <c r="AQ388" i="14"/>
  <c r="CP388" i="14"/>
  <c r="GW388" i="14"/>
  <c r="U388" i="14"/>
  <c r="DZ388" i="14"/>
  <c r="IR388" i="14"/>
  <c r="FL388" i="14"/>
  <c r="FV388" i="14"/>
  <c r="BK388" i="14"/>
  <c r="EY388" i="14"/>
  <c r="IB388" i="14"/>
  <c r="FN388" i="14"/>
  <c r="AZ388" i="14"/>
  <c r="EN388" i="14"/>
  <c r="HQ388" i="14"/>
  <c r="FF388" i="14"/>
  <c r="AO388" i="14"/>
  <c r="EC388" i="14"/>
  <c r="HG388" i="14"/>
  <c r="EX388" i="14"/>
  <c r="AE388" i="14"/>
  <c r="DS388" i="14"/>
  <c r="GV388" i="14"/>
  <c r="EP388" i="14"/>
  <c r="T388" i="14"/>
  <c r="DH388" i="14"/>
  <c r="GK388" i="14"/>
  <c r="IS388" i="14"/>
  <c r="N388" i="14"/>
  <c r="CK388" i="14"/>
  <c r="FW388" i="14"/>
  <c r="GT388" i="14"/>
  <c r="IY388" i="14"/>
  <c r="BY388" i="14"/>
  <c r="IV388" i="14"/>
  <c r="CC388" i="14"/>
  <c r="CI388" i="14"/>
  <c r="BT388" i="14"/>
  <c r="IN388" i="14"/>
  <c r="DJ388" i="14"/>
  <c r="HX388" i="14"/>
  <c r="BQ388" i="14"/>
  <c r="EU388" i="14"/>
  <c r="DB388" i="14"/>
  <c r="HM388" i="14"/>
  <c r="BG388" i="14"/>
  <c r="EJ388" i="14"/>
  <c r="CT388" i="14"/>
  <c r="HC388" i="14"/>
  <c r="AV388" i="14"/>
  <c r="DY388" i="14"/>
  <c r="CL388" i="14"/>
  <c r="GR388" i="14"/>
  <c r="AK388" i="14"/>
  <c r="DO388" i="14"/>
  <c r="CD388" i="14"/>
  <c r="GG388" i="14"/>
  <c r="AA388" i="14"/>
  <c r="DD388" i="14"/>
  <c r="H388" i="14"/>
  <c r="DR388" i="14"/>
  <c r="CU388" i="14"/>
  <c r="IG388" i="14"/>
  <c r="BF388" i="14"/>
  <c r="M388" i="14"/>
  <c r="DV388" i="14"/>
  <c r="BU388" i="14"/>
  <c r="FH388" i="14"/>
  <c r="JB388" i="14"/>
  <c r="GD388" i="14"/>
  <c r="IU388" i="14"/>
  <c r="AX388" i="14"/>
  <c r="EQ388" i="14"/>
  <c r="IE388" i="14"/>
  <c r="BM388" i="14"/>
  <c r="AP388" i="14"/>
  <c r="EF388" i="14"/>
  <c r="HT388" i="14"/>
  <c r="BC388" i="14"/>
  <c r="AH388" i="14"/>
  <c r="DU388" i="14"/>
  <c r="HI388" i="14"/>
  <c r="AR388" i="14"/>
  <c r="Z388" i="14"/>
  <c r="DK388" i="14"/>
  <c r="GY388" i="14"/>
  <c r="AG388" i="14"/>
  <c r="R388" i="14"/>
  <c r="CZ388" i="14"/>
  <c r="GN388" i="14"/>
  <c r="W388" i="14"/>
  <c r="BS388" i="14"/>
  <c r="FO388" i="14"/>
  <c r="FE388" i="14"/>
  <c r="JA388" i="14"/>
  <c r="CG388" i="14"/>
  <c r="BX388" i="14"/>
  <c r="J388" i="14"/>
  <c r="CN388" i="14"/>
  <c r="GA388" i="14"/>
  <c r="CO388" i="14"/>
  <c r="FT388" i="14"/>
  <c r="GB388" i="14"/>
  <c r="I128" i="14"/>
  <c r="K128" i="14" s="1"/>
  <c r="HK389" i="14" s="1"/>
  <c r="IA388" i="14"/>
  <c r="BI388" i="14"/>
  <c r="EW388" i="14"/>
  <c r="ID388" i="14"/>
  <c r="HP388" i="14"/>
  <c r="AY388" i="14"/>
  <c r="EM388" i="14"/>
  <c r="HV388" i="14"/>
  <c r="HE388" i="14"/>
  <c r="AN388" i="14"/>
  <c r="EB388" i="14"/>
  <c r="HN388" i="14"/>
  <c r="GU388" i="14"/>
  <c r="AC388" i="14"/>
  <c r="DQ388" i="14"/>
  <c r="HF388" i="14"/>
  <c r="GJ388" i="14"/>
  <c r="S388" i="14"/>
  <c r="DG388" i="14"/>
  <c r="GX388" i="14"/>
  <c r="CM388" i="14"/>
  <c r="FX388" i="14"/>
  <c r="GH388" i="14"/>
  <c r="P388" i="14"/>
  <c r="CQ388" i="14"/>
  <c r="EL388" i="14"/>
  <c r="CF388" i="14"/>
  <c r="FS388" i="14"/>
  <c r="IP388" i="14"/>
  <c r="FQ388" i="14"/>
  <c r="EH388" i="14"/>
  <c r="FZ388" i="14"/>
  <c r="ES388" i="14"/>
  <c r="HW388" i="14"/>
  <c r="BP388" i="14"/>
  <c r="FR388" i="14"/>
  <c r="EI388" i="14"/>
  <c r="HL388" i="14"/>
  <c r="BE388" i="14"/>
  <c r="FJ388" i="14"/>
  <c r="DX388" i="14"/>
  <c r="HA388" i="14"/>
  <c r="AU388" i="14"/>
  <c r="FB388" i="14"/>
  <c r="DM388" i="14"/>
  <c r="GQ388" i="14"/>
  <c r="AJ388" i="14"/>
  <c r="ET388" i="14"/>
  <c r="DC388" i="14"/>
  <c r="GF388" i="14"/>
  <c r="Y388" i="14"/>
  <c r="BJ388" i="14"/>
  <c r="CV388" i="14"/>
  <c r="II388" i="14"/>
  <c r="IX388" i="14"/>
  <c r="CA388" i="14"/>
  <c r="FA388" i="14"/>
  <c r="BN388" i="14"/>
  <c r="EZ388" i="14"/>
  <c r="IM388" i="14"/>
  <c r="CR388" i="14"/>
  <c r="IT388" i="14"/>
  <c r="FI388" i="14"/>
  <c r="G654" i="14"/>
  <c r="G129" i="14"/>
  <c r="I129" i="14" s="1"/>
  <c r="K129" i="14" s="1"/>
  <c r="I653" i="14"/>
  <c r="F654" i="14"/>
  <c r="C657" i="14"/>
  <c r="D656" i="14"/>
  <c r="A656" i="14"/>
  <c r="N655" i="14"/>
  <c r="E130" i="14"/>
  <c r="F130" i="14" s="1"/>
  <c r="BL654" i="14"/>
  <c r="BD654" i="14"/>
  <c r="AV654" i="14"/>
  <c r="AN654" i="14"/>
  <c r="AF654" i="14"/>
  <c r="X654" i="14"/>
  <c r="P654" i="14"/>
  <c r="BK654" i="14"/>
  <c r="BC654" i="14"/>
  <c r="AU654" i="14"/>
  <c r="AM654" i="14"/>
  <c r="AE654" i="14"/>
  <c r="W654" i="14"/>
  <c r="O654" i="14"/>
  <c r="BJ654" i="14"/>
  <c r="BB654" i="14"/>
  <c r="AT654" i="14"/>
  <c r="AL654" i="14"/>
  <c r="AD654" i="14"/>
  <c r="V654" i="14"/>
  <c r="BI654" i="14"/>
  <c r="BA654" i="14"/>
  <c r="AS654" i="14"/>
  <c r="AK654" i="14"/>
  <c r="AC654" i="14"/>
  <c r="U654" i="14"/>
  <c r="M654" i="14"/>
  <c r="BH654" i="14"/>
  <c r="AZ654" i="14"/>
  <c r="AR654" i="14"/>
  <c r="AJ654" i="14"/>
  <c r="AB654" i="14"/>
  <c r="T654" i="14"/>
  <c r="BG654" i="14"/>
  <c r="AY654" i="14"/>
  <c r="AQ654" i="14"/>
  <c r="AI654" i="14"/>
  <c r="AA654" i="14"/>
  <c r="S654" i="14"/>
  <c r="BF654" i="14"/>
  <c r="AX654" i="14"/>
  <c r="AP654" i="14"/>
  <c r="AH654" i="14"/>
  <c r="Z654" i="14"/>
  <c r="R654" i="14"/>
  <c r="BE654" i="14"/>
  <c r="AW654" i="14"/>
  <c r="AO654" i="14"/>
  <c r="AG654" i="14"/>
  <c r="Y654" i="14"/>
  <c r="Q654" i="14"/>
  <c r="D131" i="14"/>
  <c r="C132" i="14"/>
  <c r="E655" i="14"/>
  <c r="G655" i="14" s="1"/>
  <c r="D55" i="11"/>
  <c r="G55" i="11" s="1"/>
  <c r="E54" i="11"/>
  <c r="F54" i="11" s="1"/>
  <c r="M286" i="2"/>
  <c r="J54" i="11" l="1"/>
  <c r="K54" i="11" s="1"/>
  <c r="H54" i="11"/>
  <c r="I54" i="11" s="1"/>
  <c r="M364" i="2"/>
  <c r="N364" i="2"/>
  <c r="M285" i="2"/>
  <c r="N285" i="2"/>
  <c r="P325" i="2"/>
  <c r="O325" i="2"/>
  <c r="M363" i="2"/>
  <c r="N363" i="2"/>
  <c r="O324" i="2"/>
  <c r="P324" i="2"/>
  <c r="JB389" i="14"/>
  <c r="IT389" i="14"/>
  <c r="IW389" i="14"/>
  <c r="Z389" i="14"/>
  <c r="CO389" i="14"/>
  <c r="CE389" i="14"/>
  <c r="J389" i="14"/>
  <c r="M389" i="14"/>
  <c r="AV389" i="14"/>
  <c r="CZ389" i="14"/>
  <c r="CU389" i="14"/>
  <c r="DM389" i="14"/>
  <c r="DP389" i="14"/>
  <c r="EC389" i="14"/>
  <c r="G389" i="14"/>
  <c r="HC389" i="14"/>
  <c r="FX389" i="14"/>
  <c r="DZ389" i="14"/>
  <c r="FT389" i="14"/>
  <c r="HS389" i="14"/>
  <c r="EB389" i="14"/>
  <c r="HO389" i="14"/>
  <c r="O389" i="14"/>
  <c r="DN389" i="14"/>
  <c r="DX389" i="14"/>
  <c r="T389" i="14"/>
  <c r="L389" i="14"/>
  <c r="GW389" i="14"/>
  <c r="AW389" i="14"/>
  <c r="EE389" i="14"/>
  <c r="AD389" i="14"/>
  <c r="V389" i="14"/>
  <c r="HH389" i="14"/>
  <c r="CN389" i="14"/>
  <c r="EM389" i="14"/>
  <c r="FM389" i="14"/>
  <c r="DD389" i="14"/>
  <c r="DF389" i="14"/>
  <c r="HL389" i="14"/>
  <c r="GY389" i="14"/>
  <c r="CR389" i="14"/>
  <c r="X389" i="14"/>
  <c r="CW389" i="14"/>
  <c r="EI389" i="14"/>
  <c r="CF389" i="14"/>
  <c r="AR389" i="14"/>
  <c r="AT389" i="14"/>
  <c r="DI389" i="14"/>
  <c r="GG389" i="14"/>
  <c r="FC389" i="14"/>
  <c r="CP389" i="14"/>
  <c r="DB389" i="14"/>
  <c r="CH389" i="14"/>
  <c r="AH389" i="14"/>
  <c r="CK389" i="14"/>
  <c r="DH389" i="14"/>
  <c r="ED389" i="14"/>
  <c r="HB389" i="14"/>
  <c r="GI389" i="14"/>
  <c r="EQ389" i="14"/>
  <c r="GS389" i="14"/>
  <c r="FQ389" i="14"/>
  <c r="Q389" i="14"/>
  <c r="AE389" i="14"/>
  <c r="AI389" i="14"/>
  <c r="FY389" i="14"/>
  <c r="GK389" i="14"/>
  <c r="GC389" i="14"/>
  <c r="R389" i="14"/>
  <c r="HD389" i="14"/>
  <c r="GJ389" i="14"/>
  <c r="GV389" i="14"/>
  <c r="GB389" i="14"/>
  <c r="GN389" i="14"/>
  <c r="AB389" i="14"/>
  <c r="AN389" i="14"/>
  <c r="BK389" i="14"/>
  <c r="BO389" i="14"/>
  <c r="DA389" i="14"/>
  <c r="AF389" i="14"/>
  <c r="HE389" i="14"/>
  <c r="DY389" i="14"/>
  <c r="CJ389" i="14"/>
  <c r="N389" i="14"/>
  <c r="HI389" i="14"/>
  <c r="GO389" i="14"/>
  <c r="GF389" i="14"/>
  <c r="DU389" i="14"/>
  <c r="CA389" i="14"/>
  <c r="K389" i="14"/>
  <c r="FG389" i="14"/>
  <c r="DL389" i="14"/>
  <c r="AP389" i="14"/>
  <c r="IV389" i="14"/>
  <c r="FP389" i="14"/>
  <c r="CT389" i="14"/>
  <c r="Y389" i="14"/>
  <c r="IZ389" i="14"/>
  <c r="HJ389" i="14"/>
  <c r="GP389" i="14"/>
  <c r="FL389" i="14"/>
  <c r="CQ389" i="14"/>
  <c r="S389" i="14"/>
  <c r="GM389" i="14"/>
  <c r="I389" i="14"/>
  <c r="DV389" i="14"/>
  <c r="U389" i="14"/>
  <c r="FN389" i="14"/>
  <c r="AG389" i="14"/>
  <c r="FZ389" i="14"/>
  <c r="AS389" i="14"/>
  <c r="GL389" i="14"/>
  <c r="CV389" i="14"/>
  <c r="P389" i="14"/>
  <c r="GD389" i="14"/>
  <c r="CX389" i="14"/>
  <c r="H389" i="14"/>
  <c r="FV389" i="14"/>
  <c r="BS389" i="14"/>
  <c r="GQ389" i="14"/>
  <c r="BW389" i="14"/>
  <c r="GU389" i="14"/>
  <c r="AO389" i="14"/>
  <c r="GH389" i="14"/>
  <c r="CG389" i="14"/>
  <c r="GT389" i="14"/>
  <c r="CS389" i="14"/>
  <c r="HF389" i="14"/>
  <c r="DE389" i="14"/>
  <c r="IX389" i="14"/>
  <c r="FR389" i="14"/>
  <c r="CL389" i="14"/>
  <c r="JA389" i="14"/>
  <c r="FU389" i="14"/>
  <c r="CD389" i="14"/>
  <c r="IS389" i="14"/>
  <c r="DW389" i="14"/>
  <c r="IU389" i="14"/>
  <c r="EA389" i="14"/>
  <c r="IY389" i="14"/>
  <c r="AZ389" i="14"/>
  <c r="EG389" i="14"/>
  <c r="HN389" i="14"/>
  <c r="BA389" i="14"/>
  <c r="EH389" i="14"/>
  <c r="HP389" i="14"/>
  <c r="BB389" i="14"/>
  <c r="EJ389" i="14"/>
  <c r="HQ389" i="14"/>
  <c r="BD389" i="14"/>
  <c r="EK389" i="14"/>
  <c r="HR389" i="14"/>
  <c r="BE389" i="14"/>
  <c r="EL389" i="14"/>
  <c r="HT389" i="14"/>
  <c r="BF389" i="14"/>
  <c r="EN389" i="14"/>
  <c r="HU389" i="14"/>
  <c r="BH389" i="14"/>
  <c r="EO389" i="14"/>
  <c r="HV389" i="14"/>
  <c r="AX389" i="14"/>
  <c r="EF389" i="14"/>
  <c r="HM389" i="14"/>
  <c r="AM389" i="14"/>
  <c r="CY389" i="14"/>
  <c r="FK389" i="14"/>
  <c r="HW389" i="14"/>
  <c r="AQ389" i="14"/>
  <c r="DC389" i="14"/>
  <c r="FO389" i="14"/>
  <c r="IA389" i="14"/>
  <c r="BJ389" i="14"/>
  <c r="ER389" i="14"/>
  <c r="HY389" i="14"/>
  <c r="BL389" i="14"/>
  <c r="ES389" i="14"/>
  <c r="HZ389" i="14"/>
  <c r="BM389" i="14"/>
  <c r="ET389" i="14"/>
  <c r="IB389" i="14"/>
  <c r="BN389" i="14"/>
  <c r="EV389" i="14"/>
  <c r="IC389" i="14"/>
  <c r="BP389" i="14"/>
  <c r="EW389" i="14"/>
  <c r="ID389" i="14"/>
  <c r="BQ389" i="14"/>
  <c r="EX389" i="14"/>
  <c r="IF389" i="14"/>
  <c r="BR389" i="14"/>
  <c r="EZ389" i="14"/>
  <c r="IG389" i="14"/>
  <c r="BI389" i="14"/>
  <c r="EP389" i="14"/>
  <c r="HX389" i="14"/>
  <c r="AU389" i="14"/>
  <c r="DG389" i="14"/>
  <c r="FS389" i="14"/>
  <c r="IE389" i="14"/>
  <c r="AY389" i="14"/>
  <c r="DK389" i="14"/>
  <c r="FW389" i="14"/>
  <c r="II389" i="14"/>
  <c r="BU389" i="14"/>
  <c r="FB389" i="14"/>
  <c r="IJ389" i="14"/>
  <c r="BV389" i="14"/>
  <c r="FD389" i="14"/>
  <c r="IK389" i="14"/>
  <c r="BX389" i="14"/>
  <c r="FE389" i="14"/>
  <c r="IL389" i="14"/>
  <c r="BY389" i="14"/>
  <c r="FF389" i="14"/>
  <c r="IN389" i="14"/>
  <c r="BZ389" i="14"/>
  <c r="FH389" i="14"/>
  <c r="IO389" i="14"/>
  <c r="CB389" i="14"/>
  <c r="FI389" i="14"/>
  <c r="IP389" i="14"/>
  <c r="CC389" i="14"/>
  <c r="FJ389" i="14"/>
  <c r="IR389" i="14"/>
  <c r="BT389" i="14"/>
  <c r="FA389" i="14"/>
  <c r="IH389" i="14"/>
  <c r="BC389" i="14"/>
  <c r="DO389" i="14"/>
  <c r="GA389" i="14"/>
  <c r="IM389" i="14"/>
  <c r="BG389" i="14"/>
  <c r="DS389" i="14"/>
  <c r="GE389" i="14"/>
  <c r="IQ389" i="14"/>
  <c r="AJ389" i="14"/>
  <c r="DQ389" i="14"/>
  <c r="GX389" i="14"/>
  <c r="AK389" i="14"/>
  <c r="DR389" i="14"/>
  <c r="GZ389" i="14"/>
  <c r="AL389" i="14"/>
  <c r="DT389" i="14"/>
  <c r="HA389" i="14"/>
  <c r="AC389" i="14"/>
  <c r="DJ389" i="14"/>
  <c r="GR389" i="14"/>
  <c r="W389" i="14"/>
  <c r="CI389" i="14"/>
  <c r="EU389" i="14"/>
  <c r="HG389" i="14"/>
  <c r="AA389" i="14"/>
  <c r="CM389" i="14"/>
  <c r="EY389" i="14"/>
  <c r="I654" i="14"/>
  <c r="IX390" i="14"/>
  <c r="IP390" i="14"/>
  <c r="IH390" i="14"/>
  <c r="HZ390" i="14"/>
  <c r="HR390" i="14"/>
  <c r="HJ390" i="14"/>
  <c r="HB390" i="14"/>
  <c r="GT390" i="14"/>
  <c r="GL390" i="14"/>
  <c r="GD390" i="14"/>
  <c r="FV390" i="14"/>
  <c r="FN390" i="14"/>
  <c r="FF390" i="14"/>
  <c r="IV390" i="14"/>
  <c r="IN390" i="14"/>
  <c r="IF390" i="14"/>
  <c r="HX390" i="14"/>
  <c r="HP390" i="14"/>
  <c r="HH390" i="14"/>
  <c r="GZ390" i="14"/>
  <c r="GR390" i="14"/>
  <c r="GJ390" i="14"/>
  <c r="GB390" i="14"/>
  <c r="FT390" i="14"/>
  <c r="FL390" i="14"/>
  <c r="FD390" i="14"/>
  <c r="EV390" i="14"/>
  <c r="EN390" i="14"/>
  <c r="EF390" i="14"/>
  <c r="DX390" i="14"/>
  <c r="DP390" i="14"/>
  <c r="DH390" i="14"/>
  <c r="CZ390" i="14"/>
  <c r="CR390" i="14"/>
  <c r="CJ390" i="14"/>
  <c r="CB390" i="14"/>
  <c r="BT390" i="14"/>
  <c r="BL390" i="14"/>
  <c r="BD390" i="14"/>
  <c r="AV390" i="14"/>
  <c r="AN390" i="14"/>
  <c r="AF390" i="14"/>
  <c r="X390" i="14"/>
  <c r="P390" i="14"/>
  <c r="H390" i="14"/>
  <c r="JA390" i="14"/>
  <c r="IS390" i="14"/>
  <c r="IK390" i="14"/>
  <c r="IC390" i="14"/>
  <c r="HU390" i="14"/>
  <c r="HM390" i="14"/>
  <c r="HE390" i="14"/>
  <c r="GW390" i="14"/>
  <c r="IZ390" i="14"/>
  <c r="IR390" i="14"/>
  <c r="IJ390" i="14"/>
  <c r="IB390" i="14"/>
  <c r="HT390" i="14"/>
  <c r="HL390" i="14"/>
  <c r="HD390" i="14"/>
  <c r="GV390" i="14"/>
  <c r="GN390" i="14"/>
  <c r="GF390" i="14"/>
  <c r="FX390" i="14"/>
  <c r="FP390" i="14"/>
  <c r="FH390" i="14"/>
  <c r="EZ390" i="14"/>
  <c r="ER390" i="14"/>
  <c r="EJ390" i="14"/>
  <c r="EB390" i="14"/>
  <c r="DT390" i="14"/>
  <c r="DL390" i="14"/>
  <c r="DD390" i="14"/>
  <c r="CV390" i="14"/>
  <c r="CN390" i="14"/>
  <c r="CF390" i="14"/>
  <c r="BX390" i="14"/>
  <c r="BP390" i="14"/>
  <c r="BH390" i="14"/>
  <c r="AZ390" i="14"/>
  <c r="AR390" i="14"/>
  <c r="AJ390" i="14"/>
  <c r="AB390" i="14"/>
  <c r="T390" i="14"/>
  <c r="L390" i="14"/>
  <c r="IT390" i="14"/>
  <c r="ID390" i="14"/>
  <c r="HN390" i="14"/>
  <c r="GX390" i="14"/>
  <c r="GI390" i="14"/>
  <c r="FW390" i="14"/>
  <c r="FJ390" i="14"/>
  <c r="EX390" i="14"/>
  <c r="EM390" i="14"/>
  <c r="EC390" i="14"/>
  <c r="DR390" i="14"/>
  <c r="DG390" i="14"/>
  <c r="CW390" i="14"/>
  <c r="CL390" i="14"/>
  <c r="CA390" i="14"/>
  <c r="BQ390" i="14"/>
  <c r="BF390" i="14"/>
  <c r="AU390" i="14"/>
  <c r="AK390" i="14"/>
  <c r="Z390" i="14"/>
  <c r="O390" i="14"/>
  <c r="IQ390" i="14"/>
  <c r="IA390" i="14"/>
  <c r="HK390" i="14"/>
  <c r="GU390" i="14"/>
  <c r="GH390" i="14"/>
  <c r="FU390" i="14"/>
  <c r="FI390" i="14"/>
  <c r="EW390" i="14"/>
  <c r="EL390" i="14"/>
  <c r="EA390" i="14"/>
  <c r="DQ390" i="14"/>
  <c r="DF390" i="14"/>
  <c r="CU390" i="14"/>
  <c r="CK390" i="14"/>
  <c r="BZ390" i="14"/>
  <c r="BO390" i="14"/>
  <c r="BE390" i="14"/>
  <c r="AT390" i="14"/>
  <c r="AI390" i="14"/>
  <c r="Y390" i="14"/>
  <c r="N390" i="14"/>
  <c r="IO390" i="14"/>
  <c r="HY390" i="14"/>
  <c r="HI390" i="14"/>
  <c r="GS390" i="14"/>
  <c r="GG390" i="14"/>
  <c r="FS390" i="14"/>
  <c r="FG390" i="14"/>
  <c r="EU390" i="14"/>
  <c r="EK390" i="14"/>
  <c r="DZ390" i="14"/>
  <c r="DO390" i="14"/>
  <c r="DE390" i="14"/>
  <c r="CT390" i="14"/>
  <c r="CI390" i="14"/>
  <c r="BY390" i="14"/>
  <c r="BN390" i="14"/>
  <c r="BC390" i="14"/>
  <c r="AS390" i="14"/>
  <c r="AH390" i="14"/>
  <c r="W390" i="14"/>
  <c r="M390" i="14"/>
  <c r="IM390" i="14"/>
  <c r="HW390" i="14"/>
  <c r="HG390" i="14"/>
  <c r="GQ390" i="14"/>
  <c r="GE390" i="14"/>
  <c r="FR390" i="14"/>
  <c r="FE390" i="14"/>
  <c r="ET390" i="14"/>
  <c r="EI390" i="14"/>
  <c r="DY390" i="14"/>
  <c r="DN390" i="14"/>
  <c r="DC390" i="14"/>
  <c r="CS390" i="14"/>
  <c r="CH390" i="14"/>
  <c r="BW390" i="14"/>
  <c r="BM390" i="14"/>
  <c r="BB390" i="14"/>
  <c r="AQ390" i="14"/>
  <c r="AG390" i="14"/>
  <c r="V390" i="14"/>
  <c r="K390" i="14"/>
  <c r="JB390" i="14"/>
  <c r="IL390" i="14"/>
  <c r="HV390" i="14"/>
  <c r="HF390" i="14"/>
  <c r="GP390" i="14"/>
  <c r="GC390" i="14"/>
  <c r="FQ390" i="14"/>
  <c r="FC390" i="14"/>
  <c r="ES390" i="14"/>
  <c r="EH390" i="14"/>
  <c r="DW390" i="14"/>
  <c r="DM390" i="14"/>
  <c r="DB390" i="14"/>
  <c r="CQ390" i="14"/>
  <c r="CG390" i="14"/>
  <c r="BV390" i="14"/>
  <c r="BK390" i="14"/>
  <c r="BA390" i="14"/>
  <c r="AP390" i="14"/>
  <c r="AE390" i="14"/>
  <c r="U390" i="14"/>
  <c r="J390" i="14"/>
  <c r="IY390" i="14"/>
  <c r="II390" i="14"/>
  <c r="HS390" i="14"/>
  <c r="HC390" i="14"/>
  <c r="GO390" i="14"/>
  <c r="GA390" i="14"/>
  <c r="FO390" i="14"/>
  <c r="FB390" i="14"/>
  <c r="EQ390" i="14"/>
  <c r="EG390" i="14"/>
  <c r="DV390" i="14"/>
  <c r="DK390" i="14"/>
  <c r="DA390" i="14"/>
  <c r="CP390" i="14"/>
  <c r="CE390" i="14"/>
  <c r="BU390" i="14"/>
  <c r="BJ390" i="14"/>
  <c r="AY390" i="14"/>
  <c r="AO390" i="14"/>
  <c r="AD390" i="14"/>
  <c r="S390" i="14"/>
  <c r="I390" i="14"/>
  <c r="IW390" i="14"/>
  <c r="IG390" i="14"/>
  <c r="HQ390" i="14"/>
  <c r="HA390" i="14"/>
  <c r="GM390" i="14"/>
  <c r="FZ390" i="14"/>
  <c r="FM390" i="14"/>
  <c r="FA390" i="14"/>
  <c r="EP390" i="14"/>
  <c r="EE390" i="14"/>
  <c r="DU390" i="14"/>
  <c r="DJ390" i="14"/>
  <c r="CY390" i="14"/>
  <c r="CO390" i="14"/>
  <c r="CD390" i="14"/>
  <c r="BS390" i="14"/>
  <c r="BI390" i="14"/>
  <c r="AX390" i="14"/>
  <c r="AM390" i="14"/>
  <c r="AC390" i="14"/>
  <c r="R390" i="14"/>
  <c r="G390" i="14"/>
  <c r="IU390" i="14"/>
  <c r="IE390" i="14"/>
  <c r="HO390" i="14"/>
  <c r="GY390" i="14"/>
  <c r="GK390" i="14"/>
  <c r="FY390" i="14"/>
  <c r="FK390" i="14"/>
  <c r="EY390" i="14"/>
  <c r="EO390" i="14"/>
  <c r="ED390" i="14"/>
  <c r="DS390" i="14"/>
  <c r="DI390" i="14"/>
  <c r="CX390" i="14"/>
  <c r="CM390" i="14"/>
  <c r="CC390" i="14"/>
  <c r="BR390" i="14"/>
  <c r="BG390" i="14"/>
  <c r="AW390" i="14"/>
  <c r="AL390" i="14"/>
  <c r="AA390" i="14"/>
  <c r="Q390" i="14"/>
  <c r="H130" i="14"/>
  <c r="C133" i="14"/>
  <c r="D132" i="14"/>
  <c r="G130" i="14"/>
  <c r="F655" i="14"/>
  <c r="G131" i="14"/>
  <c r="E131" i="14"/>
  <c r="H131" i="14" s="1"/>
  <c r="BE655" i="14"/>
  <c r="BJ655" i="14"/>
  <c r="BB655" i="14"/>
  <c r="AT655" i="14"/>
  <c r="AL655" i="14"/>
  <c r="AD655" i="14"/>
  <c r="V655" i="14"/>
  <c r="BI655" i="14"/>
  <c r="BA655" i="14"/>
  <c r="BG655" i="14"/>
  <c r="AY655" i="14"/>
  <c r="BF655" i="14"/>
  <c r="BC655" i="14"/>
  <c r="AQ655" i="14"/>
  <c r="AH655" i="14"/>
  <c r="Y655" i="14"/>
  <c r="P655" i="14"/>
  <c r="AZ655" i="14"/>
  <c r="AP655" i="14"/>
  <c r="AG655" i="14"/>
  <c r="X655" i="14"/>
  <c r="O655" i="14"/>
  <c r="AX655" i="14"/>
  <c r="AO655" i="14"/>
  <c r="AF655" i="14"/>
  <c r="W655" i="14"/>
  <c r="AW655" i="14"/>
  <c r="AN655" i="14"/>
  <c r="AE655" i="14"/>
  <c r="U655" i="14"/>
  <c r="M655" i="14"/>
  <c r="BL655" i="14"/>
  <c r="AV655" i="14"/>
  <c r="AM655" i="14"/>
  <c r="AC655" i="14"/>
  <c r="T655" i="14"/>
  <c r="BK655" i="14"/>
  <c r="AU655" i="14"/>
  <c r="AK655" i="14"/>
  <c r="AB655" i="14"/>
  <c r="S655" i="14"/>
  <c r="BH655" i="14"/>
  <c r="AS655" i="14"/>
  <c r="AJ655" i="14"/>
  <c r="AA655" i="14"/>
  <c r="R655" i="14"/>
  <c r="BD655" i="14"/>
  <c r="AR655" i="14"/>
  <c r="AI655" i="14"/>
  <c r="Z655" i="14"/>
  <c r="Q655" i="14"/>
  <c r="H655" i="14"/>
  <c r="N656" i="14"/>
  <c r="A657" i="14"/>
  <c r="E656" i="14"/>
  <c r="F656" i="14" s="1"/>
  <c r="G656" i="14"/>
  <c r="H656" i="14"/>
  <c r="C658" i="14"/>
  <c r="D657" i="14"/>
  <c r="E55" i="11"/>
  <c r="F55" i="11" s="1"/>
  <c r="D56" i="11"/>
  <c r="G56" i="11" s="1"/>
  <c r="E287" i="2"/>
  <c r="F287" i="2" s="1"/>
  <c r="C18" i="4"/>
  <c r="C17" i="4"/>
  <c r="C46" i="1"/>
  <c r="C11" i="4"/>
  <c r="C12" i="4"/>
  <c r="C10" i="4"/>
  <c r="C9" i="4"/>
  <c r="C6" i="4"/>
  <c r="C5" i="4"/>
  <c r="C3" i="4"/>
  <c r="C4" i="4"/>
  <c r="F131" i="14" l="1"/>
  <c r="I131" i="14" s="1"/>
  <c r="K131" i="14" s="1"/>
  <c r="IZ392" i="14" s="1"/>
  <c r="M326" i="2"/>
  <c r="K365" i="2"/>
  <c r="L365" i="2" s="1"/>
  <c r="K326" i="2"/>
  <c r="N326" i="2" s="1"/>
  <c r="L326" i="2"/>
  <c r="K287" i="2"/>
  <c r="L287" i="2" s="1"/>
  <c r="N287" i="2" s="1"/>
  <c r="J55" i="11"/>
  <c r="K55" i="11" s="1"/>
  <c r="H55" i="11"/>
  <c r="I55" i="11" s="1"/>
  <c r="I130" i="14"/>
  <c r="K130" i="14" s="1"/>
  <c r="GQ391" i="14" s="1"/>
  <c r="N657" i="14"/>
  <c r="A658" i="14"/>
  <c r="BE656" i="14"/>
  <c r="AW656" i="14"/>
  <c r="AO656" i="14"/>
  <c r="AG656" i="14"/>
  <c r="Y656" i="14"/>
  <c r="Q656" i="14"/>
  <c r="BJ656" i="14"/>
  <c r="BB656" i="14"/>
  <c r="AT656" i="14"/>
  <c r="AL656" i="14"/>
  <c r="AD656" i="14"/>
  <c r="V656" i="14"/>
  <c r="BI656" i="14"/>
  <c r="BA656" i="14"/>
  <c r="AS656" i="14"/>
  <c r="AK656" i="14"/>
  <c r="AC656" i="14"/>
  <c r="U656" i="14"/>
  <c r="M656" i="14"/>
  <c r="BG656" i="14"/>
  <c r="AY656" i="14"/>
  <c r="AQ656" i="14"/>
  <c r="AI656" i="14"/>
  <c r="AA656" i="14"/>
  <c r="S656" i="14"/>
  <c r="BF656" i="14"/>
  <c r="AX656" i="14"/>
  <c r="AP656" i="14"/>
  <c r="AH656" i="14"/>
  <c r="Z656" i="14"/>
  <c r="R656" i="14"/>
  <c r="BC656" i="14"/>
  <c r="AF656" i="14"/>
  <c r="AZ656" i="14"/>
  <c r="AE656" i="14"/>
  <c r="AV656" i="14"/>
  <c r="AB656" i="14"/>
  <c r="AU656" i="14"/>
  <c r="X656" i="14"/>
  <c r="BL656" i="14"/>
  <c r="AR656" i="14"/>
  <c r="W656" i="14"/>
  <c r="BK656" i="14"/>
  <c r="AN656" i="14"/>
  <c r="T656" i="14"/>
  <c r="BH656" i="14"/>
  <c r="AM656" i="14"/>
  <c r="P656" i="14"/>
  <c r="BD656" i="14"/>
  <c r="AJ656" i="14"/>
  <c r="O656" i="14"/>
  <c r="E657" i="14"/>
  <c r="F657" i="14" s="1"/>
  <c r="G657" i="14"/>
  <c r="I655" i="14"/>
  <c r="C659" i="14"/>
  <c r="D658" i="14"/>
  <c r="I656" i="14"/>
  <c r="E132" i="14"/>
  <c r="F132" i="14" s="1"/>
  <c r="D133" i="14"/>
  <c r="C134" i="14"/>
  <c r="D57" i="11"/>
  <c r="G57" i="11" s="1"/>
  <c r="E56" i="11"/>
  <c r="F56" i="11" s="1"/>
  <c r="M287" i="2"/>
  <c r="E288" i="2"/>
  <c r="F288" i="2" s="1"/>
  <c r="C16" i="4"/>
  <c r="C7" i="4"/>
  <c r="B279" i="2"/>
  <c r="B278" i="2"/>
  <c r="B277" i="2"/>
  <c r="J56" i="11" l="1"/>
  <c r="K56" i="11" s="1"/>
  <c r="H56" i="11"/>
  <c r="I56" i="11" s="1"/>
  <c r="M327" i="2"/>
  <c r="K288" i="2"/>
  <c r="L288" i="2" s="1"/>
  <c r="N288" i="2" s="1"/>
  <c r="L327" i="2"/>
  <c r="K366" i="2"/>
  <c r="L366" i="2" s="1"/>
  <c r="K327" i="2"/>
  <c r="N327" i="2" s="1"/>
  <c r="P326" i="2"/>
  <c r="O326" i="2"/>
  <c r="N365" i="2"/>
  <c r="M365" i="2"/>
  <c r="BQ391" i="14"/>
  <c r="EZ391" i="14"/>
  <c r="EY391" i="14"/>
  <c r="JB391" i="14"/>
  <c r="BW391" i="14"/>
  <c r="EN391" i="14"/>
  <c r="Z391" i="14"/>
  <c r="S391" i="14"/>
  <c r="BE391" i="14"/>
  <c r="BK391" i="14"/>
  <c r="FX391" i="14"/>
  <c r="DQ391" i="14"/>
  <c r="EU391" i="14"/>
  <c r="BO392" i="14"/>
  <c r="IL391" i="14"/>
  <c r="HI391" i="14"/>
  <c r="AY392" i="14"/>
  <c r="M392" i="14"/>
  <c r="FB391" i="14"/>
  <c r="GD391" i="14"/>
  <c r="G392" i="14"/>
  <c r="T392" i="14"/>
  <c r="EJ391" i="14"/>
  <c r="GZ391" i="14"/>
  <c r="FA391" i="14"/>
  <c r="DN391" i="14"/>
  <c r="CX391" i="14"/>
  <c r="BR391" i="14"/>
  <c r="BG391" i="14"/>
  <c r="GB391" i="14"/>
  <c r="CK391" i="14"/>
  <c r="R391" i="14"/>
  <c r="IP391" i="14"/>
  <c r="EC391" i="14"/>
  <c r="DW391" i="14"/>
  <c r="V392" i="14"/>
  <c r="AR391" i="14"/>
  <c r="P391" i="14"/>
  <c r="HD391" i="14"/>
  <c r="IR391" i="14"/>
  <c r="FH391" i="14"/>
  <c r="HH391" i="14"/>
  <c r="EO391" i="14"/>
  <c r="BF391" i="14"/>
  <c r="GM391" i="14"/>
  <c r="GO391" i="14"/>
  <c r="GI391" i="14"/>
  <c r="O392" i="14"/>
  <c r="BH391" i="14"/>
  <c r="BL391" i="14"/>
  <c r="AZ391" i="14"/>
  <c r="H391" i="14"/>
  <c r="IZ391" i="14"/>
  <c r="IN391" i="14"/>
  <c r="EW391" i="14"/>
  <c r="CD391" i="14"/>
  <c r="HK391" i="14"/>
  <c r="HM391" i="14"/>
  <c r="HG391" i="14"/>
  <c r="P392" i="14"/>
  <c r="EI391" i="14"/>
  <c r="CB391" i="14"/>
  <c r="DC391" i="14"/>
  <c r="BT391" i="14"/>
  <c r="CJ391" i="14"/>
  <c r="Q391" i="14"/>
  <c r="GC391" i="14"/>
  <c r="DR391" i="14"/>
  <c r="IY391" i="14"/>
  <c r="JA391" i="14"/>
  <c r="IU391" i="14"/>
  <c r="AI392" i="14"/>
  <c r="J392" i="14"/>
  <c r="HV391" i="14"/>
  <c r="FR391" i="14"/>
  <c r="DV391" i="14"/>
  <c r="EB391" i="14"/>
  <c r="DP391" i="14"/>
  <c r="Y391" i="14"/>
  <c r="HA391" i="14"/>
  <c r="EP391" i="14"/>
  <c r="AC391" i="14"/>
  <c r="W391" i="14"/>
  <c r="BJ391" i="14"/>
  <c r="AI391" i="14"/>
  <c r="BB391" i="14"/>
  <c r="K391" i="14"/>
  <c r="EV391" i="14"/>
  <c r="CC391" i="14"/>
  <c r="IO391" i="14"/>
  <c r="HB391" i="14"/>
  <c r="CO391" i="14"/>
  <c r="CI391" i="14"/>
  <c r="AB391" i="14"/>
  <c r="GP391" i="14"/>
  <c r="CU391" i="14"/>
  <c r="AV391" i="14"/>
  <c r="ID391" i="14"/>
  <c r="ER391" i="14"/>
  <c r="CF391" i="14"/>
  <c r="AL391" i="14"/>
  <c r="HL391" i="14"/>
  <c r="DF391" i="14"/>
  <c r="AQ391" i="14"/>
  <c r="HT391" i="14"/>
  <c r="EF391" i="14"/>
  <c r="GR391" i="14"/>
  <c r="I391" i="14"/>
  <c r="BU391" i="14"/>
  <c r="EG391" i="14"/>
  <c r="GS391" i="14"/>
  <c r="J391" i="14"/>
  <c r="BV391" i="14"/>
  <c r="EH391" i="14"/>
  <c r="GT391" i="14"/>
  <c r="EQ391" i="14"/>
  <c r="HC391" i="14"/>
  <c r="U391" i="14"/>
  <c r="CG391" i="14"/>
  <c r="ES391" i="14"/>
  <c r="HE391" i="14"/>
  <c r="O391" i="14"/>
  <c r="CA391" i="14"/>
  <c r="EM391" i="14"/>
  <c r="GY391" i="14"/>
  <c r="S392" i="14"/>
  <c r="H392" i="14"/>
  <c r="CL391" i="14"/>
  <c r="EX391" i="14"/>
  <c r="HJ391" i="14"/>
  <c r="FG391" i="14"/>
  <c r="HS391" i="14"/>
  <c r="AK391" i="14"/>
  <c r="CW391" i="14"/>
  <c r="FI391" i="14"/>
  <c r="HU391" i="14"/>
  <c r="AE391" i="14"/>
  <c r="CQ391" i="14"/>
  <c r="FC391" i="14"/>
  <c r="HO391" i="14"/>
  <c r="BX391" i="14"/>
  <c r="N391" i="14"/>
  <c r="FP391" i="14"/>
  <c r="CV391" i="14"/>
  <c r="AY391" i="14"/>
  <c r="IJ391" i="14"/>
  <c r="ET391" i="14"/>
  <c r="CH391" i="14"/>
  <c r="X391" i="14"/>
  <c r="GH391" i="14"/>
  <c r="CN391" i="14"/>
  <c r="CR391" i="14"/>
  <c r="FD391" i="14"/>
  <c r="HP391" i="14"/>
  <c r="AG391" i="14"/>
  <c r="CS391" i="14"/>
  <c r="FE391" i="14"/>
  <c r="HQ391" i="14"/>
  <c r="AH391" i="14"/>
  <c r="CT391" i="14"/>
  <c r="FF391" i="14"/>
  <c r="HR391" i="14"/>
  <c r="FO391" i="14"/>
  <c r="IA391" i="14"/>
  <c r="AS391" i="14"/>
  <c r="DE391" i="14"/>
  <c r="FQ391" i="14"/>
  <c r="IC391" i="14"/>
  <c r="AM391" i="14"/>
  <c r="CY391" i="14"/>
  <c r="FK391" i="14"/>
  <c r="HW391" i="14"/>
  <c r="U392" i="14"/>
  <c r="R392" i="14"/>
  <c r="CP391" i="14"/>
  <c r="AD391" i="14"/>
  <c r="GV391" i="14"/>
  <c r="DS391" i="14"/>
  <c r="BO391" i="14"/>
  <c r="T391" i="14"/>
  <c r="FZ391" i="14"/>
  <c r="DD391" i="14"/>
  <c r="AN391" i="14"/>
  <c r="HN391" i="14"/>
  <c r="DK391" i="14"/>
  <c r="CZ391" i="14"/>
  <c r="FL391" i="14"/>
  <c r="HX391" i="14"/>
  <c r="AO391" i="14"/>
  <c r="DA391" i="14"/>
  <c r="FM391" i="14"/>
  <c r="HY391" i="14"/>
  <c r="AP391" i="14"/>
  <c r="DB391" i="14"/>
  <c r="FN391" i="14"/>
  <c r="HZ391" i="14"/>
  <c r="FW391" i="14"/>
  <c r="II391" i="14"/>
  <c r="BA391" i="14"/>
  <c r="DM391" i="14"/>
  <c r="FY391" i="14"/>
  <c r="IK391" i="14"/>
  <c r="AU391" i="14"/>
  <c r="DG391" i="14"/>
  <c r="FS391" i="14"/>
  <c r="IE391" i="14"/>
  <c r="N392" i="14"/>
  <c r="L392" i="14"/>
  <c r="DL391" i="14"/>
  <c r="AT391" i="14"/>
  <c r="IB391" i="14"/>
  <c r="EL391" i="14"/>
  <c r="CE391" i="14"/>
  <c r="AJ391" i="14"/>
  <c r="HF391" i="14"/>
  <c r="EA391" i="14"/>
  <c r="BD391" i="14"/>
  <c r="IT391" i="14"/>
  <c r="ED391" i="14"/>
  <c r="DH391" i="14"/>
  <c r="FT391" i="14"/>
  <c r="IF391" i="14"/>
  <c r="AW391" i="14"/>
  <c r="DI391" i="14"/>
  <c r="FU391" i="14"/>
  <c r="IG391" i="14"/>
  <c r="AX391" i="14"/>
  <c r="DJ391" i="14"/>
  <c r="FV391" i="14"/>
  <c r="IH391" i="14"/>
  <c r="GE391" i="14"/>
  <c r="IQ391" i="14"/>
  <c r="BI391" i="14"/>
  <c r="DU391" i="14"/>
  <c r="GG391" i="14"/>
  <c r="IS391" i="14"/>
  <c r="BC391" i="14"/>
  <c r="DO391" i="14"/>
  <c r="GA391" i="14"/>
  <c r="IM391" i="14"/>
  <c r="L391" i="14"/>
  <c r="FJ391" i="14"/>
  <c r="BZ391" i="14"/>
  <c r="AF391" i="14"/>
  <c r="GX391" i="14"/>
  <c r="DT391" i="14"/>
  <c r="BP391" i="14"/>
  <c r="V391" i="14"/>
  <c r="GF391" i="14"/>
  <c r="CM391" i="14"/>
  <c r="AA391" i="14"/>
  <c r="GN391" i="14"/>
  <c r="DX391" i="14"/>
  <c r="GJ391" i="14"/>
  <c r="IV391" i="14"/>
  <c r="BM391" i="14"/>
  <c r="DY391" i="14"/>
  <c r="GK391" i="14"/>
  <c r="IW391" i="14"/>
  <c r="BN391" i="14"/>
  <c r="DZ391" i="14"/>
  <c r="GL391" i="14"/>
  <c r="IX391" i="14"/>
  <c r="GU391" i="14"/>
  <c r="M391" i="14"/>
  <c r="BY391" i="14"/>
  <c r="EK391" i="14"/>
  <c r="GW391" i="14"/>
  <c r="G391" i="14"/>
  <c r="BS391" i="14"/>
  <c r="EE391" i="14"/>
  <c r="I392" i="14"/>
  <c r="Y392" i="14"/>
  <c r="BY392" i="14"/>
  <c r="BZ392" i="14"/>
  <c r="BS392" i="14"/>
  <c r="BT392" i="14"/>
  <c r="BV392" i="14"/>
  <c r="BX392" i="14"/>
  <c r="AO392" i="14"/>
  <c r="BE392" i="14"/>
  <c r="CG392" i="14"/>
  <c r="CH392" i="14"/>
  <c r="CA392" i="14"/>
  <c r="CB392" i="14"/>
  <c r="CD392" i="14"/>
  <c r="CF392" i="14"/>
  <c r="K392" i="14"/>
  <c r="AA392" i="14"/>
  <c r="EK392" i="14"/>
  <c r="EL392" i="14"/>
  <c r="EE392" i="14"/>
  <c r="EF392" i="14"/>
  <c r="EH392" i="14"/>
  <c r="EJ392" i="14"/>
  <c r="AQ392" i="14"/>
  <c r="BG392" i="14"/>
  <c r="ES392" i="14"/>
  <c r="ET392" i="14"/>
  <c r="EM392" i="14"/>
  <c r="EN392" i="14"/>
  <c r="EP392" i="14"/>
  <c r="ER392" i="14"/>
  <c r="Q392" i="14"/>
  <c r="AG392" i="14"/>
  <c r="GW392" i="14"/>
  <c r="GX392" i="14"/>
  <c r="GQ392" i="14"/>
  <c r="GR392" i="14"/>
  <c r="GT392" i="14"/>
  <c r="GV392" i="14"/>
  <c r="AW392" i="14"/>
  <c r="BM392" i="14"/>
  <c r="HE392" i="14"/>
  <c r="HF392" i="14"/>
  <c r="GY392" i="14"/>
  <c r="GZ392" i="14"/>
  <c r="HB392" i="14"/>
  <c r="HD392" i="14"/>
  <c r="CU392" i="14"/>
  <c r="BU392" i="14"/>
  <c r="BW392" i="14"/>
  <c r="CC392" i="14"/>
  <c r="CE392" i="14"/>
  <c r="CK392" i="14"/>
  <c r="CM392" i="14"/>
  <c r="CS392" i="14"/>
  <c r="AC392" i="14"/>
  <c r="CO392" i="14"/>
  <c r="FA392" i="14"/>
  <c r="HM392" i="14"/>
  <c r="AD392" i="14"/>
  <c r="CP392" i="14"/>
  <c r="FB392" i="14"/>
  <c r="HN392" i="14"/>
  <c r="W392" i="14"/>
  <c r="CI392" i="14"/>
  <c r="EU392" i="14"/>
  <c r="HG392" i="14"/>
  <c r="X392" i="14"/>
  <c r="CJ392" i="14"/>
  <c r="EV392" i="14"/>
  <c r="HH392" i="14"/>
  <c r="Z392" i="14"/>
  <c r="CL392" i="14"/>
  <c r="EX392" i="14"/>
  <c r="HJ392" i="14"/>
  <c r="AB392" i="14"/>
  <c r="CN392" i="14"/>
  <c r="EZ392" i="14"/>
  <c r="HL392" i="14"/>
  <c r="EA392" i="14"/>
  <c r="DA392" i="14"/>
  <c r="DC392" i="14"/>
  <c r="DI392" i="14"/>
  <c r="DK392" i="14"/>
  <c r="DQ392" i="14"/>
  <c r="DS392" i="14"/>
  <c r="DY392" i="14"/>
  <c r="AK392" i="14"/>
  <c r="CW392" i="14"/>
  <c r="FI392" i="14"/>
  <c r="HU392" i="14"/>
  <c r="AL392" i="14"/>
  <c r="CX392" i="14"/>
  <c r="FJ392" i="14"/>
  <c r="HV392" i="14"/>
  <c r="AE392" i="14"/>
  <c r="CQ392" i="14"/>
  <c r="FC392" i="14"/>
  <c r="HO392" i="14"/>
  <c r="AF392" i="14"/>
  <c r="CR392" i="14"/>
  <c r="FD392" i="14"/>
  <c r="HP392" i="14"/>
  <c r="AH392" i="14"/>
  <c r="CT392" i="14"/>
  <c r="FF392" i="14"/>
  <c r="HR392" i="14"/>
  <c r="AJ392" i="14"/>
  <c r="CV392" i="14"/>
  <c r="FH392" i="14"/>
  <c r="HT392" i="14"/>
  <c r="FG392" i="14"/>
  <c r="EG392" i="14"/>
  <c r="EI392" i="14"/>
  <c r="EO392" i="14"/>
  <c r="EQ392" i="14"/>
  <c r="EW392" i="14"/>
  <c r="EY392" i="14"/>
  <c r="FE392" i="14"/>
  <c r="AS392" i="14"/>
  <c r="DE392" i="14"/>
  <c r="FQ392" i="14"/>
  <c r="IC392" i="14"/>
  <c r="AT392" i="14"/>
  <c r="DF392" i="14"/>
  <c r="FR392" i="14"/>
  <c r="ID392" i="14"/>
  <c r="AM392" i="14"/>
  <c r="CY392" i="14"/>
  <c r="FK392" i="14"/>
  <c r="HW392" i="14"/>
  <c r="AN392" i="14"/>
  <c r="CZ392" i="14"/>
  <c r="FL392" i="14"/>
  <c r="HX392" i="14"/>
  <c r="AP392" i="14"/>
  <c r="DB392" i="14"/>
  <c r="FN392" i="14"/>
  <c r="HZ392" i="14"/>
  <c r="AR392" i="14"/>
  <c r="DD392" i="14"/>
  <c r="FP392" i="14"/>
  <c r="IB392" i="14"/>
  <c r="GM392" i="14"/>
  <c r="FM392" i="14"/>
  <c r="FO392" i="14"/>
  <c r="FU392" i="14"/>
  <c r="FW392" i="14"/>
  <c r="GC392" i="14"/>
  <c r="GE392" i="14"/>
  <c r="GK392" i="14"/>
  <c r="BA392" i="14"/>
  <c r="DM392" i="14"/>
  <c r="FY392" i="14"/>
  <c r="IK392" i="14"/>
  <c r="BB392" i="14"/>
  <c r="DN392" i="14"/>
  <c r="FZ392" i="14"/>
  <c r="IL392" i="14"/>
  <c r="AU392" i="14"/>
  <c r="DG392" i="14"/>
  <c r="FS392" i="14"/>
  <c r="IE392" i="14"/>
  <c r="AV392" i="14"/>
  <c r="DH392" i="14"/>
  <c r="FT392" i="14"/>
  <c r="IF392" i="14"/>
  <c r="AX392" i="14"/>
  <c r="DJ392" i="14"/>
  <c r="FV392" i="14"/>
  <c r="IH392" i="14"/>
  <c r="AZ392" i="14"/>
  <c r="DL392" i="14"/>
  <c r="FX392" i="14"/>
  <c r="IJ392" i="14"/>
  <c r="HS392" i="14"/>
  <c r="GS392" i="14"/>
  <c r="GU392" i="14"/>
  <c r="HA392" i="14"/>
  <c r="HC392" i="14"/>
  <c r="HI392" i="14"/>
  <c r="HK392" i="14"/>
  <c r="HQ392" i="14"/>
  <c r="BI392" i="14"/>
  <c r="DU392" i="14"/>
  <c r="GG392" i="14"/>
  <c r="IS392" i="14"/>
  <c r="BJ392" i="14"/>
  <c r="DV392" i="14"/>
  <c r="GH392" i="14"/>
  <c r="IT392" i="14"/>
  <c r="BC392" i="14"/>
  <c r="DO392" i="14"/>
  <c r="GA392" i="14"/>
  <c r="IM392" i="14"/>
  <c r="BD392" i="14"/>
  <c r="DP392" i="14"/>
  <c r="GB392" i="14"/>
  <c r="IN392" i="14"/>
  <c r="BF392" i="14"/>
  <c r="DR392" i="14"/>
  <c r="GD392" i="14"/>
  <c r="IP392" i="14"/>
  <c r="BH392" i="14"/>
  <c r="DT392" i="14"/>
  <c r="GF392" i="14"/>
  <c r="IR392" i="14"/>
  <c r="IY392" i="14"/>
  <c r="HY392" i="14"/>
  <c r="IA392" i="14"/>
  <c r="IG392" i="14"/>
  <c r="II392" i="14"/>
  <c r="IO392" i="14"/>
  <c r="IQ392" i="14"/>
  <c r="IW392" i="14"/>
  <c r="BQ392" i="14"/>
  <c r="EC392" i="14"/>
  <c r="GO392" i="14"/>
  <c r="JA392" i="14"/>
  <c r="BR392" i="14"/>
  <c r="ED392" i="14"/>
  <c r="GP392" i="14"/>
  <c r="JB392" i="14"/>
  <c r="BK392" i="14"/>
  <c r="DW392" i="14"/>
  <c r="GI392" i="14"/>
  <c r="IU392" i="14"/>
  <c r="BL392" i="14"/>
  <c r="DX392" i="14"/>
  <c r="GJ392" i="14"/>
  <c r="IV392" i="14"/>
  <c r="BN392" i="14"/>
  <c r="DZ392" i="14"/>
  <c r="GL392" i="14"/>
  <c r="IX392" i="14"/>
  <c r="BP392" i="14"/>
  <c r="EB392" i="14"/>
  <c r="GN392" i="14"/>
  <c r="H657" i="14"/>
  <c r="I657" i="14" s="1"/>
  <c r="H132" i="14"/>
  <c r="G132" i="14"/>
  <c r="C135" i="14"/>
  <c r="D134" i="14"/>
  <c r="E658" i="14"/>
  <c r="G658" i="14" s="1"/>
  <c r="E133" i="14"/>
  <c r="H133" i="14" s="1"/>
  <c r="D659" i="14"/>
  <c r="C660" i="14"/>
  <c r="N658" i="14"/>
  <c r="A659" i="14"/>
  <c r="BE657" i="14"/>
  <c r="AW657" i="14"/>
  <c r="AO657" i="14"/>
  <c r="AG657" i="14"/>
  <c r="Y657" i="14"/>
  <c r="Q657" i="14"/>
  <c r="BJ657" i="14"/>
  <c r="BB657" i="14"/>
  <c r="AT657" i="14"/>
  <c r="AL657" i="14"/>
  <c r="AD657" i="14"/>
  <c r="V657" i="14"/>
  <c r="BI657" i="14"/>
  <c r="BA657" i="14"/>
  <c r="AS657" i="14"/>
  <c r="AK657" i="14"/>
  <c r="AC657" i="14"/>
  <c r="U657" i="14"/>
  <c r="M657" i="14"/>
  <c r="BG657" i="14"/>
  <c r="AY657" i="14"/>
  <c r="AQ657" i="14"/>
  <c r="AI657" i="14"/>
  <c r="AA657" i="14"/>
  <c r="S657" i="14"/>
  <c r="BF657" i="14"/>
  <c r="AX657" i="14"/>
  <c r="AP657" i="14"/>
  <c r="AH657" i="14"/>
  <c r="Z657" i="14"/>
  <c r="R657" i="14"/>
  <c r="BC657" i="14"/>
  <c r="AF657" i="14"/>
  <c r="AZ657" i="14"/>
  <c r="AE657" i="14"/>
  <c r="AV657" i="14"/>
  <c r="AB657" i="14"/>
  <c r="AU657" i="14"/>
  <c r="X657" i="14"/>
  <c r="BL657" i="14"/>
  <c r="AR657" i="14"/>
  <c r="W657" i="14"/>
  <c r="BK657" i="14"/>
  <c r="AN657" i="14"/>
  <c r="T657" i="14"/>
  <c r="BH657" i="14"/>
  <c r="AM657" i="14"/>
  <c r="P657" i="14"/>
  <c r="BD657" i="14"/>
  <c r="AJ657" i="14"/>
  <c r="O657" i="14"/>
  <c r="AR68" i="2"/>
  <c r="E57" i="11"/>
  <c r="F57" i="11" s="1"/>
  <c r="D58" i="11"/>
  <c r="G58" i="11" s="1"/>
  <c r="M288" i="2"/>
  <c r="AR133" i="2"/>
  <c r="AR84" i="2"/>
  <c r="AR113" i="2"/>
  <c r="AR90" i="2"/>
  <c r="AR116" i="2"/>
  <c r="AR99" i="2"/>
  <c r="AR136" i="2"/>
  <c r="AR119" i="2"/>
  <c r="AR88" i="2"/>
  <c r="S60" i="2"/>
  <c r="T60" i="2" s="1"/>
  <c r="AR131" i="2"/>
  <c r="AR81" i="2"/>
  <c r="AR104" i="2"/>
  <c r="AR101" i="2"/>
  <c r="AR87" i="2"/>
  <c r="AR74" i="2"/>
  <c r="E289" i="2"/>
  <c r="F289" i="2" s="1"/>
  <c r="AR120" i="2"/>
  <c r="AR85" i="2"/>
  <c r="AR117" i="2"/>
  <c r="AR67" i="2"/>
  <c r="AR103" i="2"/>
  <c r="AR135" i="2"/>
  <c r="AR94" i="2"/>
  <c r="AR100" i="2"/>
  <c r="AR132" i="2"/>
  <c r="AR97" i="2"/>
  <c r="AR129" i="2"/>
  <c r="AR83" i="2"/>
  <c r="AR115" i="2"/>
  <c r="AR70" i="2"/>
  <c r="AR106" i="2"/>
  <c r="AR110" i="2"/>
  <c r="AR126" i="2"/>
  <c r="AR72" i="2"/>
  <c r="AR92" i="2"/>
  <c r="AR108" i="2"/>
  <c r="AR124" i="2"/>
  <c r="AR140" i="2"/>
  <c r="AR89" i="2"/>
  <c r="AR105" i="2"/>
  <c r="AR121" i="2"/>
  <c r="AR137" i="2"/>
  <c r="AR71" i="2"/>
  <c r="AR91" i="2"/>
  <c r="AR107" i="2"/>
  <c r="AR123" i="2"/>
  <c r="AR139" i="2"/>
  <c r="AR82" i="2"/>
  <c r="AR98" i="2"/>
  <c r="AR114" i="2"/>
  <c r="AR130" i="2"/>
  <c r="AR78" i="2"/>
  <c r="AR96" i="2"/>
  <c r="AR112" i="2"/>
  <c r="AR128" i="2"/>
  <c r="AR73" i="2"/>
  <c r="AR93" i="2"/>
  <c r="AR109" i="2"/>
  <c r="AR125" i="2"/>
  <c r="AR141" i="2"/>
  <c r="AR77" i="2"/>
  <c r="AR95" i="2"/>
  <c r="AR111" i="2"/>
  <c r="AR127" i="2"/>
  <c r="AR69" i="2"/>
  <c r="AR86" i="2"/>
  <c r="AR102" i="2"/>
  <c r="AR118" i="2"/>
  <c r="AR134" i="2"/>
  <c r="AR122" i="2"/>
  <c r="AR138" i="2"/>
  <c r="AR66" i="2"/>
  <c r="S61" i="2"/>
  <c r="B280" i="2"/>
  <c r="B281" i="2" s="1"/>
  <c r="C186" i="1"/>
  <c r="P327" i="2" l="1"/>
  <c r="O327" i="2"/>
  <c r="N366" i="2"/>
  <c r="M366" i="2"/>
  <c r="J57" i="11"/>
  <c r="K57" i="11" s="1"/>
  <c r="H57" i="11"/>
  <c r="I57" i="11" s="1"/>
  <c r="M328" i="2"/>
  <c r="K367" i="2"/>
  <c r="L367" i="2" s="1"/>
  <c r="K328" i="2"/>
  <c r="N328" i="2" s="1"/>
  <c r="L328" i="2"/>
  <c r="K289" i="2"/>
  <c r="L289" i="2" s="1"/>
  <c r="N289" i="2" s="1"/>
  <c r="F658" i="14"/>
  <c r="H658" i="14"/>
  <c r="G133" i="14"/>
  <c r="I132" i="14"/>
  <c r="K132" i="14" s="1"/>
  <c r="GS393" i="14" s="1"/>
  <c r="F133" i="14"/>
  <c r="D660" i="14"/>
  <c r="C661" i="14"/>
  <c r="E659" i="14"/>
  <c r="F659" i="14" s="1"/>
  <c r="E134" i="14"/>
  <c r="H134" i="14" s="1"/>
  <c r="D135" i="14"/>
  <c r="C136" i="14"/>
  <c r="N659" i="14"/>
  <c r="A660" i="14"/>
  <c r="BE658" i="14"/>
  <c r="AW658" i="14"/>
  <c r="AO658" i="14"/>
  <c r="AG658" i="14"/>
  <c r="Y658" i="14"/>
  <c r="Q658" i="14"/>
  <c r="BK658" i="14"/>
  <c r="BC658" i="14"/>
  <c r="AU658" i="14"/>
  <c r="BJ658" i="14"/>
  <c r="BB658" i="14"/>
  <c r="AT658" i="14"/>
  <c r="AL658" i="14"/>
  <c r="AD658" i="14"/>
  <c r="V658" i="14"/>
  <c r="BI658" i="14"/>
  <c r="BA658" i="14"/>
  <c r="AS658" i="14"/>
  <c r="AK658" i="14"/>
  <c r="AC658" i="14"/>
  <c r="U658" i="14"/>
  <c r="M658" i="14"/>
  <c r="BH658" i="14"/>
  <c r="AZ658" i="14"/>
  <c r="AR658" i="14"/>
  <c r="BG658" i="14"/>
  <c r="AY658" i="14"/>
  <c r="AQ658" i="14"/>
  <c r="AI658" i="14"/>
  <c r="AA658" i="14"/>
  <c r="S658" i="14"/>
  <c r="BF658" i="14"/>
  <c r="AX658" i="14"/>
  <c r="AP658" i="14"/>
  <c r="AH658" i="14"/>
  <c r="Z658" i="14"/>
  <c r="R658" i="14"/>
  <c r="AF658" i="14"/>
  <c r="AE658" i="14"/>
  <c r="BL658" i="14"/>
  <c r="AB658" i="14"/>
  <c r="BD658" i="14"/>
  <c r="X658" i="14"/>
  <c r="AV658" i="14"/>
  <c r="W658" i="14"/>
  <c r="AN658" i="14"/>
  <c r="T658" i="14"/>
  <c r="AM658" i="14"/>
  <c r="P658" i="14"/>
  <c r="AJ658" i="14"/>
  <c r="O658" i="14"/>
  <c r="D59" i="11"/>
  <c r="G59" i="11" s="1"/>
  <c r="E58" i="11"/>
  <c r="F58" i="11" s="1"/>
  <c r="M289" i="2"/>
  <c r="E290" i="2"/>
  <c r="F290" i="2" s="1"/>
  <c r="B266" i="2"/>
  <c r="M329" i="2" l="1"/>
  <c r="K329" i="2"/>
  <c r="N329" i="2" s="1"/>
  <c r="L329" i="2"/>
  <c r="K290" i="2"/>
  <c r="L290" i="2" s="1"/>
  <c r="N290" i="2" s="1"/>
  <c r="K368" i="2"/>
  <c r="L368" i="2" s="1"/>
  <c r="J58" i="11"/>
  <c r="K58" i="11" s="1"/>
  <c r="H58" i="11"/>
  <c r="I58" i="11" s="1"/>
  <c r="O328" i="2"/>
  <c r="P328" i="2"/>
  <c r="N367" i="2"/>
  <c r="M367" i="2"/>
  <c r="G659" i="14"/>
  <c r="H659" i="14"/>
  <c r="I658" i="14"/>
  <c r="IW393" i="14"/>
  <c r="HN393" i="14"/>
  <c r="IT393" i="14"/>
  <c r="IQ393" i="14"/>
  <c r="IY393" i="14"/>
  <c r="IS393" i="14"/>
  <c r="IO393" i="14"/>
  <c r="GX393" i="14"/>
  <c r="IR393" i="14"/>
  <c r="JA393" i="14"/>
  <c r="BN393" i="14"/>
  <c r="BK393" i="14"/>
  <c r="IP393" i="14"/>
  <c r="IM393" i="14"/>
  <c r="IV393" i="14"/>
  <c r="BP393" i="14"/>
  <c r="ID393" i="14"/>
  <c r="IX393" i="14"/>
  <c r="IZ393" i="14"/>
  <c r="IU393" i="14"/>
  <c r="GZ393" i="14"/>
  <c r="BG393" i="14"/>
  <c r="BI393" i="14"/>
  <c r="BE393" i="14"/>
  <c r="IF393" i="14"/>
  <c r="BO393" i="14"/>
  <c r="BQ393" i="14"/>
  <c r="BM393" i="14"/>
  <c r="HP393" i="14"/>
  <c r="BF393" i="14"/>
  <c r="BH393" i="14"/>
  <c r="BC393" i="14"/>
  <c r="HV393" i="14"/>
  <c r="HF393" i="14"/>
  <c r="DR393" i="14"/>
  <c r="DS393" i="14"/>
  <c r="DT393" i="14"/>
  <c r="DU393" i="14"/>
  <c r="DO393" i="14"/>
  <c r="DQ393" i="14"/>
  <c r="JB393" i="14"/>
  <c r="IL393" i="14"/>
  <c r="DZ393" i="14"/>
  <c r="EA393" i="14"/>
  <c r="EB393" i="14"/>
  <c r="EC393" i="14"/>
  <c r="DW393" i="14"/>
  <c r="DY393" i="14"/>
  <c r="GR393" i="14"/>
  <c r="HH393" i="14"/>
  <c r="GD393" i="14"/>
  <c r="GE393" i="14"/>
  <c r="GF393" i="14"/>
  <c r="GG393" i="14"/>
  <c r="GA393" i="14"/>
  <c r="GC393" i="14"/>
  <c r="HX393" i="14"/>
  <c r="IN393" i="14"/>
  <c r="GL393" i="14"/>
  <c r="GM393" i="14"/>
  <c r="GN393" i="14"/>
  <c r="GO393" i="14"/>
  <c r="GI393" i="14"/>
  <c r="GK393" i="14"/>
  <c r="BL393" i="14"/>
  <c r="BR393" i="14"/>
  <c r="AN393" i="14"/>
  <c r="AT393" i="14"/>
  <c r="AV393" i="14"/>
  <c r="BB393" i="14"/>
  <c r="BD393" i="14"/>
  <c r="BJ393" i="14"/>
  <c r="R393" i="14"/>
  <c r="CD393" i="14"/>
  <c r="EP393" i="14"/>
  <c r="HB393" i="14"/>
  <c r="S393" i="14"/>
  <c r="CE393" i="14"/>
  <c r="EQ393" i="14"/>
  <c r="HC393" i="14"/>
  <c r="T393" i="14"/>
  <c r="CF393" i="14"/>
  <c r="ER393" i="14"/>
  <c r="HD393" i="14"/>
  <c r="U393" i="14"/>
  <c r="CG393" i="14"/>
  <c r="ES393" i="14"/>
  <c r="HE393" i="14"/>
  <c r="O393" i="14"/>
  <c r="CA393" i="14"/>
  <c r="EM393" i="14"/>
  <c r="GY393" i="14"/>
  <c r="Q393" i="14"/>
  <c r="CC393" i="14"/>
  <c r="EO393" i="14"/>
  <c r="HA393" i="14"/>
  <c r="CR393" i="14"/>
  <c r="CX393" i="14"/>
  <c r="BT393" i="14"/>
  <c r="BZ393" i="14"/>
  <c r="CB393" i="14"/>
  <c r="CH393" i="14"/>
  <c r="CJ393" i="14"/>
  <c r="CP393" i="14"/>
  <c r="Z393" i="14"/>
  <c r="CL393" i="14"/>
  <c r="EX393" i="14"/>
  <c r="HJ393" i="14"/>
  <c r="AA393" i="14"/>
  <c r="CM393" i="14"/>
  <c r="EY393" i="14"/>
  <c r="HK393" i="14"/>
  <c r="AB393" i="14"/>
  <c r="CN393" i="14"/>
  <c r="EZ393" i="14"/>
  <c r="HL393" i="14"/>
  <c r="AC393" i="14"/>
  <c r="CO393" i="14"/>
  <c r="FA393" i="14"/>
  <c r="HM393" i="14"/>
  <c r="W393" i="14"/>
  <c r="CI393" i="14"/>
  <c r="EU393" i="14"/>
  <c r="HG393" i="14"/>
  <c r="Y393" i="14"/>
  <c r="CK393" i="14"/>
  <c r="EW393" i="14"/>
  <c r="HI393" i="14"/>
  <c r="DX393" i="14"/>
  <c r="ED393" i="14"/>
  <c r="CZ393" i="14"/>
  <c r="DF393" i="14"/>
  <c r="DH393" i="14"/>
  <c r="DN393" i="14"/>
  <c r="DP393" i="14"/>
  <c r="DV393" i="14"/>
  <c r="AH393" i="14"/>
  <c r="CT393" i="14"/>
  <c r="FF393" i="14"/>
  <c r="HR393" i="14"/>
  <c r="AI393" i="14"/>
  <c r="CU393" i="14"/>
  <c r="FG393" i="14"/>
  <c r="HS393" i="14"/>
  <c r="AJ393" i="14"/>
  <c r="CV393" i="14"/>
  <c r="FH393" i="14"/>
  <c r="HT393" i="14"/>
  <c r="AK393" i="14"/>
  <c r="CW393" i="14"/>
  <c r="FI393" i="14"/>
  <c r="HU393" i="14"/>
  <c r="AE393" i="14"/>
  <c r="CQ393" i="14"/>
  <c r="FC393" i="14"/>
  <c r="HO393" i="14"/>
  <c r="AG393" i="14"/>
  <c r="CS393" i="14"/>
  <c r="FE393" i="14"/>
  <c r="HQ393" i="14"/>
  <c r="FD393" i="14"/>
  <c r="FJ393" i="14"/>
  <c r="EF393" i="14"/>
  <c r="EL393" i="14"/>
  <c r="EN393" i="14"/>
  <c r="ET393" i="14"/>
  <c r="EV393" i="14"/>
  <c r="FB393" i="14"/>
  <c r="AP393" i="14"/>
  <c r="DB393" i="14"/>
  <c r="FN393" i="14"/>
  <c r="HZ393" i="14"/>
  <c r="AQ393" i="14"/>
  <c r="DC393" i="14"/>
  <c r="FO393" i="14"/>
  <c r="IA393" i="14"/>
  <c r="AR393" i="14"/>
  <c r="DD393" i="14"/>
  <c r="FP393" i="14"/>
  <c r="IB393" i="14"/>
  <c r="AS393" i="14"/>
  <c r="DE393" i="14"/>
  <c r="FQ393" i="14"/>
  <c r="IC393" i="14"/>
  <c r="AM393" i="14"/>
  <c r="CY393" i="14"/>
  <c r="FK393" i="14"/>
  <c r="HW393" i="14"/>
  <c r="AO393" i="14"/>
  <c r="DA393" i="14"/>
  <c r="FM393" i="14"/>
  <c r="HY393" i="14"/>
  <c r="GJ393" i="14"/>
  <c r="GP393" i="14"/>
  <c r="FL393" i="14"/>
  <c r="FR393" i="14"/>
  <c r="FT393" i="14"/>
  <c r="FZ393" i="14"/>
  <c r="GB393" i="14"/>
  <c r="GH393" i="14"/>
  <c r="AX393" i="14"/>
  <c r="DJ393" i="14"/>
  <c r="FV393" i="14"/>
  <c r="IH393" i="14"/>
  <c r="AY393" i="14"/>
  <c r="DK393" i="14"/>
  <c r="FW393" i="14"/>
  <c r="II393" i="14"/>
  <c r="AZ393" i="14"/>
  <c r="DL393" i="14"/>
  <c r="FX393" i="14"/>
  <c r="IJ393" i="14"/>
  <c r="BA393" i="14"/>
  <c r="DM393" i="14"/>
  <c r="FY393" i="14"/>
  <c r="IK393" i="14"/>
  <c r="AU393" i="14"/>
  <c r="DG393" i="14"/>
  <c r="FS393" i="14"/>
  <c r="IE393" i="14"/>
  <c r="AW393" i="14"/>
  <c r="DI393" i="14"/>
  <c r="FU393" i="14"/>
  <c r="IG393" i="14"/>
  <c r="AF393" i="14"/>
  <c r="AL393" i="14"/>
  <c r="H393" i="14"/>
  <c r="N393" i="14"/>
  <c r="P393" i="14"/>
  <c r="V393" i="14"/>
  <c r="X393" i="14"/>
  <c r="AD393" i="14"/>
  <c r="J393" i="14"/>
  <c r="BV393" i="14"/>
  <c r="EH393" i="14"/>
  <c r="GT393" i="14"/>
  <c r="K393" i="14"/>
  <c r="BW393" i="14"/>
  <c r="EI393" i="14"/>
  <c r="GU393" i="14"/>
  <c r="L393" i="14"/>
  <c r="BX393" i="14"/>
  <c r="EJ393" i="14"/>
  <c r="GV393" i="14"/>
  <c r="M393" i="14"/>
  <c r="BY393" i="14"/>
  <c r="EK393" i="14"/>
  <c r="GW393" i="14"/>
  <c r="G393" i="14"/>
  <c r="BS393" i="14"/>
  <c r="EE393" i="14"/>
  <c r="GQ393" i="14"/>
  <c r="I393" i="14"/>
  <c r="BU393" i="14"/>
  <c r="EG393" i="14"/>
  <c r="I133" i="14"/>
  <c r="K133" i="14" s="1"/>
  <c r="AO394" i="14" s="1"/>
  <c r="G134" i="14"/>
  <c r="N660" i="14"/>
  <c r="A661" i="14"/>
  <c r="BE659" i="14"/>
  <c r="AW659" i="14"/>
  <c r="AO659" i="14"/>
  <c r="AG659" i="14"/>
  <c r="Y659" i="14"/>
  <c r="Q659" i="14"/>
  <c r="BK659" i="14"/>
  <c r="BC659" i="14"/>
  <c r="AU659" i="14"/>
  <c r="AM659" i="14"/>
  <c r="AE659" i="14"/>
  <c r="W659" i="14"/>
  <c r="O659" i="14"/>
  <c r="BJ659" i="14"/>
  <c r="BB659" i="14"/>
  <c r="AT659" i="14"/>
  <c r="AL659" i="14"/>
  <c r="AD659" i="14"/>
  <c r="V659" i="14"/>
  <c r="BI659" i="14"/>
  <c r="BA659" i="14"/>
  <c r="AS659" i="14"/>
  <c r="AK659" i="14"/>
  <c r="AC659" i="14"/>
  <c r="U659" i="14"/>
  <c r="M659" i="14"/>
  <c r="BH659" i="14"/>
  <c r="AZ659" i="14"/>
  <c r="AR659" i="14"/>
  <c r="AJ659" i="14"/>
  <c r="AB659" i="14"/>
  <c r="T659" i="14"/>
  <c r="BG659" i="14"/>
  <c r="AY659" i="14"/>
  <c r="AQ659" i="14"/>
  <c r="AI659" i="14"/>
  <c r="AA659" i="14"/>
  <c r="S659" i="14"/>
  <c r="BF659" i="14"/>
  <c r="AX659" i="14"/>
  <c r="AP659" i="14"/>
  <c r="AH659" i="14"/>
  <c r="Z659" i="14"/>
  <c r="R659" i="14"/>
  <c r="P659" i="14"/>
  <c r="BL659" i="14"/>
  <c r="BD659" i="14"/>
  <c r="AV659" i="14"/>
  <c r="AN659" i="14"/>
  <c r="AF659" i="14"/>
  <c r="X659" i="14"/>
  <c r="C137" i="14"/>
  <c r="D136" i="14"/>
  <c r="E135" i="14"/>
  <c r="G135" i="14" s="1"/>
  <c r="F134" i="14"/>
  <c r="D661" i="14"/>
  <c r="C662" i="14"/>
  <c r="E660" i="14"/>
  <c r="G660" i="14" s="1"/>
  <c r="F660" i="14"/>
  <c r="E59" i="11"/>
  <c r="F59" i="11" s="1"/>
  <c r="D60" i="11"/>
  <c r="G60" i="11" s="1"/>
  <c r="M290" i="2"/>
  <c r="E291" i="2"/>
  <c r="F291" i="2" s="1"/>
  <c r="B262" i="2"/>
  <c r="B263" i="2" s="1"/>
  <c r="C207" i="1" s="1"/>
  <c r="I659" i="14" l="1"/>
  <c r="J59" i="11"/>
  <c r="K59" i="11" s="1"/>
  <c r="H59" i="11"/>
  <c r="I59" i="11" s="1"/>
  <c r="N368" i="2"/>
  <c r="M368" i="2"/>
  <c r="O329" i="2"/>
  <c r="P329" i="2"/>
  <c r="M330" i="2"/>
  <c r="K369" i="2"/>
  <c r="L369" i="2" s="1"/>
  <c r="K291" i="2"/>
  <c r="L291" i="2" s="1"/>
  <c r="N291" i="2" s="1"/>
  <c r="L330" i="2"/>
  <c r="K330" i="2"/>
  <c r="N330" i="2" s="1"/>
  <c r="F135" i="14"/>
  <c r="H135" i="14"/>
  <c r="EA394" i="14"/>
  <c r="CQ394" i="14"/>
  <c r="CS394" i="14"/>
  <c r="CV394" i="14"/>
  <c r="FG394" i="14"/>
  <c r="CY394" i="14"/>
  <c r="DA394" i="14"/>
  <c r="DD394" i="14"/>
  <c r="GM394" i="14"/>
  <c r="DG394" i="14"/>
  <c r="DI394" i="14"/>
  <c r="DL394" i="14"/>
  <c r="HS394" i="14"/>
  <c r="DO394" i="14"/>
  <c r="DQ394" i="14"/>
  <c r="DT394" i="14"/>
  <c r="IY394" i="14"/>
  <c r="DW394" i="14"/>
  <c r="DY394" i="14"/>
  <c r="EB394" i="14"/>
  <c r="AI394" i="14"/>
  <c r="BS394" i="14"/>
  <c r="BU394" i="14"/>
  <c r="BX394" i="14"/>
  <c r="BO394" i="14"/>
  <c r="CA394" i="14"/>
  <c r="CC394" i="14"/>
  <c r="CF394" i="14"/>
  <c r="CU394" i="14"/>
  <c r="CI394" i="14"/>
  <c r="CK394" i="14"/>
  <c r="CN394" i="14"/>
  <c r="DU394" i="14"/>
  <c r="AE394" i="14"/>
  <c r="AG394" i="14"/>
  <c r="AJ394" i="14"/>
  <c r="FA394" i="14"/>
  <c r="AM394" i="14"/>
  <c r="AR394" i="14"/>
  <c r="GG394" i="14"/>
  <c r="AU394" i="14"/>
  <c r="AW394" i="14"/>
  <c r="AZ394" i="14"/>
  <c r="HM394" i="14"/>
  <c r="BC394" i="14"/>
  <c r="BE394" i="14"/>
  <c r="BH394" i="14"/>
  <c r="IS394" i="14"/>
  <c r="BK394" i="14"/>
  <c r="BM394" i="14"/>
  <c r="BP394" i="14"/>
  <c r="AC394" i="14"/>
  <c r="G394" i="14"/>
  <c r="I394" i="14"/>
  <c r="L394" i="14"/>
  <c r="BI394" i="14"/>
  <c r="O394" i="14"/>
  <c r="Q394" i="14"/>
  <c r="T394" i="14"/>
  <c r="CO394" i="14"/>
  <c r="W394" i="14"/>
  <c r="Y394" i="14"/>
  <c r="AB394" i="14"/>
  <c r="EC394" i="14"/>
  <c r="FC394" i="14"/>
  <c r="FE394" i="14"/>
  <c r="FH394" i="14"/>
  <c r="FI394" i="14"/>
  <c r="FK394" i="14"/>
  <c r="FM394" i="14"/>
  <c r="FP394" i="14"/>
  <c r="GO394" i="14"/>
  <c r="FS394" i="14"/>
  <c r="FU394" i="14"/>
  <c r="FX394" i="14"/>
  <c r="HU394" i="14"/>
  <c r="GA394" i="14"/>
  <c r="GC394" i="14"/>
  <c r="GF394" i="14"/>
  <c r="JA394" i="14"/>
  <c r="GI394" i="14"/>
  <c r="GK394" i="14"/>
  <c r="GN394" i="14"/>
  <c r="AK394" i="14"/>
  <c r="EE394" i="14"/>
  <c r="EG394" i="14"/>
  <c r="EJ394" i="14"/>
  <c r="BQ394" i="14"/>
  <c r="EM394" i="14"/>
  <c r="EO394" i="14"/>
  <c r="ER394" i="14"/>
  <c r="CW394" i="14"/>
  <c r="EU394" i="14"/>
  <c r="EW394" i="14"/>
  <c r="EZ394" i="14"/>
  <c r="DC394" i="14"/>
  <c r="HO394" i="14"/>
  <c r="HQ394" i="14"/>
  <c r="HT394" i="14"/>
  <c r="EI394" i="14"/>
  <c r="HW394" i="14"/>
  <c r="HY394" i="14"/>
  <c r="IB394" i="14"/>
  <c r="FO394" i="14"/>
  <c r="IE394" i="14"/>
  <c r="IG394" i="14"/>
  <c r="IJ394" i="14"/>
  <c r="GU394" i="14"/>
  <c r="IM394" i="14"/>
  <c r="IO394" i="14"/>
  <c r="IR394" i="14"/>
  <c r="IA394" i="14"/>
  <c r="IU394" i="14"/>
  <c r="IW394" i="14"/>
  <c r="IZ394" i="14"/>
  <c r="K394" i="14"/>
  <c r="GQ394" i="14"/>
  <c r="GS394" i="14"/>
  <c r="GV394" i="14"/>
  <c r="AQ394" i="14"/>
  <c r="GY394" i="14"/>
  <c r="HA394" i="14"/>
  <c r="HD394" i="14"/>
  <c r="BW394" i="14"/>
  <c r="HG394" i="14"/>
  <c r="HI394" i="14"/>
  <c r="HL394" i="14"/>
  <c r="DE394" i="14"/>
  <c r="AF394" i="14"/>
  <c r="AH394" i="14"/>
  <c r="AL394" i="14"/>
  <c r="EK394" i="14"/>
  <c r="AN394" i="14"/>
  <c r="AP394" i="14"/>
  <c r="AT394" i="14"/>
  <c r="FQ394" i="14"/>
  <c r="AV394" i="14"/>
  <c r="AX394" i="14"/>
  <c r="BB394" i="14"/>
  <c r="GW394" i="14"/>
  <c r="BD394" i="14"/>
  <c r="BF394" i="14"/>
  <c r="BJ394" i="14"/>
  <c r="IC394" i="14"/>
  <c r="BL394" i="14"/>
  <c r="BN394" i="14"/>
  <c r="BR394" i="14"/>
  <c r="M394" i="14"/>
  <c r="H394" i="14"/>
  <c r="J394" i="14"/>
  <c r="N394" i="14"/>
  <c r="AS394" i="14"/>
  <c r="P394" i="14"/>
  <c r="R394" i="14"/>
  <c r="V394" i="14"/>
  <c r="BY394" i="14"/>
  <c r="X394" i="14"/>
  <c r="Z394" i="14"/>
  <c r="AD394" i="14"/>
  <c r="DK394" i="14"/>
  <c r="CR394" i="14"/>
  <c r="CT394" i="14"/>
  <c r="CX394" i="14"/>
  <c r="EQ394" i="14"/>
  <c r="CZ394" i="14"/>
  <c r="DB394" i="14"/>
  <c r="DF394" i="14"/>
  <c r="FW394" i="14"/>
  <c r="DH394" i="14"/>
  <c r="DJ394" i="14"/>
  <c r="DN394" i="14"/>
  <c r="HC394" i="14"/>
  <c r="DP394" i="14"/>
  <c r="DR394" i="14"/>
  <c r="DV394" i="14"/>
  <c r="II394" i="14"/>
  <c r="DX394" i="14"/>
  <c r="DZ394" i="14"/>
  <c r="ED394" i="14"/>
  <c r="S394" i="14"/>
  <c r="BT394" i="14"/>
  <c r="BV394" i="14"/>
  <c r="BZ394" i="14"/>
  <c r="AY394" i="14"/>
  <c r="CB394" i="14"/>
  <c r="CD394" i="14"/>
  <c r="CH394" i="14"/>
  <c r="CE394" i="14"/>
  <c r="CJ394" i="14"/>
  <c r="CL394" i="14"/>
  <c r="CP394" i="14"/>
  <c r="DM394" i="14"/>
  <c r="FD394" i="14"/>
  <c r="FF394" i="14"/>
  <c r="FJ394" i="14"/>
  <c r="ES394" i="14"/>
  <c r="FL394" i="14"/>
  <c r="FN394" i="14"/>
  <c r="FR394" i="14"/>
  <c r="FY394" i="14"/>
  <c r="FT394" i="14"/>
  <c r="FV394" i="14"/>
  <c r="FZ394" i="14"/>
  <c r="HE394" i="14"/>
  <c r="GB394" i="14"/>
  <c r="GD394" i="14"/>
  <c r="GH394" i="14"/>
  <c r="IK394" i="14"/>
  <c r="GJ394" i="14"/>
  <c r="GL394" i="14"/>
  <c r="GP394" i="14"/>
  <c r="U394" i="14"/>
  <c r="EF394" i="14"/>
  <c r="EH394" i="14"/>
  <c r="EL394" i="14"/>
  <c r="BA394" i="14"/>
  <c r="EN394" i="14"/>
  <c r="EP394" i="14"/>
  <c r="ET394" i="14"/>
  <c r="CG394" i="14"/>
  <c r="EV394" i="14"/>
  <c r="EX394" i="14"/>
  <c r="FB394" i="14"/>
  <c r="DS394" i="14"/>
  <c r="HP394" i="14"/>
  <c r="HR394" i="14"/>
  <c r="HV394" i="14"/>
  <c r="EY394" i="14"/>
  <c r="HX394" i="14"/>
  <c r="HZ394" i="14"/>
  <c r="ID394" i="14"/>
  <c r="GE394" i="14"/>
  <c r="IF394" i="14"/>
  <c r="IH394" i="14"/>
  <c r="IL394" i="14"/>
  <c r="HK394" i="14"/>
  <c r="IN394" i="14"/>
  <c r="IP394" i="14"/>
  <c r="IT394" i="14"/>
  <c r="IQ394" i="14"/>
  <c r="IV394" i="14"/>
  <c r="IX394" i="14"/>
  <c r="JB394" i="14"/>
  <c r="AA394" i="14"/>
  <c r="GR394" i="14"/>
  <c r="GT394" i="14"/>
  <c r="GX394" i="14"/>
  <c r="BG394" i="14"/>
  <c r="GZ394" i="14"/>
  <c r="HB394" i="14"/>
  <c r="HF394" i="14"/>
  <c r="CM394" i="14"/>
  <c r="HH394" i="14"/>
  <c r="HJ394" i="14"/>
  <c r="HN394" i="14"/>
  <c r="I134" i="14"/>
  <c r="K134" i="14" s="1"/>
  <c r="GU395" i="14" s="1"/>
  <c r="D662" i="14"/>
  <c r="C663" i="14"/>
  <c r="D137" i="14"/>
  <c r="C138" i="14"/>
  <c r="E661" i="14"/>
  <c r="H661" i="14" s="1"/>
  <c r="H660" i="14"/>
  <c r="I660" i="14" s="1"/>
  <c r="N661" i="14"/>
  <c r="A662" i="14"/>
  <c r="BE660" i="14"/>
  <c r="AW660" i="14"/>
  <c r="AO660" i="14"/>
  <c r="AG660" i="14"/>
  <c r="Y660" i="14"/>
  <c r="Q660" i="14"/>
  <c r="BL660" i="14"/>
  <c r="BD660" i="14"/>
  <c r="BK660" i="14"/>
  <c r="BC660" i="14"/>
  <c r="AU660" i="14"/>
  <c r="AM660" i="14"/>
  <c r="AE660" i="14"/>
  <c r="W660" i="14"/>
  <c r="O660" i="14"/>
  <c r="BJ660" i="14"/>
  <c r="BB660" i="14"/>
  <c r="AT660" i="14"/>
  <c r="AL660" i="14"/>
  <c r="AD660" i="14"/>
  <c r="V660" i="14"/>
  <c r="BI660" i="14"/>
  <c r="BA660" i="14"/>
  <c r="AS660" i="14"/>
  <c r="AK660" i="14"/>
  <c r="AC660" i="14"/>
  <c r="U660" i="14"/>
  <c r="M660" i="14"/>
  <c r="BH660" i="14"/>
  <c r="AZ660" i="14"/>
  <c r="AR660" i="14"/>
  <c r="AJ660" i="14"/>
  <c r="AB660" i="14"/>
  <c r="T660" i="14"/>
  <c r="BG660" i="14"/>
  <c r="AY660" i="14"/>
  <c r="AQ660" i="14"/>
  <c r="AI660" i="14"/>
  <c r="AA660" i="14"/>
  <c r="S660" i="14"/>
  <c r="BF660" i="14"/>
  <c r="AX660" i="14"/>
  <c r="AP660" i="14"/>
  <c r="AH660" i="14"/>
  <c r="Z660" i="14"/>
  <c r="R660" i="14"/>
  <c r="P660" i="14"/>
  <c r="AV660" i="14"/>
  <c r="AN660" i="14"/>
  <c r="AF660" i="14"/>
  <c r="X660" i="14"/>
  <c r="E136" i="14"/>
  <c r="G136" i="14" s="1"/>
  <c r="D61" i="11"/>
  <c r="G61" i="11" s="1"/>
  <c r="E60" i="11"/>
  <c r="F60" i="11" s="1"/>
  <c r="M291" i="2"/>
  <c r="E292" i="2"/>
  <c r="F292" i="2" s="1"/>
  <c r="B264" i="2"/>
  <c r="C224" i="1"/>
  <c r="C223" i="1"/>
  <c r="M331" i="2" l="1"/>
  <c r="L331" i="2"/>
  <c r="K331" i="2"/>
  <c r="N331" i="2" s="1"/>
  <c r="K370" i="2"/>
  <c r="L370" i="2" s="1"/>
  <c r="K292" i="2"/>
  <c r="L292" i="2" s="1"/>
  <c r="N292" i="2" s="1"/>
  <c r="O330" i="2"/>
  <c r="P330" i="2"/>
  <c r="J60" i="11"/>
  <c r="K60" i="11" s="1"/>
  <c r="H60" i="11"/>
  <c r="I60" i="11" s="1"/>
  <c r="N369" i="2"/>
  <c r="M369" i="2"/>
  <c r="I135" i="14"/>
  <c r="K135" i="14" s="1"/>
  <c r="HX396" i="14" s="1"/>
  <c r="G661" i="14"/>
  <c r="F661" i="14"/>
  <c r="Q395" i="14"/>
  <c r="CC395" i="14"/>
  <c r="BF395" i="14"/>
  <c r="CR395" i="14"/>
  <c r="BX395" i="14"/>
  <c r="EJ395" i="14"/>
  <c r="BZ395" i="14"/>
  <c r="EL395" i="14"/>
  <c r="DZ395" i="14"/>
  <c r="GV395" i="14"/>
  <c r="GX395" i="14"/>
  <c r="EO395" i="14"/>
  <c r="EF395" i="14"/>
  <c r="M395" i="14"/>
  <c r="G395" i="14"/>
  <c r="HA395" i="14"/>
  <c r="EH395" i="14"/>
  <c r="BY395" i="14"/>
  <c r="BS395" i="14"/>
  <c r="S395" i="14"/>
  <c r="FT395" i="14"/>
  <c r="EK395" i="14"/>
  <c r="EE395" i="14"/>
  <c r="CE395" i="14"/>
  <c r="HJ395" i="14"/>
  <c r="GW395" i="14"/>
  <c r="GQ395" i="14"/>
  <c r="EQ395" i="14"/>
  <c r="L395" i="14"/>
  <c r="N395" i="14"/>
  <c r="GZ395" i="14"/>
  <c r="HC395" i="14"/>
  <c r="CL395" i="14"/>
  <c r="DX395" i="14"/>
  <c r="FF395" i="14"/>
  <c r="FL395" i="14"/>
  <c r="FN395" i="14"/>
  <c r="HB395" i="14"/>
  <c r="X395" i="14"/>
  <c r="T395" i="14"/>
  <c r="CF395" i="14"/>
  <c r="ER395" i="14"/>
  <c r="HD395" i="14"/>
  <c r="U395" i="14"/>
  <c r="CG395" i="14"/>
  <c r="ES395" i="14"/>
  <c r="HE395" i="14"/>
  <c r="V395" i="14"/>
  <c r="CH395" i="14"/>
  <c r="ET395" i="14"/>
  <c r="HF395" i="14"/>
  <c r="O395" i="14"/>
  <c r="CA395" i="14"/>
  <c r="EM395" i="14"/>
  <c r="GY395" i="14"/>
  <c r="HH395" i="14"/>
  <c r="Y395" i="14"/>
  <c r="CK395" i="14"/>
  <c r="EW395" i="14"/>
  <c r="HI395" i="14"/>
  <c r="AA395" i="14"/>
  <c r="CM395" i="14"/>
  <c r="EY395" i="14"/>
  <c r="HK395" i="14"/>
  <c r="DR395" i="14"/>
  <c r="FD395" i="14"/>
  <c r="GL395" i="14"/>
  <c r="GR395" i="14"/>
  <c r="GT395" i="14"/>
  <c r="R395" i="14"/>
  <c r="BD395" i="14"/>
  <c r="AB395" i="14"/>
  <c r="CN395" i="14"/>
  <c r="EZ395" i="14"/>
  <c r="HL395" i="14"/>
  <c r="AC395" i="14"/>
  <c r="CO395" i="14"/>
  <c r="FA395" i="14"/>
  <c r="HM395" i="14"/>
  <c r="AD395" i="14"/>
  <c r="CP395" i="14"/>
  <c r="FB395" i="14"/>
  <c r="HN395" i="14"/>
  <c r="W395" i="14"/>
  <c r="CI395" i="14"/>
  <c r="EU395" i="14"/>
  <c r="HG395" i="14"/>
  <c r="HP395" i="14"/>
  <c r="AG395" i="14"/>
  <c r="CS395" i="14"/>
  <c r="FE395" i="14"/>
  <c r="HQ395" i="14"/>
  <c r="AI395" i="14"/>
  <c r="CU395" i="14"/>
  <c r="FG395" i="14"/>
  <c r="HS395" i="14"/>
  <c r="EX395" i="14"/>
  <c r="GJ395" i="14"/>
  <c r="IP395" i="14"/>
  <c r="IX395" i="14"/>
  <c r="P395" i="14"/>
  <c r="AX395" i="14"/>
  <c r="CJ395" i="14"/>
  <c r="AJ395" i="14"/>
  <c r="CV395" i="14"/>
  <c r="FH395" i="14"/>
  <c r="HT395" i="14"/>
  <c r="AK395" i="14"/>
  <c r="CW395" i="14"/>
  <c r="FI395" i="14"/>
  <c r="HU395" i="14"/>
  <c r="AL395" i="14"/>
  <c r="CX395" i="14"/>
  <c r="FJ395" i="14"/>
  <c r="HV395" i="14"/>
  <c r="AE395" i="14"/>
  <c r="CQ395" i="14"/>
  <c r="FC395" i="14"/>
  <c r="HO395" i="14"/>
  <c r="HX395" i="14"/>
  <c r="AO395" i="14"/>
  <c r="DA395" i="14"/>
  <c r="FM395" i="14"/>
  <c r="HY395" i="14"/>
  <c r="AQ395" i="14"/>
  <c r="DC395" i="14"/>
  <c r="FO395" i="14"/>
  <c r="IA395" i="14"/>
  <c r="GD395" i="14"/>
  <c r="IH395" i="14"/>
  <c r="H395" i="14"/>
  <c r="J395" i="14"/>
  <c r="AV395" i="14"/>
  <c r="CD395" i="14"/>
  <c r="DP395" i="14"/>
  <c r="AR395" i="14"/>
  <c r="DD395" i="14"/>
  <c r="FP395" i="14"/>
  <c r="IB395" i="14"/>
  <c r="AS395" i="14"/>
  <c r="DE395" i="14"/>
  <c r="FQ395" i="14"/>
  <c r="IC395" i="14"/>
  <c r="AT395" i="14"/>
  <c r="DF395" i="14"/>
  <c r="FR395" i="14"/>
  <c r="ID395" i="14"/>
  <c r="AM395" i="14"/>
  <c r="CY395" i="14"/>
  <c r="FK395" i="14"/>
  <c r="HW395" i="14"/>
  <c r="IF395" i="14"/>
  <c r="AW395" i="14"/>
  <c r="DI395" i="14"/>
  <c r="FU395" i="14"/>
  <c r="IG395" i="14"/>
  <c r="AY395" i="14"/>
  <c r="DK395" i="14"/>
  <c r="FW395" i="14"/>
  <c r="II395" i="14"/>
  <c r="HZ395" i="14"/>
  <c r="AH395" i="14"/>
  <c r="AN395" i="14"/>
  <c r="AP395" i="14"/>
  <c r="CB395" i="14"/>
  <c r="DJ395" i="14"/>
  <c r="EV395" i="14"/>
  <c r="AZ395" i="14"/>
  <c r="DL395" i="14"/>
  <c r="FX395" i="14"/>
  <c r="IJ395" i="14"/>
  <c r="BA395" i="14"/>
  <c r="DM395" i="14"/>
  <c r="FY395" i="14"/>
  <c r="IK395" i="14"/>
  <c r="BB395" i="14"/>
  <c r="DN395" i="14"/>
  <c r="FZ395" i="14"/>
  <c r="IL395" i="14"/>
  <c r="AU395" i="14"/>
  <c r="DG395" i="14"/>
  <c r="FS395" i="14"/>
  <c r="IE395" i="14"/>
  <c r="IN395" i="14"/>
  <c r="BE395" i="14"/>
  <c r="DQ395" i="14"/>
  <c r="GC395" i="14"/>
  <c r="IO395" i="14"/>
  <c r="BG395" i="14"/>
  <c r="DS395" i="14"/>
  <c r="GE395" i="14"/>
  <c r="IQ395" i="14"/>
  <c r="AF395" i="14"/>
  <c r="BN395" i="14"/>
  <c r="BT395" i="14"/>
  <c r="BV395" i="14"/>
  <c r="DH395" i="14"/>
  <c r="EP395" i="14"/>
  <c r="GB395" i="14"/>
  <c r="BH395" i="14"/>
  <c r="DT395" i="14"/>
  <c r="GF395" i="14"/>
  <c r="IR395" i="14"/>
  <c r="BI395" i="14"/>
  <c r="DU395" i="14"/>
  <c r="GG395" i="14"/>
  <c r="IS395" i="14"/>
  <c r="BJ395" i="14"/>
  <c r="DV395" i="14"/>
  <c r="GH395" i="14"/>
  <c r="IT395" i="14"/>
  <c r="BC395" i="14"/>
  <c r="DO395" i="14"/>
  <c r="GA395" i="14"/>
  <c r="IM395" i="14"/>
  <c r="IV395" i="14"/>
  <c r="BM395" i="14"/>
  <c r="DY395" i="14"/>
  <c r="GK395" i="14"/>
  <c r="IW395" i="14"/>
  <c r="BO395" i="14"/>
  <c r="EA395" i="14"/>
  <c r="GM395" i="14"/>
  <c r="IY395" i="14"/>
  <c r="Z395" i="14"/>
  <c r="BL395" i="14"/>
  <c r="CT395" i="14"/>
  <c r="CZ395" i="14"/>
  <c r="DB395" i="14"/>
  <c r="EN395" i="14"/>
  <c r="FV395" i="14"/>
  <c r="HR395" i="14"/>
  <c r="BP395" i="14"/>
  <c r="EB395" i="14"/>
  <c r="GN395" i="14"/>
  <c r="IZ395" i="14"/>
  <c r="BQ395" i="14"/>
  <c r="EC395" i="14"/>
  <c r="GO395" i="14"/>
  <c r="JA395" i="14"/>
  <c r="BR395" i="14"/>
  <c r="ED395" i="14"/>
  <c r="GP395" i="14"/>
  <c r="JB395" i="14"/>
  <c r="BK395" i="14"/>
  <c r="DW395" i="14"/>
  <c r="GI395" i="14"/>
  <c r="IU395" i="14"/>
  <c r="I395" i="14"/>
  <c r="BU395" i="14"/>
  <c r="EG395" i="14"/>
  <c r="GS395" i="14"/>
  <c r="K395" i="14"/>
  <c r="BW395" i="14"/>
  <c r="EI395" i="14"/>
  <c r="F136" i="14"/>
  <c r="N662" i="14"/>
  <c r="A663" i="14"/>
  <c r="C139" i="14"/>
  <c r="D138" i="14"/>
  <c r="H136" i="14"/>
  <c r="BE661" i="14"/>
  <c r="AW661" i="14"/>
  <c r="AO661" i="14"/>
  <c r="AG661" i="14"/>
  <c r="Y661" i="14"/>
  <c r="Q661" i="14"/>
  <c r="BL661" i="14"/>
  <c r="BD661" i="14"/>
  <c r="AV661" i="14"/>
  <c r="AN661" i="14"/>
  <c r="AF661" i="14"/>
  <c r="X661" i="14"/>
  <c r="P661" i="14"/>
  <c r="BK661" i="14"/>
  <c r="BC661" i="14"/>
  <c r="AU661" i="14"/>
  <c r="AM661" i="14"/>
  <c r="AE661" i="14"/>
  <c r="W661" i="14"/>
  <c r="O661" i="14"/>
  <c r="BJ661" i="14"/>
  <c r="BB661" i="14"/>
  <c r="AT661" i="14"/>
  <c r="AL661" i="14"/>
  <c r="AD661" i="14"/>
  <c r="V661" i="14"/>
  <c r="BI661" i="14"/>
  <c r="BA661" i="14"/>
  <c r="AS661" i="14"/>
  <c r="AK661" i="14"/>
  <c r="AC661" i="14"/>
  <c r="U661" i="14"/>
  <c r="M661" i="14"/>
  <c r="BH661" i="14"/>
  <c r="AZ661" i="14"/>
  <c r="AR661" i="14"/>
  <c r="AJ661" i="14"/>
  <c r="AB661" i="14"/>
  <c r="T661" i="14"/>
  <c r="BG661" i="14"/>
  <c r="AY661" i="14"/>
  <c r="AQ661" i="14"/>
  <c r="AI661" i="14"/>
  <c r="AA661" i="14"/>
  <c r="S661" i="14"/>
  <c r="BF661" i="14"/>
  <c r="AX661" i="14"/>
  <c r="AP661" i="14"/>
  <c r="AH661" i="14"/>
  <c r="Z661" i="14"/>
  <c r="R661" i="14"/>
  <c r="G137" i="14"/>
  <c r="E137" i="14"/>
  <c r="H137" i="14" s="1"/>
  <c r="D663" i="14"/>
  <c r="C664" i="14"/>
  <c r="G662" i="14"/>
  <c r="E662" i="14"/>
  <c r="F662" i="14" s="1"/>
  <c r="H662" i="14"/>
  <c r="E61" i="11"/>
  <c r="F61" i="11" s="1"/>
  <c r="D62" i="11"/>
  <c r="G62" i="11" s="1"/>
  <c r="M292" i="2"/>
  <c r="E293" i="2"/>
  <c r="F293" i="2" s="1"/>
  <c r="B250" i="2"/>
  <c r="B265" i="2"/>
  <c r="J61" i="11" l="1"/>
  <c r="K61" i="11" s="1"/>
  <c r="H61" i="11"/>
  <c r="I61" i="11" s="1"/>
  <c r="M370" i="2"/>
  <c r="N370" i="2"/>
  <c r="O331" i="2"/>
  <c r="P331" i="2"/>
  <c r="M332" i="2"/>
  <c r="L332" i="2"/>
  <c r="K371" i="2"/>
  <c r="L371" i="2" s="1"/>
  <c r="K332" i="2"/>
  <c r="N332" i="2" s="1"/>
  <c r="K293" i="2"/>
  <c r="L293" i="2" s="1"/>
  <c r="N293" i="2" s="1"/>
  <c r="N396" i="14"/>
  <c r="I661" i="14"/>
  <c r="K396" i="14"/>
  <c r="BZ396" i="14"/>
  <c r="EJ396" i="14"/>
  <c r="I396" i="14"/>
  <c r="EH396" i="14"/>
  <c r="AV396" i="14"/>
  <c r="CY396" i="14"/>
  <c r="BV396" i="14"/>
  <c r="EL396" i="14"/>
  <c r="J396" i="14"/>
  <c r="M396" i="14"/>
  <c r="HN396" i="14"/>
  <c r="HA396" i="14"/>
  <c r="CG396" i="14"/>
  <c r="HH396" i="14"/>
  <c r="DV396" i="14"/>
  <c r="HS396" i="14"/>
  <c r="IW396" i="14"/>
  <c r="DT396" i="14"/>
  <c r="CX396" i="14"/>
  <c r="IN396" i="14"/>
  <c r="FL396" i="14"/>
  <c r="BX396" i="14"/>
  <c r="EV396" i="14"/>
  <c r="BH396" i="14"/>
  <c r="FH396" i="14"/>
  <c r="FC396" i="14"/>
  <c r="AY396" i="14"/>
  <c r="EC396" i="14"/>
  <c r="DW396" i="14"/>
  <c r="FZ396" i="14"/>
  <c r="IY396" i="14"/>
  <c r="FN396" i="14"/>
  <c r="CZ396" i="14"/>
  <c r="L396" i="14"/>
  <c r="CJ396" i="14"/>
  <c r="IQ396" i="14"/>
  <c r="CF396" i="14"/>
  <c r="FB396" i="14"/>
  <c r="HL396" i="14"/>
  <c r="HE396" i="14"/>
  <c r="AF396" i="14"/>
  <c r="AR396" i="14"/>
  <c r="AW396" i="14"/>
  <c r="GK396" i="14"/>
  <c r="FX396" i="14"/>
  <c r="IT396" i="14"/>
  <c r="IP396" i="14"/>
  <c r="II396" i="14"/>
  <c r="IC396" i="14"/>
  <c r="IF396" i="14"/>
  <c r="AK396" i="14"/>
  <c r="DO396" i="14"/>
  <c r="CC396" i="14"/>
  <c r="GJ396" i="14"/>
  <c r="CV396" i="14"/>
  <c r="DR396" i="14"/>
  <c r="CB396" i="14"/>
  <c r="EZ396" i="14"/>
  <c r="BL396" i="14"/>
  <c r="DL396" i="14"/>
  <c r="DF396" i="14"/>
  <c r="DZ396" i="14"/>
  <c r="GB396" i="14"/>
  <c r="AU396" i="14"/>
  <c r="BJ396" i="14"/>
  <c r="BF396" i="14"/>
  <c r="FS396" i="14"/>
  <c r="IA396" i="14"/>
  <c r="ET396" i="14"/>
  <c r="AI396" i="14"/>
  <c r="AC396" i="14"/>
  <c r="EX396" i="14"/>
  <c r="HI396" i="14"/>
  <c r="CU396" i="14"/>
  <c r="IS396" i="14"/>
  <c r="IO396" i="14"/>
  <c r="IL396" i="14"/>
  <c r="BO396" i="14"/>
  <c r="HU396" i="14"/>
  <c r="EF396" i="14"/>
  <c r="DD396" i="14"/>
  <c r="HY396" i="14"/>
  <c r="IR396" i="14"/>
  <c r="AE396" i="14"/>
  <c r="FJ396" i="14"/>
  <c r="BA396" i="14"/>
  <c r="HO396" i="14"/>
  <c r="GZ396" i="14"/>
  <c r="GM396" i="14"/>
  <c r="FW396" i="14"/>
  <c r="GA396" i="14"/>
  <c r="AN396" i="14"/>
  <c r="GW396" i="14"/>
  <c r="GU396" i="14"/>
  <c r="GS396" i="14"/>
  <c r="X396" i="14"/>
  <c r="GG396" i="14"/>
  <c r="GE396" i="14"/>
  <c r="GC396" i="14"/>
  <c r="CH396" i="14"/>
  <c r="FG396" i="14"/>
  <c r="FD396" i="14"/>
  <c r="FA396" i="14"/>
  <c r="HZ396" i="14"/>
  <c r="IE396" i="14"/>
  <c r="HT396" i="14"/>
  <c r="ED396" i="14"/>
  <c r="HF396" i="14"/>
  <c r="AJ396" i="14"/>
  <c r="AD396" i="14"/>
  <c r="DC396" i="14"/>
  <c r="CM396" i="14"/>
  <c r="CR396" i="14"/>
  <c r="EW396" i="14"/>
  <c r="S396" i="14"/>
  <c r="H396" i="14"/>
  <c r="DY396" i="14"/>
  <c r="AG396" i="14"/>
  <c r="FY396" i="14"/>
  <c r="CL396" i="14"/>
  <c r="AM396" i="14"/>
  <c r="AH396" i="14"/>
  <c r="HW396" i="14"/>
  <c r="EK396" i="14"/>
  <c r="EI396" i="14"/>
  <c r="EG396" i="14"/>
  <c r="HG396" i="14"/>
  <c r="DU396" i="14"/>
  <c r="DS396" i="14"/>
  <c r="DQ396" i="14"/>
  <c r="IV396" i="14"/>
  <c r="IK396" i="14"/>
  <c r="CE396" i="14"/>
  <c r="BT396" i="14"/>
  <c r="BQ396" i="14"/>
  <c r="EM396" i="14"/>
  <c r="ER396" i="14"/>
  <c r="AT396" i="14"/>
  <c r="DN396" i="14"/>
  <c r="HC396" i="14"/>
  <c r="GR396" i="14"/>
  <c r="GO396" i="14"/>
  <c r="AA396" i="14"/>
  <c r="FF396" i="14"/>
  <c r="FR396" i="14"/>
  <c r="BM396" i="14"/>
  <c r="EP396" i="14"/>
  <c r="CP396" i="14"/>
  <c r="AO396" i="14"/>
  <c r="EA396" i="14"/>
  <c r="FM396" i="14"/>
  <c r="DG396" i="14"/>
  <c r="BS396" i="14"/>
  <c r="HR396" i="14"/>
  <c r="FK396" i="14"/>
  <c r="BY396" i="14"/>
  <c r="BW396" i="14"/>
  <c r="BU396" i="14"/>
  <c r="EU396" i="14"/>
  <c r="BI396" i="14"/>
  <c r="BG396" i="14"/>
  <c r="BE396" i="14"/>
  <c r="FT396" i="14"/>
  <c r="FI396" i="14"/>
  <c r="IH396" i="14"/>
  <c r="IM396" i="14"/>
  <c r="IB396" i="14"/>
  <c r="HV396" i="14"/>
  <c r="AZ396" i="14"/>
  <c r="HP396" i="14"/>
  <c r="HM396" i="14"/>
  <c r="AL396" i="14"/>
  <c r="DK396" i="14"/>
  <c r="DP396" i="14"/>
  <c r="DE396" i="14"/>
  <c r="GL396" i="14"/>
  <c r="CD396" i="14"/>
  <c r="CO396" i="14"/>
  <c r="W396" i="14"/>
  <c r="AX396" i="14"/>
  <c r="IZ396" i="14"/>
  <c r="O396" i="14"/>
  <c r="JA396" i="14"/>
  <c r="CT396" i="14"/>
  <c r="CQ396" i="14"/>
  <c r="FV396" i="14"/>
  <c r="FP396" i="14"/>
  <c r="HJ396" i="14"/>
  <c r="IG396" i="14"/>
  <c r="T396" i="14"/>
  <c r="HQ396" i="14"/>
  <c r="HK396" i="14"/>
  <c r="FO396" i="14"/>
  <c r="FU396" i="14"/>
  <c r="CS396" i="14"/>
  <c r="Z396" i="14"/>
  <c r="DI396" i="14"/>
  <c r="GX396" i="14"/>
  <c r="GV396" i="14"/>
  <c r="GT396" i="14"/>
  <c r="G396" i="14"/>
  <c r="GH396" i="14"/>
  <c r="GF396" i="14"/>
  <c r="GD396" i="14"/>
  <c r="BC396" i="14"/>
  <c r="IU396" i="14"/>
  <c r="IJ396" i="14"/>
  <c r="ID396" i="14"/>
  <c r="BP396" i="14"/>
  <c r="BB396" i="14"/>
  <c r="EQ396" i="14"/>
  <c r="BD396" i="14"/>
  <c r="AS396" i="14"/>
  <c r="DX396" i="14"/>
  <c r="DM396" i="14"/>
  <c r="HB396" i="14"/>
  <c r="GQ396" i="14"/>
  <c r="GN396" i="14"/>
  <c r="DH396" i="14"/>
  <c r="FE396" i="14"/>
  <c r="AQ396" i="14"/>
  <c r="P396" i="14"/>
  <c r="EO396" i="14"/>
  <c r="IX396" i="14"/>
  <c r="V396" i="14"/>
  <c r="DB396" i="14"/>
  <c r="Q396" i="14"/>
  <c r="GI396" i="14"/>
  <c r="JB396" i="14"/>
  <c r="BK396" i="14"/>
  <c r="DA396" i="14"/>
  <c r="BR396" i="14"/>
  <c r="EY396" i="14"/>
  <c r="EN396" i="14"/>
  <c r="ES396" i="14"/>
  <c r="EE396" i="14"/>
  <c r="EB396" i="14"/>
  <c r="GY396" i="14"/>
  <c r="HD396" i="14"/>
  <c r="GP396" i="14"/>
  <c r="AB396" i="14"/>
  <c r="CW396" i="14"/>
  <c r="CI396" i="14"/>
  <c r="BN396" i="14"/>
  <c r="U396" i="14"/>
  <c r="CA396" i="14"/>
  <c r="AP396" i="14"/>
  <c r="DJ396" i="14"/>
  <c r="Y396" i="14"/>
  <c r="FQ396" i="14"/>
  <c r="CN396" i="14"/>
  <c r="CK396" i="14"/>
  <c r="R396" i="14"/>
  <c r="I136" i="14"/>
  <c r="K136" i="14" s="1"/>
  <c r="HU397" i="14" s="1"/>
  <c r="I662" i="14"/>
  <c r="F137" i="14"/>
  <c r="I137" i="14" s="1"/>
  <c r="K137" i="14" s="1"/>
  <c r="E663" i="14"/>
  <c r="G663" i="14" s="1"/>
  <c r="E138" i="14"/>
  <c r="F138" i="14" s="1"/>
  <c r="D139" i="14"/>
  <c r="C140" i="14"/>
  <c r="N663" i="14"/>
  <c r="A664" i="14"/>
  <c r="BE662" i="14"/>
  <c r="AW662" i="14"/>
  <c r="AO662" i="14"/>
  <c r="AG662" i="14"/>
  <c r="Y662" i="14"/>
  <c r="Q662" i="14"/>
  <c r="BL662" i="14"/>
  <c r="BD662" i="14"/>
  <c r="AV662" i="14"/>
  <c r="AN662" i="14"/>
  <c r="AF662" i="14"/>
  <c r="X662" i="14"/>
  <c r="P662" i="14"/>
  <c r="BK662" i="14"/>
  <c r="BC662" i="14"/>
  <c r="AU662" i="14"/>
  <c r="AM662" i="14"/>
  <c r="AE662" i="14"/>
  <c r="W662" i="14"/>
  <c r="O662" i="14"/>
  <c r="BJ662" i="14"/>
  <c r="BB662" i="14"/>
  <c r="AT662" i="14"/>
  <c r="AL662" i="14"/>
  <c r="AD662" i="14"/>
  <c r="V662" i="14"/>
  <c r="BI662" i="14"/>
  <c r="BA662" i="14"/>
  <c r="AS662" i="14"/>
  <c r="AK662" i="14"/>
  <c r="AC662" i="14"/>
  <c r="U662" i="14"/>
  <c r="M662" i="14"/>
  <c r="BH662" i="14"/>
  <c r="AZ662" i="14"/>
  <c r="AR662" i="14"/>
  <c r="AJ662" i="14"/>
  <c r="AB662" i="14"/>
  <c r="T662" i="14"/>
  <c r="BG662" i="14"/>
  <c r="AY662" i="14"/>
  <c r="AQ662" i="14"/>
  <c r="AI662" i="14"/>
  <c r="AA662" i="14"/>
  <c r="S662" i="14"/>
  <c r="BF662" i="14"/>
  <c r="AX662" i="14"/>
  <c r="AP662" i="14"/>
  <c r="AH662" i="14"/>
  <c r="Z662" i="14"/>
  <c r="R662" i="14"/>
  <c r="D664" i="14"/>
  <c r="C665" i="14"/>
  <c r="D63" i="11"/>
  <c r="G63" i="11" s="1"/>
  <c r="E62" i="11"/>
  <c r="F62" i="11" s="1"/>
  <c r="M293" i="2"/>
  <c r="E294" i="2"/>
  <c r="F294" i="2" s="1"/>
  <c r="C195" i="1"/>
  <c r="C183" i="1"/>
  <c r="C184" i="1" s="1"/>
  <c r="C182" i="1"/>
  <c r="M333" i="2" l="1"/>
  <c r="K372" i="2"/>
  <c r="L372" i="2" s="1"/>
  <c r="K333" i="2"/>
  <c r="N333" i="2" s="1"/>
  <c r="K294" i="2"/>
  <c r="L294" i="2" s="1"/>
  <c r="N294" i="2" s="1"/>
  <c r="L333" i="2"/>
  <c r="O332" i="2"/>
  <c r="P332" i="2"/>
  <c r="J62" i="11"/>
  <c r="K62" i="11" s="1"/>
  <c r="H62" i="11"/>
  <c r="I62" i="11" s="1"/>
  <c r="N371" i="2"/>
  <c r="M371" i="2"/>
  <c r="H663" i="14"/>
  <c r="AM397" i="14"/>
  <c r="AO397" i="14"/>
  <c r="AQ397" i="14"/>
  <c r="AS397" i="14"/>
  <c r="CY397" i="14"/>
  <c r="DA397" i="14"/>
  <c r="DC397" i="14"/>
  <c r="DE397" i="14"/>
  <c r="FK397" i="14"/>
  <c r="FM397" i="14"/>
  <c r="FO397" i="14"/>
  <c r="FQ397" i="14"/>
  <c r="HW397" i="14"/>
  <c r="HY397" i="14"/>
  <c r="IA397" i="14"/>
  <c r="IC397" i="14"/>
  <c r="AT397" i="14"/>
  <c r="AN397" i="14"/>
  <c r="AP397" i="14"/>
  <c r="AR397" i="14"/>
  <c r="DF397" i="14"/>
  <c r="CZ397" i="14"/>
  <c r="DB397" i="14"/>
  <c r="DD397" i="14"/>
  <c r="FR397" i="14"/>
  <c r="FL397" i="14"/>
  <c r="FN397" i="14"/>
  <c r="FP397" i="14"/>
  <c r="ID397" i="14"/>
  <c r="HX397" i="14"/>
  <c r="HZ397" i="14"/>
  <c r="IB397" i="14"/>
  <c r="BB397" i="14"/>
  <c r="DN397" i="14"/>
  <c r="FZ397" i="14"/>
  <c r="IL397" i="14"/>
  <c r="AU397" i="14"/>
  <c r="DG397" i="14"/>
  <c r="FS397" i="14"/>
  <c r="IE397" i="14"/>
  <c r="AV397" i="14"/>
  <c r="DH397" i="14"/>
  <c r="FT397" i="14"/>
  <c r="IF397" i="14"/>
  <c r="AW397" i="14"/>
  <c r="DI397" i="14"/>
  <c r="FU397" i="14"/>
  <c r="IG397" i="14"/>
  <c r="AX397" i="14"/>
  <c r="DJ397" i="14"/>
  <c r="FV397" i="14"/>
  <c r="IH397" i="14"/>
  <c r="AY397" i="14"/>
  <c r="DK397" i="14"/>
  <c r="FW397" i="14"/>
  <c r="II397" i="14"/>
  <c r="AZ397" i="14"/>
  <c r="DL397" i="14"/>
  <c r="FX397" i="14"/>
  <c r="IJ397" i="14"/>
  <c r="BA397" i="14"/>
  <c r="DM397" i="14"/>
  <c r="FY397" i="14"/>
  <c r="IK397" i="14"/>
  <c r="BJ397" i="14"/>
  <c r="DV397" i="14"/>
  <c r="GH397" i="14"/>
  <c r="IT397" i="14"/>
  <c r="BC397" i="14"/>
  <c r="DO397" i="14"/>
  <c r="GA397" i="14"/>
  <c r="IM397" i="14"/>
  <c r="BD397" i="14"/>
  <c r="DP397" i="14"/>
  <c r="GB397" i="14"/>
  <c r="IN397" i="14"/>
  <c r="BE397" i="14"/>
  <c r="DQ397" i="14"/>
  <c r="GC397" i="14"/>
  <c r="IO397" i="14"/>
  <c r="BF397" i="14"/>
  <c r="DR397" i="14"/>
  <c r="GD397" i="14"/>
  <c r="IP397" i="14"/>
  <c r="BG397" i="14"/>
  <c r="DS397" i="14"/>
  <c r="GE397" i="14"/>
  <c r="IQ397" i="14"/>
  <c r="BH397" i="14"/>
  <c r="DT397" i="14"/>
  <c r="GF397" i="14"/>
  <c r="IR397" i="14"/>
  <c r="BI397" i="14"/>
  <c r="DU397" i="14"/>
  <c r="GG397" i="14"/>
  <c r="IS397" i="14"/>
  <c r="BR397" i="14"/>
  <c r="ED397" i="14"/>
  <c r="GP397" i="14"/>
  <c r="JB397" i="14"/>
  <c r="BK397" i="14"/>
  <c r="DW397" i="14"/>
  <c r="GI397" i="14"/>
  <c r="IU397" i="14"/>
  <c r="BL397" i="14"/>
  <c r="DX397" i="14"/>
  <c r="GJ397" i="14"/>
  <c r="IV397" i="14"/>
  <c r="BM397" i="14"/>
  <c r="DY397" i="14"/>
  <c r="GK397" i="14"/>
  <c r="IW397" i="14"/>
  <c r="BN397" i="14"/>
  <c r="DZ397" i="14"/>
  <c r="GL397" i="14"/>
  <c r="IX397" i="14"/>
  <c r="BO397" i="14"/>
  <c r="EA397" i="14"/>
  <c r="GM397" i="14"/>
  <c r="IY397" i="14"/>
  <c r="BP397" i="14"/>
  <c r="EB397" i="14"/>
  <c r="GN397" i="14"/>
  <c r="IZ397" i="14"/>
  <c r="BQ397" i="14"/>
  <c r="EC397" i="14"/>
  <c r="GO397" i="14"/>
  <c r="JA397" i="14"/>
  <c r="N397" i="14"/>
  <c r="BZ397" i="14"/>
  <c r="EL397" i="14"/>
  <c r="GX397" i="14"/>
  <c r="G397" i="14"/>
  <c r="BS397" i="14"/>
  <c r="EE397" i="14"/>
  <c r="GQ397" i="14"/>
  <c r="H397" i="14"/>
  <c r="BT397" i="14"/>
  <c r="EF397" i="14"/>
  <c r="GR397" i="14"/>
  <c r="I397" i="14"/>
  <c r="BU397" i="14"/>
  <c r="EG397" i="14"/>
  <c r="GS397" i="14"/>
  <c r="J397" i="14"/>
  <c r="BV397" i="14"/>
  <c r="EH397" i="14"/>
  <c r="GT397" i="14"/>
  <c r="K397" i="14"/>
  <c r="BW397" i="14"/>
  <c r="EI397" i="14"/>
  <c r="GU397" i="14"/>
  <c r="L397" i="14"/>
  <c r="BX397" i="14"/>
  <c r="EJ397" i="14"/>
  <c r="GV397" i="14"/>
  <c r="M397" i="14"/>
  <c r="BY397" i="14"/>
  <c r="EK397" i="14"/>
  <c r="GW397" i="14"/>
  <c r="V397" i="14"/>
  <c r="CH397" i="14"/>
  <c r="ET397" i="14"/>
  <c r="HF397" i="14"/>
  <c r="O397" i="14"/>
  <c r="CA397" i="14"/>
  <c r="EM397" i="14"/>
  <c r="GY397" i="14"/>
  <c r="P397" i="14"/>
  <c r="CB397" i="14"/>
  <c r="EN397" i="14"/>
  <c r="GZ397" i="14"/>
  <c r="Q397" i="14"/>
  <c r="CC397" i="14"/>
  <c r="EO397" i="14"/>
  <c r="HA397" i="14"/>
  <c r="R397" i="14"/>
  <c r="CD397" i="14"/>
  <c r="EP397" i="14"/>
  <c r="HB397" i="14"/>
  <c r="S397" i="14"/>
  <c r="CE397" i="14"/>
  <c r="EQ397" i="14"/>
  <c r="HC397" i="14"/>
  <c r="T397" i="14"/>
  <c r="CF397" i="14"/>
  <c r="ER397" i="14"/>
  <c r="HD397" i="14"/>
  <c r="U397" i="14"/>
  <c r="CG397" i="14"/>
  <c r="ES397" i="14"/>
  <c r="HE397" i="14"/>
  <c r="AD397" i="14"/>
  <c r="CP397" i="14"/>
  <c r="FB397" i="14"/>
  <c r="HN397" i="14"/>
  <c r="W397" i="14"/>
  <c r="CI397" i="14"/>
  <c r="EU397" i="14"/>
  <c r="HG397" i="14"/>
  <c r="X397" i="14"/>
  <c r="CJ397" i="14"/>
  <c r="EV397" i="14"/>
  <c r="HH397" i="14"/>
  <c r="Y397" i="14"/>
  <c r="CK397" i="14"/>
  <c r="EW397" i="14"/>
  <c r="HI397" i="14"/>
  <c r="Z397" i="14"/>
  <c r="CL397" i="14"/>
  <c r="EX397" i="14"/>
  <c r="HJ397" i="14"/>
  <c r="AA397" i="14"/>
  <c r="CM397" i="14"/>
  <c r="EY397" i="14"/>
  <c r="HK397" i="14"/>
  <c r="AB397" i="14"/>
  <c r="CN397" i="14"/>
  <c r="EZ397" i="14"/>
  <c r="HL397" i="14"/>
  <c r="AC397" i="14"/>
  <c r="CO397" i="14"/>
  <c r="FA397" i="14"/>
  <c r="HM397" i="14"/>
  <c r="AL397" i="14"/>
  <c r="CX397" i="14"/>
  <c r="FJ397" i="14"/>
  <c r="HV397" i="14"/>
  <c r="AE397" i="14"/>
  <c r="CQ397" i="14"/>
  <c r="FC397" i="14"/>
  <c r="HO397" i="14"/>
  <c r="AF397" i="14"/>
  <c r="CR397" i="14"/>
  <c r="FD397" i="14"/>
  <c r="HP397" i="14"/>
  <c r="AG397" i="14"/>
  <c r="CS397" i="14"/>
  <c r="FE397" i="14"/>
  <c r="HQ397" i="14"/>
  <c r="AH397" i="14"/>
  <c r="CT397" i="14"/>
  <c r="FF397" i="14"/>
  <c r="HR397" i="14"/>
  <c r="AI397" i="14"/>
  <c r="CU397" i="14"/>
  <c r="FG397" i="14"/>
  <c r="HS397" i="14"/>
  <c r="AJ397" i="14"/>
  <c r="CV397" i="14"/>
  <c r="FH397" i="14"/>
  <c r="HT397" i="14"/>
  <c r="AK397" i="14"/>
  <c r="CW397" i="14"/>
  <c r="FI397" i="14"/>
  <c r="HR398" i="14"/>
  <c r="IH398" i="14"/>
  <c r="FN398" i="14"/>
  <c r="CL398" i="14"/>
  <c r="R398" i="14"/>
  <c r="GS398" i="14"/>
  <c r="DY398" i="14"/>
  <c r="BE398" i="14"/>
  <c r="IF398" i="14"/>
  <c r="FL398" i="14"/>
  <c r="CJ398" i="14"/>
  <c r="P398" i="14"/>
  <c r="GQ398" i="14"/>
  <c r="DW398" i="14"/>
  <c r="BC398" i="14"/>
  <c r="IL398" i="14"/>
  <c r="FR398" i="14"/>
  <c r="CP398" i="14"/>
  <c r="V398" i="14"/>
  <c r="GW398" i="14"/>
  <c r="EK398" i="14"/>
  <c r="BY398" i="14"/>
  <c r="M398" i="14"/>
  <c r="GV398" i="14"/>
  <c r="EJ398" i="14"/>
  <c r="BX398" i="14"/>
  <c r="L398" i="14"/>
  <c r="GU398" i="14"/>
  <c r="EI398" i="14"/>
  <c r="BW398" i="14"/>
  <c r="K398" i="14"/>
  <c r="DF398" i="14"/>
  <c r="T398" i="14"/>
  <c r="HZ398" i="14"/>
  <c r="EX398" i="14"/>
  <c r="CD398" i="14"/>
  <c r="J398" i="14"/>
  <c r="GK398" i="14"/>
  <c r="DQ398" i="14"/>
  <c r="AW398" i="14"/>
  <c r="HX398" i="14"/>
  <c r="EV398" i="14"/>
  <c r="CB398" i="14"/>
  <c r="H398" i="14"/>
  <c r="GI398" i="14"/>
  <c r="DO398" i="14"/>
  <c r="AU398" i="14"/>
  <c r="ID398" i="14"/>
  <c r="FB398" i="14"/>
  <c r="CH398" i="14"/>
  <c r="N398" i="14"/>
  <c r="GO398" i="14"/>
  <c r="EC398" i="14"/>
  <c r="BQ398" i="14"/>
  <c r="IZ398" i="14"/>
  <c r="GN398" i="14"/>
  <c r="EB398" i="14"/>
  <c r="BP398" i="14"/>
  <c r="IY398" i="14"/>
  <c r="GM398" i="14"/>
  <c r="EA398" i="14"/>
  <c r="BO398" i="14"/>
  <c r="IP398" i="14"/>
  <c r="HA398" i="14"/>
  <c r="FT398" i="14"/>
  <c r="GY398" i="14"/>
  <c r="FZ398" i="14"/>
  <c r="HD398" i="14"/>
  <c r="CE398" i="14"/>
  <c r="HJ398" i="14"/>
  <c r="EP398" i="14"/>
  <c r="BV398" i="14"/>
  <c r="IW398" i="14"/>
  <c r="GC398" i="14"/>
  <c r="DI398" i="14"/>
  <c r="AO398" i="14"/>
  <c r="HH398" i="14"/>
  <c r="EN398" i="14"/>
  <c r="BT398" i="14"/>
  <c r="IU398" i="14"/>
  <c r="GA398" i="14"/>
  <c r="DG398" i="14"/>
  <c r="AM398" i="14"/>
  <c r="HN398" i="14"/>
  <c r="ET398" i="14"/>
  <c r="BZ398" i="14"/>
  <c r="JA398" i="14"/>
  <c r="GG398" i="14"/>
  <c r="DU398" i="14"/>
  <c r="BI398" i="14"/>
  <c r="IR398" i="14"/>
  <c r="GF398" i="14"/>
  <c r="DT398" i="14"/>
  <c r="BH398" i="14"/>
  <c r="IQ398" i="14"/>
  <c r="GE398" i="14"/>
  <c r="DS398" i="14"/>
  <c r="BG398" i="14"/>
  <c r="HE398" i="14"/>
  <c r="EQ398" i="14"/>
  <c r="HB398" i="14"/>
  <c r="EH398" i="14"/>
  <c r="BN398" i="14"/>
  <c r="IO398" i="14"/>
  <c r="FU398" i="14"/>
  <c r="DA398" i="14"/>
  <c r="Y398" i="14"/>
  <c r="GZ398" i="14"/>
  <c r="EF398" i="14"/>
  <c r="BL398" i="14"/>
  <c r="IM398" i="14"/>
  <c r="FS398" i="14"/>
  <c r="CY398" i="14"/>
  <c r="W398" i="14"/>
  <c r="HF398" i="14"/>
  <c r="EL398" i="14"/>
  <c r="BR398" i="14"/>
  <c r="IS398" i="14"/>
  <c r="FY398" i="14"/>
  <c r="DM398" i="14"/>
  <c r="BA398" i="14"/>
  <c r="IJ398" i="14"/>
  <c r="FX398" i="14"/>
  <c r="DL398" i="14"/>
  <c r="AZ398" i="14"/>
  <c r="II398" i="14"/>
  <c r="FW398" i="14"/>
  <c r="DK398" i="14"/>
  <c r="AY398" i="14"/>
  <c r="IN398" i="14"/>
  <c r="IT398" i="14"/>
  <c r="CG398" i="14"/>
  <c r="S398" i="14"/>
  <c r="GT398" i="14"/>
  <c r="DZ398" i="14"/>
  <c r="BF398" i="14"/>
  <c r="IG398" i="14"/>
  <c r="FM398" i="14"/>
  <c r="CK398" i="14"/>
  <c r="Q398" i="14"/>
  <c r="GR398" i="14"/>
  <c r="DX398" i="14"/>
  <c r="BD398" i="14"/>
  <c r="IE398" i="14"/>
  <c r="FK398" i="14"/>
  <c r="CI398" i="14"/>
  <c r="O398" i="14"/>
  <c r="GX398" i="14"/>
  <c r="ED398" i="14"/>
  <c r="BJ398" i="14"/>
  <c r="IK398" i="14"/>
  <c r="FQ398" i="14"/>
  <c r="DE398" i="14"/>
  <c r="AS398" i="14"/>
  <c r="IB398" i="14"/>
  <c r="FP398" i="14"/>
  <c r="DD398" i="14"/>
  <c r="AR398" i="14"/>
  <c r="IA398" i="14"/>
  <c r="FO398" i="14"/>
  <c r="DC398" i="14"/>
  <c r="AQ398" i="14"/>
  <c r="BM398" i="14"/>
  <c r="EE398" i="14"/>
  <c r="U398" i="14"/>
  <c r="HC398" i="14"/>
  <c r="GL398" i="14"/>
  <c r="DR398" i="14"/>
  <c r="AX398" i="14"/>
  <c r="HY398" i="14"/>
  <c r="EW398" i="14"/>
  <c r="CC398" i="14"/>
  <c r="I398" i="14"/>
  <c r="GJ398" i="14"/>
  <c r="DP398" i="14"/>
  <c r="AV398" i="14"/>
  <c r="HW398" i="14"/>
  <c r="EU398" i="14"/>
  <c r="CA398" i="14"/>
  <c r="G398" i="14"/>
  <c r="GP398" i="14"/>
  <c r="DV398" i="14"/>
  <c r="BB398" i="14"/>
  <c r="IC398" i="14"/>
  <c r="FI398" i="14"/>
  <c r="CW398" i="14"/>
  <c r="AK398" i="14"/>
  <c r="HT398" i="14"/>
  <c r="FH398" i="14"/>
  <c r="CV398" i="14"/>
  <c r="AJ398" i="14"/>
  <c r="HS398" i="14"/>
  <c r="FG398" i="14"/>
  <c r="CU398" i="14"/>
  <c r="AI398" i="14"/>
  <c r="FV398" i="14"/>
  <c r="Z398" i="14"/>
  <c r="EG398" i="14"/>
  <c r="CZ398" i="14"/>
  <c r="BK398" i="14"/>
  <c r="ES398" i="14"/>
  <c r="CF398" i="14"/>
  <c r="IX398" i="14"/>
  <c r="GD398" i="14"/>
  <c r="DJ398" i="14"/>
  <c r="AP398" i="14"/>
  <c r="HI398" i="14"/>
  <c r="EO398" i="14"/>
  <c r="BU398" i="14"/>
  <c r="IV398" i="14"/>
  <c r="GB398" i="14"/>
  <c r="DH398" i="14"/>
  <c r="AN398" i="14"/>
  <c r="HG398" i="14"/>
  <c r="EM398" i="14"/>
  <c r="BS398" i="14"/>
  <c r="JB398" i="14"/>
  <c r="GH398" i="14"/>
  <c r="DN398" i="14"/>
  <c r="AT398" i="14"/>
  <c r="HM398" i="14"/>
  <c r="FA398" i="14"/>
  <c r="CO398" i="14"/>
  <c r="AC398" i="14"/>
  <c r="HL398" i="14"/>
  <c r="EZ398" i="14"/>
  <c r="CN398" i="14"/>
  <c r="AB398" i="14"/>
  <c r="HK398" i="14"/>
  <c r="EY398" i="14"/>
  <c r="CM398" i="14"/>
  <c r="AA398" i="14"/>
  <c r="DB398" i="14"/>
  <c r="X398" i="14"/>
  <c r="AD398" i="14"/>
  <c r="ER398" i="14"/>
  <c r="G138" i="14"/>
  <c r="HU398" i="14"/>
  <c r="AL398" i="14"/>
  <c r="CX398" i="14"/>
  <c r="FJ398" i="14"/>
  <c r="HV398" i="14"/>
  <c r="AE398" i="14"/>
  <c r="CQ398" i="14"/>
  <c r="FC398" i="14"/>
  <c r="HO398" i="14"/>
  <c r="AF398" i="14"/>
  <c r="CR398" i="14"/>
  <c r="FD398" i="14"/>
  <c r="HP398" i="14"/>
  <c r="AG398" i="14"/>
  <c r="CS398" i="14"/>
  <c r="FE398" i="14"/>
  <c r="HQ398" i="14"/>
  <c r="AH398" i="14"/>
  <c r="CT398" i="14"/>
  <c r="FF398" i="14"/>
  <c r="F663" i="14"/>
  <c r="H138" i="14"/>
  <c r="N664" i="14"/>
  <c r="A665" i="14"/>
  <c r="BE663" i="14"/>
  <c r="AW663" i="14"/>
  <c r="AO663" i="14"/>
  <c r="AG663" i="14"/>
  <c r="Y663" i="14"/>
  <c r="Q663" i="14"/>
  <c r="BL663" i="14"/>
  <c r="BD663" i="14"/>
  <c r="AV663" i="14"/>
  <c r="AN663" i="14"/>
  <c r="AF663" i="14"/>
  <c r="X663" i="14"/>
  <c r="P663" i="14"/>
  <c r="BK663" i="14"/>
  <c r="BC663" i="14"/>
  <c r="AU663" i="14"/>
  <c r="AM663" i="14"/>
  <c r="AE663" i="14"/>
  <c r="W663" i="14"/>
  <c r="O663" i="14"/>
  <c r="BJ663" i="14"/>
  <c r="BB663" i="14"/>
  <c r="AT663" i="14"/>
  <c r="AL663" i="14"/>
  <c r="AD663" i="14"/>
  <c r="V663" i="14"/>
  <c r="BI663" i="14"/>
  <c r="BA663" i="14"/>
  <c r="AS663" i="14"/>
  <c r="AK663" i="14"/>
  <c r="AC663" i="14"/>
  <c r="U663" i="14"/>
  <c r="M663" i="14"/>
  <c r="BH663" i="14"/>
  <c r="AZ663" i="14"/>
  <c r="AR663" i="14"/>
  <c r="AJ663" i="14"/>
  <c r="AB663" i="14"/>
  <c r="T663" i="14"/>
  <c r="BG663" i="14"/>
  <c r="AY663" i="14"/>
  <c r="AQ663" i="14"/>
  <c r="AI663" i="14"/>
  <c r="AA663" i="14"/>
  <c r="S663" i="14"/>
  <c r="BF663" i="14"/>
  <c r="AX663" i="14"/>
  <c r="AP663" i="14"/>
  <c r="AH663" i="14"/>
  <c r="Z663" i="14"/>
  <c r="R663" i="14"/>
  <c r="D665" i="14"/>
  <c r="C666" i="14"/>
  <c r="C141" i="14"/>
  <c r="D140" i="14"/>
  <c r="E664" i="14"/>
  <c r="F664" i="14" s="1"/>
  <c r="E139" i="14"/>
  <c r="H139" i="14" s="1"/>
  <c r="E63" i="11"/>
  <c r="F63" i="11" s="1"/>
  <c r="D64" i="11"/>
  <c r="G64" i="11" s="1"/>
  <c r="M294" i="2"/>
  <c r="E295" i="2"/>
  <c r="F295" i="2" s="1"/>
  <c r="C190" i="1"/>
  <c r="C192" i="1"/>
  <c r="J63" i="11" l="1"/>
  <c r="K63" i="11" s="1"/>
  <c r="H63" i="11"/>
  <c r="I63" i="11" s="1"/>
  <c r="M334" i="2"/>
  <c r="K373" i="2"/>
  <c r="L373" i="2" s="1"/>
  <c r="K295" i="2"/>
  <c r="L295" i="2" s="1"/>
  <c r="L334" i="2"/>
  <c r="K334" i="2"/>
  <c r="N334" i="2" s="1"/>
  <c r="O333" i="2"/>
  <c r="P333" i="2"/>
  <c r="M372" i="2"/>
  <c r="N372" i="2"/>
  <c r="I663" i="14"/>
  <c r="I138" i="14"/>
  <c r="K138" i="14" s="1"/>
  <c r="IM399" i="14" s="1"/>
  <c r="H664" i="14"/>
  <c r="G664" i="14"/>
  <c r="G139" i="14"/>
  <c r="E665" i="14"/>
  <c r="F665" i="14" s="1"/>
  <c r="F139" i="14"/>
  <c r="E140" i="14"/>
  <c r="G140" i="14" s="1"/>
  <c r="N665" i="14"/>
  <c r="A666" i="14"/>
  <c r="D141" i="14"/>
  <c r="C142" i="14"/>
  <c r="BE664" i="14"/>
  <c r="AW664" i="14"/>
  <c r="AO664" i="14"/>
  <c r="AG664" i="14"/>
  <c r="Y664" i="14"/>
  <c r="Q664" i="14"/>
  <c r="BL664" i="14"/>
  <c r="BD664" i="14"/>
  <c r="AV664" i="14"/>
  <c r="AN664" i="14"/>
  <c r="AF664" i="14"/>
  <c r="X664" i="14"/>
  <c r="P664" i="14"/>
  <c r="BK664" i="14"/>
  <c r="BC664" i="14"/>
  <c r="AU664" i="14"/>
  <c r="AM664" i="14"/>
  <c r="AE664" i="14"/>
  <c r="W664" i="14"/>
  <c r="O664" i="14"/>
  <c r="BJ664" i="14"/>
  <c r="BB664" i="14"/>
  <c r="AT664" i="14"/>
  <c r="AL664" i="14"/>
  <c r="AD664" i="14"/>
  <c r="V664" i="14"/>
  <c r="BI664" i="14"/>
  <c r="BA664" i="14"/>
  <c r="AS664" i="14"/>
  <c r="AK664" i="14"/>
  <c r="AC664" i="14"/>
  <c r="U664" i="14"/>
  <c r="M664" i="14"/>
  <c r="BH664" i="14"/>
  <c r="AZ664" i="14"/>
  <c r="AR664" i="14"/>
  <c r="AJ664" i="14"/>
  <c r="AB664" i="14"/>
  <c r="T664" i="14"/>
  <c r="BG664" i="14"/>
  <c r="AY664" i="14"/>
  <c r="AQ664" i="14"/>
  <c r="AI664" i="14"/>
  <c r="AA664" i="14"/>
  <c r="S664" i="14"/>
  <c r="BF664" i="14"/>
  <c r="AX664" i="14"/>
  <c r="AP664" i="14"/>
  <c r="AH664" i="14"/>
  <c r="Z664" i="14"/>
  <c r="R664" i="14"/>
  <c r="D666" i="14"/>
  <c r="C667" i="14"/>
  <c r="D65" i="11"/>
  <c r="G65" i="11" s="1"/>
  <c r="E64" i="11"/>
  <c r="F64" i="11" s="1"/>
  <c r="N295" i="2"/>
  <c r="E296" i="2"/>
  <c r="F296" i="2" s="1"/>
  <c r="C193" i="1"/>
  <c r="C194" i="1" s="1"/>
  <c r="A214" i="1" s="1"/>
  <c r="C155" i="1"/>
  <c r="M335" i="2" l="1"/>
  <c r="K374" i="2"/>
  <c r="L374" i="2" s="1"/>
  <c r="K335" i="2"/>
  <c r="L335" i="2"/>
  <c r="K296" i="2"/>
  <c r="L296" i="2" s="1"/>
  <c r="O334" i="2"/>
  <c r="P334" i="2"/>
  <c r="J64" i="11"/>
  <c r="K64" i="11" s="1"/>
  <c r="H64" i="11"/>
  <c r="I64" i="11" s="1"/>
  <c r="N373" i="2"/>
  <c r="M373" i="2"/>
  <c r="FP399" i="14"/>
  <c r="IF399" i="14"/>
  <c r="HG399" i="14"/>
  <c r="BM399" i="14"/>
  <c r="EI399" i="14"/>
  <c r="HE399" i="14"/>
  <c r="X399" i="14"/>
  <c r="EK399" i="14"/>
  <c r="EG399" i="14"/>
  <c r="AD399" i="14"/>
  <c r="HA399" i="14"/>
  <c r="AB399" i="14"/>
  <c r="CX399" i="14"/>
  <c r="IL399" i="14"/>
  <c r="BO399" i="14"/>
  <c r="HC399" i="14"/>
  <c r="Z399" i="14"/>
  <c r="CV399" i="14"/>
  <c r="FR399" i="14"/>
  <c r="CT399" i="14"/>
  <c r="CR399" i="14"/>
  <c r="FN399" i="14"/>
  <c r="IJ399" i="14"/>
  <c r="BK399" i="14"/>
  <c r="FL399" i="14"/>
  <c r="IH399" i="14"/>
  <c r="BQ399" i="14"/>
  <c r="EE399" i="14"/>
  <c r="AF399" i="14"/>
  <c r="BU399" i="14"/>
  <c r="DB399" i="14"/>
  <c r="EQ399" i="14"/>
  <c r="DX399" i="14"/>
  <c r="CK399" i="14"/>
  <c r="AX399" i="14"/>
  <c r="GT399" i="14"/>
  <c r="CM399" i="14"/>
  <c r="FG399" i="14"/>
  <c r="IA399" i="14"/>
  <c r="AZ399" i="14"/>
  <c r="EB399" i="14"/>
  <c r="GV399" i="14"/>
  <c r="U399" i="14"/>
  <c r="CO399" i="14"/>
  <c r="FI399" i="14"/>
  <c r="IC399" i="14"/>
  <c r="BB399" i="14"/>
  <c r="ED399" i="14"/>
  <c r="GX399" i="14"/>
  <c r="O399" i="14"/>
  <c r="CI399" i="14"/>
  <c r="FC399" i="14"/>
  <c r="IU399" i="14"/>
  <c r="BL399" i="14"/>
  <c r="EF399" i="14"/>
  <c r="GZ399" i="14"/>
  <c r="Y399" i="14"/>
  <c r="CS399" i="14"/>
  <c r="FM399" i="14"/>
  <c r="IG399" i="14"/>
  <c r="BN399" i="14"/>
  <c r="EH399" i="14"/>
  <c r="HB399" i="14"/>
  <c r="AA399" i="14"/>
  <c r="CU399" i="14"/>
  <c r="FO399" i="14"/>
  <c r="II399" i="14"/>
  <c r="BP399" i="14"/>
  <c r="EJ399" i="14"/>
  <c r="HD399" i="14"/>
  <c r="AC399" i="14"/>
  <c r="CW399" i="14"/>
  <c r="FQ399" i="14"/>
  <c r="IK399" i="14"/>
  <c r="BR399" i="14"/>
  <c r="EL399" i="14"/>
  <c r="HF399" i="14"/>
  <c r="W399" i="14"/>
  <c r="CQ399" i="14"/>
  <c r="FK399" i="14"/>
  <c r="IV399" i="14"/>
  <c r="AH399" i="14"/>
  <c r="BW399" i="14"/>
  <c r="GR399" i="14"/>
  <c r="FE399" i="14"/>
  <c r="DZ399" i="14"/>
  <c r="BT399" i="14"/>
  <c r="EN399" i="14"/>
  <c r="AG399" i="14"/>
  <c r="FU399" i="14"/>
  <c r="BV399" i="14"/>
  <c r="HJ399" i="14"/>
  <c r="DC399" i="14"/>
  <c r="IY399" i="14"/>
  <c r="ER399" i="14"/>
  <c r="AK399" i="14"/>
  <c r="FY399" i="14"/>
  <c r="BZ399" i="14"/>
  <c r="HN399" i="14"/>
  <c r="CY399" i="14"/>
  <c r="GI399" i="14"/>
  <c r="H399" i="14"/>
  <c r="CB399" i="14"/>
  <c r="EV399" i="14"/>
  <c r="HP399" i="14"/>
  <c r="AO399" i="14"/>
  <c r="DI399" i="14"/>
  <c r="GK399" i="14"/>
  <c r="J399" i="14"/>
  <c r="CD399" i="14"/>
  <c r="EX399" i="14"/>
  <c r="HR399" i="14"/>
  <c r="AQ399" i="14"/>
  <c r="DK399" i="14"/>
  <c r="GM399" i="14"/>
  <c r="L399" i="14"/>
  <c r="CF399" i="14"/>
  <c r="EZ399" i="14"/>
  <c r="HT399" i="14"/>
  <c r="AS399" i="14"/>
  <c r="DM399" i="14"/>
  <c r="GO399" i="14"/>
  <c r="N399" i="14"/>
  <c r="CH399" i="14"/>
  <c r="FB399" i="14"/>
  <c r="HV399" i="14"/>
  <c r="AM399" i="14"/>
  <c r="DG399" i="14"/>
  <c r="GQ399" i="14"/>
  <c r="CZ399" i="14"/>
  <c r="EO399" i="14"/>
  <c r="FV399" i="14"/>
  <c r="AV399" i="14"/>
  <c r="Q399" i="14"/>
  <c r="HY399" i="14"/>
  <c r="S399" i="14"/>
  <c r="HH399" i="14"/>
  <c r="DA399" i="14"/>
  <c r="IW399" i="14"/>
  <c r="EP399" i="14"/>
  <c r="AI399" i="14"/>
  <c r="FW399" i="14"/>
  <c r="BX399" i="14"/>
  <c r="HL399" i="14"/>
  <c r="DE399" i="14"/>
  <c r="JA399" i="14"/>
  <c r="ET399" i="14"/>
  <c r="AE399" i="14"/>
  <c r="P399" i="14"/>
  <c r="CJ399" i="14"/>
  <c r="FD399" i="14"/>
  <c r="HX399" i="14"/>
  <c r="AW399" i="14"/>
  <c r="DY399" i="14"/>
  <c r="GS399" i="14"/>
  <c r="R399" i="14"/>
  <c r="CL399" i="14"/>
  <c r="FF399" i="14"/>
  <c r="HZ399" i="14"/>
  <c r="AY399" i="14"/>
  <c r="EA399" i="14"/>
  <c r="GU399" i="14"/>
  <c r="T399" i="14"/>
  <c r="CN399" i="14"/>
  <c r="FH399" i="14"/>
  <c r="IB399" i="14"/>
  <c r="BA399" i="14"/>
  <c r="EC399" i="14"/>
  <c r="GW399" i="14"/>
  <c r="V399" i="14"/>
  <c r="CP399" i="14"/>
  <c r="FJ399" i="14"/>
  <c r="ID399" i="14"/>
  <c r="AU399" i="14"/>
  <c r="DW399" i="14"/>
  <c r="GY399" i="14"/>
  <c r="FT399" i="14"/>
  <c r="HI399" i="14"/>
  <c r="IX399" i="14"/>
  <c r="HK399" i="14"/>
  <c r="AJ399" i="14"/>
  <c r="DD399" i="14"/>
  <c r="FX399" i="14"/>
  <c r="IZ399" i="14"/>
  <c r="BY399" i="14"/>
  <c r="ES399" i="14"/>
  <c r="HM399" i="14"/>
  <c r="AL399" i="14"/>
  <c r="DF399" i="14"/>
  <c r="FZ399" i="14"/>
  <c r="JB399" i="14"/>
  <c r="BS399" i="14"/>
  <c r="EM399" i="14"/>
  <c r="HO399" i="14"/>
  <c r="AN399" i="14"/>
  <c r="DH399" i="14"/>
  <c r="GJ399" i="14"/>
  <c r="I399" i="14"/>
  <c r="CC399" i="14"/>
  <c r="EW399" i="14"/>
  <c r="HQ399" i="14"/>
  <c r="AP399" i="14"/>
  <c r="DJ399" i="14"/>
  <c r="GL399" i="14"/>
  <c r="K399" i="14"/>
  <c r="CE399" i="14"/>
  <c r="EY399" i="14"/>
  <c r="HS399" i="14"/>
  <c r="AR399" i="14"/>
  <c r="DL399" i="14"/>
  <c r="GN399" i="14"/>
  <c r="M399" i="14"/>
  <c r="CG399" i="14"/>
  <c r="FA399" i="14"/>
  <c r="HU399" i="14"/>
  <c r="AT399" i="14"/>
  <c r="DN399" i="14"/>
  <c r="GP399" i="14"/>
  <c r="G399" i="14"/>
  <c r="CA399" i="14"/>
  <c r="EU399" i="14"/>
  <c r="HW399" i="14"/>
  <c r="FS399" i="14"/>
  <c r="IE399" i="14"/>
  <c r="BD399" i="14"/>
  <c r="DP399" i="14"/>
  <c r="GB399" i="14"/>
  <c r="IN399" i="14"/>
  <c r="BE399" i="14"/>
  <c r="DQ399" i="14"/>
  <c r="GC399" i="14"/>
  <c r="IO399" i="14"/>
  <c r="BF399" i="14"/>
  <c r="DR399" i="14"/>
  <c r="GD399" i="14"/>
  <c r="IP399" i="14"/>
  <c r="BG399" i="14"/>
  <c r="DS399" i="14"/>
  <c r="GE399" i="14"/>
  <c r="IQ399" i="14"/>
  <c r="BH399" i="14"/>
  <c r="DT399" i="14"/>
  <c r="GF399" i="14"/>
  <c r="IR399" i="14"/>
  <c r="BI399" i="14"/>
  <c r="DU399" i="14"/>
  <c r="GG399" i="14"/>
  <c r="IS399" i="14"/>
  <c r="BJ399" i="14"/>
  <c r="DV399" i="14"/>
  <c r="GH399" i="14"/>
  <c r="IT399" i="14"/>
  <c r="BC399" i="14"/>
  <c r="DO399" i="14"/>
  <c r="GA399" i="14"/>
  <c r="I664" i="14"/>
  <c r="H665" i="14"/>
  <c r="G665" i="14"/>
  <c r="I139" i="14"/>
  <c r="K139" i="14" s="1"/>
  <c r="IZ400" i="14" s="1"/>
  <c r="C143" i="14"/>
  <c r="D142" i="14"/>
  <c r="E141" i="14"/>
  <c r="H141" i="14" s="1"/>
  <c r="N666" i="14"/>
  <c r="A667" i="14"/>
  <c r="D667" i="14"/>
  <c r="C668" i="14"/>
  <c r="BE665" i="14"/>
  <c r="AW665" i="14"/>
  <c r="AO665" i="14"/>
  <c r="AG665" i="14"/>
  <c r="Y665" i="14"/>
  <c r="Q665" i="14"/>
  <c r="BL665" i="14"/>
  <c r="BD665" i="14"/>
  <c r="AV665" i="14"/>
  <c r="AN665" i="14"/>
  <c r="AF665" i="14"/>
  <c r="X665" i="14"/>
  <c r="P665" i="14"/>
  <c r="BK665" i="14"/>
  <c r="BC665" i="14"/>
  <c r="AU665" i="14"/>
  <c r="AM665" i="14"/>
  <c r="AE665" i="14"/>
  <c r="W665" i="14"/>
  <c r="O665" i="14"/>
  <c r="BJ665" i="14"/>
  <c r="BB665" i="14"/>
  <c r="AT665" i="14"/>
  <c r="AL665" i="14"/>
  <c r="AD665" i="14"/>
  <c r="V665" i="14"/>
  <c r="BI665" i="14"/>
  <c r="BA665" i="14"/>
  <c r="AS665" i="14"/>
  <c r="AK665" i="14"/>
  <c r="AC665" i="14"/>
  <c r="U665" i="14"/>
  <c r="M665" i="14"/>
  <c r="BH665" i="14"/>
  <c r="AZ665" i="14"/>
  <c r="AR665" i="14"/>
  <c r="AJ665" i="14"/>
  <c r="AB665" i="14"/>
  <c r="T665" i="14"/>
  <c r="BG665" i="14"/>
  <c r="AY665" i="14"/>
  <c r="AQ665" i="14"/>
  <c r="AI665" i="14"/>
  <c r="AA665" i="14"/>
  <c r="S665" i="14"/>
  <c r="BF665" i="14"/>
  <c r="AX665" i="14"/>
  <c r="AP665" i="14"/>
  <c r="AH665" i="14"/>
  <c r="Z665" i="14"/>
  <c r="R665" i="14"/>
  <c r="G666" i="14"/>
  <c r="E666" i="14"/>
  <c r="H666" i="14" s="1"/>
  <c r="F140" i="14"/>
  <c r="H140" i="14"/>
  <c r="E65" i="11"/>
  <c r="F65" i="11" s="1"/>
  <c r="D66" i="11"/>
  <c r="G66" i="11" s="1"/>
  <c r="M295" i="2"/>
  <c r="N296" i="2"/>
  <c r="E297" i="2"/>
  <c r="F297" i="2" s="1"/>
  <c r="A213" i="1"/>
  <c r="C173" i="1"/>
  <c r="M336" i="2" l="1"/>
  <c r="K375" i="2"/>
  <c r="L375" i="2" s="1"/>
  <c r="K297" i="2"/>
  <c r="L297" i="2" s="1"/>
  <c r="L336" i="2"/>
  <c r="K336" i="2"/>
  <c r="N336" i="2" s="1"/>
  <c r="J65" i="11"/>
  <c r="K65" i="11" s="1"/>
  <c r="H65" i="11"/>
  <c r="I65" i="11" s="1"/>
  <c r="N335" i="2"/>
  <c r="N374" i="2"/>
  <c r="M374" i="2"/>
  <c r="G141" i="14"/>
  <c r="I665" i="14"/>
  <c r="I140" i="14"/>
  <c r="K140" i="14" s="1"/>
  <c r="HY401" i="14" s="1"/>
  <c r="M400" i="14"/>
  <c r="G400" i="14"/>
  <c r="I400" i="14"/>
  <c r="K400" i="14"/>
  <c r="BY400" i="14"/>
  <c r="BS400" i="14"/>
  <c r="BU400" i="14"/>
  <c r="BW400" i="14"/>
  <c r="EK400" i="14"/>
  <c r="EE400" i="14"/>
  <c r="EG400" i="14"/>
  <c r="EI400" i="14"/>
  <c r="GW400" i="14"/>
  <c r="GQ400" i="14"/>
  <c r="GS400" i="14"/>
  <c r="GU400" i="14"/>
  <c r="N400" i="14"/>
  <c r="H400" i="14"/>
  <c r="J400" i="14"/>
  <c r="L400" i="14"/>
  <c r="BZ400" i="14"/>
  <c r="BT400" i="14"/>
  <c r="BV400" i="14"/>
  <c r="BX400" i="14"/>
  <c r="EL400" i="14"/>
  <c r="EF400" i="14"/>
  <c r="EH400" i="14"/>
  <c r="EJ400" i="14"/>
  <c r="GX400" i="14"/>
  <c r="GR400" i="14"/>
  <c r="GT400" i="14"/>
  <c r="GV400" i="14"/>
  <c r="U400" i="14"/>
  <c r="CG400" i="14"/>
  <c r="ES400" i="14"/>
  <c r="HE400" i="14"/>
  <c r="V400" i="14"/>
  <c r="CH400" i="14"/>
  <c r="ET400" i="14"/>
  <c r="HF400" i="14"/>
  <c r="O400" i="14"/>
  <c r="CA400" i="14"/>
  <c r="EM400" i="14"/>
  <c r="GY400" i="14"/>
  <c r="P400" i="14"/>
  <c r="CB400" i="14"/>
  <c r="EN400" i="14"/>
  <c r="GZ400" i="14"/>
  <c r="Q400" i="14"/>
  <c r="CC400" i="14"/>
  <c r="EO400" i="14"/>
  <c r="HA400" i="14"/>
  <c r="R400" i="14"/>
  <c r="CD400" i="14"/>
  <c r="EP400" i="14"/>
  <c r="HB400" i="14"/>
  <c r="S400" i="14"/>
  <c r="CE400" i="14"/>
  <c r="EQ400" i="14"/>
  <c r="HC400" i="14"/>
  <c r="T400" i="14"/>
  <c r="CF400" i="14"/>
  <c r="ER400" i="14"/>
  <c r="HD400" i="14"/>
  <c r="AC400" i="14"/>
  <c r="CO400" i="14"/>
  <c r="FA400" i="14"/>
  <c r="HM400" i="14"/>
  <c r="AD400" i="14"/>
  <c r="CP400" i="14"/>
  <c r="FB400" i="14"/>
  <c r="HN400" i="14"/>
  <c r="W400" i="14"/>
  <c r="CI400" i="14"/>
  <c r="EU400" i="14"/>
  <c r="HG400" i="14"/>
  <c r="X400" i="14"/>
  <c r="CJ400" i="14"/>
  <c r="EV400" i="14"/>
  <c r="HH400" i="14"/>
  <c r="Y400" i="14"/>
  <c r="CK400" i="14"/>
  <c r="EW400" i="14"/>
  <c r="HI400" i="14"/>
  <c r="Z400" i="14"/>
  <c r="CL400" i="14"/>
  <c r="EX400" i="14"/>
  <c r="HJ400" i="14"/>
  <c r="AA400" i="14"/>
  <c r="CM400" i="14"/>
  <c r="EY400" i="14"/>
  <c r="HK400" i="14"/>
  <c r="AB400" i="14"/>
  <c r="CN400" i="14"/>
  <c r="EZ400" i="14"/>
  <c r="HL400" i="14"/>
  <c r="AK400" i="14"/>
  <c r="CW400" i="14"/>
  <c r="FI400" i="14"/>
  <c r="HU400" i="14"/>
  <c r="AL400" i="14"/>
  <c r="CX400" i="14"/>
  <c r="FJ400" i="14"/>
  <c r="HV400" i="14"/>
  <c r="AE400" i="14"/>
  <c r="CQ400" i="14"/>
  <c r="FC400" i="14"/>
  <c r="HO400" i="14"/>
  <c r="AF400" i="14"/>
  <c r="CR400" i="14"/>
  <c r="FD400" i="14"/>
  <c r="HP400" i="14"/>
  <c r="AG400" i="14"/>
  <c r="CS400" i="14"/>
  <c r="FE400" i="14"/>
  <c r="HQ400" i="14"/>
  <c r="AH400" i="14"/>
  <c r="CT400" i="14"/>
  <c r="FF400" i="14"/>
  <c r="HR400" i="14"/>
  <c r="AI400" i="14"/>
  <c r="CU400" i="14"/>
  <c r="FG400" i="14"/>
  <c r="HS400" i="14"/>
  <c r="AJ400" i="14"/>
  <c r="CV400" i="14"/>
  <c r="FH400" i="14"/>
  <c r="HT400" i="14"/>
  <c r="AS400" i="14"/>
  <c r="DE400" i="14"/>
  <c r="FQ400" i="14"/>
  <c r="IC400" i="14"/>
  <c r="AT400" i="14"/>
  <c r="DF400" i="14"/>
  <c r="FR400" i="14"/>
  <c r="ID400" i="14"/>
  <c r="AM400" i="14"/>
  <c r="CY400" i="14"/>
  <c r="FK400" i="14"/>
  <c r="HW400" i="14"/>
  <c r="AN400" i="14"/>
  <c r="CZ400" i="14"/>
  <c r="FL400" i="14"/>
  <c r="HX400" i="14"/>
  <c r="AO400" i="14"/>
  <c r="DA400" i="14"/>
  <c r="FM400" i="14"/>
  <c r="HY400" i="14"/>
  <c r="AP400" i="14"/>
  <c r="DB400" i="14"/>
  <c r="FN400" i="14"/>
  <c r="HZ400" i="14"/>
  <c r="AQ400" i="14"/>
  <c r="DC400" i="14"/>
  <c r="FO400" i="14"/>
  <c r="IA400" i="14"/>
  <c r="AR400" i="14"/>
  <c r="DD400" i="14"/>
  <c r="FP400" i="14"/>
  <c r="IB400" i="14"/>
  <c r="BA400" i="14"/>
  <c r="DM400" i="14"/>
  <c r="FY400" i="14"/>
  <c r="IK400" i="14"/>
  <c r="BB400" i="14"/>
  <c r="DN400" i="14"/>
  <c r="FZ400" i="14"/>
  <c r="IL400" i="14"/>
  <c r="AU400" i="14"/>
  <c r="DG400" i="14"/>
  <c r="FS400" i="14"/>
  <c r="IE400" i="14"/>
  <c r="AV400" i="14"/>
  <c r="DH400" i="14"/>
  <c r="FT400" i="14"/>
  <c r="IF400" i="14"/>
  <c r="AW400" i="14"/>
  <c r="DI400" i="14"/>
  <c r="FU400" i="14"/>
  <c r="IG400" i="14"/>
  <c r="AX400" i="14"/>
  <c r="DJ400" i="14"/>
  <c r="FV400" i="14"/>
  <c r="IH400" i="14"/>
  <c r="AY400" i="14"/>
  <c r="DK400" i="14"/>
  <c r="FW400" i="14"/>
  <c r="II400" i="14"/>
  <c r="AZ400" i="14"/>
  <c r="DL400" i="14"/>
  <c r="FX400" i="14"/>
  <c r="IJ400" i="14"/>
  <c r="BI400" i="14"/>
  <c r="DU400" i="14"/>
  <c r="GG400" i="14"/>
  <c r="IS400" i="14"/>
  <c r="BJ400" i="14"/>
  <c r="DV400" i="14"/>
  <c r="GH400" i="14"/>
  <c r="IT400" i="14"/>
  <c r="BC400" i="14"/>
  <c r="DO400" i="14"/>
  <c r="GA400" i="14"/>
  <c r="IM400" i="14"/>
  <c r="BD400" i="14"/>
  <c r="DP400" i="14"/>
  <c r="GB400" i="14"/>
  <c r="IN400" i="14"/>
  <c r="BE400" i="14"/>
  <c r="DQ400" i="14"/>
  <c r="GC400" i="14"/>
  <c r="IO400" i="14"/>
  <c r="BF400" i="14"/>
  <c r="DR400" i="14"/>
  <c r="GD400" i="14"/>
  <c r="IP400" i="14"/>
  <c r="BG400" i="14"/>
  <c r="DS400" i="14"/>
  <c r="GE400" i="14"/>
  <c r="IQ400" i="14"/>
  <c r="BH400" i="14"/>
  <c r="DT400" i="14"/>
  <c r="GF400" i="14"/>
  <c r="IR400" i="14"/>
  <c r="BQ400" i="14"/>
  <c r="EC400" i="14"/>
  <c r="GO400" i="14"/>
  <c r="JA400" i="14"/>
  <c r="BR400" i="14"/>
  <c r="ED400" i="14"/>
  <c r="GP400" i="14"/>
  <c r="JB400" i="14"/>
  <c r="BK400" i="14"/>
  <c r="DW400" i="14"/>
  <c r="GI400" i="14"/>
  <c r="IU400" i="14"/>
  <c r="BL400" i="14"/>
  <c r="DX400" i="14"/>
  <c r="GJ400" i="14"/>
  <c r="IV400" i="14"/>
  <c r="BM400" i="14"/>
  <c r="DY400" i="14"/>
  <c r="GK400" i="14"/>
  <c r="IW400" i="14"/>
  <c r="BN400" i="14"/>
  <c r="DZ400" i="14"/>
  <c r="GL400" i="14"/>
  <c r="IX400" i="14"/>
  <c r="BO400" i="14"/>
  <c r="EA400" i="14"/>
  <c r="GM400" i="14"/>
  <c r="IY400" i="14"/>
  <c r="BP400" i="14"/>
  <c r="EB400" i="14"/>
  <c r="GN400" i="14"/>
  <c r="F666" i="14"/>
  <c r="I666" i="14" s="1"/>
  <c r="N667" i="14"/>
  <c r="A668" i="14"/>
  <c r="BE666" i="14"/>
  <c r="AW666" i="14"/>
  <c r="AO666" i="14"/>
  <c r="AG666" i="14"/>
  <c r="Y666" i="14"/>
  <c r="Q666" i="14"/>
  <c r="BL666" i="14"/>
  <c r="BD666" i="14"/>
  <c r="AV666" i="14"/>
  <c r="AN666" i="14"/>
  <c r="AF666" i="14"/>
  <c r="X666" i="14"/>
  <c r="P666" i="14"/>
  <c r="BK666" i="14"/>
  <c r="BC666" i="14"/>
  <c r="AU666" i="14"/>
  <c r="AM666" i="14"/>
  <c r="AE666" i="14"/>
  <c r="W666" i="14"/>
  <c r="O666" i="14"/>
  <c r="BJ666" i="14"/>
  <c r="BB666" i="14"/>
  <c r="AT666" i="14"/>
  <c r="AL666" i="14"/>
  <c r="AD666" i="14"/>
  <c r="V666" i="14"/>
  <c r="BI666" i="14"/>
  <c r="BA666" i="14"/>
  <c r="AS666" i="14"/>
  <c r="AK666" i="14"/>
  <c r="AC666" i="14"/>
  <c r="U666" i="14"/>
  <c r="M666" i="14"/>
  <c r="BH666" i="14"/>
  <c r="AZ666" i="14"/>
  <c r="AR666" i="14"/>
  <c r="AJ666" i="14"/>
  <c r="AB666" i="14"/>
  <c r="T666" i="14"/>
  <c r="BG666" i="14"/>
  <c r="AY666" i="14"/>
  <c r="AQ666" i="14"/>
  <c r="AI666" i="14"/>
  <c r="AA666" i="14"/>
  <c r="S666" i="14"/>
  <c r="BF666" i="14"/>
  <c r="AX666" i="14"/>
  <c r="AP666" i="14"/>
  <c r="AH666" i="14"/>
  <c r="Z666" i="14"/>
  <c r="R666" i="14"/>
  <c r="F141" i="14"/>
  <c r="D668" i="14"/>
  <c r="C669" i="14"/>
  <c r="E667" i="14"/>
  <c r="G667" i="14" s="1"/>
  <c r="E142" i="14"/>
  <c r="H142" i="14" s="1"/>
  <c r="D143" i="14"/>
  <c r="C144" i="14"/>
  <c r="D67" i="11"/>
  <c r="G67" i="11" s="1"/>
  <c r="E66" i="11"/>
  <c r="F66" i="11" s="1"/>
  <c r="M296" i="2"/>
  <c r="N297" i="2"/>
  <c r="E298" i="2"/>
  <c r="F298" i="2" s="1"/>
  <c r="C27" i="1"/>
  <c r="I141" i="14" l="1"/>
  <c r="K141" i="14" s="1"/>
  <c r="JB402" i="14" s="1"/>
  <c r="O335" i="2"/>
  <c r="P335" i="2"/>
  <c r="P336" i="2"/>
  <c r="O336" i="2"/>
  <c r="N375" i="2"/>
  <c r="M375" i="2"/>
  <c r="M337" i="2"/>
  <c r="L337" i="2"/>
  <c r="K298" i="2"/>
  <c r="L298" i="2" s="1"/>
  <c r="K337" i="2"/>
  <c r="N337" i="2" s="1"/>
  <c r="K376" i="2"/>
  <c r="L376" i="2" s="1"/>
  <c r="J66" i="11"/>
  <c r="K66" i="11" s="1"/>
  <c r="H66" i="11"/>
  <c r="I66" i="11" s="1"/>
  <c r="BH401" i="14"/>
  <c r="EO401" i="14"/>
  <c r="GD401" i="14"/>
  <c r="EC401" i="14"/>
  <c r="CL401" i="14"/>
  <c r="CW401" i="14"/>
  <c r="HB401" i="14"/>
  <c r="AD401" i="14"/>
  <c r="FW401" i="14"/>
  <c r="HG401" i="14"/>
  <c r="EQ401" i="14"/>
  <c r="CP401" i="14"/>
  <c r="GE401" i="14"/>
  <c r="IV401" i="14"/>
  <c r="CD401" i="14"/>
  <c r="IR401" i="14"/>
  <c r="IO401" i="14"/>
  <c r="AX401" i="14"/>
  <c r="AB401" i="14"/>
  <c r="AV401" i="14"/>
  <c r="S401" i="14"/>
  <c r="CN401" i="14"/>
  <c r="EL401" i="14"/>
  <c r="IW401" i="14"/>
  <c r="AA401" i="14"/>
  <c r="CV401" i="14"/>
  <c r="FJ401" i="14"/>
  <c r="Z401" i="14"/>
  <c r="CM401" i="14"/>
  <c r="HD401" i="14"/>
  <c r="BK401" i="14"/>
  <c r="DW401" i="14"/>
  <c r="AY401" i="14"/>
  <c r="FH401" i="14"/>
  <c r="CB401" i="14"/>
  <c r="EX401" i="14"/>
  <c r="BG401" i="14"/>
  <c r="HK401" i="14"/>
  <c r="FX401" i="14"/>
  <c r="HE401" i="14"/>
  <c r="O401" i="14"/>
  <c r="DX401" i="14"/>
  <c r="EP401" i="14"/>
  <c r="HC401" i="14"/>
  <c r="EK401" i="14"/>
  <c r="IT401" i="14"/>
  <c r="R401" i="14"/>
  <c r="FV401" i="14"/>
  <c r="CE401" i="14"/>
  <c r="T401" i="14"/>
  <c r="GV401" i="14"/>
  <c r="IK401" i="14"/>
  <c r="W401" i="14"/>
  <c r="HH401" i="14"/>
  <c r="BF401" i="14"/>
  <c r="HJ401" i="14"/>
  <c r="EY401" i="14"/>
  <c r="BP401" i="14"/>
  <c r="BI401" i="14"/>
  <c r="CX401" i="14"/>
  <c r="GY401" i="14"/>
  <c r="EW401" i="14"/>
  <c r="I401" i="14"/>
  <c r="IJ401" i="14"/>
  <c r="GW401" i="14"/>
  <c r="ED401" i="14"/>
  <c r="BC401" i="14"/>
  <c r="BD401" i="14"/>
  <c r="BE401" i="14"/>
  <c r="BQ401" i="14"/>
  <c r="IS401" i="14"/>
  <c r="FZ401" i="14"/>
  <c r="FS401" i="14"/>
  <c r="EF401" i="14"/>
  <c r="GS401" i="14"/>
  <c r="CO401" i="14"/>
  <c r="V401" i="14"/>
  <c r="IL401" i="14"/>
  <c r="GA401" i="14"/>
  <c r="GZ401" i="14"/>
  <c r="HA401" i="14"/>
  <c r="EE401" i="14"/>
  <c r="CJ401" i="14"/>
  <c r="BM401" i="14"/>
  <c r="IH401" i="14"/>
  <c r="II401" i="14"/>
  <c r="U401" i="14"/>
  <c r="BJ401" i="14"/>
  <c r="CI401" i="14"/>
  <c r="FT401" i="14"/>
  <c r="CK401" i="14"/>
  <c r="DJ401" i="14"/>
  <c r="DK401" i="14"/>
  <c r="EB401" i="14"/>
  <c r="FI401" i="14"/>
  <c r="GX401" i="14"/>
  <c r="IU401" i="14"/>
  <c r="DR401" i="14"/>
  <c r="IP401" i="14"/>
  <c r="DS401" i="14"/>
  <c r="IQ401" i="14"/>
  <c r="EJ401" i="14"/>
  <c r="AC401" i="14"/>
  <c r="FY401" i="14"/>
  <c r="BR401" i="14"/>
  <c r="HF401" i="14"/>
  <c r="CQ401" i="14"/>
  <c r="H401" i="14"/>
  <c r="GB401" i="14"/>
  <c r="CS401" i="14"/>
  <c r="AH401" i="14"/>
  <c r="CT401" i="14"/>
  <c r="FF401" i="14"/>
  <c r="HR401" i="14"/>
  <c r="AI401" i="14"/>
  <c r="CU401" i="14"/>
  <c r="FG401" i="14"/>
  <c r="HS401" i="14"/>
  <c r="AJ401" i="14"/>
  <c r="DL401" i="14"/>
  <c r="GF401" i="14"/>
  <c r="IZ401" i="14"/>
  <c r="BY401" i="14"/>
  <c r="ES401" i="14"/>
  <c r="HM401" i="14"/>
  <c r="AL401" i="14"/>
  <c r="DN401" i="14"/>
  <c r="GH401" i="14"/>
  <c r="JB401" i="14"/>
  <c r="BS401" i="14"/>
  <c r="EM401" i="14"/>
  <c r="IE401" i="14"/>
  <c r="BL401" i="14"/>
  <c r="EN401" i="14"/>
  <c r="IF401" i="14"/>
  <c r="BU401" i="14"/>
  <c r="FE401" i="14"/>
  <c r="AP401" i="14"/>
  <c r="DB401" i="14"/>
  <c r="FN401" i="14"/>
  <c r="HZ401" i="14"/>
  <c r="AQ401" i="14"/>
  <c r="DC401" i="14"/>
  <c r="FO401" i="14"/>
  <c r="IA401" i="14"/>
  <c r="AZ401" i="14"/>
  <c r="DT401" i="14"/>
  <c r="GN401" i="14"/>
  <c r="M401" i="14"/>
  <c r="CG401" i="14"/>
  <c r="FA401" i="14"/>
  <c r="HU401" i="14"/>
  <c r="BB401" i="14"/>
  <c r="DV401" i="14"/>
  <c r="GP401" i="14"/>
  <c r="G401" i="14"/>
  <c r="CA401" i="14"/>
  <c r="EU401" i="14"/>
  <c r="IM401" i="14"/>
  <c r="BT401" i="14"/>
  <c r="EV401" i="14"/>
  <c r="IN401" i="14"/>
  <c r="CC401" i="14"/>
  <c r="FU401" i="14"/>
  <c r="BN401" i="14"/>
  <c r="DZ401" i="14"/>
  <c r="GL401" i="14"/>
  <c r="IX401" i="14"/>
  <c r="BO401" i="14"/>
  <c r="EA401" i="14"/>
  <c r="GM401" i="14"/>
  <c r="IY401" i="14"/>
  <c r="BX401" i="14"/>
  <c r="ER401" i="14"/>
  <c r="HL401" i="14"/>
  <c r="AK401" i="14"/>
  <c r="DM401" i="14"/>
  <c r="GG401" i="14"/>
  <c r="JA401" i="14"/>
  <c r="BZ401" i="14"/>
  <c r="ET401" i="14"/>
  <c r="HN401" i="14"/>
  <c r="AE401" i="14"/>
  <c r="DG401" i="14"/>
  <c r="GI401" i="14"/>
  <c r="P401" i="14"/>
  <c r="DH401" i="14"/>
  <c r="GJ401" i="14"/>
  <c r="Q401" i="14"/>
  <c r="DY401" i="14"/>
  <c r="HI401" i="14"/>
  <c r="J401" i="14"/>
  <c r="BV401" i="14"/>
  <c r="EH401" i="14"/>
  <c r="GT401" i="14"/>
  <c r="K401" i="14"/>
  <c r="BW401" i="14"/>
  <c r="EI401" i="14"/>
  <c r="GU401" i="14"/>
  <c r="L401" i="14"/>
  <c r="CF401" i="14"/>
  <c r="EZ401" i="14"/>
  <c r="HT401" i="14"/>
  <c r="BA401" i="14"/>
  <c r="DU401" i="14"/>
  <c r="GO401" i="14"/>
  <c r="N401" i="14"/>
  <c r="CH401" i="14"/>
  <c r="FB401" i="14"/>
  <c r="HV401" i="14"/>
  <c r="AU401" i="14"/>
  <c r="DO401" i="14"/>
  <c r="GQ401" i="14"/>
  <c r="X401" i="14"/>
  <c r="DP401" i="14"/>
  <c r="GR401" i="14"/>
  <c r="Y401" i="14"/>
  <c r="EG401" i="14"/>
  <c r="IG401" i="14"/>
  <c r="FC401" i="14"/>
  <c r="HO401" i="14"/>
  <c r="AF401" i="14"/>
  <c r="CR401" i="14"/>
  <c r="FD401" i="14"/>
  <c r="HP401" i="14"/>
  <c r="AG401" i="14"/>
  <c r="DI401" i="14"/>
  <c r="GC401" i="14"/>
  <c r="AR401" i="14"/>
  <c r="DD401" i="14"/>
  <c r="FP401" i="14"/>
  <c r="IB401" i="14"/>
  <c r="AS401" i="14"/>
  <c r="DE401" i="14"/>
  <c r="FQ401" i="14"/>
  <c r="IC401" i="14"/>
  <c r="AT401" i="14"/>
  <c r="DF401" i="14"/>
  <c r="FR401" i="14"/>
  <c r="ID401" i="14"/>
  <c r="AM401" i="14"/>
  <c r="CY401" i="14"/>
  <c r="FK401" i="14"/>
  <c r="HW401" i="14"/>
  <c r="AN401" i="14"/>
  <c r="CZ401" i="14"/>
  <c r="FL401" i="14"/>
  <c r="HX401" i="14"/>
  <c r="AW401" i="14"/>
  <c r="DQ401" i="14"/>
  <c r="GK401" i="14"/>
  <c r="HQ401" i="14"/>
  <c r="AO401" i="14"/>
  <c r="DA401" i="14"/>
  <c r="FM401" i="14"/>
  <c r="F667" i="14"/>
  <c r="H667" i="14"/>
  <c r="F142" i="14"/>
  <c r="G142" i="14"/>
  <c r="C145" i="14"/>
  <c r="D144" i="14"/>
  <c r="E143" i="14"/>
  <c r="G143" i="14" s="1"/>
  <c r="D669" i="14"/>
  <c r="C670" i="14"/>
  <c r="N668" i="14"/>
  <c r="A669" i="14"/>
  <c r="E668" i="14"/>
  <c r="G668" i="14" s="1"/>
  <c r="BE667" i="14"/>
  <c r="AW667" i="14"/>
  <c r="AO667" i="14"/>
  <c r="AG667" i="14"/>
  <c r="Y667" i="14"/>
  <c r="Q667" i="14"/>
  <c r="BL667" i="14"/>
  <c r="BD667" i="14"/>
  <c r="AV667" i="14"/>
  <c r="AN667" i="14"/>
  <c r="AF667" i="14"/>
  <c r="X667" i="14"/>
  <c r="P667" i="14"/>
  <c r="BK667" i="14"/>
  <c r="BC667" i="14"/>
  <c r="AU667" i="14"/>
  <c r="AM667" i="14"/>
  <c r="AE667" i="14"/>
  <c r="W667" i="14"/>
  <c r="O667" i="14"/>
  <c r="BJ667" i="14"/>
  <c r="BB667" i="14"/>
  <c r="AT667" i="14"/>
  <c r="AL667" i="14"/>
  <c r="AD667" i="14"/>
  <c r="V667" i="14"/>
  <c r="BI667" i="14"/>
  <c r="BA667" i="14"/>
  <c r="AS667" i="14"/>
  <c r="AK667" i="14"/>
  <c r="AC667" i="14"/>
  <c r="U667" i="14"/>
  <c r="M667" i="14"/>
  <c r="BH667" i="14"/>
  <c r="AZ667" i="14"/>
  <c r="AR667" i="14"/>
  <c r="AJ667" i="14"/>
  <c r="AB667" i="14"/>
  <c r="T667" i="14"/>
  <c r="BG667" i="14"/>
  <c r="AY667" i="14"/>
  <c r="AQ667" i="14"/>
  <c r="AI667" i="14"/>
  <c r="AA667" i="14"/>
  <c r="S667" i="14"/>
  <c r="BF667" i="14"/>
  <c r="AX667" i="14"/>
  <c r="AP667" i="14"/>
  <c r="AH667" i="14"/>
  <c r="Z667" i="14"/>
  <c r="R667" i="14"/>
  <c r="D68" i="11"/>
  <c r="G68" i="11" s="1"/>
  <c r="E67" i="11"/>
  <c r="F67" i="11" s="1"/>
  <c r="B249" i="2"/>
  <c r="B251" i="2" s="1"/>
  <c r="M297" i="2"/>
  <c r="N298" i="2"/>
  <c r="E299" i="2"/>
  <c r="F299" i="2" s="1"/>
  <c r="C49" i="3"/>
  <c r="C48" i="3"/>
  <c r="C42" i="3"/>
  <c r="C43" i="3"/>
  <c r="C38" i="3"/>
  <c r="D227" i="2"/>
  <c r="D228" i="2"/>
  <c r="D229" i="2"/>
  <c r="D230" i="2"/>
  <c r="D231" i="2"/>
  <c r="C187" i="1" s="1"/>
  <c r="C188" i="1" s="1"/>
  <c r="D232" i="2"/>
  <c r="D233" i="2"/>
  <c r="D226" i="2"/>
  <c r="IW402" i="14" l="1"/>
  <c r="EN402" i="14"/>
  <c r="HS402" i="14"/>
  <c r="EC402" i="14"/>
  <c r="EQ402" i="14"/>
  <c r="GR402" i="14"/>
  <c r="BN402" i="14"/>
  <c r="GJ402" i="14"/>
  <c r="CT402" i="14"/>
  <c r="BK402" i="14"/>
  <c r="DW402" i="14"/>
  <c r="GT402" i="14"/>
  <c r="BA402" i="14"/>
  <c r="DM402" i="14"/>
  <c r="EP402" i="14"/>
  <c r="IX402" i="14"/>
  <c r="DG402" i="14"/>
  <c r="DO402" i="14"/>
  <c r="IY402" i="14"/>
  <c r="HE402" i="14"/>
  <c r="AW402" i="14"/>
  <c r="BM402" i="14"/>
  <c r="DQ402" i="14"/>
  <c r="K402" i="14"/>
  <c r="FH402" i="14"/>
  <c r="BR402" i="14"/>
  <c r="IF402" i="14"/>
  <c r="Q402" i="14"/>
  <c r="BP402" i="14"/>
  <c r="FV402" i="14"/>
  <c r="CV402" i="14"/>
  <c r="DI402" i="14"/>
  <c r="AV402" i="14"/>
  <c r="DY402" i="14"/>
  <c r="S402" i="14"/>
  <c r="FX402" i="14"/>
  <c r="BZ402" i="14"/>
  <c r="HC402" i="14"/>
  <c r="EM402" i="14"/>
  <c r="GI402" i="14"/>
  <c r="FF402" i="14"/>
  <c r="GY402" i="14"/>
  <c r="JA402" i="14"/>
  <c r="P402" i="14"/>
  <c r="AF402" i="14"/>
  <c r="BL402" i="14"/>
  <c r="EO402" i="14"/>
  <c r="AY402" i="14"/>
  <c r="GV402" i="14"/>
  <c r="DN402" i="14"/>
  <c r="CW402" i="14"/>
  <c r="GZ402" i="14"/>
  <c r="AZ402" i="14"/>
  <c r="AG402" i="14"/>
  <c r="HU402" i="14"/>
  <c r="BB402" i="14"/>
  <c r="O402" i="14"/>
  <c r="DH402" i="14"/>
  <c r="GS402" i="14"/>
  <c r="CU402" i="14"/>
  <c r="IZ402" i="14"/>
  <c r="GP402" i="14"/>
  <c r="AX402" i="14"/>
  <c r="BV402" i="14"/>
  <c r="GW402" i="14"/>
  <c r="GQ402" i="14"/>
  <c r="BX402" i="14"/>
  <c r="IE402" i="14"/>
  <c r="ER402" i="14"/>
  <c r="AE402" i="14"/>
  <c r="DP402" i="14"/>
  <c r="HA402" i="14"/>
  <c r="DK402" i="14"/>
  <c r="M402" i="14"/>
  <c r="GX402" i="14"/>
  <c r="GU402" i="14"/>
  <c r="ES402" i="14"/>
  <c r="AU402" i="14"/>
  <c r="DX402" i="14"/>
  <c r="HQ402" i="14"/>
  <c r="EA402" i="14"/>
  <c r="U402" i="14"/>
  <c r="HF402" i="14"/>
  <c r="BS402" i="14"/>
  <c r="FC402" i="14"/>
  <c r="IM402" i="14"/>
  <c r="BT402" i="14"/>
  <c r="FD402" i="14"/>
  <c r="IN402" i="14"/>
  <c r="BU402" i="14"/>
  <c r="FE402" i="14"/>
  <c r="J402" i="14"/>
  <c r="DJ402" i="14"/>
  <c r="HB402" i="14"/>
  <c r="BO402" i="14"/>
  <c r="FG402" i="14"/>
  <c r="L402" i="14"/>
  <c r="DL402" i="14"/>
  <c r="HD402" i="14"/>
  <c r="BQ402" i="14"/>
  <c r="FI402" i="14"/>
  <c r="N402" i="14"/>
  <c r="ED402" i="14"/>
  <c r="CA402" i="14"/>
  <c r="FS402" i="14"/>
  <c r="IU402" i="14"/>
  <c r="CB402" i="14"/>
  <c r="FT402" i="14"/>
  <c r="IV402" i="14"/>
  <c r="CC402" i="14"/>
  <c r="FU402" i="14"/>
  <c r="R402" i="14"/>
  <c r="DZ402" i="14"/>
  <c r="HR402" i="14"/>
  <c r="BW402" i="14"/>
  <c r="FW402" i="14"/>
  <c r="T402" i="14"/>
  <c r="EB402" i="14"/>
  <c r="HT402" i="14"/>
  <c r="BY402" i="14"/>
  <c r="FY402" i="14"/>
  <c r="V402" i="14"/>
  <c r="EL402" i="14"/>
  <c r="G402" i="14"/>
  <c r="CQ402" i="14"/>
  <c r="GA402" i="14"/>
  <c r="H402" i="14"/>
  <c r="CR402" i="14"/>
  <c r="GB402" i="14"/>
  <c r="I402" i="14"/>
  <c r="CS402" i="14"/>
  <c r="GK402" i="14"/>
  <c r="AH402" i="14"/>
  <c r="EH402" i="14"/>
  <c r="IH402" i="14"/>
  <c r="CE402" i="14"/>
  <c r="GM402" i="14"/>
  <c r="AJ402" i="14"/>
  <c r="EJ402" i="14"/>
  <c r="IJ402" i="14"/>
  <c r="CG402" i="14"/>
  <c r="GO402" i="14"/>
  <c r="AL402" i="14"/>
  <c r="ET402" i="14"/>
  <c r="BC402" i="14"/>
  <c r="EE402" i="14"/>
  <c r="HO402" i="14"/>
  <c r="BD402" i="14"/>
  <c r="EF402" i="14"/>
  <c r="HP402" i="14"/>
  <c r="BE402" i="14"/>
  <c r="EG402" i="14"/>
  <c r="IG402" i="14"/>
  <c r="CD402" i="14"/>
  <c r="GL402" i="14"/>
  <c r="AI402" i="14"/>
  <c r="EI402" i="14"/>
  <c r="II402" i="14"/>
  <c r="CF402" i="14"/>
  <c r="GN402" i="14"/>
  <c r="AK402" i="14"/>
  <c r="EK402" i="14"/>
  <c r="IK402" i="14"/>
  <c r="CH402" i="14"/>
  <c r="IL402" i="14"/>
  <c r="FZ402" i="14"/>
  <c r="W402" i="14"/>
  <c r="CI402" i="14"/>
  <c r="EU402" i="14"/>
  <c r="HG402" i="14"/>
  <c r="X402" i="14"/>
  <c r="CJ402" i="14"/>
  <c r="EV402" i="14"/>
  <c r="HH402" i="14"/>
  <c r="Y402" i="14"/>
  <c r="CK402" i="14"/>
  <c r="EW402" i="14"/>
  <c r="HI402" i="14"/>
  <c r="Z402" i="14"/>
  <c r="CL402" i="14"/>
  <c r="EX402" i="14"/>
  <c r="HJ402" i="14"/>
  <c r="AA402" i="14"/>
  <c r="CM402" i="14"/>
  <c r="EY402" i="14"/>
  <c r="HK402" i="14"/>
  <c r="AB402" i="14"/>
  <c r="CN402" i="14"/>
  <c r="EZ402" i="14"/>
  <c r="HL402" i="14"/>
  <c r="AC402" i="14"/>
  <c r="CO402" i="14"/>
  <c r="FA402" i="14"/>
  <c r="HM402" i="14"/>
  <c r="AD402" i="14"/>
  <c r="CP402" i="14"/>
  <c r="FB402" i="14"/>
  <c r="HN402" i="14"/>
  <c r="CX402" i="14"/>
  <c r="FJ402" i="14"/>
  <c r="HV402" i="14"/>
  <c r="AM402" i="14"/>
  <c r="CY402" i="14"/>
  <c r="FK402" i="14"/>
  <c r="HW402" i="14"/>
  <c r="AN402" i="14"/>
  <c r="CZ402" i="14"/>
  <c r="FL402" i="14"/>
  <c r="HX402" i="14"/>
  <c r="AO402" i="14"/>
  <c r="DA402" i="14"/>
  <c r="FM402" i="14"/>
  <c r="HY402" i="14"/>
  <c r="AP402" i="14"/>
  <c r="DB402" i="14"/>
  <c r="FN402" i="14"/>
  <c r="HZ402" i="14"/>
  <c r="AQ402" i="14"/>
  <c r="DC402" i="14"/>
  <c r="FO402" i="14"/>
  <c r="IA402" i="14"/>
  <c r="AR402" i="14"/>
  <c r="DD402" i="14"/>
  <c r="FP402" i="14"/>
  <c r="IB402" i="14"/>
  <c r="AS402" i="14"/>
  <c r="DE402" i="14"/>
  <c r="FQ402" i="14"/>
  <c r="IC402" i="14"/>
  <c r="AT402" i="14"/>
  <c r="DF402" i="14"/>
  <c r="FR402" i="14"/>
  <c r="ID402" i="14"/>
  <c r="GC402" i="14"/>
  <c r="IO402" i="14"/>
  <c r="BF402" i="14"/>
  <c r="DR402" i="14"/>
  <c r="GD402" i="14"/>
  <c r="IP402" i="14"/>
  <c r="BG402" i="14"/>
  <c r="DS402" i="14"/>
  <c r="GE402" i="14"/>
  <c r="IQ402" i="14"/>
  <c r="BH402" i="14"/>
  <c r="DT402" i="14"/>
  <c r="GF402" i="14"/>
  <c r="IR402" i="14"/>
  <c r="BI402" i="14"/>
  <c r="DU402" i="14"/>
  <c r="GG402" i="14"/>
  <c r="IS402" i="14"/>
  <c r="BJ402" i="14"/>
  <c r="DV402" i="14"/>
  <c r="GH402" i="14"/>
  <c r="IT402" i="14"/>
  <c r="J67" i="11"/>
  <c r="K67" i="11" s="1"/>
  <c r="H67" i="11"/>
  <c r="I67" i="11" s="1"/>
  <c r="M338" i="2"/>
  <c r="K377" i="2"/>
  <c r="L377" i="2" s="1"/>
  <c r="K299" i="2"/>
  <c r="K338" i="2"/>
  <c r="N338" i="2" s="1"/>
  <c r="L338" i="2"/>
  <c r="F143" i="14"/>
  <c r="H143" i="14"/>
  <c r="N376" i="2"/>
  <c r="M376" i="2"/>
  <c r="P337" i="2"/>
  <c r="O337" i="2"/>
  <c r="F668" i="14"/>
  <c r="H668" i="14"/>
  <c r="I667" i="14"/>
  <c r="I142" i="14"/>
  <c r="K142" i="14" s="1"/>
  <c r="HK403" i="14" s="1"/>
  <c r="E669" i="14"/>
  <c r="H669" i="14" s="1"/>
  <c r="N669" i="14"/>
  <c r="A670" i="14"/>
  <c r="E144" i="14"/>
  <c r="H144" i="14" s="1"/>
  <c r="BE668" i="14"/>
  <c r="AW668" i="14"/>
  <c r="AO668" i="14"/>
  <c r="AG668" i="14"/>
  <c r="Y668" i="14"/>
  <c r="Q668" i="14"/>
  <c r="BL668" i="14"/>
  <c r="BD668" i="14"/>
  <c r="AV668" i="14"/>
  <c r="AN668" i="14"/>
  <c r="AF668" i="14"/>
  <c r="X668" i="14"/>
  <c r="P668" i="14"/>
  <c r="BK668" i="14"/>
  <c r="BC668" i="14"/>
  <c r="AU668" i="14"/>
  <c r="AM668" i="14"/>
  <c r="AE668" i="14"/>
  <c r="W668" i="14"/>
  <c r="O668" i="14"/>
  <c r="BJ668" i="14"/>
  <c r="BB668" i="14"/>
  <c r="AT668" i="14"/>
  <c r="AL668" i="14"/>
  <c r="AD668" i="14"/>
  <c r="V668" i="14"/>
  <c r="BI668" i="14"/>
  <c r="BA668" i="14"/>
  <c r="AS668" i="14"/>
  <c r="AK668" i="14"/>
  <c r="AC668" i="14"/>
  <c r="U668" i="14"/>
  <c r="M668" i="14"/>
  <c r="BH668" i="14"/>
  <c r="AZ668" i="14"/>
  <c r="AR668" i="14"/>
  <c r="AJ668" i="14"/>
  <c r="AB668" i="14"/>
  <c r="T668" i="14"/>
  <c r="BG668" i="14"/>
  <c r="AY668" i="14"/>
  <c r="AQ668" i="14"/>
  <c r="AI668" i="14"/>
  <c r="AA668" i="14"/>
  <c r="S668" i="14"/>
  <c r="BF668" i="14"/>
  <c r="AX668" i="14"/>
  <c r="AP668" i="14"/>
  <c r="AH668" i="14"/>
  <c r="Z668" i="14"/>
  <c r="R668" i="14"/>
  <c r="D145" i="14"/>
  <c r="C146" i="14"/>
  <c r="D670" i="14"/>
  <c r="C671" i="14"/>
  <c r="E68" i="11"/>
  <c r="F68" i="11" s="1"/>
  <c r="D69" i="11"/>
  <c r="G69" i="11" s="1"/>
  <c r="M298" i="2"/>
  <c r="E300" i="2"/>
  <c r="F300" i="2" s="1"/>
  <c r="B267" i="2"/>
  <c r="B270" i="2" s="1"/>
  <c r="B268" i="2"/>
  <c r="L299" i="2" l="1"/>
  <c r="N299" i="2" s="1"/>
  <c r="I143" i="14"/>
  <c r="K143" i="14" s="1"/>
  <c r="HS404" i="14" s="1"/>
  <c r="O338" i="2"/>
  <c r="P338" i="2"/>
  <c r="J68" i="11"/>
  <c r="K68" i="11" s="1"/>
  <c r="H68" i="11"/>
  <c r="I68" i="11" s="1"/>
  <c r="M377" i="2"/>
  <c r="N377" i="2"/>
  <c r="M339" i="2"/>
  <c r="L339" i="2"/>
  <c r="K339" i="2"/>
  <c r="K378" i="2"/>
  <c r="L378" i="2" s="1"/>
  <c r="K300" i="2"/>
  <c r="L300" i="2" s="1"/>
  <c r="I668" i="14"/>
  <c r="F669" i="14"/>
  <c r="G669" i="14"/>
  <c r="FC403" i="14"/>
  <c r="FQ403" i="14"/>
  <c r="DN403" i="14"/>
  <c r="AW403" i="14"/>
  <c r="DS403" i="14"/>
  <c r="EA403" i="14"/>
  <c r="EN403" i="14"/>
  <c r="BZ403" i="14"/>
  <c r="AF403" i="14"/>
  <c r="AT403" i="14"/>
  <c r="DG403" i="14"/>
  <c r="DJ403" i="14"/>
  <c r="IQ403" i="14"/>
  <c r="IY403" i="14"/>
  <c r="CN403" i="14"/>
  <c r="GY403" i="14"/>
  <c r="FE403" i="14"/>
  <c r="FK403" i="14"/>
  <c r="AX403" i="14"/>
  <c r="DU403" i="14"/>
  <c r="EC403" i="14"/>
  <c r="BW403" i="14"/>
  <c r="HM403" i="14"/>
  <c r="Q403" i="14"/>
  <c r="AH403" i="14"/>
  <c r="AN403" i="14"/>
  <c r="IH403" i="14"/>
  <c r="IS403" i="14"/>
  <c r="JA403" i="14"/>
  <c r="EF403" i="14"/>
  <c r="CP403" i="14"/>
  <c r="EQ403" i="14"/>
  <c r="FG403" i="14"/>
  <c r="FM403" i="14"/>
  <c r="GX403" i="14"/>
  <c r="DO403" i="14"/>
  <c r="DW403" i="14"/>
  <c r="P403" i="14"/>
  <c r="HG403" i="14"/>
  <c r="AJ403" i="14"/>
  <c r="M403" i="14"/>
  <c r="AP403" i="14"/>
  <c r="BU403" i="14"/>
  <c r="IM403" i="14"/>
  <c r="IU403" i="14"/>
  <c r="CC403" i="14"/>
  <c r="CJ403" i="14"/>
  <c r="FI403" i="14"/>
  <c r="K403" i="14"/>
  <c r="FO403" i="14"/>
  <c r="BA403" i="14"/>
  <c r="DQ403" i="14"/>
  <c r="DY403" i="14"/>
  <c r="G403" i="14"/>
  <c r="HI403" i="14"/>
  <c r="AL403" i="14"/>
  <c r="AR403" i="14"/>
  <c r="GV403" i="14"/>
  <c r="BB403" i="14"/>
  <c r="IO403" i="14"/>
  <c r="IW403" i="14"/>
  <c r="EG403" i="14"/>
  <c r="CL403" i="14"/>
  <c r="BX403" i="14"/>
  <c r="CB403" i="14"/>
  <c r="HC403" i="14"/>
  <c r="HU403" i="14"/>
  <c r="HO403" i="14"/>
  <c r="HQ403" i="14"/>
  <c r="HS403" i="14"/>
  <c r="GU403" i="14"/>
  <c r="IC403" i="14"/>
  <c r="HW403" i="14"/>
  <c r="HY403" i="14"/>
  <c r="IA403" i="14"/>
  <c r="IL403" i="14"/>
  <c r="FV403" i="14"/>
  <c r="H403" i="14"/>
  <c r="FY403" i="14"/>
  <c r="FU403" i="14"/>
  <c r="GG403" i="14"/>
  <c r="GA403" i="14"/>
  <c r="GC403" i="14"/>
  <c r="GE403" i="14"/>
  <c r="GO403" i="14"/>
  <c r="GI403" i="14"/>
  <c r="GK403" i="14"/>
  <c r="GM403" i="14"/>
  <c r="EK403" i="14"/>
  <c r="GZ403" i="14"/>
  <c r="BT403" i="14"/>
  <c r="AB403" i="14"/>
  <c r="AD403" i="14"/>
  <c r="X403" i="14"/>
  <c r="Z403" i="14"/>
  <c r="CF403" i="14"/>
  <c r="EO403" i="14"/>
  <c r="CV403" i="14"/>
  <c r="CX403" i="14"/>
  <c r="CR403" i="14"/>
  <c r="CT403" i="14"/>
  <c r="EL403" i="14"/>
  <c r="DD403" i="14"/>
  <c r="DF403" i="14"/>
  <c r="CZ403" i="14"/>
  <c r="DB403" i="14"/>
  <c r="EE403" i="14"/>
  <c r="IE403" i="14"/>
  <c r="AY403" i="14"/>
  <c r="J403" i="14"/>
  <c r="FZ403" i="14"/>
  <c r="BH403" i="14"/>
  <c r="BJ403" i="14"/>
  <c r="BD403" i="14"/>
  <c r="BF403" i="14"/>
  <c r="BP403" i="14"/>
  <c r="BR403" i="14"/>
  <c r="BL403" i="14"/>
  <c r="BN403" i="14"/>
  <c r="L403" i="14"/>
  <c r="ER403" i="14"/>
  <c r="HA403" i="14"/>
  <c r="T403" i="14"/>
  <c r="EZ403" i="14"/>
  <c r="FB403" i="14"/>
  <c r="EV403" i="14"/>
  <c r="EX403" i="14"/>
  <c r="U403" i="14"/>
  <c r="R403" i="14"/>
  <c r="FH403" i="14"/>
  <c r="FJ403" i="14"/>
  <c r="FD403" i="14"/>
  <c r="FF403" i="14"/>
  <c r="GQ403" i="14"/>
  <c r="FP403" i="14"/>
  <c r="FR403" i="14"/>
  <c r="FL403" i="14"/>
  <c r="FN403" i="14"/>
  <c r="DL403" i="14"/>
  <c r="DH403" i="14"/>
  <c r="DK403" i="14"/>
  <c r="GT403" i="14"/>
  <c r="AU403" i="14"/>
  <c r="DT403" i="14"/>
  <c r="DV403" i="14"/>
  <c r="DP403" i="14"/>
  <c r="DR403" i="14"/>
  <c r="EB403" i="14"/>
  <c r="ED403" i="14"/>
  <c r="DX403" i="14"/>
  <c r="DZ403" i="14"/>
  <c r="GW403" i="14"/>
  <c r="CG403" i="14"/>
  <c r="CD403" i="14"/>
  <c r="HD403" i="14"/>
  <c r="HL403" i="14"/>
  <c r="HN403" i="14"/>
  <c r="HH403" i="14"/>
  <c r="HJ403" i="14"/>
  <c r="HE403" i="14"/>
  <c r="EP403" i="14"/>
  <c r="HT403" i="14"/>
  <c r="HV403" i="14"/>
  <c r="HP403" i="14"/>
  <c r="HR403" i="14"/>
  <c r="GR403" i="14"/>
  <c r="IB403" i="14"/>
  <c r="ID403" i="14"/>
  <c r="HX403" i="14"/>
  <c r="HZ403" i="14"/>
  <c r="IJ403" i="14"/>
  <c r="IF403" i="14"/>
  <c r="FW403" i="14"/>
  <c r="EI403" i="14"/>
  <c r="FS403" i="14"/>
  <c r="GF403" i="14"/>
  <c r="GH403" i="14"/>
  <c r="GB403" i="14"/>
  <c r="GD403" i="14"/>
  <c r="GN403" i="14"/>
  <c r="GP403" i="14"/>
  <c r="GJ403" i="14"/>
  <c r="GL403" i="14"/>
  <c r="BS403" i="14"/>
  <c r="V403" i="14"/>
  <c r="S403" i="14"/>
  <c r="ES403" i="14"/>
  <c r="AC403" i="14"/>
  <c r="W403" i="14"/>
  <c r="Y403" i="14"/>
  <c r="AA403" i="14"/>
  <c r="ET403" i="14"/>
  <c r="HB403" i="14"/>
  <c r="AK403" i="14"/>
  <c r="AE403" i="14"/>
  <c r="AG403" i="14"/>
  <c r="AI403" i="14"/>
  <c r="GS403" i="14"/>
  <c r="AS403" i="14"/>
  <c r="AM403" i="14"/>
  <c r="AO403" i="14"/>
  <c r="AQ403" i="14"/>
  <c r="DM403" i="14"/>
  <c r="DI403" i="14"/>
  <c r="II403" i="14"/>
  <c r="AZ403" i="14"/>
  <c r="AV403" i="14"/>
  <c r="IR403" i="14"/>
  <c r="IT403" i="14"/>
  <c r="IN403" i="14"/>
  <c r="IP403" i="14"/>
  <c r="IZ403" i="14"/>
  <c r="JB403" i="14"/>
  <c r="IV403" i="14"/>
  <c r="IX403" i="14"/>
  <c r="I403" i="14"/>
  <c r="HF403" i="14"/>
  <c r="EJ403" i="14"/>
  <c r="CH403" i="14"/>
  <c r="CO403" i="14"/>
  <c r="CI403" i="14"/>
  <c r="CK403" i="14"/>
  <c r="CM403" i="14"/>
  <c r="CA403" i="14"/>
  <c r="CE403" i="14"/>
  <c r="CW403" i="14"/>
  <c r="CQ403" i="14"/>
  <c r="CS403" i="14"/>
  <c r="CU403" i="14"/>
  <c r="EH403" i="14"/>
  <c r="DE403" i="14"/>
  <c r="CY403" i="14"/>
  <c r="DA403" i="14"/>
  <c r="DC403" i="14"/>
  <c r="IK403" i="14"/>
  <c r="IG403" i="14"/>
  <c r="BY403" i="14"/>
  <c r="FX403" i="14"/>
  <c r="FT403" i="14"/>
  <c r="BI403" i="14"/>
  <c r="BC403" i="14"/>
  <c r="BE403" i="14"/>
  <c r="BG403" i="14"/>
  <c r="BQ403" i="14"/>
  <c r="BK403" i="14"/>
  <c r="BM403" i="14"/>
  <c r="BO403" i="14"/>
  <c r="BV403" i="14"/>
  <c r="EM403" i="14"/>
  <c r="N403" i="14"/>
  <c r="O403" i="14"/>
  <c r="FA403" i="14"/>
  <c r="EU403" i="14"/>
  <c r="EW403" i="14"/>
  <c r="EY403" i="14"/>
  <c r="EX404" i="14"/>
  <c r="FL404" i="14"/>
  <c r="IW404" i="14"/>
  <c r="BQ404" i="14"/>
  <c r="GG404" i="14"/>
  <c r="CS404" i="14"/>
  <c r="DR404" i="14"/>
  <c r="AN404" i="14"/>
  <c r="C147" i="14"/>
  <c r="D146" i="14"/>
  <c r="G144" i="14"/>
  <c r="E145" i="14"/>
  <c r="H145" i="14" s="1"/>
  <c r="N670" i="14"/>
  <c r="A671" i="14"/>
  <c r="BE669" i="14"/>
  <c r="AW669" i="14"/>
  <c r="AO669" i="14"/>
  <c r="AG669" i="14"/>
  <c r="Y669" i="14"/>
  <c r="Q669" i="14"/>
  <c r="BL669" i="14"/>
  <c r="BD669" i="14"/>
  <c r="AV669" i="14"/>
  <c r="AN669" i="14"/>
  <c r="AF669" i="14"/>
  <c r="X669" i="14"/>
  <c r="P669" i="14"/>
  <c r="BK669" i="14"/>
  <c r="BC669" i="14"/>
  <c r="AU669" i="14"/>
  <c r="AM669" i="14"/>
  <c r="AE669" i="14"/>
  <c r="W669" i="14"/>
  <c r="O669" i="14"/>
  <c r="BJ669" i="14"/>
  <c r="BB669" i="14"/>
  <c r="AT669" i="14"/>
  <c r="AL669" i="14"/>
  <c r="AD669" i="14"/>
  <c r="V669" i="14"/>
  <c r="BI669" i="14"/>
  <c r="BA669" i="14"/>
  <c r="AS669" i="14"/>
  <c r="AK669" i="14"/>
  <c r="AC669" i="14"/>
  <c r="U669" i="14"/>
  <c r="M669" i="14"/>
  <c r="BH669" i="14"/>
  <c r="AZ669" i="14"/>
  <c r="AR669" i="14"/>
  <c r="AJ669" i="14"/>
  <c r="AB669" i="14"/>
  <c r="T669" i="14"/>
  <c r="BG669" i="14"/>
  <c r="AY669" i="14"/>
  <c r="AQ669" i="14"/>
  <c r="AI669" i="14"/>
  <c r="AA669" i="14"/>
  <c r="S669" i="14"/>
  <c r="BF669" i="14"/>
  <c r="AX669" i="14"/>
  <c r="AP669" i="14"/>
  <c r="AH669" i="14"/>
  <c r="Z669" i="14"/>
  <c r="R669" i="14"/>
  <c r="F144" i="14"/>
  <c r="D671" i="14"/>
  <c r="C672" i="14"/>
  <c r="E670" i="14"/>
  <c r="G670" i="14" s="1"/>
  <c r="E69" i="11"/>
  <c r="F69" i="11" s="1"/>
  <c r="D70" i="11"/>
  <c r="G70" i="11" s="1"/>
  <c r="M299" i="2"/>
  <c r="N300" i="2"/>
  <c r="E301" i="2"/>
  <c r="F301" i="2" s="1"/>
  <c r="C208" i="1"/>
  <c r="B273" i="2"/>
  <c r="C212" i="1" s="1"/>
  <c r="B269" i="2"/>
  <c r="HK404" i="14" l="1"/>
  <c r="EO404" i="14"/>
  <c r="BJ404" i="14"/>
  <c r="II404" i="14"/>
  <c r="I669" i="14"/>
  <c r="AT404" i="14"/>
  <c r="CF404" i="14"/>
  <c r="FB404" i="14"/>
  <c r="DO404" i="14"/>
  <c r="GE404" i="14"/>
  <c r="CW404" i="14"/>
  <c r="BI404" i="14"/>
  <c r="AL404" i="14"/>
  <c r="BV404" i="14"/>
  <c r="EM404" i="14"/>
  <c r="IY404" i="14"/>
  <c r="DD404" i="14"/>
  <c r="AS404" i="14"/>
  <c r="IQ404" i="14"/>
  <c r="AJ404" i="14"/>
  <c r="CG404" i="14"/>
  <c r="GA404" i="14"/>
  <c r="DI404" i="14"/>
  <c r="AH404" i="14"/>
  <c r="CX404" i="14"/>
  <c r="AQ404" i="14"/>
  <c r="GH404" i="14"/>
  <c r="ET404" i="14"/>
  <c r="HC404" i="14"/>
  <c r="CK404" i="14"/>
  <c r="EJ404" i="14"/>
  <c r="P404" i="14"/>
  <c r="DY404" i="14"/>
  <c r="AP404" i="14"/>
  <c r="EC404" i="14"/>
  <c r="BZ404" i="14"/>
  <c r="HR404" i="14"/>
  <c r="U404" i="14"/>
  <c r="FI404" i="14"/>
  <c r="GL404" i="14"/>
  <c r="IJ404" i="14"/>
  <c r="IB404" i="14"/>
  <c r="T404" i="14"/>
  <c r="BM404" i="14"/>
  <c r="HD404" i="14"/>
  <c r="Y404" i="14"/>
  <c r="FN404" i="14"/>
  <c r="Q404" i="14"/>
  <c r="FC404" i="14"/>
  <c r="GD404" i="14"/>
  <c r="FO404" i="14"/>
  <c r="AC404" i="14"/>
  <c r="BU404" i="14"/>
  <c r="M404" i="14"/>
  <c r="BE404" i="14"/>
  <c r="HO404" i="14"/>
  <c r="AW404" i="14"/>
  <c r="EP404" i="14"/>
  <c r="CO404" i="14"/>
  <c r="EU404" i="14"/>
  <c r="AO404" i="14"/>
  <c r="BN404" i="14"/>
  <c r="AG404" i="14"/>
  <c r="CA404" i="14"/>
  <c r="CH404" i="14"/>
  <c r="HH404" i="14"/>
  <c r="GJ404" i="14"/>
  <c r="EW404" i="14"/>
  <c r="AR404" i="14"/>
  <c r="O404" i="14"/>
  <c r="EQ404" i="14"/>
  <c r="GU404" i="14"/>
  <c r="IL404" i="14"/>
  <c r="HI404" i="14"/>
  <c r="V404" i="14"/>
  <c r="AY404" i="14"/>
  <c r="IX404" i="14"/>
  <c r="FK404" i="14"/>
  <c r="GX404" i="14"/>
  <c r="FA404" i="14"/>
  <c r="GN404" i="14"/>
  <c r="CN404" i="14"/>
  <c r="GC404" i="14"/>
  <c r="BD404" i="14"/>
  <c r="HM404" i="14"/>
  <c r="AV404" i="14"/>
  <c r="HB404" i="14"/>
  <c r="EV404" i="14"/>
  <c r="GQ404" i="14"/>
  <c r="HX404" i="14"/>
  <c r="AK404" i="14"/>
  <c r="HW404" i="14"/>
  <c r="FT404" i="14"/>
  <c r="DH404" i="14"/>
  <c r="L404" i="14"/>
  <c r="FX404" i="14"/>
  <c r="BP404" i="14"/>
  <c r="IV404" i="14"/>
  <c r="AM404" i="14"/>
  <c r="FG404" i="14"/>
  <c r="BB404" i="14"/>
  <c r="CE404" i="14"/>
  <c r="IN404" i="14"/>
  <c r="AD404" i="14"/>
  <c r="EF404" i="14"/>
  <c r="GI404" i="14"/>
  <c r="CL404" i="14"/>
  <c r="EE404" i="14"/>
  <c r="BW404" i="14"/>
  <c r="DW404" i="14"/>
  <c r="BO404" i="14"/>
  <c r="CJ404" i="14"/>
  <c r="BG404" i="14"/>
  <c r="BL404" i="14"/>
  <c r="GW404" i="14"/>
  <c r="GF404" i="14"/>
  <c r="FQ404" i="14"/>
  <c r="DC404" i="14"/>
  <c r="FF404" i="14"/>
  <c r="CU404" i="14"/>
  <c r="BR404" i="14"/>
  <c r="FZ404" i="14"/>
  <c r="BC404" i="14"/>
  <c r="DK404" i="14"/>
  <c r="AB404" i="14"/>
  <c r="GR404" i="14"/>
  <c r="FH404" i="14"/>
  <c r="BH404" i="14"/>
  <c r="IO404" i="14"/>
  <c r="GZ404" i="14"/>
  <c r="HZ404" i="14"/>
  <c r="S404" i="14"/>
  <c r="GB404" i="14"/>
  <c r="GT404" i="14"/>
  <c r="BT404" i="14"/>
  <c r="DM404" i="14"/>
  <c r="Z404" i="14"/>
  <c r="AE404" i="14"/>
  <c r="IR404" i="14"/>
  <c r="W404" i="14"/>
  <c r="HV404" i="14"/>
  <c r="IC404" i="14"/>
  <c r="HL404" i="14"/>
  <c r="HG404" i="14"/>
  <c r="CI404" i="14"/>
  <c r="CT404" i="14"/>
  <c r="BS404" i="14"/>
  <c r="AA404" i="14"/>
  <c r="BK404" i="14"/>
  <c r="K404" i="14"/>
  <c r="BX404" i="14"/>
  <c r="CM404" i="14"/>
  <c r="CZ404" i="14"/>
  <c r="ES404" i="14"/>
  <c r="GP404" i="14"/>
  <c r="CB404" i="14"/>
  <c r="DU404" i="14"/>
  <c r="H404" i="14"/>
  <c r="ER404" i="14"/>
  <c r="GY404" i="14"/>
  <c r="FP404" i="14"/>
  <c r="HJ404" i="14"/>
  <c r="EL404" i="14"/>
  <c r="DZ404" i="14"/>
  <c r="ED404" i="14"/>
  <c r="DJ404" i="14"/>
  <c r="CQ404" i="14"/>
  <c r="IU404" i="14"/>
  <c r="J404" i="14"/>
  <c r="HF404" i="14"/>
  <c r="JA404" i="14"/>
  <c r="GV404" i="14"/>
  <c r="FJ404" i="14"/>
  <c r="HE404" i="14"/>
  <c r="EK404" i="14"/>
  <c r="IZ404" i="14"/>
  <c r="GK404" i="14"/>
  <c r="DL404" i="14"/>
  <c r="BF404" i="14"/>
  <c r="HT404" i="14"/>
  <c r="FE404" i="14"/>
  <c r="GM404" i="14"/>
  <c r="DG404" i="14"/>
  <c r="BA404" i="14"/>
  <c r="IG404" i="14"/>
  <c r="HP404" i="14"/>
  <c r="FY404" i="14"/>
  <c r="EH404" i="14"/>
  <c r="CR404" i="14"/>
  <c r="GS404" i="14"/>
  <c r="GO404" i="14"/>
  <c r="CY404" i="14"/>
  <c r="IS404" i="14"/>
  <c r="I404" i="14"/>
  <c r="DV404" i="14"/>
  <c r="HQ404" i="14"/>
  <c r="DS404" i="14"/>
  <c r="EY404" i="14"/>
  <c r="IK404" i="14"/>
  <c r="FU404" i="14"/>
  <c r="DX404" i="14"/>
  <c r="IT404" i="14"/>
  <c r="IE404" i="14"/>
  <c r="HA404" i="14"/>
  <c r="EA404" i="14"/>
  <c r="HN404" i="14"/>
  <c r="FR404" i="14"/>
  <c r="DN404" i="14"/>
  <c r="AZ404" i="14"/>
  <c r="IP404" i="14"/>
  <c r="EN404" i="14"/>
  <c r="CP404" i="14"/>
  <c r="IF404" i="14"/>
  <c r="AU404" i="14"/>
  <c r="HY404" i="14"/>
  <c r="EZ404" i="14"/>
  <c r="ID404" i="14"/>
  <c r="BY404" i="14"/>
  <c r="AX404" i="14"/>
  <c r="IM404" i="14"/>
  <c r="CV404" i="14"/>
  <c r="DA404" i="14"/>
  <c r="G404" i="14"/>
  <c r="EI404" i="14"/>
  <c r="FW404" i="14"/>
  <c r="N404" i="14"/>
  <c r="DF404" i="14"/>
  <c r="AI404" i="14"/>
  <c r="FD404" i="14"/>
  <c r="DE404" i="14"/>
  <c r="CD404" i="14"/>
  <c r="AF404" i="14"/>
  <c r="EB404" i="14"/>
  <c r="EG404" i="14"/>
  <c r="CC404" i="14"/>
  <c r="R404" i="14"/>
  <c r="FV404" i="14"/>
  <c r="FM404" i="14"/>
  <c r="FS404" i="14"/>
  <c r="DQ404" i="14"/>
  <c r="HU404" i="14"/>
  <c r="JB404" i="14"/>
  <c r="IA404" i="14"/>
  <c r="DT404" i="14"/>
  <c r="X404" i="14"/>
  <c r="IH404" i="14"/>
  <c r="DP404" i="14"/>
  <c r="DB404" i="14"/>
  <c r="M340" i="2"/>
  <c r="L340" i="2"/>
  <c r="K379" i="2"/>
  <c r="L379" i="2" s="1"/>
  <c r="K340" i="2"/>
  <c r="N340" i="2" s="1"/>
  <c r="K301" i="2"/>
  <c r="L301" i="2" s="1"/>
  <c r="J69" i="11"/>
  <c r="K69" i="11" s="1"/>
  <c r="H69" i="11"/>
  <c r="I69" i="11" s="1"/>
  <c r="H670" i="14"/>
  <c r="M378" i="2"/>
  <c r="N378" i="2"/>
  <c r="N339" i="2"/>
  <c r="G145" i="14"/>
  <c r="F145" i="14"/>
  <c r="I144" i="14"/>
  <c r="K144" i="14" s="1"/>
  <c r="HH405" i="14" s="1"/>
  <c r="F670" i="14"/>
  <c r="E146" i="14"/>
  <c r="H146" i="14" s="1"/>
  <c r="D672" i="14"/>
  <c r="C673" i="14"/>
  <c r="N671" i="14"/>
  <c r="A672" i="14"/>
  <c r="D147" i="14"/>
  <c r="C148" i="14"/>
  <c r="G671" i="14"/>
  <c r="E671" i="14"/>
  <c r="H671" i="14" s="1"/>
  <c r="BE670" i="14"/>
  <c r="AW670" i="14"/>
  <c r="AO670" i="14"/>
  <c r="AG670" i="14"/>
  <c r="Y670" i="14"/>
  <c r="Q670" i="14"/>
  <c r="BL670" i="14"/>
  <c r="BD670" i="14"/>
  <c r="AV670" i="14"/>
  <c r="AN670" i="14"/>
  <c r="AF670" i="14"/>
  <c r="X670" i="14"/>
  <c r="P670" i="14"/>
  <c r="BK670" i="14"/>
  <c r="BC670" i="14"/>
  <c r="AU670" i="14"/>
  <c r="AM670" i="14"/>
  <c r="AE670" i="14"/>
  <c r="W670" i="14"/>
  <c r="O670" i="14"/>
  <c r="BJ670" i="14"/>
  <c r="BB670" i="14"/>
  <c r="AT670" i="14"/>
  <c r="AL670" i="14"/>
  <c r="AD670" i="14"/>
  <c r="V670" i="14"/>
  <c r="BI670" i="14"/>
  <c r="BA670" i="14"/>
  <c r="AS670" i="14"/>
  <c r="AK670" i="14"/>
  <c r="AC670" i="14"/>
  <c r="U670" i="14"/>
  <c r="M670" i="14"/>
  <c r="BH670" i="14"/>
  <c r="AZ670" i="14"/>
  <c r="AR670" i="14"/>
  <c r="AJ670" i="14"/>
  <c r="AB670" i="14"/>
  <c r="T670" i="14"/>
  <c r="BG670" i="14"/>
  <c r="AY670" i="14"/>
  <c r="AQ670" i="14"/>
  <c r="AI670" i="14"/>
  <c r="AA670" i="14"/>
  <c r="S670" i="14"/>
  <c r="BF670" i="14"/>
  <c r="AX670" i="14"/>
  <c r="AP670" i="14"/>
  <c r="AH670" i="14"/>
  <c r="Z670" i="14"/>
  <c r="R670" i="14"/>
  <c r="E70" i="11"/>
  <c r="F70" i="11" s="1"/>
  <c r="D71" i="11"/>
  <c r="G71" i="11" s="1"/>
  <c r="M300" i="2"/>
  <c r="N301" i="2"/>
  <c r="E302" i="2"/>
  <c r="F302" i="2" s="1"/>
  <c r="B271" i="2"/>
  <c r="C211" i="1" s="1"/>
  <c r="B272" i="2"/>
  <c r="C213" i="1" s="1"/>
  <c r="C214" i="1" s="1"/>
  <c r="C156" i="1"/>
  <c r="I670" i="14" l="1"/>
  <c r="J70" i="11"/>
  <c r="K70" i="11" s="1"/>
  <c r="H70" i="11"/>
  <c r="I70" i="11" s="1"/>
  <c r="O340" i="2"/>
  <c r="P340" i="2"/>
  <c r="P339" i="2"/>
  <c r="O339" i="2"/>
  <c r="N379" i="2"/>
  <c r="M379" i="2"/>
  <c r="M341" i="2"/>
  <c r="L341" i="2"/>
  <c r="K341" i="2"/>
  <c r="K302" i="2"/>
  <c r="L302" i="2" s="1"/>
  <c r="K380" i="2"/>
  <c r="L380" i="2" s="1"/>
  <c r="I145" i="14"/>
  <c r="K145" i="14" s="1"/>
  <c r="IK406" i="14" s="1"/>
  <c r="G146" i="14"/>
  <c r="CV405" i="14"/>
  <c r="I405" i="14"/>
  <c r="CP405" i="14"/>
  <c r="J405" i="14"/>
  <c r="L405" i="14"/>
  <c r="M405" i="14"/>
  <c r="GA405" i="14"/>
  <c r="EK405" i="14"/>
  <c r="GD405" i="14"/>
  <c r="CX405" i="14"/>
  <c r="N405" i="14"/>
  <c r="GE405" i="14"/>
  <c r="CQ405" i="14"/>
  <c r="GW405" i="14"/>
  <c r="CU405" i="14"/>
  <c r="G405" i="14"/>
  <c r="FX405" i="14"/>
  <c r="H405" i="14"/>
  <c r="GC405" i="14"/>
  <c r="CN405" i="14"/>
  <c r="K405" i="14"/>
  <c r="BT405" i="14"/>
  <c r="O405" i="14"/>
  <c r="FV405" i="14"/>
  <c r="CS405" i="14"/>
  <c r="EF405" i="14"/>
  <c r="FZ405" i="14"/>
  <c r="GR405" i="14"/>
  <c r="CT405" i="14"/>
  <c r="Q405" i="14"/>
  <c r="FW405" i="14"/>
  <c r="BY405" i="14"/>
  <c r="F146" i="14"/>
  <c r="AR405" i="14"/>
  <c r="DZ405" i="14"/>
  <c r="HG405" i="14"/>
  <c r="AT405" i="14"/>
  <c r="EA405" i="14"/>
  <c r="HI405" i="14"/>
  <c r="AU405" i="14"/>
  <c r="EB405" i="14"/>
  <c r="HJ405" i="14"/>
  <c r="AW405" i="14"/>
  <c r="ED405" i="14"/>
  <c r="HK405" i="14"/>
  <c r="AM405" i="14"/>
  <c r="DT405" i="14"/>
  <c r="HB405" i="14"/>
  <c r="AO405" i="14"/>
  <c r="DV405" i="14"/>
  <c r="HC405" i="14"/>
  <c r="AP405" i="14"/>
  <c r="DW405" i="14"/>
  <c r="HD405" i="14"/>
  <c r="AQ405" i="14"/>
  <c r="DY405" i="14"/>
  <c r="HF405" i="14"/>
  <c r="AK405" i="14"/>
  <c r="CW405" i="14"/>
  <c r="FI405" i="14"/>
  <c r="HU405" i="14"/>
  <c r="AF405" i="14"/>
  <c r="CR405" i="14"/>
  <c r="FD405" i="14"/>
  <c r="HP405" i="14"/>
  <c r="BC405" i="14"/>
  <c r="EJ405" i="14"/>
  <c r="HR405" i="14"/>
  <c r="BE405" i="14"/>
  <c r="EL405" i="14"/>
  <c r="HS405" i="14"/>
  <c r="BF405" i="14"/>
  <c r="EM405" i="14"/>
  <c r="HT405" i="14"/>
  <c r="BG405" i="14"/>
  <c r="EO405" i="14"/>
  <c r="HV405" i="14"/>
  <c r="AX405" i="14"/>
  <c r="EE405" i="14"/>
  <c r="HL405" i="14"/>
  <c r="AY405" i="14"/>
  <c r="EG405" i="14"/>
  <c r="HN405" i="14"/>
  <c r="AZ405" i="14"/>
  <c r="EH405" i="14"/>
  <c r="HO405" i="14"/>
  <c r="BB405" i="14"/>
  <c r="EI405" i="14"/>
  <c r="HQ405" i="14"/>
  <c r="AS405" i="14"/>
  <c r="DE405" i="14"/>
  <c r="FQ405" i="14"/>
  <c r="IC405" i="14"/>
  <c r="AN405" i="14"/>
  <c r="CZ405" i="14"/>
  <c r="FL405" i="14"/>
  <c r="HX405" i="14"/>
  <c r="BN405" i="14"/>
  <c r="EU405" i="14"/>
  <c r="IB405" i="14"/>
  <c r="BO405" i="14"/>
  <c r="EW405" i="14"/>
  <c r="ID405" i="14"/>
  <c r="BP405" i="14"/>
  <c r="EX405" i="14"/>
  <c r="IE405" i="14"/>
  <c r="BR405" i="14"/>
  <c r="EY405" i="14"/>
  <c r="IG405" i="14"/>
  <c r="BH405" i="14"/>
  <c r="EP405" i="14"/>
  <c r="HW405" i="14"/>
  <c r="BJ405" i="14"/>
  <c r="EQ405" i="14"/>
  <c r="HY405" i="14"/>
  <c r="BK405" i="14"/>
  <c r="ER405" i="14"/>
  <c r="HZ405" i="14"/>
  <c r="BM405" i="14"/>
  <c r="ET405" i="14"/>
  <c r="IA405" i="14"/>
  <c r="BA405" i="14"/>
  <c r="DM405" i="14"/>
  <c r="FY405" i="14"/>
  <c r="IK405" i="14"/>
  <c r="AV405" i="14"/>
  <c r="DH405" i="14"/>
  <c r="FT405" i="14"/>
  <c r="IF405" i="14"/>
  <c r="BX405" i="14"/>
  <c r="FF405" i="14"/>
  <c r="IM405" i="14"/>
  <c r="BZ405" i="14"/>
  <c r="FG405" i="14"/>
  <c r="IO405" i="14"/>
  <c r="CA405" i="14"/>
  <c r="FH405" i="14"/>
  <c r="IP405" i="14"/>
  <c r="CC405" i="14"/>
  <c r="FJ405" i="14"/>
  <c r="IQ405" i="14"/>
  <c r="BS405" i="14"/>
  <c r="EZ405" i="14"/>
  <c r="IH405" i="14"/>
  <c r="BU405" i="14"/>
  <c r="FB405" i="14"/>
  <c r="II405" i="14"/>
  <c r="BV405" i="14"/>
  <c r="FC405" i="14"/>
  <c r="IJ405" i="14"/>
  <c r="BW405" i="14"/>
  <c r="FE405" i="14"/>
  <c r="IL405" i="14"/>
  <c r="BI405" i="14"/>
  <c r="DU405" i="14"/>
  <c r="GG405" i="14"/>
  <c r="IS405" i="14"/>
  <c r="BD405" i="14"/>
  <c r="DP405" i="14"/>
  <c r="GB405" i="14"/>
  <c r="IN405" i="14"/>
  <c r="CI405" i="14"/>
  <c r="FP405" i="14"/>
  <c r="IX405" i="14"/>
  <c r="CK405" i="14"/>
  <c r="FR405" i="14"/>
  <c r="IY405" i="14"/>
  <c r="CL405" i="14"/>
  <c r="FS405" i="14"/>
  <c r="IZ405" i="14"/>
  <c r="CM405" i="14"/>
  <c r="FU405" i="14"/>
  <c r="JB405" i="14"/>
  <c r="CD405" i="14"/>
  <c r="FK405" i="14"/>
  <c r="IR405" i="14"/>
  <c r="CE405" i="14"/>
  <c r="FM405" i="14"/>
  <c r="IT405" i="14"/>
  <c r="CF405" i="14"/>
  <c r="FN405" i="14"/>
  <c r="IU405" i="14"/>
  <c r="CH405" i="14"/>
  <c r="FO405" i="14"/>
  <c r="IW405" i="14"/>
  <c r="BQ405" i="14"/>
  <c r="EC405" i="14"/>
  <c r="GO405" i="14"/>
  <c r="JA405" i="14"/>
  <c r="BL405" i="14"/>
  <c r="DX405" i="14"/>
  <c r="GJ405" i="14"/>
  <c r="IV405" i="14"/>
  <c r="W405" i="14"/>
  <c r="DD405" i="14"/>
  <c r="GL405" i="14"/>
  <c r="Y405" i="14"/>
  <c r="DF405" i="14"/>
  <c r="GM405" i="14"/>
  <c r="Z405" i="14"/>
  <c r="DG405" i="14"/>
  <c r="GN405" i="14"/>
  <c r="AA405" i="14"/>
  <c r="DI405" i="14"/>
  <c r="GP405" i="14"/>
  <c r="R405" i="14"/>
  <c r="CY405" i="14"/>
  <c r="GF405" i="14"/>
  <c r="S405" i="14"/>
  <c r="DA405" i="14"/>
  <c r="GH405" i="14"/>
  <c r="T405" i="14"/>
  <c r="DB405" i="14"/>
  <c r="GI405" i="14"/>
  <c r="V405" i="14"/>
  <c r="DC405" i="14"/>
  <c r="GK405" i="14"/>
  <c r="U405" i="14"/>
  <c r="CG405" i="14"/>
  <c r="ES405" i="14"/>
  <c r="HE405" i="14"/>
  <c r="P405" i="14"/>
  <c r="CB405" i="14"/>
  <c r="EN405" i="14"/>
  <c r="GZ405" i="14"/>
  <c r="AH405" i="14"/>
  <c r="DO405" i="14"/>
  <c r="GV405" i="14"/>
  <c r="AI405" i="14"/>
  <c r="DQ405" i="14"/>
  <c r="GX405" i="14"/>
  <c r="AJ405" i="14"/>
  <c r="DR405" i="14"/>
  <c r="GY405" i="14"/>
  <c r="AL405" i="14"/>
  <c r="DS405" i="14"/>
  <c r="HA405" i="14"/>
  <c r="AB405" i="14"/>
  <c r="DJ405" i="14"/>
  <c r="GQ405" i="14"/>
  <c r="AD405" i="14"/>
  <c r="DK405" i="14"/>
  <c r="GS405" i="14"/>
  <c r="AE405" i="14"/>
  <c r="DL405" i="14"/>
  <c r="GT405" i="14"/>
  <c r="AG405" i="14"/>
  <c r="DN405" i="14"/>
  <c r="GU405" i="14"/>
  <c r="AC405" i="14"/>
  <c r="CO405" i="14"/>
  <c r="FA405" i="14"/>
  <c r="HM405" i="14"/>
  <c r="X405" i="14"/>
  <c r="CJ405" i="14"/>
  <c r="EV405" i="14"/>
  <c r="F671" i="14"/>
  <c r="I671" i="14" s="1"/>
  <c r="D673" i="14"/>
  <c r="C674" i="14"/>
  <c r="E672" i="14"/>
  <c r="F672" i="14" s="1"/>
  <c r="C149" i="14"/>
  <c r="D148" i="14"/>
  <c r="E147" i="14"/>
  <c r="F147" i="14" s="1"/>
  <c r="N672" i="14"/>
  <c r="A673" i="14"/>
  <c r="BE671" i="14"/>
  <c r="AW671" i="14"/>
  <c r="AO671" i="14"/>
  <c r="AG671" i="14"/>
  <c r="Y671" i="14"/>
  <c r="Q671" i="14"/>
  <c r="BL671" i="14"/>
  <c r="BD671" i="14"/>
  <c r="AV671" i="14"/>
  <c r="AN671" i="14"/>
  <c r="AF671" i="14"/>
  <c r="X671" i="14"/>
  <c r="P671" i="14"/>
  <c r="BK671" i="14"/>
  <c r="BC671" i="14"/>
  <c r="AU671" i="14"/>
  <c r="AM671" i="14"/>
  <c r="AE671" i="14"/>
  <c r="W671" i="14"/>
  <c r="O671" i="14"/>
  <c r="BJ671" i="14"/>
  <c r="BB671" i="14"/>
  <c r="AT671" i="14"/>
  <c r="AL671" i="14"/>
  <c r="AD671" i="14"/>
  <c r="V671" i="14"/>
  <c r="BI671" i="14"/>
  <c r="BA671" i="14"/>
  <c r="AS671" i="14"/>
  <c r="AK671" i="14"/>
  <c r="AC671" i="14"/>
  <c r="U671" i="14"/>
  <c r="M671" i="14"/>
  <c r="BH671" i="14"/>
  <c r="AZ671" i="14"/>
  <c r="AR671" i="14"/>
  <c r="AJ671" i="14"/>
  <c r="AB671" i="14"/>
  <c r="T671" i="14"/>
  <c r="BG671" i="14"/>
  <c r="AY671" i="14"/>
  <c r="AQ671" i="14"/>
  <c r="AI671" i="14"/>
  <c r="AA671" i="14"/>
  <c r="S671" i="14"/>
  <c r="BF671" i="14"/>
  <c r="AX671" i="14"/>
  <c r="AP671" i="14"/>
  <c r="AH671" i="14"/>
  <c r="Z671" i="14"/>
  <c r="R671" i="14"/>
  <c r="E71" i="11"/>
  <c r="F71" i="11" s="1"/>
  <c r="D72" i="11"/>
  <c r="G72" i="11" s="1"/>
  <c r="M301" i="2"/>
  <c r="N302" i="2"/>
  <c r="E303" i="2"/>
  <c r="F303" i="2" s="1"/>
  <c r="C41" i="1"/>
  <c r="N380" i="2" l="1"/>
  <c r="M380" i="2"/>
  <c r="J71" i="11"/>
  <c r="K71" i="11" s="1"/>
  <c r="H71" i="11"/>
  <c r="I71" i="11" s="1"/>
  <c r="N341" i="2"/>
  <c r="M342" i="2"/>
  <c r="K303" i="2"/>
  <c r="L303" i="2" s="1"/>
  <c r="L342" i="2"/>
  <c r="K381" i="2"/>
  <c r="L381" i="2" s="1"/>
  <c r="K342" i="2"/>
  <c r="H672" i="14"/>
  <c r="G672" i="14"/>
  <c r="DA406" i="14"/>
  <c r="HC406" i="14"/>
  <c r="EN406" i="14"/>
  <c r="FQ406" i="14"/>
  <c r="W406" i="14"/>
  <c r="GB406" i="14"/>
  <c r="U406" i="14"/>
  <c r="EB406" i="14"/>
  <c r="CI406" i="14"/>
  <c r="GQ406" i="14"/>
  <c r="CK406" i="14"/>
  <c r="DN406" i="14"/>
  <c r="FV406" i="14"/>
  <c r="T406" i="14"/>
  <c r="FM406" i="14"/>
  <c r="M406" i="14"/>
  <c r="HY406" i="14"/>
  <c r="HR406" i="14"/>
  <c r="CF406" i="14"/>
  <c r="CA406" i="14"/>
  <c r="EQ406" i="14"/>
  <c r="AH406" i="14"/>
  <c r="CL406" i="14"/>
  <c r="GZ406" i="14"/>
  <c r="O406" i="14"/>
  <c r="DP406" i="14"/>
  <c r="GN406" i="14"/>
  <c r="BW406" i="14"/>
  <c r="BJ406" i="14"/>
  <c r="AI406" i="14"/>
  <c r="IV406" i="14"/>
  <c r="DV406" i="14"/>
  <c r="CU406" i="14"/>
  <c r="IN406" i="14"/>
  <c r="AB406" i="14"/>
  <c r="FC406" i="14"/>
  <c r="ID406" i="14"/>
  <c r="IE406" i="14"/>
  <c r="FY406" i="14"/>
  <c r="BH406" i="14"/>
  <c r="GK406" i="14"/>
  <c r="HU406" i="14"/>
  <c r="DT406" i="14"/>
  <c r="N406" i="14"/>
  <c r="FA406" i="14"/>
  <c r="GC406" i="14"/>
  <c r="BU406" i="14"/>
  <c r="IA406" i="14"/>
  <c r="HP406" i="14"/>
  <c r="DM406" i="14"/>
  <c r="HV406" i="14"/>
  <c r="DD406" i="14"/>
  <c r="FI406" i="14"/>
  <c r="AM406" i="14"/>
  <c r="FP406" i="14"/>
  <c r="CO406" i="14"/>
  <c r="CV406" i="14"/>
  <c r="ES406" i="14"/>
  <c r="BK406" i="14"/>
  <c r="DJ406" i="14"/>
  <c r="BG406" i="14"/>
  <c r="GJ406" i="14"/>
  <c r="FF406" i="14"/>
  <c r="DS406" i="14"/>
  <c r="JB406" i="14"/>
  <c r="Z406" i="14"/>
  <c r="CJ406" i="14"/>
  <c r="HB406" i="14"/>
  <c r="GT406" i="14"/>
  <c r="AX406" i="14"/>
  <c r="HI406" i="14"/>
  <c r="GI406" i="14"/>
  <c r="CT406" i="14"/>
  <c r="AL406" i="14"/>
  <c r="IZ406" i="14"/>
  <c r="DK406" i="14"/>
  <c r="IQ406" i="14"/>
  <c r="CY406" i="14"/>
  <c r="BV406" i="14"/>
  <c r="AD406" i="14"/>
  <c r="FE406" i="14"/>
  <c r="FS406" i="14"/>
  <c r="FH406" i="14"/>
  <c r="EE406" i="14"/>
  <c r="GF406" i="14"/>
  <c r="EK406" i="14"/>
  <c r="HQ406" i="14"/>
  <c r="IR406" i="14"/>
  <c r="CN406" i="14"/>
  <c r="BA406" i="14"/>
  <c r="HW406" i="14"/>
  <c r="AU406" i="14"/>
  <c r="DC406" i="14"/>
  <c r="CW406" i="14"/>
  <c r="AN406" i="14"/>
  <c r="DG406" i="14"/>
  <c r="FO406" i="14"/>
  <c r="AC406" i="14"/>
  <c r="GP406" i="14"/>
  <c r="IO406" i="14"/>
  <c r="CD406" i="14"/>
  <c r="IB406" i="14"/>
  <c r="H406" i="14"/>
  <c r="EI406" i="14"/>
  <c r="IH406" i="14"/>
  <c r="EO406" i="14"/>
  <c r="GX406" i="14"/>
  <c r="V406" i="14"/>
  <c r="AK406" i="14"/>
  <c r="HA406" i="14"/>
  <c r="Y406" i="14"/>
  <c r="CH406" i="14"/>
  <c r="EX406" i="14"/>
  <c r="DH406" i="14"/>
  <c r="FD406" i="14"/>
  <c r="S406" i="14"/>
  <c r="ET406" i="14"/>
  <c r="FU406" i="14"/>
  <c r="AZ406" i="14"/>
  <c r="HJ406" i="14"/>
  <c r="DI406" i="14"/>
  <c r="FR406" i="14"/>
  <c r="IM406" i="14"/>
  <c r="CZ406" i="14"/>
  <c r="FG406" i="14"/>
  <c r="BY406" i="14"/>
  <c r="FT406" i="14"/>
  <c r="HO406" i="14"/>
  <c r="HM406" i="14"/>
  <c r="GR406" i="14"/>
  <c r="AA406" i="14"/>
  <c r="BX406" i="14"/>
  <c r="CG406" i="14"/>
  <c r="GE406" i="14"/>
  <c r="BL406" i="14"/>
  <c r="CP406" i="14"/>
  <c r="EV406" i="14"/>
  <c r="BP406" i="14"/>
  <c r="IW406" i="14"/>
  <c r="BB406" i="14"/>
  <c r="BD406" i="14"/>
  <c r="AR406" i="14"/>
  <c r="EP406" i="14"/>
  <c r="Q406" i="14"/>
  <c r="BZ406" i="14"/>
  <c r="ER406" i="14"/>
  <c r="EH406" i="14"/>
  <c r="G406" i="14"/>
  <c r="BO406" i="14"/>
  <c r="EG406" i="14"/>
  <c r="IF406" i="14"/>
  <c r="R406" i="14"/>
  <c r="CX406" i="14"/>
  <c r="EU406" i="14"/>
  <c r="HX406" i="14"/>
  <c r="J406" i="14"/>
  <c r="CM406" i="14"/>
  <c r="EJ406" i="14"/>
  <c r="DZ406" i="14"/>
  <c r="HE406" i="14"/>
  <c r="GH406" i="14"/>
  <c r="P406" i="14"/>
  <c r="BM406" i="14"/>
  <c r="GW406" i="14"/>
  <c r="FW406" i="14"/>
  <c r="IT406" i="14"/>
  <c r="BC406" i="14"/>
  <c r="CE406" i="14"/>
  <c r="GO406" i="14"/>
  <c r="CC406" i="14"/>
  <c r="HF406" i="14"/>
  <c r="EC406" i="14"/>
  <c r="IU406" i="14"/>
  <c r="DX406" i="14"/>
  <c r="BI406" i="14"/>
  <c r="BS406" i="14"/>
  <c r="BQ406" i="14"/>
  <c r="IG406" i="14"/>
  <c r="HD406" i="14"/>
  <c r="BF406" i="14"/>
  <c r="GL406" i="14"/>
  <c r="EW406" i="14"/>
  <c r="DW406" i="14"/>
  <c r="GV406" i="14"/>
  <c r="IC406" i="14"/>
  <c r="EM406" i="14"/>
  <c r="FL406" i="14"/>
  <c r="EL406" i="14"/>
  <c r="IX406" i="14"/>
  <c r="FK406" i="14"/>
  <c r="HS406" i="14"/>
  <c r="AQ406" i="14"/>
  <c r="AE406" i="14"/>
  <c r="HZ406" i="14"/>
  <c r="GG406" i="14"/>
  <c r="FX406" i="14"/>
  <c r="AS406" i="14"/>
  <c r="AV406" i="14"/>
  <c r="HT406" i="14"/>
  <c r="IS406" i="14"/>
  <c r="BN406" i="14"/>
  <c r="FJ406" i="14"/>
  <c r="HG406" i="14"/>
  <c r="AO406" i="14"/>
  <c r="IJ406" i="14"/>
  <c r="K406" i="14"/>
  <c r="DQ406" i="14"/>
  <c r="JA406" i="14"/>
  <c r="IY406" i="14"/>
  <c r="CB406" i="14"/>
  <c r="DY406" i="14"/>
  <c r="EY406" i="14"/>
  <c r="I406" i="14"/>
  <c r="BE406" i="14"/>
  <c r="II406" i="14"/>
  <c r="AP406" i="14"/>
  <c r="EA406" i="14"/>
  <c r="FN406" i="14"/>
  <c r="AT406" i="14"/>
  <c r="HK406" i="14"/>
  <c r="AF406" i="14"/>
  <c r="X406" i="14"/>
  <c r="HN406" i="14"/>
  <c r="AG406" i="14"/>
  <c r="EF406" i="14"/>
  <c r="GU406" i="14"/>
  <c r="AY406" i="14"/>
  <c r="HL406" i="14"/>
  <c r="IP406" i="14"/>
  <c r="FZ406" i="14"/>
  <c r="GS406" i="14"/>
  <c r="AW406" i="14"/>
  <c r="DL406" i="14"/>
  <c r="DO406" i="14"/>
  <c r="AJ406" i="14"/>
  <c r="GA406" i="14"/>
  <c r="GY406" i="14"/>
  <c r="DU406" i="14"/>
  <c r="CQ406" i="14"/>
  <c r="ED406" i="14"/>
  <c r="I146" i="14"/>
  <c r="K146" i="14" s="1"/>
  <c r="IS407" i="14" s="1"/>
  <c r="GM406" i="14"/>
  <c r="GD406" i="14"/>
  <c r="DF406" i="14"/>
  <c r="DR406" i="14"/>
  <c r="DE406" i="14"/>
  <c r="BR406" i="14"/>
  <c r="DB406" i="14"/>
  <c r="IL406" i="14"/>
  <c r="CS406" i="14"/>
  <c r="FB406" i="14"/>
  <c r="L406" i="14"/>
  <c r="BT406" i="14"/>
  <c r="EZ406" i="14"/>
  <c r="CR406" i="14"/>
  <c r="HH406" i="14"/>
  <c r="H147" i="14"/>
  <c r="G147" i="14"/>
  <c r="D149" i="14"/>
  <c r="C150" i="14"/>
  <c r="N673" i="14"/>
  <c r="A674" i="14"/>
  <c r="BE672" i="14"/>
  <c r="AW672" i="14"/>
  <c r="AO672" i="14"/>
  <c r="AG672" i="14"/>
  <c r="Y672" i="14"/>
  <c r="Q672" i="14"/>
  <c r="BL672" i="14"/>
  <c r="BD672" i="14"/>
  <c r="AV672" i="14"/>
  <c r="AN672" i="14"/>
  <c r="AF672" i="14"/>
  <c r="X672" i="14"/>
  <c r="P672" i="14"/>
  <c r="BK672" i="14"/>
  <c r="BC672" i="14"/>
  <c r="AU672" i="14"/>
  <c r="AM672" i="14"/>
  <c r="AE672" i="14"/>
  <c r="W672" i="14"/>
  <c r="O672" i="14"/>
  <c r="BJ672" i="14"/>
  <c r="BB672" i="14"/>
  <c r="AT672" i="14"/>
  <c r="AL672" i="14"/>
  <c r="AD672" i="14"/>
  <c r="V672" i="14"/>
  <c r="BI672" i="14"/>
  <c r="BA672" i="14"/>
  <c r="AS672" i="14"/>
  <c r="AK672" i="14"/>
  <c r="AC672" i="14"/>
  <c r="U672" i="14"/>
  <c r="M672" i="14"/>
  <c r="BH672" i="14"/>
  <c r="AZ672" i="14"/>
  <c r="AR672" i="14"/>
  <c r="AJ672" i="14"/>
  <c r="AB672" i="14"/>
  <c r="T672" i="14"/>
  <c r="BG672" i="14"/>
  <c r="AY672" i="14"/>
  <c r="AQ672" i="14"/>
  <c r="AI672" i="14"/>
  <c r="AA672" i="14"/>
  <c r="S672" i="14"/>
  <c r="BF672" i="14"/>
  <c r="AX672" i="14"/>
  <c r="AP672" i="14"/>
  <c r="AH672" i="14"/>
  <c r="Z672" i="14"/>
  <c r="R672" i="14"/>
  <c r="D674" i="14"/>
  <c r="C675" i="14"/>
  <c r="E673" i="14"/>
  <c r="H673" i="14" s="1"/>
  <c r="E148" i="14"/>
  <c r="H148" i="14" s="1"/>
  <c r="E72" i="11"/>
  <c r="F72" i="11" s="1"/>
  <c r="D73" i="11"/>
  <c r="G73" i="11" s="1"/>
  <c r="M302" i="2"/>
  <c r="N303" i="2"/>
  <c r="E304" i="2"/>
  <c r="F304" i="2" s="1"/>
  <c r="C39" i="1"/>
  <c r="I672" i="14" l="1"/>
  <c r="P341" i="2"/>
  <c r="O341" i="2"/>
  <c r="J72" i="11"/>
  <c r="K72" i="11" s="1"/>
  <c r="H72" i="11"/>
  <c r="I72" i="11" s="1"/>
  <c r="N342" i="2"/>
  <c r="M343" i="2"/>
  <c r="K382" i="2"/>
  <c r="L382" i="2" s="1"/>
  <c r="K343" i="2"/>
  <c r="N343" i="2" s="1"/>
  <c r="K304" i="2"/>
  <c r="L304" i="2" s="1"/>
  <c r="L343" i="2"/>
  <c r="G673" i="14"/>
  <c r="N381" i="2"/>
  <c r="M381" i="2"/>
  <c r="DF407" i="14"/>
  <c r="CZ407" i="14"/>
  <c r="AZ407" i="14"/>
  <c r="EP407" i="14"/>
  <c r="AM407" i="14"/>
  <c r="FV407" i="14"/>
  <c r="HN407" i="14"/>
  <c r="BS407" i="14"/>
  <c r="AN407" i="14"/>
  <c r="FB407" i="14"/>
  <c r="CY407" i="14"/>
  <c r="CM407" i="14"/>
  <c r="BK407" i="14"/>
  <c r="EH407" i="14"/>
  <c r="AG407" i="14"/>
  <c r="AE407" i="14"/>
  <c r="FN407" i="14"/>
  <c r="CF407" i="14"/>
  <c r="FR407" i="14"/>
  <c r="AT407" i="14"/>
  <c r="DW407" i="14"/>
  <c r="AA407" i="14"/>
  <c r="EL407" i="14"/>
  <c r="CQ407" i="14"/>
  <c r="BZ407" i="14"/>
  <c r="GX407" i="14"/>
  <c r="GL407" i="14"/>
  <c r="T407" i="14"/>
  <c r="W407" i="14"/>
  <c r="FF407" i="14"/>
  <c r="BT407" i="14"/>
  <c r="BC407" i="14"/>
  <c r="CA407" i="14"/>
  <c r="CS407" i="14"/>
  <c r="N407" i="14"/>
  <c r="DV407" i="14"/>
  <c r="CI407" i="14"/>
  <c r="BM407" i="14"/>
  <c r="GH407" i="14"/>
  <c r="DO407" i="14"/>
  <c r="DG407" i="14"/>
  <c r="G407" i="14"/>
  <c r="H407" i="14"/>
  <c r="O407" i="14"/>
  <c r="EX407" i="14"/>
  <c r="BG407" i="14"/>
  <c r="AU407" i="14"/>
  <c r="GD407" i="14"/>
  <c r="CH407" i="14"/>
  <c r="DN407" i="14"/>
  <c r="I407" i="14"/>
  <c r="AI407" i="14"/>
  <c r="JB407" i="14"/>
  <c r="P407" i="14"/>
  <c r="BV407" i="14"/>
  <c r="HD407" i="14"/>
  <c r="AO407" i="14"/>
  <c r="CL407" i="14"/>
  <c r="IZ407" i="14"/>
  <c r="BO407" i="14"/>
  <c r="DB407" i="14"/>
  <c r="IL407" i="14"/>
  <c r="CN407" i="14"/>
  <c r="DR407" i="14"/>
  <c r="IA407" i="14"/>
  <c r="BN407" i="14"/>
  <c r="IQ407" i="14"/>
  <c r="ED407" i="14"/>
  <c r="R407" i="14"/>
  <c r="V407" i="14"/>
  <c r="FJ407" i="14"/>
  <c r="AH407" i="14"/>
  <c r="AV407" i="14"/>
  <c r="GP407" i="14"/>
  <c r="AX407" i="14"/>
  <c r="BU407" i="14"/>
  <c r="DA407" i="14"/>
  <c r="DZ407" i="14"/>
  <c r="GN407" i="14"/>
  <c r="AB407" i="14"/>
  <c r="CD407" i="14"/>
  <c r="HV407" i="14"/>
  <c r="BB407" i="14"/>
  <c r="CT407" i="14"/>
  <c r="ID407" i="14"/>
  <c r="CB407" i="14"/>
  <c r="DJ407" i="14"/>
  <c r="IT407" i="14"/>
  <c r="J407" i="14"/>
  <c r="ET407" i="14"/>
  <c r="Z407" i="14"/>
  <c r="FZ407" i="14"/>
  <c r="AP407" i="14"/>
  <c r="BH407" i="14"/>
  <c r="HF407" i="14"/>
  <c r="BF407" i="14"/>
  <c r="IB407" i="14"/>
  <c r="GZ407" i="14"/>
  <c r="GI407" i="14"/>
  <c r="IX407" i="14"/>
  <c r="DP407" i="14"/>
  <c r="CU407" i="14"/>
  <c r="EE407" i="14"/>
  <c r="GT407" i="14"/>
  <c r="EF407" i="14"/>
  <c r="DH407" i="14"/>
  <c r="EM407" i="14"/>
  <c r="HB407" i="14"/>
  <c r="EV407" i="14"/>
  <c r="DX407" i="14"/>
  <c r="EU407" i="14"/>
  <c r="HJ407" i="14"/>
  <c r="FL407" i="14"/>
  <c r="EN407" i="14"/>
  <c r="FC407" i="14"/>
  <c r="HR407" i="14"/>
  <c r="GB407" i="14"/>
  <c r="FD407" i="14"/>
  <c r="FK407" i="14"/>
  <c r="HZ407" i="14"/>
  <c r="GR407" i="14"/>
  <c r="FT407" i="14"/>
  <c r="FS407" i="14"/>
  <c r="IH407" i="14"/>
  <c r="HH407" i="14"/>
  <c r="GJ407" i="14"/>
  <c r="GA407" i="14"/>
  <c r="IP407" i="14"/>
  <c r="DC407" i="14"/>
  <c r="BW407" i="14"/>
  <c r="IU407" i="14"/>
  <c r="BQ407" i="14"/>
  <c r="Q407" i="14"/>
  <c r="HS407" i="14"/>
  <c r="GQ407" i="14"/>
  <c r="M407" i="14"/>
  <c r="AD407" i="14"/>
  <c r="IR407" i="14"/>
  <c r="GY407" i="14"/>
  <c r="U407" i="14"/>
  <c r="AQ407" i="14"/>
  <c r="K407" i="14"/>
  <c r="HG407" i="14"/>
  <c r="AC407" i="14"/>
  <c r="BD407" i="14"/>
  <c r="X407" i="14"/>
  <c r="HO407" i="14"/>
  <c r="AK407" i="14"/>
  <c r="BP407" i="14"/>
  <c r="AJ407" i="14"/>
  <c r="HW407" i="14"/>
  <c r="AS407" i="14"/>
  <c r="CC407" i="14"/>
  <c r="AW407" i="14"/>
  <c r="IE407" i="14"/>
  <c r="BA407" i="14"/>
  <c r="CP407" i="14"/>
  <c r="BJ407" i="14"/>
  <c r="IM407" i="14"/>
  <c r="BI407" i="14"/>
  <c r="II407" i="14"/>
  <c r="GM407" i="14"/>
  <c r="DY407" i="14"/>
  <c r="EC407" i="14"/>
  <c r="DS407" i="14"/>
  <c r="CJ407" i="14"/>
  <c r="HP407" i="14"/>
  <c r="BY407" i="14"/>
  <c r="EI407" i="14"/>
  <c r="CV407" i="14"/>
  <c r="HX407" i="14"/>
  <c r="CG407" i="14"/>
  <c r="EY407" i="14"/>
  <c r="DK407" i="14"/>
  <c r="IF407" i="14"/>
  <c r="CO407" i="14"/>
  <c r="FO407" i="14"/>
  <c r="EA407" i="14"/>
  <c r="IN407" i="14"/>
  <c r="CW407" i="14"/>
  <c r="GE407" i="14"/>
  <c r="EQ407" i="14"/>
  <c r="IV407" i="14"/>
  <c r="DE407" i="14"/>
  <c r="GU407" i="14"/>
  <c r="FG407" i="14"/>
  <c r="DI407" i="14"/>
  <c r="DM407" i="14"/>
  <c r="HK407" i="14"/>
  <c r="FW407" i="14"/>
  <c r="DQ407" i="14"/>
  <c r="DU407" i="14"/>
  <c r="DD407" i="14"/>
  <c r="BL407" i="14"/>
  <c r="GK407" i="14"/>
  <c r="GO407" i="14"/>
  <c r="S407" i="14"/>
  <c r="HC407" i="14"/>
  <c r="EG407" i="14"/>
  <c r="EK407" i="14"/>
  <c r="AF407" i="14"/>
  <c r="HT407" i="14"/>
  <c r="EO407" i="14"/>
  <c r="ES407" i="14"/>
  <c r="AR407" i="14"/>
  <c r="IY407" i="14"/>
  <c r="EW407" i="14"/>
  <c r="FA407" i="14"/>
  <c r="BE407" i="14"/>
  <c r="L407" i="14"/>
  <c r="FE407" i="14"/>
  <c r="FI407" i="14"/>
  <c r="BR407" i="14"/>
  <c r="Y407" i="14"/>
  <c r="FM407" i="14"/>
  <c r="FQ407" i="14"/>
  <c r="CE407" i="14"/>
  <c r="AL407" i="14"/>
  <c r="FU407" i="14"/>
  <c r="FY407" i="14"/>
  <c r="CR407" i="14"/>
  <c r="AY407" i="14"/>
  <c r="GC407" i="14"/>
  <c r="GG407" i="14"/>
  <c r="IJ407" i="14"/>
  <c r="FX407" i="14"/>
  <c r="IW407" i="14"/>
  <c r="JA407" i="14"/>
  <c r="DT407" i="14"/>
  <c r="BX407" i="14"/>
  <c r="GS407" i="14"/>
  <c r="GW407" i="14"/>
  <c r="EJ407" i="14"/>
  <c r="CK407" i="14"/>
  <c r="HA407" i="14"/>
  <c r="HE407" i="14"/>
  <c r="EZ407" i="14"/>
  <c r="CX407" i="14"/>
  <c r="HI407" i="14"/>
  <c r="HM407" i="14"/>
  <c r="FP407" i="14"/>
  <c r="DL407" i="14"/>
  <c r="HQ407" i="14"/>
  <c r="HU407" i="14"/>
  <c r="GF407" i="14"/>
  <c r="EB407" i="14"/>
  <c r="HY407" i="14"/>
  <c r="IC407" i="14"/>
  <c r="GV407" i="14"/>
  <c r="ER407" i="14"/>
  <c r="IG407" i="14"/>
  <c r="IK407" i="14"/>
  <c r="HL407" i="14"/>
  <c r="FH407" i="14"/>
  <c r="IO407" i="14"/>
  <c r="I147" i="14"/>
  <c r="K147" i="14" s="1"/>
  <c r="HR408" i="14" s="1"/>
  <c r="G148" i="14"/>
  <c r="F673" i="14"/>
  <c r="N674" i="14"/>
  <c r="A675" i="14"/>
  <c r="F148" i="14"/>
  <c r="C676" i="14"/>
  <c r="D675" i="14"/>
  <c r="BE673" i="14"/>
  <c r="AW673" i="14"/>
  <c r="AO673" i="14"/>
  <c r="AG673" i="14"/>
  <c r="Y673" i="14"/>
  <c r="Q673" i="14"/>
  <c r="BL673" i="14"/>
  <c r="BD673" i="14"/>
  <c r="AV673" i="14"/>
  <c r="AN673" i="14"/>
  <c r="AF673" i="14"/>
  <c r="X673" i="14"/>
  <c r="P673" i="14"/>
  <c r="BK673" i="14"/>
  <c r="BC673" i="14"/>
  <c r="AU673" i="14"/>
  <c r="AM673" i="14"/>
  <c r="AE673" i="14"/>
  <c r="W673" i="14"/>
  <c r="O673" i="14"/>
  <c r="BJ673" i="14"/>
  <c r="BB673" i="14"/>
  <c r="AT673" i="14"/>
  <c r="AL673" i="14"/>
  <c r="AD673" i="14"/>
  <c r="V673" i="14"/>
  <c r="BI673" i="14"/>
  <c r="BA673" i="14"/>
  <c r="AS673" i="14"/>
  <c r="AK673" i="14"/>
  <c r="AC673" i="14"/>
  <c r="U673" i="14"/>
  <c r="M673" i="14"/>
  <c r="BH673" i="14"/>
  <c r="AZ673" i="14"/>
  <c r="AR673" i="14"/>
  <c r="AJ673" i="14"/>
  <c r="AB673" i="14"/>
  <c r="T673" i="14"/>
  <c r="BG673" i="14"/>
  <c r="AY673" i="14"/>
  <c r="AQ673" i="14"/>
  <c r="AI673" i="14"/>
  <c r="AA673" i="14"/>
  <c r="S673" i="14"/>
  <c r="BF673" i="14"/>
  <c r="AX673" i="14"/>
  <c r="AP673" i="14"/>
  <c r="AH673" i="14"/>
  <c r="Z673" i="14"/>
  <c r="R673" i="14"/>
  <c r="E674" i="14"/>
  <c r="F674" i="14" s="1"/>
  <c r="C151" i="14"/>
  <c r="D150" i="14"/>
  <c r="E149" i="14"/>
  <c r="H149" i="14" s="1"/>
  <c r="E73" i="11"/>
  <c r="F73" i="11" s="1"/>
  <c r="D74" i="11"/>
  <c r="G74" i="11" s="1"/>
  <c r="M303" i="2"/>
  <c r="N304" i="2"/>
  <c r="E305" i="2"/>
  <c r="F305" i="2" s="1"/>
  <c r="C146" i="1"/>
  <c r="C148" i="1" s="1"/>
  <c r="I673" i="14" l="1"/>
  <c r="O343" i="2"/>
  <c r="P343" i="2"/>
  <c r="N382" i="2"/>
  <c r="M382" i="2"/>
  <c r="M344" i="2"/>
  <c r="K305" i="2"/>
  <c r="L305" i="2" s="1"/>
  <c r="K383" i="2"/>
  <c r="L383" i="2" s="1"/>
  <c r="K344" i="2"/>
  <c r="N344" i="2" s="1"/>
  <c r="L344" i="2"/>
  <c r="O342" i="2"/>
  <c r="P342" i="2"/>
  <c r="J73" i="11"/>
  <c r="K73" i="11" s="1"/>
  <c r="H73" i="11"/>
  <c r="I73" i="11" s="1"/>
  <c r="FM408" i="14"/>
  <c r="DF408" i="14"/>
  <c r="II408" i="14"/>
  <c r="CZ408" i="14"/>
  <c r="AW408" i="14"/>
  <c r="FK408" i="14"/>
  <c r="GC408" i="14"/>
  <c r="BM408" i="14"/>
  <c r="AS408" i="14"/>
  <c r="DP408" i="14"/>
  <c r="AY408" i="14"/>
  <c r="FL408" i="14"/>
  <c r="GB408" i="14"/>
  <c r="CU408" i="14"/>
  <c r="DE408" i="14"/>
  <c r="I408" i="14"/>
  <c r="EO408" i="14"/>
  <c r="CR408" i="14"/>
  <c r="FG408" i="14"/>
  <c r="DH408" i="14"/>
  <c r="BU408" i="14"/>
  <c r="X408" i="14"/>
  <c r="FD408" i="14"/>
  <c r="FW408" i="14"/>
  <c r="IK408" i="14"/>
  <c r="FT408" i="14"/>
  <c r="AV408" i="14"/>
  <c r="BL408" i="14"/>
  <c r="CV408" i="14"/>
  <c r="AP408" i="14"/>
  <c r="CB408" i="14"/>
  <c r="Y408" i="14"/>
  <c r="FE408" i="14"/>
  <c r="DD408" i="14"/>
  <c r="DM408" i="14"/>
  <c r="IL408" i="14"/>
  <c r="AX408" i="14"/>
  <c r="AO408" i="14"/>
  <c r="FU408" i="14"/>
  <c r="BE408" i="14"/>
  <c r="DX408" i="14"/>
  <c r="GK408" i="14"/>
  <c r="FO408" i="14"/>
  <c r="DL408" i="14"/>
  <c r="FQ408" i="14"/>
  <c r="AM408" i="14"/>
  <c r="DB408" i="14"/>
  <c r="H408" i="14"/>
  <c r="EN408" i="14"/>
  <c r="CK408" i="14"/>
  <c r="S408" i="14"/>
  <c r="FH408" i="14"/>
  <c r="AU408" i="14"/>
  <c r="DJ408" i="14"/>
  <c r="AN408" i="14"/>
  <c r="DA408" i="14"/>
  <c r="BD408" i="14"/>
  <c r="DQ408" i="14"/>
  <c r="GJ408" i="14"/>
  <c r="AI408" i="14"/>
  <c r="HS408" i="14"/>
  <c r="FP408" i="14"/>
  <c r="AT408" i="14"/>
  <c r="CY408" i="14"/>
  <c r="FN408" i="14"/>
  <c r="BT408" i="14"/>
  <c r="EG408" i="14"/>
  <c r="Q408" i="14"/>
  <c r="CJ408" i="14"/>
  <c r="EW408" i="14"/>
  <c r="AG408" i="14"/>
  <c r="AQ408" i="14"/>
  <c r="IA408" i="14"/>
  <c r="IJ408" i="14"/>
  <c r="BB408" i="14"/>
  <c r="DG408" i="14"/>
  <c r="IH408" i="14"/>
  <c r="EF408" i="14"/>
  <c r="P408" i="14"/>
  <c r="CC408" i="14"/>
  <c r="EV408" i="14"/>
  <c r="AF408" i="14"/>
  <c r="CS408" i="14"/>
  <c r="BO408" i="14"/>
  <c r="AZ408" i="14"/>
  <c r="BA408" i="14"/>
  <c r="DN408" i="14"/>
  <c r="IE408" i="14"/>
  <c r="DI408" i="14"/>
  <c r="DY408" i="14"/>
  <c r="FR408" i="14"/>
  <c r="GR408" i="14"/>
  <c r="GS408" i="14"/>
  <c r="GZ408" i="14"/>
  <c r="HA408" i="14"/>
  <c r="HH408" i="14"/>
  <c r="HI408" i="14"/>
  <c r="HP408" i="14"/>
  <c r="IW408" i="14"/>
  <c r="DC408" i="14"/>
  <c r="AJ408" i="14"/>
  <c r="FX408" i="14"/>
  <c r="FY408" i="14"/>
  <c r="FZ408" i="14"/>
  <c r="FS408" i="14"/>
  <c r="FV408" i="14"/>
  <c r="HX408" i="14"/>
  <c r="HY408" i="14"/>
  <c r="IF408" i="14"/>
  <c r="IG408" i="14"/>
  <c r="IN408" i="14"/>
  <c r="IO408" i="14"/>
  <c r="IV408" i="14"/>
  <c r="K408" i="14"/>
  <c r="DK408" i="14"/>
  <c r="AR408" i="14"/>
  <c r="IB408" i="14"/>
  <c r="IC408" i="14"/>
  <c r="ID408" i="14"/>
  <c r="HW408" i="14"/>
  <c r="HZ408" i="14"/>
  <c r="HQ408" i="14"/>
  <c r="BG408" i="14"/>
  <c r="DS408" i="14"/>
  <c r="GE408" i="14"/>
  <c r="IQ408" i="14"/>
  <c r="BH408" i="14"/>
  <c r="DT408" i="14"/>
  <c r="GF408" i="14"/>
  <c r="IR408" i="14"/>
  <c r="BI408" i="14"/>
  <c r="DU408" i="14"/>
  <c r="GG408" i="14"/>
  <c r="IS408" i="14"/>
  <c r="BJ408" i="14"/>
  <c r="DV408" i="14"/>
  <c r="GH408" i="14"/>
  <c r="IT408" i="14"/>
  <c r="BC408" i="14"/>
  <c r="DO408" i="14"/>
  <c r="GA408" i="14"/>
  <c r="IM408" i="14"/>
  <c r="BF408" i="14"/>
  <c r="DR408" i="14"/>
  <c r="GD408" i="14"/>
  <c r="IP408" i="14"/>
  <c r="EA408" i="14"/>
  <c r="GM408" i="14"/>
  <c r="IY408" i="14"/>
  <c r="BP408" i="14"/>
  <c r="EB408" i="14"/>
  <c r="GN408" i="14"/>
  <c r="IZ408" i="14"/>
  <c r="BQ408" i="14"/>
  <c r="EC408" i="14"/>
  <c r="GO408" i="14"/>
  <c r="JA408" i="14"/>
  <c r="BR408" i="14"/>
  <c r="ED408" i="14"/>
  <c r="GP408" i="14"/>
  <c r="JB408" i="14"/>
  <c r="BK408" i="14"/>
  <c r="DW408" i="14"/>
  <c r="GI408" i="14"/>
  <c r="IU408" i="14"/>
  <c r="BN408" i="14"/>
  <c r="DZ408" i="14"/>
  <c r="GL408" i="14"/>
  <c r="IX408" i="14"/>
  <c r="BW408" i="14"/>
  <c r="EI408" i="14"/>
  <c r="GU408" i="14"/>
  <c r="L408" i="14"/>
  <c r="BX408" i="14"/>
  <c r="EJ408" i="14"/>
  <c r="GV408" i="14"/>
  <c r="M408" i="14"/>
  <c r="BY408" i="14"/>
  <c r="EK408" i="14"/>
  <c r="GW408" i="14"/>
  <c r="N408" i="14"/>
  <c r="BZ408" i="14"/>
  <c r="EL408" i="14"/>
  <c r="GX408" i="14"/>
  <c r="G408" i="14"/>
  <c r="BS408" i="14"/>
  <c r="EE408" i="14"/>
  <c r="GQ408" i="14"/>
  <c r="J408" i="14"/>
  <c r="BV408" i="14"/>
  <c r="EH408" i="14"/>
  <c r="GT408" i="14"/>
  <c r="CE408" i="14"/>
  <c r="EQ408" i="14"/>
  <c r="HC408" i="14"/>
  <c r="T408" i="14"/>
  <c r="CF408" i="14"/>
  <c r="ER408" i="14"/>
  <c r="HD408" i="14"/>
  <c r="U408" i="14"/>
  <c r="CG408" i="14"/>
  <c r="ES408" i="14"/>
  <c r="HE408" i="14"/>
  <c r="V408" i="14"/>
  <c r="CH408" i="14"/>
  <c r="ET408" i="14"/>
  <c r="HF408" i="14"/>
  <c r="O408" i="14"/>
  <c r="CA408" i="14"/>
  <c r="EM408" i="14"/>
  <c r="GY408" i="14"/>
  <c r="R408" i="14"/>
  <c r="CD408" i="14"/>
  <c r="EP408" i="14"/>
  <c r="HB408" i="14"/>
  <c r="AA408" i="14"/>
  <c r="CM408" i="14"/>
  <c r="EY408" i="14"/>
  <c r="HK408" i="14"/>
  <c r="AB408" i="14"/>
  <c r="CN408" i="14"/>
  <c r="EZ408" i="14"/>
  <c r="HL408" i="14"/>
  <c r="AC408" i="14"/>
  <c r="CO408" i="14"/>
  <c r="FA408" i="14"/>
  <c r="HM408" i="14"/>
  <c r="AD408" i="14"/>
  <c r="CP408" i="14"/>
  <c r="FB408" i="14"/>
  <c r="HN408" i="14"/>
  <c r="W408" i="14"/>
  <c r="CI408" i="14"/>
  <c r="EU408" i="14"/>
  <c r="HG408" i="14"/>
  <c r="Z408" i="14"/>
  <c r="CL408" i="14"/>
  <c r="EX408" i="14"/>
  <c r="HJ408" i="14"/>
  <c r="HT408" i="14"/>
  <c r="AK408" i="14"/>
  <c r="CW408" i="14"/>
  <c r="FI408" i="14"/>
  <c r="HU408" i="14"/>
  <c r="AL408" i="14"/>
  <c r="CX408" i="14"/>
  <c r="FJ408" i="14"/>
  <c r="HV408" i="14"/>
  <c r="AE408" i="14"/>
  <c r="CQ408" i="14"/>
  <c r="FC408" i="14"/>
  <c r="HO408" i="14"/>
  <c r="AH408" i="14"/>
  <c r="CT408" i="14"/>
  <c r="FF408" i="14"/>
  <c r="H674" i="14"/>
  <c r="G149" i="14"/>
  <c r="I148" i="14"/>
  <c r="K148" i="14" s="1"/>
  <c r="HW409" i="14" s="1"/>
  <c r="F149" i="14"/>
  <c r="G674" i="14"/>
  <c r="D676" i="14"/>
  <c r="C677" i="14"/>
  <c r="N675" i="14"/>
  <c r="A676" i="14"/>
  <c r="BE674" i="14"/>
  <c r="AW674" i="14"/>
  <c r="AO674" i="14"/>
  <c r="AG674" i="14"/>
  <c r="Y674" i="14"/>
  <c r="Q674" i="14"/>
  <c r="BL674" i="14"/>
  <c r="BD674" i="14"/>
  <c r="AV674" i="14"/>
  <c r="AN674" i="14"/>
  <c r="AF674" i="14"/>
  <c r="X674" i="14"/>
  <c r="P674" i="14"/>
  <c r="BK674" i="14"/>
  <c r="BC674" i="14"/>
  <c r="AU674" i="14"/>
  <c r="AM674" i="14"/>
  <c r="AE674" i="14"/>
  <c r="W674" i="14"/>
  <c r="O674" i="14"/>
  <c r="BJ674" i="14"/>
  <c r="BB674" i="14"/>
  <c r="AT674" i="14"/>
  <c r="AL674" i="14"/>
  <c r="AD674" i="14"/>
  <c r="V674" i="14"/>
  <c r="BI674" i="14"/>
  <c r="BA674" i="14"/>
  <c r="AS674" i="14"/>
  <c r="AK674" i="14"/>
  <c r="AC674" i="14"/>
  <c r="U674" i="14"/>
  <c r="M674" i="14"/>
  <c r="BH674" i="14"/>
  <c r="AZ674" i="14"/>
  <c r="AR674" i="14"/>
  <c r="AJ674" i="14"/>
  <c r="AB674" i="14"/>
  <c r="T674" i="14"/>
  <c r="BG674" i="14"/>
  <c r="AY674" i="14"/>
  <c r="AQ674" i="14"/>
  <c r="AI674" i="14"/>
  <c r="AA674" i="14"/>
  <c r="S674" i="14"/>
  <c r="BF674" i="14"/>
  <c r="AX674" i="14"/>
  <c r="AP674" i="14"/>
  <c r="AH674" i="14"/>
  <c r="Z674" i="14"/>
  <c r="R674" i="14"/>
  <c r="G150" i="14"/>
  <c r="E150" i="14"/>
  <c r="F150" i="14" s="1"/>
  <c r="D151" i="14"/>
  <c r="C152" i="14"/>
  <c r="E675" i="14"/>
  <c r="G675" i="14" s="1"/>
  <c r="E74" i="11"/>
  <c r="F74" i="11" s="1"/>
  <c r="D75" i="11"/>
  <c r="G75" i="11" s="1"/>
  <c r="M304" i="2"/>
  <c r="N305" i="2"/>
  <c r="E306" i="2"/>
  <c r="F306" i="2" s="1"/>
  <c r="C46" i="3"/>
  <c r="C45" i="3"/>
  <c r="C44" i="3"/>
  <c r="C41" i="3"/>
  <c r="C40" i="3"/>
  <c r="C39" i="3"/>
  <c r="C36" i="3"/>
  <c r="O344" i="2" l="1"/>
  <c r="P344" i="2"/>
  <c r="N383" i="2"/>
  <c r="M383" i="2"/>
  <c r="J74" i="11"/>
  <c r="K74" i="11" s="1"/>
  <c r="H74" i="11"/>
  <c r="I74" i="11" s="1"/>
  <c r="M345" i="2"/>
  <c r="K384" i="2"/>
  <c r="L384" i="2" s="1"/>
  <c r="L345" i="2"/>
  <c r="K345" i="2"/>
  <c r="N345" i="2" s="1"/>
  <c r="K306" i="2"/>
  <c r="L306" i="2" s="1"/>
  <c r="AI409" i="14"/>
  <c r="CR409" i="14"/>
  <c r="I674" i="14"/>
  <c r="ED409" i="14"/>
  <c r="AG409" i="14"/>
  <c r="FH409" i="14"/>
  <c r="DE409" i="14"/>
  <c r="AH409" i="14"/>
  <c r="HT409" i="14"/>
  <c r="DF409" i="14"/>
  <c r="CT409" i="14"/>
  <c r="AE409" i="14"/>
  <c r="DM409" i="14"/>
  <c r="FF409" i="14"/>
  <c r="AF409" i="14"/>
  <c r="HR409" i="14"/>
  <c r="FD409" i="14"/>
  <c r="AJ409" i="14"/>
  <c r="EC409" i="14"/>
  <c r="HP409" i="14"/>
  <c r="CV409" i="14"/>
  <c r="DN409" i="14"/>
  <c r="CS409" i="14"/>
  <c r="CU409" i="14"/>
  <c r="CQ409" i="14"/>
  <c r="DU409" i="14"/>
  <c r="FE409" i="14"/>
  <c r="FG409" i="14"/>
  <c r="FC409" i="14"/>
  <c r="DV409" i="14"/>
  <c r="HQ409" i="14"/>
  <c r="HS409" i="14"/>
  <c r="HO409" i="14"/>
  <c r="I149" i="14"/>
  <c r="K149" i="14" s="1"/>
  <c r="L410" i="14" s="1"/>
  <c r="GO409" i="14"/>
  <c r="GP409" i="14"/>
  <c r="FQ409" i="14"/>
  <c r="FR409" i="14"/>
  <c r="FY409" i="14"/>
  <c r="FZ409" i="14"/>
  <c r="GG409" i="14"/>
  <c r="GH409" i="14"/>
  <c r="AV409" i="14"/>
  <c r="DH409" i="14"/>
  <c r="FT409" i="14"/>
  <c r="IF409" i="14"/>
  <c r="AW409" i="14"/>
  <c r="DI409" i="14"/>
  <c r="FU409" i="14"/>
  <c r="IG409" i="14"/>
  <c r="AX409" i="14"/>
  <c r="DJ409" i="14"/>
  <c r="FV409" i="14"/>
  <c r="IH409" i="14"/>
  <c r="AY409" i="14"/>
  <c r="DK409" i="14"/>
  <c r="FW409" i="14"/>
  <c r="II409" i="14"/>
  <c r="AZ409" i="14"/>
  <c r="DL409" i="14"/>
  <c r="FX409" i="14"/>
  <c r="IJ409" i="14"/>
  <c r="AU409" i="14"/>
  <c r="DG409" i="14"/>
  <c r="FS409" i="14"/>
  <c r="IE409" i="14"/>
  <c r="HU409" i="14"/>
  <c r="HV409" i="14"/>
  <c r="GW409" i="14"/>
  <c r="GX409" i="14"/>
  <c r="HE409" i="14"/>
  <c r="HF409" i="14"/>
  <c r="HM409" i="14"/>
  <c r="HN409" i="14"/>
  <c r="BD409" i="14"/>
  <c r="DP409" i="14"/>
  <c r="GB409" i="14"/>
  <c r="IN409" i="14"/>
  <c r="BE409" i="14"/>
  <c r="DQ409" i="14"/>
  <c r="GC409" i="14"/>
  <c r="IO409" i="14"/>
  <c r="BF409" i="14"/>
  <c r="DR409" i="14"/>
  <c r="GD409" i="14"/>
  <c r="IP409" i="14"/>
  <c r="BG409" i="14"/>
  <c r="DS409" i="14"/>
  <c r="GE409" i="14"/>
  <c r="IQ409" i="14"/>
  <c r="BH409" i="14"/>
  <c r="DT409" i="14"/>
  <c r="GF409" i="14"/>
  <c r="IR409" i="14"/>
  <c r="BC409" i="14"/>
  <c r="DO409" i="14"/>
  <c r="GA409" i="14"/>
  <c r="IM409" i="14"/>
  <c r="JA409" i="14"/>
  <c r="JB409" i="14"/>
  <c r="IC409" i="14"/>
  <c r="ID409" i="14"/>
  <c r="IK409" i="14"/>
  <c r="IL409" i="14"/>
  <c r="IS409" i="14"/>
  <c r="IT409" i="14"/>
  <c r="BL409" i="14"/>
  <c r="DX409" i="14"/>
  <c r="GJ409" i="14"/>
  <c r="IV409" i="14"/>
  <c r="BM409" i="14"/>
  <c r="DY409" i="14"/>
  <c r="GK409" i="14"/>
  <c r="IW409" i="14"/>
  <c r="BN409" i="14"/>
  <c r="DZ409" i="14"/>
  <c r="GL409" i="14"/>
  <c r="IX409" i="14"/>
  <c r="BO409" i="14"/>
  <c r="EA409" i="14"/>
  <c r="GM409" i="14"/>
  <c r="IY409" i="14"/>
  <c r="BP409" i="14"/>
  <c r="EB409" i="14"/>
  <c r="GN409" i="14"/>
  <c r="IZ409" i="14"/>
  <c r="BK409" i="14"/>
  <c r="DW409" i="14"/>
  <c r="GI409" i="14"/>
  <c r="IU409" i="14"/>
  <c r="AK409" i="14"/>
  <c r="AL409" i="14"/>
  <c r="M409" i="14"/>
  <c r="N409" i="14"/>
  <c r="U409" i="14"/>
  <c r="V409" i="14"/>
  <c r="AC409" i="14"/>
  <c r="AD409" i="14"/>
  <c r="H409" i="14"/>
  <c r="BT409" i="14"/>
  <c r="EF409" i="14"/>
  <c r="GR409" i="14"/>
  <c r="I409" i="14"/>
  <c r="BU409" i="14"/>
  <c r="EG409" i="14"/>
  <c r="GS409" i="14"/>
  <c r="J409" i="14"/>
  <c r="BV409" i="14"/>
  <c r="EH409" i="14"/>
  <c r="GT409" i="14"/>
  <c r="K409" i="14"/>
  <c r="BW409" i="14"/>
  <c r="EI409" i="14"/>
  <c r="GU409" i="14"/>
  <c r="L409" i="14"/>
  <c r="BX409" i="14"/>
  <c r="EJ409" i="14"/>
  <c r="GV409" i="14"/>
  <c r="G409" i="14"/>
  <c r="BS409" i="14"/>
  <c r="EE409" i="14"/>
  <c r="GQ409" i="14"/>
  <c r="BQ409" i="14"/>
  <c r="BR409" i="14"/>
  <c r="AS409" i="14"/>
  <c r="AT409" i="14"/>
  <c r="BA409" i="14"/>
  <c r="BB409" i="14"/>
  <c r="BI409" i="14"/>
  <c r="BJ409" i="14"/>
  <c r="P409" i="14"/>
  <c r="CB409" i="14"/>
  <c r="EN409" i="14"/>
  <c r="GZ409" i="14"/>
  <c r="Q409" i="14"/>
  <c r="CC409" i="14"/>
  <c r="EO409" i="14"/>
  <c r="HA409" i="14"/>
  <c r="R409" i="14"/>
  <c r="CD409" i="14"/>
  <c r="EP409" i="14"/>
  <c r="HB409" i="14"/>
  <c r="S409" i="14"/>
  <c r="CE409" i="14"/>
  <c r="EQ409" i="14"/>
  <c r="HC409" i="14"/>
  <c r="T409" i="14"/>
  <c r="CF409" i="14"/>
  <c r="ER409" i="14"/>
  <c r="HD409" i="14"/>
  <c r="O409" i="14"/>
  <c r="CA409" i="14"/>
  <c r="EM409" i="14"/>
  <c r="GY409" i="14"/>
  <c r="CW409" i="14"/>
  <c r="CX409" i="14"/>
  <c r="BY409" i="14"/>
  <c r="BZ409" i="14"/>
  <c r="CG409" i="14"/>
  <c r="CH409" i="14"/>
  <c r="CO409" i="14"/>
  <c r="CP409" i="14"/>
  <c r="X409" i="14"/>
  <c r="CJ409" i="14"/>
  <c r="EV409" i="14"/>
  <c r="HH409" i="14"/>
  <c r="Y409" i="14"/>
  <c r="CK409" i="14"/>
  <c r="EW409" i="14"/>
  <c r="HI409" i="14"/>
  <c r="Z409" i="14"/>
  <c r="CL409" i="14"/>
  <c r="EX409" i="14"/>
  <c r="HJ409" i="14"/>
  <c r="AA409" i="14"/>
  <c r="CM409" i="14"/>
  <c r="EY409" i="14"/>
  <c r="HK409" i="14"/>
  <c r="AB409" i="14"/>
  <c r="CN409" i="14"/>
  <c r="EZ409" i="14"/>
  <c r="HL409" i="14"/>
  <c r="W409" i="14"/>
  <c r="CI409" i="14"/>
  <c r="EU409" i="14"/>
  <c r="HG409" i="14"/>
  <c r="FI409" i="14"/>
  <c r="FJ409" i="14"/>
  <c r="EK409" i="14"/>
  <c r="EL409" i="14"/>
  <c r="ES409" i="14"/>
  <c r="ET409" i="14"/>
  <c r="FA409" i="14"/>
  <c r="FB409" i="14"/>
  <c r="AN409" i="14"/>
  <c r="CZ409" i="14"/>
  <c r="FL409" i="14"/>
  <c r="HX409" i="14"/>
  <c r="AO409" i="14"/>
  <c r="DA409" i="14"/>
  <c r="FM409" i="14"/>
  <c r="HY409" i="14"/>
  <c r="AP409" i="14"/>
  <c r="DB409" i="14"/>
  <c r="FN409" i="14"/>
  <c r="HZ409" i="14"/>
  <c r="AQ409" i="14"/>
  <c r="DC409" i="14"/>
  <c r="FO409" i="14"/>
  <c r="IA409" i="14"/>
  <c r="AR409" i="14"/>
  <c r="DD409" i="14"/>
  <c r="FP409" i="14"/>
  <c r="IB409" i="14"/>
  <c r="AM409" i="14"/>
  <c r="CY409" i="14"/>
  <c r="FK409" i="14"/>
  <c r="H150" i="14"/>
  <c r="I150" i="14" s="1"/>
  <c r="K150" i="14" s="1"/>
  <c r="E151" i="14"/>
  <c r="G151" i="14" s="1"/>
  <c r="N676" i="14"/>
  <c r="A677" i="14"/>
  <c r="BJ675" i="14"/>
  <c r="BB675" i="14"/>
  <c r="AT675" i="14"/>
  <c r="AL675" i="14"/>
  <c r="AD675" i="14"/>
  <c r="V675" i="14"/>
  <c r="BH675" i="14"/>
  <c r="AZ675" i="14"/>
  <c r="AR675" i="14"/>
  <c r="AJ675" i="14"/>
  <c r="AB675" i="14"/>
  <c r="BG675" i="14"/>
  <c r="AY675" i="14"/>
  <c r="AQ675" i="14"/>
  <c r="AI675" i="14"/>
  <c r="BL675" i="14"/>
  <c r="AX675" i="14"/>
  <c r="AM675" i="14"/>
  <c r="Z675" i="14"/>
  <c r="Q675" i="14"/>
  <c r="BK675" i="14"/>
  <c r="AW675" i="14"/>
  <c r="AK675" i="14"/>
  <c r="Y675" i="14"/>
  <c r="P675" i="14"/>
  <c r="BI675" i="14"/>
  <c r="AV675" i="14"/>
  <c r="AH675" i="14"/>
  <c r="X675" i="14"/>
  <c r="O675" i="14"/>
  <c r="BF675" i="14"/>
  <c r="AU675" i="14"/>
  <c r="AG675" i="14"/>
  <c r="W675" i="14"/>
  <c r="BE675" i="14"/>
  <c r="AS675" i="14"/>
  <c r="AF675" i="14"/>
  <c r="U675" i="14"/>
  <c r="M675" i="14"/>
  <c r="BD675" i="14"/>
  <c r="AP675" i="14"/>
  <c r="AE675" i="14"/>
  <c r="T675" i="14"/>
  <c r="BC675" i="14"/>
  <c r="AO675" i="14"/>
  <c r="AC675" i="14"/>
  <c r="S675" i="14"/>
  <c r="BA675" i="14"/>
  <c r="AN675" i="14"/>
  <c r="AA675" i="14"/>
  <c r="R675" i="14"/>
  <c r="F675" i="14"/>
  <c r="H675" i="14"/>
  <c r="D677" i="14"/>
  <c r="C678" i="14"/>
  <c r="E676" i="14"/>
  <c r="F676" i="14" s="1"/>
  <c r="C153" i="14"/>
  <c r="D152" i="14"/>
  <c r="E75" i="11"/>
  <c r="F75" i="11" s="1"/>
  <c r="D76" i="11"/>
  <c r="G76" i="11" s="1"/>
  <c r="M305" i="2"/>
  <c r="N306" i="2"/>
  <c r="E307" i="2"/>
  <c r="F307" i="2" s="1"/>
  <c r="C231" i="1"/>
  <c r="J75" i="11" l="1"/>
  <c r="K75" i="11" s="1"/>
  <c r="H75" i="11"/>
  <c r="I75" i="11" s="1"/>
  <c r="N384" i="2"/>
  <c r="M384" i="2"/>
  <c r="M346" i="2"/>
  <c r="L346" i="2"/>
  <c r="K346" i="2"/>
  <c r="N346" i="2" s="1"/>
  <c r="K385" i="2"/>
  <c r="L385" i="2" s="1"/>
  <c r="K307" i="2"/>
  <c r="L307" i="2" s="1"/>
  <c r="P345" i="2"/>
  <c r="O345" i="2"/>
  <c r="HO410" i="14"/>
  <c r="EI410" i="14"/>
  <c r="IC410" i="14"/>
  <c r="IE410" i="14"/>
  <c r="IX410" i="14"/>
  <c r="GU410" i="14"/>
  <c r="Q410" i="14"/>
  <c r="IS410" i="14"/>
  <c r="BW410" i="14"/>
  <c r="M410" i="14"/>
  <c r="HM410" i="14"/>
  <c r="I410" i="14"/>
  <c r="IV410" i="14"/>
  <c r="HG410" i="14"/>
  <c r="HW410" i="14"/>
  <c r="IM410" i="14"/>
  <c r="BN410" i="14"/>
  <c r="HI410" i="14"/>
  <c r="HY410" i="14"/>
  <c r="IO410" i="14"/>
  <c r="U410" i="14"/>
  <c r="DC410" i="14"/>
  <c r="FO410" i="14"/>
  <c r="IY410" i="14"/>
  <c r="O410" i="14"/>
  <c r="HU410" i="14"/>
  <c r="IK410" i="14"/>
  <c r="AH410" i="14"/>
  <c r="IA410" i="14"/>
  <c r="HQ410" i="14"/>
  <c r="IG410" i="14"/>
  <c r="G410" i="14"/>
  <c r="BK410" i="14"/>
  <c r="EB410" i="14"/>
  <c r="AY410" i="14"/>
  <c r="CH410" i="14"/>
  <c r="CB410" i="14"/>
  <c r="CF410" i="14"/>
  <c r="CT410" i="14"/>
  <c r="AC410" i="14"/>
  <c r="W410" i="14"/>
  <c r="Y410" i="14"/>
  <c r="DZ410" i="14"/>
  <c r="AK410" i="14"/>
  <c r="AE410" i="14"/>
  <c r="AG410" i="14"/>
  <c r="FF410" i="14"/>
  <c r="AS410" i="14"/>
  <c r="AM410" i="14"/>
  <c r="AO410" i="14"/>
  <c r="GL410" i="14"/>
  <c r="BA410" i="14"/>
  <c r="AU410" i="14"/>
  <c r="AW410" i="14"/>
  <c r="HR410" i="14"/>
  <c r="BI410" i="14"/>
  <c r="BC410" i="14"/>
  <c r="BE410" i="14"/>
  <c r="HZ410" i="14"/>
  <c r="DW410" i="14"/>
  <c r="S410" i="14"/>
  <c r="BZ410" i="14"/>
  <c r="BT410" i="14"/>
  <c r="BX410" i="14"/>
  <c r="GI410" i="14"/>
  <c r="GN410" i="14"/>
  <c r="BF410" i="14"/>
  <c r="ET410" i="14"/>
  <c r="EN410" i="14"/>
  <c r="ER410" i="14"/>
  <c r="CU410" i="14"/>
  <c r="CO410" i="14"/>
  <c r="CI410" i="14"/>
  <c r="CK410" i="14"/>
  <c r="EA410" i="14"/>
  <c r="CW410" i="14"/>
  <c r="CQ410" i="14"/>
  <c r="CS410" i="14"/>
  <c r="FG410" i="14"/>
  <c r="DE410" i="14"/>
  <c r="CY410" i="14"/>
  <c r="DA410" i="14"/>
  <c r="GM410" i="14"/>
  <c r="DM410" i="14"/>
  <c r="DG410" i="14"/>
  <c r="DI410" i="14"/>
  <c r="HS410" i="14"/>
  <c r="DU410" i="14"/>
  <c r="DO410" i="14"/>
  <c r="DQ410" i="14"/>
  <c r="EC410" i="14"/>
  <c r="DX410" i="14"/>
  <c r="Z410" i="14"/>
  <c r="EL410" i="14"/>
  <c r="EF410" i="14"/>
  <c r="EJ410" i="14"/>
  <c r="GJ410" i="14"/>
  <c r="IZ410" i="14"/>
  <c r="BG410" i="14"/>
  <c r="HF410" i="14"/>
  <c r="GZ410" i="14"/>
  <c r="HD410" i="14"/>
  <c r="BV410" i="14"/>
  <c r="FA410" i="14"/>
  <c r="EU410" i="14"/>
  <c r="EW410" i="14"/>
  <c r="DB410" i="14"/>
  <c r="FI410" i="14"/>
  <c r="FC410" i="14"/>
  <c r="FE410" i="14"/>
  <c r="EH410" i="14"/>
  <c r="FQ410" i="14"/>
  <c r="FK410" i="14"/>
  <c r="FM410" i="14"/>
  <c r="FN410" i="14"/>
  <c r="FY410" i="14"/>
  <c r="FS410" i="14"/>
  <c r="FU410" i="14"/>
  <c r="GT410" i="14"/>
  <c r="GG410" i="14"/>
  <c r="GA410" i="14"/>
  <c r="GC410" i="14"/>
  <c r="IU410" i="14"/>
  <c r="BM410" i="14"/>
  <c r="AA410" i="14"/>
  <c r="GX410" i="14"/>
  <c r="GR410" i="14"/>
  <c r="GV410" i="14"/>
  <c r="IH410" i="14"/>
  <c r="DY410" i="14"/>
  <c r="BO410" i="14"/>
  <c r="CG410" i="14"/>
  <c r="CA410" i="14"/>
  <c r="CC410" i="14"/>
  <c r="IP410" i="14"/>
  <c r="CD410" i="14"/>
  <c r="AD410" i="14"/>
  <c r="X410" i="14"/>
  <c r="AB410" i="14"/>
  <c r="DJ410" i="14"/>
  <c r="AL410" i="14"/>
  <c r="AF410" i="14"/>
  <c r="AJ410" i="14"/>
  <c r="EP410" i="14"/>
  <c r="AT410" i="14"/>
  <c r="AN410" i="14"/>
  <c r="AR410" i="14"/>
  <c r="FV410" i="14"/>
  <c r="BB410" i="14"/>
  <c r="AV410" i="14"/>
  <c r="AZ410" i="14"/>
  <c r="HB410" i="14"/>
  <c r="BJ410" i="14"/>
  <c r="BD410" i="14"/>
  <c r="BH410" i="14"/>
  <c r="II410" i="14"/>
  <c r="AI410" i="14"/>
  <c r="BY410" i="14"/>
  <c r="BS410" i="14"/>
  <c r="BU410" i="14"/>
  <c r="IQ410" i="14"/>
  <c r="GK410" i="14"/>
  <c r="AP410" i="14"/>
  <c r="ES410" i="14"/>
  <c r="EM410" i="14"/>
  <c r="EO410" i="14"/>
  <c r="JA410" i="14"/>
  <c r="CE410" i="14"/>
  <c r="CP410" i="14"/>
  <c r="CJ410" i="14"/>
  <c r="CN410" i="14"/>
  <c r="DK410" i="14"/>
  <c r="CX410" i="14"/>
  <c r="CR410" i="14"/>
  <c r="CV410" i="14"/>
  <c r="EQ410" i="14"/>
  <c r="DF410" i="14"/>
  <c r="CZ410" i="14"/>
  <c r="DD410" i="14"/>
  <c r="FW410" i="14"/>
  <c r="DN410" i="14"/>
  <c r="DH410" i="14"/>
  <c r="DL410" i="14"/>
  <c r="HC410" i="14"/>
  <c r="DV410" i="14"/>
  <c r="DP410" i="14"/>
  <c r="DT410" i="14"/>
  <c r="BQ410" i="14"/>
  <c r="J410" i="14"/>
  <c r="EK410" i="14"/>
  <c r="EE410" i="14"/>
  <c r="EG410" i="14"/>
  <c r="GO410" i="14"/>
  <c r="IW410" i="14"/>
  <c r="AQ410" i="14"/>
  <c r="HE410" i="14"/>
  <c r="GY410" i="14"/>
  <c r="HA410" i="14"/>
  <c r="GP410" i="14"/>
  <c r="CL410" i="14"/>
  <c r="FB410" i="14"/>
  <c r="EV410" i="14"/>
  <c r="EZ410" i="14"/>
  <c r="DR410" i="14"/>
  <c r="FJ410" i="14"/>
  <c r="FD410" i="14"/>
  <c r="FH410" i="14"/>
  <c r="EX410" i="14"/>
  <c r="FR410" i="14"/>
  <c r="FL410" i="14"/>
  <c r="FP410" i="14"/>
  <c r="GD410" i="14"/>
  <c r="FZ410" i="14"/>
  <c r="FT410" i="14"/>
  <c r="FX410" i="14"/>
  <c r="HJ410" i="14"/>
  <c r="GH410" i="14"/>
  <c r="GB410" i="14"/>
  <c r="GF410" i="14"/>
  <c r="BR410" i="14"/>
  <c r="K410" i="14"/>
  <c r="GW410" i="14"/>
  <c r="GQ410" i="14"/>
  <c r="GS410" i="14"/>
  <c r="ED410" i="14"/>
  <c r="BP410" i="14"/>
  <c r="AX410" i="14"/>
  <c r="V410" i="14"/>
  <c r="P410" i="14"/>
  <c r="T410" i="14"/>
  <c r="BL410" i="14"/>
  <c r="CM410" i="14"/>
  <c r="HN410" i="14"/>
  <c r="HH410" i="14"/>
  <c r="HL410" i="14"/>
  <c r="DS410" i="14"/>
  <c r="HV410" i="14"/>
  <c r="HP410" i="14"/>
  <c r="HT410" i="14"/>
  <c r="EY410" i="14"/>
  <c r="ID410" i="14"/>
  <c r="HX410" i="14"/>
  <c r="IB410" i="14"/>
  <c r="GE410" i="14"/>
  <c r="IL410" i="14"/>
  <c r="IF410" i="14"/>
  <c r="IJ410" i="14"/>
  <c r="HK410" i="14"/>
  <c r="IT410" i="14"/>
  <c r="IN410" i="14"/>
  <c r="IR410" i="14"/>
  <c r="JB410" i="14"/>
  <c r="R410" i="14"/>
  <c r="N410" i="14"/>
  <c r="H410" i="14"/>
  <c r="H676" i="14"/>
  <c r="F151" i="14"/>
  <c r="H151" i="14"/>
  <c r="G676" i="14"/>
  <c r="D678" i="14"/>
  <c r="C679" i="14"/>
  <c r="N677" i="14"/>
  <c r="A678" i="14"/>
  <c r="E677" i="14"/>
  <c r="G677" i="14" s="1"/>
  <c r="BJ676" i="14"/>
  <c r="BB676" i="14"/>
  <c r="AT676" i="14"/>
  <c r="AL676" i="14"/>
  <c r="AD676" i="14"/>
  <c r="V676" i="14"/>
  <c r="BH676" i="14"/>
  <c r="AZ676" i="14"/>
  <c r="AR676" i="14"/>
  <c r="AJ676" i="14"/>
  <c r="AB676" i="14"/>
  <c r="T676" i="14"/>
  <c r="BG676" i="14"/>
  <c r="AY676" i="14"/>
  <c r="AQ676" i="14"/>
  <c r="AI676" i="14"/>
  <c r="AA676" i="14"/>
  <c r="S676" i="14"/>
  <c r="BF676" i="14"/>
  <c r="AX676" i="14"/>
  <c r="AP676" i="14"/>
  <c r="AH676" i="14"/>
  <c r="Z676" i="14"/>
  <c r="R676" i="14"/>
  <c r="BL676" i="14"/>
  <c r="BD676" i="14"/>
  <c r="BK676" i="14"/>
  <c r="AS676" i="14"/>
  <c r="AC676" i="14"/>
  <c r="M676" i="14"/>
  <c r="BI676" i="14"/>
  <c r="AO676" i="14"/>
  <c r="Y676" i="14"/>
  <c r="BE676" i="14"/>
  <c r="AN676" i="14"/>
  <c r="X676" i="14"/>
  <c r="BC676" i="14"/>
  <c r="AM676" i="14"/>
  <c r="W676" i="14"/>
  <c r="BA676" i="14"/>
  <c r="AK676" i="14"/>
  <c r="U676" i="14"/>
  <c r="AW676" i="14"/>
  <c r="AG676" i="14"/>
  <c r="Q676" i="14"/>
  <c r="AV676" i="14"/>
  <c r="AF676" i="14"/>
  <c r="P676" i="14"/>
  <c r="AU676" i="14"/>
  <c r="AE676" i="14"/>
  <c r="O676" i="14"/>
  <c r="E152" i="14"/>
  <c r="G152" i="14" s="1"/>
  <c r="D153" i="14"/>
  <c r="C154" i="14"/>
  <c r="IW411" i="14"/>
  <c r="IO411" i="14"/>
  <c r="IG411" i="14"/>
  <c r="HY411" i="14"/>
  <c r="HQ411" i="14"/>
  <c r="HI411" i="14"/>
  <c r="HA411" i="14"/>
  <c r="GS411" i="14"/>
  <c r="GK411" i="14"/>
  <c r="GC411" i="14"/>
  <c r="FU411" i="14"/>
  <c r="FM411" i="14"/>
  <c r="FE411" i="14"/>
  <c r="EW411" i="14"/>
  <c r="EO411" i="14"/>
  <c r="EG411" i="14"/>
  <c r="DY411" i="14"/>
  <c r="DQ411" i="14"/>
  <c r="DI411" i="14"/>
  <c r="DA411" i="14"/>
  <c r="CS411" i="14"/>
  <c r="CK411" i="14"/>
  <c r="CC411" i="14"/>
  <c r="BU411" i="14"/>
  <c r="BM411" i="14"/>
  <c r="BE411" i="14"/>
  <c r="AW411" i="14"/>
  <c r="AO411" i="14"/>
  <c r="AG411" i="14"/>
  <c r="Y411" i="14"/>
  <c r="Q411" i="14"/>
  <c r="I411" i="14"/>
  <c r="JB411" i="14"/>
  <c r="IT411" i="14"/>
  <c r="IL411" i="14"/>
  <c r="ID411" i="14"/>
  <c r="HV411" i="14"/>
  <c r="HN411" i="14"/>
  <c r="HF411" i="14"/>
  <c r="GX411" i="14"/>
  <c r="GP411" i="14"/>
  <c r="GH411" i="14"/>
  <c r="FZ411" i="14"/>
  <c r="FR411" i="14"/>
  <c r="FJ411" i="14"/>
  <c r="FB411" i="14"/>
  <c r="ET411" i="14"/>
  <c r="EL411" i="14"/>
  <c r="ED411" i="14"/>
  <c r="DV411" i="14"/>
  <c r="DN411" i="14"/>
  <c r="DF411" i="14"/>
  <c r="CX411" i="14"/>
  <c r="CP411" i="14"/>
  <c r="CH411" i="14"/>
  <c r="BZ411" i="14"/>
  <c r="BR411" i="14"/>
  <c r="BJ411" i="14"/>
  <c r="BB411" i="14"/>
  <c r="AT411" i="14"/>
  <c r="AL411" i="14"/>
  <c r="AD411" i="14"/>
  <c r="V411" i="14"/>
  <c r="N411" i="14"/>
  <c r="JA411" i="14"/>
  <c r="IS411" i="14"/>
  <c r="IK411" i="14"/>
  <c r="IC411" i="14"/>
  <c r="HU411" i="14"/>
  <c r="HM411" i="14"/>
  <c r="HE411" i="14"/>
  <c r="GW411" i="14"/>
  <c r="GO411" i="14"/>
  <c r="GG411" i="14"/>
  <c r="FY411" i="14"/>
  <c r="FQ411" i="14"/>
  <c r="FI411" i="14"/>
  <c r="FA411" i="14"/>
  <c r="ES411" i="14"/>
  <c r="EK411" i="14"/>
  <c r="EC411" i="14"/>
  <c r="DU411" i="14"/>
  <c r="DM411" i="14"/>
  <c r="DE411" i="14"/>
  <c r="CW411" i="14"/>
  <c r="CO411" i="14"/>
  <c r="CG411" i="14"/>
  <c r="BY411" i="14"/>
  <c r="BQ411" i="14"/>
  <c r="BI411" i="14"/>
  <c r="BA411" i="14"/>
  <c r="AS411" i="14"/>
  <c r="AK411" i="14"/>
  <c r="AC411" i="14"/>
  <c r="U411" i="14"/>
  <c r="M411" i="14"/>
  <c r="IZ411" i="14"/>
  <c r="IR411" i="14"/>
  <c r="IJ411" i="14"/>
  <c r="IB411" i="14"/>
  <c r="HT411" i="14"/>
  <c r="HL411" i="14"/>
  <c r="HD411" i="14"/>
  <c r="GV411" i="14"/>
  <c r="GN411" i="14"/>
  <c r="GF411" i="14"/>
  <c r="FX411" i="14"/>
  <c r="FP411" i="14"/>
  <c r="FH411" i="14"/>
  <c r="EZ411" i="14"/>
  <c r="ER411" i="14"/>
  <c r="EJ411" i="14"/>
  <c r="EB411" i="14"/>
  <c r="DT411" i="14"/>
  <c r="DL411" i="14"/>
  <c r="DD411" i="14"/>
  <c r="CV411" i="14"/>
  <c r="CN411" i="14"/>
  <c r="CF411" i="14"/>
  <c r="BX411" i="14"/>
  <c r="BP411" i="14"/>
  <c r="BH411" i="14"/>
  <c r="AZ411" i="14"/>
  <c r="AR411" i="14"/>
  <c r="AJ411" i="14"/>
  <c r="AB411" i="14"/>
  <c r="T411" i="14"/>
  <c r="L411" i="14"/>
  <c r="IY411" i="14"/>
  <c r="IQ411" i="14"/>
  <c r="II411" i="14"/>
  <c r="IA411" i="14"/>
  <c r="HS411" i="14"/>
  <c r="HK411" i="14"/>
  <c r="HC411" i="14"/>
  <c r="GU411" i="14"/>
  <c r="GM411" i="14"/>
  <c r="GE411" i="14"/>
  <c r="FW411" i="14"/>
  <c r="FO411" i="14"/>
  <c r="FG411" i="14"/>
  <c r="EY411" i="14"/>
  <c r="EQ411" i="14"/>
  <c r="EI411" i="14"/>
  <c r="EA411" i="14"/>
  <c r="DS411" i="14"/>
  <c r="DK411" i="14"/>
  <c r="DC411" i="14"/>
  <c r="CU411" i="14"/>
  <c r="CM411" i="14"/>
  <c r="CE411" i="14"/>
  <c r="BW411" i="14"/>
  <c r="BO411" i="14"/>
  <c r="BG411" i="14"/>
  <c r="AY411" i="14"/>
  <c r="AQ411" i="14"/>
  <c r="AI411" i="14"/>
  <c r="AA411" i="14"/>
  <c r="S411" i="14"/>
  <c r="K411" i="14"/>
  <c r="IX411" i="14"/>
  <c r="IP411" i="14"/>
  <c r="IH411" i="14"/>
  <c r="HZ411" i="14"/>
  <c r="HR411" i="14"/>
  <c r="HJ411" i="14"/>
  <c r="HB411" i="14"/>
  <c r="GT411" i="14"/>
  <c r="GL411" i="14"/>
  <c r="GD411" i="14"/>
  <c r="FV411" i="14"/>
  <c r="FN411" i="14"/>
  <c r="FF411" i="14"/>
  <c r="EX411" i="14"/>
  <c r="EP411" i="14"/>
  <c r="EH411" i="14"/>
  <c r="DZ411" i="14"/>
  <c r="DR411" i="14"/>
  <c r="DJ411" i="14"/>
  <c r="DB411" i="14"/>
  <c r="CT411" i="14"/>
  <c r="CL411" i="14"/>
  <c r="CD411" i="14"/>
  <c r="BV411" i="14"/>
  <c r="BN411" i="14"/>
  <c r="BF411" i="14"/>
  <c r="AX411" i="14"/>
  <c r="AP411" i="14"/>
  <c r="AH411" i="14"/>
  <c r="Z411" i="14"/>
  <c r="R411" i="14"/>
  <c r="J411" i="14"/>
  <c r="IN411" i="14"/>
  <c r="HH411" i="14"/>
  <c r="GB411" i="14"/>
  <c r="EV411" i="14"/>
  <c r="DP411" i="14"/>
  <c r="CJ411" i="14"/>
  <c r="BD411" i="14"/>
  <c r="X411" i="14"/>
  <c r="IM411" i="14"/>
  <c r="HG411" i="14"/>
  <c r="GA411" i="14"/>
  <c r="EU411" i="14"/>
  <c r="DO411" i="14"/>
  <c r="CI411" i="14"/>
  <c r="BC411" i="14"/>
  <c r="W411" i="14"/>
  <c r="IF411" i="14"/>
  <c r="GZ411" i="14"/>
  <c r="FT411" i="14"/>
  <c r="EN411" i="14"/>
  <c r="DH411" i="14"/>
  <c r="CB411" i="14"/>
  <c r="AV411" i="14"/>
  <c r="P411" i="14"/>
  <c r="IE411" i="14"/>
  <c r="GY411" i="14"/>
  <c r="FS411" i="14"/>
  <c r="EM411" i="14"/>
  <c r="DG411" i="14"/>
  <c r="CA411" i="14"/>
  <c r="AU411" i="14"/>
  <c r="O411" i="14"/>
  <c r="HX411" i="14"/>
  <c r="GR411" i="14"/>
  <c r="FL411" i="14"/>
  <c r="EF411" i="14"/>
  <c r="CZ411" i="14"/>
  <c r="BT411" i="14"/>
  <c r="AN411" i="14"/>
  <c r="H411" i="14"/>
  <c r="HW411" i="14"/>
  <c r="GQ411" i="14"/>
  <c r="FK411" i="14"/>
  <c r="EE411" i="14"/>
  <c r="CY411" i="14"/>
  <c r="BS411" i="14"/>
  <c r="AM411" i="14"/>
  <c r="G411" i="14"/>
  <c r="IV411" i="14"/>
  <c r="HP411" i="14"/>
  <c r="GJ411" i="14"/>
  <c r="FD411" i="14"/>
  <c r="DX411" i="14"/>
  <c r="CR411" i="14"/>
  <c r="BL411" i="14"/>
  <c r="AF411" i="14"/>
  <c r="IU411" i="14"/>
  <c r="HO411" i="14"/>
  <c r="GI411" i="14"/>
  <c r="FC411" i="14"/>
  <c r="DW411" i="14"/>
  <c r="CQ411" i="14"/>
  <c r="BK411" i="14"/>
  <c r="AE411" i="14"/>
  <c r="I675" i="14"/>
  <c r="E76" i="11"/>
  <c r="F76" i="11" s="1"/>
  <c r="D77" i="11"/>
  <c r="G77" i="11" s="1"/>
  <c r="M306" i="2"/>
  <c r="N307" i="2"/>
  <c r="E308" i="2"/>
  <c r="F308" i="2" s="1"/>
  <c r="C58" i="1"/>
  <c r="N385" i="2" l="1"/>
  <c r="M385" i="2"/>
  <c r="O346" i="2"/>
  <c r="P346" i="2"/>
  <c r="M347" i="2"/>
  <c r="L347" i="2"/>
  <c r="K347" i="2"/>
  <c r="N347" i="2" s="1"/>
  <c r="K386" i="2"/>
  <c r="L386" i="2" s="1"/>
  <c r="K308" i="2"/>
  <c r="L308" i="2" s="1"/>
  <c r="N308" i="2" s="1"/>
  <c r="J76" i="11"/>
  <c r="K76" i="11" s="1"/>
  <c r="H76" i="11"/>
  <c r="I76" i="11" s="1"/>
  <c r="I676" i="14"/>
  <c r="K676" i="14" s="1"/>
  <c r="L676" i="14" s="1"/>
  <c r="F677" i="14"/>
  <c r="I151" i="14"/>
  <c r="K151" i="14" s="1"/>
  <c r="H677" i="14"/>
  <c r="E153" i="14"/>
  <c r="G153" i="14" s="1"/>
  <c r="F152" i="14"/>
  <c r="H152" i="14"/>
  <c r="N678" i="14"/>
  <c r="A679" i="14"/>
  <c r="BJ677" i="14"/>
  <c r="BB677" i="14"/>
  <c r="AT677" i="14"/>
  <c r="AL677" i="14"/>
  <c r="AD677" i="14"/>
  <c r="V677" i="14"/>
  <c r="BI677" i="14"/>
  <c r="BA677" i="14"/>
  <c r="BH677" i="14"/>
  <c r="AZ677" i="14"/>
  <c r="AR677" i="14"/>
  <c r="AJ677" i="14"/>
  <c r="AB677" i="14"/>
  <c r="T677" i="14"/>
  <c r="BG677" i="14"/>
  <c r="AY677" i="14"/>
  <c r="AQ677" i="14"/>
  <c r="AI677" i="14"/>
  <c r="AA677" i="14"/>
  <c r="S677" i="14"/>
  <c r="BF677" i="14"/>
  <c r="AX677" i="14"/>
  <c r="AP677" i="14"/>
  <c r="AH677" i="14"/>
  <c r="Z677" i="14"/>
  <c r="R677" i="14"/>
  <c r="BL677" i="14"/>
  <c r="BD677" i="14"/>
  <c r="AV677" i="14"/>
  <c r="AN677" i="14"/>
  <c r="AF677" i="14"/>
  <c r="X677" i="14"/>
  <c r="P677" i="14"/>
  <c r="BK677" i="14"/>
  <c r="BC677" i="14"/>
  <c r="AU677" i="14"/>
  <c r="AM677" i="14"/>
  <c r="AO677" i="14"/>
  <c r="Q677" i="14"/>
  <c r="AK677" i="14"/>
  <c r="O677" i="14"/>
  <c r="AG677" i="14"/>
  <c r="M677" i="14"/>
  <c r="AE677" i="14"/>
  <c r="AC677" i="14"/>
  <c r="BE677" i="14"/>
  <c r="Y677" i="14"/>
  <c r="AW677" i="14"/>
  <c r="W677" i="14"/>
  <c r="AS677" i="14"/>
  <c r="U677" i="14"/>
  <c r="D679" i="14"/>
  <c r="C680" i="14"/>
  <c r="C155" i="14"/>
  <c r="D154" i="14"/>
  <c r="E678" i="14"/>
  <c r="F678" i="14" s="1"/>
  <c r="G678" i="14"/>
  <c r="H678" i="14"/>
  <c r="E77" i="11"/>
  <c r="F77" i="11" s="1"/>
  <c r="D78" i="11"/>
  <c r="G78" i="11" s="1"/>
  <c r="M307" i="2"/>
  <c r="E309" i="2"/>
  <c r="F309" i="2" s="1"/>
  <c r="C147" i="1"/>
  <c r="C150" i="1" s="1"/>
  <c r="C151" i="1" s="1"/>
  <c r="J77" i="11" l="1"/>
  <c r="K77" i="11" s="1"/>
  <c r="H77" i="11"/>
  <c r="I77" i="11" s="1"/>
  <c r="M386" i="2"/>
  <c r="N386" i="2"/>
  <c r="O347" i="2"/>
  <c r="P347" i="2"/>
  <c r="M348" i="2"/>
  <c r="K309" i="2"/>
  <c r="L309" i="2" s="1"/>
  <c r="K387" i="2"/>
  <c r="L387" i="2" s="1"/>
  <c r="K348" i="2"/>
  <c r="N348" i="2" s="1"/>
  <c r="L348" i="2"/>
  <c r="F153" i="14"/>
  <c r="I677" i="14"/>
  <c r="K677" i="14" s="1"/>
  <c r="L677" i="14" s="1"/>
  <c r="JB412" i="14"/>
  <c r="GP412" i="14"/>
  <c r="ED412" i="14"/>
  <c r="BR412" i="14"/>
  <c r="JA412" i="14"/>
  <c r="GO412" i="14"/>
  <c r="EC412" i="14"/>
  <c r="BQ412" i="14"/>
  <c r="HT412" i="14"/>
  <c r="FH412" i="14"/>
  <c r="CV412" i="14"/>
  <c r="AJ412" i="14"/>
  <c r="HS412" i="14"/>
  <c r="FG412" i="14"/>
  <c r="CU412" i="14"/>
  <c r="AI412" i="14"/>
  <c r="HR412" i="14"/>
  <c r="FF412" i="14"/>
  <c r="CT412" i="14"/>
  <c r="AH412" i="14"/>
  <c r="HQ412" i="14"/>
  <c r="FE412" i="14"/>
  <c r="CS412" i="14"/>
  <c r="AG412" i="14"/>
  <c r="HP412" i="14"/>
  <c r="FD412" i="14"/>
  <c r="CR412" i="14"/>
  <c r="AF412" i="14"/>
  <c r="HO412" i="14"/>
  <c r="FC412" i="14"/>
  <c r="CQ412" i="14"/>
  <c r="AE412" i="14"/>
  <c r="IT412" i="14"/>
  <c r="GH412" i="14"/>
  <c r="DV412" i="14"/>
  <c r="BJ412" i="14"/>
  <c r="IS412" i="14"/>
  <c r="GG412" i="14"/>
  <c r="DU412" i="14"/>
  <c r="BI412" i="14"/>
  <c r="HL412" i="14"/>
  <c r="EZ412" i="14"/>
  <c r="CN412" i="14"/>
  <c r="AB412" i="14"/>
  <c r="HK412" i="14"/>
  <c r="EY412" i="14"/>
  <c r="CM412" i="14"/>
  <c r="AA412" i="14"/>
  <c r="HJ412" i="14"/>
  <c r="EX412" i="14"/>
  <c r="CL412" i="14"/>
  <c r="Z412" i="14"/>
  <c r="HI412" i="14"/>
  <c r="EW412" i="14"/>
  <c r="CK412" i="14"/>
  <c r="Y412" i="14"/>
  <c r="HH412" i="14"/>
  <c r="EV412" i="14"/>
  <c r="CJ412" i="14"/>
  <c r="X412" i="14"/>
  <c r="HG412" i="14"/>
  <c r="EU412" i="14"/>
  <c r="CI412" i="14"/>
  <c r="W412" i="14"/>
  <c r="IL412" i="14"/>
  <c r="FZ412" i="14"/>
  <c r="DN412" i="14"/>
  <c r="BB412" i="14"/>
  <c r="IK412" i="14"/>
  <c r="FY412" i="14"/>
  <c r="DM412" i="14"/>
  <c r="BA412" i="14"/>
  <c r="HD412" i="14"/>
  <c r="ER412" i="14"/>
  <c r="CF412" i="14"/>
  <c r="T412" i="14"/>
  <c r="HC412" i="14"/>
  <c r="EQ412" i="14"/>
  <c r="CE412" i="14"/>
  <c r="S412" i="14"/>
  <c r="HB412" i="14"/>
  <c r="EP412" i="14"/>
  <c r="CD412" i="14"/>
  <c r="R412" i="14"/>
  <c r="HA412" i="14"/>
  <c r="EO412" i="14"/>
  <c r="CC412" i="14"/>
  <c r="Q412" i="14"/>
  <c r="GZ412" i="14"/>
  <c r="EN412" i="14"/>
  <c r="CB412" i="14"/>
  <c r="P412" i="14"/>
  <c r="GY412" i="14"/>
  <c r="EM412" i="14"/>
  <c r="CA412" i="14"/>
  <c r="O412" i="14"/>
  <c r="ID412" i="14"/>
  <c r="FR412" i="14"/>
  <c r="DF412" i="14"/>
  <c r="AT412" i="14"/>
  <c r="IC412" i="14"/>
  <c r="FQ412" i="14"/>
  <c r="DE412" i="14"/>
  <c r="AS412" i="14"/>
  <c r="GV412" i="14"/>
  <c r="EJ412" i="14"/>
  <c r="BX412" i="14"/>
  <c r="L412" i="14"/>
  <c r="GU412" i="14"/>
  <c r="EI412" i="14"/>
  <c r="BW412" i="14"/>
  <c r="K412" i="14"/>
  <c r="GT412" i="14"/>
  <c r="EH412" i="14"/>
  <c r="BV412" i="14"/>
  <c r="J412" i="14"/>
  <c r="GS412" i="14"/>
  <c r="EG412" i="14"/>
  <c r="BU412" i="14"/>
  <c r="I412" i="14"/>
  <c r="GR412" i="14"/>
  <c r="EF412" i="14"/>
  <c r="BT412" i="14"/>
  <c r="H412" i="14"/>
  <c r="GQ412" i="14"/>
  <c r="EE412" i="14"/>
  <c r="BS412" i="14"/>
  <c r="G412" i="14"/>
  <c r="HV412" i="14"/>
  <c r="FJ412" i="14"/>
  <c r="CX412" i="14"/>
  <c r="AL412" i="14"/>
  <c r="HU412" i="14"/>
  <c r="FI412" i="14"/>
  <c r="CW412" i="14"/>
  <c r="IZ412" i="14"/>
  <c r="GN412" i="14"/>
  <c r="EB412" i="14"/>
  <c r="BP412" i="14"/>
  <c r="IY412" i="14"/>
  <c r="GM412" i="14"/>
  <c r="EA412" i="14"/>
  <c r="BO412" i="14"/>
  <c r="IX412" i="14"/>
  <c r="GL412" i="14"/>
  <c r="DZ412" i="14"/>
  <c r="BN412" i="14"/>
  <c r="IW412" i="14"/>
  <c r="GK412" i="14"/>
  <c r="DY412" i="14"/>
  <c r="BM412" i="14"/>
  <c r="IV412" i="14"/>
  <c r="GJ412" i="14"/>
  <c r="DX412" i="14"/>
  <c r="BL412" i="14"/>
  <c r="IU412" i="14"/>
  <c r="GI412" i="14"/>
  <c r="DW412" i="14"/>
  <c r="BK412" i="14"/>
  <c r="AK412" i="14"/>
  <c r="HN412" i="14"/>
  <c r="FB412" i="14"/>
  <c r="CP412" i="14"/>
  <c r="AD412" i="14"/>
  <c r="HM412" i="14"/>
  <c r="FA412" i="14"/>
  <c r="CO412" i="14"/>
  <c r="IR412" i="14"/>
  <c r="GF412" i="14"/>
  <c r="DT412" i="14"/>
  <c r="BH412" i="14"/>
  <c r="IQ412" i="14"/>
  <c r="GE412" i="14"/>
  <c r="DS412" i="14"/>
  <c r="BG412" i="14"/>
  <c r="IP412" i="14"/>
  <c r="GD412" i="14"/>
  <c r="DR412" i="14"/>
  <c r="BF412" i="14"/>
  <c r="IO412" i="14"/>
  <c r="GC412" i="14"/>
  <c r="DQ412" i="14"/>
  <c r="BE412" i="14"/>
  <c r="IN412" i="14"/>
  <c r="GB412" i="14"/>
  <c r="DP412" i="14"/>
  <c r="BD412" i="14"/>
  <c r="IM412" i="14"/>
  <c r="GA412" i="14"/>
  <c r="DO412" i="14"/>
  <c r="BC412" i="14"/>
  <c r="AC412" i="14"/>
  <c r="HF412" i="14"/>
  <c r="ET412" i="14"/>
  <c r="CH412" i="14"/>
  <c r="V412" i="14"/>
  <c r="HE412" i="14"/>
  <c r="ES412" i="14"/>
  <c r="CG412" i="14"/>
  <c r="IJ412" i="14"/>
  <c r="FX412" i="14"/>
  <c r="DL412" i="14"/>
  <c r="AZ412" i="14"/>
  <c r="II412" i="14"/>
  <c r="FW412" i="14"/>
  <c r="DK412" i="14"/>
  <c r="AY412" i="14"/>
  <c r="IH412" i="14"/>
  <c r="FV412" i="14"/>
  <c r="DJ412" i="14"/>
  <c r="AX412" i="14"/>
  <c r="IG412" i="14"/>
  <c r="FU412" i="14"/>
  <c r="DI412" i="14"/>
  <c r="AW412" i="14"/>
  <c r="IF412" i="14"/>
  <c r="FT412" i="14"/>
  <c r="DH412" i="14"/>
  <c r="AV412" i="14"/>
  <c r="IE412" i="14"/>
  <c r="FS412" i="14"/>
  <c r="DG412" i="14"/>
  <c r="AU412" i="14"/>
  <c r="U412" i="14"/>
  <c r="GX412" i="14"/>
  <c r="EL412" i="14"/>
  <c r="BZ412" i="14"/>
  <c r="N412" i="14"/>
  <c r="GW412" i="14"/>
  <c r="EK412" i="14"/>
  <c r="BY412" i="14"/>
  <c r="IB412" i="14"/>
  <c r="FP412" i="14"/>
  <c r="DD412" i="14"/>
  <c r="AR412" i="14"/>
  <c r="IA412" i="14"/>
  <c r="FO412" i="14"/>
  <c r="DC412" i="14"/>
  <c r="AQ412" i="14"/>
  <c r="HZ412" i="14"/>
  <c r="FN412" i="14"/>
  <c r="DB412" i="14"/>
  <c r="AP412" i="14"/>
  <c r="HY412" i="14"/>
  <c r="FM412" i="14"/>
  <c r="DA412" i="14"/>
  <c r="AO412" i="14"/>
  <c r="HX412" i="14"/>
  <c r="FL412" i="14"/>
  <c r="CZ412" i="14"/>
  <c r="AN412" i="14"/>
  <c r="HW412" i="14"/>
  <c r="FK412" i="14"/>
  <c r="CY412" i="14"/>
  <c r="AM412" i="14"/>
  <c r="M412" i="14"/>
  <c r="H153" i="14"/>
  <c r="I153" i="14" s="1"/>
  <c r="K153" i="14" s="1"/>
  <c r="I152" i="14"/>
  <c r="K152" i="14" s="1"/>
  <c r="IY413" i="14" s="1"/>
  <c r="E154" i="14"/>
  <c r="F154" i="14" s="1"/>
  <c r="D155" i="14"/>
  <c r="C156" i="14"/>
  <c r="BJ678" i="14"/>
  <c r="BB678" i="14"/>
  <c r="AT678" i="14"/>
  <c r="AL678" i="14"/>
  <c r="AD678" i="14"/>
  <c r="V678" i="14"/>
  <c r="BI678" i="14"/>
  <c r="BA678" i="14"/>
  <c r="AS678" i="14"/>
  <c r="AK678" i="14"/>
  <c r="AC678" i="14"/>
  <c r="U678" i="14"/>
  <c r="M678" i="14"/>
  <c r="BH678" i="14"/>
  <c r="AZ678" i="14"/>
  <c r="AR678" i="14"/>
  <c r="AJ678" i="14"/>
  <c r="AB678" i="14"/>
  <c r="T678" i="14"/>
  <c r="BG678" i="14"/>
  <c r="AY678" i="14"/>
  <c r="AQ678" i="14"/>
  <c r="AI678" i="14"/>
  <c r="AA678" i="14"/>
  <c r="S678" i="14"/>
  <c r="BF678" i="14"/>
  <c r="AX678" i="14"/>
  <c r="AP678" i="14"/>
  <c r="AH678" i="14"/>
  <c r="Z678" i="14"/>
  <c r="R678" i="14"/>
  <c r="BE678" i="14"/>
  <c r="AW678" i="14"/>
  <c r="AO678" i="14"/>
  <c r="AG678" i="14"/>
  <c r="BL678" i="14"/>
  <c r="BD678" i="14"/>
  <c r="AV678" i="14"/>
  <c r="AN678" i="14"/>
  <c r="AF678" i="14"/>
  <c r="X678" i="14"/>
  <c r="P678" i="14"/>
  <c r="BK678" i="14"/>
  <c r="BC678" i="14"/>
  <c r="AU678" i="14"/>
  <c r="AM678" i="14"/>
  <c r="AE678" i="14"/>
  <c r="W678" i="14"/>
  <c r="O678" i="14"/>
  <c r="Y678" i="14"/>
  <c r="Q678" i="14"/>
  <c r="D680" i="14"/>
  <c r="C681" i="14"/>
  <c r="E679" i="14"/>
  <c r="H679" i="14" s="1"/>
  <c r="I678" i="14"/>
  <c r="K678" i="14" s="1"/>
  <c r="L678" i="14" s="1"/>
  <c r="N679" i="14"/>
  <c r="A680" i="14"/>
  <c r="E78" i="11"/>
  <c r="F78" i="11" s="1"/>
  <c r="D79" i="11"/>
  <c r="G79" i="11" s="1"/>
  <c r="M308" i="2"/>
  <c r="N309" i="2"/>
  <c r="E310" i="2"/>
  <c r="F310" i="2" s="1"/>
  <c r="C153" i="1"/>
  <c r="C159" i="1"/>
  <c r="C225" i="1"/>
  <c r="C227" i="1" s="1"/>
  <c r="C139" i="1"/>
  <c r="C47" i="1"/>
  <c r="AC66" i="2"/>
  <c r="F66" i="2"/>
  <c r="Z67" i="2"/>
  <c r="AA67" i="2" s="1"/>
  <c r="X67" i="2"/>
  <c r="X68" i="2" s="1"/>
  <c r="X69" i="2" s="1"/>
  <c r="X70" i="2" s="1"/>
  <c r="X71" i="2" s="1"/>
  <c r="X72" i="2" s="1"/>
  <c r="X73" i="2" s="1"/>
  <c r="X74" i="2" s="1"/>
  <c r="X77" i="2" s="1"/>
  <c r="X78" i="2" s="1"/>
  <c r="X81" i="2" s="1"/>
  <c r="C67" i="2"/>
  <c r="D67" i="2" s="1"/>
  <c r="A67" i="2"/>
  <c r="B67" i="2"/>
  <c r="G67" i="2"/>
  <c r="Y67" i="2"/>
  <c r="A68" i="2"/>
  <c r="B68" i="2"/>
  <c r="G68" i="2"/>
  <c r="Y68" i="2"/>
  <c r="A69" i="2"/>
  <c r="B69" i="2"/>
  <c r="G69" i="2"/>
  <c r="Y69" i="2"/>
  <c r="A70" i="2"/>
  <c r="B70" i="2"/>
  <c r="G70" i="2"/>
  <c r="Y70" i="2"/>
  <c r="A71" i="2"/>
  <c r="B71" i="2"/>
  <c r="G71" i="2"/>
  <c r="Y71" i="2"/>
  <c r="A72" i="2"/>
  <c r="B72" i="2"/>
  <c r="G72" i="2"/>
  <c r="Y72" i="2"/>
  <c r="A73" i="2"/>
  <c r="B73" i="2"/>
  <c r="G73" i="2"/>
  <c r="Y73" i="2"/>
  <c r="A74" i="2"/>
  <c r="B74" i="2"/>
  <c r="G74" i="2"/>
  <c r="Y74" i="2"/>
  <c r="A77" i="2"/>
  <c r="B77" i="2"/>
  <c r="G77" i="2"/>
  <c r="Y77" i="2"/>
  <c r="A78" i="2"/>
  <c r="B78" i="2"/>
  <c r="G78" i="2"/>
  <c r="Y78" i="2"/>
  <c r="A81" i="2"/>
  <c r="B81" i="2"/>
  <c r="G81" i="2"/>
  <c r="Y81" i="2"/>
  <c r="A82" i="2"/>
  <c r="B82" i="2"/>
  <c r="G82" i="2"/>
  <c r="Y82" i="2"/>
  <c r="A83" i="2"/>
  <c r="B83" i="2"/>
  <c r="G83" i="2"/>
  <c r="Y83" i="2"/>
  <c r="A84" i="2"/>
  <c r="B84" i="2"/>
  <c r="G84" i="2"/>
  <c r="Y84" i="2"/>
  <c r="A85" i="2"/>
  <c r="B85" i="2"/>
  <c r="G85" i="2"/>
  <c r="Y85" i="2"/>
  <c r="A86" i="2"/>
  <c r="B86" i="2"/>
  <c r="G86" i="2"/>
  <c r="Y86" i="2"/>
  <c r="A87" i="2"/>
  <c r="B87" i="2"/>
  <c r="G87" i="2"/>
  <c r="Y87" i="2"/>
  <c r="A88" i="2"/>
  <c r="B88" i="2"/>
  <c r="G88" i="2"/>
  <c r="Y88" i="2"/>
  <c r="A89" i="2"/>
  <c r="B89" i="2"/>
  <c r="G89" i="2"/>
  <c r="Y89" i="2"/>
  <c r="A90" i="2"/>
  <c r="B90" i="2"/>
  <c r="G90" i="2"/>
  <c r="Y90" i="2"/>
  <c r="A91" i="2"/>
  <c r="B91" i="2"/>
  <c r="G91" i="2"/>
  <c r="Y91" i="2"/>
  <c r="A92" i="2"/>
  <c r="B92" i="2"/>
  <c r="G92" i="2"/>
  <c r="Y92" i="2"/>
  <c r="A93" i="2"/>
  <c r="B93" i="2"/>
  <c r="G93" i="2"/>
  <c r="Y93" i="2"/>
  <c r="A94" i="2"/>
  <c r="B94" i="2"/>
  <c r="G94" i="2"/>
  <c r="Y94" i="2"/>
  <c r="A95" i="2"/>
  <c r="B95" i="2"/>
  <c r="G95" i="2"/>
  <c r="Y95" i="2"/>
  <c r="A96" i="2"/>
  <c r="B96" i="2"/>
  <c r="G96" i="2"/>
  <c r="Y96" i="2"/>
  <c r="A97" i="2"/>
  <c r="B97" i="2"/>
  <c r="G97" i="2"/>
  <c r="Y97" i="2"/>
  <c r="A98" i="2"/>
  <c r="B98" i="2"/>
  <c r="G98" i="2"/>
  <c r="Y98" i="2"/>
  <c r="A99" i="2"/>
  <c r="B99" i="2"/>
  <c r="G99" i="2"/>
  <c r="Y99" i="2"/>
  <c r="A100" i="2"/>
  <c r="B100" i="2"/>
  <c r="G100" i="2"/>
  <c r="Y100" i="2"/>
  <c r="A101" i="2"/>
  <c r="B101" i="2"/>
  <c r="G101" i="2"/>
  <c r="Y101" i="2"/>
  <c r="A102" i="2"/>
  <c r="B102" i="2"/>
  <c r="G102" i="2"/>
  <c r="Y102" i="2"/>
  <c r="A103" i="2"/>
  <c r="B103" i="2"/>
  <c r="G103" i="2"/>
  <c r="Y103" i="2"/>
  <c r="A104" i="2"/>
  <c r="B104" i="2"/>
  <c r="G104" i="2"/>
  <c r="Y104" i="2"/>
  <c r="A105" i="2"/>
  <c r="B105" i="2"/>
  <c r="G105" i="2"/>
  <c r="Y105" i="2"/>
  <c r="A106" i="2"/>
  <c r="B106" i="2"/>
  <c r="G106" i="2"/>
  <c r="Y106" i="2"/>
  <c r="A107" i="2"/>
  <c r="B107" i="2"/>
  <c r="G107" i="2"/>
  <c r="Y107" i="2"/>
  <c r="A108" i="2"/>
  <c r="B108" i="2"/>
  <c r="G108" i="2"/>
  <c r="Y108" i="2"/>
  <c r="A109" i="2"/>
  <c r="B109" i="2"/>
  <c r="G109" i="2"/>
  <c r="Y109" i="2"/>
  <c r="A110" i="2"/>
  <c r="B110" i="2"/>
  <c r="G110" i="2"/>
  <c r="Y110" i="2"/>
  <c r="A111" i="2"/>
  <c r="B111" i="2"/>
  <c r="G111" i="2"/>
  <c r="Y111" i="2"/>
  <c r="A112" i="2"/>
  <c r="B112" i="2"/>
  <c r="G112" i="2"/>
  <c r="Y112" i="2"/>
  <c r="A113" i="2"/>
  <c r="B113" i="2"/>
  <c r="G113" i="2"/>
  <c r="Y113" i="2"/>
  <c r="A114" i="2"/>
  <c r="B114" i="2"/>
  <c r="G114" i="2"/>
  <c r="Y114" i="2"/>
  <c r="A115" i="2"/>
  <c r="B115" i="2"/>
  <c r="G115" i="2"/>
  <c r="Y115" i="2"/>
  <c r="A116" i="2"/>
  <c r="B116" i="2"/>
  <c r="G116" i="2"/>
  <c r="Y116" i="2"/>
  <c r="A117" i="2"/>
  <c r="B117" i="2"/>
  <c r="G117" i="2"/>
  <c r="Y117" i="2"/>
  <c r="A118" i="2"/>
  <c r="B118" i="2"/>
  <c r="G118" i="2"/>
  <c r="Y118" i="2"/>
  <c r="A119" i="2"/>
  <c r="B119" i="2"/>
  <c r="G119" i="2"/>
  <c r="Y119" i="2"/>
  <c r="A120" i="2"/>
  <c r="B120" i="2"/>
  <c r="G120" i="2"/>
  <c r="Y120" i="2"/>
  <c r="A121" i="2"/>
  <c r="B121" i="2"/>
  <c r="G121" i="2"/>
  <c r="Y121" i="2"/>
  <c r="A122" i="2"/>
  <c r="B122" i="2"/>
  <c r="G122" i="2"/>
  <c r="Y122" i="2"/>
  <c r="A123" i="2"/>
  <c r="B123" i="2"/>
  <c r="G123" i="2"/>
  <c r="Y123" i="2"/>
  <c r="A124" i="2"/>
  <c r="B124" i="2"/>
  <c r="G124" i="2"/>
  <c r="Y124" i="2"/>
  <c r="A125" i="2"/>
  <c r="B125" i="2"/>
  <c r="G125" i="2"/>
  <c r="Y125" i="2"/>
  <c r="A126" i="2"/>
  <c r="B126" i="2"/>
  <c r="G126" i="2"/>
  <c r="Y126" i="2"/>
  <c r="A127" i="2"/>
  <c r="B127" i="2"/>
  <c r="G127" i="2"/>
  <c r="Y127" i="2"/>
  <c r="A128" i="2"/>
  <c r="B128" i="2"/>
  <c r="G128" i="2"/>
  <c r="Y128" i="2"/>
  <c r="A129" i="2"/>
  <c r="B129" i="2"/>
  <c r="G129" i="2"/>
  <c r="Y129" i="2"/>
  <c r="A130" i="2"/>
  <c r="B130" i="2"/>
  <c r="G130" i="2"/>
  <c r="Y130" i="2"/>
  <c r="A131" i="2"/>
  <c r="B131" i="2"/>
  <c r="G131" i="2"/>
  <c r="Y131" i="2"/>
  <c r="A132" i="2"/>
  <c r="B132" i="2"/>
  <c r="G132" i="2"/>
  <c r="Y132" i="2"/>
  <c r="A133" i="2"/>
  <c r="B133" i="2"/>
  <c r="G133" i="2"/>
  <c r="Y133" i="2"/>
  <c r="A134" i="2"/>
  <c r="B134" i="2"/>
  <c r="G134" i="2"/>
  <c r="Y134" i="2"/>
  <c r="A135" i="2"/>
  <c r="B135" i="2"/>
  <c r="G135" i="2"/>
  <c r="Y135" i="2"/>
  <c r="A136" i="2"/>
  <c r="B136" i="2"/>
  <c r="G136" i="2"/>
  <c r="Y136" i="2"/>
  <c r="A137" i="2"/>
  <c r="B137" i="2"/>
  <c r="G137" i="2"/>
  <c r="Y137" i="2"/>
  <c r="A138" i="2"/>
  <c r="B138" i="2"/>
  <c r="G138" i="2"/>
  <c r="Y138" i="2"/>
  <c r="A139" i="2"/>
  <c r="B139" i="2"/>
  <c r="G139" i="2"/>
  <c r="Y139" i="2"/>
  <c r="A140" i="2"/>
  <c r="B140" i="2"/>
  <c r="G140" i="2"/>
  <c r="Y140" i="2"/>
  <c r="A141" i="2"/>
  <c r="B141" i="2"/>
  <c r="G141" i="2"/>
  <c r="Y141" i="2"/>
  <c r="A66" i="2"/>
  <c r="M349" i="2" l="1"/>
  <c r="K310" i="2"/>
  <c r="L310" i="2" s="1"/>
  <c r="K388" i="2"/>
  <c r="L388" i="2" s="1"/>
  <c r="L349" i="2"/>
  <c r="K349" i="2"/>
  <c r="N349" i="2" s="1"/>
  <c r="J78" i="11"/>
  <c r="K78" i="11" s="1"/>
  <c r="H78" i="11"/>
  <c r="I78" i="11" s="1"/>
  <c r="O348" i="2"/>
  <c r="P348" i="2"/>
  <c r="N387" i="2"/>
  <c r="M387" i="2"/>
  <c r="H154" i="14"/>
  <c r="G154" i="14"/>
  <c r="G679" i="14"/>
  <c r="BS413" i="14"/>
  <c r="HP414" i="14"/>
  <c r="CL414" i="14"/>
  <c r="EF413" i="14"/>
  <c r="I413" i="14"/>
  <c r="AA414" i="14"/>
  <c r="IR414" i="14"/>
  <c r="DU414" i="14"/>
  <c r="FA414" i="14"/>
  <c r="DN414" i="14"/>
  <c r="DI414" i="14"/>
  <c r="IX413" i="14"/>
  <c r="DB414" i="14"/>
  <c r="IQ414" i="14"/>
  <c r="CY414" i="14"/>
  <c r="ER413" i="14"/>
  <c r="AB414" i="14"/>
  <c r="DG414" i="14"/>
  <c r="M413" i="14"/>
  <c r="Y414" i="14"/>
  <c r="EZ414" i="14"/>
  <c r="DH414" i="14"/>
  <c r="CM414" i="14"/>
  <c r="DV414" i="14"/>
  <c r="HY414" i="14"/>
  <c r="DC414" i="14"/>
  <c r="AC414" i="14"/>
  <c r="FB414" i="14"/>
  <c r="GW413" i="14"/>
  <c r="BU413" i="14"/>
  <c r="IG414" i="14"/>
  <c r="DK414" i="14"/>
  <c r="DM414" i="14"/>
  <c r="CI414" i="14"/>
  <c r="HE413" i="14"/>
  <c r="J413" i="14"/>
  <c r="EL413" i="14"/>
  <c r="BV413" i="14"/>
  <c r="DJ414" i="14"/>
  <c r="CN414" i="14"/>
  <c r="CP414" i="14"/>
  <c r="DO414" i="14"/>
  <c r="CA413" i="14"/>
  <c r="GM413" i="14"/>
  <c r="IP414" i="14"/>
  <c r="DD414" i="14"/>
  <c r="DF414" i="14"/>
  <c r="HW414" i="14"/>
  <c r="EJ413" i="14"/>
  <c r="H413" i="14"/>
  <c r="GU413" i="14"/>
  <c r="DP414" i="14"/>
  <c r="DQ414" i="14"/>
  <c r="DR414" i="14"/>
  <c r="DS414" i="14"/>
  <c r="HL414" i="14"/>
  <c r="HM414" i="14"/>
  <c r="HN414" i="14"/>
  <c r="IE414" i="14"/>
  <c r="CG413" i="14"/>
  <c r="ET413" i="14"/>
  <c r="BT413" i="14"/>
  <c r="CC413" i="14"/>
  <c r="K413" i="14"/>
  <c r="EW414" i="14"/>
  <c r="EX414" i="14"/>
  <c r="IA414" i="14"/>
  <c r="IB414" i="14"/>
  <c r="IC414" i="14"/>
  <c r="IT414" i="14"/>
  <c r="IM414" i="14"/>
  <c r="ES413" i="14"/>
  <c r="GP413" i="14"/>
  <c r="CB413" i="14"/>
  <c r="HA413" i="14"/>
  <c r="S413" i="14"/>
  <c r="HI414" i="14"/>
  <c r="HJ414" i="14"/>
  <c r="II414" i="14"/>
  <c r="IJ414" i="14"/>
  <c r="IK414" i="14"/>
  <c r="W414" i="14"/>
  <c r="AN414" i="14"/>
  <c r="L413" i="14"/>
  <c r="GO413" i="14"/>
  <c r="BK413" i="14"/>
  <c r="DX413" i="14"/>
  <c r="IW413" i="14"/>
  <c r="BO413" i="14"/>
  <c r="GN413" i="14"/>
  <c r="CH413" i="14"/>
  <c r="EM413" i="14"/>
  <c r="Q413" i="14"/>
  <c r="CD413" i="14"/>
  <c r="HC413" i="14"/>
  <c r="IZ413" i="14"/>
  <c r="ED413" i="14"/>
  <c r="GI413" i="14"/>
  <c r="BM413" i="14"/>
  <c r="GL413" i="14"/>
  <c r="CK414" i="14"/>
  <c r="IO414" i="14"/>
  <c r="HZ414" i="14"/>
  <c r="EY414" i="14"/>
  <c r="DL414" i="14"/>
  <c r="CO414" i="14"/>
  <c r="IS414" i="14"/>
  <c r="ID414" i="14"/>
  <c r="EU414" i="14"/>
  <c r="FL414" i="14"/>
  <c r="BX413" i="14"/>
  <c r="U413" i="14"/>
  <c r="JA413" i="14"/>
  <c r="JB413" i="14"/>
  <c r="GQ413" i="14"/>
  <c r="EN413" i="14"/>
  <c r="EO413" i="14"/>
  <c r="DZ413" i="14"/>
  <c r="BW413" i="14"/>
  <c r="DA414" i="14"/>
  <c r="Z414" i="14"/>
  <c r="IH414" i="14"/>
  <c r="HK414" i="14"/>
  <c r="DT414" i="14"/>
  <c r="DE414" i="14"/>
  <c r="AD414" i="14"/>
  <c r="IL414" i="14"/>
  <c r="HG414" i="14"/>
  <c r="GB414" i="14"/>
  <c r="CF413" i="14"/>
  <c r="BQ413" i="14"/>
  <c r="N413" i="14"/>
  <c r="G413" i="14"/>
  <c r="GY413" i="14"/>
  <c r="GJ413" i="14"/>
  <c r="GK413" i="14"/>
  <c r="EH413" i="14"/>
  <c r="CE413" i="14"/>
  <c r="EB413" i="14"/>
  <c r="BY413" i="14"/>
  <c r="BZ413" i="14"/>
  <c r="O413" i="14"/>
  <c r="IU413" i="14"/>
  <c r="IV413" i="14"/>
  <c r="GS413" i="14"/>
  <c r="EP413" i="14"/>
  <c r="EQ413" i="14"/>
  <c r="AW414" i="14"/>
  <c r="FU414" i="14"/>
  <c r="AX414" i="14"/>
  <c r="FV414" i="14"/>
  <c r="AY414" i="14"/>
  <c r="FW414" i="14"/>
  <c r="AZ414" i="14"/>
  <c r="FX414" i="14"/>
  <c r="BA414" i="14"/>
  <c r="FY414" i="14"/>
  <c r="BB414" i="14"/>
  <c r="FZ414" i="14"/>
  <c r="AU414" i="14"/>
  <c r="FS414" i="14"/>
  <c r="BD414" i="14"/>
  <c r="IF414" i="14"/>
  <c r="T413" i="14"/>
  <c r="GV413" i="14"/>
  <c r="EC413" i="14"/>
  <c r="V413" i="14"/>
  <c r="GX413" i="14"/>
  <c r="DW413" i="14"/>
  <c r="P413" i="14"/>
  <c r="GR413" i="14"/>
  <c r="DY413" i="14"/>
  <c r="R413" i="14"/>
  <c r="GT413" i="14"/>
  <c r="EA413" i="14"/>
  <c r="BE414" i="14"/>
  <c r="GC414" i="14"/>
  <c r="BF414" i="14"/>
  <c r="GD414" i="14"/>
  <c r="BG414" i="14"/>
  <c r="GE414" i="14"/>
  <c r="BH414" i="14"/>
  <c r="GF414" i="14"/>
  <c r="BI414" i="14"/>
  <c r="GG414" i="14"/>
  <c r="BJ414" i="14"/>
  <c r="GH414" i="14"/>
  <c r="BC414" i="14"/>
  <c r="GA414" i="14"/>
  <c r="CZ414" i="14"/>
  <c r="IN414" i="14"/>
  <c r="BP413" i="14"/>
  <c r="HD413" i="14"/>
  <c r="EK413" i="14"/>
  <c r="BR413" i="14"/>
  <c r="HF413" i="14"/>
  <c r="EE413" i="14"/>
  <c r="BL413" i="14"/>
  <c r="GZ413" i="14"/>
  <c r="EG413" i="14"/>
  <c r="BN413" i="14"/>
  <c r="HB413" i="14"/>
  <c r="EI413" i="14"/>
  <c r="FT414" i="14"/>
  <c r="AO414" i="14"/>
  <c r="FM414" i="14"/>
  <c r="AP414" i="14"/>
  <c r="FN414" i="14"/>
  <c r="AQ414" i="14"/>
  <c r="FO414" i="14"/>
  <c r="AR414" i="14"/>
  <c r="FP414" i="14"/>
  <c r="AS414" i="14"/>
  <c r="FQ414" i="14"/>
  <c r="AT414" i="14"/>
  <c r="FR414" i="14"/>
  <c r="AM414" i="14"/>
  <c r="FK414" i="14"/>
  <c r="AV414" i="14"/>
  <c r="HX414" i="14"/>
  <c r="BM414" i="14"/>
  <c r="DY414" i="14"/>
  <c r="GK414" i="14"/>
  <c r="IW414" i="14"/>
  <c r="BN414" i="14"/>
  <c r="DZ414" i="14"/>
  <c r="GL414" i="14"/>
  <c r="IX414" i="14"/>
  <c r="BO414" i="14"/>
  <c r="EA414" i="14"/>
  <c r="GM414" i="14"/>
  <c r="IY414" i="14"/>
  <c r="BP414" i="14"/>
  <c r="EB414" i="14"/>
  <c r="GN414" i="14"/>
  <c r="IZ414" i="14"/>
  <c r="BQ414" i="14"/>
  <c r="EC414" i="14"/>
  <c r="GO414" i="14"/>
  <c r="JA414" i="14"/>
  <c r="BR414" i="14"/>
  <c r="ED414" i="14"/>
  <c r="GP414" i="14"/>
  <c r="JB414" i="14"/>
  <c r="BK414" i="14"/>
  <c r="DW414" i="14"/>
  <c r="GI414" i="14"/>
  <c r="IU414" i="14"/>
  <c r="BL414" i="14"/>
  <c r="DX414" i="14"/>
  <c r="GJ414" i="14"/>
  <c r="IV414" i="14"/>
  <c r="AB413" i="14"/>
  <c r="CN413" i="14"/>
  <c r="EZ413" i="14"/>
  <c r="HL413" i="14"/>
  <c r="AC413" i="14"/>
  <c r="CO413" i="14"/>
  <c r="FA413" i="14"/>
  <c r="HM413" i="14"/>
  <c r="AD413" i="14"/>
  <c r="CP413" i="14"/>
  <c r="FB413" i="14"/>
  <c r="HN413" i="14"/>
  <c r="W413" i="14"/>
  <c r="CI413" i="14"/>
  <c r="EU413" i="14"/>
  <c r="HG413" i="14"/>
  <c r="X413" i="14"/>
  <c r="CJ413" i="14"/>
  <c r="EV413" i="14"/>
  <c r="HH413" i="14"/>
  <c r="Y413" i="14"/>
  <c r="CK413" i="14"/>
  <c r="EW413" i="14"/>
  <c r="HI413" i="14"/>
  <c r="Z413" i="14"/>
  <c r="CL413" i="14"/>
  <c r="EX413" i="14"/>
  <c r="HJ413" i="14"/>
  <c r="AA413" i="14"/>
  <c r="CM413" i="14"/>
  <c r="EY413" i="14"/>
  <c r="HK413" i="14"/>
  <c r="I414" i="14"/>
  <c r="BU414" i="14"/>
  <c r="EG414" i="14"/>
  <c r="GS414" i="14"/>
  <c r="J414" i="14"/>
  <c r="BV414" i="14"/>
  <c r="EH414" i="14"/>
  <c r="GT414" i="14"/>
  <c r="K414" i="14"/>
  <c r="BW414" i="14"/>
  <c r="EI414" i="14"/>
  <c r="GU414" i="14"/>
  <c r="L414" i="14"/>
  <c r="BX414" i="14"/>
  <c r="EJ414" i="14"/>
  <c r="GV414" i="14"/>
  <c r="M414" i="14"/>
  <c r="BY414" i="14"/>
  <c r="EK414" i="14"/>
  <c r="GW414" i="14"/>
  <c r="N414" i="14"/>
  <c r="BZ414" i="14"/>
  <c r="EL414" i="14"/>
  <c r="GX414" i="14"/>
  <c r="G414" i="14"/>
  <c r="BS414" i="14"/>
  <c r="EE414" i="14"/>
  <c r="GQ414" i="14"/>
  <c r="H414" i="14"/>
  <c r="BT414" i="14"/>
  <c r="EF414" i="14"/>
  <c r="GR414" i="14"/>
  <c r="AJ413" i="14"/>
  <c r="CV413" i="14"/>
  <c r="FH413" i="14"/>
  <c r="HT413" i="14"/>
  <c r="AK413" i="14"/>
  <c r="CW413" i="14"/>
  <c r="FI413" i="14"/>
  <c r="HU413" i="14"/>
  <c r="AL413" i="14"/>
  <c r="CX413" i="14"/>
  <c r="FJ413" i="14"/>
  <c r="HV413" i="14"/>
  <c r="AE413" i="14"/>
  <c r="CQ413" i="14"/>
  <c r="FC413" i="14"/>
  <c r="HO413" i="14"/>
  <c r="AF413" i="14"/>
  <c r="CR413" i="14"/>
  <c r="FD413" i="14"/>
  <c r="HP413" i="14"/>
  <c r="AG413" i="14"/>
  <c r="CS413" i="14"/>
  <c r="FE413" i="14"/>
  <c r="HQ413" i="14"/>
  <c r="AH413" i="14"/>
  <c r="CT413" i="14"/>
  <c r="FF413" i="14"/>
  <c r="HR413" i="14"/>
  <c r="AI413" i="14"/>
  <c r="CU413" i="14"/>
  <c r="FG413" i="14"/>
  <c r="HS413" i="14"/>
  <c r="Q414" i="14"/>
  <c r="CC414" i="14"/>
  <c r="EO414" i="14"/>
  <c r="HA414" i="14"/>
  <c r="R414" i="14"/>
  <c r="CD414" i="14"/>
  <c r="EP414" i="14"/>
  <c r="HB414" i="14"/>
  <c r="S414" i="14"/>
  <c r="CE414" i="14"/>
  <c r="EQ414" i="14"/>
  <c r="HC414" i="14"/>
  <c r="T414" i="14"/>
  <c r="CF414" i="14"/>
  <c r="ER414" i="14"/>
  <c r="HD414" i="14"/>
  <c r="U414" i="14"/>
  <c r="CG414" i="14"/>
  <c r="ES414" i="14"/>
  <c r="HE414" i="14"/>
  <c r="V414" i="14"/>
  <c r="CH414" i="14"/>
  <c r="ET414" i="14"/>
  <c r="HF414" i="14"/>
  <c r="O414" i="14"/>
  <c r="CA414" i="14"/>
  <c r="EM414" i="14"/>
  <c r="GY414" i="14"/>
  <c r="P414" i="14"/>
  <c r="CB414" i="14"/>
  <c r="EN414" i="14"/>
  <c r="GZ414" i="14"/>
  <c r="AR413" i="14"/>
  <c r="DD413" i="14"/>
  <c r="FP413" i="14"/>
  <c r="IB413" i="14"/>
  <c r="AS413" i="14"/>
  <c r="DE413" i="14"/>
  <c r="FQ413" i="14"/>
  <c r="IC413" i="14"/>
  <c r="AT413" i="14"/>
  <c r="DF413" i="14"/>
  <c r="FR413" i="14"/>
  <c r="ID413" i="14"/>
  <c r="AM413" i="14"/>
  <c r="CY413" i="14"/>
  <c r="FK413" i="14"/>
  <c r="HW413" i="14"/>
  <c r="AN413" i="14"/>
  <c r="CZ413" i="14"/>
  <c r="FL413" i="14"/>
  <c r="HX413" i="14"/>
  <c r="AO413" i="14"/>
  <c r="DA413" i="14"/>
  <c r="FM413" i="14"/>
  <c r="HY413" i="14"/>
  <c r="AP413" i="14"/>
  <c r="DB413" i="14"/>
  <c r="FN413" i="14"/>
  <c r="HZ413" i="14"/>
  <c r="AQ413" i="14"/>
  <c r="DC413" i="14"/>
  <c r="FO413" i="14"/>
  <c r="IA413" i="14"/>
  <c r="X414" i="14"/>
  <c r="CJ414" i="14"/>
  <c r="EV414" i="14"/>
  <c r="HH414" i="14"/>
  <c r="AZ413" i="14"/>
  <c r="DL413" i="14"/>
  <c r="FX413" i="14"/>
  <c r="IJ413" i="14"/>
  <c r="BA413" i="14"/>
  <c r="DM413" i="14"/>
  <c r="FY413" i="14"/>
  <c r="IK413" i="14"/>
  <c r="BB413" i="14"/>
  <c r="DN413" i="14"/>
  <c r="FZ413" i="14"/>
  <c r="IL413" i="14"/>
  <c r="AU413" i="14"/>
  <c r="DG413" i="14"/>
  <c r="FS413" i="14"/>
  <c r="IE413" i="14"/>
  <c r="AV413" i="14"/>
  <c r="DH413" i="14"/>
  <c r="FT413" i="14"/>
  <c r="IF413" i="14"/>
  <c r="AW413" i="14"/>
  <c r="DI413" i="14"/>
  <c r="FU413" i="14"/>
  <c r="IG413" i="14"/>
  <c r="AX413" i="14"/>
  <c r="DJ413" i="14"/>
  <c r="FV413" i="14"/>
  <c r="IH413" i="14"/>
  <c r="AY413" i="14"/>
  <c r="DK413" i="14"/>
  <c r="FW413" i="14"/>
  <c r="II413" i="14"/>
  <c r="AG414" i="14"/>
  <c r="CS414" i="14"/>
  <c r="FE414" i="14"/>
  <c r="HQ414" i="14"/>
  <c r="AH414" i="14"/>
  <c r="CT414" i="14"/>
  <c r="FF414" i="14"/>
  <c r="HR414" i="14"/>
  <c r="AI414" i="14"/>
  <c r="CU414" i="14"/>
  <c r="FG414" i="14"/>
  <c r="HS414" i="14"/>
  <c r="AJ414" i="14"/>
  <c r="CV414" i="14"/>
  <c r="FH414" i="14"/>
  <c r="HT414" i="14"/>
  <c r="AK414" i="14"/>
  <c r="CW414" i="14"/>
  <c r="FI414" i="14"/>
  <c r="HU414" i="14"/>
  <c r="AL414" i="14"/>
  <c r="CX414" i="14"/>
  <c r="FJ414" i="14"/>
  <c r="HV414" i="14"/>
  <c r="AE414" i="14"/>
  <c r="CQ414" i="14"/>
  <c r="FC414" i="14"/>
  <c r="HO414" i="14"/>
  <c r="AF414" i="14"/>
  <c r="CR414" i="14"/>
  <c r="FD414" i="14"/>
  <c r="BH413" i="14"/>
  <c r="DT413" i="14"/>
  <c r="GF413" i="14"/>
  <c r="IR413" i="14"/>
  <c r="BI413" i="14"/>
  <c r="DU413" i="14"/>
  <c r="GG413" i="14"/>
  <c r="IS413" i="14"/>
  <c r="BJ413" i="14"/>
  <c r="DV413" i="14"/>
  <c r="GH413" i="14"/>
  <c r="IT413" i="14"/>
  <c r="BC413" i="14"/>
  <c r="DO413" i="14"/>
  <c r="GA413" i="14"/>
  <c r="IM413" i="14"/>
  <c r="BD413" i="14"/>
  <c r="DP413" i="14"/>
  <c r="GB413" i="14"/>
  <c r="IN413" i="14"/>
  <c r="BE413" i="14"/>
  <c r="DQ413" i="14"/>
  <c r="GC413" i="14"/>
  <c r="IO413" i="14"/>
  <c r="BF413" i="14"/>
  <c r="DR413" i="14"/>
  <c r="GD413" i="14"/>
  <c r="IP413" i="14"/>
  <c r="BG413" i="14"/>
  <c r="DS413" i="14"/>
  <c r="GE413" i="14"/>
  <c r="IQ413" i="14"/>
  <c r="I154" i="14"/>
  <c r="K154" i="14" s="1"/>
  <c r="JA415" i="14" s="1"/>
  <c r="F679" i="14"/>
  <c r="C157" i="14"/>
  <c r="D156" i="14"/>
  <c r="E155" i="14"/>
  <c r="G155" i="14" s="1"/>
  <c r="D681" i="14"/>
  <c r="C682" i="14"/>
  <c r="N680" i="14"/>
  <c r="A681" i="14"/>
  <c r="E680" i="14"/>
  <c r="G680" i="14" s="1"/>
  <c r="BJ679" i="14"/>
  <c r="BB679" i="14"/>
  <c r="AT679" i="14"/>
  <c r="AL679" i="14"/>
  <c r="AD679" i="14"/>
  <c r="V679" i="14"/>
  <c r="BI679" i="14"/>
  <c r="BA679" i="14"/>
  <c r="AS679" i="14"/>
  <c r="AK679" i="14"/>
  <c r="AC679" i="14"/>
  <c r="U679" i="14"/>
  <c r="M679" i="14"/>
  <c r="BH679" i="14"/>
  <c r="AZ679" i="14"/>
  <c r="AR679" i="14"/>
  <c r="AJ679" i="14"/>
  <c r="AB679" i="14"/>
  <c r="T679" i="14"/>
  <c r="BG679" i="14"/>
  <c r="AY679" i="14"/>
  <c r="AQ679" i="14"/>
  <c r="AI679" i="14"/>
  <c r="AA679" i="14"/>
  <c r="S679" i="14"/>
  <c r="BF679" i="14"/>
  <c r="AX679" i="14"/>
  <c r="AP679" i="14"/>
  <c r="AH679" i="14"/>
  <c r="Z679" i="14"/>
  <c r="R679" i="14"/>
  <c r="BE679" i="14"/>
  <c r="AW679" i="14"/>
  <c r="AO679" i="14"/>
  <c r="AG679" i="14"/>
  <c r="Y679" i="14"/>
  <c r="Q679" i="14"/>
  <c r="BL679" i="14"/>
  <c r="BD679" i="14"/>
  <c r="AV679" i="14"/>
  <c r="AN679" i="14"/>
  <c r="AF679" i="14"/>
  <c r="X679" i="14"/>
  <c r="P679" i="14"/>
  <c r="BK679" i="14"/>
  <c r="BC679" i="14"/>
  <c r="AU679" i="14"/>
  <c r="AM679" i="14"/>
  <c r="AE679" i="14"/>
  <c r="W679" i="14"/>
  <c r="O679" i="14"/>
  <c r="E79" i="11"/>
  <c r="F79" i="11" s="1"/>
  <c r="D80" i="11"/>
  <c r="G80" i="11" s="1"/>
  <c r="M309" i="2"/>
  <c r="N310" i="2"/>
  <c r="E311" i="2"/>
  <c r="F311" i="2" s="1"/>
  <c r="F67" i="2"/>
  <c r="C68" i="2"/>
  <c r="D68" i="2" s="1"/>
  <c r="E68" i="2" s="1"/>
  <c r="H67" i="2"/>
  <c r="I67" i="2" s="1"/>
  <c r="AB67" i="2"/>
  <c r="Z68" i="2"/>
  <c r="AE68" i="2" s="1"/>
  <c r="AF68" i="2" s="1"/>
  <c r="AC67" i="2"/>
  <c r="AE67" i="2"/>
  <c r="AF67" i="2" s="1"/>
  <c r="X82" i="2"/>
  <c r="X83" i="2" s="1"/>
  <c r="E67" i="2"/>
  <c r="I679" i="14" l="1"/>
  <c r="K679" i="14" s="1"/>
  <c r="L679" i="14" s="1"/>
  <c r="M350" i="2"/>
  <c r="K350" i="2"/>
  <c r="N350" i="2" s="1"/>
  <c r="L350" i="2"/>
  <c r="K311" i="2"/>
  <c r="L311" i="2" s="1"/>
  <c r="K389" i="2"/>
  <c r="L389" i="2" s="1"/>
  <c r="P349" i="2"/>
  <c r="O349" i="2"/>
  <c r="J79" i="11"/>
  <c r="K79" i="11" s="1"/>
  <c r="H79" i="11"/>
  <c r="I79" i="11" s="1"/>
  <c r="M388" i="2"/>
  <c r="N388" i="2"/>
  <c r="F155" i="14"/>
  <c r="H155" i="14"/>
  <c r="FJ415" i="14"/>
  <c r="FZ415" i="14"/>
  <c r="G415" i="14"/>
  <c r="CH415" i="14"/>
  <c r="O415" i="14"/>
  <c r="DG415" i="14"/>
  <c r="CR415" i="14"/>
  <c r="BW415" i="14"/>
  <c r="BB415" i="14"/>
  <c r="W415" i="14"/>
  <c r="BZ415" i="14"/>
  <c r="CQ415" i="14"/>
  <c r="FB415" i="14"/>
  <c r="GY415" i="14"/>
  <c r="HG415" i="14"/>
  <c r="DH415" i="14"/>
  <c r="FG415" i="14"/>
  <c r="EE415" i="14"/>
  <c r="IE415" i="14"/>
  <c r="HH415" i="14"/>
  <c r="T415" i="14"/>
  <c r="CP415" i="14"/>
  <c r="GX415" i="14"/>
  <c r="AE415" i="14"/>
  <c r="EM415" i="14"/>
  <c r="H415" i="14"/>
  <c r="BU415" i="14"/>
  <c r="DL415" i="14"/>
  <c r="N415" i="14"/>
  <c r="CX415" i="14"/>
  <c r="HF415" i="14"/>
  <c r="AU415" i="14"/>
  <c r="EU415" i="14"/>
  <c r="P415" i="14"/>
  <c r="FE415" i="14"/>
  <c r="HL415" i="14"/>
  <c r="V415" i="14"/>
  <c r="DN415" i="14"/>
  <c r="HN415" i="14"/>
  <c r="BS415" i="14"/>
  <c r="FC415" i="14"/>
  <c r="X415" i="14"/>
  <c r="R415" i="14"/>
  <c r="BY415" i="14"/>
  <c r="AD415" i="14"/>
  <c r="EL415" i="14"/>
  <c r="HV415" i="14"/>
  <c r="CA415" i="14"/>
  <c r="FS415" i="14"/>
  <c r="AV415" i="14"/>
  <c r="DJ415" i="14"/>
  <c r="FI415" i="14"/>
  <c r="AL415" i="14"/>
  <c r="ET415" i="14"/>
  <c r="IL415" i="14"/>
  <c r="CI415" i="14"/>
  <c r="GQ415" i="14"/>
  <c r="BT415" i="14"/>
  <c r="HJ415" i="14"/>
  <c r="EF415" i="14"/>
  <c r="HP415" i="14"/>
  <c r="CC415" i="14"/>
  <c r="FU415" i="14"/>
  <c r="Z415" i="14"/>
  <c r="EH415" i="14"/>
  <c r="HR415" i="14"/>
  <c r="CE415" i="14"/>
  <c r="FW415" i="14"/>
  <c r="AB415" i="14"/>
  <c r="EJ415" i="14"/>
  <c r="HT415" i="14"/>
  <c r="CG415" i="14"/>
  <c r="FY415" i="14"/>
  <c r="AF415" i="14"/>
  <c r="EN415" i="14"/>
  <c r="IF415" i="14"/>
  <c r="CK415" i="14"/>
  <c r="GS415" i="14"/>
  <c r="AH415" i="14"/>
  <c r="EP415" i="14"/>
  <c r="IH415" i="14"/>
  <c r="CM415" i="14"/>
  <c r="GU415" i="14"/>
  <c r="AJ415" i="14"/>
  <c r="ER415" i="14"/>
  <c r="IJ415" i="14"/>
  <c r="CO415" i="14"/>
  <c r="GW415" i="14"/>
  <c r="EV415" i="14"/>
  <c r="I415" i="14"/>
  <c r="CS415" i="14"/>
  <c r="HA415" i="14"/>
  <c r="AX415" i="14"/>
  <c r="EX415" i="14"/>
  <c r="K415" i="14"/>
  <c r="CU415" i="14"/>
  <c r="HC415" i="14"/>
  <c r="AZ415" i="14"/>
  <c r="EZ415" i="14"/>
  <c r="M415" i="14"/>
  <c r="CW415" i="14"/>
  <c r="HE415" i="14"/>
  <c r="FD415" i="14"/>
  <c r="Q415" i="14"/>
  <c r="DI415" i="14"/>
  <c r="HI415" i="14"/>
  <c r="BV415" i="14"/>
  <c r="FF415" i="14"/>
  <c r="S415" i="14"/>
  <c r="DK415" i="14"/>
  <c r="HK415" i="14"/>
  <c r="BX415" i="14"/>
  <c r="FH415" i="14"/>
  <c r="U415" i="14"/>
  <c r="DM415" i="14"/>
  <c r="HM415" i="14"/>
  <c r="HO415" i="14"/>
  <c r="CB415" i="14"/>
  <c r="FT415" i="14"/>
  <c r="Y415" i="14"/>
  <c r="EG415" i="14"/>
  <c r="HQ415" i="14"/>
  <c r="CD415" i="14"/>
  <c r="FV415" i="14"/>
  <c r="AA415" i="14"/>
  <c r="EI415" i="14"/>
  <c r="HS415" i="14"/>
  <c r="CF415" i="14"/>
  <c r="FX415" i="14"/>
  <c r="AC415" i="14"/>
  <c r="EK415" i="14"/>
  <c r="HU415" i="14"/>
  <c r="CJ415" i="14"/>
  <c r="GR415" i="14"/>
  <c r="AG415" i="14"/>
  <c r="EO415" i="14"/>
  <c r="IG415" i="14"/>
  <c r="CL415" i="14"/>
  <c r="GT415" i="14"/>
  <c r="AI415" i="14"/>
  <c r="EQ415" i="14"/>
  <c r="II415" i="14"/>
  <c r="CN415" i="14"/>
  <c r="GV415" i="14"/>
  <c r="AK415" i="14"/>
  <c r="ES415" i="14"/>
  <c r="IK415" i="14"/>
  <c r="GZ415" i="14"/>
  <c r="AW415" i="14"/>
  <c r="EW415" i="14"/>
  <c r="J415" i="14"/>
  <c r="CT415" i="14"/>
  <c r="HB415" i="14"/>
  <c r="AY415" i="14"/>
  <c r="EY415" i="14"/>
  <c r="L415" i="14"/>
  <c r="CV415" i="14"/>
  <c r="HD415" i="14"/>
  <c r="BA415" i="14"/>
  <c r="FA415" i="14"/>
  <c r="H680" i="14"/>
  <c r="AT415" i="14"/>
  <c r="DF415" i="14"/>
  <c r="FR415" i="14"/>
  <c r="ID415" i="14"/>
  <c r="AM415" i="14"/>
  <c r="CY415" i="14"/>
  <c r="FK415" i="14"/>
  <c r="HW415" i="14"/>
  <c r="AN415" i="14"/>
  <c r="CZ415" i="14"/>
  <c r="FL415" i="14"/>
  <c r="HX415" i="14"/>
  <c r="AO415" i="14"/>
  <c r="DA415" i="14"/>
  <c r="FM415" i="14"/>
  <c r="HY415" i="14"/>
  <c r="AP415" i="14"/>
  <c r="DB415" i="14"/>
  <c r="FN415" i="14"/>
  <c r="HZ415" i="14"/>
  <c r="AQ415" i="14"/>
  <c r="DC415" i="14"/>
  <c r="FO415" i="14"/>
  <c r="IA415" i="14"/>
  <c r="AR415" i="14"/>
  <c r="DD415" i="14"/>
  <c r="FP415" i="14"/>
  <c r="IB415" i="14"/>
  <c r="AS415" i="14"/>
  <c r="DE415" i="14"/>
  <c r="FQ415" i="14"/>
  <c r="IC415" i="14"/>
  <c r="BJ415" i="14"/>
  <c r="DV415" i="14"/>
  <c r="GH415" i="14"/>
  <c r="IT415" i="14"/>
  <c r="BC415" i="14"/>
  <c r="DO415" i="14"/>
  <c r="GA415" i="14"/>
  <c r="IM415" i="14"/>
  <c r="BD415" i="14"/>
  <c r="DP415" i="14"/>
  <c r="GB415" i="14"/>
  <c r="IN415" i="14"/>
  <c r="BE415" i="14"/>
  <c r="DQ415" i="14"/>
  <c r="GC415" i="14"/>
  <c r="IO415" i="14"/>
  <c r="BF415" i="14"/>
  <c r="DR415" i="14"/>
  <c r="GD415" i="14"/>
  <c r="IP415" i="14"/>
  <c r="BG415" i="14"/>
  <c r="DS415" i="14"/>
  <c r="GE415" i="14"/>
  <c r="IQ415" i="14"/>
  <c r="BH415" i="14"/>
  <c r="DT415" i="14"/>
  <c r="GF415" i="14"/>
  <c r="IR415" i="14"/>
  <c r="BI415" i="14"/>
  <c r="DU415" i="14"/>
  <c r="GG415" i="14"/>
  <c r="IS415" i="14"/>
  <c r="BR415" i="14"/>
  <c r="ED415" i="14"/>
  <c r="GP415" i="14"/>
  <c r="JB415" i="14"/>
  <c r="BK415" i="14"/>
  <c r="DW415" i="14"/>
  <c r="GI415" i="14"/>
  <c r="IU415" i="14"/>
  <c r="BL415" i="14"/>
  <c r="DX415" i="14"/>
  <c r="GJ415" i="14"/>
  <c r="IV415" i="14"/>
  <c r="BM415" i="14"/>
  <c r="DY415" i="14"/>
  <c r="GK415" i="14"/>
  <c r="IW415" i="14"/>
  <c r="BN415" i="14"/>
  <c r="DZ415" i="14"/>
  <c r="GL415" i="14"/>
  <c r="IX415" i="14"/>
  <c r="BO415" i="14"/>
  <c r="EA415" i="14"/>
  <c r="GM415" i="14"/>
  <c r="IY415" i="14"/>
  <c r="BP415" i="14"/>
  <c r="EB415" i="14"/>
  <c r="GN415" i="14"/>
  <c r="IZ415" i="14"/>
  <c r="BQ415" i="14"/>
  <c r="EC415" i="14"/>
  <c r="GO415" i="14"/>
  <c r="E681" i="14"/>
  <c r="F681" i="14" s="1"/>
  <c r="F680" i="14"/>
  <c r="N681" i="14"/>
  <c r="A682" i="14"/>
  <c r="E156" i="14"/>
  <c r="G156" i="14" s="1"/>
  <c r="BJ680" i="14"/>
  <c r="BB680" i="14"/>
  <c r="AT680" i="14"/>
  <c r="AL680" i="14"/>
  <c r="AD680" i="14"/>
  <c r="V680" i="14"/>
  <c r="BI680" i="14"/>
  <c r="BA680" i="14"/>
  <c r="AS680" i="14"/>
  <c r="AK680" i="14"/>
  <c r="AC680" i="14"/>
  <c r="U680" i="14"/>
  <c r="M680" i="14"/>
  <c r="BH680" i="14"/>
  <c r="AZ680" i="14"/>
  <c r="AR680" i="14"/>
  <c r="AJ680" i="14"/>
  <c r="AB680" i="14"/>
  <c r="T680" i="14"/>
  <c r="BG680" i="14"/>
  <c r="AY680" i="14"/>
  <c r="AQ680" i="14"/>
  <c r="AI680" i="14"/>
  <c r="AA680" i="14"/>
  <c r="S680" i="14"/>
  <c r="BF680" i="14"/>
  <c r="AX680" i="14"/>
  <c r="AP680" i="14"/>
  <c r="AH680" i="14"/>
  <c r="Z680" i="14"/>
  <c r="R680" i="14"/>
  <c r="BE680" i="14"/>
  <c r="AW680" i="14"/>
  <c r="AO680" i="14"/>
  <c r="AG680" i="14"/>
  <c r="Y680" i="14"/>
  <c r="Q680" i="14"/>
  <c r="BL680" i="14"/>
  <c r="BD680" i="14"/>
  <c r="AV680" i="14"/>
  <c r="AN680" i="14"/>
  <c r="AF680" i="14"/>
  <c r="X680" i="14"/>
  <c r="P680" i="14"/>
  <c r="BK680" i="14"/>
  <c r="BC680" i="14"/>
  <c r="AU680" i="14"/>
  <c r="AM680" i="14"/>
  <c r="AE680" i="14"/>
  <c r="W680" i="14"/>
  <c r="O680" i="14"/>
  <c r="D157" i="14"/>
  <c r="C158" i="14"/>
  <c r="D682" i="14"/>
  <c r="C683" i="14"/>
  <c r="K67" i="2"/>
  <c r="M67" i="2" s="1"/>
  <c r="O67" i="2" s="1"/>
  <c r="S67" i="2" s="1"/>
  <c r="L25" i="11" s="1"/>
  <c r="E80" i="11"/>
  <c r="F80" i="11" s="1"/>
  <c r="D81" i="11"/>
  <c r="G81" i="11" s="1"/>
  <c r="M310" i="2"/>
  <c r="N311" i="2"/>
  <c r="E312" i="2"/>
  <c r="F312" i="2" s="1"/>
  <c r="C69" i="2"/>
  <c r="H69" i="2" s="1"/>
  <c r="I69" i="2" s="1"/>
  <c r="F68" i="2"/>
  <c r="H68" i="2"/>
  <c r="I68" i="2" s="1"/>
  <c r="AH67" i="2"/>
  <c r="AI67" i="2" s="1"/>
  <c r="AK67" i="2" s="1"/>
  <c r="AO67" i="2" s="1"/>
  <c r="M25" i="11" s="1"/>
  <c r="Z69" i="2"/>
  <c r="AA68" i="2"/>
  <c r="AB68" i="2" s="1"/>
  <c r="AC68" i="2"/>
  <c r="AH68" i="2" s="1"/>
  <c r="X84" i="2"/>
  <c r="M351" i="2" l="1"/>
  <c r="L351" i="2"/>
  <c r="K390" i="2"/>
  <c r="L390" i="2" s="1"/>
  <c r="K351" i="2"/>
  <c r="N351" i="2" s="1"/>
  <c r="K312" i="2"/>
  <c r="L312" i="2" s="1"/>
  <c r="M389" i="2"/>
  <c r="N389" i="2"/>
  <c r="J80" i="11"/>
  <c r="K80" i="11" s="1"/>
  <c r="H80" i="11"/>
  <c r="I80" i="11" s="1"/>
  <c r="O350" i="2"/>
  <c r="P350" i="2"/>
  <c r="H681" i="14"/>
  <c r="G681" i="14"/>
  <c r="I155" i="14"/>
  <c r="K155" i="14" s="1"/>
  <c r="HY416" i="14" s="1"/>
  <c r="I680" i="14"/>
  <c r="K680" i="14" s="1"/>
  <c r="L680" i="14" s="1"/>
  <c r="F156" i="14"/>
  <c r="H156" i="14"/>
  <c r="E157" i="14"/>
  <c r="G157" i="14" s="1"/>
  <c r="N682" i="14"/>
  <c r="A683" i="14"/>
  <c r="BJ681" i="14"/>
  <c r="BB681" i="14"/>
  <c r="AT681" i="14"/>
  <c r="AL681" i="14"/>
  <c r="AD681" i="14"/>
  <c r="V681" i="14"/>
  <c r="BI681" i="14"/>
  <c r="BA681" i="14"/>
  <c r="AS681" i="14"/>
  <c r="AK681" i="14"/>
  <c r="AC681" i="14"/>
  <c r="U681" i="14"/>
  <c r="M681" i="14"/>
  <c r="BH681" i="14"/>
  <c r="AZ681" i="14"/>
  <c r="AR681" i="14"/>
  <c r="AJ681" i="14"/>
  <c r="AB681" i="14"/>
  <c r="T681" i="14"/>
  <c r="BG681" i="14"/>
  <c r="AY681" i="14"/>
  <c r="AQ681" i="14"/>
  <c r="AI681" i="14"/>
  <c r="AA681" i="14"/>
  <c r="S681" i="14"/>
  <c r="BF681" i="14"/>
  <c r="AX681" i="14"/>
  <c r="AP681" i="14"/>
  <c r="AH681" i="14"/>
  <c r="Z681" i="14"/>
  <c r="R681" i="14"/>
  <c r="BE681" i="14"/>
  <c r="AW681" i="14"/>
  <c r="AO681" i="14"/>
  <c r="AG681" i="14"/>
  <c r="Y681" i="14"/>
  <c r="Q681" i="14"/>
  <c r="BL681" i="14"/>
  <c r="BD681" i="14"/>
  <c r="AV681" i="14"/>
  <c r="AN681" i="14"/>
  <c r="AF681" i="14"/>
  <c r="X681" i="14"/>
  <c r="P681" i="14"/>
  <c r="BK681" i="14"/>
  <c r="BC681" i="14"/>
  <c r="AU681" i="14"/>
  <c r="AM681" i="14"/>
  <c r="AE681" i="14"/>
  <c r="W681" i="14"/>
  <c r="O681" i="14"/>
  <c r="D683" i="14"/>
  <c r="C684" i="14"/>
  <c r="E682" i="14"/>
  <c r="G682" i="14" s="1"/>
  <c r="C159" i="14"/>
  <c r="D158" i="14"/>
  <c r="K68" i="2"/>
  <c r="M68" i="2" s="1"/>
  <c r="O68" i="2" s="1"/>
  <c r="S68" i="2" s="1"/>
  <c r="L26" i="11" s="1"/>
  <c r="E81" i="11"/>
  <c r="F81" i="11" s="1"/>
  <c r="D82" i="11"/>
  <c r="G82" i="11" s="1"/>
  <c r="C70" i="2"/>
  <c r="H70" i="2" s="1"/>
  <c r="I70" i="2" s="1"/>
  <c r="F69" i="2"/>
  <c r="K69" i="2" s="1"/>
  <c r="D69" i="2"/>
  <c r="E69" i="2" s="1"/>
  <c r="M311" i="2"/>
  <c r="N312" i="2"/>
  <c r="E313" i="2"/>
  <c r="F313" i="2" s="1"/>
  <c r="AI68" i="2"/>
  <c r="AK68" i="2" s="1"/>
  <c r="AO68" i="2" s="1"/>
  <c r="M26" i="11" s="1"/>
  <c r="AC69" i="2"/>
  <c r="AA69" i="2"/>
  <c r="AB69" i="2" s="1"/>
  <c r="Z70" i="2"/>
  <c r="AE69" i="2"/>
  <c r="AF69" i="2" s="1"/>
  <c r="X85" i="2"/>
  <c r="M352" i="2" l="1"/>
  <c r="K313" i="2"/>
  <c r="L313" i="2" s="1"/>
  <c r="K391" i="2"/>
  <c r="L391" i="2" s="1"/>
  <c r="K352" i="2"/>
  <c r="N352" i="2" s="1"/>
  <c r="L352" i="2"/>
  <c r="J81" i="11"/>
  <c r="K81" i="11" s="1"/>
  <c r="H81" i="11"/>
  <c r="I81" i="11" s="1"/>
  <c r="O351" i="2"/>
  <c r="P351" i="2"/>
  <c r="N390" i="2"/>
  <c r="M390" i="2"/>
  <c r="I681" i="14"/>
  <c r="K681" i="14" s="1"/>
  <c r="L681" i="14" s="1"/>
  <c r="HN416" i="14"/>
  <c r="BR416" i="14"/>
  <c r="FH416" i="14"/>
  <c r="CM416" i="14"/>
  <c r="IX416" i="14"/>
  <c r="AM416" i="14"/>
  <c r="HD416" i="14"/>
  <c r="AD416" i="14"/>
  <c r="EM416" i="14"/>
  <c r="HP416" i="14"/>
  <c r="AH416" i="14"/>
  <c r="DC416" i="14"/>
  <c r="HK416" i="14"/>
  <c r="EN416" i="14"/>
  <c r="FY416" i="14"/>
  <c r="DJ416" i="14"/>
  <c r="FK416" i="14"/>
  <c r="CV416" i="14"/>
  <c r="AG416" i="14"/>
  <c r="GU416" i="14"/>
  <c r="CI416" i="14"/>
  <c r="HJ416" i="14"/>
  <c r="AT416" i="14"/>
  <c r="GS416" i="14"/>
  <c r="IB416" i="14"/>
  <c r="EU416" i="14"/>
  <c r="BV416" i="14"/>
  <c r="IJ416" i="14"/>
  <c r="FC416" i="14"/>
  <c r="CD416" i="14"/>
  <c r="DT416" i="14"/>
  <c r="DV416" i="14"/>
  <c r="DP416" i="14"/>
  <c r="DR416" i="14"/>
  <c r="EB416" i="14"/>
  <c r="ED416" i="14"/>
  <c r="DX416" i="14"/>
  <c r="DZ416" i="14"/>
  <c r="AE416" i="14"/>
  <c r="CJ416" i="14"/>
  <c r="EO416" i="14"/>
  <c r="GR416" i="14"/>
  <c r="Z416" i="14"/>
  <c r="AI416" i="14"/>
  <c r="ER416" i="14"/>
  <c r="DL416" i="14"/>
  <c r="AO416" i="14"/>
  <c r="CP416" i="14"/>
  <c r="DK416" i="14"/>
  <c r="AV416" i="14"/>
  <c r="M416" i="14"/>
  <c r="FU416" i="14"/>
  <c r="AR416" i="14"/>
  <c r="GQ416" i="14"/>
  <c r="AA416" i="14"/>
  <c r="FR416" i="14"/>
  <c r="AP416" i="14"/>
  <c r="BY416" i="14"/>
  <c r="HW416" i="14"/>
  <c r="EX416" i="14"/>
  <c r="CG416" i="14"/>
  <c r="IE416" i="14"/>
  <c r="FF416" i="14"/>
  <c r="GF416" i="14"/>
  <c r="GH416" i="14"/>
  <c r="GB416" i="14"/>
  <c r="GD416" i="14"/>
  <c r="GN416" i="14"/>
  <c r="GP416" i="14"/>
  <c r="GJ416" i="14"/>
  <c r="GL416" i="14"/>
  <c r="GT416" i="14"/>
  <c r="BB416" i="14"/>
  <c r="BA416" i="14"/>
  <c r="FV416" i="14"/>
  <c r="HB416" i="14"/>
  <c r="GV416" i="14"/>
  <c r="HQ416" i="14"/>
  <c r="S416" i="14"/>
  <c r="CN416" i="14"/>
  <c r="HE416" i="14"/>
  <c r="U416" i="14"/>
  <c r="HA416" i="14"/>
  <c r="HV416" i="14"/>
  <c r="AB416" i="14"/>
  <c r="GZ416" i="14"/>
  <c r="ES416" i="14"/>
  <c r="CL416" i="14"/>
  <c r="FP416" i="14"/>
  <c r="AN416" i="14"/>
  <c r="EI416" i="14"/>
  <c r="W416" i="14"/>
  <c r="FN416" i="14"/>
  <c r="FA416" i="14"/>
  <c r="BT416" i="14"/>
  <c r="HZ416" i="14"/>
  <c r="FI416" i="14"/>
  <c r="CB416" i="14"/>
  <c r="IH416" i="14"/>
  <c r="IR416" i="14"/>
  <c r="IT416" i="14"/>
  <c r="IN416" i="14"/>
  <c r="IP416" i="14"/>
  <c r="IZ416" i="14"/>
  <c r="JB416" i="14"/>
  <c r="IV416" i="14"/>
  <c r="DH416" i="14"/>
  <c r="DE416" i="14"/>
  <c r="FZ416" i="14"/>
  <c r="CU416" i="14"/>
  <c r="GX416" i="14"/>
  <c r="Y416" i="14"/>
  <c r="H416" i="14"/>
  <c r="BZ416" i="14"/>
  <c r="FG416" i="14"/>
  <c r="IF416" i="14"/>
  <c r="DU416" i="14"/>
  <c r="DQ416" i="14"/>
  <c r="EC416" i="14"/>
  <c r="DY416" i="14"/>
  <c r="N416" i="14"/>
  <c r="CZ416" i="14"/>
  <c r="FB416" i="14"/>
  <c r="II416" i="14"/>
  <c r="CC416" i="14"/>
  <c r="GG416" i="14"/>
  <c r="GC416" i="14"/>
  <c r="GO416" i="14"/>
  <c r="GK416" i="14"/>
  <c r="CR416" i="14"/>
  <c r="EL416" i="14"/>
  <c r="Q416" i="14"/>
  <c r="CY416" i="14"/>
  <c r="AW416" i="14"/>
  <c r="AQ416" i="14"/>
  <c r="FO416" i="14"/>
  <c r="HU416" i="14"/>
  <c r="AU416" i="14"/>
  <c r="K416" i="14"/>
  <c r="AZ416" i="14"/>
  <c r="DM416" i="14"/>
  <c r="G416" i="14"/>
  <c r="FQ416" i="14"/>
  <c r="CT416" i="14"/>
  <c r="DG416" i="14"/>
  <c r="FX416" i="14"/>
  <c r="DA416" i="14"/>
  <c r="AL416" i="14"/>
  <c r="HR416" i="14"/>
  <c r="AC416" i="14"/>
  <c r="FL416" i="14"/>
  <c r="L416" i="14"/>
  <c r="EE416" i="14"/>
  <c r="BW416" i="14"/>
  <c r="IC416" i="14"/>
  <c r="EV416" i="14"/>
  <c r="CE416" i="14"/>
  <c r="IK416" i="14"/>
  <c r="FD416" i="14"/>
  <c r="BG416" i="14"/>
  <c r="BI416" i="14"/>
  <c r="BC416" i="14"/>
  <c r="BE416" i="14"/>
  <c r="BO416" i="14"/>
  <c r="BQ416" i="14"/>
  <c r="BK416" i="14"/>
  <c r="BM416" i="14"/>
  <c r="FW416" i="14"/>
  <c r="AJ416" i="14"/>
  <c r="AF416" i="14"/>
  <c r="X416" i="14"/>
  <c r="R416" i="14"/>
  <c r="EK416" i="14"/>
  <c r="DD416" i="14"/>
  <c r="EY416" i="14"/>
  <c r="HX416" i="14"/>
  <c r="CH416" i="14"/>
  <c r="DS416" i="14"/>
  <c r="DO416" i="14"/>
  <c r="EA416" i="14"/>
  <c r="DW416" i="14"/>
  <c r="EG416" i="14"/>
  <c r="HL416" i="14"/>
  <c r="IA416" i="14"/>
  <c r="BU416" i="14"/>
  <c r="FJ416" i="14"/>
  <c r="GE416" i="14"/>
  <c r="GA416" i="14"/>
  <c r="GM416" i="14"/>
  <c r="GI416" i="14"/>
  <c r="DI416" i="14"/>
  <c r="AS416" i="14"/>
  <c r="GY416" i="14"/>
  <c r="EH416" i="14"/>
  <c r="EJ416" i="14"/>
  <c r="DN416" i="14"/>
  <c r="HO416" i="14"/>
  <c r="DF416" i="14"/>
  <c r="J416" i="14"/>
  <c r="CO416" i="14"/>
  <c r="HH416" i="14"/>
  <c r="BX416" i="14"/>
  <c r="ID416" i="14"/>
  <c r="EW416" i="14"/>
  <c r="CF416" i="14"/>
  <c r="IL416" i="14"/>
  <c r="FE416" i="14"/>
  <c r="IQ416" i="14"/>
  <c r="IS416" i="14"/>
  <c r="IM416" i="14"/>
  <c r="IO416" i="14"/>
  <c r="IY416" i="14"/>
  <c r="JA416" i="14"/>
  <c r="IU416" i="14"/>
  <c r="IW416" i="14"/>
  <c r="FM416" i="14"/>
  <c r="CX416" i="14"/>
  <c r="FS416" i="14"/>
  <c r="AX416" i="14"/>
  <c r="P416" i="14"/>
  <c r="HT416" i="14"/>
  <c r="V416" i="14"/>
  <c r="T416" i="14"/>
  <c r="CW416" i="14"/>
  <c r="ET416" i="14"/>
  <c r="HG416" i="14"/>
  <c r="CS416" i="14"/>
  <c r="HF416" i="14"/>
  <c r="HS416" i="14"/>
  <c r="FT416" i="14"/>
  <c r="HM416" i="14"/>
  <c r="EP416" i="14"/>
  <c r="CQ416" i="14"/>
  <c r="EQ416" i="14"/>
  <c r="I416" i="14"/>
  <c r="AY416" i="14"/>
  <c r="AK416" i="14"/>
  <c r="BP416" i="14"/>
  <c r="BF416" i="14"/>
  <c r="BS416" i="14"/>
  <c r="HI416" i="14"/>
  <c r="BD416" i="14"/>
  <c r="BJ416" i="14"/>
  <c r="BH416" i="14"/>
  <c r="HC416" i="14"/>
  <c r="BL416" i="14"/>
  <c r="CA416" i="14"/>
  <c r="EZ416" i="14"/>
  <c r="CK416" i="14"/>
  <c r="EF416" i="14"/>
  <c r="GW416" i="14"/>
  <c r="BN416" i="14"/>
  <c r="IG416" i="14"/>
  <c r="DB416" i="14"/>
  <c r="O416" i="14"/>
  <c r="I156" i="14"/>
  <c r="K156" i="14" s="1"/>
  <c r="BD417" i="14" s="1"/>
  <c r="F682" i="14"/>
  <c r="H682" i="14"/>
  <c r="F157" i="14"/>
  <c r="H157" i="14"/>
  <c r="N683" i="14"/>
  <c r="A684" i="14"/>
  <c r="BJ682" i="14"/>
  <c r="BB682" i="14"/>
  <c r="AT682" i="14"/>
  <c r="AL682" i="14"/>
  <c r="AD682" i="14"/>
  <c r="V682" i="14"/>
  <c r="BI682" i="14"/>
  <c r="BA682" i="14"/>
  <c r="AS682" i="14"/>
  <c r="AK682" i="14"/>
  <c r="AC682" i="14"/>
  <c r="U682" i="14"/>
  <c r="M682" i="14"/>
  <c r="BH682" i="14"/>
  <c r="AZ682" i="14"/>
  <c r="AR682" i="14"/>
  <c r="AJ682" i="14"/>
  <c r="AB682" i="14"/>
  <c r="T682" i="14"/>
  <c r="BG682" i="14"/>
  <c r="AY682" i="14"/>
  <c r="AQ682" i="14"/>
  <c r="AI682" i="14"/>
  <c r="AA682" i="14"/>
  <c r="S682" i="14"/>
  <c r="BF682" i="14"/>
  <c r="AX682" i="14"/>
  <c r="AP682" i="14"/>
  <c r="AH682" i="14"/>
  <c r="Z682" i="14"/>
  <c r="R682" i="14"/>
  <c r="BE682" i="14"/>
  <c r="AW682" i="14"/>
  <c r="AO682" i="14"/>
  <c r="AG682" i="14"/>
  <c r="Y682" i="14"/>
  <c r="Q682" i="14"/>
  <c r="BL682" i="14"/>
  <c r="BD682" i="14"/>
  <c r="AV682" i="14"/>
  <c r="AN682" i="14"/>
  <c r="AF682" i="14"/>
  <c r="X682" i="14"/>
  <c r="P682" i="14"/>
  <c r="BK682" i="14"/>
  <c r="BC682" i="14"/>
  <c r="AU682" i="14"/>
  <c r="AM682" i="14"/>
  <c r="AE682" i="14"/>
  <c r="W682" i="14"/>
  <c r="O682" i="14"/>
  <c r="D684" i="14"/>
  <c r="C685" i="14"/>
  <c r="E683" i="14"/>
  <c r="G683" i="14" s="1"/>
  <c r="E158" i="14"/>
  <c r="H158" i="14" s="1"/>
  <c r="D159" i="14"/>
  <c r="C160" i="14"/>
  <c r="D70" i="2"/>
  <c r="E70" i="2" s="1"/>
  <c r="C71" i="2"/>
  <c r="F71" i="2" s="1"/>
  <c r="F70" i="2"/>
  <c r="K70" i="2" s="1"/>
  <c r="E82" i="11"/>
  <c r="F82" i="11" s="1"/>
  <c r="D83" i="11"/>
  <c r="G83" i="11" s="1"/>
  <c r="M69" i="2"/>
  <c r="O69" i="2" s="1"/>
  <c r="S69" i="2" s="1"/>
  <c r="L27" i="11" s="1"/>
  <c r="M312" i="2"/>
  <c r="N313" i="2"/>
  <c r="E314" i="2"/>
  <c r="F314" i="2" s="1"/>
  <c r="AH69" i="2"/>
  <c r="AI69" i="2" s="1"/>
  <c r="AK69" i="2" s="1"/>
  <c r="AO69" i="2" s="1"/>
  <c r="M27" i="11" s="1"/>
  <c r="AC70" i="2"/>
  <c r="AE70" i="2"/>
  <c r="AF70" i="2" s="1"/>
  <c r="Z71" i="2"/>
  <c r="AA70" i="2"/>
  <c r="AB70" i="2" s="1"/>
  <c r="X86" i="2"/>
  <c r="C72" i="2" l="1"/>
  <c r="D71" i="2"/>
  <c r="E71" i="2" s="1"/>
  <c r="H71" i="2"/>
  <c r="I71" i="2" s="1"/>
  <c r="K71" i="2" s="1"/>
  <c r="J82" i="11"/>
  <c r="K82" i="11" s="1"/>
  <c r="H82" i="11"/>
  <c r="I82" i="11" s="1"/>
  <c r="O352" i="2"/>
  <c r="P352" i="2"/>
  <c r="M391" i="2"/>
  <c r="N391" i="2"/>
  <c r="M353" i="2"/>
  <c r="K392" i="2"/>
  <c r="L392" i="2" s="1"/>
  <c r="L353" i="2"/>
  <c r="K353" i="2"/>
  <c r="N353" i="2" s="1"/>
  <c r="K314" i="2"/>
  <c r="L314" i="2" s="1"/>
  <c r="M70" i="2"/>
  <c r="O70" i="2" s="1"/>
  <c r="S70" i="2" s="1"/>
  <c r="L28" i="11" s="1"/>
  <c r="GN417" i="14"/>
  <c r="FZ417" i="14"/>
  <c r="DD417" i="14"/>
  <c r="CL417" i="14"/>
  <c r="CJ417" i="14"/>
  <c r="BZ417" i="14"/>
  <c r="IQ417" i="14"/>
  <c r="GP417" i="14"/>
  <c r="IO417" i="14"/>
  <c r="ED417" i="14"/>
  <c r="EB417" i="14"/>
  <c r="DF417" i="14"/>
  <c r="AJ417" i="14"/>
  <c r="Z417" i="14"/>
  <c r="X417" i="14"/>
  <c r="IS417" i="14"/>
  <c r="GE417" i="14"/>
  <c r="GC417" i="14"/>
  <c r="BR417" i="14"/>
  <c r="BP417" i="14"/>
  <c r="AL417" i="14"/>
  <c r="HK417" i="14"/>
  <c r="HI417" i="14"/>
  <c r="IM417" i="14"/>
  <c r="FY417" i="14"/>
  <c r="DS417" i="14"/>
  <c r="DQ417" i="14"/>
  <c r="JA417" i="14"/>
  <c r="IY417" i="14"/>
  <c r="HM417" i="14"/>
  <c r="EY417" i="14"/>
  <c r="EW417" i="14"/>
  <c r="FS417" i="14"/>
  <c r="DE417" i="14"/>
  <c r="BG417" i="14"/>
  <c r="BE417" i="14"/>
  <c r="GI417" i="14"/>
  <c r="GO417" i="14"/>
  <c r="HG417" i="14"/>
  <c r="ES417" i="14"/>
  <c r="CM417" i="14"/>
  <c r="CK417" i="14"/>
  <c r="CY417" i="14"/>
  <c r="AK417" i="14"/>
  <c r="IP417" i="14"/>
  <c r="IN417" i="14"/>
  <c r="DW417" i="14"/>
  <c r="EC417" i="14"/>
  <c r="EM417" i="14"/>
  <c r="BY417" i="14"/>
  <c r="AA417" i="14"/>
  <c r="Y417" i="14"/>
  <c r="AE417" i="14"/>
  <c r="HL417" i="14"/>
  <c r="GD417" i="14"/>
  <c r="GB417" i="14"/>
  <c r="BK417" i="14"/>
  <c r="BQ417" i="14"/>
  <c r="BS417" i="14"/>
  <c r="IR417" i="14"/>
  <c r="HJ417" i="14"/>
  <c r="HH417" i="14"/>
  <c r="HN417" i="14"/>
  <c r="ER417" i="14"/>
  <c r="DR417" i="14"/>
  <c r="DP417" i="14"/>
  <c r="JB417" i="14"/>
  <c r="IZ417" i="14"/>
  <c r="IT417" i="14"/>
  <c r="FX417" i="14"/>
  <c r="EX417" i="14"/>
  <c r="EV417" i="14"/>
  <c r="ET417" i="14"/>
  <c r="BX417" i="14"/>
  <c r="BF417" i="14"/>
  <c r="IU417" i="14"/>
  <c r="HW417" i="14"/>
  <c r="EE417" i="14"/>
  <c r="AM417" i="14"/>
  <c r="GX417" i="14"/>
  <c r="CX417" i="14"/>
  <c r="N417" i="14"/>
  <c r="FI417" i="14"/>
  <c r="BI417" i="14"/>
  <c r="HT417" i="14"/>
  <c r="DT417" i="14"/>
  <c r="AB417" i="14"/>
  <c r="GM417" i="14"/>
  <c r="DC417" i="14"/>
  <c r="S417" i="14"/>
  <c r="GL417" i="14"/>
  <c r="DB417" i="14"/>
  <c r="R417" i="14"/>
  <c r="GK417" i="14"/>
  <c r="DA417" i="14"/>
  <c r="Q417" i="14"/>
  <c r="GJ417" i="14"/>
  <c r="CZ417" i="14"/>
  <c r="P417" i="14"/>
  <c r="EL417" i="14"/>
  <c r="HP417" i="14"/>
  <c r="HO417" i="14"/>
  <c r="DO417" i="14"/>
  <c r="W417" i="14"/>
  <c r="GH417" i="14"/>
  <c r="CP417" i="14"/>
  <c r="IK417" i="14"/>
  <c r="FA417" i="14"/>
  <c r="BA417" i="14"/>
  <c r="HD417" i="14"/>
  <c r="DL417" i="14"/>
  <c r="T417" i="14"/>
  <c r="FW417" i="14"/>
  <c r="CU417" i="14"/>
  <c r="K417" i="14"/>
  <c r="FV417" i="14"/>
  <c r="CT417" i="14"/>
  <c r="J417" i="14"/>
  <c r="FU417" i="14"/>
  <c r="CS417" i="14"/>
  <c r="I417" i="14"/>
  <c r="FT417" i="14"/>
  <c r="CR417" i="14"/>
  <c r="H417" i="14"/>
  <c r="CA417" i="14"/>
  <c r="AT417" i="14"/>
  <c r="CW417" i="14"/>
  <c r="HS417" i="14"/>
  <c r="HR417" i="14"/>
  <c r="HQ417" i="14"/>
  <c r="AV417" i="14"/>
  <c r="GY417" i="14"/>
  <c r="DG417" i="14"/>
  <c r="O417" i="14"/>
  <c r="FR417" i="14"/>
  <c r="CH417" i="14"/>
  <c r="IC417" i="14"/>
  <c r="EK417" i="14"/>
  <c r="AS417" i="14"/>
  <c r="GV417" i="14"/>
  <c r="CV417" i="14"/>
  <c r="L417" i="14"/>
  <c r="FO417" i="14"/>
  <c r="CE417" i="14"/>
  <c r="IX417" i="14"/>
  <c r="FN417" i="14"/>
  <c r="CD417" i="14"/>
  <c r="IW417" i="14"/>
  <c r="FM417" i="14"/>
  <c r="CC417" i="14"/>
  <c r="IV417" i="14"/>
  <c r="FL417" i="14"/>
  <c r="CB417" i="14"/>
  <c r="FH417" i="14"/>
  <c r="EG417" i="14"/>
  <c r="GQ417" i="14"/>
  <c r="CQ417" i="14"/>
  <c r="G417" i="14"/>
  <c r="FJ417" i="14"/>
  <c r="BJ417" i="14"/>
  <c r="HU417" i="14"/>
  <c r="DU417" i="14"/>
  <c r="AC417" i="14"/>
  <c r="GF417" i="14"/>
  <c r="CN417" i="14"/>
  <c r="II417" i="14"/>
  <c r="FG417" i="14"/>
  <c r="BW417" i="14"/>
  <c r="IH417" i="14"/>
  <c r="FF417" i="14"/>
  <c r="BV417" i="14"/>
  <c r="IG417" i="14"/>
  <c r="FE417" i="14"/>
  <c r="BU417" i="14"/>
  <c r="IF417" i="14"/>
  <c r="FD417" i="14"/>
  <c r="BT417" i="14"/>
  <c r="EI417" i="14"/>
  <c r="AX417" i="14"/>
  <c r="EF417" i="14"/>
  <c r="GA417" i="14"/>
  <c r="CI417" i="14"/>
  <c r="IL417" i="14"/>
  <c r="FB417" i="14"/>
  <c r="BB417" i="14"/>
  <c r="HE417" i="14"/>
  <c r="DM417" i="14"/>
  <c r="U417" i="14"/>
  <c r="FP417" i="14"/>
  <c r="CF417" i="14"/>
  <c r="IA417" i="14"/>
  <c r="EQ417" i="14"/>
  <c r="BO417" i="14"/>
  <c r="HZ417" i="14"/>
  <c r="EP417" i="14"/>
  <c r="BN417" i="14"/>
  <c r="HY417" i="14"/>
  <c r="EO417" i="14"/>
  <c r="BM417" i="14"/>
  <c r="HX417" i="14"/>
  <c r="EN417" i="14"/>
  <c r="BL417" i="14"/>
  <c r="FK417" i="14"/>
  <c r="ID417" i="14"/>
  <c r="GW417" i="14"/>
  <c r="BH417" i="14"/>
  <c r="AY417" i="14"/>
  <c r="EH417" i="14"/>
  <c r="AW417" i="14"/>
  <c r="FC417" i="14"/>
  <c r="BC417" i="14"/>
  <c r="HV417" i="14"/>
  <c r="DV417" i="14"/>
  <c r="AD417" i="14"/>
  <c r="GG417" i="14"/>
  <c r="CO417" i="14"/>
  <c r="IJ417" i="14"/>
  <c r="EZ417" i="14"/>
  <c r="AZ417" i="14"/>
  <c r="HC417" i="14"/>
  <c r="EA417" i="14"/>
  <c r="AQ417" i="14"/>
  <c r="HB417" i="14"/>
  <c r="DZ417" i="14"/>
  <c r="AP417" i="14"/>
  <c r="HA417" i="14"/>
  <c r="DY417" i="14"/>
  <c r="AO417" i="14"/>
  <c r="GZ417" i="14"/>
  <c r="DX417" i="14"/>
  <c r="AN417" i="14"/>
  <c r="M417" i="14"/>
  <c r="IE417" i="14"/>
  <c r="EU417" i="14"/>
  <c r="AU417" i="14"/>
  <c r="HF417" i="14"/>
  <c r="DN417" i="14"/>
  <c r="V417" i="14"/>
  <c r="FQ417" i="14"/>
  <c r="CG417" i="14"/>
  <c r="IB417" i="14"/>
  <c r="EJ417" i="14"/>
  <c r="AR417" i="14"/>
  <c r="GU417" i="14"/>
  <c r="DK417" i="14"/>
  <c r="AI417" i="14"/>
  <c r="GT417" i="14"/>
  <c r="DJ417" i="14"/>
  <c r="AH417" i="14"/>
  <c r="GS417" i="14"/>
  <c r="DI417" i="14"/>
  <c r="AG417" i="14"/>
  <c r="GR417" i="14"/>
  <c r="DH417" i="14"/>
  <c r="AF417" i="14"/>
  <c r="I157" i="14"/>
  <c r="K157" i="14" s="1"/>
  <c r="IJ418" i="14" s="1"/>
  <c r="I682" i="14"/>
  <c r="K682" i="14" s="1"/>
  <c r="L682" i="14" s="1"/>
  <c r="G158" i="14"/>
  <c r="F683" i="14"/>
  <c r="H683" i="14"/>
  <c r="E159" i="14"/>
  <c r="H159" i="14" s="1"/>
  <c r="G159" i="14"/>
  <c r="F158" i="14"/>
  <c r="D685" i="14"/>
  <c r="C686" i="14"/>
  <c r="E684" i="14"/>
  <c r="G684" i="14" s="1"/>
  <c r="N684" i="14"/>
  <c r="A685" i="14"/>
  <c r="C161" i="14"/>
  <c r="D160" i="14"/>
  <c r="BJ683" i="14"/>
  <c r="BB683" i="14"/>
  <c r="AT683" i="14"/>
  <c r="AL683" i="14"/>
  <c r="AD683" i="14"/>
  <c r="V683" i="14"/>
  <c r="BI683" i="14"/>
  <c r="BA683" i="14"/>
  <c r="AS683" i="14"/>
  <c r="AK683" i="14"/>
  <c r="AC683" i="14"/>
  <c r="U683" i="14"/>
  <c r="M683" i="14"/>
  <c r="BH683" i="14"/>
  <c r="AZ683" i="14"/>
  <c r="AR683" i="14"/>
  <c r="AJ683" i="14"/>
  <c r="AB683" i="14"/>
  <c r="T683" i="14"/>
  <c r="BG683" i="14"/>
  <c r="AY683" i="14"/>
  <c r="AQ683" i="14"/>
  <c r="AI683" i="14"/>
  <c r="AA683" i="14"/>
  <c r="S683" i="14"/>
  <c r="BF683" i="14"/>
  <c r="AX683" i="14"/>
  <c r="AP683" i="14"/>
  <c r="AH683" i="14"/>
  <c r="Z683" i="14"/>
  <c r="R683" i="14"/>
  <c r="BE683" i="14"/>
  <c r="AW683" i="14"/>
  <c r="AO683" i="14"/>
  <c r="AG683" i="14"/>
  <c r="Y683" i="14"/>
  <c r="Q683" i="14"/>
  <c r="BL683" i="14"/>
  <c r="BD683" i="14"/>
  <c r="AV683" i="14"/>
  <c r="AN683" i="14"/>
  <c r="AF683" i="14"/>
  <c r="X683" i="14"/>
  <c r="P683" i="14"/>
  <c r="BK683" i="14"/>
  <c r="BC683" i="14"/>
  <c r="AU683" i="14"/>
  <c r="AM683" i="14"/>
  <c r="AE683" i="14"/>
  <c r="W683" i="14"/>
  <c r="O683" i="14"/>
  <c r="E83" i="11"/>
  <c r="F83" i="11" s="1"/>
  <c r="D84" i="11"/>
  <c r="G84" i="11" s="1"/>
  <c r="M313" i="2"/>
  <c r="N314" i="2"/>
  <c r="E315" i="2"/>
  <c r="F315" i="2" s="1"/>
  <c r="M71" i="2"/>
  <c r="O71" i="2" s="1"/>
  <c r="S71" i="2" s="1"/>
  <c r="L29" i="11" s="1"/>
  <c r="C73" i="2"/>
  <c r="D72" i="2"/>
  <c r="E72" i="2" s="1"/>
  <c r="H72" i="2"/>
  <c r="I72" i="2" s="1"/>
  <c r="F72" i="2"/>
  <c r="AC71" i="2"/>
  <c r="AA71" i="2"/>
  <c r="AB71" i="2" s="1"/>
  <c r="Z72" i="2"/>
  <c r="AE71" i="2"/>
  <c r="AF71" i="2" s="1"/>
  <c r="AH70" i="2"/>
  <c r="AI70" i="2" s="1"/>
  <c r="AK70" i="2" s="1"/>
  <c r="AO70" i="2" s="1"/>
  <c r="M28" i="11" s="1"/>
  <c r="X87" i="2"/>
  <c r="M354" i="2" l="1"/>
  <c r="L354" i="2"/>
  <c r="K354" i="2"/>
  <c r="K393" i="2"/>
  <c r="L393" i="2" s="1"/>
  <c r="K315" i="2"/>
  <c r="L315" i="2" s="1"/>
  <c r="J83" i="11"/>
  <c r="K83" i="11" s="1"/>
  <c r="H83" i="11"/>
  <c r="I83" i="11" s="1"/>
  <c r="O353" i="2"/>
  <c r="P353" i="2"/>
  <c r="N392" i="2"/>
  <c r="M392" i="2"/>
  <c r="F684" i="14"/>
  <c r="F159" i="14"/>
  <c r="I159" i="14" s="1"/>
  <c r="K159" i="14" s="1"/>
  <c r="HF420" i="14" s="1"/>
  <c r="H684" i="14"/>
  <c r="I158" i="14"/>
  <c r="K158" i="14" s="1"/>
  <c r="HQ419" i="14" s="1"/>
  <c r="I683" i="14"/>
  <c r="K683" i="14" s="1"/>
  <c r="L683" i="14" s="1"/>
  <c r="HD418" i="14"/>
  <c r="EI418" i="14"/>
  <c r="II418" i="14"/>
  <c r="BL418" i="14"/>
  <c r="FW418" i="14"/>
  <c r="DN418" i="14"/>
  <c r="IP418" i="14"/>
  <c r="DM418" i="14"/>
  <c r="FM418" i="14"/>
  <c r="DK418" i="14"/>
  <c r="HK418" i="14"/>
  <c r="HC418" i="14"/>
  <c r="J418" i="14"/>
  <c r="CU418" i="14"/>
  <c r="AK418" i="14"/>
  <c r="DJ418" i="14"/>
  <c r="EY418" i="14"/>
  <c r="HA418" i="14"/>
  <c r="EG418" i="14"/>
  <c r="IO418" i="14"/>
  <c r="AJ418" i="14"/>
  <c r="DI418" i="14"/>
  <c r="CM418" i="14"/>
  <c r="GZ418" i="14"/>
  <c r="H418" i="14"/>
  <c r="DF418" i="14"/>
  <c r="AF418" i="14"/>
  <c r="IE418" i="14"/>
  <c r="CL418" i="14"/>
  <c r="GY418" i="14"/>
  <c r="GM418" i="14"/>
  <c r="DE418" i="14"/>
  <c r="IT418" i="14"/>
  <c r="FS418" i="14"/>
  <c r="CK418" i="14"/>
  <c r="CA418" i="14"/>
  <c r="BN418" i="14"/>
  <c r="CI418" i="14"/>
  <c r="AG418" i="14"/>
  <c r="DG418" i="14"/>
  <c r="HG418" i="14"/>
  <c r="HF418" i="14"/>
  <c r="GK418" i="14"/>
  <c r="CP418" i="14"/>
  <c r="GG418" i="14"/>
  <c r="IG418" i="14"/>
  <c r="IK418" i="14"/>
  <c r="HI418" i="14"/>
  <c r="CE418" i="14"/>
  <c r="HE418" i="14"/>
  <c r="EE418" i="14"/>
  <c r="GI418" i="14"/>
  <c r="BE418" i="14"/>
  <c r="AT418" i="14"/>
  <c r="FB418" i="14"/>
  <c r="FU418" i="14"/>
  <c r="FY418" i="14"/>
  <c r="EW418" i="14"/>
  <c r="HB418" i="14"/>
  <c r="CG418" i="14"/>
  <c r="N418" i="14"/>
  <c r="BR418" i="14"/>
  <c r="HW418" i="14"/>
  <c r="AS418" i="14"/>
  <c r="CZ418" i="14"/>
  <c r="EK418" i="14"/>
  <c r="GO418" i="14"/>
  <c r="DT418" i="14"/>
  <c r="FE418" i="14"/>
  <c r="AP418" i="14"/>
  <c r="DL418" i="14"/>
  <c r="DH418" i="14"/>
  <c r="CN418" i="14"/>
  <c r="CJ418" i="14"/>
  <c r="CC418" i="14"/>
  <c r="L418" i="14"/>
  <c r="BP418" i="14"/>
  <c r="AQ418" i="14"/>
  <c r="BD418" i="14"/>
  <c r="FA418" i="14"/>
  <c r="S418" i="14"/>
  <c r="Q418" i="14"/>
  <c r="O418" i="14"/>
  <c r="U418" i="14"/>
  <c r="BW418" i="14"/>
  <c r="BU418" i="14"/>
  <c r="BS418" i="14"/>
  <c r="BY418" i="14"/>
  <c r="EA418" i="14"/>
  <c r="DY418" i="14"/>
  <c r="DW418" i="14"/>
  <c r="EC418" i="14"/>
  <c r="CS418" i="14"/>
  <c r="FH418" i="14"/>
  <c r="CQ418" i="14"/>
  <c r="DR418" i="14"/>
  <c r="HM418" i="14"/>
  <c r="IN418" i="14"/>
  <c r="IB418" i="14"/>
  <c r="FC418" i="14"/>
  <c r="DC418" i="14"/>
  <c r="DV418" i="14"/>
  <c r="BJ418" i="14"/>
  <c r="DD418" i="14"/>
  <c r="AC418" i="14"/>
  <c r="K418" i="14"/>
  <c r="I418" i="14"/>
  <c r="G418" i="14"/>
  <c r="M418" i="14"/>
  <c r="BO418" i="14"/>
  <c r="BM418" i="14"/>
  <c r="BK418" i="14"/>
  <c r="BQ418" i="14"/>
  <c r="FL418" i="14"/>
  <c r="IA418" i="14"/>
  <c r="HV418" i="14"/>
  <c r="HQ418" i="14"/>
  <c r="CO418" i="14"/>
  <c r="CR418" i="14"/>
  <c r="BH418" i="14"/>
  <c r="AE418" i="14"/>
  <c r="GD418" i="14"/>
  <c r="IS418" i="14"/>
  <c r="HR418" i="14"/>
  <c r="GC418" i="14"/>
  <c r="DB418" i="14"/>
  <c r="AY418" i="14"/>
  <c r="AW418" i="14"/>
  <c r="AU418" i="14"/>
  <c r="BA418" i="14"/>
  <c r="AA418" i="14"/>
  <c r="Y418" i="14"/>
  <c r="ER418" i="14"/>
  <c r="EP418" i="14"/>
  <c r="EN418" i="14"/>
  <c r="ET418" i="14"/>
  <c r="GV418" i="14"/>
  <c r="GT418" i="14"/>
  <c r="GR418" i="14"/>
  <c r="GX418" i="14"/>
  <c r="IZ418" i="14"/>
  <c r="IX418" i="14"/>
  <c r="IV418" i="14"/>
  <c r="JB418" i="14"/>
  <c r="IM418" i="14"/>
  <c r="BG418" i="14"/>
  <c r="CX418" i="14"/>
  <c r="AO418" i="14"/>
  <c r="IR418" i="14"/>
  <c r="FK418" i="14"/>
  <c r="FG418" i="14"/>
  <c r="FJ418" i="14"/>
  <c r="AH418" i="14"/>
  <c r="DU418" i="14"/>
  <c r="AN418" i="14"/>
  <c r="BC418" i="14"/>
  <c r="DQ418" i="14"/>
  <c r="IH418" i="14"/>
  <c r="IF418" i="14"/>
  <c r="IL418" i="14"/>
  <c r="HL418" i="14"/>
  <c r="HJ418" i="14"/>
  <c r="HH418" i="14"/>
  <c r="CF418" i="14"/>
  <c r="CD418" i="14"/>
  <c r="CB418" i="14"/>
  <c r="CH418" i="14"/>
  <c r="EJ418" i="14"/>
  <c r="EH418" i="14"/>
  <c r="EF418" i="14"/>
  <c r="EL418" i="14"/>
  <c r="GN418" i="14"/>
  <c r="GL418" i="14"/>
  <c r="GJ418" i="14"/>
  <c r="GP418" i="14"/>
  <c r="FP418" i="14"/>
  <c r="CY418" i="14"/>
  <c r="FF418" i="14"/>
  <c r="HU418" i="14"/>
  <c r="DP418" i="14"/>
  <c r="CV418" i="14"/>
  <c r="AM418" i="14"/>
  <c r="HZ418" i="14"/>
  <c r="AL418" i="14"/>
  <c r="DA418" i="14"/>
  <c r="DS418" i="14"/>
  <c r="AD418" i="14"/>
  <c r="BI418" i="14"/>
  <c r="GA418" i="14"/>
  <c r="FX418" i="14"/>
  <c r="FV418" i="14"/>
  <c r="FT418" i="14"/>
  <c r="FZ418" i="14"/>
  <c r="EZ418" i="14"/>
  <c r="EX418" i="14"/>
  <c r="EV418" i="14"/>
  <c r="T418" i="14"/>
  <c r="R418" i="14"/>
  <c r="P418" i="14"/>
  <c r="V418" i="14"/>
  <c r="BX418" i="14"/>
  <c r="BV418" i="14"/>
  <c r="BT418" i="14"/>
  <c r="BZ418" i="14"/>
  <c r="EB418" i="14"/>
  <c r="DZ418" i="14"/>
  <c r="DX418" i="14"/>
  <c r="ED418" i="14"/>
  <c r="IQ418" i="14"/>
  <c r="ID418" i="14"/>
  <c r="HY418" i="14"/>
  <c r="CW418" i="14"/>
  <c r="HO418" i="14"/>
  <c r="FO418" i="14"/>
  <c r="FR418" i="14"/>
  <c r="BF418" i="14"/>
  <c r="FI418" i="14"/>
  <c r="GB418" i="14"/>
  <c r="HP418" i="14"/>
  <c r="HT418" i="14"/>
  <c r="GE418" i="14"/>
  <c r="W418" i="14"/>
  <c r="AZ418" i="14"/>
  <c r="AX418" i="14"/>
  <c r="AV418" i="14"/>
  <c r="BB418" i="14"/>
  <c r="AB418" i="14"/>
  <c r="Z418" i="14"/>
  <c r="X418" i="14"/>
  <c r="EQ418" i="14"/>
  <c r="EO418" i="14"/>
  <c r="EM418" i="14"/>
  <c r="ES418" i="14"/>
  <c r="GU418" i="14"/>
  <c r="GS418" i="14"/>
  <c r="GQ418" i="14"/>
  <c r="GW418" i="14"/>
  <c r="IY418" i="14"/>
  <c r="IW418" i="14"/>
  <c r="IU418" i="14"/>
  <c r="JA418" i="14"/>
  <c r="FN418" i="14"/>
  <c r="IC418" i="14"/>
  <c r="FD418" i="14"/>
  <c r="HS418" i="14"/>
  <c r="HN418" i="14"/>
  <c r="CT418" i="14"/>
  <c r="FQ418" i="14"/>
  <c r="HX418" i="14"/>
  <c r="GF418" i="14"/>
  <c r="DO418" i="14"/>
  <c r="AI418" i="14"/>
  <c r="EU418" i="14"/>
  <c r="GH418" i="14"/>
  <c r="AR418" i="14"/>
  <c r="D161" i="14"/>
  <c r="C162" i="14"/>
  <c r="D686" i="14"/>
  <c r="C687" i="14"/>
  <c r="N685" i="14"/>
  <c r="A686" i="14"/>
  <c r="E685" i="14"/>
  <c r="F685" i="14" s="1"/>
  <c r="BJ684" i="14"/>
  <c r="BB684" i="14"/>
  <c r="AT684" i="14"/>
  <c r="AL684" i="14"/>
  <c r="AD684" i="14"/>
  <c r="V684" i="14"/>
  <c r="BI684" i="14"/>
  <c r="BA684" i="14"/>
  <c r="AS684" i="14"/>
  <c r="AK684" i="14"/>
  <c r="AC684" i="14"/>
  <c r="U684" i="14"/>
  <c r="M684" i="14"/>
  <c r="BH684" i="14"/>
  <c r="AZ684" i="14"/>
  <c r="AR684" i="14"/>
  <c r="AJ684" i="14"/>
  <c r="AB684" i="14"/>
  <c r="T684" i="14"/>
  <c r="BG684" i="14"/>
  <c r="AY684" i="14"/>
  <c r="AQ684" i="14"/>
  <c r="AI684" i="14"/>
  <c r="AA684" i="14"/>
  <c r="S684" i="14"/>
  <c r="BF684" i="14"/>
  <c r="AX684" i="14"/>
  <c r="AP684" i="14"/>
  <c r="AH684" i="14"/>
  <c r="Z684" i="14"/>
  <c r="R684" i="14"/>
  <c r="BE684" i="14"/>
  <c r="AW684" i="14"/>
  <c r="AO684" i="14"/>
  <c r="AG684" i="14"/>
  <c r="Y684" i="14"/>
  <c r="Q684" i="14"/>
  <c r="BL684" i="14"/>
  <c r="BD684" i="14"/>
  <c r="AV684" i="14"/>
  <c r="AN684" i="14"/>
  <c r="AF684" i="14"/>
  <c r="X684" i="14"/>
  <c r="P684" i="14"/>
  <c r="BK684" i="14"/>
  <c r="BC684" i="14"/>
  <c r="AU684" i="14"/>
  <c r="AM684" i="14"/>
  <c r="AE684" i="14"/>
  <c r="W684" i="14"/>
  <c r="O684" i="14"/>
  <c r="E160" i="14"/>
  <c r="H160" i="14" s="1"/>
  <c r="E84" i="11"/>
  <c r="F84" i="11" s="1"/>
  <c r="D85" i="11"/>
  <c r="G85" i="11" s="1"/>
  <c r="M314" i="2"/>
  <c r="N315" i="2"/>
  <c r="E316" i="2"/>
  <c r="F316" i="2" s="1"/>
  <c r="K72" i="2"/>
  <c r="M72" i="2" s="1"/>
  <c r="O72" i="2" s="1"/>
  <c r="S72" i="2" s="1"/>
  <c r="L30" i="11" s="1"/>
  <c r="AH71" i="2"/>
  <c r="AI71" i="2" s="1"/>
  <c r="AK71" i="2" s="1"/>
  <c r="AO71" i="2" s="1"/>
  <c r="M29" i="11" s="1"/>
  <c r="F73" i="2"/>
  <c r="C74" i="2"/>
  <c r="D73" i="2"/>
  <c r="E73" i="2" s="1"/>
  <c r="H73" i="2"/>
  <c r="I73" i="2" s="1"/>
  <c r="AC72" i="2"/>
  <c r="Z73" i="2"/>
  <c r="AA72" i="2"/>
  <c r="AB72" i="2" s="1"/>
  <c r="AE72" i="2"/>
  <c r="AF72" i="2" s="1"/>
  <c r="X88" i="2"/>
  <c r="M355" i="2" l="1"/>
  <c r="K316" i="2"/>
  <c r="L316" i="2" s="1"/>
  <c r="L355" i="2"/>
  <c r="K355" i="2"/>
  <c r="N355" i="2" s="1"/>
  <c r="K394" i="2"/>
  <c r="L394" i="2" s="1"/>
  <c r="N393" i="2"/>
  <c r="M393" i="2"/>
  <c r="J84" i="11"/>
  <c r="K84" i="11" s="1"/>
  <c r="H84" i="11"/>
  <c r="I84" i="11" s="1"/>
  <c r="N354" i="2"/>
  <c r="I684" i="14"/>
  <c r="K684" i="14" s="1"/>
  <c r="L684" i="14" s="1"/>
  <c r="IH419" i="14"/>
  <c r="EK419" i="14"/>
  <c r="L419" i="14"/>
  <c r="S419" i="14"/>
  <c r="ER419" i="14"/>
  <c r="FY419" i="14"/>
  <c r="X419" i="14"/>
  <c r="AY419" i="14"/>
  <c r="BN419" i="14"/>
  <c r="GL419" i="14"/>
  <c r="BO419" i="14"/>
  <c r="GM419" i="14"/>
  <c r="BP419" i="14"/>
  <c r="GN419" i="14"/>
  <c r="BY419" i="14"/>
  <c r="IK419" i="14"/>
  <c r="FB419" i="14"/>
  <c r="EE419" i="14"/>
  <c r="EF419" i="14"/>
  <c r="EG419" i="14"/>
  <c r="II419" i="14"/>
  <c r="BB419" i="14"/>
  <c r="EJ419" i="14"/>
  <c r="R419" i="14"/>
  <c r="EQ419" i="14"/>
  <c r="U419" i="14"/>
  <c r="CP419" i="14"/>
  <c r="Y419" i="14"/>
  <c r="AZ419" i="14"/>
  <c r="BV419" i="14"/>
  <c r="GT419" i="14"/>
  <c r="BW419" i="14"/>
  <c r="GU419" i="14"/>
  <c r="BX419" i="14"/>
  <c r="GV419" i="14"/>
  <c r="CG419" i="14"/>
  <c r="IS419" i="14"/>
  <c r="FR419" i="14"/>
  <c r="EM419" i="14"/>
  <c r="EN419" i="14"/>
  <c r="EO419" i="14"/>
  <c r="HN419" i="14"/>
  <c r="IX419" i="14"/>
  <c r="IY419" i="14"/>
  <c r="EB419" i="14"/>
  <c r="FA419" i="14"/>
  <c r="BZ419" i="14"/>
  <c r="G419" i="14"/>
  <c r="H419" i="14"/>
  <c r="I419" i="14"/>
  <c r="K419" i="14"/>
  <c r="FQ419" i="14"/>
  <c r="FV419" i="14"/>
  <c r="FX419" i="14"/>
  <c r="BA419" i="14"/>
  <c r="HM419" i="14"/>
  <c r="CI419" i="14"/>
  <c r="CJ419" i="14"/>
  <c r="CK419" i="14"/>
  <c r="CD419" i="14"/>
  <c r="HB419" i="14"/>
  <c r="CE419" i="14"/>
  <c r="HC419" i="14"/>
  <c r="CF419" i="14"/>
  <c r="HD419" i="14"/>
  <c r="CO419" i="14"/>
  <c r="N419" i="14"/>
  <c r="FZ419" i="14"/>
  <c r="EU419" i="14"/>
  <c r="EV419" i="14"/>
  <c r="EW419" i="14"/>
  <c r="DK419" i="14"/>
  <c r="IJ419" i="14"/>
  <c r="HG419" i="14"/>
  <c r="HH419" i="14"/>
  <c r="HI419" i="14"/>
  <c r="DL419" i="14"/>
  <c r="DZ419" i="14"/>
  <c r="IZ419" i="14"/>
  <c r="DJ419" i="14"/>
  <c r="EA419" i="14"/>
  <c r="J419" i="14"/>
  <c r="EI419" i="14"/>
  <c r="CH419" i="14"/>
  <c r="O419" i="14"/>
  <c r="P419" i="14"/>
  <c r="Q419" i="14"/>
  <c r="EH419" i="14"/>
  <c r="M419" i="14"/>
  <c r="EP419" i="14"/>
  <c r="T419" i="14"/>
  <c r="W419" i="14"/>
  <c r="AX419" i="14"/>
  <c r="FW419" i="14"/>
  <c r="EL419" i="14"/>
  <c r="HG420" i="14"/>
  <c r="CM420" i="14"/>
  <c r="AH419" i="14"/>
  <c r="CT419" i="14"/>
  <c r="FF419" i="14"/>
  <c r="HR419" i="14"/>
  <c r="AI419" i="14"/>
  <c r="CU419" i="14"/>
  <c r="FG419" i="14"/>
  <c r="HS419" i="14"/>
  <c r="AJ419" i="14"/>
  <c r="CV419" i="14"/>
  <c r="FH419" i="14"/>
  <c r="HT419" i="14"/>
  <c r="AK419" i="14"/>
  <c r="DM419" i="14"/>
  <c r="GW419" i="14"/>
  <c r="AD419" i="14"/>
  <c r="DN419" i="14"/>
  <c r="GX419" i="14"/>
  <c r="BS419" i="14"/>
  <c r="GQ419" i="14"/>
  <c r="BT419" i="14"/>
  <c r="GR419" i="14"/>
  <c r="BU419" i="14"/>
  <c r="GS419" i="14"/>
  <c r="HK420" i="14"/>
  <c r="AP419" i="14"/>
  <c r="DB419" i="14"/>
  <c r="FN419" i="14"/>
  <c r="HZ419" i="14"/>
  <c r="AQ419" i="14"/>
  <c r="DC419" i="14"/>
  <c r="FO419" i="14"/>
  <c r="IA419" i="14"/>
  <c r="AR419" i="14"/>
  <c r="DD419" i="14"/>
  <c r="FP419" i="14"/>
  <c r="IB419" i="14"/>
  <c r="AS419" i="14"/>
  <c r="DU419" i="14"/>
  <c r="HE419" i="14"/>
  <c r="AT419" i="14"/>
  <c r="DV419" i="14"/>
  <c r="HF419" i="14"/>
  <c r="CA419" i="14"/>
  <c r="GY419" i="14"/>
  <c r="CB419" i="14"/>
  <c r="GZ419" i="14"/>
  <c r="CC419" i="14"/>
  <c r="HA419" i="14"/>
  <c r="CI420" i="14"/>
  <c r="CN420" i="14"/>
  <c r="BF419" i="14"/>
  <c r="DR419" i="14"/>
  <c r="GD419" i="14"/>
  <c r="IP419" i="14"/>
  <c r="BG419" i="14"/>
  <c r="DS419" i="14"/>
  <c r="GE419" i="14"/>
  <c r="IQ419" i="14"/>
  <c r="BH419" i="14"/>
  <c r="DT419" i="14"/>
  <c r="GF419" i="14"/>
  <c r="IR419" i="14"/>
  <c r="BI419" i="14"/>
  <c r="ES419" i="14"/>
  <c r="IC419" i="14"/>
  <c r="BJ419" i="14"/>
  <c r="ET419" i="14"/>
  <c r="IT419" i="14"/>
  <c r="DO419" i="14"/>
  <c r="IM419" i="14"/>
  <c r="DP419" i="14"/>
  <c r="IN419" i="14"/>
  <c r="DQ419" i="14"/>
  <c r="IO419" i="14"/>
  <c r="CJ420" i="14"/>
  <c r="Z419" i="14"/>
  <c r="CL419" i="14"/>
  <c r="EX419" i="14"/>
  <c r="HJ419" i="14"/>
  <c r="AA419" i="14"/>
  <c r="CM419" i="14"/>
  <c r="EY419" i="14"/>
  <c r="HK419" i="14"/>
  <c r="AB419" i="14"/>
  <c r="CN419" i="14"/>
  <c r="EZ419" i="14"/>
  <c r="HL419" i="14"/>
  <c r="AC419" i="14"/>
  <c r="DE419" i="14"/>
  <c r="GG419" i="14"/>
  <c r="V419" i="14"/>
  <c r="DF419" i="14"/>
  <c r="GH419" i="14"/>
  <c r="BC419" i="14"/>
  <c r="GA419" i="14"/>
  <c r="BD419" i="14"/>
  <c r="GB419" i="14"/>
  <c r="BE419" i="14"/>
  <c r="GC419" i="14"/>
  <c r="HI420" i="14"/>
  <c r="HM420" i="14"/>
  <c r="ID419" i="14"/>
  <c r="AM419" i="14"/>
  <c r="CY419" i="14"/>
  <c r="FK419" i="14"/>
  <c r="HW419" i="14"/>
  <c r="AN419" i="14"/>
  <c r="CZ419" i="14"/>
  <c r="FL419" i="14"/>
  <c r="HX419" i="14"/>
  <c r="AO419" i="14"/>
  <c r="DA419" i="14"/>
  <c r="FM419" i="14"/>
  <c r="HY419" i="14"/>
  <c r="CL420" i="14"/>
  <c r="CP420" i="14"/>
  <c r="IL419" i="14"/>
  <c r="AU419" i="14"/>
  <c r="DG419" i="14"/>
  <c r="FS419" i="14"/>
  <c r="IE419" i="14"/>
  <c r="AV419" i="14"/>
  <c r="DH419" i="14"/>
  <c r="FT419" i="14"/>
  <c r="IF419" i="14"/>
  <c r="AW419" i="14"/>
  <c r="DI419" i="14"/>
  <c r="FU419" i="14"/>
  <c r="IG419" i="14"/>
  <c r="EU420" i="14"/>
  <c r="EY420" i="14"/>
  <c r="BQ419" i="14"/>
  <c r="EC419" i="14"/>
  <c r="GO419" i="14"/>
  <c r="JA419" i="14"/>
  <c r="BR419" i="14"/>
  <c r="ED419" i="14"/>
  <c r="GP419" i="14"/>
  <c r="JB419" i="14"/>
  <c r="BK419" i="14"/>
  <c r="DW419" i="14"/>
  <c r="GI419" i="14"/>
  <c r="IU419" i="14"/>
  <c r="BL419" i="14"/>
  <c r="DX419" i="14"/>
  <c r="GJ419" i="14"/>
  <c r="IV419" i="14"/>
  <c r="BM419" i="14"/>
  <c r="DY419" i="14"/>
  <c r="GK419" i="14"/>
  <c r="IW419" i="14"/>
  <c r="CK420" i="14"/>
  <c r="CO420" i="14"/>
  <c r="EW420" i="14"/>
  <c r="FA420" i="14"/>
  <c r="CW419" i="14"/>
  <c r="FI419" i="14"/>
  <c r="HU419" i="14"/>
  <c r="AL419" i="14"/>
  <c r="CX419" i="14"/>
  <c r="FJ419" i="14"/>
  <c r="HV419" i="14"/>
  <c r="AE419" i="14"/>
  <c r="CQ419" i="14"/>
  <c r="FC419" i="14"/>
  <c r="HO419" i="14"/>
  <c r="AF419" i="14"/>
  <c r="CR419" i="14"/>
  <c r="FD419" i="14"/>
  <c r="HP419" i="14"/>
  <c r="AG419" i="14"/>
  <c r="CS419" i="14"/>
  <c r="FE419" i="14"/>
  <c r="EV420" i="14"/>
  <c r="EX420" i="14"/>
  <c r="EZ420" i="14"/>
  <c r="FB420" i="14"/>
  <c r="HH420" i="14"/>
  <c r="HJ420" i="14"/>
  <c r="HL420" i="14"/>
  <c r="HN420" i="14"/>
  <c r="W420" i="14"/>
  <c r="Y420" i="14"/>
  <c r="AA420" i="14"/>
  <c r="AC420" i="14"/>
  <c r="X420" i="14"/>
  <c r="Z420" i="14"/>
  <c r="AB420" i="14"/>
  <c r="AD420" i="14"/>
  <c r="AE420" i="14"/>
  <c r="CQ420" i="14"/>
  <c r="FC420" i="14"/>
  <c r="HO420" i="14"/>
  <c r="AF420" i="14"/>
  <c r="CR420" i="14"/>
  <c r="FD420" i="14"/>
  <c r="HP420" i="14"/>
  <c r="AG420" i="14"/>
  <c r="CS420" i="14"/>
  <c r="FE420" i="14"/>
  <c r="HQ420" i="14"/>
  <c r="AH420" i="14"/>
  <c r="CT420" i="14"/>
  <c r="FF420" i="14"/>
  <c r="HR420" i="14"/>
  <c r="AI420" i="14"/>
  <c r="CU420" i="14"/>
  <c r="FG420" i="14"/>
  <c r="HS420" i="14"/>
  <c r="AJ420" i="14"/>
  <c r="CV420" i="14"/>
  <c r="FH420" i="14"/>
  <c r="HT420" i="14"/>
  <c r="AK420" i="14"/>
  <c r="CW420" i="14"/>
  <c r="FI420" i="14"/>
  <c r="HU420" i="14"/>
  <c r="AL420" i="14"/>
  <c r="CX420" i="14"/>
  <c r="FJ420" i="14"/>
  <c r="HV420" i="14"/>
  <c r="AM420" i="14"/>
  <c r="CY420" i="14"/>
  <c r="FK420" i="14"/>
  <c r="HW420" i="14"/>
  <c r="AN420" i="14"/>
  <c r="CZ420" i="14"/>
  <c r="FL420" i="14"/>
  <c r="HX420" i="14"/>
  <c r="AO420" i="14"/>
  <c r="DA420" i="14"/>
  <c r="FM420" i="14"/>
  <c r="HY420" i="14"/>
  <c r="AP420" i="14"/>
  <c r="DB420" i="14"/>
  <c r="FN420" i="14"/>
  <c r="HZ420" i="14"/>
  <c r="AQ420" i="14"/>
  <c r="DC420" i="14"/>
  <c r="FO420" i="14"/>
  <c r="IA420" i="14"/>
  <c r="AR420" i="14"/>
  <c r="DD420" i="14"/>
  <c r="FP420" i="14"/>
  <c r="IB420" i="14"/>
  <c r="AS420" i="14"/>
  <c r="DE420" i="14"/>
  <c r="FQ420" i="14"/>
  <c r="IC420" i="14"/>
  <c r="AT420" i="14"/>
  <c r="DF420" i="14"/>
  <c r="FR420" i="14"/>
  <c r="ID420" i="14"/>
  <c r="AU420" i="14"/>
  <c r="DG420" i="14"/>
  <c r="FS420" i="14"/>
  <c r="IE420" i="14"/>
  <c r="AV420" i="14"/>
  <c r="DH420" i="14"/>
  <c r="FT420" i="14"/>
  <c r="IF420" i="14"/>
  <c r="AW420" i="14"/>
  <c r="DI420" i="14"/>
  <c r="FU420" i="14"/>
  <c r="IG420" i="14"/>
  <c r="AX420" i="14"/>
  <c r="DJ420" i="14"/>
  <c r="FV420" i="14"/>
  <c r="IH420" i="14"/>
  <c r="AY420" i="14"/>
  <c r="DK420" i="14"/>
  <c r="FW420" i="14"/>
  <c r="II420" i="14"/>
  <c r="AZ420" i="14"/>
  <c r="DL420" i="14"/>
  <c r="FX420" i="14"/>
  <c r="IJ420" i="14"/>
  <c r="BA420" i="14"/>
  <c r="DM420" i="14"/>
  <c r="FY420" i="14"/>
  <c r="IK420" i="14"/>
  <c r="BB420" i="14"/>
  <c r="DN420" i="14"/>
  <c r="FZ420" i="14"/>
  <c r="IL420" i="14"/>
  <c r="BC420" i="14"/>
  <c r="DO420" i="14"/>
  <c r="GA420" i="14"/>
  <c r="IM420" i="14"/>
  <c r="BD420" i="14"/>
  <c r="DP420" i="14"/>
  <c r="GB420" i="14"/>
  <c r="IN420" i="14"/>
  <c r="BE420" i="14"/>
  <c r="DQ420" i="14"/>
  <c r="GC420" i="14"/>
  <c r="IO420" i="14"/>
  <c r="BF420" i="14"/>
  <c r="DR420" i="14"/>
  <c r="GD420" i="14"/>
  <c r="IP420" i="14"/>
  <c r="BG420" i="14"/>
  <c r="DS420" i="14"/>
  <c r="GE420" i="14"/>
  <c r="IQ420" i="14"/>
  <c r="BH420" i="14"/>
  <c r="DT420" i="14"/>
  <c r="GF420" i="14"/>
  <c r="IR420" i="14"/>
  <c r="BI420" i="14"/>
  <c r="DU420" i="14"/>
  <c r="GG420" i="14"/>
  <c r="IS420" i="14"/>
  <c r="BJ420" i="14"/>
  <c r="DV420" i="14"/>
  <c r="GH420" i="14"/>
  <c r="IT420" i="14"/>
  <c r="BK420" i="14"/>
  <c r="DW420" i="14"/>
  <c r="GI420" i="14"/>
  <c r="IU420" i="14"/>
  <c r="BL420" i="14"/>
  <c r="DX420" i="14"/>
  <c r="GJ420" i="14"/>
  <c r="IV420" i="14"/>
  <c r="BM420" i="14"/>
  <c r="DY420" i="14"/>
  <c r="GK420" i="14"/>
  <c r="IW420" i="14"/>
  <c r="BN420" i="14"/>
  <c r="DZ420" i="14"/>
  <c r="GL420" i="14"/>
  <c r="IX420" i="14"/>
  <c r="BO420" i="14"/>
  <c r="EA420" i="14"/>
  <c r="GM420" i="14"/>
  <c r="IY420" i="14"/>
  <c r="BP420" i="14"/>
  <c r="EB420" i="14"/>
  <c r="GN420" i="14"/>
  <c r="IZ420" i="14"/>
  <c r="BQ420" i="14"/>
  <c r="EC420" i="14"/>
  <c r="GO420" i="14"/>
  <c r="JA420" i="14"/>
  <c r="BR420" i="14"/>
  <c r="ED420" i="14"/>
  <c r="GP420" i="14"/>
  <c r="JB420" i="14"/>
  <c r="G420" i="14"/>
  <c r="BS420" i="14"/>
  <c r="EE420" i="14"/>
  <c r="GQ420" i="14"/>
  <c r="H420" i="14"/>
  <c r="BT420" i="14"/>
  <c r="EF420" i="14"/>
  <c r="GR420" i="14"/>
  <c r="I420" i="14"/>
  <c r="BU420" i="14"/>
  <c r="EG420" i="14"/>
  <c r="GS420" i="14"/>
  <c r="J420" i="14"/>
  <c r="BV420" i="14"/>
  <c r="EH420" i="14"/>
  <c r="GT420" i="14"/>
  <c r="K420" i="14"/>
  <c r="BW420" i="14"/>
  <c r="EI420" i="14"/>
  <c r="GU420" i="14"/>
  <c r="L420" i="14"/>
  <c r="BX420" i="14"/>
  <c r="EJ420" i="14"/>
  <c r="GV420" i="14"/>
  <c r="M420" i="14"/>
  <c r="BY420" i="14"/>
  <c r="EK420" i="14"/>
  <c r="GW420" i="14"/>
  <c r="N420" i="14"/>
  <c r="BZ420" i="14"/>
  <c r="EL420" i="14"/>
  <c r="GX420" i="14"/>
  <c r="O420" i="14"/>
  <c r="CA420" i="14"/>
  <c r="EM420" i="14"/>
  <c r="GY420" i="14"/>
  <c r="P420" i="14"/>
  <c r="CB420" i="14"/>
  <c r="EN420" i="14"/>
  <c r="GZ420" i="14"/>
  <c r="Q420" i="14"/>
  <c r="CC420" i="14"/>
  <c r="EO420" i="14"/>
  <c r="HA420" i="14"/>
  <c r="R420" i="14"/>
  <c r="CD420" i="14"/>
  <c r="EP420" i="14"/>
  <c r="HB420" i="14"/>
  <c r="S420" i="14"/>
  <c r="CE420" i="14"/>
  <c r="EQ420" i="14"/>
  <c r="HC420" i="14"/>
  <c r="T420" i="14"/>
  <c r="CF420" i="14"/>
  <c r="ER420" i="14"/>
  <c r="HD420" i="14"/>
  <c r="U420" i="14"/>
  <c r="CG420" i="14"/>
  <c r="ES420" i="14"/>
  <c r="HE420" i="14"/>
  <c r="V420" i="14"/>
  <c r="CH420" i="14"/>
  <c r="ET420" i="14"/>
  <c r="H685" i="14"/>
  <c r="G685" i="14"/>
  <c r="G160" i="14"/>
  <c r="N686" i="14"/>
  <c r="A687" i="14"/>
  <c r="BJ685" i="14"/>
  <c r="BB685" i="14"/>
  <c r="AT685" i="14"/>
  <c r="AL685" i="14"/>
  <c r="AD685" i="14"/>
  <c r="V685" i="14"/>
  <c r="BI685" i="14"/>
  <c r="BA685" i="14"/>
  <c r="AS685" i="14"/>
  <c r="AK685" i="14"/>
  <c r="AC685" i="14"/>
  <c r="U685" i="14"/>
  <c r="M685" i="14"/>
  <c r="BH685" i="14"/>
  <c r="AZ685" i="14"/>
  <c r="AR685" i="14"/>
  <c r="AJ685" i="14"/>
  <c r="AB685" i="14"/>
  <c r="T685" i="14"/>
  <c r="BG685" i="14"/>
  <c r="AY685" i="14"/>
  <c r="AQ685" i="14"/>
  <c r="AI685" i="14"/>
  <c r="AA685" i="14"/>
  <c r="S685" i="14"/>
  <c r="BF685" i="14"/>
  <c r="AX685" i="14"/>
  <c r="AP685" i="14"/>
  <c r="AH685" i="14"/>
  <c r="Z685" i="14"/>
  <c r="R685" i="14"/>
  <c r="BE685" i="14"/>
  <c r="AW685" i="14"/>
  <c r="AO685" i="14"/>
  <c r="AG685" i="14"/>
  <c r="Y685" i="14"/>
  <c r="Q685" i="14"/>
  <c r="BL685" i="14"/>
  <c r="BD685" i="14"/>
  <c r="AV685" i="14"/>
  <c r="AN685" i="14"/>
  <c r="AF685" i="14"/>
  <c r="X685" i="14"/>
  <c r="P685" i="14"/>
  <c r="BK685" i="14"/>
  <c r="BC685" i="14"/>
  <c r="AU685" i="14"/>
  <c r="AM685" i="14"/>
  <c r="AE685" i="14"/>
  <c r="W685" i="14"/>
  <c r="O685" i="14"/>
  <c r="D687" i="14"/>
  <c r="C688" i="14"/>
  <c r="E686" i="14"/>
  <c r="H686" i="14" s="1"/>
  <c r="F160" i="14"/>
  <c r="C163" i="14"/>
  <c r="D162" i="14"/>
  <c r="E161" i="14"/>
  <c r="H161" i="14" s="1"/>
  <c r="E85" i="11"/>
  <c r="F85" i="11" s="1"/>
  <c r="D86" i="11"/>
  <c r="G86" i="11" s="1"/>
  <c r="M315" i="2"/>
  <c r="N316" i="2"/>
  <c r="E317" i="2"/>
  <c r="F317" i="2" s="1"/>
  <c r="K73" i="2"/>
  <c r="M73" i="2" s="1"/>
  <c r="O73" i="2" s="1"/>
  <c r="S73" i="2" s="1"/>
  <c r="L31" i="11" s="1"/>
  <c r="AH72" i="2"/>
  <c r="AI72" i="2" s="1"/>
  <c r="AK72" i="2" s="1"/>
  <c r="AO72" i="2" s="1"/>
  <c r="M30" i="11" s="1"/>
  <c r="F74" i="2"/>
  <c r="H74" i="2"/>
  <c r="I74" i="2" s="1"/>
  <c r="C77" i="2"/>
  <c r="D74" i="2"/>
  <c r="E74" i="2" s="1"/>
  <c r="AC73" i="2"/>
  <c r="AA73" i="2"/>
  <c r="AB73" i="2" s="1"/>
  <c r="Z74" i="2"/>
  <c r="AE73" i="2"/>
  <c r="AF73" i="2" s="1"/>
  <c r="X89" i="2"/>
  <c r="M356" i="2" l="1"/>
  <c r="K317" i="2"/>
  <c r="L317" i="2" s="1"/>
  <c r="K395" i="2"/>
  <c r="L395" i="2" s="1"/>
  <c r="K356" i="2"/>
  <c r="N356" i="2" s="1"/>
  <c r="L356" i="2"/>
  <c r="M394" i="2"/>
  <c r="N394" i="2"/>
  <c r="P355" i="2"/>
  <c r="O355" i="2"/>
  <c r="P354" i="2"/>
  <c r="O354" i="2"/>
  <c r="J85" i="11"/>
  <c r="K85" i="11" s="1"/>
  <c r="H85" i="11"/>
  <c r="I85" i="11" s="1"/>
  <c r="F161" i="14"/>
  <c r="G161" i="14"/>
  <c r="I160" i="14"/>
  <c r="K160" i="14" s="1"/>
  <c r="II421" i="14" s="1"/>
  <c r="I685" i="14"/>
  <c r="K685" i="14" s="1"/>
  <c r="L685" i="14" s="1"/>
  <c r="G686" i="14"/>
  <c r="G162" i="14"/>
  <c r="E162" i="14"/>
  <c r="H162" i="14" s="1"/>
  <c r="E687" i="14"/>
  <c r="G687" i="14" s="1"/>
  <c r="D163" i="14"/>
  <c r="C164" i="14"/>
  <c r="F686" i="14"/>
  <c r="N687" i="14"/>
  <c r="A688" i="14"/>
  <c r="BJ686" i="14"/>
  <c r="BB686" i="14"/>
  <c r="AT686" i="14"/>
  <c r="AL686" i="14"/>
  <c r="AD686" i="14"/>
  <c r="V686" i="14"/>
  <c r="BI686" i="14"/>
  <c r="BA686" i="14"/>
  <c r="AS686" i="14"/>
  <c r="AK686" i="14"/>
  <c r="AC686" i="14"/>
  <c r="U686" i="14"/>
  <c r="M686" i="14"/>
  <c r="BH686" i="14"/>
  <c r="AZ686" i="14"/>
  <c r="AR686" i="14"/>
  <c r="AJ686" i="14"/>
  <c r="AB686" i="14"/>
  <c r="T686" i="14"/>
  <c r="BG686" i="14"/>
  <c r="AY686" i="14"/>
  <c r="AQ686" i="14"/>
  <c r="AI686" i="14"/>
  <c r="AA686" i="14"/>
  <c r="S686" i="14"/>
  <c r="BF686" i="14"/>
  <c r="AX686" i="14"/>
  <c r="AP686" i="14"/>
  <c r="AH686" i="14"/>
  <c r="Z686" i="14"/>
  <c r="R686" i="14"/>
  <c r="BE686" i="14"/>
  <c r="AW686" i="14"/>
  <c r="AO686" i="14"/>
  <c r="AG686" i="14"/>
  <c r="Y686" i="14"/>
  <c r="Q686" i="14"/>
  <c r="BL686" i="14"/>
  <c r="BD686" i="14"/>
  <c r="AV686" i="14"/>
  <c r="AN686" i="14"/>
  <c r="AF686" i="14"/>
  <c r="X686" i="14"/>
  <c r="P686" i="14"/>
  <c r="BK686" i="14"/>
  <c r="BC686" i="14"/>
  <c r="AU686" i="14"/>
  <c r="AM686" i="14"/>
  <c r="AE686" i="14"/>
  <c r="W686" i="14"/>
  <c r="O686" i="14"/>
  <c r="D688" i="14"/>
  <c r="C689" i="14"/>
  <c r="D689" i="14" s="1"/>
  <c r="E86" i="11"/>
  <c r="F86" i="11" s="1"/>
  <c r="D87" i="11"/>
  <c r="G87" i="11" s="1"/>
  <c r="M316" i="2"/>
  <c r="N317" i="2"/>
  <c r="E318" i="2"/>
  <c r="F318" i="2" s="1"/>
  <c r="AH73" i="2"/>
  <c r="AI73" i="2" s="1"/>
  <c r="AK73" i="2" s="1"/>
  <c r="AO73" i="2" s="1"/>
  <c r="M31" i="11" s="1"/>
  <c r="K74" i="2"/>
  <c r="M74" i="2" s="1"/>
  <c r="O74" i="2" s="1"/>
  <c r="S74" i="2" s="1"/>
  <c r="L32" i="11" s="1"/>
  <c r="C78" i="2"/>
  <c r="F77" i="2"/>
  <c r="D77" i="2"/>
  <c r="E77" i="2" s="1"/>
  <c r="H77" i="2"/>
  <c r="I77" i="2" s="1"/>
  <c r="AC74" i="2"/>
  <c r="AA74" i="2"/>
  <c r="AB74" i="2" s="1"/>
  <c r="Z77" i="2"/>
  <c r="AE74" i="2"/>
  <c r="AF74" i="2" s="1"/>
  <c r="X90" i="2"/>
  <c r="J86" i="11" l="1"/>
  <c r="K86" i="11" s="1"/>
  <c r="H86" i="11"/>
  <c r="I86" i="11" s="1"/>
  <c r="M357" i="2"/>
  <c r="L357" i="2"/>
  <c r="K318" i="2"/>
  <c r="L318" i="2" s="1"/>
  <c r="K396" i="2"/>
  <c r="L396" i="2" s="1"/>
  <c r="K357" i="2"/>
  <c r="N357" i="2" s="1"/>
  <c r="F162" i="14"/>
  <c r="I162" i="14" s="1"/>
  <c r="K162" i="14" s="1"/>
  <c r="II423" i="14" s="1"/>
  <c r="O356" i="2"/>
  <c r="P356" i="2"/>
  <c r="M395" i="2"/>
  <c r="N395" i="2"/>
  <c r="I686" i="14"/>
  <c r="K686" i="14" s="1"/>
  <c r="L686" i="14" s="1"/>
  <c r="EK421" i="14"/>
  <c r="AF421" i="14"/>
  <c r="BX421" i="14"/>
  <c r="AT421" i="14"/>
  <c r="AH421" i="14"/>
  <c r="FP421" i="14"/>
  <c r="BZ421" i="14"/>
  <c r="FF421" i="14"/>
  <c r="HT421" i="14"/>
  <c r="FR421" i="14"/>
  <c r="HR421" i="14"/>
  <c r="IB421" i="14"/>
  <c r="HV421" i="14"/>
  <c r="CW421" i="14"/>
  <c r="ID421" i="14"/>
  <c r="L421" i="14"/>
  <c r="FI421" i="14"/>
  <c r="FD421" i="14"/>
  <c r="I161" i="14"/>
  <c r="K161" i="14" s="1"/>
  <c r="ET422" i="14" s="1"/>
  <c r="AR421" i="14"/>
  <c r="N421" i="14"/>
  <c r="HP421" i="14"/>
  <c r="DD421" i="14"/>
  <c r="AK421" i="14"/>
  <c r="GW421" i="14"/>
  <c r="DF421" i="14"/>
  <c r="CQ421" i="14"/>
  <c r="CS421" i="14"/>
  <c r="CU421" i="14"/>
  <c r="EJ421" i="14"/>
  <c r="AS421" i="14"/>
  <c r="HU421" i="14"/>
  <c r="EL421" i="14"/>
  <c r="FC421" i="14"/>
  <c r="FE421" i="14"/>
  <c r="FG421" i="14"/>
  <c r="FH421" i="14"/>
  <c r="BY421" i="14"/>
  <c r="IC421" i="14"/>
  <c r="FJ421" i="14"/>
  <c r="HO421" i="14"/>
  <c r="HQ421" i="14"/>
  <c r="HS421" i="14"/>
  <c r="AJ421" i="14"/>
  <c r="GV421" i="14"/>
  <c r="DE421" i="14"/>
  <c r="AL421" i="14"/>
  <c r="GX421" i="14"/>
  <c r="CR421" i="14"/>
  <c r="CT421" i="14"/>
  <c r="CV421" i="14"/>
  <c r="M421" i="14"/>
  <c r="FQ421" i="14"/>
  <c r="CX421" i="14"/>
  <c r="AE421" i="14"/>
  <c r="AG421" i="14"/>
  <c r="AI421" i="14"/>
  <c r="BH421" i="14"/>
  <c r="DT421" i="14"/>
  <c r="GF421" i="14"/>
  <c r="IR421" i="14"/>
  <c r="BI421" i="14"/>
  <c r="DU421" i="14"/>
  <c r="GG421" i="14"/>
  <c r="IS421" i="14"/>
  <c r="BJ421" i="14"/>
  <c r="DV421" i="14"/>
  <c r="GH421" i="14"/>
  <c r="IT421" i="14"/>
  <c r="BC421" i="14"/>
  <c r="DO421" i="14"/>
  <c r="GA421" i="14"/>
  <c r="IM421" i="14"/>
  <c r="BD421" i="14"/>
  <c r="DP421" i="14"/>
  <c r="GB421" i="14"/>
  <c r="IN421" i="14"/>
  <c r="BE421" i="14"/>
  <c r="DQ421" i="14"/>
  <c r="GC421" i="14"/>
  <c r="IO421" i="14"/>
  <c r="BF421" i="14"/>
  <c r="DR421" i="14"/>
  <c r="GD421" i="14"/>
  <c r="IP421" i="14"/>
  <c r="BG421" i="14"/>
  <c r="DS421" i="14"/>
  <c r="GE421" i="14"/>
  <c r="IQ421" i="14"/>
  <c r="BP421" i="14"/>
  <c r="EB421" i="14"/>
  <c r="GN421" i="14"/>
  <c r="IZ421" i="14"/>
  <c r="BQ421" i="14"/>
  <c r="EC421" i="14"/>
  <c r="GO421" i="14"/>
  <c r="JA421" i="14"/>
  <c r="BR421" i="14"/>
  <c r="ED421" i="14"/>
  <c r="GP421" i="14"/>
  <c r="JB421" i="14"/>
  <c r="BK421" i="14"/>
  <c r="DW421" i="14"/>
  <c r="GI421" i="14"/>
  <c r="IU421" i="14"/>
  <c r="BL421" i="14"/>
  <c r="DX421" i="14"/>
  <c r="GJ421" i="14"/>
  <c r="IV421" i="14"/>
  <c r="BM421" i="14"/>
  <c r="DY421" i="14"/>
  <c r="GK421" i="14"/>
  <c r="IW421" i="14"/>
  <c r="BN421" i="14"/>
  <c r="DZ421" i="14"/>
  <c r="GL421" i="14"/>
  <c r="IX421" i="14"/>
  <c r="BO421" i="14"/>
  <c r="EA421" i="14"/>
  <c r="GM421" i="14"/>
  <c r="IY421" i="14"/>
  <c r="F687" i="14"/>
  <c r="G421" i="14"/>
  <c r="BS421" i="14"/>
  <c r="EE421" i="14"/>
  <c r="GQ421" i="14"/>
  <c r="H421" i="14"/>
  <c r="BT421" i="14"/>
  <c r="EF421" i="14"/>
  <c r="GR421" i="14"/>
  <c r="I421" i="14"/>
  <c r="BU421" i="14"/>
  <c r="EG421" i="14"/>
  <c r="GS421" i="14"/>
  <c r="J421" i="14"/>
  <c r="BV421" i="14"/>
  <c r="EH421" i="14"/>
  <c r="GT421" i="14"/>
  <c r="K421" i="14"/>
  <c r="BW421" i="14"/>
  <c r="EI421" i="14"/>
  <c r="GU421" i="14"/>
  <c r="H687" i="14"/>
  <c r="T421" i="14"/>
  <c r="CF421" i="14"/>
  <c r="ER421" i="14"/>
  <c r="HD421" i="14"/>
  <c r="U421" i="14"/>
  <c r="CG421" i="14"/>
  <c r="ES421" i="14"/>
  <c r="HE421" i="14"/>
  <c r="V421" i="14"/>
  <c r="CH421" i="14"/>
  <c r="ET421" i="14"/>
  <c r="HF421" i="14"/>
  <c r="O421" i="14"/>
  <c r="CA421" i="14"/>
  <c r="EM421" i="14"/>
  <c r="GY421" i="14"/>
  <c r="P421" i="14"/>
  <c r="CB421" i="14"/>
  <c r="EN421" i="14"/>
  <c r="GZ421" i="14"/>
  <c r="Q421" i="14"/>
  <c r="CC421" i="14"/>
  <c r="EO421" i="14"/>
  <c r="HA421" i="14"/>
  <c r="R421" i="14"/>
  <c r="CD421" i="14"/>
  <c r="EP421" i="14"/>
  <c r="HB421" i="14"/>
  <c r="S421" i="14"/>
  <c r="CE421" i="14"/>
  <c r="EQ421" i="14"/>
  <c r="HC421" i="14"/>
  <c r="AB421" i="14"/>
  <c r="CN421" i="14"/>
  <c r="EZ421" i="14"/>
  <c r="HL421" i="14"/>
  <c r="AC421" i="14"/>
  <c r="CO421" i="14"/>
  <c r="FA421" i="14"/>
  <c r="HM421" i="14"/>
  <c r="AD421" i="14"/>
  <c r="CP421" i="14"/>
  <c r="FB421" i="14"/>
  <c r="HN421" i="14"/>
  <c r="W421" i="14"/>
  <c r="CI421" i="14"/>
  <c r="EU421" i="14"/>
  <c r="HG421" i="14"/>
  <c r="X421" i="14"/>
  <c r="CJ421" i="14"/>
  <c r="EV421" i="14"/>
  <c r="HH421" i="14"/>
  <c r="Y421" i="14"/>
  <c r="CK421" i="14"/>
  <c r="EW421" i="14"/>
  <c r="HI421" i="14"/>
  <c r="Z421" i="14"/>
  <c r="CL421" i="14"/>
  <c r="EX421" i="14"/>
  <c r="HJ421" i="14"/>
  <c r="AA421" i="14"/>
  <c r="CM421" i="14"/>
  <c r="EY421" i="14"/>
  <c r="HK421" i="14"/>
  <c r="AM421" i="14"/>
  <c r="CY421" i="14"/>
  <c r="FK421" i="14"/>
  <c r="HW421" i="14"/>
  <c r="AN421" i="14"/>
  <c r="CZ421" i="14"/>
  <c r="FL421" i="14"/>
  <c r="HX421" i="14"/>
  <c r="AO421" i="14"/>
  <c r="DA421" i="14"/>
  <c r="FM421" i="14"/>
  <c r="HY421" i="14"/>
  <c r="AP421" i="14"/>
  <c r="DB421" i="14"/>
  <c r="FN421" i="14"/>
  <c r="HZ421" i="14"/>
  <c r="AQ421" i="14"/>
  <c r="DC421" i="14"/>
  <c r="FO421" i="14"/>
  <c r="IA421" i="14"/>
  <c r="AZ421" i="14"/>
  <c r="DL421" i="14"/>
  <c r="FX421" i="14"/>
  <c r="IJ421" i="14"/>
  <c r="BA421" i="14"/>
  <c r="DM421" i="14"/>
  <c r="FY421" i="14"/>
  <c r="IK421" i="14"/>
  <c r="BB421" i="14"/>
  <c r="DN421" i="14"/>
  <c r="FZ421" i="14"/>
  <c r="IL421" i="14"/>
  <c r="AU421" i="14"/>
  <c r="DG421" i="14"/>
  <c r="FS421" i="14"/>
  <c r="IE421" i="14"/>
  <c r="AV421" i="14"/>
  <c r="DH421" i="14"/>
  <c r="FT421" i="14"/>
  <c r="IF421" i="14"/>
  <c r="AW421" i="14"/>
  <c r="DI421" i="14"/>
  <c r="FU421" i="14"/>
  <c r="IG421" i="14"/>
  <c r="AX421" i="14"/>
  <c r="DJ421" i="14"/>
  <c r="FV421" i="14"/>
  <c r="IH421" i="14"/>
  <c r="AY421" i="14"/>
  <c r="DK421" i="14"/>
  <c r="FW421" i="14"/>
  <c r="N688" i="14"/>
  <c r="A689" i="14"/>
  <c r="BJ687" i="14"/>
  <c r="BB687" i="14"/>
  <c r="AT687" i="14"/>
  <c r="AL687" i="14"/>
  <c r="AD687" i="14"/>
  <c r="V687" i="14"/>
  <c r="BI687" i="14"/>
  <c r="BA687" i="14"/>
  <c r="AS687" i="14"/>
  <c r="AK687" i="14"/>
  <c r="AC687" i="14"/>
  <c r="U687" i="14"/>
  <c r="M687" i="14"/>
  <c r="BH687" i="14"/>
  <c r="AZ687" i="14"/>
  <c r="AR687" i="14"/>
  <c r="AJ687" i="14"/>
  <c r="AB687" i="14"/>
  <c r="T687" i="14"/>
  <c r="BG687" i="14"/>
  <c r="AY687" i="14"/>
  <c r="AQ687" i="14"/>
  <c r="AI687" i="14"/>
  <c r="AA687" i="14"/>
  <c r="S687" i="14"/>
  <c r="BF687" i="14"/>
  <c r="AX687" i="14"/>
  <c r="AP687" i="14"/>
  <c r="AH687" i="14"/>
  <c r="Z687" i="14"/>
  <c r="R687" i="14"/>
  <c r="BE687" i="14"/>
  <c r="AW687" i="14"/>
  <c r="AO687" i="14"/>
  <c r="AG687" i="14"/>
  <c r="Y687" i="14"/>
  <c r="Q687" i="14"/>
  <c r="BL687" i="14"/>
  <c r="BD687" i="14"/>
  <c r="AV687" i="14"/>
  <c r="AN687" i="14"/>
  <c r="AF687" i="14"/>
  <c r="X687" i="14"/>
  <c r="P687" i="14"/>
  <c r="BK687" i="14"/>
  <c r="BC687" i="14"/>
  <c r="AU687" i="14"/>
  <c r="AM687" i="14"/>
  <c r="AE687" i="14"/>
  <c r="W687" i="14"/>
  <c r="O687" i="14"/>
  <c r="E689" i="14"/>
  <c r="F689" i="14" s="1"/>
  <c r="C165" i="14"/>
  <c r="D164" i="14"/>
  <c r="E688" i="14"/>
  <c r="G688" i="14" s="1"/>
  <c r="H688" i="14"/>
  <c r="E163" i="14"/>
  <c r="H163" i="14" s="1"/>
  <c r="E87" i="11"/>
  <c r="F87" i="11" s="1"/>
  <c r="D88" i="11"/>
  <c r="G88" i="11" s="1"/>
  <c r="M317" i="2"/>
  <c r="N318" i="2"/>
  <c r="K77" i="2"/>
  <c r="M77" i="2" s="1"/>
  <c r="O77" i="2" s="1"/>
  <c r="S77" i="2" s="1"/>
  <c r="L33" i="11" s="1"/>
  <c r="E319" i="2"/>
  <c r="F319" i="2" s="1"/>
  <c r="AH74" i="2"/>
  <c r="AI74" i="2" s="1"/>
  <c r="AK74" i="2" s="1"/>
  <c r="AO74" i="2" s="1"/>
  <c r="M32" i="11" s="1"/>
  <c r="D78" i="2"/>
  <c r="E78" i="2" s="1"/>
  <c r="C81" i="2"/>
  <c r="F78" i="2"/>
  <c r="H78" i="2"/>
  <c r="I78" i="2" s="1"/>
  <c r="AC77" i="2"/>
  <c r="Z78" i="2"/>
  <c r="AA77" i="2"/>
  <c r="AB77" i="2" s="1"/>
  <c r="AE77" i="2"/>
  <c r="AF77" i="2" s="1"/>
  <c r="X91" i="2"/>
  <c r="DB422" i="14" l="1"/>
  <c r="F688" i="14"/>
  <c r="O357" i="2"/>
  <c r="P357" i="2"/>
  <c r="J87" i="11"/>
  <c r="K87" i="11" s="1"/>
  <c r="H87" i="11"/>
  <c r="I87" i="11" s="1"/>
  <c r="N396" i="2"/>
  <c r="M396" i="2"/>
  <c r="M358" i="2"/>
  <c r="L358" i="2"/>
  <c r="K397" i="2"/>
  <c r="L397" i="2" s="1"/>
  <c r="K319" i="2"/>
  <c r="L319" i="2" s="1"/>
  <c r="K358" i="2"/>
  <c r="N358" i="2" s="1"/>
  <c r="EL422" i="14"/>
  <c r="H689" i="14"/>
  <c r="G689" i="14"/>
  <c r="GY422" i="14"/>
  <c r="HS422" i="14"/>
  <c r="EU422" i="14"/>
  <c r="IG422" i="14"/>
  <c r="DI422" i="14"/>
  <c r="FA422" i="14"/>
  <c r="FF422" i="14"/>
  <c r="DP422" i="14"/>
  <c r="HT422" i="14"/>
  <c r="CQ422" i="14"/>
  <c r="CV422" i="14"/>
  <c r="AS422" i="14"/>
  <c r="GB422" i="14"/>
  <c r="IL422" i="14"/>
  <c r="HM422" i="14"/>
  <c r="CU422" i="14"/>
  <c r="AN422" i="14"/>
  <c r="BH422" i="14"/>
  <c r="CO422" i="14"/>
  <c r="FU422" i="14"/>
  <c r="W422" i="14"/>
  <c r="AH422" i="14"/>
  <c r="FH422" i="14"/>
  <c r="IN422" i="14"/>
  <c r="IP422" i="14"/>
  <c r="I422" i="14"/>
  <c r="BZ422" i="14"/>
  <c r="FG422" i="14"/>
  <c r="HW422" i="14"/>
  <c r="T422" i="14"/>
  <c r="EE422" i="14"/>
  <c r="II422" i="14"/>
  <c r="ES422" i="14"/>
  <c r="IA422" i="14"/>
  <c r="FV422" i="14"/>
  <c r="I687" i="14"/>
  <c r="K687" i="14" s="1"/>
  <c r="L687" i="14" s="1"/>
  <c r="CD422" i="14"/>
  <c r="BB422" i="14"/>
  <c r="CJ422" i="14"/>
  <c r="GK422" i="14"/>
  <c r="V422" i="14"/>
  <c r="AY422" i="14"/>
  <c r="AT422" i="14"/>
  <c r="CB422" i="14"/>
  <c r="GC422" i="14"/>
  <c r="CF422" i="14"/>
  <c r="EG422" i="14"/>
  <c r="AL422" i="14"/>
  <c r="BT422" i="14"/>
  <c r="FM422" i="14"/>
  <c r="BX422" i="14"/>
  <c r="FY422" i="14"/>
  <c r="DU422" i="14"/>
  <c r="BL422" i="14"/>
  <c r="FE422" i="14"/>
  <c r="IY422" i="14"/>
  <c r="FQ422" i="14"/>
  <c r="JB422" i="14"/>
  <c r="AQ422" i="14"/>
  <c r="EW422" i="14"/>
  <c r="IQ422" i="14"/>
  <c r="FI422" i="14"/>
  <c r="IT422" i="14"/>
  <c r="AA422" i="14"/>
  <c r="GQ422" i="14"/>
  <c r="EK422" i="14"/>
  <c r="ID422" i="14"/>
  <c r="EP422" i="14"/>
  <c r="DW422" i="14"/>
  <c r="HC422" i="14"/>
  <c r="HN422" i="14"/>
  <c r="HV422" i="14"/>
  <c r="DJ422" i="14"/>
  <c r="BN422" i="14"/>
  <c r="CR422" i="14"/>
  <c r="GP422" i="14"/>
  <c r="AO422" i="14"/>
  <c r="IU422" i="14"/>
  <c r="HQ422" i="14"/>
  <c r="HE422" i="14"/>
  <c r="AJ422" i="14"/>
  <c r="EN422" i="14"/>
  <c r="EB422" i="14"/>
  <c r="BE422" i="14"/>
  <c r="O422" i="14"/>
  <c r="IO422" i="14"/>
  <c r="IC422" i="14"/>
  <c r="AZ422" i="14"/>
  <c r="FD422" i="14"/>
  <c r="ER422" i="14"/>
  <c r="EH422" i="14"/>
  <c r="AM422" i="14"/>
  <c r="BG422" i="14"/>
  <c r="IS422" i="14"/>
  <c r="HB422" i="14"/>
  <c r="CZ422" i="14"/>
  <c r="CN422" i="14"/>
  <c r="Y422" i="14"/>
  <c r="GI422" i="14"/>
  <c r="HA422" i="14"/>
  <c r="GO422" i="14"/>
  <c r="L422" i="14"/>
  <c r="DX422" i="14"/>
  <c r="DL422" i="14"/>
  <c r="GX422" i="14"/>
  <c r="J422" i="14"/>
  <c r="CT422" i="14"/>
  <c r="CM422" i="14"/>
  <c r="CH422" i="14"/>
  <c r="IM422" i="14"/>
  <c r="HH422" i="14"/>
  <c r="GV422" i="14"/>
  <c r="Z422" i="14"/>
  <c r="GL422" i="14"/>
  <c r="DK422" i="14"/>
  <c r="CX422" i="14"/>
  <c r="U422" i="14"/>
  <c r="HX422" i="14"/>
  <c r="HL422" i="14"/>
  <c r="AX422" i="14"/>
  <c r="IX422" i="14"/>
  <c r="EA422" i="14"/>
  <c r="DN422" i="14"/>
  <c r="CI422" i="14"/>
  <c r="FT422" i="14"/>
  <c r="FP422" i="14"/>
  <c r="GT422" i="14"/>
  <c r="BC422" i="14"/>
  <c r="BW422" i="14"/>
  <c r="BJ422" i="14"/>
  <c r="GA422" i="14"/>
  <c r="GR422" i="14"/>
  <c r="GF422" i="14"/>
  <c r="EM422" i="14"/>
  <c r="AF422" i="14"/>
  <c r="FO422" i="14"/>
  <c r="FB422" i="14"/>
  <c r="DR422" i="14"/>
  <c r="CK422" i="14"/>
  <c r="BY422" i="14"/>
  <c r="IE422" i="14"/>
  <c r="BD422" i="14"/>
  <c r="GE422" i="14"/>
  <c r="FR422" i="14"/>
  <c r="GD422" i="14"/>
  <c r="DA422" i="14"/>
  <c r="CW422" i="14"/>
  <c r="S422" i="14"/>
  <c r="CY422" i="14"/>
  <c r="GU422" i="14"/>
  <c r="GH422" i="14"/>
  <c r="AK422" i="14"/>
  <c r="IV422" i="14"/>
  <c r="IJ422" i="14"/>
  <c r="CA422" i="14"/>
  <c r="P422" i="14"/>
  <c r="EQ422" i="14"/>
  <c r="ED422" i="14"/>
  <c r="BK422" i="14"/>
  <c r="BU422" i="14"/>
  <c r="IZ422" i="14"/>
  <c r="N422" i="14"/>
  <c r="DY422" i="14"/>
  <c r="DM422" i="14"/>
  <c r="AI422" i="14"/>
  <c r="FK422" i="14"/>
  <c r="HK422" i="14"/>
  <c r="HF422" i="14"/>
  <c r="AD422" i="14"/>
  <c r="EO422" i="14"/>
  <c r="EC422" i="14"/>
  <c r="AB422" i="14"/>
  <c r="EF422" i="14"/>
  <c r="DT422" i="14"/>
  <c r="AW422" i="14"/>
  <c r="G422" i="14"/>
  <c r="HY422" i="14"/>
  <c r="HU422" i="14"/>
  <c r="AR422" i="14"/>
  <c r="EV422" i="14"/>
  <c r="EJ422" i="14"/>
  <c r="BV422" i="14"/>
  <c r="AE422" i="14"/>
  <c r="IW422" i="14"/>
  <c r="IK422" i="14"/>
  <c r="BI422" i="14"/>
  <c r="FL422" i="14"/>
  <c r="EZ422" i="14"/>
  <c r="Q422" i="14"/>
  <c r="FC422" i="14"/>
  <c r="GS422" i="14"/>
  <c r="GG422" i="14"/>
  <c r="IH422" i="14"/>
  <c r="DH422" i="14"/>
  <c r="DD422" i="14"/>
  <c r="AG422" i="14"/>
  <c r="HO422" i="14"/>
  <c r="HI422" i="14"/>
  <c r="GW422" i="14"/>
  <c r="HG422" i="14"/>
  <c r="GZ422" i="14"/>
  <c r="GN422" i="14"/>
  <c r="R422" i="14"/>
  <c r="DZ422" i="14"/>
  <c r="DC422" i="14"/>
  <c r="CP422" i="14"/>
  <c r="M422" i="14"/>
  <c r="HP422" i="14"/>
  <c r="HD422" i="14"/>
  <c r="AP422" i="14"/>
  <c r="HR422" i="14"/>
  <c r="DS422" i="14"/>
  <c r="DF422" i="14"/>
  <c r="AC422" i="14"/>
  <c r="IF422" i="14"/>
  <c r="IB422" i="14"/>
  <c r="FN422" i="14"/>
  <c r="AU422" i="14"/>
  <c r="BO422" i="14"/>
  <c r="JA422" i="14"/>
  <c r="DO422" i="14"/>
  <c r="GJ422" i="14"/>
  <c r="FX422" i="14"/>
  <c r="HZ422" i="14"/>
  <c r="BP422" i="14"/>
  <c r="CE422" i="14"/>
  <c r="BR422" i="14"/>
  <c r="CL422" i="14"/>
  <c r="CC422" i="14"/>
  <c r="BQ422" i="14"/>
  <c r="FS422" i="14"/>
  <c r="AV422" i="14"/>
  <c r="FW422" i="14"/>
  <c r="FJ422" i="14"/>
  <c r="EX422" i="14"/>
  <c r="CS422" i="14"/>
  <c r="CG422" i="14"/>
  <c r="K422" i="14"/>
  <c r="BS422" i="14"/>
  <c r="GM422" i="14"/>
  <c r="FZ422" i="14"/>
  <c r="HJ422" i="14"/>
  <c r="DQ422" i="14"/>
  <c r="DE422" i="14"/>
  <c r="BF422" i="14"/>
  <c r="H422" i="14"/>
  <c r="EI422" i="14"/>
  <c r="DV422" i="14"/>
  <c r="BA422" i="14"/>
  <c r="BM422" i="14"/>
  <c r="IR422" i="14"/>
  <c r="DG422" i="14"/>
  <c r="X422" i="14"/>
  <c r="EY422" i="14"/>
  <c r="G163" i="14"/>
  <c r="GI423" i="14"/>
  <c r="IK423" i="14"/>
  <c r="EE423" i="14"/>
  <c r="HO423" i="14"/>
  <c r="GQ423" i="14"/>
  <c r="FX423" i="14"/>
  <c r="HW423" i="14"/>
  <c r="DV423" i="14"/>
  <c r="FS423" i="14"/>
  <c r="HV423" i="14"/>
  <c r="IE423" i="14"/>
  <c r="GF423" i="14"/>
  <c r="G423" i="14"/>
  <c r="FP423" i="14"/>
  <c r="IJ423" i="14"/>
  <c r="BA423" i="14"/>
  <c r="I423" i="14"/>
  <c r="AM423" i="14"/>
  <c r="GV423" i="14"/>
  <c r="GA423" i="14"/>
  <c r="DM423" i="14"/>
  <c r="IP423" i="14"/>
  <c r="AR423" i="14"/>
  <c r="HD423" i="14"/>
  <c r="GN423" i="14"/>
  <c r="DP423" i="14"/>
  <c r="CY423" i="14"/>
  <c r="IB423" i="14"/>
  <c r="HG423" i="14"/>
  <c r="FY423" i="14"/>
  <c r="FK423" i="14"/>
  <c r="GY423" i="14"/>
  <c r="HL423" i="14"/>
  <c r="BB423" i="14"/>
  <c r="HT423" i="14"/>
  <c r="BI423" i="14"/>
  <c r="DU423" i="14"/>
  <c r="GG423" i="14"/>
  <c r="IS423" i="14"/>
  <c r="BJ423" i="14"/>
  <c r="ET423" i="14"/>
  <c r="IL423" i="14"/>
  <c r="DX423" i="14"/>
  <c r="Q423" i="14"/>
  <c r="BG423" i="14"/>
  <c r="IM423" i="14"/>
  <c r="IR423" i="14"/>
  <c r="IU423" i="14"/>
  <c r="IZ423" i="14"/>
  <c r="BQ423" i="14"/>
  <c r="EC423" i="14"/>
  <c r="GO423" i="14"/>
  <c r="JA423" i="14"/>
  <c r="BR423" i="14"/>
  <c r="FB423" i="14"/>
  <c r="IT423" i="14"/>
  <c r="EF423" i="14"/>
  <c r="BM423" i="14"/>
  <c r="L423" i="14"/>
  <c r="O423" i="14"/>
  <c r="T423" i="14"/>
  <c r="W423" i="14"/>
  <c r="AB423" i="14"/>
  <c r="AE423" i="14"/>
  <c r="AJ423" i="14"/>
  <c r="M423" i="14"/>
  <c r="BY423" i="14"/>
  <c r="EK423" i="14"/>
  <c r="GW423" i="14"/>
  <c r="N423" i="14"/>
  <c r="BZ423" i="14"/>
  <c r="FJ423" i="14"/>
  <c r="P423" i="14"/>
  <c r="EV423" i="14"/>
  <c r="BU423" i="14"/>
  <c r="AU423" i="14"/>
  <c r="AZ423" i="14"/>
  <c r="BC423" i="14"/>
  <c r="BH423" i="14"/>
  <c r="BK423" i="14"/>
  <c r="BP423" i="14"/>
  <c r="U423" i="14"/>
  <c r="CG423" i="14"/>
  <c r="ES423" i="14"/>
  <c r="HE423" i="14"/>
  <c r="V423" i="14"/>
  <c r="CH423" i="14"/>
  <c r="FZ423" i="14"/>
  <c r="X423" i="14"/>
  <c r="GB423" i="14"/>
  <c r="CC423" i="14"/>
  <c r="BS423" i="14"/>
  <c r="BX423" i="14"/>
  <c r="CA423" i="14"/>
  <c r="CF423" i="14"/>
  <c r="CI423" i="14"/>
  <c r="CN423" i="14"/>
  <c r="CQ423" i="14"/>
  <c r="CV423" i="14"/>
  <c r="AC423" i="14"/>
  <c r="CO423" i="14"/>
  <c r="FA423" i="14"/>
  <c r="HM423" i="14"/>
  <c r="AD423" i="14"/>
  <c r="CP423" i="14"/>
  <c r="GH423" i="14"/>
  <c r="AN423" i="14"/>
  <c r="GZ423" i="14"/>
  <c r="DY423" i="14"/>
  <c r="DD423" i="14"/>
  <c r="DG423" i="14"/>
  <c r="DL423" i="14"/>
  <c r="DO423" i="14"/>
  <c r="DT423" i="14"/>
  <c r="DW423" i="14"/>
  <c r="EB423" i="14"/>
  <c r="AK423" i="14"/>
  <c r="CW423" i="14"/>
  <c r="FI423" i="14"/>
  <c r="HU423" i="14"/>
  <c r="AL423" i="14"/>
  <c r="CX423" i="14"/>
  <c r="HF423" i="14"/>
  <c r="BL423" i="14"/>
  <c r="HH423" i="14"/>
  <c r="EG423" i="14"/>
  <c r="EJ423" i="14"/>
  <c r="EM423" i="14"/>
  <c r="ER423" i="14"/>
  <c r="EU423" i="14"/>
  <c r="EZ423" i="14"/>
  <c r="FC423" i="14"/>
  <c r="FH423" i="14"/>
  <c r="AS423" i="14"/>
  <c r="DE423" i="14"/>
  <c r="FQ423" i="14"/>
  <c r="IC423" i="14"/>
  <c r="AT423" i="14"/>
  <c r="DN423" i="14"/>
  <c r="HN423" i="14"/>
  <c r="BT423" i="14"/>
  <c r="IN423" i="14"/>
  <c r="BF423" i="14"/>
  <c r="DF423" i="14"/>
  <c r="FR423" i="14"/>
  <c r="ID423" i="14"/>
  <c r="BD423" i="14"/>
  <c r="EN423" i="14"/>
  <c r="IV423" i="14"/>
  <c r="DQ423" i="14"/>
  <c r="IQ423" i="14"/>
  <c r="ED423" i="14"/>
  <c r="GP423" i="14"/>
  <c r="JB423" i="14"/>
  <c r="CB423" i="14"/>
  <c r="GJ423" i="14"/>
  <c r="Y423" i="14"/>
  <c r="EO423" i="14"/>
  <c r="EL423" i="14"/>
  <c r="GX423" i="14"/>
  <c r="H423" i="14"/>
  <c r="CJ423" i="14"/>
  <c r="GR423" i="14"/>
  <c r="BE423" i="14"/>
  <c r="IO423" i="14"/>
  <c r="IW423" i="14"/>
  <c r="IX423" i="14"/>
  <c r="IY423" i="14"/>
  <c r="BN423" i="14"/>
  <c r="BO423" i="14"/>
  <c r="DR423" i="14"/>
  <c r="DS423" i="14"/>
  <c r="GC423" i="14"/>
  <c r="DZ423" i="14"/>
  <c r="EA423" i="14"/>
  <c r="GK423" i="14"/>
  <c r="GD423" i="14"/>
  <c r="GE423" i="14"/>
  <c r="HA423" i="14"/>
  <c r="GL423" i="14"/>
  <c r="GM423" i="14"/>
  <c r="GS423" i="14"/>
  <c r="J423" i="14"/>
  <c r="BV423" i="14"/>
  <c r="EH423" i="14"/>
  <c r="GT423" i="14"/>
  <c r="K423" i="14"/>
  <c r="BW423" i="14"/>
  <c r="EI423" i="14"/>
  <c r="GU423" i="14"/>
  <c r="R423" i="14"/>
  <c r="CD423" i="14"/>
  <c r="EP423" i="14"/>
  <c r="HB423" i="14"/>
  <c r="S423" i="14"/>
  <c r="CE423" i="14"/>
  <c r="EQ423" i="14"/>
  <c r="HC423" i="14"/>
  <c r="CK423" i="14"/>
  <c r="EW423" i="14"/>
  <c r="HI423" i="14"/>
  <c r="Z423" i="14"/>
  <c r="CL423" i="14"/>
  <c r="EX423" i="14"/>
  <c r="HJ423" i="14"/>
  <c r="AA423" i="14"/>
  <c r="CM423" i="14"/>
  <c r="EY423" i="14"/>
  <c r="HK423" i="14"/>
  <c r="AF423" i="14"/>
  <c r="CR423" i="14"/>
  <c r="FD423" i="14"/>
  <c r="HP423" i="14"/>
  <c r="AG423" i="14"/>
  <c r="CS423" i="14"/>
  <c r="FE423" i="14"/>
  <c r="HQ423" i="14"/>
  <c r="AH423" i="14"/>
  <c r="CT423" i="14"/>
  <c r="FF423" i="14"/>
  <c r="HR423" i="14"/>
  <c r="AI423" i="14"/>
  <c r="CU423" i="14"/>
  <c r="FG423" i="14"/>
  <c r="HS423" i="14"/>
  <c r="CZ423" i="14"/>
  <c r="FL423" i="14"/>
  <c r="HX423" i="14"/>
  <c r="AO423" i="14"/>
  <c r="DA423" i="14"/>
  <c r="FM423" i="14"/>
  <c r="HY423" i="14"/>
  <c r="AP423" i="14"/>
  <c r="DB423" i="14"/>
  <c r="FN423" i="14"/>
  <c r="HZ423" i="14"/>
  <c r="AQ423" i="14"/>
  <c r="DC423" i="14"/>
  <c r="FO423" i="14"/>
  <c r="IA423" i="14"/>
  <c r="AV423" i="14"/>
  <c r="DH423" i="14"/>
  <c r="FT423" i="14"/>
  <c r="IF423" i="14"/>
  <c r="AW423" i="14"/>
  <c r="DI423" i="14"/>
  <c r="FU423" i="14"/>
  <c r="IG423" i="14"/>
  <c r="AX423" i="14"/>
  <c r="DJ423" i="14"/>
  <c r="FV423" i="14"/>
  <c r="IH423" i="14"/>
  <c r="AY423" i="14"/>
  <c r="DK423" i="14"/>
  <c r="FW423" i="14"/>
  <c r="F163" i="14"/>
  <c r="E164" i="14"/>
  <c r="H164" i="14" s="1"/>
  <c r="D165" i="14"/>
  <c r="C166" i="14"/>
  <c r="N691" i="14"/>
  <c r="N689" i="14"/>
  <c r="BJ688" i="14"/>
  <c r="BB688" i="14"/>
  <c r="AT688" i="14"/>
  <c r="AL688" i="14"/>
  <c r="AD688" i="14"/>
  <c r="V688" i="14"/>
  <c r="BI688" i="14"/>
  <c r="BA688" i="14"/>
  <c r="AS688" i="14"/>
  <c r="AK688" i="14"/>
  <c r="AC688" i="14"/>
  <c r="U688" i="14"/>
  <c r="M688" i="14"/>
  <c r="BH688" i="14"/>
  <c r="AZ688" i="14"/>
  <c r="AR688" i="14"/>
  <c r="AJ688" i="14"/>
  <c r="AB688" i="14"/>
  <c r="T688" i="14"/>
  <c r="BG688" i="14"/>
  <c r="AY688" i="14"/>
  <c r="AQ688" i="14"/>
  <c r="AI688" i="14"/>
  <c r="AA688" i="14"/>
  <c r="S688" i="14"/>
  <c r="BF688" i="14"/>
  <c r="AX688" i="14"/>
  <c r="AP688" i="14"/>
  <c r="AH688" i="14"/>
  <c r="Z688" i="14"/>
  <c r="R688" i="14"/>
  <c r="BE688" i="14"/>
  <c r="AW688" i="14"/>
  <c r="AO688" i="14"/>
  <c r="AG688" i="14"/>
  <c r="Y688" i="14"/>
  <c r="Q688" i="14"/>
  <c r="BL688" i="14"/>
  <c r="BD688" i="14"/>
  <c r="AV688" i="14"/>
  <c r="AN688" i="14"/>
  <c r="AF688" i="14"/>
  <c r="X688" i="14"/>
  <c r="P688" i="14"/>
  <c r="BK688" i="14"/>
  <c r="BC688" i="14"/>
  <c r="AU688" i="14"/>
  <c r="AM688" i="14"/>
  <c r="AE688" i="14"/>
  <c r="W688" i="14"/>
  <c r="O688" i="14"/>
  <c r="I688" i="14"/>
  <c r="K688" i="14" s="1"/>
  <c r="L688" i="14" s="1"/>
  <c r="D89" i="11"/>
  <c r="G89" i="11" s="1"/>
  <c r="E88" i="11"/>
  <c r="F88" i="11" s="1"/>
  <c r="K78" i="2"/>
  <c r="M78" i="2" s="1"/>
  <c r="O78" i="2" s="1"/>
  <c r="S78" i="2" s="1"/>
  <c r="L34" i="11" s="1"/>
  <c r="M318" i="2"/>
  <c r="N319" i="2"/>
  <c r="E320" i="2"/>
  <c r="F320" i="2" s="1"/>
  <c r="AH77" i="2"/>
  <c r="AI77" i="2" s="1"/>
  <c r="AK77" i="2" s="1"/>
  <c r="AO77" i="2" s="1"/>
  <c r="M33" i="11" s="1"/>
  <c r="C82" i="2"/>
  <c r="F81" i="2"/>
  <c r="D81" i="2"/>
  <c r="E81" i="2" s="1"/>
  <c r="H81" i="2"/>
  <c r="I81" i="2" s="1"/>
  <c r="AC78" i="2"/>
  <c r="Z81" i="2"/>
  <c r="AA78" i="2"/>
  <c r="AB78" i="2" s="1"/>
  <c r="AE78" i="2"/>
  <c r="AF78" i="2" s="1"/>
  <c r="X92" i="2"/>
  <c r="I689" i="14" l="1"/>
  <c r="K689" i="14" s="1"/>
  <c r="L689" i="14" s="1"/>
  <c r="I163" i="14"/>
  <c r="K163" i="14" s="1"/>
  <c r="HP424" i="14" s="1"/>
  <c r="G164" i="14"/>
  <c r="M359" i="2"/>
  <c r="K359" i="2"/>
  <c r="K398" i="2"/>
  <c r="L398" i="2" s="1"/>
  <c r="K320" i="2"/>
  <c r="L359" i="2"/>
  <c r="P358" i="2"/>
  <c r="O358" i="2"/>
  <c r="J88" i="11"/>
  <c r="K88" i="11" s="1"/>
  <c r="H88" i="11"/>
  <c r="I88" i="11" s="1"/>
  <c r="M397" i="2"/>
  <c r="N397" i="2"/>
  <c r="F164" i="14"/>
  <c r="C167" i="14"/>
  <c r="D166" i="14"/>
  <c r="E165" i="14"/>
  <c r="G165" i="14" s="1"/>
  <c r="BF689" i="14"/>
  <c r="BF625" i="14" s="1"/>
  <c r="J669" i="14" s="1"/>
  <c r="BK689" i="14"/>
  <c r="BK625" i="14" s="1"/>
  <c r="J674" i="14" s="1"/>
  <c r="BB689" i="14"/>
  <c r="BB625" i="14" s="1"/>
  <c r="J665" i="14" s="1"/>
  <c r="AT689" i="14"/>
  <c r="AT625" i="14" s="1"/>
  <c r="J657" i="14" s="1"/>
  <c r="AL689" i="14"/>
  <c r="AL625" i="14" s="1"/>
  <c r="J649" i="14" s="1"/>
  <c r="AD689" i="14"/>
  <c r="AD625" i="14" s="1"/>
  <c r="J641" i="14" s="1"/>
  <c r="V689" i="14"/>
  <c r="V625" i="14" s="1"/>
  <c r="J633" i="14" s="1"/>
  <c r="BJ689" i="14"/>
  <c r="BJ625" i="14" s="1"/>
  <c r="J673" i="14" s="1"/>
  <c r="BA689" i="14"/>
  <c r="BA625" i="14" s="1"/>
  <c r="J664" i="14" s="1"/>
  <c r="AS689" i="14"/>
  <c r="AS625" i="14" s="1"/>
  <c r="J656" i="14" s="1"/>
  <c r="AK689" i="14"/>
  <c r="AK625" i="14" s="1"/>
  <c r="J648" i="14" s="1"/>
  <c r="AC689" i="14"/>
  <c r="AC625" i="14" s="1"/>
  <c r="J640" i="14" s="1"/>
  <c r="U689" i="14"/>
  <c r="U625" i="14" s="1"/>
  <c r="J632" i="14" s="1"/>
  <c r="M689" i="14"/>
  <c r="BI689" i="14"/>
  <c r="BI625" i="14" s="1"/>
  <c r="J672" i="14" s="1"/>
  <c r="AZ689" i="14"/>
  <c r="AZ625" i="14" s="1"/>
  <c r="J663" i="14" s="1"/>
  <c r="AR689" i="14"/>
  <c r="AR625" i="14" s="1"/>
  <c r="J655" i="14" s="1"/>
  <c r="AJ689" i="14"/>
  <c r="AJ625" i="14" s="1"/>
  <c r="J647" i="14" s="1"/>
  <c r="AB689" i="14"/>
  <c r="AB625" i="14" s="1"/>
  <c r="J639" i="14" s="1"/>
  <c r="T689" i="14"/>
  <c r="T625" i="14" s="1"/>
  <c r="J631" i="14" s="1"/>
  <c r="BH689" i="14"/>
  <c r="BH625" i="14" s="1"/>
  <c r="J671" i="14" s="1"/>
  <c r="AY689" i="14"/>
  <c r="AY625" i="14" s="1"/>
  <c r="J662" i="14" s="1"/>
  <c r="AQ689" i="14"/>
  <c r="AQ625" i="14" s="1"/>
  <c r="J654" i="14" s="1"/>
  <c r="AI689" i="14"/>
  <c r="AI625" i="14" s="1"/>
  <c r="J646" i="14" s="1"/>
  <c r="AA689" i="14"/>
  <c r="AA625" i="14" s="1"/>
  <c r="J638" i="14" s="1"/>
  <c r="S689" i="14"/>
  <c r="S625" i="14" s="1"/>
  <c r="J630" i="14" s="1"/>
  <c r="BG689" i="14"/>
  <c r="BG625" i="14" s="1"/>
  <c r="J670" i="14" s="1"/>
  <c r="AX689" i="14"/>
  <c r="AX625" i="14" s="1"/>
  <c r="J661" i="14" s="1"/>
  <c r="AP689" i="14"/>
  <c r="AP625" i="14" s="1"/>
  <c r="J653" i="14" s="1"/>
  <c r="AH689" i="14"/>
  <c r="AH625" i="14" s="1"/>
  <c r="J645" i="14" s="1"/>
  <c r="Z689" i="14"/>
  <c r="Z625" i="14" s="1"/>
  <c r="J637" i="14" s="1"/>
  <c r="R689" i="14"/>
  <c r="R625" i="14" s="1"/>
  <c r="J629" i="14" s="1"/>
  <c r="BE689" i="14"/>
  <c r="BE625" i="14" s="1"/>
  <c r="J668" i="14" s="1"/>
  <c r="AW689" i="14"/>
  <c r="AW625" i="14" s="1"/>
  <c r="J660" i="14" s="1"/>
  <c r="AO689" i="14"/>
  <c r="AO625" i="14" s="1"/>
  <c r="J652" i="14" s="1"/>
  <c r="AG689" i="14"/>
  <c r="AG625" i="14" s="1"/>
  <c r="J644" i="14" s="1"/>
  <c r="Y689" i="14"/>
  <c r="Y625" i="14" s="1"/>
  <c r="J636" i="14" s="1"/>
  <c r="Q689" i="14"/>
  <c r="Q625" i="14" s="1"/>
  <c r="J628" i="14" s="1"/>
  <c r="BD689" i="14"/>
  <c r="BD625" i="14" s="1"/>
  <c r="J667" i="14" s="1"/>
  <c r="AV689" i="14"/>
  <c r="AV625" i="14" s="1"/>
  <c r="J659" i="14" s="1"/>
  <c r="AN689" i="14"/>
  <c r="AN625" i="14" s="1"/>
  <c r="J651" i="14" s="1"/>
  <c r="AF689" i="14"/>
  <c r="AF625" i="14" s="1"/>
  <c r="J643" i="14" s="1"/>
  <c r="X689" i="14"/>
  <c r="X625" i="14" s="1"/>
  <c r="J635" i="14" s="1"/>
  <c r="P689" i="14"/>
  <c r="P625" i="14" s="1"/>
  <c r="J627" i="14" s="1"/>
  <c r="BL689" i="14"/>
  <c r="BL625" i="14" s="1"/>
  <c r="J675" i="14" s="1"/>
  <c r="BC689" i="14"/>
  <c r="BC625" i="14" s="1"/>
  <c r="J666" i="14" s="1"/>
  <c r="AU689" i="14"/>
  <c r="AU625" i="14" s="1"/>
  <c r="J658" i="14" s="1"/>
  <c r="AM689" i="14"/>
  <c r="AM625" i="14" s="1"/>
  <c r="J650" i="14" s="1"/>
  <c r="AE689" i="14"/>
  <c r="AE625" i="14" s="1"/>
  <c r="J642" i="14" s="1"/>
  <c r="W689" i="14"/>
  <c r="W625" i="14" s="1"/>
  <c r="J634" i="14" s="1"/>
  <c r="O689" i="14"/>
  <c r="O625" i="14" s="1"/>
  <c r="J626" i="14" s="1"/>
  <c r="E89" i="11"/>
  <c r="F89" i="11" s="1"/>
  <c r="D90" i="11"/>
  <c r="G90" i="11" s="1"/>
  <c r="M319" i="2"/>
  <c r="E321" i="2"/>
  <c r="F321" i="2" s="1"/>
  <c r="AH78" i="2"/>
  <c r="AI78" i="2" s="1"/>
  <c r="AK78" i="2" s="1"/>
  <c r="AO78" i="2" s="1"/>
  <c r="M34" i="11" s="1"/>
  <c r="K81" i="2"/>
  <c r="M81" i="2" s="1"/>
  <c r="O81" i="2" s="1"/>
  <c r="S81" i="2" s="1"/>
  <c r="L35" i="11" s="1"/>
  <c r="C83" i="2"/>
  <c r="F82" i="2"/>
  <c r="H82" i="2"/>
  <c r="I82" i="2" s="1"/>
  <c r="D82" i="2"/>
  <c r="E82" i="2" s="1"/>
  <c r="AC81" i="2"/>
  <c r="AE81" i="2"/>
  <c r="AF81" i="2" s="1"/>
  <c r="AA81" i="2"/>
  <c r="AB81" i="2" s="1"/>
  <c r="Z82" i="2"/>
  <c r="X93" i="2"/>
  <c r="DB424" i="14" l="1"/>
  <c r="DD424" i="14"/>
  <c r="DF424" i="14"/>
  <c r="AP424" i="14"/>
  <c r="AR424" i="14"/>
  <c r="AT424" i="14"/>
  <c r="FN424" i="14"/>
  <c r="FP424" i="14"/>
  <c r="FR424" i="14"/>
  <c r="DA424" i="14"/>
  <c r="DC424" i="14"/>
  <c r="DE424" i="14"/>
  <c r="FM424" i="14"/>
  <c r="FO424" i="14"/>
  <c r="FQ424" i="14"/>
  <c r="HY424" i="14"/>
  <c r="IA424" i="14"/>
  <c r="IC424" i="14"/>
  <c r="HZ424" i="14"/>
  <c r="IB424" i="14"/>
  <c r="AO424" i="14"/>
  <c r="AQ424" i="14"/>
  <c r="AS424" i="14"/>
  <c r="DI424" i="14"/>
  <c r="IG424" i="14"/>
  <c r="DJ424" i="14"/>
  <c r="IH424" i="14"/>
  <c r="DK424" i="14"/>
  <c r="II424" i="14"/>
  <c r="DL424" i="14"/>
  <c r="IJ424" i="14"/>
  <c r="DM424" i="14"/>
  <c r="IK424" i="14"/>
  <c r="DN424" i="14"/>
  <c r="AU424" i="14"/>
  <c r="FS424" i="14"/>
  <c r="AV424" i="14"/>
  <c r="IF424" i="14"/>
  <c r="BE424" i="14"/>
  <c r="DQ424" i="14"/>
  <c r="GC424" i="14"/>
  <c r="IO424" i="14"/>
  <c r="BF424" i="14"/>
  <c r="DR424" i="14"/>
  <c r="GD424" i="14"/>
  <c r="IP424" i="14"/>
  <c r="BG424" i="14"/>
  <c r="DS424" i="14"/>
  <c r="GE424" i="14"/>
  <c r="IQ424" i="14"/>
  <c r="BH424" i="14"/>
  <c r="DT424" i="14"/>
  <c r="GF424" i="14"/>
  <c r="IR424" i="14"/>
  <c r="BI424" i="14"/>
  <c r="DU424" i="14"/>
  <c r="GG424" i="14"/>
  <c r="IS424" i="14"/>
  <c r="BJ424" i="14"/>
  <c r="DV424" i="14"/>
  <c r="GH424" i="14"/>
  <c r="IT424" i="14"/>
  <c r="BC424" i="14"/>
  <c r="DO424" i="14"/>
  <c r="GA424" i="14"/>
  <c r="IM424" i="14"/>
  <c r="BD424" i="14"/>
  <c r="DP424" i="14"/>
  <c r="GB424" i="14"/>
  <c r="IN424" i="14"/>
  <c r="AW424" i="14"/>
  <c r="FU424" i="14"/>
  <c r="AX424" i="14"/>
  <c r="FV424" i="14"/>
  <c r="AY424" i="14"/>
  <c r="FW424" i="14"/>
  <c r="AZ424" i="14"/>
  <c r="FX424" i="14"/>
  <c r="BA424" i="14"/>
  <c r="FY424" i="14"/>
  <c r="BB424" i="14"/>
  <c r="FZ424" i="14"/>
  <c r="IL424" i="14"/>
  <c r="DG424" i="14"/>
  <c r="IE424" i="14"/>
  <c r="DH424" i="14"/>
  <c r="FT424" i="14"/>
  <c r="BM424" i="14"/>
  <c r="DY424" i="14"/>
  <c r="GK424" i="14"/>
  <c r="IW424" i="14"/>
  <c r="BN424" i="14"/>
  <c r="DZ424" i="14"/>
  <c r="GL424" i="14"/>
  <c r="IX424" i="14"/>
  <c r="BO424" i="14"/>
  <c r="EA424" i="14"/>
  <c r="GM424" i="14"/>
  <c r="IY424" i="14"/>
  <c r="BP424" i="14"/>
  <c r="EB424" i="14"/>
  <c r="GN424" i="14"/>
  <c r="IZ424" i="14"/>
  <c r="BQ424" i="14"/>
  <c r="EC424" i="14"/>
  <c r="GO424" i="14"/>
  <c r="JA424" i="14"/>
  <c r="BR424" i="14"/>
  <c r="ED424" i="14"/>
  <c r="GP424" i="14"/>
  <c r="JB424" i="14"/>
  <c r="BK424" i="14"/>
  <c r="DW424" i="14"/>
  <c r="GI424" i="14"/>
  <c r="IU424" i="14"/>
  <c r="BL424" i="14"/>
  <c r="DX424" i="14"/>
  <c r="GJ424" i="14"/>
  <c r="IV424" i="14"/>
  <c r="GR424" i="14"/>
  <c r="ID424" i="14"/>
  <c r="HW424" i="14"/>
  <c r="HX424" i="14"/>
  <c r="I424" i="14"/>
  <c r="GS424" i="14"/>
  <c r="EH424" i="14"/>
  <c r="BW424" i="14"/>
  <c r="L424" i="14"/>
  <c r="GV424" i="14"/>
  <c r="GW424" i="14"/>
  <c r="GX424" i="14"/>
  <c r="EE424" i="14"/>
  <c r="H424" i="14"/>
  <c r="EO424" i="14"/>
  <c r="CD424" i="14"/>
  <c r="S424" i="14"/>
  <c r="HC424" i="14"/>
  <c r="ER424" i="14"/>
  <c r="CG424" i="14"/>
  <c r="V424" i="14"/>
  <c r="HF424" i="14"/>
  <c r="EM424" i="14"/>
  <c r="P424" i="14"/>
  <c r="GZ424" i="14"/>
  <c r="CY424" i="14"/>
  <c r="AN424" i="14"/>
  <c r="FL424" i="14"/>
  <c r="BU424" i="14"/>
  <c r="J424" i="14"/>
  <c r="GT424" i="14"/>
  <c r="EI424" i="14"/>
  <c r="BX424" i="14"/>
  <c r="M424" i="14"/>
  <c r="EK424" i="14"/>
  <c r="EL424" i="14"/>
  <c r="BS424" i="14"/>
  <c r="EF424" i="14"/>
  <c r="CC424" i="14"/>
  <c r="R424" i="14"/>
  <c r="HB424" i="14"/>
  <c r="EQ424" i="14"/>
  <c r="CF424" i="14"/>
  <c r="U424" i="14"/>
  <c r="HE424" i="14"/>
  <c r="ET424" i="14"/>
  <c r="CA424" i="14"/>
  <c r="CB424" i="14"/>
  <c r="Y424" i="14"/>
  <c r="CK424" i="14"/>
  <c r="EW424" i="14"/>
  <c r="HI424" i="14"/>
  <c r="Z424" i="14"/>
  <c r="CL424" i="14"/>
  <c r="EX424" i="14"/>
  <c r="HJ424" i="14"/>
  <c r="AA424" i="14"/>
  <c r="CM424" i="14"/>
  <c r="EY424" i="14"/>
  <c r="HK424" i="14"/>
  <c r="AB424" i="14"/>
  <c r="CN424" i="14"/>
  <c r="EZ424" i="14"/>
  <c r="HL424" i="14"/>
  <c r="AC424" i="14"/>
  <c r="CO424" i="14"/>
  <c r="FA424" i="14"/>
  <c r="HM424" i="14"/>
  <c r="AD424" i="14"/>
  <c r="CP424" i="14"/>
  <c r="FB424" i="14"/>
  <c r="HN424" i="14"/>
  <c r="W424" i="14"/>
  <c r="CI424" i="14"/>
  <c r="EU424" i="14"/>
  <c r="HG424" i="14"/>
  <c r="X424" i="14"/>
  <c r="CJ424" i="14"/>
  <c r="EV424" i="14"/>
  <c r="HH424" i="14"/>
  <c r="AM424" i="14"/>
  <c r="FK424" i="14"/>
  <c r="CZ424" i="14"/>
  <c r="EG424" i="14"/>
  <c r="BV424" i="14"/>
  <c r="K424" i="14"/>
  <c r="GU424" i="14"/>
  <c r="EJ424" i="14"/>
  <c r="BY424" i="14"/>
  <c r="N424" i="14"/>
  <c r="BZ424" i="14"/>
  <c r="G424" i="14"/>
  <c r="GQ424" i="14"/>
  <c r="BT424" i="14"/>
  <c r="Q424" i="14"/>
  <c r="HA424" i="14"/>
  <c r="EP424" i="14"/>
  <c r="CE424" i="14"/>
  <c r="T424" i="14"/>
  <c r="HD424" i="14"/>
  <c r="ES424" i="14"/>
  <c r="CH424" i="14"/>
  <c r="O424" i="14"/>
  <c r="GY424" i="14"/>
  <c r="EN424" i="14"/>
  <c r="AG424" i="14"/>
  <c r="CS424" i="14"/>
  <c r="FE424" i="14"/>
  <c r="HQ424" i="14"/>
  <c r="AH424" i="14"/>
  <c r="CT424" i="14"/>
  <c r="FF424" i="14"/>
  <c r="HR424" i="14"/>
  <c r="AI424" i="14"/>
  <c r="CU424" i="14"/>
  <c r="FG424" i="14"/>
  <c r="HS424" i="14"/>
  <c r="AJ424" i="14"/>
  <c r="CV424" i="14"/>
  <c r="FH424" i="14"/>
  <c r="HT424" i="14"/>
  <c r="AK424" i="14"/>
  <c r="CW424" i="14"/>
  <c r="FI424" i="14"/>
  <c r="HU424" i="14"/>
  <c r="AL424" i="14"/>
  <c r="CX424" i="14"/>
  <c r="FJ424" i="14"/>
  <c r="HV424" i="14"/>
  <c r="AE424" i="14"/>
  <c r="CQ424" i="14"/>
  <c r="FC424" i="14"/>
  <c r="HO424" i="14"/>
  <c r="AF424" i="14"/>
  <c r="CR424" i="14"/>
  <c r="FD424" i="14"/>
  <c r="I164" i="14"/>
  <c r="K164" i="14" s="1"/>
  <c r="FP425" i="14" s="1"/>
  <c r="M360" i="2"/>
  <c r="K399" i="2"/>
  <c r="L399" i="2" s="1"/>
  <c r="L360" i="2"/>
  <c r="K360" i="2"/>
  <c r="N360" i="2" s="1"/>
  <c r="K321" i="2"/>
  <c r="L321" i="2" s="1"/>
  <c r="L320" i="2"/>
  <c r="N320" i="2" s="1"/>
  <c r="J89" i="11"/>
  <c r="K89" i="11" s="1"/>
  <c r="H89" i="11"/>
  <c r="I89" i="11" s="1"/>
  <c r="N398" i="2"/>
  <c r="M398" i="2"/>
  <c r="N359" i="2"/>
  <c r="CH634" i="14"/>
  <c r="K634" i="14"/>
  <c r="CH643" i="14"/>
  <c r="K643" i="14"/>
  <c r="CH660" i="14"/>
  <c r="K660" i="14"/>
  <c r="CH630" i="14"/>
  <c r="K630" i="14"/>
  <c r="CH647" i="14"/>
  <c r="K647" i="14"/>
  <c r="CH656" i="14"/>
  <c r="K656" i="14"/>
  <c r="CH674" i="14"/>
  <c r="K674" i="14"/>
  <c r="CH642" i="14"/>
  <c r="K642" i="14"/>
  <c r="CH651" i="14"/>
  <c r="K651" i="14"/>
  <c r="CH668" i="14"/>
  <c r="K668" i="14"/>
  <c r="CH638" i="14"/>
  <c r="K638" i="14"/>
  <c r="CH655" i="14"/>
  <c r="K655" i="14"/>
  <c r="CH664" i="14"/>
  <c r="K664" i="14"/>
  <c r="CH669" i="14"/>
  <c r="K669" i="14"/>
  <c r="CH650" i="14"/>
  <c r="K650" i="14"/>
  <c r="CH659" i="14"/>
  <c r="K659" i="14"/>
  <c r="CH629" i="14"/>
  <c r="K629" i="14"/>
  <c r="CH646" i="14"/>
  <c r="K646" i="14"/>
  <c r="CH663" i="14"/>
  <c r="K663" i="14"/>
  <c r="CH673" i="14"/>
  <c r="K673" i="14"/>
  <c r="F165" i="14"/>
  <c r="CH658" i="14"/>
  <c r="K658" i="14"/>
  <c r="CH667" i="14"/>
  <c r="K667" i="14"/>
  <c r="CH637" i="14"/>
  <c r="K637" i="14"/>
  <c r="CH654" i="14"/>
  <c r="K654" i="14"/>
  <c r="CH672" i="14"/>
  <c r="K672" i="14"/>
  <c r="CH633" i="14"/>
  <c r="K633" i="14"/>
  <c r="H165" i="14"/>
  <c r="CH666" i="14"/>
  <c r="K666" i="14"/>
  <c r="CH628" i="14"/>
  <c r="K628" i="14"/>
  <c r="CH645" i="14"/>
  <c r="K645" i="14"/>
  <c r="CH662" i="14"/>
  <c r="K662" i="14"/>
  <c r="CH641" i="14"/>
  <c r="K641" i="14"/>
  <c r="CH675" i="14"/>
  <c r="K675" i="14"/>
  <c r="CH636" i="14"/>
  <c r="K636" i="14"/>
  <c r="CH653" i="14"/>
  <c r="K653" i="14"/>
  <c r="CH671" i="14"/>
  <c r="K671" i="14"/>
  <c r="CH632" i="14"/>
  <c r="K632" i="14"/>
  <c r="CH649" i="14"/>
  <c r="K649" i="14"/>
  <c r="CH627" i="14"/>
  <c r="K627" i="14"/>
  <c r="CH644" i="14"/>
  <c r="K644" i="14"/>
  <c r="CH661" i="14"/>
  <c r="K661" i="14"/>
  <c r="CH631" i="14"/>
  <c r="K631" i="14"/>
  <c r="CH640" i="14"/>
  <c r="K640" i="14"/>
  <c r="CH657" i="14"/>
  <c r="K657" i="14"/>
  <c r="G166" i="14"/>
  <c r="E166" i="14"/>
  <c r="F166" i="14" s="1"/>
  <c r="CH626" i="14"/>
  <c r="K626" i="14"/>
  <c r="CH635" i="14"/>
  <c r="K635" i="14"/>
  <c r="CH652" i="14"/>
  <c r="K652" i="14"/>
  <c r="CH670" i="14"/>
  <c r="K670" i="14"/>
  <c r="CH639" i="14"/>
  <c r="K639" i="14"/>
  <c r="CH648" i="14"/>
  <c r="K648" i="14"/>
  <c r="CH665" i="14"/>
  <c r="K665" i="14"/>
  <c r="D167" i="14"/>
  <c r="C168" i="14"/>
  <c r="D91" i="11"/>
  <c r="G91" i="11" s="1"/>
  <c r="E90" i="11"/>
  <c r="F90" i="11" s="1"/>
  <c r="M320" i="2"/>
  <c r="N321" i="2"/>
  <c r="AH81" i="2"/>
  <c r="AI81" i="2" s="1"/>
  <c r="AK81" i="2" s="1"/>
  <c r="AO81" i="2" s="1"/>
  <c r="M35" i="11" s="1"/>
  <c r="K82" i="2"/>
  <c r="M82" i="2" s="1"/>
  <c r="O82" i="2" s="1"/>
  <c r="S82" i="2" s="1"/>
  <c r="L36" i="11" s="1"/>
  <c r="D83" i="2"/>
  <c r="E83" i="2" s="1"/>
  <c r="C84" i="2"/>
  <c r="F83" i="2"/>
  <c r="H83" i="2"/>
  <c r="I83" i="2" s="1"/>
  <c r="AC82" i="2"/>
  <c r="Z83" i="2"/>
  <c r="AE82" i="2"/>
  <c r="AF82" i="2" s="1"/>
  <c r="AA82" i="2"/>
  <c r="AB82" i="2" s="1"/>
  <c r="X94" i="2"/>
  <c r="CI425" i="14" l="1"/>
  <c r="IT425" i="14"/>
  <c r="HL425" i="14"/>
  <c r="IQ425" i="14"/>
  <c r="AG425" i="14"/>
  <c r="DX425" i="14"/>
  <c r="FZ425" i="14"/>
  <c r="JA425" i="14"/>
  <c r="HZ425" i="14"/>
  <c r="BU425" i="14"/>
  <c r="V425" i="14"/>
  <c r="EQ425" i="14"/>
  <c r="DO425" i="14"/>
  <c r="IR425" i="14"/>
  <c r="IV425" i="14"/>
  <c r="AW425" i="14"/>
  <c r="BV425" i="14"/>
  <c r="ET425" i="14"/>
  <c r="T425" i="14"/>
  <c r="CJ425" i="14"/>
  <c r="CO425" i="14"/>
  <c r="FE425" i="14"/>
  <c r="DF425" i="14"/>
  <c r="DC425" i="14"/>
  <c r="IM425" i="14"/>
  <c r="DU425" i="14"/>
  <c r="IW425" i="14"/>
  <c r="AZ425" i="14"/>
  <c r="GT425" i="14"/>
  <c r="EM425" i="14"/>
  <c r="ER425" i="14"/>
  <c r="HH425" i="14"/>
  <c r="DH425" i="14"/>
  <c r="AH425" i="14"/>
  <c r="ID425" i="14"/>
  <c r="DD425" i="14"/>
  <c r="IN425" i="14"/>
  <c r="IS425" i="14"/>
  <c r="DZ425" i="14"/>
  <c r="BZ425" i="14"/>
  <c r="BW425" i="14"/>
  <c r="P425" i="14"/>
  <c r="ES425" i="14"/>
  <c r="CK425" i="14"/>
  <c r="II425" i="14"/>
  <c r="AI425" i="14"/>
  <c r="CY425" i="14"/>
  <c r="IB425" i="14"/>
  <c r="DQ425" i="14"/>
  <c r="DL425" i="14"/>
  <c r="IX425" i="14"/>
  <c r="GX425" i="14"/>
  <c r="BX425" i="14"/>
  <c r="EN425" i="14"/>
  <c r="BB425" i="14"/>
  <c r="CL425" i="14"/>
  <c r="AL425" i="14"/>
  <c r="FG425" i="14"/>
  <c r="CZ425" i="14"/>
  <c r="DE425" i="14"/>
  <c r="AV425" i="14"/>
  <c r="IO425" i="14"/>
  <c r="ED425" i="14"/>
  <c r="IY425" i="14"/>
  <c r="BS425" i="14"/>
  <c r="GV425" i="14"/>
  <c r="EO425" i="14"/>
  <c r="AX425" i="14"/>
  <c r="HJ425" i="14"/>
  <c r="AE425" i="14"/>
  <c r="AJ425" i="14"/>
  <c r="HX425" i="14"/>
  <c r="AY425" i="14"/>
  <c r="IP425" i="14"/>
  <c r="JB425" i="14"/>
  <c r="EB425" i="14"/>
  <c r="BT425" i="14"/>
  <c r="BY425" i="14"/>
  <c r="R425" i="14"/>
  <c r="CP425" i="14"/>
  <c r="CM425" i="14"/>
  <c r="FC425" i="14"/>
  <c r="AK425" i="14"/>
  <c r="DA425" i="14"/>
  <c r="DM425" i="14"/>
  <c r="DS425" i="14"/>
  <c r="IU425" i="14"/>
  <c r="IZ425" i="14"/>
  <c r="GR425" i="14"/>
  <c r="DI425" i="14"/>
  <c r="EP425" i="14"/>
  <c r="HN425" i="14"/>
  <c r="CN425" i="14"/>
  <c r="AF425" i="14"/>
  <c r="FI425" i="14"/>
  <c r="DB425" i="14"/>
  <c r="FX425" i="14"/>
  <c r="GA425" i="14"/>
  <c r="GC425" i="14"/>
  <c r="GE425" i="14"/>
  <c r="GG425" i="14"/>
  <c r="GP425" i="14"/>
  <c r="GJ425" i="14"/>
  <c r="GL425" i="14"/>
  <c r="GN425" i="14"/>
  <c r="FV425" i="14"/>
  <c r="G425" i="14"/>
  <c r="I425" i="14"/>
  <c r="K425" i="14"/>
  <c r="M425" i="14"/>
  <c r="CH425" i="14"/>
  <c r="CB425" i="14"/>
  <c r="CD425" i="14"/>
  <c r="CF425" i="14"/>
  <c r="IE425" i="14"/>
  <c r="W425" i="14"/>
  <c r="Y425" i="14"/>
  <c r="AA425" i="14"/>
  <c r="AC425" i="14"/>
  <c r="FY425" i="14"/>
  <c r="HO425" i="14"/>
  <c r="HQ425" i="14"/>
  <c r="HS425" i="14"/>
  <c r="HU425" i="14"/>
  <c r="AM425" i="14"/>
  <c r="AO425" i="14"/>
  <c r="AQ425" i="14"/>
  <c r="AS425" i="14"/>
  <c r="BJ425" i="14"/>
  <c r="BD425" i="14"/>
  <c r="BF425" i="14"/>
  <c r="BH425" i="14"/>
  <c r="AU425" i="14"/>
  <c r="BK425" i="14"/>
  <c r="BM425" i="14"/>
  <c r="BO425" i="14"/>
  <c r="BQ425" i="14"/>
  <c r="IJ425" i="14"/>
  <c r="EE425" i="14"/>
  <c r="EG425" i="14"/>
  <c r="EI425" i="14"/>
  <c r="EK425" i="14"/>
  <c r="HF425" i="14"/>
  <c r="GZ425" i="14"/>
  <c r="HB425" i="14"/>
  <c r="HD425" i="14"/>
  <c r="FW425" i="14"/>
  <c r="EU425" i="14"/>
  <c r="EW425" i="14"/>
  <c r="EY425" i="14"/>
  <c r="FA425" i="14"/>
  <c r="CX425" i="14"/>
  <c r="CR425" i="14"/>
  <c r="CT425" i="14"/>
  <c r="CV425" i="14"/>
  <c r="FT425" i="14"/>
  <c r="FK425" i="14"/>
  <c r="FM425" i="14"/>
  <c r="FO425" i="14"/>
  <c r="FQ425" i="14"/>
  <c r="DV425" i="14"/>
  <c r="DP425" i="14"/>
  <c r="DR425" i="14"/>
  <c r="DT425" i="14"/>
  <c r="IF425" i="14"/>
  <c r="DW425" i="14"/>
  <c r="DY425" i="14"/>
  <c r="EA425" i="14"/>
  <c r="EC425" i="14"/>
  <c r="IK425" i="14"/>
  <c r="GQ425" i="14"/>
  <c r="GS425" i="14"/>
  <c r="GU425" i="14"/>
  <c r="GW425" i="14"/>
  <c r="O425" i="14"/>
  <c r="Q425" i="14"/>
  <c r="S425" i="14"/>
  <c r="U425" i="14"/>
  <c r="BA425" i="14"/>
  <c r="HG425" i="14"/>
  <c r="HI425" i="14"/>
  <c r="HK425" i="14"/>
  <c r="HM425" i="14"/>
  <c r="FJ425" i="14"/>
  <c r="FD425" i="14"/>
  <c r="FF425" i="14"/>
  <c r="FH425" i="14"/>
  <c r="DK425" i="14"/>
  <c r="HW425" i="14"/>
  <c r="HY425" i="14"/>
  <c r="IA425" i="14"/>
  <c r="IC425" i="14"/>
  <c r="IL425" i="14"/>
  <c r="GH425" i="14"/>
  <c r="GB425" i="14"/>
  <c r="GD425" i="14"/>
  <c r="GF425" i="14"/>
  <c r="DJ425" i="14"/>
  <c r="GI425" i="14"/>
  <c r="GK425" i="14"/>
  <c r="GM425" i="14"/>
  <c r="GO425" i="14"/>
  <c r="N425" i="14"/>
  <c r="H425" i="14"/>
  <c r="J425" i="14"/>
  <c r="L425" i="14"/>
  <c r="FS425" i="14"/>
  <c r="CA425" i="14"/>
  <c r="CC425" i="14"/>
  <c r="CE425" i="14"/>
  <c r="CG425" i="14"/>
  <c r="AD425" i="14"/>
  <c r="X425" i="14"/>
  <c r="Z425" i="14"/>
  <c r="AB425" i="14"/>
  <c r="DN425" i="14"/>
  <c r="HV425" i="14"/>
  <c r="HP425" i="14"/>
  <c r="HR425" i="14"/>
  <c r="HT425" i="14"/>
  <c r="AT425" i="14"/>
  <c r="AN425" i="14"/>
  <c r="AP425" i="14"/>
  <c r="AR425" i="14"/>
  <c r="FU425" i="14"/>
  <c r="BC425" i="14"/>
  <c r="BE425" i="14"/>
  <c r="BG425" i="14"/>
  <c r="BI425" i="14"/>
  <c r="BR425" i="14"/>
  <c r="BL425" i="14"/>
  <c r="BN425" i="14"/>
  <c r="BP425" i="14"/>
  <c r="DG425" i="14"/>
  <c r="EL425" i="14"/>
  <c r="EF425" i="14"/>
  <c r="EH425" i="14"/>
  <c r="EJ425" i="14"/>
  <c r="IH425" i="14"/>
  <c r="GY425" i="14"/>
  <c r="HA425" i="14"/>
  <c r="HC425" i="14"/>
  <c r="HE425" i="14"/>
  <c r="FB425" i="14"/>
  <c r="EV425" i="14"/>
  <c r="EX425" i="14"/>
  <c r="EZ425" i="14"/>
  <c r="IG425" i="14"/>
  <c r="CQ425" i="14"/>
  <c r="CS425" i="14"/>
  <c r="CU425" i="14"/>
  <c r="CW425" i="14"/>
  <c r="FR425" i="14"/>
  <c r="FL425" i="14"/>
  <c r="FN425" i="14"/>
  <c r="J90" i="11"/>
  <c r="K90" i="11" s="1"/>
  <c r="H90" i="11"/>
  <c r="I90" i="11" s="1"/>
  <c r="P360" i="2"/>
  <c r="O360" i="2"/>
  <c r="P359" i="2"/>
  <c r="O359" i="2"/>
  <c r="N399" i="2"/>
  <c r="M399" i="2"/>
  <c r="H166" i="14"/>
  <c r="I166" i="14" s="1"/>
  <c r="K166" i="14" s="1"/>
  <c r="I165" i="14"/>
  <c r="K165" i="14" s="1"/>
  <c r="IH426" i="14" s="1"/>
  <c r="BN708" i="14"/>
  <c r="BF708" i="14"/>
  <c r="AX708" i="14"/>
  <c r="AP708" i="14"/>
  <c r="AH708" i="14"/>
  <c r="Z708" i="14"/>
  <c r="R708" i="14"/>
  <c r="J708" i="14"/>
  <c r="BL708" i="14"/>
  <c r="BD708" i="14"/>
  <c r="AV708" i="14"/>
  <c r="AN708" i="14"/>
  <c r="AF708" i="14"/>
  <c r="X708" i="14"/>
  <c r="P708" i="14"/>
  <c r="H708" i="14"/>
  <c r="BK708" i="14"/>
  <c r="BC708" i="14"/>
  <c r="AU708" i="14"/>
  <c r="AM708" i="14"/>
  <c r="AE708" i="14"/>
  <c r="W708" i="14"/>
  <c r="O708" i="14"/>
  <c r="G708" i="14"/>
  <c r="BR708" i="14"/>
  <c r="BJ708" i="14"/>
  <c r="BB708" i="14"/>
  <c r="AT708" i="14"/>
  <c r="AL708" i="14"/>
  <c r="AD708" i="14"/>
  <c r="V708" i="14"/>
  <c r="N708" i="14"/>
  <c r="BP708" i="14"/>
  <c r="BH708" i="14"/>
  <c r="AZ708" i="14"/>
  <c r="AR708" i="14"/>
  <c r="AJ708" i="14"/>
  <c r="AB708" i="14"/>
  <c r="T708" i="14"/>
  <c r="L708" i="14"/>
  <c r="BO708" i="14"/>
  <c r="BG708" i="14"/>
  <c r="AY708" i="14"/>
  <c r="AQ708" i="14"/>
  <c r="AI708" i="14"/>
  <c r="AA708" i="14"/>
  <c r="S708" i="14"/>
  <c r="K708" i="14"/>
  <c r="BQ708" i="14"/>
  <c r="AK708" i="14"/>
  <c r="BM708" i="14"/>
  <c r="AG708" i="14"/>
  <c r="BI708" i="14"/>
  <c r="AC708" i="14"/>
  <c r="BE708" i="14"/>
  <c r="Y708" i="14"/>
  <c r="BA708" i="14"/>
  <c r="U708" i="14"/>
  <c r="AW708" i="14"/>
  <c r="Q708" i="14"/>
  <c r="AS708" i="14"/>
  <c r="M708" i="14"/>
  <c r="AO708" i="14"/>
  <c r="I708" i="14"/>
  <c r="L639" i="14"/>
  <c r="BL695" i="14"/>
  <c r="BD695" i="14"/>
  <c r="AV695" i="14"/>
  <c r="AN695" i="14"/>
  <c r="AF695" i="14"/>
  <c r="X695" i="14"/>
  <c r="P695" i="14"/>
  <c r="H695" i="14"/>
  <c r="BR695" i="14"/>
  <c r="BJ695" i="14"/>
  <c r="BB695" i="14"/>
  <c r="AT695" i="14"/>
  <c r="AL695" i="14"/>
  <c r="AD695" i="14"/>
  <c r="V695" i="14"/>
  <c r="N695" i="14"/>
  <c r="BQ695" i="14"/>
  <c r="BI695" i="14"/>
  <c r="BA695" i="14"/>
  <c r="AS695" i="14"/>
  <c r="AK695" i="14"/>
  <c r="AC695" i="14"/>
  <c r="U695" i="14"/>
  <c r="M695" i="14"/>
  <c r="BP695" i="14"/>
  <c r="BH695" i="14"/>
  <c r="AZ695" i="14"/>
  <c r="AR695" i="14"/>
  <c r="AJ695" i="14"/>
  <c r="AB695" i="14"/>
  <c r="T695" i="14"/>
  <c r="L695" i="14"/>
  <c r="BN695" i="14"/>
  <c r="BF695" i="14"/>
  <c r="AX695" i="14"/>
  <c r="AP695" i="14"/>
  <c r="AH695" i="14"/>
  <c r="Z695" i="14"/>
  <c r="R695" i="14"/>
  <c r="J695" i="14"/>
  <c r="BM695" i="14"/>
  <c r="BE695" i="14"/>
  <c r="AW695" i="14"/>
  <c r="AO695" i="14"/>
  <c r="AG695" i="14"/>
  <c r="Y695" i="14"/>
  <c r="Q695" i="14"/>
  <c r="I695" i="14"/>
  <c r="BC695" i="14"/>
  <c r="W695" i="14"/>
  <c r="AY695" i="14"/>
  <c r="S695" i="14"/>
  <c r="AU695" i="14"/>
  <c r="O695" i="14"/>
  <c r="AQ695" i="14"/>
  <c r="K695" i="14"/>
  <c r="AM695" i="14"/>
  <c r="G695" i="14"/>
  <c r="BO695" i="14"/>
  <c r="AI695" i="14"/>
  <c r="BK695" i="14"/>
  <c r="AE695" i="14"/>
  <c r="BG695" i="14"/>
  <c r="AA695" i="14"/>
  <c r="L626" i="14"/>
  <c r="BK709" i="14"/>
  <c r="BC709" i="14"/>
  <c r="AU709" i="14"/>
  <c r="AM709" i="14"/>
  <c r="AE709" i="14"/>
  <c r="W709" i="14"/>
  <c r="O709" i="14"/>
  <c r="G709" i="14"/>
  <c r="BQ709" i="14"/>
  <c r="BI709" i="14"/>
  <c r="BA709" i="14"/>
  <c r="AS709" i="14"/>
  <c r="AK709" i="14"/>
  <c r="AC709" i="14"/>
  <c r="U709" i="14"/>
  <c r="M709" i="14"/>
  <c r="BP709" i="14"/>
  <c r="BH709" i="14"/>
  <c r="AZ709" i="14"/>
  <c r="AR709" i="14"/>
  <c r="AJ709" i="14"/>
  <c r="AB709" i="14"/>
  <c r="T709" i="14"/>
  <c r="L709" i="14"/>
  <c r="BO709" i="14"/>
  <c r="BG709" i="14"/>
  <c r="AY709" i="14"/>
  <c r="AQ709" i="14"/>
  <c r="AI709" i="14"/>
  <c r="AA709" i="14"/>
  <c r="S709" i="14"/>
  <c r="K709" i="14"/>
  <c r="BM709" i="14"/>
  <c r="BE709" i="14"/>
  <c r="AW709" i="14"/>
  <c r="AO709" i="14"/>
  <c r="AG709" i="14"/>
  <c r="Y709" i="14"/>
  <c r="Q709" i="14"/>
  <c r="I709" i="14"/>
  <c r="BL709" i="14"/>
  <c r="BD709" i="14"/>
  <c r="AV709" i="14"/>
  <c r="AN709" i="14"/>
  <c r="AF709" i="14"/>
  <c r="X709" i="14"/>
  <c r="P709" i="14"/>
  <c r="H709" i="14"/>
  <c r="BN709" i="14"/>
  <c r="AH709" i="14"/>
  <c r="BJ709" i="14"/>
  <c r="AD709" i="14"/>
  <c r="BF709" i="14"/>
  <c r="Z709" i="14"/>
  <c r="BB709" i="14"/>
  <c r="V709" i="14"/>
  <c r="AX709" i="14"/>
  <c r="R709" i="14"/>
  <c r="AT709" i="14"/>
  <c r="N709" i="14"/>
  <c r="AP709" i="14"/>
  <c r="J709" i="14"/>
  <c r="BR709" i="14"/>
  <c r="AL709" i="14"/>
  <c r="L640" i="14"/>
  <c r="BQ696" i="14"/>
  <c r="BI696" i="14"/>
  <c r="BA696" i="14"/>
  <c r="AS696" i="14"/>
  <c r="AK696" i="14"/>
  <c r="AC696" i="14"/>
  <c r="U696" i="14"/>
  <c r="M696" i="14"/>
  <c r="BP696" i="14"/>
  <c r="BH696" i="14"/>
  <c r="AZ696" i="14"/>
  <c r="AR696" i="14"/>
  <c r="AJ696" i="14"/>
  <c r="AB696" i="14"/>
  <c r="T696" i="14"/>
  <c r="L696" i="14"/>
  <c r="BO696" i="14"/>
  <c r="BG696" i="14"/>
  <c r="AY696" i="14"/>
  <c r="AQ696" i="14"/>
  <c r="AI696" i="14"/>
  <c r="AA696" i="14"/>
  <c r="S696" i="14"/>
  <c r="K696" i="14"/>
  <c r="BN696" i="14"/>
  <c r="BF696" i="14"/>
  <c r="AX696" i="14"/>
  <c r="AP696" i="14"/>
  <c r="AH696" i="14"/>
  <c r="Z696" i="14"/>
  <c r="R696" i="14"/>
  <c r="J696" i="14"/>
  <c r="BM696" i="14"/>
  <c r="BE696" i="14"/>
  <c r="AW696" i="14"/>
  <c r="AO696" i="14"/>
  <c r="AG696" i="14"/>
  <c r="Y696" i="14"/>
  <c r="Q696" i="14"/>
  <c r="I696" i="14"/>
  <c r="BL696" i="14"/>
  <c r="BD696" i="14"/>
  <c r="AV696" i="14"/>
  <c r="AN696" i="14"/>
  <c r="AF696" i="14"/>
  <c r="BK696" i="14"/>
  <c r="BC696" i="14"/>
  <c r="AU696" i="14"/>
  <c r="AM696" i="14"/>
  <c r="AE696" i="14"/>
  <c r="W696" i="14"/>
  <c r="O696" i="14"/>
  <c r="G696" i="14"/>
  <c r="BR696" i="14"/>
  <c r="BJ696" i="14"/>
  <c r="BB696" i="14"/>
  <c r="AT696" i="14"/>
  <c r="AL696" i="14"/>
  <c r="AD696" i="14"/>
  <c r="V696" i="14"/>
  <c r="N696" i="14"/>
  <c r="X696" i="14"/>
  <c r="P696" i="14"/>
  <c r="H696" i="14"/>
  <c r="L627" i="14"/>
  <c r="BR722" i="14"/>
  <c r="BJ722" i="14"/>
  <c r="BB722" i="14"/>
  <c r="AT722" i="14"/>
  <c r="AL722" i="14"/>
  <c r="AD722" i="14"/>
  <c r="V722" i="14"/>
  <c r="N722" i="14"/>
  <c r="BP722" i="14"/>
  <c r="BH722" i="14"/>
  <c r="AZ722" i="14"/>
  <c r="AR722" i="14"/>
  <c r="AJ722" i="14"/>
  <c r="AB722" i="14"/>
  <c r="T722" i="14"/>
  <c r="L722" i="14"/>
  <c r="BO722" i="14"/>
  <c r="BG722" i="14"/>
  <c r="AY722" i="14"/>
  <c r="AQ722" i="14"/>
  <c r="AI722" i="14"/>
  <c r="AA722" i="14"/>
  <c r="S722" i="14"/>
  <c r="K722" i="14"/>
  <c r="BN722" i="14"/>
  <c r="BF722" i="14"/>
  <c r="AX722" i="14"/>
  <c r="AP722" i="14"/>
  <c r="AH722" i="14"/>
  <c r="Z722" i="14"/>
  <c r="R722" i="14"/>
  <c r="J722" i="14"/>
  <c r="BL722" i="14"/>
  <c r="BD722" i="14"/>
  <c r="AV722" i="14"/>
  <c r="AN722" i="14"/>
  <c r="AF722" i="14"/>
  <c r="X722" i="14"/>
  <c r="P722" i="14"/>
  <c r="H722" i="14"/>
  <c r="BK722" i="14"/>
  <c r="BC722" i="14"/>
  <c r="AU722" i="14"/>
  <c r="AM722" i="14"/>
  <c r="AE722" i="14"/>
  <c r="W722" i="14"/>
  <c r="O722" i="14"/>
  <c r="G722" i="14"/>
  <c r="BM722" i="14"/>
  <c r="AG722" i="14"/>
  <c r="BE722" i="14"/>
  <c r="Y722" i="14"/>
  <c r="BA722" i="14"/>
  <c r="U722" i="14"/>
  <c r="AW722" i="14"/>
  <c r="Q722" i="14"/>
  <c r="AO722" i="14"/>
  <c r="I722" i="14"/>
  <c r="BQ722" i="14"/>
  <c r="AK722" i="14"/>
  <c r="BI722" i="14"/>
  <c r="AS722" i="14"/>
  <c r="AC722" i="14"/>
  <c r="M722" i="14"/>
  <c r="L653" i="14"/>
  <c r="BP731" i="14"/>
  <c r="BH731" i="14"/>
  <c r="AZ731" i="14"/>
  <c r="AR731" i="14"/>
  <c r="AJ731" i="14"/>
  <c r="AB731" i="14"/>
  <c r="T731" i="14"/>
  <c r="L731" i="14"/>
  <c r="BN731" i="14"/>
  <c r="BF731" i="14"/>
  <c r="AX731" i="14"/>
  <c r="AP731" i="14"/>
  <c r="AH731" i="14"/>
  <c r="Z731" i="14"/>
  <c r="R731" i="14"/>
  <c r="J731" i="14"/>
  <c r="BM731" i="14"/>
  <c r="BE731" i="14"/>
  <c r="AW731" i="14"/>
  <c r="AO731" i="14"/>
  <c r="AG731" i="14"/>
  <c r="Y731" i="14"/>
  <c r="Q731" i="14"/>
  <c r="I731" i="14"/>
  <c r="BL731" i="14"/>
  <c r="BD731" i="14"/>
  <c r="AV731" i="14"/>
  <c r="AN731" i="14"/>
  <c r="AF731" i="14"/>
  <c r="X731" i="14"/>
  <c r="P731" i="14"/>
  <c r="H731" i="14"/>
  <c r="BR731" i="14"/>
  <c r="BJ731" i="14"/>
  <c r="BB731" i="14"/>
  <c r="AT731" i="14"/>
  <c r="AL731" i="14"/>
  <c r="AD731" i="14"/>
  <c r="V731" i="14"/>
  <c r="N731" i="14"/>
  <c r="BQ731" i="14"/>
  <c r="BI731" i="14"/>
  <c r="BA731" i="14"/>
  <c r="AS731" i="14"/>
  <c r="AK731" i="14"/>
  <c r="AC731" i="14"/>
  <c r="U731" i="14"/>
  <c r="M731" i="14"/>
  <c r="BC731" i="14"/>
  <c r="W731" i="14"/>
  <c r="AU731" i="14"/>
  <c r="O731" i="14"/>
  <c r="AQ731" i="14"/>
  <c r="K731" i="14"/>
  <c r="AM731" i="14"/>
  <c r="G731" i="14"/>
  <c r="BK731" i="14"/>
  <c r="AE731" i="14"/>
  <c r="BG731" i="14"/>
  <c r="AA731" i="14"/>
  <c r="AI731" i="14"/>
  <c r="BO731" i="14"/>
  <c r="AY731" i="14"/>
  <c r="S731" i="14"/>
  <c r="L662" i="14"/>
  <c r="BM732" i="14"/>
  <c r="BE732" i="14"/>
  <c r="AW732" i="14"/>
  <c r="AO732" i="14"/>
  <c r="AG732" i="14"/>
  <c r="Y732" i="14"/>
  <c r="Q732" i="14"/>
  <c r="I732" i="14"/>
  <c r="BK732" i="14"/>
  <c r="BC732" i="14"/>
  <c r="AU732" i="14"/>
  <c r="AM732" i="14"/>
  <c r="AE732" i="14"/>
  <c r="W732" i="14"/>
  <c r="O732" i="14"/>
  <c r="G732" i="14"/>
  <c r="BR732" i="14"/>
  <c r="BJ732" i="14"/>
  <c r="BB732" i="14"/>
  <c r="AT732" i="14"/>
  <c r="AL732" i="14"/>
  <c r="AD732" i="14"/>
  <c r="V732" i="14"/>
  <c r="N732" i="14"/>
  <c r="BQ732" i="14"/>
  <c r="BI732" i="14"/>
  <c r="BA732" i="14"/>
  <c r="AS732" i="14"/>
  <c r="AK732" i="14"/>
  <c r="AC732" i="14"/>
  <c r="U732" i="14"/>
  <c r="M732" i="14"/>
  <c r="BO732" i="14"/>
  <c r="BG732" i="14"/>
  <c r="AY732" i="14"/>
  <c r="AQ732" i="14"/>
  <c r="AI732" i="14"/>
  <c r="AA732" i="14"/>
  <c r="S732" i="14"/>
  <c r="K732" i="14"/>
  <c r="BN732" i="14"/>
  <c r="BF732" i="14"/>
  <c r="AX732" i="14"/>
  <c r="AP732" i="14"/>
  <c r="AH732" i="14"/>
  <c r="Z732" i="14"/>
  <c r="R732" i="14"/>
  <c r="J732" i="14"/>
  <c r="AZ732" i="14"/>
  <c r="T732" i="14"/>
  <c r="AR732" i="14"/>
  <c r="L732" i="14"/>
  <c r="AN732" i="14"/>
  <c r="H732" i="14"/>
  <c r="BP732" i="14"/>
  <c r="AJ732" i="14"/>
  <c r="BH732" i="14"/>
  <c r="AB732" i="14"/>
  <c r="BD732" i="14"/>
  <c r="X732" i="14"/>
  <c r="BL732" i="14"/>
  <c r="AV732" i="14"/>
  <c r="AF732" i="14"/>
  <c r="P732" i="14"/>
  <c r="L663" i="14"/>
  <c r="BK719" i="14"/>
  <c r="BC719" i="14"/>
  <c r="AU719" i="14"/>
  <c r="AM719" i="14"/>
  <c r="AE719" i="14"/>
  <c r="W719" i="14"/>
  <c r="O719" i="14"/>
  <c r="G719" i="14"/>
  <c r="BQ719" i="14"/>
  <c r="BI719" i="14"/>
  <c r="BA719" i="14"/>
  <c r="AS719" i="14"/>
  <c r="AK719" i="14"/>
  <c r="AC719" i="14"/>
  <c r="U719" i="14"/>
  <c r="M719" i="14"/>
  <c r="BP719" i="14"/>
  <c r="BH719" i="14"/>
  <c r="AZ719" i="14"/>
  <c r="AR719" i="14"/>
  <c r="AJ719" i="14"/>
  <c r="AB719" i="14"/>
  <c r="T719" i="14"/>
  <c r="L719" i="14"/>
  <c r="BO719" i="14"/>
  <c r="BG719" i="14"/>
  <c r="AY719" i="14"/>
  <c r="AQ719" i="14"/>
  <c r="AI719" i="14"/>
  <c r="AA719" i="14"/>
  <c r="S719" i="14"/>
  <c r="K719" i="14"/>
  <c r="BM719" i="14"/>
  <c r="BE719" i="14"/>
  <c r="AW719" i="14"/>
  <c r="AO719" i="14"/>
  <c r="AG719" i="14"/>
  <c r="Y719" i="14"/>
  <c r="Q719" i="14"/>
  <c r="I719" i="14"/>
  <c r="BL719" i="14"/>
  <c r="BD719" i="14"/>
  <c r="AV719" i="14"/>
  <c r="AN719" i="14"/>
  <c r="AF719" i="14"/>
  <c r="X719" i="14"/>
  <c r="P719" i="14"/>
  <c r="AP719" i="14"/>
  <c r="J719" i="14"/>
  <c r="BN719" i="14"/>
  <c r="AH719" i="14"/>
  <c r="BJ719" i="14"/>
  <c r="AD719" i="14"/>
  <c r="BF719" i="14"/>
  <c r="Z719" i="14"/>
  <c r="AX719" i="14"/>
  <c r="R719" i="14"/>
  <c r="AT719" i="14"/>
  <c r="N719" i="14"/>
  <c r="BB719" i="14"/>
  <c r="AL719" i="14"/>
  <c r="V719" i="14"/>
  <c r="H719" i="14"/>
  <c r="BR719" i="14"/>
  <c r="L650" i="14"/>
  <c r="BO702" i="14"/>
  <c r="BG702" i="14"/>
  <c r="AY702" i="14"/>
  <c r="AQ702" i="14"/>
  <c r="AI702" i="14"/>
  <c r="AA702" i="14"/>
  <c r="S702" i="14"/>
  <c r="K702" i="14"/>
  <c r="BN702" i="14"/>
  <c r="BF702" i="14"/>
  <c r="AX702" i="14"/>
  <c r="AP702" i="14"/>
  <c r="AH702" i="14"/>
  <c r="Z702" i="14"/>
  <c r="R702" i="14"/>
  <c r="J702" i="14"/>
  <c r="BM702" i="14"/>
  <c r="BE702" i="14"/>
  <c r="AW702" i="14"/>
  <c r="AO702" i="14"/>
  <c r="AG702" i="14"/>
  <c r="Y702" i="14"/>
  <c r="Q702" i="14"/>
  <c r="I702" i="14"/>
  <c r="BL702" i="14"/>
  <c r="BD702" i="14"/>
  <c r="AV702" i="14"/>
  <c r="AN702" i="14"/>
  <c r="AF702" i="14"/>
  <c r="X702" i="14"/>
  <c r="P702" i="14"/>
  <c r="H702" i="14"/>
  <c r="BK702" i="14"/>
  <c r="BC702" i="14"/>
  <c r="AU702" i="14"/>
  <c r="AM702" i="14"/>
  <c r="AE702" i="14"/>
  <c r="W702" i="14"/>
  <c r="O702" i="14"/>
  <c r="G702" i="14"/>
  <c r="BR702" i="14"/>
  <c r="BJ702" i="14"/>
  <c r="BB702" i="14"/>
  <c r="AT702" i="14"/>
  <c r="AL702" i="14"/>
  <c r="AD702" i="14"/>
  <c r="V702" i="14"/>
  <c r="N702" i="14"/>
  <c r="BQ702" i="14"/>
  <c r="BI702" i="14"/>
  <c r="BA702" i="14"/>
  <c r="AS702" i="14"/>
  <c r="AK702" i="14"/>
  <c r="AC702" i="14"/>
  <c r="U702" i="14"/>
  <c r="M702" i="14"/>
  <c r="BP702" i="14"/>
  <c r="BH702" i="14"/>
  <c r="AZ702" i="14"/>
  <c r="AR702" i="14"/>
  <c r="AJ702" i="14"/>
  <c r="AB702" i="14"/>
  <c r="T702" i="14"/>
  <c r="L702" i="14"/>
  <c r="L633" i="14"/>
  <c r="BM736" i="14"/>
  <c r="BE736" i="14"/>
  <c r="AW736" i="14"/>
  <c r="AO736" i="14"/>
  <c r="AG736" i="14"/>
  <c r="Y736" i="14"/>
  <c r="Q736" i="14"/>
  <c r="I736" i="14"/>
  <c r="BK736" i="14"/>
  <c r="BC736" i="14"/>
  <c r="AU736" i="14"/>
  <c r="AM736" i="14"/>
  <c r="AE736" i="14"/>
  <c r="W736" i="14"/>
  <c r="O736" i="14"/>
  <c r="G736" i="14"/>
  <c r="BR736" i="14"/>
  <c r="BJ736" i="14"/>
  <c r="BB736" i="14"/>
  <c r="AT736" i="14"/>
  <c r="AL736" i="14"/>
  <c r="AD736" i="14"/>
  <c r="V736" i="14"/>
  <c r="N736" i="14"/>
  <c r="BO736" i="14"/>
  <c r="BG736" i="14"/>
  <c r="AY736" i="14"/>
  <c r="AQ736" i="14"/>
  <c r="AI736" i="14"/>
  <c r="AA736" i="14"/>
  <c r="S736" i="14"/>
  <c r="K736" i="14"/>
  <c r="BN736" i="14"/>
  <c r="BF736" i="14"/>
  <c r="AX736" i="14"/>
  <c r="AP736" i="14"/>
  <c r="AH736" i="14"/>
  <c r="Z736" i="14"/>
  <c r="R736" i="14"/>
  <c r="J736" i="14"/>
  <c r="BI736" i="14"/>
  <c r="AN736" i="14"/>
  <c r="T736" i="14"/>
  <c r="BH736" i="14"/>
  <c r="AK736" i="14"/>
  <c r="P736" i="14"/>
  <c r="BD736" i="14"/>
  <c r="AJ736" i="14"/>
  <c r="M736" i="14"/>
  <c r="BA736" i="14"/>
  <c r="AF736" i="14"/>
  <c r="L736" i="14"/>
  <c r="AZ736" i="14"/>
  <c r="AC736" i="14"/>
  <c r="H736" i="14"/>
  <c r="BQ736" i="14"/>
  <c r="AV736" i="14"/>
  <c r="AB736" i="14"/>
  <c r="BP736" i="14"/>
  <c r="AS736" i="14"/>
  <c r="X736" i="14"/>
  <c r="BL736" i="14"/>
  <c r="AR736" i="14"/>
  <c r="U736" i="14"/>
  <c r="L667" i="14"/>
  <c r="BQ707" i="14"/>
  <c r="BI707" i="14"/>
  <c r="BA707" i="14"/>
  <c r="AS707" i="14"/>
  <c r="AK707" i="14"/>
  <c r="AC707" i="14"/>
  <c r="U707" i="14"/>
  <c r="M707" i="14"/>
  <c r="BO707" i="14"/>
  <c r="BG707" i="14"/>
  <c r="AY707" i="14"/>
  <c r="AQ707" i="14"/>
  <c r="AI707" i="14"/>
  <c r="AA707" i="14"/>
  <c r="S707" i="14"/>
  <c r="K707" i="14"/>
  <c r="BN707" i="14"/>
  <c r="BF707" i="14"/>
  <c r="AX707" i="14"/>
  <c r="AP707" i="14"/>
  <c r="AH707" i="14"/>
  <c r="Z707" i="14"/>
  <c r="R707" i="14"/>
  <c r="J707" i="14"/>
  <c r="BM707" i="14"/>
  <c r="BE707" i="14"/>
  <c r="AW707" i="14"/>
  <c r="AO707" i="14"/>
  <c r="AG707" i="14"/>
  <c r="Y707" i="14"/>
  <c r="Q707" i="14"/>
  <c r="I707" i="14"/>
  <c r="BK707" i="14"/>
  <c r="BC707" i="14"/>
  <c r="AU707" i="14"/>
  <c r="AM707" i="14"/>
  <c r="AE707" i="14"/>
  <c r="W707" i="14"/>
  <c r="O707" i="14"/>
  <c r="G707" i="14"/>
  <c r="BR707" i="14"/>
  <c r="BJ707" i="14"/>
  <c r="BB707" i="14"/>
  <c r="AT707" i="14"/>
  <c r="AL707" i="14"/>
  <c r="AD707" i="14"/>
  <c r="V707" i="14"/>
  <c r="N707" i="14"/>
  <c r="AN707" i="14"/>
  <c r="H707" i="14"/>
  <c r="BP707" i="14"/>
  <c r="AJ707" i="14"/>
  <c r="BL707" i="14"/>
  <c r="AF707" i="14"/>
  <c r="BH707" i="14"/>
  <c r="AB707" i="14"/>
  <c r="BD707" i="14"/>
  <c r="X707" i="14"/>
  <c r="AZ707" i="14"/>
  <c r="T707" i="14"/>
  <c r="AV707" i="14"/>
  <c r="P707" i="14"/>
  <c r="AR707" i="14"/>
  <c r="L707" i="14"/>
  <c r="L638" i="14"/>
  <c r="BP743" i="14"/>
  <c r="BH743" i="14"/>
  <c r="AZ743" i="14"/>
  <c r="AR743" i="14"/>
  <c r="AJ743" i="14"/>
  <c r="AB743" i="14"/>
  <c r="T743" i="14"/>
  <c r="L743" i="14"/>
  <c r="BO743" i="14"/>
  <c r="BG743" i="14"/>
  <c r="AY743" i="14"/>
  <c r="AQ743" i="14"/>
  <c r="AI743" i="14"/>
  <c r="AA743" i="14"/>
  <c r="S743" i="14"/>
  <c r="K743" i="14"/>
  <c r="BN743" i="14"/>
  <c r="BF743" i="14"/>
  <c r="AX743" i="14"/>
  <c r="AP743" i="14"/>
  <c r="AH743" i="14"/>
  <c r="Z743" i="14"/>
  <c r="R743" i="14"/>
  <c r="J743" i="14"/>
  <c r="BM743" i="14"/>
  <c r="BE743" i="14"/>
  <c r="AW743" i="14"/>
  <c r="AO743" i="14"/>
  <c r="AG743" i="14"/>
  <c r="Y743" i="14"/>
  <c r="Q743" i="14"/>
  <c r="I743" i="14"/>
  <c r="BL743" i="14"/>
  <c r="BD743" i="14"/>
  <c r="AV743" i="14"/>
  <c r="AN743" i="14"/>
  <c r="AF743" i="14"/>
  <c r="X743" i="14"/>
  <c r="P743" i="14"/>
  <c r="H743" i="14"/>
  <c r="BK743" i="14"/>
  <c r="BC743" i="14"/>
  <c r="AU743" i="14"/>
  <c r="AM743" i="14"/>
  <c r="AE743" i="14"/>
  <c r="W743" i="14"/>
  <c r="O743" i="14"/>
  <c r="G743" i="14"/>
  <c r="BR743" i="14"/>
  <c r="BJ743" i="14"/>
  <c r="BB743" i="14"/>
  <c r="AT743" i="14"/>
  <c r="AL743" i="14"/>
  <c r="AD743" i="14"/>
  <c r="V743" i="14"/>
  <c r="N743" i="14"/>
  <c r="BQ743" i="14"/>
  <c r="BI743" i="14"/>
  <c r="BA743" i="14"/>
  <c r="AS743" i="14"/>
  <c r="AK743" i="14"/>
  <c r="AC743" i="14"/>
  <c r="U743" i="14"/>
  <c r="M743" i="14"/>
  <c r="L674" i="14"/>
  <c r="BN729" i="14"/>
  <c r="BF729" i="14"/>
  <c r="AX729" i="14"/>
  <c r="AP729" i="14"/>
  <c r="AH729" i="14"/>
  <c r="Z729" i="14"/>
  <c r="R729" i="14"/>
  <c r="J729" i="14"/>
  <c r="BL729" i="14"/>
  <c r="BD729" i="14"/>
  <c r="AV729" i="14"/>
  <c r="AN729" i="14"/>
  <c r="AF729" i="14"/>
  <c r="X729" i="14"/>
  <c r="P729" i="14"/>
  <c r="H729" i="14"/>
  <c r="BK729" i="14"/>
  <c r="BC729" i="14"/>
  <c r="AU729" i="14"/>
  <c r="AM729" i="14"/>
  <c r="AE729" i="14"/>
  <c r="W729" i="14"/>
  <c r="O729" i="14"/>
  <c r="G729" i="14"/>
  <c r="BR729" i="14"/>
  <c r="BJ729" i="14"/>
  <c r="BB729" i="14"/>
  <c r="AT729" i="14"/>
  <c r="AL729" i="14"/>
  <c r="AD729" i="14"/>
  <c r="V729" i="14"/>
  <c r="N729" i="14"/>
  <c r="BP729" i="14"/>
  <c r="BH729" i="14"/>
  <c r="AZ729" i="14"/>
  <c r="AR729" i="14"/>
  <c r="AJ729" i="14"/>
  <c r="AB729" i="14"/>
  <c r="T729" i="14"/>
  <c r="L729" i="14"/>
  <c r="BO729" i="14"/>
  <c r="BG729" i="14"/>
  <c r="AY729" i="14"/>
  <c r="AQ729" i="14"/>
  <c r="AI729" i="14"/>
  <c r="AA729" i="14"/>
  <c r="S729" i="14"/>
  <c r="K729" i="14"/>
  <c r="BI729" i="14"/>
  <c r="AC729" i="14"/>
  <c r="BA729" i="14"/>
  <c r="U729" i="14"/>
  <c r="AW729" i="14"/>
  <c r="Q729" i="14"/>
  <c r="AS729" i="14"/>
  <c r="M729" i="14"/>
  <c r="BQ729" i="14"/>
  <c r="AK729" i="14"/>
  <c r="BM729" i="14"/>
  <c r="AG729" i="14"/>
  <c r="AO729" i="14"/>
  <c r="I729" i="14"/>
  <c r="BE729" i="14"/>
  <c r="Y729" i="14"/>
  <c r="L660" i="14"/>
  <c r="C169" i="14"/>
  <c r="D168" i="14"/>
  <c r="BL739" i="14"/>
  <c r="BD739" i="14"/>
  <c r="AV739" i="14"/>
  <c r="AN739" i="14"/>
  <c r="AF739" i="14"/>
  <c r="X739" i="14"/>
  <c r="P739" i="14"/>
  <c r="H739" i="14"/>
  <c r="BK739" i="14"/>
  <c r="BR739" i="14"/>
  <c r="BJ739" i="14"/>
  <c r="BB739" i="14"/>
  <c r="AT739" i="14"/>
  <c r="AL739" i="14"/>
  <c r="AD739" i="14"/>
  <c r="V739" i="14"/>
  <c r="N739" i="14"/>
  <c r="BQ739" i="14"/>
  <c r="BI739" i="14"/>
  <c r="BA739" i="14"/>
  <c r="AS739" i="14"/>
  <c r="AK739" i="14"/>
  <c r="AC739" i="14"/>
  <c r="U739" i="14"/>
  <c r="M739" i="14"/>
  <c r="BP739" i="14"/>
  <c r="BH739" i="14"/>
  <c r="AZ739" i="14"/>
  <c r="AR739" i="14"/>
  <c r="AJ739" i="14"/>
  <c r="AB739" i="14"/>
  <c r="T739" i="14"/>
  <c r="L739" i="14"/>
  <c r="BN739" i="14"/>
  <c r="BF739" i="14"/>
  <c r="AX739" i="14"/>
  <c r="AP739" i="14"/>
  <c r="AH739" i="14"/>
  <c r="Z739" i="14"/>
  <c r="R739" i="14"/>
  <c r="J739" i="14"/>
  <c r="BM739" i="14"/>
  <c r="BE739" i="14"/>
  <c r="AW739" i="14"/>
  <c r="AO739" i="14"/>
  <c r="AG739" i="14"/>
  <c r="Y739" i="14"/>
  <c r="Q739" i="14"/>
  <c r="I739" i="14"/>
  <c r="AI739" i="14"/>
  <c r="BO739" i="14"/>
  <c r="AE739" i="14"/>
  <c r="BG739" i="14"/>
  <c r="AA739" i="14"/>
  <c r="BC739" i="14"/>
  <c r="W739" i="14"/>
  <c r="AY739" i="14"/>
  <c r="S739" i="14"/>
  <c r="AU739" i="14"/>
  <c r="O739" i="14"/>
  <c r="AQ739" i="14"/>
  <c r="K739" i="14"/>
  <c r="AM739" i="14"/>
  <c r="G739" i="14"/>
  <c r="L670" i="14"/>
  <c r="BM700" i="14"/>
  <c r="BE700" i="14"/>
  <c r="AW700" i="14"/>
  <c r="AO700" i="14"/>
  <c r="AG700" i="14"/>
  <c r="Y700" i="14"/>
  <c r="Q700" i="14"/>
  <c r="I700" i="14"/>
  <c r="BL700" i="14"/>
  <c r="BD700" i="14"/>
  <c r="AV700" i="14"/>
  <c r="AN700" i="14"/>
  <c r="AF700" i="14"/>
  <c r="X700" i="14"/>
  <c r="P700" i="14"/>
  <c r="H700" i="14"/>
  <c r="BK700" i="14"/>
  <c r="BC700" i="14"/>
  <c r="AU700" i="14"/>
  <c r="AM700" i="14"/>
  <c r="AE700" i="14"/>
  <c r="W700" i="14"/>
  <c r="O700" i="14"/>
  <c r="G700" i="14"/>
  <c r="BR700" i="14"/>
  <c r="BJ700" i="14"/>
  <c r="BB700" i="14"/>
  <c r="AT700" i="14"/>
  <c r="AL700" i="14"/>
  <c r="AD700" i="14"/>
  <c r="V700" i="14"/>
  <c r="N700" i="14"/>
  <c r="BQ700" i="14"/>
  <c r="BI700" i="14"/>
  <c r="BA700" i="14"/>
  <c r="AS700" i="14"/>
  <c r="AK700" i="14"/>
  <c r="AC700" i="14"/>
  <c r="U700" i="14"/>
  <c r="M700" i="14"/>
  <c r="BP700" i="14"/>
  <c r="BH700" i="14"/>
  <c r="AZ700" i="14"/>
  <c r="AR700" i="14"/>
  <c r="AJ700" i="14"/>
  <c r="AB700" i="14"/>
  <c r="T700" i="14"/>
  <c r="L700" i="14"/>
  <c r="BO700" i="14"/>
  <c r="BG700" i="14"/>
  <c r="AY700" i="14"/>
  <c r="AQ700" i="14"/>
  <c r="AI700" i="14"/>
  <c r="AA700" i="14"/>
  <c r="S700" i="14"/>
  <c r="K700" i="14"/>
  <c r="BN700" i="14"/>
  <c r="BF700" i="14"/>
  <c r="AX700" i="14"/>
  <c r="AP700" i="14"/>
  <c r="AH700" i="14"/>
  <c r="Z700" i="14"/>
  <c r="R700" i="14"/>
  <c r="J700" i="14"/>
  <c r="L631" i="14"/>
  <c r="BO718" i="14"/>
  <c r="BG718" i="14"/>
  <c r="AY718" i="14"/>
  <c r="AQ718" i="14"/>
  <c r="AI718" i="14"/>
  <c r="AA718" i="14"/>
  <c r="S718" i="14"/>
  <c r="K718" i="14"/>
  <c r="BM718" i="14"/>
  <c r="BE718" i="14"/>
  <c r="AW718" i="14"/>
  <c r="AO718" i="14"/>
  <c r="AG718" i="14"/>
  <c r="Y718" i="14"/>
  <c r="Q718" i="14"/>
  <c r="I718" i="14"/>
  <c r="BL718" i="14"/>
  <c r="BD718" i="14"/>
  <c r="AV718" i="14"/>
  <c r="AN718" i="14"/>
  <c r="AF718" i="14"/>
  <c r="X718" i="14"/>
  <c r="P718" i="14"/>
  <c r="H718" i="14"/>
  <c r="BK718" i="14"/>
  <c r="BC718" i="14"/>
  <c r="AU718" i="14"/>
  <c r="AM718" i="14"/>
  <c r="AE718" i="14"/>
  <c r="W718" i="14"/>
  <c r="O718" i="14"/>
  <c r="G718" i="14"/>
  <c r="BQ718" i="14"/>
  <c r="BI718" i="14"/>
  <c r="BA718" i="14"/>
  <c r="AS718" i="14"/>
  <c r="AK718" i="14"/>
  <c r="AC718" i="14"/>
  <c r="U718" i="14"/>
  <c r="M718" i="14"/>
  <c r="BP718" i="14"/>
  <c r="BH718" i="14"/>
  <c r="AZ718" i="14"/>
  <c r="AR718" i="14"/>
  <c r="AJ718" i="14"/>
  <c r="AB718" i="14"/>
  <c r="T718" i="14"/>
  <c r="L718" i="14"/>
  <c r="BB718" i="14"/>
  <c r="V718" i="14"/>
  <c r="AT718" i="14"/>
  <c r="N718" i="14"/>
  <c r="AP718" i="14"/>
  <c r="J718" i="14"/>
  <c r="BR718" i="14"/>
  <c r="AL718" i="14"/>
  <c r="BN718" i="14"/>
  <c r="BJ718" i="14"/>
  <c r="AD718" i="14"/>
  <c r="BF718" i="14"/>
  <c r="Z718" i="14"/>
  <c r="AX718" i="14"/>
  <c r="AH718" i="14"/>
  <c r="R718" i="14"/>
  <c r="L649" i="14"/>
  <c r="BO705" i="14"/>
  <c r="BG705" i="14"/>
  <c r="AY705" i="14"/>
  <c r="AQ705" i="14"/>
  <c r="AI705" i="14"/>
  <c r="AA705" i="14"/>
  <c r="S705" i="14"/>
  <c r="K705" i="14"/>
  <c r="BM705" i="14"/>
  <c r="BE705" i="14"/>
  <c r="AW705" i="14"/>
  <c r="AO705" i="14"/>
  <c r="AG705" i="14"/>
  <c r="Y705" i="14"/>
  <c r="Q705" i="14"/>
  <c r="I705" i="14"/>
  <c r="BL705" i="14"/>
  <c r="BD705" i="14"/>
  <c r="AV705" i="14"/>
  <c r="AN705" i="14"/>
  <c r="AF705" i="14"/>
  <c r="X705" i="14"/>
  <c r="P705" i="14"/>
  <c r="H705" i="14"/>
  <c r="BK705" i="14"/>
  <c r="BC705" i="14"/>
  <c r="AU705" i="14"/>
  <c r="AM705" i="14"/>
  <c r="AE705" i="14"/>
  <c r="W705" i="14"/>
  <c r="O705" i="14"/>
  <c r="G705" i="14"/>
  <c r="BQ705" i="14"/>
  <c r="BI705" i="14"/>
  <c r="BA705" i="14"/>
  <c r="AS705" i="14"/>
  <c r="AK705" i="14"/>
  <c r="AC705" i="14"/>
  <c r="U705" i="14"/>
  <c r="M705" i="14"/>
  <c r="BP705" i="14"/>
  <c r="BH705" i="14"/>
  <c r="AZ705" i="14"/>
  <c r="AR705" i="14"/>
  <c r="AJ705" i="14"/>
  <c r="AB705" i="14"/>
  <c r="T705" i="14"/>
  <c r="L705" i="14"/>
  <c r="AT705" i="14"/>
  <c r="N705" i="14"/>
  <c r="AP705" i="14"/>
  <c r="J705" i="14"/>
  <c r="BR705" i="14"/>
  <c r="AL705" i="14"/>
  <c r="BN705" i="14"/>
  <c r="AH705" i="14"/>
  <c r="BJ705" i="14"/>
  <c r="AD705" i="14"/>
  <c r="BF705" i="14"/>
  <c r="Z705" i="14"/>
  <c r="BB705" i="14"/>
  <c r="V705" i="14"/>
  <c r="AX705" i="14"/>
  <c r="R705" i="14"/>
  <c r="L636" i="14"/>
  <c r="BK714" i="14"/>
  <c r="BC714" i="14"/>
  <c r="AU714" i="14"/>
  <c r="AM714" i="14"/>
  <c r="AE714" i="14"/>
  <c r="W714" i="14"/>
  <c r="O714" i="14"/>
  <c r="G714" i="14"/>
  <c r="BQ714" i="14"/>
  <c r="BI714" i="14"/>
  <c r="BA714" i="14"/>
  <c r="AS714" i="14"/>
  <c r="AK714" i="14"/>
  <c r="AC714" i="14"/>
  <c r="U714" i="14"/>
  <c r="M714" i="14"/>
  <c r="BP714" i="14"/>
  <c r="BH714" i="14"/>
  <c r="AZ714" i="14"/>
  <c r="AR714" i="14"/>
  <c r="AJ714" i="14"/>
  <c r="AB714" i="14"/>
  <c r="T714" i="14"/>
  <c r="L714" i="14"/>
  <c r="BO714" i="14"/>
  <c r="BG714" i="14"/>
  <c r="AY714" i="14"/>
  <c r="AQ714" i="14"/>
  <c r="AI714" i="14"/>
  <c r="AA714" i="14"/>
  <c r="S714" i="14"/>
  <c r="K714" i="14"/>
  <c r="BM714" i="14"/>
  <c r="BE714" i="14"/>
  <c r="AW714" i="14"/>
  <c r="AO714" i="14"/>
  <c r="AG714" i="14"/>
  <c r="Y714" i="14"/>
  <c r="Q714" i="14"/>
  <c r="I714" i="14"/>
  <c r="BL714" i="14"/>
  <c r="BD714" i="14"/>
  <c r="AV714" i="14"/>
  <c r="AN714" i="14"/>
  <c r="AF714" i="14"/>
  <c r="X714" i="14"/>
  <c r="P714" i="14"/>
  <c r="H714" i="14"/>
  <c r="BN714" i="14"/>
  <c r="AH714" i="14"/>
  <c r="BF714" i="14"/>
  <c r="Z714" i="14"/>
  <c r="BB714" i="14"/>
  <c r="V714" i="14"/>
  <c r="AX714" i="14"/>
  <c r="R714" i="14"/>
  <c r="AP714" i="14"/>
  <c r="J714" i="14"/>
  <c r="BR714" i="14"/>
  <c r="AL714" i="14"/>
  <c r="BJ714" i="14"/>
  <c r="AT714" i="14"/>
  <c r="AD714" i="14"/>
  <c r="N714" i="14"/>
  <c r="L645" i="14"/>
  <c r="BP715" i="14"/>
  <c r="BH715" i="14"/>
  <c r="AZ715" i="14"/>
  <c r="AR715" i="14"/>
  <c r="AJ715" i="14"/>
  <c r="AB715" i="14"/>
  <c r="T715" i="14"/>
  <c r="L715" i="14"/>
  <c r="BN715" i="14"/>
  <c r="BF715" i="14"/>
  <c r="AX715" i="14"/>
  <c r="AP715" i="14"/>
  <c r="AH715" i="14"/>
  <c r="Z715" i="14"/>
  <c r="R715" i="14"/>
  <c r="J715" i="14"/>
  <c r="BM715" i="14"/>
  <c r="BE715" i="14"/>
  <c r="AW715" i="14"/>
  <c r="AO715" i="14"/>
  <c r="AG715" i="14"/>
  <c r="Y715" i="14"/>
  <c r="Q715" i="14"/>
  <c r="I715" i="14"/>
  <c r="BL715" i="14"/>
  <c r="BD715" i="14"/>
  <c r="AV715" i="14"/>
  <c r="AN715" i="14"/>
  <c r="AF715" i="14"/>
  <c r="X715" i="14"/>
  <c r="P715" i="14"/>
  <c r="H715" i="14"/>
  <c r="BR715" i="14"/>
  <c r="BJ715" i="14"/>
  <c r="BB715" i="14"/>
  <c r="AT715" i="14"/>
  <c r="AL715" i="14"/>
  <c r="AD715" i="14"/>
  <c r="V715" i="14"/>
  <c r="N715" i="14"/>
  <c r="BQ715" i="14"/>
  <c r="BI715" i="14"/>
  <c r="BA715" i="14"/>
  <c r="AS715" i="14"/>
  <c r="AK715" i="14"/>
  <c r="AC715" i="14"/>
  <c r="U715" i="14"/>
  <c r="M715" i="14"/>
  <c r="BK715" i="14"/>
  <c r="AE715" i="14"/>
  <c r="BC715" i="14"/>
  <c r="W715" i="14"/>
  <c r="AY715" i="14"/>
  <c r="S715" i="14"/>
  <c r="AU715" i="14"/>
  <c r="O715" i="14"/>
  <c r="AM715" i="14"/>
  <c r="G715" i="14"/>
  <c r="BO715" i="14"/>
  <c r="AI715" i="14"/>
  <c r="K715" i="14"/>
  <c r="BG715" i="14"/>
  <c r="AQ715" i="14"/>
  <c r="AA715" i="14"/>
  <c r="L646" i="14"/>
  <c r="E167" i="14"/>
  <c r="H167" i="14" s="1"/>
  <c r="BN741" i="14"/>
  <c r="BF741" i="14"/>
  <c r="AX741" i="14"/>
  <c r="AP741" i="14"/>
  <c r="AH741" i="14"/>
  <c r="Z741" i="14"/>
  <c r="R741" i="14"/>
  <c r="J741" i="14"/>
  <c r="BM741" i="14"/>
  <c r="BE741" i="14"/>
  <c r="AW741" i="14"/>
  <c r="AO741" i="14"/>
  <c r="AG741" i="14"/>
  <c r="Y741" i="14"/>
  <c r="Q741" i="14"/>
  <c r="I741" i="14"/>
  <c r="BL741" i="14"/>
  <c r="BD741" i="14"/>
  <c r="AV741" i="14"/>
  <c r="AN741" i="14"/>
  <c r="AF741" i="14"/>
  <c r="X741" i="14"/>
  <c r="P741" i="14"/>
  <c r="H741" i="14"/>
  <c r="BK741" i="14"/>
  <c r="BC741" i="14"/>
  <c r="AU741" i="14"/>
  <c r="AM741" i="14"/>
  <c r="AE741" i="14"/>
  <c r="W741" i="14"/>
  <c r="O741" i="14"/>
  <c r="G741" i="14"/>
  <c r="BR741" i="14"/>
  <c r="BJ741" i="14"/>
  <c r="BB741" i="14"/>
  <c r="AT741" i="14"/>
  <c r="AL741" i="14"/>
  <c r="AD741" i="14"/>
  <c r="V741" i="14"/>
  <c r="N741" i="14"/>
  <c r="BQ741" i="14"/>
  <c r="BI741" i="14"/>
  <c r="BA741" i="14"/>
  <c r="AS741" i="14"/>
  <c r="AK741" i="14"/>
  <c r="AC741" i="14"/>
  <c r="U741" i="14"/>
  <c r="M741" i="14"/>
  <c r="BP741" i="14"/>
  <c r="BH741" i="14"/>
  <c r="AZ741" i="14"/>
  <c r="AR741" i="14"/>
  <c r="AJ741" i="14"/>
  <c r="AB741" i="14"/>
  <c r="T741" i="14"/>
  <c r="L741" i="14"/>
  <c r="BO741" i="14"/>
  <c r="BG741" i="14"/>
  <c r="AY741" i="14"/>
  <c r="AQ741" i="14"/>
  <c r="AI741" i="14"/>
  <c r="AA741" i="14"/>
  <c r="S741" i="14"/>
  <c r="K741" i="14"/>
  <c r="L672" i="14"/>
  <c r="BL727" i="14"/>
  <c r="BD727" i="14"/>
  <c r="AV727" i="14"/>
  <c r="AN727" i="14"/>
  <c r="AF727" i="14"/>
  <c r="X727" i="14"/>
  <c r="P727" i="14"/>
  <c r="H727" i="14"/>
  <c r="BR727" i="14"/>
  <c r="BJ727" i="14"/>
  <c r="BB727" i="14"/>
  <c r="AT727" i="14"/>
  <c r="AL727" i="14"/>
  <c r="AD727" i="14"/>
  <c r="V727" i="14"/>
  <c r="N727" i="14"/>
  <c r="BQ727" i="14"/>
  <c r="BI727" i="14"/>
  <c r="BA727" i="14"/>
  <c r="AS727" i="14"/>
  <c r="AK727" i="14"/>
  <c r="AC727" i="14"/>
  <c r="U727" i="14"/>
  <c r="M727" i="14"/>
  <c r="BP727" i="14"/>
  <c r="BH727" i="14"/>
  <c r="AZ727" i="14"/>
  <c r="AR727" i="14"/>
  <c r="AJ727" i="14"/>
  <c r="AB727" i="14"/>
  <c r="T727" i="14"/>
  <c r="L727" i="14"/>
  <c r="BN727" i="14"/>
  <c r="BF727" i="14"/>
  <c r="BM727" i="14"/>
  <c r="BE727" i="14"/>
  <c r="BO727" i="14"/>
  <c r="AQ727" i="14"/>
  <c r="AA727" i="14"/>
  <c r="K727" i="14"/>
  <c r="BG727" i="14"/>
  <c r="AO727" i="14"/>
  <c r="Y727" i="14"/>
  <c r="I727" i="14"/>
  <c r="BC727" i="14"/>
  <c r="AM727" i="14"/>
  <c r="W727" i="14"/>
  <c r="G727" i="14"/>
  <c r="AY727" i="14"/>
  <c r="AI727" i="14"/>
  <c r="S727" i="14"/>
  <c r="AW727" i="14"/>
  <c r="AG727" i="14"/>
  <c r="Q727" i="14"/>
  <c r="AU727" i="14"/>
  <c r="AE727" i="14"/>
  <c r="O727" i="14"/>
  <c r="AX727" i="14"/>
  <c r="AH727" i="14"/>
  <c r="Z727" i="14"/>
  <c r="R727" i="14"/>
  <c r="BK727" i="14"/>
  <c r="AP727" i="14"/>
  <c r="J727" i="14"/>
  <c r="L658" i="14"/>
  <c r="BO738" i="14"/>
  <c r="BG738" i="14"/>
  <c r="AY738" i="14"/>
  <c r="AQ738" i="14"/>
  <c r="AI738" i="14"/>
  <c r="AA738" i="14"/>
  <c r="S738" i="14"/>
  <c r="K738" i="14"/>
  <c r="BM738" i="14"/>
  <c r="BE738" i="14"/>
  <c r="AW738" i="14"/>
  <c r="AO738" i="14"/>
  <c r="AG738" i="14"/>
  <c r="Y738" i="14"/>
  <c r="Q738" i="14"/>
  <c r="I738" i="14"/>
  <c r="BL738" i="14"/>
  <c r="BD738" i="14"/>
  <c r="AV738" i="14"/>
  <c r="AN738" i="14"/>
  <c r="AF738" i="14"/>
  <c r="X738" i="14"/>
  <c r="P738" i="14"/>
  <c r="H738" i="14"/>
  <c r="BK738" i="14"/>
  <c r="BC738" i="14"/>
  <c r="AU738" i="14"/>
  <c r="AM738" i="14"/>
  <c r="AE738" i="14"/>
  <c r="W738" i="14"/>
  <c r="O738" i="14"/>
  <c r="G738" i="14"/>
  <c r="BQ738" i="14"/>
  <c r="BI738" i="14"/>
  <c r="BA738" i="14"/>
  <c r="AS738" i="14"/>
  <c r="AK738" i="14"/>
  <c r="AC738" i="14"/>
  <c r="U738" i="14"/>
  <c r="M738" i="14"/>
  <c r="BP738" i="14"/>
  <c r="BH738" i="14"/>
  <c r="AZ738" i="14"/>
  <c r="AR738" i="14"/>
  <c r="AJ738" i="14"/>
  <c r="AB738" i="14"/>
  <c r="T738" i="14"/>
  <c r="L738" i="14"/>
  <c r="BR738" i="14"/>
  <c r="AL738" i="14"/>
  <c r="BN738" i="14"/>
  <c r="AH738" i="14"/>
  <c r="BJ738" i="14"/>
  <c r="AD738" i="14"/>
  <c r="BF738" i="14"/>
  <c r="Z738" i="14"/>
  <c r="BB738" i="14"/>
  <c r="V738" i="14"/>
  <c r="AX738" i="14"/>
  <c r="R738" i="14"/>
  <c r="AT738" i="14"/>
  <c r="N738" i="14"/>
  <c r="AP738" i="14"/>
  <c r="J738" i="14"/>
  <c r="L669" i="14"/>
  <c r="BR737" i="14"/>
  <c r="BJ737" i="14"/>
  <c r="BB737" i="14"/>
  <c r="AT737" i="14"/>
  <c r="AL737" i="14"/>
  <c r="AD737" i="14"/>
  <c r="V737" i="14"/>
  <c r="N737" i="14"/>
  <c r="BP737" i="14"/>
  <c r="BH737" i="14"/>
  <c r="AZ737" i="14"/>
  <c r="AR737" i="14"/>
  <c r="AJ737" i="14"/>
  <c r="AB737" i="14"/>
  <c r="T737" i="14"/>
  <c r="L737" i="14"/>
  <c r="BO737" i="14"/>
  <c r="BG737" i="14"/>
  <c r="AY737" i="14"/>
  <c r="AQ737" i="14"/>
  <c r="AI737" i="14"/>
  <c r="AA737" i="14"/>
  <c r="S737" i="14"/>
  <c r="K737" i="14"/>
  <c r="BN737" i="14"/>
  <c r="BF737" i="14"/>
  <c r="AX737" i="14"/>
  <c r="AP737" i="14"/>
  <c r="AH737" i="14"/>
  <c r="BL737" i="14"/>
  <c r="BD737" i="14"/>
  <c r="AV737" i="14"/>
  <c r="AN737" i="14"/>
  <c r="AF737" i="14"/>
  <c r="X737" i="14"/>
  <c r="P737" i="14"/>
  <c r="H737" i="14"/>
  <c r="BK737" i="14"/>
  <c r="BC737" i="14"/>
  <c r="AU737" i="14"/>
  <c r="AM737" i="14"/>
  <c r="AE737" i="14"/>
  <c r="W737" i="14"/>
  <c r="O737" i="14"/>
  <c r="G737" i="14"/>
  <c r="AO737" i="14"/>
  <c r="Q737" i="14"/>
  <c r="BQ737" i="14"/>
  <c r="AK737" i="14"/>
  <c r="M737" i="14"/>
  <c r="BM737" i="14"/>
  <c r="AG737" i="14"/>
  <c r="J737" i="14"/>
  <c r="BI737" i="14"/>
  <c r="AC737" i="14"/>
  <c r="I737" i="14"/>
  <c r="BE737" i="14"/>
  <c r="Z737" i="14"/>
  <c r="BA737" i="14"/>
  <c r="Y737" i="14"/>
  <c r="AW737" i="14"/>
  <c r="U737" i="14"/>
  <c r="AS737" i="14"/>
  <c r="R737" i="14"/>
  <c r="L668" i="14"/>
  <c r="BQ725" i="14"/>
  <c r="BI725" i="14"/>
  <c r="BA725" i="14"/>
  <c r="AS725" i="14"/>
  <c r="AK725" i="14"/>
  <c r="AC725" i="14"/>
  <c r="U725" i="14"/>
  <c r="M725" i="14"/>
  <c r="BO725" i="14"/>
  <c r="BG725" i="14"/>
  <c r="AY725" i="14"/>
  <c r="AQ725" i="14"/>
  <c r="AI725" i="14"/>
  <c r="AA725" i="14"/>
  <c r="S725" i="14"/>
  <c r="K725" i="14"/>
  <c r="BN725" i="14"/>
  <c r="BF725" i="14"/>
  <c r="AX725" i="14"/>
  <c r="AP725" i="14"/>
  <c r="AH725" i="14"/>
  <c r="Z725" i="14"/>
  <c r="R725" i="14"/>
  <c r="J725" i="14"/>
  <c r="BM725" i="14"/>
  <c r="BE725" i="14"/>
  <c r="AW725" i="14"/>
  <c r="AO725" i="14"/>
  <c r="AG725" i="14"/>
  <c r="Y725" i="14"/>
  <c r="Q725" i="14"/>
  <c r="I725" i="14"/>
  <c r="BK725" i="14"/>
  <c r="BC725" i="14"/>
  <c r="AU725" i="14"/>
  <c r="AM725" i="14"/>
  <c r="AE725" i="14"/>
  <c r="W725" i="14"/>
  <c r="O725" i="14"/>
  <c r="G725" i="14"/>
  <c r="BR725" i="14"/>
  <c r="BJ725" i="14"/>
  <c r="BB725" i="14"/>
  <c r="AT725" i="14"/>
  <c r="AL725" i="14"/>
  <c r="AD725" i="14"/>
  <c r="V725" i="14"/>
  <c r="N725" i="14"/>
  <c r="BD725" i="14"/>
  <c r="X725" i="14"/>
  <c r="AV725" i="14"/>
  <c r="P725" i="14"/>
  <c r="AR725" i="14"/>
  <c r="L725" i="14"/>
  <c r="AN725" i="14"/>
  <c r="H725" i="14"/>
  <c r="BL725" i="14"/>
  <c r="AF725" i="14"/>
  <c r="BH725" i="14"/>
  <c r="AB725" i="14"/>
  <c r="AJ725" i="14"/>
  <c r="T725" i="14"/>
  <c r="BP725" i="14"/>
  <c r="AZ725" i="14"/>
  <c r="L656" i="14"/>
  <c r="BQ712" i="14"/>
  <c r="BI712" i="14"/>
  <c r="BA712" i="14"/>
  <c r="AS712" i="14"/>
  <c r="AK712" i="14"/>
  <c r="AC712" i="14"/>
  <c r="U712" i="14"/>
  <c r="M712" i="14"/>
  <c r="BO712" i="14"/>
  <c r="BG712" i="14"/>
  <c r="AY712" i="14"/>
  <c r="AQ712" i="14"/>
  <c r="AI712" i="14"/>
  <c r="AA712" i="14"/>
  <c r="S712" i="14"/>
  <c r="K712" i="14"/>
  <c r="BN712" i="14"/>
  <c r="BF712" i="14"/>
  <c r="AX712" i="14"/>
  <c r="AP712" i="14"/>
  <c r="AH712" i="14"/>
  <c r="Z712" i="14"/>
  <c r="R712" i="14"/>
  <c r="J712" i="14"/>
  <c r="BM712" i="14"/>
  <c r="BE712" i="14"/>
  <c r="AW712" i="14"/>
  <c r="AO712" i="14"/>
  <c r="AG712" i="14"/>
  <c r="Y712" i="14"/>
  <c r="Q712" i="14"/>
  <c r="I712" i="14"/>
  <c r="BK712" i="14"/>
  <c r="BC712" i="14"/>
  <c r="AU712" i="14"/>
  <c r="AM712" i="14"/>
  <c r="AE712" i="14"/>
  <c r="W712" i="14"/>
  <c r="O712" i="14"/>
  <c r="G712" i="14"/>
  <c r="BR712" i="14"/>
  <c r="BJ712" i="14"/>
  <c r="BB712" i="14"/>
  <c r="AT712" i="14"/>
  <c r="AL712" i="14"/>
  <c r="AD712" i="14"/>
  <c r="V712" i="14"/>
  <c r="N712" i="14"/>
  <c r="AN712" i="14"/>
  <c r="H712" i="14"/>
  <c r="BL712" i="14"/>
  <c r="AF712" i="14"/>
  <c r="BH712" i="14"/>
  <c r="AB712" i="14"/>
  <c r="BD712" i="14"/>
  <c r="X712" i="14"/>
  <c r="AV712" i="14"/>
  <c r="P712" i="14"/>
  <c r="AR712" i="14"/>
  <c r="L712" i="14"/>
  <c r="BP712" i="14"/>
  <c r="AZ712" i="14"/>
  <c r="AJ712" i="14"/>
  <c r="T712" i="14"/>
  <c r="L643" i="14"/>
  <c r="BO734" i="14"/>
  <c r="BG734" i="14"/>
  <c r="AY734" i="14"/>
  <c r="AQ734" i="14"/>
  <c r="AI734" i="14"/>
  <c r="AA734" i="14"/>
  <c r="S734" i="14"/>
  <c r="K734" i="14"/>
  <c r="BM734" i="14"/>
  <c r="BE734" i="14"/>
  <c r="AW734" i="14"/>
  <c r="AO734" i="14"/>
  <c r="AG734" i="14"/>
  <c r="Y734" i="14"/>
  <c r="Q734" i="14"/>
  <c r="I734" i="14"/>
  <c r="BL734" i="14"/>
  <c r="BD734" i="14"/>
  <c r="AV734" i="14"/>
  <c r="AN734" i="14"/>
  <c r="AF734" i="14"/>
  <c r="X734" i="14"/>
  <c r="P734" i="14"/>
  <c r="H734" i="14"/>
  <c r="BK734" i="14"/>
  <c r="BC734" i="14"/>
  <c r="AU734" i="14"/>
  <c r="AM734" i="14"/>
  <c r="AE734" i="14"/>
  <c r="W734" i="14"/>
  <c r="O734" i="14"/>
  <c r="G734" i="14"/>
  <c r="BQ734" i="14"/>
  <c r="BI734" i="14"/>
  <c r="BA734" i="14"/>
  <c r="AS734" i="14"/>
  <c r="AK734" i="14"/>
  <c r="AC734" i="14"/>
  <c r="U734" i="14"/>
  <c r="M734" i="14"/>
  <c r="BP734" i="14"/>
  <c r="BH734" i="14"/>
  <c r="AZ734" i="14"/>
  <c r="AR734" i="14"/>
  <c r="AJ734" i="14"/>
  <c r="AB734" i="14"/>
  <c r="T734" i="14"/>
  <c r="L734" i="14"/>
  <c r="AT734" i="14"/>
  <c r="N734" i="14"/>
  <c r="BR734" i="14"/>
  <c r="AL734" i="14"/>
  <c r="BN734" i="14"/>
  <c r="AH734" i="14"/>
  <c r="BJ734" i="14"/>
  <c r="AD734" i="14"/>
  <c r="BB734" i="14"/>
  <c r="V734" i="14"/>
  <c r="AX734" i="14"/>
  <c r="R734" i="14"/>
  <c r="BF734" i="14"/>
  <c r="AP734" i="14"/>
  <c r="Z734" i="14"/>
  <c r="J734" i="14"/>
  <c r="L665" i="14"/>
  <c r="BM721" i="14"/>
  <c r="BE721" i="14"/>
  <c r="AW721" i="14"/>
  <c r="AO721" i="14"/>
  <c r="AG721" i="14"/>
  <c r="Y721" i="14"/>
  <c r="Q721" i="14"/>
  <c r="I721" i="14"/>
  <c r="BK721" i="14"/>
  <c r="BC721" i="14"/>
  <c r="AU721" i="14"/>
  <c r="AM721" i="14"/>
  <c r="AE721" i="14"/>
  <c r="W721" i="14"/>
  <c r="O721" i="14"/>
  <c r="G721" i="14"/>
  <c r="BR721" i="14"/>
  <c r="BJ721" i="14"/>
  <c r="BB721" i="14"/>
  <c r="AT721" i="14"/>
  <c r="AL721" i="14"/>
  <c r="AD721" i="14"/>
  <c r="V721" i="14"/>
  <c r="N721" i="14"/>
  <c r="BQ721" i="14"/>
  <c r="BI721" i="14"/>
  <c r="BA721" i="14"/>
  <c r="AS721" i="14"/>
  <c r="AK721" i="14"/>
  <c r="AC721" i="14"/>
  <c r="U721" i="14"/>
  <c r="M721" i="14"/>
  <c r="BO721" i="14"/>
  <c r="BG721" i="14"/>
  <c r="AY721" i="14"/>
  <c r="AQ721" i="14"/>
  <c r="AI721" i="14"/>
  <c r="AA721" i="14"/>
  <c r="S721" i="14"/>
  <c r="K721" i="14"/>
  <c r="BN721" i="14"/>
  <c r="BF721" i="14"/>
  <c r="AX721" i="14"/>
  <c r="AP721" i="14"/>
  <c r="AH721" i="14"/>
  <c r="Z721" i="14"/>
  <c r="R721" i="14"/>
  <c r="J721" i="14"/>
  <c r="BP721" i="14"/>
  <c r="AJ721" i="14"/>
  <c r="BH721" i="14"/>
  <c r="AB721" i="14"/>
  <c r="BD721" i="14"/>
  <c r="X721" i="14"/>
  <c r="AZ721" i="14"/>
  <c r="T721" i="14"/>
  <c r="AR721" i="14"/>
  <c r="L721" i="14"/>
  <c r="AN721" i="14"/>
  <c r="H721" i="14"/>
  <c r="AV721" i="14"/>
  <c r="AF721" i="14"/>
  <c r="P721" i="14"/>
  <c r="BL721" i="14"/>
  <c r="L652" i="14"/>
  <c r="BK730" i="14"/>
  <c r="BC730" i="14"/>
  <c r="AU730" i="14"/>
  <c r="AM730" i="14"/>
  <c r="AE730" i="14"/>
  <c r="W730" i="14"/>
  <c r="O730" i="14"/>
  <c r="G730" i="14"/>
  <c r="BQ730" i="14"/>
  <c r="BI730" i="14"/>
  <c r="BA730" i="14"/>
  <c r="AS730" i="14"/>
  <c r="AK730" i="14"/>
  <c r="AC730" i="14"/>
  <c r="U730" i="14"/>
  <c r="M730" i="14"/>
  <c r="BP730" i="14"/>
  <c r="BH730" i="14"/>
  <c r="AZ730" i="14"/>
  <c r="AR730" i="14"/>
  <c r="AJ730" i="14"/>
  <c r="AB730" i="14"/>
  <c r="T730" i="14"/>
  <c r="L730" i="14"/>
  <c r="BO730" i="14"/>
  <c r="BG730" i="14"/>
  <c r="AY730" i="14"/>
  <c r="AQ730" i="14"/>
  <c r="AI730" i="14"/>
  <c r="AA730" i="14"/>
  <c r="S730" i="14"/>
  <c r="K730" i="14"/>
  <c r="BM730" i="14"/>
  <c r="BE730" i="14"/>
  <c r="AW730" i="14"/>
  <c r="AO730" i="14"/>
  <c r="AG730" i="14"/>
  <c r="Y730" i="14"/>
  <c r="Q730" i="14"/>
  <c r="I730" i="14"/>
  <c r="BL730" i="14"/>
  <c r="BD730" i="14"/>
  <c r="AV730" i="14"/>
  <c r="AN730" i="14"/>
  <c r="AF730" i="14"/>
  <c r="X730" i="14"/>
  <c r="P730" i="14"/>
  <c r="H730" i="14"/>
  <c r="BF730" i="14"/>
  <c r="Z730" i="14"/>
  <c r="AX730" i="14"/>
  <c r="R730" i="14"/>
  <c r="AT730" i="14"/>
  <c r="N730" i="14"/>
  <c r="AP730" i="14"/>
  <c r="J730" i="14"/>
  <c r="BN730" i="14"/>
  <c r="AH730" i="14"/>
  <c r="BJ730" i="14"/>
  <c r="AD730" i="14"/>
  <c r="BR730" i="14"/>
  <c r="BB730" i="14"/>
  <c r="AL730" i="14"/>
  <c r="V730" i="14"/>
  <c r="L661" i="14"/>
  <c r="BR701" i="14"/>
  <c r="BJ701" i="14"/>
  <c r="BB701" i="14"/>
  <c r="AT701" i="14"/>
  <c r="AL701" i="14"/>
  <c r="AD701" i="14"/>
  <c r="V701" i="14"/>
  <c r="N701" i="14"/>
  <c r="BQ701" i="14"/>
  <c r="BI701" i="14"/>
  <c r="BA701" i="14"/>
  <c r="AS701" i="14"/>
  <c r="AK701" i="14"/>
  <c r="AC701" i="14"/>
  <c r="U701" i="14"/>
  <c r="M701" i="14"/>
  <c r="BP701" i="14"/>
  <c r="BH701" i="14"/>
  <c r="AZ701" i="14"/>
  <c r="AR701" i="14"/>
  <c r="AJ701" i="14"/>
  <c r="AB701" i="14"/>
  <c r="T701" i="14"/>
  <c r="L701" i="14"/>
  <c r="BO701" i="14"/>
  <c r="BG701" i="14"/>
  <c r="AY701" i="14"/>
  <c r="AQ701" i="14"/>
  <c r="AI701" i="14"/>
  <c r="AA701" i="14"/>
  <c r="S701" i="14"/>
  <c r="K701" i="14"/>
  <c r="BN701" i="14"/>
  <c r="BF701" i="14"/>
  <c r="AX701" i="14"/>
  <c r="AP701" i="14"/>
  <c r="AH701" i="14"/>
  <c r="Z701" i="14"/>
  <c r="R701" i="14"/>
  <c r="J701" i="14"/>
  <c r="BM701" i="14"/>
  <c r="BE701" i="14"/>
  <c r="AW701" i="14"/>
  <c r="AO701" i="14"/>
  <c r="AG701" i="14"/>
  <c r="Y701" i="14"/>
  <c r="Q701" i="14"/>
  <c r="I701" i="14"/>
  <c r="BL701" i="14"/>
  <c r="BD701" i="14"/>
  <c r="AV701" i="14"/>
  <c r="AN701" i="14"/>
  <c r="AF701" i="14"/>
  <c r="X701" i="14"/>
  <c r="P701" i="14"/>
  <c r="H701" i="14"/>
  <c r="BK701" i="14"/>
  <c r="BC701" i="14"/>
  <c r="AU701" i="14"/>
  <c r="AM701" i="14"/>
  <c r="AE701" i="14"/>
  <c r="W701" i="14"/>
  <c r="O701" i="14"/>
  <c r="G701" i="14"/>
  <c r="L632" i="14"/>
  <c r="BM744" i="14"/>
  <c r="BE744" i="14"/>
  <c r="AW744" i="14"/>
  <c r="AO744" i="14"/>
  <c r="AG744" i="14"/>
  <c r="Y744" i="14"/>
  <c r="Q744" i="14"/>
  <c r="I744" i="14"/>
  <c r="BL744" i="14"/>
  <c r="BD744" i="14"/>
  <c r="AV744" i="14"/>
  <c r="AN744" i="14"/>
  <c r="AF744" i="14"/>
  <c r="X744" i="14"/>
  <c r="P744" i="14"/>
  <c r="H744" i="14"/>
  <c r="BK744" i="14"/>
  <c r="BC744" i="14"/>
  <c r="AU744" i="14"/>
  <c r="AM744" i="14"/>
  <c r="AE744" i="14"/>
  <c r="W744" i="14"/>
  <c r="O744" i="14"/>
  <c r="G744" i="14"/>
  <c r="BR744" i="14"/>
  <c r="BJ744" i="14"/>
  <c r="BB744" i="14"/>
  <c r="AT744" i="14"/>
  <c r="AL744" i="14"/>
  <c r="AD744" i="14"/>
  <c r="V744" i="14"/>
  <c r="N744" i="14"/>
  <c r="BQ744" i="14"/>
  <c r="BI744" i="14"/>
  <c r="BA744" i="14"/>
  <c r="AS744" i="14"/>
  <c r="AK744" i="14"/>
  <c r="AC744" i="14"/>
  <c r="U744" i="14"/>
  <c r="M744" i="14"/>
  <c r="BP744" i="14"/>
  <c r="BH744" i="14"/>
  <c r="AZ744" i="14"/>
  <c r="AR744" i="14"/>
  <c r="AJ744" i="14"/>
  <c r="AB744" i="14"/>
  <c r="T744" i="14"/>
  <c r="L744" i="14"/>
  <c r="BO744" i="14"/>
  <c r="BG744" i="14"/>
  <c r="AY744" i="14"/>
  <c r="AQ744" i="14"/>
  <c r="AI744" i="14"/>
  <c r="AA744" i="14"/>
  <c r="S744" i="14"/>
  <c r="K744" i="14"/>
  <c r="BN744" i="14"/>
  <c r="BF744" i="14"/>
  <c r="AX744" i="14"/>
  <c r="AP744" i="14"/>
  <c r="AH744" i="14"/>
  <c r="Z744" i="14"/>
  <c r="R744" i="14"/>
  <c r="J744" i="14"/>
  <c r="L675" i="14"/>
  <c r="BN697" i="14"/>
  <c r="BF697" i="14"/>
  <c r="AX697" i="14"/>
  <c r="AP697" i="14"/>
  <c r="AH697" i="14"/>
  <c r="Z697" i="14"/>
  <c r="R697" i="14"/>
  <c r="J697" i="14"/>
  <c r="BM697" i="14"/>
  <c r="BE697" i="14"/>
  <c r="AW697" i="14"/>
  <c r="AO697" i="14"/>
  <c r="AG697" i="14"/>
  <c r="Y697" i="14"/>
  <c r="Q697" i="14"/>
  <c r="I697" i="14"/>
  <c r="BL697" i="14"/>
  <c r="BD697" i="14"/>
  <c r="AV697" i="14"/>
  <c r="AN697" i="14"/>
  <c r="AF697" i="14"/>
  <c r="X697" i="14"/>
  <c r="P697" i="14"/>
  <c r="H697" i="14"/>
  <c r="BK697" i="14"/>
  <c r="BC697" i="14"/>
  <c r="AU697" i="14"/>
  <c r="AM697" i="14"/>
  <c r="AE697" i="14"/>
  <c r="W697" i="14"/>
  <c r="O697" i="14"/>
  <c r="G697" i="14"/>
  <c r="BR697" i="14"/>
  <c r="BJ697" i="14"/>
  <c r="BB697" i="14"/>
  <c r="AT697" i="14"/>
  <c r="AL697" i="14"/>
  <c r="AD697" i="14"/>
  <c r="V697" i="14"/>
  <c r="N697" i="14"/>
  <c r="BQ697" i="14"/>
  <c r="BI697" i="14"/>
  <c r="BA697" i="14"/>
  <c r="AS697" i="14"/>
  <c r="AK697" i="14"/>
  <c r="AC697" i="14"/>
  <c r="U697" i="14"/>
  <c r="M697" i="14"/>
  <c r="BP697" i="14"/>
  <c r="BH697" i="14"/>
  <c r="AZ697" i="14"/>
  <c r="AR697" i="14"/>
  <c r="AJ697" i="14"/>
  <c r="AB697" i="14"/>
  <c r="T697" i="14"/>
  <c r="L697" i="14"/>
  <c r="BO697" i="14"/>
  <c r="BG697" i="14"/>
  <c r="AY697" i="14"/>
  <c r="AQ697" i="14"/>
  <c r="AI697" i="14"/>
  <c r="AA697" i="14"/>
  <c r="S697" i="14"/>
  <c r="K697" i="14"/>
  <c r="L628" i="14"/>
  <c r="BK698" i="14"/>
  <c r="BC698" i="14"/>
  <c r="AU698" i="14"/>
  <c r="AM698" i="14"/>
  <c r="AE698" i="14"/>
  <c r="W698" i="14"/>
  <c r="O698" i="14"/>
  <c r="G698" i="14"/>
  <c r="BR698" i="14"/>
  <c r="BJ698" i="14"/>
  <c r="BB698" i="14"/>
  <c r="AT698" i="14"/>
  <c r="AL698" i="14"/>
  <c r="AD698" i="14"/>
  <c r="V698" i="14"/>
  <c r="N698" i="14"/>
  <c r="BQ698" i="14"/>
  <c r="BI698" i="14"/>
  <c r="BA698" i="14"/>
  <c r="AS698" i="14"/>
  <c r="AK698" i="14"/>
  <c r="AC698" i="14"/>
  <c r="U698" i="14"/>
  <c r="M698" i="14"/>
  <c r="BP698" i="14"/>
  <c r="BH698" i="14"/>
  <c r="AZ698" i="14"/>
  <c r="AR698" i="14"/>
  <c r="AJ698" i="14"/>
  <c r="AB698" i="14"/>
  <c r="T698" i="14"/>
  <c r="L698" i="14"/>
  <c r="BO698" i="14"/>
  <c r="BG698" i="14"/>
  <c r="AY698" i="14"/>
  <c r="AQ698" i="14"/>
  <c r="AI698" i="14"/>
  <c r="AA698" i="14"/>
  <c r="S698" i="14"/>
  <c r="K698" i="14"/>
  <c r="BN698" i="14"/>
  <c r="BF698" i="14"/>
  <c r="AX698" i="14"/>
  <c r="AP698" i="14"/>
  <c r="AH698" i="14"/>
  <c r="Z698" i="14"/>
  <c r="R698" i="14"/>
  <c r="J698" i="14"/>
  <c r="BM698" i="14"/>
  <c r="BE698" i="14"/>
  <c r="AW698" i="14"/>
  <c r="AO698" i="14"/>
  <c r="AG698" i="14"/>
  <c r="Y698" i="14"/>
  <c r="Q698" i="14"/>
  <c r="I698" i="14"/>
  <c r="BL698" i="14"/>
  <c r="BD698" i="14"/>
  <c r="AV698" i="14"/>
  <c r="AN698" i="14"/>
  <c r="AF698" i="14"/>
  <c r="X698" i="14"/>
  <c r="P698" i="14"/>
  <c r="H698" i="14"/>
  <c r="L629" i="14"/>
  <c r="BO723" i="14"/>
  <c r="BG723" i="14"/>
  <c r="AY723" i="14"/>
  <c r="AQ723" i="14"/>
  <c r="AI723" i="14"/>
  <c r="AA723" i="14"/>
  <c r="S723" i="14"/>
  <c r="K723" i="14"/>
  <c r="BM723" i="14"/>
  <c r="BE723" i="14"/>
  <c r="AW723" i="14"/>
  <c r="AO723" i="14"/>
  <c r="AG723" i="14"/>
  <c r="Y723" i="14"/>
  <c r="Q723" i="14"/>
  <c r="I723" i="14"/>
  <c r="BL723" i="14"/>
  <c r="BD723" i="14"/>
  <c r="AV723" i="14"/>
  <c r="AN723" i="14"/>
  <c r="AF723" i="14"/>
  <c r="X723" i="14"/>
  <c r="P723" i="14"/>
  <c r="H723" i="14"/>
  <c r="BK723" i="14"/>
  <c r="BC723" i="14"/>
  <c r="AU723" i="14"/>
  <c r="AM723" i="14"/>
  <c r="AE723" i="14"/>
  <c r="W723" i="14"/>
  <c r="O723" i="14"/>
  <c r="G723" i="14"/>
  <c r="BQ723" i="14"/>
  <c r="BI723" i="14"/>
  <c r="BA723" i="14"/>
  <c r="AS723" i="14"/>
  <c r="AK723" i="14"/>
  <c r="AC723" i="14"/>
  <c r="U723" i="14"/>
  <c r="M723" i="14"/>
  <c r="BP723" i="14"/>
  <c r="BH723" i="14"/>
  <c r="AZ723" i="14"/>
  <c r="AR723" i="14"/>
  <c r="AJ723" i="14"/>
  <c r="AB723" i="14"/>
  <c r="T723" i="14"/>
  <c r="L723" i="14"/>
  <c r="BJ723" i="14"/>
  <c r="AD723" i="14"/>
  <c r="BB723" i="14"/>
  <c r="V723" i="14"/>
  <c r="AX723" i="14"/>
  <c r="R723" i="14"/>
  <c r="AT723" i="14"/>
  <c r="N723" i="14"/>
  <c r="BR723" i="14"/>
  <c r="AL723" i="14"/>
  <c r="BN723" i="14"/>
  <c r="AH723" i="14"/>
  <c r="AP723" i="14"/>
  <c r="Z723" i="14"/>
  <c r="J723" i="14"/>
  <c r="BF723" i="14"/>
  <c r="L654" i="14"/>
  <c r="BR733" i="14"/>
  <c r="BJ733" i="14"/>
  <c r="BB733" i="14"/>
  <c r="AT733" i="14"/>
  <c r="AL733" i="14"/>
  <c r="AD733" i="14"/>
  <c r="V733" i="14"/>
  <c r="N733" i="14"/>
  <c r="BP733" i="14"/>
  <c r="BH733" i="14"/>
  <c r="AZ733" i="14"/>
  <c r="AR733" i="14"/>
  <c r="AJ733" i="14"/>
  <c r="AB733" i="14"/>
  <c r="T733" i="14"/>
  <c r="L733" i="14"/>
  <c r="BO733" i="14"/>
  <c r="BG733" i="14"/>
  <c r="AY733" i="14"/>
  <c r="AQ733" i="14"/>
  <c r="AI733" i="14"/>
  <c r="AA733" i="14"/>
  <c r="S733" i="14"/>
  <c r="K733" i="14"/>
  <c r="BN733" i="14"/>
  <c r="BF733" i="14"/>
  <c r="AX733" i="14"/>
  <c r="AP733" i="14"/>
  <c r="AH733" i="14"/>
  <c r="Z733" i="14"/>
  <c r="R733" i="14"/>
  <c r="J733" i="14"/>
  <c r="BL733" i="14"/>
  <c r="BD733" i="14"/>
  <c r="AV733" i="14"/>
  <c r="AN733" i="14"/>
  <c r="AF733" i="14"/>
  <c r="X733" i="14"/>
  <c r="P733" i="14"/>
  <c r="H733" i="14"/>
  <c r="BK733" i="14"/>
  <c r="BC733" i="14"/>
  <c r="AU733" i="14"/>
  <c r="AM733" i="14"/>
  <c r="AE733" i="14"/>
  <c r="W733" i="14"/>
  <c r="O733" i="14"/>
  <c r="G733" i="14"/>
  <c r="AW733" i="14"/>
  <c r="Q733" i="14"/>
  <c r="AO733" i="14"/>
  <c r="I733" i="14"/>
  <c r="BQ733" i="14"/>
  <c r="AK733" i="14"/>
  <c r="BM733" i="14"/>
  <c r="AG733" i="14"/>
  <c r="BE733" i="14"/>
  <c r="Y733" i="14"/>
  <c r="BA733" i="14"/>
  <c r="U733" i="14"/>
  <c r="AC733" i="14"/>
  <c r="BI733" i="14"/>
  <c r="AS733" i="14"/>
  <c r="M733" i="14"/>
  <c r="L664" i="14"/>
  <c r="BP720" i="14"/>
  <c r="BH720" i="14"/>
  <c r="AZ720" i="14"/>
  <c r="AR720" i="14"/>
  <c r="AJ720" i="14"/>
  <c r="AB720" i="14"/>
  <c r="T720" i="14"/>
  <c r="L720" i="14"/>
  <c r="BN720" i="14"/>
  <c r="BF720" i="14"/>
  <c r="AX720" i="14"/>
  <c r="AP720" i="14"/>
  <c r="AH720" i="14"/>
  <c r="Z720" i="14"/>
  <c r="R720" i="14"/>
  <c r="J720" i="14"/>
  <c r="BM720" i="14"/>
  <c r="BE720" i="14"/>
  <c r="AW720" i="14"/>
  <c r="AO720" i="14"/>
  <c r="AG720" i="14"/>
  <c r="Y720" i="14"/>
  <c r="Q720" i="14"/>
  <c r="I720" i="14"/>
  <c r="BL720" i="14"/>
  <c r="BD720" i="14"/>
  <c r="AV720" i="14"/>
  <c r="AN720" i="14"/>
  <c r="AF720" i="14"/>
  <c r="X720" i="14"/>
  <c r="P720" i="14"/>
  <c r="H720" i="14"/>
  <c r="BR720" i="14"/>
  <c r="BJ720" i="14"/>
  <c r="BB720" i="14"/>
  <c r="AT720" i="14"/>
  <c r="AL720" i="14"/>
  <c r="AD720" i="14"/>
  <c r="V720" i="14"/>
  <c r="N720" i="14"/>
  <c r="BQ720" i="14"/>
  <c r="BI720" i="14"/>
  <c r="BA720" i="14"/>
  <c r="AS720" i="14"/>
  <c r="AK720" i="14"/>
  <c r="AC720" i="14"/>
  <c r="U720" i="14"/>
  <c r="M720" i="14"/>
  <c r="AM720" i="14"/>
  <c r="G720" i="14"/>
  <c r="BK720" i="14"/>
  <c r="AE720" i="14"/>
  <c r="BG720" i="14"/>
  <c r="AA720" i="14"/>
  <c r="BC720" i="14"/>
  <c r="W720" i="14"/>
  <c r="AU720" i="14"/>
  <c r="O720" i="14"/>
  <c r="AQ720" i="14"/>
  <c r="K720" i="14"/>
  <c r="BO720" i="14"/>
  <c r="AY720" i="14"/>
  <c r="AI720" i="14"/>
  <c r="S720" i="14"/>
  <c r="L651" i="14"/>
  <c r="BM716" i="14"/>
  <c r="BE716" i="14"/>
  <c r="AW716" i="14"/>
  <c r="AO716" i="14"/>
  <c r="AG716" i="14"/>
  <c r="Y716" i="14"/>
  <c r="Q716" i="14"/>
  <c r="I716" i="14"/>
  <c r="BK716" i="14"/>
  <c r="BC716" i="14"/>
  <c r="AU716" i="14"/>
  <c r="AM716" i="14"/>
  <c r="AE716" i="14"/>
  <c r="W716" i="14"/>
  <c r="O716" i="14"/>
  <c r="G716" i="14"/>
  <c r="BR716" i="14"/>
  <c r="BJ716" i="14"/>
  <c r="BB716" i="14"/>
  <c r="AT716" i="14"/>
  <c r="AL716" i="14"/>
  <c r="AD716" i="14"/>
  <c r="V716" i="14"/>
  <c r="N716" i="14"/>
  <c r="BQ716" i="14"/>
  <c r="BI716" i="14"/>
  <c r="BA716" i="14"/>
  <c r="AS716" i="14"/>
  <c r="AK716" i="14"/>
  <c r="AC716" i="14"/>
  <c r="U716" i="14"/>
  <c r="M716" i="14"/>
  <c r="BO716" i="14"/>
  <c r="BG716" i="14"/>
  <c r="AY716" i="14"/>
  <c r="AQ716" i="14"/>
  <c r="AI716" i="14"/>
  <c r="AA716" i="14"/>
  <c r="S716" i="14"/>
  <c r="K716" i="14"/>
  <c r="BN716" i="14"/>
  <c r="BF716" i="14"/>
  <c r="AX716" i="14"/>
  <c r="AP716" i="14"/>
  <c r="AH716" i="14"/>
  <c r="Z716" i="14"/>
  <c r="R716" i="14"/>
  <c r="J716" i="14"/>
  <c r="BH716" i="14"/>
  <c r="AB716" i="14"/>
  <c r="AZ716" i="14"/>
  <c r="T716" i="14"/>
  <c r="AV716" i="14"/>
  <c r="P716" i="14"/>
  <c r="AR716" i="14"/>
  <c r="L716" i="14"/>
  <c r="BP716" i="14"/>
  <c r="AJ716" i="14"/>
  <c r="BL716" i="14"/>
  <c r="AF716" i="14"/>
  <c r="BD716" i="14"/>
  <c r="AN716" i="14"/>
  <c r="X716" i="14"/>
  <c r="H716" i="14"/>
  <c r="L647" i="14"/>
  <c r="BM703" i="14"/>
  <c r="BE703" i="14"/>
  <c r="BK703" i="14"/>
  <c r="BR703" i="14"/>
  <c r="BJ703" i="14"/>
  <c r="BQ703" i="14"/>
  <c r="BI703" i="14"/>
  <c r="BO703" i="14"/>
  <c r="BG703" i="14"/>
  <c r="BN703" i="14"/>
  <c r="BD703" i="14"/>
  <c r="AV703" i="14"/>
  <c r="AN703" i="14"/>
  <c r="AF703" i="14"/>
  <c r="X703" i="14"/>
  <c r="P703" i="14"/>
  <c r="H703" i="14"/>
  <c r="BC703" i="14"/>
  <c r="AU703" i="14"/>
  <c r="AM703" i="14"/>
  <c r="AE703" i="14"/>
  <c r="W703" i="14"/>
  <c r="O703" i="14"/>
  <c r="G703" i="14"/>
  <c r="BB703" i="14"/>
  <c r="AT703" i="14"/>
  <c r="AL703" i="14"/>
  <c r="AD703" i="14"/>
  <c r="V703" i="14"/>
  <c r="N703" i="14"/>
  <c r="BA703" i="14"/>
  <c r="AS703" i="14"/>
  <c r="AK703" i="14"/>
  <c r="AC703" i="14"/>
  <c r="U703" i="14"/>
  <c r="M703" i="14"/>
  <c r="BP703" i="14"/>
  <c r="AZ703" i="14"/>
  <c r="AR703" i="14"/>
  <c r="AJ703" i="14"/>
  <c r="AB703" i="14"/>
  <c r="T703" i="14"/>
  <c r="L703" i="14"/>
  <c r="BL703" i="14"/>
  <c r="AY703" i="14"/>
  <c r="AQ703" i="14"/>
  <c r="AI703" i="14"/>
  <c r="AA703" i="14"/>
  <c r="S703" i="14"/>
  <c r="K703" i="14"/>
  <c r="BH703" i="14"/>
  <c r="AX703" i="14"/>
  <c r="AP703" i="14"/>
  <c r="AH703" i="14"/>
  <c r="Z703" i="14"/>
  <c r="R703" i="14"/>
  <c r="J703" i="14"/>
  <c r="BF703" i="14"/>
  <c r="AW703" i="14"/>
  <c r="AO703" i="14"/>
  <c r="AG703" i="14"/>
  <c r="Y703" i="14"/>
  <c r="Q703" i="14"/>
  <c r="I703" i="14"/>
  <c r="L634" i="14"/>
  <c r="BR717" i="14"/>
  <c r="BJ717" i="14"/>
  <c r="BB717" i="14"/>
  <c r="AT717" i="14"/>
  <c r="AL717" i="14"/>
  <c r="AD717" i="14"/>
  <c r="V717" i="14"/>
  <c r="N717" i="14"/>
  <c r="BP717" i="14"/>
  <c r="BH717" i="14"/>
  <c r="AZ717" i="14"/>
  <c r="AR717" i="14"/>
  <c r="AJ717" i="14"/>
  <c r="AB717" i="14"/>
  <c r="T717" i="14"/>
  <c r="L717" i="14"/>
  <c r="BO717" i="14"/>
  <c r="BG717" i="14"/>
  <c r="AY717" i="14"/>
  <c r="AQ717" i="14"/>
  <c r="AI717" i="14"/>
  <c r="AA717" i="14"/>
  <c r="S717" i="14"/>
  <c r="K717" i="14"/>
  <c r="BN717" i="14"/>
  <c r="BF717" i="14"/>
  <c r="AX717" i="14"/>
  <c r="AP717" i="14"/>
  <c r="AH717" i="14"/>
  <c r="Z717" i="14"/>
  <c r="R717" i="14"/>
  <c r="J717" i="14"/>
  <c r="BL717" i="14"/>
  <c r="BD717" i="14"/>
  <c r="AV717" i="14"/>
  <c r="AN717" i="14"/>
  <c r="AF717" i="14"/>
  <c r="X717" i="14"/>
  <c r="P717" i="14"/>
  <c r="H717" i="14"/>
  <c r="BK717" i="14"/>
  <c r="BC717" i="14"/>
  <c r="AU717" i="14"/>
  <c r="AM717" i="14"/>
  <c r="AE717" i="14"/>
  <c r="W717" i="14"/>
  <c r="O717" i="14"/>
  <c r="G717" i="14"/>
  <c r="BE717" i="14"/>
  <c r="Y717" i="14"/>
  <c r="AW717" i="14"/>
  <c r="Q717" i="14"/>
  <c r="AS717" i="14"/>
  <c r="M717" i="14"/>
  <c r="AO717" i="14"/>
  <c r="I717" i="14"/>
  <c r="BM717" i="14"/>
  <c r="AG717" i="14"/>
  <c r="BI717" i="14"/>
  <c r="AC717" i="14"/>
  <c r="BQ717" i="14"/>
  <c r="BA717" i="14"/>
  <c r="AK717" i="14"/>
  <c r="U717" i="14"/>
  <c r="L648" i="14"/>
  <c r="BR704" i="14"/>
  <c r="BJ704" i="14"/>
  <c r="BB704" i="14"/>
  <c r="AT704" i="14"/>
  <c r="AL704" i="14"/>
  <c r="AD704" i="14"/>
  <c r="V704" i="14"/>
  <c r="N704" i="14"/>
  <c r="BP704" i="14"/>
  <c r="BH704" i="14"/>
  <c r="AZ704" i="14"/>
  <c r="AR704" i="14"/>
  <c r="AJ704" i="14"/>
  <c r="AB704" i="14"/>
  <c r="T704" i="14"/>
  <c r="L704" i="14"/>
  <c r="BO704" i="14"/>
  <c r="BG704" i="14"/>
  <c r="AY704" i="14"/>
  <c r="AQ704" i="14"/>
  <c r="AI704" i="14"/>
  <c r="AA704" i="14"/>
  <c r="S704" i="14"/>
  <c r="K704" i="14"/>
  <c r="BN704" i="14"/>
  <c r="BF704" i="14"/>
  <c r="AX704" i="14"/>
  <c r="AP704" i="14"/>
  <c r="AH704" i="14"/>
  <c r="Z704" i="14"/>
  <c r="R704" i="14"/>
  <c r="J704" i="14"/>
  <c r="BL704" i="14"/>
  <c r="BD704" i="14"/>
  <c r="AV704" i="14"/>
  <c r="AN704" i="14"/>
  <c r="AF704" i="14"/>
  <c r="X704" i="14"/>
  <c r="P704" i="14"/>
  <c r="H704" i="14"/>
  <c r="BK704" i="14"/>
  <c r="BC704" i="14"/>
  <c r="AU704" i="14"/>
  <c r="AM704" i="14"/>
  <c r="AE704" i="14"/>
  <c r="W704" i="14"/>
  <c r="O704" i="14"/>
  <c r="G704" i="14"/>
  <c r="AW704" i="14"/>
  <c r="Q704" i="14"/>
  <c r="AS704" i="14"/>
  <c r="M704" i="14"/>
  <c r="AO704" i="14"/>
  <c r="I704" i="14"/>
  <c r="BQ704" i="14"/>
  <c r="AK704" i="14"/>
  <c r="BM704" i="14"/>
  <c r="AG704" i="14"/>
  <c r="BI704" i="14"/>
  <c r="AC704" i="14"/>
  <c r="BE704" i="14"/>
  <c r="Y704" i="14"/>
  <c r="BA704" i="14"/>
  <c r="U704" i="14"/>
  <c r="L635" i="14"/>
  <c r="BO726" i="14"/>
  <c r="BG726" i="14"/>
  <c r="BM726" i="14"/>
  <c r="BE726" i="14"/>
  <c r="BL726" i="14"/>
  <c r="BD726" i="14"/>
  <c r="AV726" i="14"/>
  <c r="BK726" i="14"/>
  <c r="BJ726" i="14"/>
  <c r="AY726" i="14"/>
  <c r="AP726" i="14"/>
  <c r="AH726" i="14"/>
  <c r="Z726" i="14"/>
  <c r="R726" i="14"/>
  <c r="J726" i="14"/>
  <c r="BH726" i="14"/>
  <c r="AW726" i="14"/>
  <c r="AN726" i="14"/>
  <c r="AF726" i="14"/>
  <c r="X726" i="14"/>
  <c r="P726" i="14"/>
  <c r="H726" i="14"/>
  <c r="BF726" i="14"/>
  <c r="AU726" i="14"/>
  <c r="AM726" i="14"/>
  <c r="AE726" i="14"/>
  <c r="W726" i="14"/>
  <c r="O726" i="14"/>
  <c r="G726" i="14"/>
  <c r="BR726" i="14"/>
  <c r="BC726" i="14"/>
  <c r="AT726" i="14"/>
  <c r="AL726" i="14"/>
  <c r="AD726" i="14"/>
  <c r="V726" i="14"/>
  <c r="N726" i="14"/>
  <c r="BP726" i="14"/>
  <c r="BA726" i="14"/>
  <c r="AR726" i="14"/>
  <c r="AJ726" i="14"/>
  <c r="AB726" i="14"/>
  <c r="T726" i="14"/>
  <c r="L726" i="14"/>
  <c r="BN726" i="14"/>
  <c r="AZ726" i="14"/>
  <c r="AQ726" i="14"/>
  <c r="AI726" i="14"/>
  <c r="AA726" i="14"/>
  <c r="S726" i="14"/>
  <c r="K726" i="14"/>
  <c r="BB726" i="14"/>
  <c r="U726" i="14"/>
  <c r="AS726" i="14"/>
  <c r="M726" i="14"/>
  <c r="AO726" i="14"/>
  <c r="I726" i="14"/>
  <c r="AK726" i="14"/>
  <c r="BQ726" i="14"/>
  <c r="AC726" i="14"/>
  <c r="BI726" i="14"/>
  <c r="Y726" i="14"/>
  <c r="AX726" i="14"/>
  <c r="AG726" i="14"/>
  <c r="Q726" i="14"/>
  <c r="L657" i="14"/>
  <c r="BN713" i="14"/>
  <c r="BF713" i="14"/>
  <c r="AX713" i="14"/>
  <c r="AP713" i="14"/>
  <c r="AH713" i="14"/>
  <c r="Z713" i="14"/>
  <c r="R713" i="14"/>
  <c r="J713" i="14"/>
  <c r="BL713" i="14"/>
  <c r="BD713" i="14"/>
  <c r="AV713" i="14"/>
  <c r="AN713" i="14"/>
  <c r="AF713" i="14"/>
  <c r="X713" i="14"/>
  <c r="P713" i="14"/>
  <c r="H713" i="14"/>
  <c r="BK713" i="14"/>
  <c r="BC713" i="14"/>
  <c r="AU713" i="14"/>
  <c r="AM713" i="14"/>
  <c r="AE713" i="14"/>
  <c r="W713" i="14"/>
  <c r="O713" i="14"/>
  <c r="G713" i="14"/>
  <c r="BR713" i="14"/>
  <c r="BJ713" i="14"/>
  <c r="BB713" i="14"/>
  <c r="AT713" i="14"/>
  <c r="AL713" i="14"/>
  <c r="AD713" i="14"/>
  <c r="V713" i="14"/>
  <c r="N713" i="14"/>
  <c r="BP713" i="14"/>
  <c r="BH713" i="14"/>
  <c r="AZ713" i="14"/>
  <c r="AR713" i="14"/>
  <c r="AJ713" i="14"/>
  <c r="AB713" i="14"/>
  <c r="T713" i="14"/>
  <c r="L713" i="14"/>
  <c r="BO713" i="14"/>
  <c r="BG713" i="14"/>
  <c r="AY713" i="14"/>
  <c r="AQ713" i="14"/>
  <c r="AI713" i="14"/>
  <c r="AA713" i="14"/>
  <c r="S713" i="14"/>
  <c r="K713" i="14"/>
  <c r="BQ713" i="14"/>
  <c r="AK713" i="14"/>
  <c r="BI713" i="14"/>
  <c r="AC713" i="14"/>
  <c r="BE713" i="14"/>
  <c r="Y713" i="14"/>
  <c r="BA713" i="14"/>
  <c r="U713" i="14"/>
  <c r="AS713" i="14"/>
  <c r="M713" i="14"/>
  <c r="AO713" i="14"/>
  <c r="I713" i="14"/>
  <c r="Q713" i="14"/>
  <c r="BM713" i="14"/>
  <c r="AW713" i="14"/>
  <c r="AG713" i="14"/>
  <c r="L644" i="14"/>
  <c r="BQ740" i="14"/>
  <c r="BI740" i="14"/>
  <c r="BA740" i="14"/>
  <c r="AS740" i="14"/>
  <c r="AK740" i="14"/>
  <c r="AC740" i="14"/>
  <c r="U740" i="14"/>
  <c r="M740" i="14"/>
  <c r="BP740" i="14"/>
  <c r="BH740" i="14"/>
  <c r="AZ740" i="14"/>
  <c r="AR740" i="14"/>
  <c r="AJ740" i="14"/>
  <c r="AB740" i="14"/>
  <c r="T740" i="14"/>
  <c r="L740" i="14"/>
  <c r="BO740" i="14"/>
  <c r="BG740" i="14"/>
  <c r="AY740" i="14"/>
  <c r="AQ740" i="14"/>
  <c r="AI740" i="14"/>
  <c r="AA740" i="14"/>
  <c r="S740" i="14"/>
  <c r="K740" i="14"/>
  <c r="BN740" i="14"/>
  <c r="BF740" i="14"/>
  <c r="AX740" i="14"/>
  <c r="AP740" i="14"/>
  <c r="AH740" i="14"/>
  <c r="Z740" i="14"/>
  <c r="R740" i="14"/>
  <c r="J740" i="14"/>
  <c r="BM740" i="14"/>
  <c r="BE740" i="14"/>
  <c r="AW740" i="14"/>
  <c r="AO740" i="14"/>
  <c r="AG740" i="14"/>
  <c r="Y740" i="14"/>
  <c r="Q740" i="14"/>
  <c r="I740" i="14"/>
  <c r="BL740" i="14"/>
  <c r="BD740" i="14"/>
  <c r="AV740" i="14"/>
  <c r="AN740" i="14"/>
  <c r="AF740" i="14"/>
  <c r="X740" i="14"/>
  <c r="P740" i="14"/>
  <c r="H740" i="14"/>
  <c r="BK740" i="14"/>
  <c r="BC740" i="14"/>
  <c r="AU740" i="14"/>
  <c r="AM740" i="14"/>
  <c r="AE740" i="14"/>
  <c r="W740" i="14"/>
  <c r="O740" i="14"/>
  <c r="G740" i="14"/>
  <c r="BR740" i="14"/>
  <c r="BJ740" i="14"/>
  <c r="BB740" i="14"/>
  <c r="AT740" i="14"/>
  <c r="AL740" i="14"/>
  <c r="AD740" i="14"/>
  <c r="V740" i="14"/>
  <c r="N740" i="14"/>
  <c r="L671" i="14"/>
  <c r="BP710" i="14"/>
  <c r="BH710" i="14"/>
  <c r="AZ710" i="14"/>
  <c r="AR710" i="14"/>
  <c r="AJ710" i="14"/>
  <c r="AB710" i="14"/>
  <c r="T710" i="14"/>
  <c r="L710" i="14"/>
  <c r="BN710" i="14"/>
  <c r="BF710" i="14"/>
  <c r="AX710" i="14"/>
  <c r="AP710" i="14"/>
  <c r="AH710" i="14"/>
  <c r="Z710" i="14"/>
  <c r="R710" i="14"/>
  <c r="J710" i="14"/>
  <c r="BM710" i="14"/>
  <c r="BE710" i="14"/>
  <c r="AW710" i="14"/>
  <c r="AO710" i="14"/>
  <c r="AG710" i="14"/>
  <c r="Y710" i="14"/>
  <c r="Q710" i="14"/>
  <c r="I710" i="14"/>
  <c r="BL710" i="14"/>
  <c r="BD710" i="14"/>
  <c r="AV710" i="14"/>
  <c r="AN710" i="14"/>
  <c r="AF710" i="14"/>
  <c r="X710" i="14"/>
  <c r="P710" i="14"/>
  <c r="H710" i="14"/>
  <c r="BR710" i="14"/>
  <c r="BJ710" i="14"/>
  <c r="BB710" i="14"/>
  <c r="AT710" i="14"/>
  <c r="AL710" i="14"/>
  <c r="AD710" i="14"/>
  <c r="V710" i="14"/>
  <c r="N710" i="14"/>
  <c r="BQ710" i="14"/>
  <c r="BI710" i="14"/>
  <c r="BA710" i="14"/>
  <c r="AS710" i="14"/>
  <c r="AK710" i="14"/>
  <c r="AC710" i="14"/>
  <c r="U710" i="14"/>
  <c r="M710" i="14"/>
  <c r="BK710" i="14"/>
  <c r="AE710" i="14"/>
  <c r="BG710" i="14"/>
  <c r="AA710" i="14"/>
  <c r="BC710" i="14"/>
  <c r="W710" i="14"/>
  <c r="AY710" i="14"/>
  <c r="S710" i="14"/>
  <c r="AU710" i="14"/>
  <c r="O710" i="14"/>
  <c r="AQ710" i="14"/>
  <c r="K710" i="14"/>
  <c r="AM710" i="14"/>
  <c r="G710" i="14"/>
  <c r="BO710" i="14"/>
  <c r="AI710" i="14"/>
  <c r="L641" i="14"/>
  <c r="BP735" i="14"/>
  <c r="BH735" i="14"/>
  <c r="AZ735" i="14"/>
  <c r="AR735" i="14"/>
  <c r="AJ735" i="14"/>
  <c r="BN735" i="14"/>
  <c r="BF735" i="14"/>
  <c r="AX735" i="14"/>
  <c r="BM735" i="14"/>
  <c r="BE735" i="14"/>
  <c r="AW735" i="14"/>
  <c r="AO735" i="14"/>
  <c r="BR735" i="14"/>
  <c r="BJ735" i="14"/>
  <c r="BB735" i="14"/>
  <c r="AT735" i="14"/>
  <c r="BQ735" i="14"/>
  <c r="BI735" i="14"/>
  <c r="BA735" i="14"/>
  <c r="AS735" i="14"/>
  <c r="AK735" i="14"/>
  <c r="BL735" i="14"/>
  <c r="AQ735" i="14"/>
  <c r="AF735" i="14"/>
  <c r="X735" i="14"/>
  <c r="P735" i="14"/>
  <c r="H735" i="14"/>
  <c r="BK735" i="14"/>
  <c r="BG735" i="14"/>
  <c r="AN735" i="14"/>
  <c r="AD735" i="14"/>
  <c r="V735" i="14"/>
  <c r="N735" i="14"/>
  <c r="BD735" i="14"/>
  <c r="AM735" i="14"/>
  <c r="AC735" i="14"/>
  <c r="U735" i="14"/>
  <c r="M735" i="14"/>
  <c r="BC735" i="14"/>
  <c r="AL735" i="14"/>
  <c r="AB735" i="14"/>
  <c r="T735" i="14"/>
  <c r="L735" i="14"/>
  <c r="AY735" i="14"/>
  <c r="AV735" i="14"/>
  <c r="AH735" i="14"/>
  <c r="Z735" i="14"/>
  <c r="R735" i="14"/>
  <c r="J735" i="14"/>
  <c r="BO735" i="14"/>
  <c r="AU735" i="14"/>
  <c r="AG735" i="14"/>
  <c r="Y735" i="14"/>
  <c r="Q735" i="14"/>
  <c r="I735" i="14"/>
  <c r="K735" i="14"/>
  <c r="AP735" i="14"/>
  <c r="AI735" i="14"/>
  <c r="AE735" i="14"/>
  <c r="AA735" i="14"/>
  <c r="W735" i="14"/>
  <c r="S735" i="14"/>
  <c r="O735" i="14"/>
  <c r="G735" i="14"/>
  <c r="L666" i="14"/>
  <c r="BK742" i="14"/>
  <c r="BC742" i="14"/>
  <c r="AU742" i="14"/>
  <c r="AM742" i="14"/>
  <c r="AE742" i="14"/>
  <c r="W742" i="14"/>
  <c r="O742" i="14"/>
  <c r="G742" i="14"/>
  <c r="BR742" i="14"/>
  <c r="BJ742" i="14"/>
  <c r="BB742" i="14"/>
  <c r="AT742" i="14"/>
  <c r="AL742" i="14"/>
  <c r="AD742" i="14"/>
  <c r="V742" i="14"/>
  <c r="N742" i="14"/>
  <c r="BQ742" i="14"/>
  <c r="BI742" i="14"/>
  <c r="BA742" i="14"/>
  <c r="AS742" i="14"/>
  <c r="AK742" i="14"/>
  <c r="AC742" i="14"/>
  <c r="U742" i="14"/>
  <c r="M742" i="14"/>
  <c r="BP742" i="14"/>
  <c r="BH742" i="14"/>
  <c r="AZ742" i="14"/>
  <c r="AR742" i="14"/>
  <c r="AJ742" i="14"/>
  <c r="AB742" i="14"/>
  <c r="T742" i="14"/>
  <c r="L742" i="14"/>
  <c r="BO742" i="14"/>
  <c r="BG742" i="14"/>
  <c r="AY742" i="14"/>
  <c r="AQ742" i="14"/>
  <c r="AI742" i="14"/>
  <c r="AA742" i="14"/>
  <c r="S742" i="14"/>
  <c r="K742" i="14"/>
  <c r="BN742" i="14"/>
  <c r="BF742" i="14"/>
  <c r="AX742" i="14"/>
  <c r="AP742" i="14"/>
  <c r="AH742" i="14"/>
  <c r="Z742" i="14"/>
  <c r="R742" i="14"/>
  <c r="J742" i="14"/>
  <c r="BM742" i="14"/>
  <c r="BE742" i="14"/>
  <c r="AW742" i="14"/>
  <c r="AO742" i="14"/>
  <c r="AG742" i="14"/>
  <c r="Y742" i="14"/>
  <c r="Q742" i="14"/>
  <c r="I742" i="14"/>
  <c r="BL742" i="14"/>
  <c r="BD742" i="14"/>
  <c r="AV742" i="14"/>
  <c r="AN742" i="14"/>
  <c r="AF742" i="14"/>
  <c r="X742" i="14"/>
  <c r="P742" i="14"/>
  <c r="H742" i="14"/>
  <c r="L673" i="14"/>
  <c r="BQ728" i="14"/>
  <c r="BI728" i="14"/>
  <c r="BA728" i="14"/>
  <c r="AS728" i="14"/>
  <c r="AK728" i="14"/>
  <c r="AC728" i="14"/>
  <c r="U728" i="14"/>
  <c r="M728" i="14"/>
  <c r="BO728" i="14"/>
  <c r="BG728" i="14"/>
  <c r="AY728" i="14"/>
  <c r="AQ728" i="14"/>
  <c r="AI728" i="14"/>
  <c r="AA728" i="14"/>
  <c r="S728" i="14"/>
  <c r="K728" i="14"/>
  <c r="BN728" i="14"/>
  <c r="BF728" i="14"/>
  <c r="AX728" i="14"/>
  <c r="AP728" i="14"/>
  <c r="AH728" i="14"/>
  <c r="Z728" i="14"/>
  <c r="R728" i="14"/>
  <c r="J728" i="14"/>
  <c r="BM728" i="14"/>
  <c r="BE728" i="14"/>
  <c r="AW728" i="14"/>
  <c r="AO728" i="14"/>
  <c r="AG728" i="14"/>
  <c r="Y728" i="14"/>
  <c r="Q728" i="14"/>
  <c r="I728" i="14"/>
  <c r="BK728" i="14"/>
  <c r="BC728" i="14"/>
  <c r="AU728" i="14"/>
  <c r="AM728" i="14"/>
  <c r="AE728" i="14"/>
  <c r="W728" i="14"/>
  <c r="O728" i="14"/>
  <c r="G728" i="14"/>
  <c r="BR728" i="14"/>
  <c r="BJ728" i="14"/>
  <c r="BB728" i="14"/>
  <c r="AT728" i="14"/>
  <c r="AL728" i="14"/>
  <c r="AD728" i="14"/>
  <c r="V728" i="14"/>
  <c r="N728" i="14"/>
  <c r="BL728" i="14"/>
  <c r="AF728" i="14"/>
  <c r="BD728" i="14"/>
  <c r="X728" i="14"/>
  <c r="AZ728" i="14"/>
  <c r="T728" i="14"/>
  <c r="AV728" i="14"/>
  <c r="P728" i="14"/>
  <c r="AN728" i="14"/>
  <c r="H728" i="14"/>
  <c r="BP728" i="14"/>
  <c r="AJ728" i="14"/>
  <c r="BH728" i="14"/>
  <c r="AR728" i="14"/>
  <c r="L728" i="14"/>
  <c r="AB728" i="14"/>
  <c r="L659" i="14"/>
  <c r="BL706" i="14"/>
  <c r="BD706" i="14"/>
  <c r="AV706" i="14"/>
  <c r="AN706" i="14"/>
  <c r="AF706" i="14"/>
  <c r="X706" i="14"/>
  <c r="P706" i="14"/>
  <c r="H706" i="14"/>
  <c r="BR706" i="14"/>
  <c r="BJ706" i="14"/>
  <c r="BB706" i="14"/>
  <c r="AT706" i="14"/>
  <c r="AL706" i="14"/>
  <c r="AD706" i="14"/>
  <c r="V706" i="14"/>
  <c r="N706" i="14"/>
  <c r="BQ706" i="14"/>
  <c r="BI706" i="14"/>
  <c r="BA706" i="14"/>
  <c r="AS706" i="14"/>
  <c r="AK706" i="14"/>
  <c r="AC706" i="14"/>
  <c r="U706" i="14"/>
  <c r="M706" i="14"/>
  <c r="BP706" i="14"/>
  <c r="BH706" i="14"/>
  <c r="AZ706" i="14"/>
  <c r="AR706" i="14"/>
  <c r="AJ706" i="14"/>
  <c r="AB706" i="14"/>
  <c r="T706" i="14"/>
  <c r="L706" i="14"/>
  <c r="BN706" i="14"/>
  <c r="BF706" i="14"/>
  <c r="AX706" i="14"/>
  <c r="AP706" i="14"/>
  <c r="AH706" i="14"/>
  <c r="Z706" i="14"/>
  <c r="R706" i="14"/>
  <c r="J706" i="14"/>
  <c r="BM706" i="14"/>
  <c r="BE706" i="14"/>
  <c r="AW706" i="14"/>
  <c r="AO706" i="14"/>
  <c r="AG706" i="14"/>
  <c r="Y706" i="14"/>
  <c r="Q706" i="14"/>
  <c r="I706" i="14"/>
  <c r="AQ706" i="14"/>
  <c r="K706" i="14"/>
  <c r="AM706" i="14"/>
  <c r="G706" i="14"/>
  <c r="BO706" i="14"/>
  <c r="AI706" i="14"/>
  <c r="BK706" i="14"/>
  <c r="AE706" i="14"/>
  <c r="BG706" i="14"/>
  <c r="AA706" i="14"/>
  <c r="BC706" i="14"/>
  <c r="W706" i="14"/>
  <c r="AY706" i="14"/>
  <c r="S706" i="14"/>
  <c r="AU706" i="14"/>
  <c r="O706" i="14"/>
  <c r="L637" i="14"/>
  <c r="BL724" i="14"/>
  <c r="BD724" i="14"/>
  <c r="AV724" i="14"/>
  <c r="AN724" i="14"/>
  <c r="AF724" i="14"/>
  <c r="X724" i="14"/>
  <c r="P724" i="14"/>
  <c r="H724" i="14"/>
  <c r="BR724" i="14"/>
  <c r="BJ724" i="14"/>
  <c r="BB724" i="14"/>
  <c r="AT724" i="14"/>
  <c r="AL724" i="14"/>
  <c r="AD724" i="14"/>
  <c r="V724" i="14"/>
  <c r="N724" i="14"/>
  <c r="BQ724" i="14"/>
  <c r="BI724" i="14"/>
  <c r="BA724" i="14"/>
  <c r="AS724" i="14"/>
  <c r="AK724" i="14"/>
  <c r="AC724" i="14"/>
  <c r="U724" i="14"/>
  <c r="M724" i="14"/>
  <c r="BP724" i="14"/>
  <c r="BH724" i="14"/>
  <c r="AZ724" i="14"/>
  <c r="AR724" i="14"/>
  <c r="AJ724" i="14"/>
  <c r="AB724" i="14"/>
  <c r="T724" i="14"/>
  <c r="L724" i="14"/>
  <c r="BN724" i="14"/>
  <c r="BF724" i="14"/>
  <c r="AX724" i="14"/>
  <c r="AP724" i="14"/>
  <c r="AH724" i="14"/>
  <c r="Z724" i="14"/>
  <c r="R724" i="14"/>
  <c r="J724" i="14"/>
  <c r="BM724" i="14"/>
  <c r="BE724" i="14"/>
  <c r="AW724" i="14"/>
  <c r="AO724" i="14"/>
  <c r="AG724" i="14"/>
  <c r="Y724" i="14"/>
  <c r="Q724" i="14"/>
  <c r="I724" i="14"/>
  <c r="BG724" i="14"/>
  <c r="AA724" i="14"/>
  <c r="AY724" i="14"/>
  <c r="S724" i="14"/>
  <c r="AU724" i="14"/>
  <c r="O724" i="14"/>
  <c r="AQ724" i="14"/>
  <c r="K724" i="14"/>
  <c r="BO724" i="14"/>
  <c r="AI724" i="14"/>
  <c r="BK724" i="14"/>
  <c r="AE724" i="14"/>
  <c r="BC724" i="14"/>
  <c r="AM724" i="14"/>
  <c r="W724" i="14"/>
  <c r="G724" i="14"/>
  <c r="L655" i="14"/>
  <c r="BL711" i="14"/>
  <c r="BD711" i="14"/>
  <c r="AV711" i="14"/>
  <c r="AN711" i="14"/>
  <c r="AF711" i="14"/>
  <c r="BR711" i="14"/>
  <c r="BJ711" i="14"/>
  <c r="BB711" i="14"/>
  <c r="AT711" i="14"/>
  <c r="AL711" i="14"/>
  <c r="AD711" i="14"/>
  <c r="V711" i="14"/>
  <c r="N711" i="14"/>
  <c r="BQ711" i="14"/>
  <c r="BI711" i="14"/>
  <c r="BA711" i="14"/>
  <c r="AS711" i="14"/>
  <c r="AK711" i="14"/>
  <c r="AC711" i="14"/>
  <c r="U711" i="14"/>
  <c r="M711" i="14"/>
  <c r="BP711" i="14"/>
  <c r="BH711" i="14"/>
  <c r="BN711" i="14"/>
  <c r="BF711" i="14"/>
  <c r="BM711" i="14"/>
  <c r="BE711" i="14"/>
  <c r="AW711" i="14"/>
  <c r="AO711" i="14"/>
  <c r="AG711" i="14"/>
  <c r="AX711" i="14"/>
  <c r="AH711" i="14"/>
  <c r="T711" i="14"/>
  <c r="J711" i="14"/>
  <c r="BO711" i="14"/>
  <c r="AR711" i="14"/>
  <c r="AB711" i="14"/>
  <c r="R711" i="14"/>
  <c r="H711" i="14"/>
  <c r="BK711" i="14"/>
  <c r="AQ711" i="14"/>
  <c r="AA711" i="14"/>
  <c r="Q711" i="14"/>
  <c r="G711" i="14"/>
  <c r="BG711" i="14"/>
  <c r="AP711" i="14"/>
  <c r="Z711" i="14"/>
  <c r="P711" i="14"/>
  <c r="AZ711" i="14"/>
  <c r="AJ711" i="14"/>
  <c r="X711" i="14"/>
  <c r="L711" i="14"/>
  <c r="AY711" i="14"/>
  <c r="AI711" i="14"/>
  <c r="W711" i="14"/>
  <c r="K711" i="14"/>
  <c r="AM711" i="14"/>
  <c r="AE711" i="14"/>
  <c r="Y711" i="14"/>
  <c r="S711" i="14"/>
  <c r="O711" i="14"/>
  <c r="I711" i="14"/>
  <c r="BC711" i="14"/>
  <c r="AU711" i="14"/>
  <c r="L642" i="14"/>
  <c r="BP699" i="14"/>
  <c r="BH699" i="14"/>
  <c r="AZ699" i="14"/>
  <c r="AR699" i="14"/>
  <c r="AJ699" i="14"/>
  <c r="AB699" i="14"/>
  <c r="T699" i="14"/>
  <c r="L699" i="14"/>
  <c r="BO699" i="14"/>
  <c r="BG699" i="14"/>
  <c r="AY699" i="14"/>
  <c r="AQ699" i="14"/>
  <c r="AI699" i="14"/>
  <c r="AA699" i="14"/>
  <c r="S699" i="14"/>
  <c r="K699" i="14"/>
  <c r="BN699" i="14"/>
  <c r="BF699" i="14"/>
  <c r="AX699" i="14"/>
  <c r="AP699" i="14"/>
  <c r="AH699" i="14"/>
  <c r="Z699" i="14"/>
  <c r="R699" i="14"/>
  <c r="J699" i="14"/>
  <c r="BM699" i="14"/>
  <c r="BE699" i="14"/>
  <c r="AW699" i="14"/>
  <c r="AO699" i="14"/>
  <c r="AG699" i="14"/>
  <c r="Y699" i="14"/>
  <c r="Q699" i="14"/>
  <c r="I699" i="14"/>
  <c r="BL699" i="14"/>
  <c r="BD699" i="14"/>
  <c r="AV699" i="14"/>
  <c r="AN699" i="14"/>
  <c r="AF699" i="14"/>
  <c r="X699" i="14"/>
  <c r="P699" i="14"/>
  <c r="H699" i="14"/>
  <c r="BK699" i="14"/>
  <c r="BC699" i="14"/>
  <c r="AU699" i="14"/>
  <c r="AM699" i="14"/>
  <c r="AE699" i="14"/>
  <c r="W699" i="14"/>
  <c r="O699" i="14"/>
  <c r="G699" i="14"/>
  <c r="BR699" i="14"/>
  <c r="BJ699" i="14"/>
  <c r="BB699" i="14"/>
  <c r="AT699" i="14"/>
  <c r="AL699" i="14"/>
  <c r="AD699" i="14"/>
  <c r="V699" i="14"/>
  <c r="N699" i="14"/>
  <c r="BQ699" i="14"/>
  <c r="BI699" i="14"/>
  <c r="BA699" i="14"/>
  <c r="AS699" i="14"/>
  <c r="AK699" i="14"/>
  <c r="AC699" i="14"/>
  <c r="U699" i="14"/>
  <c r="M699" i="14"/>
  <c r="L630" i="14"/>
  <c r="E91" i="11"/>
  <c r="F91" i="11" s="1"/>
  <c r="D92" i="11"/>
  <c r="G92" i="11" s="1"/>
  <c r="M321" i="2"/>
  <c r="AH82" i="2"/>
  <c r="AI82" i="2" s="1"/>
  <c r="AK82" i="2" s="1"/>
  <c r="AO82" i="2" s="1"/>
  <c r="M36" i="11" s="1"/>
  <c r="K83" i="2"/>
  <c r="M83" i="2" s="1"/>
  <c r="O83" i="2" s="1"/>
  <c r="S83" i="2" s="1"/>
  <c r="L37" i="11" s="1"/>
  <c r="D84" i="2"/>
  <c r="E84" i="2" s="1"/>
  <c r="C85" i="2"/>
  <c r="F84" i="2"/>
  <c r="H84" i="2"/>
  <c r="I84" i="2" s="1"/>
  <c r="AC83" i="2"/>
  <c r="Z84" i="2"/>
  <c r="AE83" i="2"/>
  <c r="AF83" i="2" s="1"/>
  <c r="AA83" i="2"/>
  <c r="AB83" i="2" s="1"/>
  <c r="X95" i="2"/>
  <c r="F167" i="14" l="1"/>
  <c r="J91" i="11"/>
  <c r="K91" i="11" s="1"/>
  <c r="H91" i="11"/>
  <c r="I91" i="11" s="1"/>
  <c r="G167" i="14"/>
  <c r="FL426" i="14"/>
  <c r="GU426" i="14"/>
  <c r="BW426" i="14"/>
  <c r="AO426" i="14"/>
  <c r="II426" i="14"/>
  <c r="AR426" i="14"/>
  <c r="AS426" i="14"/>
  <c r="BA426" i="14"/>
  <c r="AA426" i="14"/>
  <c r="AT426" i="14"/>
  <c r="AQ426" i="14"/>
  <c r="AN426" i="14"/>
  <c r="DK426" i="14"/>
  <c r="AZ426" i="14"/>
  <c r="FR426" i="14"/>
  <c r="HA426" i="14"/>
  <c r="EY426" i="14"/>
  <c r="DD426" i="14"/>
  <c r="ID426" i="14"/>
  <c r="FO426" i="14"/>
  <c r="FX426" i="14"/>
  <c r="AM426" i="14"/>
  <c r="FW426" i="14"/>
  <c r="IJ426" i="14"/>
  <c r="CY426" i="14"/>
  <c r="AY426" i="14"/>
  <c r="AB426" i="14"/>
  <c r="DE426" i="14"/>
  <c r="HX426" i="14"/>
  <c r="CM426" i="14"/>
  <c r="HK426" i="14"/>
  <c r="DL426" i="14"/>
  <c r="FQ426" i="14"/>
  <c r="FK426" i="14"/>
  <c r="DJ426" i="14"/>
  <c r="DC426" i="14"/>
  <c r="IA426" i="14"/>
  <c r="FP426" i="14"/>
  <c r="IC426" i="14"/>
  <c r="HW426" i="14"/>
  <c r="K426" i="14"/>
  <c r="EI426" i="14"/>
  <c r="L426" i="14"/>
  <c r="IB426" i="14"/>
  <c r="DF426" i="14"/>
  <c r="CZ426" i="14"/>
  <c r="BG426" i="14"/>
  <c r="DS426" i="14"/>
  <c r="GE426" i="14"/>
  <c r="IQ426" i="14"/>
  <c r="BH426" i="14"/>
  <c r="DT426" i="14"/>
  <c r="GF426" i="14"/>
  <c r="IR426" i="14"/>
  <c r="BI426" i="14"/>
  <c r="DU426" i="14"/>
  <c r="GG426" i="14"/>
  <c r="IS426" i="14"/>
  <c r="BJ426" i="14"/>
  <c r="DV426" i="14"/>
  <c r="GH426" i="14"/>
  <c r="IT426" i="14"/>
  <c r="BC426" i="14"/>
  <c r="DO426" i="14"/>
  <c r="GA426" i="14"/>
  <c r="IM426" i="14"/>
  <c r="BD426" i="14"/>
  <c r="DP426" i="14"/>
  <c r="GB426" i="14"/>
  <c r="IN426" i="14"/>
  <c r="CC426" i="14"/>
  <c r="IG426" i="14"/>
  <c r="GD426" i="14"/>
  <c r="DM426" i="14"/>
  <c r="FY426" i="14"/>
  <c r="IK426" i="14"/>
  <c r="BB426" i="14"/>
  <c r="DN426" i="14"/>
  <c r="FZ426" i="14"/>
  <c r="IL426" i="14"/>
  <c r="AU426" i="14"/>
  <c r="DG426" i="14"/>
  <c r="FS426" i="14"/>
  <c r="IE426" i="14"/>
  <c r="AV426" i="14"/>
  <c r="DH426" i="14"/>
  <c r="FT426" i="14"/>
  <c r="IF426" i="14"/>
  <c r="AW426" i="14"/>
  <c r="HI426" i="14"/>
  <c r="EP426" i="14"/>
  <c r="BO426" i="14"/>
  <c r="EA426" i="14"/>
  <c r="GM426" i="14"/>
  <c r="IY426" i="14"/>
  <c r="BP426" i="14"/>
  <c r="EB426" i="14"/>
  <c r="GN426" i="14"/>
  <c r="IZ426" i="14"/>
  <c r="BQ426" i="14"/>
  <c r="EC426" i="14"/>
  <c r="GO426" i="14"/>
  <c r="JA426" i="14"/>
  <c r="BR426" i="14"/>
  <c r="ED426" i="14"/>
  <c r="GP426" i="14"/>
  <c r="JB426" i="14"/>
  <c r="BK426" i="14"/>
  <c r="DW426" i="14"/>
  <c r="GI426" i="14"/>
  <c r="IU426" i="14"/>
  <c r="BL426" i="14"/>
  <c r="DX426" i="14"/>
  <c r="GJ426" i="14"/>
  <c r="IV426" i="14"/>
  <c r="CK426" i="14"/>
  <c r="R426" i="14"/>
  <c r="BX426" i="14"/>
  <c r="EJ426" i="14"/>
  <c r="GV426" i="14"/>
  <c r="M426" i="14"/>
  <c r="BY426" i="14"/>
  <c r="EK426" i="14"/>
  <c r="GW426" i="14"/>
  <c r="N426" i="14"/>
  <c r="BZ426" i="14"/>
  <c r="EL426" i="14"/>
  <c r="GX426" i="14"/>
  <c r="G426" i="14"/>
  <c r="BS426" i="14"/>
  <c r="EE426" i="14"/>
  <c r="GQ426" i="14"/>
  <c r="H426" i="14"/>
  <c r="BT426" i="14"/>
  <c r="EF426" i="14"/>
  <c r="GR426" i="14"/>
  <c r="I426" i="14"/>
  <c r="DI426" i="14"/>
  <c r="Z426" i="14"/>
  <c r="S426" i="14"/>
  <c r="CE426" i="14"/>
  <c r="EQ426" i="14"/>
  <c r="HC426" i="14"/>
  <c r="T426" i="14"/>
  <c r="CF426" i="14"/>
  <c r="ER426" i="14"/>
  <c r="HD426" i="14"/>
  <c r="U426" i="14"/>
  <c r="CG426" i="14"/>
  <c r="ES426" i="14"/>
  <c r="HE426" i="14"/>
  <c r="V426" i="14"/>
  <c r="CH426" i="14"/>
  <c r="ET426" i="14"/>
  <c r="HF426" i="14"/>
  <c r="O426" i="14"/>
  <c r="CA426" i="14"/>
  <c r="EM426" i="14"/>
  <c r="GY426" i="14"/>
  <c r="P426" i="14"/>
  <c r="CB426" i="14"/>
  <c r="EN426" i="14"/>
  <c r="GZ426" i="14"/>
  <c r="Q426" i="14"/>
  <c r="EO426" i="14"/>
  <c r="AX426" i="14"/>
  <c r="CN426" i="14"/>
  <c r="EZ426" i="14"/>
  <c r="HL426" i="14"/>
  <c r="AC426" i="14"/>
  <c r="CO426" i="14"/>
  <c r="FA426" i="14"/>
  <c r="HM426" i="14"/>
  <c r="AD426" i="14"/>
  <c r="CP426" i="14"/>
  <c r="FB426" i="14"/>
  <c r="HN426" i="14"/>
  <c r="W426" i="14"/>
  <c r="CI426" i="14"/>
  <c r="EU426" i="14"/>
  <c r="HG426" i="14"/>
  <c r="X426" i="14"/>
  <c r="CJ426" i="14"/>
  <c r="EV426" i="14"/>
  <c r="HH426" i="14"/>
  <c r="Y426" i="14"/>
  <c r="EW426" i="14"/>
  <c r="CD426" i="14"/>
  <c r="AI426" i="14"/>
  <c r="CU426" i="14"/>
  <c r="FG426" i="14"/>
  <c r="HS426" i="14"/>
  <c r="AJ426" i="14"/>
  <c r="CV426" i="14"/>
  <c r="FH426" i="14"/>
  <c r="HT426" i="14"/>
  <c r="AK426" i="14"/>
  <c r="CW426" i="14"/>
  <c r="FI426" i="14"/>
  <c r="HU426" i="14"/>
  <c r="AL426" i="14"/>
  <c r="CX426" i="14"/>
  <c r="FJ426" i="14"/>
  <c r="HV426" i="14"/>
  <c r="AE426" i="14"/>
  <c r="CQ426" i="14"/>
  <c r="FC426" i="14"/>
  <c r="HO426" i="14"/>
  <c r="AF426" i="14"/>
  <c r="CR426" i="14"/>
  <c r="FD426" i="14"/>
  <c r="HP426" i="14"/>
  <c r="AG426" i="14"/>
  <c r="FU426" i="14"/>
  <c r="CL426" i="14"/>
  <c r="CS426" i="14"/>
  <c r="FE426" i="14"/>
  <c r="HQ426" i="14"/>
  <c r="AH426" i="14"/>
  <c r="CT426" i="14"/>
  <c r="IP426" i="14"/>
  <c r="DA426" i="14"/>
  <c r="FM426" i="14"/>
  <c r="HY426" i="14"/>
  <c r="AP426" i="14"/>
  <c r="DB426" i="14"/>
  <c r="BE426" i="14"/>
  <c r="DQ426" i="14"/>
  <c r="GC426" i="14"/>
  <c r="IO426" i="14"/>
  <c r="BF426" i="14"/>
  <c r="DR426" i="14"/>
  <c r="BM426" i="14"/>
  <c r="DY426" i="14"/>
  <c r="GK426" i="14"/>
  <c r="IW426" i="14"/>
  <c r="BN426" i="14"/>
  <c r="DZ426" i="14"/>
  <c r="BU426" i="14"/>
  <c r="EG426" i="14"/>
  <c r="GS426" i="14"/>
  <c r="J426" i="14"/>
  <c r="BV426" i="14"/>
  <c r="EH426" i="14"/>
  <c r="EX426" i="14"/>
  <c r="FF426" i="14"/>
  <c r="FN426" i="14"/>
  <c r="FV426" i="14"/>
  <c r="GL426" i="14"/>
  <c r="IX426" i="14"/>
  <c r="GT426" i="14"/>
  <c r="HB426" i="14"/>
  <c r="HJ426" i="14"/>
  <c r="HR426" i="14"/>
  <c r="HZ426" i="14"/>
  <c r="I167" i="14"/>
  <c r="K167" i="14" s="1"/>
  <c r="IV428" i="14" s="1"/>
  <c r="BG694" i="14"/>
  <c r="E747" i="14" s="1"/>
  <c r="D747" i="14" s="1"/>
  <c r="AQ694" i="14"/>
  <c r="E731" i="14" s="1"/>
  <c r="D731" i="14" s="1"/>
  <c r="Q694" i="14"/>
  <c r="E705" i="14" s="1"/>
  <c r="D705" i="14" s="1"/>
  <c r="R694" i="14"/>
  <c r="E706" i="14" s="1"/>
  <c r="D706" i="14" s="1"/>
  <c r="T694" i="14"/>
  <c r="E708" i="14" s="1"/>
  <c r="D708" i="14" s="1"/>
  <c r="U694" i="14"/>
  <c r="E709" i="14" s="1"/>
  <c r="D709" i="14" s="1"/>
  <c r="V694" i="14"/>
  <c r="E710" i="14" s="1"/>
  <c r="D710" i="14" s="1"/>
  <c r="P694" i="14"/>
  <c r="E704" i="14" s="1"/>
  <c r="D704" i="14" s="1"/>
  <c r="E168" i="14"/>
  <c r="F168" i="14" s="1"/>
  <c r="AE694" i="14"/>
  <c r="E719" i="14" s="1"/>
  <c r="D719" i="14" s="1"/>
  <c r="O694" i="14"/>
  <c r="E703" i="14" s="1"/>
  <c r="D703" i="14" s="1"/>
  <c r="Y694" i="14"/>
  <c r="E713" i="14" s="1"/>
  <c r="D713" i="14" s="1"/>
  <c r="Z694" i="14"/>
  <c r="E714" i="14" s="1"/>
  <c r="D714" i="14" s="1"/>
  <c r="AB694" i="14"/>
  <c r="E716" i="14" s="1"/>
  <c r="D716" i="14" s="1"/>
  <c r="AC694" i="14"/>
  <c r="E717" i="14" s="1"/>
  <c r="D717" i="14" s="1"/>
  <c r="AD694" i="14"/>
  <c r="E718" i="14" s="1"/>
  <c r="D718" i="14" s="1"/>
  <c r="X694" i="14"/>
  <c r="E712" i="14" s="1"/>
  <c r="D712" i="14" s="1"/>
  <c r="D169" i="14"/>
  <c r="C170" i="14"/>
  <c r="BK694" i="14"/>
  <c r="E751" i="14" s="1"/>
  <c r="D751" i="14" s="1"/>
  <c r="AU694" i="14"/>
  <c r="E735" i="14" s="1"/>
  <c r="D735" i="14" s="1"/>
  <c r="AG694" i="14"/>
  <c r="E721" i="14" s="1"/>
  <c r="D721" i="14" s="1"/>
  <c r="AH694" i="14"/>
  <c r="E722" i="14" s="1"/>
  <c r="D722" i="14" s="1"/>
  <c r="AJ694" i="14"/>
  <c r="E724" i="14" s="1"/>
  <c r="D724" i="14" s="1"/>
  <c r="AK694" i="14"/>
  <c r="E725" i="14" s="1"/>
  <c r="D725" i="14" s="1"/>
  <c r="AL694" i="14"/>
  <c r="E726" i="14" s="1"/>
  <c r="D726" i="14" s="1"/>
  <c r="AF694" i="14"/>
  <c r="E720" i="14" s="1"/>
  <c r="D720" i="14" s="1"/>
  <c r="AI694" i="14"/>
  <c r="E723" i="14" s="1"/>
  <c r="D723" i="14" s="1"/>
  <c r="S694" i="14"/>
  <c r="E707" i="14" s="1"/>
  <c r="D707" i="14" s="1"/>
  <c r="AO694" i="14"/>
  <c r="E729" i="14" s="1"/>
  <c r="D729" i="14" s="1"/>
  <c r="AP694" i="14"/>
  <c r="E730" i="14" s="1"/>
  <c r="D730" i="14" s="1"/>
  <c r="AR694" i="14"/>
  <c r="E732" i="14" s="1"/>
  <c r="D732" i="14" s="1"/>
  <c r="AS694" i="14"/>
  <c r="E733" i="14" s="1"/>
  <c r="D733" i="14" s="1"/>
  <c r="AT694" i="14"/>
  <c r="E734" i="14" s="1"/>
  <c r="D734" i="14" s="1"/>
  <c r="AN694" i="14"/>
  <c r="E728" i="14" s="1"/>
  <c r="D728" i="14" s="1"/>
  <c r="BO694" i="14"/>
  <c r="E755" i="14" s="1"/>
  <c r="D755" i="14" s="1"/>
  <c r="AY694" i="14"/>
  <c r="E739" i="14" s="1"/>
  <c r="D739" i="14" s="1"/>
  <c r="AW694" i="14"/>
  <c r="E737" i="14" s="1"/>
  <c r="D737" i="14" s="1"/>
  <c r="AX694" i="14"/>
  <c r="E738" i="14" s="1"/>
  <c r="D738" i="14" s="1"/>
  <c r="AZ694" i="14"/>
  <c r="E740" i="14" s="1"/>
  <c r="D740" i="14" s="1"/>
  <c r="BA694" i="14"/>
  <c r="E741" i="14" s="1"/>
  <c r="D741" i="14" s="1"/>
  <c r="BB694" i="14"/>
  <c r="E742" i="14" s="1"/>
  <c r="D742" i="14" s="1"/>
  <c r="AV694" i="14"/>
  <c r="E736" i="14" s="1"/>
  <c r="D736" i="14" s="1"/>
  <c r="G694" i="14"/>
  <c r="E695" i="14" s="1"/>
  <c r="D695" i="14" s="1"/>
  <c r="W694" i="14"/>
  <c r="E711" i="14" s="1"/>
  <c r="D711" i="14" s="1"/>
  <c r="BE694" i="14"/>
  <c r="E745" i="14" s="1"/>
  <c r="D745" i="14" s="1"/>
  <c r="BF694" i="14"/>
  <c r="E746" i="14" s="1"/>
  <c r="D746" i="14" s="1"/>
  <c r="BH694" i="14"/>
  <c r="E748" i="14" s="1"/>
  <c r="D748" i="14" s="1"/>
  <c r="BI694" i="14"/>
  <c r="E749" i="14" s="1"/>
  <c r="D749" i="14" s="1"/>
  <c r="BJ694" i="14"/>
  <c r="E750" i="14" s="1"/>
  <c r="D750" i="14" s="1"/>
  <c r="BD694" i="14"/>
  <c r="E744" i="14" s="1"/>
  <c r="D744" i="14" s="1"/>
  <c r="IY427" i="14"/>
  <c r="IQ427" i="14"/>
  <c r="II427" i="14"/>
  <c r="IA427" i="14"/>
  <c r="HS427" i="14"/>
  <c r="HK427" i="14"/>
  <c r="HC427" i="14"/>
  <c r="GU427" i="14"/>
  <c r="GM427" i="14"/>
  <c r="GE427" i="14"/>
  <c r="IW427" i="14"/>
  <c r="IO427" i="14"/>
  <c r="IG427" i="14"/>
  <c r="HY427" i="14"/>
  <c r="HQ427" i="14"/>
  <c r="HI427" i="14"/>
  <c r="HA427" i="14"/>
  <c r="GS427" i="14"/>
  <c r="GK427" i="14"/>
  <c r="GC427" i="14"/>
  <c r="IX427" i="14"/>
  <c r="IM427" i="14"/>
  <c r="IC427" i="14"/>
  <c r="HR427" i="14"/>
  <c r="HG427" i="14"/>
  <c r="GW427" i="14"/>
  <c r="GL427" i="14"/>
  <c r="GA427" i="14"/>
  <c r="FS427" i="14"/>
  <c r="FK427" i="14"/>
  <c r="FC427" i="14"/>
  <c r="EU427" i="14"/>
  <c r="EM427" i="14"/>
  <c r="EE427" i="14"/>
  <c r="DW427" i="14"/>
  <c r="DO427" i="14"/>
  <c r="DG427" i="14"/>
  <c r="CY427" i="14"/>
  <c r="CQ427" i="14"/>
  <c r="CI427" i="14"/>
  <c r="CA427" i="14"/>
  <c r="BS427" i="14"/>
  <c r="BK427" i="14"/>
  <c r="BC427" i="14"/>
  <c r="AU427" i="14"/>
  <c r="AM427" i="14"/>
  <c r="AE427" i="14"/>
  <c r="W427" i="14"/>
  <c r="O427" i="14"/>
  <c r="G427" i="14"/>
  <c r="IV427" i="14"/>
  <c r="IL427" i="14"/>
  <c r="IB427" i="14"/>
  <c r="HP427" i="14"/>
  <c r="HF427" i="14"/>
  <c r="GV427" i="14"/>
  <c r="GJ427" i="14"/>
  <c r="FZ427" i="14"/>
  <c r="FR427" i="14"/>
  <c r="FJ427" i="14"/>
  <c r="FB427" i="14"/>
  <c r="ET427" i="14"/>
  <c r="EL427" i="14"/>
  <c r="ED427" i="14"/>
  <c r="DV427" i="14"/>
  <c r="DN427" i="14"/>
  <c r="DF427" i="14"/>
  <c r="CX427" i="14"/>
  <c r="CP427" i="14"/>
  <c r="CH427" i="14"/>
  <c r="BZ427" i="14"/>
  <c r="BR427" i="14"/>
  <c r="BJ427" i="14"/>
  <c r="BB427" i="14"/>
  <c r="AT427" i="14"/>
  <c r="AL427" i="14"/>
  <c r="AD427" i="14"/>
  <c r="V427" i="14"/>
  <c r="N427" i="14"/>
  <c r="IU427" i="14"/>
  <c r="IK427" i="14"/>
  <c r="HZ427" i="14"/>
  <c r="HO427" i="14"/>
  <c r="HE427" i="14"/>
  <c r="GT427" i="14"/>
  <c r="GI427" i="14"/>
  <c r="FY427" i="14"/>
  <c r="FQ427" i="14"/>
  <c r="FI427" i="14"/>
  <c r="FA427" i="14"/>
  <c r="ES427" i="14"/>
  <c r="EK427" i="14"/>
  <c r="EC427" i="14"/>
  <c r="DU427" i="14"/>
  <c r="DM427" i="14"/>
  <c r="DE427" i="14"/>
  <c r="CW427" i="14"/>
  <c r="CO427" i="14"/>
  <c r="CG427" i="14"/>
  <c r="BY427" i="14"/>
  <c r="BQ427" i="14"/>
  <c r="BI427" i="14"/>
  <c r="BA427" i="14"/>
  <c r="AS427" i="14"/>
  <c r="AK427" i="14"/>
  <c r="AC427" i="14"/>
  <c r="U427" i="14"/>
  <c r="M427" i="14"/>
  <c r="IT427" i="14"/>
  <c r="IJ427" i="14"/>
  <c r="HX427" i="14"/>
  <c r="HN427" i="14"/>
  <c r="HD427" i="14"/>
  <c r="GR427" i="14"/>
  <c r="GH427" i="14"/>
  <c r="FX427" i="14"/>
  <c r="FP427" i="14"/>
  <c r="FH427" i="14"/>
  <c r="EZ427" i="14"/>
  <c r="ER427" i="14"/>
  <c r="EJ427" i="14"/>
  <c r="EB427" i="14"/>
  <c r="DT427" i="14"/>
  <c r="DL427" i="14"/>
  <c r="DD427" i="14"/>
  <c r="CV427" i="14"/>
  <c r="CN427" i="14"/>
  <c r="CF427" i="14"/>
  <c r="BX427" i="14"/>
  <c r="BP427" i="14"/>
  <c r="BH427" i="14"/>
  <c r="AZ427" i="14"/>
  <c r="AR427" i="14"/>
  <c r="AJ427" i="14"/>
  <c r="AB427" i="14"/>
  <c r="T427" i="14"/>
  <c r="L427" i="14"/>
  <c r="IS427" i="14"/>
  <c r="IH427" i="14"/>
  <c r="HW427" i="14"/>
  <c r="HM427" i="14"/>
  <c r="HB427" i="14"/>
  <c r="GQ427" i="14"/>
  <c r="GG427" i="14"/>
  <c r="FW427" i="14"/>
  <c r="FO427" i="14"/>
  <c r="FG427" i="14"/>
  <c r="EY427" i="14"/>
  <c r="EQ427" i="14"/>
  <c r="EI427" i="14"/>
  <c r="EA427" i="14"/>
  <c r="DS427" i="14"/>
  <c r="DK427" i="14"/>
  <c r="DC427" i="14"/>
  <c r="CU427" i="14"/>
  <c r="CM427" i="14"/>
  <c r="CE427" i="14"/>
  <c r="BW427" i="14"/>
  <c r="BO427" i="14"/>
  <c r="BG427" i="14"/>
  <c r="AY427" i="14"/>
  <c r="AQ427" i="14"/>
  <c r="AI427" i="14"/>
  <c r="AA427" i="14"/>
  <c r="S427" i="14"/>
  <c r="K427" i="14"/>
  <c r="JB427" i="14"/>
  <c r="IR427" i="14"/>
  <c r="IF427" i="14"/>
  <c r="HV427" i="14"/>
  <c r="HL427" i="14"/>
  <c r="GZ427" i="14"/>
  <c r="GP427" i="14"/>
  <c r="GF427" i="14"/>
  <c r="FV427" i="14"/>
  <c r="FN427" i="14"/>
  <c r="FF427" i="14"/>
  <c r="EX427" i="14"/>
  <c r="EP427" i="14"/>
  <c r="EH427" i="14"/>
  <c r="DZ427" i="14"/>
  <c r="DR427" i="14"/>
  <c r="DJ427" i="14"/>
  <c r="DB427" i="14"/>
  <c r="CT427" i="14"/>
  <c r="CL427" i="14"/>
  <c r="CD427" i="14"/>
  <c r="BV427" i="14"/>
  <c r="BN427" i="14"/>
  <c r="BF427" i="14"/>
  <c r="AX427" i="14"/>
  <c r="AP427" i="14"/>
  <c r="AH427" i="14"/>
  <c r="Z427" i="14"/>
  <c r="R427" i="14"/>
  <c r="J427" i="14"/>
  <c r="JA427" i="14"/>
  <c r="IP427" i="14"/>
  <c r="IE427" i="14"/>
  <c r="HU427" i="14"/>
  <c r="HJ427" i="14"/>
  <c r="GY427" i="14"/>
  <c r="GO427" i="14"/>
  <c r="GD427" i="14"/>
  <c r="FU427" i="14"/>
  <c r="FM427" i="14"/>
  <c r="FE427" i="14"/>
  <c r="EW427" i="14"/>
  <c r="EO427" i="14"/>
  <c r="EG427" i="14"/>
  <c r="DY427" i="14"/>
  <c r="DQ427" i="14"/>
  <c r="DI427" i="14"/>
  <c r="DA427" i="14"/>
  <c r="CS427" i="14"/>
  <c r="CK427" i="14"/>
  <c r="CC427" i="14"/>
  <c r="BU427" i="14"/>
  <c r="BM427" i="14"/>
  <c r="BE427" i="14"/>
  <c r="AW427" i="14"/>
  <c r="AO427" i="14"/>
  <c r="AG427" i="14"/>
  <c r="Y427" i="14"/>
  <c r="Q427" i="14"/>
  <c r="I427" i="14"/>
  <c r="IZ427" i="14"/>
  <c r="IN427" i="14"/>
  <c r="ID427" i="14"/>
  <c r="HT427" i="14"/>
  <c r="HH427" i="14"/>
  <c r="GX427" i="14"/>
  <c r="GN427" i="14"/>
  <c r="GB427" i="14"/>
  <c r="FT427" i="14"/>
  <c r="FL427" i="14"/>
  <c r="FD427" i="14"/>
  <c r="EV427" i="14"/>
  <c r="EN427" i="14"/>
  <c r="EF427" i="14"/>
  <c r="DX427" i="14"/>
  <c r="DP427" i="14"/>
  <c r="DH427" i="14"/>
  <c r="CZ427" i="14"/>
  <c r="CR427" i="14"/>
  <c r="CJ427" i="14"/>
  <c r="CB427" i="14"/>
  <c r="BT427" i="14"/>
  <c r="BL427" i="14"/>
  <c r="BD427" i="14"/>
  <c r="AV427" i="14"/>
  <c r="AN427" i="14"/>
  <c r="AF427" i="14"/>
  <c r="X427" i="14"/>
  <c r="P427" i="14"/>
  <c r="H427" i="14"/>
  <c r="AM694" i="14"/>
  <c r="E727" i="14" s="1"/>
  <c r="D727" i="14" s="1"/>
  <c r="BC694" i="14"/>
  <c r="E743" i="14" s="1"/>
  <c r="D743" i="14" s="1"/>
  <c r="BM694" i="14"/>
  <c r="E753" i="14" s="1"/>
  <c r="D753" i="14" s="1"/>
  <c r="BN694" i="14"/>
  <c r="E754" i="14" s="1"/>
  <c r="D754" i="14" s="1"/>
  <c r="BP694" i="14"/>
  <c r="E756" i="14" s="1"/>
  <c r="D756" i="14" s="1"/>
  <c r="BQ694" i="14"/>
  <c r="E757" i="14" s="1"/>
  <c r="D757" i="14" s="1"/>
  <c r="BR694" i="14"/>
  <c r="E758" i="14" s="1"/>
  <c r="D758" i="14" s="1"/>
  <c r="BL694" i="14"/>
  <c r="E752" i="14" s="1"/>
  <c r="D752" i="14" s="1"/>
  <c r="AA694" i="14"/>
  <c r="E715" i="14" s="1"/>
  <c r="D715" i="14" s="1"/>
  <c r="K694" i="14"/>
  <c r="E699" i="14" s="1"/>
  <c r="D699" i="14" s="1"/>
  <c r="I694" i="14"/>
  <c r="E697" i="14" s="1"/>
  <c r="D697" i="14" s="1"/>
  <c r="J694" i="14"/>
  <c r="E698" i="14" s="1"/>
  <c r="D698" i="14" s="1"/>
  <c r="L694" i="14"/>
  <c r="E700" i="14" s="1"/>
  <c r="D700" i="14" s="1"/>
  <c r="M694" i="14"/>
  <c r="E701" i="14" s="1"/>
  <c r="D701" i="14" s="1"/>
  <c r="N694" i="14"/>
  <c r="E702" i="14" s="1"/>
  <c r="D702" i="14" s="1"/>
  <c r="H694" i="14"/>
  <c r="E696" i="14" s="1"/>
  <c r="D696" i="14" s="1"/>
  <c r="D93" i="11"/>
  <c r="G93" i="11" s="1"/>
  <c r="E92" i="11"/>
  <c r="F92" i="11" s="1"/>
  <c r="AH83" i="2"/>
  <c r="AI83" i="2" s="1"/>
  <c r="AK83" i="2" s="1"/>
  <c r="AO83" i="2" s="1"/>
  <c r="M37" i="11" s="1"/>
  <c r="K84" i="2"/>
  <c r="M84" i="2" s="1"/>
  <c r="O84" i="2" s="1"/>
  <c r="S84" i="2" s="1"/>
  <c r="L38" i="11" s="1"/>
  <c r="D85" i="2"/>
  <c r="E85" i="2" s="1"/>
  <c r="F85" i="2"/>
  <c r="H85" i="2"/>
  <c r="I85" i="2" s="1"/>
  <c r="C86" i="2"/>
  <c r="AC84" i="2"/>
  <c r="AE84" i="2"/>
  <c r="AF84" i="2" s="1"/>
  <c r="AA84" i="2"/>
  <c r="AB84" i="2" s="1"/>
  <c r="Z85" i="2"/>
  <c r="X96" i="2"/>
  <c r="G168" i="14" l="1"/>
  <c r="J92" i="11"/>
  <c r="K92" i="11" s="1"/>
  <c r="H92" i="11"/>
  <c r="I92" i="11" s="1"/>
  <c r="CG428" i="14"/>
  <c r="FP428" i="14"/>
  <c r="IY428" i="14"/>
  <c r="CM428" i="14"/>
  <c r="FK428" i="14"/>
  <c r="ER428" i="14"/>
  <c r="ES428" i="14"/>
  <c r="IB428" i="14"/>
  <c r="BP428" i="14"/>
  <c r="EY428" i="14"/>
  <c r="HW428" i="14"/>
  <c r="HZ428" i="14"/>
  <c r="FO428" i="14"/>
  <c r="IX428" i="14"/>
  <c r="CL428" i="14"/>
  <c r="FU428" i="14"/>
  <c r="IR428" i="14"/>
  <c r="BB428" i="14"/>
  <c r="IA428" i="14"/>
  <c r="BO428" i="14"/>
  <c r="EX428" i="14"/>
  <c r="IG428" i="14"/>
  <c r="BI428" i="14"/>
  <c r="DN428" i="14"/>
  <c r="IW428" i="14"/>
  <c r="CK428" i="14"/>
  <c r="FS428" i="14"/>
  <c r="JA428" i="14"/>
  <c r="CE428" i="14"/>
  <c r="FZ428" i="14"/>
  <c r="BN428" i="14"/>
  <c r="EW428" i="14"/>
  <c r="IE428" i="14"/>
  <c r="BH428" i="14"/>
  <c r="EQ428" i="14"/>
  <c r="IL428" i="14"/>
  <c r="CI428" i="14"/>
  <c r="FQ428" i="14"/>
  <c r="IZ428" i="14"/>
  <c r="CD428" i="14"/>
  <c r="HY428" i="14"/>
  <c r="AV428" i="14"/>
  <c r="BM428" i="14"/>
  <c r="EU428" i="14"/>
  <c r="IC428" i="14"/>
  <c r="BQ428" i="14"/>
  <c r="EP428" i="14"/>
  <c r="BK428" i="14"/>
  <c r="EF428" i="14"/>
  <c r="BW428" i="14"/>
  <c r="FE428" i="14"/>
  <c r="IK428" i="14"/>
  <c r="BX428" i="14"/>
  <c r="FF428" i="14"/>
  <c r="IM428" i="14"/>
  <c r="BY428" i="14"/>
  <c r="FG428" i="14"/>
  <c r="IO428" i="14"/>
  <c r="CA428" i="14"/>
  <c r="FH428" i="14"/>
  <c r="IP428" i="14"/>
  <c r="CC428" i="14"/>
  <c r="FI428" i="14"/>
  <c r="IQ428" i="14"/>
  <c r="BS428" i="14"/>
  <c r="EZ428" i="14"/>
  <c r="IH428" i="14"/>
  <c r="BU428" i="14"/>
  <c r="FA428" i="14"/>
  <c r="II428" i="14"/>
  <c r="BV428" i="14"/>
  <c r="FC428" i="14"/>
  <c r="IJ428" i="14"/>
  <c r="BJ428" i="14"/>
  <c r="DV428" i="14"/>
  <c r="GH428" i="14"/>
  <c r="IT428" i="14"/>
  <c r="BD428" i="14"/>
  <c r="EN428" i="14"/>
  <c r="FM428" i="14"/>
  <c r="IS428" i="14"/>
  <c r="CF428" i="14"/>
  <c r="FN428" i="14"/>
  <c r="IU428" i="14"/>
  <c r="BR428" i="14"/>
  <c r="ED428" i="14"/>
  <c r="GP428" i="14"/>
  <c r="JB428" i="14"/>
  <c r="BL428" i="14"/>
  <c r="EV428" i="14"/>
  <c r="K428" i="14"/>
  <c r="CS428" i="14"/>
  <c r="FY428" i="14"/>
  <c r="L428" i="14"/>
  <c r="CT428" i="14"/>
  <c r="GA428" i="14"/>
  <c r="M428" i="14"/>
  <c r="CU428" i="14"/>
  <c r="GC428" i="14"/>
  <c r="O428" i="14"/>
  <c r="CV428" i="14"/>
  <c r="GD428" i="14"/>
  <c r="Q428" i="14"/>
  <c r="CW428" i="14"/>
  <c r="GE428" i="14"/>
  <c r="G428" i="14"/>
  <c r="CN428" i="14"/>
  <c r="FV428" i="14"/>
  <c r="I428" i="14"/>
  <c r="CO428" i="14"/>
  <c r="FW428" i="14"/>
  <c r="J428" i="14"/>
  <c r="CQ428" i="14"/>
  <c r="FX428" i="14"/>
  <c r="N428" i="14"/>
  <c r="BZ428" i="14"/>
  <c r="EL428" i="14"/>
  <c r="GX428" i="14"/>
  <c r="H428" i="14"/>
  <c r="BT428" i="14"/>
  <c r="FD428" i="14"/>
  <c r="U428" i="14"/>
  <c r="DC428" i="14"/>
  <c r="GK428" i="14"/>
  <c r="W428" i="14"/>
  <c r="DD428" i="14"/>
  <c r="GL428" i="14"/>
  <c r="Y428" i="14"/>
  <c r="DE428" i="14"/>
  <c r="GM428" i="14"/>
  <c r="Z428" i="14"/>
  <c r="DG428" i="14"/>
  <c r="GN428" i="14"/>
  <c r="AA428" i="14"/>
  <c r="DI428" i="14"/>
  <c r="GO428" i="14"/>
  <c r="R428" i="14"/>
  <c r="CY428" i="14"/>
  <c r="GF428" i="14"/>
  <c r="S428" i="14"/>
  <c r="DA428" i="14"/>
  <c r="GG428" i="14"/>
  <c r="T428" i="14"/>
  <c r="DB428" i="14"/>
  <c r="GI428" i="14"/>
  <c r="V428" i="14"/>
  <c r="CH428" i="14"/>
  <c r="ET428" i="14"/>
  <c r="HF428" i="14"/>
  <c r="P428" i="14"/>
  <c r="CB428" i="14"/>
  <c r="GR428" i="14"/>
  <c r="AG428" i="14"/>
  <c r="DM428" i="14"/>
  <c r="GU428" i="14"/>
  <c r="AH428" i="14"/>
  <c r="DO428" i="14"/>
  <c r="GV428" i="14"/>
  <c r="AI428" i="14"/>
  <c r="DQ428" i="14"/>
  <c r="GW428" i="14"/>
  <c r="AJ428" i="14"/>
  <c r="DR428" i="14"/>
  <c r="GY428" i="14"/>
  <c r="AK428" i="14"/>
  <c r="DS428" i="14"/>
  <c r="HA428" i="14"/>
  <c r="AB428" i="14"/>
  <c r="DJ428" i="14"/>
  <c r="GQ428" i="14"/>
  <c r="AC428" i="14"/>
  <c r="DK428" i="14"/>
  <c r="GS428" i="14"/>
  <c r="AE428" i="14"/>
  <c r="DL428" i="14"/>
  <c r="GT428" i="14"/>
  <c r="AD428" i="14"/>
  <c r="CP428" i="14"/>
  <c r="FB428" i="14"/>
  <c r="HN428" i="14"/>
  <c r="X428" i="14"/>
  <c r="CJ428" i="14"/>
  <c r="GZ428" i="14"/>
  <c r="AQ428" i="14"/>
  <c r="DY428" i="14"/>
  <c r="HE428" i="14"/>
  <c r="AR428" i="14"/>
  <c r="DZ428" i="14"/>
  <c r="HG428" i="14"/>
  <c r="AS428" i="14"/>
  <c r="EA428" i="14"/>
  <c r="HI428" i="14"/>
  <c r="AU428" i="14"/>
  <c r="EB428" i="14"/>
  <c r="HJ428" i="14"/>
  <c r="AW428" i="14"/>
  <c r="EC428" i="14"/>
  <c r="HK428" i="14"/>
  <c r="AM428" i="14"/>
  <c r="DT428" i="14"/>
  <c r="HB428" i="14"/>
  <c r="AO428" i="14"/>
  <c r="DU428" i="14"/>
  <c r="HC428" i="14"/>
  <c r="AP428" i="14"/>
  <c r="DW428" i="14"/>
  <c r="HD428" i="14"/>
  <c r="AL428" i="14"/>
  <c r="CX428" i="14"/>
  <c r="FJ428" i="14"/>
  <c r="HV428" i="14"/>
  <c r="AF428" i="14"/>
  <c r="CR428" i="14"/>
  <c r="HH428" i="14"/>
  <c r="BA428" i="14"/>
  <c r="EI428" i="14"/>
  <c r="HQ428" i="14"/>
  <c r="BC428" i="14"/>
  <c r="EJ428" i="14"/>
  <c r="HR428" i="14"/>
  <c r="BE428" i="14"/>
  <c r="EK428" i="14"/>
  <c r="HS428" i="14"/>
  <c r="BF428" i="14"/>
  <c r="EM428" i="14"/>
  <c r="HT428" i="14"/>
  <c r="BG428" i="14"/>
  <c r="EO428" i="14"/>
  <c r="HU428" i="14"/>
  <c r="AX428" i="14"/>
  <c r="EE428" i="14"/>
  <c r="HL428" i="14"/>
  <c r="AY428" i="14"/>
  <c r="EG428" i="14"/>
  <c r="HM428" i="14"/>
  <c r="AZ428" i="14"/>
  <c r="EH428" i="14"/>
  <c r="HO428" i="14"/>
  <c r="AT428" i="14"/>
  <c r="DF428" i="14"/>
  <c r="FR428" i="14"/>
  <c r="ID428" i="14"/>
  <c r="AN428" i="14"/>
  <c r="CZ428" i="14"/>
  <c r="HP428" i="14"/>
  <c r="FL428" i="14"/>
  <c r="HX428" i="14"/>
  <c r="DH428" i="14"/>
  <c r="FT428" i="14"/>
  <c r="IF428" i="14"/>
  <c r="DP428" i="14"/>
  <c r="GB428" i="14"/>
  <c r="IN428" i="14"/>
  <c r="DX428" i="14"/>
  <c r="GJ428" i="14"/>
  <c r="H168" i="14"/>
  <c r="I168" i="14" s="1"/>
  <c r="K168" i="14" s="1"/>
  <c r="C171" i="14"/>
  <c r="D170" i="14"/>
  <c r="E169" i="14"/>
  <c r="H169" i="14" s="1"/>
  <c r="G169" i="14"/>
  <c r="E93" i="11"/>
  <c r="F93" i="11" s="1"/>
  <c r="D94" i="11"/>
  <c r="G94" i="11" s="1"/>
  <c r="AH84" i="2"/>
  <c r="AI84" i="2" s="1"/>
  <c r="AK84" i="2" s="1"/>
  <c r="AO84" i="2" s="1"/>
  <c r="M38" i="11" s="1"/>
  <c r="K85" i="2"/>
  <c r="M85" i="2" s="1"/>
  <c r="O85" i="2" s="1"/>
  <c r="S85" i="2" s="1"/>
  <c r="L39" i="11" s="1"/>
  <c r="D86" i="2"/>
  <c r="E86" i="2" s="1"/>
  <c r="F86" i="2"/>
  <c r="C87" i="2"/>
  <c r="H86" i="2"/>
  <c r="I86" i="2" s="1"/>
  <c r="AC85" i="2"/>
  <c r="Z86" i="2"/>
  <c r="AA85" i="2"/>
  <c r="AB85" i="2" s="1"/>
  <c r="AE85" i="2"/>
  <c r="AF85" i="2" s="1"/>
  <c r="X97" i="2"/>
  <c r="J93" i="11" l="1"/>
  <c r="K93" i="11" s="1"/>
  <c r="H93" i="11"/>
  <c r="I93" i="11" s="1"/>
  <c r="F169" i="14"/>
  <c r="I169" i="14" s="1"/>
  <c r="K169" i="14" s="1"/>
  <c r="JA429" i="14"/>
  <c r="IS429" i="14"/>
  <c r="IK429" i="14"/>
  <c r="IC429" i="14"/>
  <c r="HU429" i="14"/>
  <c r="HM429" i="14"/>
  <c r="HE429" i="14"/>
  <c r="GW429" i="14"/>
  <c r="GO429" i="14"/>
  <c r="GG429" i="14"/>
  <c r="FY429" i="14"/>
  <c r="FQ429" i="14"/>
  <c r="FI429" i="14"/>
  <c r="FA429" i="14"/>
  <c r="ES429" i="14"/>
  <c r="EK429" i="14"/>
  <c r="EC429" i="14"/>
  <c r="DU429" i="14"/>
  <c r="DM429" i="14"/>
  <c r="DE429" i="14"/>
  <c r="CW429" i="14"/>
  <c r="CO429" i="14"/>
  <c r="CG429" i="14"/>
  <c r="BY429" i="14"/>
  <c r="BQ429" i="14"/>
  <c r="BI429" i="14"/>
  <c r="BA429" i="14"/>
  <c r="AS429" i="14"/>
  <c r="AK429" i="14"/>
  <c r="AC429" i="14"/>
  <c r="U429" i="14"/>
  <c r="M429" i="14"/>
  <c r="IY429" i="14"/>
  <c r="IQ429" i="14"/>
  <c r="II429" i="14"/>
  <c r="IA429" i="14"/>
  <c r="HS429" i="14"/>
  <c r="HK429" i="14"/>
  <c r="HC429" i="14"/>
  <c r="GU429" i="14"/>
  <c r="GM429" i="14"/>
  <c r="GE429" i="14"/>
  <c r="FW429" i="14"/>
  <c r="FO429" i="14"/>
  <c r="FG429" i="14"/>
  <c r="EY429" i="14"/>
  <c r="EQ429" i="14"/>
  <c r="EI429" i="14"/>
  <c r="EA429" i="14"/>
  <c r="DS429" i="14"/>
  <c r="DK429" i="14"/>
  <c r="DC429" i="14"/>
  <c r="CU429" i="14"/>
  <c r="CM429" i="14"/>
  <c r="CE429" i="14"/>
  <c r="BW429" i="14"/>
  <c r="BO429" i="14"/>
  <c r="BG429" i="14"/>
  <c r="AY429" i="14"/>
  <c r="AQ429" i="14"/>
  <c r="AI429" i="14"/>
  <c r="AA429" i="14"/>
  <c r="S429" i="14"/>
  <c r="K429" i="14"/>
  <c r="IR429" i="14"/>
  <c r="IG429" i="14"/>
  <c r="HW429" i="14"/>
  <c r="HL429" i="14"/>
  <c r="HA429" i="14"/>
  <c r="GQ429" i="14"/>
  <c r="GF429" i="14"/>
  <c r="FU429" i="14"/>
  <c r="FK429" i="14"/>
  <c r="EZ429" i="14"/>
  <c r="EO429" i="14"/>
  <c r="EE429" i="14"/>
  <c r="DT429" i="14"/>
  <c r="DI429" i="14"/>
  <c r="CY429" i="14"/>
  <c r="CN429" i="14"/>
  <c r="CC429" i="14"/>
  <c r="BS429" i="14"/>
  <c r="BH429" i="14"/>
  <c r="AW429" i="14"/>
  <c r="AM429" i="14"/>
  <c r="AB429" i="14"/>
  <c r="Q429" i="14"/>
  <c r="G429" i="14"/>
  <c r="JB429" i="14"/>
  <c r="IP429" i="14"/>
  <c r="IF429" i="14"/>
  <c r="HV429" i="14"/>
  <c r="HJ429" i="14"/>
  <c r="GZ429" i="14"/>
  <c r="GP429" i="14"/>
  <c r="GD429" i="14"/>
  <c r="FT429" i="14"/>
  <c r="FJ429" i="14"/>
  <c r="EX429" i="14"/>
  <c r="EN429" i="14"/>
  <c r="ED429" i="14"/>
  <c r="DR429" i="14"/>
  <c r="DH429" i="14"/>
  <c r="CX429" i="14"/>
  <c r="CL429" i="14"/>
  <c r="CB429" i="14"/>
  <c r="BR429" i="14"/>
  <c r="BF429" i="14"/>
  <c r="AV429" i="14"/>
  <c r="AL429" i="14"/>
  <c r="Z429" i="14"/>
  <c r="P429" i="14"/>
  <c r="IZ429" i="14"/>
  <c r="IO429" i="14"/>
  <c r="IE429" i="14"/>
  <c r="HT429" i="14"/>
  <c r="HI429" i="14"/>
  <c r="GY429" i="14"/>
  <c r="GN429" i="14"/>
  <c r="GC429" i="14"/>
  <c r="FS429" i="14"/>
  <c r="FH429" i="14"/>
  <c r="EW429" i="14"/>
  <c r="EM429" i="14"/>
  <c r="EB429" i="14"/>
  <c r="DQ429" i="14"/>
  <c r="DG429" i="14"/>
  <c r="CV429" i="14"/>
  <c r="CK429" i="14"/>
  <c r="CA429" i="14"/>
  <c r="BP429" i="14"/>
  <c r="BE429" i="14"/>
  <c r="AU429" i="14"/>
  <c r="AJ429" i="14"/>
  <c r="Y429" i="14"/>
  <c r="O429" i="14"/>
  <c r="IX429" i="14"/>
  <c r="IN429" i="14"/>
  <c r="ID429" i="14"/>
  <c r="HR429" i="14"/>
  <c r="HH429" i="14"/>
  <c r="GX429" i="14"/>
  <c r="GL429" i="14"/>
  <c r="GB429" i="14"/>
  <c r="FR429" i="14"/>
  <c r="FF429" i="14"/>
  <c r="EV429" i="14"/>
  <c r="EL429" i="14"/>
  <c r="DZ429" i="14"/>
  <c r="DP429" i="14"/>
  <c r="DF429" i="14"/>
  <c r="CT429" i="14"/>
  <c r="CJ429" i="14"/>
  <c r="BZ429" i="14"/>
  <c r="BN429" i="14"/>
  <c r="BD429" i="14"/>
  <c r="AT429" i="14"/>
  <c r="AH429" i="14"/>
  <c r="X429" i="14"/>
  <c r="N429" i="14"/>
  <c r="IW429" i="14"/>
  <c r="IM429" i="14"/>
  <c r="IB429" i="14"/>
  <c r="HQ429" i="14"/>
  <c r="HG429" i="14"/>
  <c r="GV429" i="14"/>
  <c r="GK429" i="14"/>
  <c r="GA429" i="14"/>
  <c r="FP429" i="14"/>
  <c r="FE429" i="14"/>
  <c r="EU429" i="14"/>
  <c r="EJ429" i="14"/>
  <c r="DY429" i="14"/>
  <c r="DO429" i="14"/>
  <c r="DD429" i="14"/>
  <c r="CS429" i="14"/>
  <c r="CI429" i="14"/>
  <c r="BX429" i="14"/>
  <c r="BM429" i="14"/>
  <c r="BC429" i="14"/>
  <c r="AR429" i="14"/>
  <c r="AG429" i="14"/>
  <c r="W429" i="14"/>
  <c r="L429" i="14"/>
  <c r="IV429" i="14"/>
  <c r="IL429" i="14"/>
  <c r="HZ429" i="14"/>
  <c r="HP429" i="14"/>
  <c r="HF429" i="14"/>
  <c r="GT429" i="14"/>
  <c r="GJ429" i="14"/>
  <c r="FZ429" i="14"/>
  <c r="FN429" i="14"/>
  <c r="FD429" i="14"/>
  <c r="ET429" i="14"/>
  <c r="EH429" i="14"/>
  <c r="DX429" i="14"/>
  <c r="DN429" i="14"/>
  <c r="DB429" i="14"/>
  <c r="CR429" i="14"/>
  <c r="CH429" i="14"/>
  <c r="BV429" i="14"/>
  <c r="BL429" i="14"/>
  <c r="BB429" i="14"/>
  <c r="AP429" i="14"/>
  <c r="AF429" i="14"/>
  <c r="V429" i="14"/>
  <c r="J429" i="14"/>
  <c r="IU429" i="14"/>
  <c r="IJ429" i="14"/>
  <c r="HY429" i="14"/>
  <c r="HO429" i="14"/>
  <c r="HD429" i="14"/>
  <c r="GS429" i="14"/>
  <c r="GI429" i="14"/>
  <c r="FX429" i="14"/>
  <c r="FM429" i="14"/>
  <c r="FC429" i="14"/>
  <c r="ER429" i="14"/>
  <c r="EG429" i="14"/>
  <c r="DW429" i="14"/>
  <c r="DL429" i="14"/>
  <c r="DA429" i="14"/>
  <c r="CQ429" i="14"/>
  <c r="CF429" i="14"/>
  <c r="BU429" i="14"/>
  <c r="BK429" i="14"/>
  <c r="AZ429" i="14"/>
  <c r="AO429" i="14"/>
  <c r="AE429" i="14"/>
  <c r="T429" i="14"/>
  <c r="I429" i="14"/>
  <c r="IT429" i="14"/>
  <c r="IH429" i="14"/>
  <c r="HX429" i="14"/>
  <c r="HN429" i="14"/>
  <c r="HB429" i="14"/>
  <c r="GR429" i="14"/>
  <c r="GH429" i="14"/>
  <c r="FV429" i="14"/>
  <c r="FL429" i="14"/>
  <c r="FB429" i="14"/>
  <c r="EP429" i="14"/>
  <c r="EF429" i="14"/>
  <c r="DV429" i="14"/>
  <c r="DJ429" i="14"/>
  <c r="CZ429" i="14"/>
  <c r="CP429" i="14"/>
  <c r="CD429" i="14"/>
  <c r="BT429" i="14"/>
  <c r="BJ429" i="14"/>
  <c r="AX429" i="14"/>
  <c r="AN429" i="14"/>
  <c r="AD429" i="14"/>
  <c r="R429" i="14"/>
  <c r="H429" i="14"/>
  <c r="E170" i="14"/>
  <c r="G170" i="14" s="1"/>
  <c r="D171" i="14"/>
  <c r="C172" i="14"/>
  <c r="D95" i="11"/>
  <c r="G95" i="11" s="1"/>
  <c r="E94" i="11"/>
  <c r="F94" i="11" s="1"/>
  <c r="AH85" i="2"/>
  <c r="AI85" i="2" s="1"/>
  <c r="AK85" i="2" s="1"/>
  <c r="AO85" i="2" s="1"/>
  <c r="M39" i="11" s="1"/>
  <c r="K86" i="2"/>
  <c r="M86" i="2" s="1"/>
  <c r="O86" i="2" s="1"/>
  <c r="S86" i="2" s="1"/>
  <c r="L40" i="11" s="1"/>
  <c r="D87" i="2"/>
  <c r="E87" i="2" s="1"/>
  <c r="C88" i="2"/>
  <c r="F87" i="2"/>
  <c r="H87" i="2"/>
  <c r="I87" i="2" s="1"/>
  <c r="AC86" i="2"/>
  <c r="Z87" i="2"/>
  <c r="AA86" i="2"/>
  <c r="AB86" i="2" s="1"/>
  <c r="AE86" i="2"/>
  <c r="AF86" i="2" s="1"/>
  <c r="X98" i="2"/>
  <c r="J94" i="11" l="1"/>
  <c r="K94" i="11" s="1"/>
  <c r="H94" i="11"/>
  <c r="I94" i="11" s="1"/>
  <c r="IX430" i="14"/>
  <c r="FN430" i="14"/>
  <c r="AP430" i="14"/>
  <c r="FL430" i="14"/>
  <c r="AN430" i="14"/>
  <c r="EL430" i="14"/>
  <c r="HS430" i="14"/>
  <c r="BC430" i="14"/>
  <c r="EJ430" i="14"/>
  <c r="HO430" i="14"/>
  <c r="BA430" i="14"/>
  <c r="EG430" i="14"/>
  <c r="HM430" i="14"/>
  <c r="AY430" i="14"/>
  <c r="EO430" i="14"/>
  <c r="HU430" i="14"/>
  <c r="BG430" i="14"/>
  <c r="EP430" i="14"/>
  <c r="R430" i="14"/>
  <c r="EN430" i="14"/>
  <c r="P430" i="14"/>
  <c r="DF430" i="14"/>
  <c r="GM430" i="14"/>
  <c r="W430" i="14"/>
  <c r="DD430" i="14"/>
  <c r="GI430" i="14"/>
  <c r="U430" i="14"/>
  <c r="DA430" i="14"/>
  <c r="GG430" i="14"/>
  <c r="S430" i="14"/>
  <c r="DI430" i="14"/>
  <c r="GO430" i="14"/>
  <c r="AA430" i="14"/>
  <c r="EH430" i="14"/>
  <c r="J430" i="14"/>
  <c r="EF430" i="14"/>
  <c r="H430" i="14"/>
  <c r="CV430" i="14"/>
  <c r="GA430" i="14"/>
  <c r="M430" i="14"/>
  <c r="CS430" i="14"/>
  <c r="FY430" i="14"/>
  <c r="K430" i="14"/>
  <c r="CP430" i="14"/>
  <c r="FW430" i="14"/>
  <c r="G430" i="14"/>
  <c r="CX430" i="14"/>
  <c r="GE430" i="14"/>
  <c r="O430" i="14"/>
  <c r="IH430" i="14"/>
  <c r="DJ430" i="14"/>
  <c r="IF430" i="14"/>
  <c r="DH430" i="14"/>
  <c r="ID430" i="14"/>
  <c r="BP430" i="14"/>
  <c r="EU430" i="14"/>
  <c r="IB430" i="14"/>
  <c r="BM430" i="14"/>
  <c r="ES430" i="14"/>
  <c r="HY430" i="14"/>
  <c r="BJ430" i="14"/>
  <c r="EQ430" i="14"/>
  <c r="IG430" i="14"/>
  <c r="BR430" i="14"/>
  <c r="EY430" i="14"/>
  <c r="HZ430" i="14"/>
  <c r="DB430" i="14"/>
  <c r="HX430" i="14"/>
  <c r="CZ430" i="14"/>
  <c r="HT430" i="14"/>
  <c r="BE430" i="14"/>
  <c r="EK430" i="14"/>
  <c r="HQ430" i="14"/>
  <c r="BB430" i="14"/>
  <c r="EI430" i="14"/>
  <c r="HN430" i="14"/>
  <c r="AZ430" i="14"/>
  <c r="EE430" i="14"/>
  <c r="HV430" i="14"/>
  <c r="BH430" i="14"/>
  <c r="EM430" i="14"/>
  <c r="HB430" i="14"/>
  <c r="CD430" i="14"/>
  <c r="GZ430" i="14"/>
  <c r="CB430" i="14"/>
  <c r="GN430" i="14"/>
  <c r="Y430" i="14"/>
  <c r="DE430" i="14"/>
  <c r="GK430" i="14"/>
  <c r="V430" i="14"/>
  <c r="DC430" i="14"/>
  <c r="GH430" i="14"/>
  <c r="T430" i="14"/>
  <c r="CY430" i="14"/>
  <c r="GP430" i="14"/>
  <c r="AB430" i="14"/>
  <c r="DG430" i="14"/>
  <c r="GT430" i="14"/>
  <c r="BV430" i="14"/>
  <c r="GR430" i="14"/>
  <c r="BT430" i="14"/>
  <c r="GC430" i="14"/>
  <c r="N430" i="14"/>
  <c r="CU430" i="14"/>
  <c r="FZ430" i="14"/>
  <c r="L430" i="14"/>
  <c r="CQ430" i="14"/>
  <c r="FX430" i="14"/>
  <c r="I430" i="14"/>
  <c r="CO430" i="14"/>
  <c r="GF430" i="14"/>
  <c r="Q430" i="14"/>
  <c r="CW430" i="14"/>
  <c r="FV430" i="14"/>
  <c r="AX430" i="14"/>
  <c r="FT430" i="14"/>
  <c r="AV430" i="14"/>
  <c r="EW430" i="14"/>
  <c r="IC430" i="14"/>
  <c r="BO430" i="14"/>
  <c r="ET430" i="14"/>
  <c r="IA430" i="14"/>
  <c r="BK430" i="14"/>
  <c r="ER430" i="14"/>
  <c r="HW430" i="14"/>
  <c r="BI430" i="14"/>
  <c r="EZ430" i="14"/>
  <c r="IE430" i="14"/>
  <c r="BQ430" i="14"/>
  <c r="AK430" i="14"/>
  <c r="DS430" i="14"/>
  <c r="GY430" i="14"/>
  <c r="AL430" i="14"/>
  <c r="DT430" i="14"/>
  <c r="HA430" i="14"/>
  <c r="AC430" i="14"/>
  <c r="DK430" i="14"/>
  <c r="GQ430" i="14"/>
  <c r="AD430" i="14"/>
  <c r="DL430" i="14"/>
  <c r="GS430" i="14"/>
  <c r="AE430" i="14"/>
  <c r="DM430" i="14"/>
  <c r="GU430" i="14"/>
  <c r="AG430" i="14"/>
  <c r="DN430" i="14"/>
  <c r="GV430" i="14"/>
  <c r="AI430" i="14"/>
  <c r="DO430" i="14"/>
  <c r="GW430" i="14"/>
  <c r="AJ430" i="14"/>
  <c r="DQ430" i="14"/>
  <c r="GX430" i="14"/>
  <c r="X430" i="14"/>
  <c r="CJ430" i="14"/>
  <c r="EV430" i="14"/>
  <c r="HH430" i="14"/>
  <c r="Z430" i="14"/>
  <c r="CL430" i="14"/>
  <c r="EX430" i="14"/>
  <c r="HJ430" i="14"/>
  <c r="AU430" i="14"/>
  <c r="EC430" i="14"/>
  <c r="HK430" i="14"/>
  <c r="AW430" i="14"/>
  <c r="ED430" i="14"/>
  <c r="HL430" i="14"/>
  <c r="AM430" i="14"/>
  <c r="DU430" i="14"/>
  <c r="HC430" i="14"/>
  <c r="AO430" i="14"/>
  <c r="DV430" i="14"/>
  <c r="HD430" i="14"/>
  <c r="AQ430" i="14"/>
  <c r="DW430" i="14"/>
  <c r="HE430" i="14"/>
  <c r="AR430" i="14"/>
  <c r="DY430" i="14"/>
  <c r="HF430" i="14"/>
  <c r="AS430" i="14"/>
  <c r="EA430" i="14"/>
  <c r="HG430" i="14"/>
  <c r="AT430" i="14"/>
  <c r="EB430" i="14"/>
  <c r="HI430" i="14"/>
  <c r="AF430" i="14"/>
  <c r="CR430" i="14"/>
  <c r="FD430" i="14"/>
  <c r="HP430" i="14"/>
  <c r="AH430" i="14"/>
  <c r="CT430" i="14"/>
  <c r="FF430" i="14"/>
  <c r="HR430" i="14"/>
  <c r="CA430" i="14"/>
  <c r="FI430" i="14"/>
  <c r="IQ430" i="14"/>
  <c r="CC430" i="14"/>
  <c r="FJ430" i="14"/>
  <c r="IR430" i="14"/>
  <c r="BS430" i="14"/>
  <c r="FA430" i="14"/>
  <c r="II430" i="14"/>
  <c r="BU430" i="14"/>
  <c r="FB430" i="14"/>
  <c r="IJ430" i="14"/>
  <c r="BW430" i="14"/>
  <c r="FC430" i="14"/>
  <c r="IK430" i="14"/>
  <c r="BX430" i="14"/>
  <c r="FE430" i="14"/>
  <c r="IL430" i="14"/>
  <c r="BY430" i="14"/>
  <c r="FG430" i="14"/>
  <c r="IM430" i="14"/>
  <c r="BZ430" i="14"/>
  <c r="FH430" i="14"/>
  <c r="IO430" i="14"/>
  <c r="BD430" i="14"/>
  <c r="DP430" i="14"/>
  <c r="GB430" i="14"/>
  <c r="IN430" i="14"/>
  <c r="BF430" i="14"/>
  <c r="DR430" i="14"/>
  <c r="GD430" i="14"/>
  <c r="IP430" i="14"/>
  <c r="CM430" i="14"/>
  <c r="FS430" i="14"/>
  <c r="JA430" i="14"/>
  <c r="CN430" i="14"/>
  <c r="FU430" i="14"/>
  <c r="JB430" i="14"/>
  <c r="CE430" i="14"/>
  <c r="FK430" i="14"/>
  <c r="IS430" i="14"/>
  <c r="CF430" i="14"/>
  <c r="FM430" i="14"/>
  <c r="IT430" i="14"/>
  <c r="CG430" i="14"/>
  <c r="FO430" i="14"/>
  <c r="IU430" i="14"/>
  <c r="CH430" i="14"/>
  <c r="FP430" i="14"/>
  <c r="IW430" i="14"/>
  <c r="CI430" i="14"/>
  <c r="FQ430" i="14"/>
  <c r="IY430" i="14"/>
  <c r="CK430" i="14"/>
  <c r="FR430" i="14"/>
  <c r="IZ430" i="14"/>
  <c r="BL430" i="14"/>
  <c r="DX430" i="14"/>
  <c r="GJ430" i="14"/>
  <c r="IV430" i="14"/>
  <c r="BN430" i="14"/>
  <c r="DZ430" i="14"/>
  <c r="GL430" i="14"/>
  <c r="C173" i="14"/>
  <c r="D172" i="14"/>
  <c r="E171" i="14"/>
  <c r="H171" i="14" s="1"/>
  <c r="F170" i="14"/>
  <c r="H170" i="14"/>
  <c r="E95" i="11"/>
  <c r="F95" i="11" s="1"/>
  <c r="AH86" i="2"/>
  <c r="AI86" i="2" s="1"/>
  <c r="AK86" i="2" s="1"/>
  <c r="AO86" i="2" s="1"/>
  <c r="M40" i="11" s="1"/>
  <c r="K87" i="2"/>
  <c r="M87" i="2" s="1"/>
  <c r="O87" i="2" s="1"/>
  <c r="S87" i="2" s="1"/>
  <c r="L41" i="11" s="1"/>
  <c r="C89" i="2"/>
  <c r="F88" i="2"/>
  <c r="H88" i="2"/>
  <c r="I88" i="2" s="1"/>
  <c r="D88" i="2"/>
  <c r="E88" i="2" s="1"/>
  <c r="AC87" i="2"/>
  <c r="Z88" i="2"/>
  <c r="AE87" i="2"/>
  <c r="AF87" i="2" s="1"/>
  <c r="AA87" i="2"/>
  <c r="AB87" i="2" s="1"/>
  <c r="X99" i="2"/>
  <c r="J95" i="11" l="1"/>
  <c r="K95" i="11" s="1"/>
  <c r="H95" i="11"/>
  <c r="I95" i="11" s="1"/>
  <c r="G171" i="14"/>
  <c r="I170" i="14"/>
  <c r="K170" i="14" s="1"/>
  <c r="GY431" i="14" s="1"/>
  <c r="F171" i="14"/>
  <c r="G172" i="14"/>
  <c r="E172" i="14"/>
  <c r="H172" i="14" s="1"/>
  <c r="D173" i="14"/>
  <c r="C174" i="14"/>
  <c r="AH87" i="2"/>
  <c r="AI87" i="2" s="1"/>
  <c r="AK87" i="2" s="1"/>
  <c r="AO87" i="2" s="1"/>
  <c r="M41" i="11" s="1"/>
  <c r="K88" i="2"/>
  <c r="M88" i="2" s="1"/>
  <c r="O88" i="2" s="1"/>
  <c r="S88" i="2" s="1"/>
  <c r="L42" i="11" s="1"/>
  <c r="D89" i="2"/>
  <c r="E89" i="2" s="1"/>
  <c r="F89" i="2"/>
  <c r="C90" i="2"/>
  <c r="H89" i="2"/>
  <c r="I89" i="2" s="1"/>
  <c r="AC88" i="2"/>
  <c r="AA88" i="2"/>
  <c r="AB88" i="2" s="1"/>
  <c r="AE88" i="2"/>
  <c r="AF88" i="2" s="1"/>
  <c r="Z89" i="2"/>
  <c r="X100" i="2"/>
  <c r="HH431" i="14" l="1"/>
  <c r="N431" i="14"/>
  <c r="GX431" i="14"/>
  <c r="I171" i="14"/>
  <c r="K171" i="14" s="1"/>
  <c r="BU432" i="14" s="1"/>
  <c r="CP431" i="14"/>
  <c r="DK431" i="14"/>
  <c r="HC431" i="14"/>
  <c r="CR431" i="14"/>
  <c r="AI431" i="14"/>
  <c r="Q431" i="14"/>
  <c r="FZ431" i="14"/>
  <c r="ED431" i="14"/>
  <c r="M431" i="14"/>
  <c r="GE431" i="14"/>
  <c r="AC431" i="14"/>
  <c r="HA431" i="14"/>
  <c r="AK431" i="14"/>
  <c r="P431" i="14"/>
  <c r="HK431" i="14"/>
  <c r="DL431" i="14"/>
  <c r="FI431" i="14"/>
  <c r="AJ431" i="14"/>
  <c r="DT431" i="14"/>
  <c r="DX431" i="14"/>
  <c r="HM431" i="14"/>
  <c r="AR431" i="14"/>
  <c r="CV431" i="14"/>
  <c r="GR431" i="14"/>
  <c r="GT431" i="14"/>
  <c r="W431" i="14"/>
  <c r="DZ431" i="14"/>
  <c r="GD431" i="14"/>
  <c r="I431" i="14"/>
  <c r="CS431" i="14"/>
  <c r="CI431" i="14"/>
  <c r="L431" i="14"/>
  <c r="AT431" i="14"/>
  <c r="GZ431" i="14"/>
  <c r="AB431" i="14"/>
  <c r="DV431" i="14"/>
  <c r="AG431" i="14"/>
  <c r="BY431" i="14"/>
  <c r="CQ431" i="14"/>
  <c r="AH431" i="14"/>
  <c r="DQ431" i="14"/>
  <c r="HJ431" i="14"/>
  <c r="DJ431" i="14"/>
  <c r="FW431" i="14"/>
  <c r="AQ431" i="14"/>
  <c r="CW431" i="14"/>
  <c r="EE431" i="14"/>
  <c r="EU431" i="14"/>
  <c r="CT431" i="14"/>
  <c r="HI431" i="14"/>
  <c r="AW431" i="14"/>
  <c r="FV431" i="14"/>
  <c r="AP431" i="14"/>
  <c r="DN431" i="14"/>
  <c r="GW431" i="14"/>
  <c r="GQ431" i="14"/>
  <c r="HU431" i="14"/>
  <c r="DP431" i="14"/>
  <c r="CU431" i="14"/>
  <c r="AV431" i="14"/>
  <c r="AL431" i="14"/>
  <c r="H431" i="14"/>
  <c r="HB431" i="14"/>
  <c r="GS431" i="14"/>
  <c r="FX431" i="14"/>
  <c r="DY431" i="14"/>
  <c r="CO431" i="14"/>
  <c r="G431" i="14"/>
  <c r="FC431" i="14"/>
  <c r="GB431" i="14"/>
  <c r="EA431" i="14"/>
  <c r="DR431" i="14"/>
  <c r="CX431" i="14"/>
  <c r="AN431" i="14"/>
  <c r="AD431" i="14"/>
  <c r="J431" i="14"/>
  <c r="HD431" i="14"/>
  <c r="GU431" i="14"/>
  <c r="EK431" i="14"/>
  <c r="AE431" i="14"/>
  <c r="HG431" i="14"/>
  <c r="GV431" i="14"/>
  <c r="GC431" i="14"/>
  <c r="EB431" i="14"/>
  <c r="DS431" i="14"/>
  <c r="CN431" i="14"/>
  <c r="AO431" i="14"/>
  <c r="AF431" i="14"/>
  <c r="K431" i="14"/>
  <c r="HF431" i="14"/>
  <c r="FA431" i="14"/>
  <c r="BS431" i="14"/>
  <c r="HO431" i="14"/>
  <c r="BD431" i="14"/>
  <c r="EJ431" i="14"/>
  <c r="HR431" i="14"/>
  <c r="BE431" i="14"/>
  <c r="EL431" i="14"/>
  <c r="HS431" i="14"/>
  <c r="BF431" i="14"/>
  <c r="EN431" i="14"/>
  <c r="HT431" i="14"/>
  <c r="BG431" i="14"/>
  <c r="EO431" i="14"/>
  <c r="HV431" i="14"/>
  <c r="AX431" i="14"/>
  <c r="EF431" i="14"/>
  <c r="HL431" i="14"/>
  <c r="AY431" i="14"/>
  <c r="EG431" i="14"/>
  <c r="HN431" i="14"/>
  <c r="AZ431" i="14"/>
  <c r="EH431" i="14"/>
  <c r="HP431" i="14"/>
  <c r="BB431" i="14"/>
  <c r="EI431" i="14"/>
  <c r="HQ431" i="14"/>
  <c r="AS431" i="14"/>
  <c r="DE431" i="14"/>
  <c r="FQ431" i="14"/>
  <c r="IC431" i="14"/>
  <c r="AM431" i="14"/>
  <c r="CY431" i="14"/>
  <c r="FK431" i="14"/>
  <c r="HW431" i="14"/>
  <c r="BN431" i="14"/>
  <c r="EV431" i="14"/>
  <c r="IB431" i="14"/>
  <c r="BO431" i="14"/>
  <c r="EW431" i="14"/>
  <c r="ID431" i="14"/>
  <c r="BP431" i="14"/>
  <c r="EX431" i="14"/>
  <c r="IF431" i="14"/>
  <c r="BR431" i="14"/>
  <c r="EY431" i="14"/>
  <c r="IG431" i="14"/>
  <c r="BH431" i="14"/>
  <c r="EP431" i="14"/>
  <c r="HX431" i="14"/>
  <c r="BJ431" i="14"/>
  <c r="EQ431" i="14"/>
  <c r="HY431" i="14"/>
  <c r="BL431" i="14"/>
  <c r="ER431" i="14"/>
  <c r="HZ431" i="14"/>
  <c r="BM431" i="14"/>
  <c r="ET431" i="14"/>
  <c r="IA431" i="14"/>
  <c r="BA431" i="14"/>
  <c r="DM431" i="14"/>
  <c r="FY431" i="14"/>
  <c r="IK431" i="14"/>
  <c r="AU431" i="14"/>
  <c r="DG431" i="14"/>
  <c r="FS431" i="14"/>
  <c r="IE431" i="14"/>
  <c r="BX431" i="14"/>
  <c r="FF431" i="14"/>
  <c r="IN431" i="14"/>
  <c r="BZ431" i="14"/>
  <c r="FG431" i="14"/>
  <c r="IO431" i="14"/>
  <c r="CB431" i="14"/>
  <c r="FH431" i="14"/>
  <c r="IP431" i="14"/>
  <c r="CC431" i="14"/>
  <c r="FJ431" i="14"/>
  <c r="IQ431" i="14"/>
  <c r="BT431" i="14"/>
  <c r="EZ431" i="14"/>
  <c r="IH431" i="14"/>
  <c r="BU431" i="14"/>
  <c r="FB431" i="14"/>
  <c r="II431" i="14"/>
  <c r="BV431" i="14"/>
  <c r="FD431" i="14"/>
  <c r="IJ431" i="14"/>
  <c r="BW431" i="14"/>
  <c r="FE431" i="14"/>
  <c r="IL431" i="14"/>
  <c r="BI431" i="14"/>
  <c r="DU431" i="14"/>
  <c r="GG431" i="14"/>
  <c r="IS431" i="14"/>
  <c r="BC431" i="14"/>
  <c r="DO431" i="14"/>
  <c r="GA431" i="14"/>
  <c r="IM431" i="14"/>
  <c r="CJ431" i="14"/>
  <c r="FP431" i="14"/>
  <c r="IX431" i="14"/>
  <c r="CK431" i="14"/>
  <c r="FR431" i="14"/>
  <c r="IY431" i="14"/>
  <c r="CL431" i="14"/>
  <c r="FT431" i="14"/>
  <c r="IZ431" i="14"/>
  <c r="CM431" i="14"/>
  <c r="FU431" i="14"/>
  <c r="JB431" i="14"/>
  <c r="CD431" i="14"/>
  <c r="FL431" i="14"/>
  <c r="IR431" i="14"/>
  <c r="CE431" i="14"/>
  <c r="FM431" i="14"/>
  <c r="IT431" i="14"/>
  <c r="CF431" i="14"/>
  <c r="FN431" i="14"/>
  <c r="IV431" i="14"/>
  <c r="CH431" i="14"/>
  <c r="FO431" i="14"/>
  <c r="IW431" i="14"/>
  <c r="BQ431" i="14"/>
  <c r="EC431" i="14"/>
  <c r="GO431" i="14"/>
  <c r="JA431" i="14"/>
  <c r="BK431" i="14"/>
  <c r="DW431" i="14"/>
  <c r="GI431" i="14"/>
  <c r="IU431" i="14"/>
  <c r="X431" i="14"/>
  <c r="DD431" i="14"/>
  <c r="GL431" i="14"/>
  <c r="Y431" i="14"/>
  <c r="DF431" i="14"/>
  <c r="GM431" i="14"/>
  <c r="Z431" i="14"/>
  <c r="DH431" i="14"/>
  <c r="GN431" i="14"/>
  <c r="AA431" i="14"/>
  <c r="DI431" i="14"/>
  <c r="GP431" i="14"/>
  <c r="R431" i="14"/>
  <c r="CZ431" i="14"/>
  <c r="GF431" i="14"/>
  <c r="S431" i="14"/>
  <c r="DA431" i="14"/>
  <c r="GH431" i="14"/>
  <c r="T431" i="14"/>
  <c r="DB431" i="14"/>
  <c r="GJ431" i="14"/>
  <c r="V431" i="14"/>
  <c r="DC431" i="14"/>
  <c r="GK431" i="14"/>
  <c r="U431" i="14"/>
  <c r="CG431" i="14"/>
  <c r="ES431" i="14"/>
  <c r="HE431" i="14"/>
  <c r="O431" i="14"/>
  <c r="CA431" i="14"/>
  <c r="EM431" i="14"/>
  <c r="F172" i="14"/>
  <c r="I172" i="14" s="1"/>
  <c r="K172" i="14" s="1"/>
  <c r="C175" i="14"/>
  <c r="D174" i="14"/>
  <c r="E173" i="14"/>
  <c r="H173" i="14" s="1"/>
  <c r="G173" i="14"/>
  <c r="K89" i="2"/>
  <c r="M89" i="2" s="1"/>
  <c r="O89" i="2" s="1"/>
  <c r="S89" i="2" s="1"/>
  <c r="L43" i="11" s="1"/>
  <c r="AH88" i="2"/>
  <c r="AI88" i="2" s="1"/>
  <c r="AK88" i="2" s="1"/>
  <c r="AO88" i="2" s="1"/>
  <c r="M42" i="11" s="1"/>
  <c r="C91" i="2"/>
  <c r="F90" i="2"/>
  <c r="H90" i="2"/>
  <c r="I90" i="2" s="1"/>
  <c r="D90" i="2"/>
  <c r="E90" i="2" s="1"/>
  <c r="AC89" i="2"/>
  <c r="Z90" i="2"/>
  <c r="AA89" i="2"/>
  <c r="AB89" i="2" s="1"/>
  <c r="AE89" i="2"/>
  <c r="AF89" i="2" s="1"/>
  <c r="X101" i="2"/>
  <c r="GU432" i="14" l="1"/>
  <c r="EV432" i="14"/>
  <c r="HZ432" i="14"/>
  <c r="CH432" i="14"/>
  <c r="EP432" i="14"/>
  <c r="CD432" i="14"/>
  <c r="CY432" i="14"/>
  <c r="AY432" i="14"/>
  <c r="AZ432" i="14"/>
  <c r="HM432" i="14"/>
  <c r="BO432" i="14"/>
  <c r="DC432" i="14"/>
  <c r="BL432" i="14"/>
  <c r="HP432" i="14"/>
  <c r="GM432" i="14"/>
  <c r="AU432" i="14"/>
  <c r="CQ432" i="14"/>
  <c r="HV432" i="14"/>
  <c r="AK432" i="14"/>
  <c r="GA432" i="14"/>
  <c r="BJ432" i="14"/>
  <c r="I432" i="14"/>
  <c r="EM432" i="14"/>
  <c r="DP432" i="14"/>
  <c r="EW432" i="14"/>
  <c r="HD432" i="14"/>
  <c r="FG432" i="14"/>
  <c r="IP432" i="14"/>
  <c r="HO432" i="14"/>
  <c r="AQ432" i="14"/>
  <c r="FD432" i="14"/>
  <c r="HE432" i="14"/>
  <c r="DZ432" i="14"/>
  <c r="Q432" i="14"/>
  <c r="IH432" i="14"/>
  <c r="GB432" i="14"/>
  <c r="FA432" i="14"/>
  <c r="FV432" i="14"/>
  <c r="N432" i="14"/>
  <c r="BS432" i="14"/>
  <c r="DJ432" i="14"/>
  <c r="FH432" i="14"/>
  <c r="DU432" i="14"/>
  <c r="JB432" i="14"/>
  <c r="R432" i="14"/>
  <c r="DL432" i="14"/>
  <c r="IA432" i="14"/>
  <c r="HS432" i="14"/>
  <c r="EC432" i="14"/>
  <c r="EX432" i="14"/>
  <c r="GL432" i="14"/>
  <c r="EZ432" i="14"/>
  <c r="AC432" i="14"/>
  <c r="JA432" i="14"/>
  <c r="AB432" i="14"/>
  <c r="FO432" i="14"/>
  <c r="BY432" i="14"/>
  <c r="CU432" i="14"/>
  <c r="BT432" i="14"/>
  <c r="HY432" i="14"/>
  <c r="EL432" i="14"/>
  <c r="EE432" i="14"/>
  <c r="AM432" i="14"/>
  <c r="CJ432" i="14"/>
  <c r="BV432" i="14"/>
  <c r="DG432" i="14"/>
  <c r="GH432" i="14"/>
  <c r="CS432" i="14"/>
  <c r="IG432" i="14"/>
  <c r="ET432" i="14"/>
  <c r="HW432" i="14"/>
  <c r="EG432" i="14"/>
  <c r="HI432" i="14"/>
  <c r="HR432" i="14"/>
  <c r="H432" i="14"/>
  <c r="FW432" i="14"/>
  <c r="GO432" i="14"/>
  <c r="P432" i="14"/>
  <c r="IZ432" i="14"/>
  <c r="IF432" i="14"/>
  <c r="AR432" i="14"/>
  <c r="BE432" i="14"/>
  <c r="AJ432" i="14"/>
  <c r="AS432" i="14"/>
  <c r="DQ432" i="14"/>
  <c r="GI432" i="14"/>
  <c r="CL432" i="14"/>
  <c r="AD432" i="14"/>
  <c r="GE432" i="14"/>
  <c r="K432" i="14"/>
  <c r="GD432" i="14"/>
  <c r="BQ432" i="14"/>
  <c r="ES432" i="14"/>
  <c r="EO432" i="14"/>
  <c r="EI432" i="14"/>
  <c r="FN432" i="14"/>
  <c r="HH432" i="14"/>
  <c r="FF432" i="14"/>
  <c r="DN432" i="14"/>
  <c r="AA432" i="14"/>
  <c r="FC432" i="14"/>
  <c r="CG432" i="14"/>
  <c r="HB432" i="14"/>
  <c r="CX432" i="14"/>
  <c r="FY432" i="14"/>
  <c r="DR432" i="14"/>
  <c r="ID432" i="14"/>
  <c r="DD432" i="14"/>
  <c r="BI432" i="14"/>
  <c r="BB432" i="14"/>
  <c r="EF432" i="14"/>
  <c r="EA432" i="14"/>
  <c r="HA432" i="14"/>
  <c r="AF432" i="14"/>
  <c r="CA432" i="14"/>
  <c r="IY432" i="14"/>
  <c r="EB432" i="14"/>
  <c r="IM432" i="14"/>
  <c r="IV432" i="14"/>
  <c r="HF432" i="14"/>
  <c r="AN432" i="14"/>
  <c r="AG432" i="14"/>
  <c r="CB432" i="14"/>
  <c r="DE432" i="14"/>
  <c r="GF432" i="14"/>
  <c r="FT432" i="14"/>
  <c r="V432" i="14"/>
  <c r="CN432" i="14"/>
  <c r="GY432" i="14"/>
  <c r="GS432" i="14"/>
  <c r="BH432" i="14"/>
  <c r="IQ432" i="14"/>
  <c r="X432" i="14"/>
  <c r="HJ432" i="14"/>
  <c r="FQ432" i="14"/>
  <c r="BD432" i="14"/>
  <c r="CV432" i="14"/>
  <c r="AW432" i="14"/>
  <c r="DX432" i="14"/>
  <c r="DV432" i="14"/>
  <c r="GX432" i="14"/>
  <c r="IT432" i="14"/>
  <c r="EH432" i="14"/>
  <c r="GQ432" i="14"/>
  <c r="IO432" i="14"/>
  <c r="BW432" i="14"/>
  <c r="CO432" i="14"/>
  <c r="Z432" i="14"/>
  <c r="GJ432" i="14"/>
  <c r="DK432" i="14"/>
  <c r="BN432" i="14"/>
  <c r="DH432" i="14"/>
  <c r="FK432" i="14"/>
  <c r="FS432" i="14"/>
  <c r="FI432" i="14"/>
  <c r="IU432" i="14"/>
  <c r="J432" i="14"/>
  <c r="EJ432" i="14"/>
  <c r="GC432" i="14"/>
  <c r="IR432" i="14"/>
  <c r="IC432" i="14"/>
  <c r="AX432" i="14"/>
  <c r="BA432" i="14"/>
  <c r="AT432" i="14"/>
  <c r="CT432" i="14"/>
  <c r="AI432" i="14"/>
  <c r="GR432" i="14"/>
  <c r="Y432" i="14"/>
  <c r="DA432" i="14"/>
  <c r="CP432" i="14"/>
  <c r="GV432" i="14"/>
  <c r="AP432" i="14"/>
  <c r="ED432" i="14"/>
  <c r="HG432" i="14"/>
  <c r="AO432" i="14"/>
  <c r="AH432" i="14"/>
  <c r="DS432" i="14"/>
  <c r="GW432" i="14"/>
  <c r="AE432" i="14"/>
  <c r="DF432" i="14"/>
  <c r="IS432" i="14"/>
  <c r="GN432" i="14"/>
  <c r="BZ432" i="14"/>
  <c r="FU432" i="14"/>
  <c r="ER432" i="14"/>
  <c r="IW432" i="14"/>
  <c r="DI432" i="14"/>
  <c r="DT432" i="14"/>
  <c r="GK432" i="14"/>
  <c r="CM432" i="14"/>
  <c r="CZ432" i="14"/>
  <c r="BF432" i="14"/>
  <c r="BK432" i="14"/>
  <c r="EN432" i="14"/>
  <c r="DB432" i="14"/>
  <c r="HK432" i="14"/>
  <c r="DW432" i="14"/>
  <c r="GZ432" i="14"/>
  <c r="CK432" i="14"/>
  <c r="FM432" i="14"/>
  <c r="FL432" i="14"/>
  <c r="IN432" i="14"/>
  <c r="FR432" i="14"/>
  <c r="IK432" i="14"/>
  <c r="BX432" i="14"/>
  <c r="S432" i="14"/>
  <c r="CW432" i="14"/>
  <c r="FZ432" i="14"/>
  <c r="IJ432" i="14"/>
  <c r="II432" i="14"/>
  <c r="BR432" i="14"/>
  <c r="EU432" i="14"/>
  <c r="IB432" i="14"/>
  <c r="HX432" i="14"/>
  <c r="BG432" i="14"/>
  <c r="EK432" i="14"/>
  <c r="L432" i="14"/>
  <c r="GG432" i="14"/>
  <c r="O432" i="14"/>
  <c r="CR432" i="14"/>
  <c r="FX432" i="14"/>
  <c r="FB432" i="14"/>
  <c r="IE432" i="14"/>
  <c r="BM432" i="14"/>
  <c r="FP432" i="14"/>
  <c r="EQ432" i="14"/>
  <c r="HU432" i="14"/>
  <c r="BC432" i="14"/>
  <c r="HT432" i="14"/>
  <c r="HN432" i="14"/>
  <c r="AV432" i="14"/>
  <c r="DY432" i="14"/>
  <c r="HL432" i="14"/>
  <c r="HC432" i="14"/>
  <c r="AL432" i="14"/>
  <c r="DO432" i="14"/>
  <c r="BP432" i="14"/>
  <c r="FE432" i="14"/>
  <c r="G432" i="14"/>
  <c r="T432" i="14"/>
  <c r="CI432" i="14"/>
  <c r="GP432" i="14"/>
  <c r="IX432" i="14"/>
  <c r="W432" i="14"/>
  <c r="FJ432" i="14"/>
  <c r="GT432" i="14"/>
  <c r="IL432" i="14"/>
  <c r="CF432" i="14"/>
  <c r="CE432" i="14"/>
  <c r="U432" i="14"/>
  <c r="CC432" i="14"/>
  <c r="M432" i="14"/>
  <c r="EY432" i="14"/>
  <c r="HQ432" i="14"/>
  <c r="DM432" i="14"/>
  <c r="F173" i="14"/>
  <c r="I173" i="14" s="1"/>
  <c r="K173" i="14" s="1"/>
  <c r="HB434" i="14" s="1"/>
  <c r="JA433" i="14"/>
  <c r="GO433" i="14"/>
  <c r="EC433" i="14"/>
  <c r="IJ433" i="14"/>
  <c r="FX433" i="14"/>
  <c r="DL433" i="14"/>
  <c r="AZ433" i="14"/>
  <c r="II433" i="14"/>
  <c r="FW433" i="14"/>
  <c r="DK433" i="14"/>
  <c r="AY433" i="14"/>
  <c r="IG433" i="14"/>
  <c r="FU433" i="14"/>
  <c r="DI433" i="14"/>
  <c r="AW433" i="14"/>
  <c r="IF433" i="14"/>
  <c r="FT433" i="14"/>
  <c r="DH433" i="14"/>
  <c r="AV433" i="14"/>
  <c r="IE433" i="14"/>
  <c r="FS433" i="14"/>
  <c r="DG433" i="14"/>
  <c r="AU433" i="14"/>
  <c r="GH433" i="14"/>
  <c r="HJ433" i="14"/>
  <c r="IL433" i="14"/>
  <c r="V433" i="14"/>
  <c r="AP433" i="14"/>
  <c r="BI433" i="14"/>
  <c r="BZ433" i="14"/>
  <c r="ED433" i="14"/>
  <c r="GL433" i="14"/>
  <c r="IS433" i="14"/>
  <c r="GG433" i="14"/>
  <c r="DU433" i="14"/>
  <c r="IB433" i="14"/>
  <c r="FP433" i="14"/>
  <c r="DD433" i="14"/>
  <c r="AR433" i="14"/>
  <c r="IA433" i="14"/>
  <c r="FO433" i="14"/>
  <c r="DC433" i="14"/>
  <c r="AQ433" i="14"/>
  <c r="HY433" i="14"/>
  <c r="FM433" i="14"/>
  <c r="DA433" i="14"/>
  <c r="AO433" i="14"/>
  <c r="HX433" i="14"/>
  <c r="FL433" i="14"/>
  <c r="CZ433" i="14"/>
  <c r="AN433" i="14"/>
  <c r="HW433" i="14"/>
  <c r="FK433" i="14"/>
  <c r="CY433" i="14"/>
  <c r="AM433" i="14"/>
  <c r="FB433" i="14"/>
  <c r="GD433" i="14"/>
  <c r="HF433" i="14"/>
  <c r="IH433" i="14"/>
  <c r="U433" i="14"/>
  <c r="AL433" i="14"/>
  <c r="BF433" i="14"/>
  <c r="CX433" i="14"/>
  <c r="FF433" i="14"/>
  <c r="IK433" i="14"/>
  <c r="FY433" i="14"/>
  <c r="DM433" i="14"/>
  <c r="HT433" i="14"/>
  <c r="FH433" i="14"/>
  <c r="CV433" i="14"/>
  <c r="AJ433" i="14"/>
  <c r="HS433" i="14"/>
  <c r="FG433" i="14"/>
  <c r="CU433" i="14"/>
  <c r="AI433" i="14"/>
  <c r="HQ433" i="14"/>
  <c r="FE433" i="14"/>
  <c r="CS433" i="14"/>
  <c r="AG433" i="14"/>
  <c r="HP433" i="14"/>
  <c r="FD433" i="14"/>
  <c r="CR433" i="14"/>
  <c r="AF433" i="14"/>
  <c r="HO433" i="14"/>
  <c r="FC433" i="14"/>
  <c r="CQ433" i="14"/>
  <c r="AE433" i="14"/>
  <c r="DV433" i="14"/>
  <c r="EX433" i="14"/>
  <c r="FZ433" i="14"/>
  <c r="HB433" i="14"/>
  <c r="ID433" i="14"/>
  <c r="R433" i="14"/>
  <c r="AK433" i="14"/>
  <c r="BY433" i="14"/>
  <c r="DZ433" i="14"/>
  <c r="IC433" i="14"/>
  <c r="FQ433" i="14"/>
  <c r="DE433" i="14"/>
  <c r="HL433" i="14"/>
  <c r="EZ433" i="14"/>
  <c r="CN433" i="14"/>
  <c r="AB433" i="14"/>
  <c r="HK433" i="14"/>
  <c r="EY433" i="14"/>
  <c r="CM433" i="14"/>
  <c r="AA433" i="14"/>
  <c r="HI433" i="14"/>
  <c r="EW433" i="14"/>
  <c r="CK433" i="14"/>
  <c r="Y433" i="14"/>
  <c r="HH433" i="14"/>
  <c r="EV433" i="14"/>
  <c r="CJ433" i="14"/>
  <c r="X433" i="14"/>
  <c r="HG433" i="14"/>
  <c r="EU433" i="14"/>
  <c r="CI433" i="14"/>
  <c r="W433" i="14"/>
  <c r="CP433" i="14"/>
  <c r="DR433" i="14"/>
  <c r="ET433" i="14"/>
  <c r="FV433" i="14"/>
  <c r="GX433" i="14"/>
  <c r="HZ433" i="14"/>
  <c r="N433" i="14"/>
  <c r="BB433" i="14"/>
  <c r="CT433" i="14"/>
  <c r="HU433" i="14"/>
  <c r="FI433" i="14"/>
  <c r="CW433" i="14"/>
  <c r="HD433" i="14"/>
  <c r="ER433" i="14"/>
  <c r="CF433" i="14"/>
  <c r="T433" i="14"/>
  <c r="HC433" i="14"/>
  <c r="EQ433" i="14"/>
  <c r="CE433" i="14"/>
  <c r="S433" i="14"/>
  <c r="HA433" i="14"/>
  <c r="EO433" i="14"/>
  <c r="CC433" i="14"/>
  <c r="Q433" i="14"/>
  <c r="GZ433" i="14"/>
  <c r="EN433" i="14"/>
  <c r="CB433" i="14"/>
  <c r="P433" i="14"/>
  <c r="GY433" i="14"/>
  <c r="EM433" i="14"/>
  <c r="CA433" i="14"/>
  <c r="O433" i="14"/>
  <c r="BR433" i="14"/>
  <c r="CL433" i="14"/>
  <c r="DN433" i="14"/>
  <c r="EP433" i="14"/>
  <c r="FR433" i="14"/>
  <c r="GT433" i="14"/>
  <c r="JB433" i="14"/>
  <c r="AH433" i="14"/>
  <c r="BV433" i="14"/>
  <c r="HM433" i="14"/>
  <c r="FA433" i="14"/>
  <c r="CO433" i="14"/>
  <c r="GV433" i="14"/>
  <c r="EJ433" i="14"/>
  <c r="BX433" i="14"/>
  <c r="L433" i="14"/>
  <c r="GU433" i="14"/>
  <c r="EI433" i="14"/>
  <c r="BW433" i="14"/>
  <c r="K433" i="14"/>
  <c r="GS433" i="14"/>
  <c r="EG433" i="14"/>
  <c r="BU433" i="14"/>
  <c r="I433" i="14"/>
  <c r="GR433" i="14"/>
  <c r="EF433" i="14"/>
  <c r="BT433" i="14"/>
  <c r="H433" i="14"/>
  <c r="GQ433" i="14"/>
  <c r="EE433" i="14"/>
  <c r="BS433" i="14"/>
  <c r="G433" i="14"/>
  <c r="AX433" i="14"/>
  <c r="BQ433" i="14"/>
  <c r="CH433" i="14"/>
  <c r="DJ433" i="14"/>
  <c r="EL433" i="14"/>
  <c r="FN433" i="14"/>
  <c r="HV433" i="14"/>
  <c r="M433" i="14"/>
  <c r="BA433" i="14"/>
  <c r="HE433" i="14"/>
  <c r="ES433" i="14"/>
  <c r="IZ433" i="14"/>
  <c r="GN433" i="14"/>
  <c r="EB433" i="14"/>
  <c r="BP433" i="14"/>
  <c r="IY433" i="14"/>
  <c r="GM433" i="14"/>
  <c r="EA433" i="14"/>
  <c r="BO433" i="14"/>
  <c r="IW433" i="14"/>
  <c r="GK433" i="14"/>
  <c r="DY433" i="14"/>
  <c r="BM433" i="14"/>
  <c r="IV433" i="14"/>
  <c r="GJ433" i="14"/>
  <c r="DX433" i="14"/>
  <c r="BL433" i="14"/>
  <c r="IU433" i="14"/>
  <c r="GI433" i="14"/>
  <c r="DW433" i="14"/>
  <c r="BK433" i="14"/>
  <c r="IT433" i="14"/>
  <c r="AC433" i="14"/>
  <c r="AT433" i="14"/>
  <c r="BN433" i="14"/>
  <c r="CG433" i="14"/>
  <c r="DF433" i="14"/>
  <c r="EH433" i="14"/>
  <c r="GP433" i="14"/>
  <c r="IX433" i="14"/>
  <c r="AD433" i="14"/>
  <c r="GW433" i="14"/>
  <c r="EK433" i="14"/>
  <c r="IR433" i="14"/>
  <c r="GF433" i="14"/>
  <c r="DT433" i="14"/>
  <c r="BH433" i="14"/>
  <c r="IQ433" i="14"/>
  <c r="GE433" i="14"/>
  <c r="DS433" i="14"/>
  <c r="BG433" i="14"/>
  <c r="IO433" i="14"/>
  <c r="GC433" i="14"/>
  <c r="DQ433" i="14"/>
  <c r="BE433" i="14"/>
  <c r="IN433" i="14"/>
  <c r="GB433" i="14"/>
  <c r="DP433" i="14"/>
  <c r="BD433" i="14"/>
  <c r="IM433" i="14"/>
  <c r="GA433" i="14"/>
  <c r="DO433" i="14"/>
  <c r="BC433" i="14"/>
  <c r="HN433" i="14"/>
  <c r="IP433" i="14"/>
  <c r="Z433" i="14"/>
  <c r="AS433" i="14"/>
  <c r="BJ433" i="14"/>
  <c r="CD433" i="14"/>
  <c r="DB433" i="14"/>
  <c r="FJ433" i="14"/>
  <c r="HR433" i="14"/>
  <c r="J433" i="14"/>
  <c r="E174" i="14"/>
  <c r="G174" i="14" s="1"/>
  <c r="D175" i="14"/>
  <c r="C176" i="14"/>
  <c r="AH89" i="2"/>
  <c r="AI89" i="2" s="1"/>
  <c r="AK89" i="2" s="1"/>
  <c r="AO89" i="2" s="1"/>
  <c r="M43" i="11" s="1"/>
  <c r="K90" i="2"/>
  <c r="M90" i="2" s="1"/>
  <c r="O90" i="2" s="1"/>
  <c r="S90" i="2" s="1"/>
  <c r="L44" i="11" s="1"/>
  <c r="F91" i="2"/>
  <c r="C92" i="2"/>
  <c r="D91" i="2"/>
  <c r="E91" i="2" s="1"/>
  <c r="H91" i="2"/>
  <c r="I91" i="2" s="1"/>
  <c r="AC90" i="2"/>
  <c r="Z91" i="2"/>
  <c r="AA90" i="2"/>
  <c r="AB90" i="2" s="1"/>
  <c r="AE90" i="2"/>
  <c r="AF90" i="2" s="1"/>
  <c r="X102" i="2"/>
  <c r="CK434" i="14" l="1"/>
  <c r="AM434" i="14"/>
  <c r="EW434" i="14"/>
  <c r="CF434" i="14"/>
  <c r="ER434" i="14"/>
  <c r="CH434" i="14"/>
  <c r="ET434" i="14"/>
  <c r="BO434" i="14"/>
  <c r="AQ434" i="14"/>
  <c r="HD434" i="14"/>
  <c r="HF434" i="14"/>
  <c r="HI434" i="14"/>
  <c r="AU434" i="14"/>
  <c r="U434" i="14"/>
  <c r="X434" i="14"/>
  <c r="Z434" i="14"/>
  <c r="AY434" i="14"/>
  <c r="CG434" i="14"/>
  <c r="CJ434" i="14"/>
  <c r="CL434" i="14"/>
  <c r="BC434" i="14"/>
  <c r="ES434" i="14"/>
  <c r="EV434" i="14"/>
  <c r="EX434" i="14"/>
  <c r="BG434" i="14"/>
  <c r="HE434" i="14"/>
  <c r="HH434" i="14"/>
  <c r="HJ434" i="14"/>
  <c r="BK434" i="14"/>
  <c r="T434" i="14"/>
  <c r="V434" i="14"/>
  <c r="Y434" i="14"/>
  <c r="CQ434" i="14"/>
  <c r="CU434" i="14"/>
  <c r="BS434" i="14"/>
  <c r="BW434" i="14"/>
  <c r="CA434" i="14"/>
  <c r="CE434" i="14"/>
  <c r="CI434" i="14"/>
  <c r="CM434" i="14"/>
  <c r="AB434" i="14"/>
  <c r="CN434" i="14"/>
  <c r="EZ434" i="14"/>
  <c r="HL434" i="14"/>
  <c r="AC434" i="14"/>
  <c r="CO434" i="14"/>
  <c r="FA434" i="14"/>
  <c r="HM434" i="14"/>
  <c r="AD434" i="14"/>
  <c r="CP434" i="14"/>
  <c r="FB434" i="14"/>
  <c r="HN434" i="14"/>
  <c r="AF434" i="14"/>
  <c r="CR434" i="14"/>
  <c r="FD434" i="14"/>
  <c r="HP434" i="14"/>
  <c r="AG434" i="14"/>
  <c r="CS434" i="14"/>
  <c r="FE434" i="14"/>
  <c r="HQ434" i="14"/>
  <c r="AH434" i="14"/>
  <c r="CT434" i="14"/>
  <c r="FF434" i="14"/>
  <c r="HR434" i="14"/>
  <c r="DW434" i="14"/>
  <c r="EA434" i="14"/>
  <c r="CY434" i="14"/>
  <c r="DC434" i="14"/>
  <c r="DG434" i="14"/>
  <c r="DK434" i="14"/>
  <c r="DO434" i="14"/>
  <c r="DS434" i="14"/>
  <c r="AJ434" i="14"/>
  <c r="CV434" i="14"/>
  <c r="FH434" i="14"/>
  <c r="HT434" i="14"/>
  <c r="AK434" i="14"/>
  <c r="CW434" i="14"/>
  <c r="FI434" i="14"/>
  <c r="HU434" i="14"/>
  <c r="AL434" i="14"/>
  <c r="CX434" i="14"/>
  <c r="FJ434" i="14"/>
  <c r="HV434" i="14"/>
  <c r="AN434" i="14"/>
  <c r="CZ434" i="14"/>
  <c r="FL434" i="14"/>
  <c r="HX434" i="14"/>
  <c r="AO434" i="14"/>
  <c r="DA434" i="14"/>
  <c r="FM434" i="14"/>
  <c r="HY434" i="14"/>
  <c r="AP434" i="14"/>
  <c r="DB434" i="14"/>
  <c r="FN434" i="14"/>
  <c r="HZ434" i="14"/>
  <c r="FC434" i="14"/>
  <c r="FG434" i="14"/>
  <c r="EE434" i="14"/>
  <c r="EI434" i="14"/>
  <c r="EM434" i="14"/>
  <c r="EQ434" i="14"/>
  <c r="EU434" i="14"/>
  <c r="EY434" i="14"/>
  <c r="AR434" i="14"/>
  <c r="DD434" i="14"/>
  <c r="FP434" i="14"/>
  <c r="IB434" i="14"/>
  <c r="AS434" i="14"/>
  <c r="DE434" i="14"/>
  <c r="FQ434" i="14"/>
  <c r="IC434" i="14"/>
  <c r="AT434" i="14"/>
  <c r="DF434" i="14"/>
  <c r="FR434" i="14"/>
  <c r="ID434" i="14"/>
  <c r="AV434" i="14"/>
  <c r="DH434" i="14"/>
  <c r="FT434" i="14"/>
  <c r="IF434" i="14"/>
  <c r="AW434" i="14"/>
  <c r="DI434" i="14"/>
  <c r="FU434" i="14"/>
  <c r="IG434" i="14"/>
  <c r="AX434" i="14"/>
  <c r="DJ434" i="14"/>
  <c r="FV434" i="14"/>
  <c r="IH434" i="14"/>
  <c r="GI434" i="14"/>
  <c r="GM434" i="14"/>
  <c r="FK434" i="14"/>
  <c r="FO434" i="14"/>
  <c r="FS434" i="14"/>
  <c r="FW434" i="14"/>
  <c r="GA434" i="14"/>
  <c r="GE434" i="14"/>
  <c r="AZ434" i="14"/>
  <c r="DL434" i="14"/>
  <c r="FX434" i="14"/>
  <c r="IJ434" i="14"/>
  <c r="BA434" i="14"/>
  <c r="DM434" i="14"/>
  <c r="FY434" i="14"/>
  <c r="IK434" i="14"/>
  <c r="BB434" i="14"/>
  <c r="DN434" i="14"/>
  <c r="FZ434" i="14"/>
  <c r="IL434" i="14"/>
  <c r="BD434" i="14"/>
  <c r="DP434" i="14"/>
  <c r="GB434" i="14"/>
  <c r="IN434" i="14"/>
  <c r="BE434" i="14"/>
  <c r="DQ434" i="14"/>
  <c r="GC434" i="14"/>
  <c r="IO434" i="14"/>
  <c r="BF434" i="14"/>
  <c r="DR434" i="14"/>
  <c r="GD434" i="14"/>
  <c r="IP434" i="14"/>
  <c r="HO434" i="14"/>
  <c r="HS434" i="14"/>
  <c r="GQ434" i="14"/>
  <c r="GU434" i="14"/>
  <c r="GY434" i="14"/>
  <c r="HC434" i="14"/>
  <c r="HG434" i="14"/>
  <c r="HK434" i="14"/>
  <c r="BH434" i="14"/>
  <c r="DT434" i="14"/>
  <c r="GF434" i="14"/>
  <c r="IR434" i="14"/>
  <c r="BI434" i="14"/>
  <c r="DU434" i="14"/>
  <c r="GG434" i="14"/>
  <c r="IS434" i="14"/>
  <c r="BJ434" i="14"/>
  <c r="DV434" i="14"/>
  <c r="GH434" i="14"/>
  <c r="IT434" i="14"/>
  <c r="BL434" i="14"/>
  <c r="DX434" i="14"/>
  <c r="GJ434" i="14"/>
  <c r="IV434" i="14"/>
  <c r="BM434" i="14"/>
  <c r="DY434" i="14"/>
  <c r="GK434" i="14"/>
  <c r="IW434" i="14"/>
  <c r="BN434" i="14"/>
  <c r="DZ434" i="14"/>
  <c r="GL434" i="14"/>
  <c r="IX434" i="14"/>
  <c r="IU434" i="14"/>
  <c r="IY434" i="14"/>
  <c r="HW434" i="14"/>
  <c r="IA434" i="14"/>
  <c r="IE434" i="14"/>
  <c r="II434" i="14"/>
  <c r="IM434" i="14"/>
  <c r="IQ434" i="14"/>
  <c r="BP434" i="14"/>
  <c r="EB434" i="14"/>
  <c r="GN434" i="14"/>
  <c r="IZ434" i="14"/>
  <c r="BQ434" i="14"/>
  <c r="EC434" i="14"/>
  <c r="GO434" i="14"/>
  <c r="JB434" i="14"/>
  <c r="BR434" i="14"/>
  <c r="ED434" i="14"/>
  <c r="GP434" i="14"/>
  <c r="H434" i="14"/>
  <c r="BT434" i="14"/>
  <c r="EF434" i="14"/>
  <c r="GR434" i="14"/>
  <c r="I434" i="14"/>
  <c r="BU434" i="14"/>
  <c r="EG434" i="14"/>
  <c r="GS434" i="14"/>
  <c r="J434" i="14"/>
  <c r="BV434" i="14"/>
  <c r="EH434" i="14"/>
  <c r="GT434" i="14"/>
  <c r="JA434" i="14"/>
  <c r="AE434" i="14"/>
  <c r="AI434" i="14"/>
  <c r="G434" i="14"/>
  <c r="K434" i="14"/>
  <c r="O434" i="14"/>
  <c r="S434" i="14"/>
  <c r="W434" i="14"/>
  <c r="AA434" i="14"/>
  <c r="L434" i="14"/>
  <c r="BX434" i="14"/>
  <c r="EJ434" i="14"/>
  <c r="GV434" i="14"/>
  <c r="M434" i="14"/>
  <c r="BY434" i="14"/>
  <c r="EK434" i="14"/>
  <c r="GW434" i="14"/>
  <c r="N434" i="14"/>
  <c r="BZ434" i="14"/>
  <c r="EL434" i="14"/>
  <c r="GX434" i="14"/>
  <c r="P434" i="14"/>
  <c r="CB434" i="14"/>
  <c r="EN434" i="14"/>
  <c r="GZ434" i="14"/>
  <c r="Q434" i="14"/>
  <c r="CC434" i="14"/>
  <c r="EO434" i="14"/>
  <c r="HA434" i="14"/>
  <c r="R434" i="14"/>
  <c r="CD434" i="14"/>
  <c r="EP434" i="14"/>
  <c r="C177" i="14"/>
  <c r="D176" i="14"/>
  <c r="E175" i="14"/>
  <c r="H175" i="14" s="1"/>
  <c r="F174" i="14"/>
  <c r="H174" i="14"/>
  <c r="AH90" i="2"/>
  <c r="AI90" i="2" s="1"/>
  <c r="AK90" i="2" s="1"/>
  <c r="AO90" i="2" s="1"/>
  <c r="M44" i="11" s="1"/>
  <c r="K91" i="2"/>
  <c r="M91" i="2" s="1"/>
  <c r="O91" i="2" s="1"/>
  <c r="S91" i="2" s="1"/>
  <c r="L45" i="11" s="1"/>
  <c r="H92" i="2"/>
  <c r="I92" i="2" s="1"/>
  <c r="D92" i="2"/>
  <c r="E92" i="2" s="1"/>
  <c r="C93" i="2"/>
  <c r="F92" i="2"/>
  <c r="AC91" i="2"/>
  <c r="Z92" i="2"/>
  <c r="AA91" i="2"/>
  <c r="AB91" i="2" s="1"/>
  <c r="AE91" i="2"/>
  <c r="AF91" i="2" s="1"/>
  <c r="X103" i="2"/>
  <c r="G175" i="14" l="1"/>
  <c r="F175" i="14"/>
  <c r="I174" i="14"/>
  <c r="K174" i="14" s="1"/>
  <c r="IZ435" i="14" s="1"/>
  <c r="E176" i="14"/>
  <c r="F176" i="14" s="1"/>
  <c r="D177" i="14"/>
  <c r="C178" i="14"/>
  <c r="AH91" i="2"/>
  <c r="AI91" i="2" s="1"/>
  <c r="AK91" i="2" s="1"/>
  <c r="AO91" i="2" s="1"/>
  <c r="M45" i="11" s="1"/>
  <c r="K92" i="2"/>
  <c r="M92" i="2" s="1"/>
  <c r="O92" i="2" s="1"/>
  <c r="S92" i="2" s="1"/>
  <c r="L46" i="11" s="1"/>
  <c r="F93" i="2"/>
  <c r="C94" i="2"/>
  <c r="D93" i="2"/>
  <c r="E93" i="2" s="1"/>
  <c r="H93" i="2"/>
  <c r="I93" i="2" s="1"/>
  <c r="AC92" i="2"/>
  <c r="Z93" i="2"/>
  <c r="AA92" i="2"/>
  <c r="AB92" i="2" s="1"/>
  <c r="AE92" i="2"/>
  <c r="AF92" i="2" s="1"/>
  <c r="X104" i="2"/>
  <c r="I175" i="14" l="1"/>
  <c r="K175" i="14" s="1"/>
  <c r="HI436" i="14" s="1"/>
  <c r="G176" i="14"/>
  <c r="H176" i="14"/>
  <c r="AK435" i="14"/>
  <c r="FZ435" i="14"/>
  <c r="CX435" i="14"/>
  <c r="J435" i="14"/>
  <c r="DW435" i="14"/>
  <c r="M435" i="14"/>
  <c r="GE435" i="14"/>
  <c r="BV435" i="14"/>
  <c r="HI435" i="14"/>
  <c r="CS435" i="14"/>
  <c r="G435" i="14"/>
  <c r="EH435" i="14"/>
  <c r="O435" i="14"/>
  <c r="GA435" i="14"/>
  <c r="CO435" i="14"/>
  <c r="GT435" i="14"/>
  <c r="DA435" i="14"/>
  <c r="N435" i="14"/>
  <c r="FU435" i="14"/>
  <c r="L435" i="14"/>
  <c r="GO435" i="14"/>
  <c r="CU435" i="14"/>
  <c r="H435" i="14"/>
  <c r="BX435" i="14"/>
  <c r="K435" i="14"/>
  <c r="GB435" i="14"/>
  <c r="CP435" i="14"/>
  <c r="EJ435" i="14"/>
  <c r="CR435" i="14"/>
  <c r="P435" i="14"/>
  <c r="FW435" i="14"/>
  <c r="GV435" i="14"/>
  <c r="CA435" i="14"/>
  <c r="FM435" i="14"/>
  <c r="JA435" i="14"/>
  <c r="BE435" i="14"/>
  <c r="ES435" i="14"/>
  <c r="IE435" i="14"/>
  <c r="V435" i="14"/>
  <c r="DC435" i="14"/>
  <c r="GJ435" i="14"/>
  <c r="W435" i="14"/>
  <c r="DE435" i="14"/>
  <c r="GK435" i="14"/>
  <c r="X435" i="14"/>
  <c r="DF435" i="14"/>
  <c r="GM435" i="14"/>
  <c r="AA435" i="14"/>
  <c r="DH435" i="14"/>
  <c r="GP435" i="14"/>
  <c r="Q435" i="14"/>
  <c r="CY435" i="14"/>
  <c r="GG435" i="14"/>
  <c r="S435" i="14"/>
  <c r="CZ435" i="14"/>
  <c r="GH435" i="14"/>
  <c r="R435" i="14"/>
  <c r="CD435" i="14"/>
  <c r="EP435" i="14"/>
  <c r="HB435" i="14"/>
  <c r="T435" i="14"/>
  <c r="CF435" i="14"/>
  <c r="ER435" i="14"/>
  <c r="HD435" i="14"/>
  <c r="DQ435" i="14"/>
  <c r="HE435" i="14"/>
  <c r="I435" i="14"/>
  <c r="CW435" i="14"/>
  <c r="GI435" i="14"/>
  <c r="AE435" i="14"/>
  <c r="AF435" i="14"/>
  <c r="DN435" i="14"/>
  <c r="GU435" i="14"/>
  <c r="AG435" i="14"/>
  <c r="DO435" i="14"/>
  <c r="GW435" i="14"/>
  <c r="AI435" i="14"/>
  <c r="DP435" i="14"/>
  <c r="GX435" i="14"/>
  <c r="AL435" i="14"/>
  <c r="DS435" i="14"/>
  <c r="GZ435" i="14"/>
  <c r="AC435" i="14"/>
  <c r="DI435" i="14"/>
  <c r="GQ435" i="14"/>
  <c r="AD435" i="14"/>
  <c r="DK435" i="14"/>
  <c r="GR435" i="14"/>
  <c r="Z435" i="14"/>
  <c r="CL435" i="14"/>
  <c r="EX435" i="14"/>
  <c r="HJ435" i="14"/>
  <c r="AB435" i="14"/>
  <c r="CN435" i="14"/>
  <c r="EZ435" i="14"/>
  <c r="HL435" i="14"/>
  <c r="FI435" i="14"/>
  <c r="IU435" i="14"/>
  <c r="BA435" i="14"/>
  <c r="EM435" i="14"/>
  <c r="HY435" i="14"/>
  <c r="BU435" i="14"/>
  <c r="AQ435" i="14"/>
  <c r="DX435" i="14"/>
  <c r="HF435" i="14"/>
  <c r="AS435" i="14"/>
  <c r="DY435" i="14"/>
  <c r="HG435" i="14"/>
  <c r="AT435" i="14"/>
  <c r="EA435" i="14"/>
  <c r="HH435" i="14"/>
  <c r="AV435" i="14"/>
  <c r="ED435" i="14"/>
  <c r="HK435" i="14"/>
  <c r="AM435" i="14"/>
  <c r="DU435" i="14"/>
  <c r="HA435" i="14"/>
  <c r="AN435" i="14"/>
  <c r="DV435" i="14"/>
  <c r="HC435" i="14"/>
  <c r="AH435" i="14"/>
  <c r="CT435" i="14"/>
  <c r="FF435" i="14"/>
  <c r="HR435" i="14"/>
  <c r="AJ435" i="14"/>
  <c r="CV435" i="14"/>
  <c r="FH435" i="14"/>
  <c r="HT435" i="14"/>
  <c r="GY435" i="14"/>
  <c r="AU435" i="14"/>
  <c r="CQ435" i="14"/>
  <c r="GC435" i="14"/>
  <c r="Y435" i="14"/>
  <c r="DM435" i="14"/>
  <c r="BB435" i="14"/>
  <c r="EI435" i="14"/>
  <c r="HP435" i="14"/>
  <c r="BC435" i="14"/>
  <c r="EK435" i="14"/>
  <c r="HQ435" i="14"/>
  <c r="BD435" i="14"/>
  <c r="EL435" i="14"/>
  <c r="HS435" i="14"/>
  <c r="BG435" i="14"/>
  <c r="EN435" i="14"/>
  <c r="HV435" i="14"/>
  <c r="AW435" i="14"/>
  <c r="EE435" i="14"/>
  <c r="HM435" i="14"/>
  <c r="AY435" i="14"/>
  <c r="EF435" i="14"/>
  <c r="HN435" i="14"/>
  <c r="AP435" i="14"/>
  <c r="DB435" i="14"/>
  <c r="FN435" i="14"/>
  <c r="HZ435" i="14"/>
  <c r="AR435" i="14"/>
  <c r="DD435" i="14"/>
  <c r="FP435" i="14"/>
  <c r="IB435" i="14"/>
  <c r="IO435" i="14"/>
  <c r="CK435" i="14"/>
  <c r="EG435" i="14"/>
  <c r="HU435" i="14"/>
  <c r="BQ435" i="14"/>
  <c r="FC435" i="14"/>
  <c r="BL435" i="14"/>
  <c r="ET435" i="14"/>
  <c r="IA435" i="14"/>
  <c r="BM435" i="14"/>
  <c r="EU435" i="14"/>
  <c r="IC435" i="14"/>
  <c r="BO435" i="14"/>
  <c r="EV435" i="14"/>
  <c r="ID435" i="14"/>
  <c r="BR435" i="14"/>
  <c r="EY435" i="14"/>
  <c r="IF435" i="14"/>
  <c r="BI435" i="14"/>
  <c r="EO435" i="14"/>
  <c r="HW435" i="14"/>
  <c r="BJ435" i="14"/>
  <c r="EQ435" i="14"/>
  <c r="HX435" i="14"/>
  <c r="AX435" i="14"/>
  <c r="DJ435" i="14"/>
  <c r="FV435" i="14"/>
  <c r="IH435" i="14"/>
  <c r="AZ435" i="14"/>
  <c r="DL435" i="14"/>
  <c r="FX435" i="14"/>
  <c r="IJ435" i="14"/>
  <c r="AO435" i="14"/>
  <c r="EC435" i="14"/>
  <c r="FY435" i="14"/>
  <c r="U435" i="14"/>
  <c r="DG435" i="14"/>
  <c r="GS435" i="14"/>
  <c r="BW435" i="14"/>
  <c r="FD435" i="14"/>
  <c r="IL435" i="14"/>
  <c r="BY435" i="14"/>
  <c r="FE435" i="14"/>
  <c r="IM435" i="14"/>
  <c r="BZ435" i="14"/>
  <c r="FG435" i="14"/>
  <c r="IN435" i="14"/>
  <c r="CB435" i="14"/>
  <c r="FJ435" i="14"/>
  <c r="IQ435" i="14"/>
  <c r="BS435" i="14"/>
  <c r="FA435" i="14"/>
  <c r="IG435" i="14"/>
  <c r="BT435" i="14"/>
  <c r="FB435" i="14"/>
  <c r="II435" i="14"/>
  <c r="BF435" i="14"/>
  <c r="DR435" i="14"/>
  <c r="GD435" i="14"/>
  <c r="IP435" i="14"/>
  <c r="BH435" i="14"/>
  <c r="DT435" i="14"/>
  <c r="GF435" i="14"/>
  <c r="IR435" i="14"/>
  <c r="CG435" i="14"/>
  <c r="FS435" i="14"/>
  <c r="HO435" i="14"/>
  <c r="BK435" i="14"/>
  <c r="EW435" i="14"/>
  <c r="IK435" i="14"/>
  <c r="CH435" i="14"/>
  <c r="FO435" i="14"/>
  <c r="IV435" i="14"/>
  <c r="CI435" i="14"/>
  <c r="FQ435" i="14"/>
  <c r="IW435" i="14"/>
  <c r="CJ435" i="14"/>
  <c r="FR435" i="14"/>
  <c r="IY435" i="14"/>
  <c r="CM435" i="14"/>
  <c r="FT435" i="14"/>
  <c r="JB435" i="14"/>
  <c r="CC435" i="14"/>
  <c r="FK435" i="14"/>
  <c r="IS435" i="14"/>
  <c r="CE435" i="14"/>
  <c r="FL435" i="14"/>
  <c r="IT435" i="14"/>
  <c r="BN435" i="14"/>
  <c r="DZ435" i="14"/>
  <c r="GL435" i="14"/>
  <c r="IX435" i="14"/>
  <c r="BP435" i="14"/>
  <c r="EB435" i="14"/>
  <c r="GN435" i="14"/>
  <c r="C179" i="14"/>
  <c r="D178" i="14"/>
  <c r="E177" i="14"/>
  <c r="H177" i="14" s="1"/>
  <c r="AH92" i="2"/>
  <c r="AI92" i="2" s="1"/>
  <c r="AK92" i="2" s="1"/>
  <c r="AO92" i="2" s="1"/>
  <c r="M46" i="11" s="1"/>
  <c r="K93" i="2"/>
  <c r="M93" i="2" s="1"/>
  <c r="O93" i="2" s="1"/>
  <c r="S93" i="2" s="1"/>
  <c r="L47" i="11" s="1"/>
  <c r="D94" i="2"/>
  <c r="E94" i="2" s="1"/>
  <c r="C95" i="2"/>
  <c r="F94" i="2"/>
  <c r="H94" i="2"/>
  <c r="I94" i="2" s="1"/>
  <c r="AC93" i="2"/>
  <c r="Z94" i="2"/>
  <c r="AA93" i="2"/>
  <c r="AB93" i="2" s="1"/>
  <c r="AE93" i="2"/>
  <c r="AF93" i="2" s="1"/>
  <c r="X105" i="2"/>
  <c r="G177" i="14" l="1"/>
  <c r="I176" i="14"/>
  <c r="K176" i="14" s="1"/>
  <c r="HN437" i="14" s="1"/>
  <c r="CN436" i="14"/>
  <c r="AJ436" i="14"/>
  <c r="ED436" i="14"/>
  <c r="BZ436" i="14"/>
  <c r="JB436" i="14"/>
  <c r="HF436" i="14"/>
  <c r="BF436" i="14"/>
  <c r="N436" i="14"/>
  <c r="FV436" i="14"/>
  <c r="IX436" i="14"/>
  <c r="BP436" i="14"/>
  <c r="Z436" i="14"/>
  <c r="HL436" i="14"/>
  <c r="AX436" i="14"/>
  <c r="AT436" i="14"/>
  <c r="CL436" i="14"/>
  <c r="BR436" i="14"/>
  <c r="AV436" i="14"/>
  <c r="DJ436" i="14"/>
  <c r="BG436" i="14"/>
  <c r="EZ436" i="14"/>
  <c r="BQ436" i="14"/>
  <c r="GP436" i="14"/>
  <c r="CB436" i="14"/>
  <c r="IH436" i="14"/>
  <c r="CM436" i="14"/>
  <c r="GL436" i="14"/>
  <c r="P436" i="14"/>
  <c r="IB436" i="14"/>
  <c r="AA436" i="14"/>
  <c r="AB436" i="14"/>
  <c r="AK436" i="14"/>
  <c r="HC436" i="14"/>
  <c r="AE436" i="14"/>
  <c r="HM436" i="14"/>
  <c r="AM436" i="14"/>
  <c r="HX436" i="14"/>
  <c r="AU436" i="14"/>
  <c r="II436" i="14"/>
  <c r="BC436" i="14"/>
  <c r="IS436" i="14"/>
  <c r="BK436" i="14"/>
  <c r="FW436" i="14"/>
  <c r="G436" i="14"/>
  <c r="GG436" i="14"/>
  <c r="O436" i="14"/>
  <c r="GR436" i="14"/>
  <c r="W436" i="14"/>
  <c r="AP436" i="14"/>
  <c r="CQ436" i="14"/>
  <c r="AZ436" i="14"/>
  <c r="CY436" i="14"/>
  <c r="BJ436" i="14"/>
  <c r="DG436" i="14"/>
  <c r="BV436" i="14"/>
  <c r="DO436" i="14"/>
  <c r="CF436" i="14"/>
  <c r="DW436" i="14"/>
  <c r="J436" i="14"/>
  <c r="BS436" i="14"/>
  <c r="T436" i="14"/>
  <c r="CA436" i="14"/>
  <c r="AD436" i="14"/>
  <c r="CI436" i="14"/>
  <c r="DV436" i="14"/>
  <c r="FC436" i="14"/>
  <c r="EH436" i="14"/>
  <c r="FK436" i="14"/>
  <c r="ER436" i="14"/>
  <c r="FS436" i="14"/>
  <c r="FB436" i="14"/>
  <c r="GA436" i="14"/>
  <c r="FN436" i="14"/>
  <c r="GI436" i="14"/>
  <c r="CP436" i="14"/>
  <c r="EE436" i="14"/>
  <c r="DB436" i="14"/>
  <c r="EM436" i="14"/>
  <c r="DL436" i="14"/>
  <c r="EU436" i="14"/>
  <c r="DX436" i="14"/>
  <c r="CS436" i="14"/>
  <c r="EI436" i="14"/>
  <c r="DA436" i="14"/>
  <c r="ES436" i="14"/>
  <c r="DI436" i="14"/>
  <c r="FD436" i="14"/>
  <c r="DQ436" i="14"/>
  <c r="FO436" i="14"/>
  <c r="DY436" i="14"/>
  <c r="CR436" i="14"/>
  <c r="BU436" i="14"/>
  <c r="DC436" i="14"/>
  <c r="CC436" i="14"/>
  <c r="DM436" i="14"/>
  <c r="CK436" i="14"/>
  <c r="FF436" i="14"/>
  <c r="EA436" i="14"/>
  <c r="GV436" i="14"/>
  <c r="EK436" i="14"/>
  <c r="IL436" i="14"/>
  <c r="EV436" i="14"/>
  <c r="AL436" i="14"/>
  <c r="FG436" i="14"/>
  <c r="CD436" i="14"/>
  <c r="FQ436" i="14"/>
  <c r="AH436" i="14"/>
  <c r="CU436" i="14"/>
  <c r="BX436" i="14"/>
  <c r="DE436" i="14"/>
  <c r="DN436" i="14"/>
  <c r="DP436" i="14"/>
  <c r="IR436" i="14"/>
  <c r="HH436" i="14"/>
  <c r="AR436" i="14"/>
  <c r="HS436" i="14"/>
  <c r="CH436" i="14"/>
  <c r="IC436" i="14"/>
  <c r="DZ436" i="14"/>
  <c r="IN436" i="14"/>
  <c r="FP436" i="14"/>
  <c r="IY436" i="14"/>
  <c r="DT436" i="14"/>
  <c r="GB436" i="14"/>
  <c r="FJ436" i="14"/>
  <c r="GM436" i="14"/>
  <c r="HB436" i="14"/>
  <c r="GW436" i="14"/>
  <c r="EJ436" i="14"/>
  <c r="HD436" i="14"/>
  <c r="EB436" i="14"/>
  <c r="HO436" i="14"/>
  <c r="FZ436" i="14"/>
  <c r="HN436" i="14"/>
  <c r="EL436" i="14"/>
  <c r="HW436" i="14"/>
  <c r="HR436" i="14"/>
  <c r="HZ436" i="14"/>
  <c r="EX436" i="14"/>
  <c r="IE436" i="14"/>
  <c r="R436" i="14"/>
  <c r="IJ436" i="14"/>
  <c r="FH436" i="14"/>
  <c r="IM436" i="14"/>
  <c r="BH436" i="14"/>
  <c r="IT436" i="14"/>
  <c r="FR436" i="14"/>
  <c r="IU436" i="14"/>
  <c r="L436" i="14"/>
  <c r="FX436" i="14"/>
  <c r="CV436" i="14"/>
  <c r="GQ436" i="14"/>
  <c r="BB436" i="14"/>
  <c r="GH436" i="14"/>
  <c r="DF436" i="14"/>
  <c r="GY436" i="14"/>
  <c r="CT436" i="14"/>
  <c r="GT436" i="14"/>
  <c r="DR436" i="14"/>
  <c r="HG436" i="14"/>
  <c r="HV436" i="14"/>
  <c r="AQ436" i="14"/>
  <c r="HJ436" i="14"/>
  <c r="AG436" i="14"/>
  <c r="V436" i="14"/>
  <c r="BA436" i="14"/>
  <c r="HT436" i="14"/>
  <c r="AO436" i="14"/>
  <c r="BN436" i="14"/>
  <c r="BL436" i="14"/>
  <c r="ID436" i="14"/>
  <c r="AW436" i="14"/>
  <c r="DD436" i="14"/>
  <c r="BW436" i="14"/>
  <c r="IP436" i="14"/>
  <c r="BE436" i="14"/>
  <c r="ET436" i="14"/>
  <c r="CG436" i="14"/>
  <c r="IZ436" i="14"/>
  <c r="BM436" i="14"/>
  <c r="CX436" i="14"/>
  <c r="K436" i="14"/>
  <c r="GD436" i="14"/>
  <c r="I436" i="14"/>
  <c r="EP436" i="14"/>
  <c r="U436" i="14"/>
  <c r="GN436" i="14"/>
  <c r="Q436" i="14"/>
  <c r="GF436" i="14"/>
  <c r="AF436" i="14"/>
  <c r="GX436" i="14"/>
  <c r="Y436" i="14"/>
  <c r="AN436" i="14"/>
  <c r="HE436" i="14"/>
  <c r="EC436" i="14"/>
  <c r="FE436" i="14"/>
  <c r="AY436" i="14"/>
  <c r="HP436" i="14"/>
  <c r="EN436" i="14"/>
  <c r="FM436" i="14"/>
  <c r="BI436" i="14"/>
  <c r="IA436" i="14"/>
  <c r="EY436" i="14"/>
  <c r="FU436" i="14"/>
  <c r="BT436" i="14"/>
  <c r="IK436" i="14"/>
  <c r="FI436" i="14"/>
  <c r="GC436" i="14"/>
  <c r="CE436" i="14"/>
  <c r="IV436" i="14"/>
  <c r="FT436" i="14"/>
  <c r="GK436" i="14"/>
  <c r="H436" i="14"/>
  <c r="FY436" i="14"/>
  <c r="CW436" i="14"/>
  <c r="EG436" i="14"/>
  <c r="S436" i="14"/>
  <c r="GJ436" i="14"/>
  <c r="DH436" i="14"/>
  <c r="EO436" i="14"/>
  <c r="AC436" i="14"/>
  <c r="GU436" i="14"/>
  <c r="DS436" i="14"/>
  <c r="EW436" i="14"/>
  <c r="DU436" i="14"/>
  <c r="AS436" i="14"/>
  <c r="HK436" i="14"/>
  <c r="HQ436" i="14"/>
  <c r="EF436" i="14"/>
  <c r="BD436" i="14"/>
  <c r="HU436" i="14"/>
  <c r="HY436" i="14"/>
  <c r="EQ436" i="14"/>
  <c r="BO436" i="14"/>
  <c r="IF436" i="14"/>
  <c r="IG436" i="14"/>
  <c r="FA436" i="14"/>
  <c r="BY436" i="14"/>
  <c r="IQ436" i="14"/>
  <c r="IO436" i="14"/>
  <c r="FL436" i="14"/>
  <c r="CJ436" i="14"/>
  <c r="JA436" i="14"/>
  <c r="IW436" i="14"/>
  <c r="CO436" i="14"/>
  <c r="M436" i="14"/>
  <c r="GE436" i="14"/>
  <c r="GS436" i="14"/>
  <c r="CZ436" i="14"/>
  <c r="X436" i="14"/>
  <c r="GO436" i="14"/>
  <c r="HA436" i="14"/>
  <c r="DK436" i="14"/>
  <c r="AI436" i="14"/>
  <c r="GZ436" i="14"/>
  <c r="F177" i="14"/>
  <c r="E178" i="14"/>
  <c r="H178" i="14" s="1"/>
  <c r="D179" i="14"/>
  <c r="C180" i="14"/>
  <c r="K94" i="2"/>
  <c r="M94" i="2" s="1"/>
  <c r="O94" i="2" s="1"/>
  <c r="S94" i="2" s="1"/>
  <c r="L48" i="11" s="1"/>
  <c r="AH93" i="2"/>
  <c r="AI93" i="2" s="1"/>
  <c r="AK93" i="2" s="1"/>
  <c r="AO93" i="2" s="1"/>
  <c r="M47" i="11" s="1"/>
  <c r="F95" i="2"/>
  <c r="H95" i="2"/>
  <c r="I95" i="2" s="1"/>
  <c r="C96" i="2"/>
  <c r="D95" i="2"/>
  <c r="E95" i="2" s="1"/>
  <c r="AC94" i="2"/>
  <c r="AA94" i="2"/>
  <c r="AB94" i="2" s="1"/>
  <c r="AE94" i="2"/>
  <c r="AF94" i="2" s="1"/>
  <c r="Z95" i="2"/>
  <c r="X106" i="2"/>
  <c r="I177" i="14" l="1"/>
  <c r="K177" i="14" s="1"/>
  <c r="EO438" i="14" s="1"/>
  <c r="JA437" i="14"/>
  <c r="IJ437" i="14"/>
  <c r="DA437" i="14"/>
  <c r="CC437" i="14"/>
  <c r="IS437" i="14"/>
  <c r="EI437" i="14"/>
  <c r="IN437" i="14"/>
  <c r="IZ437" i="14"/>
  <c r="IC437" i="14"/>
  <c r="CY437" i="14"/>
  <c r="HC437" i="14"/>
  <c r="FE437" i="14"/>
  <c r="IY437" i="14"/>
  <c r="AL437" i="14"/>
  <c r="HJ437" i="14"/>
  <c r="HZ437" i="14"/>
  <c r="HR437" i="14"/>
  <c r="DI437" i="14"/>
  <c r="AF437" i="14"/>
  <c r="GU437" i="14"/>
  <c r="L437" i="14"/>
  <c r="ED437" i="14"/>
  <c r="AU437" i="14"/>
  <c r="DU437" i="14"/>
  <c r="IB437" i="14"/>
  <c r="CK437" i="14"/>
  <c r="DX437" i="14"/>
  <c r="AH437" i="14"/>
  <c r="BH437" i="14"/>
  <c r="EL437" i="14"/>
  <c r="EF437" i="14"/>
  <c r="AK437" i="14"/>
  <c r="AV437" i="14"/>
  <c r="EH437" i="14"/>
  <c r="BD437" i="14"/>
  <c r="EJ437" i="14"/>
  <c r="GP437" i="14"/>
  <c r="IK437" i="14"/>
  <c r="EQ437" i="14"/>
  <c r="GS437" i="14"/>
  <c r="GE437" i="14"/>
  <c r="AE437" i="14"/>
  <c r="AC437" i="14"/>
  <c r="FM437" i="14"/>
  <c r="EN437" i="14"/>
  <c r="CO437" i="14"/>
  <c r="FD437" i="14"/>
  <c r="BN437" i="14"/>
  <c r="FH437" i="14"/>
  <c r="HV437" i="14"/>
  <c r="JB437" i="14"/>
  <c r="O437" i="14"/>
  <c r="FT437" i="14"/>
  <c r="HA437" i="14"/>
  <c r="HO437" i="14"/>
  <c r="BC437" i="14"/>
  <c r="DP437" i="14"/>
  <c r="BP437" i="14"/>
  <c r="BB437" i="14"/>
  <c r="BE437" i="14"/>
  <c r="GO437" i="14"/>
  <c r="R437" i="14"/>
  <c r="IU437" i="14"/>
  <c r="BW437" i="14"/>
  <c r="DZ437" i="14"/>
  <c r="DL437" i="14"/>
  <c r="DN437" i="14"/>
  <c r="FS437" i="14"/>
  <c r="Z437" i="14"/>
  <c r="GZ437" i="14"/>
  <c r="DS437" i="14"/>
  <c r="CZ437" i="14"/>
  <c r="II437" i="14"/>
  <c r="FN437" i="14"/>
  <c r="EU437" i="14"/>
  <c r="BY437" i="14"/>
  <c r="HI437" i="14"/>
  <c r="EB437" i="14"/>
  <c r="N437" i="14"/>
  <c r="FJ437" i="14"/>
  <c r="DQ437" i="14"/>
  <c r="CU437" i="14"/>
  <c r="CL437" i="14"/>
  <c r="AM437" i="14"/>
  <c r="HK437" i="14"/>
  <c r="FL437" i="14"/>
  <c r="BV437" i="14"/>
  <c r="AG437" i="14"/>
  <c r="HG437" i="14"/>
  <c r="FQ437" i="14"/>
  <c r="AJ437" i="14"/>
  <c r="FX437" i="14"/>
  <c r="CX437" i="14"/>
  <c r="ID437" i="14"/>
  <c r="FG437" i="14"/>
  <c r="BK437" i="14"/>
  <c r="CW437" i="14"/>
  <c r="AW437" i="14"/>
  <c r="IQ437" i="14"/>
  <c r="GG437" i="14"/>
  <c r="DM437" i="14"/>
  <c r="AQ437" i="14"/>
  <c r="HQ437" i="14"/>
  <c r="GW437" i="14"/>
  <c r="AZ437" i="14"/>
  <c r="GF437" i="14"/>
  <c r="DF437" i="14"/>
  <c r="IL437" i="14"/>
  <c r="FC437" i="14"/>
  <c r="I437" i="14"/>
  <c r="Y437" i="14"/>
  <c r="DH437" i="14"/>
  <c r="G437" i="14"/>
  <c r="FK437" i="14"/>
  <c r="AN437" i="14"/>
  <c r="GR437" i="14"/>
  <c r="BA437" i="14"/>
  <c r="GT437" i="14"/>
  <c r="CI437" i="14"/>
  <c r="IM437" i="14"/>
  <c r="EK437" i="14"/>
  <c r="HS437" i="14"/>
  <c r="CV437" i="14"/>
  <c r="GN437" i="14"/>
  <c r="BJ437" i="14"/>
  <c r="FZ437" i="14"/>
  <c r="CA437" i="14"/>
  <c r="EG437" i="14"/>
  <c r="BO437" i="14"/>
  <c r="EC437" i="14"/>
  <c r="Q437" i="14"/>
  <c r="FU437" i="14"/>
  <c r="CD437" i="14"/>
  <c r="HB437" i="14"/>
  <c r="BL437" i="14"/>
  <c r="HP437" i="14"/>
  <c r="DO437" i="14"/>
  <c r="IW437" i="14"/>
  <c r="FF437" i="14"/>
  <c r="IE437" i="14"/>
  <c r="DD437" i="14"/>
  <c r="HT437" i="14"/>
  <c r="BR437" i="14"/>
  <c r="GH437" i="14"/>
  <c r="AI437" i="14"/>
  <c r="EA437" i="14"/>
  <c r="EM437" i="14"/>
  <c r="P437" i="14"/>
  <c r="DR437" i="14"/>
  <c r="HU437" i="14"/>
  <c r="CM437" i="14"/>
  <c r="GQ437" i="14"/>
  <c r="AX437" i="14"/>
  <c r="FV437" i="14"/>
  <c r="HY437" i="14"/>
  <c r="CG437" i="14"/>
  <c r="HE437" i="14"/>
  <c r="BM437" i="14"/>
  <c r="FO437" i="14"/>
  <c r="AS437" i="14"/>
  <c r="EV437" i="14"/>
  <c r="IX437" i="14"/>
  <c r="AR437" i="14"/>
  <c r="DT437" i="14"/>
  <c r="GV437" i="14"/>
  <c r="AT437" i="14"/>
  <c r="DV437" i="14"/>
  <c r="GX437" i="14"/>
  <c r="AO437" i="14"/>
  <c r="FW437" i="14"/>
  <c r="GI437" i="14"/>
  <c r="BF437" i="14"/>
  <c r="GD437" i="14"/>
  <c r="AA437" i="14"/>
  <c r="EE437" i="14"/>
  <c r="H437" i="14"/>
  <c r="DJ437" i="14"/>
  <c r="HM437" i="14"/>
  <c r="AP437" i="14"/>
  <c r="ES437" i="14"/>
  <c r="IV437" i="14"/>
  <c r="DY437" i="14"/>
  <c r="IA437" i="14"/>
  <c r="CJ437" i="14"/>
  <c r="HH437" i="14"/>
  <c r="IO437" i="14"/>
  <c r="BX437" i="14"/>
  <c r="FP437" i="14"/>
  <c r="IR437" i="14"/>
  <c r="BZ437" i="14"/>
  <c r="FR437" i="14"/>
  <c r="IT437" i="14"/>
  <c r="BU437" i="14"/>
  <c r="CE437" i="14"/>
  <c r="AY437" i="14"/>
  <c r="GC437" i="14"/>
  <c r="DG437" i="14"/>
  <c r="BQ437" i="14"/>
  <c r="EX437" i="14"/>
  <c r="IF437" i="14"/>
  <c r="BG437" i="14"/>
  <c r="EO437" i="14"/>
  <c r="HW437" i="14"/>
  <c r="BI437" i="14"/>
  <c r="EP437" i="14"/>
  <c r="HX437" i="14"/>
  <c r="J437" i="14"/>
  <c r="CR437" i="14"/>
  <c r="FY437" i="14"/>
  <c r="K437" i="14"/>
  <c r="CS437" i="14"/>
  <c r="GA437" i="14"/>
  <c r="M437" i="14"/>
  <c r="CT437" i="14"/>
  <c r="GB437" i="14"/>
  <c r="GM437" i="14"/>
  <c r="T437" i="14"/>
  <c r="CF437" i="14"/>
  <c r="ER437" i="14"/>
  <c r="HD437" i="14"/>
  <c r="V437" i="14"/>
  <c r="CH437" i="14"/>
  <c r="ET437" i="14"/>
  <c r="HF437" i="14"/>
  <c r="DK437" i="14"/>
  <c r="DW437" i="14"/>
  <c r="CQ437" i="14"/>
  <c r="S437" i="14"/>
  <c r="EW437" i="14"/>
  <c r="CB437" i="14"/>
  <c r="FI437" i="14"/>
  <c r="IP437" i="14"/>
  <c r="BS437" i="14"/>
  <c r="EY437" i="14"/>
  <c r="IG437" i="14"/>
  <c r="BT437" i="14"/>
  <c r="FA437" i="14"/>
  <c r="IH437" i="14"/>
  <c r="U437" i="14"/>
  <c r="DB437" i="14"/>
  <c r="GJ437" i="14"/>
  <c r="W437" i="14"/>
  <c r="DC437" i="14"/>
  <c r="GK437" i="14"/>
  <c r="X437" i="14"/>
  <c r="DE437" i="14"/>
  <c r="GL437" i="14"/>
  <c r="GY437" i="14"/>
  <c r="AB437" i="14"/>
  <c r="CN437" i="14"/>
  <c r="EZ437" i="14"/>
  <c r="HL437" i="14"/>
  <c r="AD437" i="14"/>
  <c r="CP437" i="14"/>
  <c r="FB437" i="14"/>
  <c r="G178" i="14"/>
  <c r="F178" i="14"/>
  <c r="C181" i="14"/>
  <c r="D180" i="14"/>
  <c r="E179" i="14"/>
  <c r="H179" i="14" s="1"/>
  <c r="G179" i="14"/>
  <c r="K95" i="2"/>
  <c r="M95" i="2" s="1"/>
  <c r="O95" i="2" s="1"/>
  <c r="S95" i="2" s="1"/>
  <c r="L49" i="11" s="1"/>
  <c r="AH94" i="2"/>
  <c r="AI94" i="2" s="1"/>
  <c r="AK94" i="2" s="1"/>
  <c r="AO94" i="2" s="1"/>
  <c r="M48" i="11" s="1"/>
  <c r="C97" i="2"/>
  <c r="D96" i="2"/>
  <c r="E96" i="2" s="1"/>
  <c r="F96" i="2"/>
  <c r="H96" i="2"/>
  <c r="I96" i="2" s="1"/>
  <c r="AC95" i="2"/>
  <c r="Z96" i="2"/>
  <c r="AA95" i="2"/>
  <c r="AB95" i="2" s="1"/>
  <c r="AE95" i="2"/>
  <c r="AF95" i="2" s="1"/>
  <c r="X107" i="2"/>
  <c r="AM438" i="14" l="1"/>
  <c r="EH438" i="14"/>
  <c r="EQ438" i="14"/>
  <c r="HJ438" i="14"/>
  <c r="IP438" i="14"/>
  <c r="L438" i="14"/>
  <c r="HM438" i="14"/>
  <c r="BS438" i="14"/>
  <c r="FY438" i="14"/>
  <c r="DX438" i="14"/>
  <c r="GE438" i="14"/>
  <c r="EL438" i="14"/>
  <c r="CL438" i="14"/>
  <c r="HW438" i="14"/>
  <c r="R438" i="14"/>
  <c r="AH438" i="14"/>
  <c r="HZ438" i="14"/>
  <c r="S438" i="14"/>
  <c r="DN438" i="14"/>
  <c r="BN438" i="14"/>
  <c r="IU438" i="14"/>
  <c r="Y438" i="14"/>
  <c r="BI438" i="14"/>
  <c r="O438" i="14"/>
  <c r="HE438" i="14"/>
  <c r="HO438" i="14"/>
  <c r="FW438" i="14"/>
  <c r="CD438" i="14"/>
  <c r="CR438" i="14"/>
  <c r="AC438" i="14"/>
  <c r="GQ438" i="14"/>
  <c r="AR438" i="14"/>
  <c r="EJ438" i="14"/>
  <c r="BY438" i="14"/>
  <c r="FN438" i="14"/>
  <c r="EI438" i="14"/>
  <c r="GV438" i="14"/>
  <c r="AG438" i="14"/>
  <c r="EV438" i="14"/>
  <c r="IR438" i="14"/>
  <c r="FP438" i="14"/>
  <c r="CZ438" i="14"/>
  <c r="EY438" i="14"/>
  <c r="HU438" i="14"/>
  <c r="EP438" i="14"/>
  <c r="FB438" i="14"/>
  <c r="GD438" i="14"/>
  <c r="CE438" i="14"/>
  <c r="GY438" i="14"/>
  <c r="EB438" i="14"/>
  <c r="BC438" i="14"/>
  <c r="FO438" i="14"/>
  <c r="AW438" i="14"/>
  <c r="BG438" i="14"/>
  <c r="M438" i="14"/>
  <c r="Z438" i="14"/>
  <c r="GZ438" i="14"/>
  <c r="EC438" i="14"/>
  <c r="BD438" i="14"/>
  <c r="IA438" i="14"/>
  <c r="DK438" i="14"/>
  <c r="DS438" i="14"/>
  <c r="GB438" i="14"/>
  <c r="GP438" i="14"/>
  <c r="AJ438" i="14"/>
  <c r="DM438" i="14"/>
  <c r="HK438" i="14"/>
  <c r="DU438" i="14"/>
  <c r="CU438" i="14"/>
  <c r="HV438" i="14"/>
  <c r="HP438" i="14"/>
  <c r="EX438" i="14"/>
  <c r="BL438" i="14"/>
  <c r="BZ438" i="14"/>
  <c r="BX438" i="14"/>
  <c r="FS438" i="14"/>
  <c r="IW438" i="14"/>
  <c r="H438" i="14"/>
  <c r="GU438" i="14"/>
  <c r="DB438" i="14"/>
  <c r="DP438" i="14"/>
  <c r="GT438" i="14"/>
  <c r="AS438" i="14"/>
  <c r="HB438" i="14"/>
  <c r="FG438" i="14"/>
  <c r="AX438" i="14"/>
  <c r="AO438" i="14"/>
  <c r="IE438" i="14"/>
  <c r="ET438" i="14"/>
  <c r="FH438" i="14"/>
  <c r="FD438" i="14"/>
  <c r="JA438" i="14"/>
  <c r="BO438" i="14"/>
  <c r="CP438" i="14"/>
  <c r="W438" i="14"/>
  <c r="GI438" i="14"/>
  <c r="DR438" i="14"/>
  <c r="AF438" i="14"/>
  <c r="AT438" i="14"/>
  <c r="DW438" i="14"/>
  <c r="HS438" i="14"/>
  <c r="EE438" i="14"/>
  <c r="DC438" i="14"/>
  <c r="IF438" i="14"/>
  <c r="IB438" i="14"/>
  <c r="FI438" i="14"/>
  <c r="IO438" i="14"/>
  <c r="JB438" i="14"/>
  <c r="IY438" i="14"/>
  <c r="CQ438" i="14"/>
  <c r="GN438" i="14"/>
  <c r="HA438" i="14"/>
  <c r="DJ438" i="14"/>
  <c r="CM438" i="14"/>
  <c r="HL438" i="14"/>
  <c r="HF438" i="14"/>
  <c r="EM438" i="14"/>
  <c r="BB438" i="14"/>
  <c r="BP438" i="14"/>
  <c r="ES438" i="14"/>
  <c r="II438" i="14"/>
  <c r="BT438" i="14"/>
  <c r="IZ438" i="14"/>
  <c r="CH438" i="14"/>
  <c r="CW438" i="14"/>
  <c r="BW438" i="14"/>
  <c r="T438" i="14"/>
  <c r="HC438" i="14"/>
  <c r="GX438" i="14"/>
  <c r="AD438" i="14"/>
  <c r="HI438" i="14"/>
  <c r="HH438" i="14"/>
  <c r="AN438" i="14"/>
  <c r="HQ438" i="14"/>
  <c r="HT438" i="14"/>
  <c r="AZ438" i="14"/>
  <c r="HY438" i="14"/>
  <c r="ID438" i="14"/>
  <c r="BJ438" i="14"/>
  <c r="IG438" i="14"/>
  <c r="IN438" i="14"/>
  <c r="FC438" i="14"/>
  <c r="IQ438" i="14"/>
  <c r="CF438" i="14"/>
  <c r="EA438" i="14"/>
  <c r="GF438" i="14"/>
  <c r="GS438" i="14"/>
  <c r="DG438" i="14"/>
  <c r="V438" i="14"/>
  <c r="AK438" i="14"/>
  <c r="DL438" i="14"/>
  <c r="AA438" i="14"/>
  <c r="AU438" i="14"/>
  <c r="DV438" i="14"/>
  <c r="AI438" i="14"/>
  <c r="BF438" i="14"/>
  <c r="EF438" i="14"/>
  <c r="AQ438" i="14"/>
  <c r="BQ438" i="14"/>
  <c r="ER438" i="14"/>
  <c r="AY438" i="14"/>
  <c r="CA438" i="14"/>
  <c r="IK438" i="14"/>
  <c r="CI438" i="14"/>
  <c r="FL438" i="14"/>
  <c r="GM438" i="14"/>
  <c r="G438" i="14"/>
  <c r="K438" i="14"/>
  <c r="GO438" i="14"/>
  <c r="DD438" i="14"/>
  <c r="FA438" i="14"/>
  <c r="IL438" i="14"/>
  <c r="CJ438" i="14"/>
  <c r="FK438" i="14"/>
  <c r="IV438" i="14"/>
  <c r="N438" i="14"/>
  <c r="CO438" i="14"/>
  <c r="FZ438" i="14"/>
  <c r="X438" i="14"/>
  <c r="CY438" i="14"/>
  <c r="GJ438" i="14"/>
  <c r="IH438" i="14"/>
  <c r="BE438" i="14"/>
  <c r="FR438" i="14"/>
  <c r="IS438" i="14"/>
  <c r="BM438" i="14"/>
  <c r="CV438" i="14"/>
  <c r="FV438" i="14"/>
  <c r="I438" i="14"/>
  <c r="DF438" i="14"/>
  <c r="GG438" i="14"/>
  <c r="Q438" i="14"/>
  <c r="DO438" i="14"/>
  <c r="AL438" i="14"/>
  <c r="GR438" i="14"/>
  <c r="CK438" i="14"/>
  <c r="DZ438" i="14"/>
  <c r="AV438" i="14"/>
  <c r="HD438" i="14"/>
  <c r="CS438" i="14"/>
  <c r="EK438" i="14"/>
  <c r="BH438" i="14"/>
  <c r="HN438" i="14"/>
  <c r="DA438" i="14"/>
  <c r="EU438" i="14"/>
  <c r="BR438" i="14"/>
  <c r="HX438" i="14"/>
  <c r="DI438" i="14"/>
  <c r="FF438" i="14"/>
  <c r="CB438" i="14"/>
  <c r="IJ438" i="14"/>
  <c r="DQ438" i="14"/>
  <c r="FQ438" i="14"/>
  <c r="CN438" i="14"/>
  <c r="IT438" i="14"/>
  <c r="DY438" i="14"/>
  <c r="CT438" i="14"/>
  <c r="P438" i="14"/>
  <c r="FX438" i="14"/>
  <c r="BU438" i="14"/>
  <c r="DE438" i="14"/>
  <c r="AB438" i="14"/>
  <c r="GH438" i="14"/>
  <c r="CC438" i="14"/>
  <c r="GW438" i="14"/>
  <c r="DT438" i="14"/>
  <c r="AE438" i="14"/>
  <c r="EW438" i="14"/>
  <c r="HG438" i="14"/>
  <c r="ED438" i="14"/>
  <c r="AP438" i="14"/>
  <c r="FE438" i="14"/>
  <c r="HR438" i="14"/>
  <c r="EN438" i="14"/>
  <c r="BA438" i="14"/>
  <c r="FM438" i="14"/>
  <c r="IC438" i="14"/>
  <c r="EZ438" i="14"/>
  <c r="BK438" i="14"/>
  <c r="FU438" i="14"/>
  <c r="IM438" i="14"/>
  <c r="FJ438" i="14"/>
  <c r="BV438" i="14"/>
  <c r="GC438" i="14"/>
  <c r="IX438" i="14"/>
  <c r="FT438" i="14"/>
  <c r="CG438" i="14"/>
  <c r="GK438" i="14"/>
  <c r="GA438" i="14"/>
  <c r="CX438" i="14"/>
  <c r="J438" i="14"/>
  <c r="EG438" i="14"/>
  <c r="GL438" i="14"/>
  <c r="DH438" i="14"/>
  <c r="U438" i="14"/>
  <c r="I178" i="14"/>
  <c r="K178" i="14" s="1"/>
  <c r="GV439" i="14" s="1"/>
  <c r="F179" i="14"/>
  <c r="I179" i="14" s="1"/>
  <c r="K179" i="14" s="1"/>
  <c r="G180" i="14"/>
  <c r="E180" i="14"/>
  <c r="H180" i="14" s="1"/>
  <c r="D181" i="14"/>
  <c r="C182" i="14"/>
  <c r="K96" i="2"/>
  <c r="M96" i="2" s="1"/>
  <c r="O96" i="2" s="1"/>
  <c r="S96" i="2" s="1"/>
  <c r="L50" i="11" s="1"/>
  <c r="AH95" i="2"/>
  <c r="AI95" i="2" s="1"/>
  <c r="AK95" i="2" s="1"/>
  <c r="AO95" i="2" s="1"/>
  <c r="M49" i="11" s="1"/>
  <c r="F97" i="2"/>
  <c r="D97" i="2"/>
  <c r="E97" i="2" s="1"/>
  <c r="H97" i="2"/>
  <c r="I97" i="2" s="1"/>
  <c r="K97" i="2" s="1"/>
  <c r="C98" i="2"/>
  <c r="AC96" i="2"/>
  <c r="Z97" i="2"/>
  <c r="AE96" i="2"/>
  <c r="AF96" i="2" s="1"/>
  <c r="AA96" i="2"/>
  <c r="AB96" i="2" s="1"/>
  <c r="X108" i="2"/>
  <c r="AY439" i="14" l="1"/>
  <c r="BF439" i="14"/>
  <c r="HE439" i="14"/>
  <c r="DV439" i="14"/>
  <c r="EM439" i="14"/>
  <c r="CB439" i="14"/>
  <c r="FU439" i="14"/>
  <c r="EI439" i="14"/>
  <c r="CV439" i="14"/>
  <c r="AU439" i="14"/>
  <c r="FY439" i="14"/>
  <c r="GX439" i="14"/>
  <c r="GQ439" i="14"/>
  <c r="DZ439" i="14"/>
  <c r="GU439" i="14"/>
  <c r="HT439" i="14"/>
  <c r="AX439" i="14"/>
  <c r="FA439" i="14"/>
  <c r="I439" i="14"/>
  <c r="N439" i="14"/>
  <c r="HF439" i="14"/>
  <c r="H439" i="14"/>
  <c r="IV439" i="14"/>
  <c r="EH439" i="14"/>
  <c r="HC439" i="14"/>
  <c r="BN439" i="14"/>
  <c r="O439" i="14"/>
  <c r="S439" i="14"/>
  <c r="BR439" i="14"/>
  <c r="IT439" i="14"/>
  <c r="P439" i="14"/>
  <c r="AW439" i="14"/>
  <c r="GD439" i="14"/>
  <c r="AJ439" i="14"/>
  <c r="CE439" i="14"/>
  <c r="Q439" i="14"/>
  <c r="BZ439" i="14"/>
  <c r="DQ439" i="14"/>
  <c r="CF439" i="14"/>
  <c r="AC439" i="14"/>
  <c r="CH439" i="14"/>
  <c r="BT439" i="14"/>
  <c r="FM439" i="14"/>
  <c r="CN439" i="14"/>
  <c r="U439" i="14"/>
  <c r="Z439" i="14"/>
  <c r="FQ439" i="14"/>
  <c r="HU439" i="14"/>
  <c r="ED439" i="14"/>
  <c r="EU439" i="14"/>
  <c r="GJ439" i="14"/>
  <c r="GC439" i="14"/>
  <c r="EQ439" i="14"/>
  <c r="ER439" i="14"/>
  <c r="AG439" i="14"/>
  <c r="JB439" i="14"/>
  <c r="BL439" i="14"/>
  <c r="GL439" i="14"/>
  <c r="L439" i="14"/>
  <c r="BI439" i="14"/>
  <c r="EE439" i="14"/>
  <c r="GT439" i="14"/>
  <c r="AH439" i="14"/>
  <c r="BQ439" i="14"/>
  <c r="G439" i="14"/>
  <c r="IS439" i="14"/>
  <c r="GP439" i="14"/>
  <c r="GI439" i="14"/>
  <c r="GR439" i="14"/>
  <c r="HY439" i="14"/>
  <c r="EY439" i="14"/>
  <c r="HL439" i="14"/>
  <c r="CO439" i="14"/>
  <c r="JA439" i="14"/>
  <c r="GZ439" i="14"/>
  <c r="EC439" i="14"/>
  <c r="CG439" i="14"/>
  <c r="CW439" i="14"/>
  <c r="AE439" i="14"/>
  <c r="GO439" i="14"/>
  <c r="AL439" i="14"/>
  <c r="ET439" i="14"/>
  <c r="CI439" i="14"/>
  <c r="HG439" i="14"/>
  <c r="EF439" i="14"/>
  <c r="DA439" i="14"/>
  <c r="IO439" i="14"/>
  <c r="IX439" i="14"/>
  <c r="T439" i="14"/>
  <c r="FH439" i="14"/>
  <c r="BK439" i="14"/>
  <c r="BO439" i="14"/>
  <c r="AO439" i="14"/>
  <c r="R439" i="14"/>
  <c r="GG439" i="14"/>
  <c r="V439" i="14"/>
  <c r="EL439" i="14"/>
  <c r="CA439" i="14"/>
  <c r="GY439" i="14"/>
  <c r="DX439" i="14"/>
  <c r="BE439" i="14"/>
  <c r="IG439" i="14"/>
  <c r="IP439" i="14"/>
  <c r="HK439" i="14"/>
  <c r="EZ439" i="14"/>
  <c r="AI439" i="14"/>
  <c r="ES439" i="14"/>
  <c r="FI439" i="14"/>
  <c r="BG439" i="14"/>
  <c r="GW439" i="14"/>
  <c r="BJ439" i="14"/>
  <c r="GH439" i="14"/>
  <c r="DW439" i="14"/>
  <c r="IU439" i="14"/>
  <c r="EN439" i="14"/>
  <c r="DI439" i="14"/>
  <c r="DR439" i="14"/>
  <c r="CM439" i="14"/>
  <c r="AB439" i="14"/>
  <c r="HD439" i="14"/>
  <c r="X439" i="14"/>
  <c r="CJ439" i="14"/>
  <c r="EV439" i="14"/>
  <c r="HH439" i="14"/>
  <c r="BM439" i="14"/>
  <c r="DY439" i="14"/>
  <c r="GK439" i="14"/>
  <c r="IW439" i="14"/>
  <c r="EP439" i="14"/>
  <c r="HB439" i="14"/>
  <c r="CU439" i="14"/>
  <c r="FG439" i="14"/>
  <c r="HS439" i="14"/>
  <c r="AR439" i="14"/>
  <c r="DD439" i="14"/>
  <c r="FP439" i="14"/>
  <c r="IB439" i="14"/>
  <c r="CD439" i="14"/>
  <c r="EK439" i="14"/>
  <c r="M439" i="14"/>
  <c r="AA439" i="14"/>
  <c r="AP439" i="14"/>
  <c r="AQ439" i="14"/>
  <c r="AS439" i="14"/>
  <c r="HM439" i="14"/>
  <c r="AD439" i="14"/>
  <c r="CP439" i="14"/>
  <c r="FB439" i="14"/>
  <c r="HN439" i="14"/>
  <c r="CQ439" i="14"/>
  <c r="FC439" i="14"/>
  <c r="HO439" i="14"/>
  <c r="AF439" i="14"/>
  <c r="CR439" i="14"/>
  <c r="FD439" i="14"/>
  <c r="HP439" i="14"/>
  <c r="BU439" i="14"/>
  <c r="EG439" i="14"/>
  <c r="GS439" i="14"/>
  <c r="CL439" i="14"/>
  <c r="EX439" i="14"/>
  <c r="HJ439" i="14"/>
  <c r="DC439" i="14"/>
  <c r="FO439" i="14"/>
  <c r="IA439" i="14"/>
  <c r="AZ439" i="14"/>
  <c r="DL439" i="14"/>
  <c r="FX439" i="14"/>
  <c r="IJ439" i="14"/>
  <c r="CX439" i="14"/>
  <c r="HV439" i="14"/>
  <c r="FK439" i="14"/>
  <c r="AN439" i="14"/>
  <c r="FL439" i="14"/>
  <c r="CC439" i="14"/>
  <c r="HA439" i="14"/>
  <c r="FF439" i="14"/>
  <c r="HR439" i="14"/>
  <c r="FW439" i="14"/>
  <c r="BH439" i="14"/>
  <c r="DT439" i="14"/>
  <c r="IR439" i="14"/>
  <c r="K439" i="14"/>
  <c r="Y439" i="14"/>
  <c r="AM439" i="14"/>
  <c r="BC439" i="14"/>
  <c r="BV439" i="14"/>
  <c r="BW439" i="14"/>
  <c r="BY439" i="14"/>
  <c r="IC439" i="14"/>
  <c r="AT439" i="14"/>
  <c r="DF439" i="14"/>
  <c r="FR439" i="14"/>
  <c r="ID439" i="14"/>
  <c r="DG439" i="14"/>
  <c r="FS439" i="14"/>
  <c r="IE439" i="14"/>
  <c r="AV439" i="14"/>
  <c r="DH439" i="14"/>
  <c r="FT439" i="14"/>
  <c r="IF439" i="14"/>
  <c r="CK439" i="14"/>
  <c r="EW439" i="14"/>
  <c r="HI439" i="14"/>
  <c r="DB439" i="14"/>
  <c r="FN439" i="14"/>
  <c r="HZ439" i="14"/>
  <c r="DS439" i="14"/>
  <c r="GE439" i="14"/>
  <c r="IQ439" i="14"/>
  <c r="BP439" i="14"/>
  <c r="EB439" i="14"/>
  <c r="GN439" i="14"/>
  <c r="IZ439" i="14"/>
  <c r="FJ439" i="14"/>
  <c r="CY439" i="14"/>
  <c r="HW439" i="14"/>
  <c r="CZ439" i="14"/>
  <c r="HX439" i="14"/>
  <c r="EO439" i="14"/>
  <c r="CT439" i="14"/>
  <c r="DK439" i="14"/>
  <c r="II439" i="14"/>
  <c r="GF439" i="14"/>
  <c r="J439" i="14"/>
  <c r="W439" i="14"/>
  <c r="AK439" i="14"/>
  <c r="BA439" i="14"/>
  <c r="BS439" i="14"/>
  <c r="DE439" i="14"/>
  <c r="DM439" i="14"/>
  <c r="DU439" i="14"/>
  <c r="IK439" i="14"/>
  <c r="BB439" i="14"/>
  <c r="DN439" i="14"/>
  <c r="FZ439" i="14"/>
  <c r="IL439" i="14"/>
  <c r="DO439" i="14"/>
  <c r="GA439" i="14"/>
  <c r="IM439" i="14"/>
  <c r="BD439" i="14"/>
  <c r="DP439" i="14"/>
  <c r="GB439" i="14"/>
  <c r="IN439" i="14"/>
  <c r="CS439" i="14"/>
  <c r="FE439" i="14"/>
  <c r="HQ439" i="14"/>
  <c r="DJ439" i="14"/>
  <c r="FV439" i="14"/>
  <c r="IH439" i="14"/>
  <c r="EA439" i="14"/>
  <c r="GM439" i="14"/>
  <c r="IY439" i="14"/>
  <c r="BX439" i="14"/>
  <c r="EJ439" i="14"/>
  <c r="HA440" i="14"/>
  <c r="EO440" i="14"/>
  <c r="CC440" i="14"/>
  <c r="Q440" i="14"/>
  <c r="GZ440" i="14"/>
  <c r="EN440" i="14"/>
  <c r="CB440" i="14"/>
  <c r="P440" i="14"/>
  <c r="GY440" i="14"/>
  <c r="EM440" i="14"/>
  <c r="CA440" i="14"/>
  <c r="O440" i="14"/>
  <c r="HF440" i="14"/>
  <c r="ET440" i="14"/>
  <c r="CH440" i="14"/>
  <c r="V440" i="14"/>
  <c r="HE440" i="14"/>
  <c r="ES440" i="14"/>
  <c r="CG440" i="14"/>
  <c r="U440" i="14"/>
  <c r="HD440" i="14"/>
  <c r="ER440" i="14"/>
  <c r="CF440" i="14"/>
  <c r="T440" i="14"/>
  <c r="HC440" i="14"/>
  <c r="EQ440" i="14"/>
  <c r="CE440" i="14"/>
  <c r="S440" i="14"/>
  <c r="HB440" i="14"/>
  <c r="EP440" i="14"/>
  <c r="CD440" i="14"/>
  <c r="R440" i="14"/>
  <c r="GS440" i="14"/>
  <c r="EG440" i="14"/>
  <c r="BU440" i="14"/>
  <c r="I440" i="14"/>
  <c r="GR440" i="14"/>
  <c r="EF440" i="14"/>
  <c r="BT440" i="14"/>
  <c r="H440" i="14"/>
  <c r="GQ440" i="14"/>
  <c r="EE440" i="14"/>
  <c r="BS440" i="14"/>
  <c r="G440" i="14"/>
  <c r="GX440" i="14"/>
  <c r="EL440" i="14"/>
  <c r="BZ440" i="14"/>
  <c r="N440" i="14"/>
  <c r="GW440" i="14"/>
  <c r="EK440" i="14"/>
  <c r="BY440" i="14"/>
  <c r="M440" i="14"/>
  <c r="GV440" i="14"/>
  <c r="EJ440" i="14"/>
  <c r="BX440" i="14"/>
  <c r="L440" i="14"/>
  <c r="GU440" i="14"/>
  <c r="EI440" i="14"/>
  <c r="BW440" i="14"/>
  <c r="K440" i="14"/>
  <c r="GT440" i="14"/>
  <c r="EH440" i="14"/>
  <c r="BV440" i="14"/>
  <c r="J440" i="14"/>
  <c r="IW440" i="14"/>
  <c r="GK440" i="14"/>
  <c r="DY440" i="14"/>
  <c r="BM440" i="14"/>
  <c r="IV440" i="14"/>
  <c r="GJ440" i="14"/>
  <c r="DX440" i="14"/>
  <c r="BL440" i="14"/>
  <c r="IU440" i="14"/>
  <c r="GI440" i="14"/>
  <c r="DW440" i="14"/>
  <c r="BK440" i="14"/>
  <c r="JB440" i="14"/>
  <c r="GP440" i="14"/>
  <c r="ED440" i="14"/>
  <c r="BR440" i="14"/>
  <c r="JA440" i="14"/>
  <c r="GO440" i="14"/>
  <c r="EC440" i="14"/>
  <c r="BQ440" i="14"/>
  <c r="IZ440" i="14"/>
  <c r="GN440" i="14"/>
  <c r="EB440" i="14"/>
  <c r="BP440" i="14"/>
  <c r="IY440" i="14"/>
  <c r="GM440" i="14"/>
  <c r="EA440" i="14"/>
  <c r="BO440" i="14"/>
  <c r="IX440" i="14"/>
  <c r="GL440" i="14"/>
  <c r="DZ440" i="14"/>
  <c r="BN440" i="14"/>
  <c r="IO440" i="14"/>
  <c r="GC440" i="14"/>
  <c r="DQ440" i="14"/>
  <c r="BE440" i="14"/>
  <c r="IN440" i="14"/>
  <c r="GB440" i="14"/>
  <c r="DP440" i="14"/>
  <c r="BD440" i="14"/>
  <c r="IM440" i="14"/>
  <c r="GA440" i="14"/>
  <c r="DO440" i="14"/>
  <c r="BC440" i="14"/>
  <c r="IT440" i="14"/>
  <c r="GH440" i="14"/>
  <c r="DV440" i="14"/>
  <c r="BJ440" i="14"/>
  <c r="IS440" i="14"/>
  <c r="GG440" i="14"/>
  <c r="DU440" i="14"/>
  <c r="BI440" i="14"/>
  <c r="IR440" i="14"/>
  <c r="GF440" i="14"/>
  <c r="DT440" i="14"/>
  <c r="BH440" i="14"/>
  <c r="IQ440" i="14"/>
  <c r="GE440" i="14"/>
  <c r="DS440" i="14"/>
  <c r="BG440" i="14"/>
  <c r="IP440" i="14"/>
  <c r="GD440" i="14"/>
  <c r="DR440" i="14"/>
  <c r="BF440" i="14"/>
  <c r="IG440" i="14"/>
  <c r="FU440" i="14"/>
  <c r="DI440" i="14"/>
  <c r="AW440" i="14"/>
  <c r="IF440" i="14"/>
  <c r="FT440" i="14"/>
  <c r="DH440" i="14"/>
  <c r="AV440" i="14"/>
  <c r="IE440" i="14"/>
  <c r="FS440" i="14"/>
  <c r="DG440" i="14"/>
  <c r="AU440" i="14"/>
  <c r="IL440" i="14"/>
  <c r="FZ440" i="14"/>
  <c r="DN440" i="14"/>
  <c r="BB440" i="14"/>
  <c r="IK440" i="14"/>
  <c r="FY440" i="14"/>
  <c r="DM440" i="14"/>
  <c r="BA440" i="14"/>
  <c r="IJ440" i="14"/>
  <c r="FX440" i="14"/>
  <c r="DL440" i="14"/>
  <c r="AZ440" i="14"/>
  <c r="II440" i="14"/>
  <c r="FW440" i="14"/>
  <c r="DK440" i="14"/>
  <c r="AY440" i="14"/>
  <c r="IH440" i="14"/>
  <c r="FV440" i="14"/>
  <c r="DJ440" i="14"/>
  <c r="AX440" i="14"/>
  <c r="HY440" i="14"/>
  <c r="FM440" i="14"/>
  <c r="DA440" i="14"/>
  <c r="AO440" i="14"/>
  <c r="HX440" i="14"/>
  <c r="FL440" i="14"/>
  <c r="CZ440" i="14"/>
  <c r="AN440" i="14"/>
  <c r="HW440" i="14"/>
  <c r="FK440" i="14"/>
  <c r="CY440" i="14"/>
  <c r="AM440" i="14"/>
  <c r="ID440" i="14"/>
  <c r="FR440" i="14"/>
  <c r="DF440" i="14"/>
  <c r="AT440" i="14"/>
  <c r="IC440" i="14"/>
  <c r="FQ440" i="14"/>
  <c r="DE440" i="14"/>
  <c r="AS440" i="14"/>
  <c r="IB440" i="14"/>
  <c r="FP440" i="14"/>
  <c r="DD440" i="14"/>
  <c r="AR440" i="14"/>
  <c r="IA440" i="14"/>
  <c r="FO440" i="14"/>
  <c r="DC440" i="14"/>
  <c r="AQ440" i="14"/>
  <c r="HZ440" i="14"/>
  <c r="FN440" i="14"/>
  <c r="DB440" i="14"/>
  <c r="AP440" i="14"/>
  <c r="HQ440" i="14"/>
  <c r="FE440" i="14"/>
  <c r="CS440" i="14"/>
  <c r="AG440" i="14"/>
  <c r="HP440" i="14"/>
  <c r="FD440" i="14"/>
  <c r="CR440" i="14"/>
  <c r="AF440" i="14"/>
  <c r="HO440" i="14"/>
  <c r="FC440" i="14"/>
  <c r="CQ440" i="14"/>
  <c r="AE440" i="14"/>
  <c r="HV440" i="14"/>
  <c r="FJ440" i="14"/>
  <c r="CX440" i="14"/>
  <c r="AL440" i="14"/>
  <c r="HU440" i="14"/>
  <c r="FI440" i="14"/>
  <c r="CW440" i="14"/>
  <c r="AK440" i="14"/>
  <c r="HT440" i="14"/>
  <c r="FH440" i="14"/>
  <c r="CV440" i="14"/>
  <c r="AJ440" i="14"/>
  <c r="HS440" i="14"/>
  <c r="FG440" i="14"/>
  <c r="CU440" i="14"/>
  <c r="AI440" i="14"/>
  <c r="HR440" i="14"/>
  <c r="FF440" i="14"/>
  <c r="CT440" i="14"/>
  <c r="AH440" i="14"/>
  <c r="HI440" i="14"/>
  <c r="EW440" i="14"/>
  <c r="CK440" i="14"/>
  <c r="Y440" i="14"/>
  <c r="HH440" i="14"/>
  <c r="EV440" i="14"/>
  <c r="CJ440" i="14"/>
  <c r="X440" i="14"/>
  <c r="HG440" i="14"/>
  <c r="EU440" i="14"/>
  <c r="CI440" i="14"/>
  <c r="W440" i="14"/>
  <c r="HN440" i="14"/>
  <c r="FB440" i="14"/>
  <c r="CP440" i="14"/>
  <c r="AD440" i="14"/>
  <c r="HM440" i="14"/>
  <c r="FA440" i="14"/>
  <c r="CO440" i="14"/>
  <c r="AC440" i="14"/>
  <c r="HL440" i="14"/>
  <c r="EZ440" i="14"/>
  <c r="CN440" i="14"/>
  <c r="AB440" i="14"/>
  <c r="HK440" i="14"/>
  <c r="EY440" i="14"/>
  <c r="CM440" i="14"/>
  <c r="AA440" i="14"/>
  <c r="HJ440" i="14"/>
  <c r="EX440" i="14"/>
  <c r="CL440" i="14"/>
  <c r="Z440" i="14"/>
  <c r="F180" i="14"/>
  <c r="I180" i="14" s="1"/>
  <c r="K180" i="14" s="1"/>
  <c r="C183" i="14"/>
  <c r="D182" i="14"/>
  <c r="E181" i="14"/>
  <c r="H181" i="14" s="1"/>
  <c r="G181" i="14"/>
  <c r="AH96" i="2"/>
  <c r="AI96" i="2" s="1"/>
  <c r="AK96" i="2" s="1"/>
  <c r="AO96" i="2" s="1"/>
  <c r="M50" i="11" s="1"/>
  <c r="M97" i="2"/>
  <c r="O97" i="2" s="1"/>
  <c r="S97" i="2" s="1"/>
  <c r="L51" i="11" s="1"/>
  <c r="C99" i="2"/>
  <c r="H98" i="2"/>
  <c r="I98" i="2" s="1"/>
  <c r="D98" i="2"/>
  <c r="E98" i="2" s="1"/>
  <c r="F98" i="2"/>
  <c r="AC97" i="2"/>
  <c r="Z98" i="2"/>
  <c r="AA97" i="2"/>
  <c r="AB97" i="2" s="1"/>
  <c r="AE97" i="2"/>
  <c r="AF97" i="2" s="1"/>
  <c r="X109" i="2"/>
  <c r="F181" i="14" l="1"/>
  <c r="I181" i="14" s="1"/>
  <c r="K181" i="14" s="1"/>
  <c r="IO442" i="14" s="1"/>
  <c r="JB441" i="14"/>
  <c r="GP441" i="14"/>
  <c r="ED441" i="14"/>
  <c r="BR441" i="14"/>
  <c r="JA441" i="14"/>
  <c r="GO441" i="14"/>
  <c r="EC441" i="14"/>
  <c r="BQ441" i="14"/>
  <c r="IZ441" i="14"/>
  <c r="GN441" i="14"/>
  <c r="EB441" i="14"/>
  <c r="BP441" i="14"/>
  <c r="IY441" i="14"/>
  <c r="GM441" i="14"/>
  <c r="EA441" i="14"/>
  <c r="BO441" i="14"/>
  <c r="IX441" i="14"/>
  <c r="GL441" i="14"/>
  <c r="DZ441" i="14"/>
  <c r="BN441" i="14"/>
  <c r="IW441" i="14"/>
  <c r="GK441" i="14"/>
  <c r="DY441" i="14"/>
  <c r="BM441" i="14"/>
  <c r="IV441" i="14"/>
  <c r="GJ441" i="14"/>
  <c r="DX441" i="14"/>
  <c r="BL441" i="14"/>
  <c r="IU441" i="14"/>
  <c r="GI441" i="14"/>
  <c r="DW441" i="14"/>
  <c r="BK441" i="14"/>
  <c r="GU441" i="14"/>
  <c r="GS441" i="14"/>
  <c r="BT441" i="14"/>
  <c r="IT441" i="14"/>
  <c r="GH441" i="14"/>
  <c r="DV441" i="14"/>
  <c r="BJ441" i="14"/>
  <c r="IS441" i="14"/>
  <c r="GG441" i="14"/>
  <c r="DU441" i="14"/>
  <c r="BI441" i="14"/>
  <c r="IR441" i="14"/>
  <c r="GF441" i="14"/>
  <c r="DT441" i="14"/>
  <c r="BH441" i="14"/>
  <c r="IQ441" i="14"/>
  <c r="GE441" i="14"/>
  <c r="DS441" i="14"/>
  <c r="BG441" i="14"/>
  <c r="IP441" i="14"/>
  <c r="GD441" i="14"/>
  <c r="DR441" i="14"/>
  <c r="BF441" i="14"/>
  <c r="IO441" i="14"/>
  <c r="GC441" i="14"/>
  <c r="DQ441" i="14"/>
  <c r="BE441" i="14"/>
  <c r="IN441" i="14"/>
  <c r="GB441" i="14"/>
  <c r="DP441" i="14"/>
  <c r="BD441" i="14"/>
  <c r="IM441" i="14"/>
  <c r="GA441" i="14"/>
  <c r="DO441" i="14"/>
  <c r="BC441" i="14"/>
  <c r="J441" i="14"/>
  <c r="IL441" i="14"/>
  <c r="FZ441" i="14"/>
  <c r="DN441" i="14"/>
  <c r="BB441" i="14"/>
  <c r="IK441" i="14"/>
  <c r="FY441" i="14"/>
  <c r="DM441" i="14"/>
  <c r="BA441" i="14"/>
  <c r="IJ441" i="14"/>
  <c r="FX441" i="14"/>
  <c r="DL441" i="14"/>
  <c r="AZ441" i="14"/>
  <c r="II441" i="14"/>
  <c r="FW441" i="14"/>
  <c r="DK441" i="14"/>
  <c r="AY441" i="14"/>
  <c r="IH441" i="14"/>
  <c r="FV441" i="14"/>
  <c r="DJ441" i="14"/>
  <c r="AX441" i="14"/>
  <c r="IG441" i="14"/>
  <c r="FU441" i="14"/>
  <c r="DI441" i="14"/>
  <c r="AW441" i="14"/>
  <c r="IF441" i="14"/>
  <c r="FT441" i="14"/>
  <c r="DH441" i="14"/>
  <c r="AV441" i="14"/>
  <c r="IE441" i="14"/>
  <c r="FS441" i="14"/>
  <c r="DG441" i="14"/>
  <c r="AU441" i="14"/>
  <c r="EK441" i="14"/>
  <c r="EJ441" i="14"/>
  <c r="BW441" i="14"/>
  <c r="EH441" i="14"/>
  <c r="BU441" i="14"/>
  <c r="GQ441" i="14"/>
  <c r="ID441" i="14"/>
  <c r="FR441" i="14"/>
  <c r="DF441" i="14"/>
  <c r="AT441" i="14"/>
  <c r="IC441" i="14"/>
  <c r="FQ441" i="14"/>
  <c r="DE441" i="14"/>
  <c r="AS441" i="14"/>
  <c r="IB441" i="14"/>
  <c r="FP441" i="14"/>
  <c r="DD441" i="14"/>
  <c r="AR441" i="14"/>
  <c r="IA441" i="14"/>
  <c r="FO441" i="14"/>
  <c r="DC441" i="14"/>
  <c r="AQ441" i="14"/>
  <c r="HZ441" i="14"/>
  <c r="FN441" i="14"/>
  <c r="DB441" i="14"/>
  <c r="AP441" i="14"/>
  <c r="HY441" i="14"/>
  <c r="FM441" i="14"/>
  <c r="DA441" i="14"/>
  <c r="AO441" i="14"/>
  <c r="HX441" i="14"/>
  <c r="FL441" i="14"/>
  <c r="CZ441" i="14"/>
  <c r="AN441" i="14"/>
  <c r="HW441" i="14"/>
  <c r="FK441" i="14"/>
  <c r="CY441" i="14"/>
  <c r="AM441" i="14"/>
  <c r="HV441" i="14"/>
  <c r="FJ441" i="14"/>
  <c r="CX441" i="14"/>
  <c r="AL441" i="14"/>
  <c r="HU441" i="14"/>
  <c r="FI441" i="14"/>
  <c r="CW441" i="14"/>
  <c r="AK441" i="14"/>
  <c r="HT441" i="14"/>
  <c r="FH441" i="14"/>
  <c r="CV441" i="14"/>
  <c r="AJ441" i="14"/>
  <c r="HS441" i="14"/>
  <c r="FG441" i="14"/>
  <c r="CU441" i="14"/>
  <c r="AI441" i="14"/>
  <c r="HR441" i="14"/>
  <c r="FF441" i="14"/>
  <c r="CT441" i="14"/>
  <c r="AH441" i="14"/>
  <c r="HQ441" i="14"/>
  <c r="FE441" i="14"/>
  <c r="CS441" i="14"/>
  <c r="AG441" i="14"/>
  <c r="HP441" i="14"/>
  <c r="FD441" i="14"/>
  <c r="CR441" i="14"/>
  <c r="AF441" i="14"/>
  <c r="HO441" i="14"/>
  <c r="FC441" i="14"/>
  <c r="CQ441" i="14"/>
  <c r="AE441" i="14"/>
  <c r="EI441" i="14"/>
  <c r="EG441" i="14"/>
  <c r="H441" i="14"/>
  <c r="HN441" i="14"/>
  <c r="FB441" i="14"/>
  <c r="CP441" i="14"/>
  <c r="AD441" i="14"/>
  <c r="HM441" i="14"/>
  <c r="FA441" i="14"/>
  <c r="CO441" i="14"/>
  <c r="AC441" i="14"/>
  <c r="HL441" i="14"/>
  <c r="EZ441" i="14"/>
  <c r="CN441" i="14"/>
  <c r="AB441" i="14"/>
  <c r="HK441" i="14"/>
  <c r="EY441" i="14"/>
  <c r="CM441" i="14"/>
  <c r="AA441" i="14"/>
  <c r="HJ441" i="14"/>
  <c r="EX441" i="14"/>
  <c r="CL441" i="14"/>
  <c r="Z441" i="14"/>
  <c r="HI441" i="14"/>
  <c r="EW441" i="14"/>
  <c r="CK441" i="14"/>
  <c r="Y441" i="14"/>
  <c r="HH441" i="14"/>
  <c r="EV441" i="14"/>
  <c r="CJ441" i="14"/>
  <c r="X441" i="14"/>
  <c r="HG441" i="14"/>
  <c r="EU441" i="14"/>
  <c r="CI441" i="14"/>
  <c r="W441" i="14"/>
  <c r="GX441" i="14"/>
  <c r="EL441" i="14"/>
  <c r="BZ441" i="14"/>
  <c r="N441" i="14"/>
  <c r="GW441" i="14"/>
  <c r="BY441" i="14"/>
  <c r="GV441" i="14"/>
  <c r="BX441" i="14"/>
  <c r="K441" i="14"/>
  <c r="BV441" i="14"/>
  <c r="EF441" i="14"/>
  <c r="BS441" i="14"/>
  <c r="HF441" i="14"/>
  <c r="ET441" i="14"/>
  <c r="CH441" i="14"/>
  <c r="V441" i="14"/>
  <c r="HE441" i="14"/>
  <c r="ES441" i="14"/>
  <c r="CG441" i="14"/>
  <c r="U441" i="14"/>
  <c r="HD441" i="14"/>
  <c r="ER441" i="14"/>
  <c r="CF441" i="14"/>
  <c r="T441" i="14"/>
  <c r="HC441" i="14"/>
  <c r="EQ441" i="14"/>
  <c r="CE441" i="14"/>
  <c r="S441" i="14"/>
  <c r="HB441" i="14"/>
  <c r="EP441" i="14"/>
  <c r="CD441" i="14"/>
  <c r="R441" i="14"/>
  <c r="HA441" i="14"/>
  <c r="EO441" i="14"/>
  <c r="CC441" i="14"/>
  <c r="Q441" i="14"/>
  <c r="GZ441" i="14"/>
  <c r="EN441" i="14"/>
  <c r="CB441" i="14"/>
  <c r="P441" i="14"/>
  <c r="GY441" i="14"/>
  <c r="EM441" i="14"/>
  <c r="CA441" i="14"/>
  <c r="O441" i="14"/>
  <c r="I441" i="14"/>
  <c r="G441" i="14"/>
  <c r="M441" i="14"/>
  <c r="L441" i="14"/>
  <c r="GT441" i="14"/>
  <c r="GR441" i="14"/>
  <c r="EE441" i="14"/>
  <c r="E182" i="14"/>
  <c r="H182" i="14" s="1"/>
  <c r="F182" i="14"/>
  <c r="D183" i="14"/>
  <c r="C184" i="14"/>
  <c r="AH97" i="2"/>
  <c r="AI97" i="2" s="1"/>
  <c r="AK97" i="2" s="1"/>
  <c r="AO97" i="2" s="1"/>
  <c r="M51" i="11" s="1"/>
  <c r="K98" i="2"/>
  <c r="M98" i="2" s="1"/>
  <c r="O98" i="2" s="1"/>
  <c r="S98" i="2" s="1"/>
  <c r="L52" i="11" s="1"/>
  <c r="F99" i="2"/>
  <c r="D99" i="2"/>
  <c r="E99" i="2" s="1"/>
  <c r="C100" i="2"/>
  <c r="H99" i="2"/>
  <c r="I99" i="2" s="1"/>
  <c r="AC98" i="2"/>
  <c r="AA98" i="2"/>
  <c r="AB98" i="2" s="1"/>
  <c r="Z99" i="2"/>
  <c r="AE98" i="2"/>
  <c r="AF98" i="2" s="1"/>
  <c r="X110" i="2"/>
  <c r="G182" i="14" l="1"/>
  <c r="N442" i="14"/>
  <c r="AN442" i="14"/>
  <c r="II442" i="14"/>
  <c r="AD442" i="14"/>
  <c r="FL442" i="14"/>
  <c r="FX442" i="14"/>
  <c r="S442" i="14"/>
  <c r="GQ442" i="14"/>
  <c r="EL442" i="14"/>
  <c r="FO442" i="14"/>
  <c r="GU442" i="14"/>
  <c r="IB442" i="14"/>
  <c r="IC442" i="14"/>
  <c r="DV442" i="14"/>
  <c r="DX442" i="14"/>
  <c r="EB442" i="14"/>
  <c r="EQ442" i="14"/>
  <c r="FD442" i="14"/>
  <c r="EX442" i="14"/>
  <c r="IT442" i="14"/>
  <c r="FF442" i="14"/>
  <c r="AS442" i="14"/>
  <c r="T442" i="14"/>
  <c r="DL442" i="14"/>
  <c r="FP442" i="14"/>
  <c r="GG442" i="14"/>
  <c r="BT442" i="14"/>
  <c r="DW442" i="14"/>
  <c r="W442" i="14"/>
  <c r="GY442" i="14"/>
  <c r="DK442" i="14"/>
  <c r="FC442" i="14"/>
  <c r="EU442" i="14"/>
  <c r="AA442" i="14"/>
  <c r="M442" i="14"/>
  <c r="AF442" i="14"/>
  <c r="AH442" i="14"/>
  <c r="HH442" i="14"/>
  <c r="EE442" i="14"/>
  <c r="AP442" i="14"/>
  <c r="BW442" i="14"/>
  <c r="BX442" i="14"/>
  <c r="IN442" i="14"/>
  <c r="GF442" i="14"/>
  <c r="IU442" i="14"/>
  <c r="G442" i="14"/>
  <c r="EA442" i="14"/>
  <c r="GZ442" i="14"/>
  <c r="DI442" i="14"/>
  <c r="DQ442" i="14"/>
  <c r="DS442" i="14"/>
  <c r="FI442" i="14"/>
  <c r="GP442" i="14"/>
  <c r="FQ442" i="14"/>
  <c r="HQ442" i="14"/>
  <c r="CE442" i="14"/>
  <c r="FW442" i="14"/>
  <c r="BV442" i="14"/>
  <c r="GT442" i="14"/>
  <c r="CH442" i="14"/>
  <c r="HF442" i="14"/>
  <c r="CI442" i="14"/>
  <c r="AT442" i="14"/>
  <c r="AJ442" i="14"/>
  <c r="AL442" i="14"/>
  <c r="AB442" i="14"/>
  <c r="BI442" i="14"/>
  <c r="AW442" i="14"/>
  <c r="CP442" i="14"/>
  <c r="GR442" i="14"/>
  <c r="CF442" i="14"/>
  <c r="HD442" i="14"/>
  <c r="CR442" i="14"/>
  <c r="IL442" i="14"/>
  <c r="DD442" i="14"/>
  <c r="BD442" i="14"/>
  <c r="AU442" i="14"/>
  <c r="BG442" i="14"/>
  <c r="CY442" i="14"/>
  <c r="CW442" i="14"/>
  <c r="BE442" i="14"/>
  <c r="L442" i="14"/>
  <c r="CZ442" i="14"/>
  <c r="HC442" i="14"/>
  <c r="CQ442" i="14"/>
  <c r="IJ442" i="14"/>
  <c r="DN442" i="14"/>
  <c r="IV442" i="14"/>
  <c r="DO442" i="14"/>
  <c r="BZ442" i="14"/>
  <c r="DR442" i="14"/>
  <c r="DH442" i="14"/>
  <c r="DJ442" i="14"/>
  <c r="DE442" i="14"/>
  <c r="BU442" i="14"/>
  <c r="BJ442" i="14"/>
  <c r="FB442" i="14"/>
  <c r="AE442" i="14"/>
  <c r="FN442" i="14"/>
  <c r="AQ442" i="14"/>
  <c r="FZ442" i="14"/>
  <c r="BN442" i="14"/>
  <c r="HR442" i="14"/>
  <c r="HS442" i="14"/>
  <c r="HJ442" i="14"/>
  <c r="HV442" i="14"/>
  <c r="AK442" i="14"/>
  <c r="HU442" i="14"/>
  <c r="HY442" i="14"/>
  <c r="GH442" i="14"/>
  <c r="U442" i="14"/>
  <c r="DB442" i="14"/>
  <c r="GI442" i="14"/>
  <c r="V442" i="14"/>
  <c r="DC442" i="14"/>
  <c r="GJ442" i="14"/>
  <c r="O442" i="14"/>
  <c r="CT442" i="14"/>
  <c r="HG442" i="14"/>
  <c r="DP442" i="14"/>
  <c r="Z442" i="14"/>
  <c r="GN442" i="14"/>
  <c r="CX442" i="14"/>
  <c r="K442" i="14"/>
  <c r="FV442" i="14"/>
  <c r="CO442" i="14"/>
  <c r="HM442" i="14"/>
  <c r="DA442" i="14"/>
  <c r="AY442" i="14"/>
  <c r="EF442" i="14"/>
  <c r="HN442" i="14"/>
  <c r="AZ442" i="14"/>
  <c r="EH442" i="14"/>
  <c r="HO442" i="14"/>
  <c r="BB442" i="14"/>
  <c r="EI442" i="14"/>
  <c r="HP442" i="14"/>
  <c r="AR442" i="14"/>
  <c r="DZ442" i="14"/>
  <c r="IX442" i="14"/>
  <c r="FG442" i="14"/>
  <c r="BP442" i="14"/>
  <c r="IE442" i="14"/>
  <c r="EN442" i="14"/>
  <c r="AX442" i="14"/>
  <c r="HL442" i="14"/>
  <c r="DU442" i="14"/>
  <c r="IS442" i="14"/>
  <c r="EG442" i="14"/>
  <c r="HX442" i="14"/>
  <c r="BK442" i="14"/>
  <c r="ER442" i="14"/>
  <c r="HZ442" i="14"/>
  <c r="BL442" i="14"/>
  <c r="ET442" i="14"/>
  <c r="IA442" i="14"/>
  <c r="BC442" i="14"/>
  <c r="EJ442" i="14"/>
  <c r="AI442" i="14"/>
  <c r="GX442" i="14"/>
  <c r="DG442" i="14"/>
  <c r="R442" i="14"/>
  <c r="GE442" i="14"/>
  <c r="CN442" i="14"/>
  <c r="AC442" i="14"/>
  <c r="FA442" i="14"/>
  <c r="AO442" i="14"/>
  <c r="GS442" i="14"/>
  <c r="GA442" i="14"/>
  <c r="H442" i="14"/>
  <c r="CJ442" i="14"/>
  <c r="FR442" i="14"/>
  <c r="IY442" i="14"/>
  <c r="CA442" i="14"/>
  <c r="FH442" i="14"/>
  <c r="IP442" i="14"/>
  <c r="BR442" i="14"/>
  <c r="EY442" i="14"/>
  <c r="IF442" i="14"/>
  <c r="BH442" i="14"/>
  <c r="EP442" i="14"/>
  <c r="HW442" i="14"/>
  <c r="BQ442" i="14"/>
  <c r="EC442" i="14"/>
  <c r="GO442" i="14"/>
  <c r="JA442" i="14"/>
  <c r="CC442" i="14"/>
  <c r="FE442" i="14"/>
  <c r="GL442" i="14"/>
  <c r="P442" i="14"/>
  <c r="CU442" i="14"/>
  <c r="GB442" i="14"/>
  <c r="I442" i="14"/>
  <c r="CL442" i="14"/>
  <c r="FS442" i="14"/>
  <c r="IZ442" i="14"/>
  <c r="CB442" i="14"/>
  <c r="FJ442" i="14"/>
  <c r="IQ442" i="14"/>
  <c r="BS442" i="14"/>
  <c r="EZ442" i="14"/>
  <c r="IH442" i="14"/>
  <c r="BY442" i="14"/>
  <c r="EK442" i="14"/>
  <c r="GW442" i="14"/>
  <c r="Y442" i="14"/>
  <c r="CK442" i="14"/>
  <c r="FM442" i="14"/>
  <c r="GV442" i="14"/>
  <c r="X442" i="14"/>
  <c r="DF442" i="14"/>
  <c r="GM442" i="14"/>
  <c r="Q442" i="14"/>
  <c r="CV442" i="14"/>
  <c r="GD442" i="14"/>
  <c r="J442" i="14"/>
  <c r="CM442" i="14"/>
  <c r="FT442" i="14"/>
  <c r="JB442" i="14"/>
  <c r="CD442" i="14"/>
  <c r="FK442" i="14"/>
  <c r="IR442" i="14"/>
  <c r="CG442" i="14"/>
  <c r="ES442" i="14"/>
  <c r="HE442" i="14"/>
  <c r="AG442" i="14"/>
  <c r="CS442" i="14"/>
  <c r="GK442" i="14"/>
  <c r="IM442" i="14"/>
  <c r="BO442" i="14"/>
  <c r="EV442" i="14"/>
  <c r="ID442" i="14"/>
  <c r="BF442" i="14"/>
  <c r="EM442" i="14"/>
  <c r="HT442" i="14"/>
  <c r="AV442" i="14"/>
  <c r="ED442" i="14"/>
  <c r="HK442" i="14"/>
  <c r="AM442" i="14"/>
  <c r="DT442" i="14"/>
  <c r="HB442" i="14"/>
  <c r="BA442" i="14"/>
  <c r="DM442" i="14"/>
  <c r="FY442" i="14"/>
  <c r="IK442" i="14"/>
  <c r="BM442" i="14"/>
  <c r="DY442" i="14"/>
  <c r="IW442" i="14"/>
  <c r="EO442" i="14"/>
  <c r="HA442" i="14"/>
  <c r="EW442" i="14"/>
  <c r="HI442" i="14"/>
  <c r="FU442" i="14"/>
  <c r="IG442" i="14"/>
  <c r="GC442" i="14"/>
  <c r="I182" i="14"/>
  <c r="K182" i="14" s="1"/>
  <c r="IL443" i="14" s="1"/>
  <c r="C185" i="14"/>
  <c r="D184" i="14"/>
  <c r="E183" i="14"/>
  <c r="H183" i="14" s="1"/>
  <c r="G183" i="14"/>
  <c r="AH98" i="2"/>
  <c r="AI98" i="2" s="1"/>
  <c r="AK98" i="2" s="1"/>
  <c r="AO98" i="2" s="1"/>
  <c r="M52" i="11" s="1"/>
  <c r="K99" i="2"/>
  <c r="M99" i="2" s="1"/>
  <c r="O99" i="2" s="1"/>
  <c r="S99" i="2" s="1"/>
  <c r="L53" i="11" s="1"/>
  <c r="F100" i="2"/>
  <c r="D100" i="2"/>
  <c r="E100" i="2" s="1"/>
  <c r="C101" i="2"/>
  <c r="H100" i="2"/>
  <c r="I100" i="2" s="1"/>
  <c r="AC99" i="2"/>
  <c r="AA99" i="2"/>
  <c r="AB99" i="2" s="1"/>
  <c r="Z100" i="2"/>
  <c r="AE99" i="2"/>
  <c r="AF99" i="2" s="1"/>
  <c r="X111" i="2"/>
  <c r="HC443" i="14" l="1"/>
  <c r="AH443" i="14"/>
  <c r="DW443" i="14"/>
  <c r="FF443" i="14"/>
  <c r="AQ443" i="14"/>
  <c r="AL443" i="14"/>
  <c r="HE443" i="14"/>
  <c r="GH443" i="14"/>
  <c r="AV443" i="14"/>
  <c r="DY443" i="14"/>
  <c r="HK443" i="14"/>
  <c r="AS443" i="14"/>
  <c r="DT443" i="14"/>
  <c r="HH443" i="14"/>
  <c r="AN443" i="14"/>
  <c r="EB443" i="14"/>
  <c r="BG443" i="14"/>
  <c r="HU443" i="14"/>
  <c r="EE443" i="14"/>
  <c r="AY443" i="14"/>
  <c r="HM443" i="14"/>
  <c r="EG443" i="14"/>
  <c r="BA443" i="14"/>
  <c r="HP443" i="14"/>
  <c r="EJ443" i="14"/>
  <c r="BD443" i="14"/>
  <c r="HS443" i="14"/>
  <c r="EM443" i="14"/>
  <c r="AP443" i="14"/>
  <c r="FN443" i="14"/>
  <c r="AT443" i="14"/>
  <c r="HN443" i="14"/>
  <c r="CB443" i="14"/>
  <c r="IQ443" i="14"/>
  <c r="EZ443" i="14"/>
  <c r="BT443" i="14"/>
  <c r="II443" i="14"/>
  <c r="FC443" i="14"/>
  <c r="BW443" i="14"/>
  <c r="IK443" i="14"/>
  <c r="FE443" i="14"/>
  <c r="BY443" i="14"/>
  <c r="IN443" i="14"/>
  <c r="FH443" i="14"/>
  <c r="BF443" i="14"/>
  <c r="GD443" i="14"/>
  <c r="BJ443" i="14"/>
  <c r="HV443" i="14"/>
  <c r="DS443" i="14"/>
  <c r="AB443" i="14"/>
  <c r="GQ443" i="14"/>
  <c r="DK443" i="14"/>
  <c r="AE443" i="14"/>
  <c r="GS443" i="14"/>
  <c r="DM443" i="14"/>
  <c r="AG443" i="14"/>
  <c r="GV443" i="14"/>
  <c r="DP443" i="14"/>
  <c r="AJ443" i="14"/>
  <c r="GY443" i="14"/>
  <c r="CL443" i="14"/>
  <c r="HJ443" i="14"/>
  <c r="CP443" i="14"/>
  <c r="IT443" i="14"/>
  <c r="EC443" i="14"/>
  <c r="AM443" i="14"/>
  <c r="HA443" i="14"/>
  <c r="DU443" i="14"/>
  <c r="AO443" i="14"/>
  <c r="HD443" i="14"/>
  <c r="DX443" i="14"/>
  <c r="AR443" i="14"/>
  <c r="HG443" i="14"/>
  <c r="EA443" i="14"/>
  <c r="AU443" i="14"/>
  <c r="HI443" i="14"/>
  <c r="CT443" i="14"/>
  <c r="HR443" i="14"/>
  <c r="CX443" i="14"/>
  <c r="EN443" i="14"/>
  <c r="AW443" i="14"/>
  <c r="HL443" i="14"/>
  <c r="EF443" i="14"/>
  <c r="AZ443" i="14"/>
  <c r="HO443" i="14"/>
  <c r="EI443" i="14"/>
  <c r="BC443" i="14"/>
  <c r="HQ443" i="14"/>
  <c r="EK443" i="14"/>
  <c r="BE443" i="14"/>
  <c r="HT443" i="14"/>
  <c r="DB443" i="14"/>
  <c r="HZ443" i="14"/>
  <c r="DV443" i="14"/>
  <c r="FI443" i="14"/>
  <c r="BS443" i="14"/>
  <c r="IG443" i="14"/>
  <c r="FA443" i="14"/>
  <c r="BU443" i="14"/>
  <c r="IJ443" i="14"/>
  <c r="FD443" i="14"/>
  <c r="BX443" i="14"/>
  <c r="IM443" i="14"/>
  <c r="FG443" i="14"/>
  <c r="CA443" i="14"/>
  <c r="IO443" i="14"/>
  <c r="DR443" i="14"/>
  <c r="IP443" i="14"/>
  <c r="FB443" i="14"/>
  <c r="AK443" i="14"/>
  <c r="GZ443" i="14"/>
  <c r="DI443" i="14"/>
  <c r="AC443" i="14"/>
  <c r="GR443" i="14"/>
  <c r="DL443" i="14"/>
  <c r="AF443" i="14"/>
  <c r="GU443" i="14"/>
  <c r="DO443" i="14"/>
  <c r="AI443" i="14"/>
  <c r="GW443" i="14"/>
  <c r="DQ443" i="14"/>
  <c r="Z443" i="14"/>
  <c r="EX443" i="14"/>
  <c r="AD443" i="14"/>
  <c r="FJ443" i="14"/>
  <c r="CM443" i="14"/>
  <c r="FT443" i="14"/>
  <c r="JA443" i="14"/>
  <c r="CC443" i="14"/>
  <c r="FK443" i="14"/>
  <c r="IR443" i="14"/>
  <c r="CE443" i="14"/>
  <c r="FL443" i="14"/>
  <c r="IS443" i="14"/>
  <c r="CF443" i="14"/>
  <c r="FM443" i="14"/>
  <c r="IU443" i="14"/>
  <c r="CG443" i="14"/>
  <c r="FO443" i="14"/>
  <c r="IV443" i="14"/>
  <c r="CI443" i="14"/>
  <c r="FP443" i="14"/>
  <c r="IW443" i="14"/>
  <c r="CJ443" i="14"/>
  <c r="FQ443" i="14"/>
  <c r="IY443" i="14"/>
  <c r="CK443" i="14"/>
  <c r="FS443" i="14"/>
  <c r="IZ443" i="14"/>
  <c r="BN443" i="14"/>
  <c r="DZ443" i="14"/>
  <c r="GL443" i="14"/>
  <c r="IX443" i="14"/>
  <c r="BR443" i="14"/>
  <c r="ED443" i="14"/>
  <c r="GP443" i="14"/>
  <c r="JB443" i="14"/>
  <c r="P443" i="14"/>
  <c r="CW443" i="14"/>
  <c r="GE443" i="14"/>
  <c r="G443" i="14"/>
  <c r="CN443" i="14"/>
  <c r="FU443" i="14"/>
  <c r="H443" i="14"/>
  <c r="CO443" i="14"/>
  <c r="FW443" i="14"/>
  <c r="I443" i="14"/>
  <c r="CQ443" i="14"/>
  <c r="FX443" i="14"/>
  <c r="K443" i="14"/>
  <c r="CR443" i="14"/>
  <c r="FY443" i="14"/>
  <c r="L443" i="14"/>
  <c r="CS443" i="14"/>
  <c r="GA443" i="14"/>
  <c r="M443" i="14"/>
  <c r="CU443" i="14"/>
  <c r="GB443" i="14"/>
  <c r="O443" i="14"/>
  <c r="CV443" i="14"/>
  <c r="GC443" i="14"/>
  <c r="J443" i="14"/>
  <c r="BV443" i="14"/>
  <c r="EH443" i="14"/>
  <c r="GT443" i="14"/>
  <c r="N443" i="14"/>
  <c r="BZ443" i="14"/>
  <c r="EL443" i="14"/>
  <c r="GX443" i="14"/>
  <c r="F183" i="14"/>
  <c r="I183" i="14" s="1"/>
  <c r="K183" i="14" s="1"/>
  <c r="AA443" i="14"/>
  <c r="DH443" i="14"/>
  <c r="GO443" i="14"/>
  <c r="Q443" i="14"/>
  <c r="CY443" i="14"/>
  <c r="GF443" i="14"/>
  <c r="S443" i="14"/>
  <c r="CZ443" i="14"/>
  <c r="GG443" i="14"/>
  <c r="T443" i="14"/>
  <c r="DA443" i="14"/>
  <c r="GI443" i="14"/>
  <c r="U443" i="14"/>
  <c r="DC443" i="14"/>
  <c r="GJ443" i="14"/>
  <c r="W443" i="14"/>
  <c r="DD443" i="14"/>
  <c r="GK443" i="14"/>
  <c r="X443" i="14"/>
  <c r="DE443" i="14"/>
  <c r="GM443" i="14"/>
  <c r="Y443" i="14"/>
  <c r="DG443" i="14"/>
  <c r="GN443" i="14"/>
  <c r="R443" i="14"/>
  <c r="CD443" i="14"/>
  <c r="EP443" i="14"/>
  <c r="HB443" i="14"/>
  <c r="V443" i="14"/>
  <c r="CH443" i="14"/>
  <c r="ET443" i="14"/>
  <c r="HF443" i="14"/>
  <c r="DF443" i="14"/>
  <c r="FR443" i="14"/>
  <c r="ID443" i="14"/>
  <c r="BQ443" i="14"/>
  <c r="EY443" i="14"/>
  <c r="IF443" i="14"/>
  <c r="BH443" i="14"/>
  <c r="EO443" i="14"/>
  <c r="HW443" i="14"/>
  <c r="BI443" i="14"/>
  <c r="EQ443" i="14"/>
  <c r="HX443" i="14"/>
  <c r="BK443" i="14"/>
  <c r="ER443" i="14"/>
  <c r="HY443" i="14"/>
  <c r="BL443" i="14"/>
  <c r="ES443" i="14"/>
  <c r="IA443" i="14"/>
  <c r="BM443" i="14"/>
  <c r="EU443" i="14"/>
  <c r="IB443" i="14"/>
  <c r="BO443" i="14"/>
  <c r="EV443" i="14"/>
  <c r="IC443" i="14"/>
  <c r="BP443" i="14"/>
  <c r="EW443" i="14"/>
  <c r="IE443" i="14"/>
  <c r="AX443" i="14"/>
  <c r="DJ443" i="14"/>
  <c r="FV443" i="14"/>
  <c r="IH443" i="14"/>
  <c r="BB443" i="14"/>
  <c r="DN443" i="14"/>
  <c r="FZ443" i="14"/>
  <c r="E184" i="14"/>
  <c r="G184" i="14" s="1"/>
  <c r="D185" i="14"/>
  <c r="C186" i="14"/>
  <c r="AH99" i="2"/>
  <c r="AI99" i="2" s="1"/>
  <c r="AK99" i="2" s="1"/>
  <c r="AO99" i="2" s="1"/>
  <c r="M53" i="11" s="1"/>
  <c r="K100" i="2"/>
  <c r="M100" i="2" s="1"/>
  <c r="O100" i="2" s="1"/>
  <c r="S100" i="2" s="1"/>
  <c r="L54" i="11" s="1"/>
  <c r="C102" i="2"/>
  <c r="D101" i="2"/>
  <c r="E101" i="2" s="1"/>
  <c r="H101" i="2"/>
  <c r="I101" i="2" s="1"/>
  <c r="F101" i="2"/>
  <c r="AC100" i="2"/>
  <c r="AA100" i="2"/>
  <c r="AB100" i="2" s="1"/>
  <c r="Z101" i="2"/>
  <c r="AE100" i="2"/>
  <c r="AF100" i="2" s="1"/>
  <c r="X112" i="2"/>
  <c r="F184" i="14" l="1"/>
  <c r="H184" i="14"/>
  <c r="HS444" i="14"/>
  <c r="FG444" i="14"/>
  <c r="CU444" i="14"/>
  <c r="AI444" i="14"/>
  <c r="HO444" i="14"/>
  <c r="FC444" i="14"/>
  <c r="CQ444" i="14"/>
  <c r="AE444" i="14"/>
  <c r="HF444" i="14"/>
  <c r="DY444" i="14"/>
  <c r="AR444" i="14"/>
  <c r="HE444" i="14"/>
  <c r="DX444" i="14"/>
  <c r="AP444" i="14"/>
  <c r="HD444" i="14"/>
  <c r="DV444" i="14"/>
  <c r="AO444" i="14"/>
  <c r="HB444" i="14"/>
  <c r="DU444" i="14"/>
  <c r="AN444" i="14"/>
  <c r="HL444" i="14"/>
  <c r="ED444" i="14"/>
  <c r="AW444" i="14"/>
  <c r="HJ444" i="14"/>
  <c r="EC444" i="14"/>
  <c r="AV444" i="14"/>
  <c r="HI444" i="14"/>
  <c r="EB444" i="14"/>
  <c r="AT444" i="14"/>
  <c r="HH444" i="14"/>
  <c r="DZ444" i="14"/>
  <c r="AS444" i="14"/>
  <c r="HK444" i="14"/>
  <c r="EY444" i="14"/>
  <c r="CM444" i="14"/>
  <c r="AA444" i="14"/>
  <c r="HG444" i="14"/>
  <c r="EU444" i="14"/>
  <c r="CI444" i="14"/>
  <c r="W444" i="14"/>
  <c r="GV444" i="14"/>
  <c r="DN444" i="14"/>
  <c r="AG444" i="14"/>
  <c r="GT444" i="14"/>
  <c r="DM444" i="14"/>
  <c r="AF444" i="14"/>
  <c r="GS444" i="14"/>
  <c r="DL444" i="14"/>
  <c r="AD444" i="14"/>
  <c r="GR444" i="14"/>
  <c r="DJ444" i="14"/>
  <c r="AC444" i="14"/>
  <c r="HA444" i="14"/>
  <c r="DT444" i="14"/>
  <c r="AL444" i="14"/>
  <c r="GZ444" i="14"/>
  <c r="DR444" i="14"/>
  <c r="AK444" i="14"/>
  <c r="GX444" i="14"/>
  <c r="DQ444" i="14"/>
  <c r="AJ444" i="14"/>
  <c r="GW444" i="14"/>
  <c r="DP444" i="14"/>
  <c r="AH444" i="14"/>
  <c r="HC444" i="14"/>
  <c r="EQ444" i="14"/>
  <c r="CE444" i="14"/>
  <c r="S444" i="14"/>
  <c r="GY444" i="14"/>
  <c r="EM444" i="14"/>
  <c r="CA444" i="14"/>
  <c r="O444" i="14"/>
  <c r="GK444" i="14"/>
  <c r="DD444" i="14"/>
  <c r="V444" i="14"/>
  <c r="GJ444" i="14"/>
  <c r="DB444" i="14"/>
  <c r="U444" i="14"/>
  <c r="GH444" i="14"/>
  <c r="DA444" i="14"/>
  <c r="T444" i="14"/>
  <c r="GG444" i="14"/>
  <c r="CZ444" i="14"/>
  <c r="R444" i="14"/>
  <c r="GP444" i="14"/>
  <c r="DI444" i="14"/>
  <c r="AB444" i="14"/>
  <c r="GO444" i="14"/>
  <c r="DH444" i="14"/>
  <c r="Z444" i="14"/>
  <c r="GN444" i="14"/>
  <c r="DF444" i="14"/>
  <c r="Y444" i="14"/>
  <c r="GL444" i="14"/>
  <c r="DE444" i="14"/>
  <c r="X444" i="14"/>
  <c r="GU444" i="14"/>
  <c r="EI444" i="14"/>
  <c r="BW444" i="14"/>
  <c r="K444" i="14"/>
  <c r="GQ444" i="14"/>
  <c r="EE444" i="14"/>
  <c r="BS444" i="14"/>
  <c r="G444" i="14"/>
  <c r="FZ444" i="14"/>
  <c r="CS444" i="14"/>
  <c r="L444" i="14"/>
  <c r="FY444" i="14"/>
  <c r="CR444" i="14"/>
  <c r="J444" i="14"/>
  <c r="FX444" i="14"/>
  <c r="CP444" i="14"/>
  <c r="I444" i="14"/>
  <c r="FV444" i="14"/>
  <c r="CO444" i="14"/>
  <c r="H444" i="14"/>
  <c r="GF444" i="14"/>
  <c r="CX444" i="14"/>
  <c r="Q444" i="14"/>
  <c r="GD444" i="14"/>
  <c r="CW444" i="14"/>
  <c r="P444" i="14"/>
  <c r="GC444" i="14"/>
  <c r="CV444" i="14"/>
  <c r="N444" i="14"/>
  <c r="GB444" i="14"/>
  <c r="CT444" i="14"/>
  <c r="M444" i="14"/>
  <c r="IY444" i="14"/>
  <c r="GM444" i="14"/>
  <c r="EA444" i="14"/>
  <c r="BO444" i="14"/>
  <c r="IU444" i="14"/>
  <c r="GI444" i="14"/>
  <c r="DW444" i="14"/>
  <c r="BK444" i="14"/>
  <c r="IW444" i="14"/>
  <c r="FP444" i="14"/>
  <c r="CH444" i="14"/>
  <c r="IV444" i="14"/>
  <c r="FN444" i="14"/>
  <c r="CG444" i="14"/>
  <c r="IT444" i="14"/>
  <c r="FM444" i="14"/>
  <c r="CF444" i="14"/>
  <c r="IS444" i="14"/>
  <c r="FL444" i="14"/>
  <c r="CD444" i="14"/>
  <c r="JB444" i="14"/>
  <c r="FU444" i="14"/>
  <c r="CN444" i="14"/>
  <c r="JA444" i="14"/>
  <c r="FT444" i="14"/>
  <c r="CL444" i="14"/>
  <c r="IZ444" i="14"/>
  <c r="FR444" i="14"/>
  <c r="CK444" i="14"/>
  <c r="IX444" i="14"/>
  <c r="FQ444" i="14"/>
  <c r="CJ444" i="14"/>
  <c r="IQ444" i="14"/>
  <c r="GE444" i="14"/>
  <c r="DS444" i="14"/>
  <c r="BG444" i="14"/>
  <c r="IM444" i="14"/>
  <c r="GA444" i="14"/>
  <c r="DO444" i="14"/>
  <c r="BC444" i="14"/>
  <c r="IL444" i="14"/>
  <c r="FE444" i="14"/>
  <c r="BX444" i="14"/>
  <c r="IK444" i="14"/>
  <c r="FD444" i="14"/>
  <c r="BV444" i="14"/>
  <c r="IJ444" i="14"/>
  <c r="FB444" i="14"/>
  <c r="BU444" i="14"/>
  <c r="IH444" i="14"/>
  <c r="FA444" i="14"/>
  <c r="BT444" i="14"/>
  <c r="IR444" i="14"/>
  <c r="FJ444" i="14"/>
  <c r="CC444" i="14"/>
  <c r="IP444" i="14"/>
  <c r="FI444" i="14"/>
  <c r="CB444" i="14"/>
  <c r="IO444" i="14"/>
  <c r="FH444" i="14"/>
  <c r="BZ444" i="14"/>
  <c r="IN444" i="14"/>
  <c r="FF444" i="14"/>
  <c r="BY444" i="14"/>
  <c r="II444" i="14"/>
  <c r="FW444" i="14"/>
  <c r="DK444" i="14"/>
  <c r="AY444" i="14"/>
  <c r="IE444" i="14"/>
  <c r="FS444" i="14"/>
  <c r="DG444" i="14"/>
  <c r="AU444" i="14"/>
  <c r="IB444" i="14"/>
  <c r="ET444" i="14"/>
  <c r="BM444" i="14"/>
  <c r="HZ444" i="14"/>
  <c r="ES444" i="14"/>
  <c r="BL444" i="14"/>
  <c r="HY444" i="14"/>
  <c r="ER444" i="14"/>
  <c r="BJ444" i="14"/>
  <c r="HX444" i="14"/>
  <c r="EP444" i="14"/>
  <c r="BI444" i="14"/>
  <c r="IG444" i="14"/>
  <c r="EZ444" i="14"/>
  <c r="BR444" i="14"/>
  <c r="IF444" i="14"/>
  <c r="EX444" i="14"/>
  <c r="BQ444" i="14"/>
  <c r="ID444" i="14"/>
  <c r="EW444" i="14"/>
  <c r="BP444" i="14"/>
  <c r="IC444" i="14"/>
  <c r="EV444" i="14"/>
  <c r="BN444" i="14"/>
  <c r="IA444" i="14"/>
  <c r="FO444" i="14"/>
  <c r="DC444" i="14"/>
  <c r="AQ444" i="14"/>
  <c r="HW444" i="14"/>
  <c r="FK444" i="14"/>
  <c r="CY444" i="14"/>
  <c r="AM444" i="14"/>
  <c r="HQ444" i="14"/>
  <c r="EJ444" i="14"/>
  <c r="BB444" i="14"/>
  <c r="HP444" i="14"/>
  <c r="EH444" i="14"/>
  <c r="BA444" i="14"/>
  <c r="HN444" i="14"/>
  <c r="EG444" i="14"/>
  <c r="AZ444" i="14"/>
  <c r="HM444" i="14"/>
  <c r="EF444" i="14"/>
  <c r="AX444" i="14"/>
  <c r="HV444" i="14"/>
  <c r="EO444" i="14"/>
  <c r="BH444" i="14"/>
  <c r="HU444" i="14"/>
  <c r="EN444" i="14"/>
  <c r="BF444" i="14"/>
  <c r="HT444" i="14"/>
  <c r="EL444" i="14"/>
  <c r="BE444" i="14"/>
  <c r="HR444" i="14"/>
  <c r="EK444" i="14"/>
  <c r="BD444" i="14"/>
  <c r="C187" i="14"/>
  <c r="D186" i="14"/>
  <c r="E185" i="14"/>
  <c r="H185" i="14" s="1"/>
  <c r="AH100" i="2"/>
  <c r="AI100" i="2" s="1"/>
  <c r="AK100" i="2" s="1"/>
  <c r="AO100" i="2" s="1"/>
  <c r="M54" i="11" s="1"/>
  <c r="K101" i="2"/>
  <c r="M101" i="2" s="1"/>
  <c r="O101" i="2" s="1"/>
  <c r="S101" i="2" s="1"/>
  <c r="L55" i="11" s="1"/>
  <c r="D102" i="2"/>
  <c r="E102" i="2" s="1"/>
  <c r="C103" i="2"/>
  <c r="F102" i="2"/>
  <c r="H102" i="2"/>
  <c r="I102" i="2" s="1"/>
  <c r="AC101" i="2"/>
  <c r="AA101" i="2"/>
  <c r="AB101" i="2" s="1"/>
  <c r="AE101" i="2"/>
  <c r="AF101" i="2" s="1"/>
  <c r="Z102" i="2"/>
  <c r="X113" i="2"/>
  <c r="I184" i="14" l="1"/>
  <c r="K184" i="14" s="1"/>
  <c r="HZ445" i="14" s="1"/>
  <c r="G185" i="14"/>
  <c r="F185" i="14"/>
  <c r="E186" i="14"/>
  <c r="G186" i="14" s="1"/>
  <c r="D187" i="14"/>
  <c r="C188" i="14"/>
  <c r="K102" i="2"/>
  <c r="M102" i="2" s="1"/>
  <c r="O102" i="2" s="1"/>
  <c r="S102" i="2" s="1"/>
  <c r="L56" i="11" s="1"/>
  <c r="AH101" i="2"/>
  <c r="AI101" i="2" s="1"/>
  <c r="AK101" i="2" s="1"/>
  <c r="AO101" i="2" s="1"/>
  <c r="M55" i="11" s="1"/>
  <c r="D103" i="2"/>
  <c r="E103" i="2" s="1"/>
  <c r="H103" i="2"/>
  <c r="I103" i="2" s="1"/>
  <c r="C104" i="2"/>
  <c r="F103" i="2"/>
  <c r="AC102" i="2"/>
  <c r="Z103" i="2"/>
  <c r="AA102" i="2"/>
  <c r="AB102" i="2" s="1"/>
  <c r="AE102" i="2"/>
  <c r="AF102" i="2" s="1"/>
  <c r="X114" i="2"/>
  <c r="I185" i="14" l="1"/>
  <c r="K185" i="14" s="1"/>
  <c r="AK446" i="14" s="1"/>
  <c r="CB445" i="14"/>
  <c r="GC445" i="14"/>
  <c r="JA445" i="14"/>
  <c r="FJ445" i="14"/>
  <c r="BG445" i="14"/>
  <c r="IZ445" i="14"/>
  <c r="BW445" i="14"/>
  <c r="HH445" i="14"/>
  <c r="DW445" i="14"/>
  <c r="AX445" i="14"/>
  <c r="BU445" i="14"/>
  <c r="EC445" i="14"/>
  <c r="ER445" i="14"/>
  <c r="CV445" i="14"/>
  <c r="GE445" i="14"/>
  <c r="EY445" i="14"/>
  <c r="FA445" i="14"/>
  <c r="FT445" i="14"/>
  <c r="R445" i="14"/>
  <c r="AO445" i="14"/>
  <c r="P445" i="14"/>
  <c r="HM445" i="14"/>
  <c r="GB445" i="14"/>
  <c r="HP445" i="14"/>
  <c r="BI445" i="14"/>
  <c r="HW445" i="14"/>
  <c r="J445" i="14"/>
  <c r="DH445" i="14"/>
  <c r="DA445" i="14"/>
  <c r="IJ445" i="14"/>
  <c r="BS445" i="14"/>
  <c r="EO445" i="14"/>
  <c r="CS445" i="14"/>
  <c r="FK445" i="14"/>
  <c r="Q445" i="14"/>
  <c r="FF445" i="14"/>
  <c r="DP445" i="14"/>
  <c r="IY445" i="14"/>
  <c r="DY445" i="14"/>
  <c r="FD445" i="14"/>
  <c r="AR445" i="14"/>
  <c r="HE445" i="14"/>
  <c r="HN445" i="14"/>
  <c r="CU445" i="14"/>
  <c r="IX445" i="14"/>
  <c r="HL445" i="14"/>
  <c r="DK445" i="14"/>
  <c r="AI445" i="14"/>
  <c r="IV445" i="14"/>
  <c r="BJ445" i="14"/>
  <c r="EG445" i="14"/>
  <c r="IL445" i="14"/>
  <c r="FQ445" i="14"/>
  <c r="ES445" i="14"/>
  <c r="DT445" i="14"/>
  <c r="GX445" i="14"/>
  <c r="EL445" i="14"/>
  <c r="GJ445" i="14"/>
  <c r="IC445" i="14"/>
  <c r="CI445" i="14"/>
  <c r="EP445" i="14"/>
  <c r="AG445" i="14"/>
  <c r="GS445" i="14"/>
  <c r="DG445" i="14"/>
  <c r="EW445" i="14"/>
  <c r="FZ445" i="14"/>
  <c r="BX445" i="14"/>
  <c r="FL445" i="14"/>
  <c r="HX445" i="14"/>
  <c r="CN445" i="14"/>
  <c r="FN445" i="14"/>
  <c r="AP445" i="14"/>
  <c r="GN445" i="14"/>
  <c r="IB445" i="14"/>
  <c r="AJ445" i="14"/>
  <c r="AZ445" i="14"/>
  <c r="BP445" i="14"/>
  <c r="DD445" i="14"/>
  <c r="FG445" i="14"/>
  <c r="HC445" i="14"/>
  <c r="EH445" i="14"/>
  <c r="Y445" i="14"/>
  <c r="AH445" i="14"/>
  <c r="BT445" i="14"/>
  <c r="IH445" i="14"/>
  <c r="GW445" i="14"/>
  <c r="HO445" i="14"/>
  <c r="FM445" i="14"/>
  <c r="IK445" i="14"/>
  <c r="AE445" i="14"/>
  <c r="BD445" i="14"/>
  <c r="GM445" i="14"/>
  <c r="AL445" i="14"/>
  <c r="CR445" i="14"/>
  <c r="IA445" i="14"/>
  <c r="CM445" i="14"/>
  <c r="FB445" i="14"/>
  <c r="DO445" i="14"/>
  <c r="GL445" i="14"/>
  <c r="GD445" i="14"/>
  <c r="CE445" i="14"/>
  <c r="EU445" i="14"/>
  <c r="DX445" i="14"/>
  <c r="DN445" i="14"/>
  <c r="AS445" i="14"/>
  <c r="IR445" i="14"/>
  <c r="AA445" i="14"/>
  <c r="BB445" i="14"/>
  <c r="T445" i="14"/>
  <c r="HD445" i="14"/>
  <c r="IU445" i="14"/>
  <c r="BL445" i="14"/>
  <c r="AM445" i="14"/>
  <c r="AV445" i="14"/>
  <c r="U445" i="14"/>
  <c r="DE445" i="14"/>
  <c r="V445" i="14"/>
  <c r="EE445" i="14"/>
  <c r="BY445" i="14"/>
  <c r="CX445" i="14"/>
  <c r="BN445" i="14"/>
  <c r="ED445" i="14"/>
  <c r="HT445" i="14"/>
  <c r="AD445" i="14"/>
  <c r="GZ445" i="14"/>
  <c r="EF445" i="14"/>
  <c r="DZ445" i="14"/>
  <c r="BC445" i="14"/>
  <c r="JB445" i="14"/>
  <c r="HY445" i="14"/>
  <c r="FI445" i="14"/>
  <c r="EJ445" i="14"/>
  <c r="DJ445" i="14"/>
  <c r="FV445" i="14"/>
  <c r="FW445" i="14"/>
  <c r="DL445" i="14"/>
  <c r="CL445" i="14"/>
  <c r="GP445" i="14"/>
  <c r="DM445" i="14"/>
  <c r="II445" i="14"/>
  <c r="FR445" i="14"/>
  <c r="HR445" i="14"/>
  <c r="BK445" i="14"/>
  <c r="K445" i="14"/>
  <c r="DR445" i="14"/>
  <c r="DF445" i="14"/>
  <c r="HK445" i="14"/>
  <c r="EI445" i="14"/>
  <c r="DI445" i="14"/>
  <c r="CK445" i="14"/>
  <c r="DB445" i="14"/>
  <c r="CW445" i="14"/>
  <c r="HG445" i="14"/>
  <c r="EV445" i="14"/>
  <c r="EZ445" i="14"/>
  <c r="Z445" i="14"/>
  <c r="G445" i="14"/>
  <c r="X445" i="14"/>
  <c r="ET445" i="14"/>
  <c r="IE445" i="14"/>
  <c r="IT445" i="14"/>
  <c r="EA445" i="14"/>
  <c r="EX445" i="14"/>
  <c r="AF445" i="14"/>
  <c r="FO445" i="14"/>
  <c r="GH445" i="14"/>
  <c r="FU445" i="14"/>
  <c r="BF445" i="14"/>
  <c r="HV445" i="14"/>
  <c r="DC445" i="14"/>
  <c r="GT445" i="14"/>
  <c r="FH445" i="14"/>
  <c r="EM445" i="14"/>
  <c r="EN445" i="14"/>
  <c r="H445" i="14"/>
  <c r="IW445" i="14"/>
  <c r="FY445" i="14"/>
  <c r="IS445" i="14"/>
  <c r="AW445" i="14"/>
  <c r="BM445" i="14"/>
  <c r="AB445" i="14"/>
  <c r="O445" i="14"/>
  <c r="BV445" i="14"/>
  <c r="GO445" i="14"/>
  <c r="L445" i="14"/>
  <c r="HU445" i="14"/>
  <c r="GV445" i="14"/>
  <c r="HA445" i="14"/>
  <c r="CD445" i="14"/>
  <c r="DS445" i="14"/>
  <c r="GF445" i="14"/>
  <c r="HJ445" i="14"/>
  <c r="BA445" i="14"/>
  <c r="IG445" i="14"/>
  <c r="FS445" i="14"/>
  <c r="CH445" i="14"/>
  <c r="DQ445" i="14"/>
  <c r="GQ445" i="14"/>
  <c r="S445" i="14"/>
  <c r="CA445" i="14"/>
  <c r="FX445" i="14"/>
  <c r="M445" i="14"/>
  <c r="BZ445" i="14"/>
  <c r="GI445" i="14"/>
  <c r="EK445" i="14"/>
  <c r="CG445" i="14"/>
  <c r="HI445" i="14"/>
  <c r="N445" i="14"/>
  <c r="CZ445" i="14"/>
  <c r="IP445" i="14"/>
  <c r="FE445" i="14"/>
  <c r="HQ445" i="14"/>
  <c r="IQ445" i="14"/>
  <c r="GY445" i="14"/>
  <c r="BE445" i="14"/>
  <c r="AU445" i="14"/>
  <c r="CY445" i="14"/>
  <c r="CP445" i="14"/>
  <c r="CF445" i="14"/>
  <c r="AN445" i="14"/>
  <c r="AC445" i="14"/>
  <c r="IM445" i="14"/>
  <c r="BQ445" i="14"/>
  <c r="IN445" i="14"/>
  <c r="EB445" i="14"/>
  <c r="CO445" i="14"/>
  <c r="HB445" i="14"/>
  <c r="FP445" i="14"/>
  <c r="FC445" i="14"/>
  <c r="CJ445" i="14"/>
  <c r="HS445" i="14"/>
  <c r="CC445" i="14"/>
  <c r="HF445" i="14"/>
  <c r="BH445" i="14"/>
  <c r="AK445" i="14"/>
  <c r="CQ445" i="14"/>
  <c r="GU445" i="14"/>
  <c r="DV445" i="14"/>
  <c r="IF445" i="14"/>
  <c r="AY445" i="14"/>
  <c r="DU445" i="14"/>
  <c r="ID445" i="14"/>
  <c r="GR445" i="14"/>
  <c r="I445" i="14"/>
  <c r="CT445" i="14"/>
  <c r="EQ445" i="14"/>
  <c r="BO445" i="14"/>
  <c r="W445" i="14"/>
  <c r="GA445" i="14"/>
  <c r="IO445" i="14"/>
  <c r="BR445" i="14"/>
  <c r="GK445" i="14"/>
  <c r="GG445" i="14"/>
  <c r="AT445" i="14"/>
  <c r="AQ445" i="14"/>
  <c r="F186" i="14"/>
  <c r="H186" i="14"/>
  <c r="C189" i="14"/>
  <c r="D188" i="14"/>
  <c r="E187" i="14"/>
  <c r="H187" i="14" s="1"/>
  <c r="G187" i="14"/>
  <c r="K103" i="2"/>
  <c r="M103" i="2" s="1"/>
  <c r="O103" i="2" s="1"/>
  <c r="S103" i="2" s="1"/>
  <c r="L57" i="11" s="1"/>
  <c r="F104" i="2"/>
  <c r="D104" i="2"/>
  <c r="E104" i="2" s="1"/>
  <c r="H104" i="2"/>
  <c r="I104" i="2" s="1"/>
  <c r="C105" i="2"/>
  <c r="AH102" i="2"/>
  <c r="AI102" i="2" s="1"/>
  <c r="AK102" i="2" s="1"/>
  <c r="AO102" i="2" s="1"/>
  <c r="M56" i="11" s="1"/>
  <c r="AC103" i="2"/>
  <c r="Z104" i="2"/>
  <c r="AA103" i="2"/>
  <c r="AB103" i="2" s="1"/>
  <c r="AE103" i="2"/>
  <c r="AF103" i="2" s="1"/>
  <c r="X115" i="2"/>
  <c r="BK446" i="14" l="1"/>
  <c r="BG446" i="14"/>
  <c r="CB446" i="14"/>
  <c r="CJ446" i="14"/>
  <c r="GF446" i="14"/>
  <c r="DH446" i="14"/>
  <c r="EL446" i="14"/>
  <c r="N446" i="14"/>
  <c r="FR446" i="14"/>
  <c r="AT446" i="14"/>
  <c r="DP446" i="14"/>
  <c r="CL446" i="14"/>
  <c r="DR446" i="14"/>
  <c r="CW446" i="14"/>
  <c r="AU446" i="14"/>
  <c r="BH446" i="14"/>
  <c r="DB446" i="14"/>
  <c r="BO446" i="14"/>
  <c r="AA446" i="14"/>
  <c r="EZ446" i="14"/>
  <c r="DJ446" i="14"/>
  <c r="BC446" i="14"/>
  <c r="AB446" i="14"/>
  <c r="CD446" i="14"/>
  <c r="W446" i="14"/>
  <c r="CZ446" i="14"/>
  <c r="AY446" i="14"/>
  <c r="ID446" i="14"/>
  <c r="BT446" i="14"/>
  <c r="S446" i="14"/>
  <c r="DT446" i="14"/>
  <c r="IR446" i="14"/>
  <c r="CR446" i="14"/>
  <c r="AQ446" i="14"/>
  <c r="GX446" i="14"/>
  <c r="DX446" i="14"/>
  <c r="K446" i="14"/>
  <c r="BZ446" i="14"/>
  <c r="AG446" i="14"/>
  <c r="BV446" i="14"/>
  <c r="O446" i="14"/>
  <c r="AM446" i="14"/>
  <c r="HL446" i="14"/>
  <c r="DZ446" i="14"/>
  <c r="G446" i="14"/>
  <c r="CN446" i="14"/>
  <c r="AI446" i="14"/>
  <c r="AO446" i="14"/>
  <c r="AW446" i="14"/>
  <c r="BE446" i="14"/>
  <c r="BM446" i="14"/>
  <c r="I446" i="14"/>
  <c r="Q446" i="14"/>
  <c r="Y446" i="14"/>
  <c r="CT446" i="14"/>
  <c r="DE446" i="14"/>
  <c r="DM446" i="14"/>
  <c r="DU446" i="14"/>
  <c r="EC446" i="14"/>
  <c r="BY446" i="14"/>
  <c r="CG446" i="14"/>
  <c r="CO446" i="14"/>
  <c r="AE446" i="14"/>
  <c r="DF446" i="14"/>
  <c r="FL446" i="14"/>
  <c r="FQ446" i="14"/>
  <c r="FX446" i="14"/>
  <c r="FT446" i="14"/>
  <c r="FV446" i="14"/>
  <c r="FY446" i="14"/>
  <c r="HD446" i="14"/>
  <c r="GB446" i="14"/>
  <c r="GD446" i="14"/>
  <c r="GG446" i="14"/>
  <c r="IJ446" i="14"/>
  <c r="GJ446" i="14"/>
  <c r="GL446" i="14"/>
  <c r="GO446" i="14"/>
  <c r="T446" i="14"/>
  <c r="EF446" i="14"/>
  <c r="EH446" i="14"/>
  <c r="EK446" i="14"/>
  <c r="AZ446" i="14"/>
  <c r="EN446" i="14"/>
  <c r="EP446" i="14"/>
  <c r="ES446" i="14"/>
  <c r="CF446" i="14"/>
  <c r="EV446" i="14"/>
  <c r="EX446" i="14"/>
  <c r="FA446" i="14"/>
  <c r="DL446" i="14"/>
  <c r="FD446" i="14"/>
  <c r="FF446" i="14"/>
  <c r="FI446" i="14"/>
  <c r="ER446" i="14"/>
  <c r="FN446" i="14"/>
  <c r="ET446" i="14"/>
  <c r="HX446" i="14"/>
  <c r="HZ446" i="14"/>
  <c r="IC446" i="14"/>
  <c r="FZ446" i="14"/>
  <c r="IF446" i="14"/>
  <c r="IH446" i="14"/>
  <c r="IK446" i="14"/>
  <c r="HF446" i="14"/>
  <c r="IN446" i="14"/>
  <c r="IP446" i="14"/>
  <c r="IS446" i="14"/>
  <c r="IL446" i="14"/>
  <c r="IV446" i="14"/>
  <c r="IX446" i="14"/>
  <c r="JA446" i="14"/>
  <c r="V446" i="14"/>
  <c r="GR446" i="14"/>
  <c r="GT446" i="14"/>
  <c r="GW446" i="14"/>
  <c r="BB446" i="14"/>
  <c r="GZ446" i="14"/>
  <c r="HB446" i="14"/>
  <c r="HE446" i="14"/>
  <c r="CH446" i="14"/>
  <c r="HH446" i="14"/>
  <c r="HJ446" i="14"/>
  <c r="HM446" i="14"/>
  <c r="DN446" i="14"/>
  <c r="HP446" i="14"/>
  <c r="HR446" i="14"/>
  <c r="HU446" i="14"/>
  <c r="FB446" i="14"/>
  <c r="DA446" i="14"/>
  <c r="DC446" i="14"/>
  <c r="CY446" i="14"/>
  <c r="GH446" i="14"/>
  <c r="DI446" i="14"/>
  <c r="DK446" i="14"/>
  <c r="DG446" i="14"/>
  <c r="HN446" i="14"/>
  <c r="DQ446" i="14"/>
  <c r="DS446" i="14"/>
  <c r="DO446" i="14"/>
  <c r="IT446" i="14"/>
  <c r="DY446" i="14"/>
  <c r="EA446" i="14"/>
  <c r="DW446" i="14"/>
  <c r="AD446" i="14"/>
  <c r="BU446" i="14"/>
  <c r="BW446" i="14"/>
  <c r="BS446" i="14"/>
  <c r="BJ446" i="14"/>
  <c r="CC446" i="14"/>
  <c r="CE446" i="14"/>
  <c r="CA446" i="14"/>
  <c r="CP446" i="14"/>
  <c r="CK446" i="14"/>
  <c r="CM446" i="14"/>
  <c r="CI446" i="14"/>
  <c r="DV446" i="14"/>
  <c r="CS446" i="14"/>
  <c r="CU446" i="14"/>
  <c r="CQ446" i="14"/>
  <c r="FH446" i="14"/>
  <c r="FW446" i="14"/>
  <c r="GM446" i="14"/>
  <c r="EE446" i="14"/>
  <c r="EW446" i="14"/>
  <c r="FO446" i="14"/>
  <c r="GN446" i="14"/>
  <c r="FS446" i="14"/>
  <c r="GC446" i="14"/>
  <c r="GA446" i="14"/>
  <c r="GK446" i="14"/>
  <c r="AJ446" i="14"/>
  <c r="EI446" i="14"/>
  <c r="BP446" i="14"/>
  <c r="EO446" i="14"/>
  <c r="EM446" i="14"/>
  <c r="CV446" i="14"/>
  <c r="EY446" i="14"/>
  <c r="EU446" i="14"/>
  <c r="EB446" i="14"/>
  <c r="FE446" i="14"/>
  <c r="FG446" i="14"/>
  <c r="FJ446" i="14"/>
  <c r="HY446" i="14"/>
  <c r="IA446" i="14"/>
  <c r="HW446" i="14"/>
  <c r="GP446" i="14"/>
  <c r="IG446" i="14"/>
  <c r="II446" i="14"/>
  <c r="IE446" i="14"/>
  <c r="HV446" i="14"/>
  <c r="IO446" i="14"/>
  <c r="IQ446" i="14"/>
  <c r="IM446" i="14"/>
  <c r="JB446" i="14"/>
  <c r="IW446" i="14"/>
  <c r="IY446" i="14"/>
  <c r="IU446" i="14"/>
  <c r="AL446" i="14"/>
  <c r="GS446" i="14"/>
  <c r="GU446" i="14"/>
  <c r="GQ446" i="14"/>
  <c r="BR446" i="14"/>
  <c r="HA446" i="14"/>
  <c r="HC446" i="14"/>
  <c r="GY446" i="14"/>
  <c r="CX446" i="14"/>
  <c r="HI446" i="14"/>
  <c r="HK446" i="14"/>
  <c r="HG446" i="14"/>
  <c r="ED446" i="14"/>
  <c r="HQ446" i="14"/>
  <c r="HS446" i="14"/>
  <c r="HO446" i="14"/>
  <c r="FM446" i="14"/>
  <c r="FK446" i="14"/>
  <c r="FU446" i="14"/>
  <c r="HT446" i="14"/>
  <c r="GE446" i="14"/>
  <c r="IZ446" i="14"/>
  <c r="GI446" i="14"/>
  <c r="EG446" i="14"/>
  <c r="EQ446" i="14"/>
  <c r="FC446" i="14"/>
  <c r="EJ446" i="14"/>
  <c r="AN446" i="14"/>
  <c r="AP446" i="14"/>
  <c r="AS446" i="14"/>
  <c r="FP446" i="14"/>
  <c r="AV446" i="14"/>
  <c r="AX446" i="14"/>
  <c r="BA446" i="14"/>
  <c r="GV446" i="14"/>
  <c r="BD446" i="14"/>
  <c r="BF446" i="14"/>
  <c r="BI446" i="14"/>
  <c r="IB446" i="14"/>
  <c r="BL446" i="14"/>
  <c r="BN446" i="14"/>
  <c r="BQ446" i="14"/>
  <c r="L446" i="14"/>
  <c r="H446" i="14"/>
  <c r="J446" i="14"/>
  <c r="M446" i="14"/>
  <c r="AR446" i="14"/>
  <c r="P446" i="14"/>
  <c r="R446" i="14"/>
  <c r="U446" i="14"/>
  <c r="BX446" i="14"/>
  <c r="X446" i="14"/>
  <c r="Z446" i="14"/>
  <c r="AC446" i="14"/>
  <c r="DD446" i="14"/>
  <c r="AF446" i="14"/>
  <c r="AH446" i="14"/>
  <c r="I186" i="14"/>
  <c r="K186" i="14" s="1"/>
  <c r="HD447" i="14" s="1"/>
  <c r="F187" i="14"/>
  <c r="I187" i="14" s="1"/>
  <c r="K187" i="14" s="1"/>
  <c r="E188" i="14"/>
  <c r="H188" i="14" s="1"/>
  <c r="D189" i="14"/>
  <c r="C190" i="14"/>
  <c r="K104" i="2"/>
  <c r="M104" i="2" s="1"/>
  <c r="O104" i="2" s="1"/>
  <c r="S104" i="2" s="1"/>
  <c r="L58" i="11" s="1"/>
  <c r="D105" i="2"/>
  <c r="E105" i="2" s="1"/>
  <c r="H105" i="2"/>
  <c r="I105" i="2" s="1"/>
  <c r="F105" i="2"/>
  <c r="C106" i="2"/>
  <c r="AH103" i="2"/>
  <c r="AI103" i="2" s="1"/>
  <c r="AK103" i="2" s="1"/>
  <c r="AO103" i="2" s="1"/>
  <c r="M57" i="11" s="1"/>
  <c r="AC104" i="2"/>
  <c r="Z105" i="2"/>
  <c r="AE104" i="2"/>
  <c r="AF104" i="2" s="1"/>
  <c r="AA104" i="2"/>
  <c r="AB104" i="2" s="1"/>
  <c r="X116" i="2"/>
  <c r="HL447" i="14" l="1"/>
  <c r="BU447" i="14"/>
  <c r="BW447" i="14"/>
  <c r="CC447" i="14"/>
  <c r="CE447" i="14"/>
  <c r="CK447" i="14"/>
  <c r="CM447" i="14"/>
  <c r="CS447" i="14"/>
  <c r="CU447" i="14"/>
  <c r="AC447" i="14"/>
  <c r="CO447" i="14"/>
  <c r="FA447" i="14"/>
  <c r="HM447" i="14"/>
  <c r="AD447" i="14"/>
  <c r="CP447" i="14"/>
  <c r="FB447" i="14"/>
  <c r="HN447" i="14"/>
  <c r="W447" i="14"/>
  <c r="CI447" i="14"/>
  <c r="EU447" i="14"/>
  <c r="HG447" i="14"/>
  <c r="X447" i="14"/>
  <c r="CJ447" i="14"/>
  <c r="EV447" i="14"/>
  <c r="HH447" i="14"/>
  <c r="Z447" i="14"/>
  <c r="CL447" i="14"/>
  <c r="EX447" i="14"/>
  <c r="HJ447" i="14"/>
  <c r="AB447" i="14"/>
  <c r="CN447" i="14"/>
  <c r="EZ447" i="14"/>
  <c r="DA447" i="14"/>
  <c r="DC447" i="14"/>
  <c r="DI447" i="14"/>
  <c r="DK447" i="14"/>
  <c r="DQ447" i="14"/>
  <c r="DS447" i="14"/>
  <c r="DY447" i="14"/>
  <c r="EA447" i="14"/>
  <c r="AK447" i="14"/>
  <c r="CW447" i="14"/>
  <c r="FI447" i="14"/>
  <c r="HU447" i="14"/>
  <c r="AL447" i="14"/>
  <c r="CX447" i="14"/>
  <c r="FJ447" i="14"/>
  <c r="HV447" i="14"/>
  <c r="AE447" i="14"/>
  <c r="CQ447" i="14"/>
  <c r="FC447" i="14"/>
  <c r="HO447" i="14"/>
  <c r="AF447" i="14"/>
  <c r="CR447" i="14"/>
  <c r="FD447" i="14"/>
  <c r="HP447" i="14"/>
  <c r="AH447" i="14"/>
  <c r="CT447" i="14"/>
  <c r="FF447" i="14"/>
  <c r="HR447" i="14"/>
  <c r="AJ447" i="14"/>
  <c r="CV447" i="14"/>
  <c r="FH447" i="14"/>
  <c r="HT447" i="14"/>
  <c r="GS447" i="14"/>
  <c r="HI447" i="14"/>
  <c r="IA447" i="14"/>
  <c r="IQ447" i="14"/>
  <c r="K447" i="14"/>
  <c r="Y447" i="14"/>
  <c r="BY447" i="14"/>
  <c r="EG447" i="14"/>
  <c r="EO447" i="14"/>
  <c r="EW447" i="14"/>
  <c r="FE447" i="14"/>
  <c r="AS447" i="14"/>
  <c r="FQ447" i="14"/>
  <c r="IC447" i="14"/>
  <c r="DF447" i="14"/>
  <c r="ID447" i="14"/>
  <c r="CY447" i="14"/>
  <c r="HW447" i="14"/>
  <c r="CZ447" i="14"/>
  <c r="AP447" i="14"/>
  <c r="FN447" i="14"/>
  <c r="DD447" i="14"/>
  <c r="IB447" i="14"/>
  <c r="HA447" i="14"/>
  <c r="IG447" i="14"/>
  <c r="IW447" i="14"/>
  <c r="Q447" i="14"/>
  <c r="AA447" i="14"/>
  <c r="M447" i="14"/>
  <c r="EI447" i="14"/>
  <c r="EQ447" i="14"/>
  <c r="EY447" i="14"/>
  <c r="FG447" i="14"/>
  <c r="DE447" i="14"/>
  <c r="AT447" i="14"/>
  <c r="FR447" i="14"/>
  <c r="AM447" i="14"/>
  <c r="FK447" i="14"/>
  <c r="AN447" i="14"/>
  <c r="FL447" i="14"/>
  <c r="HX447" i="14"/>
  <c r="DB447" i="14"/>
  <c r="HZ447" i="14"/>
  <c r="AR447" i="14"/>
  <c r="FP447" i="14"/>
  <c r="FM447" i="14"/>
  <c r="FO447" i="14"/>
  <c r="FU447" i="14"/>
  <c r="FW447" i="14"/>
  <c r="GC447" i="14"/>
  <c r="GE447" i="14"/>
  <c r="GK447" i="14"/>
  <c r="GM447" i="14"/>
  <c r="BA447" i="14"/>
  <c r="DM447" i="14"/>
  <c r="FY447" i="14"/>
  <c r="IK447" i="14"/>
  <c r="BB447" i="14"/>
  <c r="DN447" i="14"/>
  <c r="FZ447" i="14"/>
  <c r="IL447" i="14"/>
  <c r="AU447" i="14"/>
  <c r="DG447" i="14"/>
  <c r="FS447" i="14"/>
  <c r="IE447" i="14"/>
  <c r="AV447" i="14"/>
  <c r="DH447" i="14"/>
  <c r="FT447" i="14"/>
  <c r="IF447" i="14"/>
  <c r="AX447" i="14"/>
  <c r="DJ447" i="14"/>
  <c r="FV447" i="14"/>
  <c r="IH447" i="14"/>
  <c r="AZ447" i="14"/>
  <c r="DL447" i="14"/>
  <c r="FX447" i="14"/>
  <c r="IJ447" i="14"/>
  <c r="GU447" i="14"/>
  <c r="HK447" i="14"/>
  <c r="HQ447" i="14"/>
  <c r="HS447" i="14"/>
  <c r="BI447" i="14"/>
  <c r="DU447" i="14"/>
  <c r="GG447" i="14"/>
  <c r="IS447" i="14"/>
  <c r="BJ447" i="14"/>
  <c r="DV447" i="14"/>
  <c r="GH447" i="14"/>
  <c r="IT447" i="14"/>
  <c r="BC447" i="14"/>
  <c r="DO447" i="14"/>
  <c r="GA447" i="14"/>
  <c r="IM447" i="14"/>
  <c r="BD447" i="14"/>
  <c r="DP447" i="14"/>
  <c r="GB447" i="14"/>
  <c r="IN447" i="14"/>
  <c r="BF447" i="14"/>
  <c r="DR447" i="14"/>
  <c r="GD447" i="14"/>
  <c r="IP447" i="14"/>
  <c r="BH447" i="14"/>
  <c r="DT447" i="14"/>
  <c r="GF447" i="14"/>
  <c r="IR447" i="14"/>
  <c r="II447" i="14"/>
  <c r="IY447" i="14"/>
  <c r="BQ447" i="14"/>
  <c r="EC447" i="14"/>
  <c r="GO447" i="14"/>
  <c r="JA447" i="14"/>
  <c r="BR447" i="14"/>
  <c r="ED447" i="14"/>
  <c r="GP447" i="14"/>
  <c r="JB447" i="14"/>
  <c r="BK447" i="14"/>
  <c r="DW447" i="14"/>
  <c r="GI447" i="14"/>
  <c r="IU447" i="14"/>
  <c r="BL447" i="14"/>
  <c r="DX447" i="14"/>
  <c r="GJ447" i="14"/>
  <c r="IV447" i="14"/>
  <c r="BN447" i="14"/>
  <c r="DZ447" i="14"/>
  <c r="GL447" i="14"/>
  <c r="IX447" i="14"/>
  <c r="BP447" i="14"/>
  <c r="EB447" i="14"/>
  <c r="GN447" i="14"/>
  <c r="IZ447" i="14"/>
  <c r="HC447" i="14"/>
  <c r="HY447" i="14"/>
  <c r="IO447" i="14"/>
  <c r="I447" i="14"/>
  <c r="S447" i="14"/>
  <c r="AG447" i="14"/>
  <c r="AI447" i="14"/>
  <c r="EK447" i="14"/>
  <c r="GW447" i="14"/>
  <c r="N447" i="14"/>
  <c r="BZ447" i="14"/>
  <c r="EL447" i="14"/>
  <c r="GX447" i="14"/>
  <c r="G447" i="14"/>
  <c r="BS447" i="14"/>
  <c r="EE447" i="14"/>
  <c r="GQ447" i="14"/>
  <c r="H447" i="14"/>
  <c r="BT447" i="14"/>
  <c r="EF447" i="14"/>
  <c r="GR447" i="14"/>
  <c r="J447" i="14"/>
  <c r="BV447" i="14"/>
  <c r="EH447" i="14"/>
  <c r="GT447" i="14"/>
  <c r="L447" i="14"/>
  <c r="BX447" i="14"/>
  <c r="EJ447" i="14"/>
  <c r="GV447" i="14"/>
  <c r="AO447" i="14"/>
  <c r="AQ447" i="14"/>
  <c r="AW447" i="14"/>
  <c r="AY447" i="14"/>
  <c r="BE447" i="14"/>
  <c r="BG447" i="14"/>
  <c r="BM447" i="14"/>
  <c r="BO447" i="14"/>
  <c r="U447" i="14"/>
  <c r="CG447" i="14"/>
  <c r="ES447" i="14"/>
  <c r="HE447" i="14"/>
  <c r="V447" i="14"/>
  <c r="CH447" i="14"/>
  <c r="ET447" i="14"/>
  <c r="HF447" i="14"/>
  <c r="O447" i="14"/>
  <c r="CA447" i="14"/>
  <c r="EM447" i="14"/>
  <c r="GY447" i="14"/>
  <c r="P447" i="14"/>
  <c r="CB447" i="14"/>
  <c r="EN447" i="14"/>
  <c r="GZ447" i="14"/>
  <c r="R447" i="14"/>
  <c r="CD447" i="14"/>
  <c r="EP447" i="14"/>
  <c r="HB447" i="14"/>
  <c r="T447" i="14"/>
  <c r="CF447" i="14"/>
  <c r="ER447" i="14"/>
  <c r="G188" i="14"/>
  <c r="F188" i="14"/>
  <c r="HI448" i="14"/>
  <c r="GK448" i="14"/>
  <c r="DI448" i="14"/>
  <c r="AG448" i="14"/>
  <c r="HG448" i="14"/>
  <c r="EE448" i="14"/>
  <c r="BC448" i="14"/>
  <c r="HN448" i="14"/>
  <c r="GG448" i="14"/>
  <c r="DE448" i="14"/>
  <c r="M448" i="14"/>
  <c r="GF448" i="14"/>
  <c r="DD448" i="14"/>
  <c r="L448" i="14"/>
  <c r="GE448" i="14"/>
  <c r="DC448" i="14"/>
  <c r="K448" i="14"/>
  <c r="GD448" i="14"/>
  <c r="DB448" i="14"/>
  <c r="J448" i="14"/>
  <c r="FB448" i="14"/>
  <c r="BD448" i="14"/>
  <c r="DH448" i="14"/>
  <c r="N448" i="14"/>
  <c r="ED448" i="14"/>
  <c r="GC448" i="14"/>
  <c r="DA448" i="14"/>
  <c r="I448" i="14"/>
  <c r="GY448" i="14"/>
  <c r="DW448" i="14"/>
  <c r="AE448" i="14"/>
  <c r="JA448" i="14"/>
  <c r="FY448" i="14"/>
  <c r="CG448" i="14"/>
  <c r="IZ448" i="14"/>
  <c r="FX448" i="14"/>
  <c r="CF448" i="14"/>
  <c r="IY448" i="14"/>
  <c r="FW448" i="14"/>
  <c r="CE448" i="14"/>
  <c r="IX448" i="14"/>
  <c r="FV448" i="14"/>
  <c r="CD448" i="14"/>
  <c r="HX448" i="14"/>
  <c r="DV448" i="14"/>
  <c r="FZ448" i="14"/>
  <c r="CB448" i="14"/>
  <c r="GR448" i="14"/>
  <c r="AL448" i="14"/>
  <c r="IW448" i="14"/>
  <c r="FU448" i="14"/>
  <c r="CS448" i="14"/>
  <c r="IV448" i="14"/>
  <c r="GQ448" i="14"/>
  <c r="DO448" i="14"/>
  <c r="W448" i="14"/>
  <c r="IS448" i="14"/>
  <c r="FQ448" i="14"/>
  <c r="BY448" i="14"/>
  <c r="IR448" i="14"/>
  <c r="FP448" i="14"/>
  <c r="BX448" i="14"/>
  <c r="IQ448" i="14"/>
  <c r="FO448" i="14"/>
  <c r="BW448" i="14"/>
  <c r="IP448" i="14"/>
  <c r="FN448" i="14"/>
  <c r="BV448" i="14"/>
  <c r="GJ448" i="14"/>
  <c r="CP448" i="14"/>
  <c r="ET448" i="14"/>
  <c r="AV448" i="14"/>
  <c r="FL448" i="14"/>
  <c r="IO448" i="14"/>
  <c r="FM448" i="14"/>
  <c r="BU448" i="14"/>
  <c r="IN448" i="14"/>
  <c r="GI448" i="14"/>
  <c r="CQ448" i="14"/>
  <c r="O448" i="14"/>
  <c r="IK448" i="14"/>
  <c r="ES448" i="14"/>
  <c r="BQ448" i="14"/>
  <c r="IJ448" i="14"/>
  <c r="ER448" i="14"/>
  <c r="BP448" i="14"/>
  <c r="II448" i="14"/>
  <c r="EQ448" i="14"/>
  <c r="BO448" i="14"/>
  <c r="IH448" i="14"/>
  <c r="EP448" i="14"/>
  <c r="BN448" i="14"/>
  <c r="FD448" i="14"/>
  <c r="HH448" i="14"/>
  <c r="DN448" i="14"/>
  <c r="P448" i="14"/>
  <c r="BT448" i="14"/>
  <c r="IG448" i="14"/>
  <c r="FE448" i="14"/>
  <c r="BM448" i="14"/>
  <c r="IF448" i="14"/>
  <c r="GA448" i="14"/>
  <c r="CI448" i="14"/>
  <c r="G448" i="14"/>
  <c r="IC448" i="14"/>
  <c r="EK448" i="14"/>
  <c r="BI448" i="14"/>
  <c r="IB448" i="14"/>
  <c r="EJ448" i="14"/>
  <c r="BH448" i="14"/>
  <c r="IA448" i="14"/>
  <c r="EI448" i="14"/>
  <c r="BG448" i="14"/>
  <c r="HZ448" i="14"/>
  <c r="EH448" i="14"/>
  <c r="BF448" i="14"/>
  <c r="DX448" i="14"/>
  <c r="GB448" i="14"/>
  <c r="CH448" i="14"/>
  <c r="GX448" i="14"/>
  <c r="AN448" i="14"/>
  <c r="HY448" i="14"/>
  <c r="EG448" i="14"/>
  <c r="BE448" i="14"/>
  <c r="IU448" i="14"/>
  <c r="FC448" i="14"/>
  <c r="CA448" i="14"/>
  <c r="JB448" i="14"/>
  <c r="HE448" i="14"/>
  <c r="EC448" i="14"/>
  <c r="BA448" i="14"/>
  <c r="HD448" i="14"/>
  <c r="EB448" i="14"/>
  <c r="AZ448" i="14"/>
  <c r="HC448" i="14"/>
  <c r="EA448" i="14"/>
  <c r="AY448" i="14"/>
  <c r="HB448" i="14"/>
  <c r="DZ448" i="14"/>
  <c r="AX448" i="14"/>
  <c r="AF448" i="14"/>
  <c r="EV448" i="14"/>
  <c r="BB448" i="14"/>
  <c r="DF448" i="14"/>
  <c r="H448" i="14"/>
  <c r="HQ448" i="14"/>
  <c r="DY448" i="14"/>
  <c r="AW448" i="14"/>
  <c r="IM448" i="14"/>
  <c r="EU448" i="14"/>
  <c r="BS448" i="14"/>
  <c r="IT448" i="14"/>
  <c r="GW448" i="14"/>
  <c r="DU448" i="14"/>
  <c r="AS448" i="14"/>
  <c r="GV448" i="14"/>
  <c r="DT448" i="14"/>
  <c r="AR448" i="14"/>
  <c r="GU448" i="14"/>
  <c r="DS448" i="14"/>
  <c r="AQ448" i="14"/>
  <c r="GT448" i="14"/>
  <c r="DR448" i="14"/>
  <c r="AP448" i="14"/>
  <c r="HP448" i="14"/>
  <c r="DP448" i="14"/>
  <c r="V448" i="14"/>
  <c r="BZ448" i="14"/>
  <c r="GP448" i="14"/>
  <c r="GS448" i="14"/>
  <c r="DQ448" i="14"/>
  <c r="AO448" i="14"/>
  <c r="HO448" i="14"/>
  <c r="EM448" i="14"/>
  <c r="BK448" i="14"/>
  <c r="HV448" i="14"/>
  <c r="GO448" i="14"/>
  <c r="DM448" i="14"/>
  <c r="U448" i="14"/>
  <c r="GN448" i="14"/>
  <c r="DL448" i="14"/>
  <c r="T448" i="14"/>
  <c r="GM448" i="14"/>
  <c r="DK448" i="14"/>
  <c r="S448" i="14"/>
  <c r="GL448" i="14"/>
  <c r="DJ448" i="14"/>
  <c r="R448" i="14"/>
  <c r="GH448" i="14"/>
  <c r="CJ448" i="14"/>
  <c r="EN448" i="14"/>
  <c r="AT448" i="14"/>
  <c r="FJ448" i="14"/>
  <c r="BR448" i="14"/>
  <c r="CZ448" i="14"/>
  <c r="EL448" i="14"/>
  <c r="FT448" i="14"/>
  <c r="HF448" i="14"/>
  <c r="AD448" i="14"/>
  <c r="BL448" i="14"/>
  <c r="Z448" i="14"/>
  <c r="CL448" i="14"/>
  <c r="EX448" i="14"/>
  <c r="HJ448" i="14"/>
  <c r="AA448" i="14"/>
  <c r="CM448" i="14"/>
  <c r="EY448" i="14"/>
  <c r="HK448" i="14"/>
  <c r="AB448" i="14"/>
  <c r="CN448" i="14"/>
  <c r="EZ448" i="14"/>
  <c r="HL448" i="14"/>
  <c r="AC448" i="14"/>
  <c r="CO448" i="14"/>
  <c r="FA448" i="14"/>
  <c r="HM448" i="14"/>
  <c r="ID448" i="14"/>
  <c r="AM448" i="14"/>
  <c r="CY448" i="14"/>
  <c r="FK448" i="14"/>
  <c r="HW448" i="14"/>
  <c r="Q448" i="14"/>
  <c r="CC448" i="14"/>
  <c r="EO448" i="14"/>
  <c r="HA448" i="14"/>
  <c r="CX448" i="14"/>
  <c r="EF448" i="14"/>
  <c r="FR448" i="14"/>
  <c r="GZ448" i="14"/>
  <c r="X448" i="14"/>
  <c r="BJ448" i="14"/>
  <c r="CR448" i="14"/>
  <c r="AH448" i="14"/>
  <c r="CT448" i="14"/>
  <c r="FF448" i="14"/>
  <c r="HR448" i="14"/>
  <c r="AI448" i="14"/>
  <c r="CU448" i="14"/>
  <c r="FG448" i="14"/>
  <c r="HS448" i="14"/>
  <c r="AJ448" i="14"/>
  <c r="CV448" i="14"/>
  <c r="FH448" i="14"/>
  <c r="HT448" i="14"/>
  <c r="AK448" i="14"/>
  <c r="CW448" i="14"/>
  <c r="FI448" i="14"/>
  <c r="HU448" i="14"/>
  <c r="IL448" i="14"/>
  <c r="AU448" i="14"/>
  <c r="DG448" i="14"/>
  <c r="FS448" i="14"/>
  <c r="IE448" i="14"/>
  <c r="Y448" i="14"/>
  <c r="CK448" i="14"/>
  <c r="EW448" i="14"/>
  <c r="C191" i="14"/>
  <c r="D190" i="14"/>
  <c r="E189" i="14"/>
  <c r="G189" i="14" s="1"/>
  <c r="K105" i="2"/>
  <c r="M105" i="2" s="1"/>
  <c r="O105" i="2" s="1"/>
  <c r="S105" i="2" s="1"/>
  <c r="L59" i="11" s="1"/>
  <c r="C107" i="2"/>
  <c r="F106" i="2"/>
  <c r="D106" i="2"/>
  <c r="E106" i="2" s="1"/>
  <c r="H106" i="2"/>
  <c r="I106" i="2" s="1"/>
  <c r="AH104" i="2"/>
  <c r="AI104" i="2" s="1"/>
  <c r="AK104" i="2" s="1"/>
  <c r="AO104" i="2" s="1"/>
  <c r="M58" i="11" s="1"/>
  <c r="AC105" i="2"/>
  <c r="AA105" i="2"/>
  <c r="AB105" i="2" s="1"/>
  <c r="Z106" i="2"/>
  <c r="AE105" i="2"/>
  <c r="AF105" i="2" s="1"/>
  <c r="X117" i="2"/>
  <c r="I188" i="14" l="1"/>
  <c r="K188" i="14" s="1"/>
  <c r="FR449" i="14" s="1"/>
  <c r="F189" i="14"/>
  <c r="H189" i="14"/>
  <c r="E190" i="14"/>
  <c r="G190" i="14" s="1"/>
  <c r="D191" i="14"/>
  <c r="C192" i="14"/>
  <c r="K106" i="2"/>
  <c r="M106" i="2" s="1"/>
  <c r="O106" i="2" s="1"/>
  <c r="S106" i="2" s="1"/>
  <c r="L60" i="11" s="1"/>
  <c r="AH105" i="2"/>
  <c r="AI105" i="2" s="1"/>
  <c r="AK105" i="2" s="1"/>
  <c r="AO105" i="2" s="1"/>
  <c r="M59" i="11" s="1"/>
  <c r="D107" i="2"/>
  <c r="E107" i="2" s="1"/>
  <c r="C108" i="2"/>
  <c r="H107" i="2"/>
  <c r="I107" i="2" s="1"/>
  <c r="F107" i="2"/>
  <c r="AC106" i="2"/>
  <c r="AE106" i="2"/>
  <c r="AF106" i="2" s="1"/>
  <c r="AH106" i="2" s="1"/>
  <c r="Z107" i="2"/>
  <c r="AA106" i="2"/>
  <c r="AB106" i="2" s="1"/>
  <c r="X118" i="2"/>
  <c r="IL449" i="14" l="1"/>
  <c r="IW449" i="14"/>
  <c r="GY449" i="14"/>
  <c r="HO449" i="14"/>
  <c r="AX449" i="14"/>
  <c r="IM449" i="14"/>
  <c r="IR449" i="14"/>
  <c r="BN449" i="14"/>
  <c r="H449" i="14"/>
  <c r="P449" i="14"/>
  <c r="X449" i="14"/>
  <c r="AF449" i="14"/>
  <c r="AN449" i="14"/>
  <c r="IG449" i="14"/>
  <c r="BH449" i="14"/>
  <c r="GQ449" i="14"/>
  <c r="HG449" i="14"/>
  <c r="HW449" i="14"/>
  <c r="IH449" i="14"/>
  <c r="BD449" i="14"/>
  <c r="IS449" i="14"/>
  <c r="IX449" i="14"/>
  <c r="GS449" i="14"/>
  <c r="HA449" i="14"/>
  <c r="HI449" i="14"/>
  <c r="HQ449" i="14"/>
  <c r="HY449" i="14"/>
  <c r="IN449" i="14"/>
  <c r="BJ449" i="14"/>
  <c r="IY449" i="14"/>
  <c r="J449" i="14"/>
  <c r="R449" i="14"/>
  <c r="Z449" i="14"/>
  <c r="AH449" i="14"/>
  <c r="AP449" i="14"/>
  <c r="BP449" i="14"/>
  <c r="IA449" i="14"/>
  <c r="II449" i="14"/>
  <c r="IT449" i="14"/>
  <c r="HC449" i="14"/>
  <c r="HS449" i="14"/>
  <c r="IE449" i="14"/>
  <c r="IJ449" i="14"/>
  <c r="BF449" i="14"/>
  <c r="IU449" i="14"/>
  <c r="IZ449" i="14"/>
  <c r="L449" i="14"/>
  <c r="T449" i="14"/>
  <c r="AB449" i="14"/>
  <c r="AJ449" i="14"/>
  <c r="AR449" i="14"/>
  <c r="AZ449" i="14"/>
  <c r="IO449" i="14"/>
  <c r="GU449" i="14"/>
  <c r="HK449" i="14"/>
  <c r="AV449" i="14"/>
  <c r="IK449" i="14"/>
  <c r="IP449" i="14"/>
  <c r="BL449" i="14"/>
  <c r="JA449" i="14"/>
  <c r="GW449" i="14"/>
  <c r="HE449" i="14"/>
  <c r="HM449" i="14"/>
  <c r="HU449" i="14"/>
  <c r="IC449" i="14"/>
  <c r="IF449" i="14"/>
  <c r="BB449" i="14"/>
  <c r="IQ449" i="14"/>
  <c r="IV449" i="14"/>
  <c r="BR449" i="14"/>
  <c r="N449" i="14"/>
  <c r="V449" i="14"/>
  <c r="AD449" i="14"/>
  <c r="AL449" i="14"/>
  <c r="AT449" i="14"/>
  <c r="DG449" i="14"/>
  <c r="DI449" i="14"/>
  <c r="DK449" i="14"/>
  <c r="DM449" i="14"/>
  <c r="DO449" i="14"/>
  <c r="DQ449" i="14"/>
  <c r="DS449" i="14"/>
  <c r="DU449" i="14"/>
  <c r="DW449" i="14"/>
  <c r="DY449" i="14"/>
  <c r="EA449" i="14"/>
  <c r="EC449" i="14"/>
  <c r="BS449" i="14"/>
  <c r="BU449" i="14"/>
  <c r="BW449" i="14"/>
  <c r="BY449" i="14"/>
  <c r="CA449" i="14"/>
  <c r="CC449" i="14"/>
  <c r="CE449" i="14"/>
  <c r="CG449" i="14"/>
  <c r="CI449" i="14"/>
  <c r="CK449" i="14"/>
  <c r="CM449" i="14"/>
  <c r="CO449" i="14"/>
  <c r="CQ449" i="14"/>
  <c r="CS449" i="14"/>
  <c r="CU449" i="14"/>
  <c r="CW449" i="14"/>
  <c r="CY449" i="14"/>
  <c r="DA449" i="14"/>
  <c r="DC449" i="14"/>
  <c r="DE449" i="14"/>
  <c r="JB449" i="14"/>
  <c r="GR449" i="14"/>
  <c r="GT449" i="14"/>
  <c r="GV449" i="14"/>
  <c r="GX449" i="14"/>
  <c r="GZ449" i="14"/>
  <c r="HB449" i="14"/>
  <c r="HD449" i="14"/>
  <c r="HF449" i="14"/>
  <c r="HH449" i="14"/>
  <c r="HJ449" i="14"/>
  <c r="HL449" i="14"/>
  <c r="HN449" i="14"/>
  <c r="HP449" i="14"/>
  <c r="HR449" i="14"/>
  <c r="HT449" i="14"/>
  <c r="HV449" i="14"/>
  <c r="HX449" i="14"/>
  <c r="HZ449" i="14"/>
  <c r="IB449" i="14"/>
  <c r="ID449" i="14"/>
  <c r="AU449" i="14"/>
  <c r="AW449" i="14"/>
  <c r="AY449" i="14"/>
  <c r="BA449" i="14"/>
  <c r="BC449" i="14"/>
  <c r="BE449" i="14"/>
  <c r="BG449" i="14"/>
  <c r="BI449" i="14"/>
  <c r="BK449" i="14"/>
  <c r="BM449" i="14"/>
  <c r="BO449" i="14"/>
  <c r="BQ449" i="14"/>
  <c r="G449" i="14"/>
  <c r="I449" i="14"/>
  <c r="K449" i="14"/>
  <c r="M449" i="14"/>
  <c r="O449" i="14"/>
  <c r="Q449" i="14"/>
  <c r="S449" i="14"/>
  <c r="U449" i="14"/>
  <c r="W449" i="14"/>
  <c r="Y449" i="14"/>
  <c r="AA449" i="14"/>
  <c r="AC449" i="14"/>
  <c r="AE449" i="14"/>
  <c r="AG449" i="14"/>
  <c r="AI449" i="14"/>
  <c r="AK449" i="14"/>
  <c r="AM449" i="14"/>
  <c r="AO449" i="14"/>
  <c r="AQ449" i="14"/>
  <c r="AS449" i="14"/>
  <c r="FS449" i="14"/>
  <c r="FU449" i="14"/>
  <c r="FW449" i="14"/>
  <c r="FY449" i="14"/>
  <c r="GA449" i="14"/>
  <c r="GC449" i="14"/>
  <c r="GE449" i="14"/>
  <c r="GG449" i="14"/>
  <c r="GI449" i="14"/>
  <c r="GK449" i="14"/>
  <c r="GM449" i="14"/>
  <c r="GO449" i="14"/>
  <c r="EE449" i="14"/>
  <c r="EG449" i="14"/>
  <c r="EI449" i="14"/>
  <c r="EK449" i="14"/>
  <c r="EM449" i="14"/>
  <c r="EO449" i="14"/>
  <c r="EQ449" i="14"/>
  <c r="ES449" i="14"/>
  <c r="EU449" i="14"/>
  <c r="EW449" i="14"/>
  <c r="EY449" i="14"/>
  <c r="FA449" i="14"/>
  <c r="FC449" i="14"/>
  <c r="FE449" i="14"/>
  <c r="FG449" i="14"/>
  <c r="FI449" i="14"/>
  <c r="FK449" i="14"/>
  <c r="FM449" i="14"/>
  <c r="FO449" i="14"/>
  <c r="FQ449" i="14"/>
  <c r="DH449" i="14"/>
  <c r="DJ449" i="14"/>
  <c r="DL449" i="14"/>
  <c r="DN449" i="14"/>
  <c r="DP449" i="14"/>
  <c r="DR449" i="14"/>
  <c r="DT449" i="14"/>
  <c r="DV449" i="14"/>
  <c r="DX449" i="14"/>
  <c r="DZ449" i="14"/>
  <c r="EB449" i="14"/>
  <c r="ED449" i="14"/>
  <c r="BT449" i="14"/>
  <c r="BV449" i="14"/>
  <c r="BX449" i="14"/>
  <c r="BZ449" i="14"/>
  <c r="CB449" i="14"/>
  <c r="CD449" i="14"/>
  <c r="CF449" i="14"/>
  <c r="CH449" i="14"/>
  <c r="CJ449" i="14"/>
  <c r="CL449" i="14"/>
  <c r="CN449" i="14"/>
  <c r="CP449" i="14"/>
  <c r="CR449" i="14"/>
  <c r="CT449" i="14"/>
  <c r="CV449" i="14"/>
  <c r="CX449" i="14"/>
  <c r="CZ449" i="14"/>
  <c r="DB449" i="14"/>
  <c r="DD449" i="14"/>
  <c r="DF449" i="14"/>
  <c r="FT449" i="14"/>
  <c r="FV449" i="14"/>
  <c r="FX449" i="14"/>
  <c r="FZ449" i="14"/>
  <c r="GB449" i="14"/>
  <c r="GD449" i="14"/>
  <c r="GF449" i="14"/>
  <c r="GH449" i="14"/>
  <c r="GJ449" i="14"/>
  <c r="GL449" i="14"/>
  <c r="GN449" i="14"/>
  <c r="GP449" i="14"/>
  <c r="EF449" i="14"/>
  <c r="EH449" i="14"/>
  <c r="EJ449" i="14"/>
  <c r="EL449" i="14"/>
  <c r="EN449" i="14"/>
  <c r="EP449" i="14"/>
  <c r="ER449" i="14"/>
  <c r="ET449" i="14"/>
  <c r="EV449" i="14"/>
  <c r="EX449" i="14"/>
  <c r="EZ449" i="14"/>
  <c r="FB449" i="14"/>
  <c r="FD449" i="14"/>
  <c r="FF449" i="14"/>
  <c r="FH449" i="14"/>
  <c r="FJ449" i="14"/>
  <c r="FL449" i="14"/>
  <c r="FN449" i="14"/>
  <c r="FP449" i="14"/>
  <c r="I189" i="14"/>
  <c r="K189" i="14" s="1"/>
  <c r="IY450" i="14" s="1"/>
  <c r="F190" i="14"/>
  <c r="H190" i="14"/>
  <c r="C193" i="14"/>
  <c r="D192" i="14"/>
  <c r="E191" i="14"/>
  <c r="G191" i="14" s="1"/>
  <c r="AI106" i="2"/>
  <c r="AK106" i="2" s="1"/>
  <c r="AO106" i="2" s="1"/>
  <c r="M60" i="11" s="1"/>
  <c r="K107" i="2"/>
  <c r="M107" i="2" s="1"/>
  <c r="O107" i="2" s="1"/>
  <c r="S107" i="2" s="1"/>
  <c r="L61" i="11" s="1"/>
  <c r="C109" i="2"/>
  <c r="F108" i="2"/>
  <c r="H108" i="2"/>
  <c r="I108" i="2" s="1"/>
  <c r="D108" i="2"/>
  <c r="E108" i="2" s="1"/>
  <c r="AC107" i="2"/>
  <c r="Z108" i="2"/>
  <c r="AE107" i="2"/>
  <c r="AF107" i="2" s="1"/>
  <c r="AA107" i="2"/>
  <c r="AB107" i="2" s="1"/>
  <c r="X119" i="2"/>
  <c r="IC450" i="14" l="1"/>
  <c r="CC450" i="14"/>
  <c r="BZ450" i="14"/>
  <c r="HS450" i="14"/>
  <c r="HU450" i="14"/>
  <c r="CP450" i="14"/>
  <c r="CN450" i="14"/>
  <c r="JA450" i="14"/>
  <c r="IS450" i="14"/>
  <c r="IW450" i="14"/>
  <c r="HQ450" i="14"/>
  <c r="GR450" i="14"/>
  <c r="IL450" i="14"/>
  <c r="IU450" i="14"/>
  <c r="HO450" i="14"/>
  <c r="CE450" i="14"/>
  <c r="FV450" i="14"/>
  <c r="AX450" i="14"/>
  <c r="IA450" i="14"/>
  <c r="BS450" i="14"/>
  <c r="CA450" i="14"/>
  <c r="DQ450" i="14"/>
  <c r="HY450" i="14"/>
  <c r="CL450" i="14"/>
  <c r="CG450" i="14"/>
  <c r="AY450" i="14"/>
  <c r="HW450" i="14"/>
  <c r="CJ450" i="14"/>
  <c r="GT450" i="14"/>
  <c r="DI450" i="14"/>
  <c r="BG450" i="14"/>
  <c r="GM450" i="14"/>
  <c r="GK450" i="14"/>
  <c r="GI450" i="14"/>
  <c r="GO450" i="14"/>
  <c r="FO450" i="14"/>
  <c r="FM450" i="14"/>
  <c r="FK450" i="14"/>
  <c r="FQ450" i="14"/>
  <c r="FG450" i="14"/>
  <c r="FE450" i="14"/>
  <c r="FC450" i="14"/>
  <c r="FI450" i="14"/>
  <c r="N450" i="14"/>
  <c r="Z450" i="14"/>
  <c r="X450" i="14"/>
  <c r="AD450" i="14"/>
  <c r="AB450" i="14"/>
  <c r="BT450" i="14"/>
  <c r="S450" i="14"/>
  <c r="Q450" i="14"/>
  <c r="O450" i="14"/>
  <c r="U450" i="14"/>
  <c r="J450" i="14"/>
  <c r="EK450" i="14"/>
  <c r="BA450" i="14"/>
  <c r="IK450" i="14"/>
  <c r="FU450" i="14"/>
  <c r="AU450" i="14"/>
  <c r="DP450" i="14"/>
  <c r="AV450" i="14"/>
  <c r="DH450" i="14"/>
  <c r="BF450" i="14"/>
  <c r="EA450" i="14"/>
  <c r="DY450" i="14"/>
  <c r="DW450" i="14"/>
  <c r="EC450" i="14"/>
  <c r="DC450" i="14"/>
  <c r="DA450" i="14"/>
  <c r="CY450" i="14"/>
  <c r="DE450" i="14"/>
  <c r="CU450" i="14"/>
  <c r="CS450" i="14"/>
  <c r="CQ450" i="14"/>
  <c r="CW450" i="14"/>
  <c r="HK450" i="14"/>
  <c r="HI450" i="14"/>
  <c r="HG450" i="14"/>
  <c r="HM450" i="14"/>
  <c r="EI450" i="14"/>
  <c r="GQ450" i="14"/>
  <c r="HB450" i="14"/>
  <c r="GZ450" i="14"/>
  <c r="HF450" i="14"/>
  <c r="HD450" i="14"/>
  <c r="EG450" i="14"/>
  <c r="IQ450" i="14"/>
  <c r="DT450" i="14"/>
  <c r="M450" i="14"/>
  <c r="FT450" i="14"/>
  <c r="EJ450" i="14"/>
  <c r="DO450" i="14"/>
  <c r="BI450" i="14"/>
  <c r="DG450" i="14"/>
  <c r="BE450" i="14"/>
  <c r="BO450" i="14"/>
  <c r="BM450" i="14"/>
  <c r="BK450" i="14"/>
  <c r="BQ450" i="14"/>
  <c r="AQ450" i="14"/>
  <c r="AO450" i="14"/>
  <c r="AM450" i="14"/>
  <c r="AS450" i="14"/>
  <c r="AI450" i="14"/>
  <c r="AG450" i="14"/>
  <c r="AE450" i="14"/>
  <c r="AK450" i="14"/>
  <c r="EY450" i="14"/>
  <c r="EW450" i="14"/>
  <c r="EU450" i="14"/>
  <c r="FA450" i="14"/>
  <c r="K450" i="14"/>
  <c r="G450" i="14"/>
  <c r="EP450" i="14"/>
  <c r="EN450" i="14"/>
  <c r="ET450" i="14"/>
  <c r="ER450" i="14"/>
  <c r="I450" i="14"/>
  <c r="IP450" i="14"/>
  <c r="II450" i="14"/>
  <c r="DL450" i="14"/>
  <c r="FS450" i="14"/>
  <c r="GE450" i="14"/>
  <c r="DV450" i="14"/>
  <c r="GC450" i="14"/>
  <c r="DN450" i="14"/>
  <c r="BD450" i="14"/>
  <c r="IX450" i="14"/>
  <c r="IV450" i="14"/>
  <c r="JB450" i="14"/>
  <c r="IZ450" i="14"/>
  <c r="HZ450" i="14"/>
  <c r="HX450" i="14"/>
  <c r="ID450" i="14"/>
  <c r="IB450" i="14"/>
  <c r="HR450" i="14"/>
  <c r="HP450" i="14"/>
  <c r="HV450" i="14"/>
  <c r="HT450" i="14"/>
  <c r="CM450" i="14"/>
  <c r="CK450" i="14"/>
  <c r="CI450" i="14"/>
  <c r="CO450" i="14"/>
  <c r="EH450" i="14"/>
  <c r="EL450" i="14"/>
  <c r="CD450" i="14"/>
  <c r="CB450" i="14"/>
  <c r="CH450" i="14"/>
  <c r="CF450" i="14"/>
  <c r="EF450" i="14"/>
  <c r="IO450" i="14"/>
  <c r="IH450" i="14"/>
  <c r="GD450" i="14"/>
  <c r="FZ450" i="14"/>
  <c r="GB450" i="14"/>
  <c r="DU450" i="14"/>
  <c r="GA450" i="14"/>
  <c r="DM450" i="14"/>
  <c r="BC450" i="14"/>
  <c r="GL450" i="14"/>
  <c r="GJ450" i="14"/>
  <c r="GP450" i="14"/>
  <c r="GN450" i="14"/>
  <c r="FN450" i="14"/>
  <c r="FL450" i="14"/>
  <c r="FR450" i="14"/>
  <c r="FP450" i="14"/>
  <c r="FF450" i="14"/>
  <c r="FD450" i="14"/>
  <c r="FJ450" i="14"/>
  <c r="FH450" i="14"/>
  <c r="AA450" i="14"/>
  <c r="Y450" i="14"/>
  <c r="W450" i="14"/>
  <c r="AC450" i="14"/>
  <c r="BV450" i="14"/>
  <c r="GW450" i="14"/>
  <c r="R450" i="14"/>
  <c r="P450" i="14"/>
  <c r="V450" i="14"/>
  <c r="T450" i="14"/>
  <c r="H450" i="14"/>
  <c r="IN450" i="14"/>
  <c r="IG450" i="14"/>
  <c r="GH450" i="14"/>
  <c r="FY450" i="14"/>
  <c r="GG450" i="14"/>
  <c r="GV450" i="14"/>
  <c r="BX450" i="14"/>
  <c r="GF450" i="14"/>
  <c r="BJ450" i="14"/>
  <c r="DZ450" i="14"/>
  <c r="DX450" i="14"/>
  <c r="ED450" i="14"/>
  <c r="EB450" i="14"/>
  <c r="DB450" i="14"/>
  <c r="CZ450" i="14"/>
  <c r="DF450" i="14"/>
  <c r="DD450" i="14"/>
  <c r="CT450" i="14"/>
  <c r="CR450" i="14"/>
  <c r="CX450" i="14"/>
  <c r="CV450" i="14"/>
  <c r="HJ450" i="14"/>
  <c r="HH450" i="14"/>
  <c r="HN450" i="14"/>
  <c r="HL450" i="14"/>
  <c r="GS450" i="14"/>
  <c r="HC450" i="14"/>
  <c r="HA450" i="14"/>
  <c r="GY450" i="14"/>
  <c r="HE450" i="14"/>
  <c r="GU450" i="14"/>
  <c r="EE450" i="14"/>
  <c r="IM450" i="14"/>
  <c r="IF450" i="14"/>
  <c r="IR450" i="14"/>
  <c r="IJ450" i="14"/>
  <c r="DS450" i="14"/>
  <c r="AZ450" i="14"/>
  <c r="DK450" i="14"/>
  <c r="AW450" i="14"/>
  <c r="BY450" i="14"/>
  <c r="BN450" i="14"/>
  <c r="BL450" i="14"/>
  <c r="BR450" i="14"/>
  <c r="BP450" i="14"/>
  <c r="AP450" i="14"/>
  <c r="AN450" i="14"/>
  <c r="AT450" i="14"/>
  <c r="AR450" i="14"/>
  <c r="AH450" i="14"/>
  <c r="AF450" i="14"/>
  <c r="AL450" i="14"/>
  <c r="AJ450" i="14"/>
  <c r="EX450" i="14"/>
  <c r="EV450" i="14"/>
  <c r="FB450" i="14"/>
  <c r="EZ450" i="14"/>
  <c r="BU450" i="14"/>
  <c r="EQ450" i="14"/>
  <c r="EO450" i="14"/>
  <c r="EM450" i="14"/>
  <c r="ES450" i="14"/>
  <c r="BW450" i="14"/>
  <c r="GX450" i="14"/>
  <c r="IT450" i="14"/>
  <c r="IE450" i="14"/>
  <c r="FW450" i="14"/>
  <c r="BH450" i="14"/>
  <c r="DR450" i="14"/>
  <c r="L450" i="14"/>
  <c r="DJ450" i="14"/>
  <c r="BB450" i="14"/>
  <c r="FX450" i="14"/>
  <c r="F191" i="14"/>
  <c r="H191" i="14"/>
  <c r="I190" i="14"/>
  <c r="K190" i="14" s="1"/>
  <c r="IV451" i="14" s="1"/>
  <c r="G192" i="14"/>
  <c r="E192" i="14"/>
  <c r="F192" i="14" s="1"/>
  <c r="D193" i="14"/>
  <c r="C194" i="14"/>
  <c r="K108" i="2"/>
  <c r="M108" i="2" s="1"/>
  <c r="O108" i="2" s="1"/>
  <c r="S108" i="2" s="1"/>
  <c r="L62" i="11" s="1"/>
  <c r="AH107" i="2"/>
  <c r="AI107" i="2" s="1"/>
  <c r="AK107" i="2" s="1"/>
  <c r="AO107" i="2" s="1"/>
  <c r="M61" i="11" s="1"/>
  <c r="D109" i="2"/>
  <c r="E109" i="2" s="1"/>
  <c r="F109" i="2"/>
  <c r="C110" i="2"/>
  <c r="H109" i="2"/>
  <c r="I109" i="2" s="1"/>
  <c r="AC108" i="2"/>
  <c r="AA108" i="2"/>
  <c r="AB108" i="2" s="1"/>
  <c r="Z109" i="2"/>
  <c r="AE108" i="2"/>
  <c r="AF108" i="2" s="1"/>
  <c r="X120" i="2"/>
  <c r="I191" i="14" l="1"/>
  <c r="K191" i="14" s="1"/>
  <c r="IC452" i="14" s="1"/>
  <c r="H192" i="14"/>
  <c r="I192" i="14" s="1"/>
  <c r="K192" i="14" s="1"/>
  <c r="HB453" i="14" s="1"/>
  <c r="CU451" i="14"/>
  <c r="AI451" i="14"/>
  <c r="EA451" i="14"/>
  <c r="CM451" i="14"/>
  <c r="BO451" i="14"/>
  <c r="AA451" i="14"/>
  <c r="DK451" i="14"/>
  <c r="BW451" i="14"/>
  <c r="AY451" i="14"/>
  <c r="K451" i="14"/>
  <c r="DC451" i="14"/>
  <c r="EO451" i="14"/>
  <c r="AQ451" i="14"/>
  <c r="DP451" i="14"/>
  <c r="GL451" i="14"/>
  <c r="FV451" i="14"/>
  <c r="FN451" i="14"/>
  <c r="FF451" i="14"/>
  <c r="EX451" i="14"/>
  <c r="EH451" i="14"/>
  <c r="DQ451" i="14"/>
  <c r="GJ451" i="14"/>
  <c r="FT451" i="14"/>
  <c r="FL451" i="14"/>
  <c r="FD451" i="14"/>
  <c r="EV451" i="14"/>
  <c r="EF451" i="14"/>
  <c r="IM451" i="14"/>
  <c r="BD451" i="14"/>
  <c r="DW451" i="14"/>
  <c r="DG451" i="14"/>
  <c r="CY451" i="14"/>
  <c r="CQ451" i="14"/>
  <c r="CI451" i="14"/>
  <c r="BS451" i="14"/>
  <c r="IP451" i="14"/>
  <c r="BF451" i="14"/>
  <c r="BK451" i="14"/>
  <c r="AU451" i="14"/>
  <c r="AM451" i="14"/>
  <c r="AE451" i="14"/>
  <c r="W451" i="14"/>
  <c r="G451" i="14"/>
  <c r="IO451" i="14"/>
  <c r="BE451" i="14"/>
  <c r="GP451" i="14"/>
  <c r="FZ451" i="14"/>
  <c r="FR451" i="14"/>
  <c r="FJ451" i="14"/>
  <c r="FB451" i="14"/>
  <c r="EL451" i="14"/>
  <c r="GA451" i="14"/>
  <c r="R451" i="14"/>
  <c r="GN451" i="14"/>
  <c r="FX451" i="14"/>
  <c r="FP451" i="14"/>
  <c r="FH451" i="14"/>
  <c r="EZ451" i="14"/>
  <c r="EJ451" i="14"/>
  <c r="EP451" i="14"/>
  <c r="GY451" i="14"/>
  <c r="JB451" i="14"/>
  <c r="IX451" i="14"/>
  <c r="IL451" i="14"/>
  <c r="IH451" i="14"/>
  <c r="ID451" i="14"/>
  <c r="HZ451" i="14"/>
  <c r="HV451" i="14"/>
  <c r="HR451" i="14"/>
  <c r="HN451" i="14"/>
  <c r="HJ451" i="14"/>
  <c r="GX451" i="14"/>
  <c r="GT451" i="14"/>
  <c r="GB451" i="14"/>
  <c r="DR451" i="14"/>
  <c r="P451" i="14"/>
  <c r="EC451" i="14"/>
  <c r="DY451" i="14"/>
  <c r="DM451" i="14"/>
  <c r="DI451" i="14"/>
  <c r="DE451" i="14"/>
  <c r="DA451" i="14"/>
  <c r="CW451" i="14"/>
  <c r="CS451" i="14"/>
  <c r="CO451" i="14"/>
  <c r="CK451" i="14"/>
  <c r="BY451" i="14"/>
  <c r="BU451" i="14"/>
  <c r="GD451" i="14"/>
  <c r="CB451" i="14"/>
  <c r="Q451" i="14"/>
  <c r="BQ451" i="14"/>
  <c r="BM451" i="14"/>
  <c r="BA451" i="14"/>
  <c r="AW451" i="14"/>
  <c r="AS451" i="14"/>
  <c r="AO451" i="14"/>
  <c r="AK451" i="14"/>
  <c r="AG451" i="14"/>
  <c r="AC451" i="14"/>
  <c r="Y451" i="14"/>
  <c r="M451" i="14"/>
  <c r="I451" i="14"/>
  <c r="GC451" i="14"/>
  <c r="CD451" i="14"/>
  <c r="HC451" i="14"/>
  <c r="IZ451" i="14"/>
  <c r="IF451" i="14"/>
  <c r="IJ451" i="14"/>
  <c r="HX451" i="14"/>
  <c r="IB451" i="14"/>
  <c r="HP451" i="14"/>
  <c r="HT451" i="14"/>
  <c r="HH451" i="14"/>
  <c r="HL451" i="14"/>
  <c r="GR451" i="14"/>
  <c r="GV451" i="14"/>
  <c r="IN451" i="14"/>
  <c r="EN451" i="14"/>
  <c r="CC451" i="14"/>
  <c r="HD451" i="14"/>
  <c r="DX451" i="14"/>
  <c r="ED451" i="14"/>
  <c r="EB451" i="14"/>
  <c r="DZ451" i="14"/>
  <c r="DH451" i="14"/>
  <c r="DN451" i="14"/>
  <c r="DL451" i="14"/>
  <c r="DJ451" i="14"/>
  <c r="CZ451" i="14"/>
  <c r="DF451" i="14"/>
  <c r="DD451" i="14"/>
  <c r="DB451" i="14"/>
  <c r="CR451" i="14"/>
  <c r="CX451" i="14"/>
  <c r="CV451" i="14"/>
  <c r="CT451" i="14"/>
  <c r="CJ451" i="14"/>
  <c r="CP451" i="14"/>
  <c r="CN451" i="14"/>
  <c r="CL451" i="14"/>
  <c r="BT451" i="14"/>
  <c r="BZ451" i="14"/>
  <c r="BX451" i="14"/>
  <c r="BV451" i="14"/>
  <c r="IT451" i="14"/>
  <c r="GH451" i="14"/>
  <c r="ET451" i="14"/>
  <c r="DV451" i="14"/>
  <c r="CH451" i="14"/>
  <c r="BJ451" i="14"/>
  <c r="V451" i="14"/>
  <c r="HA451" i="14"/>
  <c r="BL451" i="14"/>
  <c r="BR451" i="14"/>
  <c r="BP451" i="14"/>
  <c r="BN451" i="14"/>
  <c r="AV451" i="14"/>
  <c r="BB451" i="14"/>
  <c r="AZ451" i="14"/>
  <c r="AX451" i="14"/>
  <c r="AN451" i="14"/>
  <c r="AT451" i="14"/>
  <c r="AR451" i="14"/>
  <c r="AP451" i="14"/>
  <c r="AF451" i="14"/>
  <c r="AL451" i="14"/>
  <c r="AJ451" i="14"/>
  <c r="AH451" i="14"/>
  <c r="X451" i="14"/>
  <c r="AD451" i="14"/>
  <c r="AB451" i="14"/>
  <c r="Z451" i="14"/>
  <c r="H451" i="14"/>
  <c r="N451" i="14"/>
  <c r="L451" i="14"/>
  <c r="J451" i="14"/>
  <c r="IS451" i="14"/>
  <c r="GG451" i="14"/>
  <c r="ES451" i="14"/>
  <c r="DU451" i="14"/>
  <c r="CG451" i="14"/>
  <c r="BI451" i="14"/>
  <c r="U451" i="14"/>
  <c r="HF451" i="14"/>
  <c r="IU451" i="14"/>
  <c r="JA451" i="14"/>
  <c r="IY451" i="14"/>
  <c r="IW451" i="14"/>
  <c r="IE451" i="14"/>
  <c r="IK451" i="14"/>
  <c r="II451" i="14"/>
  <c r="IG451" i="14"/>
  <c r="HW451" i="14"/>
  <c r="IC451" i="14"/>
  <c r="IA451" i="14"/>
  <c r="HY451" i="14"/>
  <c r="HO451" i="14"/>
  <c r="HU451" i="14"/>
  <c r="HS451" i="14"/>
  <c r="HQ451" i="14"/>
  <c r="HG451" i="14"/>
  <c r="HM451" i="14"/>
  <c r="HK451" i="14"/>
  <c r="HI451" i="14"/>
  <c r="GQ451" i="14"/>
  <c r="GW451" i="14"/>
  <c r="GU451" i="14"/>
  <c r="GS451" i="14"/>
  <c r="IR451" i="14"/>
  <c r="GF451" i="14"/>
  <c r="ER451" i="14"/>
  <c r="DT451" i="14"/>
  <c r="CF451" i="14"/>
  <c r="BH451" i="14"/>
  <c r="T451" i="14"/>
  <c r="HE451" i="14"/>
  <c r="GI451" i="14"/>
  <c r="GO451" i="14"/>
  <c r="GM451" i="14"/>
  <c r="GK451" i="14"/>
  <c r="FS451" i="14"/>
  <c r="FY451" i="14"/>
  <c r="FW451" i="14"/>
  <c r="FU451" i="14"/>
  <c r="FK451" i="14"/>
  <c r="FQ451" i="14"/>
  <c r="FO451" i="14"/>
  <c r="FM451" i="14"/>
  <c r="FC451" i="14"/>
  <c r="FI451" i="14"/>
  <c r="FG451" i="14"/>
  <c r="FE451" i="14"/>
  <c r="EU451" i="14"/>
  <c r="FA451" i="14"/>
  <c r="EY451" i="14"/>
  <c r="EW451" i="14"/>
  <c r="EE451" i="14"/>
  <c r="EK451" i="14"/>
  <c r="EI451" i="14"/>
  <c r="EG451" i="14"/>
  <c r="IQ451" i="14"/>
  <c r="GE451" i="14"/>
  <c r="EQ451" i="14"/>
  <c r="DS451" i="14"/>
  <c r="CE451" i="14"/>
  <c r="BG451" i="14"/>
  <c r="S451" i="14"/>
  <c r="GZ451" i="14"/>
  <c r="EM451" i="14"/>
  <c r="DO451" i="14"/>
  <c r="CA451" i="14"/>
  <c r="BC451" i="14"/>
  <c r="O451" i="14"/>
  <c r="HB451" i="14"/>
  <c r="C195" i="14"/>
  <c r="D194" i="14"/>
  <c r="E193" i="14"/>
  <c r="G193" i="14" s="1"/>
  <c r="K109" i="2"/>
  <c r="M109" i="2" s="1"/>
  <c r="O109" i="2" s="1"/>
  <c r="S109" i="2" s="1"/>
  <c r="L63" i="11" s="1"/>
  <c r="F110" i="2"/>
  <c r="H110" i="2"/>
  <c r="I110" i="2" s="1"/>
  <c r="D110" i="2"/>
  <c r="E110" i="2" s="1"/>
  <c r="C111" i="2"/>
  <c r="AH108" i="2"/>
  <c r="AI108" i="2" s="1"/>
  <c r="AK108" i="2" s="1"/>
  <c r="AO108" i="2" s="1"/>
  <c r="M62" i="11" s="1"/>
  <c r="AC109" i="2"/>
  <c r="AA109" i="2"/>
  <c r="AB109" i="2" s="1"/>
  <c r="AE109" i="2"/>
  <c r="AF109" i="2" s="1"/>
  <c r="Z110" i="2"/>
  <c r="X121" i="2"/>
  <c r="CZ452" i="14" l="1"/>
  <c r="AH452" i="14"/>
  <c r="DD452" i="14"/>
  <c r="FN452" i="14"/>
  <c r="DB452" i="14"/>
  <c r="FL452" i="14"/>
  <c r="FP452" i="14"/>
  <c r="CT452" i="14"/>
  <c r="IA452" i="14"/>
  <c r="CV452" i="14"/>
  <c r="HZ452" i="14"/>
  <c r="AJ452" i="14"/>
  <c r="HY452" i="14"/>
  <c r="CN452" i="14"/>
  <c r="IB452" i="14"/>
  <c r="HX452" i="14"/>
  <c r="FG452" i="14"/>
  <c r="FF452" i="14"/>
  <c r="EZ452" i="14"/>
  <c r="CL452" i="14"/>
  <c r="FI452" i="14"/>
  <c r="FE452" i="14"/>
  <c r="FH452" i="14"/>
  <c r="FD452" i="14"/>
  <c r="AR452" i="14"/>
  <c r="AP452" i="14"/>
  <c r="HU452" i="14"/>
  <c r="HS452" i="14"/>
  <c r="HQ452" i="14"/>
  <c r="EX452" i="14"/>
  <c r="FQ452" i="14"/>
  <c r="FO452" i="14"/>
  <c r="FM452" i="14"/>
  <c r="CW452" i="14"/>
  <c r="CU452" i="14"/>
  <c r="CS452" i="14"/>
  <c r="EV452" i="14"/>
  <c r="DE452" i="14"/>
  <c r="DC452" i="14"/>
  <c r="DA452" i="14"/>
  <c r="AK452" i="14"/>
  <c r="AI452" i="14"/>
  <c r="AG452" i="14"/>
  <c r="CJ452" i="14"/>
  <c r="AS452" i="14"/>
  <c r="AQ452" i="14"/>
  <c r="AO452" i="14"/>
  <c r="HT452" i="14"/>
  <c r="HR452" i="14"/>
  <c r="HP452" i="14"/>
  <c r="S452" i="14"/>
  <c r="DJ452" i="14"/>
  <c r="BO452" i="14"/>
  <c r="HF452" i="14"/>
  <c r="EC452" i="14"/>
  <c r="DN452" i="14"/>
  <c r="HE452" i="14"/>
  <c r="AN452" i="14"/>
  <c r="BF452" i="14"/>
  <c r="CG452" i="14"/>
  <c r="AM452" i="14"/>
  <c r="IP452" i="14"/>
  <c r="CE452" i="14"/>
  <c r="IO452" i="14"/>
  <c r="IH452" i="14"/>
  <c r="Q452" i="14"/>
  <c r="BM452" i="14"/>
  <c r="GZ452" i="14"/>
  <c r="EI452" i="14"/>
  <c r="JA452" i="14"/>
  <c r="HO452" i="14"/>
  <c r="AB452" i="14"/>
  <c r="X452" i="14"/>
  <c r="HB452" i="14"/>
  <c r="EB452" i="14"/>
  <c r="DQ452" i="14"/>
  <c r="DF452" i="14"/>
  <c r="AY452" i="14"/>
  <c r="EY452" i="14"/>
  <c r="EU452" i="14"/>
  <c r="CD452" i="14"/>
  <c r="DZ452" i="14"/>
  <c r="GI452" i="14"/>
  <c r="DL452" i="14"/>
  <c r="EJ452" i="14"/>
  <c r="Z452" i="14"/>
  <c r="U452" i="14"/>
  <c r="EN452" i="14"/>
  <c r="GX452" i="14"/>
  <c r="DH452" i="14"/>
  <c r="BQ452" i="14"/>
  <c r="BU452" i="14"/>
  <c r="FA452" i="14"/>
  <c r="EW452" i="14"/>
  <c r="ER452" i="14"/>
  <c r="P452" i="14"/>
  <c r="N452" i="14"/>
  <c r="IS452" i="14"/>
  <c r="GM452" i="14"/>
  <c r="JB452" i="14"/>
  <c r="CO452" i="14"/>
  <c r="CM452" i="14"/>
  <c r="CK452" i="14"/>
  <c r="CI452" i="14"/>
  <c r="CF452" i="14"/>
  <c r="R452" i="14"/>
  <c r="GY452" i="14"/>
  <c r="IW452" i="14"/>
  <c r="DU452" i="14"/>
  <c r="DG452" i="14"/>
  <c r="CY452" i="14"/>
  <c r="IM452" i="14"/>
  <c r="V452" i="14"/>
  <c r="FC452" i="14"/>
  <c r="AC452" i="14"/>
  <c r="AA452" i="14"/>
  <c r="Y452" i="14"/>
  <c r="W452" i="14"/>
  <c r="T452" i="14"/>
  <c r="HA452" i="14"/>
  <c r="CA452" i="14"/>
  <c r="DY452" i="14"/>
  <c r="IQ452" i="14"/>
  <c r="GP452" i="14"/>
  <c r="G452" i="14"/>
  <c r="FK452" i="14"/>
  <c r="BY452" i="14"/>
  <c r="IL452" i="14"/>
  <c r="GB452" i="14"/>
  <c r="HL452" i="14"/>
  <c r="HJ452" i="14"/>
  <c r="HH452" i="14"/>
  <c r="HN452" i="14"/>
  <c r="HC452" i="14"/>
  <c r="CC452" i="14"/>
  <c r="O452" i="14"/>
  <c r="DX452" i="14"/>
  <c r="DS452" i="14"/>
  <c r="ED452" i="14"/>
  <c r="IJ452" i="14"/>
  <c r="BJ452" i="14"/>
  <c r="GO452" i="14"/>
  <c r="FR452" i="14"/>
  <c r="BV452" i="14"/>
  <c r="AZ452" i="14"/>
  <c r="BD452" i="14"/>
  <c r="I452" i="14"/>
  <c r="HM452" i="14"/>
  <c r="HK452" i="14"/>
  <c r="HI452" i="14"/>
  <c r="HG452" i="14"/>
  <c r="HD452" i="14"/>
  <c r="EP452" i="14"/>
  <c r="CB452" i="14"/>
  <c r="IY452" i="14"/>
  <c r="EL452" i="14"/>
  <c r="AF452" i="14"/>
  <c r="IF452" i="14"/>
  <c r="GK452" i="14"/>
  <c r="EF452" i="14"/>
  <c r="BG452" i="14"/>
  <c r="AV452" i="14"/>
  <c r="CQ452" i="14"/>
  <c r="II452" i="14"/>
  <c r="H452" i="14"/>
  <c r="GN452" i="14"/>
  <c r="GJ452" i="14"/>
  <c r="AT452" i="14"/>
  <c r="AU452" i="14"/>
  <c r="CR452" i="14"/>
  <c r="BE452" i="14"/>
  <c r="AX452" i="14"/>
  <c r="HV452" i="14"/>
  <c r="GS452" i="14"/>
  <c r="BK452" i="14"/>
  <c r="IZ452" i="14"/>
  <c r="IV452" i="14"/>
  <c r="BZ452" i="14"/>
  <c r="DR452" i="14"/>
  <c r="AE452" i="14"/>
  <c r="DK452" i="14"/>
  <c r="GA452" i="14"/>
  <c r="BP452" i="14"/>
  <c r="BT452" i="14"/>
  <c r="EK452" i="14"/>
  <c r="ET452" i="14"/>
  <c r="FS452" i="14"/>
  <c r="BL452" i="14"/>
  <c r="AW452" i="14"/>
  <c r="GR452" i="14"/>
  <c r="EE452" i="14"/>
  <c r="IE452" i="14"/>
  <c r="ES452" i="14"/>
  <c r="EQ452" i="14"/>
  <c r="EO452" i="14"/>
  <c r="EM452" i="14"/>
  <c r="EA452" i="14"/>
  <c r="GQ452" i="14"/>
  <c r="IR452" i="14"/>
  <c r="IN452" i="14"/>
  <c r="BR452" i="14"/>
  <c r="IK452" i="14"/>
  <c r="IG452" i="14"/>
  <c r="GH452" i="14"/>
  <c r="GL452" i="14"/>
  <c r="BS452" i="14"/>
  <c r="EH452" i="14"/>
  <c r="BX452" i="14"/>
  <c r="BI452" i="14"/>
  <c r="CX452" i="14"/>
  <c r="ID452" i="14"/>
  <c r="IX452" i="14"/>
  <c r="DO452" i="14"/>
  <c r="DT452" i="14"/>
  <c r="DP452" i="14"/>
  <c r="DM452" i="14"/>
  <c r="DI452" i="14"/>
  <c r="DV452" i="14"/>
  <c r="BN452" i="14"/>
  <c r="IT452" i="14"/>
  <c r="EG452" i="14"/>
  <c r="BW452" i="14"/>
  <c r="BH452" i="14"/>
  <c r="BA452" i="14"/>
  <c r="CP452" i="14"/>
  <c r="GF452" i="14"/>
  <c r="FY452" i="14"/>
  <c r="DW452" i="14"/>
  <c r="IU452" i="14"/>
  <c r="AL452" i="14"/>
  <c r="GE452" i="14"/>
  <c r="GD452" i="14"/>
  <c r="GG452" i="14"/>
  <c r="M452" i="14"/>
  <c r="CH452" i="14"/>
  <c r="GW452" i="14"/>
  <c r="FZ452" i="14"/>
  <c r="GC452" i="14"/>
  <c r="L452" i="14"/>
  <c r="GV452" i="14"/>
  <c r="BB452" i="14"/>
  <c r="FX452" i="14"/>
  <c r="FU452" i="14"/>
  <c r="K452" i="14"/>
  <c r="GU452" i="14"/>
  <c r="FT452" i="14"/>
  <c r="FW452" i="14"/>
  <c r="FV452" i="14"/>
  <c r="FJ452" i="14"/>
  <c r="J452" i="14"/>
  <c r="GT452" i="14"/>
  <c r="AD452" i="14"/>
  <c r="HW452" i="14"/>
  <c r="BC452" i="14"/>
  <c r="FB452" i="14"/>
  <c r="AI453" i="14"/>
  <c r="FB453" i="14"/>
  <c r="GX453" i="14"/>
  <c r="HO453" i="14"/>
  <c r="EV453" i="14"/>
  <c r="DC453" i="14"/>
  <c r="CS453" i="14"/>
  <c r="DS453" i="14"/>
  <c r="HS453" i="14"/>
  <c r="HU453" i="14"/>
  <c r="AB453" i="14"/>
  <c r="GR453" i="14"/>
  <c r="BY453" i="14"/>
  <c r="BU453" i="14"/>
  <c r="AD453" i="14"/>
  <c r="EX453" i="14"/>
  <c r="EZ453" i="14"/>
  <c r="BS453" i="14"/>
  <c r="HQ453" i="14"/>
  <c r="GV453" i="14"/>
  <c r="CQ453" i="14"/>
  <c r="Z453" i="14"/>
  <c r="AY453" i="14"/>
  <c r="CW453" i="14"/>
  <c r="X453" i="14"/>
  <c r="GT453" i="14"/>
  <c r="AQ453" i="14"/>
  <c r="DK453" i="14"/>
  <c r="L453" i="14"/>
  <c r="FH453" i="14"/>
  <c r="CO453" i="14"/>
  <c r="N453" i="14"/>
  <c r="FJ453" i="14"/>
  <c r="CI453" i="14"/>
  <c r="H453" i="14"/>
  <c r="FD453" i="14"/>
  <c r="CK453" i="14"/>
  <c r="J453" i="14"/>
  <c r="FF453" i="14"/>
  <c r="BG453" i="14"/>
  <c r="EI453" i="14"/>
  <c r="AJ453" i="14"/>
  <c r="HL453" i="14"/>
  <c r="EK453" i="14"/>
  <c r="AL453" i="14"/>
  <c r="HN453" i="14"/>
  <c r="EE453" i="14"/>
  <c r="AF453" i="14"/>
  <c r="HH453" i="14"/>
  <c r="EG453" i="14"/>
  <c r="AH453" i="14"/>
  <c r="HJ453" i="14"/>
  <c r="BO453" i="14"/>
  <c r="EY453" i="14"/>
  <c r="BX453" i="14"/>
  <c r="HT453" i="14"/>
  <c r="FA453" i="14"/>
  <c r="BZ453" i="14"/>
  <c r="HV453" i="14"/>
  <c r="EU453" i="14"/>
  <c r="BT453" i="14"/>
  <c r="HP453" i="14"/>
  <c r="EW453" i="14"/>
  <c r="BV453" i="14"/>
  <c r="HR453" i="14"/>
  <c r="BW453" i="14"/>
  <c r="FG453" i="14"/>
  <c r="CN453" i="14"/>
  <c r="M453" i="14"/>
  <c r="FI453" i="14"/>
  <c r="CP453" i="14"/>
  <c r="G453" i="14"/>
  <c r="FC453" i="14"/>
  <c r="CJ453" i="14"/>
  <c r="I453" i="14"/>
  <c r="FE453" i="14"/>
  <c r="CL453" i="14"/>
  <c r="K453" i="14"/>
  <c r="CM453" i="14"/>
  <c r="GU453" i="14"/>
  <c r="CV453" i="14"/>
  <c r="AC453" i="14"/>
  <c r="GW453" i="14"/>
  <c r="CX453" i="14"/>
  <c r="W453" i="14"/>
  <c r="GQ453" i="14"/>
  <c r="CR453" i="14"/>
  <c r="Y453" i="14"/>
  <c r="GS453" i="14"/>
  <c r="CT453" i="14"/>
  <c r="AA453" i="14"/>
  <c r="CU453" i="14"/>
  <c r="HK453" i="14"/>
  <c r="EJ453" i="14"/>
  <c r="AK453" i="14"/>
  <c r="HM453" i="14"/>
  <c r="EL453" i="14"/>
  <c r="AE453" i="14"/>
  <c r="HG453" i="14"/>
  <c r="EF453" i="14"/>
  <c r="AG453" i="14"/>
  <c r="HI453" i="14"/>
  <c r="EH453" i="14"/>
  <c r="FO453" i="14"/>
  <c r="IA453" i="14"/>
  <c r="AR453" i="14"/>
  <c r="DD453" i="14"/>
  <c r="FP453" i="14"/>
  <c r="IB453" i="14"/>
  <c r="AS453" i="14"/>
  <c r="DE453" i="14"/>
  <c r="FQ453" i="14"/>
  <c r="IC453" i="14"/>
  <c r="AT453" i="14"/>
  <c r="DF453" i="14"/>
  <c r="FR453" i="14"/>
  <c r="ID453" i="14"/>
  <c r="AM453" i="14"/>
  <c r="CY453" i="14"/>
  <c r="FK453" i="14"/>
  <c r="HW453" i="14"/>
  <c r="AN453" i="14"/>
  <c r="CZ453" i="14"/>
  <c r="FL453" i="14"/>
  <c r="HX453" i="14"/>
  <c r="AO453" i="14"/>
  <c r="DA453" i="14"/>
  <c r="FM453" i="14"/>
  <c r="HY453" i="14"/>
  <c r="AP453" i="14"/>
  <c r="DB453" i="14"/>
  <c r="FN453" i="14"/>
  <c r="HZ453" i="14"/>
  <c r="FW453" i="14"/>
  <c r="II453" i="14"/>
  <c r="AZ453" i="14"/>
  <c r="DL453" i="14"/>
  <c r="FX453" i="14"/>
  <c r="IJ453" i="14"/>
  <c r="BA453" i="14"/>
  <c r="DM453" i="14"/>
  <c r="FY453" i="14"/>
  <c r="IK453" i="14"/>
  <c r="BB453" i="14"/>
  <c r="DN453" i="14"/>
  <c r="FZ453" i="14"/>
  <c r="IL453" i="14"/>
  <c r="AU453" i="14"/>
  <c r="DG453" i="14"/>
  <c r="FS453" i="14"/>
  <c r="IE453" i="14"/>
  <c r="AV453" i="14"/>
  <c r="DH453" i="14"/>
  <c r="FT453" i="14"/>
  <c r="IF453" i="14"/>
  <c r="AW453" i="14"/>
  <c r="DI453" i="14"/>
  <c r="FU453" i="14"/>
  <c r="IG453" i="14"/>
  <c r="AX453" i="14"/>
  <c r="DJ453" i="14"/>
  <c r="FV453" i="14"/>
  <c r="IH453" i="14"/>
  <c r="GE453" i="14"/>
  <c r="IQ453" i="14"/>
  <c r="BH453" i="14"/>
  <c r="DT453" i="14"/>
  <c r="GF453" i="14"/>
  <c r="IR453" i="14"/>
  <c r="BI453" i="14"/>
  <c r="DU453" i="14"/>
  <c r="GG453" i="14"/>
  <c r="IS453" i="14"/>
  <c r="BJ453" i="14"/>
  <c r="DV453" i="14"/>
  <c r="GH453" i="14"/>
  <c r="IT453" i="14"/>
  <c r="BC453" i="14"/>
  <c r="DO453" i="14"/>
  <c r="GA453" i="14"/>
  <c r="IM453" i="14"/>
  <c r="BD453" i="14"/>
  <c r="DP453" i="14"/>
  <c r="GB453" i="14"/>
  <c r="IN453" i="14"/>
  <c r="BE453" i="14"/>
  <c r="DQ453" i="14"/>
  <c r="GC453" i="14"/>
  <c r="IO453" i="14"/>
  <c r="BF453" i="14"/>
  <c r="DR453" i="14"/>
  <c r="GD453" i="14"/>
  <c r="IP453" i="14"/>
  <c r="EA453" i="14"/>
  <c r="GM453" i="14"/>
  <c r="IY453" i="14"/>
  <c r="BP453" i="14"/>
  <c r="EB453" i="14"/>
  <c r="GN453" i="14"/>
  <c r="IZ453" i="14"/>
  <c r="BQ453" i="14"/>
  <c r="EC453" i="14"/>
  <c r="GO453" i="14"/>
  <c r="JA453" i="14"/>
  <c r="BR453" i="14"/>
  <c r="ED453" i="14"/>
  <c r="GP453" i="14"/>
  <c r="JB453" i="14"/>
  <c r="BK453" i="14"/>
  <c r="DW453" i="14"/>
  <c r="GI453" i="14"/>
  <c r="IU453" i="14"/>
  <c r="BL453" i="14"/>
  <c r="DX453" i="14"/>
  <c r="GJ453" i="14"/>
  <c r="IV453" i="14"/>
  <c r="BM453" i="14"/>
  <c r="DY453" i="14"/>
  <c r="GK453" i="14"/>
  <c r="IW453" i="14"/>
  <c r="BN453" i="14"/>
  <c r="DZ453" i="14"/>
  <c r="GL453" i="14"/>
  <c r="IX453" i="14"/>
  <c r="S453" i="14"/>
  <c r="CE453" i="14"/>
  <c r="EQ453" i="14"/>
  <c r="HC453" i="14"/>
  <c r="T453" i="14"/>
  <c r="CF453" i="14"/>
  <c r="ER453" i="14"/>
  <c r="HD453" i="14"/>
  <c r="U453" i="14"/>
  <c r="CG453" i="14"/>
  <c r="ES453" i="14"/>
  <c r="HE453" i="14"/>
  <c r="V453" i="14"/>
  <c r="CH453" i="14"/>
  <c r="ET453" i="14"/>
  <c r="HF453" i="14"/>
  <c r="O453" i="14"/>
  <c r="CA453" i="14"/>
  <c r="EM453" i="14"/>
  <c r="GY453" i="14"/>
  <c r="P453" i="14"/>
  <c r="CB453" i="14"/>
  <c r="EN453" i="14"/>
  <c r="GZ453" i="14"/>
  <c r="Q453" i="14"/>
  <c r="CC453" i="14"/>
  <c r="EO453" i="14"/>
  <c r="HA453" i="14"/>
  <c r="R453" i="14"/>
  <c r="CD453" i="14"/>
  <c r="EP453" i="14"/>
  <c r="F193" i="14"/>
  <c r="H193" i="14"/>
  <c r="G194" i="14"/>
  <c r="E194" i="14"/>
  <c r="H194" i="14" s="1"/>
  <c r="D195" i="14"/>
  <c r="C196" i="14"/>
  <c r="K110" i="2"/>
  <c r="M110" i="2" s="1"/>
  <c r="O110" i="2" s="1"/>
  <c r="S110" i="2" s="1"/>
  <c r="L64" i="11" s="1"/>
  <c r="F111" i="2"/>
  <c r="D111" i="2"/>
  <c r="E111" i="2" s="1"/>
  <c r="H111" i="2"/>
  <c r="I111" i="2" s="1"/>
  <c r="C112" i="2"/>
  <c r="AH109" i="2"/>
  <c r="AI109" i="2" s="1"/>
  <c r="AK109" i="2" s="1"/>
  <c r="AO109" i="2" s="1"/>
  <c r="M63" i="11" s="1"/>
  <c r="AC110" i="2"/>
  <c r="AA110" i="2"/>
  <c r="AB110" i="2" s="1"/>
  <c r="AE110" i="2"/>
  <c r="AF110" i="2" s="1"/>
  <c r="Z111" i="2"/>
  <c r="X122" i="2"/>
  <c r="I193" i="14" l="1"/>
  <c r="K193" i="14" s="1"/>
  <c r="HU454" i="14" s="1"/>
  <c r="F194" i="14"/>
  <c r="I194" i="14" s="1"/>
  <c r="K194" i="14" s="1"/>
  <c r="C197" i="14"/>
  <c r="D196" i="14"/>
  <c r="E195" i="14"/>
  <c r="H195" i="14" s="1"/>
  <c r="K111" i="2"/>
  <c r="M111" i="2" s="1"/>
  <c r="O111" i="2" s="1"/>
  <c r="S111" i="2" s="1"/>
  <c r="L65" i="11" s="1"/>
  <c r="D112" i="2"/>
  <c r="E112" i="2" s="1"/>
  <c r="C113" i="2"/>
  <c r="F112" i="2"/>
  <c r="H112" i="2"/>
  <c r="I112" i="2" s="1"/>
  <c r="AH110" i="2"/>
  <c r="AI110" i="2" s="1"/>
  <c r="AK110" i="2" s="1"/>
  <c r="AO110" i="2" s="1"/>
  <c r="M64" i="11" s="1"/>
  <c r="AC111" i="2"/>
  <c r="AA111" i="2"/>
  <c r="AB111" i="2" s="1"/>
  <c r="Z112" i="2"/>
  <c r="AE111" i="2"/>
  <c r="AF111" i="2" s="1"/>
  <c r="X123" i="2"/>
  <c r="H454" i="14" l="1"/>
  <c r="AF454" i="14"/>
  <c r="CU454" i="14"/>
  <c r="AV454" i="14"/>
  <c r="GX454" i="14"/>
  <c r="CL454" i="14"/>
  <c r="IZ454" i="14"/>
  <c r="EN454" i="14"/>
  <c r="AQ454" i="14"/>
  <c r="GQ454" i="14"/>
  <c r="CP454" i="14"/>
  <c r="M454" i="14"/>
  <c r="FC454" i="14"/>
  <c r="BJ454" i="14"/>
  <c r="HP454" i="14"/>
  <c r="DD454" i="14"/>
  <c r="CS454" i="14"/>
  <c r="HQ454" i="14"/>
  <c r="IK454" i="14"/>
  <c r="BD454" i="14"/>
  <c r="EA454" i="14"/>
  <c r="HH454" i="14"/>
  <c r="AG454" i="14"/>
  <c r="CV454" i="14"/>
  <c r="GD454" i="14"/>
  <c r="J454" i="14"/>
  <c r="BV454" i="14"/>
  <c r="EY454" i="14"/>
  <c r="IF454" i="14"/>
  <c r="AY454" i="14"/>
  <c r="DT454" i="14"/>
  <c r="HB454" i="14"/>
  <c r="AJ454" i="14"/>
  <c r="CZ454" i="14"/>
  <c r="GH454" i="14"/>
  <c r="U454" i="14"/>
  <c r="CG454" i="14"/>
  <c r="FN454" i="14"/>
  <c r="IU454" i="14"/>
  <c r="BR454" i="14"/>
  <c r="ET454" i="14"/>
  <c r="IA454" i="14"/>
  <c r="AU454" i="14"/>
  <c r="DO454" i="14"/>
  <c r="GV454" i="14"/>
  <c r="DA454" i="14"/>
  <c r="FM454" i="14"/>
  <c r="HY454" i="14"/>
  <c r="DU454" i="14"/>
  <c r="GG454" i="14"/>
  <c r="IS454" i="14"/>
  <c r="AN454" i="14"/>
  <c r="DF454" i="14"/>
  <c r="GM454" i="14"/>
  <c r="Q454" i="14"/>
  <c r="CC454" i="14"/>
  <c r="FH454" i="14"/>
  <c r="IP454" i="14"/>
  <c r="BF454" i="14"/>
  <c r="ED454" i="14"/>
  <c r="HK454" i="14"/>
  <c r="AI454" i="14"/>
  <c r="CY454" i="14"/>
  <c r="GF454" i="14"/>
  <c r="T454" i="14"/>
  <c r="CF454" i="14"/>
  <c r="FL454" i="14"/>
  <c r="IT454" i="14"/>
  <c r="BQ454" i="14"/>
  <c r="ER454" i="14"/>
  <c r="HZ454" i="14"/>
  <c r="BB454" i="14"/>
  <c r="DX454" i="14"/>
  <c r="HF454" i="14"/>
  <c r="AE454" i="14"/>
  <c r="CT454" i="14"/>
  <c r="GA454" i="14"/>
  <c r="CK454" i="14"/>
  <c r="EW454" i="14"/>
  <c r="HI454" i="14"/>
  <c r="DE454" i="14"/>
  <c r="FQ454" i="14"/>
  <c r="IC454" i="14"/>
  <c r="DP454" i="14"/>
  <c r="Y454" i="14"/>
  <c r="FS454" i="14"/>
  <c r="BN454" i="14"/>
  <c r="HV454" i="14"/>
  <c r="DJ454" i="14"/>
  <c r="AB454" i="14"/>
  <c r="FW454" i="14"/>
  <c r="BY454" i="14"/>
  <c r="IJ454" i="14"/>
  <c r="EI454" i="14"/>
  <c r="AM454" i="14"/>
  <c r="GL454" i="14"/>
  <c r="FE454" i="14"/>
  <c r="DM454" i="14"/>
  <c r="FY454" i="14"/>
  <c r="BL454" i="14"/>
  <c r="EL454" i="14"/>
  <c r="HS454" i="14"/>
  <c r="AO454" i="14"/>
  <c r="DG454" i="14"/>
  <c r="GN454" i="14"/>
  <c r="R454" i="14"/>
  <c r="CD454" i="14"/>
  <c r="FJ454" i="14"/>
  <c r="IQ454" i="14"/>
  <c r="BG454" i="14"/>
  <c r="EE454" i="14"/>
  <c r="HL454" i="14"/>
  <c r="AR454" i="14"/>
  <c r="DK454" i="14"/>
  <c r="GR454" i="14"/>
  <c r="AC454" i="14"/>
  <c r="CQ454" i="14"/>
  <c r="FX454" i="14"/>
  <c r="N454" i="14"/>
  <c r="BZ454" i="14"/>
  <c r="FD454" i="14"/>
  <c r="IL454" i="14"/>
  <c r="BC454" i="14"/>
  <c r="DZ454" i="14"/>
  <c r="HG454" i="14"/>
  <c r="DI454" i="14"/>
  <c r="FU454" i="14"/>
  <c r="IG454" i="14"/>
  <c r="EC454" i="14"/>
  <c r="GO454" i="14"/>
  <c r="JA454" i="14"/>
  <c r="BT454" i="14"/>
  <c r="EV454" i="14"/>
  <c r="ID454" i="14"/>
  <c r="AW454" i="14"/>
  <c r="DR454" i="14"/>
  <c r="GY454" i="14"/>
  <c r="Z454" i="14"/>
  <c r="CM454" i="14"/>
  <c r="FT454" i="14"/>
  <c r="JB454" i="14"/>
  <c r="BO454" i="14"/>
  <c r="EP454" i="14"/>
  <c r="HW454" i="14"/>
  <c r="AZ454" i="14"/>
  <c r="DV454" i="14"/>
  <c r="HC454" i="14"/>
  <c r="AK454" i="14"/>
  <c r="DB454" i="14"/>
  <c r="GI454" i="14"/>
  <c r="V454" i="14"/>
  <c r="CH454" i="14"/>
  <c r="FO454" i="14"/>
  <c r="IV454" i="14"/>
  <c r="BK454" i="14"/>
  <c r="EJ454" i="14"/>
  <c r="HR454" i="14"/>
  <c r="DQ454" i="14"/>
  <c r="GC454" i="14"/>
  <c r="IO454" i="14"/>
  <c r="EK454" i="14"/>
  <c r="GW454" i="14"/>
  <c r="P454" i="14"/>
  <c r="CB454" i="14"/>
  <c r="FG454" i="14"/>
  <c r="IN454" i="14"/>
  <c r="BE454" i="14"/>
  <c r="EB454" i="14"/>
  <c r="HJ454" i="14"/>
  <c r="AH454" i="14"/>
  <c r="CX454" i="14"/>
  <c r="GE454" i="14"/>
  <c r="K454" i="14"/>
  <c r="BW454" i="14"/>
  <c r="EZ454" i="14"/>
  <c r="IH454" i="14"/>
  <c r="BH454" i="14"/>
  <c r="EF454" i="14"/>
  <c r="HN454" i="14"/>
  <c r="AS454" i="14"/>
  <c r="DL454" i="14"/>
  <c r="GT454" i="14"/>
  <c r="AD454" i="14"/>
  <c r="CR454" i="14"/>
  <c r="FZ454" i="14"/>
  <c r="G454" i="14"/>
  <c r="BS454" i="14"/>
  <c r="EU454" i="14"/>
  <c r="IB454" i="14"/>
  <c r="DY454" i="14"/>
  <c r="GK454" i="14"/>
  <c r="IW454" i="14"/>
  <c r="ES454" i="14"/>
  <c r="HE454" i="14"/>
  <c r="X454" i="14"/>
  <c r="CJ454" i="14"/>
  <c r="FR454" i="14"/>
  <c r="IY454" i="14"/>
  <c r="BM454" i="14"/>
  <c r="EM454" i="14"/>
  <c r="HT454" i="14"/>
  <c r="AP454" i="14"/>
  <c r="DH454" i="14"/>
  <c r="GP454" i="14"/>
  <c r="S454" i="14"/>
  <c r="CE454" i="14"/>
  <c r="FK454" i="14"/>
  <c r="IR454" i="14"/>
  <c r="BP454" i="14"/>
  <c r="EQ454" i="14"/>
  <c r="HX454" i="14"/>
  <c r="BA454" i="14"/>
  <c r="DW454" i="14"/>
  <c r="HD454" i="14"/>
  <c r="AL454" i="14"/>
  <c r="DC454" i="14"/>
  <c r="GJ454" i="14"/>
  <c r="O454" i="14"/>
  <c r="CA454" i="14"/>
  <c r="FF454" i="14"/>
  <c r="IM454" i="14"/>
  <c r="EG454" i="14"/>
  <c r="GS454" i="14"/>
  <c r="CO454" i="14"/>
  <c r="FA454" i="14"/>
  <c r="HM454" i="14"/>
  <c r="GB454" i="14"/>
  <c r="I454" i="14"/>
  <c r="BU454" i="14"/>
  <c r="EX454" i="14"/>
  <c r="IE454" i="14"/>
  <c r="AX454" i="14"/>
  <c r="DS454" i="14"/>
  <c r="GZ454" i="14"/>
  <c r="AA454" i="14"/>
  <c r="CN454" i="14"/>
  <c r="FV454" i="14"/>
  <c r="L454" i="14"/>
  <c r="BX454" i="14"/>
  <c r="FB454" i="14"/>
  <c r="II454" i="14"/>
  <c r="BI454" i="14"/>
  <c r="EH454" i="14"/>
  <c r="HO454" i="14"/>
  <c r="AT454" i="14"/>
  <c r="DN454" i="14"/>
  <c r="GU454" i="14"/>
  <c r="W454" i="14"/>
  <c r="CI454" i="14"/>
  <c r="FP454" i="14"/>
  <c r="IX454" i="14"/>
  <c r="EO454" i="14"/>
  <c r="HA454" i="14"/>
  <c r="CW454" i="14"/>
  <c r="FI454" i="14"/>
  <c r="F195" i="14"/>
  <c r="G195" i="14"/>
  <c r="GT455" i="14"/>
  <c r="HV455" i="14"/>
  <c r="FJ455" i="14"/>
  <c r="IE455" i="14"/>
  <c r="BC455" i="14"/>
  <c r="AU455" i="14"/>
  <c r="II455" i="14"/>
  <c r="T455" i="14"/>
  <c r="AL455" i="14"/>
  <c r="CM455" i="14"/>
  <c r="BT455" i="14"/>
  <c r="EF455" i="14"/>
  <c r="DD455" i="14"/>
  <c r="HD455" i="14"/>
  <c r="EJ455" i="14"/>
  <c r="FO455" i="14"/>
  <c r="CX455" i="14"/>
  <c r="EU455" i="14"/>
  <c r="GK455" i="14"/>
  <c r="HC455" i="14"/>
  <c r="R455" i="14"/>
  <c r="U455" i="14"/>
  <c r="IY455" i="14"/>
  <c r="AM455" i="14"/>
  <c r="CW455" i="14"/>
  <c r="CD455" i="14"/>
  <c r="AQ455" i="14"/>
  <c r="CJ455" i="14"/>
  <c r="EA455" i="14"/>
  <c r="FI455" i="14"/>
  <c r="EP455" i="14"/>
  <c r="DG455" i="14"/>
  <c r="GI455" i="14"/>
  <c r="HY455" i="14"/>
  <c r="HU455" i="14"/>
  <c r="HB455" i="14"/>
  <c r="AF455" i="14"/>
  <c r="DS455" i="14"/>
  <c r="HQ455" i="14"/>
  <c r="BM455" i="14"/>
  <c r="FG455" i="14"/>
  <c r="M455" i="14"/>
  <c r="CV455" i="14"/>
  <c r="GU455" i="14"/>
  <c r="BE455" i="14"/>
  <c r="EW455" i="14"/>
  <c r="P455" i="14"/>
  <c r="CZ455" i="14"/>
  <c r="GY455" i="14"/>
  <c r="AW455" i="14"/>
  <c r="EN455" i="14"/>
  <c r="IO455" i="14"/>
  <c r="CE455" i="14"/>
  <c r="GB455" i="14"/>
  <c r="AE455" i="14"/>
  <c r="DQ455" i="14"/>
  <c r="HP455" i="14"/>
  <c r="DE455" i="14"/>
  <c r="FQ455" i="14"/>
  <c r="IC455" i="14"/>
  <c r="AT455" i="14"/>
  <c r="DF455" i="14"/>
  <c r="FR455" i="14"/>
  <c r="ID455" i="14"/>
  <c r="Z455" i="14"/>
  <c r="CL455" i="14"/>
  <c r="EX455" i="14"/>
  <c r="HJ455" i="14"/>
  <c r="BX455" i="14"/>
  <c r="FT455" i="14"/>
  <c r="X455" i="14"/>
  <c r="DI455" i="14"/>
  <c r="HH455" i="14"/>
  <c r="BP455" i="14"/>
  <c r="FK455" i="14"/>
  <c r="AA455" i="14"/>
  <c r="DL455" i="14"/>
  <c r="HK455" i="14"/>
  <c r="BH455" i="14"/>
  <c r="EZ455" i="14"/>
  <c r="H455" i="14"/>
  <c r="CQ455" i="14"/>
  <c r="GN455" i="14"/>
  <c r="AO455" i="14"/>
  <c r="EE455" i="14"/>
  <c r="IB455" i="14"/>
  <c r="DM455" i="14"/>
  <c r="FY455" i="14"/>
  <c r="IK455" i="14"/>
  <c r="BB455" i="14"/>
  <c r="DN455" i="14"/>
  <c r="FZ455" i="14"/>
  <c r="IL455" i="14"/>
  <c r="AH455" i="14"/>
  <c r="CT455" i="14"/>
  <c r="FF455" i="14"/>
  <c r="HR455" i="14"/>
  <c r="BA455" i="14"/>
  <c r="ER455" i="14"/>
  <c r="IW455" i="14"/>
  <c r="CI455" i="14"/>
  <c r="GF455" i="14"/>
  <c r="AI455" i="14"/>
  <c r="DW455" i="14"/>
  <c r="HT455" i="14"/>
  <c r="CA455" i="14"/>
  <c r="FW455" i="14"/>
  <c r="AK455" i="14"/>
  <c r="DY455" i="14"/>
  <c r="HX455" i="14"/>
  <c r="BS455" i="14"/>
  <c r="FM455" i="14"/>
  <c r="S455" i="14"/>
  <c r="DC455" i="14"/>
  <c r="HA455" i="14"/>
  <c r="AZ455" i="14"/>
  <c r="EQ455" i="14"/>
  <c r="IU455" i="14"/>
  <c r="DU455" i="14"/>
  <c r="GG455" i="14"/>
  <c r="IS455" i="14"/>
  <c r="BJ455" i="14"/>
  <c r="DV455" i="14"/>
  <c r="GH455" i="14"/>
  <c r="IT455" i="14"/>
  <c r="AP455" i="14"/>
  <c r="DB455" i="14"/>
  <c r="FN455" i="14"/>
  <c r="HZ455" i="14"/>
  <c r="BL455" i="14"/>
  <c r="FE455" i="14"/>
  <c r="L455" i="14"/>
  <c r="CU455" i="14"/>
  <c r="GS455" i="14"/>
  <c r="AS455" i="14"/>
  <c r="EI455" i="14"/>
  <c r="IG455" i="14"/>
  <c r="CK455" i="14"/>
  <c r="GJ455" i="14"/>
  <c r="AV455" i="14"/>
  <c r="EM455" i="14"/>
  <c r="IM455" i="14"/>
  <c r="CC455" i="14"/>
  <c r="GA455" i="14"/>
  <c r="AC455" i="14"/>
  <c r="DP455" i="14"/>
  <c r="HO455" i="14"/>
  <c r="BK455" i="14"/>
  <c r="FD455" i="14"/>
  <c r="IJ455" i="14"/>
  <c r="EC455" i="14"/>
  <c r="GO455" i="14"/>
  <c r="JA455" i="14"/>
  <c r="BR455" i="14"/>
  <c r="ED455" i="14"/>
  <c r="GP455" i="14"/>
  <c r="JB455" i="14"/>
  <c r="AX455" i="14"/>
  <c r="DJ455" i="14"/>
  <c r="FV455" i="14"/>
  <c r="IH455" i="14"/>
  <c r="BW455" i="14"/>
  <c r="FS455" i="14"/>
  <c r="W455" i="14"/>
  <c r="DH455" i="14"/>
  <c r="HG455" i="14"/>
  <c r="BD455" i="14"/>
  <c r="EV455" i="14"/>
  <c r="O455" i="14"/>
  <c r="CY455" i="14"/>
  <c r="GV455" i="14"/>
  <c r="BG455" i="14"/>
  <c r="EY455" i="14"/>
  <c r="G455" i="14"/>
  <c r="CN455" i="14"/>
  <c r="GM455" i="14"/>
  <c r="AN455" i="14"/>
  <c r="EB455" i="14"/>
  <c r="IA455" i="14"/>
  <c r="BU455" i="14"/>
  <c r="FP455" i="14"/>
  <c r="IR455" i="14"/>
  <c r="EK455" i="14"/>
  <c r="GW455" i="14"/>
  <c r="N455" i="14"/>
  <c r="BZ455" i="14"/>
  <c r="EL455" i="14"/>
  <c r="GX455" i="14"/>
  <c r="IN455" i="14"/>
  <c r="BF455" i="14"/>
  <c r="DR455" i="14"/>
  <c r="GD455" i="14"/>
  <c r="IP455" i="14"/>
  <c r="CG455" i="14"/>
  <c r="GE455" i="14"/>
  <c r="AG455" i="14"/>
  <c r="DT455" i="14"/>
  <c r="HS455" i="14"/>
  <c r="BO455" i="14"/>
  <c r="FH455" i="14"/>
  <c r="Y455" i="14"/>
  <c r="DK455" i="14"/>
  <c r="HI455" i="14"/>
  <c r="BQ455" i="14"/>
  <c r="FL455" i="14"/>
  <c r="Q455" i="14"/>
  <c r="DA455" i="14"/>
  <c r="GZ455" i="14"/>
  <c r="AY455" i="14"/>
  <c r="EO455" i="14"/>
  <c r="IQ455" i="14"/>
  <c r="CF455" i="14"/>
  <c r="GC455" i="14"/>
  <c r="IZ455" i="14"/>
  <c r="ES455" i="14"/>
  <c r="HE455" i="14"/>
  <c r="V455" i="14"/>
  <c r="CH455" i="14"/>
  <c r="ET455" i="14"/>
  <c r="HF455" i="14"/>
  <c r="IV455" i="14"/>
  <c r="BN455" i="14"/>
  <c r="DZ455" i="14"/>
  <c r="GL455" i="14"/>
  <c r="IX455" i="14"/>
  <c r="K455" i="14"/>
  <c r="CS455" i="14"/>
  <c r="GR455" i="14"/>
  <c r="AR455" i="14"/>
  <c r="EG455" i="14"/>
  <c r="IF455" i="14"/>
  <c r="BY455" i="14"/>
  <c r="FU455" i="14"/>
  <c r="AJ455" i="14"/>
  <c r="DX455" i="14"/>
  <c r="HW455" i="14"/>
  <c r="CB455" i="14"/>
  <c r="FX455" i="14"/>
  <c r="AB455" i="14"/>
  <c r="DO455" i="14"/>
  <c r="HL455" i="14"/>
  <c r="BI455" i="14"/>
  <c r="FC455" i="14"/>
  <c r="I455" i="14"/>
  <c r="CR455" i="14"/>
  <c r="GQ455" i="14"/>
  <c r="CO455" i="14"/>
  <c r="FA455" i="14"/>
  <c r="HM455" i="14"/>
  <c r="AD455" i="14"/>
  <c r="CP455" i="14"/>
  <c r="FB455" i="14"/>
  <c r="HN455" i="14"/>
  <c r="J455" i="14"/>
  <c r="BV455" i="14"/>
  <c r="EH455" i="14"/>
  <c r="E196" i="14"/>
  <c r="H196" i="14" s="1"/>
  <c r="D197" i="14"/>
  <c r="C198" i="14"/>
  <c r="K112" i="2"/>
  <c r="M112" i="2" s="1"/>
  <c r="O112" i="2" s="1"/>
  <c r="S112" i="2" s="1"/>
  <c r="L66" i="11" s="1"/>
  <c r="F113" i="2"/>
  <c r="C114" i="2"/>
  <c r="D113" i="2"/>
  <c r="E113" i="2" s="1"/>
  <c r="H113" i="2"/>
  <c r="I113" i="2" s="1"/>
  <c r="AH111" i="2"/>
  <c r="AI111" i="2" s="1"/>
  <c r="AK111" i="2" s="1"/>
  <c r="AO111" i="2" s="1"/>
  <c r="M65" i="11" s="1"/>
  <c r="AC112" i="2"/>
  <c r="Z113" i="2"/>
  <c r="AE112" i="2"/>
  <c r="AF112" i="2" s="1"/>
  <c r="AA112" i="2"/>
  <c r="AB112" i="2" s="1"/>
  <c r="X124" i="2"/>
  <c r="I195" i="14" l="1"/>
  <c r="K195" i="14" s="1"/>
  <c r="GL456" i="14" s="1"/>
  <c r="G196" i="14"/>
  <c r="C199" i="14"/>
  <c r="D198" i="14"/>
  <c r="E197" i="14"/>
  <c r="G197" i="14" s="1"/>
  <c r="F196" i="14"/>
  <c r="K113" i="2"/>
  <c r="M113" i="2" s="1"/>
  <c r="O113" i="2" s="1"/>
  <c r="S113" i="2" s="1"/>
  <c r="L67" i="11" s="1"/>
  <c r="C115" i="2"/>
  <c r="F114" i="2"/>
  <c r="D114" i="2"/>
  <c r="E114" i="2" s="1"/>
  <c r="H114" i="2"/>
  <c r="I114" i="2" s="1"/>
  <c r="AH112" i="2"/>
  <c r="AI112" i="2" s="1"/>
  <c r="AK112" i="2" s="1"/>
  <c r="AO112" i="2" s="1"/>
  <c r="M66" i="11" s="1"/>
  <c r="AC113" i="2"/>
  <c r="Z114" i="2"/>
  <c r="AA113" i="2"/>
  <c r="AB113" i="2" s="1"/>
  <c r="AE113" i="2"/>
  <c r="AF113" i="2" s="1"/>
  <c r="X125" i="2"/>
  <c r="CR456" i="14" l="1"/>
  <c r="IG456" i="14"/>
  <c r="HG456" i="14"/>
  <c r="L456" i="14"/>
  <c r="AZ456" i="14"/>
  <c r="CW456" i="14"/>
  <c r="II456" i="14"/>
  <c r="BT456" i="14"/>
  <c r="HC456" i="14"/>
  <c r="HA456" i="14"/>
  <c r="IQ456" i="14"/>
  <c r="HK456" i="14"/>
  <c r="DB456" i="14"/>
  <c r="IO456" i="14"/>
  <c r="HI456" i="14"/>
  <c r="GU456" i="14"/>
  <c r="DN456" i="14"/>
  <c r="AF456" i="14"/>
  <c r="DW456" i="14"/>
  <c r="IE456" i="14"/>
  <c r="GY456" i="14"/>
  <c r="BN456" i="14"/>
  <c r="BC456" i="14"/>
  <c r="BG456" i="14"/>
  <c r="BE456" i="14"/>
  <c r="DH456" i="14"/>
  <c r="AU456" i="14"/>
  <c r="AY456" i="14"/>
  <c r="AW456" i="14"/>
  <c r="CN456" i="14"/>
  <c r="W456" i="14"/>
  <c r="AA456" i="14"/>
  <c r="Y456" i="14"/>
  <c r="AB456" i="14"/>
  <c r="O456" i="14"/>
  <c r="S456" i="14"/>
  <c r="Q456" i="14"/>
  <c r="ID456" i="14"/>
  <c r="IC456" i="14"/>
  <c r="IZ456" i="14"/>
  <c r="BV456" i="14"/>
  <c r="IJ456" i="14"/>
  <c r="BQ456" i="14"/>
  <c r="I456" i="14"/>
  <c r="BZ456" i="14"/>
  <c r="AG456" i="14"/>
  <c r="GH456" i="14"/>
  <c r="AO456" i="14"/>
  <c r="IL456" i="14"/>
  <c r="AS456" i="14"/>
  <c r="CB456" i="14"/>
  <c r="IU456" i="14"/>
  <c r="ED456" i="14"/>
  <c r="M456" i="14"/>
  <c r="EC456" i="14"/>
  <c r="EK456" i="14"/>
  <c r="BR456" i="14"/>
  <c r="HV456" i="14"/>
  <c r="EL456" i="14"/>
  <c r="GE456" i="14"/>
  <c r="GR456" i="14"/>
  <c r="FW456" i="14"/>
  <c r="FX456" i="14"/>
  <c r="EW456" i="14"/>
  <c r="EM456" i="14"/>
  <c r="EO456" i="14"/>
  <c r="HW456" i="14"/>
  <c r="BW456" i="14"/>
  <c r="IX456" i="14"/>
  <c r="G456" i="14"/>
  <c r="AE456" i="14"/>
  <c r="AM456" i="14"/>
  <c r="HR456" i="14"/>
  <c r="FI456" i="14"/>
  <c r="FN456" i="14"/>
  <c r="DO456" i="14"/>
  <c r="DS456" i="14"/>
  <c r="DQ456" i="14"/>
  <c r="AD456" i="14"/>
  <c r="DG456" i="14"/>
  <c r="DK456" i="14"/>
  <c r="DI456" i="14"/>
  <c r="H456" i="14"/>
  <c r="CI456" i="14"/>
  <c r="CM456" i="14"/>
  <c r="CK456" i="14"/>
  <c r="GP456" i="14"/>
  <c r="CA456" i="14"/>
  <c r="CE456" i="14"/>
  <c r="CC456" i="14"/>
  <c r="FT456" i="14"/>
  <c r="CY456" i="14"/>
  <c r="DA456" i="14"/>
  <c r="GT456" i="14"/>
  <c r="EB456" i="14"/>
  <c r="FG456" i="14"/>
  <c r="HT456" i="14"/>
  <c r="FK456" i="14"/>
  <c r="IT456" i="14"/>
  <c r="GI456" i="14"/>
  <c r="BH456" i="14"/>
  <c r="HO456" i="14"/>
  <c r="EI456" i="14"/>
  <c r="IR456" i="14"/>
  <c r="BK456" i="14"/>
  <c r="X456" i="14"/>
  <c r="CU456" i="14"/>
  <c r="IS456" i="14"/>
  <c r="IP456" i="14"/>
  <c r="IN456" i="14"/>
  <c r="FR456" i="14"/>
  <c r="IK456" i="14"/>
  <c r="IH456" i="14"/>
  <c r="IF456" i="14"/>
  <c r="EV456" i="14"/>
  <c r="HM456" i="14"/>
  <c r="HJ456" i="14"/>
  <c r="GZ456" i="14"/>
  <c r="CJ456" i="14"/>
  <c r="HE456" i="14"/>
  <c r="HB456" i="14"/>
  <c r="GF456" i="14"/>
  <c r="BP456" i="14"/>
  <c r="DE456" i="14"/>
  <c r="GQ456" i="14"/>
  <c r="GS456" i="14"/>
  <c r="BX456" i="14"/>
  <c r="JA456" i="14"/>
  <c r="FM456" i="14"/>
  <c r="AH456" i="14"/>
  <c r="GK456" i="14"/>
  <c r="FJ456" i="14"/>
  <c r="HQ456" i="14"/>
  <c r="GO456" i="14"/>
  <c r="HU456" i="14"/>
  <c r="BM456" i="14"/>
  <c r="AT456" i="14"/>
  <c r="HN456" i="14"/>
  <c r="FQ456" i="14"/>
  <c r="DU456" i="14"/>
  <c r="DR456" i="14"/>
  <c r="GX456" i="14"/>
  <c r="BL456" i="14"/>
  <c r="DM456" i="14"/>
  <c r="DJ456" i="14"/>
  <c r="GB456" i="14"/>
  <c r="AR456" i="14"/>
  <c r="CO456" i="14"/>
  <c r="CL456" i="14"/>
  <c r="DP456" i="14"/>
  <c r="HX456" i="14"/>
  <c r="CG456" i="14"/>
  <c r="CD456" i="14"/>
  <c r="CV456" i="14"/>
  <c r="HD456" i="14"/>
  <c r="DC456" i="14"/>
  <c r="GW456" i="14"/>
  <c r="EZ456" i="14"/>
  <c r="IV456" i="14"/>
  <c r="CH456" i="14"/>
  <c r="K456" i="14"/>
  <c r="DD456" i="14"/>
  <c r="AI456" i="14"/>
  <c r="FP456" i="14"/>
  <c r="AQ456" i="14"/>
  <c r="BB456" i="14"/>
  <c r="CZ456" i="14"/>
  <c r="FF456" i="14"/>
  <c r="JB456" i="14"/>
  <c r="EN456" i="14"/>
  <c r="AK456" i="14"/>
  <c r="EF456" i="14"/>
  <c r="AP456" i="14"/>
  <c r="IY456" i="14"/>
  <c r="J456" i="14"/>
  <c r="GA456" i="14"/>
  <c r="GC456" i="14"/>
  <c r="FS456" i="14"/>
  <c r="FU456" i="14"/>
  <c r="EU456" i="14"/>
  <c r="EY456" i="14"/>
  <c r="DL456" i="14"/>
  <c r="EQ456" i="14"/>
  <c r="CP456" i="14"/>
  <c r="HY456" i="14"/>
  <c r="V456" i="14"/>
  <c r="EJ456" i="14"/>
  <c r="FD456" i="14"/>
  <c r="HP456" i="14"/>
  <c r="FB456" i="14"/>
  <c r="FL456" i="14"/>
  <c r="IM456" i="14"/>
  <c r="GG456" i="14"/>
  <c r="GD456" i="14"/>
  <c r="DT456" i="14"/>
  <c r="IB456" i="14"/>
  <c r="FY456" i="14"/>
  <c r="FV456" i="14"/>
  <c r="CX456" i="14"/>
  <c r="HF456" i="14"/>
  <c r="FA456" i="14"/>
  <c r="EX456" i="14"/>
  <c r="AL456" i="14"/>
  <c r="ET456" i="14"/>
  <c r="ES456" i="14"/>
  <c r="EP456" i="14"/>
  <c r="P456" i="14"/>
  <c r="DX456" i="14"/>
  <c r="IA456" i="14"/>
  <c r="BS456" i="14"/>
  <c r="BU456" i="14"/>
  <c r="FH456" i="14"/>
  <c r="FC456" i="14"/>
  <c r="CT456" i="14"/>
  <c r="T456" i="14"/>
  <c r="DZ456" i="14"/>
  <c r="CF456" i="14"/>
  <c r="EH456" i="14"/>
  <c r="DF456" i="14"/>
  <c r="EE456" i="14"/>
  <c r="IW456" i="14"/>
  <c r="EA456" i="14"/>
  <c r="BD456" i="14"/>
  <c r="CQ456" i="14"/>
  <c r="BI456" i="14"/>
  <c r="BF456" i="14"/>
  <c r="AJ456" i="14"/>
  <c r="ER456" i="14"/>
  <c r="BA456" i="14"/>
  <c r="AX456" i="14"/>
  <c r="N456" i="14"/>
  <c r="DV456" i="14"/>
  <c r="AC456" i="14"/>
  <c r="Z456" i="14"/>
  <c r="GV456" i="14"/>
  <c r="BJ456" i="14"/>
  <c r="U456" i="14"/>
  <c r="R456" i="14"/>
  <c r="FZ456" i="14"/>
  <c r="AN456" i="14"/>
  <c r="HZ456" i="14"/>
  <c r="BY456" i="14"/>
  <c r="DY456" i="14"/>
  <c r="FE456" i="14"/>
  <c r="GN456" i="14"/>
  <c r="FO456" i="14"/>
  <c r="HH456" i="14"/>
  <c r="GM456" i="14"/>
  <c r="AV456" i="14"/>
  <c r="HS456" i="14"/>
  <c r="EG456" i="14"/>
  <c r="GJ456" i="14"/>
  <c r="BO456" i="14"/>
  <c r="HL456" i="14"/>
  <c r="CS456" i="14"/>
  <c r="I196" i="14"/>
  <c r="K196" i="14" s="1"/>
  <c r="HM457" i="14" s="1"/>
  <c r="F197" i="14"/>
  <c r="H197" i="14"/>
  <c r="E198" i="14"/>
  <c r="G198" i="14" s="1"/>
  <c r="D199" i="14"/>
  <c r="C200" i="14"/>
  <c r="K114" i="2"/>
  <c r="M114" i="2" s="1"/>
  <c r="O114" i="2" s="1"/>
  <c r="S114" i="2" s="1"/>
  <c r="L68" i="11" s="1"/>
  <c r="AH113" i="2"/>
  <c r="AI113" i="2" s="1"/>
  <c r="AK113" i="2" s="1"/>
  <c r="AO113" i="2" s="1"/>
  <c r="M67" i="11" s="1"/>
  <c r="H115" i="2"/>
  <c r="I115" i="2" s="1"/>
  <c r="D115" i="2"/>
  <c r="E115" i="2" s="1"/>
  <c r="C116" i="2"/>
  <c r="F115" i="2"/>
  <c r="AC114" i="2"/>
  <c r="Z115" i="2"/>
  <c r="AA114" i="2"/>
  <c r="AB114" i="2" s="1"/>
  <c r="AE114" i="2"/>
  <c r="AF114" i="2" s="1"/>
  <c r="X126" i="2"/>
  <c r="JB457" i="14" l="1"/>
  <c r="BK457" i="14"/>
  <c r="EC457" i="14"/>
  <c r="DW457" i="14"/>
  <c r="GO457" i="14"/>
  <c r="GI457" i="14"/>
  <c r="BL457" i="14"/>
  <c r="BQ457" i="14"/>
  <c r="ED457" i="14"/>
  <c r="DX457" i="14"/>
  <c r="BW457" i="14"/>
  <c r="JA457" i="14"/>
  <c r="IU457" i="14"/>
  <c r="BR457" i="14"/>
  <c r="AW457" i="14"/>
  <c r="GP457" i="14"/>
  <c r="K457" i="14"/>
  <c r="AA457" i="14"/>
  <c r="AS457" i="14"/>
  <c r="DE457" i="14"/>
  <c r="FQ457" i="14"/>
  <c r="IC457" i="14"/>
  <c r="AT457" i="14"/>
  <c r="DF457" i="14"/>
  <c r="FR457" i="14"/>
  <c r="ID457" i="14"/>
  <c r="AM457" i="14"/>
  <c r="CY457" i="14"/>
  <c r="FK457" i="14"/>
  <c r="HW457" i="14"/>
  <c r="AN457" i="14"/>
  <c r="CZ457" i="14"/>
  <c r="FL457" i="14"/>
  <c r="HX457" i="14"/>
  <c r="CK457" i="14"/>
  <c r="EW457" i="14"/>
  <c r="HI457" i="14"/>
  <c r="Z457" i="14"/>
  <c r="CL457" i="14"/>
  <c r="EX457" i="14"/>
  <c r="HJ457" i="14"/>
  <c r="CU457" i="14"/>
  <c r="FG457" i="14"/>
  <c r="HS457" i="14"/>
  <c r="AJ457" i="14"/>
  <c r="CV457" i="14"/>
  <c r="FH457" i="14"/>
  <c r="HT457" i="14"/>
  <c r="FU457" i="14"/>
  <c r="U457" i="14"/>
  <c r="V457" i="14"/>
  <c r="O457" i="14"/>
  <c r="I457" i="14"/>
  <c r="AC457" i="14"/>
  <c r="FA457" i="14"/>
  <c r="AD457" i="14"/>
  <c r="FB457" i="14"/>
  <c r="HN457" i="14"/>
  <c r="W457" i="14"/>
  <c r="CI457" i="14"/>
  <c r="EU457" i="14"/>
  <c r="HG457" i="14"/>
  <c r="X457" i="14"/>
  <c r="CJ457" i="14"/>
  <c r="EV457" i="14"/>
  <c r="HH457" i="14"/>
  <c r="BU457" i="14"/>
  <c r="EG457" i="14"/>
  <c r="GS457" i="14"/>
  <c r="J457" i="14"/>
  <c r="BV457" i="14"/>
  <c r="EH457" i="14"/>
  <c r="GT457" i="14"/>
  <c r="CE457" i="14"/>
  <c r="EQ457" i="14"/>
  <c r="HC457" i="14"/>
  <c r="T457" i="14"/>
  <c r="CF457" i="14"/>
  <c r="ER457" i="14"/>
  <c r="HD457" i="14"/>
  <c r="AO457" i="14"/>
  <c r="BG457" i="14"/>
  <c r="AK457" i="14"/>
  <c r="CW457" i="14"/>
  <c r="FI457" i="14"/>
  <c r="HU457" i="14"/>
  <c r="AL457" i="14"/>
  <c r="CX457" i="14"/>
  <c r="FJ457" i="14"/>
  <c r="HV457" i="14"/>
  <c r="AE457" i="14"/>
  <c r="CQ457" i="14"/>
  <c r="FC457" i="14"/>
  <c r="HO457" i="14"/>
  <c r="AF457" i="14"/>
  <c r="CR457" i="14"/>
  <c r="FD457" i="14"/>
  <c r="HP457" i="14"/>
  <c r="CC457" i="14"/>
  <c r="EO457" i="14"/>
  <c r="HA457" i="14"/>
  <c r="R457" i="14"/>
  <c r="CD457" i="14"/>
  <c r="EP457" i="14"/>
  <c r="HB457" i="14"/>
  <c r="CM457" i="14"/>
  <c r="EY457" i="14"/>
  <c r="HK457" i="14"/>
  <c r="AB457" i="14"/>
  <c r="CN457" i="14"/>
  <c r="EZ457" i="14"/>
  <c r="HL457" i="14"/>
  <c r="AQ457" i="14"/>
  <c r="BO457" i="14"/>
  <c r="BA457" i="14"/>
  <c r="DM457" i="14"/>
  <c r="FY457" i="14"/>
  <c r="IK457" i="14"/>
  <c r="BB457" i="14"/>
  <c r="DN457" i="14"/>
  <c r="FZ457" i="14"/>
  <c r="IL457" i="14"/>
  <c r="AU457" i="14"/>
  <c r="DG457" i="14"/>
  <c r="FS457" i="14"/>
  <c r="IE457" i="14"/>
  <c r="AV457" i="14"/>
  <c r="DH457" i="14"/>
  <c r="FT457" i="14"/>
  <c r="IF457" i="14"/>
  <c r="CS457" i="14"/>
  <c r="FE457" i="14"/>
  <c r="HQ457" i="14"/>
  <c r="AH457" i="14"/>
  <c r="CT457" i="14"/>
  <c r="FF457" i="14"/>
  <c r="HR457" i="14"/>
  <c r="DC457" i="14"/>
  <c r="FO457" i="14"/>
  <c r="IA457" i="14"/>
  <c r="AR457" i="14"/>
  <c r="DD457" i="14"/>
  <c r="FP457" i="14"/>
  <c r="IB457" i="14"/>
  <c r="AX457" i="14"/>
  <c r="ES457" i="14"/>
  <c r="ET457" i="14"/>
  <c r="GY457" i="14"/>
  <c r="CO457" i="14"/>
  <c r="CP457" i="14"/>
  <c r="Q457" i="14"/>
  <c r="AG457" i="14"/>
  <c r="BI457" i="14"/>
  <c r="DU457" i="14"/>
  <c r="GG457" i="14"/>
  <c r="IS457" i="14"/>
  <c r="BJ457" i="14"/>
  <c r="DV457" i="14"/>
  <c r="GH457" i="14"/>
  <c r="IT457" i="14"/>
  <c r="BC457" i="14"/>
  <c r="DO457" i="14"/>
  <c r="GA457" i="14"/>
  <c r="IM457" i="14"/>
  <c r="BD457" i="14"/>
  <c r="DP457" i="14"/>
  <c r="GB457" i="14"/>
  <c r="IN457" i="14"/>
  <c r="DA457" i="14"/>
  <c r="FM457" i="14"/>
  <c r="HY457" i="14"/>
  <c r="AP457" i="14"/>
  <c r="DB457" i="14"/>
  <c r="FN457" i="14"/>
  <c r="HZ457" i="14"/>
  <c r="DK457" i="14"/>
  <c r="FW457" i="14"/>
  <c r="II457" i="14"/>
  <c r="AZ457" i="14"/>
  <c r="DL457" i="14"/>
  <c r="FX457" i="14"/>
  <c r="IJ457" i="14"/>
  <c r="GJ457" i="14"/>
  <c r="IG457" i="14"/>
  <c r="DJ457" i="14"/>
  <c r="FV457" i="14"/>
  <c r="IH457" i="14"/>
  <c r="DS457" i="14"/>
  <c r="GE457" i="14"/>
  <c r="IQ457" i="14"/>
  <c r="BH457" i="14"/>
  <c r="DT457" i="14"/>
  <c r="GF457" i="14"/>
  <c r="IR457" i="14"/>
  <c r="S457" i="14"/>
  <c r="M457" i="14"/>
  <c r="BY457" i="14"/>
  <c r="EK457" i="14"/>
  <c r="GW457" i="14"/>
  <c r="N457" i="14"/>
  <c r="BZ457" i="14"/>
  <c r="EL457" i="14"/>
  <c r="GX457" i="14"/>
  <c r="G457" i="14"/>
  <c r="BS457" i="14"/>
  <c r="EE457" i="14"/>
  <c r="GQ457" i="14"/>
  <c r="H457" i="14"/>
  <c r="BT457" i="14"/>
  <c r="EF457" i="14"/>
  <c r="GR457" i="14"/>
  <c r="BE457" i="14"/>
  <c r="DQ457" i="14"/>
  <c r="GC457" i="14"/>
  <c r="IO457" i="14"/>
  <c r="BF457" i="14"/>
  <c r="DR457" i="14"/>
  <c r="GD457" i="14"/>
  <c r="IP457" i="14"/>
  <c r="EA457" i="14"/>
  <c r="GM457" i="14"/>
  <c r="IY457" i="14"/>
  <c r="BP457" i="14"/>
  <c r="EB457" i="14"/>
  <c r="GN457" i="14"/>
  <c r="IZ457" i="14"/>
  <c r="DI457" i="14"/>
  <c r="AY457" i="14"/>
  <c r="HE457" i="14"/>
  <c r="HF457" i="14"/>
  <c r="EM457" i="14"/>
  <c r="P457" i="14"/>
  <c r="CB457" i="14"/>
  <c r="EN457" i="14"/>
  <c r="GZ457" i="14"/>
  <c r="BM457" i="14"/>
  <c r="DY457" i="14"/>
  <c r="GK457" i="14"/>
  <c r="IW457" i="14"/>
  <c r="BN457" i="14"/>
  <c r="DZ457" i="14"/>
  <c r="GL457" i="14"/>
  <c r="IX457" i="14"/>
  <c r="EI457" i="14"/>
  <c r="GU457" i="14"/>
  <c r="L457" i="14"/>
  <c r="BX457" i="14"/>
  <c r="EJ457" i="14"/>
  <c r="GV457" i="14"/>
  <c r="IV457" i="14"/>
  <c r="AI457" i="14"/>
  <c r="CG457" i="14"/>
  <c r="CH457" i="14"/>
  <c r="CA457" i="14"/>
  <c r="Y457" i="14"/>
  <c r="I197" i="14"/>
  <c r="K197" i="14" s="1"/>
  <c r="HI458" i="14" s="1"/>
  <c r="H198" i="14"/>
  <c r="F198" i="14"/>
  <c r="C201" i="14"/>
  <c r="D200" i="14"/>
  <c r="E199" i="14"/>
  <c r="F199" i="14" s="1"/>
  <c r="AH114" i="2"/>
  <c r="AI114" i="2" s="1"/>
  <c r="AK114" i="2" s="1"/>
  <c r="AO114" i="2" s="1"/>
  <c r="M68" i="11" s="1"/>
  <c r="K115" i="2"/>
  <c r="M115" i="2" s="1"/>
  <c r="O115" i="2" s="1"/>
  <c r="S115" i="2" s="1"/>
  <c r="L69" i="11" s="1"/>
  <c r="F116" i="2"/>
  <c r="C117" i="2"/>
  <c r="D116" i="2"/>
  <c r="E116" i="2" s="1"/>
  <c r="H116" i="2"/>
  <c r="I116" i="2" s="1"/>
  <c r="AC115" i="2"/>
  <c r="Z116" i="2"/>
  <c r="AA115" i="2"/>
  <c r="AB115" i="2" s="1"/>
  <c r="AE115" i="2"/>
  <c r="AF115" i="2" s="1"/>
  <c r="X127" i="2"/>
  <c r="BF458" i="14" l="1"/>
  <c r="H458" i="14"/>
  <c r="CT458" i="14"/>
  <c r="AF458" i="14"/>
  <c r="DR458" i="14"/>
  <c r="R458" i="14"/>
  <c r="AP458" i="14"/>
  <c r="BD458" i="14"/>
  <c r="CD458" i="14"/>
  <c r="DB458" i="14"/>
  <c r="BN458" i="14"/>
  <c r="P458" i="14"/>
  <c r="AN458" i="14"/>
  <c r="DZ458" i="14"/>
  <c r="Z458" i="14"/>
  <c r="AX458" i="14"/>
  <c r="BL458" i="14"/>
  <c r="CL458" i="14"/>
  <c r="DJ458" i="14"/>
  <c r="J458" i="14"/>
  <c r="X458" i="14"/>
  <c r="AH458" i="14"/>
  <c r="AV458" i="14"/>
  <c r="BV458" i="14"/>
  <c r="AJ458" i="14"/>
  <c r="AR458" i="14"/>
  <c r="AZ458" i="14"/>
  <c r="BH458" i="14"/>
  <c r="BP458" i="14"/>
  <c r="L458" i="14"/>
  <c r="T458" i="14"/>
  <c r="AB458" i="14"/>
  <c r="CV458" i="14"/>
  <c r="DD458" i="14"/>
  <c r="DL458" i="14"/>
  <c r="DT458" i="14"/>
  <c r="EB458" i="14"/>
  <c r="BX458" i="14"/>
  <c r="CF458" i="14"/>
  <c r="CN458" i="14"/>
  <c r="AL458" i="14"/>
  <c r="AT458" i="14"/>
  <c r="BB458" i="14"/>
  <c r="BJ458" i="14"/>
  <c r="BR458" i="14"/>
  <c r="N458" i="14"/>
  <c r="V458" i="14"/>
  <c r="AD458" i="14"/>
  <c r="CX458" i="14"/>
  <c r="DF458" i="14"/>
  <c r="DN458" i="14"/>
  <c r="DV458" i="14"/>
  <c r="ED458" i="14"/>
  <c r="BZ458" i="14"/>
  <c r="CH458" i="14"/>
  <c r="CP458" i="14"/>
  <c r="CR458" i="14"/>
  <c r="CZ458" i="14"/>
  <c r="DH458" i="14"/>
  <c r="DP458" i="14"/>
  <c r="DX458" i="14"/>
  <c r="BT458" i="14"/>
  <c r="CB458" i="14"/>
  <c r="CJ458" i="14"/>
  <c r="FF458" i="14"/>
  <c r="FH458" i="14"/>
  <c r="FJ458" i="14"/>
  <c r="FD458" i="14"/>
  <c r="FN458" i="14"/>
  <c r="FP458" i="14"/>
  <c r="FR458" i="14"/>
  <c r="FL458" i="14"/>
  <c r="FV458" i="14"/>
  <c r="FX458" i="14"/>
  <c r="FZ458" i="14"/>
  <c r="FT458" i="14"/>
  <c r="GD458" i="14"/>
  <c r="GF458" i="14"/>
  <c r="GH458" i="14"/>
  <c r="GB458" i="14"/>
  <c r="GL458" i="14"/>
  <c r="GN458" i="14"/>
  <c r="GP458" i="14"/>
  <c r="GJ458" i="14"/>
  <c r="EH458" i="14"/>
  <c r="EJ458" i="14"/>
  <c r="EL458" i="14"/>
  <c r="EF458" i="14"/>
  <c r="EP458" i="14"/>
  <c r="ER458" i="14"/>
  <c r="ET458" i="14"/>
  <c r="EN458" i="14"/>
  <c r="EX458" i="14"/>
  <c r="EZ458" i="14"/>
  <c r="FB458" i="14"/>
  <c r="EV458" i="14"/>
  <c r="HR458" i="14"/>
  <c r="HT458" i="14"/>
  <c r="HV458" i="14"/>
  <c r="HP458" i="14"/>
  <c r="HZ458" i="14"/>
  <c r="IB458" i="14"/>
  <c r="ID458" i="14"/>
  <c r="HX458" i="14"/>
  <c r="IH458" i="14"/>
  <c r="IJ458" i="14"/>
  <c r="IL458" i="14"/>
  <c r="IF458" i="14"/>
  <c r="IP458" i="14"/>
  <c r="IR458" i="14"/>
  <c r="IT458" i="14"/>
  <c r="IN458" i="14"/>
  <c r="IX458" i="14"/>
  <c r="IZ458" i="14"/>
  <c r="JB458" i="14"/>
  <c r="IV458" i="14"/>
  <c r="GT458" i="14"/>
  <c r="GV458" i="14"/>
  <c r="GX458" i="14"/>
  <c r="GR458" i="14"/>
  <c r="HB458" i="14"/>
  <c r="HD458" i="14"/>
  <c r="HF458" i="14"/>
  <c r="GZ458" i="14"/>
  <c r="HJ458" i="14"/>
  <c r="HL458" i="14"/>
  <c r="HN458" i="14"/>
  <c r="HH458" i="14"/>
  <c r="AI458" i="14"/>
  <c r="AK458" i="14"/>
  <c r="AE458" i="14"/>
  <c r="AG458" i="14"/>
  <c r="AQ458" i="14"/>
  <c r="AS458" i="14"/>
  <c r="AM458" i="14"/>
  <c r="AO458" i="14"/>
  <c r="AY458" i="14"/>
  <c r="BA458" i="14"/>
  <c r="AU458" i="14"/>
  <c r="AW458" i="14"/>
  <c r="BG458" i="14"/>
  <c r="BI458" i="14"/>
  <c r="BC458" i="14"/>
  <c r="BE458" i="14"/>
  <c r="BO458" i="14"/>
  <c r="BQ458" i="14"/>
  <c r="BK458" i="14"/>
  <c r="BM458" i="14"/>
  <c r="K458" i="14"/>
  <c r="M458" i="14"/>
  <c r="G458" i="14"/>
  <c r="I458" i="14"/>
  <c r="S458" i="14"/>
  <c r="U458" i="14"/>
  <c r="O458" i="14"/>
  <c r="Q458" i="14"/>
  <c r="AA458" i="14"/>
  <c r="AC458" i="14"/>
  <c r="W458" i="14"/>
  <c r="Y458" i="14"/>
  <c r="CU458" i="14"/>
  <c r="CW458" i="14"/>
  <c r="CQ458" i="14"/>
  <c r="CS458" i="14"/>
  <c r="DC458" i="14"/>
  <c r="DE458" i="14"/>
  <c r="CY458" i="14"/>
  <c r="DA458" i="14"/>
  <c r="DK458" i="14"/>
  <c r="DM458" i="14"/>
  <c r="DG458" i="14"/>
  <c r="DI458" i="14"/>
  <c r="DS458" i="14"/>
  <c r="DU458" i="14"/>
  <c r="DO458" i="14"/>
  <c r="DQ458" i="14"/>
  <c r="EA458" i="14"/>
  <c r="EC458" i="14"/>
  <c r="DW458" i="14"/>
  <c r="DY458" i="14"/>
  <c r="BW458" i="14"/>
  <c r="BY458" i="14"/>
  <c r="BS458" i="14"/>
  <c r="BU458" i="14"/>
  <c r="CE458" i="14"/>
  <c r="CG458" i="14"/>
  <c r="CA458" i="14"/>
  <c r="CC458" i="14"/>
  <c r="CM458" i="14"/>
  <c r="CO458" i="14"/>
  <c r="CI458" i="14"/>
  <c r="CK458" i="14"/>
  <c r="FG458" i="14"/>
  <c r="FI458" i="14"/>
  <c r="FC458" i="14"/>
  <c r="FE458" i="14"/>
  <c r="FO458" i="14"/>
  <c r="FQ458" i="14"/>
  <c r="FK458" i="14"/>
  <c r="FM458" i="14"/>
  <c r="FW458" i="14"/>
  <c r="FY458" i="14"/>
  <c r="FS458" i="14"/>
  <c r="FU458" i="14"/>
  <c r="GE458" i="14"/>
  <c r="GG458" i="14"/>
  <c r="GA458" i="14"/>
  <c r="GC458" i="14"/>
  <c r="GM458" i="14"/>
  <c r="GO458" i="14"/>
  <c r="GI458" i="14"/>
  <c r="GK458" i="14"/>
  <c r="EI458" i="14"/>
  <c r="EK458" i="14"/>
  <c r="EE458" i="14"/>
  <c r="EG458" i="14"/>
  <c r="EQ458" i="14"/>
  <c r="ES458" i="14"/>
  <c r="EM458" i="14"/>
  <c r="EO458" i="14"/>
  <c r="EY458" i="14"/>
  <c r="FA458" i="14"/>
  <c r="EU458" i="14"/>
  <c r="EW458" i="14"/>
  <c r="I198" i="14"/>
  <c r="K198" i="14" s="1"/>
  <c r="BX459" i="14" s="1"/>
  <c r="HS458" i="14"/>
  <c r="HU458" i="14"/>
  <c r="HO458" i="14"/>
  <c r="HQ458" i="14"/>
  <c r="IA458" i="14"/>
  <c r="IC458" i="14"/>
  <c r="HW458" i="14"/>
  <c r="HY458" i="14"/>
  <c r="II458" i="14"/>
  <c r="IK458" i="14"/>
  <c r="IE458" i="14"/>
  <c r="IG458" i="14"/>
  <c r="IQ458" i="14"/>
  <c r="IS458" i="14"/>
  <c r="IM458" i="14"/>
  <c r="IO458" i="14"/>
  <c r="IY458" i="14"/>
  <c r="JA458" i="14"/>
  <c r="IU458" i="14"/>
  <c r="IW458" i="14"/>
  <c r="GU458" i="14"/>
  <c r="GW458" i="14"/>
  <c r="GQ458" i="14"/>
  <c r="GS458" i="14"/>
  <c r="HC458" i="14"/>
  <c r="HE458" i="14"/>
  <c r="GY458" i="14"/>
  <c r="HA458" i="14"/>
  <c r="HK458" i="14"/>
  <c r="HM458" i="14"/>
  <c r="HG458" i="14"/>
  <c r="H199" i="14"/>
  <c r="G199" i="14"/>
  <c r="G200" i="14"/>
  <c r="E200" i="14"/>
  <c r="H200" i="14" s="1"/>
  <c r="D201" i="14"/>
  <c r="C202" i="14"/>
  <c r="K116" i="2"/>
  <c r="M116" i="2" s="1"/>
  <c r="O116" i="2" s="1"/>
  <c r="S116" i="2" s="1"/>
  <c r="L70" i="11" s="1"/>
  <c r="AH115" i="2"/>
  <c r="AI115" i="2" s="1"/>
  <c r="AK115" i="2" s="1"/>
  <c r="AO115" i="2" s="1"/>
  <c r="M69" i="11" s="1"/>
  <c r="F117" i="2"/>
  <c r="H117" i="2"/>
  <c r="I117" i="2" s="1"/>
  <c r="C118" i="2"/>
  <c r="D117" i="2"/>
  <c r="E117" i="2" s="1"/>
  <c r="AC116" i="2"/>
  <c r="AA116" i="2"/>
  <c r="AB116" i="2" s="1"/>
  <c r="Z117" i="2"/>
  <c r="AE116" i="2"/>
  <c r="AF116" i="2" s="1"/>
  <c r="X128" i="2"/>
  <c r="I199" i="14" l="1"/>
  <c r="K199" i="14" s="1"/>
  <c r="IY460" i="14" s="1"/>
  <c r="BO459" i="14"/>
  <c r="FJ459" i="14"/>
  <c r="GK459" i="14"/>
  <c r="IH459" i="14"/>
  <c r="HT459" i="14"/>
  <c r="ER459" i="14"/>
  <c r="GJ459" i="14"/>
  <c r="AW459" i="14"/>
  <c r="EQ459" i="14"/>
  <c r="BK459" i="14"/>
  <c r="FS459" i="14"/>
  <c r="HN459" i="14"/>
  <c r="FX459" i="14"/>
  <c r="HF459" i="14"/>
  <c r="CM459" i="14"/>
  <c r="HZ459" i="14"/>
  <c r="GF459" i="14"/>
  <c r="AO459" i="14"/>
  <c r="X459" i="14"/>
  <c r="GG459" i="14"/>
  <c r="EN459" i="14"/>
  <c r="FK459" i="14"/>
  <c r="H459" i="14"/>
  <c r="EP459" i="14"/>
  <c r="EO459" i="14"/>
  <c r="GA459" i="14"/>
  <c r="O459" i="14"/>
  <c r="DN459" i="14"/>
  <c r="K459" i="14"/>
  <c r="ET459" i="14"/>
  <c r="GO459" i="14"/>
  <c r="IP459" i="14"/>
  <c r="DF459" i="14"/>
  <c r="CS459" i="14"/>
  <c r="ES459" i="14"/>
  <c r="GN459" i="14"/>
  <c r="BE459" i="14"/>
  <c r="FP459" i="14"/>
  <c r="U459" i="14"/>
  <c r="S459" i="14"/>
  <c r="Q459" i="14"/>
  <c r="GP459" i="14"/>
  <c r="GM459" i="14"/>
  <c r="BM459" i="14"/>
  <c r="GH459" i="14"/>
  <c r="GE459" i="14"/>
  <c r="GB459" i="14"/>
  <c r="BA459" i="14"/>
  <c r="DJ459" i="14"/>
  <c r="ID459" i="14"/>
  <c r="FO459" i="14"/>
  <c r="FL459" i="14"/>
  <c r="CW459" i="14"/>
  <c r="FF459" i="14"/>
  <c r="AE459" i="14"/>
  <c r="AB459" i="14"/>
  <c r="Y459" i="14"/>
  <c r="L459" i="14"/>
  <c r="BY459" i="14"/>
  <c r="BZ459" i="14"/>
  <c r="HD459" i="14"/>
  <c r="HB459" i="14"/>
  <c r="GZ459" i="14"/>
  <c r="ED459" i="14"/>
  <c r="EA459" i="14"/>
  <c r="IV459" i="14"/>
  <c r="DV459" i="14"/>
  <c r="BG459" i="14"/>
  <c r="DP459" i="14"/>
  <c r="IJ459" i="14"/>
  <c r="FU459" i="14"/>
  <c r="FR459" i="14"/>
  <c r="AQ459" i="14"/>
  <c r="CZ459" i="14"/>
  <c r="AK459" i="14"/>
  <c r="HQ459" i="14"/>
  <c r="EY459" i="14"/>
  <c r="HH459" i="14"/>
  <c r="J459" i="14"/>
  <c r="BS459" i="14"/>
  <c r="GX459" i="14"/>
  <c r="CH459" i="14"/>
  <c r="CF459" i="14"/>
  <c r="CD459" i="14"/>
  <c r="CB459" i="14"/>
  <c r="EC459" i="14"/>
  <c r="IX459" i="14"/>
  <c r="DX459" i="14"/>
  <c r="DU459" i="14"/>
  <c r="GD459" i="14"/>
  <c r="BC459" i="14"/>
  <c r="DL459" i="14"/>
  <c r="IF459" i="14"/>
  <c r="FQ459" i="14"/>
  <c r="FN459" i="14"/>
  <c r="AM459" i="14"/>
  <c r="FH459" i="14"/>
  <c r="AG459" i="14"/>
  <c r="AD459" i="14"/>
  <c r="AA459" i="14"/>
  <c r="EU459" i="14"/>
  <c r="GW459" i="14"/>
  <c r="I459" i="14"/>
  <c r="V459" i="14"/>
  <c r="T459" i="14"/>
  <c r="R459" i="14"/>
  <c r="EM459" i="14"/>
  <c r="BQ459" i="14"/>
  <c r="GL459" i="14"/>
  <c r="GI459" i="14"/>
  <c r="BI459" i="14"/>
  <c r="DR459" i="14"/>
  <c r="IL459" i="14"/>
  <c r="FW459" i="14"/>
  <c r="FT459" i="14"/>
  <c r="AS459" i="14"/>
  <c r="DB459" i="14"/>
  <c r="HS459" i="14"/>
  <c r="HP459" i="14"/>
  <c r="FA459" i="14"/>
  <c r="HJ459" i="14"/>
  <c r="CI459" i="14"/>
  <c r="GQ459" i="14"/>
  <c r="G459" i="14"/>
  <c r="HE459" i="14"/>
  <c r="HC459" i="14"/>
  <c r="HA459" i="14"/>
  <c r="CA459" i="14"/>
  <c r="IZ459" i="14"/>
  <c r="DZ459" i="14"/>
  <c r="DW459" i="14"/>
  <c r="IR459" i="14"/>
  <c r="GC459" i="14"/>
  <c r="FZ459" i="14"/>
  <c r="AY459" i="14"/>
  <c r="DH459" i="14"/>
  <c r="IB459" i="14"/>
  <c r="FM459" i="14"/>
  <c r="HV459" i="14"/>
  <c r="CU459" i="14"/>
  <c r="FD459" i="14"/>
  <c r="CO459" i="14"/>
  <c r="Z459" i="14"/>
  <c r="W459" i="14"/>
  <c r="EI459" i="14"/>
  <c r="BT459" i="14"/>
  <c r="AI459" i="14"/>
  <c r="HO459" i="14"/>
  <c r="AC459" i="14"/>
  <c r="EW459" i="14"/>
  <c r="EL459" i="14"/>
  <c r="EG459" i="14"/>
  <c r="GT459" i="14"/>
  <c r="CG459" i="14"/>
  <c r="CE459" i="14"/>
  <c r="CC459" i="14"/>
  <c r="JB459" i="14"/>
  <c r="EB459" i="14"/>
  <c r="DY459" i="14"/>
  <c r="IT459" i="14"/>
  <c r="DT459" i="14"/>
  <c r="IN459" i="14"/>
  <c r="FY459" i="14"/>
  <c r="FV459" i="14"/>
  <c r="AU459" i="14"/>
  <c r="DD459" i="14"/>
  <c r="HX459" i="14"/>
  <c r="HU459" i="14"/>
  <c r="HR459" i="14"/>
  <c r="CQ459" i="14"/>
  <c r="HL459" i="14"/>
  <c r="CK459" i="14"/>
  <c r="EF459" i="14"/>
  <c r="EE459" i="14"/>
  <c r="GV459" i="14"/>
  <c r="P459" i="14"/>
  <c r="BR459" i="14"/>
  <c r="BP459" i="14"/>
  <c r="BN459" i="14"/>
  <c r="BL459" i="14"/>
  <c r="BJ459" i="14"/>
  <c r="BH459" i="14"/>
  <c r="BF459" i="14"/>
  <c r="BD459" i="14"/>
  <c r="BB459" i="14"/>
  <c r="AZ459" i="14"/>
  <c r="AX459" i="14"/>
  <c r="AV459" i="14"/>
  <c r="AT459" i="14"/>
  <c r="AR459" i="14"/>
  <c r="AP459" i="14"/>
  <c r="AN459" i="14"/>
  <c r="CX459" i="14"/>
  <c r="CV459" i="14"/>
  <c r="CT459" i="14"/>
  <c r="CR459" i="14"/>
  <c r="FB459" i="14"/>
  <c r="EZ459" i="14"/>
  <c r="EX459" i="14"/>
  <c r="EV459" i="14"/>
  <c r="EJ459" i="14"/>
  <c r="GU459" i="14"/>
  <c r="BW459" i="14"/>
  <c r="GR459" i="14"/>
  <c r="GY459" i="14"/>
  <c r="JA459" i="14"/>
  <c r="IY459" i="14"/>
  <c r="IW459" i="14"/>
  <c r="IU459" i="14"/>
  <c r="IS459" i="14"/>
  <c r="IQ459" i="14"/>
  <c r="IO459" i="14"/>
  <c r="IM459" i="14"/>
  <c r="IK459" i="14"/>
  <c r="II459" i="14"/>
  <c r="IG459" i="14"/>
  <c r="IE459" i="14"/>
  <c r="IC459" i="14"/>
  <c r="IA459" i="14"/>
  <c r="HY459" i="14"/>
  <c r="HW459" i="14"/>
  <c r="AL459" i="14"/>
  <c r="AJ459" i="14"/>
  <c r="AH459" i="14"/>
  <c r="AF459" i="14"/>
  <c r="CP459" i="14"/>
  <c r="CN459" i="14"/>
  <c r="CL459" i="14"/>
  <c r="CJ459" i="14"/>
  <c r="EH459" i="14"/>
  <c r="GS459" i="14"/>
  <c r="BU459" i="14"/>
  <c r="BV459" i="14"/>
  <c r="DS459" i="14"/>
  <c r="DQ459" i="14"/>
  <c r="DO459" i="14"/>
  <c r="DM459" i="14"/>
  <c r="DK459" i="14"/>
  <c r="DI459" i="14"/>
  <c r="DG459" i="14"/>
  <c r="DE459" i="14"/>
  <c r="DC459" i="14"/>
  <c r="DA459" i="14"/>
  <c r="CY459" i="14"/>
  <c r="FI459" i="14"/>
  <c r="FG459" i="14"/>
  <c r="FE459" i="14"/>
  <c r="FC459" i="14"/>
  <c r="HM459" i="14"/>
  <c r="HK459" i="14"/>
  <c r="HI459" i="14"/>
  <c r="HG459" i="14"/>
  <c r="N459" i="14"/>
  <c r="EK459" i="14"/>
  <c r="M459" i="14"/>
  <c r="C203" i="14"/>
  <c r="D202" i="14"/>
  <c r="E201" i="14"/>
  <c r="H201" i="14" s="1"/>
  <c r="F200" i="14"/>
  <c r="I200" i="14" s="1"/>
  <c r="K200" i="14" s="1"/>
  <c r="K117" i="2"/>
  <c r="M117" i="2" s="1"/>
  <c r="O117" i="2" s="1"/>
  <c r="S117" i="2" s="1"/>
  <c r="L71" i="11" s="1"/>
  <c r="C119" i="2"/>
  <c r="F118" i="2"/>
  <c r="H118" i="2"/>
  <c r="I118" i="2" s="1"/>
  <c r="D118" i="2"/>
  <c r="E118" i="2" s="1"/>
  <c r="AH116" i="2"/>
  <c r="AI116" i="2" s="1"/>
  <c r="AK116" i="2" s="1"/>
  <c r="AO116" i="2" s="1"/>
  <c r="M70" i="11" s="1"/>
  <c r="AC117" i="2"/>
  <c r="Z118" i="2"/>
  <c r="AE117" i="2"/>
  <c r="AF117" i="2" s="1"/>
  <c r="AA117" i="2"/>
  <c r="AB117" i="2" s="1"/>
  <c r="X129" i="2"/>
  <c r="HY460" i="14" l="1"/>
  <c r="BS460" i="14"/>
  <c r="CN460" i="14"/>
  <c r="H460" i="14"/>
  <c r="AI460" i="14"/>
  <c r="CQ460" i="14"/>
  <c r="HS460" i="14"/>
  <c r="ID460" i="14"/>
  <c r="CA460" i="14"/>
  <c r="ES460" i="14"/>
  <c r="IA460" i="14"/>
  <c r="DW460" i="14"/>
  <c r="AA460" i="14"/>
  <c r="JA460" i="14"/>
  <c r="FI460" i="14"/>
  <c r="CC460" i="14"/>
  <c r="BZ460" i="14"/>
  <c r="CV460" i="14"/>
  <c r="P460" i="14"/>
  <c r="BN460" i="14"/>
  <c r="IQ460" i="14"/>
  <c r="X460" i="14"/>
  <c r="GS460" i="14"/>
  <c r="GA460" i="14"/>
  <c r="II460" i="14"/>
  <c r="CP460" i="14"/>
  <c r="BU460" i="14"/>
  <c r="IF460" i="14"/>
  <c r="EC460" i="14"/>
  <c r="BP460" i="14"/>
  <c r="HQ460" i="14"/>
  <c r="CI460" i="14"/>
  <c r="CH460" i="14"/>
  <c r="EK460" i="14"/>
  <c r="GG460" i="14"/>
  <c r="CX460" i="14"/>
  <c r="FA460" i="14"/>
  <c r="CF460" i="14"/>
  <c r="BL460" i="14"/>
  <c r="IJ460" i="14"/>
  <c r="CS460" i="14"/>
  <c r="HI460" i="14"/>
  <c r="S460" i="14"/>
  <c r="HK460" i="14"/>
  <c r="BX460" i="14"/>
  <c r="IP460" i="14"/>
  <c r="AF460" i="14"/>
  <c r="CK460" i="14"/>
  <c r="HA460" i="14"/>
  <c r="K460" i="14"/>
  <c r="EA460" i="14"/>
  <c r="IO460" i="14"/>
  <c r="IR460" i="14"/>
  <c r="DJ460" i="14"/>
  <c r="IL460" i="14"/>
  <c r="DY460" i="14"/>
  <c r="BE460" i="14"/>
  <c r="AO460" i="14"/>
  <c r="CT460" i="14"/>
  <c r="CW460" i="14"/>
  <c r="HG460" i="14"/>
  <c r="CD460" i="14"/>
  <c r="CG460" i="14"/>
  <c r="GQ460" i="14"/>
  <c r="IW460" i="14"/>
  <c r="GU460" i="14"/>
  <c r="DU460" i="14"/>
  <c r="FZ460" i="14"/>
  <c r="DK460" i="14"/>
  <c r="DL460" i="14"/>
  <c r="HO460" i="14"/>
  <c r="CL460" i="14"/>
  <c r="CO460" i="14"/>
  <c r="GY460" i="14"/>
  <c r="BV460" i="14"/>
  <c r="BY460" i="14"/>
  <c r="BK460" i="14"/>
  <c r="GB460" i="14"/>
  <c r="FU460" i="14"/>
  <c r="AS460" i="14"/>
  <c r="BC460" i="14"/>
  <c r="FS460" i="14"/>
  <c r="CZ460" i="14"/>
  <c r="AH460" i="14"/>
  <c r="FC460" i="14"/>
  <c r="AK460" i="14"/>
  <c r="Z460" i="14"/>
  <c r="EU460" i="14"/>
  <c r="AC460" i="14"/>
  <c r="R460" i="14"/>
  <c r="EM460" i="14"/>
  <c r="U460" i="14"/>
  <c r="J460" i="14"/>
  <c r="EE460" i="14"/>
  <c r="M460" i="14"/>
  <c r="GK460" i="14"/>
  <c r="JB460" i="14"/>
  <c r="BG460" i="14"/>
  <c r="IM460" i="14"/>
  <c r="BI460" i="14"/>
  <c r="DI460" i="14"/>
  <c r="DM460" i="14"/>
  <c r="HZ460" i="14"/>
  <c r="GE460" i="14"/>
  <c r="FE460" i="14"/>
  <c r="AE460" i="14"/>
  <c r="AJ460" i="14"/>
  <c r="EW460" i="14"/>
  <c r="W460" i="14"/>
  <c r="AB460" i="14"/>
  <c r="EO460" i="14"/>
  <c r="O460" i="14"/>
  <c r="T460" i="14"/>
  <c r="EG460" i="14"/>
  <c r="G460" i="14"/>
  <c r="L460" i="14"/>
  <c r="IV460" i="14"/>
  <c r="GO460" i="14"/>
  <c r="GD460" i="14"/>
  <c r="DO460" i="14"/>
  <c r="FW460" i="14"/>
  <c r="DH460" i="14"/>
  <c r="FX460" i="14"/>
  <c r="FR460" i="14"/>
  <c r="FG460" i="14"/>
  <c r="AG460" i="14"/>
  <c r="AL460" i="14"/>
  <c r="EY460" i="14"/>
  <c r="Y460" i="14"/>
  <c r="AD460" i="14"/>
  <c r="EQ460" i="14"/>
  <c r="Q460" i="14"/>
  <c r="V460" i="14"/>
  <c r="EI460" i="14"/>
  <c r="I460" i="14"/>
  <c r="N460" i="14"/>
  <c r="BO460" i="14"/>
  <c r="IU460" i="14"/>
  <c r="BQ460" i="14"/>
  <c r="GC460" i="14"/>
  <c r="IT460" i="14"/>
  <c r="IH460" i="14"/>
  <c r="DG460" i="14"/>
  <c r="FM460" i="14"/>
  <c r="DF460" i="14"/>
  <c r="CU460" i="14"/>
  <c r="CR460" i="14"/>
  <c r="HU460" i="14"/>
  <c r="CM460" i="14"/>
  <c r="CJ460" i="14"/>
  <c r="HM460" i="14"/>
  <c r="CE460" i="14"/>
  <c r="CB460" i="14"/>
  <c r="HE460" i="14"/>
  <c r="BW460" i="14"/>
  <c r="BT460" i="14"/>
  <c r="GW460" i="14"/>
  <c r="IX460" i="14"/>
  <c r="GI460" i="14"/>
  <c r="IZ460" i="14"/>
  <c r="DQ460" i="14"/>
  <c r="GH460" i="14"/>
  <c r="FV460" i="14"/>
  <c r="AU460" i="14"/>
  <c r="FK460" i="14"/>
  <c r="AT460" i="14"/>
  <c r="GF460" i="14"/>
  <c r="AW460" i="14"/>
  <c r="DN460" i="14"/>
  <c r="AM460" i="14"/>
  <c r="HW460" i="14"/>
  <c r="IC460" i="14"/>
  <c r="DC460" i="14"/>
  <c r="FP460" i="14"/>
  <c r="CY460" i="14"/>
  <c r="DB460" i="14"/>
  <c r="HC460" i="14"/>
  <c r="BM460" i="14"/>
  <c r="BR460" i="14"/>
  <c r="DS460" i="14"/>
  <c r="IN460" i="14"/>
  <c r="IS460" i="14"/>
  <c r="AY460" i="14"/>
  <c r="FT460" i="14"/>
  <c r="FY460" i="14"/>
  <c r="FQ460" i="14"/>
  <c r="HX460" i="14"/>
  <c r="AN460" i="14"/>
  <c r="BA460" i="14"/>
  <c r="DA460" i="14"/>
  <c r="FL460" i="14"/>
  <c r="AR460" i="14"/>
  <c r="HR460" i="14"/>
  <c r="HP460" i="14"/>
  <c r="HV460" i="14"/>
  <c r="HT460" i="14"/>
  <c r="HJ460" i="14"/>
  <c r="HH460" i="14"/>
  <c r="HN460" i="14"/>
  <c r="HL460" i="14"/>
  <c r="HB460" i="14"/>
  <c r="GZ460" i="14"/>
  <c r="HF460" i="14"/>
  <c r="HD460" i="14"/>
  <c r="GT460" i="14"/>
  <c r="GR460" i="14"/>
  <c r="GX460" i="14"/>
  <c r="GV460" i="14"/>
  <c r="GL460" i="14"/>
  <c r="GJ460" i="14"/>
  <c r="GP460" i="14"/>
  <c r="GN460" i="14"/>
  <c r="DR460" i="14"/>
  <c r="DP460" i="14"/>
  <c r="DV460" i="14"/>
  <c r="DT460" i="14"/>
  <c r="AX460" i="14"/>
  <c r="AV460" i="14"/>
  <c r="BB460" i="14"/>
  <c r="AZ460" i="14"/>
  <c r="DE460" i="14"/>
  <c r="IB460" i="14"/>
  <c r="DD460" i="14"/>
  <c r="GM460" i="14"/>
  <c r="FF460" i="14"/>
  <c r="FD460" i="14"/>
  <c r="FJ460" i="14"/>
  <c r="FH460" i="14"/>
  <c r="EX460" i="14"/>
  <c r="EV460" i="14"/>
  <c r="FB460" i="14"/>
  <c r="EZ460" i="14"/>
  <c r="EP460" i="14"/>
  <c r="EN460" i="14"/>
  <c r="ET460" i="14"/>
  <c r="ER460" i="14"/>
  <c r="EH460" i="14"/>
  <c r="EF460" i="14"/>
  <c r="EL460" i="14"/>
  <c r="EJ460" i="14"/>
  <c r="DZ460" i="14"/>
  <c r="DX460" i="14"/>
  <c r="ED460" i="14"/>
  <c r="EB460" i="14"/>
  <c r="BF460" i="14"/>
  <c r="BD460" i="14"/>
  <c r="BJ460" i="14"/>
  <c r="BH460" i="14"/>
  <c r="IG460" i="14"/>
  <c r="IE460" i="14"/>
  <c r="IK460" i="14"/>
  <c r="FO460" i="14"/>
  <c r="AQ460" i="14"/>
  <c r="FN460" i="14"/>
  <c r="AP460" i="14"/>
  <c r="F201" i="14"/>
  <c r="G201" i="14"/>
  <c r="IV461" i="14"/>
  <c r="IN461" i="14"/>
  <c r="IF461" i="14"/>
  <c r="HX461" i="14"/>
  <c r="HP461" i="14"/>
  <c r="HH461" i="14"/>
  <c r="GZ461" i="14"/>
  <c r="GR461" i="14"/>
  <c r="GJ461" i="14"/>
  <c r="GB461" i="14"/>
  <c r="FT461" i="14"/>
  <c r="FL461" i="14"/>
  <c r="FD461" i="14"/>
  <c r="EV461" i="14"/>
  <c r="EN461" i="14"/>
  <c r="EF461" i="14"/>
  <c r="DX461" i="14"/>
  <c r="DP461" i="14"/>
  <c r="DH461" i="14"/>
  <c r="CZ461" i="14"/>
  <c r="CR461" i="14"/>
  <c r="CJ461" i="14"/>
  <c r="CB461" i="14"/>
  <c r="BT461" i="14"/>
  <c r="BL461" i="14"/>
  <c r="BD461" i="14"/>
  <c r="AV461" i="14"/>
  <c r="AN461" i="14"/>
  <c r="AF461" i="14"/>
  <c r="X461" i="14"/>
  <c r="P461" i="14"/>
  <c r="H461" i="14"/>
  <c r="IU461" i="14"/>
  <c r="IM461" i="14"/>
  <c r="IE461" i="14"/>
  <c r="HW461" i="14"/>
  <c r="HO461" i="14"/>
  <c r="HG461" i="14"/>
  <c r="GY461" i="14"/>
  <c r="GQ461" i="14"/>
  <c r="GI461" i="14"/>
  <c r="GA461" i="14"/>
  <c r="FS461" i="14"/>
  <c r="FK461" i="14"/>
  <c r="FC461" i="14"/>
  <c r="EU461" i="14"/>
  <c r="EM461" i="14"/>
  <c r="EE461" i="14"/>
  <c r="DW461" i="14"/>
  <c r="DO461" i="14"/>
  <c r="DG461" i="14"/>
  <c r="CY461" i="14"/>
  <c r="CQ461" i="14"/>
  <c r="CI461" i="14"/>
  <c r="CA461" i="14"/>
  <c r="BS461" i="14"/>
  <c r="BK461" i="14"/>
  <c r="BC461" i="14"/>
  <c r="AU461" i="14"/>
  <c r="AM461" i="14"/>
  <c r="AE461" i="14"/>
  <c r="W461" i="14"/>
  <c r="O461" i="14"/>
  <c r="G461" i="14"/>
  <c r="JB461" i="14"/>
  <c r="IT461" i="14"/>
  <c r="IL461" i="14"/>
  <c r="ID461" i="14"/>
  <c r="HV461" i="14"/>
  <c r="HN461" i="14"/>
  <c r="HF461" i="14"/>
  <c r="GX461" i="14"/>
  <c r="GP461" i="14"/>
  <c r="GH461" i="14"/>
  <c r="FZ461" i="14"/>
  <c r="FR461" i="14"/>
  <c r="FJ461" i="14"/>
  <c r="FB461" i="14"/>
  <c r="ET461" i="14"/>
  <c r="EL461" i="14"/>
  <c r="ED461" i="14"/>
  <c r="DV461" i="14"/>
  <c r="DN461" i="14"/>
  <c r="DF461" i="14"/>
  <c r="CX461" i="14"/>
  <c r="CP461" i="14"/>
  <c r="CH461" i="14"/>
  <c r="BZ461" i="14"/>
  <c r="BR461" i="14"/>
  <c r="BJ461" i="14"/>
  <c r="BB461" i="14"/>
  <c r="AT461" i="14"/>
  <c r="AL461" i="14"/>
  <c r="AD461" i="14"/>
  <c r="V461" i="14"/>
  <c r="N461" i="14"/>
  <c r="JA461" i="14"/>
  <c r="IS461" i="14"/>
  <c r="IK461" i="14"/>
  <c r="IC461" i="14"/>
  <c r="HU461" i="14"/>
  <c r="HM461" i="14"/>
  <c r="HE461" i="14"/>
  <c r="GW461" i="14"/>
  <c r="GO461" i="14"/>
  <c r="GG461" i="14"/>
  <c r="FY461" i="14"/>
  <c r="FQ461" i="14"/>
  <c r="FI461" i="14"/>
  <c r="FA461" i="14"/>
  <c r="ES461" i="14"/>
  <c r="EK461" i="14"/>
  <c r="EC461" i="14"/>
  <c r="DU461" i="14"/>
  <c r="DM461" i="14"/>
  <c r="DE461" i="14"/>
  <c r="CW461" i="14"/>
  <c r="CO461" i="14"/>
  <c r="CG461" i="14"/>
  <c r="BY461" i="14"/>
  <c r="BQ461" i="14"/>
  <c r="BI461" i="14"/>
  <c r="BA461" i="14"/>
  <c r="AS461" i="14"/>
  <c r="AK461" i="14"/>
  <c r="AC461" i="14"/>
  <c r="U461" i="14"/>
  <c r="M461" i="14"/>
  <c r="IZ461" i="14"/>
  <c r="IR461" i="14"/>
  <c r="IJ461" i="14"/>
  <c r="IB461" i="14"/>
  <c r="HT461" i="14"/>
  <c r="HL461" i="14"/>
  <c r="HD461" i="14"/>
  <c r="GV461" i="14"/>
  <c r="GN461" i="14"/>
  <c r="GF461" i="14"/>
  <c r="FX461" i="14"/>
  <c r="FP461" i="14"/>
  <c r="FH461" i="14"/>
  <c r="EZ461" i="14"/>
  <c r="ER461" i="14"/>
  <c r="EJ461" i="14"/>
  <c r="EB461" i="14"/>
  <c r="DT461" i="14"/>
  <c r="DL461" i="14"/>
  <c r="DD461" i="14"/>
  <c r="CV461" i="14"/>
  <c r="CN461" i="14"/>
  <c r="CF461" i="14"/>
  <c r="BX461" i="14"/>
  <c r="BP461" i="14"/>
  <c r="BH461" i="14"/>
  <c r="AZ461" i="14"/>
  <c r="AR461" i="14"/>
  <c r="AJ461" i="14"/>
  <c r="AB461" i="14"/>
  <c r="T461" i="14"/>
  <c r="L461" i="14"/>
  <c r="IY461" i="14"/>
  <c r="IQ461" i="14"/>
  <c r="II461" i="14"/>
  <c r="IA461" i="14"/>
  <c r="HS461" i="14"/>
  <c r="HK461" i="14"/>
  <c r="HC461" i="14"/>
  <c r="GU461" i="14"/>
  <c r="GM461" i="14"/>
  <c r="GE461" i="14"/>
  <c r="FW461" i="14"/>
  <c r="FO461" i="14"/>
  <c r="FG461" i="14"/>
  <c r="EY461" i="14"/>
  <c r="EQ461" i="14"/>
  <c r="EI461" i="14"/>
  <c r="EA461" i="14"/>
  <c r="DS461" i="14"/>
  <c r="DK461" i="14"/>
  <c r="DC461" i="14"/>
  <c r="CU461" i="14"/>
  <c r="CM461" i="14"/>
  <c r="CE461" i="14"/>
  <c r="BW461" i="14"/>
  <c r="BO461" i="14"/>
  <c r="BG461" i="14"/>
  <c r="AY461" i="14"/>
  <c r="AQ461" i="14"/>
  <c r="AI461" i="14"/>
  <c r="AA461" i="14"/>
  <c r="S461" i="14"/>
  <c r="K461" i="14"/>
  <c r="IX461" i="14"/>
  <c r="IP461" i="14"/>
  <c r="IH461" i="14"/>
  <c r="HZ461" i="14"/>
  <c r="HR461" i="14"/>
  <c r="HJ461" i="14"/>
  <c r="HB461" i="14"/>
  <c r="GT461" i="14"/>
  <c r="GL461" i="14"/>
  <c r="GD461" i="14"/>
  <c r="FV461" i="14"/>
  <c r="FN461" i="14"/>
  <c r="FF461" i="14"/>
  <c r="EX461" i="14"/>
  <c r="EP461" i="14"/>
  <c r="EH461" i="14"/>
  <c r="DZ461" i="14"/>
  <c r="DR461" i="14"/>
  <c r="DJ461" i="14"/>
  <c r="DB461" i="14"/>
  <c r="CT461" i="14"/>
  <c r="CL461" i="14"/>
  <c r="CD461" i="14"/>
  <c r="BV461" i="14"/>
  <c r="BN461" i="14"/>
  <c r="BF461" i="14"/>
  <c r="AX461" i="14"/>
  <c r="AP461" i="14"/>
  <c r="AH461" i="14"/>
  <c r="Z461" i="14"/>
  <c r="R461" i="14"/>
  <c r="J461" i="14"/>
  <c r="IW461" i="14"/>
  <c r="IO461" i="14"/>
  <c r="IG461" i="14"/>
  <c r="HY461" i="14"/>
  <c r="HQ461" i="14"/>
  <c r="HI461" i="14"/>
  <c r="HA461" i="14"/>
  <c r="GS461" i="14"/>
  <c r="GK461" i="14"/>
  <c r="GC461" i="14"/>
  <c r="FU461" i="14"/>
  <c r="FM461" i="14"/>
  <c r="FE461" i="14"/>
  <c r="EW461" i="14"/>
  <c r="EO461" i="14"/>
  <c r="EG461" i="14"/>
  <c r="DY461" i="14"/>
  <c r="DQ461" i="14"/>
  <c r="DI461" i="14"/>
  <c r="DA461" i="14"/>
  <c r="CS461" i="14"/>
  <c r="CK461" i="14"/>
  <c r="CC461" i="14"/>
  <c r="BU461" i="14"/>
  <c r="BM461" i="14"/>
  <c r="BE461" i="14"/>
  <c r="AW461" i="14"/>
  <c r="AO461" i="14"/>
  <c r="AG461" i="14"/>
  <c r="Y461" i="14"/>
  <c r="Q461" i="14"/>
  <c r="I461" i="14"/>
  <c r="E202" i="14"/>
  <c r="F202" i="14" s="1"/>
  <c r="D203" i="14"/>
  <c r="C204" i="14"/>
  <c r="K118" i="2"/>
  <c r="M118" i="2" s="1"/>
  <c r="O118" i="2" s="1"/>
  <c r="S118" i="2" s="1"/>
  <c r="L72" i="11" s="1"/>
  <c r="AH117" i="2"/>
  <c r="AI117" i="2" s="1"/>
  <c r="AK117" i="2" s="1"/>
  <c r="AO117" i="2" s="1"/>
  <c r="M71" i="11" s="1"/>
  <c r="F119" i="2"/>
  <c r="C120" i="2"/>
  <c r="D119" i="2"/>
  <c r="E119" i="2" s="1"/>
  <c r="H119" i="2"/>
  <c r="I119" i="2" s="1"/>
  <c r="AC118" i="2"/>
  <c r="AA118" i="2"/>
  <c r="AB118" i="2" s="1"/>
  <c r="Z119" i="2"/>
  <c r="AE118" i="2"/>
  <c r="AF118" i="2" s="1"/>
  <c r="X130" i="2"/>
  <c r="I201" i="14" l="1"/>
  <c r="K201" i="14" s="1"/>
  <c r="EV462" i="14" s="1"/>
  <c r="G202" i="14"/>
  <c r="H202" i="14"/>
  <c r="C205" i="14"/>
  <c r="D204" i="14"/>
  <c r="E203" i="14"/>
  <c r="G203" i="14" s="1"/>
  <c r="K119" i="2"/>
  <c r="M119" i="2" s="1"/>
  <c r="O119" i="2" s="1"/>
  <c r="S119" i="2" s="1"/>
  <c r="L73" i="11" s="1"/>
  <c r="AH118" i="2"/>
  <c r="AI118" i="2" s="1"/>
  <c r="AK118" i="2" s="1"/>
  <c r="AO118" i="2" s="1"/>
  <c r="M72" i="11" s="1"/>
  <c r="C121" i="2"/>
  <c r="F120" i="2"/>
  <c r="H120" i="2"/>
  <c r="I120" i="2" s="1"/>
  <c r="D120" i="2"/>
  <c r="E120" i="2" s="1"/>
  <c r="AC119" i="2"/>
  <c r="AA119" i="2"/>
  <c r="AB119" i="2" s="1"/>
  <c r="AE119" i="2"/>
  <c r="AF119" i="2" s="1"/>
  <c r="Z120" i="2"/>
  <c r="X131" i="2"/>
  <c r="FT462" i="14" l="1"/>
  <c r="BX462" i="14"/>
  <c r="AA462" i="14"/>
  <c r="AT462" i="14"/>
  <c r="M462" i="14"/>
  <c r="I462" i="14"/>
  <c r="BK462" i="14"/>
  <c r="AC462" i="14"/>
  <c r="DK462" i="14"/>
  <c r="IQ462" i="14"/>
  <c r="DR462" i="14"/>
  <c r="GD462" i="14"/>
  <c r="FF462" i="14"/>
  <c r="CX462" i="14"/>
  <c r="DW462" i="14"/>
  <c r="FM462" i="14"/>
  <c r="EM462" i="14"/>
  <c r="ER462" i="14"/>
  <c r="GH462" i="14"/>
  <c r="IU462" i="14"/>
  <c r="BA462" i="14"/>
  <c r="FD462" i="14"/>
  <c r="AR462" i="14"/>
  <c r="AL462" i="14"/>
  <c r="DL462" i="14"/>
  <c r="IM462" i="14"/>
  <c r="L462" i="14"/>
  <c r="P462" i="14"/>
  <c r="IT462" i="14"/>
  <c r="AQ462" i="14"/>
  <c r="AF462" i="14"/>
  <c r="BQ462" i="14"/>
  <c r="DZ462" i="14"/>
  <c r="O462" i="14"/>
  <c r="FP462" i="14"/>
  <c r="FL462" i="14"/>
  <c r="DS462" i="14"/>
  <c r="GL462" i="14"/>
  <c r="GB462" i="14"/>
  <c r="DF462" i="14"/>
  <c r="EU462" i="14"/>
  <c r="GA462" i="14"/>
  <c r="CD462" i="14"/>
  <c r="W462" i="14"/>
  <c r="EL462" i="14"/>
  <c r="IR462" i="14"/>
  <c r="IX462" i="14"/>
  <c r="BB462" i="14"/>
  <c r="U462" i="14"/>
  <c r="Q462" i="14"/>
  <c r="BV462" i="14"/>
  <c r="DV462" i="14"/>
  <c r="EA462" i="14"/>
  <c r="DI462" i="14"/>
  <c r="GT462" i="14"/>
  <c r="CS462" i="14"/>
  <c r="HS462" i="14"/>
  <c r="FB462" i="14"/>
  <c r="EB462" i="14"/>
  <c r="EH462" i="14"/>
  <c r="FW462" i="14"/>
  <c r="EX462" i="14"/>
  <c r="FC462" i="14"/>
  <c r="GR462" i="14"/>
  <c r="EQ462" i="14"/>
  <c r="H462" i="14"/>
  <c r="ED462" i="14"/>
  <c r="BE462" i="14"/>
  <c r="FZ462" i="14"/>
  <c r="AP462" i="14"/>
  <c r="II462" i="14"/>
  <c r="AI462" i="14"/>
  <c r="X462" i="14"/>
  <c r="BI462" i="14"/>
  <c r="AY462" i="14"/>
  <c r="IP462" i="14"/>
  <c r="V462" i="14"/>
  <c r="HH462" i="14"/>
  <c r="GE462" i="14"/>
  <c r="DE462" i="14"/>
  <c r="HD462" i="14"/>
  <c r="BO462" i="14"/>
  <c r="GP462" i="14"/>
  <c r="DM462" i="14"/>
  <c r="HO462" i="14"/>
  <c r="BZ462" i="14"/>
  <c r="HA462" i="14"/>
  <c r="DU462" i="14"/>
  <c r="HZ462" i="14"/>
  <c r="CK462" i="14"/>
  <c r="HK462" i="14"/>
  <c r="EC462" i="14"/>
  <c r="BC462" i="14"/>
  <c r="GS462" i="14"/>
  <c r="FS462" i="14"/>
  <c r="G462" i="14"/>
  <c r="EG462" i="14"/>
  <c r="GN462" i="14"/>
  <c r="FQ462" i="14"/>
  <c r="AE462" i="14"/>
  <c r="EW462" i="14"/>
  <c r="T462" i="14"/>
  <c r="FY462" i="14"/>
  <c r="AM462" i="14"/>
  <c r="FG462" i="14"/>
  <c r="AB462" i="14"/>
  <c r="GG462" i="14"/>
  <c r="AU462" i="14"/>
  <c r="FR462" i="14"/>
  <c r="AJ462" i="14"/>
  <c r="GO462" i="14"/>
  <c r="DO462" i="14"/>
  <c r="GW462" i="14"/>
  <c r="IZ462" i="14"/>
  <c r="BD462" i="14"/>
  <c r="FA462" i="14"/>
  <c r="S462" i="14"/>
  <c r="IC462" i="14"/>
  <c r="DC462" i="14"/>
  <c r="ID462" i="14"/>
  <c r="CN462" i="14"/>
  <c r="IK462" i="14"/>
  <c r="DN462" i="14"/>
  <c r="IO462" i="14"/>
  <c r="CY462" i="14"/>
  <c r="IS462" i="14"/>
  <c r="DY462" i="14"/>
  <c r="IY462" i="14"/>
  <c r="DJ462" i="14"/>
  <c r="JA462" i="14"/>
  <c r="GV462" i="14"/>
  <c r="IV462" i="14"/>
  <c r="IG462" i="14"/>
  <c r="EJ462" i="14"/>
  <c r="GZ462" i="14"/>
  <c r="JB462" i="14"/>
  <c r="FK462" i="14"/>
  <c r="CR462" i="14"/>
  <c r="GK462" i="14"/>
  <c r="AX462" i="14"/>
  <c r="FV462" i="14"/>
  <c r="CZ462" i="14"/>
  <c r="GU462" i="14"/>
  <c r="BF462" i="14"/>
  <c r="GF462" i="14"/>
  <c r="DH462" i="14"/>
  <c r="HF462" i="14"/>
  <c r="BP462" i="14"/>
  <c r="GQ462" i="14"/>
  <c r="DP462" i="14"/>
  <c r="GC462" i="14"/>
  <c r="N462" i="14"/>
  <c r="AS462" i="14"/>
  <c r="DQ462" i="14"/>
  <c r="AD462" i="14"/>
  <c r="BJ462" i="14"/>
  <c r="GY462" i="14"/>
  <c r="BU462" i="14"/>
  <c r="HP462" i="14"/>
  <c r="CI462" i="14"/>
  <c r="HJ462" i="14"/>
  <c r="CE462" i="14"/>
  <c r="HX462" i="14"/>
  <c r="CT462" i="14"/>
  <c r="HT462" i="14"/>
  <c r="CP462" i="14"/>
  <c r="IF462" i="14"/>
  <c r="DD462" i="14"/>
  <c r="IE462" i="14"/>
  <c r="DA462" i="14"/>
  <c r="IN462" i="14"/>
  <c r="BG462" i="14"/>
  <c r="AV462" i="14"/>
  <c r="ES462" i="14"/>
  <c r="K462" i="14"/>
  <c r="BN462" i="14"/>
  <c r="FI462" i="14"/>
  <c r="Y462" i="14"/>
  <c r="EO462" i="14"/>
  <c r="BY462" i="14"/>
  <c r="CF462" i="14"/>
  <c r="HG462" i="14"/>
  <c r="BR462" i="14"/>
  <c r="HC462" i="14"/>
  <c r="CQ462" i="14"/>
  <c r="HR462" i="14"/>
  <c r="CC462" i="14"/>
  <c r="HN462" i="14"/>
  <c r="DB462" i="14"/>
  <c r="IB462" i="14"/>
  <c r="CM462" i="14"/>
  <c r="HY462" i="14"/>
  <c r="IJ462" i="14"/>
  <c r="CU462" i="14"/>
  <c r="HV462" i="14"/>
  <c r="EK462" i="14"/>
  <c r="FN462" i="14"/>
  <c r="AG462" i="14"/>
  <c r="EY462" i="14"/>
  <c r="CG462" i="14"/>
  <c r="FX462" i="14"/>
  <c r="AO462" i="14"/>
  <c r="FJ462" i="14"/>
  <c r="CO462" i="14"/>
  <c r="GI462" i="14"/>
  <c r="AW462" i="14"/>
  <c r="FU462" i="14"/>
  <c r="CW462" i="14"/>
  <c r="EI462" i="14"/>
  <c r="J462" i="14"/>
  <c r="DT462" i="14"/>
  <c r="BL462" i="14"/>
  <c r="BM462" i="14"/>
  <c r="GM462" i="14"/>
  <c r="AZ462" i="14"/>
  <c r="HE462" i="14"/>
  <c r="BW462" i="14"/>
  <c r="GX462" i="14"/>
  <c r="BH462" i="14"/>
  <c r="HM462" i="14"/>
  <c r="CH462" i="14"/>
  <c r="HI462" i="14"/>
  <c r="BS462" i="14"/>
  <c r="HU462" i="14"/>
  <c r="HQ462" i="14"/>
  <c r="CA462" i="14"/>
  <c r="HB462" i="14"/>
  <c r="DX462" i="14"/>
  <c r="ET462" i="14"/>
  <c r="R462" i="14"/>
  <c r="EE462" i="14"/>
  <c r="BT462" i="14"/>
  <c r="FE462" i="14"/>
  <c r="Z462" i="14"/>
  <c r="EP462" i="14"/>
  <c r="CB462" i="14"/>
  <c r="FO462" i="14"/>
  <c r="AH462" i="14"/>
  <c r="EZ462" i="14"/>
  <c r="CJ462" i="14"/>
  <c r="I202" i="14"/>
  <c r="K202" i="14" s="1"/>
  <c r="JA463" i="14" s="1"/>
  <c r="AN462" i="14"/>
  <c r="FH462" i="14"/>
  <c r="AK462" i="14"/>
  <c r="GJ462" i="14"/>
  <c r="IA462" i="14"/>
  <c r="CL462" i="14"/>
  <c r="HL462" i="14"/>
  <c r="EF462" i="14"/>
  <c r="IL462" i="14"/>
  <c r="CV462" i="14"/>
  <c r="HW462" i="14"/>
  <c r="EN462" i="14"/>
  <c r="IW462" i="14"/>
  <c r="DG462" i="14"/>
  <c r="IH462" i="14"/>
  <c r="F203" i="14"/>
  <c r="H203" i="14"/>
  <c r="G204" i="14"/>
  <c r="E204" i="14"/>
  <c r="H204" i="14" s="1"/>
  <c r="D205" i="14"/>
  <c r="C206" i="14"/>
  <c r="K120" i="2"/>
  <c r="M120" i="2" s="1"/>
  <c r="O120" i="2" s="1"/>
  <c r="S120" i="2" s="1"/>
  <c r="L74" i="11" s="1"/>
  <c r="AH119" i="2"/>
  <c r="AI119" i="2" s="1"/>
  <c r="AK119" i="2" s="1"/>
  <c r="AO119" i="2" s="1"/>
  <c r="M73" i="11" s="1"/>
  <c r="D121" i="2"/>
  <c r="E121" i="2" s="1"/>
  <c r="C122" i="2"/>
  <c r="F121" i="2"/>
  <c r="H121" i="2"/>
  <c r="I121" i="2" s="1"/>
  <c r="AC120" i="2"/>
  <c r="AA120" i="2"/>
  <c r="AB120" i="2" s="1"/>
  <c r="Z121" i="2"/>
  <c r="AE120" i="2"/>
  <c r="AF120" i="2" s="1"/>
  <c r="X132" i="2"/>
  <c r="JB463" i="14" l="1"/>
  <c r="CJ463" i="14"/>
  <c r="FM463" i="14"/>
  <c r="BI463" i="14"/>
  <c r="IM463" i="14"/>
  <c r="FY463" i="14"/>
  <c r="IB463" i="14"/>
  <c r="FQ463" i="14"/>
  <c r="HQ463" i="14"/>
  <c r="FI463" i="14"/>
  <c r="DW463" i="14"/>
  <c r="R463" i="14"/>
  <c r="GO463" i="14"/>
  <c r="IW463" i="14"/>
  <c r="CF463" i="14"/>
  <c r="IP463" i="14"/>
  <c r="BX463" i="14"/>
  <c r="BA463" i="14"/>
  <c r="BM463" i="14"/>
  <c r="AS463" i="14"/>
  <c r="BC463" i="14"/>
  <c r="AK463" i="14"/>
  <c r="AO463" i="14"/>
  <c r="DF463" i="14"/>
  <c r="BN463" i="14"/>
  <c r="IU463" i="14"/>
  <c r="GG463" i="14"/>
  <c r="BZ463" i="14"/>
  <c r="IK463" i="14"/>
  <c r="IC463" i="14"/>
  <c r="BD463" i="14"/>
  <c r="HU463" i="14"/>
  <c r="HG463" i="14"/>
  <c r="CS463" i="14"/>
  <c r="FT463" i="14"/>
  <c r="EC463" i="14"/>
  <c r="CM463" i="14"/>
  <c r="FP463" i="14"/>
  <c r="IT463" i="14"/>
  <c r="BF463" i="14"/>
  <c r="IJ463" i="14"/>
  <c r="AX463" i="14"/>
  <c r="HY463" i="14"/>
  <c r="AP463" i="14"/>
  <c r="HO463" i="14"/>
  <c r="AH463" i="14"/>
  <c r="GI463" i="14"/>
  <c r="CI463" i="14"/>
  <c r="ER463" i="14"/>
  <c r="IZ463" i="14"/>
  <c r="FL463" i="14"/>
  <c r="IQ463" i="14"/>
  <c r="FC463" i="14"/>
  <c r="IF463" i="14"/>
  <c r="HV463" i="14"/>
  <c r="EG463" i="14"/>
  <c r="HK463" i="14"/>
  <c r="HM463" i="14"/>
  <c r="Q463" i="14"/>
  <c r="IX463" i="14"/>
  <c r="FS463" i="14"/>
  <c r="IV463" i="14"/>
  <c r="CE463" i="14"/>
  <c r="FJ463" i="14"/>
  <c r="BU463" i="14"/>
  <c r="EY463" i="14"/>
  <c r="BK463" i="14"/>
  <c r="EN463" i="14"/>
  <c r="AZ463" i="14"/>
  <c r="ED463" i="14"/>
  <c r="GZ463" i="14"/>
  <c r="H463" i="14"/>
  <c r="BQ463" i="14"/>
  <c r="GL463" i="14"/>
  <c r="FO463" i="14"/>
  <c r="IO463" i="14"/>
  <c r="FB463" i="14"/>
  <c r="IE463" i="14"/>
  <c r="EQ463" i="14"/>
  <c r="HT463" i="14"/>
  <c r="EF463" i="14"/>
  <c r="HI463" i="14"/>
  <c r="AI463" i="14"/>
  <c r="CN463" i="14"/>
  <c r="CK463" i="14"/>
  <c r="CC463" i="14"/>
  <c r="DZ463" i="14"/>
  <c r="IY463" i="14"/>
  <c r="CH463" i="14"/>
  <c r="IS463" i="14"/>
  <c r="FG463" i="14"/>
  <c r="BS463" i="14"/>
  <c r="EV463" i="14"/>
  <c r="BH463" i="14"/>
  <c r="EL463" i="14"/>
  <c r="AW463" i="14"/>
  <c r="AT463" i="14"/>
  <c r="DL463" i="14"/>
  <c r="CQ463" i="14"/>
  <c r="FR463" i="14"/>
  <c r="BO463" i="14"/>
  <c r="DU463" i="14"/>
  <c r="CB463" i="14"/>
  <c r="FE463" i="14"/>
  <c r="II463" i="14"/>
  <c r="DM463" i="14"/>
  <c r="BR463" i="14"/>
  <c r="EU463" i="14"/>
  <c r="HX463" i="14"/>
  <c r="DE463" i="14"/>
  <c r="BG463" i="14"/>
  <c r="EJ463" i="14"/>
  <c r="HN463" i="14"/>
  <c r="CW463" i="14"/>
  <c r="AV463" i="14"/>
  <c r="DY463" i="14"/>
  <c r="HC463" i="14"/>
  <c r="FA463" i="14"/>
  <c r="DS463" i="14"/>
  <c r="GV463" i="14"/>
  <c r="AE463" i="14"/>
  <c r="HE463" i="14"/>
  <c r="GP463" i="14"/>
  <c r="X463" i="14"/>
  <c r="DA463" i="14"/>
  <c r="M463" i="14"/>
  <c r="EH463" i="14"/>
  <c r="J463" i="14"/>
  <c r="EK463" i="14"/>
  <c r="AR463" i="14"/>
  <c r="DV463" i="14"/>
  <c r="CO463" i="14"/>
  <c r="AL463" i="14"/>
  <c r="DO463" i="14"/>
  <c r="GR463" i="14"/>
  <c r="ES463" i="14"/>
  <c r="DH463" i="14"/>
  <c r="GK463" i="14"/>
  <c r="T463" i="14"/>
  <c r="GC463" i="14"/>
  <c r="O463" i="14"/>
  <c r="CU463" i="14"/>
  <c r="CX463" i="14"/>
  <c r="FH463" i="14"/>
  <c r="IL463" i="14"/>
  <c r="BT463" i="14"/>
  <c r="IH463" i="14"/>
  <c r="EW463" i="14"/>
  <c r="IA463" i="14"/>
  <c r="BJ463" i="14"/>
  <c r="HZ463" i="14"/>
  <c r="EM463" i="14"/>
  <c r="HP463" i="14"/>
  <c r="AY463" i="14"/>
  <c r="HR463" i="14"/>
  <c r="EB463" i="14"/>
  <c r="HF463" i="14"/>
  <c r="AN463" i="14"/>
  <c r="AC463" i="14"/>
  <c r="GY463" i="14"/>
  <c r="AG463" i="14"/>
  <c r="DK463" i="14"/>
  <c r="CG463" i="14"/>
  <c r="AA463" i="14"/>
  <c r="DD463" i="14"/>
  <c r="GH463" i="14"/>
  <c r="L463" i="14"/>
  <c r="CR463" i="14"/>
  <c r="FX463" i="14"/>
  <c r="GA463" i="14"/>
  <c r="IR463" i="14"/>
  <c r="GD463" i="14"/>
  <c r="CA463" i="14"/>
  <c r="FD463" i="14"/>
  <c r="IG463" i="14"/>
  <c r="FV463" i="14"/>
  <c r="BP463" i="14"/>
  <c r="ET463" i="14"/>
  <c r="HW463" i="14"/>
  <c r="FN463" i="14"/>
  <c r="BE463" i="14"/>
  <c r="EI463" i="14"/>
  <c r="HL463" i="14"/>
  <c r="FF463" i="14"/>
  <c r="AU463" i="14"/>
  <c r="DX463" i="14"/>
  <c r="HA463" i="14"/>
  <c r="HJ463" i="14"/>
  <c r="DQ463" i="14"/>
  <c r="GU463" i="14"/>
  <c r="AD463" i="14"/>
  <c r="U463" i="14"/>
  <c r="GN463" i="14"/>
  <c r="W463" i="14"/>
  <c r="CZ463" i="14"/>
  <c r="CP463" i="14"/>
  <c r="FU463" i="14"/>
  <c r="G463" i="14"/>
  <c r="I463" i="14"/>
  <c r="FK463" i="14"/>
  <c r="DR463" i="14"/>
  <c r="IN463" i="14"/>
  <c r="BW463" i="14"/>
  <c r="EZ463" i="14"/>
  <c r="DJ463" i="14"/>
  <c r="ID463" i="14"/>
  <c r="BL463" i="14"/>
  <c r="EO463" i="14"/>
  <c r="DB463" i="14"/>
  <c r="HS463" i="14"/>
  <c r="BB463" i="14"/>
  <c r="EE463" i="14"/>
  <c r="CT463" i="14"/>
  <c r="HH463" i="14"/>
  <c r="AQ463" i="14"/>
  <c r="DT463" i="14"/>
  <c r="EX463" i="14"/>
  <c r="AJ463" i="14"/>
  <c r="DN463" i="14"/>
  <c r="GQ463" i="14"/>
  <c r="HB463" i="14"/>
  <c r="DG463" i="14"/>
  <c r="GJ463" i="14"/>
  <c r="S463" i="14"/>
  <c r="GT463" i="14"/>
  <c r="BV463" i="14"/>
  <c r="GW463" i="14"/>
  <c r="FW463" i="14"/>
  <c r="EA463" i="14"/>
  <c r="HD463" i="14"/>
  <c r="AM463" i="14"/>
  <c r="CL463" i="14"/>
  <c r="GX463" i="14"/>
  <c r="AF463" i="14"/>
  <c r="DI463" i="14"/>
  <c r="EP463" i="14"/>
  <c r="Y463" i="14"/>
  <c r="DC463" i="14"/>
  <c r="GF463" i="14"/>
  <c r="CV463" i="14"/>
  <c r="GB463" i="14"/>
  <c r="GE463" i="14"/>
  <c r="BY463" i="14"/>
  <c r="Z463" i="14"/>
  <c r="DP463" i="14"/>
  <c r="GS463" i="14"/>
  <c r="AB463" i="14"/>
  <c r="CD463" i="14"/>
  <c r="GM463" i="14"/>
  <c r="V463" i="14"/>
  <c r="CY463" i="14"/>
  <c r="FZ463" i="14"/>
  <c r="K463" i="14"/>
  <c r="N463" i="14"/>
  <c r="P463" i="14"/>
  <c r="F204" i="14"/>
  <c r="I204" i="14" s="1"/>
  <c r="K204" i="14" s="1"/>
  <c r="IP465" i="14" s="1"/>
  <c r="I203" i="14"/>
  <c r="K203" i="14" s="1"/>
  <c r="C207" i="14"/>
  <c r="D206" i="14"/>
  <c r="E205" i="14"/>
  <c r="H205" i="14" s="1"/>
  <c r="G205" i="14"/>
  <c r="K121" i="2"/>
  <c r="M121" i="2" s="1"/>
  <c r="O121" i="2" s="1"/>
  <c r="S121" i="2" s="1"/>
  <c r="L75" i="11" s="1"/>
  <c r="AH120" i="2"/>
  <c r="AI120" i="2" s="1"/>
  <c r="AK120" i="2" s="1"/>
  <c r="AO120" i="2" s="1"/>
  <c r="M74" i="11" s="1"/>
  <c r="H122" i="2"/>
  <c r="I122" i="2" s="1"/>
  <c r="C123" i="2"/>
  <c r="D122" i="2"/>
  <c r="E122" i="2" s="1"/>
  <c r="F122" i="2"/>
  <c r="AC121" i="2"/>
  <c r="Z122" i="2"/>
  <c r="AA121" i="2"/>
  <c r="AB121" i="2" s="1"/>
  <c r="AE121" i="2"/>
  <c r="AF121" i="2" s="1"/>
  <c r="X133" i="2"/>
  <c r="F205" i="14" l="1"/>
  <c r="I205" i="14" s="1"/>
  <c r="K205" i="14" s="1"/>
  <c r="CM465" i="14"/>
  <c r="BH465" i="14"/>
  <c r="EG465" i="14"/>
  <c r="GI465" i="14"/>
  <c r="N465" i="14"/>
  <c r="HY465" i="14"/>
  <c r="X465" i="14"/>
  <c r="AN465" i="14"/>
  <c r="GO465" i="14"/>
  <c r="FN465" i="14"/>
  <c r="DU465" i="14"/>
  <c r="BO465" i="14"/>
  <c r="EN465" i="14"/>
  <c r="DJ465" i="14"/>
  <c r="DR465" i="14"/>
  <c r="CX465" i="14"/>
  <c r="DT465" i="14"/>
  <c r="AH465" i="14"/>
  <c r="HF465" i="14"/>
  <c r="DO465" i="14"/>
  <c r="IO465" i="14"/>
  <c r="HH465" i="14"/>
  <c r="IQ465" i="14"/>
  <c r="AQ465" i="14"/>
  <c r="GF465" i="14"/>
  <c r="HJ465" i="14"/>
  <c r="EP465" i="14"/>
  <c r="IR465" i="14"/>
  <c r="U465" i="14"/>
  <c r="O465" i="14"/>
  <c r="GE465" i="14"/>
  <c r="FU465" i="14"/>
  <c r="FI465" i="14"/>
  <c r="EX465" i="14"/>
  <c r="EL465" i="14"/>
  <c r="DN465" i="14"/>
  <c r="CP465" i="14"/>
  <c r="BR465" i="14"/>
  <c r="HK465" i="14"/>
  <c r="CN465" i="14"/>
  <c r="HL465" i="14"/>
  <c r="BC465" i="14"/>
  <c r="GY465" i="14"/>
  <c r="EV465" i="14"/>
  <c r="IX465" i="14"/>
  <c r="GX465" i="14"/>
  <c r="GG465" i="14"/>
  <c r="FV465" i="14"/>
  <c r="FJ465" i="14"/>
  <c r="EY465" i="14"/>
  <c r="EA465" i="14"/>
  <c r="DC465" i="14"/>
  <c r="CE465" i="14"/>
  <c r="HS465" i="14"/>
  <c r="CV465" i="14"/>
  <c r="HT465" i="14"/>
  <c r="BK465" i="14"/>
  <c r="IM465" i="14"/>
  <c r="FL465" i="14"/>
  <c r="K465" i="14"/>
  <c r="HU465" i="14"/>
  <c r="HA465" i="14"/>
  <c r="GH465" i="14"/>
  <c r="FW465" i="14"/>
  <c r="FM465" i="14"/>
  <c r="EO465" i="14"/>
  <c r="DQ465" i="14"/>
  <c r="CS465" i="14"/>
  <c r="IA465" i="14"/>
  <c r="DD465" i="14"/>
  <c r="IB465" i="14"/>
  <c r="CA465" i="14"/>
  <c r="IU465" i="14"/>
  <c r="GZ465" i="14"/>
  <c r="CG465" i="14"/>
  <c r="BV465" i="14"/>
  <c r="BJ465" i="14"/>
  <c r="AY465" i="14"/>
  <c r="AO465" i="14"/>
  <c r="R465" i="14"/>
  <c r="IG465" i="14"/>
  <c r="GS465" i="14"/>
  <c r="FQ465" i="14"/>
  <c r="AB465" i="14"/>
  <c r="EZ465" i="14"/>
  <c r="IL465" i="14"/>
  <c r="DW465" i="14"/>
  <c r="CB465" i="14"/>
  <c r="HX465" i="14"/>
  <c r="CT465" i="14"/>
  <c r="CH465" i="14"/>
  <c r="BW465" i="14"/>
  <c r="BM465" i="14"/>
  <c r="BA465" i="14"/>
  <c r="AC465" i="14"/>
  <c r="I465" i="14"/>
  <c r="HN465" i="14"/>
  <c r="GD465" i="14"/>
  <c r="AJ465" i="14"/>
  <c r="FH465" i="14"/>
  <c r="IT465" i="14"/>
  <c r="EM465" i="14"/>
  <c r="CJ465" i="14"/>
  <c r="GL465" i="14"/>
  <c r="DF465" i="14"/>
  <c r="CU465" i="14"/>
  <c r="CK465" i="14"/>
  <c r="BY465" i="14"/>
  <c r="BN465" i="14"/>
  <c r="AP465" i="14"/>
  <c r="S465" i="14"/>
  <c r="IK465" i="14"/>
  <c r="GW465" i="14"/>
  <c r="AR465" i="14"/>
  <c r="FP465" i="14"/>
  <c r="JB465" i="14"/>
  <c r="GA465" i="14"/>
  <c r="CZ465" i="14"/>
  <c r="GT465" i="14"/>
  <c r="V465" i="14"/>
  <c r="DS465" i="14"/>
  <c r="M465" i="14"/>
  <c r="DI465" i="14"/>
  <c r="HV465" i="14"/>
  <c r="CW465" i="14"/>
  <c r="HE465" i="14"/>
  <c r="CL465" i="14"/>
  <c r="GK465" i="14"/>
  <c r="BZ465" i="14"/>
  <c r="FY465" i="14"/>
  <c r="BB465" i="14"/>
  <c r="FA465" i="14"/>
  <c r="AD465" i="14"/>
  <c r="EC465" i="14"/>
  <c r="J465" i="14"/>
  <c r="DE465" i="14"/>
  <c r="HQ465" i="14"/>
  <c r="II465" i="14"/>
  <c r="AZ465" i="14"/>
  <c r="DL465" i="14"/>
  <c r="FX465" i="14"/>
  <c r="IJ465" i="14"/>
  <c r="G465" i="14"/>
  <c r="BS465" i="14"/>
  <c r="EE465" i="14"/>
  <c r="GQ465" i="14"/>
  <c r="AF465" i="14"/>
  <c r="CR465" i="14"/>
  <c r="FD465" i="14"/>
  <c r="HP465" i="14"/>
  <c r="HB465" i="14"/>
  <c r="AT465" i="14"/>
  <c r="ES465" i="14"/>
  <c r="AI465" i="14"/>
  <c r="EH465" i="14"/>
  <c r="Y465" i="14"/>
  <c r="DV465" i="14"/>
  <c r="P465" i="14"/>
  <c r="DK465" i="14"/>
  <c r="IC465" i="14"/>
  <c r="DA465" i="14"/>
  <c r="HI465" i="14"/>
  <c r="CC465" i="14"/>
  <c r="FZ465" i="14"/>
  <c r="BE465" i="14"/>
  <c r="FB465" i="14"/>
  <c r="AG465" i="14"/>
  <c r="ED465" i="14"/>
  <c r="GM465" i="14"/>
  <c r="IY465" i="14"/>
  <c r="BP465" i="14"/>
  <c r="EB465" i="14"/>
  <c r="GN465" i="14"/>
  <c r="IZ465" i="14"/>
  <c r="W465" i="14"/>
  <c r="CI465" i="14"/>
  <c r="EU465" i="14"/>
  <c r="HG465" i="14"/>
  <c r="AV465" i="14"/>
  <c r="DH465" i="14"/>
  <c r="FT465" i="14"/>
  <c r="IF465" i="14"/>
  <c r="HR465" i="14"/>
  <c r="BG465" i="14"/>
  <c r="FF465" i="14"/>
  <c r="AW465" i="14"/>
  <c r="ET465" i="14"/>
  <c r="AK465" i="14"/>
  <c r="EI465" i="14"/>
  <c r="Z465" i="14"/>
  <c r="DY465" i="14"/>
  <c r="Q465" i="14"/>
  <c r="DM465" i="14"/>
  <c r="ID465" i="14"/>
  <c r="CO465" i="14"/>
  <c r="GP465" i="14"/>
  <c r="BQ465" i="14"/>
  <c r="FO465" i="14"/>
  <c r="AS465" i="14"/>
  <c r="EQ465" i="14"/>
  <c r="GU465" i="14"/>
  <c r="L465" i="14"/>
  <c r="BX465" i="14"/>
  <c r="EJ465" i="14"/>
  <c r="GV465" i="14"/>
  <c r="IS465" i="14"/>
  <c r="AE465" i="14"/>
  <c r="CQ465" i="14"/>
  <c r="FC465" i="14"/>
  <c r="HO465" i="14"/>
  <c r="BD465" i="14"/>
  <c r="DP465" i="14"/>
  <c r="GB465" i="14"/>
  <c r="IN465" i="14"/>
  <c r="HZ465" i="14"/>
  <c r="BU465" i="14"/>
  <c r="FR465" i="14"/>
  <c r="BI465" i="14"/>
  <c r="FG465" i="14"/>
  <c r="AX465" i="14"/>
  <c r="EW465" i="14"/>
  <c r="AL465" i="14"/>
  <c r="EK465" i="14"/>
  <c r="AA465" i="14"/>
  <c r="DZ465" i="14"/>
  <c r="H465" i="14"/>
  <c r="DB465" i="14"/>
  <c r="HM465" i="14"/>
  <c r="CD465" i="14"/>
  <c r="GC465" i="14"/>
  <c r="BF465" i="14"/>
  <c r="FE465" i="14"/>
  <c r="HC465" i="14"/>
  <c r="T465" i="14"/>
  <c r="CF465" i="14"/>
  <c r="ER465" i="14"/>
  <c r="HD465" i="14"/>
  <c r="JA465" i="14"/>
  <c r="AM465" i="14"/>
  <c r="CY465" i="14"/>
  <c r="FK465" i="14"/>
  <c r="HW465" i="14"/>
  <c r="BL465" i="14"/>
  <c r="DX465" i="14"/>
  <c r="GJ465" i="14"/>
  <c r="IV465" i="14"/>
  <c r="IH465" i="14"/>
  <c r="AU465" i="14"/>
  <c r="DG465" i="14"/>
  <c r="FS465" i="14"/>
  <c r="IE465" i="14"/>
  <c r="BT465" i="14"/>
  <c r="EF465" i="14"/>
  <c r="GR465" i="14"/>
  <c r="IW465" i="14"/>
  <c r="GT464" i="14"/>
  <c r="EH464" i="14"/>
  <c r="BV464" i="14"/>
  <c r="J464" i="14"/>
  <c r="GQ464" i="14"/>
  <c r="EE464" i="14"/>
  <c r="BS464" i="14"/>
  <c r="G464" i="14"/>
  <c r="GB464" i="14"/>
  <c r="CU464" i="14"/>
  <c r="M464" i="14"/>
  <c r="FZ464" i="14"/>
  <c r="CS464" i="14"/>
  <c r="L464" i="14"/>
  <c r="FY464" i="14"/>
  <c r="CR464" i="14"/>
  <c r="K464" i="14"/>
  <c r="FX464" i="14"/>
  <c r="CP464" i="14"/>
  <c r="I464" i="14"/>
  <c r="FW464" i="14"/>
  <c r="CO464" i="14"/>
  <c r="H464" i="14"/>
  <c r="GF464" i="14"/>
  <c r="CX464" i="14"/>
  <c r="Q464" i="14"/>
  <c r="GE464" i="14"/>
  <c r="CW464" i="14"/>
  <c r="P464" i="14"/>
  <c r="GC464" i="14"/>
  <c r="CV464" i="14"/>
  <c r="N464" i="14"/>
  <c r="IX464" i="14"/>
  <c r="GL464" i="14"/>
  <c r="DZ464" i="14"/>
  <c r="BN464" i="14"/>
  <c r="IU464" i="14"/>
  <c r="GI464" i="14"/>
  <c r="DW464" i="14"/>
  <c r="BK464" i="14"/>
  <c r="IY464" i="14"/>
  <c r="FQ464" i="14"/>
  <c r="CJ464" i="14"/>
  <c r="IW464" i="14"/>
  <c r="FP464" i="14"/>
  <c r="CH464" i="14"/>
  <c r="IV464" i="14"/>
  <c r="FO464" i="14"/>
  <c r="CG464" i="14"/>
  <c r="IT464" i="14"/>
  <c r="FM464" i="14"/>
  <c r="CF464" i="14"/>
  <c r="IS464" i="14"/>
  <c r="FL464" i="14"/>
  <c r="CE464" i="14"/>
  <c r="JB464" i="14"/>
  <c r="FU464" i="14"/>
  <c r="CN464" i="14"/>
  <c r="JA464" i="14"/>
  <c r="FT464" i="14"/>
  <c r="CM464" i="14"/>
  <c r="IZ464" i="14"/>
  <c r="FR464" i="14"/>
  <c r="CK464" i="14"/>
  <c r="IP464" i="14"/>
  <c r="GD464" i="14"/>
  <c r="DR464" i="14"/>
  <c r="BF464" i="14"/>
  <c r="IM464" i="14"/>
  <c r="GA464" i="14"/>
  <c r="DO464" i="14"/>
  <c r="BC464" i="14"/>
  <c r="IN464" i="14"/>
  <c r="FG464" i="14"/>
  <c r="BY464" i="14"/>
  <c r="IL464" i="14"/>
  <c r="FE464" i="14"/>
  <c r="BX464" i="14"/>
  <c r="IK464" i="14"/>
  <c r="FD464" i="14"/>
  <c r="BW464" i="14"/>
  <c r="IJ464" i="14"/>
  <c r="FB464" i="14"/>
  <c r="BU464" i="14"/>
  <c r="II464" i="14"/>
  <c r="FA464" i="14"/>
  <c r="BT464" i="14"/>
  <c r="IR464" i="14"/>
  <c r="FJ464" i="14"/>
  <c r="CC464" i="14"/>
  <c r="IQ464" i="14"/>
  <c r="FI464" i="14"/>
  <c r="CB464" i="14"/>
  <c r="IO464" i="14"/>
  <c r="FH464" i="14"/>
  <c r="BZ464" i="14"/>
  <c r="IH464" i="14"/>
  <c r="FV464" i="14"/>
  <c r="DJ464" i="14"/>
  <c r="AX464" i="14"/>
  <c r="IE464" i="14"/>
  <c r="FS464" i="14"/>
  <c r="DG464" i="14"/>
  <c r="AU464" i="14"/>
  <c r="IC464" i="14"/>
  <c r="EV464" i="14"/>
  <c r="BO464" i="14"/>
  <c r="IB464" i="14"/>
  <c r="ET464" i="14"/>
  <c r="BM464" i="14"/>
  <c r="IA464" i="14"/>
  <c r="ES464" i="14"/>
  <c r="BL464" i="14"/>
  <c r="HY464" i="14"/>
  <c r="ER464" i="14"/>
  <c r="BJ464" i="14"/>
  <c r="HX464" i="14"/>
  <c r="EQ464" i="14"/>
  <c r="BI464" i="14"/>
  <c r="IG464" i="14"/>
  <c r="EZ464" i="14"/>
  <c r="BR464" i="14"/>
  <c r="IF464" i="14"/>
  <c r="EY464" i="14"/>
  <c r="BQ464" i="14"/>
  <c r="ID464" i="14"/>
  <c r="EW464" i="14"/>
  <c r="BP464" i="14"/>
  <c r="HZ464" i="14"/>
  <c r="FN464" i="14"/>
  <c r="DB464" i="14"/>
  <c r="AP464" i="14"/>
  <c r="HW464" i="14"/>
  <c r="FK464" i="14"/>
  <c r="CY464" i="14"/>
  <c r="AM464" i="14"/>
  <c r="HS464" i="14"/>
  <c r="EK464" i="14"/>
  <c r="BD464" i="14"/>
  <c r="HQ464" i="14"/>
  <c r="EJ464" i="14"/>
  <c r="BB464" i="14"/>
  <c r="HP464" i="14"/>
  <c r="EI464" i="14"/>
  <c r="BA464" i="14"/>
  <c r="HN464" i="14"/>
  <c r="EG464" i="14"/>
  <c r="AZ464" i="14"/>
  <c r="HM464" i="14"/>
  <c r="EF464" i="14"/>
  <c r="AY464" i="14"/>
  <c r="HV464" i="14"/>
  <c r="EO464" i="14"/>
  <c r="BH464" i="14"/>
  <c r="HU464" i="14"/>
  <c r="EN464" i="14"/>
  <c r="BG464" i="14"/>
  <c r="HT464" i="14"/>
  <c r="EL464" i="14"/>
  <c r="BE464" i="14"/>
  <c r="HR464" i="14"/>
  <c r="FF464" i="14"/>
  <c r="CT464" i="14"/>
  <c r="AH464" i="14"/>
  <c r="HO464" i="14"/>
  <c r="FC464" i="14"/>
  <c r="CQ464" i="14"/>
  <c r="AE464" i="14"/>
  <c r="HH464" i="14"/>
  <c r="EA464" i="14"/>
  <c r="AS464" i="14"/>
  <c r="HF464" i="14"/>
  <c r="DY464" i="14"/>
  <c r="AR464" i="14"/>
  <c r="HE464" i="14"/>
  <c r="DX464" i="14"/>
  <c r="AQ464" i="14"/>
  <c r="HD464" i="14"/>
  <c r="DV464" i="14"/>
  <c r="AO464" i="14"/>
  <c r="HC464" i="14"/>
  <c r="DU464" i="14"/>
  <c r="AN464" i="14"/>
  <c r="HL464" i="14"/>
  <c r="ED464" i="14"/>
  <c r="AW464" i="14"/>
  <c r="HK464" i="14"/>
  <c r="EC464" i="14"/>
  <c r="AV464" i="14"/>
  <c r="HI464" i="14"/>
  <c r="EB464" i="14"/>
  <c r="AT464" i="14"/>
  <c r="HJ464" i="14"/>
  <c r="EX464" i="14"/>
  <c r="CL464" i="14"/>
  <c r="Z464" i="14"/>
  <c r="HG464" i="14"/>
  <c r="EU464" i="14"/>
  <c r="CI464" i="14"/>
  <c r="W464" i="14"/>
  <c r="GW464" i="14"/>
  <c r="DP464" i="14"/>
  <c r="AI464" i="14"/>
  <c r="GV464" i="14"/>
  <c r="DN464" i="14"/>
  <c r="AG464" i="14"/>
  <c r="GU464" i="14"/>
  <c r="DM464" i="14"/>
  <c r="AF464" i="14"/>
  <c r="GS464" i="14"/>
  <c r="DL464" i="14"/>
  <c r="AD464" i="14"/>
  <c r="GR464" i="14"/>
  <c r="DK464" i="14"/>
  <c r="AC464" i="14"/>
  <c r="HA464" i="14"/>
  <c r="DT464" i="14"/>
  <c r="AL464" i="14"/>
  <c r="GZ464" i="14"/>
  <c r="DS464" i="14"/>
  <c r="AK464" i="14"/>
  <c r="GX464" i="14"/>
  <c r="DQ464" i="14"/>
  <c r="AJ464" i="14"/>
  <c r="HB464" i="14"/>
  <c r="EP464" i="14"/>
  <c r="CD464" i="14"/>
  <c r="R464" i="14"/>
  <c r="GY464" i="14"/>
  <c r="EM464" i="14"/>
  <c r="CA464" i="14"/>
  <c r="O464" i="14"/>
  <c r="GM464" i="14"/>
  <c r="DE464" i="14"/>
  <c r="X464" i="14"/>
  <c r="GK464" i="14"/>
  <c r="DD464" i="14"/>
  <c r="V464" i="14"/>
  <c r="GJ464" i="14"/>
  <c r="DC464" i="14"/>
  <c r="U464" i="14"/>
  <c r="GH464" i="14"/>
  <c r="DA464" i="14"/>
  <c r="T464" i="14"/>
  <c r="GG464" i="14"/>
  <c r="CZ464" i="14"/>
  <c r="S464" i="14"/>
  <c r="GP464" i="14"/>
  <c r="DI464" i="14"/>
  <c r="AB464" i="14"/>
  <c r="GO464" i="14"/>
  <c r="DH464" i="14"/>
  <c r="AA464" i="14"/>
  <c r="GN464" i="14"/>
  <c r="DF464" i="14"/>
  <c r="Y464" i="14"/>
  <c r="E206" i="14"/>
  <c r="G206" i="14" s="1"/>
  <c r="D207" i="14"/>
  <c r="C208" i="14"/>
  <c r="AH121" i="2"/>
  <c r="AI121" i="2" s="1"/>
  <c r="AK121" i="2" s="1"/>
  <c r="AO121" i="2" s="1"/>
  <c r="M75" i="11" s="1"/>
  <c r="K122" i="2"/>
  <c r="M122" i="2" s="1"/>
  <c r="O122" i="2" s="1"/>
  <c r="S122" i="2" s="1"/>
  <c r="L76" i="11" s="1"/>
  <c r="C124" i="2"/>
  <c r="D123" i="2"/>
  <c r="E123" i="2" s="1"/>
  <c r="F123" i="2"/>
  <c r="H123" i="2"/>
  <c r="I123" i="2" s="1"/>
  <c r="AC122" i="2"/>
  <c r="AA122" i="2"/>
  <c r="AB122" i="2" s="1"/>
  <c r="AE122" i="2"/>
  <c r="AF122" i="2" s="1"/>
  <c r="Z123" i="2"/>
  <c r="X134" i="2"/>
  <c r="GQ466" i="14" l="1"/>
  <c r="EE466" i="14"/>
  <c r="BS466" i="14"/>
  <c r="G466" i="14"/>
  <c r="GX466" i="14"/>
  <c r="EL466" i="14"/>
  <c r="BZ466" i="14"/>
  <c r="N466" i="14"/>
  <c r="GW466" i="14"/>
  <c r="EK466" i="14"/>
  <c r="BY466" i="14"/>
  <c r="M466" i="14"/>
  <c r="GV466" i="14"/>
  <c r="EJ466" i="14"/>
  <c r="BX466" i="14"/>
  <c r="L466" i="14"/>
  <c r="GU466" i="14"/>
  <c r="EI466" i="14"/>
  <c r="BW466" i="14"/>
  <c r="K466" i="14"/>
  <c r="GT466" i="14"/>
  <c r="EH466" i="14"/>
  <c r="BV466" i="14"/>
  <c r="J466" i="14"/>
  <c r="GS466" i="14"/>
  <c r="EG466" i="14"/>
  <c r="BU466" i="14"/>
  <c r="I466" i="14"/>
  <c r="GR466" i="14"/>
  <c r="EF466" i="14"/>
  <c r="BT466" i="14"/>
  <c r="H466" i="14"/>
  <c r="IU466" i="14"/>
  <c r="GI466" i="14"/>
  <c r="DW466" i="14"/>
  <c r="BK466" i="14"/>
  <c r="JB466" i="14"/>
  <c r="GP466" i="14"/>
  <c r="ED466" i="14"/>
  <c r="BR466" i="14"/>
  <c r="JA466" i="14"/>
  <c r="GO466" i="14"/>
  <c r="EC466" i="14"/>
  <c r="BQ466" i="14"/>
  <c r="IZ466" i="14"/>
  <c r="GN466" i="14"/>
  <c r="EB466" i="14"/>
  <c r="BP466" i="14"/>
  <c r="IY466" i="14"/>
  <c r="GM466" i="14"/>
  <c r="EA466" i="14"/>
  <c r="BO466" i="14"/>
  <c r="IX466" i="14"/>
  <c r="GL466" i="14"/>
  <c r="DZ466" i="14"/>
  <c r="BN466" i="14"/>
  <c r="IW466" i="14"/>
  <c r="GK466" i="14"/>
  <c r="DY466" i="14"/>
  <c r="BM466" i="14"/>
  <c r="IV466" i="14"/>
  <c r="GJ466" i="14"/>
  <c r="DX466" i="14"/>
  <c r="BL466" i="14"/>
  <c r="IM466" i="14"/>
  <c r="GA466" i="14"/>
  <c r="DO466" i="14"/>
  <c r="BC466" i="14"/>
  <c r="IT466" i="14"/>
  <c r="GH466" i="14"/>
  <c r="DV466" i="14"/>
  <c r="BJ466" i="14"/>
  <c r="IS466" i="14"/>
  <c r="GG466" i="14"/>
  <c r="DU466" i="14"/>
  <c r="BI466" i="14"/>
  <c r="IR466" i="14"/>
  <c r="GF466" i="14"/>
  <c r="DT466" i="14"/>
  <c r="BH466" i="14"/>
  <c r="IQ466" i="14"/>
  <c r="GE466" i="14"/>
  <c r="DS466" i="14"/>
  <c r="BG466" i="14"/>
  <c r="IP466" i="14"/>
  <c r="GD466" i="14"/>
  <c r="DR466" i="14"/>
  <c r="BF466" i="14"/>
  <c r="IO466" i="14"/>
  <c r="GC466" i="14"/>
  <c r="DQ466" i="14"/>
  <c r="BE466" i="14"/>
  <c r="IN466" i="14"/>
  <c r="GB466" i="14"/>
  <c r="DP466" i="14"/>
  <c r="BD466" i="14"/>
  <c r="IE466" i="14"/>
  <c r="FS466" i="14"/>
  <c r="DG466" i="14"/>
  <c r="AU466" i="14"/>
  <c r="IL466" i="14"/>
  <c r="FZ466" i="14"/>
  <c r="DN466" i="14"/>
  <c r="BB466" i="14"/>
  <c r="IK466" i="14"/>
  <c r="FY466" i="14"/>
  <c r="DM466" i="14"/>
  <c r="BA466" i="14"/>
  <c r="IJ466" i="14"/>
  <c r="FX466" i="14"/>
  <c r="DL466" i="14"/>
  <c r="AZ466" i="14"/>
  <c r="II466" i="14"/>
  <c r="FW466" i="14"/>
  <c r="DK466" i="14"/>
  <c r="AY466" i="14"/>
  <c r="IH466" i="14"/>
  <c r="FV466" i="14"/>
  <c r="DJ466" i="14"/>
  <c r="AX466" i="14"/>
  <c r="IG466" i="14"/>
  <c r="FU466" i="14"/>
  <c r="DI466" i="14"/>
  <c r="AW466" i="14"/>
  <c r="IF466" i="14"/>
  <c r="FT466" i="14"/>
  <c r="DH466" i="14"/>
  <c r="AV466" i="14"/>
  <c r="HW466" i="14"/>
  <c r="FK466" i="14"/>
  <c r="CY466" i="14"/>
  <c r="AM466" i="14"/>
  <c r="ID466" i="14"/>
  <c r="FR466" i="14"/>
  <c r="DF466" i="14"/>
  <c r="AT466" i="14"/>
  <c r="IC466" i="14"/>
  <c r="FQ466" i="14"/>
  <c r="DE466" i="14"/>
  <c r="AS466" i="14"/>
  <c r="IB466" i="14"/>
  <c r="FP466" i="14"/>
  <c r="DD466" i="14"/>
  <c r="AR466" i="14"/>
  <c r="IA466" i="14"/>
  <c r="FO466" i="14"/>
  <c r="DC466" i="14"/>
  <c r="AQ466" i="14"/>
  <c r="HZ466" i="14"/>
  <c r="FN466" i="14"/>
  <c r="DB466" i="14"/>
  <c r="AP466" i="14"/>
  <c r="HY466" i="14"/>
  <c r="FM466" i="14"/>
  <c r="DA466" i="14"/>
  <c r="AO466" i="14"/>
  <c r="HX466" i="14"/>
  <c r="FL466" i="14"/>
  <c r="CZ466" i="14"/>
  <c r="AN466" i="14"/>
  <c r="HO466" i="14"/>
  <c r="FC466" i="14"/>
  <c r="CQ466" i="14"/>
  <c r="AE466" i="14"/>
  <c r="HV466" i="14"/>
  <c r="FJ466" i="14"/>
  <c r="CX466" i="14"/>
  <c r="AL466" i="14"/>
  <c r="HU466" i="14"/>
  <c r="FI466" i="14"/>
  <c r="CW466" i="14"/>
  <c r="AK466" i="14"/>
  <c r="HT466" i="14"/>
  <c r="FH466" i="14"/>
  <c r="CV466" i="14"/>
  <c r="AJ466" i="14"/>
  <c r="HS466" i="14"/>
  <c r="FG466" i="14"/>
  <c r="CU466" i="14"/>
  <c r="AI466" i="14"/>
  <c r="HR466" i="14"/>
  <c r="FF466" i="14"/>
  <c r="CT466" i="14"/>
  <c r="AH466" i="14"/>
  <c r="HQ466" i="14"/>
  <c r="FE466" i="14"/>
  <c r="CS466" i="14"/>
  <c r="AG466" i="14"/>
  <c r="HP466" i="14"/>
  <c r="FD466" i="14"/>
  <c r="CR466" i="14"/>
  <c r="AF466" i="14"/>
  <c r="HG466" i="14"/>
  <c r="EU466" i="14"/>
  <c r="CI466" i="14"/>
  <c r="W466" i="14"/>
  <c r="HN466" i="14"/>
  <c r="FB466" i="14"/>
  <c r="CP466" i="14"/>
  <c r="AD466" i="14"/>
  <c r="HM466" i="14"/>
  <c r="FA466" i="14"/>
  <c r="CO466" i="14"/>
  <c r="AC466" i="14"/>
  <c r="HL466" i="14"/>
  <c r="EZ466" i="14"/>
  <c r="CN466" i="14"/>
  <c r="AB466" i="14"/>
  <c r="HK466" i="14"/>
  <c r="EY466" i="14"/>
  <c r="CM466" i="14"/>
  <c r="AA466" i="14"/>
  <c r="HJ466" i="14"/>
  <c r="EX466" i="14"/>
  <c r="CL466" i="14"/>
  <c r="Z466" i="14"/>
  <c r="HI466" i="14"/>
  <c r="EW466" i="14"/>
  <c r="CK466" i="14"/>
  <c r="Y466" i="14"/>
  <c r="HH466" i="14"/>
  <c r="EV466" i="14"/>
  <c r="CJ466" i="14"/>
  <c r="X466" i="14"/>
  <c r="GY466" i="14"/>
  <c r="EM466" i="14"/>
  <c r="CA466" i="14"/>
  <c r="O466" i="14"/>
  <c r="HF466" i="14"/>
  <c r="ET466" i="14"/>
  <c r="CH466" i="14"/>
  <c r="V466" i="14"/>
  <c r="HE466" i="14"/>
  <c r="ES466" i="14"/>
  <c r="CG466" i="14"/>
  <c r="U466" i="14"/>
  <c r="HD466" i="14"/>
  <c r="ER466" i="14"/>
  <c r="CF466" i="14"/>
  <c r="T466" i="14"/>
  <c r="HC466" i="14"/>
  <c r="EQ466" i="14"/>
  <c r="CE466" i="14"/>
  <c r="S466" i="14"/>
  <c r="HB466" i="14"/>
  <c r="EP466" i="14"/>
  <c r="CD466" i="14"/>
  <c r="R466" i="14"/>
  <c r="HA466" i="14"/>
  <c r="EO466" i="14"/>
  <c r="CC466" i="14"/>
  <c r="Q466" i="14"/>
  <c r="GZ466" i="14"/>
  <c r="EN466" i="14"/>
  <c r="CB466" i="14"/>
  <c r="P466" i="14"/>
  <c r="F206" i="14"/>
  <c r="H206" i="14"/>
  <c r="C209" i="14"/>
  <c r="D208" i="14"/>
  <c r="E207" i="14"/>
  <c r="H207" i="14" s="1"/>
  <c r="G207" i="14"/>
  <c r="AH122" i="2"/>
  <c r="AI122" i="2" s="1"/>
  <c r="AK122" i="2" s="1"/>
  <c r="AO122" i="2" s="1"/>
  <c r="M76" i="11" s="1"/>
  <c r="K123" i="2"/>
  <c r="M123" i="2" s="1"/>
  <c r="O123" i="2" s="1"/>
  <c r="S123" i="2" s="1"/>
  <c r="L77" i="11" s="1"/>
  <c r="F124" i="2"/>
  <c r="C125" i="2"/>
  <c r="H124" i="2"/>
  <c r="I124" i="2" s="1"/>
  <c r="D124" i="2"/>
  <c r="E124" i="2" s="1"/>
  <c r="AC123" i="2"/>
  <c r="AA123" i="2"/>
  <c r="AB123" i="2" s="1"/>
  <c r="Z124" i="2"/>
  <c r="AE123" i="2"/>
  <c r="AF123" i="2" s="1"/>
  <c r="X135" i="2"/>
  <c r="G66" i="2"/>
  <c r="I206" i="14" l="1"/>
  <c r="K206" i="14" s="1"/>
  <c r="IZ467" i="14" s="1"/>
  <c r="F207" i="14"/>
  <c r="I207" i="14" s="1"/>
  <c r="K207" i="14" s="1"/>
  <c r="IO468" i="14" s="1"/>
  <c r="E208" i="14"/>
  <c r="H208" i="14" s="1"/>
  <c r="D209" i="14"/>
  <c r="C210" i="14"/>
  <c r="AH123" i="2"/>
  <c r="AI123" i="2" s="1"/>
  <c r="AK123" i="2" s="1"/>
  <c r="AO123" i="2" s="1"/>
  <c r="M77" i="11" s="1"/>
  <c r="K124" i="2"/>
  <c r="M124" i="2" s="1"/>
  <c r="O124" i="2" s="1"/>
  <c r="S124" i="2" s="1"/>
  <c r="L78" i="11" s="1"/>
  <c r="D125" i="2"/>
  <c r="E125" i="2" s="1"/>
  <c r="C126" i="2"/>
  <c r="F125" i="2"/>
  <c r="H125" i="2"/>
  <c r="I125" i="2" s="1"/>
  <c r="AC124" i="2"/>
  <c r="AA124" i="2"/>
  <c r="AB124" i="2" s="1"/>
  <c r="AE124" i="2"/>
  <c r="AF124" i="2" s="1"/>
  <c r="Z125" i="2"/>
  <c r="X136" i="2"/>
  <c r="EB467" i="14" l="1"/>
  <c r="DZ467" i="14"/>
  <c r="DX467" i="14"/>
  <c r="ED467" i="14"/>
  <c r="DL467" i="14"/>
  <c r="DJ467" i="14"/>
  <c r="DH467" i="14"/>
  <c r="DN467" i="14"/>
  <c r="DD467" i="14"/>
  <c r="DB467" i="14"/>
  <c r="CZ467" i="14"/>
  <c r="DF467" i="14"/>
  <c r="CV467" i="14"/>
  <c r="CT467" i="14"/>
  <c r="CR467" i="14"/>
  <c r="CX467" i="14"/>
  <c r="CN467" i="14"/>
  <c r="CL467" i="14"/>
  <c r="CJ467" i="14"/>
  <c r="CP467" i="14"/>
  <c r="CF467" i="14"/>
  <c r="CD467" i="14"/>
  <c r="CB467" i="14"/>
  <c r="CH467" i="14"/>
  <c r="EJ467" i="14"/>
  <c r="EH467" i="14"/>
  <c r="EF467" i="14"/>
  <c r="EL467" i="14"/>
  <c r="DR467" i="14"/>
  <c r="GC467" i="14"/>
  <c r="BE467" i="14"/>
  <c r="GD467" i="14"/>
  <c r="JB467" i="14"/>
  <c r="IF467" i="14"/>
  <c r="HZ467" i="14"/>
  <c r="HT467" i="14"/>
  <c r="HV467" i="14"/>
  <c r="HJ467" i="14"/>
  <c r="HD467" i="14"/>
  <c r="HF467" i="14"/>
  <c r="G467" i="14"/>
  <c r="IT467" i="14"/>
  <c r="GP467" i="14"/>
  <c r="FZ467" i="14"/>
  <c r="FR467" i="14"/>
  <c r="FD467" i="14"/>
  <c r="EX467" i="14"/>
  <c r="ER467" i="14"/>
  <c r="ET467" i="14"/>
  <c r="GR467" i="14"/>
  <c r="GF467" i="14"/>
  <c r="BP467" i="14"/>
  <c r="BN467" i="14"/>
  <c r="BL467" i="14"/>
  <c r="BR467" i="14"/>
  <c r="AZ467" i="14"/>
  <c r="AX467" i="14"/>
  <c r="AV467" i="14"/>
  <c r="BB467" i="14"/>
  <c r="AR467" i="14"/>
  <c r="AP467" i="14"/>
  <c r="AN467" i="14"/>
  <c r="AT467" i="14"/>
  <c r="AJ467" i="14"/>
  <c r="AH467" i="14"/>
  <c r="AF467" i="14"/>
  <c r="AL467" i="14"/>
  <c r="AB467" i="14"/>
  <c r="Z467" i="14"/>
  <c r="X467" i="14"/>
  <c r="AD467" i="14"/>
  <c r="T467" i="14"/>
  <c r="R467" i="14"/>
  <c r="P467" i="14"/>
  <c r="V467" i="14"/>
  <c r="BX467" i="14"/>
  <c r="BV467" i="14"/>
  <c r="BT467" i="14"/>
  <c r="BZ467" i="14"/>
  <c r="DP467" i="14"/>
  <c r="GA467" i="14"/>
  <c r="BC467" i="14"/>
  <c r="GB467" i="14"/>
  <c r="IX467" i="14"/>
  <c r="IJ467" i="14"/>
  <c r="IL467" i="14"/>
  <c r="HX467" i="14"/>
  <c r="HR467" i="14"/>
  <c r="HL467" i="14"/>
  <c r="HN467" i="14"/>
  <c r="GZ467" i="14"/>
  <c r="I467" i="14"/>
  <c r="DU467" i="14"/>
  <c r="GL467" i="14"/>
  <c r="FV467" i="14"/>
  <c r="FL467" i="14"/>
  <c r="FJ467" i="14"/>
  <c r="EV467" i="14"/>
  <c r="EN467" i="14"/>
  <c r="GV467" i="14"/>
  <c r="GX467" i="14"/>
  <c r="BG467" i="14"/>
  <c r="IY467" i="14"/>
  <c r="IW467" i="14"/>
  <c r="IU467" i="14"/>
  <c r="JA467" i="14"/>
  <c r="II467" i="14"/>
  <c r="IG467" i="14"/>
  <c r="IE467" i="14"/>
  <c r="IK467" i="14"/>
  <c r="IA467" i="14"/>
  <c r="HY467" i="14"/>
  <c r="HW467" i="14"/>
  <c r="IC467" i="14"/>
  <c r="HS467" i="14"/>
  <c r="HQ467" i="14"/>
  <c r="HO467" i="14"/>
  <c r="HU467" i="14"/>
  <c r="HK467" i="14"/>
  <c r="HI467" i="14"/>
  <c r="HG467" i="14"/>
  <c r="HM467" i="14"/>
  <c r="HC467" i="14"/>
  <c r="HA467" i="14"/>
  <c r="GY467" i="14"/>
  <c r="HE467" i="14"/>
  <c r="L467" i="14"/>
  <c r="J467" i="14"/>
  <c r="H467" i="14"/>
  <c r="N467" i="14"/>
  <c r="DV467" i="14"/>
  <c r="GG467" i="14"/>
  <c r="BI467" i="14"/>
  <c r="GH467" i="14"/>
  <c r="IV467" i="14"/>
  <c r="IH467" i="14"/>
  <c r="IB467" i="14"/>
  <c r="ID467" i="14"/>
  <c r="HP467" i="14"/>
  <c r="HH467" i="14"/>
  <c r="HB467" i="14"/>
  <c r="K467" i="14"/>
  <c r="IS467" i="14"/>
  <c r="GN467" i="14"/>
  <c r="FX467" i="14"/>
  <c r="FP467" i="14"/>
  <c r="FH467" i="14"/>
  <c r="EZ467" i="14"/>
  <c r="EP467" i="14"/>
  <c r="GT467" i="14"/>
  <c r="DT467" i="14"/>
  <c r="GE467" i="14"/>
  <c r="GM467" i="14"/>
  <c r="GK467" i="14"/>
  <c r="GI467" i="14"/>
  <c r="GO467" i="14"/>
  <c r="FW467" i="14"/>
  <c r="FU467" i="14"/>
  <c r="FS467" i="14"/>
  <c r="FY467" i="14"/>
  <c r="FO467" i="14"/>
  <c r="FM467" i="14"/>
  <c r="FK467" i="14"/>
  <c r="FQ467" i="14"/>
  <c r="FG467" i="14"/>
  <c r="FE467" i="14"/>
  <c r="FC467" i="14"/>
  <c r="FI467" i="14"/>
  <c r="EY467" i="14"/>
  <c r="EW467" i="14"/>
  <c r="EU467" i="14"/>
  <c r="FA467" i="14"/>
  <c r="EQ467" i="14"/>
  <c r="EO467" i="14"/>
  <c r="EM467" i="14"/>
  <c r="ES467" i="14"/>
  <c r="GU467" i="14"/>
  <c r="GS467" i="14"/>
  <c r="GQ467" i="14"/>
  <c r="GW467" i="14"/>
  <c r="IQ467" i="14"/>
  <c r="DS467" i="14"/>
  <c r="IR467" i="14"/>
  <c r="BD467" i="14"/>
  <c r="EA467" i="14"/>
  <c r="DY467" i="14"/>
  <c r="DW467" i="14"/>
  <c r="EC467" i="14"/>
  <c r="DK467" i="14"/>
  <c r="DI467" i="14"/>
  <c r="DG467" i="14"/>
  <c r="DM467" i="14"/>
  <c r="DC467" i="14"/>
  <c r="DA467" i="14"/>
  <c r="CY467" i="14"/>
  <c r="DE467" i="14"/>
  <c r="CU467" i="14"/>
  <c r="CS467" i="14"/>
  <c r="CQ467" i="14"/>
  <c r="CW467" i="14"/>
  <c r="CM467" i="14"/>
  <c r="CK467" i="14"/>
  <c r="CI467" i="14"/>
  <c r="CO467" i="14"/>
  <c r="CE467" i="14"/>
  <c r="CC467" i="14"/>
  <c r="CA467" i="14"/>
  <c r="CG467" i="14"/>
  <c r="EI467" i="14"/>
  <c r="EG467" i="14"/>
  <c r="EE467" i="14"/>
  <c r="EK467" i="14"/>
  <c r="IO467" i="14"/>
  <c r="DQ467" i="14"/>
  <c r="IP467" i="14"/>
  <c r="BH467" i="14"/>
  <c r="M467" i="14"/>
  <c r="BJ467" i="14"/>
  <c r="GJ467" i="14"/>
  <c r="FT467" i="14"/>
  <c r="FN467" i="14"/>
  <c r="FF467" i="14"/>
  <c r="FB467" i="14"/>
  <c r="BO467" i="14"/>
  <c r="BM467" i="14"/>
  <c r="BK467" i="14"/>
  <c r="BQ467" i="14"/>
  <c r="AY467" i="14"/>
  <c r="AW467" i="14"/>
  <c r="AU467" i="14"/>
  <c r="BA467" i="14"/>
  <c r="AQ467" i="14"/>
  <c r="AO467" i="14"/>
  <c r="AM467" i="14"/>
  <c r="AS467" i="14"/>
  <c r="AI467" i="14"/>
  <c r="AG467" i="14"/>
  <c r="AE467" i="14"/>
  <c r="AK467" i="14"/>
  <c r="AA467" i="14"/>
  <c r="Y467" i="14"/>
  <c r="W467" i="14"/>
  <c r="AC467" i="14"/>
  <c r="S467" i="14"/>
  <c r="Q467" i="14"/>
  <c r="O467" i="14"/>
  <c r="U467" i="14"/>
  <c r="BW467" i="14"/>
  <c r="BU467" i="14"/>
  <c r="BS467" i="14"/>
  <c r="BY467" i="14"/>
  <c r="IM467" i="14"/>
  <c r="DO467" i="14"/>
  <c r="IN467" i="14"/>
  <c r="BF467" i="14"/>
  <c r="G208" i="14"/>
  <c r="FF468" i="14"/>
  <c r="GP468" i="14"/>
  <c r="AI468" i="14"/>
  <c r="GO468" i="14"/>
  <c r="GK468" i="14"/>
  <c r="BO468" i="14"/>
  <c r="JA468" i="14"/>
  <c r="CT468" i="14"/>
  <c r="CU468" i="14"/>
  <c r="CV468" i="14"/>
  <c r="BR468" i="14"/>
  <c r="BL468" i="14"/>
  <c r="FG468" i="14"/>
  <c r="GN468" i="14"/>
  <c r="GJ468" i="14"/>
  <c r="AH468" i="14"/>
  <c r="AJ468" i="14"/>
  <c r="GI468" i="14"/>
  <c r="BN468" i="14"/>
  <c r="BP468" i="14"/>
  <c r="IU468" i="14"/>
  <c r="DZ468" i="14"/>
  <c r="EA468" i="14"/>
  <c r="EB468" i="14"/>
  <c r="ED468" i="14"/>
  <c r="DX468" i="14"/>
  <c r="GL468" i="14"/>
  <c r="GM468" i="14"/>
  <c r="IZ468" i="14"/>
  <c r="JB468" i="14"/>
  <c r="IV468" i="14"/>
  <c r="HR468" i="14"/>
  <c r="HS468" i="14"/>
  <c r="BQ468" i="14"/>
  <c r="BK468" i="14"/>
  <c r="BM468" i="14"/>
  <c r="IX468" i="14"/>
  <c r="IY468" i="14"/>
  <c r="EC468" i="14"/>
  <c r="DW468" i="14"/>
  <c r="DY468" i="14"/>
  <c r="J468" i="14"/>
  <c r="BV468" i="14"/>
  <c r="GT468" i="14"/>
  <c r="BW468" i="14"/>
  <c r="GU468" i="14"/>
  <c r="BX468" i="14"/>
  <c r="GV468" i="14"/>
  <c r="BY468" i="14"/>
  <c r="GW468" i="14"/>
  <c r="BZ468" i="14"/>
  <c r="GX468" i="14"/>
  <c r="BS468" i="14"/>
  <c r="GQ468" i="14"/>
  <c r="BT468" i="14"/>
  <c r="GR468" i="14"/>
  <c r="I468" i="14"/>
  <c r="BU468" i="14"/>
  <c r="GS468" i="14"/>
  <c r="R468" i="14"/>
  <c r="CD468" i="14"/>
  <c r="EP468" i="14"/>
  <c r="HB468" i="14"/>
  <c r="S468" i="14"/>
  <c r="CE468" i="14"/>
  <c r="EQ468" i="14"/>
  <c r="HC468" i="14"/>
  <c r="T468" i="14"/>
  <c r="CF468" i="14"/>
  <c r="ER468" i="14"/>
  <c r="HD468" i="14"/>
  <c r="U468" i="14"/>
  <c r="CG468" i="14"/>
  <c r="ES468" i="14"/>
  <c r="HE468" i="14"/>
  <c r="V468" i="14"/>
  <c r="CH468" i="14"/>
  <c r="ET468" i="14"/>
  <c r="HF468" i="14"/>
  <c r="O468" i="14"/>
  <c r="CA468" i="14"/>
  <c r="EM468" i="14"/>
  <c r="GY468" i="14"/>
  <c r="P468" i="14"/>
  <c r="CB468" i="14"/>
  <c r="EN468" i="14"/>
  <c r="GZ468" i="14"/>
  <c r="Q468" i="14"/>
  <c r="CC468" i="14"/>
  <c r="EO468" i="14"/>
  <c r="HA468" i="14"/>
  <c r="IW468" i="14"/>
  <c r="EH468" i="14"/>
  <c r="K468" i="14"/>
  <c r="EI468" i="14"/>
  <c r="L468" i="14"/>
  <c r="EJ468" i="14"/>
  <c r="M468" i="14"/>
  <c r="EK468" i="14"/>
  <c r="N468" i="14"/>
  <c r="EL468" i="14"/>
  <c r="G468" i="14"/>
  <c r="EE468" i="14"/>
  <c r="H468" i="14"/>
  <c r="EF468" i="14"/>
  <c r="EG468" i="14"/>
  <c r="Z468" i="14"/>
  <c r="CL468" i="14"/>
  <c r="EX468" i="14"/>
  <c r="HJ468" i="14"/>
  <c r="AA468" i="14"/>
  <c r="CM468" i="14"/>
  <c r="EY468" i="14"/>
  <c r="HK468" i="14"/>
  <c r="AB468" i="14"/>
  <c r="CN468" i="14"/>
  <c r="EZ468" i="14"/>
  <c r="HL468" i="14"/>
  <c r="AC468" i="14"/>
  <c r="CO468" i="14"/>
  <c r="FA468" i="14"/>
  <c r="HM468" i="14"/>
  <c r="AD468" i="14"/>
  <c r="CP468" i="14"/>
  <c r="FB468" i="14"/>
  <c r="HN468" i="14"/>
  <c r="W468" i="14"/>
  <c r="CI468" i="14"/>
  <c r="EU468" i="14"/>
  <c r="HG468" i="14"/>
  <c r="X468" i="14"/>
  <c r="CJ468" i="14"/>
  <c r="EV468" i="14"/>
  <c r="HH468" i="14"/>
  <c r="Y468" i="14"/>
  <c r="CK468" i="14"/>
  <c r="EW468" i="14"/>
  <c r="HI468" i="14"/>
  <c r="FH468" i="14"/>
  <c r="HT468" i="14"/>
  <c r="AK468" i="14"/>
  <c r="CW468" i="14"/>
  <c r="FI468" i="14"/>
  <c r="HU468" i="14"/>
  <c r="AL468" i="14"/>
  <c r="CX468" i="14"/>
  <c r="FJ468" i="14"/>
  <c r="HV468" i="14"/>
  <c r="AE468" i="14"/>
  <c r="CQ468" i="14"/>
  <c r="FC468" i="14"/>
  <c r="HO468" i="14"/>
  <c r="AF468" i="14"/>
  <c r="CR468" i="14"/>
  <c r="FD468" i="14"/>
  <c r="HP468" i="14"/>
  <c r="AG468" i="14"/>
  <c r="CS468" i="14"/>
  <c r="FE468" i="14"/>
  <c r="HQ468" i="14"/>
  <c r="AP468" i="14"/>
  <c r="DB468" i="14"/>
  <c r="FN468" i="14"/>
  <c r="HZ468" i="14"/>
  <c r="AQ468" i="14"/>
  <c r="DC468" i="14"/>
  <c r="FO468" i="14"/>
  <c r="IA468" i="14"/>
  <c r="AR468" i="14"/>
  <c r="DD468" i="14"/>
  <c r="FP468" i="14"/>
  <c r="IB468" i="14"/>
  <c r="AS468" i="14"/>
  <c r="DE468" i="14"/>
  <c r="FQ468" i="14"/>
  <c r="IC468" i="14"/>
  <c r="AT468" i="14"/>
  <c r="DF468" i="14"/>
  <c r="FR468" i="14"/>
  <c r="ID468" i="14"/>
  <c r="AM468" i="14"/>
  <c r="CY468" i="14"/>
  <c r="FK468" i="14"/>
  <c r="HW468" i="14"/>
  <c r="AN468" i="14"/>
  <c r="CZ468" i="14"/>
  <c r="FL468" i="14"/>
  <c r="HX468" i="14"/>
  <c r="AO468" i="14"/>
  <c r="DA468" i="14"/>
  <c r="FM468" i="14"/>
  <c r="HY468" i="14"/>
  <c r="AX468" i="14"/>
  <c r="DJ468" i="14"/>
  <c r="FV468" i="14"/>
  <c r="IH468" i="14"/>
  <c r="AY468" i="14"/>
  <c r="DK468" i="14"/>
  <c r="FW468" i="14"/>
  <c r="II468" i="14"/>
  <c r="AZ468" i="14"/>
  <c r="DL468" i="14"/>
  <c r="FX468" i="14"/>
  <c r="IJ468" i="14"/>
  <c r="BA468" i="14"/>
  <c r="DM468" i="14"/>
  <c r="FY468" i="14"/>
  <c r="IK468" i="14"/>
  <c r="BB468" i="14"/>
  <c r="DN468" i="14"/>
  <c r="FZ468" i="14"/>
  <c r="IL468" i="14"/>
  <c r="AU468" i="14"/>
  <c r="DG468" i="14"/>
  <c r="FS468" i="14"/>
  <c r="IE468" i="14"/>
  <c r="AV468" i="14"/>
  <c r="DH468" i="14"/>
  <c r="FT468" i="14"/>
  <c r="IF468" i="14"/>
  <c r="AW468" i="14"/>
  <c r="DI468" i="14"/>
  <c r="FU468" i="14"/>
  <c r="IG468" i="14"/>
  <c r="BF468" i="14"/>
  <c r="DR468" i="14"/>
  <c r="GD468" i="14"/>
  <c r="IP468" i="14"/>
  <c r="BG468" i="14"/>
  <c r="DS468" i="14"/>
  <c r="GE468" i="14"/>
  <c r="IQ468" i="14"/>
  <c r="BH468" i="14"/>
  <c r="DT468" i="14"/>
  <c r="GF468" i="14"/>
  <c r="IR468" i="14"/>
  <c r="BI468" i="14"/>
  <c r="DU468" i="14"/>
  <c r="GG468" i="14"/>
  <c r="IS468" i="14"/>
  <c r="BJ468" i="14"/>
  <c r="DV468" i="14"/>
  <c r="GH468" i="14"/>
  <c r="IT468" i="14"/>
  <c r="BC468" i="14"/>
  <c r="DO468" i="14"/>
  <c r="GA468" i="14"/>
  <c r="IM468" i="14"/>
  <c r="BD468" i="14"/>
  <c r="DP468" i="14"/>
  <c r="GB468" i="14"/>
  <c r="IN468" i="14"/>
  <c r="BE468" i="14"/>
  <c r="DQ468" i="14"/>
  <c r="GC468" i="14"/>
  <c r="F208" i="14"/>
  <c r="C211" i="14"/>
  <c r="D210" i="14"/>
  <c r="E209" i="14"/>
  <c r="G209" i="14" s="1"/>
  <c r="K125" i="2"/>
  <c r="M125" i="2" s="1"/>
  <c r="O125" i="2" s="1"/>
  <c r="S125" i="2" s="1"/>
  <c r="L79" i="11" s="1"/>
  <c r="AH124" i="2"/>
  <c r="AI124" i="2" s="1"/>
  <c r="AK124" i="2" s="1"/>
  <c r="AO124" i="2" s="1"/>
  <c r="M78" i="11" s="1"/>
  <c r="D126" i="2"/>
  <c r="E126" i="2" s="1"/>
  <c r="F126" i="2"/>
  <c r="C127" i="2"/>
  <c r="H126" i="2"/>
  <c r="I126" i="2" s="1"/>
  <c r="AC125" i="2"/>
  <c r="AA125" i="2"/>
  <c r="AB125" i="2" s="1"/>
  <c r="Z126" i="2"/>
  <c r="AE125" i="2"/>
  <c r="AF125" i="2" s="1"/>
  <c r="X137" i="2"/>
  <c r="I208" i="14" l="1"/>
  <c r="K208" i="14" s="1"/>
  <c r="ID469" i="14" s="1"/>
  <c r="F209" i="14"/>
  <c r="H209" i="14"/>
  <c r="E210" i="14"/>
  <c r="F210" i="14" s="1"/>
  <c r="D211" i="14"/>
  <c r="C212" i="14"/>
  <c r="K126" i="2"/>
  <c r="M126" i="2" s="1"/>
  <c r="O126" i="2" s="1"/>
  <c r="S126" i="2" s="1"/>
  <c r="L80" i="11" s="1"/>
  <c r="AH125" i="2"/>
  <c r="AI125" i="2" s="1"/>
  <c r="AK125" i="2" s="1"/>
  <c r="AO125" i="2" s="1"/>
  <c r="M79" i="11" s="1"/>
  <c r="F127" i="2"/>
  <c r="D127" i="2"/>
  <c r="E127" i="2" s="1"/>
  <c r="H127" i="2"/>
  <c r="I127" i="2" s="1"/>
  <c r="C128" i="2"/>
  <c r="AC126" i="2"/>
  <c r="AA126" i="2"/>
  <c r="AB126" i="2" s="1"/>
  <c r="Z127" i="2"/>
  <c r="AE126" i="2"/>
  <c r="AF126" i="2" s="1"/>
  <c r="X138" i="2"/>
  <c r="AU469" i="14" l="1"/>
  <c r="GM469" i="14"/>
  <c r="J469" i="14"/>
  <c r="EO469" i="14"/>
  <c r="BS469" i="14"/>
  <c r="CC469" i="14"/>
  <c r="CN469" i="14"/>
  <c r="CY469" i="14"/>
  <c r="DI469" i="14"/>
  <c r="DJ469" i="14"/>
  <c r="AZ469" i="14"/>
  <c r="IW469" i="14"/>
  <c r="L469" i="14"/>
  <c r="T469" i="14"/>
  <c r="IU469" i="14"/>
  <c r="BC469" i="14"/>
  <c r="GW469" i="14"/>
  <c r="EA469" i="14"/>
  <c r="BH469" i="14"/>
  <c r="BP469" i="14"/>
  <c r="BY469" i="14"/>
  <c r="CJ469" i="14"/>
  <c r="CU469" i="14"/>
  <c r="BN469" i="14"/>
  <c r="EE469" i="14"/>
  <c r="FI469" i="14"/>
  <c r="FT469" i="14"/>
  <c r="CW469" i="14"/>
  <c r="DH469" i="14"/>
  <c r="DS469" i="14"/>
  <c r="EC469" i="14"/>
  <c r="EN469" i="14"/>
  <c r="AJ469" i="14"/>
  <c r="HL469" i="14"/>
  <c r="IQ469" i="14"/>
  <c r="JA469" i="14"/>
  <c r="GE469" i="14"/>
  <c r="GO469" i="14"/>
  <c r="GZ469" i="14"/>
  <c r="HK469" i="14"/>
  <c r="HU469" i="14"/>
  <c r="DE469" i="14"/>
  <c r="FX469" i="14"/>
  <c r="BK469" i="14"/>
  <c r="G469" i="14"/>
  <c r="O469" i="14"/>
  <c r="W469" i="14"/>
  <c r="AE469" i="14"/>
  <c r="AM469" i="14"/>
  <c r="DT469" i="14"/>
  <c r="EY469" i="14"/>
  <c r="BW469" i="14"/>
  <c r="GI469" i="14"/>
  <c r="DL469" i="14"/>
  <c r="DW469" i="14"/>
  <c r="EG469" i="14"/>
  <c r="ER469" i="14"/>
  <c r="FC469" i="14"/>
  <c r="HA469" i="14"/>
  <c r="IF469" i="14"/>
  <c r="AR469" i="14"/>
  <c r="R469" i="14"/>
  <c r="GS469" i="14"/>
  <c r="HD469" i="14"/>
  <c r="HO469" i="14"/>
  <c r="HY469" i="14"/>
  <c r="IJ469" i="14"/>
  <c r="FM469" i="14"/>
  <c r="DP469" i="14"/>
  <c r="AB469" i="14"/>
  <c r="IM469" i="14"/>
  <c r="CG469" i="14"/>
  <c r="BV469" i="14"/>
  <c r="CD469" i="14"/>
  <c r="CL469" i="14"/>
  <c r="GQ469" i="14"/>
  <c r="AF469" i="14"/>
  <c r="ES469" i="14"/>
  <c r="U469" i="14"/>
  <c r="FV469" i="14"/>
  <c r="AN469" i="14"/>
  <c r="FD469" i="14"/>
  <c r="AC469" i="14"/>
  <c r="GD469" i="14"/>
  <c r="AV469" i="14"/>
  <c r="FO469" i="14"/>
  <c r="AK469" i="14"/>
  <c r="GL469" i="14"/>
  <c r="IG469" i="14"/>
  <c r="CR469" i="14"/>
  <c r="HS469" i="14"/>
  <c r="EH469" i="14"/>
  <c r="IR469" i="14"/>
  <c r="DC469" i="14"/>
  <c r="IC469" i="14"/>
  <c r="EP469" i="14"/>
  <c r="H469" i="14"/>
  <c r="DM469" i="14"/>
  <c r="IN469" i="14"/>
  <c r="EX469" i="14"/>
  <c r="P469" i="14"/>
  <c r="DX469" i="14"/>
  <c r="IY469" i="14"/>
  <c r="FF469" i="14"/>
  <c r="X469" i="14"/>
  <c r="EI469" i="14"/>
  <c r="M469" i="14"/>
  <c r="FN469" i="14"/>
  <c r="HH469" i="14"/>
  <c r="EK469" i="14"/>
  <c r="EV469" i="14"/>
  <c r="GF469" i="14"/>
  <c r="CT469" i="14"/>
  <c r="CZ469" i="14"/>
  <c r="IA469" i="14"/>
  <c r="CK469" i="14"/>
  <c r="IH469" i="14"/>
  <c r="DK469" i="14"/>
  <c r="IK469" i="14"/>
  <c r="CV469" i="14"/>
  <c r="IP469" i="14"/>
  <c r="DU469" i="14"/>
  <c r="IV469" i="14"/>
  <c r="DG469" i="14"/>
  <c r="IX469" i="14"/>
  <c r="BD469" i="14"/>
  <c r="FY469" i="14"/>
  <c r="AS469" i="14"/>
  <c r="GT469" i="14"/>
  <c r="BL469" i="14"/>
  <c r="GJ469" i="14"/>
  <c r="BA469" i="14"/>
  <c r="HB469" i="14"/>
  <c r="BT469" i="14"/>
  <c r="GU469" i="14"/>
  <c r="BI469" i="14"/>
  <c r="HJ469" i="14"/>
  <c r="CE469" i="14"/>
  <c r="HE469" i="14"/>
  <c r="BQ469" i="14"/>
  <c r="HR469" i="14"/>
  <c r="CO469" i="14"/>
  <c r="HP469" i="14"/>
  <c r="CA469" i="14"/>
  <c r="HZ469" i="14"/>
  <c r="DZ469" i="14"/>
  <c r="FK469" i="14"/>
  <c r="AP469" i="14"/>
  <c r="FQ469" i="14"/>
  <c r="BF469" i="14"/>
  <c r="GG469" i="14"/>
  <c r="AY469" i="14"/>
  <c r="FS469" i="14"/>
  <c r="DN469" i="14"/>
  <c r="GR469" i="14"/>
  <c r="BG469" i="14"/>
  <c r="GC469" i="14"/>
  <c r="DV469" i="14"/>
  <c r="HC469" i="14"/>
  <c r="BO469" i="14"/>
  <c r="GN469" i="14"/>
  <c r="ED469" i="14"/>
  <c r="EF469" i="14"/>
  <c r="K469" i="14"/>
  <c r="DQ469" i="14"/>
  <c r="BZ469" i="14"/>
  <c r="EQ469" i="14"/>
  <c r="S469" i="14"/>
  <c r="EB469" i="14"/>
  <c r="CH469" i="14"/>
  <c r="FA469" i="14"/>
  <c r="AA469" i="14"/>
  <c r="EM469" i="14"/>
  <c r="CP469" i="14"/>
  <c r="FL469" i="14"/>
  <c r="AI469" i="14"/>
  <c r="EW469" i="14"/>
  <c r="CX469" i="14"/>
  <c r="FW469" i="14"/>
  <c r="AQ469" i="14"/>
  <c r="FH469" i="14"/>
  <c r="DF469" i="14"/>
  <c r="DR469" i="14"/>
  <c r="EZ469" i="14"/>
  <c r="AH469" i="14"/>
  <c r="FG469" i="14"/>
  <c r="DB469" i="14"/>
  <c r="Q469" i="14"/>
  <c r="DY469" i="14"/>
  <c r="IZ469" i="14"/>
  <c r="FZ469" i="14"/>
  <c r="Y469" i="14"/>
  <c r="EJ469" i="14"/>
  <c r="N469" i="14"/>
  <c r="GH469" i="14"/>
  <c r="AG469" i="14"/>
  <c r="EU469" i="14"/>
  <c r="V469" i="14"/>
  <c r="GP469" i="14"/>
  <c r="HM469" i="14"/>
  <c r="BX469" i="14"/>
  <c r="GY469" i="14"/>
  <c r="EL469" i="14"/>
  <c r="HX469" i="14"/>
  <c r="CI469" i="14"/>
  <c r="HI469" i="14"/>
  <c r="ET469" i="14"/>
  <c r="II469" i="14"/>
  <c r="CS469" i="14"/>
  <c r="HT469" i="14"/>
  <c r="FB469" i="14"/>
  <c r="IS469" i="14"/>
  <c r="DD469" i="14"/>
  <c r="IE469" i="14"/>
  <c r="FJ469" i="14"/>
  <c r="I469" i="14"/>
  <c r="DO469" i="14"/>
  <c r="IO469" i="14"/>
  <c r="FR469" i="14"/>
  <c r="HW469" i="14"/>
  <c r="Z469" i="14"/>
  <c r="FU469" i="14"/>
  <c r="AX469" i="14"/>
  <c r="GB469" i="14"/>
  <c r="CF469" i="14"/>
  <c r="HG469" i="14"/>
  <c r="BR469" i="14"/>
  <c r="IL469" i="14"/>
  <c r="CQ469" i="14"/>
  <c r="HQ469" i="14"/>
  <c r="CB469" i="14"/>
  <c r="IT469" i="14"/>
  <c r="DA469" i="14"/>
  <c r="IB469" i="14"/>
  <c r="CM469" i="14"/>
  <c r="JB469" i="14"/>
  <c r="AO469" i="14"/>
  <c r="FE469" i="14"/>
  <c r="AD469" i="14"/>
  <c r="GX469" i="14"/>
  <c r="AW469" i="14"/>
  <c r="FP469" i="14"/>
  <c r="AL469" i="14"/>
  <c r="HF469" i="14"/>
  <c r="BE469" i="14"/>
  <c r="GA469" i="14"/>
  <c r="AT469" i="14"/>
  <c r="HN469" i="14"/>
  <c r="BM469" i="14"/>
  <c r="GK469" i="14"/>
  <c r="BB469" i="14"/>
  <c r="HV469" i="14"/>
  <c r="BU469" i="14"/>
  <c r="GV469" i="14"/>
  <c r="BJ469" i="14"/>
  <c r="H210" i="14"/>
  <c r="G210" i="14"/>
  <c r="I209" i="14"/>
  <c r="K209" i="14" s="1"/>
  <c r="GU470" i="14" s="1"/>
  <c r="C213" i="14"/>
  <c r="D212" i="14"/>
  <c r="E211" i="14"/>
  <c r="H211" i="14" s="1"/>
  <c r="G211" i="14"/>
  <c r="AH126" i="2"/>
  <c r="AI126" i="2" s="1"/>
  <c r="AK126" i="2" s="1"/>
  <c r="AO126" i="2" s="1"/>
  <c r="M80" i="11" s="1"/>
  <c r="F128" i="2"/>
  <c r="C129" i="2"/>
  <c r="D128" i="2"/>
  <c r="E128" i="2" s="1"/>
  <c r="H128" i="2"/>
  <c r="I128" i="2" s="1"/>
  <c r="K127" i="2"/>
  <c r="M127" i="2" s="1"/>
  <c r="O127" i="2" s="1"/>
  <c r="S127" i="2" s="1"/>
  <c r="L81" i="11" s="1"/>
  <c r="AC127" i="2"/>
  <c r="AA127" i="2"/>
  <c r="AB127" i="2" s="1"/>
  <c r="AE127" i="2"/>
  <c r="AF127" i="2" s="1"/>
  <c r="Z128" i="2"/>
  <c r="X139" i="2"/>
  <c r="I210" i="14" l="1"/>
  <c r="K210" i="14" s="1"/>
  <c r="HP471" i="14" s="1"/>
  <c r="DI470" i="14"/>
  <c r="GP470" i="14"/>
  <c r="DD470" i="14"/>
  <c r="GK470" i="14"/>
  <c r="R470" i="14"/>
  <c r="GL470" i="14"/>
  <c r="GG470" i="14"/>
  <c r="O470" i="14"/>
  <c r="Y470" i="14"/>
  <c r="T470" i="14"/>
  <c r="CA470" i="14"/>
  <c r="DF470" i="14"/>
  <c r="U470" i="14"/>
  <c r="GY470" i="14"/>
  <c r="Z470" i="14"/>
  <c r="DB470" i="14"/>
  <c r="S470" i="14"/>
  <c r="DH470" i="14"/>
  <c r="GJ470" i="14"/>
  <c r="HC470" i="14"/>
  <c r="GN470" i="14"/>
  <c r="CZ470" i="14"/>
  <c r="V470" i="14"/>
  <c r="EM470" i="14"/>
  <c r="GO470" i="14"/>
  <c r="DA470" i="14"/>
  <c r="X470" i="14"/>
  <c r="CE470" i="14"/>
  <c r="AB470" i="14"/>
  <c r="GH470" i="14"/>
  <c r="DE470" i="14"/>
  <c r="EQ470" i="14"/>
  <c r="AJ470" i="14"/>
  <c r="DQ470" i="14"/>
  <c r="GX470" i="14"/>
  <c r="AK470" i="14"/>
  <c r="DR470" i="14"/>
  <c r="GZ470" i="14"/>
  <c r="AL470" i="14"/>
  <c r="DT470" i="14"/>
  <c r="HA470" i="14"/>
  <c r="AC470" i="14"/>
  <c r="DJ470" i="14"/>
  <c r="GR470" i="14"/>
  <c r="AD470" i="14"/>
  <c r="DL470" i="14"/>
  <c r="GS470" i="14"/>
  <c r="AF470" i="14"/>
  <c r="DM470" i="14"/>
  <c r="GT470" i="14"/>
  <c r="AG470" i="14"/>
  <c r="DN470" i="14"/>
  <c r="GV470" i="14"/>
  <c r="AH470" i="14"/>
  <c r="DP470" i="14"/>
  <c r="GW470" i="14"/>
  <c r="W470" i="14"/>
  <c r="CI470" i="14"/>
  <c r="EU470" i="14"/>
  <c r="HG470" i="14"/>
  <c r="AA470" i="14"/>
  <c r="CM470" i="14"/>
  <c r="EY470" i="14"/>
  <c r="HK470" i="14"/>
  <c r="AT470" i="14"/>
  <c r="EB470" i="14"/>
  <c r="HI470" i="14"/>
  <c r="AV470" i="14"/>
  <c r="EC470" i="14"/>
  <c r="HJ470" i="14"/>
  <c r="AW470" i="14"/>
  <c r="ED470" i="14"/>
  <c r="HL470" i="14"/>
  <c r="AN470" i="14"/>
  <c r="DU470" i="14"/>
  <c r="HB470" i="14"/>
  <c r="AO470" i="14"/>
  <c r="DV470" i="14"/>
  <c r="HD470" i="14"/>
  <c r="AP470" i="14"/>
  <c r="DX470" i="14"/>
  <c r="HE470" i="14"/>
  <c r="AR470" i="14"/>
  <c r="DY470" i="14"/>
  <c r="HF470" i="14"/>
  <c r="AS470" i="14"/>
  <c r="DZ470" i="14"/>
  <c r="HH470" i="14"/>
  <c r="AE470" i="14"/>
  <c r="CQ470" i="14"/>
  <c r="FC470" i="14"/>
  <c r="HO470" i="14"/>
  <c r="AI470" i="14"/>
  <c r="CU470" i="14"/>
  <c r="FG470" i="14"/>
  <c r="HS470" i="14"/>
  <c r="BE470" i="14"/>
  <c r="EL470" i="14"/>
  <c r="HT470" i="14"/>
  <c r="BF470" i="14"/>
  <c r="EN470" i="14"/>
  <c r="HU470" i="14"/>
  <c r="BH470" i="14"/>
  <c r="EO470" i="14"/>
  <c r="HV470" i="14"/>
  <c r="AX470" i="14"/>
  <c r="EF470" i="14"/>
  <c r="HM470" i="14"/>
  <c r="AZ470" i="14"/>
  <c r="EG470" i="14"/>
  <c r="HN470" i="14"/>
  <c r="BA470" i="14"/>
  <c r="EH470" i="14"/>
  <c r="HP470" i="14"/>
  <c r="BB470" i="14"/>
  <c r="EJ470" i="14"/>
  <c r="HQ470" i="14"/>
  <c r="BD470" i="14"/>
  <c r="EK470" i="14"/>
  <c r="HR470" i="14"/>
  <c r="AM470" i="14"/>
  <c r="CY470" i="14"/>
  <c r="FK470" i="14"/>
  <c r="HW470" i="14"/>
  <c r="AQ470" i="14"/>
  <c r="DC470" i="14"/>
  <c r="FO470" i="14"/>
  <c r="IA470" i="14"/>
  <c r="BP470" i="14"/>
  <c r="EW470" i="14"/>
  <c r="ID470" i="14"/>
  <c r="BQ470" i="14"/>
  <c r="EX470" i="14"/>
  <c r="IF470" i="14"/>
  <c r="BR470" i="14"/>
  <c r="EZ470" i="14"/>
  <c r="IG470" i="14"/>
  <c r="BI470" i="14"/>
  <c r="EP470" i="14"/>
  <c r="HX470" i="14"/>
  <c r="BJ470" i="14"/>
  <c r="ER470" i="14"/>
  <c r="HY470" i="14"/>
  <c r="BL470" i="14"/>
  <c r="ES470" i="14"/>
  <c r="HZ470" i="14"/>
  <c r="BM470" i="14"/>
  <c r="ET470" i="14"/>
  <c r="IB470" i="14"/>
  <c r="BN470" i="14"/>
  <c r="EV470" i="14"/>
  <c r="IC470" i="14"/>
  <c r="AU470" i="14"/>
  <c r="DG470" i="14"/>
  <c r="FS470" i="14"/>
  <c r="IE470" i="14"/>
  <c r="AY470" i="14"/>
  <c r="DK470" i="14"/>
  <c r="FW470" i="14"/>
  <c r="II470" i="14"/>
  <c r="BZ470" i="14"/>
  <c r="FH470" i="14"/>
  <c r="IO470" i="14"/>
  <c r="CB470" i="14"/>
  <c r="FI470" i="14"/>
  <c r="IP470" i="14"/>
  <c r="CC470" i="14"/>
  <c r="FJ470" i="14"/>
  <c r="IR470" i="14"/>
  <c r="BT470" i="14"/>
  <c r="FA470" i="14"/>
  <c r="IH470" i="14"/>
  <c r="BU470" i="14"/>
  <c r="FB470" i="14"/>
  <c r="IJ470" i="14"/>
  <c r="BV470" i="14"/>
  <c r="FD470" i="14"/>
  <c r="IK470" i="14"/>
  <c r="BX470" i="14"/>
  <c r="FE470" i="14"/>
  <c r="IL470" i="14"/>
  <c r="BY470" i="14"/>
  <c r="FF470" i="14"/>
  <c r="IN470" i="14"/>
  <c r="BC470" i="14"/>
  <c r="DO470" i="14"/>
  <c r="GA470" i="14"/>
  <c r="IM470" i="14"/>
  <c r="BG470" i="14"/>
  <c r="DS470" i="14"/>
  <c r="GE470" i="14"/>
  <c r="IQ470" i="14"/>
  <c r="CK470" i="14"/>
  <c r="FR470" i="14"/>
  <c r="IZ470" i="14"/>
  <c r="CL470" i="14"/>
  <c r="FT470" i="14"/>
  <c r="JA470" i="14"/>
  <c r="CN470" i="14"/>
  <c r="FU470" i="14"/>
  <c r="JB470" i="14"/>
  <c r="CD470" i="14"/>
  <c r="FL470" i="14"/>
  <c r="IS470" i="14"/>
  <c r="CF470" i="14"/>
  <c r="FM470" i="14"/>
  <c r="IT470" i="14"/>
  <c r="CG470" i="14"/>
  <c r="FN470" i="14"/>
  <c r="IV470" i="14"/>
  <c r="CH470" i="14"/>
  <c r="FP470" i="14"/>
  <c r="IW470" i="14"/>
  <c r="CJ470" i="14"/>
  <c r="FQ470" i="14"/>
  <c r="IX470" i="14"/>
  <c r="BK470" i="14"/>
  <c r="DW470" i="14"/>
  <c r="GI470" i="14"/>
  <c r="IU470" i="14"/>
  <c r="BO470" i="14"/>
  <c r="EA470" i="14"/>
  <c r="GM470" i="14"/>
  <c r="IY470" i="14"/>
  <c r="N470" i="14"/>
  <c r="CV470" i="14"/>
  <c r="GC470" i="14"/>
  <c r="P470" i="14"/>
  <c r="CW470" i="14"/>
  <c r="GD470" i="14"/>
  <c r="Q470" i="14"/>
  <c r="CX470" i="14"/>
  <c r="GF470" i="14"/>
  <c r="H470" i="14"/>
  <c r="CO470" i="14"/>
  <c r="FV470" i="14"/>
  <c r="I470" i="14"/>
  <c r="CP470" i="14"/>
  <c r="FX470" i="14"/>
  <c r="J470" i="14"/>
  <c r="CR470" i="14"/>
  <c r="FY470" i="14"/>
  <c r="L470" i="14"/>
  <c r="CS470" i="14"/>
  <c r="FZ470" i="14"/>
  <c r="M470" i="14"/>
  <c r="CT470" i="14"/>
  <c r="GB470" i="14"/>
  <c r="G470" i="14"/>
  <c r="BS470" i="14"/>
  <c r="EE470" i="14"/>
  <c r="GQ470" i="14"/>
  <c r="K470" i="14"/>
  <c r="BW470" i="14"/>
  <c r="EI470" i="14"/>
  <c r="F211" i="14"/>
  <c r="I211" i="14" s="1"/>
  <c r="K211" i="14" s="1"/>
  <c r="GW472" i="14" s="1"/>
  <c r="E212" i="14"/>
  <c r="G212" i="14" s="1"/>
  <c r="D213" i="14"/>
  <c r="C214" i="14"/>
  <c r="K128" i="2"/>
  <c r="M128" i="2" s="1"/>
  <c r="O128" i="2" s="1"/>
  <c r="S128" i="2" s="1"/>
  <c r="L82" i="11" s="1"/>
  <c r="C130" i="2"/>
  <c r="F129" i="2"/>
  <c r="D129" i="2"/>
  <c r="E129" i="2" s="1"/>
  <c r="H129" i="2"/>
  <c r="I129" i="2" s="1"/>
  <c r="AH127" i="2"/>
  <c r="AI127" i="2" s="1"/>
  <c r="AK127" i="2" s="1"/>
  <c r="AO127" i="2" s="1"/>
  <c r="M81" i="11" s="1"/>
  <c r="AC128" i="2"/>
  <c r="AA128" i="2"/>
  <c r="AB128" i="2" s="1"/>
  <c r="AE128" i="2"/>
  <c r="AF128" i="2" s="1"/>
  <c r="Z129" i="2"/>
  <c r="X140" i="2"/>
  <c r="H212" i="14" l="1"/>
  <c r="HI471" i="14"/>
  <c r="EC471" i="14"/>
  <c r="HK471" i="14"/>
  <c r="FD471" i="14"/>
  <c r="FH471" i="14"/>
  <c r="DU471" i="14"/>
  <c r="DM471" i="14"/>
  <c r="AJ471" i="14"/>
  <c r="DW471" i="14"/>
  <c r="HC471" i="14"/>
  <c r="AO471" i="14"/>
  <c r="AD471" i="14"/>
  <c r="HA471" i="14"/>
  <c r="EV471" i="14"/>
  <c r="EZ471" i="14"/>
  <c r="AF471" i="14"/>
  <c r="AW471" i="14"/>
  <c r="DR471" i="14"/>
  <c r="FV471" i="14"/>
  <c r="EB471" i="14"/>
  <c r="BU471" i="14"/>
  <c r="CX471" i="14"/>
  <c r="IQ471" i="14"/>
  <c r="BO471" i="14"/>
  <c r="O471" i="14"/>
  <c r="FI471" i="14"/>
  <c r="GH471" i="14"/>
  <c r="AX471" i="14"/>
  <c r="DX471" i="14"/>
  <c r="DL471" i="14"/>
  <c r="AI471" i="14"/>
  <c r="CI471" i="14"/>
  <c r="W471" i="14"/>
  <c r="CB471" i="14"/>
  <c r="GG471" i="14"/>
  <c r="EH471" i="14"/>
  <c r="FX471" i="14"/>
  <c r="DD471" i="14"/>
  <c r="BT471" i="14"/>
  <c r="GB471" i="14"/>
  <c r="Z471" i="14"/>
  <c r="EA471" i="14"/>
  <c r="CL471" i="14"/>
  <c r="BX471" i="14"/>
  <c r="GF471" i="14"/>
  <c r="FF471" i="14"/>
  <c r="HQ471" i="14"/>
  <c r="J471" i="14"/>
  <c r="FC471" i="14"/>
  <c r="BW471" i="14"/>
  <c r="CF471" i="14"/>
  <c r="BR471" i="14"/>
  <c r="JB471" i="14"/>
  <c r="CR471" i="14"/>
  <c r="AP471" i="14"/>
  <c r="ED471" i="14"/>
  <c r="CJ471" i="14"/>
  <c r="AE471" i="14"/>
  <c r="DS471" i="14"/>
  <c r="H471" i="14"/>
  <c r="FW471" i="14"/>
  <c r="Q471" i="14"/>
  <c r="BL471" i="14"/>
  <c r="DP471" i="14"/>
  <c r="BV471" i="14"/>
  <c r="FJ471" i="14"/>
  <c r="GI471" i="14"/>
  <c r="FG471" i="14"/>
  <c r="HN471" i="14"/>
  <c r="AT471" i="14"/>
  <c r="S471" i="14"/>
  <c r="GW471" i="14"/>
  <c r="T471" i="14"/>
  <c r="GX471" i="14"/>
  <c r="HX471" i="14"/>
  <c r="EO471" i="14"/>
  <c r="IW471" i="14"/>
  <c r="CE471" i="14"/>
  <c r="DC471" i="14"/>
  <c r="EW471" i="14"/>
  <c r="ES471" i="14"/>
  <c r="BB471" i="14"/>
  <c r="DE471" i="14"/>
  <c r="N471" i="14"/>
  <c r="FZ471" i="14"/>
  <c r="X471" i="14"/>
  <c r="GS471" i="14"/>
  <c r="AL471" i="14"/>
  <c r="GV471" i="14"/>
  <c r="CP471" i="14"/>
  <c r="GD471" i="14"/>
  <c r="IZ471" i="14"/>
  <c r="BD471" i="14"/>
  <c r="II471" i="14"/>
  <c r="CC471" i="14"/>
  <c r="U471" i="14"/>
  <c r="BZ471" i="14"/>
  <c r="AY471" i="14"/>
  <c r="HG471" i="14"/>
  <c r="CY471" i="14"/>
  <c r="DO471" i="14"/>
  <c r="CG471" i="14"/>
  <c r="DF471" i="14"/>
  <c r="AV471" i="14"/>
  <c r="HU471" i="14"/>
  <c r="FO471" i="14"/>
  <c r="EY471" i="14"/>
  <c r="FT471" i="14"/>
  <c r="GA471" i="14"/>
  <c r="FK471" i="14"/>
  <c r="P471" i="14"/>
  <c r="GK471" i="14"/>
  <c r="IG471" i="14"/>
  <c r="HT471" i="14"/>
  <c r="DV471" i="14"/>
  <c r="HJ471" i="14"/>
  <c r="HL471" i="14"/>
  <c r="DK471" i="14"/>
  <c r="GY471" i="14"/>
  <c r="EJ471" i="14"/>
  <c r="I471" i="14"/>
  <c r="CW471" i="14"/>
  <c r="GN471" i="14"/>
  <c r="IR471" i="14"/>
  <c r="FB471" i="14"/>
  <c r="IP471" i="14"/>
  <c r="DA471" i="14"/>
  <c r="IM471" i="14"/>
  <c r="EE471" i="14"/>
  <c r="DZ471" i="14"/>
  <c r="GP471" i="14"/>
  <c r="AH471" i="14"/>
  <c r="FM471" i="14"/>
  <c r="Y471" i="14"/>
  <c r="ER471" i="14"/>
  <c r="BF471" i="14"/>
  <c r="CH471" i="14"/>
  <c r="IO471" i="14"/>
  <c r="HZ471" i="14"/>
  <c r="M471" i="14"/>
  <c r="IE471" i="14"/>
  <c r="BK471" i="14"/>
  <c r="V471" i="14"/>
  <c r="HY471" i="14"/>
  <c r="ET471" i="14"/>
  <c r="HV471" i="14"/>
  <c r="AS471" i="14"/>
  <c r="DH471" i="14"/>
  <c r="AA471" i="14"/>
  <c r="GU471" i="14"/>
  <c r="IS471" i="14"/>
  <c r="GL471" i="14"/>
  <c r="HO471" i="14"/>
  <c r="FR471" i="14"/>
  <c r="IC471" i="14"/>
  <c r="BJ471" i="14"/>
  <c r="CS471" i="14"/>
  <c r="EL471" i="14"/>
  <c r="EP471" i="14"/>
  <c r="IJ471" i="14"/>
  <c r="CT471" i="14"/>
  <c r="K471" i="14"/>
  <c r="CV471" i="14"/>
  <c r="HB471" i="14"/>
  <c r="AU471" i="14"/>
  <c r="CN471" i="14"/>
  <c r="GQ471" i="14"/>
  <c r="AK471" i="14"/>
  <c r="L471" i="14"/>
  <c r="CO471" i="14"/>
  <c r="GC471" i="14"/>
  <c r="BP471" i="14"/>
  <c r="DT471" i="14"/>
  <c r="IH471" i="14"/>
  <c r="CA471" i="14"/>
  <c r="R471" i="14"/>
  <c r="BY471" i="14"/>
  <c r="EN471" i="14"/>
  <c r="BG471" i="14"/>
  <c r="HF471" i="14"/>
  <c r="HD471" i="14"/>
  <c r="DG471" i="14"/>
  <c r="DN471" i="14"/>
  <c r="CD471" i="14"/>
  <c r="BA471" i="14"/>
  <c r="CK471" i="14"/>
  <c r="BC471" i="14"/>
  <c r="CM471" i="14"/>
  <c r="FL471" i="14"/>
  <c r="EU471" i="14"/>
  <c r="FS471" i="14"/>
  <c r="IT471" i="14"/>
  <c r="FP471" i="14"/>
  <c r="IY471" i="14"/>
  <c r="AB471" i="14"/>
  <c r="DJ471" i="14"/>
  <c r="GR471" i="14"/>
  <c r="FY471" i="14"/>
  <c r="G471" i="14"/>
  <c r="IV471" i="14"/>
  <c r="IU471" i="14"/>
  <c r="BH471" i="14"/>
  <c r="FA471" i="14"/>
  <c r="GZ471" i="14"/>
  <c r="DI471" i="14"/>
  <c r="IL471" i="14"/>
  <c r="IB471" i="14"/>
  <c r="EM471" i="14"/>
  <c r="DY471" i="14"/>
  <c r="AR471" i="14"/>
  <c r="HS471" i="14"/>
  <c r="AG471" i="14"/>
  <c r="FU471" i="14"/>
  <c r="EG471" i="14"/>
  <c r="IX471" i="14"/>
  <c r="EI471" i="14"/>
  <c r="GM471" i="14"/>
  <c r="FN471" i="14"/>
  <c r="IA471" i="14"/>
  <c r="CU471" i="14"/>
  <c r="BI471" i="14"/>
  <c r="BE471" i="14"/>
  <c r="EQ471" i="14"/>
  <c r="BQ471" i="14"/>
  <c r="HE471" i="14"/>
  <c r="AM471" i="14"/>
  <c r="HH471" i="14"/>
  <c r="GT471" i="14"/>
  <c r="AC471" i="14"/>
  <c r="EF471" i="14"/>
  <c r="CQ471" i="14"/>
  <c r="GE471" i="14"/>
  <c r="GJ471" i="14"/>
  <c r="IN471" i="14"/>
  <c r="IK471" i="14"/>
  <c r="BS471" i="14"/>
  <c r="AN471" i="14"/>
  <c r="GO471" i="14"/>
  <c r="FE471" i="14"/>
  <c r="AZ471" i="14"/>
  <c r="ID471" i="14"/>
  <c r="AQ471" i="14"/>
  <c r="DB471" i="14"/>
  <c r="DQ471" i="14"/>
  <c r="CZ471" i="14"/>
  <c r="JA471" i="14"/>
  <c r="HM471" i="14"/>
  <c r="FQ471" i="14"/>
  <c r="IF471" i="14"/>
  <c r="HR471" i="14"/>
  <c r="HW471" i="14"/>
  <c r="BM471" i="14"/>
  <c r="EK471" i="14"/>
  <c r="EX471" i="14"/>
  <c r="BN471" i="14"/>
  <c r="F212" i="14"/>
  <c r="I212" i="14" s="1"/>
  <c r="K212" i="14" s="1"/>
  <c r="CZ472" i="14"/>
  <c r="T472" i="14"/>
  <c r="GN472" i="14"/>
  <c r="CC472" i="14"/>
  <c r="HA472" i="14"/>
  <c r="W472" i="14"/>
  <c r="GL472" i="14"/>
  <c r="DH472" i="14"/>
  <c r="GH472" i="14"/>
  <c r="DD472" i="14"/>
  <c r="AA472" i="14"/>
  <c r="EO472" i="14"/>
  <c r="DB472" i="14"/>
  <c r="X472" i="14"/>
  <c r="GP472" i="14"/>
  <c r="U472" i="14"/>
  <c r="GI472" i="14"/>
  <c r="DF472" i="14"/>
  <c r="R472" i="14"/>
  <c r="CG472" i="14"/>
  <c r="V472" i="14"/>
  <c r="GM472" i="14"/>
  <c r="CY472" i="14"/>
  <c r="ES472" i="14"/>
  <c r="DC472" i="14"/>
  <c r="Z472" i="14"/>
  <c r="GF472" i="14"/>
  <c r="HE472" i="14"/>
  <c r="S472" i="14"/>
  <c r="GJ472" i="14"/>
  <c r="DG472" i="14"/>
  <c r="Q472" i="14"/>
  <c r="AD472" i="14"/>
  <c r="DK472" i="14"/>
  <c r="GR472" i="14"/>
  <c r="AE472" i="14"/>
  <c r="DL472" i="14"/>
  <c r="GT472" i="14"/>
  <c r="AF472" i="14"/>
  <c r="DN472" i="14"/>
  <c r="GU472" i="14"/>
  <c r="AH472" i="14"/>
  <c r="DO472" i="14"/>
  <c r="GV472" i="14"/>
  <c r="AI472" i="14"/>
  <c r="DP472" i="14"/>
  <c r="GX472" i="14"/>
  <c r="AJ472" i="14"/>
  <c r="DR472" i="14"/>
  <c r="GY472" i="14"/>
  <c r="AL472" i="14"/>
  <c r="DS472" i="14"/>
  <c r="GZ472" i="14"/>
  <c r="AB472" i="14"/>
  <c r="DJ472" i="14"/>
  <c r="GQ472" i="14"/>
  <c r="Y472" i="14"/>
  <c r="CK472" i="14"/>
  <c r="EW472" i="14"/>
  <c r="HI472" i="14"/>
  <c r="AC472" i="14"/>
  <c r="CO472" i="14"/>
  <c r="FA472" i="14"/>
  <c r="HM472" i="14"/>
  <c r="AN472" i="14"/>
  <c r="DV472" i="14"/>
  <c r="HC472" i="14"/>
  <c r="AP472" i="14"/>
  <c r="DW472" i="14"/>
  <c r="HD472" i="14"/>
  <c r="AQ472" i="14"/>
  <c r="DX472" i="14"/>
  <c r="HF472" i="14"/>
  <c r="AR472" i="14"/>
  <c r="DZ472" i="14"/>
  <c r="HG472" i="14"/>
  <c r="AT472" i="14"/>
  <c r="EA472" i="14"/>
  <c r="HH472" i="14"/>
  <c r="AU472" i="14"/>
  <c r="EB472" i="14"/>
  <c r="HJ472" i="14"/>
  <c r="AV472" i="14"/>
  <c r="ED472" i="14"/>
  <c r="HK472" i="14"/>
  <c r="AM472" i="14"/>
  <c r="DT472" i="14"/>
  <c r="HB472" i="14"/>
  <c r="AG472" i="14"/>
  <c r="CS472" i="14"/>
  <c r="FE472" i="14"/>
  <c r="HQ472" i="14"/>
  <c r="AK472" i="14"/>
  <c r="CW472" i="14"/>
  <c r="FI472" i="14"/>
  <c r="HU472" i="14"/>
  <c r="AY472" i="14"/>
  <c r="EF472" i="14"/>
  <c r="HN472" i="14"/>
  <c r="AZ472" i="14"/>
  <c r="EH472" i="14"/>
  <c r="HO472" i="14"/>
  <c r="BB472" i="14"/>
  <c r="EI472" i="14"/>
  <c r="HP472" i="14"/>
  <c r="BC472" i="14"/>
  <c r="EJ472" i="14"/>
  <c r="HR472" i="14"/>
  <c r="BD472" i="14"/>
  <c r="EL472" i="14"/>
  <c r="HS472" i="14"/>
  <c r="BF472" i="14"/>
  <c r="EM472" i="14"/>
  <c r="HT472" i="14"/>
  <c r="BG472" i="14"/>
  <c r="EN472" i="14"/>
  <c r="HV472" i="14"/>
  <c r="AX472" i="14"/>
  <c r="EE472" i="14"/>
  <c r="HL472" i="14"/>
  <c r="AO472" i="14"/>
  <c r="DA472" i="14"/>
  <c r="FM472" i="14"/>
  <c r="HY472" i="14"/>
  <c r="AS472" i="14"/>
  <c r="DE472" i="14"/>
  <c r="FQ472" i="14"/>
  <c r="IC472" i="14"/>
  <c r="BJ472" i="14"/>
  <c r="EQ472" i="14"/>
  <c r="HX472" i="14"/>
  <c r="BK472" i="14"/>
  <c r="ER472" i="14"/>
  <c r="HZ472" i="14"/>
  <c r="BL472" i="14"/>
  <c r="ET472" i="14"/>
  <c r="IA472" i="14"/>
  <c r="BN472" i="14"/>
  <c r="EU472" i="14"/>
  <c r="IB472" i="14"/>
  <c r="BO472" i="14"/>
  <c r="EV472" i="14"/>
  <c r="ID472" i="14"/>
  <c r="BP472" i="14"/>
  <c r="EX472" i="14"/>
  <c r="IE472" i="14"/>
  <c r="BR472" i="14"/>
  <c r="EY472" i="14"/>
  <c r="IF472" i="14"/>
  <c r="BH472" i="14"/>
  <c r="EP472" i="14"/>
  <c r="HW472" i="14"/>
  <c r="AW472" i="14"/>
  <c r="DI472" i="14"/>
  <c r="FU472" i="14"/>
  <c r="IG472" i="14"/>
  <c r="BA472" i="14"/>
  <c r="DM472" i="14"/>
  <c r="FY472" i="14"/>
  <c r="IK472" i="14"/>
  <c r="BT472" i="14"/>
  <c r="FB472" i="14"/>
  <c r="II472" i="14"/>
  <c r="BV472" i="14"/>
  <c r="FC472" i="14"/>
  <c r="IJ472" i="14"/>
  <c r="BW472" i="14"/>
  <c r="FD472" i="14"/>
  <c r="IL472" i="14"/>
  <c r="BX472" i="14"/>
  <c r="FF472" i="14"/>
  <c r="IM472" i="14"/>
  <c r="BZ472" i="14"/>
  <c r="FG472" i="14"/>
  <c r="IN472" i="14"/>
  <c r="CA472" i="14"/>
  <c r="FH472" i="14"/>
  <c r="IP472" i="14"/>
  <c r="CB472" i="14"/>
  <c r="FJ472" i="14"/>
  <c r="IQ472" i="14"/>
  <c r="BS472" i="14"/>
  <c r="EZ472" i="14"/>
  <c r="IH472" i="14"/>
  <c r="BE472" i="14"/>
  <c r="DQ472" i="14"/>
  <c r="GC472" i="14"/>
  <c r="IO472" i="14"/>
  <c r="BI472" i="14"/>
  <c r="DU472" i="14"/>
  <c r="GG472" i="14"/>
  <c r="IS472" i="14"/>
  <c r="CE472" i="14"/>
  <c r="FL472" i="14"/>
  <c r="IT472" i="14"/>
  <c r="CF472" i="14"/>
  <c r="FN472" i="14"/>
  <c r="IU472" i="14"/>
  <c r="CH472" i="14"/>
  <c r="FO472" i="14"/>
  <c r="IV472" i="14"/>
  <c r="CI472" i="14"/>
  <c r="FP472" i="14"/>
  <c r="IX472" i="14"/>
  <c r="CJ472" i="14"/>
  <c r="FR472" i="14"/>
  <c r="IY472" i="14"/>
  <c r="CL472" i="14"/>
  <c r="FS472" i="14"/>
  <c r="IZ472" i="14"/>
  <c r="CM472" i="14"/>
  <c r="FT472" i="14"/>
  <c r="JB472" i="14"/>
  <c r="CD472" i="14"/>
  <c r="FK472" i="14"/>
  <c r="IR472" i="14"/>
  <c r="BM472" i="14"/>
  <c r="DY472" i="14"/>
  <c r="GK472" i="14"/>
  <c r="IW472" i="14"/>
  <c r="BQ472" i="14"/>
  <c r="EC472" i="14"/>
  <c r="GO472" i="14"/>
  <c r="JA472" i="14"/>
  <c r="H472" i="14"/>
  <c r="CP472" i="14"/>
  <c r="FW472" i="14"/>
  <c r="J472" i="14"/>
  <c r="CQ472" i="14"/>
  <c r="FX472" i="14"/>
  <c r="K472" i="14"/>
  <c r="CR472" i="14"/>
  <c r="FZ472" i="14"/>
  <c r="L472" i="14"/>
  <c r="CT472" i="14"/>
  <c r="GA472" i="14"/>
  <c r="N472" i="14"/>
  <c r="CU472" i="14"/>
  <c r="GB472" i="14"/>
  <c r="O472" i="14"/>
  <c r="CV472" i="14"/>
  <c r="GD472" i="14"/>
  <c r="P472" i="14"/>
  <c r="CX472" i="14"/>
  <c r="GE472" i="14"/>
  <c r="G472" i="14"/>
  <c r="CN472" i="14"/>
  <c r="FV472" i="14"/>
  <c r="I472" i="14"/>
  <c r="BU472" i="14"/>
  <c r="EG472" i="14"/>
  <c r="GS472" i="14"/>
  <c r="M472" i="14"/>
  <c r="BY472" i="14"/>
  <c r="EK472" i="14"/>
  <c r="C215" i="14"/>
  <c r="D214" i="14"/>
  <c r="E213" i="14"/>
  <c r="G213" i="14" s="1"/>
  <c r="AH128" i="2"/>
  <c r="AI128" i="2" s="1"/>
  <c r="AK128" i="2" s="1"/>
  <c r="AO128" i="2" s="1"/>
  <c r="M82" i="11" s="1"/>
  <c r="K129" i="2"/>
  <c r="M129" i="2" s="1"/>
  <c r="O129" i="2" s="1"/>
  <c r="S129" i="2" s="1"/>
  <c r="L83" i="11" s="1"/>
  <c r="F130" i="2"/>
  <c r="D130" i="2"/>
  <c r="E130" i="2" s="1"/>
  <c r="C131" i="2"/>
  <c r="H130" i="2"/>
  <c r="I130" i="2" s="1"/>
  <c r="K130" i="2" s="1"/>
  <c r="AC129" i="2"/>
  <c r="Z130" i="2"/>
  <c r="AA129" i="2"/>
  <c r="AB129" i="2" s="1"/>
  <c r="AE129" i="2"/>
  <c r="AF129" i="2" s="1"/>
  <c r="X141" i="2"/>
  <c r="C127" i="1"/>
  <c r="D118" i="1"/>
  <c r="D117" i="1"/>
  <c r="C117" i="1"/>
  <c r="IY473" i="14" l="1"/>
  <c r="HJ473" i="14"/>
  <c r="EX473" i="14"/>
  <c r="CL473" i="14"/>
  <c r="Z473" i="14"/>
  <c r="IE473" i="14"/>
  <c r="HF473" i="14"/>
  <c r="ET473" i="14"/>
  <c r="CH473" i="14"/>
  <c r="V473" i="14"/>
  <c r="GY473" i="14"/>
  <c r="DQ473" i="14"/>
  <c r="AJ473" i="14"/>
  <c r="GB473" i="14"/>
  <c r="CU473" i="14"/>
  <c r="M473" i="14"/>
  <c r="FE473" i="14"/>
  <c r="BX473" i="14"/>
  <c r="HP473" i="14"/>
  <c r="EI473" i="14"/>
  <c r="BA473" i="14"/>
  <c r="GS473" i="14"/>
  <c r="DL473" i="14"/>
  <c r="AE473" i="14"/>
  <c r="FW473" i="14"/>
  <c r="CO473" i="14"/>
  <c r="H473" i="14"/>
  <c r="EZ473" i="14"/>
  <c r="BS473" i="14"/>
  <c r="HK473" i="14"/>
  <c r="EC473" i="14"/>
  <c r="AV473" i="14"/>
  <c r="IQ473" i="14"/>
  <c r="HB473" i="14"/>
  <c r="EP473" i="14"/>
  <c r="CD473" i="14"/>
  <c r="R473" i="14"/>
  <c r="HW473" i="14"/>
  <c r="GX473" i="14"/>
  <c r="EL473" i="14"/>
  <c r="BZ473" i="14"/>
  <c r="N473" i="14"/>
  <c r="GN473" i="14"/>
  <c r="DG473" i="14"/>
  <c r="Y473" i="14"/>
  <c r="FQ473" i="14"/>
  <c r="CJ473" i="14"/>
  <c r="IF473" i="14"/>
  <c r="EU473" i="14"/>
  <c r="BM473" i="14"/>
  <c r="HE473" i="14"/>
  <c r="DX473" i="14"/>
  <c r="AQ473" i="14"/>
  <c r="GI473" i="14"/>
  <c r="DA473" i="14"/>
  <c r="T473" i="14"/>
  <c r="FL473" i="14"/>
  <c r="CE473" i="14"/>
  <c r="HX473" i="14"/>
  <c r="EO473" i="14"/>
  <c r="BH473" i="14"/>
  <c r="GZ473" i="14"/>
  <c r="DS473" i="14"/>
  <c r="AK473" i="14"/>
  <c r="II473" i="14"/>
  <c r="GT473" i="14"/>
  <c r="EH473" i="14"/>
  <c r="BV473" i="14"/>
  <c r="J473" i="14"/>
  <c r="JB473" i="14"/>
  <c r="GP473" i="14"/>
  <c r="ED473" i="14"/>
  <c r="BR473" i="14"/>
  <c r="JA473" i="14"/>
  <c r="GC473" i="14"/>
  <c r="CV473" i="14"/>
  <c r="O473" i="14"/>
  <c r="FG473" i="14"/>
  <c r="BY473" i="14"/>
  <c r="HQ473" i="14"/>
  <c r="EJ473" i="14"/>
  <c r="BC473" i="14"/>
  <c r="GU473" i="14"/>
  <c r="DM473" i="14"/>
  <c r="AF473" i="14"/>
  <c r="FX473" i="14"/>
  <c r="CQ473" i="14"/>
  <c r="I473" i="14"/>
  <c r="FA473" i="14"/>
  <c r="BT473" i="14"/>
  <c r="HL473" i="14"/>
  <c r="EE473" i="14"/>
  <c r="AW473" i="14"/>
  <c r="GO473" i="14"/>
  <c r="DH473" i="14"/>
  <c r="AA473" i="14"/>
  <c r="IX473" i="14"/>
  <c r="GL473" i="14"/>
  <c r="DZ473" i="14"/>
  <c r="BN473" i="14"/>
  <c r="IW473" i="14"/>
  <c r="IT473" i="14"/>
  <c r="GH473" i="14"/>
  <c r="DV473" i="14"/>
  <c r="BJ473" i="14"/>
  <c r="IS473" i="14"/>
  <c r="FS473" i="14"/>
  <c r="CK473" i="14"/>
  <c r="IG473" i="14"/>
  <c r="EV473" i="14"/>
  <c r="BO473" i="14"/>
  <c r="HG473" i="14"/>
  <c r="DY473" i="14"/>
  <c r="AR473" i="14"/>
  <c r="GJ473" i="14"/>
  <c r="DC473" i="14"/>
  <c r="U473" i="14"/>
  <c r="FM473" i="14"/>
  <c r="CF473" i="14"/>
  <c r="HY473" i="14"/>
  <c r="EQ473" i="14"/>
  <c r="BI473" i="14"/>
  <c r="HA473" i="14"/>
  <c r="DT473" i="14"/>
  <c r="AM473" i="14"/>
  <c r="GE473" i="14"/>
  <c r="CW473" i="14"/>
  <c r="P473" i="14"/>
  <c r="IZ473" i="14"/>
  <c r="IP473" i="14"/>
  <c r="GD473" i="14"/>
  <c r="DR473" i="14"/>
  <c r="BF473" i="14"/>
  <c r="IV473" i="14"/>
  <c r="IL473" i="14"/>
  <c r="FZ473" i="14"/>
  <c r="DN473" i="14"/>
  <c r="BB473" i="14"/>
  <c r="IK473" i="14"/>
  <c r="FH473" i="14"/>
  <c r="CA473" i="14"/>
  <c r="HS473" i="14"/>
  <c r="EK473" i="14"/>
  <c r="BD473" i="14"/>
  <c r="GV473" i="14"/>
  <c r="DO473" i="14"/>
  <c r="AG473" i="14"/>
  <c r="FY473" i="14"/>
  <c r="CR473" i="14"/>
  <c r="K473" i="14"/>
  <c r="FC473" i="14"/>
  <c r="BU473" i="14"/>
  <c r="HM473" i="14"/>
  <c r="EF473" i="14"/>
  <c r="AY473" i="14"/>
  <c r="GQ473" i="14"/>
  <c r="DI473" i="14"/>
  <c r="AB473" i="14"/>
  <c r="FT473" i="14"/>
  <c r="CM473" i="14"/>
  <c r="IR473" i="14"/>
  <c r="IH473" i="14"/>
  <c r="FV473" i="14"/>
  <c r="DJ473" i="14"/>
  <c r="AX473" i="14"/>
  <c r="IN473" i="14"/>
  <c r="ID473" i="14"/>
  <c r="FR473" i="14"/>
  <c r="DF473" i="14"/>
  <c r="AT473" i="14"/>
  <c r="IO473" i="14"/>
  <c r="EW473" i="14"/>
  <c r="BP473" i="14"/>
  <c r="HH473" i="14"/>
  <c r="EA473" i="14"/>
  <c r="AS473" i="14"/>
  <c r="GK473" i="14"/>
  <c r="DD473" i="14"/>
  <c r="W473" i="14"/>
  <c r="FO473" i="14"/>
  <c r="CG473" i="14"/>
  <c r="IA473" i="14"/>
  <c r="ER473" i="14"/>
  <c r="BK473" i="14"/>
  <c r="HC473" i="14"/>
  <c r="DU473" i="14"/>
  <c r="AN473" i="14"/>
  <c r="GF473" i="14"/>
  <c r="CY473" i="14"/>
  <c r="Q473" i="14"/>
  <c r="FI473" i="14"/>
  <c r="CB473" i="14"/>
  <c r="IJ473" i="14"/>
  <c r="HZ473" i="14"/>
  <c r="FN473" i="14"/>
  <c r="DB473" i="14"/>
  <c r="AP473" i="14"/>
  <c r="IU473" i="14"/>
  <c r="HV473" i="14"/>
  <c r="FJ473" i="14"/>
  <c r="CX473" i="14"/>
  <c r="AL473" i="14"/>
  <c r="HT473" i="14"/>
  <c r="EM473" i="14"/>
  <c r="BE473" i="14"/>
  <c r="GW473" i="14"/>
  <c r="DP473" i="14"/>
  <c r="AI473" i="14"/>
  <c r="GA473" i="14"/>
  <c r="CS473" i="14"/>
  <c r="L473" i="14"/>
  <c r="FD473" i="14"/>
  <c r="BW473" i="14"/>
  <c r="HO473" i="14"/>
  <c r="EG473" i="14"/>
  <c r="AZ473" i="14"/>
  <c r="GR473" i="14"/>
  <c r="DK473" i="14"/>
  <c r="AC473" i="14"/>
  <c r="FU473" i="14"/>
  <c r="CN473" i="14"/>
  <c r="G473" i="14"/>
  <c r="EY473" i="14"/>
  <c r="BQ473" i="14"/>
  <c r="IB473" i="14"/>
  <c r="HR473" i="14"/>
  <c r="FF473" i="14"/>
  <c r="CT473" i="14"/>
  <c r="AH473" i="14"/>
  <c r="IM473" i="14"/>
  <c r="HN473" i="14"/>
  <c r="FB473" i="14"/>
  <c r="CP473" i="14"/>
  <c r="AD473" i="14"/>
  <c r="HI473" i="14"/>
  <c r="EB473" i="14"/>
  <c r="AU473" i="14"/>
  <c r="GM473" i="14"/>
  <c r="DE473" i="14"/>
  <c r="X473" i="14"/>
  <c r="FP473" i="14"/>
  <c r="CI473" i="14"/>
  <c r="IC473" i="14"/>
  <c r="ES473" i="14"/>
  <c r="BL473" i="14"/>
  <c r="HD473" i="14"/>
  <c r="DW473" i="14"/>
  <c r="AO473" i="14"/>
  <c r="GG473" i="14"/>
  <c r="CZ473" i="14"/>
  <c r="S473" i="14"/>
  <c r="FK473" i="14"/>
  <c r="CC473" i="14"/>
  <c r="HU473" i="14"/>
  <c r="EN473" i="14"/>
  <c r="BG473" i="14"/>
  <c r="F213" i="14"/>
  <c r="H213" i="14"/>
  <c r="E214" i="14"/>
  <c r="G214" i="14" s="1"/>
  <c r="D215" i="14"/>
  <c r="C216" i="14"/>
  <c r="AH129" i="2"/>
  <c r="AI129" i="2" s="1"/>
  <c r="AK129" i="2" s="1"/>
  <c r="AO129" i="2" s="1"/>
  <c r="M83" i="11" s="1"/>
  <c r="M130" i="2"/>
  <c r="O130" i="2" s="1"/>
  <c r="S130" i="2" s="1"/>
  <c r="L84" i="11" s="1"/>
  <c r="F131" i="2"/>
  <c r="D131" i="2"/>
  <c r="E131" i="2" s="1"/>
  <c r="C132" i="2"/>
  <c r="H131" i="2"/>
  <c r="I131" i="2" s="1"/>
  <c r="AC130" i="2"/>
  <c r="AA130" i="2"/>
  <c r="AB130" i="2" s="1"/>
  <c r="Z131" i="2"/>
  <c r="AE130" i="2"/>
  <c r="AF130" i="2" s="1"/>
  <c r="C100" i="1"/>
  <c r="H214" i="14" l="1"/>
  <c r="F214" i="14"/>
  <c r="I213" i="14"/>
  <c r="K213" i="14" s="1"/>
  <c r="C217" i="14"/>
  <c r="D216" i="14"/>
  <c r="E215" i="14"/>
  <c r="G215" i="14" s="1"/>
  <c r="C13" i="4"/>
  <c r="B286" i="2" s="1"/>
  <c r="B288" i="2" s="1"/>
  <c r="AH130" i="2"/>
  <c r="AI130" i="2" s="1"/>
  <c r="AK130" i="2" s="1"/>
  <c r="AO130" i="2" s="1"/>
  <c r="M84" i="11" s="1"/>
  <c r="K131" i="2"/>
  <c r="M131" i="2" s="1"/>
  <c r="O131" i="2" s="1"/>
  <c r="S131" i="2" s="1"/>
  <c r="L85" i="11" s="1"/>
  <c r="D132" i="2"/>
  <c r="E132" i="2" s="1"/>
  <c r="C133" i="2"/>
  <c r="F132" i="2"/>
  <c r="H132" i="2"/>
  <c r="I132" i="2" s="1"/>
  <c r="AC131" i="2"/>
  <c r="AA131" i="2"/>
  <c r="AB131" i="2" s="1"/>
  <c r="Z132" i="2"/>
  <c r="AE131" i="2"/>
  <c r="AF131" i="2" s="1"/>
  <c r="B198" i="2"/>
  <c r="B197" i="2"/>
  <c r="B196" i="2"/>
  <c r="B195" i="2"/>
  <c r="B194" i="2"/>
  <c r="B193" i="2"/>
  <c r="B192" i="2"/>
  <c r="B191" i="2"/>
  <c r="B190" i="2"/>
  <c r="B189" i="2"/>
  <c r="C99" i="1" s="1"/>
  <c r="B188" i="2"/>
  <c r="B187" i="2"/>
  <c r="B186" i="2"/>
  <c r="B185" i="2"/>
  <c r="B184" i="2"/>
  <c r="B183" i="2"/>
  <c r="B182" i="2"/>
  <c r="C94" i="1" l="1"/>
  <c r="C98" i="1"/>
  <c r="I214" i="14"/>
  <c r="K214" i="14" s="1"/>
  <c r="GX475" i="14" s="1"/>
  <c r="HA474" i="14"/>
  <c r="EO474" i="14"/>
  <c r="CC474" i="14"/>
  <c r="Q474" i="14"/>
  <c r="GZ474" i="14"/>
  <c r="EN474" i="14"/>
  <c r="CB474" i="14"/>
  <c r="P474" i="14"/>
  <c r="GY474" i="14"/>
  <c r="EM474" i="14"/>
  <c r="CA474" i="14"/>
  <c r="O474" i="14"/>
  <c r="HF474" i="14"/>
  <c r="ET474" i="14"/>
  <c r="CH474" i="14"/>
  <c r="V474" i="14"/>
  <c r="HE474" i="14"/>
  <c r="ES474" i="14"/>
  <c r="CG474" i="14"/>
  <c r="U474" i="14"/>
  <c r="HD474" i="14"/>
  <c r="ER474" i="14"/>
  <c r="CF474" i="14"/>
  <c r="T474" i="14"/>
  <c r="HC474" i="14"/>
  <c r="EQ474" i="14"/>
  <c r="CE474" i="14"/>
  <c r="S474" i="14"/>
  <c r="HB474" i="14"/>
  <c r="EP474" i="14"/>
  <c r="CD474" i="14"/>
  <c r="R474" i="14"/>
  <c r="GS474" i="14"/>
  <c r="EG474" i="14"/>
  <c r="BU474" i="14"/>
  <c r="I474" i="14"/>
  <c r="GR474" i="14"/>
  <c r="EF474" i="14"/>
  <c r="BT474" i="14"/>
  <c r="H474" i="14"/>
  <c r="GQ474" i="14"/>
  <c r="EE474" i="14"/>
  <c r="BS474" i="14"/>
  <c r="G474" i="14"/>
  <c r="GX474" i="14"/>
  <c r="EL474" i="14"/>
  <c r="BZ474" i="14"/>
  <c r="N474" i="14"/>
  <c r="GW474" i="14"/>
  <c r="EK474" i="14"/>
  <c r="BY474" i="14"/>
  <c r="M474" i="14"/>
  <c r="GV474" i="14"/>
  <c r="EJ474" i="14"/>
  <c r="BX474" i="14"/>
  <c r="L474" i="14"/>
  <c r="GU474" i="14"/>
  <c r="EI474" i="14"/>
  <c r="BW474" i="14"/>
  <c r="K474" i="14"/>
  <c r="GT474" i="14"/>
  <c r="EH474" i="14"/>
  <c r="BV474" i="14"/>
  <c r="J474" i="14"/>
  <c r="IW474" i="14"/>
  <c r="GK474" i="14"/>
  <c r="DY474" i="14"/>
  <c r="BM474" i="14"/>
  <c r="IV474" i="14"/>
  <c r="GJ474" i="14"/>
  <c r="DX474" i="14"/>
  <c r="BL474" i="14"/>
  <c r="IU474" i="14"/>
  <c r="GI474" i="14"/>
  <c r="DW474" i="14"/>
  <c r="BK474" i="14"/>
  <c r="JB474" i="14"/>
  <c r="GP474" i="14"/>
  <c r="ED474" i="14"/>
  <c r="BR474" i="14"/>
  <c r="JA474" i="14"/>
  <c r="GO474" i="14"/>
  <c r="EC474" i="14"/>
  <c r="BQ474" i="14"/>
  <c r="IZ474" i="14"/>
  <c r="GN474" i="14"/>
  <c r="EB474" i="14"/>
  <c r="BP474" i="14"/>
  <c r="IY474" i="14"/>
  <c r="GM474" i="14"/>
  <c r="EA474" i="14"/>
  <c r="BO474" i="14"/>
  <c r="IX474" i="14"/>
  <c r="GL474" i="14"/>
  <c r="DZ474" i="14"/>
  <c r="BN474" i="14"/>
  <c r="IO474" i="14"/>
  <c r="GC474" i="14"/>
  <c r="DQ474" i="14"/>
  <c r="BE474" i="14"/>
  <c r="IN474" i="14"/>
  <c r="GB474" i="14"/>
  <c r="DP474" i="14"/>
  <c r="BD474" i="14"/>
  <c r="IM474" i="14"/>
  <c r="GA474" i="14"/>
  <c r="DO474" i="14"/>
  <c r="BC474" i="14"/>
  <c r="IT474" i="14"/>
  <c r="GH474" i="14"/>
  <c r="DV474" i="14"/>
  <c r="BJ474" i="14"/>
  <c r="IS474" i="14"/>
  <c r="GG474" i="14"/>
  <c r="DU474" i="14"/>
  <c r="BI474" i="14"/>
  <c r="IR474" i="14"/>
  <c r="GF474" i="14"/>
  <c r="DT474" i="14"/>
  <c r="BH474" i="14"/>
  <c r="IQ474" i="14"/>
  <c r="GE474" i="14"/>
  <c r="DS474" i="14"/>
  <c r="BG474" i="14"/>
  <c r="IP474" i="14"/>
  <c r="GD474" i="14"/>
  <c r="DR474" i="14"/>
  <c r="BF474" i="14"/>
  <c r="IG474" i="14"/>
  <c r="FU474" i="14"/>
  <c r="DI474" i="14"/>
  <c r="AW474" i="14"/>
  <c r="IF474" i="14"/>
  <c r="FT474" i="14"/>
  <c r="DH474" i="14"/>
  <c r="AV474" i="14"/>
  <c r="IE474" i="14"/>
  <c r="FS474" i="14"/>
  <c r="DG474" i="14"/>
  <c r="AU474" i="14"/>
  <c r="IL474" i="14"/>
  <c r="FZ474" i="14"/>
  <c r="DN474" i="14"/>
  <c r="BB474" i="14"/>
  <c r="IK474" i="14"/>
  <c r="FY474" i="14"/>
  <c r="DM474" i="14"/>
  <c r="BA474" i="14"/>
  <c r="IJ474" i="14"/>
  <c r="FX474" i="14"/>
  <c r="DL474" i="14"/>
  <c r="AZ474" i="14"/>
  <c r="II474" i="14"/>
  <c r="FW474" i="14"/>
  <c r="DK474" i="14"/>
  <c r="AY474" i="14"/>
  <c r="IH474" i="14"/>
  <c r="FV474" i="14"/>
  <c r="DJ474" i="14"/>
  <c r="AX474" i="14"/>
  <c r="HY474" i="14"/>
  <c r="FM474" i="14"/>
  <c r="DA474" i="14"/>
  <c r="AO474" i="14"/>
  <c r="HX474" i="14"/>
  <c r="FL474" i="14"/>
  <c r="CZ474" i="14"/>
  <c r="AN474" i="14"/>
  <c r="HW474" i="14"/>
  <c r="FK474" i="14"/>
  <c r="CY474" i="14"/>
  <c r="AM474" i="14"/>
  <c r="ID474" i="14"/>
  <c r="FR474" i="14"/>
  <c r="DF474" i="14"/>
  <c r="AT474" i="14"/>
  <c r="IC474" i="14"/>
  <c r="FQ474" i="14"/>
  <c r="DE474" i="14"/>
  <c r="AS474" i="14"/>
  <c r="IB474" i="14"/>
  <c r="FP474" i="14"/>
  <c r="DD474" i="14"/>
  <c r="AR474" i="14"/>
  <c r="IA474" i="14"/>
  <c r="FO474" i="14"/>
  <c r="DC474" i="14"/>
  <c r="AQ474" i="14"/>
  <c r="HZ474" i="14"/>
  <c r="FN474" i="14"/>
  <c r="DB474" i="14"/>
  <c r="AP474" i="14"/>
  <c r="HQ474" i="14"/>
  <c r="FE474" i="14"/>
  <c r="CS474" i="14"/>
  <c r="AG474" i="14"/>
  <c r="HP474" i="14"/>
  <c r="FD474" i="14"/>
  <c r="CR474" i="14"/>
  <c r="AF474" i="14"/>
  <c r="HO474" i="14"/>
  <c r="FC474" i="14"/>
  <c r="CQ474" i="14"/>
  <c r="AE474" i="14"/>
  <c r="HV474" i="14"/>
  <c r="FJ474" i="14"/>
  <c r="CX474" i="14"/>
  <c r="AL474" i="14"/>
  <c r="HU474" i="14"/>
  <c r="FI474" i="14"/>
  <c r="CW474" i="14"/>
  <c r="AK474" i="14"/>
  <c r="HT474" i="14"/>
  <c r="FH474" i="14"/>
  <c r="CV474" i="14"/>
  <c r="AJ474" i="14"/>
  <c r="HS474" i="14"/>
  <c r="FG474" i="14"/>
  <c r="CU474" i="14"/>
  <c r="AI474" i="14"/>
  <c r="HR474" i="14"/>
  <c r="FF474" i="14"/>
  <c r="CT474" i="14"/>
  <c r="AH474" i="14"/>
  <c r="HI474" i="14"/>
  <c r="EW474" i="14"/>
  <c r="CK474" i="14"/>
  <c r="Y474" i="14"/>
  <c r="HH474" i="14"/>
  <c r="EV474" i="14"/>
  <c r="CJ474" i="14"/>
  <c r="X474" i="14"/>
  <c r="HG474" i="14"/>
  <c r="EU474" i="14"/>
  <c r="CI474" i="14"/>
  <c r="W474" i="14"/>
  <c r="HN474" i="14"/>
  <c r="FB474" i="14"/>
  <c r="CP474" i="14"/>
  <c r="AD474" i="14"/>
  <c r="HM474" i="14"/>
  <c r="FA474" i="14"/>
  <c r="CO474" i="14"/>
  <c r="AC474" i="14"/>
  <c r="HL474" i="14"/>
  <c r="EZ474" i="14"/>
  <c r="CN474" i="14"/>
  <c r="AB474" i="14"/>
  <c r="HK474" i="14"/>
  <c r="EY474" i="14"/>
  <c r="CM474" i="14"/>
  <c r="AA474" i="14"/>
  <c r="HJ474" i="14"/>
  <c r="EX474" i="14"/>
  <c r="CL474" i="14"/>
  <c r="Z474" i="14"/>
  <c r="F215" i="14"/>
  <c r="H215" i="14"/>
  <c r="E216" i="14"/>
  <c r="H216" i="14" s="1"/>
  <c r="D217" i="14"/>
  <c r="C218" i="14"/>
  <c r="K132" i="2"/>
  <c r="M132" i="2" s="1"/>
  <c r="O132" i="2" s="1"/>
  <c r="S132" i="2" s="1"/>
  <c r="L86" i="11" s="1"/>
  <c r="AH131" i="2"/>
  <c r="AI131" i="2" s="1"/>
  <c r="AK131" i="2" s="1"/>
  <c r="AO131" i="2" s="1"/>
  <c r="M85" i="11" s="1"/>
  <c r="C134" i="2"/>
  <c r="D133" i="2"/>
  <c r="E133" i="2" s="1"/>
  <c r="F133" i="2"/>
  <c r="H133" i="2"/>
  <c r="I133" i="2" s="1"/>
  <c r="AC132" i="2"/>
  <c r="AA132" i="2"/>
  <c r="AB132" i="2" s="1"/>
  <c r="Z133" i="2"/>
  <c r="AE132" i="2"/>
  <c r="AF132" i="2" s="1"/>
  <c r="AA66" i="2"/>
  <c r="Y66" i="2"/>
  <c r="B66" i="2"/>
  <c r="BZ475" i="14" l="1"/>
  <c r="CO475" i="14"/>
  <c r="DX475" i="14"/>
  <c r="IT475" i="14"/>
  <c r="IL475" i="14"/>
  <c r="GP475" i="14"/>
  <c r="HQ475" i="14"/>
  <c r="JB475" i="14"/>
  <c r="EK475" i="14"/>
  <c r="DV475" i="14"/>
  <c r="DN475" i="14"/>
  <c r="IC475" i="14"/>
  <c r="Y475" i="14"/>
  <c r="ER475" i="14"/>
  <c r="FK475" i="14"/>
  <c r="HL475" i="14"/>
  <c r="GV475" i="14"/>
  <c r="IR475" i="14"/>
  <c r="IJ475" i="14"/>
  <c r="EQ475" i="14"/>
  <c r="FJ475" i="14"/>
  <c r="AH475" i="14"/>
  <c r="AP475" i="14"/>
  <c r="HN475" i="14"/>
  <c r="BX475" i="14"/>
  <c r="DT475" i="14"/>
  <c r="DL475" i="14"/>
  <c r="GL475" i="14"/>
  <c r="HM475" i="14"/>
  <c r="CK475" i="14"/>
  <c r="P475" i="14"/>
  <c r="HD475" i="14"/>
  <c r="GT475" i="14"/>
  <c r="IP475" i="14"/>
  <c r="IH475" i="14"/>
  <c r="CJ475" i="14"/>
  <c r="DC475" i="14"/>
  <c r="HV475" i="14"/>
  <c r="IV475" i="14"/>
  <c r="HF475" i="14"/>
  <c r="BV475" i="14"/>
  <c r="DR475" i="14"/>
  <c r="DJ475" i="14"/>
  <c r="EM475" i="14"/>
  <c r="FF475" i="14"/>
  <c r="AD475" i="14"/>
  <c r="AT475" i="14"/>
  <c r="EZ475" i="14"/>
  <c r="GR475" i="14"/>
  <c r="IN475" i="14"/>
  <c r="IF475" i="14"/>
  <c r="AC475" i="14"/>
  <c r="BL475" i="14"/>
  <c r="FO475" i="14"/>
  <c r="GY475" i="14"/>
  <c r="CT475" i="14"/>
  <c r="BT475" i="14"/>
  <c r="DP475" i="14"/>
  <c r="DH475" i="14"/>
  <c r="CF475" i="14"/>
  <c r="CY475" i="14"/>
  <c r="HR475" i="14"/>
  <c r="IZ475" i="14"/>
  <c r="FB475" i="14"/>
  <c r="EL475" i="14"/>
  <c r="EJ475" i="14"/>
  <c r="EH475" i="14"/>
  <c r="EF475" i="14"/>
  <c r="GH475" i="14"/>
  <c r="GF475" i="14"/>
  <c r="GD475" i="14"/>
  <c r="GB475" i="14"/>
  <c r="FZ475" i="14"/>
  <c r="FX475" i="14"/>
  <c r="FV475" i="14"/>
  <c r="FT475" i="14"/>
  <c r="CP475" i="14"/>
  <c r="AI475" i="14"/>
  <c r="HW475" i="14"/>
  <c r="FP475" i="14"/>
  <c r="DY475" i="14"/>
  <c r="BR475" i="14"/>
  <c r="S475" i="14"/>
  <c r="HG475" i="14"/>
  <c r="IB475" i="14"/>
  <c r="GK475" i="14"/>
  <c r="ED475" i="14"/>
  <c r="CE475" i="14"/>
  <c r="X475" i="14"/>
  <c r="AO475" i="14"/>
  <c r="IU475" i="14"/>
  <c r="V475" i="14"/>
  <c r="JA475" i="14"/>
  <c r="HE475" i="14"/>
  <c r="FI475" i="14"/>
  <c r="AM475" i="14"/>
  <c r="N475" i="14"/>
  <c r="L475" i="14"/>
  <c r="J475" i="14"/>
  <c r="H475" i="14"/>
  <c r="BJ475" i="14"/>
  <c r="BH475" i="14"/>
  <c r="BF475" i="14"/>
  <c r="BD475" i="14"/>
  <c r="BB475" i="14"/>
  <c r="AZ475" i="14"/>
  <c r="AX475" i="14"/>
  <c r="AV475" i="14"/>
  <c r="ES475" i="14"/>
  <c r="CL475" i="14"/>
  <c r="AE475" i="14"/>
  <c r="HS475" i="14"/>
  <c r="FL475" i="14"/>
  <c r="DE475" i="14"/>
  <c r="BN475" i="14"/>
  <c r="O475" i="14"/>
  <c r="AJ475" i="14"/>
  <c r="HX475" i="14"/>
  <c r="FQ475" i="14"/>
  <c r="DZ475" i="14"/>
  <c r="CA475" i="14"/>
  <c r="CX475" i="14"/>
  <c r="AS475" i="14"/>
  <c r="IY475" i="14"/>
  <c r="HC475" i="14"/>
  <c r="FG475" i="14"/>
  <c r="EY475" i="14"/>
  <c r="FA475" i="14"/>
  <c r="F216" i="14"/>
  <c r="GW475" i="14"/>
  <c r="GU475" i="14"/>
  <c r="GS475" i="14"/>
  <c r="GQ475" i="14"/>
  <c r="IS475" i="14"/>
  <c r="IQ475" i="14"/>
  <c r="IO475" i="14"/>
  <c r="IM475" i="14"/>
  <c r="IK475" i="14"/>
  <c r="II475" i="14"/>
  <c r="IG475" i="14"/>
  <c r="IE475" i="14"/>
  <c r="AK475" i="14"/>
  <c r="HY475" i="14"/>
  <c r="FR475" i="14"/>
  <c r="EA475" i="14"/>
  <c r="CB475" i="14"/>
  <c r="U475" i="14"/>
  <c r="HI475" i="14"/>
  <c r="ID475" i="14"/>
  <c r="GM475" i="14"/>
  <c r="EN475" i="14"/>
  <c r="CG475" i="14"/>
  <c r="Z475" i="14"/>
  <c r="DF475" i="14"/>
  <c r="BQ475" i="14"/>
  <c r="T475" i="14"/>
  <c r="HJ475" i="14"/>
  <c r="HB475" i="14"/>
  <c r="EX475" i="14"/>
  <c r="DB475" i="14"/>
  <c r="DD475" i="14"/>
  <c r="EI475" i="14"/>
  <c r="EG475" i="14"/>
  <c r="EE475" i="14"/>
  <c r="GG475" i="14"/>
  <c r="GE475" i="14"/>
  <c r="GC475" i="14"/>
  <c r="GA475" i="14"/>
  <c r="FY475" i="14"/>
  <c r="FW475" i="14"/>
  <c r="FU475" i="14"/>
  <c r="FS475" i="14"/>
  <c r="GN475" i="14"/>
  <c r="EO475" i="14"/>
  <c r="CH475" i="14"/>
  <c r="AA475" i="14"/>
  <c r="HO475" i="14"/>
  <c r="FH475" i="14"/>
  <c r="DA475" i="14"/>
  <c r="ET475" i="14"/>
  <c r="CM475" i="14"/>
  <c r="AF475" i="14"/>
  <c r="HT475" i="14"/>
  <c r="FM475" i="14"/>
  <c r="CW475" i="14"/>
  <c r="AR475" i="14"/>
  <c r="IX475" i="14"/>
  <c r="HA475" i="14"/>
  <c r="FE475" i="14"/>
  <c r="EW475" i="14"/>
  <c r="CS475" i="14"/>
  <c r="CU475" i="14"/>
  <c r="G216" i="14"/>
  <c r="BY475" i="14"/>
  <c r="BW475" i="14"/>
  <c r="BU475" i="14"/>
  <c r="BS475" i="14"/>
  <c r="DU475" i="14"/>
  <c r="DS475" i="14"/>
  <c r="DQ475" i="14"/>
  <c r="DO475" i="14"/>
  <c r="DM475" i="14"/>
  <c r="DK475" i="14"/>
  <c r="DI475" i="14"/>
  <c r="DG475" i="14"/>
  <c r="CN475" i="14"/>
  <c r="AG475" i="14"/>
  <c r="HU475" i="14"/>
  <c r="FN475" i="14"/>
  <c r="DW475" i="14"/>
  <c r="BP475" i="14"/>
  <c r="Q475" i="14"/>
  <c r="AL475" i="14"/>
  <c r="HZ475" i="14"/>
  <c r="GI475" i="14"/>
  <c r="EB475" i="14"/>
  <c r="CC475" i="14"/>
  <c r="CV475" i="14"/>
  <c r="AQ475" i="14"/>
  <c r="IW475" i="14"/>
  <c r="GZ475" i="14"/>
  <c r="EV475" i="14"/>
  <c r="CZ475" i="14"/>
  <c r="CR475" i="14"/>
  <c r="BM475" i="14"/>
  <c r="M475" i="14"/>
  <c r="K475" i="14"/>
  <c r="I475" i="14"/>
  <c r="G475" i="14"/>
  <c r="BI475" i="14"/>
  <c r="BG475" i="14"/>
  <c r="BE475" i="14"/>
  <c r="BC475" i="14"/>
  <c r="BA475" i="14"/>
  <c r="AY475" i="14"/>
  <c r="AW475" i="14"/>
  <c r="AU475" i="14"/>
  <c r="IA475" i="14"/>
  <c r="GJ475" i="14"/>
  <c r="EC475" i="14"/>
  <c r="CD475" i="14"/>
  <c r="W475" i="14"/>
  <c r="HK475" i="14"/>
  <c r="FD475" i="14"/>
  <c r="GO475" i="14"/>
  <c r="EP475" i="14"/>
  <c r="CI475" i="14"/>
  <c r="AB475" i="14"/>
  <c r="HP475" i="14"/>
  <c r="BO475" i="14"/>
  <c r="R475" i="14"/>
  <c r="HH475" i="14"/>
  <c r="FC475" i="14"/>
  <c r="EU475" i="14"/>
  <c r="CQ475" i="14"/>
  <c r="BK475" i="14"/>
  <c r="AN475" i="14"/>
  <c r="I215" i="14"/>
  <c r="K215" i="14" s="1"/>
  <c r="IA476" i="14" s="1"/>
  <c r="C219" i="14"/>
  <c r="D218" i="14"/>
  <c r="E217" i="14"/>
  <c r="H217" i="14" s="1"/>
  <c r="G217" i="14"/>
  <c r="K133" i="2"/>
  <c r="M133" i="2" s="1"/>
  <c r="O133" i="2" s="1"/>
  <c r="S133" i="2" s="1"/>
  <c r="L87" i="11" s="1"/>
  <c r="C15" i="4"/>
  <c r="C22" i="4" s="1"/>
  <c r="C196" i="1"/>
  <c r="AH132" i="2"/>
  <c r="AI132" i="2" s="1"/>
  <c r="AK132" i="2" s="1"/>
  <c r="AO132" i="2" s="1"/>
  <c r="M86" i="11" s="1"/>
  <c r="H134" i="2"/>
  <c r="I134" i="2" s="1"/>
  <c r="D134" i="2"/>
  <c r="E134" i="2" s="1"/>
  <c r="F134" i="2"/>
  <c r="C135" i="2"/>
  <c r="AE66" i="2"/>
  <c r="AF66" i="2" s="1"/>
  <c r="AH66" i="2" s="1"/>
  <c r="AB66" i="2"/>
  <c r="AC133" i="2"/>
  <c r="Z134" i="2"/>
  <c r="AA133" i="2"/>
  <c r="AB133" i="2" s="1"/>
  <c r="AE133" i="2"/>
  <c r="AF133" i="2" s="1"/>
  <c r="I216" i="14" l="1"/>
  <c r="K216" i="14" s="1"/>
  <c r="IF477" i="14" s="1"/>
  <c r="F217" i="14"/>
  <c r="CI476" i="14"/>
  <c r="FT476" i="14"/>
  <c r="CK476" i="14"/>
  <c r="FX476" i="14"/>
  <c r="IO476" i="14"/>
  <c r="FY476" i="14"/>
  <c r="IP476" i="14"/>
  <c r="IS476" i="14"/>
  <c r="CM476" i="14"/>
  <c r="FZ476" i="14"/>
  <c r="IQ476" i="14"/>
  <c r="CJ476" i="14"/>
  <c r="CP476" i="14"/>
  <c r="IN476" i="14"/>
  <c r="FW476" i="14"/>
  <c r="CN476" i="14"/>
  <c r="IT476" i="14"/>
  <c r="FU476" i="14"/>
  <c r="IR476" i="14"/>
  <c r="FS476" i="14"/>
  <c r="CL476" i="14"/>
  <c r="CO476" i="14"/>
  <c r="IM476" i="14"/>
  <c r="FV476" i="14"/>
  <c r="DT476" i="14"/>
  <c r="BA476" i="14"/>
  <c r="HM476" i="14"/>
  <c r="DV476" i="14"/>
  <c r="AU476" i="14"/>
  <c r="HG476" i="14"/>
  <c r="DP476" i="14"/>
  <c r="AW476" i="14"/>
  <c r="HI476" i="14"/>
  <c r="DR476" i="14"/>
  <c r="AY476" i="14"/>
  <c r="HK476" i="14"/>
  <c r="AC476" i="14"/>
  <c r="GC476" i="14"/>
  <c r="EZ476" i="14"/>
  <c r="BI476" i="14"/>
  <c r="IK476" i="14"/>
  <c r="FB476" i="14"/>
  <c r="BC476" i="14"/>
  <c r="IE476" i="14"/>
  <c r="EV476" i="14"/>
  <c r="BE476" i="14"/>
  <c r="IG476" i="14"/>
  <c r="EX476" i="14"/>
  <c r="BG476" i="14"/>
  <c r="II476" i="14"/>
  <c r="AZ476" i="14"/>
  <c r="HL476" i="14"/>
  <c r="DU476" i="14"/>
  <c r="BB476" i="14"/>
  <c r="HN476" i="14"/>
  <c r="DO476" i="14"/>
  <c r="AV476" i="14"/>
  <c r="HH476" i="14"/>
  <c r="DQ476" i="14"/>
  <c r="AX476" i="14"/>
  <c r="HJ476" i="14"/>
  <c r="DS476" i="14"/>
  <c r="AB476" i="14"/>
  <c r="GF476" i="14"/>
  <c r="DM476" i="14"/>
  <c r="AD476" i="14"/>
  <c r="GH476" i="14"/>
  <c r="DG476" i="14"/>
  <c r="X476" i="14"/>
  <c r="GB476" i="14"/>
  <c r="DI476" i="14"/>
  <c r="Z476" i="14"/>
  <c r="GD476" i="14"/>
  <c r="DK476" i="14"/>
  <c r="BH476" i="14"/>
  <c r="IJ476" i="14"/>
  <c r="FA476" i="14"/>
  <c r="BJ476" i="14"/>
  <c r="IL476" i="14"/>
  <c r="EU476" i="14"/>
  <c r="BD476" i="14"/>
  <c r="IF476" i="14"/>
  <c r="EW476" i="14"/>
  <c r="BF476" i="14"/>
  <c r="IH476" i="14"/>
  <c r="EY476" i="14"/>
  <c r="DL476" i="14"/>
  <c r="GG476" i="14"/>
  <c r="DN476" i="14"/>
  <c r="W476" i="14"/>
  <c r="GA476" i="14"/>
  <c r="DH476" i="14"/>
  <c r="Y476" i="14"/>
  <c r="DJ476" i="14"/>
  <c r="AA476" i="14"/>
  <c r="GE476" i="14"/>
  <c r="BP476" i="14"/>
  <c r="EB476" i="14"/>
  <c r="GN476" i="14"/>
  <c r="IZ476" i="14"/>
  <c r="BQ476" i="14"/>
  <c r="EC476" i="14"/>
  <c r="GO476" i="14"/>
  <c r="JA476" i="14"/>
  <c r="BR476" i="14"/>
  <c r="ED476" i="14"/>
  <c r="GP476" i="14"/>
  <c r="JB476" i="14"/>
  <c r="BK476" i="14"/>
  <c r="DW476" i="14"/>
  <c r="GI476" i="14"/>
  <c r="IU476" i="14"/>
  <c r="BL476" i="14"/>
  <c r="DX476" i="14"/>
  <c r="GJ476" i="14"/>
  <c r="IV476" i="14"/>
  <c r="BM476" i="14"/>
  <c r="DY476" i="14"/>
  <c r="GK476" i="14"/>
  <c r="IW476" i="14"/>
  <c r="BN476" i="14"/>
  <c r="DZ476" i="14"/>
  <c r="GL476" i="14"/>
  <c r="IX476" i="14"/>
  <c r="BO476" i="14"/>
  <c r="EA476" i="14"/>
  <c r="GM476" i="14"/>
  <c r="IY476" i="14"/>
  <c r="L476" i="14"/>
  <c r="BX476" i="14"/>
  <c r="EJ476" i="14"/>
  <c r="GV476" i="14"/>
  <c r="M476" i="14"/>
  <c r="BY476" i="14"/>
  <c r="EK476" i="14"/>
  <c r="GW476" i="14"/>
  <c r="N476" i="14"/>
  <c r="BZ476" i="14"/>
  <c r="EL476" i="14"/>
  <c r="GX476" i="14"/>
  <c r="G476" i="14"/>
  <c r="BS476" i="14"/>
  <c r="EE476" i="14"/>
  <c r="GQ476" i="14"/>
  <c r="H476" i="14"/>
  <c r="BT476" i="14"/>
  <c r="EF476" i="14"/>
  <c r="GR476" i="14"/>
  <c r="I476" i="14"/>
  <c r="BU476" i="14"/>
  <c r="EG476" i="14"/>
  <c r="GS476" i="14"/>
  <c r="J476" i="14"/>
  <c r="BV476" i="14"/>
  <c r="EH476" i="14"/>
  <c r="GT476" i="14"/>
  <c r="K476" i="14"/>
  <c r="BW476" i="14"/>
  <c r="EI476" i="14"/>
  <c r="GU476" i="14"/>
  <c r="T476" i="14"/>
  <c r="CF476" i="14"/>
  <c r="ER476" i="14"/>
  <c r="HD476" i="14"/>
  <c r="U476" i="14"/>
  <c r="CG476" i="14"/>
  <c r="ES476" i="14"/>
  <c r="HE476" i="14"/>
  <c r="V476" i="14"/>
  <c r="CH476" i="14"/>
  <c r="ET476" i="14"/>
  <c r="HF476" i="14"/>
  <c r="O476" i="14"/>
  <c r="CA476" i="14"/>
  <c r="EM476" i="14"/>
  <c r="GY476" i="14"/>
  <c r="P476" i="14"/>
  <c r="CB476" i="14"/>
  <c r="EN476" i="14"/>
  <c r="GZ476" i="14"/>
  <c r="Q476" i="14"/>
  <c r="CC476" i="14"/>
  <c r="EO476" i="14"/>
  <c r="HA476" i="14"/>
  <c r="R476" i="14"/>
  <c r="CD476" i="14"/>
  <c r="EP476" i="14"/>
  <c r="HB476" i="14"/>
  <c r="S476" i="14"/>
  <c r="CE476" i="14"/>
  <c r="EQ476" i="14"/>
  <c r="HC476" i="14"/>
  <c r="AJ476" i="14"/>
  <c r="CV476" i="14"/>
  <c r="FH476" i="14"/>
  <c r="HT476" i="14"/>
  <c r="AK476" i="14"/>
  <c r="CW476" i="14"/>
  <c r="FI476" i="14"/>
  <c r="HU476" i="14"/>
  <c r="AL476" i="14"/>
  <c r="CX476" i="14"/>
  <c r="FJ476" i="14"/>
  <c r="HV476" i="14"/>
  <c r="AE476" i="14"/>
  <c r="CQ476" i="14"/>
  <c r="FC476" i="14"/>
  <c r="HO476" i="14"/>
  <c r="AF476" i="14"/>
  <c r="CR476" i="14"/>
  <c r="FD476" i="14"/>
  <c r="HP476" i="14"/>
  <c r="AG476" i="14"/>
  <c r="CS476" i="14"/>
  <c r="FE476" i="14"/>
  <c r="HQ476" i="14"/>
  <c r="AH476" i="14"/>
  <c r="CT476" i="14"/>
  <c r="FF476" i="14"/>
  <c r="HR476" i="14"/>
  <c r="AI476" i="14"/>
  <c r="CU476" i="14"/>
  <c r="FG476" i="14"/>
  <c r="HS476" i="14"/>
  <c r="AR476" i="14"/>
  <c r="DD476" i="14"/>
  <c r="FP476" i="14"/>
  <c r="IB476" i="14"/>
  <c r="AS476" i="14"/>
  <c r="DE476" i="14"/>
  <c r="FQ476" i="14"/>
  <c r="IC476" i="14"/>
  <c r="AT476" i="14"/>
  <c r="DF476" i="14"/>
  <c r="FR476" i="14"/>
  <c r="ID476" i="14"/>
  <c r="AM476" i="14"/>
  <c r="CY476" i="14"/>
  <c r="FK476" i="14"/>
  <c r="HW476" i="14"/>
  <c r="AN476" i="14"/>
  <c r="CZ476" i="14"/>
  <c r="FL476" i="14"/>
  <c r="HX476" i="14"/>
  <c r="AO476" i="14"/>
  <c r="DA476" i="14"/>
  <c r="FM476" i="14"/>
  <c r="HY476" i="14"/>
  <c r="AP476" i="14"/>
  <c r="DB476" i="14"/>
  <c r="FN476" i="14"/>
  <c r="HZ476" i="14"/>
  <c r="AQ476" i="14"/>
  <c r="DC476" i="14"/>
  <c r="FO476" i="14"/>
  <c r="I217" i="14"/>
  <c r="K217" i="14" s="1"/>
  <c r="IU478" i="14" s="1"/>
  <c r="E218" i="14"/>
  <c r="H218" i="14" s="1"/>
  <c r="D219" i="14"/>
  <c r="C220" i="14"/>
  <c r="K134" i="2"/>
  <c r="M134" i="2" s="1"/>
  <c r="O134" i="2" s="1"/>
  <c r="S134" i="2" s="1"/>
  <c r="L88" i="11" s="1"/>
  <c r="F135" i="2"/>
  <c r="C136" i="2"/>
  <c r="D135" i="2"/>
  <c r="E135" i="2" s="1"/>
  <c r="H135" i="2"/>
  <c r="I135" i="2" s="1"/>
  <c r="AH133" i="2"/>
  <c r="AI133" i="2" s="1"/>
  <c r="AK133" i="2" s="1"/>
  <c r="AO133" i="2" s="1"/>
  <c r="M87" i="11" s="1"/>
  <c r="AC134" i="2"/>
  <c r="AA134" i="2"/>
  <c r="AB134" i="2" s="1"/>
  <c r="AE134" i="2"/>
  <c r="AF134" i="2" s="1"/>
  <c r="Z135" i="2"/>
  <c r="AI66" i="2"/>
  <c r="FO477" i="14" l="1"/>
  <c r="T477" i="14"/>
  <c r="BW477" i="14"/>
  <c r="FR477" i="14"/>
  <c r="HK477" i="14"/>
  <c r="FQ477" i="14"/>
  <c r="AS477" i="14"/>
  <c r="AP477" i="14"/>
  <c r="FM477" i="14"/>
  <c r="CW477" i="14"/>
  <c r="AT477" i="14"/>
  <c r="HT477" i="14"/>
  <c r="CU477" i="14"/>
  <c r="HD477" i="14"/>
  <c r="AM477" i="14"/>
  <c r="AO477" i="14"/>
  <c r="CX477" i="14"/>
  <c r="FT477" i="14"/>
  <c r="AQ477" i="14"/>
  <c r="CS477" i="14"/>
  <c r="FK477" i="14"/>
  <c r="FN477" i="14"/>
  <c r="V477" i="14"/>
  <c r="HP477" i="14"/>
  <c r="HR477" i="14"/>
  <c r="HB477" i="14"/>
  <c r="CQ477" i="14"/>
  <c r="CT477" i="14"/>
  <c r="R477" i="14"/>
  <c r="HV477" i="14"/>
  <c r="HQ477" i="14"/>
  <c r="BX477" i="14"/>
  <c r="HU477" i="14"/>
  <c r="GZ477" i="14"/>
  <c r="J477" i="14"/>
  <c r="BT477" i="14"/>
  <c r="FL477" i="14"/>
  <c r="FP477" i="14"/>
  <c r="CR477" i="14"/>
  <c r="CV477" i="14"/>
  <c r="P477" i="14"/>
  <c r="BS477" i="14"/>
  <c r="AN477" i="14"/>
  <c r="AR477" i="14"/>
  <c r="HO477" i="14"/>
  <c r="HS477" i="14"/>
  <c r="HF477" i="14"/>
  <c r="N477" i="14"/>
  <c r="CY477" i="14"/>
  <c r="DE477" i="14"/>
  <c r="DC477" i="14"/>
  <c r="DA477" i="14"/>
  <c r="AE477" i="14"/>
  <c r="AK477" i="14"/>
  <c r="AI477" i="14"/>
  <c r="AG477" i="14"/>
  <c r="CG477" i="14"/>
  <c r="CC477" i="14"/>
  <c r="L477" i="14"/>
  <c r="HX477" i="14"/>
  <c r="ID477" i="14"/>
  <c r="IB477" i="14"/>
  <c r="HZ477" i="14"/>
  <c r="FD477" i="14"/>
  <c r="FJ477" i="14"/>
  <c r="FH477" i="14"/>
  <c r="FF477" i="14"/>
  <c r="CB477" i="14"/>
  <c r="CF477" i="14"/>
  <c r="H477" i="14"/>
  <c r="BV477" i="14"/>
  <c r="CZ477" i="14"/>
  <c r="DF477" i="14"/>
  <c r="DD477" i="14"/>
  <c r="DB477" i="14"/>
  <c r="AF477" i="14"/>
  <c r="AL477" i="14"/>
  <c r="AJ477" i="14"/>
  <c r="AH477" i="14"/>
  <c r="CA477" i="14"/>
  <c r="CE477" i="14"/>
  <c r="BZ477" i="14"/>
  <c r="BU477" i="14"/>
  <c r="HW477" i="14"/>
  <c r="IC477" i="14"/>
  <c r="IA477" i="14"/>
  <c r="HY477" i="14"/>
  <c r="FC477" i="14"/>
  <c r="FI477" i="14"/>
  <c r="FG477" i="14"/>
  <c r="FE477" i="14"/>
  <c r="CH477" i="14"/>
  <c r="CD477" i="14"/>
  <c r="BY477" i="14"/>
  <c r="GY477" i="14"/>
  <c r="HE477" i="14"/>
  <c r="HC477" i="14"/>
  <c r="HA477" i="14"/>
  <c r="GQ477" i="14"/>
  <c r="GW477" i="14"/>
  <c r="GU477" i="14"/>
  <c r="GS477" i="14"/>
  <c r="EM477" i="14"/>
  <c r="ES477" i="14"/>
  <c r="EQ477" i="14"/>
  <c r="EO477" i="14"/>
  <c r="EE477" i="14"/>
  <c r="EK477" i="14"/>
  <c r="EI477" i="14"/>
  <c r="EG477" i="14"/>
  <c r="O477" i="14"/>
  <c r="U477" i="14"/>
  <c r="S477" i="14"/>
  <c r="Q477" i="14"/>
  <c r="G477" i="14"/>
  <c r="M477" i="14"/>
  <c r="K477" i="14"/>
  <c r="I477" i="14"/>
  <c r="GR477" i="14"/>
  <c r="GX477" i="14"/>
  <c r="GV477" i="14"/>
  <c r="GT477" i="14"/>
  <c r="EN477" i="14"/>
  <c r="ET477" i="14"/>
  <c r="ER477" i="14"/>
  <c r="EP477" i="14"/>
  <c r="EF477" i="14"/>
  <c r="EL477" i="14"/>
  <c r="EJ477" i="14"/>
  <c r="EH477" i="14"/>
  <c r="GP477" i="14"/>
  <c r="IZ477" i="14"/>
  <c r="GL477" i="14"/>
  <c r="GO477" i="14"/>
  <c r="GM477" i="14"/>
  <c r="GK477" i="14"/>
  <c r="IV477" i="14"/>
  <c r="GI477" i="14"/>
  <c r="AD477" i="14"/>
  <c r="BG477" i="14"/>
  <c r="GJ477" i="14"/>
  <c r="GN477" i="14"/>
  <c r="GF477" i="14"/>
  <c r="IU477" i="14"/>
  <c r="IY477" i="14"/>
  <c r="JB477" i="14"/>
  <c r="IX477" i="14"/>
  <c r="EV477" i="14"/>
  <c r="JA477" i="14"/>
  <c r="IW477" i="14"/>
  <c r="EX477" i="14"/>
  <c r="HM477" i="14"/>
  <c r="DW477" i="14"/>
  <c r="EC477" i="14"/>
  <c r="EA477" i="14"/>
  <c r="DY477" i="14"/>
  <c r="IE477" i="14"/>
  <c r="GA477" i="14"/>
  <c r="BK477" i="14"/>
  <c r="BQ477" i="14"/>
  <c r="BO477" i="14"/>
  <c r="BM477" i="14"/>
  <c r="EZ477" i="14"/>
  <c r="AA477" i="14"/>
  <c r="DX477" i="14"/>
  <c r="ED477" i="14"/>
  <c r="EB477" i="14"/>
  <c r="DZ477" i="14"/>
  <c r="AB477" i="14"/>
  <c r="BL477" i="14"/>
  <c r="BR477" i="14"/>
  <c r="BP477" i="14"/>
  <c r="BN477" i="14"/>
  <c r="EU477" i="14"/>
  <c r="DU477" i="14"/>
  <c r="IH477" i="14"/>
  <c r="HH477" i="14"/>
  <c r="DK477" i="14"/>
  <c r="BC477" i="14"/>
  <c r="IG477" i="14"/>
  <c r="GG477" i="14"/>
  <c r="AY477" i="14"/>
  <c r="FA477" i="14"/>
  <c r="HL477" i="14"/>
  <c r="FS477" i="14"/>
  <c r="X477" i="14"/>
  <c r="GD477" i="14"/>
  <c r="FB477" i="14"/>
  <c r="BE477" i="14"/>
  <c r="AC477" i="14"/>
  <c r="DR477" i="14"/>
  <c r="IJ477" i="14"/>
  <c r="AZ477" i="14"/>
  <c r="DG477" i="14"/>
  <c r="Z477" i="14"/>
  <c r="IK477" i="14"/>
  <c r="DL477" i="14"/>
  <c r="DP477" i="14"/>
  <c r="BH477" i="14"/>
  <c r="DS477" i="14"/>
  <c r="IQ477" i="14"/>
  <c r="GH477" i="14"/>
  <c r="DI477" i="14"/>
  <c r="BI477" i="14"/>
  <c r="GE477" i="14"/>
  <c r="HG477" i="14"/>
  <c r="EY477" i="14"/>
  <c r="DQ477" i="14"/>
  <c r="CK477" i="14"/>
  <c r="IN477" i="14"/>
  <c r="CI477" i="14"/>
  <c r="DM477" i="14"/>
  <c r="II477" i="14"/>
  <c r="DJ477" i="14"/>
  <c r="BA477" i="14"/>
  <c r="BF477" i="14"/>
  <c r="HN477" i="14"/>
  <c r="FX477" i="14"/>
  <c r="DH477" i="14"/>
  <c r="DT477" i="14"/>
  <c r="BD477" i="14"/>
  <c r="BB477" i="14"/>
  <c r="IO477" i="14"/>
  <c r="W477" i="14"/>
  <c r="GC477" i="14"/>
  <c r="AU477" i="14"/>
  <c r="HI477" i="14"/>
  <c r="IL477" i="14"/>
  <c r="EW477" i="14"/>
  <c r="AV477" i="14"/>
  <c r="HJ477" i="14"/>
  <c r="IR477" i="14"/>
  <c r="FV477" i="14"/>
  <c r="DN477" i="14"/>
  <c r="Y477" i="14"/>
  <c r="DV477" i="14"/>
  <c r="AW477" i="14"/>
  <c r="BJ477" i="14"/>
  <c r="DO477" i="14"/>
  <c r="AX477" i="14"/>
  <c r="CL477" i="14"/>
  <c r="GB477" i="14"/>
  <c r="CJ477" i="14"/>
  <c r="IM477" i="14"/>
  <c r="IS477" i="14"/>
  <c r="IP477" i="14"/>
  <c r="FU477" i="14"/>
  <c r="FZ477" i="14"/>
  <c r="CM477" i="14"/>
  <c r="IT477" i="14"/>
  <c r="CP477" i="14"/>
  <c r="FY477" i="14"/>
  <c r="CN477" i="14"/>
  <c r="CO477" i="14"/>
  <c r="FW477" i="14"/>
  <c r="F218" i="14"/>
  <c r="G218" i="14"/>
  <c r="N478" i="14"/>
  <c r="BL478" i="14"/>
  <c r="DJ478" i="14"/>
  <c r="GD478" i="14"/>
  <c r="BZ478" i="14"/>
  <c r="DX478" i="14"/>
  <c r="GB478" i="14"/>
  <c r="U478" i="14"/>
  <c r="EL478" i="14"/>
  <c r="GT478" i="14"/>
  <c r="S478" i="14"/>
  <c r="CG478" i="14"/>
  <c r="HM478" i="14"/>
  <c r="Y478" i="14"/>
  <c r="CE478" i="14"/>
  <c r="ES478" i="14"/>
  <c r="AM478" i="14"/>
  <c r="CK478" i="14"/>
  <c r="EQ478" i="14"/>
  <c r="HV478" i="14"/>
  <c r="CY478" i="14"/>
  <c r="EW478" i="14"/>
  <c r="HS478" i="14"/>
  <c r="GN478" i="14"/>
  <c r="FM478" i="14"/>
  <c r="IA478" i="14"/>
  <c r="AZ478" i="14"/>
  <c r="IZ478" i="14"/>
  <c r="IW478" i="14"/>
  <c r="AX478" i="14"/>
  <c r="DL478" i="14"/>
  <c r="GQ478" i="14"/>
  <c r="V478" i="14"/>
  <c r="CH478" i="14"/>
  <c r="ET478" i="14"/>
  <c r="HX478" i="14"/>
  <c r="AU478" i="14"/>
  <c r="DG478" i="14"/>
  <c r="FW478" i="14"/>
  <c r="H478" i="14"/>
  <c r="BT478" i="14"/>
  <c r="EF478" i="14"/>
  <c r="HE478" i="14"/>
  <c r="AG478" i="14"/>
  <c r="CS478" i="14"/>
  <c r="FE478" i="14"/>
  <c r="IN478" i="14"/>
  <c r="BF478" i="14"/>
  <c r="DR478" i="14"/>
  <c r="GL478" i="14"/>
  <c r="AA478" i="14"/>
  <c r="CM478" i="14"/>
  <c r="EY478" i="14"/>
  <c r="ID478" i="14"/>
  <c r="BH478" i="14"/>
  <c r="DT478" i="14"/>
  <c r="GO478" i="14"/>
  <c r="AC478" i="14"/>
  <c r="CO478" i="14"/>
  <c r="FA478" i="14"/>
  <c r="IG478" i="14"/>
  <c r="GV478" i="14"/>
  <c r="IL478" i="14"/>
  <c r="GY478" i="14"/>
  <c r="AD478" i="14"/>
  <c r="CP478" i="14"/>
  <c r="FB478" i="14"/>
  <c r="IH478" i="14"/>
  <c r="BC478" i="14"/>
  <c r="DO478" i="14"/>
  <c r="GH478" i="14"/>
  <c r="P478" i="14"/>
  <c r="CB478" i="14"/>
  <c r="EN478" i="14"/>
  <c r="HP478" i="14"/>
  <c r="AO478" i="14"/>
  <c r="DA478" i="14"/>
  <c r="FO478" i="14"/>
  <c r="JA478" i="14"/>
  <c r="BN478" i="14"/>
  <c r="DZ478" i="14"/>
  <c r="GW478" i="14"/>
  <c r="AI478" i="14"/>
  <c r="CU478" i="14"/>
  <c r="FG478" i="14"/>
  <c r="IP478" i="14"/>
  <c r="BP478" i="14"/>
  <c r="EB478" i="14"/>
  <c r="GZ478" i="14"/>
  <c r="AK478" i="14"/>
  <c r="CW478" i="14"/>
  <c r="FJ478" i="14"/>
  <c r="IS478" i="14"/>
  <c r="HD478" i="14"/>
  <c r="IT478" i="14"/>
  <c r="HG478" i="14"/>
  <c r="AL478" i="14"/>
  <c r="CX478" i="14"/>
  <c r="FL478" i="14"/>
  <c r="IV478" i="14"/>
  <c r="BK478" i="14"/>
  <c r="DW478" i="14"/>
  <c r="GS478" i="14"/>
  <c r="X478" i="14"/>
  <c r="CJ478" i="14"/>
  <c r="EV478" i="14"/>
  <c r="HZ478" i="14"/>
  <c r="AW478" i="14"/>
  <c r="DI478" i="14"/>
  <c r="FZ478" i="14"/>
  <c r="J478" i="14"/>
  <c r="BV478" i="14"/>
  <c r="EH478" i="14"/>
  <c r="HH478" i="14"/>
  <c r="AQ478" i="14"/>
  <c r="DC478" i="14"/>
  <c r="FR478" i="14"/>
  <c r="L478" i="14"/>
  <c r="BX478" i="14"/>
  <c r="EJ478" i="14"/>
  <c r="HJ478" i="14"/>
  <c r="AS478" i="14"/>
  <c r="DE478" i="14"/>
  <c r="FU478" i="14"/>
  <c r="IX478" i="14"/>
  <c r="HL478" i="14"/>
  <c r="JB478" i="14"/>
  <c r="HO478" i="14"/>
  <c r="AT478" i="14"/>
  <c r="DF478" i="14"/>
  <c r="FV478" i="14"/>
  <c r="G478" i="14"/>
  <c r="BS478" i="14"/>
  <c r="EE478" i="14"/>
  <c r="HC478" i="14"/>
  <c r="AF478" i="14"/>
  <c r="CR478" i="14"/>
  <c r="FD478" i="14"/>
  <c r="IK478" i="14"/>
  <c r="BE478" i="14"/>
  <c r="DQ478" i="14"/>
  <c r="GK478" i="14"/>
  <c r="R478" i="14"/>
  <c r="CD478" i="14"/>
  <c r="EP478" i="14"/>
  <c r="HR478" i="14"/>
  <c r="AY478" i="14"/>
  <c r="DK478" i="14"/>
  <c r="GC478" i="14"/>
  <c r="T478" i="14"/>
  <c r="CF478" i="14"/>
  <c r="ER478" i="14"/>
  <c r="HU478" i="14"/>
  <c r="BA478" i="14"/>
  <c r="DM478" i="14"/>
  <c r="GE478" i="14"/>
  <c r="FH478" i="14"/>
  <c r="HT478" i="14"/>
  <c r="FK478" i="14"/>
  <c r="HW478" i="14"/>
  <c r="BB478" i="14"/>
  <c r="DN478" i="14"/>
  <c r="GG478" i="14"/>
  <c r="O478" i="14"/>
  <c r="CA478" i="14"/>
  <c r="EM478" i="14"/>
  <c r="HN478" i="14"/>
  <c r="AN478" i="14"/>
  <c r="CZ478" i="14"/>
  <c r="FN478" i="14"/>
  <c r="IY478" i="14"/>
  <c r="BM478" i="14"/>
  <c r="DY478" i="14"/>
  <c r="GU478" i="14"/>
  <c r="Z478" i="14"/>
  <c r="CL478" i="14"/>
  <c r="EX478" i="14"/>
  <c r="IC478" i="14"/>
  <c r="BG478" i="14"/>
  <c r="DS478" i="14"/>
  <c r="GM478" i="14"/>
  <c r="AB478" i="14"/>
  <c r="CN478" i="14"/>
  <c r="EZ478" i="14"/>
  <c r="IF478" i="14"/>
  <c r="BI478" i="14"/>
  <c r="DU478" i="14"/>
  <c r="GP478" i="14"/>
  <c r="FP478" i="14"/>
  <c r="IB478" i="14"/>
  <c r="FS478" i="14"/>
  <c r="IE478" i="14"/>
  <c r="BJ478" i="14"/>
  <c r="DV478" i="14"/>
  <c r="GR478" i="14"/>
  <c r="W478" i="14"/>
  <c r="CI478" i="14"/>
  <c r="EU478" i="14"/>
  <c r="HY478" i="14"/>
  <c r="AV478" i="14"/>
  <c r="DH478" i="14"/>
  <c r="FY478" i="14"/>
  <c r="I478" i="14"/>
  <c r="BU478" i="14"/>
  <c r="EG478" i="14"/>
  <c r="HF478" i="14"/>
  <c r="AH478" i="14"/>
  <c r="CT478" i="14"/>
  <c r="FF478" i="14"/>
  <c r="IO478" i="14"/>
  <c r="BO478" i="14"/>
  <c r="EA478" i="14"/>
  <c r="GX478" i="14"/>
  <c r="AJ478" i="14"/>
  <c r="CV478" i="14"/>
  <c r="FI478" i="14"/>
  <c r="IQ478" i="14"/>
  <c r="BQ478" i="14"/>
  <c r="EC478" i="14"/>
  <c r="HA478" i="14"/>
  <c r="FX478" i="14"/>
  <c r="IJ478" i="14"/>
  <c r="GA478" i="14"/>
  <c r="IM478" i="14"/>
  <c r="BR478" i="14"/>
  <c r="ED478" i="14"/>
  <c r="HB478" i="14"/>
  <c r="AE478" i="14"/>
  <c r="CQ478" i="14"/>
  <c r="FC478" i="14"/>
  <c r="II478" i="14"/>
  <c r="BD478" i="14"/>
  <c r="DP478" i="14"/>
  <c r="GJ478" i="14"/>
  <c r="Q478" i="14"/>
  <c r="CC478" i="14"/>
  <c r="EO478" i="14"/>
  <c r="HQ478" i="14"/>
  <c r="AP478" i="14"/>
  <c r="DB478" i="14"/>
  <c r="FQ478" i="14"/>
  <c r="K478" i="14"/>
  <c r="BW478" i="14"/>
  <c r="EI478" i="14"/>
  <c r="HI478" i="14"/>
  <c r="AR478" i="14"/>
  <c r="DD478" i="14"/>
  <c r="FT478" i="14"/>
  <c r="M478" i="14"/>
  <c r="BY478" i="14"/>
  <c r="EK478" i="14"/>
  <c r="HK478" i="14"/>
  <c r="GF478" i="14"/>
  <c r="IR478" i="14"/>
  <c r="GI478" i="14"/>
  <c r="C221" i="14"/>
  <c r="D220" i="14"/>
  <c r="E219" i="14"/>
  <c r="H219" i="14" s="1"/>
  <c r="G219" i="14"/>
  <c r="K135" i="2"/>
  <c r="M135" i="2" s="1"/>
  <c r="O135" i="2" s="1"/>
  <c r="S135" i="2" s="1"/>
  <c r="L89" i="11" s="1"/>
  <c r="AH134" i="2"/>
  <c r="AI134" i="2" s="1"/>
  <c r="AK134" i="2" s="1"/>
  <c r="AO134" i="2" s="1"/>
  <c r="M88" i="11" s="1"/>
  <c r="C137" i="2"/>
  <c r="H136" i="2"/>
  <c r="I136" i="2" s="1"/>
  <c r="D136" i="2"/>
  <c r="E136" i="2" s="1"/>
  <c r="F136" i="2"/>
  <c r="AC135" i="2"/>
  <c r="AE135" i="2"/>
  <c r="AF135" i="2" s="1"/>
  <c r="AA135" i="2"/>
  <c r="AB135" i="2" s="1"/>
  <c r="Z136" i="2"/>
  <c r="AK66" i="2"/>
  <c r="AO66" i="2" s="1"/>
  <c r="M24" i="11" s="1"/>
  <c r="H66" i="2"/>
  <c r="I66" i="2" s="1"/>
  <c r="K66" i="2" s="1"/>
  <c r="D66" i="2"/>
  <c r="E66" i="2" s="1"/>
  <c r="C57" i="1"/>
  <c r="F219" i="14" l="1"/>
  <c r="I219" i="14" s="1"/>
  <c r="K219" i="14" s="1"/>
  <c r="IX480" i="14" s="1"/>
  <c r="I218" i="14"/>
  <c r="K218" i="14" s="1"/>
  <c r="IJ479" i="14" s="1"/>
  <c r="E220" i="14"/>
  <c r="G220" i="14" s="1"/>
  <c r="F220" i="14"/>
  <c r="D221" i="14"/>
  <c r="C222" i="14"/>
  <c r="AH135" i="2"/>
  <c r="AI135" i="2" s="1"/>
  <c r="AK135" i="2" s="1"/>
  <c r="AO135" i="2" s="1"/>
  <c r="M89" i="11" s="1"/>
  <c r="M66" i="2"/>
  <c r="O66" i="2" s="1"/>
  <c r="S66" i="2" s="1"/>
  <c r="L24" i="11" s="1"/>
  <c r="K136" i="2"/>
  <c r="M136" i="2" s="1"/>
  <c r="O136" i="2" s="1"/>
  <c r="S136" i="2" s="1"/>
  <c r="L90" i="11" s="1"/>
  <c r="C138" i="2"/>
  <c r="F137" i="2"/>
  <c r="D137" i="2"/>
  <c r="E137" i="2" s="1"/>
  <c r="H137" i="2"/>
  <c r="I137" i="2" s="1"/>
  <c r="AC136" i="2"/>
  <c r="AA136" i="2"/>
  <c r="AB136" i="2" s="1"/>
  <c r="AE136" i="2"/>
  <c r="AF136" i="2" s="1"/>
  <c r="Z137" i="2"/>
  <c r="AN479" i="14" l="1"/>
  <c r="GE479" i="14"/>
  <c r="BS479" i="14"/>
  <c r="JA479" i="14"/>
  <c r="BM479" i="14"/>
  <c r="BA479" i="14"/>
  <c r="GI479" i="14"/>
  <c r="GJ479" i="14"/>
  <c r="BJ480" i="14"/>
  <c r="DW479" i="14"/>
  <c r="AM479" i="14"/>
  <c r="FG479" i="14"/>
  <c r="FL480" i="14"/>
  <c r="AV479" i="14"/>
  <c r="DC479" i="14"/>
  <c r="HD479" i="14"/>
  <c r="BK479" i="14"/>
  <c r="BC479" i="14"/>
  <c r="AX479" i="14"/>
  <c r="AC479" i="14"/>
  <c r="IP479" i="14"/>
  <c r="CS479" i="14"/>
  <c r="FT479" i="14"/>
  <c r="BU479" i="14"/>
  <c r="DH479" i="14"/>
  <c r="GA479" i="14"/>
  <c r="J479" i="14"/>
  <c r="AQ479" i="14"/>
  <c r="ER479" i="14"/>
  <c r="HE479" i="14"/>
  <c r="GH479" i="14"/>
  <c r="CD479" i="14"/>
  <c r="BI479" i="14"/>
  <c r="AT479" i="14"/>
  <c r="CT479" i="14"/>
  <c r="GW479" i="14"/>
  <c r="BX479" i="14"/>
  <c r="N479" i="14"/>
  <c r="AY479" i="14"/>
  <c r="CC479" i="14"/>
  <c r="GQ479" i="14"/>
  <c r="CL479" i="14"/>
  <c r="HZ479" i="14"/>
  <c r="GL479" i="14"/>
  <c r="EM479" i="14"/>
  <c r="HY480" i="14"/>
  <c r="DF479" i="14"/>
  <c r="FL479" i="14"/>
  <c r="CF479" i="14"/>
  <c r="DU479" i="14"/>
  <c r="CX479" i="14"/>
  <c r="IL479" i="14"/>
  <c r="HT479" i="14"/>
  <c r="FY479" i="14"/>
  <c r="FD479" i="14"/>
  <c r="DK479" i="14"/>
  <c r="EO479" i="14"/>
  <c r="GM479" i="14"/>
  <c r="AB479" i="14"/>
  <c r="AH479" i="14"/>
  <c r="GS479" i="14"/>
  <c r="BE479" i="14"/>
  <c r="DM479" i="14"/>
  <c r="GB479" i="14"/>
  <c r="FO479" i="14"/>
  <c r="AU479" i="14"/>
  <c r="I480" i="14"/>
  <c r="FW479" i="14"/>
  <c r="HF479" i="14"/>
  <c r="CZ479" i="14"/>
  <c r="HA479" i="14"/>
  <c r="GV479" i="14"/>
  <c r="BP479" i="14"/>
  <c r="BH479" i="14"/>
  <c r="IT479" i="14"/>
  <c r="FF479" i="14"/>
  <c r="EH479" i="14"/>
  <c r="FU479" i="14"/>
  <c r="DV479" i="14"/>
  <c r="FM479" i="14"/>
  <c r="DB479" i="14"/>
  <c r="GZ479" i="14"/>
  <c r="GU479" i="14"/>
  <c r="BR479" i="14"/>
  <c r="BO479" i="14"/>
  <c r="FB479" i="14"/>
  <c r="BD479" i="14"/>
  <c r="HQ479" i="14"/>
  <c r="EZ479" i="14"/>
  <c r="HJ479" i="14"/>
  <c r="FF480" i="14"/>
  <c r="DL479" i="14"/>
  <c r="DI479" i="14"/>
  <c r="CQ479" i="14"/>
  <c r="HB479" i="14"/>
  <c r="DD479" i="14"/>
  <c r="DA479" i="14"/>
  <c r="CI479" i="14"/>
  <c r="GG479" i="14"/>
  <c r="EQ479" i="14"/>
  <c r="EN479" i="14"/>
  <c r="GO479" i="14"/>
  <c r="DN479" i="14"/>
  <c r="EI479" i="14"/>
  <c r="EF479" i="14"/>
  <c r="FR479" i="14"/>
  <c r="IZ479" i="14"/>
  <c r="IW479" i="14"/>
  <c r="IE479" i="14"/>
  <c r="CH479" i="14"/>
  <c r="IR479" i="14"/>
  <c r="IO479" i="14"/>
  <c r="HW479" i="14"/>
  <c r="BN479" i="14"/>
  <c r="HP479" i="14"/>
  <c r="HK479" i="14"/>
  <c r="FH479" i="14"/>
  <c r="CM479" i="14"/>
  <c r="CR479" i="14"/>
  <c r="G479" i="14"/>
  <c r="EY479" i="14"/>
  <c r="BB479" i="14"/>
  <c r="ET479" i="14"/>
  <c r="AM480" i="14"/>
  <c r="AZ479" i="14"/>
  <c r="AW479" i="14"/>
  <c r="AE479" i="14"/>
  <c r="AL479" i="14"/>
  <c r="AR479" i="14"/>
  <c r="AO479" i="14"/>
  <c r="W479" i="14"/>
  <c r="R479" i="14"/>
  <c r="CE479" i="14"/>
  <c r="CB479" i="14"/>
  <c r="Z479" i="14"/>
  <c r="GT479" i="14"/>
  <c r="BW479" i="14"/>
  <c r="BT479" i="14"/>
  <c r="H479" i="14"/>
  <c r="GN479" i="14"/>
  <c r="GK479" i="14"/>
  <c r="FS479" i="14"/>
  <c r="FN479" i="14"/>
  <c r="GF479" i="14"/>
  <c r="GC479" i="14"/>
  <c r="FK479" i="14"/>
  <c r="ES479" i="14"/>
  <c r="GY479" i="14"/>
  <c r="HI479" i="14"/>
  <c r="CU479" i="14"/>
  <c r="Y479" i="14"/>
  <c r="O479" i="14"/>
  <c r="BJ479" i="14"/>
  <c r="X479" i="14"/>
  <c r="CP479" i="14"/>
  <c r="CA479" i="14"/>
  <c r="AI479" i="14"/>
  <c r="IG479" i="14"/>
  <c r="HO479" i="14"/>
  <c r="AS479" i="14"/>
  <c r="IB479" i="14"/>
  <c r="HY479" i="14"/>
  <c r="HG479" i="14"/>
  <c r="V479" i="14"/>
  <c r="T479" i="14"/>
  <c r="Q479" i="14"/>
  <c r="JB479" i="14"/>
  <c r="GX479" i="14"/>
  <c r="L479" i="14"/>
  <c r="I479" i="14"/>
  <c r="IH479" i="14"/>
  <c r="GD479" i="14"/>
  <c r="EA479" i="14"/>
  <c r="DX479" i="14"/>
  <c r="EX479" i="14"/>
  <c r="BY479" i="14"/>
  <c r="DS479" i="14"/>
  <c r="DP479" i="14"/>
  <c r="EC479" i="14"/>
  <c r="HS479" i="14"/>
  <c r="M479" i="14"/>
  <c r="BF479" i="14"/>
  <c r="HN479" i="14"/>
  <c r="AJ479" i="14"/>
  <c r="EW479" i="14"/>
  <c r="AF479" i="14"/>
  <c r="CK479" i="14"/>
  <c r="CN479" i="14"/>
  <c r="AA479" i="14"/>
  <c r="FX479" i="14"/>
  <c r="FC479" i="14"/>
  <c r="FP479" i="14"/>
  <c r="EU479" i="14"/>
  <c r="HC479" i="14"/>
  <c r="CO479" i="14"/>
  <c r="AK479" i="14"/>
  <c r="GR479" i="14"/>
  <c r="P479" i="14"/>
  <c r="BL479" i="14"/>
  <c r="IX479" i="14"/>
  <c r="BG479" i="14"/>
  <c r="IC479" i="14"/>
  <c r="HL479" i="14"/>
  <c r="IK479" i="14"/>
  <c r="FE479" i="14"/>
  <c r="CJ479" i="14"/>
  <c r="FJ479" i="14"/>
  <c r="EV479" i="14"/>
  <c r="Z480" i="14"/>
  <c r="II479" i="14"/>
  <c r="IF479" i="14"/>
  <c r="FV479" i="14"/>
  <c r="DR479" i="14"/>
  <c r="IA479" i="14"/>
  <c r="HX479" i="14"/>
  <c r="FA479" i="14"/>
  <c r="CW479" i="14"/>
  <c r="S479" i="14"/>
  <c r="IU479" i="14"/>
  <c r="DZ479" i="14"/>
  <c r="AD479" i="14"/>
  <c r="K479" i="14"/>
  <c r="IM479" i="14"/>
  <c r="DE479" i="14"/>
  <c r="EB479" i="14"/>
  <c r="DY479" i="14"/>
  <c r="DG479" i="14"/>
  <c r="IS479" i="14"/>
  <c r="DT479" i="14"/>
  <c r="DQ479" i="14"/>
  <c r="CY479" i="14"/>
  <c r="HV479" i="14"/>
  <c r="ED479" i="14"/>
  <c r="HH479" i="14"/>
  <c r="AG479" i="14"/>
  <c r="EE479" i="14"/>
  <c r="CG479" i="14"/>
  <c r="EK479" i="14"/>
  <c r="EP479" i="14"/>
  <c r="CV479" i="14"/>
  <c r="FZ479" i="14"/>
  <c r="AP479" i="14"/>
  <c r="EJ479" i="14"/>
  <c r="EG479" i="14"/>
  <c r="DO479" i="14"/>
  <c r="U479" i="14"/>
  <c r="IY479" i="14"/>
  <c r="IV479" i="14"/>
  <c r="HM479" i="14"/>
  <c r="FI479" i="14"/>
  <c r="IQ479" i="14"/>
  <c r="IN479" i="14"/>
  <c r="GP479" i="14"/>
  <c r="EL479" i="14"/>
  <c r="BZ479" i="14"/>
  <c r="DJ479" i="14"/>
  <c r="BQ479" i="14"/>
  <c r="HU479" i="14"/>
  <c r="BV479" i="14"/>
  <c r="ID479" i="14"/>
  <c r="FQ479" i="14"/>
  <c r="HR479" i="14"/>
  <c r="BA480" i="14"/>
  <c r="CG480" i="14"/>
  <c r="BB480" i="14"/>
  <c r="FN480" i="14"/>
  <c r="FM480" i="14"/>
  <c r="BW480" i="14"/>
  <c r="HD480" i="14"/>
  <c r="AN480" i="14"/>
  <c r="CT480" i="14"/>
  <c r="U480" i="14"/>
  <c r="EN480" i="14"/>
  <c r="HJ480" i="14"/>
  <c r="CL480" i="14"/>
  <c r="CH480" i="14"/>
  <c r="AZ480" i="14"/>
  <c r="HF480" i="14"/>
  <c r="IP480" i="14"/>
  <c r="IA480" i="14"/>
  <c r="HC480" i="14"/>
  <c r="BH480" i="14"/>
  <c r="GG480" i="14"/>
  <c r="HW480" i="14"/>
  <c r="Q480" i="14"/>
  <c r="AY480" i="14"/>
  <c r="CE480" i="14"/>
  <c r="CF480" i="14"/>
  <c r="HE480" i="14"/>
  <c r="H480" i="14"/>
  <c r="AO480" i="14"/>
  <c r="II480" i="14"/>
  <c r="DB480" i="14"/>
  <c r="GF480" i="14"/>
  <c r="V480" i="14"/>
  <c r="P480" i="14"/>
  <c r="EO480" i="14"/>
  <c r="GY480" i="14"/>
  <c r="T480" i="14"/>
  <c r="BI480" i="14"/>
  <c r="GH480" i="14"/>
  <c r="HX480" i="14"/>
  <c r="HR480" i="14"/>
  <c r="DJ480" i="14"/>
  <c r="CU480" i="14"/>
  <c r="DZ480" i="14"/>
  <c r="ER480" i="14"/>
  <c r="ES480" i="14"/>
  <c r="ET480" i="14"/>
  <c r="CZ480" i="14"/>
  <c r="DA480" i="14"/>
  <c r="GQ480" i="14"/>
  <c r="GD480" i="14"/>
  <c r="HK480" i="14"/>
  <c r="FX480" i="14"/>
  <c r="FY480" i="14"/>
  <c r="FZ480" i="14"/>
  <c r="EF480" i="14"/>
  <c r="EG480" i="14"/>
  <c r="AA480" i="14"/>
  <c r="EH480" i="14"/>
  <c r="O480" i="14"/>
  <c r="DS480" i="14"/>
  <c r="AQ480" i="14"/>
  <c r="FS480" i="14"/>
  <c r="DL480" i="14"/>
  <c r="IJ480" i="14"/>
  <c r="DM480" i="14"/>
  <c r="IK480" i="14"/>
  <c r="DN480" i="14"/>
  <c r="IL480" i="14"/>
  <c r="BT480" i="14"/>
  <c r="GR480" i="14"/>
  <c r="BU480" i="14"/>
  <c r="GS480" i="14"/>
  <c r="AX480" i="14"/>
  <c r="FC480" i="14"/>
  <c r="AI480" i="14"/>
  <c r="EP480" i="14"/>
  <c r="BN480" i="14"/>
  <c r="GM480" i="14"/>
  <c r="DT480" i="14"/>
  <c r="IR480" i="14"/>
  <c r="DU480" i="14"/>
  <c r="IS480" i="14"/>
  <c r="DV480" i="14"/>
  <c r="IT480" i="14"/>
  <c r="CB480" i="14"/>
  <c r="GZ480" i="14"/>
  <c r="CC480" i="14"/>
  <c r="HA480" i="14"/>
  <c r="BS480" i="14"/>
  <c r="FW480" i="14"/>
  <c r="BF480" i="14"/>
  <c r="FK480" i="14"/>
  <c r="CI480" i="14"/>
  <c r="HS480" i="14"/>
  <c r="EB480" i="14"/>
  <c r="IZ480" i="14"/>
  <c r="EC480" i="14"/>
  <c r="JA480" i="14"/>
  <c r="ED480" i="14"/>
  <c r="JB480" i="14"/>
  <c r="CJ480" i="14"/>
  <c r="HH480" i="14"/>
  <c r="CK480" i="14"/>
  <c r="HI480" i="14"/>
  <c r="J480" i="14"/>
  <c r="DO480" i="14"/>
  <c r="IY480" i="14"/>
  <c r="DW480" i="14"/>
  <c r="AU480" i="14"/>
  <c r="BP480" i="14"/>
  <c r="GN480" i="14"/>
  <c r="BQ480" i="14"/>
  <c r="GO480" i="14"/>
  <c r="BR480" i="14"/>
  <c r="GP480" i="14"/>
  <c r="X480" i="14"/>
  <c r="EV480" i="14"/>
  <c r="Y480" i="14"/>
  <c r="EW480" i="14"/>
  <c r="HZ480" i="14"/>
  <c r="EE480" i="14"/>
  <c r="K480" i="14"/>
  <c r="GA480" i="14"/>
  <c r="DR480" i="14"/>
  <c r="BG480" i="14"/>
  <c r="S480" i="14"/>
  <c r="GI480" i="14"/>
  <c r="EU480" i="14"/>
  <c r="DG480" i="14"/>
  <c r="AB480" i="14"/>
  <c r="CN480" i="14"/>
  <c r="EZ480" i="14"/>
  <c r="HL480" i="14"/>
  <c r="AC480" i="14"/>
  <c r="CO480" i="14"/>
  <c r="FA480" i="14"/>
  <c r="HM480" i="14"/>
  <c r="AD480" i="14"/>
  <c r="CP480" i="14"/>
  <c r="FB480" i="14"/>
  <c r="HN480" i="14"/>
  <c r="IE480" i="14"/>
  <c r="AV480" i="14"/>
  <c r="DH480" i="14"/>
  <c r="FT480" i="14"/>
  <c r="IF480" i="14"/>
  <c r="AW480" i="14"/>
  <c r="DI480" i="14"/>
  <c r="FU480" i="14"/>
  <c r="IG480" i="14"/>
  <c r="EY480" i="14"/>
  <c r="AH480" i="14"/>
  <c r="EM480" i="14"/>
  <c r="AP480" i="14"/>
  <c r="HG480" i="14"/>
  <c r="EA480" i="14"/>
  <c r="AJ480" i="14"/>
  <c r="CV480" i="14"/>
  <c r="FH480" i="14"/>
  <c r="HT480" i="14"/>
  <c r="AK480" i="14"/>
  <c r="CW480" i="14"/>
  <c r="FI480" i="14"/>
  <c r="HU480" i="14"/>
  <c r="AL480" i="14"/>
  <c r="CX480" i="14"/>
  <c r="FJ480" i="14"/>
  <c r="HV480" i="14"/>
  <c r="IM480" i="14"/>
  <c r="BD480" i="14"/>
  <c r="DP480" i="14"/>
  <c r="GB480" i="14"/>
  <c r="IN480" i="14"/>
  <c r="BE480" i="14"/>
  <c r="DQ480" i="14"/>
  <c r="GC480" i="14"/>
  <c r="IW480" i="14"/>
  <c r="BV480" i="14"/>
  <c r="CQ480" i="14"/>
  <c r="GU480" i="14"/>
  <c r="CD480" i="14"/>
  <c r="FO480" i="14"/>
  <c r="G480" i="14"/>
  <c r="FV480" i="14"/>
  <c r="DK480" i="14"/>
  <c r="BC480" i="14"/>
  <c r="IQ480" i="14"/>
  <c r="FG480" i="14"/>
  <c r="CY480" i="14"/>
  <c r="BK480" i="14"/>
  <c r="W480" i="14"/>
  <c r="GL480" i="14"/>
  <c r="EX480" i="14"/>
  <c r="AR480" i="14"/>
  <c r="DD480" i="14"/>
  <c r="FP480" i="14"/>
  <c r="IB480" i="14"/>
  <c r="AS480" i="14"/>
  <c r="DE480" i="14"/>
  <c r="FQ480" i="14"/>
  <c r="IC480" i="14"/>
  <c r="AT480" i="14"/>
  <c r="DF480" i="14"/>
  <c r="FR480" i="14"/>
  <c r="ID480" i="14"/>
  <c r="IU480" i="14"/>
  <c r="BL480" i="14"/>
  <c r="DX480" i="14"/>
  <c r="GJ480" i="14"/>
  <c r="IV480" i="14"/>
  <c r="BM480" i="14"/>
  <c r="DY480" i="14"/>
  <c r="GK480" i="14"/>
  <c r="HB480" i="14"/>
  <c r="CM480" i="14"/>
  <c r="AE480" i="14"/>
  <c r="GT480" i="14"/>
  <c r="EI480" i="14"/>
  <c r="CA480" i="14"/>
  <c r="R480" i="14"/>
  <c r="GE480" i="14"/>
  <c r="EQ480" i="14"/>
  <c r="DC480" i="14"/>
  <c r="BO480" i="14"/>
  <c r="L480" i="14"/>
  <c r="BX480" i="14"/>
  <c r="EJ480" i="14"/>
  <c r="GV480" i="14"/>
  <c r="M480" i="14"/>
  <c r="BY480" i="14"/>
  <c r="EK480" i="14"/>
  <c r="GW480" i="14"/>
  <c r="N480" i="14"/>
  <c r="BZ480" i="14"/>
  <c r="EL480" i="14"/>
  <c r="GX480" i="14"/>
  <c r="HO480" i="14"/>
  <c r="AF480" i="14"/>
  <c r="CR480" i="14"/>
  <c r="FD480" i="14"/>
  <c r="HP480" i="14"/>
  <c r="AG480" i="14"/>
  <c r="CS480" i="14"/>
  <c r="FE480" i="14"/>
  <c r="HQ480" i="14"/>
  <c r="IH480" i="14"/>
  <c r="IO480" i="14"/>
  <c r="H220" i="14"/>
  <c r="I220" i="14" s="1"/>
  <c r="K220" i="14" s="1"/>
  <c r="IE481" i="14" s="1"/>
  <c r="C223" i="14"/>
  <c r="D222" i="14"/>
  <c r="E221" i="14"/>
  <c r="G221" i="14"/>
  <c r="H221" i="14"/>
  <c r="F221" i="14"/>
  <c r="K137" i="2"/>
  <c r="M137" i="2" s="1"/>
  <c r="O137" i="2" s="1"/>
  <c r="S137" i="2" s="1"/>
  <c r="L91" i="11" s="1"/>
  <c r="C44" i="1"/>
  <c r="G20" i="11" s="1"/>
  <c r="C101" i="1" s="1"/>
  <c r="AH136" i="2"/>
  <c r="AI136" i="2" s="1"/>
  <c r="AK136" i="2" s="1"/>
  <c r="AO136" i="2" s="1"/>
  <c r="M90" i="11" s="1"/>
  <c r="H138" i="2"/>
  <c r="I138" i="2" s="1"/>
  <c r="D138" i="2"/>
  <c r="E138" i="2" s="1"/>
  <c r="F138" i="2"/>
  <c r="C139" i="2"/>
  <c r="AC137" i="2"/>
  <c r="Z138" i="2"/>
  <c r="AE137" i="2"/>
  <c r="AF137" i="2" s="1"/>
  <c r="AA137" i="2"/>
  <c r="AB137" i="2" s="1"/>
  <c r="C140" i="1"/>
  <c r="C138" i="1"/>
  <c r="C141" i="1"/>
  <c r="C43" i="1"/>
  <c r="C108" i="1"/>
  <c r="C112" i="1" l="1"/>
  <c r="I221" i="14"/>
  <c r="K221" i="14" s="1"/>
  <c r="IP482" i="14" s="1"/>
  <c r="EJ481" i="14"/>
  <c r="EG481" i="14"/>
  <c r="EI481" i="14"/>
  <c r="GC481" i="14"/>
  <c r="GD481" i="14"/>
  <c r="GF481" i="14"/>
  <c r="GG481" i="14"/>
  <c r="GH481" i="14"/>
  <c r="BU481" i="14"/>
  <c r="EK481" i="14"/>
  <c r="X481" i="14"/>
  <c r="GS481" i="14"/>
  <c r="GT481" i="14"/>
  <c r="GU481" i="14"/>
  <c r="GV481" i="14"/>
  <c r="GW481" i="14"/>
  <c r="GX481" i="14"/>
  <c r="BV481" i="14"/>
  <c r="BW481" i="14"/>
  <c r="BX481" i="14"/>
  <c r="BY481" i="14"/>
  <c r="BZ481" i="14"/>
  <c r="EE481" i="14"/>
  <c r="DQ481" i="14"/>
  <c r="DV481" i="14"/>
  <c r="H481" i="14"/>
  <c r="EH481" i="14"/>
  <c r="EL481" i="14"/>
  <c r="EN481" i="14"/>
  <c r="GE481" i="14"/>
  <c r="FD481" i="14"/>
  <c r="IO481" i="14"/>
  <c r="IP481" i="14"/>
  <c r="IQ481" i="14"/>
  <c r="IR481" i="14"/>
  <c r="IS481" i="14"/>
  <c r="IT481" i="14"/>
  <c r="DS481" i="14"/>
  <c r="BD481" i="14"/>
  <c r="GJ481" i="14"/>
  <c r="DR481" i="14"/>
  <c r="DT481" i="14"/>
  <c r="DU481" i="14"/>
  <c r="GQ481" i="14"/>
  <c r="AN481" i="14"/>
  <c r="I481" i="14"/>
  <c r="J481" i="14"/>
  <c r="K481" i="14"/>
  <c r="L481" i="14"/>
  <c r="M481" i="14"/>
  <c r="N481" i="14"/>
  <c r="G481" i="14"/>
  <c r="FT481" i="14"/>
  <c r="BE481" i="14"/>
  <c r="BF481" i="14"/>
  <c r="BG481" i="14"/>
  <c r="BH481" i="14"/>
  <c r="BI481" i="14"/>
  <c r="BJ481" i="14"/>
  <c r="BS481" i="14"/>
  <c r="BC481" i="14"/>
  <c r="DO481" i="14"/>
  <c r="GA481" i="14"/>
  <c r="IM481" i="14"/>
  <c r="IF481" i="14"/>
  <c r="IV481" i="14"/>
  <c r="GZ481" i="14"/>
  <c r="HP481" i="14"/>
  <c r="BM481" i="14"/>
  <c r="DY481" i="14"/>
  <c r="GK481" i="14"/>
  <c r="IW481" i="14"/>
  <c r="BN481" i="14"/>
  <c r="DZ481" i="14"/>
  <c r="GL481" i="14"/>
  <c r="IX481" i="14"/>
  <c r="BO481" i="14"/>
  <c r="EA481" i="14"/>
  <c r="GM481" i="14"/>
  <c r="IY481" i="14"/>
  <c r="BP481" i="14"/>
  <c r="EB481" i="14"/>
  <c r="GN481" i="14"/>
  <c r="IZ481" i="14"/>
  <c r="BQ481" i="14"/>
  <c r="EC481" i="14"/>
  <c r="GO481" i="14"/>
  <c r="JA481" i="14"/>
  <c r="BR481" i="14"/>
  <c r="ED481" i="14"/>
  <c r="GP481" i="14"/>
  <c r="JB481" i="14"/>
  <c r="BK481" i="14"/>
  <c r="DW481" i="14"/>
  <c r="GI481" i="14"/>
  <c r="IU481" i="14"/>
  <c r="CZ481" i="14"/>
  <c r="CJ481" i="14"/>
  <c r="EO481" i="14"/>
  <c r="CD481" i="14"/>
  <c r="S481" i="14"/>
  <c r="HC481" i="14"/>
  <c r="ER481" i="14"/>
  <c r="CG481" i="14"/>
  <c r="HE481" i="14"/>
  <c r="ET481" i="14"/>
  <c r="CA481" i="14"/>
  <c r="FL481" i="14"/>
  <c r="EV481" i="14"/>
  <c r="EW481" i="14"/>
  <c r="CL481" i="14"/>
  <c r="AA481" i="14"/>
  <c r="HK481" i="14"/>
  <c r="CN481" i="14"/>
  <c r="AC481" i="14"/>
  <c r="HM481" i="14"/>
  <c r="FB481" i="14"/>
  <c r="CI481" i="14"/>
  <c r="IN481" i="14"/>
  <c r="AG481" i="14"/>
  <c r="CS481" i="14"/>
  <c r="FE481" i="14"/>
  <c r="HQ481" i="14"/>
  <c r="AH481" i="14"/>
  <c r="CT481" i="14"/>
  <c r="FF481" i="14"/>
  <c r="HR481" i="14"/>
  <c r="AI481" i="14"/>
  <c r="CU481" i="14"/>
  <c r="FG481" i="14"/>
  <c r="HS481" i="14"/>
  <c r="AJ481" i="14"/>
  <c r="CV481" i="14"/>
  <c r="FH481" i="14"/>
  <c r="HT481" i="14"/>
  <c r="AK481" i="14"/>
  <c r="CW481" i="14"/>
  <c r="FI481" i="14"/>
  <c r="HU481" i="14"/>
  <c r="AL481" i="14"/>
  <c r="CX481" i="14"/>
  <c r="FJ481" i="14"/>
  <c r="HV481" i="14"/>
  <c r="AE481" i="14"/>
  <c r="CQ481" i="14"/>
  <c r="FC481" i="14"/>
  <c r="HO481" i="14"/>
  <c r="BT481" i="14"/>
  <c r="CC481" i="14"/>
  <c r="R481" i="14"/>
  <c r="HB481" i="14"/>
  <c r="EQ481" i="14"/>
  <c r="CF481" i="14"/>
  <c r="U481" i="14"/>
  <c r="V481" i="14"/>
  <c r="HF481" i="14"/>
  <c r="EM481" i="14"/>
  <c r="EF481" i="14"/>
  <c r="CK481" i="14"/>
  <c r="Z481" i="14"/>
  <c r="HJ481" i="14"/>
  <c r="EY481" i="14"/>
  <c r="EZ481" i="14"/>
  <c r="CO481" i="14"/>
  <c r="AD481" i="14"/>
  <c r="W481" i="14"/>
  <c r="HG481" i="14"/>
  <c r="GR481" i="14"/>
  <c r="AV481" i="14"/>
  <c r="BL481" i="14"/>
  <c r="P481" i="14"/>
  <c r="AF481" i="14"/>
  <c r="AO481" i="14"/>
  <c r="DA481" i="14"/>
  <c r="FM481" i="14"/>
  <c r="HY481" i="14"/>
  <c r="AP481" i="14"/>
  <c r="DB481" i="14"/>
  <c r="FN481" i="14"/>
  <c r="HZ481" i="14"/>
  <c r="AQ481" i="14"/>
  <c r="DC481" i="14"/>
  <c r="FO481" i="14"/>
  <c r="IA481" i="14"/>
  <c r="AR481" i="14"/>
  <c r="DD481" i="14"/>
  <c r="FP481" i="14"/>
  <c r="IB481" i="14"/>
  <c r="AS481" i="14"/>
  <c r="DE481" i="14"/>
  <c r="FQ481" i="14"/>
  <c r="IC481" i="14"/>
  <c r="AT481" i="14"/>
  <c r="DF481" i="14"/>
  <c r="FR481" i="14"/>
  <c r="ID481" i="14"/>
  <c r="AM481" i="14"/>
  <c r="CY481" i="14"/>
  <c r="FK481" i="14"/>
  <c r="HW481" i="14"/>
  <c r="DP481" i="14"/>
  <c r="Q481" i="14"/>
  <c r="HA481" i="14"/>
  <c r="EP481" i="14"/>
  <c r="CE481" i="14"/>
  <c r="T481" i="14"/>
  <c r="HD481" i="14"/>
  <c r="ES481" i="14"/>
  <c r="CH481" i="14"/>
  <c r="O481" i="14"/>
  <c r="GY481" i="14"/>
  <c r="GB481" i="14"/>
  <c r="Y481" i="14"/>
  <c r="HI481" i="14"/>
  <c r="EX481" i="14"/>
  <c r="CM481" i="14"/>
  <c r="AB481" i="14"/>
  <c r="HL481" i="14"/>
  <c r="FA481" i="14"/>
  <c r="CP481" i="14"/>
  <c r="HN481" i="14"/>
  <c r="EU481" i="14"/>
  <c r="HX481" i="14"/>
  <c r="HH481" i="14"/>
  <c r="DH481" i="14"/>
  <c r="DX481" i="14"/>
  <c r="CB481" i="14"/>
  <c r="CR481" i="14"/>
  <c r="AW481" i="14"/>
  <c r="DI481" i="14"/>
  <c r="FU481" i="14"/>
  <c r="IG481" i="14"/>
  <c r="AX481" i="14"/>
  <c r="DJ481" i="14"/>
  <c r="FV481" i="14"/>
  <c r="IH481" i="14"/>
  <c r="AY481" i="14"/>
  <c r="DK481" i="14"/>
  <c r="FW481" i="14"/>
  <c r="II481" i="14"/>
  <c r="AZ481" i="14"/>
  <c r="DL481" i="14"/>
  <c r="FX481" i="14"/>
  <c r="IJ481" i="14"/>
  <c r="BA481" i="14"/>
  <c r="DM481" i="14"/>
  <c r="FY481" i="14"/>
  <c r="IK481" i="14"/>
  <c r="BB481" i="14"/>
  <c r="DN481" i="14"/>
  <c r="FZ481" i="14"/>
  <c r="IL481" i="14"/>
  <c r="AU481" i="14"/>
  <c r="DG481" i="14"/>
  <c r="FS481" i="14"/>
  <c r="E222" i="14"/>
  <c r="H222" i="14" s="1"/>
  <c r="D223" i="14"/>
  <c r="C224" i="14"/>
  <c r="C8" i="4"/>
  <c r="C19" i="11"/>
  <c r="G15" i="11" s="1"/>
  <c r="C14" i="4"/>
  <c r="B287" i="2" s="1"/>
  <c r="C92" i="1"/>
  <c r="K182" i="2"/>
  <c r="M183" i="2" s="1"/>
  <c r="AH137" i="2"/>
  <c r="AI137" i="2" s="1"/>
  <c r="AK137" i="2" s="1"/>
  <c r="AO137" i="2" s="1"/>
  <c r="M91" i="11" s="1"/>
  <c r="K138" i="2"/>
  <c r="M138" i="2" s="1"/>
  <c r="O138" i="2" s="1"/>
  <c r="S138" i="2" s="1"/>
  <c r="L92" i="11" s="1"/>
  <c r="F139" i="2"/>
  <c r="D139" i="2"/>
  <c r="E139" i="2" s="1"/>
  <c r="C140" i="2"/>
  <c r="H139" i="2"/>
  <c r="I139" i="2" s="1"/>
  <c r="AC138" i="2"/>
  <c r="AA138" i="2"/>
  <c r="AB138" i="2" s="1"/>
  <c r="Z139" i="2"/>
  <c r="AE138" i="2"/>
  <c r="AF138" i="2" s="1"/>
  <c r="U85" i="2"/>
  <c r="U116" i="2"/>
  <c r="U94" i="2"/>
  <c r="U126" i="2"/>
  <c r="U121" i="2"/>
  <c r="U101" i="2"/>
  <c r="U71" i="2"/>
  <c r="U107" i="2"/>
  <c r="U139" i="2"/>
  <c r="U117" i="2"/>
  <c r="U70" i="2"/>
  <c r="U96" i="2"/>
  <c r="U72" i="2"/>
  <c r="U100" i="2"/>
  <c r="U74" i="2"/>
  <c r="U69" i="2"/>
  <c r="U91" i="2"/>
  <c r="U112" i="2"/>
  <c r="U78" i="2"/>
  <c r="U68" i="2"/>
  <c r="U104" i="2"/>
  <c r="U95" i="2"/>
  <c r="U127" i="2"/>
  <c r="U128" i="2"/>
  <c r="U103" i="2"/>
  <c r="U97" i="2"/>
  <c r="U132" i="2"/>
  <c r="U98" i="2"/>
  <c r="U130" i="2"/>
  <c r="U137" i="2"/>
  <c r="U113" i="2"/>
  <c r="U77" i="2"/>
  <c r="U111" i="2"/>
  <c r="U129" i="2"/>
  <c r="U138" i="2"/>
  <c r="U119" i="2"/>
  <c r="U110" i="2"/>
  <c r="U88" i="2"/>
  <c r="U123" i="2"/>
  <c r="U82" i="2"/>
  <c r="U114" i="2"/>
  <c r="U81" i="2"/>
  <c r="U105" i="2"/>
  <c r="U67" i="2"/>
  <c r="U102" i="2"/>
  <c r="U134" i="2"/>
  <c r="U84" i="2"/>
  <c r="U133" i="2"/>
  <c r="U83" i="2"/>
  <c r="U115" i="2"/>
  <c r="U141" i="2"/>
  <c r="U106" i="2"/>
  <c r="U87" i="2"/>
  <c r="U125" i="2"/>
  <c r="U120" i="2"/>
  <c r="U92" i="2"/>
  <c r="U86" i="2"/>
  <c r="U118" i="2"/>
  <c r="U93" i="2"/>
  <c r="U73" i="2"/>
  <c r="U124" i="2"/>
  <c r="U99" i="2"/>
  <c r="U131" i="2"/>
  <c r="U140" i="2"/>
  <c r="U108" i="2"/>
  <c r="U90" i="2"/>
  <c r="U122" i="2"/>
  <c r="U109" i="2"/>
  <c r="U89" i="2"/>
  <c r="U136" i="2"/>
  <c r="U135" i="2"/>
  <c r="C113" i="1"/>
  <c r="IX482" i="14" l="1"/>
  <c r="BQ482" i="14"/>
  <c r="FQ482" i="14"/>
  <c r="CX482" i="14"/>
  <c r="FK482" i="14"/>
  <c r="EC482" i="14"/>
  <c r="BY482" i="14"/>
  <c r="IJ482" i="14"/>
  <c r="DN482" i="14"/>
  <c r="DP482" i="14"/>
  <c r="GA482" i="14"/>
  <c r="AF482" i="14"/>
  <c r="AK482" i="14"/>
  <c r="EK482" i="14"/>
  <c r="IW482" i="14"/>
  <c r="ED482" i="14"/>
  <c r="HC482" i="14"/>
  <c r="AS482" i="14"/>
  <c r="U482" i="14"/>
  <c r="V482" i="14"/>
  <c r="HL482" i="14"/>
  <c r="BE482" i="14"/>
  <c r="DE482" i="14"/>
  <c r="AL482" i="14"/>
  <c r="AX482" i="14"/>
  <c r="AC482" i="14"/>
  <c r="IK482" i="14"/>
  <c r="BA482" i="14"/>
  <c r="CO482" i="14"/>
  <c r="AT482" i="14"/>
  <c r="AU482" i="14"/>
  <c r="AA482" i="14"/>
  <c r="DU482" i="14"/>
  <c r="FA482" i="14"/>
  <c r="BJ482" i="14"/>
  <c r="DG482" i="14"/>
  <c r="CF482" i="14"/>
  <c r="DF482" i="14"/>
  <c r="IY482" i="14"/>
  <c r="BD482" i="14"/>
  <c r="EX482" i="14"/>
  <c r="AE482" i="14"/>
  <c r="CZ482" i="14"/>
  <c r="FF482" i="14"/>
  <c r="EL482" i="14"/>
  <c r="EU482" i="14"/>
  <c r="Y482" i="14"/>
  <c r="FT482" i="14"/>
  <c r="ET482" i="14"/>
  <c r="FC482" i="14"/>
  <c r="AG482" i="14"/>
  <c r="IV482" i="14"/>
  <c r="GW482" i="14"/>
  <c r="BR482" i="14"/>
  <c r="GM482" i="14"/>
  <c r="BK482" i="14"/>
  <c r="IZ482" i="14"/>
  <c r="FL482" i="14"/>
  <c r="EW482" i="14"/>
  <c r="EY482" i="14"/>
  <c r="HW482" i="14"/>
  <c r="BZ482" i="14"/>
  <c r="GY482" i="14"/>
  <c r="CQ482" i="14"/>
  <c r="H482" i="14"/>
  <c r="GE482" i="14"/>
  <c r="GF482" i="14"/>
  <c r="IS482" i="14"/>
  <c r="DO482" i="14"/>
  <c r="AN482" i="14"/>
  <c r="IO482" i="14"/>
  <c r="CT482" i="14"/>
  <c r="GK482" i="14"/>
  <c r="BC482" i="14"/>
  <c r="HA482" i="14"/>
  <c r="DX482" i="14"/>
  <c r="DY482" i="14"/>
  <c r="EQ482" i="14"/>
  <c r="CC482" i="14"/>
  <c r="BF482" i="14"/>
  <c r="AI482" i="14"/>
  <c r="EB482" i="14"/>
  <c r="DI482" i="14"/>
  <c r="BN482" i="14"/>
  <c r="DS482" i="14"/>
  <c r="ER482" i="14"/>
  <c r="DM482" i="14"/>
  <c r="ES482" i="14"/>
  <c r="HK482" i="14"/>
  <c r="BB482" i="14"/>
  <c r="DV482" i="14"/>
  <c r="HY482" i="14"/>
  <c r="CI482" i="14"/>
  <c r="FS482" i="14"/>
  <c r="CR482" i="14"/>
  <c r="IB482" i="14"/>
  <c r="DQ482" i="14"/>
  <c r="CD482" i="14"/>
  <c r="EA482" i="14"/>
  <c r="FY482" i="14"/>
  <c r="CW482" i="14"/>
  <c r="M482" i="14"/>
  <c r="FI482" i="14"/>
  <c r="N482" i="14"/>
  <c r="CH482" i="14"/>
  <c r="FJ482" i="14"/>
  <c r="AM482" i="14"/>
  <c r="DW482" i="14"/>
  <c r="X482" i="14"/>
  <c r="EF482" i="14"/>
  <c r="AW482" i="14"/>
  <c r="GQ482" i="14"/>
  <c r="S482" i="14"/>
  <c r="BH482" i="14"/>
  <c r="IH482" i="14"/>
  <c r="GJ482" i="14"/>
  <c r="BI482" i="14"/>
  <c r="CG482" i="14"/>
  <c r="GL482" i="14"/>
  <c r="AD482" i="14"/>
  <c r="CP482" i="14"/>
  <c r="FB482" i="14"/>
  <c r="W482" i="14"/>
  <c r="CY482" i="14"/>
  <c r="GN482" i="14"/>
  <c r="CJ482" i="14"/>
  <c r="GO482" i="14"/>
  <c r="BM482" i="14"/>
  <c r="R482" i="14"/>
  <c r="GG482" i="14"/>
  <c r="GU482" i="14"/>
  <c r="JB482" i="14"/>
  <c r="FR482" i="14"/>
  <c r="G482" i="14"/>
  <c r="BS482" i="14"/>
  <c r="EE482" i="14"/>
  <c r="HM482" i="14"/>
  <c r="BL482" i="14"/>
  <c r="EV482" i="14"/>
  <c r="JA482" i="14"/>
  <c r="CK482" i="14"/>
  <c r="HQ482" i="14"/>
  <c r="DZ482" i="14"/>
  <c r="AY482" i="14"/>
  <c r="T482" i="14"/>
  <c r="HU482" i="14"/>
  <c r="GC482" i="14"/>
  <c r="O482" i="14"/>
  <c r="CA482" i="14"/>
  <c r="EM482" i="14"/>
  <c r="IM482" i="14"/>
  <c r="BT482" i="14"/>
  <c r="FD482" i="14"/>
  <c r="Q482" i="14"/>
  <c r="CS482" i="14"/>
  <c r="IC482" i="14"/>
  <c r="EP482" i="14"/>
  <c r="BO482" i="14"/>
  <c r="AZ482" i="14"/>
  <c r="IT482" i="14"/>
  <c r="EO482" i="14"/>
  <c r="IQ482" i="14"/>
  <c r="CL482" i="14"/>
  <c r="FW482" i="14"/>
  <c r="BG482" i="14"/>
  <c r="GI482" i="14"/>
  <c r="BP482" i="14"/>
  <c r="GV482" i="14"/>
  <c r="IF482" i="14"/>
  <c r="FE482" i="14"/>
  <c r="Z482" i="14"/>
  <c r="DJ482" i="14"/>
  <c r="GS482" i="14"/>
  <c r="CU482" i="14"/>
  <c r="HT482" i="14"/>
  <c r="CN482" i="14"/>
  <c r="GX482" i="14"/>
  <c r="HR482" i="14"/>
  <c r="FV482" i="14"/>
  <c r="AH482" i="14"/>
  <c r="DR482" i="14"/>
  <c r="HS482" i="14"/>
  <c r="DK482" i="14"/>
  <c r="IG482" i="14"/>
  <c r="CV482" i="14"/>
  <c r="HN482" i="14"/>
  <c r="HZ482" i="14"/>
  <c r="IE482" i="14"/>
  <c r="CE482" i="14"/>
  <c r="FG482" i="14"/>
  <c r="AB482" i="14"/>
  <c r="DL482" i="14"/>
  <c r="GH482" i="14"/>
  <c r="HP482" i="14"/>
  <c r="IR482" i="14"/>
  <c r="CM482" i="14"/>
  <c r="FX482" i="14"/>
  <c r="AJ482" i="14"/>
  <c r="DT482" i="14"/>
  <c r="GP482" i="14"/>
  <c r="HX482" i="14"/>
  <c r="EZ482" i="14"/>
  <c r="II482" i="14"/>
  <c r="HV482" i="14"/>
  <c r="GR482" i="14"/>
  <c r="GT482" i="14"/>
  <c r="FH482" i="14"/>
  <c r="IU482" i="14"/>
  <c r="ID482" i="14"/>
  <c r="GZ482" i="14"/>
  <c r="HB482" i="14"/>
  <c r="IA482" i="14"/>
  <c r="AV482" i="14"/>
  <c r="DH482" i="14"/>
  <c r="FU482" i="14"/>
  <c r="I482" i="14"/>
  <c r="BU482" i="14"/>
  <c r="EG482" i="14"/>
  <c r="HD482" i="14"/>
  <c r="AP482" i="14"/>
  <c r="DB482" i="14"/>
  <c r="FN482" i="14"/>
  <c r="K482" i="14"/>
  <c r="BW482" i="14"/>
  <c r="EI482" i="14"/>
  <c r="HG482" i="14"/>
  <c r="AR482" i="14"/>
  <c r="DD482" i="14"/>
  <c r="FP482" i="14"/>
  <c r="FZ482" i="14"/>
  <c r="IL482" i="14"/>
  <c r="HH482" i="14"/>
  <c r="HJ482" i="14"/>
  <c r="GD482" i="14"/>
  <c r="P482" i="14"/>
  <c r="CB482" i="14"/>
  <c r="EN482" i="14"/>
  <c r="HO482" i="14"/>
  <c r="AO482" i="14"/>
  <c r="DA482" i="14"/>
  <c r="FM482" i="14"/>
  <c r="J482" i="14"/>
  <c r="BV482" i="14"/>
  <c r="EH482" i="14"/>
  <c r="HE482" i="14"/>
  <c r="AQ482" i="14"/>
  <c r="DC482" i="14"/>
  <c r="FO482" i="14"/>
  <c r="L482" i="14"/>
  <c r="BX482" i="14"/>
  <c r="EJ482" i="14"/>
  <c r="HI482" i="14"/>
  <c r="HF482" i="14"/>
  <c r="GB482" i="14"/>
  <c r="IN482" i="14"/>
  <c r="G222" i="14"/>
  <c r="F222" i="14"/>
  <c r="C225" i="14"/>
  <c r="D224" i="14"/>
  <c r="E223" i="14"/>
  <c r="G223" i="14" s="1"/>
  <c r="G17" i="11"/>
  <c r="B252" i="2"/>
  <c r="B254" i="2" s="1"/>
  <c r="B290" i="2"/>
  <c r="B289" i="2"/>
  <c r="C102" i="1"/>
  <c r="AH138" i="2"/>
  <c r="AI138" i="2" s="1"/>
  <c r="AK138" i="2" s="1"/>
  <c r="AO138" i="2" s="1"/>
  <c r="M92" i="11" s="1"/>
  <c r="K203" i="2"/>
  <c r="M204" i="2" s="1"/>
  <c r="K189" i="2"/>
  <c r="M190" i="2" s="1"/>
  <c r="K139" i="2"/>
  <c r="M139" i="2" s="1"/>
  <c r="O139" i="2" s="1"/>
  <c r="S139" i="2" s="1"/>
  <c r="L93" i="11" s="1"/>
  <c r="C134" i="1"/>
  <c r="D140" i="2"/>
  <c r="E140" i="2" s="1"/>
  <c r="F140" i="2"/>
  <c r="H140" i="2"/>
  <c r="I140" i="2" s="1"/>
  <c r="C141" i="2"/>
  <c r="AC139" i="2"/>
  <c r="AA139" i="2"/>
  <c r="AB139" i="2" s="1"/>
  <c r="AE139" i="2"/>
  <c r="AF139" i="2" s="1"/>
  <c r="Z140" i="2"/>
  <c r="K196" i="2"/>
  <c r="K198" i="2" s="1"/>
  <c r="K185" i="2"/>
  <c r="C135" i="1"/>
  <c r="C130" i="1"/>
  <c r="K184" i="2"/>
  <c r="I222" i="14" l="1"/>
  <c r="K222" i="14" s="1"/>
  <c r="HW483" i="14" s="1"/>
  <c r="F223" i="14"/>
  <c r="H223" i="14"/>
  <c r="G224" i="14"/>
  <c r="E224" i="14"/>
  <c r="F224" i="14" s="1"/>
  <c r="H224" i="14"/>
  <c r="D225" i="14"/>
  <c r="C226" i="14"/>
  <c r="B253" i="2"/>
  <c r="B255" i="2" s="1"/>
  <c r="B256" i="2" s="1"/>
  <c r="B291" i="2"/>
  <c r="B292" i="2" s="1"/>
  <c r="B295" i="2" s="1"/>
  <c r="K206" i="2"/>
  <c r="K204" i="2" s="1"/>
  <c r="K205" i="2"/>
  <c r="K140" i="2"/>
  <c r="M140" i="2" s="1"/>
  <c r="O140" i="2" s="1"/>
  <c r="S140" i="2" s="1"/>
  <c r="L94" i="11" s="1"/>
  <c r="AH139" i="2"/>
  <c r="AI139" i="2" s="1"/>
  <c r="AK139" i="2" s="1"/>
  <c r="AO139" i="2" s="1"/>
  <c r="M93" i="11" s="1"/>
  <c r="F141" i="2"/>
  <c r="D141" i="2"/>
  <c r="E141" i="2" s="1"/>
  <c r="H141" i="2"/>
  <c r="I141" i="2" s="1"/>
  <c r="AC140" i="2"/>
  <c r="Z141" i="2"/>
  <c r="AA140" i="2"/>
  <c r="AB140" i="2" s="1"/>
  <c r="AE140" i="2"/>
  <c r="AF140" i="2" s="1"/>
  <c r="K183" i="2"/>
  <c r="V71" i="2"/>
  <c r="V77" i="2"/>
  <c r="V83" i="2"/>
  <c r="V87" i="2"/>
  <c r="V91" i="2"/>
  <c r="V95" i="2"/>
  <c r="V99" i="2"/>
  <c r="V103" i="2"/>
  <c r="V107" i="2"/>
  <c r="V111" i="2"/>
  <c r="V115" i="2"/>
  <c r="V119" i="2"/>
  <c r="V123" i="2"/>
  <c r="V127" i="2"/>
  <c r="V131" i="2"/>
  <c r="V135" i="2"/>
  <c r="V139" i="2"/>
  <c r="V68" i="2"/>
  <c r="V85" i="2"/>
  <c r="V93" i="2"/>
  <c r="V105" i="2"/>
  <c r="V117" i="2"/>
  <c r="V125" i="2"/>
  <c r="V81" i="2"/>
  <c r="V101" i="2"/>
  <c r="V113" i="2"/>
  <c r="V129" i="2"/>
  <c r="V67" i="2"/>
  <c r="V70" i="2"/>
  <c r="V74" i="2"/>
  <c r="V82" i="2"/>
  <c r="V86" i="2"/>
  <c r="V90" i="2"/>
  <c r="V94" i="2"/>
  <c r="V98" i="2"/>
  <c r="V102" i="2"/>
  <c r="V106" i="2"/>
  <c r="V110" i="2"/>
  <c r="V114" i="2"/>
  <c r="V118" i="2"/>
  <c r="V122" i="2"/>
  <c r="V126" i="2"/>
  <c r="V130" i="2"/>
  <c r="V134" i="2"/>
  <c r="V138" i="2"/>
  <c r="V69" i="2"/>
  <c r="V89" i="2"/>
  <c r="V109" i="2"/>
  <c r="V133" i="2"/>
  <c r="V141" i="2"/>
  <c r="V72" i="2"/>
  <c r="V78" i="2"/>
  <c r="V84" i="2"/>
  <c r="V88" i="2"/>
  <c r="V92" i="2"/>
  <c r="V96" i="2"/>
  <c r="V100" i="2"/>
  <c r="V104" i="2"/>
  <c r="V108" i="2"/>
  <c r="V112" i="2"/>
  <c r="V116" i="2"/>
  <c r="V120" i="2"/>
  <c r="V124" i="2"/>
  <c r="V128" i="2"/>
  <c r="V132" i="2"/>
  <c r="V136" i="2"/>
  <c r="V140" i="2"/>
  <c r="V73" i="2"/>
  <c r="V97" i="2"/>
  <c r="V121" i="2"/>
  <c r="V137" i="2"/>
  <c r="K199" i="2"/>
  <c r="K197" i="2" s="1"/>
  <c r="M197" i="2"/>
  <c r="D127" i="1"/>
  <c r="C105" i="1"/>
  <c r="C106" i="1"/>
  <c r="C109" i="1" s="1"/>
  <c r="C110" i="1" s="1"/>
  <c r="V66" i="2"/>
  <c r="U66" i="2"/>
  <c r="AC483" i="14" l="1"/>
  <c r="HM483" i="14"/>
  <c r="JA483" i="14"/>
  <c r="AW483" i="14"/>
  <c r="BA483" i="14"/>
  <c r="J483" i="14"/>
  <c r="IK483" i="14"/>
  <c r="M483" i="14"/>
  <c r="CP483" i="14"/>
  <c r="GW483" i="14"/>
  <c r="AK483" i="14"/>
  <c r="GX483" i="14"/>
  <c r="BI483" i="14"/>
  <c r="X483" i="14"/>
  <c r="HU483" i="14"/>
  <c r="IS483" i="14"/>
  <c r="U483" i="14"/>
  <c r="BJ483" i="14"/>
  <c r="DF483" i="14"/>
  <c r="HE483" i="14"/>
  <c r="AS483" i="14"/>
  <c r="BZ483" i="14"/>
  <c r="BQ483" i="14"/>
  <c r="AJ483" i="14"/>
  <c r="IC483" i="14"/>
  <c r="GJ483" i="14"/>
  <c r="GZ483" i="14"/>
  <c r="HP483" i="14"/>
  <c r="DH483" i="14"/>
  <c r="DX483" i="14"/>
  <c r="EN483" i="14"/>
  <c r="FD483" i="14"/>
  <c r="FT483" i="14"/>
  <c r="AD483" i="14"/>
  <c r="BD483" i="14"/>
  <c r="IJ483" i="14"/>
  <c r="EF483" i="14"/>
  <c r="EV483" i="14"/>
  <c r="FL483" i="14"/>
  <c r="BE483" i="14"/>
  <c r="BT483" i="14"/>
  <c r="CJ483" i="14"/>
  <c r="CZ483" i="14"/>
  <c r="DP483" i="14"/>
  <c r="AP483" i="14"/>
  <c r="HD483" i="14"/>
  <c r="HT483" i="14"/>
  <c r="IZ483" i="14"/>
  <c r="Q483" i="14"/>
  <c r="IB483" i="14"/>
  <c r="IR483" i="14"/>
  <c r="BN483" i="14"/>
  <c r="EZ483" i="14"/>
  <c r="FP483" i="14"/>
  <c r="GF483" i="14"/>
  <c r="GV483" i="14"/>
  <c r="HL483" i="14"/>
  <c r="IH483" i="14"/>
  <c r="IP483" i="14"/>
  <c r="IX483" i="14"/>
  <c r="GT483" i="14"/>
  <c r="HB483" i="14"/>
  <c r="HJ483" i="14"/>
  <c r="HR483" i="14"/>
  <c r="HZ483" i="14"/>
  <c r="DJ483" i="14"/>
  <c r="HN483" i="14"/>
  <c r="DR483" i="14"/>
  <c r="DU483" i="14"/>
  <c r="ID483" i="14"/>
  <c r="DZ483" i="14"/>
  <c r="EC483" i="14"/>
  <c r="DV483" i="14"/>
  <c r="BR483" i="14"/>
  <c r="BV483" i="14"/>
  <c r="BY483" i="14"/>
  <c r="EL483" i="14"/>
  <c r="CH483" i="14"/>
  <c r="CD483" i="14"/>
  <c r="CG483" i="14"/>
  <c r="FB483" i="14"/>
  <c r="CX483" i="14"/>
  <c r="CL483" i="14"/>
  <c r="CO483" i="14"/>
  <c r="FR483" i="14"/>
  <c r="DN483" i="14"/>
  <c r="CT483" i="14"/>
  <c r="CW483" i="14"/>
  <c r="GH483" i="14"/>
  <c r="ED483" i="14"/>
  <c r="DB483" i="14"/>
  <c r="DE483" i="14"/>
  <c r="ET483" i="14"/>
  <c r="DM483" i="14"/>
  <c r="FJ483" i="14"/>
  <c r="FZ483" i="14"/>
  <c r="BL483" i="14"/>
  <c r="R483" i="14"/>
  <c r="FV483" i="14"/>
  <c r="FY483" i="14"/>
  <c r="CB483" i="14"/>
  <c r="AF483" i="14"/>
  <c r="GD483" i="14"/>
  <c r="GG483" i="14"/>
  <c r="CR483" i="14"/>
  <c r="AR483" i="14"/>
  <c r="GL483" i="14"/>
  <c r="GO483" i="14"/>
  <c r="IT483" i="14"/>
  <c r="GP483" i="14"/>
  <c r="EH483" i="14"/>
  <c r="EK483" i="14"/>
  <c r="L483" i="14"/>
  <c r="HF483" i="14"/>
  <c r="EP483" i="14"/>
  <c r="ES483" i="14"/>
  <c r="Y483" i="14"/>
  <c r="HV483" i="14"/>
  <c r="EX483" i="14"/>
  <c r="FA483" i="14"/>
  <c r="AL483" i="14"/>
  <c r="IL483" i="14"/>
  <c r="FF483" i="14"/>
  <c r="FI483" i="14"/>
  <c r="AX483" i="14"/>
  <c r="JB483" i="14"/>
  <c r="FN483" i="14"/>
  <c r="FQ483" i="14"/>
  <c r="AZ483" i="14"/>
  <c r="H483" i="14"/>
  <c r="AY483" i="14"/>
  <c r="AU483" i="14"/>
  <c r="BM483" i="14"/>
  <c r="T483" i="14"/>
  <c r="BG483" i="14"/>
  <c r="BC483" i="14"/>
  <c r="CC483" i="14"/>
  <c r="AG483" i="14"/>
  <c r="BO483" i="14"/>
  <c r="BK483" i="14"/>
  <c r="IF483" i="14"/>
  <c r="GB483" i="14"/>
  <c r="K483" i="14"/>
  <c r="G483" i="14"/>
  <c r="IV483" i="14"/>
  <c r="GR483" i="14"/>
  <c r="S483" i="14"/>
  <c r="O483" i="14"/>
  <c r="N483" i="14"/>
  <c r="HH483" i="14"/>
  <c r="AA483" i="14"/>
  <c r="W483" i="14"/>
  <c r="Z483" i="14"/>
  <c r="HX483" i="14"/>
  <c r="AI483" i="14"/>
  <c r="AE483" i="14"/>
  <c r="AN483" i="14"/>
  <c r="IN483" i="14"/>
  <c r="AQ483" i="14"/>
  <c r="AM483" i="14"/>
  <c r="FU483" i="14"/>
  <c r="DQ483" i="14"/>
  <c r="DK483" i="14"/>
  <c r="DG483" i="14"/>
  <c r="GK483" i="14"/>
  <c r="EG483" i="14"/>
  <c r="DS483" i="14"/>
  <c r="DO483" i="14"/>
  <c r="HA483" i="14"/>
  <c r="EW483" i="14"/>
  <c r="EA483" i="14"/>
  <c r="DW483" i="14"/>
  <c r="CS483" i="14"/>
  <c r="AT483" i="14"/>
  <c r="BW483" i="14"/>
  <c r="BS483" i="14"/>
  <c r="DI483" i="14"/>
  <c r="BF483" i="14"/>
  <c r="CE483" i="14"/>
  <c r="CA483" i="14"/>
  <c r="DY483" i="14"/>
  <c r="BU483" i="14"/>
  <c r="CM483" i="14"/>
  <c r="CI483" i="14"/>
  <c r="EO483" i="14"/>
  <c r="CK483" i="14"/>
  <c r="CU483" i="14"/>
  <c r="CQ483" i="14"/>
  <c r="FE483" i="14"/>
  <c r="DA483" i="14"/>
  <c r="DC483" i="14"/>
  <c r="CY483" i="14"/>
  <c r="AO483" i="14"/>
  <c r="IO483" i="14"/>
  <c r="FW483" i="14"/>
  <c r="FS483" i="14"/>
  <c r="BB483" i="14"/>
  <c r="I483" i="14"/>
  <c r="GE483" i="14"/>
  <c r="GA483" i="14"/>
  <c r="BP483" i="14"/>
  <c r="V483" i="14"/>
  <c r="GM483" i="14"/>
  <c r="GI483" i="14"/>
  <c r="HQ483" i="14"/>
  <c r="FM483" i="14"/>
  <c r="EI483" i="14"/>
  <c r="EE483" i="14"/>
  <c r="IG483" i="14"/>
  <c r="GC483" i="14"/>
  <c r="EQ483" i="14"/>
  <c r="EM483" i="14"/>
  <c r="IW483" i="14"/>
  <c r="GS483" i="14"/>
  <c r="EY483" i="14"/>
  <c r="EU483" i="14"/>
  <c r="P483" i="14"/>
  <c r="HI483" i="14"/>
  <c r="FG483" i="14"/>
  <c r="FC483" i="14"/>
  <c r="AB483" i="14"/>
  <c r="HY483" i="14"/>
  <c r="FO483" i="14"/>
  <c r="FK483" i="14"/>
  <c r="FH483" i="14"/>
  <c r="DD483" i="14"/>
  <c r="II483" i="14"/>
  <c r="IE483" i="14"/>
  <c r="FX483" i="14"/>
  <c r="DT483" i="14"/>
  <c r="IQ483" i="14"/>
  <c r="IM483" i="14"/>
  <c r="GN483" i="14"/>
  <c r="EJ483" i="14"/>
  <c r="IY483" i="14"/>
  <c r="IU483" i="14"/>
  <c r="CF483" i="14"/>
  <c r="AH483" i="14"/>
  <c r="GU483" i="14"/>
  <c r="GQ483" i="14"/>
  <c r="CV483" i="14"/>
  <c r="AV483" i="14"/>
  <c r="HC483" i="14"/>
  <c r="GY483" i="14"/>
  <c r="DL483" i="14"/>
  <c r="BH483" i="14"/>
  <c r="HK483" i="14"/>
  <c r="HG483" i="14"/>
  <c r="EB483" i="14"/>
  <c r="BX483" i="14"/>
  <c r="HS483" i="14"/>
  <c r="HO483" i="14"/>
  <c r="ER483" i="14"/>
  <c r="CN483" i="14"/>
  <c r="IA483" i="14"/>
  <c r="I224" i="14"/>
  <c r="K224" i="14" s="1"/>
  <c r="IP485" i="14" s="1"/>
  <c r="I223" i="14"/>
  <c r="K223" i="14" s="1"/>
  <c r="IK484" i="14" s="1"/>
  <c r="C227" i="14"/>
  <c r="D226" i="14"/>
  <c r="E225" i="14"/>
  <c r="H225" i="14" s="1"/>
  <c r="G225" i="14"/>
  <c r="B293" i="2"/>
  <c r="G296" i="2" s="1"/>
  <c r="O374" i="2" s="1"/>
  <c r="C169" i="1"/>
  <c r="K141" i="2"/>
  <c r="M141" i="2" s="1"/>
  <c r="O141" i="2" s="1"/>
  <c r="S141" i="2" s="1"/>
  <c r="L95" i="11" s="1"/>
  <c r="AH140" i="2"/>
  <c r="AI140" i="2" s="1"/>
  <c r="AK140" i="2" s="1"/>
  <c r="AO140" i="2" s="1"/>
  <c r="M94" i="11" s="1"/>
  <c r="AC141" i="2"/>
  <c r="AE141" i="2"/>
  <c r="AF141" i="2" s="1"/>
  <c r="AA141" i="2"/>
  <c r="AB141" i="2" s="1"/>
  <c r="K191" i="2"/>
  <c r="K192" i="2"/>
  <c r="K190" i="2" s="1"/>
  <c r="F225" i="14" l="1"/>
  <c r="ES485" i="14"/>
  <c r="IP484" i="14"/>
  <c r="BS485" i="14"/>
  <c r="DX485" i="14"/>
  <c r="K484" i="14"/>
  <c r="IA485" i="14"/>
  <c r="IB485" i="14"/>
  <c r="GC484" i="14"/>
  <c r="GK485" i="14"/>
  <c r="N485" i="14"/>
  <c r="GI484" i="14"/>
  <c r="AC485" i="14"/>
  <c r="GS485" i="14"/>
  <c r="GF484" i="14"/>
  <c r="GP485" i="14"/>
  <c r="I225" i="14"/>
  <c r="K225" i="14" s="1"/>
  <c r="IM486" i="14" s="1"/>
  <c r="AD485" i="14"/>
  <c r="GQ485" i="14"/>
  <c r="ER485" i="14"/>
  <c r="GR485" i="14"/>
  <c r="CG484" i="14"/>
  <c r="CE485" i="14"/>
  <c r="GX485" i="14"/>
  <c r="EH485" i="14"/>
  <c r="BS484" i="14"/>
  <c r="DD485" i="14"/>
  <c r="CI485" i="14"/>
  <c r="CP485" i="14"/>
  <c r="BM485" i="14"/>
  <c r="CP484" i="14"/>
  <c r="HP484" i="14"/>
  <c r="EQ485" i="14"/>
  <c r="FA485" i="14"/>
  <c r="IU485" i="14"/>
  <c r="GL485" i="14"/>
  <c r="GK484" i="14"/>
  <c r="CL484" i="14"/>
  <c r="HK485" i="14"/>
  <c r="IC485" i="14"/>
  <c r="CJ485" i="14"/>
  <c r="CH484" i="14"/>
  <c r="BP484" i="14"/>
  <c r="BY484" i="14"/>
  <c r="CJ484" i="14"/>
  <c r="DS484" i="14"/>
  <c r="BM484" i="14"/>
  <c r="HY484" i="14"/>
  <c r="IT484" i="14"/>
  <c r="X484" i="14"/>
  <c r="AH484" i="14"/>
  <c r="HS484" i="14"/>
  <c r="GW484" i="14"/>
  <c r="EY485" i="14"/>
  <c r="EZ485" i="14"/>
  <c r="HE485" i="14"/>
  <c r="G485" i="14"/>
  <c r="H485" i="14"/>
  <c r="BU485" i="14"/>
  <c r="GT485" i="14"/>
  <c r="M484" i="14"/>
  <c r="DI484" i="14"/>
  <c r="BR484" i="14"/>
  <c r="AE484" i="14"/>
  <c r="AF484" i="14"/>
  <c r="BV484" i="14"/>
  <c r="AB484" i="14"/>
  <c r="HM484" i="14"/>
  <c r="HC485" i="14"/>
  <c r="HL485" i="14"/>
  <c r="HM485" i="14"/>
  <c r="W485" i="14"/>
  <c r="X485" i="14"/>
  <c r="EG485" i="14"/>
  <c r="CO484" i="14"/>
  <c r="BO484" i="14"/>
  <c r="GP484" i="14"/>
  <c r="CI484" i="14"/>
  <c r="DX484" i="14"/>
  <c r="EH484" i="14"/>
  <c r="BX484" i="14"/>
  <c r="HA484" i="14"/>
  <c r="CU484" i="14"/>
  <c r="BE484" i="14"/>
  <c r="EE484" i="14"/>
  <c r="EF484" i="14"/>
  <c r="GD484" i="14"/>
  <c r="EB484" i="14"/>
  <c r="AA485" i="14"/>
  <c r="AR485" i="14"/>
  <c r="AS485" i="14"/>
  <c r="ED485" i="14"/>
  <c r="DW485" i="14"/>
  <c r="EV485" i="14"/>
  <c r="BN485" i="14"/>
  <c r="BZ484" i="14"/>
  <c r="GM484" i="14"/>
  <c r="BU484" i="14"/>
  <c r="GA484" i="14"/>
  <c r="GJ484" i="14"/>
  <c r="GL484" i="14"/>
  <c r="FH484" i="14"/>
  <c r="AQ485" i="14"/>
  <c r="CF485" i="14"/>
  <c r="CG485" i="14"/>
  <c r="FB485" i="14"/>
  <c r="GI485" i="14"/>
  <c r="GJ485" i="14"/>
  <c r="BV485" i="14"/>
  <c r="DC484" i="14"/>
  <c r="HF484" i="14"/>
  <c r="CW484" i="14"/>
  <c r="HV484" i="14"/>
  <c r="IM484" i="14"/>
  <c r="IN484" i="14"/>
  <c r="HK484" i="14"/>
  <c r="HT484" i="14"/>
  <c r="FO484" i="14"/>
  <c r="FA484" i="14"/>
  <c r="EL484" i="14"/>
  <c r="EO484" i="14"/>
  <c r="FG484" i="14"/>
  <c r="ES484" i="14"/>
  <c r="ET484" i="14"/>
  <c r="DQ484" i="14"/>
  <c r="G484" i="14"/>
  <c r="DO484" i="14"/>
  <c r="HG484" i="14"/>
  <c r="BL484" i="14"/>
  <c r="FD484" i="14"/>
  <c r="J484" i="14"/>
  <c r="DR484" i="14"/>
  <c r="HJ484" i="14"/>
  <c r="IY484" i="14"/>
  <c r="CV484" i="14"/>
  <c r="GV484" i="14"/>
  <c r="IS484" i="14"/>
  <c r="CM485" i="14"/>
  <c r="T485" i="14"/>
  <c r="FP485" i="14"/>
  <c r="CO485" i="14"/>
  <c r="BR485" i="14"/>
  <c r="HN485" i="14"/>
  <c r="EE485" i="14"/>
  <c r="BL485" i="14"/>
  <c r="IV485" i="14"/>
  <c r="IW485" i="14"/>
  <c r="IX485" i="14"/>
  <c r="GE484" i="14"/>
  <c r="FQ484" i="14"/>
  <c r="GH484" i="14"/>
  <c r="FU484" i="14"/>
  <c r="FW484" i="14"/>
  <c r="FI484" i="14"/>
  <c r="FJ484" i="14"/>
  <c r="FM484" i="14"/>
  <c r="W484" i="14"/>
  <c r="DW484" i="14"/>
  <c r="HO484" i="14"/>
  <c r="BT484" i="14"/>
  <c r="GB484" i="14"/>
  <c r="Z484" i="14"/>
  <c r="DZ484" i="14"/>
  <c r="HR484" i="14"/>
  <c r="L484" i="14"/>
  <c r="DT484" i="14"/>
  <c r="HL484" i="14"/>
  <c r="JA484" i="14"/>
  <c r="DC485" i="14"/>
  <c r="AB485" i="14"/>
  <c r="HD485" i="14"/>
  <c r="DE485" i="14"/>
  <c r="BZ485" i="14"/>
  <c r="JB485" i="14"/>
  <c r="EU485" i="14"/>
  <c r="BT485" i="14"/>
  <c r="I485" i="14"/>
  <c r="J485" i="14"/>
  <c r="AQ484" i="14"/>
  <c r="AC484" i="14"/>
  <c r="N484" i="14"/>
  <c r="Q484" i="14"/>
  <c r="AI484" i="14"/>
  <c r="U484" i="14"/>
  <c r="V484" i="14"/>
  <c r="IG484" i="14"/>
  <c r="GS484" i="14"/>
  <c r="BC484" i="14"/>
  <c r="EU484" i="14"/>
  <c r="IU484" i="14"/>
  <c r="CR484" i="14"/>
  <c r="GR484" i="14"/>
  <c r="BF484" i="14"/>
  <c r="EX484" i="14"/>
  <c r="IX484" i="14"/>
  <c r="AJ484" i="14"/>
  <c r="EJ484" i="14"/>
  <c r="IR484" i="14"/>
  <c r="BG484" i="14"/>
  <c r="AS484" i="14"/>
  <c r="BJ484" i="14"/>
  <c r="AW484" i="14"/>
  <c r="AY484" i="14"/>
  <c r="AK484" i="14"/>
  <c r="AL484" i="14"/>
  <c r="AO484" i="14"/>
  <c r="HN484" i="14"/>
  <c r="BK484" i="14"/>
  <c r="FC484" i="14"/>
  <c r="H484" i="14"/>
  <c r="DP484" i="14"/>
  <c r="HH484" i="14"/>
  <c r="BN484" i="14"/>
  <c r="FF484" i="14"/>
  <c r="GU484" i="14"/>
  <c r="BH484" i="14"/>
  <c r="EZ484" i="14"/>
  <c r="IZ484" i="14"/>
  <c r="S485" i="14"/>
  <c r="FO485" i="14"/>
  <c r="CN485" i="14"/>
  <c r="U485" i="14"/>
  <c r="FQ485" i="14"/>
  <c r="EL485" i="14"/>
  <c r="BK485" i="14"/>
  <c r="HG485" i="14"/>
  <c r="EF485" i="14"/>
  <c r="DY485" i="14"/>
  <c r="DZ485" i="14"/>
  <c r="EI484" i="14"/>
  <c r="EK484" i="14"/>
  <c r="DV484" i="14"/>
  <c r="DY484" i="14"/>
  <c r="DK484" i="14"/>
  <c r="DM484" i="14"/>
  <c r="ED484" i="14"/>
  <c r="DA484" i="14"/>
  <c r="JB484" i="14"/>
  <c r="CQ484" i="14"/>
  <c r="GQ484" i="14"/>
  <c r="BD484" i="14"/>
  <c r="EV484" i="14"/>
  <c r="IV484" i="14"/>
  <c r="CT484" i="14"/>
  <c r="GT484" i="14"/>
  <c r="IQ484" i="14"/>
  <c r="CN484" i="14"/>
  <c r="GN484" i="14"/>
  <c r="HU484" i="14"/>
  <c r="AA484" i="14"/>
  <c r="EY484" i="14"/>
  <c r="BI484" i="14"/>
  <c r="GG484" i="14"/>
  <c r="DF484" i="14"/>
  <c r="AG484" i="14"/>
  <c r="FE484" i="14"/>
  <c r="CE484" i="14"/>
  <c r="HQ484" i="14"/>
  <c r="EC484" i="14"/>
  <c r="BB484" i="14"/>
  <c r="FZ484" i="14"/>
  <c r="CK484" i="14"/>
  <c r="IO484" i="14"/>
  <c r="O484" i="14"/>
  <c r="CA484" i="14"/>
  <c r="EM484" i="14"/>
  <c r="GY484" i="14"/>
  <c r="P484" i="14"/>
  <c r="CB484" i="14"/>
  <c r="EN484" i="14"/>
  <c r="GZ484" i="14"/>
  <c r="R484" i="14"/>
  <c r="CD484" i="14"/>
  <c r="EP484" i="14"/>
  <c r="HB484" i="14"/>
  <c r="HC484" i="14"/>
  <c r="T484" i="14"/>
  <c r="CF484" i="14"/>
  <c r="ER484" i="14"/>
  <c r="HD484" i="14"/>
  <c r="HE484" i="14"/>
  <c r="V485" i="14"/>
  <c r="AI485" i="14"/>
  <c r="CU485" i="14"/>
  <c r="FG485" i="14"/>
  <c r="HS485" i="14"/>
  <c r="AJ485" i="14"/>
  <c r="CV485" i="14"/>
  <c r="FH485" i="14"/>
  <c r="HT485" i="14"/>
  <c r="AK485" i="14"/>
  <c r="CW485" i="14"/>
  <c r="FI485" i="14"/>
  <c r="HU485" i="14"/>
  <c r="CH485" i="14"/>
  <c r="ET485" i="14"/>
  <c r="HF485" i="14"/>
  <c r="O485" i="14"/>
  <c r="CA485" i="14"/>
  <c r="EM485" i="14"/>
  <c r="GY485" i="14"/>
  <c r="P485" i="14"/>
  <c r="CB485" i="14"/>
  <c r="EN485" i="14"/>
  <c r="GZ485" i="14"/>
  <c r="Q485" i="14"/>
  <c r="CC485" i="14"/>
  <c r="EO485" i="14"/>
  <c r="HA485" i="14"/>
  <c r="R485" i="14"/>
  <c r="CD485" i="14"/>
  <c r="EP485" i="14"/>
  <c r="HB485" i="14"/>
  <c r="HH485" i="14"/>
  <c r="Y485" i="14"/>
  <c r="CK485" i="14"/>
  <c r="EW485" i="14"/>
  <c r="HI485" i="14"/>
  <c r="Z485" i="14"/>
  <c r="CL485" i="14"/>
  <c r="EX485" i="14"/>
  <c r="HJ485" i="14"/>
  <c r="AL485" i="14"/>
  <c r="AY485" i="14"/>
  <c r="DK485" i="14"/>
  <c r="FW485" i="14"/>
  <c r="II485" i="14"/>
  <c r="AZ485" i="14"/>
  <c r="DL485" i="14"/>
  <c r="FX485" i="14"/>
  <c r="IJ485" i="14"/>
  <c r="BA485" i="14"/>
  <c r="DM485" i="14"/>
  <c r="FY485" i="14"/>
  <c r="IK485" i="14"/>
  <c r="CX485" i="14"/>
  <c r="FJ485" i="14"/>
  <c r="HV485" i="14"/>
  <c r="AE485" i="14"/>
  <c r="CQ485" i="14"/>
  <c r="FC485" i="14"/>
  <c r="HO485" i="14"/>
  <c r="AF485" i="14"/>
  <c r="CR485" i="14"/>
  <c r="FD485" i="14"/>
  <c r="HP485" i="14"/>
  <c r="AG485" i="14"/>
  <c r="CS485" i="14"/>
  <c r="FE485" i="14"/>
  <c r="HQ485" i="14"/>
  <c r="AH485" i="14"/>
  <c r="CT485" i="14"/>
  <c r="FF485" i="14"/>
  <c r="HR485" i="14"/>
  <c r="BW484" i="14"/>
  <c r="GX484" i="14"/>
  <c r="DE484" i="14"/>
  <c r="AD484" i="14"/>
  <c r="FB484" i="14"/>
  <c r="CC484" i="14"/>
  <c r="HI484" i="14"/>
  <c r="EA484" i="14"/>
  <c r="BA484" i="14"/>
  <c r="FY484" i="14"/>
  <c r="CX484" i="14"/>
  <c r="I484" i="14"/>
  <c r="EG484" i="14"/>
  <c r="ID484" i="14"/>
  <c r="AM484" i="14"/>
  <c r="CY484" i="14"/>
  <c r="FK484" i="14"/>
  <c r="HW484" i="14"/>
  <c r="AN484" i="14"/>
  <c r="CZ484" i="14"/>
  <c r="FL484" i="14"/>
  <c r="HX484" i="14"/>
  <c r="AP484" i="14"/>
  <c r="DB484" i="14"/>
  <c r="FN484" i="14"/>
  <c r="HZ484" i="14"/>
  <c r="IA484" i="14"/>
  <c r="AR484" i="14"/>
  <c r="DD484" i="14"/>
  <c r="FP484" i="14"/>
  <c r="IB484" i="14"/>
  <c r="IC484" i="14"/>
  <c r="AT485" i="14"/>
  <c r="BG485" i="14"/>
  <c r="DS485" i="14"/>
  <c r="GE485" i="14"/>
  <c r="IQ485" i="14"/>
  <c r="BH485" i="14"/>
  <c r="DT485" i="14"/>
  <c r="GF485" i="14"/>
  <c r="IR485" i="14"/>
  <c r="BI485" i="14"/>
  <c r="DU485" i="14"/>
  <c r="GG485" i="14"/>
  <c r="IS485" i="14"/>
  <c r="DF485" i="14"/>
  <c r="FR485" i="14"/>
  <c r="ID485" i="14"/>
  <c r="AM485" i="14"/>
  <c r="CY485" i="14"/>
  <c r="FK485" i="14"/>
  <c r="HW485" i="14"/>
  <c r="AN485" i="14"/>
  <c r="CZ485" i="14"/>
  <c r="FL485" i="14"/>
  <c r="HX485" i="14"/>
  <c r="AO485" i="14"/>
  <c r="DA485" i="14"/>
  <c r="FM485" i="14"/>
  <c r="HY485" i="14"/>
  <c r="AP485" i="14"/>
  <c r="DB485" i="14"/>
  <c r="FN485" i="14"/>
  <c r="HZ485" i="14"/>
  <c r="CM484" i="14"/>
  <c r="IW484" i="14"/>
  <c r="DU484" i="14"/>
  <c r="AT484" i="14"/>
  <c r="FR484" i="14"/>
  <c r="CS484" i="14"/>
  <c r="S484" i="14"/>
  <c r="EQ484" i="14"/>
  <c r="BQ484" i="14"/>
  <c r="GO484" i="14"/>
  <c r="DN484" i="14"/>
  <c r="Y484" i="14"/>
  <c r="EW484" i="14"/>
  <c r="IL484" i="14"/>
  <c r="AU484" i="14"/>
  <c r="DG484" i="14"/>
  <c r="FS484" i="14"/>
  <c r="IE484" i="14"/>
  <c r="AV484" i="14"/>
  <c r="DH484" i="14"/>
  <c r="FT484" i="14"/>
  <c r="IF484" i="14"/>
  <c r="AX484" i="14"/>
  <c r="DJ484" i="14"/>
  <c r="FV484" i="14"/>
  <c r="IH484" i="14"/>
  <c r="II484" i="14"/>
  <c r="AZ484" i="14"/>
  <c r="DL484" i="14"/>
  <c r="FX484" i="14"/>
  <c r="IJ484" i="14"/>
  <c r="BB485" i="14"/>
  <c r="BO485" i="14"/>
  <c r="EA485" i="14"/>
  <c r="GM485" i="14"/>
  <c r="IY485" i="14"/>
  <c r="BP485" i="14"/>
  <c r="EB485" i="14"/>
  <c r="GN485" i="14"/>
  <c r="IZ485" i="14"/>
  <c r="BQ485" i="14"/>
  <c r="EC485" i="14"/>
  <c r="GO485" i="14"/>
  <c r="JA485" i="14"/>
  <c r="DN485" i="14"/>
  <c r="FZ485" i="14"/>
  <c r="IL485" i="14"/>
  <c r="AU485" i="14"/>
  <c r="DG485" i="14"/>
  <c r="FS485" i="14"/>
  <c r="IE485" i="14"/>
  <c r="AV485" i="14"/>
  <c r="DH485" i="14"/>
  <c r="FT485" i="14"/>
  <c r="IF485" i="14"/>
  <c r="AW485" i="14"/>
  <c r="DI485" i="14"/>
  <c r="FU485" i="14"/>
  <c r="IG485" i="14"/>
  <c r="AX485" i="14"/>
  <c r="DJ485" i="14"/>
  <c r="FV485" i="14"/>
  <c r="IH485" i="14"/>
  <c r="K485" i="14"/>
  <c r="BW485" i="14"/>
  <c r="EI485" i="14"/>
  <c r="GU485" i="14"/>
  <c r="L485" i="14"/>
  <c r="BX485" i="14"/>
  <c r="EJ485" i="14"/>
  <c r="GV485" i="14"/>
  <c r="M485" i="14"/>
  <c r="BY485" i="14"/>
  <c r="EK485" i="14"/>
  <c r="GW485" i="14"/>
  <c r="BJ485" i="14"/>
  <c r="DV485" i="14"/>
  <c r="GH485" i="14"/>
  <c r="IT485" i="14"/>
  <c r="BC485" i="14"/>
  <c r="DO485" i="14"/>
  <c r="GA485" i="14"/>
  <c r="IM485" i="14"/>
  <c r="BD485" i="14"/>
  <c r="DP485" i="14"/>
  <c r="GB485" i="14"/>
  <c r="IN485" i="14"/>
  <c r="BE485" i="14"/>
  <c r="DQ485" i="14"/>
  <c r="GC485" i="14"/>
  <c r="IO485" i="14"/>
  <c r="BF485" i="14"/>
  <c r="DR485" i="14"/>
  <c r="GD485" i="14"/>
  <c r="IU486" i="14"/>
  <c r="GI486" i="14"/>
  <c r="DW486" i="14"/>
  <c r="BK486" i="14"/>
  <c r="JB486" i="14"/>
  <c r="GP486" i="14"/>
  <c r="ED486" i="14"/>
  <c r="BR486" i="14"/>
  <c r="JA486" i="14"/>
  <c r="GO486" i="14"/>
  <c r="EC486" i="14"/>
  <c r="BQ486" i="14"/>
  <c r="IZ486" i="14"/>
  <c r="GN486" i="14"/>
  <c r="EB486" i="14"/>
  <c r="BP486" i="14"/>
  <c r="IY486" i="14"/>
  <c r="GM486" i="14"/>
  <c r="EA486" i="14"/>
  <c r="BO486" i="14"/>
  <c r="IX486" i="14"/>
  <c r="GL486" i="14"/>
  <c r="DZ486" i="14"/>
  <c r="BN486" i="14"/>
  <c r="IW486" i="14"/>
  <c r="GK486" i="14"/>
  <c r="DY486" i="14"/>
  <c r="BM486" i="14"/>
  <c r="IV486" i="14"/>
  <c r="GJ486" i="14"/>
  <c r="DX486" i="14"/>
  <c r="BL486" i="14"/>
  <c r="G226" i="14"/>
  <c r="E226" i="14"/>
  <c r="H226" i="14" s="1"/>
  <c r="D227" i="14"/>
  <c r="C228" i="14"/>
  <c r="P374" i="2"/>
  <c r="Q374" i="2"/>
  <c r="G310" i="2"/>
  <c r="H310" i="2" s="1"/>
  <c r="G320" i="2"/>
  <c r="I320" i="2" s="1"/>
  <c r="G318" i="2"/>
  <c r="H318" i="2" s="1"/>
  <c r="G304" i="2"/>
  <c r="H304" i="2" s="1"/>
  <c r="G302" i="2"/>
  <c r="I302" i="2" s="1"/>
  <c r="P296" i="2"/>
  <c r="R296" i="2" s="1"/>
  <c r="Q335" i="2"/>
  <c r="G316" i="2"/>
  <c r="O394" i="2" s="1"/>
  <c r="G308" i="2"/>
  <c r="O386" i="2" s="1"/>
  <c r="G300" i="2"/>
  <c r="G290" i="2"/>
  <c r="G298" i="2"/>
  <c r="O376" i="2" s="1"/>
  <c r="G292" i="2"/>
  <c r="O370" i="2" s="1"/>
  <c r="G307" i="2"/>
  <c r="G289" i="2"/>
  <c r="O367" i="2" s="1"/>
  <c r="G287" i="2"/>
  <c r="O365" i="2" s="1"/>
  <c r="G321" i="2"/>
  <c r="O399" i="2" s="1"/>
  <c r="G319" i="2"/>
  <c r="O397" i="2" s="1"/>
  <c r="G317" i="2"/>
  <c r="O395" i="2" s="1"/>
  <c r="G315" i="2"/>
  <c r="O393" i="2" s="1"/>
  <c r="G313" i="2"/>
  <c r="O391" i="2" s="1"/>
  <c r="G311" i="2"/>
  <c r="O389" i="2" s="1"/>
  <c r="G309" i="2"/>
  <c r="O387" i="2" s="1"/>
  <c r="G305" i="2"/>
  <c r="O383" i="2" s="1"/>
  <c r="G303" i="2"/>
  <c r="O381" i="2" s="1"/>
  <c r="G301" i="2"/>
  <c r="O379" i="2" s="1"/>
  <c r="G299" i="2"/>
  <c r="O377" i="2" s="1"/>
  <c r="G297" i="2"/>
  <c r="O375" i="2" s="1"/>
  <c r="G295" i="2"/>
  <c r="O373" i="2" s="1"/>
  <c r="G293" i="2"/>
  <c r="G291" i="2"/>
  <c r="O369" i="2" s="1"/>
  <c r="G285" i="2"/>
  <c r="O363" i="2" s="1"/>
  <c r="G314" i="2"/>
  <c r="O392" i="2" s="1"/>
  <c r="G312" i="2"/>
  <c r="O390" i="2" s="1"/>
  <c r="G306" i="2"/>
  <c r="O384" i="2" s="1"/>
  <c r="G294" i="2"/>
  <c r="O372" i="2" s="1"/>
  <c r="G288" i="2"/>
  <c r="O366" i="2" s="1"/>
  <c r="G286" i="2"/>
  <c r="O364" i="2" s="1"/>
  <c r="I296" i="2"/>
  <c r="H296" i="2"/>
  <c r="C121" i="1"/>
  <c r="C124" i="1" s="1"/>
  <c r="C116" i="1"/>
  <c r="AH141" i="2"/>
  <c r="AI141" i="2" s="1"/>
  <c r="AK141" i="2" s="1"/>
  <c r="AO141" i="2" s="1"/>
  <c r="M95" i="11" s="1"/>
  <c r="C162" i="1"/>
  <c r="C229" i="1" s="1"/>
  <c r="C118" i="1"/>
  <c r="C125" i="1"/>
  <c r="C131" i="1"/>
  <c r="I486" i="14" l="1"/>
  <c r="K486" i="14"/>
  <c r="M486" i="14"/>
  <c r="GR486" i="14"/>
  <c r="J486" i="14"/>
  <c r="BW486" i="14"/>
  <c r="BX486" i="14"/>
  <c r="N486" i="14"/>
  <c r="CB486" i="14"/>
  <c r="Q486" i="14"/>
  <c r="HA486" i="14"/>
  <c r="HB486" i="14"/>
  <c r="EQ486" i="14"/>
  <c r="CF486" i="14"/>
  <c r="U486" i="14"/>
  <c r="HE486" i="14"/>
  <c r="ET486" i="14"/>
  <c r="EM486" i="14"/>
  <c r="EG486" i="14"/>
  <c r="GT486" i="14"/>
  <c r="L486" i="14"/>
  <c r="GV486" i="14"/>
  <c r="GW486" i="14"/>
  <c r="GX486" i="14"/>
  <c r="GZ486" i="14"/>
  <c r="EO486" i="14"/>
  <c r="CD486" i="14"/>
  <c r="S486" i="14"/>
  <c r="HC486" i="14"/>
  <c r="HD486" i="14"/>
  <c r="ES486" i="14"/>
  <c r="CA486" i="14"/>
  <c r="X486" i="14"/>
  <c r="EV486" i="14"/>
  <c r="Y486" i="14"/>
  <c r="EW486" i="14"/>
  <c r="Z486" i="14"/>
  <c r="HJ486" i="14"/>
  <c r="EY486" i="14"/>
  <c r="AC486" i="14"/>
  <c r="BT486" i="14"/>
  <c r="GS486" i="14"/>
  <c r="EH486" i="14"/>
  <c r="EI486" i="14"/>
  <c r="EJ486" i="14"/>
  <c r="EK486" i="14"/>
  <c r="BZ486" i="14"/>
  <c r="EL486" i="14"/>
  <c r="G486" i="14"/>
  <c r="BS486" i="14"/>
  <c r="EE486" i="14"/>
  <c r="GQ486" i="14"/>
  <c r="P486" i="14"/>
  <c r="EN486" i="14"/>
  <c r="CC486" i="14"/>
  <c r="R486" i="14"/>
  <c r="EP486" i="14"/>
  <c r="CE486" i="14"/>
  <c r="T486" i="14"/>
  <c r="ER486" i="14"/>
  <c r="CG486" i="14"/>
  <c r="V486" i="14"/>
  <c r="CH486" i="14"/>
  <c r="HF486" i="14"/>
  <c r="O486" i="14"/>
  <c r="GY486" i="14"/>
  <c r="CJ486" i="14"/>
  <c r="HH486" i="14"/>
  <c r="CK486" i="14"/>
  <c r="HI486" i="14"/>
  <c r="CL486" i="14"/>
  <c r="EX486" i="14"/>
  <c r="AA486" i="14"/>
  <c r="CM486" i="14"/>
  <c r="HK486" i="14"/>
  <c r="AB486" i="14"/>
  <c r="CN486" i="14"/>
  <c r="EZ486" i="14"/>
  <c r="HL486" i="14"/>
  <c r="CO486" i="14"/>
  <c r="FA486" i="14"/>
  <c r="HM486" i="14"/>
  <c r="AD486" i="14"/>
  <c r="CP486" i="14"/>
  <c r="FB486" i="14"/>
  <c r="HN486" i="14"/>
  <c r="W486" i="14"/>
  <c r="CI486" i="14"/>
  <c r="EU486" i="14"/>
  <c r="HG486" i="14"/>
  <c r="AF486" i="14"/>
  <c r="CR486" i="14"/>
  <c r="FD486" i="14"/>
  <c r="HP486" i="14"/>
  <c r="AG486" i="14"/>
  <c r="CS486" i="14"/>
  <c r="FE486" i="14"/>
  <c r="HQ486" i="14"/>
  <c r="AH486" i="14"/>
  <c r="CT486" i="14"/>
  <c r="FF486" i="14"/>
  <c r="HR486" i="14"/>
  <c r="AI486" i="14"/>
  <c r="CU486" i="14"/>
  <c r="FG486" i="14"/>
  <c r="HS486" i="14"/>
  <c r="AJ486" i="14"/>
  <c r="CV486" i="14"/>
  <c r="FH486" i="14"/>
  <c r="HT486" i="14"/>
  <c r="AK486" i="14"/>
  <c r="CW486" i="14"/>
  <c r="FI486" i="14"/>
  <c r="HU486" i="14"/>
  <c r="AL486" i="14"/>
  <c r="CX486" i="14"/>
  <c r="FJ486" i="14"/>
  <c r="HV486" i="14"/>
  <c r="AE486" i="14"/>
  <c r="CQ486" i="14"/>
  <c r="FC486" i="14"/>
  <c r="HO486" i="14"/>
  <c r="H486" i="14"/>
  <c r="BU486" i="14"/>
  <c r="BV486" i="14"/>
  <c r="GU486" i="14"/>
  <c r="BY486" i="14"/>
  <c r="AN486" i="14"/>
  <c r="FL486" i="14"/>
  <c r="AO486" i="14"/>
  <c r="FM486" i="14"/>
  <c r="AP486" i="14"/>
  <c r="FN486" i="14"/>
  <c r="AQ486" i="14"/>
  <c r="FO486" i="14"/>
  <c r="AR486" i="14"/>
  <c r="FP486" i="14"/>
  <c r="AS486" i="14"/>
  <c r="FQ486" i="14"/>
  <c r="AT486" i="14"/>
  <c r="DF486" i="14"/>
  <c r="FR486" i="14"/>
  <c r="ID486" i="14"/>
  <c r="CY486" i="14"/>
  <c r="FK486" i="14"/>
  <c r="HW486" i="14"/>
  <c r="EF486" i="14"/>
  <c r="CZ486" i="14"/>
  <c r="HX486" i="14"/>
  <c r="DA486" i="14"/>
  <c r="HY486" i="14"/>
  <c r="DB486" i="14"/>
  <c r="HZ486" i="14"/>
  <c r="DC486" i="14"/>
  <c r="IA486" i="14"/>
  <c r="DD486" i="14"/>
  <c r="IB486" i="14"/>
  <c r="DE486" i="14"/>
  <c r="IC486" i="14"/>
  <c r="AM486" i="14"/>
  <c r="AV486" i="14"/>
  <c r="DH486" i="14"/>
  <c r="FT486" i="14"/>
  <c r="IF486" i="14"/>
  <c r="AW486" i="14"/>
  <c r="DI486" i="14"/>
  <c r="FU486" i="14"/>
  <c r="IG486" i="14"/>
  <c r="AX486" i="14"/>
  <c r="DJ486" i="14"/>
  <c r="FV486" i="14"/>
  <c r="IH486" i="14"/>
  <c r="AY486" i="14"/>
  <c r="DK486" i="14"/>
  <c r="FW486" i="14"/>
  <c r="II486" i="14"/>
  <c r="AZ486" i="14"/>
  <c r="DL486" i="14"/>
  <c r="FX486" i="14"/>
  <c r="IJ486" i="14"/>
  <c r="BA486" i="14"/>
  <c r="DM486" i="14"/>
  <c r="FY486" i="14"/>
  <c r="IK486" i="14"/>
  <c r="BB486" i="14"/>
  <c r="DN486" i="14"/>
  <c r="FZ486" i="14"/>
  <c r="IL486" i="14"/>
  <c r="AU486" i="14"/>
  <c r="DG486" i="14"/>
  <c r="FS486" i="14"/>
  <c r="IE486" i="14"/>
  <c r="BD486" i="14"/>
  <c r="DP486" i="14"/>
  <c r="GB486" i="14"/>
  <c r="IN486" i="14"/>
  <c r="BE486" i="14"/>
  <c r="DQ486" i="14"/>
  <c r="GC486" i="14"/>
  <c r="IO486" i="14"/>
  <c r="BF486" i="14"/>
  <c r="DR486" i="14"/>
  <c r="GD486" i="14"/>
  <c r="IP486" i="14"/>
  <c r="BG486" i="14"/>
  <c r="DS486" i="14"/>
  <c r="GE486" i="14"/>
  <c r="IQ486" i="14"/>
  <c r="BH486" i="14"/>
  <c r="DT486" i="14"/>
  <c r="GF486" i="14"/>
  <c r="IR486" i="14"/>
  <c r="BI486" i="14"/>
  <c r="DU486" i="14"/>
  <c r="GG486" i="14"/>
  <c r="IS486" i="14"/>
  <c r="BJ486" i="14"/>
  <c r="DV486" i="14"/>
  <c r="GH486" i="14"/>
  <c r="IT486" i="14"/>
  <c r="BC486" i="14"/>
  <c r="DO486" i="14"/>
  <c r="GA486" i="14"/>
  <c r="F226" i="14"/>
  <c r="I226" i="14" s="1"/>
  <c r="K226" i="14" s="1"/>
  <c r="C229" i="14"/>
  <c r="D228" i="14"/>
  <c r="E227" i="14"/>
  <c r="F227" i="14" s="1"/>
  <c r="G227" i="14"/>
  <c r="I310" i="2"/>
  <c r="H302" i="2"/>
  <c r="I304" i="2"/>
  <c r="P366" i="2"/>
  <c r="Q366" i="2"/>
  <c r="Q373" i="2"/>
  <c r="P373" i="2"/>
  <c r="P391" i="2"/>
  <c r="Q391" i="2"/>
  <c r="P370" i="2"/>
  <c r="Q370" i="2"/>
  <c r="P302" i="2"/>
  <c r="R302" i="2" s="1"/>
  <c r="O380" i="2"/>
  <c r="Q372" i="2"/>
  <c r="P372" i="2"/>
  <c r="P375" i="2"/>
  <c r="Q375" i="2"/>
  <c r="P393" i="2"/>
  <c r="Q393" i="2"/>
  <c r="P376" i="2"/>
  <c r="Q376" i="2"/>
  <c r="P304" i="2"/>
  <c r="R304" i="2" s="1"/>
  <c r="O382" i="2"/>
  <c r="Q389" i="2"/>
  <c r="P389" i="2"/>
  <c r="P395" i="2"/>
  <c r="Q395" i="2"/>
  <c r="Q329" i="2"/>
  <c r="R329" i="2" s="1"/>
  <c r="O368" i="2"/>
  <c r="P318" i="2"/>
  <c r="R318" i="2" s="1"/>
  <c r="O396" i="2"/>
  <c r="I307" i="2"/>
  <c r="O385" i="2"/>
  <c r="P390" i="2"/>
  <c r="Q390" i="2"/>
  <c r="P379" i="2"/>
  <c r="Q379" i="2"/>
  <c r="Q397" i="2"/>
  <c r="P397" i="2"/>
  <c r="H300" i="2"/>
  <c r="O378" i="2"/>
  <c r="P320" i="2"/>
  <c r="R320" i="2" s="1"/>
  <c r="O398" i="2"/>
  <c r="H293" i="2"/>
  <c r="O371" i="2"/>
  <c r="Q392" i="2"/>
  <c r="P392" i="2"/>
  <c r="P399" i="2"/>
  <c r="Q399" i="2"/>
  <c r="P386" i="2"/>
  <c r="Q386" i="2"/>
  <c r="P310" i="2"/>
  <c r="R310" i="2" s="1"/>
  <c r="O388" i="2"/>
  <c r="Q364" i="2"/>
  <c r="P364" i="2"/>
  <c r="P377" i="2"/>
  <c r="Q377" i="2"/>
  <c r="P363" i="2"/>
  <c r="Q363" i="2"/>
  <c r="Q365" i="2"/>
  <c r="P365" i="2"/>
  <c r="P394" i="2"/>
  <c r="Q394" i="2"/>
  <c r="Q384" i="2"/>
  <c r="P384" i="2"/>
  <c r="Q381" i="2"/>
  <c r="P381" i="2"/>
  <c r="P383" i="2"/>
  <c r="Q383" i="2"/>
  <c r="I318" i="2"/>
  <c r="P369" i="2"/>
  <c r="Q369" i="2"/>
  <c r="P387" i="2"/>
  <c r="Q387" i="2"/>
  <c r="P367" i="2"/>
  <c r="Q367" i="2"/>
  <c r="H320" i="2"/>
  <c r="Q349" i="2"/>
  <c r="R349" i="2" s="1"/>
  <c r="H307" i="2"/>
  <c r="Q343" i="2"/>
  <c r="R343" i="2" s="1"/>
  <c r="Q357" i="2"/>
  <c r="R357" i="2" s="1"/>
  <c r="Q341" i="2"/>
  <c r="S341" i="2" s="1"/>
  <c r="Q359" i="2"/>
  <c r="S359" i="2" s="1"/>
  <c r="Q296" i="2"/>
  <c r="P313" i="2"/>
  <c r="R313" i="2" s="1"/>
  <c r="Q352" i="2"/>
  <c r="P294" i="2"/>
  <c r="R294" i="2" s="1"/>
  <c r="Q333" i="2"/>
  <c r="P297" i="2"/>
  <c r="R297" i="2" s="1"/>
  <c r="Q336" i="2"/>
  <c r="P315" i="2"/>
  <c r="R315" i="2" s="1"/>
  <c r="Q354" i="2"/>
  <c r="P298" i="2"/>
  <c r="R298" i="2" s="1"/>
  <c r="Q337" i="2"/>
  <c r="P317" i="2"/>
  <c r="R317" i="2" s="1"/>
  <c r="Q356" i="2"/>
  <c r="P288" i="2"/>
  <c r="R288" i="2" s="1"/>
  <c r="Q327" i="2"/>
  <c r="P312" i="2"/>
  <c r="R312" i="2" s="1"/>
  <c r="Q351" i="2"/>
  <c r="P301" i="2"/>
  <c r="R301" i="2" s="1"/>
  <c r="Q340" i="2"/>
  <c r="P319" i="2"/>
  <c r="R319" i="2" s="1"/>
  <c r="Q358" i="2"/>
  <c r="P300" i="2"/>
  <c r="R300" i="2" s="1"/>
  <c r="Q339" i="2"/>
  <c r="P292" i="2"/>
  <c r="R292" i="2" s="1"/>
  <c r="Q331" i="2"/>
  <c r="P299" i="2"/>
  <c r="R299" i="2" s="1"/>
  <c r="Q338" i="2"/>
  <c r="P314" i="2"/>
  <c r="R314" i="2" s="1"/>
  <c r="Q353" i="2"/>
  <c r="P303" i="2"/>
  <c r="R303" i="2" s="1"/>
  <c r="Q342" i="2"/>
  <c r="P321" i="2"/>
  <c r="R321" i="2" s="1"/>
  <c r="Q360" i="2"/>
  <c r="P308" i="2"/>
  <c r="R308" i="2" s="1"/>
  <c r="Q347" i="2"/>
  <c r="S335" i="2"/>
  <c r="R335" i="2"/>
  <c r="P306" i="2"/>
  <c r="R306" i="2" s="1"/>
  <c r="Q345" i="2"/>
  <c r="P305" i="2"/>
  <c r="R305" i="2" s="1"/>
  <c r="Q344" i="2"/>
  <c r="P287" i="2"/>
  <c r="R287" i="2" s="1"/>
  <c r="Q326" i="2"/>
  <c r="P316" i="2"/>
  <c r="R316" i="2" s="1"/>
  <c r="Q355" i="2"/>
  <c r="P295" i="2"/>
  <c r="R295" i="2" s="1"/>
  <c r="Q334" i="2"/>
  <c r="P285" i="2"/>
  <c r="R285" i="2" s="1"/>
  <c r="Q324" i="2"/>
  <c r="P291" i="2"/>
  <c r="R291" i="2" s="1"/>
  <c r="Q330" i="2"/>
  <c r="P309" i="2"/>
  <c r="R309" i="2" s="1"/>
  <c r="Q348" i="2"/>
  <c r="P289" i="2"/>
  <c r="R289" i="2" s="1"/>
  <c r="Q328" i="2"/>
  <c r="P286" i="2"/>
  <c r="R286" i="2" s="1"/>
  <c r="Q325" i="2"/>
  <c r="P293" i="2"/>
  <c r="R293" i="2" s="1"/>
  <c r="Q332" i="2"/>
  <c r="P311" i="2"/>
  <c r="R311" i="2" s="1"/>
  <c r="Q350" i="2"/>
  <c r="P307" i="2"/>
  <c r="R307" i="2" s="1"/>
  <c r="Q346" i="2"/>
  <c r="H308" i="2"/>
  <c r="I290" i="2"/>
  <c r="P290" i="2"/>
  <c r="R290" i="2" s="1"/>
  <c r="H298" i="2"/>
  <c r="I293" i="2"/>
  <c r="I301" i="2"/>
  <c r="I300" i="2"/>
  <c r="I292" i="2"/>
  <c r="I316" i="2"/>
  <c r="H292" i="2"/>
  <c r="H316" i="2"/>
  <c r="I298" i="2"/>
  <c r="H317" i="2"/>
  <c r="H299" i="2"/>
  <c r="I319" i="2"/>
  <c r="H306" i="2"/>
  <c r="H289" i="2"/>
  <c r="I309" i="2"/>
  <c r="H286" i="2"/>
  <c r="I312" i="2"/>
  <c r="H311" i="2"/>
  <c r="I299" i="2"/>
  <c r="H309" i="2"/>
  <c r="I288" i="2"/>
  <c r="H314" i="2"/>
  <c r="H295" i="2"/>
  <c r="I303" i="2"/>
  <c r="H313" i="2"/>
  <c r="H321" i="2"/>
  <c r="I308" i="2"/>
  <c r="I291" i="2"/>
  <c r="H290" i="2"/>
  <c r="H291" i="2"/>
  <c r="H301" i="2"/>
  <c r="I317" i="2"/>
  <c r="H294" i="2"/>
  <c r="I285" i="2"/>
  <c r="I297" i="2"/>
  <c r="H305" i="2"/>
  <c r="I315" i="2"/>
  <c r="H287" i="2"/>
  <c r="H315" i="2"/>
  <c r="I287" i="2"/>
  <c r="H303" i="2"/>
  <c r="H319" i="2"/>
  <c r="I294" i="2"/>
  <c r="I295" i="2"/>
  <c r="I311" i="2"/>
  <c r="I286" i="2"/>
  <c r="I306" i="2"/>
  <c r="I314" i="2"/>
  <c r="H312" i="2"/>
  <c r="H288" i="2"/>
  <c r="I289" i="2"/>
  <c r="H297" i="2"/>
  <c r="I305" i="2"/>
  <c r="I313" i="2"/>
  <c r="I321" i="2"/>
  <c r="H285" i="2"/>
  <c r="C123" i="1"/>
  <c r="C122" i="1"/>
  <c r="H227" i="14" l="1"/>
  <c r="IZ487" i="14"/>
  <c r="GN487" i="14"/>
  <c r="EB487" i="14"/>
  <c r="BP487" i="14"/>
  <c r="GZ487" i="14"/>
  <c r="EE487" i="14"/>
  <c r="BJ487" i="14"/>
  <c r="IS487" i="14"/>
  <c r="FW487" i="14"/>
  <c r="DB487" i="14"/>
  <c r="AI487" i="14"/>
  <c r="HP487" i="14"/>
  <c r="EU487" i="14"/>
  <c r="BZ487" i="14"/>
  <c r="J487" i="14"/>
  <c r="GM487" i="14"/>
  <c r="DR487" i="14"/>
  <c r="AW487" i="14"/>
  <c r="IF487" i="14"/>
  <c r="FK487" i="14"/>
  <c r="CP487" i="14"/>
  <c r="X487" i="14"/>
  <c r="HC487" i="14"/>
  <c r="EH487" i="14"/>
  <c r="BM487" i="14"/>
  <c r="IV487" i="14"/>
  <c r="GA487" i="14"/>
  <c r="DF487" i="14"/>
  <c r="AL487" i="14"/>
  <c r="HJ487" i="14"/>
  <c r="EO487" i="14"/>
  <c r="BT487" i="14"/>
  <c r="IR487" i="14"/>
  <c r="GF487" i="14"/>
  <c r="DT487" i="14"/>
  <c r="BH487" i="14"/>
  <c r="GQ487" i="14"/>
  <c r="DV487" i="14"/>
  <c r="BA487" i="14"/>
  <c r="II487" i="14"/>
  <c r="FN487" i="14"/>
  <c r="CS487" i="14"/>
  <c r="AA487" i="14"/>
  <c r="HG487" i="14"/>
  <c r="EL487" i="14"/>
  <c r="BQ487" i="14"/>
  <c r="IY487" i="14"/>
  <c r="GD487" i="14"/>
  <c r="DI487" i="14"/>
  <c r="AO487" i="14"/>
  <c r="HW487" i="14"/>
  <c r="FB487" i="14"/>
  <c r="CG487" i="14"/>
  <c r="P487" i="14"/>
  <c r="GT487" i="14"/>
  <c r="DY487" i="14"/>
  <c r="BD487" i="14"/>
  <c r="IM487" i="14"/>
  <c r="FR487" i="14"/>
  <c r="CW487" i="14"/>
  <c r="AD487" i="14"/>
  <c r="HA487" i="14"/>
  <c r="EF487" i="14"/>
  <c r="BK487" i="14"/>
  <c r="HD487" i="14"/>
  <c r="DU487" i="14"/>
  <c r="CR487" i="14"/>
  <c r="IX487" i="14"/>
  <c r="HV487" i="14"/>
  <c r="O487" i="14"/>
  <c r="IC487" i="14"/>
  <c r="IJ487" i="14"/>
  <c r="FX487" i="14"/>
  <c r="DL487" i="14"/>
  <c r="AZ487" i="14"/>
  <c r="GH487" i="14"/>
  <c r="DM487" i="14"/>
  <c r="AR487" i="14"/>
  <c r="HZ487" i="14"/>
  <c r="FE487" i="14"/>
  <c r="CJ487" i="14"/>
  <c r="S487" i="14"/>
  <c r="GX487" i="14"/>
  <c r="EC487" i="14"/>
  <c r="BG487" i="14"/>
  <c r="IP487" i="14"/>
  <c r="FU487" i="14"/>
  <c r="CZ487" i="14"/>
  <c r="AG487" i="14"/>
  <c r="HN487" i="14"/>
  <c r="ES487" i="14"/>
  <c r="BW487" i="14"/>
  <c r="H487" i="14"/>
  <c r="GK487" i="14"/>
  <c r="DP487" i="14"/>
  <c r="AU487" i="14"/>
  <c r="ID487" i="14"/>
  <c r="FI487" i="14"/>
  <c r="CM487" i="14"/>
  <c r="V487" i="14"/>
  <c r="GR487" i="14"/>
  <c r="DW487" i="14"/>
  <c r="BB487" i="14"/>
  <c r="HR487" i="14"/>
  <c r="CB487" i="14"/>
  <c r="IH487" i="14"/>
  <c r="HF487" i="14"/>
  <c r="DH487" i="14"/>
  <c r="CE487" i="14"/>
  <c r="DX487" i="14"/>
  <c r="CL487" i="14"/>
  <c r="IB487" i="14"/>
  <c r="FP487" i="14"/>
  <c r="DD487" i="14"/>
  <c r="IT487" i="14"/>
  <c r="FY487" i="14"/>
  <c r="DC487" i="14"/>
  <c r="AJ487" i="14"/>
  <c r="HQ487" i="14"/>
  <c r="EV487" i="14"/>
  <c r="CA487" i="14"/>
  <c r="K487" i="14"/>
  <c r="GO487" i="14"/>
  <c r="DS487" i="14"/>
  <c r="AX487" i="14"/>
  <c r="IG487" i="14"/>
  <c r="FL487" i="14"/>
  <c r="CQ487" i="14"/>
  <c r="Y487" i="14"/>
  <c r="HE487" i="14"/>
  <c r="EI487" i="14"/>
  <c r="BN487" i="14"/>
  <c r="IW487" i="14"/>
  <c r="GB487" i="14"/>
  <c r="DG487" i="14"/>
  <c r="AM487" i="14"/>
  <c r="HU487" i="14"/>
  <c r="EY487" i="14"/>
  <c r="CD487" i="14"/>
  <c r="N487" i="14"/>
  <c r="GI487" i="14"/>
  <c r="DN487" i="14"/>
  <c r="AS487" i="14"/>
  <c r="BO487" i="14"/>
  <c r="HT487" i="14"/>
  <c r="FH487" i="14"/>
  <c r="CV487" i="14"/>
  <c r="IK487" i="14"/>
  <c r="FO487" i="14"/>
  <c r="CT487" i="14"/>
  <c r="AB487" i="14"/>
  <c r="HH487" i="14"/>
  <c r="EM487" i="14"/>
  <c r="BR487" i="14"/>
  <c r="JA487" i="14"/>
  <c r="GE487" i="14"/>
  <c r="DJ487" i="14"/>
  <c r="AP487" i="14"/>
  <c r="HX487" i="14"/>
  <c r="FC487" i="14"/>
  <c r="CH487" i="14"/>
  <c r="Q487" i="14"/>
  <c r="GU487" i="14"/>
  <c r="DZ487" i="14"/>
  <c r="BE487" i="14"/>
  <c r="IN487" i="14"/>
  <c r="FS487" i="14"/>
  <c r="CX487" i="14"/>
  <c r="AE487" i="14"/>
  <c r="HK487" i="14"/>
  <c r="EP487" i="14"/>
  <c r="BU487" i="14"/>
  <c r="IU487" i="14"/>
  <c r="FZ487" i="14"/>
  <c r="DE487" i="14"/>
  <c r="AK487" i="14"/>
  <c r="ER487" i="14"/>
  <c r="GP487" i="14"/>
  <c r="FM487" i="14"/>
  <c r="EK487" i="14"/>
  <c r="AN487" i="14"/>
  <c r="GS487" i="14"/>
  <c r="FG487" i="14"/>
  <c r="HL487" i="14"/>
  <c r="EZ487" i="14"/>
  <c r="CN487" i="14"/>
  <c r="IA487" i="14"/>
  <c r="FF487" i="14"/>
  <c r="CK487" i="14"/>
  <c r="T487" i="14"/>
  <c r="GY487" i="14"/>
  <c r="ED487" i="14"/>
  <c r="BI487" i="14"/>
  <c r="IQ487" i="14"/>
  <c r="FV487" i="14"/>
  <c r="DA487" i="14"/>
  <c r="AH487" i="14"/>
  <c r="HO487" i="14"/>
  <c r="ET487" i="14"/>
  <c r="BY487" i="14"/>
  <c r="I487" i="14"/>
  <c r="GL487" i="14"/>
  <c r="DQ487" i="14"/>
  <c r="AV487" i="14"/>
  <c r="IE487" i="14"/>
  <c r="FJ487" i="14"/>
  <c r="CO487" i="14"/>
  <c r="W487" i="14"/>
  <c r="HB487" i="14"/>
  <c r="EG487" i="14"/>
  <c r="BL487" i="14"/>
  <c r="IL487" i="14"/>
  <c r="FQ487" i="14"/>
  <c r="CU487" i="14"/>
  <c r="AC487" i="14"/>
  <c r="CF487" i="14"/>
  <c r="L487" i="14"/>
  <c r="AY487" i="14"/>
  <c r="Z487" i="14"/>
  <c r="GC487" i="14"/>
  <c r="FA487" i="14"/>
  <c r="BC487" i="14"/>
  <c r="U487" i="14"/>
  <c r="GV487" i="14"/>
  <c r="EJ487" i="14"/>
  <c r="BX487" i="14"/>
  <c r="HI487" i="14"/>
  <c r="EN487" i="14"/>
  <c r="BS487" i="14"/>
  <c r="JB487" i="14"/>
  <c r="GG487" i="14"/>
  <c r="DK487" i="14"/>
  <c r="AQ487" i="14"/>
  <c r="HY487" i="14"/>
  <c r="FD487" i="14"/>
  <c r="CI487" i="14"/>
  <c r="R487" i="14"/>
  <c r="GW487" i="14"/>
  <c r="EA487" i="14"/>
  <c r="BF487" i="14"/>
  <c r="IO487" i="14"/>
  <c r="FT487" i="14"/>
  <c r="CY487" i="14"/>
  <c r="AF487" i="14"/>
  <c r="HM487" i="14"/>
  <c r="EQ487" i="14"/>
  <c r="BV487" i="14"/>
  <c r="G487" i="14"/>
  <c r="GJ487" i="14"/>
  <c r="DO487" i="14"/>
  <c r="AT487" i="14"/>
  <c r="HS487" i="14"/>
  <c r="EX487" i="14"/>
  <c r="CC487" i="14"/>
  <c r="M487" i="14"/>
  <c r="EW487" i="14"/>
  <c r="I227" i="14"/>
  <c r="K227" i="14" s="1"/>
  <c r="JB488" i="14" s="1"/>
  <c r="E228" i="14"/>
  <c r="H228" i="14" s="1"/>
  <c r="D229" i="14"/>
  <c r="C230" i="14"/>
  <c r="Q302" i="2"/>
  <c r="S329" i="2"/>
  <c r="Q304" i="2"/>
  <c r="Q318" i="2"/>
  <c r="Q310" i="2"/>
  <c r="P398" i="2"/>
  <c r="Q398" i="2"/>
  <c r="Q378" i="2"/>
  <c r="P378" i="2"/>
  <c r="P385" i="2"/>
  <c r="Q385" i="2"/>
  <c r="Q396" i="2"/>
  <c r="P396" i="2"/>
  <c r="P382" i="2"/>
  <c r="Q382" i="2"/>
  <c r="Q320" i="2"/>
  <c r="Q388" i="2"/>
  <c r="P388" i="2"/>
  <c r="P371" i="2"/>
  <c r="Q371" i="2"/>
  <c r="P368" i="2"/>
  <c r="Q368" i="2"/>
  <c r="Q380" i="2"/>
  <c r="P380" i="2"/>
  <c r="R359" i="2"/>
  <c r="S357" i="2"/>
  <c r="S343" i="2"/>
  <c r="Q300" i="2"/>
  <c r="R341" i="2"/>
  <c r="S349" i="2"/>
  <c r="Q301" i="2"/>
  <c r="Q317" i="2"/>
  <c r="Q298" i="2"/>
  <c r="Q292" i="2"/>
  <c r="Q316" i="2"/>
  <c r="Q309" i="2"/>
  <c r="Q293" i="2"/>
  <c r="S340" i="2"/>
  <c r="R340" i="2"/>
  <c r="S354" i="2"/>
  <c r="R354" i="2"/>
  <c r="S332" i="2"/>
  <c r="R332" i="2"/>
  <c r="R328" i="2"/>
  <c r="S328" i="2"/>
  <c r="R334" i="2"/>
  <c r="S334" i="2"/>
  <c r="S345" i="2"/>
  <c r="R345" i="2"/>
  <c r="S360" i="2"/>
  <c r="R360" i="2"/>
  <c r="S331" i="2"/>
  <c r="R331" i="2"/>
  <c r="S351" i="2"/>
  <c r="R351" i="2"/>
  <c r="R356" i="2"/>
  <c r="S356" i="2"/>
  <c r="S336" i="2"/>
  <c r="R336" i="2"/>
  <c r="S325" i="2"/>
  <c r="R325" i="2"/>
  <c r="S348" i="2"/>
  <c r="R348" i="2"/>
  <c r="R355" i="2"/>
  <c r="S355" i="2"/>
  <c r="R342" i="2"/>
  <c r="S342" i="2"/>
  <c r="Q307" i="2"/>
  <c r="S339" i="2"/>
  <c r="R339" i="2"/>
  <c r="S327" i="2"/>
  <c r="R327" i="2"/>
  <c r="S333" i="2"/>
  <c r="R333" i="2"/>
  <c r="R346" i="2"/>
  <c r="S346" i="2"/>
  <c r="S330" i="2"/>
  <c r="R330" i="2"/>
  <c r="S326" i="2"/>
  <c r="R326" i="2"/>
  <c r="S353" i="2"/>
  <c r="R353" i="2"/>
  <c r="S358" i="2"/>
  <c r="R358" i="2"/>
  <c r="S337" i="2"/>
  <c r="R337" i="2"/>
  <c r="S352" i="2"/>
  <c r="R352" i="2"/>
  <c r="S350" i="2"/>
  <c r="R350" i="2"/>
  <c r="S324" i="2"/>
  <c r="R324" i="2"/>
  <c r="R344" i="2"/>
  <c r="S344" i="2"/>
  <c r="S347" i="2"/>
  <c r="R347" i="2"/>
  <c r="R338" i="2"/>
  <c r="S338" i="2"/>
  <c r="Q287" i="2"/>
  <c r="Q306" i="2"/>
  <c r="Q313" i="2"/>
  <c r="Q288" i="2"/>
  <c r="Q311" i="2"/>
  <c r="Q286" i="2"/>
  <c r="Q285" i="2"/>
  <c r="Q289" i="2"/>
  <c r="Q290" i="2"/>
  <c r="Q295" i="2"/>
  <c r="Q315" i="2"/>
  <c r="Q297" i="2"/>
  <c r="Q294" i="2"/>
  <c r="Q319" i="2"/>
  <c r="Q299" i="2"/>
  <c r="Q305" i="2"/>
  <c r="Q291" i="2"/>
  <c r="Q308" i="2"/>
  <c r="Q321" i="2"/>
  <c r="Q303" i="2"/>
  <c r="Q314" i="2"/>
  <c r="Q312" i="2"/>
  <c r="C163" i="1"/>
  <c r="G228" i="14" l="1"/>
  <c r="CK488" i="14"/>
  <c r="EW488" i="14"/>
  <c r="N488" i="14"/>
  <c r="GX488" i="14"/>
  <c r="EM488" i="14"/>
  <c r="FH488" i="14"/>
  <c r="H488" i="14"/>
  <c r="IK488" i="14"/>
  <c r="CR488" i="14"/>
  <c r="CJ488" i="14"/>
  <c r="BS488" i="14"/>
  <c r="HI488" i="14"/>
  <c r="GQ488" i="14"/>
  <c r="GI488" i="14"/>
  <c r="FO488" i="14"/>
  <c r="BF488" i="14"/>
  <c r="AR488" i="14"/>
  <c r="AB488" i="14"/>
  <c r="M488" i="14"/>
  <c r="DR488" i="14"/>
  <c r="EF488" i="14"/>
  <c r="DL488" i="14"/>
  <c r="CQ488" i="14"/>
  <c r="GD488" i="14"/>
  <c r="IE488" i="14"/>
  <c r="HK488" i="14"/>
  <c r="GO488" i="14"/>
  <c r="IP488" i="14"/>
  <c r="BO488" i="14"/>
  <c r="AV488" i="14"/>
  <c r="Y488" i="14"/>
  <c r="EL488" i="14"/>
  <c r="W488" i="14"/>
  <c r="DE488" i="14"/>
  <c r="HD488" i="14"/>
  <c r="BB488" i="14"/>
  <c r="ES488" i="14"/>
  <c r="IR488" i="14"/>
  <c r="BY488" i="14"/>
  <c r="FT488" i="14"/>
  <c r="R488" i="14"/>
  <c r="CW488" i="14"/>
  <c r="GV488" i="14"/>
  <c r="AK488" i="14"/>
  <c r="DX488" i="14"/>
  <c r="HW488" i="14"/>
  <c r="BH488" i="14"/>
  <c r="EZ488" i="14"/>
  <c r="IY488" i="14"/>
  <c r="CE488" i="14"/>
  <c r="GA488" i="14"/>
  <c r="V488" i="14"/>
  <c r="DD488" i="14"/>
  <c r="HC488" i="14"/>
  <c r="AG488" i="14"/>
  <c r="CS488" i="14"/>
  <c r="FE488" i="14"/>
  <c r="HQ488" i="14"/>
  <c r="BN488" i="14"/>
  <c r="DZ488" i="14"/>
  <c r="GL488" i="14"/>
  <c r="IX488" i="14"/>
  <c r="ET488" i="14"/>
  <c r="HF488" i="14"/>
  <c r="AF488" i="14"/>
  <c r="DS488" i="14"/>
  <c r="HP488" i="14"/>
  <c r="BL488" i="14"/>
  <c r="FG488" i="14"/>
  <c r="G488" i="14"/>
  <c r="CI488" i="14"/>
  <c r="GG488" i="14"/>
  <c r="AA488" i="14"/>
  <c r="DK488" i="14"/>
  <c r="HH488" i="14"/>
  <c r="AU488" i="14"/>
  <c r="EK488" i="14"/>
  <c r="IJ488" i="14"/>
  <c r="BR488" i="14"/>
  <c r="FL488" i="14"/>
  <c r="L488" i="14"/>
  <c r="CO488" i="14"/>
  <c r="GN488" i="14"/>
  <c r="AE488" i="14"/>
  <c r="DP488" i="14"/>
  <c r="HO488" i="14"/>
  <c r="AO488" i="14"/>
  <c r="DA488" i="14"/>
  <c r="FM488" i="14"/>
  <c r="HY488" i="14"/>
  <c r="BV488" i="14"/>
  <c r="EH488" i="14"/>
  <c r="GT488" i="14"/>
  <c r="CP488" i="14"/>
  <c r="FB488" i="14"/>
  <c r="HN488" i="14"/>
  <c r="AQ488" i="14"/>
  <c r="EE488" i="14"/>
  <c r="IC488" i="14"/>
  <c r="BX488" i="14"/>
  <c r="FS488" i="14"/>
  <c r="P488" i="14"/>
  <c r="CV488" i="14"/>
  <c r="GU488" i="14"/>
  <c r="AJ488" i="14"/>
  <c r="DW488" i="14"/>
  <c r="HU488" i="14"/>
  <c r="BG488" i="14"/>
  <c r="EY488" i="14"/>
  <c r="IV488" i="14"/>
  <c r="CB488" i="14"/>
  <c r="FY488" i="14"/>
  <c r="U488" i="14"/>
  <c r="DC488" i="14"/>
  <c r="GZ488" i="14"/>
  <c r="AN488" i="14"/>
  <c r="EC488" i="14"/>
  <c r="IB488" i="14"/>
  <c r="AW488" i="14"/>
  <c r="DI488" i="14"/>
  <c r="FU488" i="14"/>
  <c r="IG488" i="14"/>
  <c r="CD488" i="14"/>
  <c r="EP488" i="14"/>
  <c r="HB488" i="14"/>
  <c r="CX488" i="14"/>
  <c r="FJ488" i="14"/>
  <c r="HV488" i="14"/>
  <c r="BA488" i="14"/>
  <c r="ER488" i="14"/>
  <c r="IQ488" i="14"/>
  <c r="CH488" i="14"/>
  <c r="GF488" i="14"/>
  <c r="Z488" i="14"/>
  <c r="DH488" i="14"/>
  <c r="HG488" i="14"/>
  <c r="AT488" i="14"/>
  <c r="EJ488" i="14"/>
  <c r="II488" i="14"/>
  <c r="BQ488" i="14"/>
  <c r="FK488" i="14"/>
  <c r="K488" i="14"/>
  <c r="CN488" i="14"/>
  <c r="GM488" i="14"/>
  <c r="AD488" i="14"/>
  <c r="DO488" i="14"/>
  <c r="HM488" i="14"/>
  <c r="AZ488" i="14"/>
  <c r="EQ488" i="14"/>
  <c r="IN488" i="14"/>
  <c r="BE488" i="14"/>
  <c r="DQ488" i="14"/>
  <c r="GC488" i="14"/>
  <c r="IO488" i="14"/>
  <c r="CL488" i="14"/>
  <c r="EX488" i="14"/>
  <c r="HJ488" i="14"/>
  <c r="DF488" i="14"/>
  <c r="FR488" i="14"/>
  <c r="ID488" i="14"/>
  <c r="BK488" i="14"/>
  <c r="FD488" i="14"/>
  <c r="O488" i="14"/>
  <c r="CU488" i="14"/>
  <c r="GR488" i="14"/>
  <c r="AI488" i="14"/>
  <c r="DU488" i="14"/>
  <c r="HT488" i="14"/>
  <c r="BD488" i="14"/>
  <c r="EV488" i="14"/>
  <c r="IU488" i="14"/>
  <c r="CA488" i="14"/>
  <c r="FX488" i="14"/>
  <c r="T488" i="14"/>
  <c r="CZ488" i="14"/>
  <c r="GY488" i="14"/>
  <c r="AM488" i="14"/>
  <c r="EB488" i="14"/>
  <c r="IA488" i="14"/>
  <c r="BJ488" i="14"/>
  <c r="FC488" i="14"/>
  <c r="JA488" i="14"/>
  <c r="BM488" i="14"/>
  <c r="DY488" i="14"/>
  <c r="GK488" i="14"/>
  <c r="IW488" i="14"/>
  <c r="CT488" i="14"/>
  <c r="FF488" i="14"/>
  <c r="HR488" i="14"/>
  <c r="DN488" i="14"/>
  <c r="FZ488" i="14"/>
  <c r="IL488" i="14"/>
  <c r="BW488" i="14"/>
  <c r="FQ488" i="14"/>
  <c r="X488" i="14"/>
  <c r="DG488" i="14"/>
  <c r="HE488" i="14"/>
  <c r="AS488" i="14"/>
  <c r="EI488" i="14"/>
  <c r="IF488" i="14"/>
  <c r="BP488" i="14"/>
  <c r="FI488" i="14"/>
  <c r="J488" i="14"/>
  <c r="CM488" i="14"/>
  <c r="GJ488" i="14"/>
  <c r="AC488" i="14"/>
  <c r="DM488" i="14"/>
  <c r="HL488" i="14"/>
  <c r="AY488" i="14"/>
  <c r="EN488" i="14"/>
  <c r="IM488" i="14"/>
  <c r="BT488" i="14"/>
  <c r="FP488" i="14"/>
  <c r="I488" i="14"/>
  <c r="BU488" i="14"/>
  <c r="EG488" i="14"/>
  <c r="GS488" i="14"/>
  <c r="AP488" i="14"/>
  <c r="DB488" i="14"/>
  <c r="FN488" i="14"/>
  <c r="HZ488" i="14"/>
  <c r="DV488" i="14"/>
  <c r="GH488" i="14"/>
  <c r="IT488" i="14"/>
  <c r="CG488" i="14"/>
  <c r="GE488" i="14"/>
  <c r="AH488" i="14"/>
  <c r="DT488" i="14"/>
  <c r="HS488" i="14"/>
  <c r="BC488" i="14"/>
  <c r="EU488" i="14"/>
  <c r="IS488" i="14"/>
  <c r="BZ488" i="14"/>
  <c r="FW488" i="14"/>
  <c r="S488" i="14"/>
  <c r="CY488" i="14"/>
  <c r="GW488" i="14"/>
  <c r="AL488" i="14"/>
  <c r="EA488" i="14"/>
  <c r="HX488" i="14"/>
  <c r="BI488" i="14"/>
  <c r="FA488" i="14"/>
  <c r="IZ488" i="14"/>
  <c r="CF488" i="14"/>
  <c r="GB488" i="14"/>
  <c r="Q488" i="14"/>
  <c r="CC488" i="14"/>
  <c r="EO488" i="14"/>
  <c r="HA488" i="14"/>
  <c r="AX488" i="14"/>
  <c r="DJ488" i="14"/>
  <c r="FV488" i="14"/>
  <c r="IH488" i="14"/>
  <c r="ED488" i="14"/>
  <c r="GP488" i="14"/>
  <c r="C231" i="14"/>
  <c r="D230" i="14"/>
  <c r="E229" i="14"/>
  <c r="G229" i="14"/>
  <c r="H229" i="14"/>
  <c r="F229" i="14"/>
  <c r="F228" i="14"/>
  <c r="C168" i="1"/>
  <c r="C171" i="1" s="1"/>
  <c r="C174" i="1"/>
  <c r="I228" i="14" l="1"/>
  <c r="K228" i="14" s="1"/>
  <c r="IY489" i="14" s="1"/>
  <c r="I229" i="14"/>
  <c r="K229" i="14" s="1"/>
  <c r="IV490" i="14" s="1"/>
  <c r="E230" i="14"/>
  <c r="G230" i="14" s="1"/>
  <c r="D231" i="14"/>
  <c r="C232" i="14"/>
  <c r="C216" i="1"/>
  <c r="C202" i="1"/>
  <c r="C176" i="1"/>
  <c r="C175" i="1"/>
  <c r="GC490" i="14" l="1"/>
  <c r="GX490" i="14"/>
  <c r="IF490" i="14"/>
  <c r="AG490" i="14"/>
  <c r="R490" i="14"/>
  <c r="DB489" i="14"/>
  <c r="HY490" i="14"/>
  <c r="HH489" i="14"/>
  <c r="HG490" i="14"/>
  <c r="I489" i="14"/>
  <c r="AW490" i="14"/>
  <c r="DH489" i="14"/>
  <c r="HM489" i="14"/>
  <c r="CJ489" i="14"/>
  <c r="BG490" i="14"/>
  <c r="CD489" i="14"/>
  <c r="BX489" i="14"/>
  <c r="AZ490" i="14"/>
  <c r="GD489" i="14"/>
  <c r="AB489" i="14"/>
  <c r="M490" i="14"/>
  <c r="AS489" i="14"/>
  <c r="ED489" i="14"/>
  <c r="IK490" i="14"/>
  <c r="ER489" i="14"/>
  <c r="DW489" i="14"/>
  <c r="BK490" i="14"/>
  <c r="AP490" i="14"/>
  <c r="Y490" i="14"/>
  <c r="GQ490" i="14"/>
  <c r="CS490" i="14"/>
  <c r="BF490" i="14"/>
  <c r="DS490" i="14"/>
  <c r="DL490" i="14"/>
  <c r="BI490" i="14"/>
  <c r="BB490" i="14"/>
  <c r="H490" i="14"/>
  <c r="AC489" i="14"/>
  <c r="EB489" i="14"/>
  <c r="IX489" i="14"/>
  <c r="DD489" i="14"/>
  <c r="HJ489" i="14"/>
  <c r="BT489" i="14"/>
  <c r="FQ489" i="14"/>
  <c r="AH489" i="14"/>
  <c r="EG489" i="14"/>
  <c r="J489" i="14"/>
  <c r="DI489" i="14"/>
  <c r="FV489" i="14"/>
  <c r="DZ489" i="14"/>
  <c r="GP489" i="14"/>
  <c r="GI489" i="14"/>
  <c r="BW489" i="14"/>
  <c r="AO490" i="14"/>
  <c r="W490" i="14"/>
  <c r="HZ490" i="14"/>
  <c r="CL490" i="14"/>
  <c r="BC490" i="14"/>
  <c r="AM490" i="14"/>
  <c r="DK490" i="14"/>
  <c r="BH490" i="14"/>
  <c r="BA490" i="14"/>
  <c r="N490" i="14"/>
  <c r="IL490" i="14"/>
  <c r="Q489" i="14"/>
  <c r="DP489" i="14"/>
  <c r="IB489" i="14"/>
  <c r="CR489" i="14"/>
  <c r="GT489" i="14"/>
  <c r="BF489" i="14"/>
  <c r="FE489" i="14"/>
  <c r="U489" i="14"/>
  <c r="DT489" i="14"/>
  <c r="IJ489" i="14"/>
  <c r="CV489" i="14"/>
  <c r="CK489" i="14"/>
  <c r="AO489" i="14"/>
  <c r="EL489" i="14"/>
  <c r="EE489" i="14"/>
  <c r="S489" i="14"/>
  <c r="DA490" i="14"/>
  <c r="BM490" i="14"/>
  <c r="DG490" i="14"/>
  <c r="HJ490" i="14"/>
  <c r="GT490" i="14"/>
  <c r="CY490" i="14"/>
  <c r="EI490" i="14"/>
  <c r="DT490" i="14"/>
  <c r="DM490" i="14"/>
  <c r="BJ490" i="14"/>
  <c r="AV490" i="14"/>
  <c r="AP489" i="14"/>
  <c r="EO489" i="14"/>
  <c r="R489" i="14"/>
  <c r="DQ489" i="14"/>
  <c r="IC489" i="14"/>
  <c r="CF489" i="14"/>
  <c r="GF489" i="14"/>
  <c r="AV489" i="14"/>
  <c r="ES489" i="14"/>
  <c r="X489" i="14"/>
  <c r="DU489" i="14"/>
  <c r="GL489" i="14"/>
  <c r="EN489" i="14"/>
  <c r="GX489" i="14"/>
  <c r="GQ489" i="14"/>
  <c r="CE489" i="14"/>
  <c r="K489" i="14"/>
  <c r="DW490" i="14"/>
  <c r="DB490" i="14"/>
  <c r="DZ490" i="14"/>
  <c r="I490" i="14"/>
  <c r="HQ490" i="14"/>
  <c r="HA490" i="14"/>
  <c r="GE490" i="14"/>
  <c r="EJ490" i="14"/>
  <c r="DU490" i="14"/>
  <c r="DN490" i="14"/>
  <c r="BD490" i="14"/>
  <c r="BD489" i="14"/>
  <c r="FA489" i="14"/>
  <c r="AF489" i="14"/>
  <c r="EC489" i="14"/>
  <c r="IZ489" i="14"/>
  <c r="CS489" i="14"/>
  <c r="GV489" i="14"/>
  <c r="BH489" i="14"/>
  <c r="FF489" i="14"/>
  <c r="AJ489" i="14"/>
  <c r="EH489" i="14"/>
  <c r="AZ489" i="14"/>
  <c r="IS489" i="14"/>
  <c r="JB489" i="14"/>
  <c r="IU489" i="14"/>
  <c r="EI489" i="14"/>
  <c r="EP490" i="14"/>
  <c r="DY490" i="14"/>
  <c r="EW490" i="14"/>
  <c r="DJ490" i="14"/>
  <c r="O490" i="14"/>
  <c r="HW490" i="14"/>
  <c r="GU490" i="14"/>
  <c r="GF490" i="14"/>
  <c r="EK490" i="14"/>
  <c r="DV490" i="14"/>
  <c r="DH490" i="14"/>
  <c r="BP489" i="14"/>
  <c r="FN489" i="14"/>
  <c r="AR489" i="14"/>
  <c r="EP489" i="14"/>
  <c r="H489" i="14"/>
  <c r="DE489" i="14"/>
  <c r="HL489" i="14"/>
  <c r="BU489" i="14"/>
  <c r="FT489" i="14"/>
  <c r="AW489" i="14"/>
  <c r="FH489" i="14"/>
  <c r="BM489" i="14"/>
  <c r="N489" i="14"/>
  <c r="G489" i="14"/>
  <c r="HP489" i="14"/>
  <c r="EQ489" i="14"/>
  <c r="GI490" i="14"/>
  <c r="EU490" i="14"/>
  <c r="GL490" i="14"/>
  <c r="EG490" i="14"/>
  <c r="DQ490" i="14"/>
  <c r="K490" i="14"/>
  <c r="II490" i="14"/>
  <c r="GV490" i="14"/>
  <c r="GG490" i="14"/>
  <c r="EL490" i="14"/>
  <c r="GB490" i="14"/>
  <c r="CC489" i="14"/>
  <c r="GB489" i="14"/>
  <c r="BE489" i="14"/>
  <c r="FD489" i="14"/>
  <c r="T489" i="14"/>
  <c r="DR489" i="14"/>
  <c r="IH489" i="14"/>
  <c r="CG489" i="14"/>
  <c r="GG489" i="14"/>
  <c r="BI489" i="14"/>
  <c r="GZ489" i="14"/>
  <c r="EX489" i="14"/>
  <c r="BR489" i="14"/>
  <c r="BK489" i="14"/>
  <c r="GS489" i="14"/>
  <c r="GU489" i="14"/>
  <c r="HB490" i="14"/>
  <c r="GK490" i="14"/>
  <c r="Z490" i="14"/>
  <c r="FV490" i="14"/>
  <c r="EM490" i="14"/>
  <c r="AY490" i="14"/>
  <c r="L490" i="14"/>
  <c r="IJ490" i="14"/>
  <c r="GW490" i="14"/>
  <c r="GH490" i="14"/>
  <c r="GR490" i="14"/>
  <c r="CO489" i="14"/>
  <c r="GR489" i="14"/>
  <c r="BQ489" i="14"/>
  <c r="FP489" i="14"/>
  <c r="AG489" i="14"/>
  <c r="EF489" i="14"/>
  <c r="JA489" i="14"/>
  <c r="CT489" i="14"/>
  <c r="GW489" i="14"/>
  <c r="BV489" i="14"/>
  <c r="HR489" i="14"/>
  <c r="FL489" i="14"/>
  <c r="BZ489" i="14"/>
  <c r="BS489" i="14"/>
  <c r="HA489" i="14"/>
  <c r="HC489" i="14"/>
  <c r="IK489" i="14"/>
  <c r="CW489" i="14"/>
  <c r="HB489" i="14"/>
  <c r="BY489" i="14"/>
  <c r="FX489" i="14"/>
  <c r="BA489" i="14"/>
  <c r="EZ489" i="14"/>
  <c r="V489" i="14"/>
  <c r="CH489" i="14"/>
  <c r="ET489" i="14"/>
  <c r="HF489" i="14"/>
  <c r="O489" i="14"/>
  <c r="CA489" i="14"/>
  <c r="EM489" i="14"/>
  <c r="GY489" i="14"/>
  <c r="HX489" i="14"/>
  <c r="HI489" i="14"/>
  <c r="AA489" i="14"/>
  <c r="CM489" i="14"/>
  <c r="EY489" i="14"/>
  <c r="HK489" i="14"/>
  <c r="L489" i="14"/>
  <c r="DJ489" i="14"/>
  <c r="HT489" i="14"/>
  <c r="CL489" i="14"/>
  <c r="GN489" i="14"/>
  <c r="BN489" i="14"/>
  <c r="FM489" i="14"/>
  <c r="AD489" i="14"/>
  <c r="CP489" i="14"/>
  <c r="FB489" i="14"/>
  <c r="HN489" i="14"/>
  <c r="W489" i="14"/>
  <c r="CI489" i="14"/>
  <c r="EU489" i="14"/>
  <c r="HG489" i="14"/>
  <c r="IF489" i="14"/>
  <c r="HQ489" i="14"/>
  <c r="AI489" i="14"/>
  <c r="CU489" i="14"/>
  <c r="FG489" i="14"/>
  <c r="HS489" i="14"/>
  <c r="EV489" i="14"/>
  <c r="Y489" i="14"/>
  <c r="DX489" i="14"/>
  <c r="IP489" i="14"/>
  <c r="CZ489" i="14"/>
  <c r="HD489" i="14"/>
  <c r="CB489" i="14"/>
  <c r="FY489" i="14"/>
  <c r="AL489" i="14"/>
  <c r="CX489" i="14"/>
  <c r="FJ489" i="14"/>
  <c r="HV489" i="14"/>
  <c r="AE489" i="14"/>
  <c r="CQ489" i="14"/>
  <c r="FC489" i="14"/>
  <c r="HO489" i="14"/>
  <c r="IN489" i="14"/>
  <c r="HY489" i="14"/>
  <c r="AQ489" i="14"/>
  <c r="DC489" i="14"/>
  <c r="FO489" i="14"/>
  <c r="IA489" i="14"/>
  <c r="AK489" i="14"/>
  <c r="EJ489" i="14"/>
  <c r="M489" i="14"/>
  <c r="DL489" i="14"/>
  <c r="HU489" i="14"/>
  <c r="CN489" i="14"/>
  <c r="GO489" i="14"/>
  <c r="AT489" i="14"/>
  <c r="DF489" i="14"/>
  <c r="FR489" i="14"/>
  <c r="ID489" i="14"/>
  <c r="AM489" i="14"/>
  <c r="CY489" i="14"/>
  <c r="FK489" i="14"/>
  <c r="HW489" i="14"/>
  <c r="IV489" i="14"/>
  <c r="IG489" i="14"/>
  <c r="AY489" i="14"/>
  <c r="DK489" i="14"/>
  <c r="FW489" i="14"/>
  <c r="II489" i="14"/>
  <c r="FU489" i="14"/>
  <c r="AX489" i="14"/>
  <c r="EW489" i="14"/>
  <c r="Z489" i="14"/>
  <c r="DY489" i="14"/>
  <c r="IR489" i="14"/>
  <c r="DA489" i="14"/>
  <c r="HE489" i="14"/>
  <c r="BB489" i="14"/>
  <c r="DN489" i="14"/>
  <c r="FZ489" i="14"/>
  <c r="IL489" i="14"/>
  <c r="AU489" i="14"/>
  <c r="DG489" i="14"/>
  <c r="FS489" i="14"/>
  <c r="IE489" i="14"/>
  <c r="GC489" i="14"/>
  <c r="IO489" i="14"/>
  <c r="BG489" i="14"/>
  <c r="DS489" i="14"/>
  <c r="GE489" i="14"/>
  <c r="IQ489" i="14"/>
  <c r="GJ489" i="14"/>
  <c r="BL489" i="14"/>
  <c r="FI489" i="14"/>
  <c r="AN489" i="14"/>
  <c r="EK489" i="14"/>
  <c r="P489" i="14"/>
  <c r="DM489" i="14"/>
  <c r="HZ489" i="14"/>
  <c r="BJ489" i="14"/>
  <c r="DV489" i="14"/>
  <c r="GH489" i="14"/>
  <c r="IT489" i="14"/>
  <c r="BC489" i="14"/>
  <c r="DO489" i="14"/>
  <c r="GA489" i="14"/>
  <c r="IM489" i="14"/>
  <c r="GK489" i="14"/>
  <c r="IW489" i="14"/>
  <c r="BO489" i="14"/>
  <c r="EA489" i="14"/>
  <c r="GM489" i="14"/>
  <c r="DP490" i="14"/>
  <c r="EF490" i="14"/>
  <c r="FW490" i="14"/>
  <c r="BX490" i="14"/>
  <c r="IR490" i="14"/>
  <c r="FY490" i="14"/>
  <c r="BZ490" i="14"/>
  <c r="IT490" i="14"/>
  <c r="FT490" i="14"/>
  <c r="BW490" i="14"/>
  <c r="IQ490" i="14"/>
  <c r="FX490" i="14"/>
  <c r="BY490" i="14"/>
  <c r="IS490" i="14"/>
  <c r="FZ490" i="14"/>
  <c r="BT490" i="14"/>
  <c r="IN490" i="14"/>
  <c r="G490" i="14"/>
  <c r="CQ490" i="14"/>
  <c r="GA490" i="14"/>
  <c r="Q490" i="14"/>
  <c r="AQ490" i="14"/>
  <c r="FO490" i="14"/>
  <c r="AR490" i="14"/>
  <c r="FP490" i="14"/>
  <c r="AS490" i="14"/>
  <c r="FQ490" i="14"/>
  <c r="AT490" i="14"/>
  <c r="FR490" i="14"/>
  <c r="AN490" i="14"/>
  <c r="FL490" i="14"/>
  <c r="FU490" i="14"/>
  <c r="J490" i="14"/>
  <c r="CT490" i="14"/>
  <c r="GD490" i="14"/>
  <c r="DC490" i="14"/>
  <c r="IA490" i="14"/>
  <c r="DD490" i="14"/>
  <c r="IB490" i="14"/>
  <c r="DE490" i="14"/>
  <c r="IC490" i="14"/>
  <c r="DF490" i="14"/>
  <c r="ID490" i="14"/>
  <c r="CZ490" i="14"/>
  <c r="HX490" i="14"/>
  <c r="AU490" i="14"/>
  <c r="HI490" i="14"/>
  <c r="DI490" i="14"/>
  <c r="AE490" i="14"/>
  <c r="GS490" i="14"/>
  <c r="DO490" i="14"/>
  <c r="AH490" i="14"/>
  <c r="GY490" i="14"/>
  <c r="DR490" i="14"/>
  <c r="S490" i="14"/>
  <c r="CE490" i="14"/>
  <c r="EQ490" i="14"/>
  <c r="HC490" i="14"/>
  <c r="T490" i="14"/>
  <c r="CF490" i="14"/>
  <c r="ER490" i="14"/>
  <c r="HD490" i="14"/>
  <c r="U490" i="14"/>
  <c r="CG490" i="14"/>
  <c r="ES490" i="14"/>
  <c r="HE490" i="14"/>
  <c r="V490" i="14"/>
  <c r="CH490" i="14"/>
  <c r="ET490" i="14"/>
  <c r="HF490" i="14"/>
  <c r="P490" i="14"/>
  <c r="CB490" i="14"/>
  <c r="EN490" i="14"/>
  <c r="GZ490" i="14"/>
  <c r="BN490" i="14"/>
  <c r="EE490" i="14"/>
  <c r="AX490" i="14"/>
  <c r="HO490" i="14"/>
  <c r="EH490" i="14"/>
  <c r="BE490" i="14"/>
  <c r="HR490" i="14"/>
  <c r="EO490" i="14"/>
  <c r="AA490" i="14"/>
  <c r="CM490" i="14"/>
  <c r="EY490" i="14"/>
  <c r="HK490" i="14"/>
  <c r="AB490" i="14"/>
  <c r="CN490" i="14"/>
  <c r="EZ490" i="14"/>
  <c r="HL490" i="14"/>
  <c r="AC490" i="14"/>
  <c r="CO490" i="14"/>
  <c r="FA490" i="14"/>
  <c r="HM490" i="14"/>
  <c r="AD490" i="14"/>
  <c r="CP490" i="14"/>
  <c r="FB490" i="14"/>
  <c r="HN490" i="14"/>
  <c r="X490" i="14"/>
  <c r="CJ490" i="14"/>
  <c r="EV490" i="14"/>
  <c r="HH490" i="14"/>
  <c r="IE490" i="14"/>
  <c r="CD490" i="14"/>
  <c r="IU490" i="14"/>
  <c r="FN490" i="14"/>
  <c r="CK490" i="14"/>
  <c r="IX490" i="14"/>
  <c r="EX490" i="14"/>
  <c r="BU490" i="14"/>
  <c r="IH490" i="14"/>
  <c r="FE490" i="14"/>
  <c r="CA490" i="14"/>
  <c r="IO490" i="14"/>
  <c r="FK490" i="14"/>
  <c r="AI490" i="14"/>
  <c r="CU490" i="14"/>
  <c r="FG490" i="14"/>
  <c r="HS490" i="14"/>
  <c r="AJ490" i="14"/>
  <c r="CV490" i="14"/>
  <c r="FH490" i="14"/>
  <c r="HT490" i="14"/>
  <c r="AK490" i="14"/>
  <c r="CW490" i="14"/>
  <c r="FI490" i="14"/>
  <c r="HU490" i="14"/>
  <c r="AL490" i="14"/>
  <c r="CX490" i="14"/>
  <c r="FJ490" i="14"/>
  <c r="HV490" i="14"/>
  <c r="AF490" i="14"/>
  <c r="CR490" i="14"/>
  <c r="FD490" i="14"/>
  <c r="HP490" i="14"/>
  <c r="FM490" i="14"/>
  <c r="CI490" i="14"/>
  <c r="IW490" i="14"/>
  <c r="FS490" i="14"/>
  <c r="BS490" i="14"/>
  <c r="IG490" i="14"/>
  <c r="FC490" i="14"/>
  <c r="BV490" i="14"/>
  <c r="IM490" i="14"/>
  <c r="FF490" i="14"/>
  <c r="CC490" i="14"/>
  <c r="IP490" i="14"/>
  <c r="BO490" i="14"/>
  <c r="EA490" i="14"/>
  <c r="GM490" i="14"/>
  <c r="IY490" i="14"/>
  <c r="BP490" i="14"/>
  <c r="EB490" i="14"/>
  <c r="GN490" i="14"/>
  <c r="IZ490" i="14"/>
  <c r="BQ490" i="14"/>
  <c r="EC490" i="14"/>
  <c r="GO490" i="14"/>
  <c r="JA490" i="14"/>
  <c r="BR490" i="14"/>
  <c r="ED490" i="14"/>
  <c r="GP490" i="14"/>
  <c r="JB490" i="14"/>
  <c r="BL490" i="14"/>
  <c r="DX490" i="14"/>
  <c r="GJ490" i="14"/>
  <c r="C233" i="14"/>
  <c r="D232" i="14"/>
  <c r="E231" i="14"/>
  <c r="H231" i="14" s="1"/>
  <c r="G231" i="14"/>
  <c r="F230" i="14"/>
  <c r="H230" i="14"/>
  <c r="F231" i="14" l="1"/>
  <c r="I231" i="14" s="1"/>
  <c r="K231" i="14" s="1"/>
  <c r="GS492" i="14" s="1"/>
  <c r="I230" i="14"/>
  <c r="K230" i="14" s="1"/>
  <c r="GV491" i="14" s="1"/>
  <c r="G232" i="14"/>
  <c r="E232" i="14"/>
  <c r="H232" i="14" s="1"/>
  <c r="D233" i="14"/>
  <c r="C234" i="14"/>
  <c r="IN492" i="14" l="1"/>
  <c r="FD492" i="14"/>
  <c r="IQ492" i="14"/>
  <c r="CO492" i="14"/>
  <c r="DV491" i="14"/>
  <c r="EE491" i="14"/>
  <c r="W492" i="14"/>
  <c r="JA492" i="14"/>
  <c r="CM492" i="14"/>
  <c r="U492" i="14"/>
  <c r="EU491" i="14"/>
  <c r="DB492" i="14"/>
  <c r="AI492" i="14"/>
  <c r="ES492" i="14"/>
  <c r="CP492" i="14"/>
  <c r="DG491" i="14"/>
  <c r="HB492" i="14"/>
  <c r="BS492" i="14"/>
  <c r="IR492" i="14"/>
  <c r="FX492" i="14"/>
  <c r="AQ492" i="14"/>
  <c r="DD492" i="14"/>
  <c r="BV492" i="14"/>
  <c r="AN492" i="14"/>
  <c r="FA491" i="14"/>
  <c r="HM492" i="14"/>
  <c r="CA492" i="14"/>
  <c r="ER492" i="14"/>
  <c r="EV492" i="14"/>
  <c r="EB492" i="14"/>
  <c r="GM491" i="14"/>
  <c r="IA492" i="14"/>
  <c r="DL492" i="14"/>
  <c r="GR492" i="14"/>
  <c r="IS492" i="14"/>
  <c r="HG492" i="14"/>
  <c r="M491" i="14"/>
  <c r="IZ492" i="14"/>
  <c r="HC492" i="14"/>
  <c r="AJ492" i="14"/>
  <c r="FW492" i="14"/>
  <c r="BH492" i="14"/>
  <c r="BZ492" i="14"/>
  <c r="GB492" i="14"/>
  <c r="X492" i="14"/>
  <c r="CT492" i="14"/>
  <c r="GD492" i="14"/>
  <c r="P492" i="14"/>
  <c r="CL492" i="14"/>
  <c r="FQ492" i="14"/>
  <c r="R492" i="14"/>
  <c r="DW492" i="14"/>
  <c r="BC492" i="14"/>
  <c r="HT492" i="14"/>
  <c r="EX492" i="14"/>
  <c r="BX492" i="14"/>
  <c r="IX492" i="14"/>
  <c r="ET492" i="14"/>
  <c r="EO492" i="14"/>
  <c r="BC491" i="14"/>
  <c r="EC492" i="14"/>
  <c r="FA492" i="14"/>
  <c r="AF492" i="14"/>
  <c r="AH492" i="14"/>
  <c r="DC492" i="14"/>
  <c r="GO492" i="14"/>
  <c r="Z492" i="14"/>
  <c r="CU492" i="14"/>
  <c r="GE492" i="14"/>
  <c r="AA492" i="14"/>
  <c r="EH492" i="14"/>
  <c r="BL492" i="14"/>
  <c r="IH492" i="14"/>
  <c r="FI492" i="14"/>
  <c r="CG492" i="14"/>
  <c r="AE492" i="14"/>
  <c r="FB492" i="14"/>
  <c r="EW492" i="14"/>
  <c r="BZ491" i="14"/>
  <c r="GH492" i="14"/>
  <c r="HA492" i="14"/>
  <c r="K492" i="14"/>
  <c r="N492" i="14"/>
  <c r="V492" i="14"/>
  <c r="GN492" i="14"/>
  <c r="AZ492" i="14"/>
  <c r="DU492" i="14"/>
  <c r="HP492" i="14"/>
  <c r="AR492" i="14"/>
  <c r="DM492" i="14"/>
  <c r="HD492" i="14"/>
  <c r="BB492" i="14"/>
  <c r="GF492" i="14"/>
  <c r="CW492" i="14"/>
  <c r="AU492" i="14"/>
  <c r="HJ492" i="14"/>
  <c r="DR492" i="14"/>
  <c r="BP492" i="14"/>
  <c r="IT492" i="14"/>
  <c r="HV491" i="14"/>
  <c r="AY492" i="14"/>
  <c r="BQ492" i="14"/>
  <c r="CI492" i="14"/>
  <c r="AP492" i="14"/>
  <c r="BI492" i="14"/>
  <c r="ED492" i="14"/>
  <c r="IB492" i="14"/>
  <c r="BA492" i="14"/>
  <c r="DV492" i="14"/>
  <c r="HR492" i="14"/>
  <c r="BK492" i="14"/>
  <c r="HS492" i="14"/>
  <c r="DX492" i="14"/>
  <c r="BW492" i="14"/>
  <c r="IV492" i="14"/>
  <c r="EY492" i="14"/>
  <c r="CZ492" i="14"/>
  <c r="GA492" i="14"/>
  <c r="DT492" i="14"/>
  <c r="EP492" i="14"/>
  <c r="FO492" i="14"/>
  <c r="DK492" i="14"/>
  <c r="BR492" i="14"/>
  <c r="EQ492" i="14"/>
  <c r="IP492" i="14"/>
  <c r="BJ492" i="14"/>
  <c r="EF492" i="14"/>
  <c r="IC492" i="14"/>
  <c r="BT492" i="14"/>
  <c r="IF492" i="14"/>
  <c r="EI492" i="14"/>
  <c r="CF492" i="14"/>
  <c r="L492" i="14"/>
  <c r="FL492" i="14"/>
  <c r="DJ492" i="14"/>
  <c r="GY492" i="14"/>
  <c r="M492" i="14"/>
  <c r="T492" i="14"/>
  <c r="CR492" i="14"/>
  <c r="O492" i="14"/>
  <c r="CJ492" i="14"/>
  <c r="FP492" i="14"/>
  <c r="G492" i="14"/>
  <c r="CB492" i="14"/>
  <c r="FF492" i="14"/>
  <c r="H492" i="14"/>
  <c r="CV492" i="14"/>
  <c r="AB492" i="14"/>
  <c r="GG492" i="14"/>
  <c r="DP492" i="14"/>
  <c r="AV492" i="14"/>
  <c r="HK492" i="14"/>
  <c r="GM492" i="14"/>
  <c r="Y492" i="14"/>
  <c r="CD492" i="14"/>
  <c r="FG492" i="14"/>
  <c r="J492" i="14"/>
  <c r="CE492" i="14"/>
  <c r="FH492" i="14"/>
  <c r="AC492" i="14"/>
  <c r="CX492" i="14"/>
  <c r="GJ492" i="14"/>
  <c r="AD492" i="14"/>
  <c r="CY492" i="14"/>
  <c r="GL492" i="14"/>
  <c r="AX492" i="14"/>
  <c r="EN492" i="14"/>
  <c r="HF492" i="14"/>
  <c r="IM492" i="14"/>
  <c r="HI492" i="14"/>
  <c r="BK491" i="14"/>
  <c r="AD491" i="14"/>
  <c r="H491" i="14"/>
  <c r="AP491" i="14"/>
  <c r="BY491" i="14"/>
  <c r="FT492" i="14"/>
  <c r="S492" i="14"/>
  <c r="CN492" i="14"/>
  <c r="FV492" i="14"/>
  <c r="AL492" i="14"/>
  <c r="DG492" i="14"/>
  <c r="GV492" i="14"/>
  <c r="AM492" i="14"/>
  <c r="DH492" i="14"/>
  <c r="GW492" i="14"/>
  <c r="BG492" i="14"/>
  <c r="FY492" i="14"/>
  <c r="HN492" i="14"/>
  <c r="Q492" i="14"/>
  <c r="CH491" i="14"/>
  <c r="AZ491" i="14"/>
  <c r="BT491" i="14"/>
  <c r="DB491" i="14"/>
  <c r="EM491" i="14"/>
  <c r="O491" i="14"/>
  <c r="IQ491" i="14"/>
  <c r="HA491" i="14"/>
  <c r="EG491" i="14"/>
  <c r="FT491" i="14"/>
  <c r="HH491" i="14"/>
  <c r="DE492" i="14"/>
  <c r="GT492" i="14"/>
  <c r="AK492" i="14"/>
  <c r="DF492" i="14"/>
  <c r="GU492" i="14"/>
  <c r="BD492" i="14"/>
  <c r="DZ492" i="14"/>
  <c r="HU492" i="14"/>
  <c r="BF492" i="14"/>
  <c r="EA492" i="14"/>
  <c r="HX492" i="14"/>
  <c r="BY492" i="14"/>
  <c r="HZ492" i="14"/>
  <c r="EM492" i="14"/>
  <c r="CC492" i="14"/>
  <c r="AL491" i="14"/>
  <c r="W491" i="14"/>
  <c r="IA491" i="14"/>
  <c r="HB491" i="14"/>
  <c r="IO491" i="14"/>
  <c r="ER491" i="14"/>
  <c r="AS492" i="14"/>
  <c r="DN492" i="14"/>
  <c r="HE492" i="14"/>
  <c r="AT492" i="14"/>
  <c r="DO492" i="14"/>
  <c r="HH492" i="14"/>
  <c r="BN492" i="14"/>
  <c r="EJ492" i="14"/>
  <c r="II492" i="14"/>
  <c r="BO492" i="14"/>
  <c r="EK492" i="14"/>
  <c r="IJ492" i="14"/>
  <c r="CQ492" i="14"/>
  <c r="IK492" i="14"/>
  <c r="EU492" i="14"/>
  <c r="CK492" i="14"/>
  <c r="GO491" i="14"/>
  <c r="FY491" i="14"/>
  <c r="DN491" i="14"/>
  <c r="Y491" i="14"/>
  <c r="BG491" i="14"/>
  <c r="HD491" i="14"/>
  <c r="HJ491" i="14"/>
  <c r="GX491" i="14"/>
  <c r="EL491" i="14"/>
  <c r="CK491" i="14"/>
  <c r="DS491" i="14"/>
  <c r="GZ492" i="14"/>
  <c r="FJ492" i="14"/>
  <c r="HV492" i="14"/>
  <c r="FC492" i="14"/>
  <c r="HO492" i="14"/>
  <c r="AG492" i="14"/>
  <c r="CS492" i="14"/>
  <c r="FE492" i="14"/>
  <c r="HQ492" i="14"/>
  <c r="BH491" i="14"/>
  <c r="IK491" i="14"/>
  <c r="FQ491" i="14"/>
  <c r="DD491" i="14"/>
  <c r="AT491" i="14"/>
  <c r="HS491" i="14"/>
  <c r="FD491" i="14"/>
  <c r="BS491" i="14"/>
  <c r="JA491" i="14"/>
  <c r="FG491" i="14"/>
  <c r="CV491" i="14"/>
  <c r="P491" i="14"/>
  <c r="CB491" i="14"/>
  <c r="EP491" i="14"/>
  <c r="HK491" i="14"/>
  <c r="AG491" i="14"/>
  <c r="CS491" i="14"/>
  <c r="FJ491" i="14"/>
  <c r="IE491" i="14"/>
  <c r="AX491" i="14"/>
  <c r="DJ491" i="14"/>
  <c r="GC491" i="14"/>
  <c r="IX491" i="14"/>
  <c r="BO491" i="14"/>
  <c r="EA491" i="14"/>
  <c r="GW491" i="14"/>
  <c r="U491" i="14"/>
  <c r="CG491" i="14"/>
  <c r="EV491" i="14"/>
  <c r="HQ491" i="14"/>
  <c r="EZ491" i="14"/>
  <c r="HL491" i="14"/>
  <c r="DS492" i="14"/>
  <c r="HL492" i="14"/>
  <c r="FR492" i="14"/>
  <c r="ID492" i="14"/>
  <c r="FK492" i="14"/>
  <c r="HW492" i="14"/>
  <c r="AO492" i="14"/>
  <c r="DA492" i="14"/>
  <c r="FM492" i="14"/>
  <c r="HY492" i="14"/>
  <c r="CA491" i="14"/>
  <c r="T491" i="14"/>
  <c r="GQ491" i="14"/>
  <c r="DW491" i="14"/>
  <c r="BP491" i="14"/>
  <c r="IT491" i="14"/>
  <c r="FZ491" i="14"/>
  <c r="CP491" i="14"/>
  <c r="L491" i="14"/>
  <c r="GH491" i="14"/>
  <c r="DO491" i="14"/>
  <c r="X491" i="14"/>
  <c r="CJ491" i="14"/>
  <c r="EY491" i="14"/>
  <c r="HU491" i="14"/>
  <c r="AO491" i="14"/>
  <c r="DA491" i="14"/>
  <c r="FS491" i="14"/>
  <c r="IN491" i="14"/>
  <c r="BF491" i="14"/>
  <c r="DR491" i="14"/>
  <c r="GL491" i="14"/>
  <c r="K491" i="14"/>
  <c r="BW491" i="14"/>
  <c r="EK491" i="14"/>
  <c r="HF491" i="14"/>
  <c r="AC491" i="14"/>
  <c r="CO491" i="14"/>
  <c r="FE491" i="14"/>
  <c r="HZ491" i="14"/>
  <c r="FH491" i="14"/>
  <c r="HT491" i="14"/>
  <c r="FZ492" i="14"/>
  <c r="IL492" i="14"/>
  <c r="FS492" i="14"/>
  <c r="IE492" i="14"/>
  <c r="AW492" i="14"/>
  <c r="DI492" i="14"/>
  <c r="FU492" i="14"/>
  <c r="IG492" i="14"/>
  <c r="CX491" i="14"/>
  <c r="AM491" i="14"/>
  <c r="HP491" i="14"/>
  <c r="EW491" i="14"/>
  <c r="CI491" i="14"/>
  <c r="AB491" i="14"/>
  <c r="GZ491" i="14"/>
  <c r="DL491" i="14"/>
  <c r="AE491" i="14"/>
  <c r="HG491" i="14"/>
  <c r="EN491" i="14"/>
  <c r="AF491" i="14"/>
  <c r="CR491" i="14"/>
  <c r="FI491" i="14"/>
  <c r="ID491" i="14"/>
  <c r="AW491" i="14"/>
  <c r="DI491" i="14"/>
  <c r="GB491" i="14"/>
  <c r="IW491" i="14"/>
  <c r="BN491" i="14"/>
  <c r="DZ491" i="14"/>
  <c r="GU491" i="14"/>
  <c r="S491" i="14"/>
  <c r="CE491" i="14"/>
  <c r="ET491" i="14"/>
  <c r="HO491" i="14"/>
  <c r="AK491" i="14"/>
  <c r="CW491" i="14"/>
  <c r="FN491" i="14"/>
  <c r="II491" i="14"/>
  <c r="FP491" i="14"/>
  <c r="IB491" i="14"/>
  <c r="BE492" i="14"/>
  <c r="DQ492" i="14"/>
  <c r="GC492" i="14"/>
  <c r="IO492" i="14"/>
  <c r="DT491" i="14"/>
  <c r="BJ491" i="14"/>
  <c r="IL491" i="14"/>
  <c r="FV491" i="14"/>
  <c r="DF491" i="14"/>
  <c r="AU491" i="14"/>
  <c r="HY491" i="14"/>
  <c r="EF491" i="14"/>
  <c r="BB491" i="14"/>
  <c r="IC491" i="14"/>
  <c r="FM491" i="14"/>
  <c r="AN491" i="14"/>
  <c r="CZ491" i="14"/>
  <c r="FR491" i="14"/>
  <c r="IM491" i="14"/>
  <c r="BE491" i="14"/>
  <c r="DQ491" i="14"/>
  <c r="GK491" i="14"/>
  <c r="J491" i="14"/>
  <c r="BV491" i="14"/>
  <c r="EI491" i="14"/>
  <c r="HE491" i="14"/>
  <c r="AA491" i="14"/>
  <c r="CM491" i="14"/>
  <c r="FC491" i="14"/>
  <c r="HX491" i="14"/>
  <c r="AS491" i="14"/>
  <c r="DE491" i="14"/>
  <c r="FW491" i="14"/>
  <c r="IS491" i="14"/>
  <c r="FX491" i="14"/>
  <c r="IJ491" i="14"/>
  <c r="EZ492" i="14"/>
  <c r="IY492" i="14"/>
  <c r="GP492" i="14"/>
  <c r="JB492" i="14"/>
  <c r="GI492" i="14"/>
  <c r="IU492" i="14"/>
  <c r="BM492" i="14"/>
  <c r="DY492" i="14"/>
  <c r="GK492" i="14"/>
  <c r="IW492" i="14"/>
  <c r="EO491" i="14"/>
  <c r="CF491" i="14"/>
  <c r="V491" i="14"/>
  <c r="GR491" i="14"/>
  <c r="EC491" i="14"/>
  <c r="BR491" i="14"/>
  <c r="IU491" i="14"/>
  <c r="FF491" i="14"/>
  <c r="BX491" i="14"/>
  <c r="N491" i="14"/>
  <c r="GI491" i="14"/>
  <c r="AV491" i="14"/>
  <c r="DH491" i="14"/>
  <c r="GA491" i="14"/>
  <c r="IV491" i="14"/>
  <c r="BM491" i="14"/>
  <c r="DY491" i="14"/>
  <c r="GT491" i="14"/>
  <c r="R491" i="14"/>
  <c r="CD491" i="14"/>
  <c r="ES491" i="14"/>
  <c r="HN491" i="14"/>
  <c r="AI491" i="14"/>
  <c r="CU491" i="14"/>
  <c r="FL491" i="14"/>
  <c r="IG491" i="14"/>
  <c r="BA491" i="14"/>
  <c r="DM491" i="14"/>
  <c r="GG491" i="14"/>
  <c r="JB491" i="14"/>
  <c r="GF491" i="14"/>
  <c r="IR491" i="14"/>
  <c r="CH492" i="14"/>
  <c r="FN492" i="14"/>
  <c r="EL492" i="14"/>
  <c r="GX492" i="14"/>
  <c r="EE492" i="14"/>
  <c r="GQ492" i="14"/>
  <c r="I492" i="14"/>
  <c r="BU492" i="14"/>
  <c r="EG492" i="14"/>
  <c r="FO491" i="14"/>
  <c r="CY491" i="14"/>
  <c r="AR491" i="14"/>
  <c r="HR491" i="14"/>
  <c r="EX491" i="14"/>
  <c r="CN491" i="14"/>
  <c r="G491" i="14"/>
  <c r="GE491" i="14"/>
  <c r="CQ491" i="14"/>
  <c r="AJ491" i="14"/>
  <c r="HI491" i="14"/>
  <c r="BD491" i="14"/>
  <c r="DP491" i="14"/>
  <c r="GJ491" i="14"/>
  <c r="I491" i="14"/>
  <c r="BU491" i="14"/>
  <c r="EH491" i="14"/>
  <c r="HC491" i="14"/>
  <c r="Z491" i="14"/>
  <c r="CL491" i="14"/>
  <c r="FB491" i="14"/>
  <c r="HW491" i="14"/>
  <c r="AQ491" i="14"/>
  <c r="DC491" i="14"/>
  <c r="FU491" i="14"/>
  <c r="IP491" i="14"/>
  <c r="BI491" i="14"/>
  <c r="DU491" i="14"/>
  <c r="GP491" i="14"/>
  <c r="EB491" i="14"/>
  <c r="GN491" i="14"/>
  <c r="IZ491" i="14"/>
  <c r="IH491" i="14"/>
  <c r="BL491" i="14"/>
  <c r="DX491" i="14"/>
  <c r="GS491" i="14"/>
  <c r="Q491" i="14"/>
  <c r="CC491" i="14"/>
  <c r="EQ491" i="14"/>
  <c r="HM491" i="14"/>
  <c r="AH491" i="14"/>
  <c r="CT491" i="14"/>
  <c r="FK491" i="14"/>
  <c r="IF491" i="14"/>
  <c r="AY491" i="14"/>
  <c r="DK491" i="14"/>
  <c r="GD491" i="14"/>
  <c r="IY491" i="14"/>
  <c r="BQ491" i="14"/>
  <c r="ED491" i="14"/>
  <c r="GY491" i="14"/>
  <c r="EJ491" i="14"/>
  <c r="C235" i="14"/>
  <c r="D234" i="14"/>
  <c r="E233" i="14"/>
  <c r="F233" i="14" s="1"/>
  <c r="F232" i="14"/>
  <c r="I232" i="14" s="1"/>
  <c r="K232" i="14" s="1"/>
  <c r="H233" i="14" l="1"/>
  <c r="G233" i="14"/>
  <c r="IW493" i="14"/>
  <c r="IO493" i="14"/>
  <c r="IG493" i="14"/>
  <c r="HY493" i="14"/>
  <c r="HQ493" i="14"/>
  <c r="HI493" i="14"/>
  <c r="HA493" i="14"/>
  <c r="GS493" i="14"/>
  <c r="GK493" i="14"/>
  <c r="GC493" i="14"/>
  <c r="FU493" i="14"/>
  <c r="FM493" i="14"/>
  <c r="FE493" i="14"/>
  <c r="EW493" i="14"/>
  <c r="EO493" i="14"/>
  <c r="EG493" i="14"/>
  <c r="DY493" i="14"/>
  <c r="DQ493" i="14"/>
  <c r="IY493" i="14"/>
  <c r="IP493" i="14"/>
  <c r="IF493" i="14"/>
  <c r="HW493" i="14"/>
  <c r="HN493" i="14"/>
  <c r="HE493" i="14"/>
  <c r="IU493" i="14"/>
  <c r="IL493" i="14"/>
  <c r="IC493" i="14"/>
  <c r="HT493" i="14"/>
  <c r="HK493" i="14"/>
  <c r="HB493" i="14"/>
  <c r="GR493" i="14"/>
  <c r="GI493" i="14"/>
  <c r="FZ493" i="14"/>
  <c r="FQ493" i="14"/>
  <c r="FH493" i="14"/>
  <c r="EY493" i="14"/>
  <c r="EP493" i="14"/>
  <c r="EF493" i="14"/>
  <c r="DW493" i="14"/>
  <c r="DN493" i="14"/>
  <c r="DF493" i="14"/>
  <c r="CX493" i="14"/>
  <c r="CP493" i="14"/>
  <c r="CH493" i="14"/>
  <c r="BZ493" i="14"/>
  <c r="BR493" i="14"/>
  <c r="BJ493" i="14"/>
  <c r="BB493" i="14"/>
  <c r="AT493" i="14"/>
  <c r="AL493" i="14"/>
  <c r="AD493" i="14"/>
  <c r="V493" i="14"/>
  <c r="N493" i="14"/>
  <c r="JB493" i="14"/>
  <c r="IS493" i="14"/>
  <c r="IJ493" i="14"/>
  <c r="IA493" i="14"/>
  <c r="HR493" i="14"/>
  <c r="HH493" i="14"/>
  <c r="GY493" i="14"/>
  <c r="GP493" i="14"/>
  <c r="GG493" i="14"/>
  <c r="FX493" i="14"/>
  <c r="FO493" i="14"/>
  <c r="FF493" i="14"/>
  <c r="EV493" i="14"/>
  <c r="EM493" i="14"/>
  <c r="ED493" i="14"/>
  <c r="DU493" i="14"/>
  <c r="DL493" i="14"/>
  <c r="DD493" i="14"/>
  <c r="CV493" i="14"/>
  <c r="CN493" i="14"/>
  <c r="CF493" i="14"/>
  <c r="BX493" i="14"/>
  <c r="BP493" i="14"/>
  <c r="BH493" i="14"/>
  <c r="AZ493" i="14"/>
  <c r="AR493" i="14"/>
  <c r="AJ493" i="14"/>
  <c r="AB493" i="14"/>
  <c r="T493" i="14"/>
  <c r="L493" i="14"/>
  <c r="JA493" i="14"/>
  <c r="IR493" i="14"/>
  <c r="II493" i="14"/>
  <c r="HZ493" i="14"/>
  <c r="HP493" i="14"/>
  <c r="HG493" i="14"/>
  <c r="GX493" i="14"/>
  <c r="GO493" i="14"/>
  <c r="GF493" i="14"/>
  <c r="FW493" i="14"/>
  <c r="FN493" i="14"/>
  <c r="FD493" i="14"/>
  <c r="EU493" i="14"/>
  <c r="EL493" i="14"/>
  <c r="EC493" i="14"/>
  <c r="DT493" i="14"/>
  <c r="DK493" i="14"/>
  <c r="DC493" i="14"/>
  <c r="CU493" i="14"/>
  <c r="CM493" i="14"/>
  <c r="CE493" i="14"/>
  <c r="BW493" i="14"/>
  <c r="BO493" i="14"/>
  <c r="BG493" i="14"/>
  <c r="AY493" i="14"/>
  <c r="AQ493" i="14"/>
  <c r="AI493" i="14"/>
  <c r="AA493" i="14"/>
  <c r="S493" i="14"/>
  <c r="K493" i="14"/>
  <c r="IZ493" i="14"/>
  <c r="IQ493" i="14"/>
  <c r="IH493" i="14"/>
  <c r="HX493" i="14"/>
  <c r="HO493" i="14"/>
  <c r="HF493" i="14"/>
  <c r="GW493" i="14"/>
  <c r="GN493" i="14"/>
  <c r="GE493" i="14"/>
  <c r="FV493" i="14"/>
  <c r="FL493" i="14"/>
  <c r="ID493" i="14"/>
  <c r="HD493" i="14"/>
  <c r="GL493" i="14"/>
  <c r="FS493" i="14"/>
  <c r="FB493" i="14"/>
  <c r="EN493" i="14"/>
  <c r="DZ493" i="14"/>
  <c r="DJ493" i="14"/>
  <c r="CY493" i="14"/>
  <c r="CK493" i="14"/>
  <c r="BY493" i="14"/>
  <c r="BL493" i="14"/>
  <c r="AX493" i="14"/>
  <c r="AM493" i="14"/>
  <c r="Y493" i="14"/>
  <c r="M493" i="14"/>
  <c r="IX493" i="14"/>
  <c r="IB493" i="14"/>
  <c r="HC493" i="14"/>
  <c r="GJ493" i="14"/>
  <c r="FR493" i="14"/>
  <c r="FA493" i="14"/>
  <c r="EK493" i="14"/>
  <c r="DX493" i="14"/>
  <c r="DI493" i="14"/>
  <c r="CW493" i="14"/>
  <c r="CJ493" i="14"/>
  <c r="BV493" i="14"/>
  <c r="BK493" i="14"/>
  <c r="AW493" i="14"/>
  <c r="AK493" i="14"/>
  <c r="X493" i="14"/>
  <c r="J493" i="14"/>
  <c r="IV493" i="14"/>
  <c r="HV493" i="14"/>
  <c r="GZ493" i="14"/>
  <c r="GH493" i="14"/>
  <c r="FP493" i="14"/>
  <c r="EZ493" i="14"/>
  <c r="EJ493" i="14"/>
  <c r="DV493" i="14"/>
  <c r="DH493" i="14"/>
  <c r="CT493" i="14"/>
  <c r="CI493" i="14"/>
  <c r="BU493" i="14"/>
  <c r="BI493" i="14"/>
  <c r="AV493" i="14"/>
  <c r="AH493" i="14"/>
  <c r="W493" i="14"/>
  <c r="I493" i="14"/>
  <c r="IT493" i="14"/>
  <c r="HU493" i="14"/>
  <c r="GV493" i="14"/>
  <c r="GD493" i="14"/>
  <c r="FK493" i="14"/>
  <c r="EX493" i="14"/>
  <c r="EI493" i="14"/>
  <c r="DS493" i="14"/>
  <c r="DG493" i="14"/>
  <c r="CS493" i="14"/>
  <c r="CG493" i="14"/>
  <c r="BT493" i="14"/>
  <c r="BF493" i="14"/>
  <c r="AU493" i="14"/>
  <c r="AG493" i="14"/>
  <c r="U493" i="14"/>
  <c r="H493" i="14"/>
  <c r="IN493" i="14"/>
  <c r="HS493" i="14"/>
  <c r="GU493" i="14"/>
  <c r="GB493" i="14"/>
  <c r="FJ493" i="14"/>
  <c r="ET493" i="14"/>
  <c r="EH493" i="14"/>
  <c r="DR493" i="14"/>
  <c r="DE493" i="14"/>
  <c r="CR493" i="14"/>
  <c r="CD493" i="14"/>
  <c r="BS493" i="14"/>
  <c r="BE493" i="14"/>
  <c r="AS493" i="14"/>
  <c r="AF493" i="14"/>
  <c r="R493" i="14"/>
  <c r="G493" i="14"/>
  <c r="IM493" i="14"/>
  <c r="HM493" i="14"/>
  <c r="GT493" i="14"/>
  <c r="GA493" i="14"/>
  <c r="FI493" i="14"/>
  <c r="ES493" i="14"/>
  <c r="EE493" i="14"/>
  <c r="DP493" i="14"/>
  <c r="DB493" i="14"/>
  <c r="CQ493" i="14"/>
  <c r="CC493" i="14"/>
  <c r="BQ493" i="14"/>
  <c r="BD493" i="14"/>
  <c r="AP493" i="14"/>
  <c r="AE493" i="14"/>
  <c r="Q493" i="14"/>
  <c r="IK493" i="14"/>
  <c r="HL493" i="14"/>
  <c r="GQ493" i="14"/>
  <c r="FY493" i="14"/>
  <c r="FG493" i="14"/>
  <c r="ER493" i="14"/>
  <c r="EB493" i="14"/>
  <c r="DO493" i="14"/>
  <c r="DA493" i="14"/>
  <c r="CO493" i="14"/>
  <c r="CB493" i="14"/>
  <c r="BN493" i="14"/>
  <c r="BC493" i="14"/>
  <c r="AO493" i="14"/>
  <c r="AC493" i="14"/>
  <c r="P493" i="14"/>
  <c r="FC493" i="14"/>
  <c r="BA493" i="14"/>
  <c r="EQ493" i="14"/>
  <c r="AN493" i="14"/>
  <c r="EA493" i="14"/>
  <c r="Z493" i="14"/>
  <c r="DM493" i="14"/>
  <c r="O493" i="14"/>
  <c r="IE493" i="14"/>
  <c r="CZ493" i="14"/>
  <c r="HJ493" i="14"/>
  <c r="CL493" i="14"/>
  <c r="GM493" i="14"/>
  <c r="CA493" i="14"/>
  <c r="FT493" i="14"/>
  <c r="BM493" i="14"/>
  <c r="E234" i="14"/>
  <c r="G234" i="14" s="1"/>
  <c r="D235" i="14"/>
  <c r="C236" i="14"/>
  <c r="I233" i="14" l="1"/>
  <c r="K233" i="14" s="1"/>
  <c r="FB494" i="14" s="1"/>
  <c r="H234" i="14"/>
  <c r="C237" i="14"/>
  <c r="D236" i="14"/>
  <c r="E235" i="14"/>
  <c r="H235" i="14" s="1"/>
  <c r="F234" i="14"/>
  <c r="AF494" i="14" l="1"/>
  <c r="AE494" i="14"/>
  <c r="I494" i="14"/>
  <c r="AW494" i="14"/>
  <c r="EU494" i="14"/>
  <c r="AA494" i="14"/>
  <c r="BO494" i="14"/>
  <c r="HI494" i="14"/>
  <c r="L494" i="14"/>
  <c r="AC494" i="14"/>
  <c r="CU494" i="14"/>
  <c r="HT494" i="14"/>
  <c r="DR494" i="14"/>
  <c r="FM494" i="14"/>
  <c r="IM494" i="14"/>
  <c r="EJ494" i="14"/>
  <c r="IH494" i="14"/>
  <c r="FG494" i="14"/>
  <c r="G494" i="14"/>
  <c r="Z494" i="14"/>
  <c r="CZ494" i="14"/>
  <c r="BQ494" i="14"/>
  <c r="AK494" i="14"/>
  <c r="ID494" i="14"/>
  <c r="CJ494" i="14"/>
  <c r="BD494" i="14"/>
  <c r="IT494" i="14"/>
  <c r="DB494" i="14"/>
  <c r="IQ494" i="14"/>
  <c r="HF494" i="14"/>
  <c r="GI494" i="14"/>
  <c r="FY494" i="14"/>
  <c r="IW494" i="14"/>
  <c r="IZ494" i="14"/>
  <c r="GR494" i="14"/>
  <c r="T494" i="14"/>
  <c r="BA494" i="14"/>
  <c r="HJ494" i="14"/>
  <c r="HL494" i="14"/>
  <c r="AZ494" i="14"/>
  <c r="K494" i="14"/>
  <c r="GZ494" i="14"/>
  <c r="BK494" i="14"/>
  <c r="IU494" i="14"/>
  <c r="AN494" i="14"/>
  <c r="DJ494" i="14"/>
  <c r="R494" i="14"/>
  <c r="BF494" i="14"/>
  <c r="GE494" i="14"/>
  <c r="AJ494" i="14"/>
  <c r="IX494" i="14"/>
  <c r="U494" i="14"/>
  <c r="HA494" i="14"/>
  <c r="CK494" i="14"/>
  <c r="BY494" i="14"/>
  <c r="HK494" i="14"/>
  <c r="DI494" i="14"/>
  <c r="EB494" i="14"/>
  <c r="IC494" i="14"/>
  <c r="EA494" i="14"/>
  <c r="GW494" i="14"/>
  <c r="IV494" i="14"/>
  <c r="EX494" i="14"/>
  <c r="FP494" i="14"/>
  <c r="IN494" i="14"/>
  <c r="DA494" i="14"/>
  <c r="AB494" i="14"/>
  <c r="HV494" i="14"/>
  <c r="CA494" i="14"/>
  <c r="AU494" i="14"/>
  <c r="IL494" i="14"/>
  <c r="CS494" i="14"/>
  <c r="BM494" i="14"/>
  <c r="JB494" i="14"/>
  <c r="GX494" i="14"/>
  <c r="HN494" i="14"/>
  <c r="BX494" i="14"/>
  <c r="EE494" i="14"/>
  <c r="CG494" i="14"/>
  <c r="IB494" i="14"/>
  <c r="FO494" i="14"/>
  <c r="CQ494" i="14"/>
  <c r="IK494" i="14"/>
  <c r="BG494" i="14"/>
  <c r="CW494" i="14"/>
  <c r="FU494" i="14"/>
  <c r="BU494" i="14"/>
  <c r="CC494" i="14"/>
  <c r="DG494" i="14"/>
  <c r="GD494" i="14"/>
  <c r="CD494" i="14"/>
  <c r="DC494" i="14"/>
  <c r="DP494" i="14"/>
  <c r="GM494" i="14"/>
  <c r="CM494" i="14"/>
  <c r="EK494" i="14"/>
  <c r="DY494" i="14"/>
  <c r="GV494" i="14"/>
  <c r="CV494" i="14"/>
  <c r="FV494" i="14"/>
  <c r="EH494" i="14"/>
  <c r="HE494" i="14"/>
  <c r="DE494" i="14"/>
  <c r="CB494" i="14"/>
  <c r="BV494" i="14"/>
  <c r="ES494" i="14"/>
  <c r="AS494" i="14"/>
  <c r="H494" i="14"/>
  <c r="CE494" i="14"/>
  <c r="FC494" i="14"/>
  <c r="BC494" i="14"/>
  <c r="AH494" i="14"/>
  <c r="CN494" i="14"/>
  <c r="FL494" i="14"/>
  <c r="BL494" i="14"/>
  <c r="HS494" i="14"/>
  <c r="J494" i="14"/>
  <c r="S494" i="14"/>
  <c r="BI494" i="14"/>
  <c r="FS494" i="14"/>
  <c r="IP494" i="14"/>
  <c r="EP494" i="14"/>
  <c r="CI494" i="14"/>
  <c r="GB494" i="14"/>
  <c r="IY494" i="14"/>
  <c r="EY494" i="14"/>
  <c r="DD494" i="14"/>
  <c r="GK494" i="14"/>
  <c r="O494" i="14"/>
  <c r="FH494" i="14"/>
  <c r="EN494" i="14"/>
  <c r="GT494" i="14"/>
  <c r="X494" i="14"/>
  <c r="FQ494" i="14"/>
  <c r="FX494" i="14"/>
  <c r="HC494" i="14"/>
  <c r="AG494" i="14"/>
  <c r="GA494" i="14"/>
  <c r="HG494" i="14"/>
  <c r="EQ494" i="14"/>
  <c r="HO494" i="14"/>
  <c r="DO494" i="14"/>
  <c r="M494" i="14"/>
  <c r="EZ494" i="14"/>
  <c r="HX494" i="14"/>
  <c r="DX494" i="14"/>
  <c r="AI494" i="14"/>
  <c r="FI494" i="14"/>
  <c r="IG494" i="14"/>
  <c r="EG494" i="14"/>
  <c r="BP494" i="14"/>
  <c r="BN494" i="14"/>
  <c r="EM494" i="14"/>
  <c r="AL494" i="14"/>
  <c r="CL494" i="14"/>
  <c r="BW494" i="14"/>
  <c r="EV494" i="14"/>
  <c r="AT494" i="14"/>
  <c r="DL494" i="14"/>
  <c r="CF494" i="14"/>
  <c r="FE494" i="14"/>
  <c r="BB494" i="14"/>
  <c r="EW494" i="14"/>
  <c r="CO494" i="14"/>
  <c r="FN494" i="14"/>
  <c r="BJ494" i="14"/>
  <c r="GG494" i="14"/>
  <c r="CY494" i="14"/>
  <c r="FW494" i="14"/>
  <c r="BR494" i="14"/>
  <c r="HP494" i="14"/>
  <c r="AM494" i="14"/>
  <c r="DK494" i="14"/>
  <c r="N494" i="14"/>
  <c r="Q494" i="14"/>
  <c r="AV494" i="14"/>
  <c r="DT494" i="14"/>
  <c r="V494" i="14"/>
  <c r="AQ494" i="14"/>
  <c r="BE494" i="14"/>
  <c r="EC494" i="14"/>
  <c r="AD494" i="14"/>
  <c r="AP494" i="14"/>
  <c r="P494" i="14"/>
  <c r="AY494" i="14"/>
  <c r="AO494" i="14"/>
  <c r="IE494" i="14"/>
  <c r="HB494" i="14"/>
  <c r="BS494" i="14"/>
  <c r="EI494" i="14"/>
  <c r="HH494" i="14"/>
  <c r="CX494" i="14"/>
  <c r="CR494" i="14"/>
  <c r="ER494" i="14"/>
  <c r="HQ494" i="14"/>
  <c r="DF494" i="14"/>
  <c r="DS494" i="14"/>
  <c r="FA494" i="14"/>
  <c r="HZ494" i="14"/>
  <c r="DN494" i="14"/>
  <c r="FD494" i="14"/>
  <c r="FK494" i="14"/>
  <c r="II494" i="14"/>
  <c r="DV494" i="14"/>
  <c r="GN494" i="14"/>
  <c r="FT494" i="14"/>
  <c r="IR494" i="14"/>
  <c r="ED494" i="14"/>
  <c r="HR494" i="14"/>
  <c r="DH494" i="14"/>
  <c r="GF494" i="14"/>
  <c r="BZ494" i="14"/>
  <c r="W494" i="14"/>
  <c r="DQ494" i="14"/>
  <c r="GO494" i="14"/>
  <c r="CH494" i="14"/>
  <c r="AR494" i="14"/>
  <c r="DZ494" i="14"/>
  <c r="GY494" i="14"/>
  <c r="CP494" i="14"/>
  <c r="GJ494" i="14"/>
  <c r="HU494" i="14"/>
  <c r="GS494" i="14"/>
  <c r="BH494" i="14"/>
  <c r="BT494" i="14"/>
  <c r="HD494" i="14"/>
  <c r="IS494" i="14"/>
  <c r="FJ494" i="14"/>
  <c r="CT494" i="14"/>
  <c r="HM494" i="14"/>
  <c r="DM494" i="14"/>
  <c r="FR494" i="14"/>
  <c r="DU494" i="14"/>
  <c r="HW494" i="14"/>
  <c r="DW494" i="14"/>
  <c r="FZ494" i="14"/>
  <c r="FF494" i="14"/>
  <c r="IF494" i="14"/>
  <c r="EF494" i="14"/>
  <c r="GH494" i="14"/>
  <c r="GQ494" i="14"/>
  <c r="IO494" i="14"/>
  <c r="EO494" i="14"/>
  <c r="GP494" i="14"/>
  <c r="HY494" i="14"/>
  <c r="GC494" i="14"/>
  <c r="JA494" i="14"/>
  <c r="EL494" i="14"/>
  <c r="Y494" i="14"/>
  <c r="GL494" i="14"/>
  <c r="IA494" i="14"/>
  <c r="ET494" i="14"/>
  <c r="AX494" i="14"/>
  <c r="GU494" i="14"/>
  <c r="IJ494" i="14"/>
  <c r="F235" i="14"/>
  <c r="G235" i="14"/>
  <c r="I234" i="14"/>
  <c r="K234" i="14" s="1"/>
  <c r="IY495" i="14" s="1"/>
  <c r="G236" i="14"/>
  <c r="E236" i="14"/>
  <c r="F236" i="14" s="1"/>
  <c r="H236" i="14"/>
  <c r="D237" i="14"/>
  <c r="C238" i="14"/>
  <c r="C239" i="14" s="1"/>
  <c r="C240" i="14" s="1"/>
  <c r="C241" i="14" s="1"/>
  <c r="C242" i="14" s="1"/>
  <c r="C243" i="14" s="1"/>
  <c r="C244" i="14" s="1"/>
  <c r="C245" i="14" s="1"/>
  <c r="C246" i="14" s="1"/>
  <c r="C247" i="14" s="1"/>
  <c r="C248" i="14" s="1"/>
  <c r="C249" i="14" s="1"/>
  <c r="C250" i="14" s="1"/>
  <c r="C251" i="14" s="1"/>
  <c r="C252" i="14" s="1"/>
  <c r="C253" i="14" s="1"/>
  <c r="C254" i="14" s="1"/>
  <c r="C255" i="14" s="1"/>
  <c r="C256" i="14" s="1"/>
  <c r="C257" i="14" s="1"/>
  <c r="C258" i="14" s="1"/>
  <c r="C259" i="14" s="1"/>
  <c r="C260" i="14" s="1"/>
  <c r="C261" i="14" s="1"/>
  <c r="C262" i="14" s="1"/>
  <c r="C263" i="14" s="1"/>
  <c r="C264" i="14" s="1"/>
  <c r="C265" i="14" s="1"/>
  <c r="C266" i="14" s="1"/>
  <c r="C267" i="14" s="1"/>
  <c r="C268" i="14" s="1"/>
  <c r="C269" i="14" s="1"/>
  <c r="C270" i="14" s="1"/>
  <c r="C271" i="14" s="1"/>
  <c r="C272" i="14" s="1"/>
  <c r="C273" i="14" s="1"/>
  <c r="C274" i="14" s="1"/>
  <c r="C275" i="14" s="1"/>
  <c r="C276" i="14" s="1"/>
  <c r="C277" i="14" s="1"/>
  <c r="C278" i="14" s="1"/>
  <c r="C279" i="14" s="1"/>
  <c r="C280" i="14" s="1"/>
  <c r="C281" i="14" s="1"/>
  <c r="C282" i="14" s="1"/>
  <c r="C283" i="14" s="1"/>
  <c r="C284" i="14" s="1"/>
  <c r="C285" i="14" s="1"/>
  <c r="C286" i="14" s="1"/>
  <c r="C287" i="14" s="1"/>
  <c r="C288" i="14" s="1"/>
  <c r="C289" i="14" s="1"/>
  <c r="C290" i="14" s="1"/>
  <c r="C291" i="14" s="1"/>
  <c r="C292" i="14" s="1"/>
  <c r="C293" i="14" s="1"/>
  <c r="C294" i="14" s="1"/>
  <c r="C295" i="14" s="1"/>
  <c r="C296" i="14" s="1"/>
  <c r="C297" i="14" s="1"/>
  <c r="C298" i="14" s="1"/>
  <c r="C299" i="14" s="1"/>
  <c r="C300" i="14" s="1"/>
  <c r="C301" i="14" s="1"/>
  <c r="C302" i="14" s="1"/>
  <c r="C303" i="14" s="1"/>
  <c r="C304" i="14" s="1"/>
  <c r="C305" i="14" s="1"/>
  <c r="C306" i="14" s="1"/>
  <c r="C307" i="14" s="1"/>
  <c r="C308" i="14" s="1"/>
  <c r="C309" i="14" s="1"/>
  <c r="C310" i="14" s="1"/>
  <c r="C311" i="14" s="1"/>
  <c r="C312" i="14" s="1"/>
  <c r="C313" i="14" s="1"/>
  <c r="C314" i="14" s="1"/>
  <c r="C315" i="14" s="1"/>
  <c r="C316" i="14" s="1"/>
  <c r="C317" i="14" s="1"/>
  <c r="C318" i="14" s="1"/>
  <c r="C319" i="14" s="1"/>
  <c r="C320" i="14" s="1"/>
  <c r="C321" i="14" s="1"/>
  <c r="C322" i="14" s="1"/>
  <c r="C323" i="14" s="1"/>
  <c r="C324" i="14" s="1"/>
  <c r="C325" i="14" s="1"/>
  <c r="C326" i="14" s="1"/>
  <c r="C327" i="14" s="1"/>
  <c r="C328" i="14" s="1"/>
  <c r="C329" i="14" s="1"/>
  <c r="C330" i="14" s="1"/>
  <c r="C331" i="14" s="1"/>
  <c r="C332" i="14" s="1"/>
  <c r="C333" i="14" s="1"/>
  <c r="C334" i="14" s="1"/>
  <c r="C335" i="14" s="1"/>
  <c r="C336" i="14" s="1"/>
  <c r="C337" i="14" s="1"/>
  <c r="C338" i="14" s="1"/>
  <c r="C339" i="14" s="1"/>
  <c r="C340" i="14" s="1"/>
  <c r="C341" i="14" s="1"/>
  <c r="C342" i="14" s="1"/>
  <c r="C343" i="14" s="1"/>
  <c r="C344" i="14" s="1"/>
  <c r="C345" i="14" s="1"/>
  <c r="C346" i="14" s="1"/>
  <c r="C347" i="14" s="1"/>
  <c r="C348" i="14" s="1"/>
  <c r="C349" i="14" s="1"/>
  <c r="C350" i="14" s="1"/>
  <c r="C351" i="14" s="1"/>
  <c r="C352" i="14" s="1"/>
  <c r="C353" i="14" s="1"/>
  <c r="C354" i="14" s="1"/>
  <c r="C355" i="14" s="1"/>
  <c r="G495" i="14" l="1"/>
  <c r="BC495" i="14"/>
  <c r="HW495" i="14"/>
  <c r="DR495" i="14"/>
  <c r="AZ495" i="14"/>
  <c r="BM495" i="14"/>
  <c r="GH495" i="14"/>
  <c r="FC495" i="14"/>
  <c r="AT495" i="14"/>
  <c r="O495" i="14"/>
  <c r="CD495" i="14"/>
  <c r="GP495" i="14"/>
  <c r="HU495" i="14"/>
  <c r="GY495" i="14"/>
  <c r="EW495" i="14"/>
  <c r="EB495" i="14"/>
  <c r="ER495" i="14"/>
  <c r="GQ495" i="14"/>
  <c r="L495" i="14"/>
  <c r="AX495" i="14"/>
  <c r="HZ495" i="14"/>
  <c r="CF495" i="14"/>
  <c r="CL495" i="14"/>
  <c r="U495" i="14"/>
  <c r="CI495" i="14"/>
  <c r="DC495" i="14"/>
  <c r="CO495" i="14"/>
  <c r="DN495" i="14"/>
  <c r="FK495" i="14"/>
  <c r="CR495" i="14"/>
  <c r="EI495" i="14"/>
  <c r="GT495" i="14"/>
  <c r="EX495" i="14"/>
  <c r="GL495" i="14"/>
  <c r="IH495" i="14"/>
  <c r="EQ495" i="14"/>
  <c r="I235" i="14"/>
  <c r="K235" i="14" s="1"/>
  <c r="EJ496" i="14" s="1"/>
  <c r="FJ495" i="14"/>
  <c r="AR495" i="14"/>
  <c r="HR495" i="14"/>
  <c r="FH495" i="14"/>
  <c r="DO495" i="14"/>
  <c r="AV495" i="14"/>
  <c r="IF495" i="14"/>
  <c r="GN495" i="14"/>
  <c r="DT495" i="14"/>
  <c r="BI495" i="14"/>
  <c r="K495" i="14"/>
  <c r="FO495" i="14"/>
  <c r="CX495" i="14"/>
  <c r="BA495" i="14"/>
  <c r="H495" i="14"/>
  <c r="GI495" i="14"/>
  <c r="DX495" i="14"/>
  <c r="CG495" i="14"/>
  <c r="M495" i="14"/>
  <c r="GW495" i="14"/>
  <c r="FD495" i="14"/>
  <c r="CJ495" i="14"/>
  <c r="S495" i="14"/>
  <c r="GU495" i="14"/>
  <c r="DG495" i="14"/>
  <c r="CB495" i="14"/>
  <c r="Q495" i="14"/>
  <c r="HT495" i="14"/>
  <c r="EZ495" i="14"/>
  <c r="CP495" i="14"/>
  <c r="AW495" i="14"/>
  <c r="HX495" i="14"/>
  <c r="FM495" i="14"/>
  <c r="DU495" i="14"/>
  <c r="AQ495" i="14"/>
  <c r="HC495" i="14"/>
  <c r="GB495" i="14"/>
  <c r="DM495" i="14"/>
  <c r="AS495" i="14"/>
  <c r="IC495" i="14"/>
  <c r="GJ495" i="14"/>
  <c r="DQ495" i="14"/>
  <c r="BF495" i="14"/>
  <c r="N495" i="14"/>
  <c r="GO495" i="14"/>
  <c r="ED495" i="14"/>
  <c r="BW495" i="14"/>
  <c r="IA495" i="14"/>
  <c r="BV495" i="14"/>
  <c r="DP495" i="14"/>
  <c r="DV495" i="14"/>
  <c r="CC495" i="14"/>
  <c r="I495" i="14"/>
  <c r="GS495" i="14"/>
  <c r="FB495" i="14"/>
  <c r="CH495" i="14"/>
  <c r="W495" i="14"/>
  <c r="HY495" i="14"/>
  <c r="FE495" i="14"/>
  <c r="CE495" i="14"/>
  <c r="HM495" i="14"/>
  <c r="IE495" i="14"/>
  <c r="IW495" i="14"/>
  <c r="EH495" i="14"/>
  <c r="BJ495" i="14"/>
  <c r="EE495" i="14"/>
  <c r="GZ495" i="14"/>
  <c r="Z495" i="14"/>
  <c r="CV495" i="14"/>
  <c r="FQ495" i="14"/>
  <c r="IL495" i="14"/>
  <c r="BL495" i="14"/>
  <c r="EG495" i="14"/>
  <c r="HB495" i="14"/>
  <c r="AD495" i="14"/>
  <c r="CY495" i="14"/>
  <c r="FT495" i="14"/>
  <c r="IO495" i="14"/>
  <c r="BP495" i="14"/>
  <c r="EK495" i="14"/>
  <c r="HF495" i="14"/>
  <c r="AF495" i="14"/>
  <c r="DA495" i="14"/>
  <c r="FV495" i="14"/>
  <c r="IR495" i="14"/>
  <c r="BR495" i="14"/>
  <c r="EM495" i="14"/>
  <c r="HH495" i="14"/>
  <c r="AA495" i="14"/>
  <c r="CM495" i="14"/>
  <c r="EY495" i="14"/>
  <c r="HK495" i="14"/>
  <c r="J495" i="14"/>
  <c r="AC495" i="14"/>
  <c r="AU495" i="14"/>
  <c r="HD495" i="14"/>
  <c r="BS495" i="14"/>
  <c r="EN495" i="14"/>
  <c r="HI495" i="14"/>
  <c r="AJ495" i="14"/>
  <c r="DE495" i="14"/>
  <c r="FZ495" i="14"/>
  <c r="IU495" i="14"/>
  <c r="BU495" i="14"/>
  <c r="EP495" i="14"/>
  <c r="HL495" i="14"/>
  <c r="AM495" i="14"/>
  <c r="DH495" i="14"/>
  <c r="GC495" i="14"/>
  <c r="IX495" i="14"/>
  <c r="BY495" i="14"/>
  <c r="ET495" i="14"/>
  <c r="HO495" i="14"/>
  <c r="AO495" i="14"/>
  <c r="DJ495" i="14"/>
  <c r="GF495" i="14"/>
  <c r="JA495" i="14"/>
  <c r="CA495" i="14"/>
  <c r="EV495" i="14"/>
  <c r="HQ495" i="14"/>
  <c r="AI495" i="14"/>
  <c r="CU495" i="14"/>
  <c r="FG495" i="14"/>
  <c r="HS495" i="14"/>
  <c r="I236" i="14"/>
  <c r="K236" i="14" s="1"/>
  <c r="HM497" i="14" s="1"/>
  <c r="FA495" i="14"/>
  <c r="FS495" i="14"/>
  <c r="GK495" i="14"/>
  <c r="P495" i="14"/>
  <c r="CK495" i="14"/>
  <c r="FF495" i="14"/>
  <c r="IB495" i="14"/>
  <c r="BB495" i="14"/>
  <c r="DW495" i="14"/>
  <c r="GR495" i="14"/>
  <c r="R495" i="14"/>
  <c r="CN495" i="14"/>
  <c r="FI495" i="14"/>
  <c r="ID495" i="14"/>
  <c r="BE495" i="14"/>
  <c r="DZ495" i="14"/>
  <c r="GV495" i="14"/>
  <c r="V495" i="14"/>
  <c r="CQ495" i="14"/>
  <c r="FL495" i="14"/>
  <c r="IG495" i="14"/>
  <c r="BH495" i="14"/>
  <c r="EC495" i="14"/>
  <c r="GX495" i="14"/>
  <c r="X495" i="14"/>
  <c r="CS495" i="14"/>
  <c r="FN495" i="14"/>
  <c r="IJ495" i="14"/>
  <c r="AY495" i="14"/>
  <c r="DK495" i="14"/>
  <c r="FW495" i="14"/>
  <c r="II495" i="14"/>
  <c r="HV495" i="14"/>
  <c r="IN495" i="14"/>
  <c r="BD495" i="14"/>
  <c r="Y495" i="14"/>
  <c r="CT495" i="14"/>
  <c r="FP495" i="14"/>
  <c r="IK495" i="14"/>
  <c r="BK495" i="14"/>
  <c r="EF495" i="14"/>
  <c r="HA495" i="14"/>
  <c r="AB495" i="14"/>
  <c r="CW495" i="14"/>
  <c r="FR495" i="14"/>
  <c r="IM495" i="14"/>
  <c r="BN495" i="14"/>
  <c r="EJ495" i="14"/>
  <c r="HE495" i="14"/>
  <c r="AE495" i="14"/>
  <c r="CZ495" i="14"/>
  <c r="FU495" i="14"/>
  <c r="IP495" i="14"/>
  <c r="BQ495" i="14"/>
  <c r="EL495" i="14"/>
  <c r="HG495" i="14"/>
  <c r="AG495" i="14"/>
  <c r="DB495" i="14"/>
  <c r="FX495" i="14"/>
  <c r="IS495" i="14"/>
  <c r="BG495" i="14"/>
  <c r="DS495" i="14"/>
  <c r="GE495" i="14"/>
  <c r="IQ495" i="14"/>
  <c r="T495" i="14"/>
  <c r="AL495" i="14"/>
  <c r="DY495" i="14"/>
  <c r="AH495" i="14"/>
  <c r="DD495" i="14"/>
  <c r="FY495" i="14"/>
  <c r="IT495" i="14"/>
  <c r="BT495" i="14"/>
  <c r="EO495" i="14"/>
  <c r="HJ495" i="14"/>
  <c r="AK495" i="14"/>
  <c r="DF495" i="14"/>
  <c r="GA495" i="14"/>
  <c r="IV495" i="14"/>
  <c r="BX495" i="14"/>
  <c r="ES495" i="14"/>
  <c r="HN495" i="14"/>
  <c r="AN495" i="14"/>
  <c r="DI495" i="14"/>
  <c r="GD495" i="14"/>
  <c r="IZ495" i="14"/>
  <c r="BZ495" i="14"/>
  <c r="EU495" i="14"/>
  <c r="HP495" i="14"/>
  <c r="AP495" i="14"/>
  <c r="DL495" i="14"/>
  <c r="GG495" i="14"/>
  <c r="JB495" i="14"/>
  <c r="BO495" i="14"/>
  <c r="EA495" i="14"/>
  <c r="GM495" i="14"/>
  <c r="E237" i="14"/>
  <c r="G237" i="14" s="1"/>
  <c r="HA496" i="14" l="1"/>
  <c r="BF496" i="14"/>
  <c r="CL496" i="14"/>
  <c r="BK496" i="14"/>
  <c r="DP496" i="14"/>
  <c r="DW496" i="14"/>
  <c r="DH496" i="14"/>
  <c r="AS497" i="14"/>
  <c r="BF497" i="14"/>
  <c r="CN497" i="14"/>
  <c r="K497" i="14"/>
  <c r="BZ497" i="14"/>
  <c r="BB496" i="14"/>
  <c r="FT496" i="14"/>
  <c r="DN496" i="14"/>
  <c r="AS496" i="14"/>
  <c r="GB496" i="14"/>
  <c r="FW497" i="14"/>
  <c r="DO497" i="14"/>
  <c r="DF496" i="14"/>
  <c r="ER496" i="14"/>
  <c r="EI496" i="14"/>
  <c r="BU497" i="14"/>
  <c r="GC497" i="14"/>
  <c r="AZ497" i="14"/>
  <c r="GQ497" i="14"/>
  <c r="EG496" i="14"/>
  <c r="CW496" i="14"/>
  <c r="CN496" i="14"/>
  <c r="FH497" i="14"/>
  <c r="EO497" i="14"/>
  <c r="IL497" i="14"/>
  <c r="GJ496" i="14"/>
  <c r="FX496" i="14"/>
  <c r="FN496" i="14"/>
  <c r="FE496" i="14"/>
  <c r="EI497" i="14"/>
  <c r="GW497" i="14"/>
  <c r="IQ497" i="14"/>
  <c r="HR497" i="14"/>
  <c r="GL496" i="14"/>
  <c r="DS496" i="14"/>
  <c r="DJ496" i="14"/>
  <c r="DA496" i="14"/>
  <c r="AZ496" i="14"/>
  <c r="HP496" i="14"/>
  <c r="FQ496" i="14"/>
  <c r="II496" i="14"/>
  <c r="HH496" i="14"/>
  <c r="FH496" i="14"/>
  <c r="AQ496" i="14"/>
  <c r="HW496" i="14"/>
  <c r="CC497" i="14"/>
  <c r="I497" i="14"/>
  <c r="HP497" i="14"/>
  <c r="FF497" i="14"/>
  <c r="BS497" i="14"/>
  <c r="FQ497" i="14"/>
  <c r="CX497" i="14"/>
  <c r="AY497" i="14"/>
  <c r="IJ497" i="14"/>
  <c r="GB497" i="14"/>
  <c r="CY497" i="14"/>
  <c r="GG497" i="14"/>
  <c r="CV497" i="14"/>
  <c r="AX497" i="14"/>
  <c r="II497" i="14"/>
  <c r="FZ497" i="14"/>
  <c r="EL497" i="14"/>
  <c r="IM497" i="14"/>
  <c r="EN497" i="14"/>
  <c r="BT497" i="14"/>
  <c r="J497" i="14"/>
  <c r="HQ497" i="14"/>
  <c r="FG497" i="14"/>
  <c r="M497" i="14"/>
  <c r="Q497" i="14"/>
  <c r="HL497" i="14"/>
  <c r="FD497" i="14"/>
  <c r="CT497" i="14"/>
  <c r="AM497" i="14"/>
  <c r="DU497" i="14"/>
  <c r="GD497" i="14"/>
  <c r="FJ497" i="14"/>
  <c r="EF497" i="14"/>
  <c r="CP497" i="14"/>
  <c r="BV497" i="14"/>
  <c r="BB497" i="14"/>
  <c r="L497" i="14"/>
  <c r="IN497" i="14"/>
  <c r="HS497" i="14"/>
  <c r="EE497" i="14"/>
  <c r="BI497" i="14"/>
  <c r="IC497" i="14"/>
  <c r="IE496" i="14"/>
  <c r="IK496" i="14"/>
  <c r="GD496" i="14"/>
  <c r="CC496" i="14"/>
  <c r="FV496" i="14"/>
  <c r="BS496" i="14"/>
  <c r="HR496" i="14"/>
  <c r="HJ496" i="14"/>
  <c r="HT497" i="14"/>
  <c r="GE497" i="14"/>
  <c r="EZ497" i="14"/>
  <c r="EG497" i="14"/>
  <c r="CR497" i="14"/>
  <c r="BW497" i="14"/>
  <c r="BD497" i="14"/>
  <c r="N497" i="14"/>
  <c r="IO497" i="14"/>
  <c r="FK497" i="14"/>
  <c r="BY497" i="14"/>
  <c r="IS497" i="14"/>
  <c r="FA496" i="14"/>
  <c r="CK496" i="14"/>
  <c r="GP496" i="14"/>
  <c r="IA496" i="14"/>
  <c r="GF496" i="14"/>
  <c r="HO496" i="14"/>
  <c r="U496" i="14"/>
  <c r="L496" i="14"/>
  <c r="P497" i="14"/>
  <c r="IP497" i="14"/>
  <c r="HV497" i="14"/>
  <c r="FV497" i="14"/>
  <c r="FB497" i="14"/>
  <c r="EH497" i="14"/>
  <c r="CS497" i="14"/>
  <c r="BX497" i="14"/>
  <c r="BE497" i="14"/>
  <c r="G497" i="14"/>
  <c r="GA497" i="14"/>
  <c r="DE497" i="14"/>
  <c r="GC496" i="14"/>
  <c r="O496" i="14"/>
  <c r="HU496" i="14"/>
  <c r="IT496" i="14"/>
  <c r="HK496" i="14"/>
  <c r="IJ496" i="14"/>
  <c r="HT496" i="14"/>
  <c r="HI496" i="14"/>
  <c r="CB497" i="14"/>
  <c r="BG497" i="14"/>
  <c r="H497" i="14"/>
  <c r="IH497" i="14"/>
  <c r="HN497" i="14"/>
  <c r="FX497" i="14"/>
  <c r="FE497" i="14"/>
  <c r="EJ497" i="14"/>
  <c r="CU497" i="14"/>
  <c r="BC497" i="14"/>
  <c r="HW497" i="14"/>
  <c r="EK497" i="14"/>
  <c r="DX496" i="14"/>
  <c r="HG496" i="14"/>
  <c r="GQ496" i="14"/>
  <c r="FR496" i="14"/>
  <c r="GG496" i="14"/>
  <c r="FI496" i="14"/>
  <c r="FW496" i="14"/>
  <c r="DV496" i="14"/>
  <c r="DM496" i="14"/>
  <c r="HL496" i="14"/>
  <c r="EZ496" i="14"/>
  <c r="ED496" i="14"/>
  <c r="FL496" i="14"/>
  <c r="IN496" i="14"/>
  <c r="AW496" i="14"/>
  <c r="GW496" i="14"/>
  <c r="CA496" i="14"/>
  <c r="IF496" i="14"/>
  <c r="AM496" i="14"/>
  <c r="GM496" i="14"/>
  <c r="BR496" i="14"/>
  <c r="CP496" i="14"/>
  <c r="IY496" i="14"/>
  <c r="DU496" i="14"/>
  <c r="M496" i="14"/>
  <c r="CG496" i="14"/>
  <c r="IM496" i="14"/>
  <c r="DL496" i="14"/>
  <c r="Z496" i="14"/>
  <c r="ES496" i="14"/>
  <c r="BE496" i="14"/>
  <c r="CT496" i="14"/>
  <c r="HM496" i="14"/>
  <c r="EN496" i="14"/>
  <c r="FD496" i="14"/>
  <c r="GO496" i="14"/>
  <c r="CV496" i="14"/>
  <c r="HN496" i="14"/>
  <c r="EV496" i="14"/>
  <c r="GE496" i="14"/>
  <c r="CM496" i="14"/>
  <c r="HD496" i="14"/>
  <c r="HE496" i="14"/>
  <c r="GZ496" i="14"/>
  <c r="BO496" i="14"/>
  <c r="GX496" i="14"/>
  <c r="BL496" i="14"/>
  <c r="CF496" i="14"/>
  <c r="IL496" i="14"/>
  <c r="DB496" i="14"/>
  <c r="BD496" i="14"/>
  <c r="BW496" i="14"/>
  <c r="IB496" i="14"/>
  <c r="CS496" i="14"/>
  <c r="AV496" i="14"/>
  <c r="BN496" i="14"/>
  <c r="HQ496" i="14"/>
  <c r="CI496" i="14"/>
  <c r="CR496" i="14"/>
  <c r="DQ496" i="14"/>
  <c r="AA496" i="14"/>
  <c r="EL496" i="14"/>
  <c r="CJ496" i="14"/>
  <c r="DG496" i="14"/>
  <c r="R496" i="14"/>
  <c r="EC496" i="14"/>
  <c r="EP496" i="14"/>
  <c r="AI496" i="14"/>
  <c r="CB496" i="14"/>
  <c r="CY496" i="14"/>
  <c r="IX496" i="14"/>
  <c r="K496" i="14"/>
  <c r="FG496" i="14"/>
  <c r="AG496" i="14"/>
  <c r="IP496" i="14"/>
  <c r="IZ496" i="14"/>
  <c r="EX496" i="14"/>
  <c r="W496" i="14"/>
  <c r="IH496" i="14"/>
  <c r="IO496" i="14"/>
  <c r="EO496" i="14"/>
  <c r="N496" i="14"/>
  <c r="AF496" i="14"/>
  <c r="AU496" i="14"/>
  <c r="GV496" i="14"/>
  <c r="BQ496" i="14"/>
  <c r="X496" i="14"/>
  <c r="AL496" i="14"/>
  <c r="GK496" i="14"/>
  <c r="BH496" i="14"/>
  <c r="AC496" i="14"/>
  <c r="GA496" i="14"/>
  <c r="DC496" i="14"/>
  <c r="EF496" i="14"/>
  <c r="AP496" i="14"/>
  <c r="GR496" i="14"/>
  <c r="CO496" i="14"/>
  <c r="AJ496" i="14"/>
  <c r="FO496" i="14"/>
  <c r="IR496" i="14"/>
  <c r="EQ496" i="14"/>
  <c r="BA496" i="14"/>
  <c r="FC496" i="14"/>
  <c r="IG496" i="14"/>
  <c r="EH496" i="14"/>
  <c r="AR496" i="14"/>
  <c r="ET496" i="14"/>
  <c r="FY496" i="14"/>
  <c r="BZ496" i="14"/>
  <c r="HX496" i="14"/>
  <c r="GN496" i="14"/>
  <c r="CD496" i="14"/>
  <c r="EA496" i="14"/>
  <c r="AK496" i="14"/>
  <c r="FF496" i="14"/>
  <c r="AX496" i="14"/>
  <c r="DR496" i="14"/>
  <c r="AB496" i="14"/>
  <c r="EW496" i="14"/>
  <c r="AO496" i="14"/>
  <c r="DI496" i="14"/>
  <c r="S496" i="14"/>
  <c r="EM496" i="14"/>
  <c r="AE496" i="14"/>
  <c r="FK496" i="14"/>
  <c r="BV496" i="14"/>
  <c r="GU496" i="14"/>
  <c r="CH496" i="14"/>
  <c r="FB496" i="14"/>
  <c r="BM496" i="14"/>
  <c r="GI496" i="14"/>
  <c r="BY496" i="14"/>
  <c r="T496" i="14"/>
  <c r="IU496" i="14"/>
  <c r="FM496" i="14"/>
  <c r="CZ496" i="14"/>
  <c r="ID496" i="14"/>
  <c r="AV497" i="14"/>
  <c r="EB497" i="14"/>
  <c r="HJ497" i="14"/>
  <c r="AW497" i="14"/>
  <c r="ED497" i="14"/>
  <c r="HK497" i="14"/>
  <c r="AN497" i="14"/>
  <c r="DT497" i="14"/>
  <c r="HB497" i="14"/>
  <c r="AO497" i="14"/>
  <c r="DV497" i="14"/>
  <c r="HC497" i="14"/>
  <c r="AP497" i="14"/>
  <c r="DX497" i="14"/>
  <c r="HD497" i="14"/>
  <c r="AQ497" i="14"/>
  <c r="DY497" i="14"/>
  <c r="HF497" i="14"/>
  <c r="AR497" i="14"/>
  <c r="DZ497" i="14"/>
  <c r="HH497" i="14"/>
  <c r="AT497" i="14"/>
  <c r="EA497" i="14"/>
  <c r="HI497" i="14"/>
  <c r="AE497" i="14"/>
  <c r="CQ497" i="14"/>
  <c r="FC497" i="14"/>
  <c r="HO497" i="14"/>
  <c r="AK497" i="14"/>
  <c r="CW497" i="14"/>
  <c r="FI497" i="14"/>
  <c r="HU497" i="14"/>
  <c r="BC496" i="14"/>
  <c r="Y496" i="14"/>
  <c r="P496" i="14"/>
  <c r="DO496" i="14"/>
  <c r="BI496" i="14"/>
  <c r="BT496" i="14"/>
  <c r="HS496" i="14"/>
  <c r="EU496" i="14"/>
  <c r="GT496" i="14"/>
  <c r="J496" i="14"/>
  <c r="GS496" i="14"/>
  <c r="HZ496" i="14"/>
  <c r="BP497" i="14"/>
  <c r="EX497" i="14"/>
  <c r="IF497" i="14"/>
  <c r="BR497" i="14"/>
  <c r="EY497" i="14"/>
  <c r="IG497" i="14"/>
  <c r="BH497" i="14"/>
  <c r="EP497" i="14"/>
  <c r="HX497" i="14"/>
  <c r="BJ497" i="14"/>
  <c r="EQ497" i="14"/>
  <c r="HY497" i="14"/>
  <c r="BL497" i="14"/>
  <c r="ER497" i="14"/>
  <c r="HZ497" i="14"/>
  <c r="BM497" i="14"/>
  <c r="ET497" i="14"/>
  <c r="IA497" i="14"/>
  <c r="BN497" i="14"/>
  <c r="EV497" i="14"/>
  <c r="IB497" i="14"/>
  <c r="BO497" i="14"/>
  <c r="EW497" i="14"/>
  <c r="ID497" i="14"/>
  <c r="AU497" i="14"/>
  <c r="DG497" i="14"/>
  <c r="FS497" i="14"/>
  <c r="IE497" i="14"/>
  <c r="BA497" i="14"/>
  <c r="DM497" i="14"/>
  <c r="FY497" i="14"/>
  <c r="IK497" i="14"/>
  <c r="BP496" i="14"/>
  <c r="GY496" i="14"/>
  <c r="FZ496" i="14"/>
  <c r="EB496" i="14"/>
  <c r="JA496" i="14"/>
  <c r="IW496" i="14"/>
  <c r="G496" i="14"/>
  <c r="CX496" i="14"/>
  <c r="CU496" i="14"/>
  <c r="V496" i="14"/>
  <c r="FJ496" i="14"/>
  <c r="EE496" i="14"/>
  <c r="IV496" i="14"/>
  <c r="CL497" i="14"/>
  <c r="FT497" i="14"/>
  <c r="IZ497" i="14"/>
  <c r="CM497" i="14"/>
  <c r="FU497" i="14"/>
  <c r="JB497" i="14"/>
  <c r="CD497" i="14"/>
  <c r="FL497" i="14"/>
  <c r="IR497" i="14"/>
  <c r="CE497" i="14"/>
  <c r="FM497" i="14"/>
  <c r="IT497" i="14"/>
  <c r="CF497" i="14"/>
  <c r="FN497" i="14"/>
  <c r="IV497" i="14"/>
  <c r="CH497" i="14"/>
  <c r="FO497" i="14"/>
  <c r="IW497" i="14"/>
  <c r="CJ497" i="14"/>
  <c r="FP497" i="14"/>
  <c r="IX497" i="14"/>
  <c r="CK497" i="14"/>
  <c r="FR497" i="14"/>
  <c r="IY497" i="14"/>
  <c r="BK497" i="14"/>
  <c r="DW497" i="14"/>
  <c r="GI497" i="14"/>
  <c r="IU497" i="14"/>
  <c r="BQ497" i="14"/>
  <c r="EC497" i="14"/>
  <c r="GO497" i="14"/>
  <c r="JA497" i="14"/>
  <c r="HY496" i="14"/>
  <c r="H496" i="14"/>
  <c r="CE496" i="14"/>
  <c r="AH496" i="14"/>
  <c r="AN496" i="14"/>
  <c r="DY496" i="14"/>
  <c r="DT496" i="14"/>
  <c r="JB496" i="14"/>
  <c r="IC496" i="14"/>
  <c r="GH496" i="14"/>
  <c r="HB496" i="14"/>
  <c r="AT496" i="14"/>
  <c r="Z497" i="14"/>
  <c r="DH497" i="14"/>
  <c r="GN497" i="14"/>
  <c r="AA497" i="14"/>
  <c r="DI497" i="14"/>
  <c r="GP497" i="14"/>
  <c r="R497" i="14"/>
  <c r="CZ497" i="14"/>
  <c r="GF497" i="14"/>
  <c r="S497" i="14"/>
  <c r="DA497" i="14"/>
  <c r="GH497" i="14"/>
  <c r="T497" i="14"/>
  <c r="DB497" i="14"/>
  <c r="GJ497" i="14"/>
  <c r="V497" i="14"/>
  <c r="DC497" i="14"/>
  <c r="GK497" i="14"/>
  <c r="X497" i="14"/>
  <c r="DD497" i="14"/>
  <c r="GL497" i="14"/>
  <c r="Y497" i="14"/>
  <c r="DF497" i="14"/>
  <c r="GM497" i="14"/>
  <c r="O497" i="14"/>
  <c r="CA497" i="14"/>
  <c r="EM497" i="14"/>
  <c r="GY497" i="14"/>
  <c r="U497" i="14"/>
  <c r="CG497" i="14"/>
  <c r="ES497" i="14"/>
  <c r="HE497" i="14"/>
  <c r="FP496" i="14"/>
  <c r="CQ496" i="14"/>
  <c r="IQ496" i="14"/>
  <c r="HF496" i="14"/>
  <c r="EK496" i="14"/>
  <c r="AD496" i="14"/>
  <c r="BJ496" i="14"/>
  <c r="Q496" i="14"/>
  <c r="DZ496" i="14"/>
  <c r="DD496" i="14"/>
  <c r="BG496" i="14"/>
  <c r="FS496" i="14"/>
  <c r="AJ497" i="14"/>
  <c r="DR497" i="14"/>
  <c r="GZ497" i="14"/>
  <c r="AL497" i="14"/>
  <c r="DS497" i="14"/>
  <c r="HA497" i="14"/>
  <c r="AB497" i="14"/>
  <c r="DJ497" i="14"/>
  <c r="GR497" i="14"/>
  <c r="AD497" i="14"/>
  <c r="DK497" i="14"/>
  <c r="GS497" i="14"/>
  <c r="AF497" i="14"/>
  <c r="DL497" i="14"/>
  <c r="GT497" i="14"/>
  <c r="AG497" i="14"/>
  <c r="DN497" i="14"/>
  <c r="GU497" i="14"/>
  <c r="AH497" i="14"/>
  <c r="DP497" i="14"/>
  <c r="GV497" i="14"/>
  <c r="AI497" i="14"/>
  <c r="DQ497" i="14"/>
  <c r="GX497" i="14"/>
  <c r="W497" i="14"/>
  <c r="CI497" i="14"/>
  <c r="EU497" i="14"/>
  <c r="HG497" i="14"/>
  <c r="AC497" i="14"/>
  <c r="CO497" i="14"/>
  <c r="FA497" i="14"/>
  <c r="DE496" i="14"/>
  <c r="AY496" i="14"/>
  <c r="FU496" i="14"/>
  <c r="EY496" i="14"/>
  <c r="DK496" i="14"/>
  <c r="HV496" i="14"/>
  <c r="I496" i="14"/>
  <c r="HC496" i="14"/>
  <c r="BX496" i="14"/>
  <c r="BU496" i="14"/>
  <c r="IS496" i="14"/>
  <c r="F237" i="14"/>
  <c r="H237" i="14"/>
  <c r="I237" i="14" l="1"/>
  <c r="K237" i="14" s="1"/>
  <c r="JA498" i="14" s="1"/>
  <c r="JA361" i="14" s="1"/>
  <c r="E616" i="14" s="1"/>
  <c r="D616" i="14" s="1"/>
  <c r="FK498" i="14" l="1"/>
  <c r="FK361" i="14" s="1"/>
  <c r="E522" i="14" s="1"/>
  <c r="D522" i="14" s="1"/>
  <c r="CZ498" i="14"/>
  <c r="CZ361" i="14" s="1"/>
  <c r="E459" i="14" s="1"/>
  <c r="D459" i="14" s="1"/>
  <c r="FL498" i="14"/>
  <c r="FL361" i="14" s="1"/>
  <c r="E523" i="14" s="1"/>
  <c r="D523" i="14" s="1"/>
  <c r="DA498" i="14"/>
  <c r="DA361" i="14" s="1"/>
  <c r="E460" i="14" s="1"/>
  <c r="D460" i="14" s="1"/>
  <c r="GQ498" i="14"/>
  <c r="GQ361" i="14" s="1"/>
  <c r="E554" i="14" s="1"/>
  <c r="D554" i="14" s="1"/>
  <c r="DI498" i="14"/>
  <c r="DI361" i="14" s="1"/>
  <c r="E468" i="14" s="1"/>
  <c r="D468" i="14" s="1"/>
  <c r="GX498" i="14"/>
  <c r="GX361" i="14" s="1"/>
  <c r="E561" i="14" s="1"/>
  <c r="D561" i="14" s="1"/>
  <c r="HY498" i="14"/>
  <c r="HY361" i="14" s="1"/>
  <c r="E588" i="14" s="1"/>
  <c r="D588" i="14" s="1"/>
  <c r="FT498" i="14"/>
  <c r="FT361" i="14" s="1"/>
  <c r="E531" i="14" s="1"/>
  <c r="D531" i="14" s="1"/>
  <c r="DK498" i="14"/>
  <c r="DK361" i="14" s="1"/>
  <c r="E470" i="14" s="1"/>
  <c r="D470" i="14" s="1"/>
  <c r="DP498" i="14"/>
  <c r="DP361" i="14" s="1"/>
  <c r="E475" i="14" s="1"/>
  <c r="D475" i="14" s="1"/>
  <c r="GZ498" i="14"/>
  <c r="GZ361" i="14" s="1"/>
  <c r="E563" i="14" s="1"/>
  <c r="D563" i="14" s="1"/>
  <c r="II498" i="14"/>
  <c r="II361" i="14" s="1"/>
  <c r="E598" i="14" s="1"/>
  <c r="D598" i="14" s="1"/>
  <c r="EL498" i="14"/>
  <c r="EL361" i="14" s="1"/>
  <c r="E497" i="14" s="1"/>
  <c r="D497" i="14" s="1"/>
  <c r="HF498" i="14"/>
  <c r="HF361" i="14" s="1"/>
  <c r="E569" i="14" s="1"/>
  <c r="D569" i="14" s="1"/>
  <c r="HT498" i="14"/>
  <c r="HT361" i="14" s="1"/>
  <c r="E583" i="14" s="1"/>
  <c r="D583" i="14" s="1"/>
  <c r="EM498" i="14"/>
  <c r="EM361" i="14" s="1"/>
  <c r="E498" i="14" s="1"/>
  <c r="D498" i="14" s="1"/>
  <c r="FJ498" i="14"/>
  <c r="FJ361" i="14" s="1"/>
  <c r="E521" i="14" s="1"/>
  <c r="D521" i="14" s="1"/>
  <c r="IB498" i="14"/>
  <c r="IB361" i="14" s="1"/>
  <c r="E591" i="14" s="1"/>
  <c r="D591" i="14" s="1"/>
  <c r="GP498" i="14"/>
  <c r="GP361" i="14" s="1"/>
  <c r="E553" i="14" s="1"/>
  <c r="D553" i="14" s="1"/>
  <c r="IE498" i="14"/>
  <c r="IE361" i="14" s="1"/>
  <c r="E594" i="14" s="1"/>
  <c r="D594" i="14" s="1"/>
  <c r="IG498" i="14"/>
  <c r="IG361" i="14" s="1"/>
  <c r="E596" i="14" s="1"/>
  <c r="D596" i="14" s="1"/>
  <c r="CY498" i="14"/>
  <c r="CY361" i="14" s="1"/>
  <c r="E458" i="14" s="1"/>
  <c r="D458" i="14" s="1"/>
  <c r="FR498" i="14"/>
  <c r="FR361" i="14" s="1"/>
  <c r="E529" i="14" s="1"/>
  <c r="D529" i="14" s="1"/>
  <c r="ET498" i="14"/>
  <c r="ET361" i="14" s="1"/>
  <c r="E505" i="14" s="1"/>
  <c r="D505" i="14" s="1"/>
  <c r="DC498" i="14"/>
  <c r="DC361" i="14" s="1"/>
  <c r="E462" i="14" s="1"/>
  <c r="D462" i="14" s="1"/>
  <c r="DR498" i="14"/>
  <c r="DR361" i="14" s="1"/>
  <c r="E477" i="14" s="1"/>
  <c r="D477" i="14" s="1"/>
  <c r="FS498" i="14"/>
  <c r="FS361" i="14" s="1"/>
  <c r="E530" i="14" s="1"/>
  <c r="D530" i="14" s="1"/>
  <c r="CQ498" i="14"/>
  <c r="CQ361" i="14" s="1"/>
  <c r="E450" i="14" s="1"/>
  <c r="D450" i="14" s="1"/>
  <c r="IA498" i="14"/>
  <c r="IA361" i="14" s="1"/>
  <c r="E590" i="14" s="1"/>
  <c r="D590" i="14" s="1"/>
  <c r="HG498" i="14"/>
  <c r="HG361" i="14" s="1"/>
  <c r="E570" i="14" s="1"/>
  <c r="D570" i="14" s="1"/>
  <c r="IM498" i="14"/>
  <c r="IM361" i="14" s="1"/>
  <c r="E602" i="14" s="1"/>
  <c r="D602" i="14" s="1"/>
  <c r="P498" i="14"/>
  <c r="P361" i="14" s="1"/>
  <c r="E371" i="14" s="1"/>
  <c r="D371" i="14" s="1"/>
  <c r="Q498" i="14"/>
  <c r="Q361" i="14" s="1"/>
  <c r="E372" i="14" s="1"/>
  <c r="D372" i="14" s="1"/>
  <c r="S498" i="14"/>
  <c r="S361" i="14" s="1"/>
  <c r="E374" i="14" s="1"/>
  <c r="D374" i="14" s="1"/>
  <c r="U498" i="14"/>
  <c r="U361" i="14" s="1"/>
  <c r="E376" i="14" s="1"/>
  <c r="D376" i="14" s="1"/>
  <c r="AF498" i="14"/>
  <c r="AF361" i="14" s="1"/>
  <c r="E387" i="14" s="1"/>
  <c r="D387" i="14" s="1"/>
  <c r="AJ498" i="14"/>
  <c r="AJ361" i="14" s="1"/>
  <c r="E391" i="14" s="1"/>
  <c r="D391" i="14" s="1"/>
  <c r="IN498" i="14"/>
  <c r="IN361" i="14" s="1"/>
  <c r="E603" i="14" s="1"/>
  <c r="D603" i="14" s="1"/>
  <c r="FD498" i="14"/>
  <c r="FD361" i="14" s="1"/>
  <c r="E515" i="14" s="1"/>
  <c r="D515" i="14" s="1"/>
  <c r="EO498" i="14"/>
  <c r="EO361" i="14" s="1"/>
  <c r="E500" i="14" s="1"/>
  <c r="D500" i="14" s="1"/>
  <c r="FV498" i="14"/>
  <c r="FV361" i="14" s="1"/>
  <c r="E533" i="14" s="1"/>
  <c r="D533" i="14" s="1"/>
  <c r="EQ498" i="14"/>
  <c r="EQ361" i="14" s="1"/>
  <c r="E502" i="14" s="1"/>
  <c r="D502" i="14" s="1"/>
  <c r="EJ498" i="14"/>
  <c r="EJ361" i="14" s="1"/>
  <c r="E495" i="14" s="1"/>
  <c r="D495" i="14" s="1"/>
  <c r="DM498" i="14"/>
  <c r="DM361" i="14" s="1"/>
  <c r="E472" i="14" s="1"/>
  <c r="D472" i="14" s="1"/>
  <c r="N498" i="14"/>
  <c r="N361" i="14" s="1"/>
  <c r="E369" i="14" s="1"/>
  <c r="D369" i="14" s="1"/>
  <c r="Y498" i="14"/>
  <c r="Y361" i="14" s="1"/>
  <c r="E380" i="14" s="1"/>
  <c r="D380" i="14" s="1"/>
  <c r="AL498" i="14"/>
  <c r="AL361" i="14" s="1"/>
  <c r="E393" i="14" s="1"/>
  <c r="D393" i="14" s="1"/>
  <c r="AM498" i="14"/>
  <c r="AM361" i="14" s="1"/>
  <c r="E394" i="14" s="1"/>
  <c r="D394" i="14" s="1"/>
  <c r="AN498" i="14"/>
  <c r="AN361" i="14" s="1"/>
  <c r="E395" i="14" s="1"/>
  <c r="D395" i="14" s="1"/>
  <c r="AO498" i="14"/>
  <c r="AO361" i="14" s="1"/>
  <c r="E396" i="14" s="1"/>
  <c r="D396" i="14" s="1"/>
  <c r="BB498" i="14"/>
  <c r="BB361" i="14" s="1"/>
  <c r="E409" i="14" s="1"/>
  <c r="D409" i="14" s="1"/>
  <c r="AZ498" i="14"/>
  <c r="AZ361" i="14" s="1"/>
  <c r="E407" i="14" s="1"/>
  <c r="D407" i="14" s="1"/>
  <c r="R498" i="14"/>
  <c r="R361" i="14" s="1"/>
  <c r="E373" i="14" s="1"/>
  <c r="D373" i="14" s="1"/>
  <c r="GR498" i="14"/>
  <c r="GR361" i="14" s="1"/>
  <c r="E555" i="14" s="1"/>
  <c r="D555" i="14" s="1"/>
  <c r="FE498" i="14"/>
  <c r="FE361" i="14" s="1"/>
  <c r="E516" i="14" s="1"/>
  <c r="D516" i="14" s="1"/>
  <c r="GL498" i="14"/>
  <c r="GL361" i="14" s="1"/>
  <c r="E549" i="14" s="1"/>
  <c r="D549" i="14" s="1"/>
  <c r="FG498" i="14"/>
  <c r="FG361" i="14" s="1"/>
  <c r="E518" i="14" s="1"/>
  <c r="D518" i="14" s="1"/>
  <c r="EZ498" i="14"/>
  <c r="EZ361" i="14" s="1"/>
  <c r="E511" i="14" s="1"/>
  <c r="D511" i="14" s="1"/>
  <c r="EC498" i="14"/>
  <c r="EC361" i="14" s="1"/>
  <c r="E488" i="14" s="1"/>
  <c r="D488" i="14" s="1"/>
  <c r="M498" i="14"/>
  <c r="M361" i="14" s="1"/>
  <c r="E368" i="14" s="1"/>
  <c r="D368" i="14" s="1"/>
  <c r="X498" i="14"/>
  <c r="X361" i="14" s="1"/>
  <c r="E379" i="14" s="1"/>
  <c r="D379" i="14" s="1"/>
  <c r="AK498" i="14"/>
  <c r="AK361" i="14" s="1"/>
  <c r="E392" i="14" s="1"/>
  <c r="D392" i="14" s="1"/>
  <c r="AV498" i="14"/>
  <c r="AV361" i="14" s="1"/>
  <c r="E403" i="14" s="1"/>
  <c r="D403" i="14" s="1"/>
  <c r="AW498" i="14"/>
  <c r="AW361" i="14" s="1"/>
  <c r="E404" i="14" s="1"/>
  <c r="D404" i="14" s="1"/>
  <c r="AY498" i="14"/>
  <c r="AY361" i="14" s="1"/>
  <c r="E406" i="14" s="1"/>
  <c r="D406" i="14" s="1"/>
  <c r="BA498" i="14"/>
  <c r="BA361" i="14" s="1"/>
  <c r="E408" i="14" s="1"/>
  <c r="D408" i="14" s="1"/>
  <c r="BN498" i="14"/>
  <c r="BN361" i="14" s="1"/>
  <c r="E421" i="14" s="1"/>
  <c r="D421" i="14" s="1"/>
  <c r="BI498" i="14"/>
  <c r="BI361" i="14" s="1"/>
  <c r="E416" i="14" s="1"/>
  <c r="D416" i="14" s="1"/>
  <c r="Z498" i="14"/>
  <c r="Z361" i="14" s="1"/>
  <c r="E381" i="14" s="1"/>
  <c r="D381" i="14" s="1"/>
  <c r="HO498" i="14"/>
  <c r="HO361" i="14" s="1"/>
  <c r="E578" i="14" s="1"/>
  <c r="D578" i="14" s="1"/>
  <c r="FM498" i="14"/>
  <c r="FM361" i="14" s="1"/>
  <c r="E524" i="14" s="1"/>
  <c r="D524" i="14" s="1"/>
  <c r="GT498" i="14"/>
  <c r="GT361" i="14" s="1"/>
  <c r="E557" i="14" s="1"/>
  <c r="D557" i="14" s="1"/>
  <c r="FO498" i="14"/>
  <c r="FO361" i="14" s="1"/>
  <c r="E526" i="14" s="1"/>
  <c r="D526" i="14" s="1"/>
  <c r="FH498" i="14"/>
  <c r="FH361" i="14" s="1"/>
  <c r="E519" i="14" s="1"/>
  <c r="D519" i="14" s="1"/>
  <c r="EK498" i="14"/>
  <c r="EK361" i="14" s="1"/>
  <c r="E496" i="14" s="1"/>
  <c r="D496" i="14" s="1"/>
  <c r="W498" i="14"/>
  <c r="W361" i="14" s="1"/>
  <c r="E378" i="14" s="1"/>
  <c r="D378" i="14" s="1"/>
  <c r="AI498" i="14"/>
  <c r="AI361" i="14" s="1"/>
  <c r="E390" i="14" s="1"/>
  <c r="D390" i="14" s="1"/>
  <c r="AU498" i="14"/>
  <c r="AU361" i="14" s="1"/>
  <c r="E402" i="14" s="1"/>
  <c r="D402" i="14" s="1"/>
  <c r="BH498" i="14"/>
  <c r="BH361" i="14" s="1"/>
  <c r="E415" i="14" s="1"/>
  <c r="D415" i="14" s="1"/>
  <c r="BJ498" i="14"/>
  <c r="BJ361" i="14" s="1"/>
  <c r="E417" i="14" s="1"/>
  <c r="D417" i="14" s="1"/>
  <c r="BK498" i="14"/>
  <c r="BK361" i="14" s="1"/>
  <c r="E418" i="14" s="1"/>
  <c r="D418" i="14" s="1"/>
  <c r="BL498" i="14"/>
  <c r="BL361" i="14" s="1"/>
  <c r="E419" i="14" s="1"/>
  <c r="D419" i="14" s="1"/>
  <c r="BZ498" i="14"/>
  <c r="BZ361" i="14" s="1"/>
  <c r="E433" i="14" s="1"/>
  <c r="D433" i="14" s="1"/>
  <c r="BR498" i="14"/>
  <c r="BR361" i="14" s="1"/>
  <c r="E425" i="14" s="1"/>
  <c r="D425" i="14" s="1"/>
  <c r="AH498" i="14"/>
  <c r="AH361" i="14" s="1"/>
  <c r="E389" i="14" s="1"/>
  <c r="D389" i="14" s="1"/>
  <c r="IL498" i="14"/>
  <c r="IL361" i="14" s="1"/>
  <c r="E601" i="14" s="1"/>
  <c r="D601" i="14" s="1"/>
  <c r="FU498" i="14"/>
  <c r="FU361" i="14" s="1"/>
  <c r="E532" i="14" s="1"/>
  <c r="D532" i="14" s="1"/>
  <c r="HB498" i="14"/>
  <c r="HB361" i="14" s="1"/>
  <c r="E565" i="14" s="1"/>
  <c r="D565" i="14" s="1"/>
  <c r="FW498" i="14"/>
  <c r="FW361" i="14" s="1"/>
  <c r="E534" i="14" s="1"/>
  <c r="D534" i="14" s="1"/>
  <c r="FP498" i="14"/>
  <c r="FP361" i="14" s="1"/>
  <c r="E527" i="14" s="1"/>
  <c r="D527" i="14" s="1"/>
  <c r="ES498" i="14"/>
  <c r="ES361" i="14" s="1"/>
  <c r="E504" i="14" s="1"/>
  <c r="D504" i="14" s="1"/>
  <c r="BO498" i="14"/>
  <c r="BO361" i="14" s="1"/>
  <c r="E422" i="14" s="1"/>
  <c r="D422" i="14" s="1"/>
  <c r="CD498" i="14"/>
  <c r="CD361" i="14" s="1"/>
  <c r="E437" i="14" s="1"/>
  <c r="D437" i="14" s="1"/>
  <c r="CP498" i="14"/>
  <c r="CP361" i="14" s="1"/>
  <c r="E449" i="14" s="1"/>
  <c r="D449" i="14" s="1"/>
  <c r="DF498" i="14"/>
  <c r="DF361" i="14" s="1"/>
  <c r="E465" i="14" s="1"/>
  <c r="D465" i="14" s="1"/>
  <c r="DG498" i="14"/>
  <c r="DG361" i="14" s="1"/>
  <c r="E466" i="14" s="1"/>
  <c r="D466" i="14" s="1"/>
  <c r="DH498" i="14"/>
  <c r="DH361" i="14" s="1"/>
  <c r="E467" i="14" s="1"/>
  <c r="D467" i="14" s="1"/>
  <c r="DJ498" i="14"/>
  <c r="DJ361" i="14" s="1"/>
  <c r="E469" i="14" s="1"/>
  <c r="D469" i="14" s="1"/>
  <c r="EF498" i="14"/>
  <c r="EF361" i="14" s="1"/>
  <c r="E491" i="14" s="1"/>
  <c r="D491" i="14" s="1"/>
  <c r="DD498" i="14"/>
  <c r="DD361" i="14" s="1"/>
  <c r="E463" i="14" s="1"/>
  <c r="D463" i="14" s="1"/>
  <c r="BP498" i="14"/>
  <c r="BP361" i="14" s="1"/>
  <c r="E423" i="14" s="1"/>
  <c r="D423" i="14" s="1"/>
  <c r="CC498" i="14"/>
  <c r="CC361" i="14" s="1"/>
  <c r="E436" i="14" s="1"/>
  <c r="D436" i="14" s="1"/>
  <c r="HA498" i="14"/>
  <c r="HA361" i="14" s="1"/>
  <c r="E564" i="14" s="1"/>
  <c r="D564" i="14" s="1"/>
  <c r="IH498" i="14"/>
  <c r="IH361" i="14" s="1"/>
  <c r="E597" i="14" s="1"/>
  <c r="D597" i="14" s="1"/>
  <c r="HC498" i="14"/>
  <c r="HC361" i="14" s="1"/>
  <c r="E566" i="14" s="1"/>
  <c r="D566" i="14" s="1"/>
  <c r="GV498" i="14"/>
  <c r="GV361" i="14" s="1"/>
  <c r="E559" i="14" s="1"/>
  <c r="D559" i="14" s="1"/>
  <c r="GW498" i="14"/>
  <c r="GW361" i="14" s="1"/>
  <c r="E560" i="14" s="1"/>
  <c r="D560" i="14" s="1"/>
  <c r="CN498" i="14"/>
  <c r="CN361" i="14" s="1"/>
  <c r="E447" i="14" s="1"/>
  <c r="D447" i="14" s="1"/>
  <c r="DB498" i="14"/>
  <c r="DB361" i="14" s="1"/>
  <c r="E461" i="14" s="1"/>
  <c r="D461" i="14" s="1"/>
  <c r="DT498" i="14"/>
  <c r="DT361" i="14" s="1"/>
  <c r="E479" i="14" s="1"/>
  <c r="D479" i="14" s="1"/>
  <c r="EP498" i="14"/>
  <c r="EP361" i="14" s="1"/>
  <c r="E501" i="14" s="1"/>
  <c r="D501" i="14" s="1"/>
  <c r="EU498" i="14"/>
  <c r="EU361" i="14" s="1"/>
  <c r="E506" i="14" s="1"/>
  <c r="D506" i="14" s="1"/>
  <c r="EV498" i="14"/>
  <c r="EV361" i="14" s="1"/>
  <c r="E507" i="14" s="1"/>
  <c r="D507" i="14" s="1"/>
  <c r="EX498" i="14"/>
  <c r="EX361" i="14" s="1"/>
  <c r="E509" i="14" s="1"/>
  <c r="D509" i="14" s="1"/>
  <c r="GA498" i="14"/>
  <c r="GA361" i="14" s="1"/>
  <c r="E538" i="14" s="1"/>
  <c r="D538" i="14" s="1"/>
  <c r="ED498" i="14"/>
  <c r="ED361" i="14" s="1"/>
  <c r="E489" i="14" s="1"/>
  <c r="D489" i="14" s="1"/>
  <c r="CH498" i="14"/>
  <c r="CH361" i="14" s="1"/>
  <c r="E441" i="14" s="1"/>
  <c r="D441" i="14" s="1"/>
  <c r="CS498" i="14"/>
  <c r="CS361" i="14" s="1"/>
  <c r="E452" i="14" s="1"/>
  <c r="D452" i="14" s="1"/>
  <c r="HQ498" i="14"/>
  <c r="HQ361" i="14" s="1"/>
  <c r="E580" i="14" s="1"/>
  <c r="D580" i="14" s="1"/>
  <c r="IX498" i="14"/>
  <c r="IX361" i="14" s="1"/>
  <c r="E613" i="14" s="1"/>
  <c r="D613" i="14" s="1"/>
  <c r="HS498" i="14"/>
  <c r="HS361" i="14" s="1"/>
  <c r="E582" i="14" s="1"/>
  <c r="D582" i="14" s="1"/>
  <c r="HL498" i="14"/>
  <c r="HL361" i="14" s="1"/>
  <c r="E575" i="14" s="1"/>
  <c r="D575" i="14" s="1"/>
  <c r="HE498" i="14"/>
  <c r="HE361" i="14" s="1"/>
  <c r="E568" i="14" s="1"/>
  <c r="D568" i="14" s="1"/>
  <c r="AG498" i="14"/>
  <c r="AG361" i="14" s="1"/>
  <c r="E388" i="14" s="1"/>
  <c r="D388" i="14" s="1"/>
  <c r="EH498" i="14"/>
  <c r="EH361" i="14" s="1"/>
  <c r="E493" i="14" s="1"/>
  <c r="D493" i="14" s="1"/>
  <c r="AT498" i="14"/>
  <c r="AT361" i="14" s="1"/>
  <c r="E401" i="14" s="1"/>
  <c r="D401" i="14" s="1"/>
  <c r="FF498" i="14"/>
  <c r="FF361" i="14" s="1"/>
  <c r="E517" i="14" s="1"/>
  <c r="D517" i="14" s="1"/>
  <c r="BF498" i="14"/>
  <c r="BF361" i="14" s="1"/>
  <c r="E413" i="14" s="1"/>
  <c r="D413" i="14" s="1"/>
  <c r="GJ498" i="14"/>
  <c r="GJ361" i="14" s="1"/>
  <c r="E547" i="14" s="1"/>
  <c r="D547" i="14" s="1"/>
  <c r="BT498" i="14"/>
  <c r="BT361" i="14" s="1"/>
  <c r="E427" i="14" s="1"/>
  <c r="D427" i="14" s="1"/>
  <c r="HP498" i="14"/>
  <c r="HP361" i="14" s="1"/>
  <c r="E579" i="14" s="1"/>
  <c r="D579" i="14" s="1"/>
  <c r="BV498" i="14"/>
  <c r="BV361" i="14" s="1"/>
  <c r="E429" i="14" s="1"/>
  <c r="D429" i="14" s="1"/>
  <c r="HW498" i="14"/>
  <c r="HW361" i="14" s="1"/>
  <c r="E586" i="14" s="1"/>
  <c r="D586" i="14" s="1"/>
  <c r="BW498" i="14"/>
  <c r="BW361" i="14" s="1"/>
  <c r="E430" i="14" s="1"/>
  <c r="D430" i="14" s="1"/>
  <c r="HX498" i="14"/>
  <c r="HX361" i="14" s="1"/>
  <c r="E587" i="14" s="1"/>
  <c r="D587" i="14" s="1"/>
  <c r="BX498" i="14"/>
  <c r="BX361" i="14" s="1"/>
  <c r="E431" i="14" s="1"/>
  <c r="D431" i="14" s="1"/>
  <c r="ID498" i="14"/>
  <c r="ID361" i="14" s="1"/>
  <c r="E593" i="14" s="1"/>
  <c r="D593" i="14" s="1"/>
  <c r="CM498" i="14"/>
  <c r="CM361" i="14" s="1"/>
  <c r="E446" i="14" s="1"/>
  <c r="D446" i="14" s="1"/>
  <c r="L498" i="14"/>
  <c r="L361" i="14" s="1"/>
  <c r="E367" i="14" s="1"/>
  <c r="D367" i="14" s="1"/>
  <c r="CA498" i="14"/>
  <c r="CA361" i="14" s="1"/>
  <c r="E434" i="14" s="1"/>
  <c r="D434" i="14" s="1"/>
  <c r="GB498" i="14"/>
  <c r="GB361" i="14" s="1"/>
  <c r="E539" i="14" s="1"/>
  <c r="D539" i="14" s="1"/>
  <c r="AP498" i="14"/>
  <c r="AP361" i="14" s="1"/>
  <c r="E397" i="14" s="1"/>
  <c r="D397" i="14" s="1"/>
  <c r="DL498" i="14"/>
  <c r="DL361" i="14" s="1"/>
  <c r="E471" i="14" s="1"/>
  <c r="D471" i="14" s="1"/>
  <c r="BE498" i="14"/>
  <c r="BE361" i="14" s="1"/>
  <c r="E412" i="14" s="1"/>
  <c r="D412" i="14" s="1"/>
  <c r="DQ498" i="14"/>
  <c r="DQ361" i="14" s="1"/>
  <c r="E476" i="14" s="1"/>
  <c r="D476" i="14" s="1"/>
  <c r="GC498" i="14"/>
  <c r="GC361" i="14" s="1"/>
  <c r="E540" i="14" s="1"/>
  <c r="D540" i="14" s="1"/>
  <c r="IO498" i="14"/>
  <c r="IO361" i="14" s="1"/>
  <c r="E604" i="14" s="1"/>
  <c r="D604" i="14" s="1"/>
  <c r="HJ498" i="14"/>
  <c r="HJ361" i="14" s="1"/>
  <c r="E573" i="14" s="1"/>
  <c r="D573" i="14" s="1"/>
  <c r="DS498" i="14"/>
  <c r="DS361" i="14" s="1"/>
  <c r="E478" i="14" s="1"/>
  <c r="D478" i="14" s="1"/>
  <c r="GE498" i="14"/>
  <c r="GE361" i="14" s="1"/>
  <c r="E542" i="14" s="1"/>
  <c r="D542" i="14" s="1"/>
  <c r="IQ498" i="14"/>
  <c r="IQ361" i="14" s="1"/>
  <c r="E606" i="14" s="1"/>
  <c r="D606" i="14" s="1"/>
  <c r="FX498" i="14"/>
  <c r="FX361" i="14" s="1"/>
  <c r="E535" i="14" s="1"/>
  <c r="D535" i="14" s="1"/>
  <c r="IJ498" i="14"/>
  <c r="IJ361" i="14" s="1"/>
  <c r="E599" i="14" s="1"/>
  <c r="D599" i="14" s="1"/>
  <c r="FA498" i="14"/>
  <c r="FA361" i="14" s="1"/>
  <c r="E512" i="14" s="1"/>
  <c r="D512" i="14" s="1"/>
  <c r="HM498" i="14"/>
  <c r="HM361" i="14" s="1"/>
  <c r="E576" i="14" s="1"/>
  <c r="D576" i="14" s="1"/>
  <c r="AS498" i="14"/>
  <c r="AS361" i="14" s="1"/>
  <c r="E400" i="14" s="1"/>
  <c r="D400" i="14" s="1"/>
  <c r="FC498" i="14"/>
  <c r="FC361" i="14" s="1"/>
  <c r="E514" i="14" s="1"/>
  <c r="D514" i="14" s="1"/>
  <c r="BD498" i="14"/>
  <c r="BD361" i="14" s="1"/>
  <c r="E411" i="14" s="1"/>
  <c r="D411" i="14" s="1"/>
  <c r="GI498" i="14"/>
  <c r="GI361" i="14" s="1"/>
  <c r="E546" i="14" s="1"/>
  <c r="D546" i="14" s="1"/>
  <c r="BS498" i="14"/>
  <c r="BS361" i="14" s="1"/>
  <c r="E426" i="14" s="1"/>
  <c r="D426" i="14" s="1"/>
  <c r="HN498" i="14"/>
  <c r="HN361" i="14" s="1"/>
  <c r="E577" i="14" s="1"/>
  <c r="D577" i="14" s="1"/>
  <c r="CF498" i="14"/>
  <c r="CF361" i="14" s="1"/>
  <c r="E439" i="14" s="1"/>
  <c r="D439" i="14" s="1"/>
  <c r="IU498" i="14"/>
  <c r="IU361" i="14" s="1"/>
  <c r="E610" i="14" s="1"/>
  <c r="D610" i="14" s="1"/>
  <c r="CG498" i="14"/>
  <c r="CG361" i="14" s="1"/>
  <c r="E440" i="14" s="1"/>
  <c r="D440" i="14" s="1"/>
  <c r="IV498" i="14"/>
  <c r="IV361" i="14" s="1"/>
  <c r="E611" i="14" s="1"/>
  <c r="D611" i="14" s="1"/>
  <c r="CI498" i="14"/>
  <c r="CI361" i="14" s="1"/>
  <c r="E442" i="14" s="1"/>
  <c r="D442" i="14" s="1"/>
  <c r="JB498" i="14"/>
  <c r="JB361" i="14" s="1"/>
  <c r="E617" i="14" s="1"/>
  <c r="D617" i="14" s="1"/>
  <c r="CL498" i="14"/>
  <c r="CL361" i="14" s="1"/>
  <c r="E445" i="14" s="1"/>
  <c r="D445" i="14" s="1"/>
  <c r="K498" i="14"/>
  <c r="K361" i="14" s="1"/>
  <c r="E366" i="14" s="1"/>
  <c r="D366" i="14" s="1"/>
  <c r="CX498" i="14"/>
  <c r="CX361" i="14" s="1"/>
  <c r="E457" i="14" s="1"/>
  <c r="D457" i="14" s="1"/>
  <c r="T498" i="14"/>
  <c r="T361" i="14" s="1"/>
  <c r="E375" i="14" s="1"/>
  <c r="D375" i="14" s="1"/>
  <c r="CJ498" i="14"/>
  <c r="CJ361" i="14" s="1"/>
  <c r="E443" i="14" s="1"/>
  <c r="D443" i="14" s="1"/>
  <c r="GY498" i="14"/>
  <c r="GY361" i="14" s="1"/>
  <c r="E562" i="14" s="1"/>
  <c r="D562" i="14" s="1"/>
  <c r="AX498" i="14"/>
  <c r="AX361" i="14" s="1"/>
  <c r="E405" i="14" s="1"/>
  <c r="D405" i="14" s="1"/>
  <c r="DX498" i="14"/>
  <c r="DX361" i="14" s="1"/>
  <c r="E483" i="14" s="1"/>
  <c r="D483" i="14" s="1"/>
  <c r="BM498" i="14"/>
  <c r="BM361" i="14" s="1"/>
  <c r="E420" i="14" s="1"/>
  <c r="D420" i="14" s="1"/>
  <c r="DY498" i="14"/>
  <c r="DY361" i="14" s="1"/>
  <c r="E484" i="14" s="1"/>
  <c r="D484" i="14" s="1"/>
  <c r="GK498" i="14"/>
  <c r="GK361" i="14" s="1"/>
  <c r="E548" i="14" s="1"/>
  <c r="D548" i="14" s="1"/>
  <c r="IW498" i="14"/>
  <c r="IW361" i="14" s="1"/>
  <c r="E612" i="14" s="1"/>
  <c r="D612" i="14" s="1"/>
  <c r="HR498" i="14"/>
  <c r="HR361" i="14" s="1"/>
  <c r="E581" i="14" s="1"/>
  <c r="D581" i="14" s="1"/>
  <c r="EA498" i="14"/>
  <c r="EA361" i="14" s="1"/>
  <c r="E486" i="14" s="1"/>
  <c r="D486" i="14" s="1"/>
  <c r="GM498" i="14"/>
  <c r="GM361" i="14" s="1"/>
  <c r="E550" i="14" s="1"/>
  <c r="D550" i="14" s="1"/>
  <c r="IY498" i="14"/>
  <c r="IY361" i="14" s="1"/>
  <c r="E614" i="14" s="1"/>
  <c r="D614" i="14" s="1"/>
  <c r="GF498" i="14"/>
  <c r="GF361" i="14" s="1"/>
  <c r="E543" i="14" s="1"/>
  <c r="D543" i="14" s="1"/>
  <c r="IR498" i="14"/>
  <c r="IR361" i="14" s="1"/>
  <c r="E607" i="14" s="1"/>
  <c r="D607" i="14" s="1"/>
  <c r="FI498" i="14"/>
  <c r="FI361" i="14" s="1"/>
  <c r="E520" i="14" s="1"/>
  <c r="D520" i="14" s="1"/>
  <c r="HU498" i="14"/>
  <c r="HU361" i="14" s="1"/>
  <c r="E584" i="14" s="1"/>
  <c r="D584" i="14" s="1"/>
  <c r="BC498" i="14"/>
  <c r="BC361" i="14" s="1"/>
  <c r="E410" i="14" s="1"/>
  <c r="D410" i="14" s="1"/>
  <c r="GH498" i="14"/>
  <c r="GH361" i="14" s="1"/>
  <c r="E545" i="14" s="1"/>
  <c r="D545" i="14" s="1"/>
  <c r="BQ498" i="14"/>
  <c r="BQ361" i="14" s="1"/>
  <c r="E424" i="14" s="1"/>
  <c r="D424" i="14" s="1"/>
  <c r="HH498" i="14"/>
  <c r="HH361" i="14" s="1"/>
  <c r="E571" i="14" s="1"/>
  <c r="D571" i="14" s="1"/>
  <c r="CE498" i="14"/>
  <c r="CE361" i="14" s="1"/>
  <c r="E438" i="14" s="1"/>
  <c r="D438" i="14" s="1"/>
  <c r="IT498" i="14"/>
  <c r="IT361" i="14" s="1"/>
  <c r="E609" i="14" s="1"/>
  <c r="D609" i="14" s="1"/>
  <c r="CR498" i="14"/>
  <c r="CR361" i="14" s="1"/>
  <c r="E451" i="14" s="1"/>
  <c r="D451" i="14" s="1"/>
  <c r="G498" i="14"/>
  <c r="G361" i="14" s="1"/>
  <c r="E362" i="14" s="1"/>
  <c r="D362" i="14" s="1"/>
  <c r="CU498" i="14"/>
  <c r="CU361" i="14" s="1"/>
  <c r="E454" i="14" s="1"/>
  <c r="D454" i="14" s="1"/>
  <c r="H498" i="14"/>
  <c r="H361" i="14" s="1"/>
  <c r="E363" i="14" s="1"/>
  <c r="D363" i="14" s="1"/>
  <c r="CV498" i="14"/>
  <c r="CV361" i="14" s="1"/>
  <c r="E455" i="14" s="1"/>
  <c r="D455" i="14" s="1"/>
  <c r="I498" i="14"/>
  <c r="I361" i="14" s="1"/>
  <c r="E364" i="14" s="1"/>
  <c r="D364" i="14" s="1"/>
  <c r="CW498" i="14"/>
  <c r="CW361" i="14" s="1"/>
  <c r="E456" i="14" s="1"/>
  <c r="D456" i="14" s="1"/>
  <c r="V498" i="14"/>
  <c r="V361" i="14" s="1"/>
  <c r="E377" i="14" s="1"/>
  <c r="D377" i="14" s="1"/>
  <c r="DN498" i="14"/>
  <c r="DN361" i="14" s="1"/>
  <c r="E473" i="14" s="1"/>
  <c r="D473" i="14" s="1"/>
  <c r="AB498" i="14"/>
  <c r="AB361" i="14" s="1"/>
  <c r="E383" i="14" s="1"/>
  <c r="D383" i="14" s="1"/>
  <c r="CT498" i="14"/>
  <c r="CT361" i="14" s="1"/>
  <c r="E453" i="14" s="1"/>
  <c r="D453" i="14" s="1"/>
  <c r="HV498" i="14"/>
  <c r="HV361" i="14" s="1"/>
  <c r="E585" i="14" s="1"/>
  <c r="D585" i="14" s="1"/>
  <c r="BG498" i="14"/>
  <c r="BG361" i="14" s="1"/>
  <c r="E414" i="14" s="1"/>
  <c r="D414" i="14" s="1"/>
  <c r="EN498" i="14"/>
  <c r="EN361" i="14" s="1"/>
  <c r="E499" i="14" s="1"/>
  <c r="D499" i="14" s="1"/>
  <c r="BU498" i="14"/>
  <c r="BU361" i="14" s="1"/>
  <c r="E428" i="14" s="1"/>
  <c r="D428" i="14" s="1"/>
  <c r="EG498" i="14"/>
  <c r="EG361" i="14" s="1"/>
  <c r="E492" i="14" s="1"/>
  <c r="D492" i="14" s="1"/>
  <c r="GS498" i="14"/>
  <c r="GS361" i="14" s="1"/>
  <c r="E556" i="14" s="1"/>
  <c r="D556" i="14" s="1"/>
  <c r="FN498" i="14"/>
  <c r="FN361" i="14" s="1"/>
  <c r="E525" i="14" s="1"/>
  <c r="D525" i="14" s="1"/>
  <c r="HZ498" i="14"/>
  <c r="HZ361" i="14" s="1"/>
  <c r="E589" i="14" s="1"/>
  <c r="D589" i="14" s="1"/>
  <c r="EI498" i="14"/>
  <c r="EI361" i="14" s="1"/>
  <c r="E494" i="14" s="1"/>
  <c r="D494" i="14" s="1"/>
  <c r="GU498" i="14"/>
  <c r="GU361" i="14" s="1"/>
  <c r="E558" i="14" s="1"/>
  <c r="D558" i="14" s="1"/>
  <c r="EB498" i="14"/>
  <c r="EB361" i="14" s="1"/>
  <c r="E487" i="14" s="1"/>
  <c r="D487" i="14" s="1"/>
  <c r="GN498" i="14"/>
  <c r="GN361" i="14" s="1"/>
  <c r="E551" i="14" s="1"/>
  <c r="D551" i="14" s="1"/>
  <c r="IZ498" i="14"/>
  <c r="IZ361" i="14" s="1"/>
  <c r="E615" i="14" s="1"/>
  <c r="D615" i="14" s="1"/>
  <c r="FQ498" i="14"/>
  <c r="FQ361" i="14" s="1"/>
  <c r="E528" i="14" s="1"/>
  <c r="D528" i="14" s="1"/>
  <c r="IC498" i="14"/>
  <c r="IC361" i="14" s="1"/>
  <c r="E592" i="14" s="1"/>
  <c r="D592" i="14" s="1"/>
  <c r="FY498" i="14"/>
  <c r="FY361" i="14" s="1"/>
  <c r="E536" i="14" s="1"/>
  <c r="D536" i="14" s="1"/>
  <c r="IK498" i="14"/>
  <c r="IK361" i="14" s="1"/>
  <c r="E600" i="14" s="1"/>
  <c r="D600" i="14" s="1"/>
  <c r="CB498" i="14"/>
  <c r="CB361" i="14" s="1"/>
  <c r="E435" i="14" s="1"/>
  <c r="D435" i="14" s="1"/>
  <c r="IF498" i="14"/>
  <c r="IF361" i="14" s="1"/>
  <c r="E595" i="14" s="1"/>
  <c r="D595" i="14" s="1"/>
  <c r="CO498" i="14"/>
  <c r="CO361" i="14" s="1"/>
  <c r="E448" i="14" s="1"/>
  <c r="D448" i="14" s="1"/>
  <c r="O498" i="14"/>
  <c r="O361" i="14" s="1"/>
  <c r="E370" i="14" s="1"/>
  <c r="D370" i="14" s="1"/>
  <c r="DE498" i="14"/>
  <c r="DE361" i="14" s="1"/>
  <c r="E464" i="14" s="1"/>
  <c r="D464" i="14" s="1"/>
  <c r="AA498" i="14"/>
  <c r="AA361" i="14" s="1"/>
  <c r="E382" i="14" s="1"/>
  <c r="D382" i="14" s="1"/>
  <c r="DV498" i="14"/>
  <c r="DV361" i="14" s="1"/>
  <c r="E481" i="14" s="1"/>
  <c r="D481" i="14" s="1"/>
  <c r="AC498" i="14"/>
  <c r="AC361" i="14" s="1"/>
  <c r="E384" i="14" s="1"/>
  <c r="D384" i="14" s="1"/>
  <c r="DW498" i="14"/>
  <c r="DW361" i="14" s="1"/>
  <c r="E482" i="14" s="1"/>
  <c r="D482" i="14" s="1"/>
  <c r="AD498" i="14"/>
  <c r="AD361" i="14" s="1"/>
  <c r="E385" i="14" s="1"/>
  <c r="D385" i="14" s="1"/>
  <c r="DZ498" i="14"/>
  <c r="DZ361" i="14" s="1"/>
  <c r="E485" i="14" s="1"/>
  <c r="D485" i="14" s="1"/>
  <c r="AE498" i="14"/>
  <c r="AE361" i="14" s="1"/>
  <c r="E386" i="14" s="1"/>
  <c r="D386" i="14" s="1"/>
  <c r="EE498" i="14"/>
  <c r="EE361" i="14" s="1"/>
  <c r="E490" i="14" s="1"/>
  <c r="D490" i="14" s="1"/>
  <c r="AQ498" i="14"/>
  <c r="AQ361" i="14" s="1"/>
  <c r="E398" i="14" s="1"/>
  <c r="D398" i="14" s="1"/>
  <c r="FB498" i="14"/>
  <c r="FB361" i="14" s="1"/>
  <c r="E513" i="14" s="1"/>
  <c r="D513" i="14" s="1"/>
  <c r="AR498" i="14"/>
  <c r="AR361" i="14" s="1"/>
  <c r="E399" i="14" s="1"/>
  <c r="D399" i="14" s="1"/>
  <c r="DO498" i="14"/>
  <c r="DO361" i="14" s="1"/>
  <c r="E474" i="14" s="1"/>
  <c r="D474" i="14" s="1"/>
  <c r="J498" i="14"/>
  <c r="J361" i="14" s="1"/>
  <c r="E365" i="14" s="1"/>
  <c r="D365" i="14" s="1"/>
  <c r="BY498" i="14"/>
  <c r="BY361" i="14" s="1"/>
  <c r="E432" i="14" s="1"/>
  <c r="D432" i="14" s="1"/>
  <c r="FZ498" i="14"/>
  <c r="FZ361" i="14" s="1"/>
  <c r="E537" i="14" s="1"/>
  <c r="D537" i="14" s="1"/>
  <c r="CK498" i="14"/>
  <c r="CK361" i="14" s="1"/>
  <c r="E444" i="14" s="1"/>
  <c r="D444" i="14" s="1"/>
  <c r="EW498" i="14"/>
  <c r="EW361" i="14" s="1"/>
  <c r="E508" i="14" s="1"/>
  <c r="D508" i="14" s="1"/>
  <c r="HI498" i="14"/>
  <c r="HI361" i="14" s="1"/>
  <c r="E572" i="14" s="1"/>
  <c r="D572" i="14" s="1"/>
  <c r="GD498" i="14"/>
  <c r="GD361" i="14" s="1"/>
  <c r="E541" i="14" s="1"/>
  <c r="D541" i="14" s="1"/>
  <c r="IP498" i="14"/>
  <c r="IP361" i="14" s="1"/>
  <c r="E605" i="14" s="1"/>
  <c r="D605" i="14" s="1"/>
  <c r="EY498" i="14"/>
  <c r="EY361" i="14" s="1"/>
  <c r="E510" i="14" s="1"/>
  <c r="D510" i="14" s="1"/>
  <c r="HK498" i="14"/>
  <c r="HK361" i="14" s="1"/>
  <c r="E574" i="14" s="1"/>
  <c r="D574" i="14" s="1"/>
  <c r="ER498" i="14"/>
  <c r="ER361" i="14" s="1"/>
  <c r="E503" i="14" s="1"/>
  <c r="D503" i="14" s="1"/>
  <c r="HD498" i="14"/>
  <c r="HD361" i="14" s="1"/>
  <c r="E567" i="14" s="1"/>
  <c r="D567" i="14" s="1"/>
  <c r="DU498" i="14"/>
  <c r="DU361" i="14" s="1"/>
  <c r="E480" i="14" s="1"/>
  <c r="D480" i="14" s="1"/>
  <c r="GG498" i="14"/>
  <c r="GG361" i="14" s="1"/>
  <c r="E544" i="14" s="1"/>
  <c r="D544" i="14" s="1"/>
  <c r="IS498" i="14"/>
  <c r="IS361" i="14" s="1"/>
  <c r="E608" i="14" s="1"/>
  <c r="D608" i="14" s="1"/>
  <c r="GO498" i="14"/>
  <c r="GO361" i="14" s="1"/>
  <c r="E552" i="14" s="1"/>
  <c r="D552" i="14" s="1"/>
</calcChain>
</file>

<file path=xl/sharedStrings.xml><?xml version="1.0" encoding="utf-8"?>
<sst xmlns="http://schemas.openxmlformats.org/spreadsheetml/2006/main" count="1354" uniqueCount="902">
  <si>
    <t>Please enter design parameters into the</t>
  </si>
  <si>
    <t>shaded</t>
  </si>
  <si>
    <t xml:space="preserve">cells; </t>
  </si>
  <si>
    <r>
      <t xml:space="preserve">Be sure to </t>
    </r>
    <r>
      <rPr>
        <b/>
        <i/>
        <sz val="14"/>
        <rFont val="Arial"/>
        <family val="2"/>
      </rPr>
      <t>ENABLE EDITING</t>
    </r>
    <r>
      <rPr>
        <b/>
        <sz val="14"/>
        <rFont val="Arial"/>
        <family val="2"/>
      </rPr>
      <t xml:space="preserve"> before attempting to use this design calculator</t>
    </r>
  </si>
  <si>
    <t>WHERE APPLICABLE, A RECOMMENDED VALUE IS GIVEN THAT WILL BE THE BEST CHOICE TO MEET THE GIVEN SPECIFICATION.  IT IS IN THE BEST INTEREST OF THE USER TO USE A VALUE AS CLOSE AS POSSIBLE TO THE SUGGESTED RECOMMENDED VALUE.  FOR ACCURATE RESULTS, THE USER MUST ENTER THE ACTUAL VALUE USED IN THE APPROPRIATE CELL.</t>
  </si>
  <si>
    <t>This product is designed as an aid for customers of Texas Instruments. No warranties, either expressed or implied, with respect to this software or its fitness for any particular purpose, are claimed by Texas Instruments or the author. The software is licensed solely on an "as is" basis. The entire risk as to its quality and performance is with the customer.</t>
  </si>
  <si>
    <t>Disclaimer</t>
  </si>
  <si>
    <t>V</t>
  </si>
  <si>
    <t>W</t>
  </si>
  <si>
    <t>h</t>
  </si>
  <si>
    <t>A</t>
  </si>
  <si>
    <t>kHz</t>
  </si>
  <si>
    <r>
      <t>V</t>
    </r>
    <r>
      <rPr>
        <vertAlign val="subscript"/>
        <sz val="11"/>
        <color theme="1"/>
        <rFont val="Calibri"/>
        <family val="2"/>
        <scheme val="minor"/>
      </rPr>
      <t>BLK(max)</t>
    </r>
  </si>
  <si>
    <r>
      <t>V</t>
    </r>
    <r>
      <rPr>
        <vertAlign val="subscript"/>
        <sz val="11"/>
        <color theme="1"/>
        <rFont val="Calibri"/>
        <family val="2"/>
        <scheme val="minor"/>
      </rPr>
      <t>BLK(hu)</t>
    </r>
  </si>
  <si>
    <r>
      <t>V</t>
    </r>
    <r>
      <rPr>
        <vertAlign val="subscript"/>
        <sz val="11"/>
        <color theme="1"/>
        <rFont val="Calibri"/>
        <family val="2"/>
        <scheme val="minor"/>
      </rPr>
      <t>OUT</t>
    </r>
  </si>
  <si>
    <r>
      <t>I</t>
    </r>
    <r>
      <rPr>
        <vertAlign val="subscript"/>
        <sz val="11"/>
        <color theme="1"/>
        <rFont val="Calibri"/>
        <family val="2"/>
        <scheme val="minor"/>
      </rPr>
      <t>OUT</t>
    </r>
  </si>
  <si>
    <r>
      <t>V</t>
    </r>
    <r>
      <rPr>
        <vertAlign val="subscript"/>
        <sz val="11"/>
        <color theme="1"/>
        <rFont val="Calibri"/>
        <family val="2"/>
        <scheme val="minor"/>
      </rPr>
      <t>OUT(pk-pk)</t>
    </r>
  </si>
  <si>
    <t>mV</t>
  </si>
  <si>
    <r>
      <t>P</t>
    </r>
    <r>
      <rPr>
        <vertAlign val="subscript"/>
        <sz val="11"/>
        <color theme="1"/>
        <rFont val="Calibri"/>
        <family val="2"/>
        <scheme val="minor"/>
      </rPr>
      <t>OUT</t>
    </r>
  </si>
  <si>
    <r>
      <t>f</t>
    </r>
    <r>
      <rPr>
        <vertAlign val="subscript"/>
        <sz val="11"/>
        <color theme="1"/>
        <rFont val="Calibri"/>
        <family val="2"/>
        <scheme val="minor"/>
      </rPr>
      <t>LLC</t>
    </r>
  </si>
  <si>
    <r>
      <t>N</t>
    </r>
    <r>
      <rPr>
        <vertAlign val="subscript"/>
        <sz val="11"/>
        <color theme="1"/>
        <rFont val="Calibri"/>
        <family val="2"/>
        <scheme val="minor"/>
      </rPr>
      <t>PS</t>
    </r>
  </si>
  <si>
    <r>
      <t>R</t>
    </r>
    <r>
      <rPr>
        <vertAlign val="subscript"/>
        <sz val="11"/>
        <color theme="1"/>
        <rFont val="Calibri"/>
        <family val="2"/>
        <scheme val="minor"/>
      </rPr>
      <t>E</t>
    </r>
  </si>
  <si>
    <t>Ω</t>
  </si>
  <si>
    <r>
      <t>M</t>
    </r>
    <r>
      <rPr>
        <vertAlign val="subscript"/>
        <sz val="11"/>
        <color theme="1"/>
        <rFont val="Calibri"/>
        <family val="2"/>
        <scheme val="minor"/>
      </rPr>
      <t>G(min)</t>
    </r>
  </si>
  <si>
    <r>
      <t>V</t>
    </r>
    <r>
      <rPr>
        <vertAlign val="subscript"/>
        <sz val="11"/>
        <color theme="1"/>
        <rFont val="Calibri"/>
        <family val="2"/>
        <scheme val="minor"/>
      </rPr>
      <t>LOSS</t>
    </r>
  </si>
  <si>
    <r>
      <t>f</t>
    </r>
    <r>
      <rPr>
        <vertAlign val="subscript"/>
        <sz val="11"/>
        <color theme="1"/>
        <rFont val="Calibri"/>
        <family val="2"/>
        <scheme val="minor"/>
      </rPr>
      <t>0</t>
    </r>
  </si>
  <si>
    <r>
      <t>f</t>
    </r>
    <r>
      <rPr>
        <vertAlign val="subscript"/>
        <sz val="11"/>
        <color theme="1"/>
        <rFont val="Calibri"/>
        <family val="2"/>
        <scheme val="minor"/>
      </rPr>
      <t>P</t>
    </r>
  </si>
  <si>
    <t>Ln</t>
  </si>
  <si>
    <t>fn</t>
  </si>
  <si>
    <t>Qe</t>
  </si>
  <si>
    <t>Mg_max</t>
  </si>
  <si>
    <t>Mg_min</t>
  </si>
  <si>
    <r>
      <t>L</t>
    </r>
    <r>
      <rPr>
        <vertAlign val="subscript"/>
        <sz val="11"/>
        <color theme="1"/>
        <rFont val="Calibri"/>
        <family val="2"/>
        <scheme val="minor"/>
      </rPr>
      <t>N</t>
    </r>
  </si>
  <si>
    <r>
      <t>Select L</t>
    </r>
    <r>
      <rPr>
        <b/>
        <vertAlign val="subscript"/>
        <sz val="11"/>
        <color theme="1"/>
        <rFont val="Calibri"/>
        <family val="2"/>
        <scheme val="minor"/>
      </rPr>
      <t>N</t>
    </r>
    <r>
      <rPr>
        <b/>
        <sz val="11"/>
        <color theme="1"/>
        <rFont val="Calibri"/>
        <family val="2"/>
        <scheme val="minor"/>
      </rPr>
      <t xml:space="preserve"> and Q</t>
    </r>
    <r>
      <rPr>
        <b/>
        <vertAlign val="subscript"/>
        <sz val="11"/>
        <color theme="1"/>
        <rFont val="Calibri"/>
        <family val="2"/>
        <scheme val="minor"/>
      </rPr>
      <t>E</t>
    </r>
  </si>
  <si>
    <r>
      <t>Q</t>
    </r>
    <r>
      <rPr>
        <vertAlign val="subscript"/>
        <sz val="11"/>
        <color theme="1"/>
        <rFont val="Calibri"/>
        <family val="2"/>
        <scheme val="minor"/>
      </rPr>
      <t>E</t>
    </r>
  </si>
  <si>
    <r>
      <t>M</t>
    </r>
    <r>
      <rPr>
        <vertAlign val="subscript"/>
        <sz val="11"/>
        <color theme="1"/>
        <rFont val="Calibri"/>
        <family val="2"/>
        <scheme val="minor"/>
      </rPr>
      <t>G(noload)</t>
    </r>
  </si>
  <si>
    <t>fn^2</t>
  </si>
  <si>
    <t>Ln*fn^2</t>
  </si>
  <si>
    <t>real</t>
  </si>
  <si>
    <t>imaginary</t>
  </si>
  <si>
    <t>complex part</t>
  </si>
  <si>
    <t>Imaginary product</t>
  </si>
  <si>
    <t>Imaginary sum</t>
  </si>
  <si>
    <t>Imaginary div</t>
  </si>
  <si>
    <t>Abs for curve</t>
  </si>
  <si>
    <t>OVERLOAD Condition</t>
  </si>
  <si>
    <r>
      <t>f</t>
    </r>
    <r>
      <rPr>
        <vertAlign val="subscript"/>
        <sz val="11"/>
        <color theme="1"/>
        <rFont val="Calibri"/>
        <family val="2"/>
        <scheme val="minor"/>
      </rPr>
      <t>N(max)</t>
    </r>
  </si>
  <si>
    <t>Parameters of the LLC Resonant Circuit</t>
  </si>
  <si>
    <t>scalers</t>
  </si>
  <si>
    <t>mV factor</t>
  </si>
  <si>
    <t>uF factor</t>
  </si>
  <si>
    <t>kHz factor</t>
  </si>
  <si>
    <t>mΩ factor</t>
  </si>
  <si>
    <t>ms factor</t>
  </si>
  <si>
    <t>mA factor</t>
  </si>
  <si>
    <t>us factor</t>
  </si>
  <si>
    <t>uH factor</t>
  </si>
  <si>
    <t>ns factor</t>
  </si>
  <si>
    <t>mW factor</t>
  </si>
  <si>
    <t>pF factor</t>
  </si>
  <si>
    <t>MHz factor</t>
  </si>
  <si>
    <t>uA factor</t>
  </si>
  <si>
    <r>
      <t>k</t>
    </r>
    <r>
      <rPr>
        <sz val="11"/>
        <color theme="1"/>
        <rFont val="Calibri"/>
        <family val="2"/>
      </rPr>
      <t>Ω</t>
    </r>
    <r>
      <rPr>
        <sz val="11"/>
        <color theme="1"/>
        <rFont val="Arial"/>
        <family val="2"/>
      </rPr>
      <t xml:space="preserve"> factor</t>
    </r>
  </si>
  <si>
    <t>nC factor</t>
  </si>
  <si>
    <t>nF factor</t>
  </si>
  <si>
    <t>uC factor</t>
  </si>
  <si>
    <t>Standard Capacitor Values</t>
  </si>
  <si>
    <t>C values up to 10nF</t>
  </si>
  <si>
    <t>C values greater than 10nF</t>
  </si>
  <si>
    <t>CR calculations</t>
  </si>
  <si>
    <t>pF</t>
  </si>
  <si>
    <r>
      <t>C</t>
    </r>
    <r>
      <rPr>
        <vertAlign val="subscript"/>
        <sz val="11"/>
        <color theme="1"/>
        <rFont val="Arial"/>
        <family val="2"/>
      </rPr>
      <t>R</t>
    </r>
    <r>
      <rPr>
        <sz val="11"/>
        <color theme="1"/>
        <rFont val="Arial"/>
        <family val="2"/>
      </rPr>
      <t xml:space="preserve"> Initial:</t>
    </r>
  </si>
  <si>
    <r>
      <t>C</t>
    </r>
    <r>
      <rPr>
        <vertAlign val="subscript"/>
        <sz val="11"/>
        <color theme="1"/>
        <rFont val="Calibri"/>
        <family val="2"/>
        <scheme val="minor"/>
      </rPr>
      <t>R</t>
    </r>
  </si>
  <si>
    <t>uH</t>
  </si>
  <si>
    <r>
      <t>L</t>
    </r>
    <r>
      <rPr>
        <vertAlign val="subscript"/>
        <sz val="11"/>
        <color theme="1"/>
        <rFont val="Calibri"/>
        <family val="2"/>
        <scheme val="minor"/>
      </rPr>
      <t>R</t>
    </r>
  </si>
  <si>
    <r>
      <t>C</t>
    </r>
    <r>
      <rPr>
        <vertAlign val="subscript"/>
        <sz val="11"/>
        <color theme="1"/>
        <rFont val="Calibri"/>
        <family val="2"/>
        <scheme val="minor"/>
      </rPr>
      <t>R(recommended)</t>
    </r>
  </si>
  <si>
    <r>
      <t>L</t>
    </r>
    <r>
      <rPr>
        <vertAlign val="subscript"/>
        <sz val="11"/>
        <color theme="1"/>
        <rFont val="Calibri"/>
        <family val="2"/>
        <scheme val="minor"/>
      </rPr>
      <t>R(recommended)</t>
    </r>
  </si>
  <si>
    <r>
      <t>L</t>
    </r>
    <r>
      <rPr>
        <vertAlign val="subscript"/>
        <sz val="11"/>
        <color theme="1"/>
        <rFont val="Calibri"/>
        <family val="2"/>
        <scheme val="minor"/>
      </rPr>
      <t>M(recommended)</t>
    </r>
  </si>
  <si>
    <r>
      <t>L</t>
    </r>
    <r>
      <rPr>
        <vertAlign val="subscript"/>
        <sz val="11"/>
        <color theme="1"/>
        <rFont val="Calibri"/>
        <family val="2"/>
        <scheme val="minor"/>
      </rPr>
      <t>M</t>
    </r>
  </si>
  <si>
    <r>
      <t>L</t>
    </r>
    <r>
      <rPr>
        <vertAlign val="subscript"/>
        <sz val="11"/>
        <color theme="1"/>
        <rFont val="Calibri"/>
        <family val="2"/>
        <scheme val="minor"/>
      </rPr>
      <t>N(selected)</t>
    </r>
  </si>
  <si>
    <r>
      <t>Q</t>
    </r>
    <r>
      <rPr>
        <vertAlign val="subscript"/>
        <sz val="11"/>
        <color theme="1"/>
        <rFont val="Calibri"/>
        <family val="2"/>
        <scheme val="minor"/>
      </rPr>
      <t>E(selected)</t>
    </r>
  </si>
  <si>
    <r>
      <t>R</t>
    </r>
    <r>
      <rPr>
        <vertAlign val="subscript"/>
        <sz val="11"/>
        <color theme="1"/>
        <rFont val="Calibri"/>
        <family val="2"/>
        <scheme val="minor"/>
      </rPr>
      <t>E(full load)</t>
    </r>
  </si>
  <si>
    <r>
      <t>I</t>
    </r>
    <r>
      <rPr>
        <vertAlign val="subscript"/>
        <sz val="11"/>
        <color theme="1"/>
        <rFont val="Calibri"/>
        <family val="2"/>
        <scheme val="minor"/>
      </rPr>
      <t>OE</t>
    </r>
  </si>
  <si>
    <t>LLC Primary Side Currents</t>
  </si>
  <si>
    <r>
      <t>f</t>
    </r>
    <r>
      <rPr>
        <vertAlign val="subscript"/>
        <sz val="11"/>
        <color theme="1"/>
        <rFont val="Calibri"/>
        <family val="2"/>
        <scheme val="minor"/>
      </rPr>
      <t>N(Mg_max)</t>
    </r>
  </si>
  <si>
    <r>
      <t>f</t>
    </r>
    <r>
      <rPr>
        <vertAlign val="subscript"/>
        <sz val="11"/>
        <color theme="1"/>
        <rFont val="Calibri"/>
        <family val="2"/>
        <scheme val="minor"/>
      </rPr>
      <t>N(Mg_min)</t>
    </r>
  </si>
  <si>
    <r>
      <t>f</t>
    </r>
    <r>
      <rPr>
        <vertAlign val="subscript"/>
        <sz val="11"/>
        <color theme="1"/>
        <rFont val="Calibri"/>
        <family val="2"/>
        <scheme val="minor"/>
      </rPr>
      <t>SW(max)</t>
    </r>
  </si>
  <si>
    <r>
      <t>f</t>
    </r>
    <r>
      <rPr>
        <vertAlign val="subscript"/>
        <sz val="11"/>
        <color theme="1"/>
        <rFont val="Calibri"/>
        <family val="2"/>
        <scheme val="minor"/>
      </rPr>
      <t>SW(min)</t>
    </r>
  </si>
  <si>
    <r>
      <t>I</t>
    </r>
    <r>
      <rPr>
        <vertAlign val="subscript"/>
        <sz val="11"/>
        <color theme="1"/>
        <rFont val="Calibri"/>
        <family val="2"/>
        <scheme val="minor"/>
      </rPr>
      <t>M</t>
    </r>
  </si>
  <si>
    <r>
      <t>I</t>
    </r>
    <r>
      <rPr>
        <vertAlign val="subscript"/>
        <sz val="11"/>
        <color theme="1"/>
        <rFont val="Calibri"/>
        <family val="2"/>
        <scheme val="minor"/>
      </rPr>
      <t>R</t>
    </r>
  </si>
  <si>
    <t>LLC Secondary Side Currents</t>
  </si>
  <si>
    <r>
      <t>I</t>
    </r>
    <r>
      <rPr>
        <vertAlign val="subscript"/>
        <sz val="11"/>
        <color theme="1"/>
        <rFont val="Calibri"/>
        <family val="2"/>
        <scheme val="minor"/>
      </rPr>
      <t>OE(S)</t>
    </r>
  </si>
  <si>
    <r>
      <t>I</t>
    </r>
    <r>
      <rPr>
        <vertAlign val="subscript"/>
        <sz val="11"/>
        <color theme="1"/>
        <rFont val="Calibri"/>
        <family val="2"/>
        <scheme val="minor"/>
      </rPr>
      <t>WS</t>
    </r>
  </si>
  <si>
    <t>LLC Transformer</t>
  </si>
  <si>
    <t>LLC Resonant Inductor</t>
  </si>
  <si>
    <t>LLC Resonant Capacitor</t>
  </si>
  <si>
    <t>If Using Split Resonant Capacitors</t>
  </si>
  <si>
    <t>LLC Primary Side MOSFETs</t>
  </si>
  <si>
    <r>
      <t>V</t>
    </r>
    <r>
      <rPr>
        <vertAlign val="subscript"/>
        <sz val="11"/>
        <color theme="1"/>
        <rFont val="Calibri"/>
        <family val="2"/>
        <scheme val="minor"/>
      </rPr>
      <t>QLLC(peak)</t>
    </r>
  </si>
  <si>
    <r>
      <t>I</t>
    </r>
    <r>
      <rPr>
        <vertAlign val="subscript"/>
        <sz val="11"/>
        <color theme="1"/>
        <rFont val="Calibri"/>
        <family val="2"/>
        <scheme val="minor"/>
      </rPr>
      <t>QLLC</t>
    </r>
  </si>
  <si>
    <r>
      <t>V</t>
    </r>
    <r>
      <rPr>
        <vertAlign val="subscript"/>
        <sz val="11"/>
        <color theme="1"/>
        <rFont val="Calibri"/>
        <family val="2"/>
        <scheme val="minor"/>
      </rPr>
      <t>DB</t>
    </r>
  </si>
  <si>
    <r>
      <t>I</t>
    </r>
    <r>
      <rPr>
        <vertAlign val="subscript"/>
        <sz val="11"/>
        <color theme="1"/>
        <rFont val="Calibri"/>
        <family val="2"/>
        <scheme val="minor"/>
      </rPr>
      <t>SAV</t>
    </r>
  </si>
  <si>
    <r>
      <t>V</t>
    </r>
    <r>
      <rPr>
        <vertAlign val="subscript"/>
        <sz val="11"/>
        <color theme="1"/>
        <rFont val="Calibri"/>
        <family val="2"/>
        <scheme val="minor"/>
      </rPr>
      <t>LLCcap</t>
    </r>
  </si>
  <si>
    <r>
      <t>I</t>
    </r>
    <r>
      <rPr>
        <vertAlign val="subscript"/>
        <sz val="11"/>
        <color theme="1"/>
        <rFont val="Calibri"/>
        <family val="2"/>
        <scheme val="minor"/>
      </rPr>
      <t>C(out)</t>
    </r>
  </si>
  <si>
    <r>
      <t>I</t>
    </r>
    <r>
      <rPr>
        <vertAlign val="subscript"/>
        <sz val="11"/>
        <color theme="1"/>
        <rFont val="Calibri"/>
        <family val="2"/>
        <scheme val="minor"/>
      </rPr>
      <t>RECT</t>
    </r>
  </si>
  <si>
    <r>
      <t>ESR</t>
    </r>
    <r>
      <rPr>
        <vertAlign val="subscript"/>
        <sz val="11"/>
        <color theme="1"/>
        <rFont val="Calibri"/>
        <family val="2"/>
        <scheme val="minor"/>
      </rPr>
      <t>max</t>
    </r>
  </si>
  <si>
    <r>
      <t>m</t>
    </r>
    <r>
      <rPr>
        <sz val="11"/>
        <color theme="1"/>
        <rFont val="Calibri"/>
        <family val="2"/>
      </rPr>
      <t>Ω</t>
    </r>
  </si>
  <si>
    <r>
      <t>LLC Output Capacitors, C</t>
    </r>
    <r>
      <rPr>
        <b/>
        <vertAlign val="subscript"/>
        <sz val="11"/>
        <color theme="1"/>
        <rFont val="Calibri"/>
        <family val="2"/>
        <scheme val="minor"/>
      </rPr>
      <t>OUT</t>
    </r>
  </si>
  <si>
    <t>C1 calculations</t>
  </si>
  <si>
    <t>C1 initial</t>
  </si>
  <si>
    <t>C1 recommended</t>
  </si>
  <si>
    <t>Enter required nominal output voltage of converter</t>
  </si>
  <si>
    <t>Enter required maximum converter output power in Watts</t>
  </si>
  <si>
    <t>Enter the desired maximum output voltage ripple</t>
  </si>
  <si>
    <t>LLC Gain Curve Calacultions for plot:</t>
  </si>
  <si>
    <t>Standard Capacitor value generation</t>
  </si>
  <si>
    <t>Cin calculations</t>
  </si>
  <si>
    <t>Cin Initial</t>
  </si>
  <si>
    <t>Cin recommended</t>
  </si>
  <si>
    <r>
      <t>C</t>
    </r>
    <r>
      <rPr>
        <vertAlign val="subscript"/>
        <sz val="11"/>
        <color theme="1"/>
        <rFont val="Arial"/>
        <family val="2"/>
      </rPr>
      <t>R</t>
    </r>
    <r>
      <rPr>
        <sz val="11"/>
        <color theme="1"/>
        <rFont val="Arial"/>
        <family val="2"/>
      </rPr>
      <t xml:space="preserve"> Recommended:</t>
    </r>
  </si>
  <si>
    <t>Cblk calculations</t>
  </si>
  <si>
    <t>Cblk initial</t>
  </si>
  <si>
    <t>Cblk recommended</t>
  </si>
  <si>
    <t>Use a combination of Capacitors that will meet this ripple current rating</t>
  </si>
  <si>
    <r>
      <t xml:space="preserve">Recommended Component Values will be in </t>
    </r>
    <r>
      <rPr>
        <b/>
        <sz val="12"/>
        <color indexed="10"/>
        <rFont val="Arial"/>
        <family val="2"/>
      </rPr>
      <t>RED</t>
    </r>
  </si>
  <si>
    <t>fn^2-1</t>
  </si>
  <si>
    <t>Q</t>
  </si>
  <si>
    <t>Enter the Overall Efficiency here</t>
  </si>
  <si>
    <r>
      <rPr>
        <sz val="11"/>
        <color theme="1"/>
        <rFont val="Calibri"/>
        <family val="2"/>
        <scheme val="minor"/>
      </rPr>
      <t>V</t>
    </r>
    <r>
      <rPr>
        <vertAlign val="subscript"/>
        <sz val="11"/>
        <color theme="1"/>
        <rFont val="Calibri"/>
        <family val="2"/>
        <scheme val="minor"/>
      </rPr>
      <t>BLK</t>
    </r>
  </si>
  <si>
    <r>
      <t>M</t>
    </r>
    <r>
      <rPr>
        <vertAlign val="subscript"/>
        <sz val="11"/>
        <color theme="1"/>
        <rFont val="Calibri"/>
        <family val="2"/>
        <scheme val="minor"/>
      </rPr>
      <t>G(max)</t>
    </r>
  </si>
  <si>
    <r>
      <t>From the figure on the right, M</t>
    </r>
    <r>
      <rPr>
        <b/>
        <vertAlign val="subscript"/>
        <sz val="11"/>
        <color theme="1"/>
        <rFont val="Arial"/>
        <family val="2"/>
      </rPr>
      <t>G(peak)</t>
    </r>
    <r>
      <rPr>
        <b/>
        <sz val="11"/>
        <color theme="1"/>
        <rFont val="Arial"/>
        <family val="2"/>
      </rPr>
      <t xml:space="preserve"> Vs Q</t>
    </r>
    <r>
      <rPr>
        <b/>
        <vertAlign val="subscript"/>
        <sz val="11"/>
        <color theme="1"/>
        <rFont val="Arial"/>
        <family val="2"/>
      </rPr>
      <t>E</t>
    </r>
    <r>
      <rPr>
        <b/>
        <sz val="11"/>
        <color theme="1"/>
        <rFont val="Arial"/>
        <family val="2"/>
      </rPr>
      <t xml:space="preserve"> with respect to L</t>
    </r>
    <r>
      <rPr>
        <b/>
        <vertAlign val="subscript"/>
        <sz val="11"/>
        <color theme="1"/>
        <rFont val="Arial"/>
        <family val="2"/>
      </rPr>
      <t>N</t>
    </r>
    <r>
      <rPr>
        <b/>
        <sz val="11"/>
        <color theme="1"/>
        <rFont val="Arial"/>
        <family val="2"/>
      </rPr>
      <t>, select a point on an Ln curve that has an Ln and Q</t>
    </r>
    <r>
      <rPr>
        <b/>
        <vertAlign val="subscript"/>
        <sz val="11"/>
        <color theme="1"/>
        <rFont val="Arial"/>
        <family val="2"/>
      </rPr>
      <t>E</t>
    </r>
    <r>
      <rPr>
        <b/>
        <sz val="11"/>
        <color theme="1"/>
        <rFont val="Arial"/>
        <family val="2"/>
      </rPr>
      <t xml:space="preserve"> point that corresponds to an Attainable M</t>
    </r>
    <r>
      <rPr>
        <b/>
        <vertAlign val="subscript"/>
        <sz val="11"/>
        <color theme="1"/>
        <rFont val="Arial"/>
        <family val="2"/>
      </rPr>
      <t>G(PEAK)</t>
    </r>
    <r>
      <rPr>
        <b/>
        <sz val="11"/>
        <color theme="1"/>
        <rFont val="Arial"/>
        <family val="2"/>
      </rPr>
      <t xml:space="preserve"> value that is greater than M</t>
    </r>
    <r>
      <rPr>
        <b/>
        <vertAlign val="subscript"/>
        <sz val="11"/>
        <color theme="1"/>
        <rFont val="Arial"/>
        <family val="2"/>
      </rPr>
      <t>G(max)</t>
    </r>
    <r>
      <rPr>
        <b/>
        <sz val="11"/>
        <color theme="1"/>
        <rFont val="Arial"/>
        <family val="2"/>
      </rPr>
      <t>.  Enter the selected values in the L</t>
    </r>
    <r>
      <rPr>
        <b/>
        <vertAlign val="subscript"/>
        <sz val="11"/>
        <color theme="1"/>
        <rFont val="Arial"/>
        <family val="2"/>
      </rPr>
      <t>N</t>
    </r>
    <r>
      <rPr>
        <b/>
        <sz val="11"/>
        <color theme="1"/>
        <rFont val="Arial"/>
        <family val="2"/>
      </rPr>
      <t xml:space="preserve"> and Q</t>
    </r>
    <r>
      <rPr>
        <b/>
        <vertAlign val="subscript"/>
        <sz val="11"/>
        <color theme="1"/>
        <rFont val="Arial"/>
        <family val="2"/>
      </rPr>
      <t>E</t>
    </r>
    <r>
      <rPr>
        <b/>
        <sz val="11"/>
        <color theme="1"/>
        <rFont val="Arial"/>
        <family val="2"/>
      </rPr>
      <t xml:space="preserve"> cells below.</t>
    </r>
  </si>
  <si>
    <r>
      <t>For example, if M</t>
    </r>
    <r>
      <rPr>
        <vertAlign val="subscript"/>
        <sz val="11"/>
        <color theme="1"/>
        <rFont val="Arial"/>
        <family val="2"/>
      </rPr>
      <t>G(max)</t>
    </r>
    <r>
      <rPr>
        <sz val="11"/>
        <color theme="1"/>
        <rFont val="Arial"/>
        <family val="2"/>
      </rPr>
      <t>, calculated above and shown by the horizontal line, was calculated to be 1.4, then using Ln = 5 and Q</t>
    </r>
    <r>
      <rPr>
        <vertAlign val="subscript"/>
        <sz val="11"/>
        <color theme="1"/>
        <rFont val="Arial"/>
        <family val="2"/>
      </rPr>
      <t>E</t>
    </r>
    <r>
      <rPr>
        <sz val="11"/>
        <color theme="1"/>
        <rFont val="Arial"/>
        <family val="2"/>
      </rPr>
      <t xml:space="preserve"> = 0.35 would result in an attainable M</t>
    </r>
    <r>
      <rPr>
        <vertAlign val="subscript"/>
        <sz val="11"/>
        <color theme="1"/>
        <rFont val="Arial"/>
        <family val="2"/>
      </rPr>
      <t>G(PEAK)</t>
    </r>
    <r>
      <rPr>
        <sz val="11"/>
        <color theme="1"/>
        <rFont val="Arial"/>
        <family val="2"/>
      </rPr>
      <t xml:space="preserve"> = 1.52 (interpolated from Ln = 5 curve) which satisfies the requirement that the Attainable M</t>
    </r>
    <r>
      <rPr>
        <vertAlign val="subscript"/>
        <sz val="11"/>
        <color theme="1"/>
        <rFont val="Arial"/>
        <family val="2"/>
      </rPr>
      <t>G(PEAK)</t>
    </r>
    <r>
      <rPr>
        <sz val="11"/>
        <color theme="1"/>
        <rFont val="Arial"/>
        <family val="2"/>
      </rPr>
      <t xml:space="preserve"> &gt; M</t>
    </r>
    <r>
      <rPr>
        <vertAlign val="subscript"/>
        <sz val="11"/>
        <color theme="1"/>
        <rFont val="Arial"/>
        <family val="2"/>
      </rPr>
      <t>G(max)</t>
    </r>
  </si>
  <si>
    <r>
      <t>The selected L</t>
    </r>
    <r>
      <rPr>
        <vertAlign val="subscript"/>
        <sz val="11"/>
        <color theme="1"/>
        <rFont val="Arial"/>
        <family val="2"/>
      </rPr>
      <t>N</t>
    </r>
    <r>
      <rPr>
        <sz val="11"/>
        <color theme="1"/>
        <rFont val="Arial"/>
        <family val="2"/>
      </rPr>
      <t xml:space="preserve"> and Q</t>
    </r>
    <r>
      <rPr>
        <vertAlign val="subscript"/>
        <sz val="11"/>
        <color theme="1"/>
        <rFont val="Arial"/>
        <family val="2"/>
      </rPr>
      <t>E</t>
    </r>
    <r>
      <rPr>
        <sz val="11"/>
        <color theme="1"/>
        <rFont val="Arial"/>
        <family val="2"/>
      </rPr>
      <t xml:space="preserve"> values should result in an LLC Gain Curve, shown below, that intersects with the M</t>
    </r>
    <r>
      <rPr>
        <vertAlign val="subscript"/>
        <sz val="11"/>
        <color theme="1"/>
        <rFont val="Arial"/>
        <family val="2"/>
      </rPr>
      <t>G(min)</t>
    </r>
    <r>
      <rPr>
        <sz val="11"/>
        <color theme="1"/>
        <rFont val="Arial"/>
        <family val="2"/>
      </rPr>
      <t xml:space="preserve"> and M</t>
    </r>
    <r>
      <rPr>
        <vertAlign val="subscript"/>
        <sz val="11"/>
        <color theme="1"/>
        <rFont val="Arial"/>
        <family val="2"/>
      </rPr>
      <t>G(max)</t>
    </r>
    <r>
      <rPr>
        <sz val="11"/>
        <color theme="1"/>
        <rFont val="Arial"/>
        <family val="2"/>
      </rPr>
      <t xml:space="preserve"> traces. The Gain curve from an overload condition is also plotted, showing the minimum gain at maximum frequency.</t>
    </r>
  </si>
  <si>
    <r>
      <t>V</t>
    </r>
    <r>
      <rPr>
        <vertAlign val="subscript"/>
        <sz val="11"/>
        <color theme="1"/>
        <rFont val="Calibri"/>
        <family val="2"/>
        <scheme val="minor"/>
      </rPr>
      <t>Lr</t>
    </r>
  </si>
  <si>
    <r>
      <t>V</t>
    </r>
    <r>
      <rPr>
        <vertAlign val="subscript"/>
        <sz val="11"/>
        <color theme="1"/>
        <rFont val="Calibri"/>
        <family val="2"/>
        <scheme val="minor"/>
      </rPr>
      <t>CR</t>
    </r>
  </si>
  <si>
    <r>
      <t>V</t>
    </r>
    <r>
      <rPr>
        <vertAlign val="subscript"/>
        <sz val="11"/>
        <color theme="1"/>
        <rFont val="Calibri"/>
        <family val="2"/>
        <scheme val="minor"/>
      </rPr>
      <t>CR(rms)</t>
    </r>
  </si>
  <si>
    <r>
      <t>V</t>
    </r>
    <r>
      <rPr>
        <vertAlign val="subscript"/>
        <sz val="11"/>
        <color theme="1"/>
        <rFont val="Calibri"/>
        <family val="2"/>
        <scheme val="minor"/>
      </rPr>
      <t>CR(peak)</t>
    </r>
  </si>
  <si>
    <r>
      <t>C</t>
    </r>
    <r>
      <rPr>
        <vertAlign val="subscript"/>
        <sz val="11"/>
        <color theme="1"/>
        <rFont val="Calibri"/>
        <family val="2"/>
        <scheme val="minor"/>
      </rPr>
      <t>R(split)</t>
    </r>
  </si>
  <si>
    <t>BLK</t>
  </si>
  <si>
    <r>
      <t>V</t>
    </r>
    <r>
      <rPr>
        <vertAlign val="subscript"/>
        <sz val="11"/>
        <color theme="1"/>
        <rFont val="Calibri"/>
        <family val="2"/>
        <scheme val="minor"/>
      </rPr>
      <t>BLKpinstart</t>
    </r>
  </si>
  <si>
    <r>
      <t>V</t>
    </r>
    <r>
      <rPr>
        <vertAlign val="subscript"/>
        <sz val="11"/>
        <color theme="1"/>
        <rFont val="Calibri"/>
        <family val="2"/>
        <scheme val="minor"/>
      </rPr>
      <t>BLKpinstop</t>
    </r>
  </si>
  <si>
    <r>
      <t>V</t>
    </r>
    <r>
      <rPr>
        <vertAlign val="subscript"/>
        <sz val="11"/>
        <color theme="1"/>
        <rFont val="Calibri"/>
        <family val="2"/>
      </rPr>
      <t>BLKStart</t>
    </r>
  </si>
  <si>
    <r>
      <t>V</t>
    </r>
    <r>
      <rPr>
        <vertAlign val="subscript"/>
        <sz val="11"/>
        <color theme="1"/>
        <rFont val="Calibri"/>
        <family val="2"/>
        <scheme val="minor"/>
      </rPr>
      <t>BLK</t>
    </r>
  </si>
  <si>
    <r>
      <t>V</t>
    </r>
    <r>
      <rPr>
        <vertAlign val="subscript"/>
        <sz val="11"/>
        <color theme="1"/>
        <rFont val="Calibri"/>
        <family val="2"/>
        <scheme val="minor"/>
      </rPr>
      <t>BLKstop</t>
    </r>
  </si>
  <si>
    <r>
      <t>k</t>
    </r>
    <r>
      <rPr>
        <vertAlign val="subscript"/>
        <sz val="11"/>
        <color theme="1"/>
        <rFont val="Calibri"/>
        <family val="2"/>
        <scheme val="minor"/>
      </rPr>
      <t>BLK</t>
    </r>
  </si>
  <si>
    <r>
      <t>P</t>
    </r>
    <r>
      <rPr>
        <vertAlign val="subscript"/>
        <sz val="11"/>
        <color theme="1"/>
        <rFont val="Calibri"/>
        <family val="2"/>
        <scheme val="minor"/>
      </rPr>
      <t>BLKsns</t>
    </r>
  </si>
  <si>
    <r>
      <t>R</t>
    </r>
    <r>
      <rPr>
        <vertAlign val="subscript"/>
        <sz val="11"/>
        <color theme="1"/>
        <rFont val="Calibri"/>
        <family val="2"/>
        <scheme val="minor"/>
      </rPr>
      <t>BLKsns</t>
    </r>
  </si>
  <si>
    <t>MΩ</t>
  </si>
  <si>
    <t>kΩ</t>
  </si>
  <si>
    <t>VCR</t>
  </si>
  <si>
    <t>ISNS</t>
  </si>
  <si>
    <t>BW</t>
  </si>
  <si>
    <t>µA</t>
  </si>
  <si>
    <t>mA</t>
  </si>
  <si>
    <t>ms</t>
  </si>
  <si>
    <t>Ω</t>
  </si>
  <si>
    <t>nF</t>
  </si>
  <si>
    <t>%</t>
  </si>
  <si>
    <r>
      <t>I</t>
    </r>
    <r>
      <rPr>
        <vertAlign val="subscript"/>
        <sz val="11"/>
        <color indexed="8"/>
        <rFont val="Calibri"/>
        <family val="2"/>
      </rPr>
      <t>res(peak)</t>
    </r>
  </si>
  <si>
    <r>
      <t>V</t>
    </r>
    <r>
      <rPr>
        <vertAlign val="subscript"/>
        <sz val="11"/>
        <color indexed="8"/>
        <rFont val="Calibri"/>
        <family val="2"/>
      </rPr>
      <t>VCRpin(pk-pk)</t>
    </r>
  </si>
  <si>
    <r>
      <t>V</t>
    </r>
    <r>
      <rPr>
        <vertAlign val="subscript"/>
        <sz val="11"/>
        <color indexed="8"/>
        <rFont val="Calibri"/>
        <family val="2"/>
      </rPr>
      <t>CM</t>
    </r>
  </si>
  <si>
    <r>
      <t>V</t>
    </r>
    <r>
      <rPr>
        <vertAlign val="subscript"/>
        <sz val="11"/>
        <color indexed="8"/>
        <rFont val="Calibri"/>
        <family val="2"/>
      </rPr>
      <t>VCRmax</t>
    </r>
  </si>
  <si>
    <r>
      <t>V</t>
    </r>
    <r>
      <rPr>
        <vertAlign val="subscript"/>
        <sz val="11"/>
        <color indexed="8"/>
        <rFont val="Calibri"/>
        <family val="2"/>
      </rPr>
      <t>VCRmin</t>
    </r>
  </si>
  <si>
    <r>
      <t>I</t>
    </r>
    <r>
      <rPr>
        <vertAlign val="subscript"/>
        <sz val="11"/>
        <color indexed="8"/>
        <rFont val="Calibri"/>
        <family val="2"/>
      </rPr>
      <t>Ramp</t>
    </r>
  </si>
  <si>
    <r>
      <t>k</t>
    </r>
    <r>
      <rPr>
        <vertAlign val="subscript"/>
        <sz val="11"/>
        <color indexed="8"/>
        <rFont val="Calibri"/>
        <family val="2"/>
      </rPr>
      <t>CapDiv</t>
    </r>
  </si>
  <si>
    <r>
      <t>V</t>
    </r>
    <r>
      <rPr>
        <vertAlign val="subscript"/>
        <sz val="11"/>
        <color indexed="8"/>
        <rFont val="Calibri"/>
        <family val="2"/>
      </rPr>
      <t>Cr(valley)</t>
    </r>
  </si>
  <si>
    <r>
      <t>I</t>
    </r>
    <r>
      <rPr>
        <vertAlign val="subscript"/>
        <sz val="11"/>
        <color indexed="8"/>
        <rFont val="Calibri"/>
        <family val="2"/>
      </rPr>
      <t>SSUp</t>
    </r>
  </si>
  <si>
    <r>
      <t>T</t>
    </r>
    <r>
      <rPr>
        <vertAlign val="subscript"/>
        <sz val="11"/>
        <color indexed="8"/>
        <rFont val="Calibri"/>
        <family val="2"/>
      </rPr>
      <t>SS</t>
    </r>
  </si>
  <si>
    <r>
      <t>C</t>
    </r>
    <r>
      <rPr>
        <vertAlign val="subscript"/>
        <sz val="11"/>
        <color indexed="8"/>
        <rFont val="Calibri"/>
        <family val="2"/>
      </rPr>
      <t>SS</t>
    </r>
  </si>
  <si>
    <r>
      <t>ƞ</t>
    </r>
    <r>
      <rPr>
        <vertAlign val="subscript"/>
        <sz val="11"/>
        <color indexed="8"/>
        <rFont val="Calibri"/>
        <family val="2"/>
      </rPr>
      <t>OVP</t>
    </r>
  </si>
  <si>
    <r>
      <t>V</t>
    </r>
    <r>
      <rPr>
        <vertAlign val="subscript"/>
        <sz val="11"/>
        <color indexed="8"/>
        <rFont val="Calibri"/>
        <family val="2"/>
      </rPr>
      <t>BWOVP</t>
    </r>
  </si>
  <si>
    <r>
      <t>V</t>
    </r>
    <r>
      <rPr>
        <vertAlign val="subscript"/>
        <sz val="11"/>
        <color indexed="8"/>
        <rFont val="Calibri"/>
        <family val="2"/>
      </rPr>
      <t>BWpinNom</t>
    </r>
  </si>
  <si>
    <r>
      <t>V</t>
    </r>
    <r>
      <rPr>
        <vertAlign val="subscript"/>
        <sz val="11"/>
        <color indexed="8"/>
        <rFont val="Calibri"/>
        <family val="2"/>
      </rPr>
      <t>BiasWindingNom</t>
    </r>
  </si>
  <si>
    <r>
      <t>R</t>
    </r>
    <r>
      <rPr>
        <vertAlign val="subscript"/>
        <sz val="11"/>
        <color indexed="8"/>
        <rFont val="Calibri"/>
        <family val="2"/>
      </rPr>
      <t>BWlower</t>
    </r>
  </si>
  <si>
    <r>
      <t>R</t>
    </r>
    <r>
      <rPr>
        <vertAlign val="subscript"/>
        <sz val="11"/>
        <color indexed="8"/>
        <rFont val="Calibri"/>
        <family val="2"/>
      </rPr>
      <t>BWupper</t>
    </r>
  </si>
  <si>
    <r>
      <t>C</t>
    </r>
    <r>
      <rPr>
        <vertAlign val="subscript"/>
        <sz val="11"/>
        <color indexed="8"/>
        <rFont val="Calibri"/>
        <family val="2"/>
      </rPr>
      <t>ISNS</t>
    </r>
  </si>
  <si>
    <r>
      <t>R</t>
    </r>
    <r>
      <rPr>
        <vertAlign val="subscript"/>
        <sz val="11"/>
        <color indexed="8"/>
        <rFont val="Calibri"/>
        <family val="2"/>
      </rPr>
      <t>ISNS</t>
    </r>
  </si>
  <si>
    <t>Enter the nominal input voltage</t>
  </si>
  <si>
    <t>Enter desired nominal LLC switching frequency</t>
  </si>
  <si>
    <t>KΩ</t>
  </si>
  <si>
    <t>Enter the desired power consumption for resistor divider</t>
  </si>
  <si>
    <t>Enter the actual value of the lower BLK sense resistor used</t>
  </si>
  <si>
    <t>Enter the required soft start time at full load</t>
  </si>
  <si>
    <t>Enter Bias winding lower resistor value</t>
  </si>
  <si>
    <t>Enter the actual current sense resistor value</t>
  </si>
  <si>
    <t>Enter the actual BW filter capacitor value</t>
  </si>
  <si>
    <r>
      <t>R</t>
    </r>
    <r>
      <rPr>
        <vertAlign val="subscript"/>
        <sz val="11"/>
        <rFont val="Calibri"/>
        <family val="2"/>
      </rPr>
      <t>LLupper</t>
    </r>
  </si>
  <si>
    <r>
      <t>R</t>
    </r>
    <r>
      <rPr>
        <vertAlign val="subscript"/>
        <sz val="11"/>
        <rFont val="Calibri"/>
        <family val="2"/>
      </rPr>
      <t>LLlower</t>
    </r>
  </si>
  <si>
    <r>
      <t>C</t>
    </r>
    <r>
      <rPr>
        <vertAlign val="subscript"/>
        <sz val="11"/>
        <color indexed="8"/>
        <rFont val="Calibri"/>
        <family val="2"/>
      </rPr>
      <t>VCRupper</t>
    </r>
  </si>
  <si>
    <r>
      <t>C</t>
    </r>
    <r>
      <rPr>
        <vertAlign val="subscript"/>
        <sz val="11"/>
        <color indexed="8"/>
        <rFont val="Calibri"/>
        <family val="2"/>
      </rPr>
      <t>VCRlower</t>
    </r>
  </si>
  <si>
    <r>
      <t>R</t>
    </r>
    <r>
      <rPr>
        <vertAlign val="subscript"/>
        <sz val="11"/>
        <color theme="1"/>
        <rFont val="Calibri"/>
        <family val="2"/>
        <scheme val="minor"/>
      </rPr>
      <t>BLKupper</t>
    </r>
  </si>
  <si>
    <r>
      <t>R</t>
    </r>
    <r>
      <rPr>
        <vertAlign val="subscript"/>
        <sz val="11"/>
        <color theme="1"/>
        <rFont val="Calibri"/>
        <family val="2"/>
        <scheme val="minor"/>
      </rPr>
      <t>BLKlower</t>
    </r>
  </si>
  <si>
    <t>RefDes</t>
  </si>
  <si>
    <t xml:space="preserve">Value </t>
  </si>
  <si>
    <t>Unit</t>
  </si>
  <si>
    <t>Lr</t>
  </si>
  <si>
    <t>Lm</t>
  </si>
  <si>
    <t>Cr</t>
  </si>
  <si>
    <t>uF</t>
  </si>
  <si>
    <t>Enter the maximum input voltage</t>
  </si>
  <si>
    <t>Enter the minimum input voltage</t>
  </si>
  <si>
    <t>Enter the predicted voltage drop due to conversion losses in circuit</t>
  </si>
  <si>
    <t>Enter the actual value of the upper BLK sense resistor used</t>
  </si>
  <si>
    <t>Enter the OVP threshold (percentage)</t>
  </si>
  <si>
    <r>
      <t>k</t>
    </r>
    <r>
      <rPr>
        <vertAlign val="subscript"/>
        <sz val="11"/>
        <color indexed="8"/>
        <rFont val="Calibri"/>
        <family val="2"/>
      </rPr>
      <t>BW</t>
    </r>
  </si>
  <si>
    <r>
      <t>k</t>
    </r>
    <r>
      <rPr>
        <vertAlign val="subscript"/>
        <sz val="11"/>
        <color indexed="8"/>
        <rFont val="Calibri"/>
        <family val="2"/>
      </rPr>
      <t>ISNS</t>
    </r>
  </si>
  <si>
    <t>Enter the desired OCP threshold (percentage)</t>
  </si>
  <si>
    <t>Output Voltage</t>
  </si>
  <si>
    <t>Maximum Output Power</t>
  </si>
  <si>
    <t>Full Load Output Current</t>
  </si>
  <si>
    <t>Maximum Output Voltage Ripple</t>
  </si>
  <si>
    <t>OUTPUT</t>
  </si>
  <si>
    <t>INPUT</t>
  </si>
  <si>
    <t>Nominal Input Voltage</t>
  </si>
  <si>
    <t>Maximum DC Input Voltage</t>
  </si>
  <si>
    <t>Minimum DC Input Voltage</t>
  </si>
  <si>
    <t>LLC STAGE</t>
  </si>
  <si>
    <t>Nominal LLC Switching Frequency</t>
  </si>
  <si>
    <t>LLC Effective Load Resistance at 110% Full Load</t>
  </si>
  <si>
    <t>LLC Effective Load Resistance at Full Load</t>
  </si>
  <si>
    <t>LLC Gain Range</t>
  </si>
  <si>
    <t>Minimum LLC Gain</t>
  </si>
  <si>
    <t>Maximum LLC Gain Including Losses</t>
  </si>
  <si>
    <t>Predicted Voltage Drop Due to Losses</t>
  </si>
  <si>
    <t>Selected Primary Inductance Ratio</t>
  </si>
  <si>
    <t>Selected Quality Factor for Resonant Network</t>
  </si>
  <si>
    <t>Gain Required at No-Load</t>
  </si>
  <si>
    <r>
      <t>f</t>
    </r>
    <r>
      <rPr>
        <vertAlign val="subscript"/>
        <sz val="11"/>
        <color theme="1"/>
        <rFont val="Calibri"/>
        <family val="2"/>
        <scheme val="minor"/>
      </rPr>
      <t>N</t>
    </r>
    <r>
      <rPr>
        <sz val="11"/>
        <color theme="1"/>
        <rFont val="Calibri"/>
        <family val="2"/>
        <scheme val="minor"/>
      </rPr>
      <t xml:space="preserve"> at Maximum Switching Frequency</t>
    </r>
  </si>
  <si>
    <t>Recommended Resonant Capacitor Value</t>
  </si>
  <si>
    <t>Actual Total Value of Resonant Capacitor Used</t>
  </si>
  <si>
    <t>Actual Transformer Magnetizing Inductance Used</t>
  </si>
  <si>
    <t>Resultant Series Resonant Frequency</t>
  </si>
  <si>
    <t>No Load Resonant Frequency</t>
  </si>
  <si>
    <t>Resultant Inductance Ratio</t>
  </si>
  <si>
    <t>Resultant Quality Factor at Full Load</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</si>
  <si>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G(max)</t>
    </r>
  </si>
  <si>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G(min)</t>
    </r>
  </si>
  <si>
    <t>Maximum Switching Frequency</t>
  </si>
  <si>
    <t>Minimum Switching Frequency</t>
  </si>
  <si>
    <t>Primary Side RMS Load Current</t>
  </si>
  <si>
    <r>
      <t>RMS Magnetizing Current at f</t>
    </r>
    <r>
      <rPr>
        <vertAlign val="subscript"/>
        <sz val="11"/>
        <color theme="1"/>
        <rFont val="Calibri"/>
        <family val="2"/>
        <scheme val="minor"/>
      </rPr>
      <t>SW(min)</t>
    </r>
  </si>
  <si>
    <t>Total Current in Resonant Circuit</t>
  </si>
  <si>
    <t>Secondary RMS Current</t>
  </si>
  <si>
    <t>Current in Each Center Tapped Winding</t>
  </si>
  <si>
    <t>Terminal AC Voltage Across Resonant Inductor</t>
  </si>
  <si>
    <t>Inductance</t>
  </si>
  <si>
    <t>Rated Current</t>
  </si>
  <si>
    <t>AC Voltage Across Resonant Capacitor</t>
  </si>
  <si>
    <t>RMS Voltage Across Resonant Capacitor</t>
  </si>
  <si>
    <t>Peak Voltage AC Voltage Rating for Resonant Capacitor</t>
  </si>
  <si>
    <t>Valley Voltage on Resonant Capacitor</t>
  </si>
  <si>
    <t>Rated Current of Resonant Capacitor</t>
  </si>
  <si>
    <t>Minimum Voltage Rating of LLC MOSFETs</t>
  </si>
  <si>
    <t>RMS Current Rating of LLC MOSFETs</t>
  </si>
  <si>
    <t>Minimum Voltage Rating for LLC Output Diodes</t>
  </si>
  <si>
    <t>Minimum Current Rating for LLC Output Diodes</t>
  </si>
  <si>
    <r>
      <t>C</t>
    </r>
    <r>
      <rPr>
        <vertAlign val="subscript"/>
        <sz val="11"/>
        <color theme="1"/>
        <rFont val="Calibri"/>
        <family val="2"/>
        <scheme val="minor"/>
      </rPr>
      <t>OUT</t>
    </r>
    <r>
      <rPr>
        <sz val="11"/>
        <color theme="1"/>
        <rFont val="Calibri"/>
        <family val="2"/>
        <scheme val="minor"/>
      </rPr>
      <t xml:space="preserve"> Minimum Voltage Rating</t>
    </r>
  </si>
  <si>
    <r>
      <t>C</t>
    </r>
    <r>
      <rPr>
        <vertAlign val="subscript"/>
        <sz val="11"/>
        <color theme="1"/>
        <rFont val="Calibri"/>
        <family val="2"/>
        <scheme val="minor"/>
      </rPr>
      <t>OUT</t>
    </r>
    <r>
      <rPr>
        <sz val="11"/>
        <color theme="1"/>
        <rFont val="Calibri"/>
        <family val="2"/>
        <scheme val="minor"/>
      </rPr>
      <t xml:space="preserve"> Maximum ESR</t>
    </r>
  </si>
  <si>
    <t>BLK Pin Start Threshold</t>
  </si>
  <si>
    <t>BLK Pin Stop Threshold</t>
  </si>
  <si>
    <t>Desired Bulk Start Voltage</t>
  </si>
  <si>
    <t>Actual Bulk Start Voltage</t>
  </si>
  <si>
    <t>Nominal Bulk Voltage</t>
  </si>
  <si>
    <t>Resistor Divider Ratio</t>
  </si>
  <si>
    <t>Resistor Divider Power Consumption Budget</t>
  </si>
  <si>
    <t>Total BLK Sense Resistor Value</t>
  </si>
  <si>
    <t>Recommended Upper BLK Sense Resistor Value</t>
  </si>
  <si>
    <t>Actual Upper BLK Sense Resistor Value</t>
  </si>
  <si>
    <t>Actual Lower BLK Sense Resistor Value</t>
  </si>
  <si>
    <t>Peak Resonant Current at Full Load</t>
  </si>
  <si>
    <t>Peak to Peak Resonant Capacitor Voltage at Full Load</t>
  </si>
  <si>
    <t>Common Mode Voltage of VCR Pin</t>
  </si>
  <si>
    <t>Maximum VCR Voltage</t>
  </si>
  <si>
    <t>Minimum VCR Voltage</t>
  </si>
  <si>
    <t>Compensation Ramp Current Source Value</t>
  </si>
  <si>
    <t>Recommended Capacitor Divider Value - Upper Cap</t>
  </si>
  <si>
    <t>Actual Capacitor Divider Value - Upper Cap</t>
  </si>
  <si>
    <t>Recommended Capacitor Divider Value - Lower Cap</t>
  </si>
  <si>
    <t>Actual Capacitor Divider Value - Lower Cap</t>
  </si>
  <si>
    <t>SS Current Source Value</t>
  </si>
  <si>
    <t>Required Soft Start Time at Full Load</t>
  </si>
  <si>
    <t>Actual Soft Start Time at Full Load</t>
  </si>
  <si>
    <t>Recommended SS Capacitance Value</t>
  </si>
  <si>
    <t>Actual SS Capacitance Value</t>
  </si>
  <si>
    <r>
      <t>Desired OVP Threshold Percentage of Nominal V</t>
    </r>
    <r>
      <rPr>
        <vertAlign val="subscript"/>
        <sz val="11"/>
        <color indexed="8"/>
        <rFont val="Calibri"/>
        <family val="2"/>
      </rPr>
      <t>out</t>
    </r>
  </si>
  <si>
    <t>OVP Threshold</t>
  </si>
  <si>
    <r>
      <t>BW Pin Voltage at Nominal V</t>
    </r>
    <r>
      <rPr>
        <vertAlign val="subscript"/>
        <sz val="11"/>
        <color indexed="8"/>
        <rFont val="Calibri"/>
        <family val="2"/>
      </rPr>
      <t>out</t>
    </r>
  </si>
  <si>
    <t>Bias Winding Nominal Voltage</t>
  </si>
  <si>
    <t>Bias Winding Resistor Divider Ratio</t>
  </si>
  <si>
    <t>Actual Bias Winding Lower Resistor Value</t>
  </si>
  <si>
    <t>Recommended Bias Winding Upper Resistor Value</t>
  </si>
  <si>
    <t>Actual Bias Winding Upper Resistor Value</t>
  </si>
  <si>
    <t>BW Filter Capacitor Needed so That the Bandwidth is 50 Times the Resonant Frequency</t>
  </si>
  <si>
    <t xml:space="preserve">Actual BW Filter Capacitor </t>
  </si>
  <si>
    <t>OCP3 Threshold</t>
  </si>
  <si>
    <t>OCP2 Threshold</t>
  </si>
  <si>
    <t>OCP1 Threshold</t>
  </si>
  <si>
    <t>Desired OCP3 Threshold (Percentage of Full Load at Nominal Input Voltage)</t>
  </si>
  <si>
    <t>Calculated OCP2 Level (Percentage of Full Load at Nominal Input Voltage)</t>
  </si>
  <si>
    <t>Sensed Average Input Current Level at Full Load</t>
  </si>
  <si>
    <t>Current Sense Ratio</t>
  </si>
  <si>
    <t>Select a Current Sense Capacitor</t>
  </si>
  <si>
    <t xml:space="preserve">Recommended Current Sense Resistor </t>
  </si>
  <si>
    <t>Actual Current Sense Resistor</t>
  </si>
  <si>
    <r>
      <t>Peak V</t>
    </r>
    <r>
      <rPr>
        <vertAlign val="subscript"/>
        <sz val="11"/>
        <color indexed="8"/>
        <rFont val="Calibri"/>
        <family val="2"/>
      </rPr>
      <t>ISNS</t>
    </r>
    <r>
      <rPr>
        <sz val="11"/>
        <color indexed="8"/>
        <rFont val="Calibri"/>
        <family val="2"/>
      </rPr>
      <t xml:space="preserve"> at Full Load</t>
    </r>
  </si>
  <si>
    <t>Ires peak at OCP1 Level</t>
  </si>
  <si>
    <t>Isec peak at OCP1 Level</t>
  </si>
  <si>
    <t>Recommended Primary/Secondary Turns Ratio</t>
  </si>
  <si>
    <r>
      <t>N</t>
    </r>
    <r>
      <rPr>
        <vertAlign val="subscript"/>
        <sz val="11"/>
        <color theme="1"/>
        <rFont val="Calibri"/>
        <family val="2"/>
        <scheme val="minor"/>
      </rPr>
      <t>PS(recommended)</t>
    </r>
  </si>
  <si>
    <t>Actual Primary/Secondary Turns Ratio</t>
  </si>
  <si>
    <t>Enter Actual Primary/Secondary Turns Ratio</t>
  </si>
  <si>
    <t>Recommended Primary/Bias Turns Ratio</t>
  </si>
  <si>
    <t>Actual Primary/Bias Turns Ratio</t>
  </si>
  <si>
    <t>Enter Actual Primary/Bias Turns Ratio</t>
  </si>
  <si>
    <r>
      <t>N</t>
    </r>
    <r>
      <rPr>
        <vertAlign val="subscript"/>
        <sz val="11"/>
        <color theme="1"/>
        <rFont val="Calibri"/>
        <family val="2"/>
        <scheme val="minor"/>
      </rPr>
      <t>PB</t>
    </r>
  </si>
  <si>
    <r>
      <t>N</t>
    </r>
    <r>
      <rPr>
        <vertAlign val="subscript"/>
        <sz val="11"/>
        <color theme="1"/>
        <rFont val="Calibri"/>
        <family val="2"/>
        <scheme val="minor"/>
      </rPr>
      <t>PB(recommended)</t>
    </r>
  </si>
  <si>
    <t>List of device</t>
  </si>
  <si>
    <t>Select Which Device You Are Using</t>
  </si>
  <si>
    <t>Target Efficiency</t>
  </si>
  <si>
    <t>Enter actual value of Resonant Capacitor used</t>
  </si>
  <si>
    <t>Value of EACH Resonant Capacitor If Using Split Resonant Capacitors</t>
  </si>
  <si>
    <t>LLC Output Rectifier Diodes/Synchronous rectifiers</t>
  </si>
  <si>
    <r>
      <t>C</t>
    </r>
    <r>
      <rPr>
        <vertAlign val="subscript"/>
        <sz val="11"/>
        <color theme="1"/>
        <rFont val="Calibri"/>
        <family val="2"/>
        <scheme val="minor"/>
      </rPr>
      <t>OUT</t>
    </r>
    <r>
      <rPr>
        <sz val="11"/>
        <color theme="1"/>
        <rFont val="Calibri"/>
        <family val="2"/>
        <scheme val="minor"/>
      </rPr>
      <t xml:space="preserve"> RMS Ripple Current Rating at resonant frequency</t>
    </r>
  </si>
  <si>
    <t>Rectifier's full wave output current</t>
  </si>
  <si>
    <t>UCC25640x DESIGN CALCULATOR TOOL</t>
  </si>
  <si>
    <t>Version: Original</t>
  </si>
  <si>
    <t>TI Literature Number:</t>
  </si>
  <si>
    <t>UCC256404</t>
  </si>
  <si>
    <t>Actual Bulk Stop Voltage</t>
  </si>
  <si>
    <t>Actual BLK divider power consumption</t>
  </si>
  <si>
    <t>mW</t>
  </si>
  <si>
    <t>Refer datasheet for the difference of UCC25640x devices</t>
  </si>
  <si>
    <t>LL/SS</t>
  </si>
  <si>
    <t>RBWProgram</t>
  </si>
  <si>
    <r>
      <t>k</t>
    </r>
    <r>
      <rPr>
        <vertAlign val="subscript"/>
        <sz val="11"/>
        <color indexed="8"/>
        <rFont val="Calibri"/>
        <family val="2"/>
      </rPr>
      <t>BMT</t>
    </r>
  </si>
  <si>
    <t>Option 1</t>
  </si>
  <si>
    <t>Option 2</t>
  </si>
  <si>
    <t>Option 3</t>
  </si>
  <si>
    <t>Option 4</t>
  </si>
  <si>
    <t>Option 5</t>
  </si>
  <si>
    <t>Option 6</t>
  </si>
  <si>
    <t>Option 7</t>
  </si>
  <si>
    <t>Option 8</t>
  </si>
  <si>
    <r>
      <t>R</t>
    </r>
    <r>
      <rPr>
        <vertAlign val="subscript"/>
        <sz val="11"/>
        <color indexed="8"/>
        <rFont val="Calibri"/>
        <family val="2"/>
      </rPr>
      <t>BMTProgram</t>
    </r>
  </si>
  <si>
    <t>Recommended Bias Winding Lower Resistor Value</t>
  </si>
  <si>
    <t>Actual BW Programming Resistance</t>
  </si>
  <si>
    <t>Recommended Effective BW Programming Resistance</t>
  </si>
  <si>
    <t>Actual OVP Threshold Percentage of Nominal Vout</t>
  </si>
  <si>
    <t>Desired initial Soft Start Precharge Voltage</t>
  </si>
  <si>
    <r>
      <t>V</t>
    </r>
    <r>
      <rPr>
        <vertAlign val="subscript"/>
        <sz val="11"/>
        <color indexed="8"/>
        <rFont val="Calibri"/>
        <family val="2"/>
      </rPr>
      <t>ssinit</t>
    </r>
  </si>
  <si>
    <t>Recommended Upper LL/SS Resistance</t>
  </si>
  <si>
    <r>
      <t>R</t>
    </r>
    <r>
      <rPr>
        <vertAlign val="subscript"/>
        <sz val="11"/>
        <color indexed="8"/>
        <rFont val="Calibri"/>
        <family val="2"/>
      </rPr>
      <t>LL/SS_Upper</t>
    </r>
  </si>
  <si>
    <r>
      <t>R</t>
    </r>
    <r>
      <rPr>
        <vertAlign val="subscript"/>
        <sz val="11"/>
        <color indexed="8"/>
        <rFont val="Calibri"/>
        <family val="2"/>
      </rPr>
      <t>LL/SS_Lower</t>
    </r>
  </si>
  <si>
    <t>Recommended Lower LL/SS Resistance</t>
  </si>
  <si>
    <t>Actual Upper LL/SS Resistance</t>
  </si>
  <si>
    <t>Actual Lower LL/SS Resistance</t>
  </si>
  <si>
    <t>LL/SS calculations</t>
  </si>
  <si>
    <t>Rth</t>
  </si>
  <si>
    <t>user upper resistance</t>
  </si>
  <si>
    <t>user lower resistance</t>
  </si>
  <si>
    <t>Vth</t>
  </si>
  <si>
    <t>IBMT</t>
  </si>
  <si>
    <t>sscal</t>
  </si>
  <si>
    <t>llcal</t>
  </si>
  <si>
    <t>Actual initial Soft Start Precharge Voltage</t>
  </si>
  <si>
    <t>Vssfinal</t>
  </si>
  <si>
    <t>Set VCR pin voltage peak to peak at full load, minimum switching frequency</t>
  </si>
  <si>
    <r>
      <t>V</t>
    </r>
    <r>
      <rPr>
        <vertAlign val="subscript"/>
        <sz val="11"/>
        <color indexed="8"/>
        <rFont val="Calibri"/>
        <family val="2"/>
      </rPr>
      <t>ramp(pk-pk)</t>
    </r>
  </si>
  <si>
    <t>Required capacitor divider ratio</t>
  </si>
  <si>
    <t>Set Contribution of compensation ramp to total VCR capacitor peak to peak voltage</t>
  </si>
  <si>
    <t>Actual peak to peak VCR voltage at minimum switching frequency</t>
  </si>
  <si>
    <t>Actual capacitor divider ratio</t>
  </si>
  <si>
    <t>Enter Bias winding upper resistor value</t>
  </si>
  <si>
    <t>Enter the  Capacitor divider value - lower cap</t>
  </si>
  <si>
    <t>Enter the  Capacitor divider value - upper cap</t>
  </si>
  <si>
    <t>Enter the LL/SS divider value upper resistance</t>
  </si>
  <si>
    <t>Enter the LL/SS divider value lower resistance</t>
  </si>
  <si>
    <r>
      <t xml:space="preserve">This spreadsheet guides the user through the design process of an LLC resonant DC/DC CONVERTER using the </t>
    </r>
    <r>
      <rPr>
        <b/>
        <sz val="11"/>
        <color indexed="10"/>
        <rFont val="Arial"/>
        <family val="2"/>
      </rPr>
      <t>UCC25640x</t>
    </r>
    <r>
      <rPr>
        <b/>
        <sz val="11"/>
        <rFont val="Arial"/>
        <family val="2"/>
      </rPr>
      <t>.  User interaction is required in order to get the best possible results.  Enter the desired specification where prompted, the highlighted cells are for user inputs; calculations for the design are based upon the inputs.</t>
    </r>
  </si>
  <si>
    <t>Suggested range between 1V and 2.0V</t>
  </si>
  <si>
    <t>option select to show negative voltage</t>
  </si>
  <si>
    <r>
      <t>V</t>
    </r>
    <r>
      <rPr>
        <vertAlign val="subscript"/>
        <sz val="11"/>
        <color indexed="8"/>
        <rFont val="Calibri"/>
        <family val="2"/>
      </rPr>
      <t>BMT_H</t>
    </r>
  </si>
  <si>
    <t>Ratio Between Burst Mode Entry and Burst Mode Exit</t>
  </si>
  <si>
    <t>Actual Ratio Between Burst Mode Entry and Burst Mode Exit</t>
  </si>
  <si>
    <t>Select  Option for Burst Mode Threshold Entry to Burst Mode Threshold Exit Ratio</t>
  </si>
  <si>
    <t>Actual Option for Ratio Between Burst Mode Entry and Burst Mode Exit</t>
  </si>
  <si>
    <t>UCC256403</t>
  </si>
  <si>
    <r>
      <t>V</t>
    </r>
    <r>
      <rPr>
        <vertAlign val="subscript"/>
        <sz val="11"/>
        <color indexed="8"/>
        <rFont val="Calibri"/>
        <family val="2"/>
      </rPr>
      <t>BMT_L</t>
    </r>
  </si>
  <si>
    <t>Suggested range between 3V and 5.5V</t>
  </si>
  <si>
    <r>
      <t>V</t>
    </r>
    <r>
      <rPr>
        <vertAlign val="subscript"/>
        <sz val="11"/>
        <color indexed="8"/>
        <rFont val="Calibri"/>
        <family val="2"/>
      </rPr>
      <t>Drop</t>
    </r>
  </si>
  <si>
    <t>OVP Threshold Adjustment to Account for Rectifying Element, Transformer Leakage, Resistive Losses In Power Stage, etc.</t>
  </si>
  <si>
    <t xml:space="preserve">Enter estimation for voltage drop within power stage (rectifying element, resistive losses, transformer leakage, etc). </t>
  </si>
  <si>
    <t>Target Burst Mode Threshold Exit Setting</t>
  </si>
  <si>
    <t>primary RMS current</t>
  </si>
  <si>
    <t>magnetizing current</t>
  </si>
  <si>
    <t>resonant current</t>
  </si>
  <si>
    <t>AC resonant capacitor voltage</t>
  </si>
  <si>
    <t>resonant capacitor max voltage</t>
  </si>
  <si>
    <t>resonant capacitor min voltage</t>
  </si>
  <si>
    <t>peak to peak resonant capacitor voltage</t>
  </si>
  <si>
    <r>
      <t>Re-enter this value in the Q</t>
    </r>
    <r>
      <rPr>
        <vertAlign val="subscript"/>
        <sz val="11"/>
        <rFont val="Calibri"/>
        <family val="2"/>
        <scheme val="minor"/>
      </rPr>
      <t>E(selected)</t>
    </r>
    <r>
      <rPr>
        <sz val="11"/>
        <rFont val="Calibri"/>
        <family val="2"/>
        <scheme val="minor"/>
      </rPr>
      <t xml:space="preserve"> cell above to see the actual normalized frequency at M</t>
    </r>
    <r>
      <rPr>
        <vertAlign val="subscript"/>
        <sz val="11"/>
        <rFont val="Calibri"/>
        <family val="2"/>
        <scheme val="minor"/>
      </rPr>
      <t>G(max)</t>
    </r>
    <r>
      <rPr>
        <sz val="11"/>
        <rFont val="Calibri"/>
        <family val="2"/>
        <scheme val="minor"/>
      </rPr>
      <t xml:space="preserve"> and M</t>
    </r>
    <r>
      <rPr>
        <vertAlign val="subscript"/>
        <sz val="11"/>
        <rFont val="Calibri"/>
        <family val="2"/>
        <scheme val="minor"/>
      </rPr>
      <t>G(min)</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</si>
  <si>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G(max)</t>
    </r>
    <r>
      <rPr>
        <sz val="11"/>
        <rFont val="Calibri"/>
        <family val="2"/>
        <scheme val="minor"/>
      </rPr>
      <t xml:space="preserve"> line and LLC Gain Curve shown in figure above</t>
    </r>
  </si>
  <si>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G(min)</t>
    </r>
    <r>
      <rPr>
        <sz val="11"/>
        <rFont val="Calibri"/>
        <family val="2"/>
        <scheme val="minor"/>
      </rPr>
      <t xml:space="preserve"> line and LLC Gain Curve shown in figure above</t>
    </r>
  </si>
  <si>
    <r>
      <t>Enter the current sense capacitor value such that the calculated R</t>
    </r>
    <r>
      <rPr>
        <vertAlign val="subscript"/>
        <sz val="11"/>
        <rFont val="Calibri"/>
        <family val="2"/>
        <scheme val="minor"/>
      </rPr>
      <t>ISNS</t>
    </r>
    <r>
      <rPr>
        <sz val="11"/>
        <rFont val="Calibri"/>
        <family val="2"/>
        <scheme val="minor"/>
      </rPr>
      <t xml:space="preserve"> &lt; 500 Ω</t>
    </r>
  </si>
  <si>
    <t>Recommended Lower BLK Sense Resistor Value</t>
  </si>
  <si>
    <t>Gain Curve Graph Up to Date?</t>
  </si>
  <si>
    <t>UCC25640x Enhanced LLC Resonant Controller</t>
  </si>
  <si>
    <t>Tau</t>
  </si>
  <si>
    <t>suggested upper resistance</t>
  </si>
  <si>
    <t>suggested lower resistance</t>
  </si>
  <si>
    <t>Vssinit_min</t>
  </si>
  <si>
    <r>
      <t>Select Ratio between burst mode entry and burst exit, Note Option 5 forces Vssinit to be 0 V while option 6 allows programming an initial V</t>
    </r>
    <r>
      <rPr>
        <vertAlign val="subscript"/>
        <sz val="11"/>
        <color theme="1"/>
        <rFont val="Calibri"/>
        <family val="2"/>
        <scheme val="minor"/>
      </rPr>
      <t>ssinit</t>
    </r>
    <r>
      <rPr>
        <sz val="11"/>
        <color theme="1"/>
        <rFont val="Calibri"/>
        <family val="2"/>
        <scheme val="minor"/>
      </rPr>
      <t xml:space="preserve"> voltage value</t>
    </r>
  </si>
  <si>
    <t>VCR peak to peak at desired burst/ZCS threshold</t>
  </si>
  <si>
    <t>burst mode</t>
  </si>
  <si>
    <t>ZCS Calculation for option 7</t>
  </si>
  <si>
    <t>Fsw_max</t>
  </si>
  <si>
    <t>Iramp</t>
  </si>
  <si>
    <t>VCR peak to peak</t>
  </si>
  <si>
    <t>Lower VCR cap</t>
  </si>
  <si>
    <t>BMTH</t>
  </si>
  <si>
    <t>UCC256402</t>
  </si>
  <si>
    <t>Power Stage</t>
  </si>
  <si>
    <t>Magnetizing Inductance (Lm)</t>
  </si>
  <si>
    <t>Resonant Inductance (Lr)</t>
  </si>
  <si>
    <t>Resonant Capacitance (Cr)</t>
  </si>
  <si>
    <t>Transformer Pri:Sec Turns Ratio</t>
  </si>
  <si>
    <t>Output Power</t>
  </si>
  <si>
    <t>Output Capacitance</t>
  </si>
  <si>
    <t>Effective Output Capacitance ESR</t>
  </si>
  <si>
    <t>Efficiency</t>
  </si>
  <si>
    <t>Output Load Resistance (RL)</t>
  </si>
  <si>
    <t>Equivalent Load Resistance (Re)</t>
  </si>
  <si>
    <r>
      <t>R</t>
    </r>
    <r>
      <rPr>
        <vertAlign val="subscript"/>
        <sz val="11"/>
        <color theme="1"/>
        <rFont val="Calibri"/>
        <family val="2"/>
        <scheme val="minor"/>
      </rPr>
      <t>L</t>
    </r>
  </si>
  <si>
    <t>Re</t>
  </si>
  <si>
    <r>
      <t>C</t>
    </r>
    <r>
      <rPr>
        <vertAlign val="subscript"/>
        <sz val="11"/>
        <color theme="1"/>
        <rFont val="Calibri"/>
        <family val="2"/>
        <scheme val="minor"/>
      </rPr>
      <t>OUT</t>
    </r>
  </si>
  <si>
    <r>
      <t>R</t>
    </r>
    <r>
      <rPr>
        <vertAlign val="subscript"/>
        <sz val="11"/>
        <color theme="1"/>
        <rFont val="Calibri"/>
        <family val="2"/>
        <scheme val="minor"/>
      </rPr>
      <t>ESR</t>
    </r>
  </si>
  <si>
    <r>
      <t>m</t>
    </r>
    <r>
      <rPr>
        <sz val="11"/>
        <color theme="1"/>
        <rFont val="Calibri"/>
        <family val="2"/>
      </rPr>
      <t>Ω</t>
    </r>
  </si>
  <si>
    <t>η</t>
  </si>
  <si>
    <t>Power Stage Gain at Nominal Input Voltage</t>
  </si>
  <si>
    <r>
      <t>M</t>
    </r>
    <r>
      <rPr>
        <vertAlign val="subscript"/>
        <sz val="11"/>
        <color theme="1"/>
        <rFont val="Calibri"/>
        <family val="2"/>
        <scheme val="minor"/>
      </rPr>
      <t>G(nom)</t>
    </r>
  </si>
  <si>
    <t>search value</t>
  </si>
  <si>
    <t>closest value</t>
  </si>
  <si>
    <r>
      <t>f</t>
    </r>
    <r>
      <rPr>
        <vertAlign val="subscript"/>
        <sz val="11"/>
        <color theme="1"/>
        <rFont val="Calibri"/>
        <family val="2"/>
        <scheme val="minor"/>
      </rPr>
      <t>N</t>
    </r>
    <r>
      <rPr>
        <sz val="11"/>
        <color theme="1"/>
        <rFont val="Calibri"/>
        <family val="2"/>
        <scheme val="minor"/>
      </rPr>
      <t xml:space="preserve"> at M</t>
    </r>
    <r>
      <rPr>
        <vertAlign val="subscript"/>
        <sz val="11"/>
        <color theme="1"/>
        <rFont val="Calibri"/>
        <family val="2"/>
        <scheme val="minor"/>
      </rPr>
      <t>G(nom)</t>
    </r>
  </si>
  <si>
    <r>
      <t>f</t>
    </r>
    <r>
      <rPr>
        <vertAlign val="subscript"/>
        <sz val="11"/>
        <color theme="1"/>
        <rFont val="Calibri"/>
        <family val="2"/>
        <scheme val="minor"/>
      </rPr>
      <t>N(Mg_nom)</t>
    </r>
  </si>
  <si>
    <t>Nominal Switching Frequency</t>
  </si>
  <si>
    <r>
      <t>f</t>
    </r>
    <r>
      <rPr>
        <vertAlign val="subscript"/>
        <sz val="11"/>
        <color theme="1"/>
        <rFont val="Calibri"/>
        <family val="2"/>
        <scheme val="minor"/>
      </rPr>
      <t>SW(nom)</t>
    </r>
  </si>
  <si>
    <t>Enter the total output capacitance</t>
  </si>
  <si>
    <t>mF</t>
  </si>
  <si>
    <t>Enter the effective equivalent series resistance of theoutput capacitance</t>
  </si>
  <si>
    <t>small signal calcuations</t>
  </si>
  <si>
    <t>B</t>
  </si>
  <si>
    <t>C</t>
  </si>
  <si>
    <r>
      <t>Enter f</t>
    </r>
    <r>
      <rPr>
        <vertAlign val="subscript"/>
        <sz val="11"/>
        <rFont val="Calibri"/>
        <family val="2"/>
        <scheme val="minor"/>
      </rPr>
      <t>N</t>
    </r>
    <r>
      <rPr>
        <sz val="11"/>
        <rFont val="Calibri"/>
        <family val="2"/>
        <scheme val="minor"/>
      </rPr>
      <t xml:space="preserve"> value at the second intersection of the M</t>
    </r>
    <r>
      <rPr>
        <vertAlign val="subscript"/>
        <sz val="11"/>
        <rFont val="Calibri"/>
        <family val="2"/>
        <scheme val="minor"/>
      </rPr>
      <t>G(nom)</t>
    </r>
    <r>
      <rPr>
        <sz val="11"/>
        <rFont val="Calibri"/>
        <family val="2"/>
        <scheme val="minor"/>
      </rPr>
      <t xml:space="preserve"> line and LLC Gain Curve shown in figure to the right</t>
    </r>
  </si>
  <si>
    <t>Gvf</t>
  </si>
  <si>
    <t>M</t>
  </si>
  <si>
    <t>Fsw</t>
  </si>
  <si>
    <t>w</t>
  </si>
  <si>
    <r>
      <t>s=j</t>
    </r>
    <r>
      <rPr>
        <sz val="11"/>
        <color theme="1"/>
        <rFont val="Symbol"/>
        <family val="1"/>
        <charset val="2"/>
      </rPr>
      <t>w</t>
    </r>
  </si>
  <si>
    <r>
      <t>G(j</t>
    </r>
    <r>
      <rPr>
        <sz val="11"/>
        <color theme="1"/>
        <rFont val="Symbol"/>
        <family val="1"/>
        <charset val="2"/>
      </rPr>
      <t>w)</t>
    </r>
  </si>
  <si>
    <t>Gain</t>
  </si>
  <si>
    <t>Phase</t>
  </si>
  <si>
    <t>K</t>
  </si>
  <si>
    <t>t2</t>
  </si>
  <si>
    <t>t1</t>
  </si>
  <si>
    <t>Compensation</t>
  </si>
  <si>
    <t>Compensation Network Type</t>
  </si>
  <si>
    <t>Type II with Inner Loop</t>
  </si>
  <si>
    <t>Type III with Inner Loop</t>
  </si>
  <si>
    <t>Top Feedback Resistor</t>
  </si>
  <si>
    <t>Compensation Resistor</t>
  </si>
  <si>
    <t>Compensation Capacitor</t>
  </si>
  <si>
    <t>High Frequency Capacitor</t>
  </si>
  <si>
    <t>Feedforward Resistor</t>
  </si>
  <si>
    <t>Feedforward Capacitor</t>
  </si>
  <si>
    <t>Opto-coupler Bias Resistor</t>
  </si>
  <si>
    <t>Opto-coupler Current Transfer Ratio</t>
  </si>
  <si>
    <r>
      <t>R</t>
    </r>
    <r>
      <rPr>
        <vertAlign val="subscript"/>
        <sz val="11"/>
        <color theme="1"/>
        <rFont val="Calibri"/>
        <family val="2"/>
        <scheme val="minor"/>
      </rPr>
      <t>FBT</t>
    </r>
  </si>
  <si>
    <t>CTR</t>
  </si>
  <si>
    <r>
      <t>R</t>
    </r>
    <r>
      <rPr>
        <vertAlign val="subscript"/>
        <sz val="11"/>
        <color theme="1"/>
        <rFont val="Calibri"/>
        <family val="2"/>
        <scheme val="minor"/>
      </rPr>
      <t>COMP</t>
    </r>
  </si>
  <si>
    <r>
      <t>C</t>
    </r>
    <r>
      <rPr>
        <vertAlign val="subscript"/>
        <sz val="11"/>
        <color theme="1"/>
        <rFont val="Calibri"/>
        <family val="2"/>
        <scheme val="minor"/>
      </rPr>
      <t>COMP</t>
    </r>
  </si>
  <si>
    <r>
      <t>C</t>
    </r>
    <r>
      <rPr>
        <vertAlign val="subscript"/>
        <sz val="11"/>
        <color theme="1"/>
        <rFont val="Calibri"/>
        <family val="2"/>
        <scheme val="minor"/>
      </rPr>
      <t>HF</t>
    </r>
  </si>
  <si>
    <r>
      <t>R</t>
    </r>
    <r>
      <rPr>
        <vertAlign val="subscript"/>
        <sz val="11"/>
        <color theme="1"/>
        <rFont val="Calibri"/>
        <family val="2"/>
        <scheme val="minor"/>
      </rPr>
      <t>FF</t>
    </r>
  </si>
  <si>
    <r>
      <t>C</t>
    </r>
    <r>
      <rPr>
        <vertAlign val="subscript"/>
        <sz val="11"/>
        <color theme="1"/>
        <rFont val="Calibri"/>
        <family val="2"/>
        <scheme val="minor"/>
      </rPr>
      <t>FF</t>
    </r>
  </si>
  <si>
    <r>
      <t>R</t>
    </r>
    <r>
      <rPr>
        <vertAlign val="subscript"/>
        <sz val="11"/>
        <color theme="1"/>
        <rFont val="Calibri"/>
        <family val="2"/>
        <scheme val="minor"/>
      </rPr>
      <t>Bias</t>
    </r>
  </si>
  <si>
    <r>
      <t>k</t>
    </r>
    <r>
      <rPr>
        <sz val="11"/>
        <color theme="1"/>
        <rFont val="Calibri"/>
        <family val="2"/>
      </rPr>
      <t>Ω</t>
    </r>
  </si>
  <si>
    <t>Zener Voltage</t>
  </si>
  <si>
    <r>
      <t>V</t>
    </r>
    <r>
      <rPr>
        <vertAlign val="subscript"/>
        <sz val="11"/>
        <color theme="1"/>
        <rFont val="Calibri"/>
        <family val="2"/>
        <scheme val="minor"/>
      </rPr>
      <t>Zener</t>
    </r>
  </si>
  <si>
    <t>RFBT</t>
  </si>
  <si>
    <t>RCOMP</t>
  </si>
  <si>
    <t>CCOMP</t>
  </si>
  <si>
    <t>CHF</t>
  </si>
  <si>
    <t>RFF</t>
  </si>
  <si>
    <t>CFF</t>
  </si>
  <si>
    <t>VZener</t>
  </si>
  <si>
    <t>RBias</t>
  </si>
  <si>
    <t>Type II IL Constants</t>
  </si>
  <si>
    <t>Opto-coupler Parasitic Pole</t>
  </si>
  <si>
    <r>
      <t>Opto</t>
    </r>
    <r>
      <rPr>
        <vertAlign val="subscript"/>
        <sz val="11"/>
        <color theme="1"/>
        <rFont val="Calibri"/>
        <family val="2"/>
        <scheme val="minor"/>
      </rPr>
      <t>Pole</t>
    </r>
  </si>
  <si>
    <t>Opto-pole</t>
  </si>
  <si>
    <t>Bottom Feedback Resistor</t>
  </si>
  <si>
    <r>
      <t>R</t>
    </r>
    <r>
      <rPr>
        <vertAlign val="subscript"/>
        <sz val="11"/>
        <color theme="1"/>
        <rFont val="Calibri"/>
        <family val="2"/>
        <scheme val="minor"/>
      </rPr>
      <t>FBB</t>
    </r>
  </si>
  <si>
    <t>RFBB</t>
  </si>
  <si>
    <t>divider ratio</t>
  </si>
  <si>
    <t>with opto-pole, bias resistors, CTR, etc</t>
  </si>
  <si>
    <t>RFB</t>
  </si>
  <si>
    <t>Type II Closed Loop</t>
  </si>
  <si>
    <r>
      <t>V</t>
    </r>
    <r>
      <rPr>
        <vertAlign val="subscript"/>
        <sz val="11"/>
        <color indexed="8"/>
        <rFont val="Calibri"/>
        <family val="2"/>
      </rPr>
      <t>CR(pk-pk)</t>
    </r>
  </si>
  <si>
    <t>deleted</t>
  </si>
  <si>
    <t>Minimum Soft Start Precharge Voltage Based on VBMT_H and Css</t>
  </si>
  <si>
    <t>Enter the desired burst mode threshold.</t>
  </si>
  <si>
    <t>Enter the selected soft start capacitance</t>
  </si>
  <si>
    <r>
      <t>V</t>
    </r>
    <r>
      <rPr>
        <vertAlign val="subscript"/>
        <sz val="11"/>
        <color indexed="8"/>
        <rFont val="Calibri"/>
        <family val="2"/>
      </rPr>
      <t>ssinit_min</t>
    </r>
  </si>
  <si>
    <r>
      <t>Enter the desired initial soft start voltage. Note V</t>
    </r>
    <r>
      <rPr>
        <vertAlign val="subscript"/>
        <sz val="11"/>
        <color theme="1"/>
        <rFont val="Calibri"/>
        <family val="2"/>
        <scheme val="minor"/>
      </rPr>
      <t>ssinit</t>
    </r>
    <r>
      <rPr>
        <sz val="11"/>
        <color theme="1"/>
        <rFont val="Calibri"/>
        <family val="2"/>
        <scheme val="minor"/>
      </rPr>
      <t xml:space="preserve"> must satisfy the inequality above unless BW Option 5 is selected. This calculation is provded in Cell 202. It is recommended to limit the precharge voltage to less than 1V.</t>
    </r>
  </si>
  <si>
    <t>Maximum attainable LL/SS Voltage at End of Soft Start</t>
  </si>
  <si>
    <r>
      <t>V</t>
    </r>
    <r>
      <rPr>
        <vertAlign val="subscript"/>
        <sz val="11"/>
        <color indexed="8"/>
        <rFont val="Calibri"/>
        <family val="2"/>
      </rPr>
      <t>ssinit_final</t>
    </r>
  </si>
  <si>
    <t>Recommended to have &gt;5V for max attainable LL/SS voltage</t>
  </si>
  <si>
    <t>G(s)</t>
  </si>
  <si>
    <t>Type III IL Constants</t>
  </si>
  <si>
    <t>H(s)</t>
  </si>
  <si>
    <t>Total Closed Loop</t>
  </si>
  <si>
    <t>Total Compensator</t>
  </si>
  <si>
    <t>UCC256402A</t>
  </si>
  <si>
    <t>UCC256404A</t>
  </si>
  <si>
    <t>Actual Bulk Over-Voltage Threshold Rising Threshold</t>
  </si>
  <si>
    <t>Actual Bulk Over-Voltage Threshold Falling Threshold</t>
  </si>
  <si>
    <r>
      <t>V</t>
    </r>
    <r>
      <rPr>
        <vertAlign val="subscript"/>
        <sz val="11"/>
        <color theme="1"/>
        <rFont val="Calibri"/>
        <family val="2"/>
        <scheme val="minor"/>
      </rPr>
      <t>BLKOVPrise</t>
    </r>
  </si>
  <si>
    <r>
      <t>V</t>
    </r>
    <r>
      <rPr>
        <vertAlign val="subscript"/>
        <sz val="11"/>
        <color theme="1"/>
        <rFont val="Calibri"/>
        <family val="2"/>
        <scheme val="minor"/>
      </rPr>
      <t>BLKOVfall</t>
    </r>
  </si>
  <si>
    <t>BLK OVP</t>
  </si>
  <si>
    <t>BLK Lower Resistor</t>
  </si>
  <si>
    <t>BLK Upper Resistor</t>
  </si>
  <si>
    <t>BLK OVP Rising</t>
  </si>
  <si>
    <t>BLK OVP Falling</t>
  </si>
  <si>
    <t>BLK OVP Rising Threshold</t>
  </si>
  <si>
    <t>BLK OVP Falling Threshold</t>
  </si>
  <si>
    <t>BLK OVP Feature only present in UCC256402A</t>
  </si>
  <si>
    <t>Burst Packet Size</t>
  </si>
  <si>
    <r>
      <t>N</t>
    </r>
    <r>
      <rPr>
        <vertAlign val="subscript"/>
        <sz val="11"/>
        <color indexed="8"/>
        <rFont val="Calibri"/>
        <family val="2"/>
      </rPr>
      <t>Burst</t>
    </r>
  </si>
  <si>
    <t>Minimum number of switching cycles in each burst packet</t>
  </si>
  <si>
    <t>Rev 3.0</t>
  </si>
  <si>
    <t>Corrected broken cell reference on schematic page for soft start cap</t>
  </si>
  <si>
    <t>Added burst packet size</t>
  </si>
  <si>
    <t>Added BLK OVP calculation</t>
  </si>
  <si>
    <t>Added UCC256402A and UCC256404A versions</t>
  </si>
  <si>
    <t>Type II with inner loop</t>
  </si>
  <si>
    <t>Type III with inner loop</t>
  </si>
  <si>
    <t>Type II no inner loop</t>
  </si>
  <si>
    <t>with opto, bias resistors, etc</t>
  </si>
  <si>
    <t>total loop</t>
  </si>
  <si>
    <t>Type II No Inner Loop</t>
  </si>
  <si>
    <t>resistor and capacitor lookup table</t>
  </si>
  <si>
    <t>Rev 4.0</t>
  </si>
  <si>
    <t>UCC256404B</t>
  </si>
  <si>
    <t>UCC256403A</t>
  </si>
  <si>
    <t>added UCC256403A and UCC256404B</t>
  </si>
  <si>
    <t>s</t>
  </si>
  <si>
    <t>Load step Period</t>
  </si>
  <si>
    <t>Load step on time</t>
  </si>
  <si>
    <t>Load step Rising time</t>
  </si>
  <si>
    <r>
      <t>k</t>
    </r>
    <r>
      <rPr>
        <sz val="10"/>
        <color theme="1"/>
        <rFont val="Malgun Gothic Semilight"/>
        <family val="2"/>
        <charset val="134"/>
      </rPr>
      <t>Ω</t>
    </r>
  </si>
  <si>
    <t>A/us</t>
  </si>
  <si>
    <t>Load step slew rate</t>
  </si>
  <si>
    <t>KHz</t>
  </si>
  <si>
    <t>Load step Frequency</t>
  </si>
  <si>
    <t>Load current step Duty cycle</t>
  </si>
  <si>
    <t>Load step current</t>
  </si>
  <si>
    <r>
      <t>m</t>
    </r>
    <r>
      <rPr>
        <sz val="10"/>
        <color theme="1"/>
        <rFont val="Malgun Gothic Semilight"/>
        <family val="2"/>
        <charset val="134"/>
      </rPr>
      <t>Ω</t>
    </r>
  </si>
  <si>
    <t>Transient points</t>
  </si>
  <si>
    <t>C_(k)*Zout_(k)</t>
  </si>
  <si>
    <t>Hz</t>
  </si>
  <si>
    <t>frequency</t>
  </si>
  <si>
    <t>Log scale converter</t>
  </si>
  <si>
    <t>Basic Data</t>
  </si>
  <si>
    <t>ω5</t>
  </si>
  <si>
    <t>nH</t>
  </si>
  <si>
    <t>mH</t>
  </si>
  <si>
    <r>
      <t>M_</t>
    </r>
    <r>
      <rPr>
        <sz val="11"/>
        <rFont val="Malgun Gothic Semilight"/>
        <family val="2"/>
        <charset val="134"/>
      </rPr>
      <t>Ω</t>
    </r>
  </si>
  <si>
    <t>uC</t>
  </si>
  <si>
    <t>nC</t>
  </si>
  <si>
    <r>
      <t>k</t>
    </r>
    <r>
      <rPr>
        <sz val="11"/>
        <color indexed="8"/>
        <rFont val="Malgun Gothic Semilight"/>
        <family val="2"/>
        <charset val="134"/>
      </rPr>
      <t>Ω</t>
    </r>
  </si>
  <si>
    <t>uA</t>
  </si>
  <si>
    <t>MHz</t>
  </si>
  <si>
    <r>
      <rPr>
        <sz val="11"/>
        <color theme="1"/>
        <rFont val="宋体"/>
        <family val="3"/>
        <charset val="134"/>
      </rPr>
      <t>ω</t>
    </r>
    <r>
      <rPr>
        <sz val="11"/>
        <color theme="1"/>
        <rFont val="Arial"/>
        <family val="2"/>
      </rPr>
      <t>p0</t>
    </r>
  </si>
  <si>
    <r>
      <rPr>
        <sz val="11"/>
        <color theme="1"/>
        <rFont val="宋体"/>
        <family val="3"/>
        <charset val="134"/>
      </rPr>
      <t>ω</t>
    </r>
    <r>
      <rPr>
        <sz val="11"/>
        <color theme="1"/>
        <rFont val="Arial"/>
        <family val="2"/>
      </rPr>
      <t>p</t>
    </r>
  </si>
  <si>
    <t>µS</t>
  </si>
  <si>
    <t>us</t>
  </si>
  <si>
    <r>
      <t>m</t>
    </r>
    <r>
      <rPr>
        <sz val="11"/>
        <color theme="1"/>
        <rFont val="Malgun Gothic Semilight"/>
        <family val="2"/>
        <charset val="134"/>
      </rPr>
      <t>Ω</t>
    </r>
  </si>
  <si>
    <r>
      <rPr>
        <sz val="11"/>
        <color theme="1"/>
        <rFont val="宋体"/>
        <family val="2"/>
        <charset val="134"/>
      </rPr>
      <t>Ω</t>
    </r>
    <r>
      <rPr>
        <sz val="11"/>
        <color theme="1"/>
        <rFont val="Arial"/>
        <family val="2"/>
      </rPr>
      <t>o</t>
    </r>
  </si>
  <si>
    <r>
      <rPr>
        <sz val="11"/>
        <color theme="1"/>
        <rFont val="Malgun Gothic Semilight"/>
        <family val="2"/>
        <charset val="134"/>
      </rPr>
      <t>Ω</t>
    </r>
    <r>
      <rPr>
        <sz val="11"/>
        <color theme="1"/>
        <rFont val="Arial"/>
        <family val="2"/>
      </rPr>
      <t>s</t>
    </r>
  </si>
  <si>
    <t>Added compensation tool from Richard Yang</t>
  </si>
  <si>
    <t>Crossover Frequency</t>
  </si>
  <si>
    <t>Phase Margin</t>
  </si>
  <si>
    <t>°</t>
  </si>
  <si>
    <r>
      <t>Discrete resonant inductor or transformer leakage inductance used for L</t>
    </r>
    <r>
      <rPr>
        <vertAlign val="subscript"/>
        <sz val="11"/>
        <color theme="1"/>
        <rFont val="Calibri"/>
        <family val="2"/>
        <scheme val="minor"/>
      </rPr>
      <t>R</t>
    </r>
    <r>
      <rPr>
        <sz val="11"/>
        <color theme="1"/>
        <rFont val="Calibri"/>
        <family val="2"/>
        <scheme val="minor"/>
      </rPr>
      <t>?</t>
    </r>
  </si>
  <si>
    <t>Integrated Leakage</t>
  </si>
  <si>
    <t>Discrete Inductor</t>
  </si>
  <si>
    <t>Zo</t>
  </si>
  <si>
    <t>k</t>
  </si>
  <si>
    <r>
      <t>L</t>
    </r>
    <r>
      <rPr>
        <vertAlign val="subscript"/>
        <sz val="11"/>
        <color theme="1"/>
        <rFont val="Calibri"/>
        <family val="2"/>
        <scheme val="minor"/>
      </rPr>
      <t>P</t>
    </r>
  </si>
  <si>
    <t>Note: Qe here is 1/Q in TDK paper</t>
  </si>
  <si>
    <t>FR</t>
  </si>
  <si>
    <t>FR^2</t>
  </si>
  <si>
    <t>1/k</t>
  </si>
  <si>
    <t>Recommended Llk</t>
  </si>
  <si>
    <t>Lp based on coupling coefficient</t>
  </si>
  <si>
    <t>M - full load</t>
  </si>
  <si>
    <t>Lr1 of T model</t>
  </si>
  <si>
    <t>M - no load</t>
  </si>
  <si>
    <t>total denominator - full load</t>
  </si>
  <si>
    <t>total denominator - no load</t>
  </si>
  <si>
    <r>
      <t>L</t>
    </r>
    <r>
      <rPr>
        <vertAlign val="subscript"/>
        <sz val="11"/>
        <color theme="1"/>
        <rFont val="Calibri"/>
        <family val="2"/>
        <scheme val="minor"/>
      </rPr>
      <t>LK(recommended)</t>
    </r>
  </si>
  <si>
    <r>
      <t>L</t>
    </r>
    <r>
      <rPr>
        <vertAlign val="subscript"/>
        <sz val="11"/>
        <color theme="1"/>
        <rFont val="Calibri"/>
        <family val="2"/>
        <scheme val="minor"/>
      </rPr>
      <t>LK</t>
    </r>
  </si>
  <si>
    <t>CR(recommended)</t>
  </si>
  <si>
    <t>CR</t>
  </si>
  <si>
    <t>Zo_calc</t>
  </si>
  <si>
    <t>Q calc</t>
  </si>
  <si>
    <t>Added integrated leakage gain curve option based on TDK paper:</t>
  </si>
  <si>
    <t>https://product.tdk.com/info/en/catalog/datasheets/trans_ac_dc-converter_srx_srv_en.pdf</t>
  </si>
  <si>
    <t>How to reduce audible noise and power consumption at standby in your AC/DC design</t>
  </si>
  <si>
    <t>Application Notes</t>
  </si>
  <si>
    <t>Migrating to UCC25640x from UCC25630x (Rev. A)</t>
  </si>
  <si>
    <t>Improving Transient Response in LLC Converters Using Hybrid Hysteretic Control (Rev. A)</t>
  </si>
  <si>
    <t>EVMs</t>
  </si>
  <si>
    <t>AC to isolated DC EVM with UCC28056B, UCC256404 and UCC24624</t>
  </si>
  <si>
    <t>UCC25640x half bridge LLC evaluation module</t>
  </si>
  <si>
    <t>Simplis Simulation Model</t>
  </si>
  <si>
    <t>UCC25640x Simplis Model</t>
  </si>
  <si>
    <t>Reference Designs</t>
  </si>
  <si>
    <t>180-W universal input PFC + LLC TV power supply reference design</t>
  </si>
  <si>
    <t>93% Efficiency, 400-W AC/DC reference design for avionics</t>
  </si>
  <si>
    <t>336-W Auxless AC/DC power supply reference design with 80 PLUS platinum compatible performance</t>
  </si>
  <si>
    <t>LLC Resonant converter control card reference design</t>
  </si>
  <si>
    <t>Universal input, 500-W CC/CV e-Bike charger reference design</t>
  </si>
  <si>
    <t>Single-stage AC/DC LCC resonant converter reference design</t>
  </si>
  <si>
    <t>&gt;95% Efficiency, 1-kW analog control AC/DC reference design for 5G telecom rectifier</t>
  </si>
  <si>
    <t>Added sheet listing app notes, reference designs, etc.</t>
  </si>
  <si>
    <t>Power stage Gain Calcuation for discrete Lr</t>
  </si>
  <si>
    <t>Power Stage Gain Calculation for Integrated Leakge</t>
  </si>
  <si>
    <t>UCC25640X LLC Loop Plot &amp; Load Transient Validation &amp; Tuning Tool</t>
    <phoneticPr fontId="12" type="noConversion"/>
  </si>
  <si>
    <t>LLC Power Stage Input</t>
    <phoneticPr fontId="12" type="noConversion"/>
  </si>
  <si>
    <t>LLC Controller Parameter Setting</t>
    <phoneticPr fontId="12" type="noConversion"/>
  </si>
  <si>
    <t>UCC25640X Loop Circuit setting</t>
    <phoneticPr fontId="12" type="noConversion"/>
  </si>
  <si>
    <t>PFC input</t>
    <phoneticPr fontId="12" type="noConversion"/>
  </si>
  <si>
    <t>Vin</t>
    <phoneticPr fontId="12" type="noConversion"/>
  </si>
  <si>
    <t>VDC</t>
    <phoneticPr fontId="12" type="noConversion"/>
  </si>
  <si>
    <t>VCR divider Capacitor_Higher Cap</t>
    <phoneticPr fontId="12" type="noConversion"/>
  </si>
  <si>
    <t>CdivH</t>
    <phoneticPr fontId="12" type="noConversion"/>
  </si>
  <si>
    <t>pF</t>
    <phoneticPr fontId="12" type="noConversion"/>
  </si>
  <si>
    <t>RFB</t>
    <phoneticPr fontId="12" type="noConversion"/>
  </si>
  <si>
    <t>Output Rectifier forward Voltage</t>
    <phoneticPr fontId="12" type="noConversion"/>
  </si>
  <si>
    <t>Vf</t>
    <phoneticPr fontId="12" type="noConversion"/>
  </si>
  <si>
    <t>VCR divider Capacitor_Lower Cap</t>
    <phoneticPr fontId="12" type="noConversion"/>
  </si>
  <si>
    <t>CdivL</t>
    <phoneticPr fontId="12" type="noConversion"/>
  </si>
  <si>
    <t>nF</t>
    <phoneticPr fontId="12" type="noConversion"/>
  </si>
  <si>
    <t>Feedback Pull up Resistor</t>
    <phoneticPr fontId="12" type="noConversion"/>
  </si>
  <si>
    <t>Rf</t>
    <phoneticPr fontId="12" type="noConversion"/>
  </si>
  <si>
    <t>Set output Voltage</t>
    <phoneticPr fontId="12" type="noConversion"/>
  </si>
  <si>
    <t>Vo_set</t>
    <phoneticPr fontId="12" type="noConversion"/>
  </si>
  <si>
    <t>Calculated Parralled value</t>
    <phoneticPr fontId="12" type="noConversion"/>
  </si>
  <si>
    <t>Cdivp</t>
    <phoneticPr fontId="12" type="noConversion"/>
  </si>
  <si>
    <t>OPTO Current Transfer Ratio</t>
    <phoneticPr fontId="12" type="noConversion"/>
  </si>
  <si>
    <t>CTR</t>
    <phoneticPr fontId="12" type="noConversion"/>
  </si>
  <si>
    <t>Output Load current under R Load</t>
    <phoneticPr fontId="12" type="noConversion"/>
  </si>
  <si>
    <t>Io</t>
    <phoneticPr fontId="12" type="noConversion"/>
  </si>
  <si>
    <t>A</t>
    <phoneticPr fontId="12" type="noConversion"/>
  </si>
  <si>
    <t>Calcualted Series Value</t>
    <phoneticPr fontId="12" type="noConversion"/>
  </si>
  <si>
    <t>Cdivs</t>
    <phoneticPr fontId="12" type="noConversion"/>
  </si>
  <si>
    <t xml:space="preserve">OPTO Rolling off Frequency </t>
    <phoneticPr fontId="12" type="noConversion"/>
  </si>
  <si>
    <t>f_roll</t>
    <phoneticPr fontId="12" type="noConversion"/>
  </si>
  <si>
    <t>kHz</t>
    <phoneticPr fontId="12" type="noConversion"/>
  </si>
  <si>
    <t>output total Capacitor Value</t>
    <phoneticPr fontId="12" type="noConversion"/>
  </si>
  <si>
    <t>Co</t>
    <phoneticPr fontId="12" type="noConversion"/>
  </si>
  <si>
    <t>uF</t>
    <phoneticPr fontId="12" type="noConversion"/>
  </si>
  <si>
    <t>Calcualted divided Value</t>
    <phoneticPr fontId="12" type="noConversion"/>
  </si>
  <si>
    <t>λ</t>
    <phoneticPr fontId="12" type="noConversion"/>
  </si>
  <si>
    <t>Resistor for f_roll compensation</t>
    <phoneticPr fontId="12" type="noConversion"/>
  </si>
  <si>
    <t>Rz</t>
    <phoneticPr fontId="12" type="noConversion"/>
  </si>
  <si>
    <t>Ω</t>
    <phoneticPr fontId="12" type="noConversion"/>
  </si>
  <si>
    <t>Equivalent ESR for Co</t>
    <phoneticPr fontId="12" type="noConversion"/>
  </si>
  <si>
    <t>Rc</t>
    <phoneticPr fontId="12" type="noConversion"/>
  </si>
  <si>
    <t>MOS Junction Capacitor</t>
    <phoneticPr fontId="12" type="noConversion"/>
  </si>
  <si>
    <t>Cj</t>
    <phoneticPr fontId="12" type="noConversion"/>
  </si>
  <si>
    <t>Calculate Cz for f_roll compensation</t>
    <phoneticPr fontId="12" type="noConversion"/>
  </si>
  <si>
    <t>Cz_cal</t>
    <phoneticPr fontId="12" type="noConversion"/>
  </si>
  <si>
    <t>nF</t>
    <phoneticPr fontId="12" type="noConversion"/>
  </si>
  <si>
    <t>LLC Transformer Magnetizing Inductance</t>
    <phoneticPr fontId="12" type="noConversion"/>
  </si>
  <si>
    <t>Lm</t>
    <phoneticPr fontId="12" type="noConversion"/>
  </si>
  <si>
    <t>uH</t>
    <phoneticPr fontId="12" type="noConversion"/>
  </si>
  <si>
    <t>Output Load Transient Setting</t>
    <phoneticPr fontId="12" type="noConversion"/>
  </si>
  <si>
    <t>Capacitor for f_roll compensation</t>
    <phoneticPr fontId="12" type="noConversion"/>
  </si>
  <si>
    <t>Cz</t>
    <phoneticPr fontId="12" type="noConversion"/>
  </si>
  <si>
    <t>nF</t>
    <phoneticPr fontId="12" type="noConversion"/>
  </si>
  <si>
    <t>LLC Transformer Resonant Inductance</t>
    <phoneticPr fontId="12" type="noConversion"/>
  </si>
  <si>
    <t>Ls</t>
    <phoneticPr fontId="12" type="noConversion"/>
  </si>
  <si>
    <t>I_step</t>
    <phoneticPr fontId="12" type="noConversion"/>
  </si>
  <si>
    <t>Rv compensation</t>
    <phoneticPr fontId="12" type="noConversion"/>
  </si>
  <si>
    <t>Rv</t>
    <phoneticPr fontId="12" type="noConversion"/>
  </si>
  <si>
    <t>LLC Resonant Capacitor</t>
    <phoneticPr fontId="12" type="noConversion"/>
  </si>
  <si>
    <t>Cr</t>
    <phoneticPr fontId="12" type="noConversion"/>
  </si>
  <si>
    <t>nF</t>
    <phoneticPr fontId="12" type="noConversion"/>
  </si>
  <si>
    <t>Dstep</t>
    <phoneticPr fontId="12" type="noConversion"/>
  </si>
  <si>
    <t>Cv compensation</t>
    <phoneticPr fontId="12" type="noConversion"/>
  </si>
  <si>
    <t>Cv</t>
    <phoneticPr fontId="12" type="noConversion"/>
  </si>
  <si>
    <t>nF</t>
    <phoneticPr fontId="12" type="noConversion"/>
  </si>
  <si>
    <t>Equivalent Transformer Turn Ratio(Np:Ns)</t>
    <phoneticPr fontId="12" type="noConversion"/>
  </si>
  <si>
    <t>N</t>
    <phoneticPr fontId="12" type="noConversion"/>
  </si>
  <si>
    <t>fload</t>
    <phoneticPr fontId="12" type="noConversion"/>
  </si>
  <si>
    <t>Cf compensation</t>
    <phoneticPr fontId="12" type="noConversion"/>
  </si>
  <si>
    <t>Cf</t>
    <phoneticPr fontId="12" type="noConversion"/>
  </si>
  <si>
    <t>pF</t>
    <phoneticPr fontId="12" type="noConversion"/>
  </si>
  <si>
    <t>Actual Operation Frequency(Measured)</t>
    <phoneticPr fontId="12" type="noConversion"/>
  </si>
  <si>
    <t>Fs</t>
    <phoneticPr fontId="12" type="noConversion"/>
  </si>
  <si>
    <t>kHz</t>
    <phoneticPr fontId="12" type="noConversion"/>
  </si>
  <si>
    <t>kslew</t>
    <phoneticPr fontId="12" type="noConversion"/>
  </si>
  <si>
    <t>High side feedack resistor</t>
    <phoneticPr fontId="12" type="noConversion"/>
  </si>
  <si>
    <t>Rupper</t>
    <phoneticPr fontId="12" type="noConversion"/>
  </si>
  <si>
    <t>Output R_Load</t>
    <phoneticPr fontId="12" type="noConversion"/>
  </si>
  <si>
    <t>Rload</t>
    <phoneticPr fontId="12" type="noConversion"/>
  </si>
  <si>
    <t>Ω</t>
    <phoneticPr fontId="12" type="noConversion"/>
  </si>
  <si>
    <t>tr</t>
    <phoneticPr fontId="12" type="noConversion"/>
  </si>
  <si>
    <t>Feedack Circuit Design Option</t>
    <phoneticPr fontId="12" type="noConversion"/>
  </si>
  <si>
    <t>Eqivalent LLC output</t>
    <phoneticPr fontId="12" type="noConversion"/>
  </si>
  <si>
    <t>Vo</t>
    <phoneticPr fontId="12" type="noConversion"/>
  </si>
  <si>
    <t>th</t>
    <phoneticPr fontId="12" type="noConversion"/>
  </si>
  <si>
    <t>Use capacitor Cf?("Yes" for 1 and "No" for 0)</t>
    <phoneticPr fontId="12" type="noConversion"/>
  </si>
  <si>
    <t>α_Cf</t>
    <phoneticPr fontId="12" type="noConversion"/>
  </si>
  <si>
    <t>Resonant Frequency</t>
    <phoneticPr fontId="12" type="noConversion"/>
  </si>
  <si>
    <t>Fo</t>
    <phoneticPr fontId="12" type="noConversion"/>
  </si>
  <si>
    <t>kHz</t>
    <phoneticPr fontId="12" type="noConversion"/>
  </si>
  <si>
    <t>tload</t>
    <phoneticPr fontId="12" type="noConversion"/>
  </si>
  <si>
    <t>Use Rz and Cz?("Yes" for 1 and "No" for 0)</t>
    <phoneticPr fontId="12" type="noConversion"/>
  </si>
  <si>
    <t>α_Rz_Cz</t>
    <phoneticPr fontId="12" type="noConversion"/>
  </si>
  <si>
    <t>PFC Input AC Ripple(pk-pk)</t>
    <phoneticPr fontId="12" type="noConversion"/>
  </si>
  <si>
    <t>Vinac</t>
    <phoneticPr fontId="12" type="noConversion"/>
  </si>
  <si>
    <t>VAC</t>
    <phoneticPr fontId="12" type="noConversion"/>
  </si>
  <si>
    <t>Center Step Load current</t>
    <phoneticPr fontId="12" type="noConversion"/>
  </si>
  <si>
    <t>Istep_avg</t>
    <phoneticPr fontId="12" type="noConversion"/>
  </si>
  <si>
    <t>A</t>
    <phoneticPr fontId="12" type="noConversion"/>
  </si>
  <si>
    <t>Connect Rf to Vout?("Yes" for 1 and "No" for 0)</t>
    <phoneticPr fontId="12" type="noConversion"/>
  </si>
  <si>
    <t>feedtype</t>
    <phoneticPr fontId="12" type="noConversion"/>
  </si>
  <si>
    <t>PFC Input AC Frequency</t>
    <phoneticPr fontId="12" type="noConversion"/>
  </si>
  <si>
    <t>Fline</t>
    <phoneticPr fontId="12" type="noConversion"/>
  </si>
  <si>
    <t>HZ</t>
    <phoneticPr fontId="12" type="noConversion"/>
  </si>
  <si>
    <t>Calculation Result</t>
    <phoneticPr fontId="12" type="noConversion"/>
  </si>
  <si>
    <t>Q</t>
    <phoneticPr fontId="12" type="noConversion"/>
  </si>
  <si>
    <t>uF</t>
    <phoneticPr fontId="12" type="noConversion"/>
  </si>
  <si>
    <t>kHz</t>
    <phoneticPr fontId="12" type="noConversion"/>
  </si>
  <si>
    <t>Ln</t>
    <phoneticPr fontId="12" type="noConversion"/>
  </si>
  <si>
    <t>PI()</t>
    <phoneticPr fontId="12" type="noConversion"/>
  </si>
  <si>
    <t>fn</t>
    <phoneticPr fontId="12" type="noConversion"/>
  </si>
  <si>
    <t>Req</t>
    <phoneticPr fontId="12" type="noConversion"/>
  </si>
  <si>
    <t>mA</t>
    <phoneticPr fontId="12" type="noConversion"/>
  </si>
  <si>
    <t>Xeq</t>
    <phoneticPr fontId="12" type="noConversion"/>
  </si>
  <si>
    <t>Le</t>
    <phoneticPr fontId="12" type="noConversion"/>
  </si>
  <si>
    <t>Qp</t>
    <phoneticPr fontId="12" type="noConversion"/>
  </si>
  <si>
    <t>ns</t>
    <phoneticPr fontId="12" type="noConversion"/>
  </si>
  <si>
    <t>Rupper</t>
    <phoneticPr fontId="12" type="noConversion"/>
  </si>
  <si>
    <t>Qp1</t>
    <phoneticPr fontId="12" type="noConversion"/>
  </si>
  <si>
    <t>α_Cf</t>
    <phoneticPr fontId="12" type="noConversion"/>
  </si>
  <si>
    <t>Pf</t>
    <phoneticPr fontId="12" type="noConversion"/>
  </si>
  <si>
    <t>Gdc_ccm</t>
    <phoneticPr fontId="12" type="noConversion"/>
  </si>
  <si>
    <t>α_Rz_Cz</t>
    <phoneticPr fontId="12" type="noConversion"/>
  </si>
  <si>
    <t>Gdc_dcm</t>
    <phoneticPr fontId="12" type="noConversion"/>
  </si>
  <si>
    <t>feedtype</t>
    <phoneticPr fontId="12" type="noConversion"/>
  </si>
  <si>
    <t>Mstccm</t>
    <phoneticPr fontId="12" type="noConversion"/>
  </si>
  <si>
    <t>Mstdcm</t>
    <phoneticPr fontId="12" type="noConversion"/>
  </si>
  <si>
    <t>Kv</t>
    <phoneticPr fontId="12" type="noConversion"/>
  </si>
  <si>
    <t>nF</t>
    <phoneticPr fontId="12" type="noConversion"/>
  </si>
  <si>
    <t>Kth</t>
    <phoneticPr fontId="12" type="noConversion"/>
  </si>
  <si>
    <t>Kf</t>
    <phoneticPr fontId="12" type="noConversion"/>
  </si>
  <si>
    <t>Kin</t>
    <phoneticPr fontId="12" type="noConversion"/>
  </si>
  <si>
    <t>Gdc</t>
    <phoneticPr fontId="12" type="noConversion"/>
  </si>
  <si>
    <t>Iramp</t>
    <phoneticPr fontId="12" type="noConversion"/>
  </si>
  <si>
    <t>ωt</t>
    <phoneticPr fontId="12" type="noConversion"/>
  </si>
  <si>
    <t>Nt_load</t>
    <phoneticPr fontId="12" type="noConversion"/>
  </si>
  <si>
    <t>ω1</t>
    <phoneticPr fontId="12" type="noConversion"/>
  </si>
  <si>
    <t>Div_Nt_load</t>
    <phoneticPr fontId="12" type="noConversion"/>
  </si>
  <si>
    <t>ω2</t>
    <phoneticPr fontId="12" type="noConversion"/>
  </si>
  <si>
    <t>N_FFT</t>
    <phoneticPr fontId="12" type="noConversion"/>
  </si>
  <si>
    <t>ω3</t>
    <phoneticPr fontId="12" type="noConversion"/>
  </si>
  <si>
    <t>Nt_input</t>
    <phoneticPr fontId="12" type="noConversion"/>
  </si>
  <si>
    <t>ω4</t>
    <phoneticPr fontId="12" type="noConversion"/>
  </si>
  <si>
    <t>Div_Nt_input</t>
    <phoneticPr fontId="12" type="noConversion"/>
  </si>
  <si>
    <t>Transfer Function</t>
    <phoneticPr fontId="12" type="noConversion"/>
  </si>
  <si>
    <t xml:space="preserve">Control to output Open Loop </t>
    <phoneticPr fontId="12" type="noConversion"/>
  </si>
  <si>
    <t xml:space="preserve">control to input Open Loop </t>
    <phoneticPr fontId="12" type="noConversion"/>
  </si>
  <si>
    <t>output impedance</t>
    <phoneticPr fontId="12" type="noConversion"/>
  </si>
  <si>
    <t>Feedback circuit</t>
    <phoneticPr fontId="12" type="noConversion"/>
  </si>
  <si>
    <t>Overall loop</t>
    <phoneticPr fontId="12" type="noConversion"/>
  </si>
  <si>
    <t>Closed Gvg loop</t>
    <phoneticPr fontId="12" type="noConversion"/>
  </si>
  <si>
    <t>Closed Zout loop</t>
    <phoneticPr fontId="12" type="noConversion"/>
  </si>
  <si>
    <t>Gvc_DC Gain</t>
    <phoneticPr fontId="12" type="noConversion"/>
  </si>
  <si>
    <t>Gvc_bluestone(fn&gt;1,fn&lt;=1)</t>
    <phoneticPr fontId="12" type="noConversion"/>
  </si>
  <si>
    <t>Gvg_DC Gain</t>
    <phoneticPr fontId="12" type="noConversion"/>
  </si>
  <si>
    <t>Gvg_bluestone(fn&gt;1,fn&lt;=1)</t>
    <phoneticPr fontId="12" type="noConversion"/>
  </si>
  <si>
    <t>Zout_DC Gain</t>
    <phoneticPr fontId="12" type="noConversion"/>
  </si>
  <si>
    <t>Zout(fn&gt;1,fn&lt;=1)</t>
    <phoneticPr fontId="12" type="noConversion"/>
  </si>
  <si>
    <t>Gcv_DC Gain</t>
    <phoneticPr fontId="12" type="noConversion"/>
  </si>
  <si>
    <t>Gvc(fn&gt;1,fn&lt;=1)</t>
    <phoneticPr fontId="12" type="noConversion"/>
  </si>
  <si>
    <t>Gover(fn&gt;1,fn&lt;=1)</t>
    <phoneticPr fontId="12" type="noConversion"/>
  </si>
  <si>
    <t>Gvg(fn&gt;1,fn&lt;=1)</t>
    <phoneticPr fontId="12" type="noConversion"/>
  </si>
  <si>
    <t>rad</t>
    <phoneticPr fontId="12" type="noConversion"/>
  </si>
  <si>
    <t>s(f)</t>
    <phoneticPr fontId="12" type="noConversion"/>
  </si>
  <si>
    <t>Value</t>
    <phoneticPr fontId="12" type="noConversion"/>
  </si>
  <si>
    <t>(fn&gt;1,fn&lt;=1)</t>
    <phoneticPr fontId="12" type="noConversion"/>
  </si>
  <si>
    <t>dB</t>
    <phoneticPr fontId="12" type="noConversion"/>
  </si>
  <si>
    <t>Phase</t>
    <phoneticPr fontId="12" type="noConversion"/>
  </si>
  <si>
    <t>Value</t>
    <phoneticPr fontId="12" type="noConversion"/>
  </si>
  <si>
    <t>dB</t>
    <phoneticPr fontId="12" type="noConversion"/>
  </si>
  <si>
    <t>Phase margin</t>
    <phoneticPr fontId="12" type="noConversion"/>
  </si>
  <si>
    <t>t</t>
    <phoneticPr fontId="12" type="noConversion"/>
  </si>
  <si>
    <t>N_FFT</t>
    <phoneticPr fontId="27" type="noConversion"/>
  </si>
  <si>
    <t>s_k(HZ)</t>
    <phoneticPr fontId="12" type="noConversion"/>
  </si>
  <si>
    <t>w(rad)</t>
    <phoneticPr fontId="12" type="noConversion"/>
  </si>
  <si>
    <t>s_k</t>
    <phoneticPr fontId="12" type="noConversion"/>
  </si>
  <si>
    <t>Gvc_k</t>
    <phoneticPr fontId="12" type="noConversion"/>
  </si>
  <si>
    <t>Gcv_k</t>
    <phoneticPr fontId="12" type="noConversion"/>
  </si>
  <si>
    <t>Zout_k</t>
    <phoneticPr fontId="12" type="noConversion"/>
  </si>
  <si>
    <t>Zout_k_CLOSED</t>
    <phoneticPr fontId="12" type="noConversion"/>
  </si>
  <si>
    <t>C(k)</t>
    <phoneticPr fontId="12" type="noConversion"/>
  </si>
  <si>
    <t>IOUT</t>
    <phoneticPr fontId="12" type="noConversion"/>
  </si>
  <si>
    <t>IOUTac</t>
    <phoneticPr fontId="27" type="noConversion"/>
  </si>
  <si>
    <t>k=1</t>
    <phoneticPr fontId="27" type="noConversion"/>
  </si>
  <si>
    <t>k=2</t>
    <phoneticPr fontId="27" type="noConversion"/>
  </si>
  <si>
    <t>k=3</t>
    <phoneticPr fontId="27" type="noConversion"/>
  </si>
  <si>
    <t>k=4</t>
    <phoneticPr fontId="27" type="noConversion"/>
  </si>
  <si>
    <t>k=5</t>
    <phoneticPr fontId="27" type="noConversion"/>
  </si>
  <si>
    <t>k=6</t>
    <phoneticPr fontId="27" type="noConversion"/>
  </si>
  <si>
    <t>k=7</t>
    <phoneticPr fontId="27" type="noConversion"/>
  </si>
  <si>
    <t>k=8</t>
    <phoneticPr fontId="27" type="noConversion"/>
  </si>
  <si>
    <t>k=9</t>
    <phoneticPr fontId="27" type="noConversion"/>
  </si>
  <si>
    <t>k=10</t>
    <phoneticPr fontId="27" type="noConversion"/>
  </si>
  <si>
    <t>k=11</t>
    <phoneticPr fontId="27" type="noConversion"/>
  </si>
  <si>
    <t>k=12</t>
    <phoneticPr fontId="27" type="noConversion"/>
  </si>
  <si>
    <t>k=13</t>
    <phoneticPr fontId="27" type="noConversion"/>
  </si>
  <si>
    <t>k=14</t>
    <phoneticPr fontId="27" type="noConversion"/>
  </si>
  <si>
    <t>k=15</t>
    <phoneticPr fontId="27" type="noConversion"/>
  </si>
  <si>
    <t>k=16</t>
    <phoneticPr fontId="27" type="noConversion"/>
  </si>
  <si>
    <t>k=17</t>
    <phoneticPr fontId="27" type="noConversion"/>
  </si>
  <si>
    <t>k=18</t>
    <phoneticPr fontId="27" type="noConversion"/>
  </si>
  <si>
    <t>k=19</t>
    <phoneticPr fontId="27" type="noConversion"/>
  </si>
  <si>
    <t>k=20</t>
    <phoneticPr fontId="27" type="noConversion"/>
  </si>
  <si>
    <t>k=21</t>
    <phoneticPr fontId="27" type="noConversion"/>
  </si>
  <si>
    <t>k=22</t>
    <phoneticPr fontId="27" type="noConversion"/>
  </si>
  <si>
    <t>k=23</t>
    <phoneticPr fontId="27" type="noConversion"/>
  </si>
  <si>
    <t>k=24</t>
    <phoneticPr fontId="27" type="noConversion"/>
  </si>
  <si>
    <t>k=25</t>
    <phoneticPr fontId="27" type="noConversion"/>
  </si>
  <si>
    <t>k=26</t>
    <phoneticPr fontId="27" type="noConversion"/>
  </si>
  <si>
    <t>k=27</t>
    <phoneticPr fontId="27" type="noConversion"/>
  </si>
  <si>
    <t>k=28</t>
    <phoneticPr fontId="27" type="noConversion"/>
  </si>
  <si>
    <t>k=29</t>
    <phoneticPr fontId="27" type="noConversion"/>
  </si>
  <si>
    <t>k=30</t>
    <phoneticPr fontId="27" type="noConversion"/>
  </si>
  <si>
    <t>k=31</t>
    <phoneticPr fontId="27" type="noConversion"/>
  </si>
  <si>
    <t>k=32</t>
    <phoneticPr fontId="27" type="noConversion"/>
  </si>
  <si>
    <t>k=33</t>
    <phoneticPr fontId="27" type="noConversion"/>
  </si>
  <si>
    <t>k=34</t>
    <phoneticPr fontId="27" type="noConversion"/>
  </si>
  <si>
    <t>k=35</t>
    <phoneticPr fontId="27" type="noConversion"/>
  </si>
  <si>
    <t>k=36</t>
    <phoneticPr fontId="27" type="noConversion"/>
  </si>
  <si>
    <t>k=37</t>
    <phoneticPr fontId="27" type="noConversion"/>
  </si>
  <si>
    <t>k=38</t>
    <phoneticPr fontId="27" type="noConversion"/>
  </si>
  <si>
    <t>k=39</t>
    <phoneticPr fontId="27" type="noConversion"/>
  </si>
  <si>
    <t>k=40</t>
    <phoneticPr fontId="27" type="noConversion"/>
  </si>
  <si>
    <t>k=41</t>
    <phoneticPr fontId="27" type="noConversion"/>
  </si>
  <si>
    <t>k=42</t>
    <phoneticPr fontId="27" type="noConversion"/>
  </si>
  <si>
    <t>k=43</t>
    <phoneticPr fontId="27" type="noConversion"/>
  </si>
  <si>
    <t>k=44</t>
    <phoneticPr fontId="27" type="noConversion"/>
  </si>
  <si>
    <t>k=45</t>
    <phoneticPr fontId="27" type="noConversion"/>
  </si>
  <si>
    <t>k=46</t>
    <phoneticPr fontId="27" type="noConversion"/>
  </si>
  <si>
    <t>k=47</t>
    <phoneticPr fontId="27" type="noConversion"/>
  </si>
  <si>
    <t>k=48</t>
    <phoneticPr fontId="27" type="noConversion"/>
  </si>
  <si>
    <t>k=49</t>
    <phoneticPr fontId="27" type="noConversion"/>
  </si>
  <si>
    <t>k=50</t>
    <phoneticPr fontId="27" type="noConversion"/>
  </si>
  <si>
    <t>k=51</t>
    <phoneticPr fontId="27" type="noConversion"/>
  </si>
  <si>
    <t>k=52</t>
    <phoneticPr fontId="27" type="noConversion"/>
  </si>
  <si>
    <t>k=53</t>
    <phoneticPr fontId="27" type="noConversion"/>
  </si>
  <si>
    <t>k=54</t>
    <phoneticPr fontId="27" type="noConversion"/>
  </si>
  <si>
    <t>k=55</t>
    <phoneticPr fontId="27" type="noConversion"/>
  </si>
  <si>
    <t>k=56</t>
    <phoneticPr fontId="27" type="noConversion"/>
  </si>
  <si>
    <t>k=57</t>
    <phoneticPr fontId="27" type="noConversion"/>
  </si>
  <si>
    <t>k=58</t>
    <phoneticPr fontId="27" type="noConversion"/>
  </si>
  <si>
    <t>k=59</t>
    <phoneticPr fontId="27" type="noConversion"/>
  </si>
  <si>
    <t>k=60</t>
    <phoneticPr fontId="27" type="noConversion"/>
  </si>
  <si>
    <t>k=61</t>
    <phoneticPr fontId="27" type="noConversion"/>
  </si>
  <si>
    <t>k=62</t>
    <phoneticPr fontId="27" type="noConversion"/>
  </si>
  <si>
    <t>k=63</t>
    <phoneticPr fontId="27" type="noConversion"/>
  </si>
  <si>
    <t>k=64</t>
    <phoneticPr fontId="27" type="noConversion"/>
  </si>
  <si>
    <t>Load transient time</t>
    <phoneticPr fontId="27" type="noConversion"/>
  </si>
  <si>
    <t>Vout</t>
    <phoneticPr fontId="27" type="noConversion"/>
  </si>
  <si>
    <t>Vout_ac</t>
    <phoneticPr fontId="27" type="noConversion"/>
  </si>
  <si>
    <t>Nums</t>
    <phoneticPr fontId="27" type="noConversion"/>
  </si>
  <si>
    <t>Nt_input</t>
    <phoneticPr fontId="12" type="noConversion"/>
  </si>
  <si>
    <t>Nt_input</t>
    <phoneticPr fontId="12" type="noConversion"/>
  </si>
  <si>
    <t>t</t>
    <phoneticPr fontId="12" type="noConversion"/>
  </si>
  <si>
    <t>Nt_input</t>
    <phoneticPr fontId="27" type="noConversion"/>
  </si>
  <si>
    <t>Gvg_k</t>
    <phoneticPr fontId="12" type="noConversion"/>
  </si>
  <si>
    <t>Gvg_k_closed</t>
    <phoneticPr fontId="12" type="noConversion"/>
  </si>
  <si>
    <t>C_(k)*Gvg_(k)</t>
    <phoneticPr fontId="12" type="noConversion"/>
  </si>
  <si>
    <t>VINDC</t>
    <phoneticPr fontId="12" type="noConversion"/>
  </si>
  <si>
    <t>VINAC</t>
    <phoneticPr fontId="12" type="noConversion"/>
  </si>
  <si>
    <t>Line transient time</t>
    <phoneticPr fontId="27" type="noConversion"/>
  </si>
  <si>
    <t>Vout</t>
    <phoneticPr fontId="27" type="noConversion"/>
  </si>
  <si>
    <t>Equivalent Controller Internal Resistor</t>
  </si>
  <si>
    <t>freq</t>
  </si>
  <si>
    <t>phase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</si>
</sst>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0.000"/>
    <numFmt numFmtId="165" formatCode="#,##0.000"/>
    <numFmt numFmtId="166" formatCode="0E+00"/>
    <numFmt numFmtId="167" formatCode="0.0"/>
    <numFmt numFmtId="168" formatCode="0.00000000"/>
    <numFmt numFmtId="169" formatCode="0_);[Red]\(0\)"/>
    <numFmt numFmtId="170" formatCode="0.00_ "/>
    <numFmt numFmtId="171" formatCode="0.000000000000000E+00"/>
  </numFmts>
  <fonts count="67">
    <font>
      <sz val="11"/>
      <color theme="1"/>
      <name val="Calibri"/>
      <family val="2"/>
      <scheme val="minor"/>
    </font>
    <font>
      <b/>
      <sz val="22"/>
      <color indexed="9"/>
      <name val="Arial"/>
      <family val="2"/>
    </font>
    <font>
      <b/>
      <sz val="10"/>
      <name val="Arial"/>
      <family val="2"/>
    </font>
    <font>
      <b/>
      <sz val="12"/>
      <name val="Arial"/>
      <family val="2"/>
    </font>
    <font>
      <b/>
      <sz val="12"/>
      <color indexed="10"/>
      <name val="Arial"/>
      <family val="2"/>
    </font>
    <font>
      <b/>
      <sz val="14"/>
      <name val="Arial"/>
      <family val="2"/>
    </font>
    <font>
      <b/>
      <i/>
      <sz val="14"/>
      <name val="Arial"/>
      <family val="2"/>
    </font>
    <font>
      <b/>
      <sz val="14"/>
      <color indexed="10"/>
      <name val="Arial"/>
      <family val="2"/>
    </font>
    <font>
      <b/>
      <sz val="11"/>
      <name val="Arial"/>
      <family val="2"/>
    </font>
    <font>
      <b/>
      <sz val="11"/>
      <color indexed="10"/>
      <name val="Arial"/>
      <family val="2"/>
    </font>
    <font>
      <sz val="8"/>
      <name val="Arial"/>
      <family val="2"/>
    </font>
    <font>
      <sz val="11"/>
      <color rgb="FFFF0000"/>
      <name val="Calibri"/>
      <family val="2"/>
      <scheme val="minor"/>
    </font>
    <font>
      <b/>
      <sz val="11"/>
      <color theme="1"/>
      <name val="Calibri"/>
      <family val="2"/>
      <scheme val="minor"/>
    </font>
    <font>
      <sz val="10"/>
      <name val="Arial"/>
      <family val="2"/>
    </font>
    <font>
      <vertAlign val="subscript"/>
      <sz val="11"/>
      <color theme="1"/>
      <name val="Calibri"/>
      <family val="2"/>
      <scheme val="minor"/>
    </font>
    <font>
      <b/>
      <sz val="11"/>
      <color rgb="FFFF0000"/>
      <name val="Calibri"/>
      <family val="2"/>
      <scheme val="minor"/>
    </font>
    <font>
      <sz val="11"/>
      <color theme="1"/>
      <name val="Calibri"/>
      <family val="2"/>
    </font>
    <font>
      <b/>
      <sz val="11"/>
      <color rgb="FFFF0000"/>
      <name val="Arial"/>
      <family val="2"/>
    </font>
    <font>
      <b/>
      <vertAlign val="subscript"/>
      <sz val="11"/>
      <color theme="1"/>
      <name val="Calibri"/>
      <family val="2"/>
      <scheme val="minor"/>
    </font>
    <font>
      <sz val="11"/>
      <color theme="1"/>
      <name val="Arial"/>
      <family val="2"/>
    </font>
    <font>
      <vertAlign val="subscript"/>
      <sz val="11"/>
      <color theme="1"/>
      <name val="Arial"/>
      <family val="2"/>
    </font>
    <font>
      <b/>
      <sz val="12"/>
      <color theme="0"/>
      <name val="Arial"/>
      <family val="2"/>
    </font>
    <font>
      <sz val="11"/>
      <color rgb="FF00B050"/>
      <name val="Calibri"/>
      <family val="2"/>
      <scheme val="minor"/>
    </font>
    <font>
      <b/>
      <sz val="12"/>
      <color theme="1"/>
      <name val="Arial"/>
      <family val="2"/>
    </font>
    <font>
      <sz val="10"/>
      <color theme="1"/>
      <name val="Symbol"/>
      <family val="1"/>
      <charset val="2"/>
    </font>
    <font>
      <b/>
      <sz val="11"/>
      <color theme="1"/>
      <name val="Arial"/>
      <family val="2"/>
    </font>
    <font>
      <b/>
      <vertAlign val="subscript"/>
      <sz val="11"/>
      <color theme="1"/>
      <name val="Arial"/>
      <family val="2"/>
    </font>
    <font>
      <sz val="11"/>
      <color theme="1"/>
      <name val="Calibri"/>
      <family val="2"/>
      <scheme val="minor"/>
    </font>
    <font>
      <vertAlign val="subscript"/>
      <sz val="11"/>
      <color theme="1"/>
      <name val="Calibri"/>
      <family val="2"/>
    </font>
    <font>
      <vertAlign val="subscript"/>
      <sz val="11"/>
      <color indexed="8"/>
      <name val="Calibri"/>
      <family val="2"/>
    </font>
    <font>
      <sz val="11"/>
      <color indexed="8"/>
      <name val="Calibri"/>
      <family val="2"/>
    </font>
    <font>
      <sz val="11"/>
      <color indexed="10"/>
      <name val="Calibri"/>
      <family val="2"/>
    </font>
    <font>
      <sz val="11"/>
      <name val="Calibri"/>
      <family val="2"/>
    </font>
    <font>
      <vertAlign val="subscript"/>
      <sz val="11"/>
      <name val="Calibri"/>
      <family val="2"/>
    </font>
    <font>
      <b/>
      <sz val="11"/>
      <color rgb="FFFF0000"/>
      <name val="Calibri"/>
      <family val="2"/>
    </font>
    <font>
      <sz val="11"/>
      <name val="Calibri"/>
      <family val="2"/>
      <scheme val="minor"/>
    </font>
    <font>
      <b/>
      <sz val="11"/>
      <name val="Calibri"/>
      <family val="2"/>
      <scheme val="minor"/>
    </font>
    <font>
      <vertAlign val="subscript"/>
      <sz val="11"/>
      <name val="Calibri"/>
      <family val="2"/>
      <scheme val="minor"/>
    </font>
    <font>
      <sz val="11"/>
      <color theme="1"/>
      <name val="Symbol"/>
      <family val="1"/>
      <charset val="2"/>
    </font>
    <font>
      <b/>
      <sz val="11"/>
      <color rgb="FFFA7D00"/>
      <name val="Calibri"/>
      <family val="2"/>
      <scheme val="minor"/>
    </font>
    <font>
      <sz val="11"/>
      <color theme="1"/>
      <name val="Calibri"/>
      <family val="2"/>
      <charset val="134"/>
      <scheme val="minor"/>
    </font>
    <font>
      <sz val="10"/>
      <color theme="1"/>
      <name val="Calibri"/>
      <family val="2"/>
      <charset val="134"/>
      <scheme val="minor"/>
    </font>
    <font>
      <sz val="10"/>
      <color theme="1"/>
      <name val="Arial"/>
      <family val="2"/>
    </font>
    <font>
      <sz val="11"/>
      <name val="Arial"/>
      <family val="2"/>
    </font>
    <font>
      <b/>
      <sz val="10"/>
      <color rgb="FFFA7D00"/>
      <name val="Calibri"/>
      <family val="2"/>
      <scheme val="minor"/>
    </font>
    <font>
      <b/>
      <sz val="11"/>
      <color rgb="FFFA7D00"/>
      <name val="Calibri"/>
      <family val="2"/>
      <charset val="134"/>
      <scheme val="minor"/>
    </font>
    <font>
      <sz val="9"/>
      <color theme="1"/>
      <name val="Arial"/>
      <family val="2"/>
    </font>
    <font>
      <sz val="10"/>
      <color theme="1"/>
      <name val="Malgun Gothic Semilight"/>
      <family val="2"/>
      <charset val="134"/>
    </font>
    <font>
      <sz val="10"/>
      <color theme="1"/>
      <name val="Calibri"/>
      <family val="2"/>
      <scheme val="minor"/>
    </font>
    <font>
      <sz val="11"/>
      <name val="Calibri"/>
      <family val="2"/>
      <charset val="134"/>
      <scheme val="minor"/>
    </font>
    <font>
      <b/>
      <sz val="11"/>
      <color theme="1"/>
      <name val="Calibri"/>
      <family val="3"/>
      <charset val="134"/>
      <scheme val="minor"/>
    </font>
    <font>
      <sz val="11"/>
      <color rgb="FFFF0000"/>
      <name val="Arial"/>
      <family val="2"/>
    </font>
    <font>
      <sz val="11"/>
      <name val="Symbol"/>
      <family val="1"/>
      <charset val="2"/>
    </font>
    <font>
      <sz val="11"/>
      <name val="Malgun Gothic Semilight"/>
      <family val="2"/>
      <charset val="134"/>
    </font>
    <font>
      <sz val="11"/>
      <color indexed="8"/>
      <name val="Malgun Gothic Semilight"/>
      <family val="2"/>
      <charset val="134"/>
    </font>
    <font>
      <sz val="11"/>
      <color theme="1"/>
      <name val="宋体"/>
      <family val="3"/>
      <charset val="134"/>
    </font>
    <font>
      <sz val="11"/>
      <color theme="1"/>
      <name val="Malgun Gothic Semilight"/>
      <family val="2"/>
      <charset val="134"/>
    </font>
    <font>
      <sz val="11"/>
      <color theme="1"/>
      <name val="宋体"/>
      <family val="2"/>
      <charset val="134"/>
    </font>
    <font>
      <sz val="11"/>
      <color rgb="FFFF0000"/>
      <name val="Calibri"/>
      <family val="2"/>
      <charset val="134"/>
      <scheme val="minor"/>
    </font>
    <font>
      <b/>
      <sz val="18"/>
      <color rgb="FFFF0000"/>
      <name val="Arial"/>
      <family val="2"/>
    </font>
    <font>
      <b/>
      <sz val="14"/>
      <color rgb="FFFF0000"/>
      <name val="Arial"/>
      <family val="2"/>
    </font>
    <font>
      <b/>
      <sz val="10"/>
      <color theme="1"/>
      <name val="Arial"/>
      <family val="2"/>
    </font>
    <font>
      <u/>
      <sz val="11"/>
      <color theme="10"/>
      <name val="Calibri"/>
      <family val="2"/>
      <scheme val="minor"/>
    </font>
    <font>
      <b/>
      <sz val="11"/>
      <color rgb="FF555555"/>
      <name val="Franklin Gothic Medium"/>
      <family val="2"/>
    </font>
    <font>
      <b/>
      <sz val="11"/>
      <color rgb="FF3136F7"/>
      <name val="Calibri"/>
      <family val="3"/>
      <charset val="134"/>
      <scheme val="minor"/>
    </font>
    <font>
      <b/>
      <sz val="11"/>
      <color rgb="FFFF0000"/>
      <name val="Calibri"/>
      <family val="3"/>
      <charset val="134"/>
      <scheme val="minor"/>
    </font>
    <font>
      <b/>
      <sz val="22"/>
      <color theme="0"/>
      <name val="Arial"/>
      <family val="2"/>
    </font>
  </fonts>
  <fills count="20">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rgb="FFFFFF00"/>
        <bgColor indexed="64"/>
      </patternFill>
    </fill>
    <fill>
      <patternFill patternType="solid">
        <fgColor theme="0" tint="-0.14999847407452621"/>
        <bgColor indexed="64"/>
      </patternFill>
    </fill>
    <fill>
      <patternFill patternType="solid">
        <fgColor theme="2"/>
        <bgColor indexed="64"/>
      </patternFill>
    </fill>
    <fill>
      <patternFill patternType="solid">
        <fgColor rgb="FFFFC000"/>
        <bgColor indexed="64"/>
      </patternFill>
    </fill>
    <fill>
      <patternFill patternType="solid">
        <fgColor rgb="FFF2F2F2"/>
      </patternFill>
    </fill>
    <fill>
      <patternFill patternType="solid">
        <fgColor theme="5"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2" tint="-9.9978637043366805E-2"/>
        <bgColor indexed="64"/>
      </patternFill>
    </fill>
    <fill>
      <patternFill patternType="solid">
        <fgColor theme="7" tint="0.79998168889431442"/>
        <bgColor indexed="64"/>
      </patternFill>
    </fill>
    <fill>
      <patternFill patternType="solid">
        <fgColor theme="4" tint="0.79998168889431442"/>
        <bgColor indexed="64"/>
      </patternFill>
    </fill>
    <fill>
      <patternFill patternType="solid">
        <fgColor rgb="FFFFECAF"/>
        <bgColor indexed="64"/>
      </patternFill>
    </fill>
    <fill>
      <patternFill patternType="solid">
        <fgColor theme="7" tint="0.59999389629810485"/>
        <bgColor indexed="64"/>
      </patternFill>
    </fill>
    <fill>
      <patternFill patternType="solid">
        <fgColor theme="0" tint="-4.9989318521683403E-2"/>
        <bgColor indexed="64"/>
      </patternFill>
    </fill>
  </fills>
  <borders count="58">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thin">
        <color auto="1"/>
      </left>
      <right/>
      <top/>
      <bottom/>
      <diagonal/>
    </border>
    <border>
      <left/>
      <right/>
      <top style="thin">
        <color auto="1"/>
      </top>
      <bottom style="thin">
        <color auto="1"/>
      </bottom>
      <diagonal/>
    </border>
    <border>
      <left style="medium">
        <color indexed="64"/>
      </left>
      <right/>
      <top style="thin">
        <color indexed="64"/>
      </top>
      <bottom style="thin">
        <color indexed="64"/>
      </bottom>
      <diagonal/>
    </border>
    <border>
      <left/>
      <right style="medium">
        <color auto="1"/>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rgb="FFCCCCCC"/>
      </top>
      <bottom style="medium">
        <color rgb="FFE8E8E8"/>
      </bottom>
      <diagonal/>
    </border>
    <border>
      <left style="thin">
        <color rgb="FF7F7F7F"/>
      </left>
      <right style="thin">
        <color rgb="FF7F7F7F"/>
      </right>
      <top style="thin">
        <color rgb="FF7F7F7F"/>
      </top>
      <bottom/>
      <diagonal/>
    </border>
  </borders>
  <cellStyleXfs count="9">
    <xf numFmtId="0" fontId="0" fillId="0" borderId="0"/>
    <xf numFmtId="0" fontId="13" fillId="0" borderId="0"/>
    <xf numFmtId="0" fontId="27" fillId="0" borderId="0"/>
    <xf numFmtId="0" fontId="27" fillId="0" borderId="0"/>
    <xf numFmtId="0" fontId="27" fillId="0" borderId="0"/>
    <xf numFmtId="0" fontId="39" fillId="8" borderId="49" applyNumberFormat="0" applyAlignment="0" applyProtection="0"/>
    <xf numFmtId="0" fontId="40" fillId="0" borderId="0">
      <alignment vertical="center"/>
    </xf>
    <xf numFmtId="0" fontId="45" fillId="8" borderId="49" applyNumberFormat="0" applyAlignment="0" applyProtection="0">
      <alignment vertical="center"/>
    </xf>
    <xf numFmtId="0" fontId="62" fillId="0" borderId="0" applyNumberFormat="0" applyFill="0" applyBorder="0" applyAlignment="0" applyProtection="0"/>
  </cellStyleXfs>
  <cellXfs count="528">
    <xf numFmtId="0" fontId="0" fillId="0" borderId="0" xfId="0"/>
    <xf numFmtId="0" fontId="3" fillId="3" borderId="5" xfId="0" applyFont="1" applyFill="1" applyBorder="1" applyAlignment="1" applyProtection="1">
      <alignment horizontal="right" vertical="center"/>
    </xf>
    <xf numFmtId="0" fontId="3" fillId="4" borderId="6" xfId="0" applyFont="1" applyFill="1" applyBorder="1" applyAlignment="1" applyProtection="1">
      <alignment horizontal="center" vertical="center"/>
    </xf>
    <xf numFmtId="0" fontId="0" fillId="3" borderId="0" xfId="0" applyFill="1" applyBorder="1" applyAlignment="1" applyProtection="1">
      <alignment horizontal="left" vertical="center" wrapText="1"/>
    </xf>
    <xf numFmtId="0" fontId="12" fillId="0" borderId="0" xfId="0" applyFont="1" applyAlignment="1">
      <alignment horizontal="center" vertical="center"/>
    </xf>
    <xf numFmtId="0" fontId="14" fillId="3" borderId="25" xfId="0" applyFont="1" applyFill="1" applyBorder="1" applyAlignment="1" applyProtection="1">
      <alignment vertical="center"/>
    </xf>
    <xf numFmtId="0" fontId="12" fillId="0" borderId="0" xfId="0" applyFont="1" applyAlignment="1">
      <alignment horizontal="center"/>
    </xf>
    <xf numFmtId="2" fontId="0" fillId="0" borderId="0" xfId="0" applyNumberFormat="1" applyAlignment="1">
      <alignment vertical="center"/>
    </xf>
    <xf numFmtId="0" fontId="19" fillId="3" borderId="17" xfId="0" applyFont="1" applyFill="1" applyBorder="1" applyProtection="1"/>
    <xf numFmtId="166" fontId="19" fillId="3" borderId="17" xfId="0" applyNumberFormat="1" applyFont="1" applyFill="1" applyBorder="1" applyProtection="1"/>
    <xf numFmtId="0" fontId="19" fillId="3" borderId="0" xfId="0" applyFont="1" applyFill="1" applyProtection="1"/>
    <xf numFmtId="0" fontId="0" fillId="3" borderId="0" xfId="0" applyFill="1" applyAlignment="1" applyProtection="1">
      <alignment vertical="center"/>
    </xf>
    <xf numFmtId="0" fontId="11" fillId="3" borderId="0" xfId="0" applyFont="1" applyFill="1" applyAlignment="1" applyProtection="1">
      <alignment vertical="center"/>
    </xf>
    <xf numFmtId="0" fontId="16" fillId="3" borderId="19" xfId="0" applyFont="1" applyFill="1" applyBorder="1" applyAlignment="1" applyProtection="1">
      <alignment vertical="center"/>
    </xf>
    <xf numFmtId="0" fontId="16" fillId="3" borderId="20" xfId="0" applyFont="1" applyFill="1" applyBorder="1" applyAlignment="1" applyProtection="1">
      <alignment vertical="center"/>
    </xf>
    <xf numFmtId="0" fontId="15" fillId="3" borderId="0" xfId="0" applyFont="1" applyFill="1" applyBorder="1" applyAlignment="1" applyProtection="1">
      <alignment vertical="center" wrapText="1"/>
    </xf>
    <xf numFmtId="0" fontId="11" fillId="0" borderId="0" xfId="0" applyFont="1"/>
    <xf numFmtId="0" fontId="15" fillId="0" borderId="0" xfId="0" applyFont="1"/>
    <xf numFmtId="0" fontId="0" fillId="0" borderId="0" xfId="0" applyFont="1"/>
    <xf numFmtId="11" fontId="0" fillId="0" borderId="0" xfId="0" applyNumberFormat="1"/>
    <xf numFmtId="11" fontId="0" fillId="0" borderId="0" xfId="0" applyNumberFormat="1" applyFont="1"/>
    <xf numFmtId="11" fontId="11" fillId="0" borderId="0" xfId="0" applyNumberFormat="1" applyFont="1"/>
    <xf numFmtId="2" fontId="0" fillId="0" borderId="0" xfId="0" applyNumberFormat="1" applyFont="1" applyAlignment="1">
      <alignment horizontal="left"/>
    </xf>
    <xf numFmtId="2" fontId="0" fillId="0" borderId="0" xfId="0" applyNumberFormat="1" applyFont="1" applyAlignment="1">
      <alignment horizontal="left" vertical="center"/>
    </xf>
    <xf numFmtId="2" fontId="0" fillId="0" borderId="0" xfId="0" applyNumberFormat="1" applyAlignment="1">
      <alignment horizontal="left"/>
    </xf>
    <xf numFmtId="0" fontId="0" fillId="3" borderId="15" xfId="0" applyFont="1" applyFill="1" applyBorder="1" applyAlignment="1" applyProtection="1">
      <alignment vertical="center"/>
    </xf>
    <xf numFmtId="0" fontId="22" fillId="3" borderId="0" xfId="0" applyFont="1" applyFill="1" applyBorder="1" applyAlignment="1" applyProtection="1">
      <alignment vertical="center"/>
    </xf>
    <xf numFmtId="0" fontId="22" fillId="3" borderId="8" xfId="0" applyFont="1" applyFill="1" applyBorder="1" applyAlignment="1" applyProtection="1">
      <alignment vertical="center"/>
    </xf>
    <xf numFmtId="165" fontId="22" fillId="3" borderId="0" xfId="0" applyNumberFormat="1" applyFont="1" applyFill="1" applyBorder="1" applyAlignment="1" applyProtection="1">
      <alignment vertical="center"/>
    </xf>
    <xf numFmtId="0" fontId="22" fillId="3" borderId="9" xfId="0" applyFont="1" applyFill="1" applyBorder="1" applyAlignment="1" applyProtection="1">
      <alignment vertical="center"/>
    </xf>
    <xf numFmtId="0" fontId="0" fillId="3" borderId="19" xfId="0" applyFont="1" applyFill="1" applyBorder="1" applyAlignment="1" applyProtection="1">
      <alignment vertical="center"/>
    </xf>
    <xf numFmtId="0" fontId="0" fillId="3" borderId="0" xfId="0" applyFont="1" applyFill="1" applyAlignment="1" applyProtection="1">
      <alignment vertical="center"/>
    </xf>
    <xf numFmtId="0" fontId="0" fillId="3" borderId="17" xfId="0" applyFont="1" applyFill="1" applyBorder="1" applyAlignment="1" applyProtection="1">
      <alignment vertical="center"/>
    </xf>
    <xf numFmtId="0" fontId="0" fillId="3" borderId="16" xfId="0" applyFont="1" applyFill="1" applyBorder="1" applyAlignment="1" applyProtection="1">
      <alignment vertical="center"/>
    </xf>
    <xf numFmtId="0" fontId="0" fillId="3" borderId="20" xfId="0" applyFont="1" applyFill="1" applyBorder="1" applyAlignment="1" applyProtection="1">
      <alignment vertical="center"/>
    </xf>
    <xf numFmtId="0" fontId="0" fillId="4" borderId="17" xfId="0" applyFont="1" applyFill="1" applyBorder="1" applyAlignment="1" applyProtection="1">
      <alignment vertical="center"/>
      <protection locked="0"/>
    </xf>
    <xf numFmtId="0" fontId="24" fillId="3" borderId="18" xfId="0" applyFont="1" applyFill="1" applyBorder="1" applyAlignment="1" applyProtection="1">
      <alignment vertical="center"/>
    </xf>
    <xf numFmtId="0" fontId="0" fillId="3" borderId="24" xfId="0" applyFont="1" applyFill="1" applyBorder="1" applyAlignment="1" applyProtection="1">
      <alignment vertical="center"/>
    </xf>
    <xf numFmtId="0" fontId="0" fillId="3" borderId="25" xfId="0" applyFont="1" applyFill="1" applyBorder="1" applyAlignment="1" applyProtection="1">
      <alignment vertical="center"/>
    </xf>
    <xf numFmtId="0" fontId="0" fillId="3" borderId="26" xfId="0" applyFont="1" applyFill="1" applyBorder="1" applyAlignment="1" applyProtection="1">
      <alignment vertical="center"/>
    </xf>
    <xf numFmtId="0" fontId="0" fillId="3" borderId="0" xfId="0" applyFont="1" applyFill="1" applyBorder="1" applyAlignment="1" applyProtection="1">
      <alignment vertical="center"/>
    </xf>
    <xf numFmtId="0" fontId="0" fillId="3" borderId="12" xfId="0" applyFont="1" applyFill="1" applyBorder="1" applyAlignment="1" applyProtection="1">
      <alignment vertical="center"/>
    </xf>
    <xf numFmtId="0" fontId="0" fillId="3" borderId="13" xfId="0" applyFont="1" applyFill="1" applyBorder="1" applyAlignment="1" applyProtection="1">
      <alignment vertical="center"/>
    </xf>
    <xf numFmtId="0" fontId="0" fillId="4" borderId="13" xfId="0" applyFont="1" applyFill="1" applyBorder="1" applyAlignment="1" applyProtection="1">
      <alignment vertical="center"/>
      <protection locked="0"/>
    </xf>
    <xf numFmtId="0" fontId="0" fillId="3" borderId="14" xfId="0" applyFont="1" applyFill="1" applyBorder="1" applyAlignment="1" applyProtection="1">
      <alignment vertical="center"/>
    </xf>
    <xf numFmtId="164" fontId="12" fillId="3" borderId="17" xfId="0" applyNumberFormat="1" applyFont="1" applyFill="1" applyBorder="1" applyAlignment="1" applyProtection="1">
      <alignment vertical="center"/>
    </xf>
    <xf numFmtId="0" fontId="12" fillId="3" borderId="19" xfId="0" applyFont="1" applyFill="1" applyBorder="1" applyAlignment="1" applyProtection="1">
      <alignment vertical="center" wrapText="1"/>
    </xf>
    <xf numFmtId="164" fontId="0" fillId="3" borderId="17" xfId="0" applyNumberFormat="1" applyFont="1" applyFill="1" applyBorder="1" applyAlignment="1" applyProtection="1">
      <alignment vertical="center"/>
    </xf>
    <xf numFmtId="0" fontId="0" fillId="3" borderId="18" xfId="0" applyFont="1" applyFill="1" applyBorder="1" applyAlignment="1" applyProtection="1">
      <alignment vertical="center"/>
    </xf>
    <xf numFmtId="164" fontId="0" fillId="3" borderId="18" xfId="0" applyNumberFormat="1" applyFont="1" applyFill="1" applyBorder="1" applyAlignment="1" applyProtection="1">
      <alignment vertical="center"/>
    </xf>
    <xf numFmtId="0" fontId="0" fillId="3" borderId="30" xfId="0" applyFont="1" applyFill="1" applyBorder="1" applyAlignment="1" applyProtection="1">
      <alignment vertical="center"/>
    </xf>
    <xf numFmtId="0" fontId="0" fillId="3" borderId="31" xfId="0" applyFont="1" applyFill="1" applyBorder="1" applyAlignment="1" applyProtection="1">
      <alignment vertical="center"/>
    </xf>
    <xf numFmtId="0" fontId="0" fillId="3" borderId="32" xfId="0" applyFont="1" applyFill="1" applyBorder="1" applyAlignment="1" applyProtection="1">
      <alignment vertical="center"/>
    </xf>
    <xf numFmtId="165" fontId="0" fillId="3" borderId="17" xfId="0" applyNumberFormat="1" applyFont="1" applyFill="1" applyBorder="1" applyAlignment="1" applyProtection="1">
      <alignment vertical="center"/>
    </xf>
    <xf numFmtId="2" fontId="0" fillId="3" borderId="31" xfId="0" applyNumberFormat="1" applyFont="1" applyFill="1" applyBorder="1" applyAlignment="1" applyProtection="1">
      <alignment vertical="center"/>
    </xf>
    <xf numFmtId="0" fontId="0" fillId="3" borderId="8" xfId="0" applyFont="1" applyFill="1" applyBorder="1" applyAlignment="1" applyProtection="1">
      <alignment vertical="center"/>
    </xf>
    <xf numFmtId="0" fontId="12" fillId="3" borderId="0" xfId="0" applyFont="1" applyFill="1" applyAlignment="1" applyProtection="1">
      <alignment vertical="center"/>
    </xf>
    <xf numFmtId="164" fontId="15" fillId="3" borderId="17" xfId="0" applyNumberFormat="1" applyFont="1" applyFill="1" applyBorder="1" applyAlignment="1" applyProtection="1">
      <alignment vertical="center"/>
    </xf>
    <xf numFmtId="164" fontId="15" fillId="3" borderId="0" xfId="0" applyNumberFormat="1" applyFont="1" applyFill="1" applyBorder="1" applyAlignment="1" applyProtection="1">
      <alignment vertical="center"/>
    </xf>
    <xf numFmtId="0" fontId="0" fillId="0" borderId="17" xfId="0" applyBorder="1"/>
    <xf numFmtId="0" fontId="16" fillId="0" borderId="17" xfId="0" applyFont="1" applyBorder="1"/>
    <xf numFmtId="0" fontId="30" fillId="0" borderId="0" xfId="0" applyNumberFormat="1" applyFont="1" applyFill="1" applyBorder="1" applyAlignment="1" applyProtection="1"/>
    <xf numFmtId="0" fontId="31" fillId="0" borderId="0" xfId="0" applyNumberFormat="1" applyFont="1" applyFill="1" applyBorder="1" applyAlignment="1" applyProtection="1"/>
    <xf numFmtId="0" fontId="30" fillId="0" borderId="17" xfId="0" applyNumberFormat="1" applyFont="1" applyFill="1" applyBorder="1" applyAlignment="1" applyProtection="1"/>
    <xf numFmtId="0" fontId="30" fillId="0" borderId="31" xfId="0" applyNumberFormat="1" applyFont="1" applyFill="1" applyBorder="1" applyAlignment="1" applyProtection="1"/>
    <xf numFmtId="0" fontId="32" fillId="0" borderId="17" xfId="0" applyNumberFormat="1" applyFont="1" applyFill="1" applyBorder="1" applyAlignment="1" applyProtection="1"/>
    <xf numFmtId="1" fontId="0" fillId="0" borderId="17" xfId="0" applyNumberFormat="1" applyBorder="1"/>
    <xf numFmtId="0" fontId="0" fillId="0" borderId="15" xfId="0" applyBorder="1"/>
    <xf numFmtId="0" fontId="0" fillId="0" borderId="19" xfId="0" applyBorder="1"/>
    <xf numFmtId="0" fontId="16" fillId="0" borderId="19" xfId="0" applyFont="1" applyBorder="1"/>
    <xf numFmtId="164" fontId="30" fillId="0" borderId="17" xfId="0" applyNumberFormat="1" applyFont="1" applyFill="1" applyBorder="1" applyAlignment="1" applyProtection="1"/>
    <xf numFmtId="167" fontId="30" fillId="0" borderId="17" xfId="0" applyNumberFormat="1" applyFont="1" applyFill="1" applyBorder="1" applyAlignment="1" applyProtection="1"/>
    <xf numFmtId="0" fontId="30" fillId="0" borderId="15" xfId="0" applyNumberFormat="1" applyFont="1" applyFill="1" applyBorder="1" applyAlignment="1" applyProtection="1"/>
    <xf numFmtId="0" fontId="30" fillId="0" borderId="19" xfId="0" applyNumberFormat="1" applyFont="1" applyFill="1" applyBorder="1" applyAlignment="1" applyProtection="1"/>
    <xf numFmtId="0" fontId="30" fillId="0" borderId="16" xfId="0" applyNumberFormat="1" applyFont="1" applyFill="1" applyBorder="1" applyAlignment="1" applyProtection="1"/>
    <xf numFmtId="0" fontId="30" fillId="0" borderId="18" xfId="0" applyNumberFormat="1" applyFont="1" applyFill="1" applyBorder="1" applyAlignment="1" applyProtection="1"/>
    <xf numFmtId="0" fontId="30" fillId="0" borderId="20" xfId="0" applyNumberFormat="1" applyFont="1" applyFill="1" applyBorder="1" applyAlignment="1" applyProtection="1"/>
    <xf numFmtId="0" fontId="0" fillId="3" borderId="0" xfId="0" applyFill="1" applyBorder="1" applyAlignment="1" applyProtection="1">
      <alignment vertical="center"/>
    </xf>
    <xf numFmtId="0" fontId="30" fillId="0" borderId="30" xfId="0" applyNumberFormat="1" applyFont="1" applyFill="1" applyBorder="1" applyAlignment="1" applyProtection="1"/>
    <xf numFmtId="0" fontId="30" fillId="0" borderId="32" xfId="0" applyNumberFormat="1" applyFont="1" applyFill="1" applyBorder="1" applyAlignment="1" applyProtection="1"/>
    <xf numFmtId="0" fontId="30" fillId="0" borderId="33" xfId="0" applyNumberFormat="1" applyFont="1" applyFill="1" applyBorder="1" applyAlignment="1" applyProtection="1"/>
    <xf numFmtId="0" fontId="30" fillId="0" borderId="34" xfId="0" applyNumberFormat="1" applyFont="1" applyFill="1" applyBorder="1" applyAlignment="1" applyProtection="1"/>
    <xf numFmtId="0" fontId="30" fillId="0" borderId="35" xfId="0" applyNumberFormat="1" applyFont="1" applyFill="1" applyBorder="1" applyAlignment="1" applyProtection="1"/>
    <xf numFmtId="2" fontId="30" fillId="0" borderId="17" xfId="0" applyNumberFormat="1" applyFont="1" applyFill="1" applyBorder="1" applyAlignment="1" applyProtection="1"/>
    <xf numFmtId="2" fontId="30" fillId="0" borderId="18" xfId="0" applyNumberFormat="1" applyFont="1" applyFill="1" applyBorder="1" applyAlignment="1" applyProtection="1"/>
    <xf numFmtId="2" fontId="34" fillId="0" borderId="17" xfId="0" applyNumberFormat="1" applyFont="1" applyFill="1" applyBorder="1" applyAlignment="1" applyProtection="1"/>
    <xf numFmtId="0" fontId="35" fillId="3" borderId="17" xfId="0" applyFont="1" applyFill="1" applyBorder="1" applyAlignment="1" applyProtection="1">
      <alignment vertical="center"/>
    </xf>
    <xf numFmtId="164" fontId="35" fillId="3" borderId="17" xfId="0" applyNumberFormat="1" applyFont="1" applyFill="1" applyBorder="1" applyAlignment="1" applyProtection="1">
      <alignment vertical="center"/>
    </xf>
    <xf numFmtId="164" fontId="35" fillId="3" borderId="18" xfId="0" applyNumberFormat="1" applyFont="1" applyFill="1" applyBorder="1" applyAlignment="1" applyProtection="1">
      <alignment vertical="center"/>
    </xf>
    <xf numFmtId="167" fontId="32" fillId="0" borderId="17" xfId="0" applyNumberFormat="1" applyFont="1" applyFill="1" applyBorder="1" applyAlignment="1" applyProtection="1"/>
    <xf numFmtId="2" fontId="15" fillId="0" borderId="17" xfId="0" applyNumberFormat="1" applyFont="1" applyBorder="1"/>
    <xf numFmtId="167" fontId="35" fillId="3" borderId="17" xfId="0" applyNumberFormat="1" applyFont="1" applyFill="1" applyBorder="1" applyAlignment="1" applyProtection="1">
      <alignment vertical="center"/>
    </xf>
    <xf numFmtId="167" fontId="0" fillId="3" borderId="17" xfId="0" applyNumberFormat="1" applyFont="1" applyFill="1" applyBorder="1" applyAlignment="1" applyProtection="1">
      <alignment vertical="center"/>
    </xf>
    <xf numFmtId="167" fontId="0" fillId="3" borderId="36" xfId="0" applyNumberFormat="1" applyFont="1" applyFill="1" applyBorder="1" applyAlignment="1" applyProtection="1">
      <alignment vertical="center"/>
    </xf>
    <xf numFmtId="0" fontId="11" fillId="3" borderId="0" xfId="0" applyFont="1" applyFill="1" applyBorder="1" applyAlignment="1" applyProtection="1">
      <alignment vertical="center"/>
    </xf>
    <xf numFmtId="2" fontId="0" fillId="0" borderId="17" xfId="0" applyNumberFormat="1" applyBorder="1"/>
    <xf numFmtId="0" fontId="0" fillId="7" borderId="17" xfId="0" applyFill="1" applyBorder="1"/>
    <xf numFmtId="0" fontId="2" fillId="3" borderId="4" xfId="0" applyFont="1" applyFill="1" applyBorder="1" applyAlignment="1" applyProtection="1">
      <alignment horizontal="left" vertical="center"/>
    </xf>
    <xf numFmtId="1" fontId="0" fillId="4" borderId="17" xfId="0" applyNumberFormat="1" applyFont="1" applyFill="1" applyBorder="1" applyAlignment="1" applyProtection="1">
      <alignment vertical="center"/>
      <protection locked="0"/>
    </xf>
    <xf numFmtId="0" fontId="0" fillId="4" borderId="25" xfId="0" applyFont="1" applyFill="1" applyBorder="1" applyAlignment="1" applyProtection="1">
      <alignment vertical="center"/>
      <protection locked="0"/>
    </xf>
    <xf numFmtId="2" fontId="0" fillId="0" borderId="17" xfId="0" applyNumberFormat="1" applyFont="1" applyFill="1" applyBorder="1" applyAlignment="1" applyProtection="1">
      <alignment vertical="center"/>
    </xf>
    <xf numFmtId="165" fontId="0" fillId="4" borderId="31" xfId="0" applyNumberFormat="1" applyFont="1" applyFill="1" applyBorder="1" applyAlignment="1" applyProtection="1">
      <alignment vertical="center"/>
      <protection locked="0"/>
    </xf>
    <xf numFmtId="0" fontId="30" fillId="4" borderId="17" xfId="0" applyNumberFormat="1" applyFont="1" applyFill="1" applyBorder="1" applyAlignment="1" applyProtection="1">
      <protection locked="0"/>
    </xf>
    <xf numFmtId="2" fontId="30" fillId="4" borderId="34" xfId="0" applyNumberFormat="1" applyFont="1" applyFill="1" applyBorder="1" applyAlignment="1" applyProtection="1">
      <protection locked="0"/>
    </xf>
    <xf numFmtId="0" fontId="30" fillId="4" borderId="31" xfId="0" applyNumberFormat="1" applyFont="1" applyFill="1" applyBorder="1" applyAlignment="1" applyProtection="1">
      <protection locked="0"/>
    </xf>
    <xf numFmtId="167" fontId="30" fillId="4" borderId="17" xfId="0" applyNumberFormat="1" applyFont="1" applyFill="1" applyBorder="1" applyAlignment="1" applyProtection="1">
      <protection locked="0"/>
    </xf>
    <xf numFmtId="0" fontId="0" fillId="4" borderId="17" xfId="0" applyFill="1" applyBorder="1" applyProtection="1">
      <protection locked="0"/>
    </xf>
    <xf numFmtId="0" fontId="0" fillId="4" borderId="18" xfId="0" applyFont="1" applyFill="1" applyBorder="1" applyAlignment="1" applyProtection="1">
      <alignment vertical="center"/>
      <protection locked="0"/>
    </xf>
    <xf numFmtId="2" fontId="12" fillId="3" borderId="36" xfId="0" applyNumberFormat="1" applyFont="1" applyFill="1" applyBorder="1" applyAlignment="1" applyProtection="1">
      <alignment vertical="center"/>
    </xf>
    <xf numFmtId="4" fontId="12" fillId="3" borderId="36" xfId="0" applyNumberFormat="1" applyFont="1" applyFill="1" applyBorder="1" applyAlignment="1" applyProtection="1">
      <alignment vertical="center"/>
    </xf>
    <xf numFmtId="167" fontId="0" fillId="3" borderId="18" xfId="0" applyNumberFormat="1" applyFont="1" applyFill="1" applyBorder="1" applyAlignment="1" applyProtection="1">
      <alignment vertical="center"/>
    </xf>
    <xf numFmtId="0" fontId="0" fillId="3" borderId="30" xfId="0" applyFont="1" applyFill="1" applyBorder="1" applyAlignment="1" applyProtection="1">
      <alignment horizontal="left" vertical="center"/>
    </xf>
    <xf numFmtId="0" fontId="0" fillId="3" borderId="32" xfId="0" applyFont="1" applyFill="1" applyBorder="1" applyAlignment="1" applyProtection="1">
      <alignment horizontal="left" vertical="center"/>
    </xf>
    <xf numFmtId="0" fontId="0" fillId="3" borderId="31" xfId="0" applyFont="1" applyFill="1" applyBorder="1" applyAlignment="1" applyProtection="1">
      <alignment horizontal="right" vertical="center"/>
    </xf>
    <xf numFmtId="0" fontId="23" fillId="3" borderId="17" xfId="0" applyFont="1" applyFill="1" applyBorder="1" applyAlignment="1" applyProtection="1">
      <alignment horizontal="left" vertical="center" wrapText="1"/>
    </xf>
    <xf numFmtId="0" fontId="0" fillId="3" borderId="17" xfId="0" applyFill="1" applyBorder="1" applyAlignment="1" applyProtection="1">
      <alignment horizontal="left" vertical="center" wrapText="1"/>
    </xf>
    <xf numFmtId="1" fontId="34" fillId="0" borderId="17" xfId="0" applyNumberFormat="1" applyFont="1" applyFill="1" applyBorder="1" applyAlignment="1" applyProtection="1"/>
    <xf numFmtId="2" fontId="30" fillId="3" borderId="17" xfId="0" applyNumberFormat="1" applyFont="1" applyFill="1" applyBorder="1" applyAlignment="1" applyProtection="1"/>
    <xf numFmtId="0" fontId="30" fillId="3" borderId="17" xfId="0" applyNumberFormat="1" applyFont="1" applyFill="1" applyBorder="1" applyAlignment="1" applyProtection="1"/>
    <xf numFmtId="167" fontId="30" fillId="3" borderId="17" xfId="0" applyNumberFormat="1" applyFont="1" applyFill="1" applyBorder="1" applyAlignment="1" applyProtection="1"/>
    <xf numFmtId="0" fontId="32" fillId="3" borderId="17" xfId="0" applyNumberFormat="1" applyFont="1" applyFill="1" applyBorder="1" applyAlignment="1" applyProtection="1"/>
    <xf numFmtId="0" fontId="0" fillId="4" borderId="17" xfId="0" applyFill="1" applyBorder="1" applyAlignment="1" applyProtection="1">
      <alignment horizontal="left" vertical="center" wrapText="1"/>
      <protection locked="0"/>
    </xf>
    <xf numFmtId="2" fontId="0" fillId="4" borderId="17" xfId="0" applyNumberFormat="1" applyFont="1" applyFill="1" applyBorder="1" applyAlignment="1" applyProtection="1">
      <alignment vertical="center"/>
      <protection locked="0"/>
    </xf>
    <xf numFmtId="2" fontId="0" fillId="3" borderId="17" xfId="0" applyNumberFormat="1" applyFill="1" applyBorder="1" applyProtection="1"/>
    <xf numFmtId="0" fontId="30" fillId="0" borderId="15" xfId="0" applyNumberFormat="1" applyFont="1" applyFill="1" applyBorder="1" applyAlignment="1" applyProtection="1">
      <alignment vertical="center" wrapText="1"/>
    </xf>
    <xf numFmtId="0" fontId="30" fillId="0" borderId="17" xfId="0" applyNumberFormat="1" applyFont="1" applyFill="1" applyBorder="1" applyAlignment="1" applyProtection="1">
      <alignment vertical="center"/>
    </xf>
    <xf numFmtId="2" fontId="0" fillId="0" borderId="0" xfId="0" applyNumberFormat="1"/>
    <xf numFmtId="164" fontId="34" fillId="0" borderId="17" xfId="0" applyNumberFormat="1" applyFont="1" applyFill="1" applyBorder="1" applyAlignment="1" applyProtection="1"/>
    <xf numFmtId="0" fontId="0" fillId="3" borderId="37" xfId="0" applyFill="1" applyBorder="1" applyAlignment="1" applyProtection="1">
      <alignment vertical="center"/>
    </xf>
    <xf numFmtId="164" fontId="34" fillId="3" borderId="17" xfId="0" applyNumberFormat="1" applyFont="1" applyFill="1" applyBorder="1" applyAlignment="1" applyProtection="1"/>
    <xf numFmtId="0" fontId="0" fillId="0" borderId="0" xfId="0" applyAlignment="1">
      <alignment wrapText="1"/>
    </xf>
    <xf numFmtId="2" fontId="32" fillId="3" borderId="17" xfId="0" applyNumberFormat="1" applyFont="1" applyFill="1" applyBorder="1" applyAlignment="1" applyProtection="1">
      <alignment horizontal="right"/>
    </xf>
    <xf numFmtId="167" fontId="34" fillId="0" borderId="31" xfId="0" applyNumberFormat="1" applyFont="1" applyFill="1" applyBorder="1" applyAlignment="1" applyProtection="1"/>
    <xf numFmtId="164" fontId="30" fillId="3" borderId="31" xfId="0" applyNumberFormat="1" applyFont="1" applyFill="1" applyBorder="1" applyAlignment="1" applyProtection="1"/>
    <xf numFmtId="1" fontId="34" fillId="3" borderId="17" xfId="0" applyNumberFormat="1" applyFont="1" applyFill="1" applyBorder="1" applyAlignment="1" applyProtection="1"/>
    <xf numFmtId="167" fontId="34" fillId="0" borderId="18" xfId="0" applyNumberFormat="1" applyFont="1" applyFill="1" applyBorder="1" applyAlignment="1" applyProtection="1"/>
    <xf numFmtId="0" fontId="0" fillId="0" borderId="18" xfId="0" applyBorder="1"/>
    <xf numFmtId="0" fontId="0" fillId="0" borderId="17" xfId="0" applyFill="1" applyBorder="1" applyProtection="1"/>
    <xf numFmtId="0" fontId="0" fillId="0" borderId="17" xfId="0" applyBorder="1" applyProtection="1"/>
    <xf numFmtId="1" fontId="0" fillId="0" borderId="17" xfId="0" applyNumberFormat="1" applyBorder="1" applyProtection="1"/>
    <xf numFmtId="167" fontId="30" fillId="4" borderId="31" xfId="0" applyNumberFormat="1" applyFont="1" applyFill="1" applyBorder="1" applyAlignment="1" applyProtection="1">
      <protection locked="0"/>
    </xf>
    <xf numFmtId="0" fontId="30" fillId="4" borderId="17" xfId="0" applyNumberFormat="1" applyFont="1" applyFill="1" applyBorder="1" applyAlignment="1" applyProtection="1">
      <alignment horizontal="right" vertical="center"/>
      <protection locked="0"/>
    </xf>
    <xf numFmtId="164" fontId="12" fillId="3" borderId="25" xfId="0" applyNumberFormat="1" applyFont="1" applyFill="1" applyBorder="1" applyAlignment="1" applyProtection="1">
      <alignment vertical="center"/>
    </xf>
    <xf numFmtId="164" fontId="32" fillId="4" borderId="17" xfId="0" applyNumberFormat="1" applyFont="1" applyFill="1" applyBorder="1" applyAlignment="1" applyProtection="1">
      <protection locked="0"/>
    </xf>
    <xf numFmtId="164" fontId="32" fillId="3" borderId="17" xfId="0" applyNumberFormat="1" applyFont="1" applyFill="1" applyBorder="1" applyAlignment="1" applyProtection="1"/>
    <xf numFmtId="164" fontId="30" fillId="4" borderId="17" xfId="0" applyNumberFormat="1" applyFont="1" applyFill="1" applyBorder="1" applyAlignment="1" applyProtection="1">
      <protection locked="0"/>
    </xf>
    <xf numFmtId="0" fontId="30" fillId="0" borderId="15" xfId="0" applyNumberFormat="1" applyFont="1" applyFill="1" applyBorder="1" applyAlignment="1" applyProtection="1">
      <alignment wrapText="1"/>
    </xf>
    <xf numFmtId="0" fontId="30" fillId="0" borderId="8" xfId="0" applyNumberFormat="1" applyFont="1" applyFill="1" applyBorder="1" applyAlignment="1" applyProtection="1"/>
    <xf numFmtId="2" fontId="30" fillId="0" borderId="0" xfId="0" applyNumberFormat="1" applyFont="1" applyFill="1" applyBorder="1" applyAlignment="1" applyProtection="1"/>
    <xf numFmtId="0" fontId="0" fillId="0" borderId="17" xfId="0" applyFill="1" applyBorder="1" applyAlignment="1">
      <alignment horizontal="center" vertical="center"/>
    </xf>
    <xf numFmtId="0" fontId="0" fillId="0" borderId="38" xfId="0" applyFill="1" applyBorder="1" applyAlignment="1">
      <alignment horizontal="center" vertical="center"/>
    </xf>
    <xf numFmtId="0" fontId="23" fillId="5" borderId="39" xfId="0" applyFont="1" applyFill="1" applyBorder="1" applyAlignment="1" applyProtection="1">
      <alignment vertical="center"/>
    </xf>
    <xf numFmtId="0" fontId="12" fillId="6" borderId="40" xfId="0" applyFont="1" applyFill="1" applyBorder="1" applyAlignment="1" applyProtection="1">
      <alignment vertical="center"/>
    </xf>
    <xf numFmtId="0" fontId="0" fillId="3" borderId="41" xfId="0" applyFont="1" applyFill="1" applyBorder="1" applyAlignment="1" applyProtection="1">
      <alignment horizontal="left" vertical="center"/>
    </xf>
    <xf numFmtId="0" fontId="0" fillId="3" borderId="2" xfId="0" applyFont="1" applyFill="1" applyBorder="1" applyAlignment="1" applyProtection="1">
      <alignment vertical="center"/>
    </xf>
    <xf numFmtId="0" fontId="0" fillId="3" borderId="42" xfId="0" applyFont="1" applyFill="1" applyBorder="1" applyAlignment="1" applyProtection="1">
      <alignment vertical="center"/>
    </xf>
    <xf numFmtId="0" fontId="0" fillId="3" borderId="44" xfId="0" applyFont="1" applyFill="1" applyBorder="1" applyAlignment="1" applyProtection="1">
      <alignment vertical="center"/>
    </xf>
    <xf numFmtId="0" fontId="23" fillId="5" borderId="43" xfId="0" applyFont="1" applyFill="1" applyBorder="1" applyAlignment="1" applyProtection="1">
      <alignment vertical="center"/>
    </xf>
    <xf numFmtId="0" fontId="0" fillId="3" borderId="19" xfId="0" applyFont="1" applyFill="1" applyBorder="1" applyAlignment="1" applyProtection="1">
      <alignment vertical="center" wrapText="1"/>
    </xf>
    <xf numFmtId="0" fontId="35" fillId="3" borderId="19" xfId="0" applyFont="1" applyFill="1" applyBorder="1" applyAlignment="1" applyProtection="1">
      <alignment vertical="center"/>
    </xf>
    <xf numFmtId="0" fontId="0" fillId="3" borderId="39" xfId="0" applyFill="1" applyBorder="1" applyAlignment="1" applyProtection="1">
      <alignment vertical="center"/>
    </xf>
    <xf numFmtId="0" fontId="0" fillId="3" borderId="45" xfId="0" applyFill="1" applyBorder="1" applyAlignment="1" applyProtection="1">
      <alignment vertical="center"/>
    </xf>
    <xf numFmtId="0" fontId="0" fillId="3" borderId="44" xfId="0" applyFill="1" applyBorder="1" applyAlignment="1" applyProtection="1">
      <alignment vertical="center"/>
    </xf>
    <xf numFmtId="164" fontId="32" fillId="3" borderId="17" xfId="0" applyNumberFormat="1" applyFont="1" applyFill="1" applyBorder="1" applyAlignment="1" applyProtection="1">
      <alignment horizontal="right"/>
    </xf>
    <xf numFmtId="2" fontId="32" fillId="3" borderId="17" xfId="0" applyNumberFormat="1" applyFont="1" applyFill="1" applyBorder="1" applyAlignment="1" applyProtection="1">
      <alignment horizontal="right" vertical="center" wrapText="1"/>
    </xf>
    <xf numFmtId="4" fontId="0" fillId="4" borderId="17" xfId="0" applyNumberFormat="1" applyFont="1" applyFill="1" applyBorder="1" applyAlignment="1" applyProtection="1">
      <alignment vertical="center"/>
      <protection locked="0"/>
    </xf>
    <xf numFmtId="4" fontId="12" fillId="3" borderId="36" xfId="0" applyNumberFormat="1" applyFont="1" applyFill="1" applyBorder="1" applyAlignment="1" applyProtection="1">
      <alignment horizontal="left" vertical="center" wrapText="1"/>
    </xf>
    <xf numFmtId="2" fontId="30" fillId="4" borderId="31" xfId="0" applyNumberFormat="1" applyFont="1" applyFill="1" applyBorder="1" applyAlignment="1" applyProtection="1">
      <protection locked="0"/>
    </xf>
    <xf numFmtId="1" fontId="30" fillId="4" borderId="31" xfId="0" applyNumberFormat="1" applyFont="1" applyFill="1" applyBorder="1" applyAlignment="1" applyProtection="1">
      <protection locked="0"/>
    </xf>
    <xf numFmtId="0" fontId="30" fillId="0" borderId="17" xfId="0" applyNumberFormat="1" applyFont="1" applyFill="1" applyBorder="1" applyAlignment="1" applyProtection="1">
      <alignment horizontal="right" vertical="center"/>
    </xf>
    <xf numFmtId="164" fontId="0" fillId="0" borderId="0" xfId="0" applyNumberFormat="1"/>
    <xf numFmtId="1" fontId="34" fillId="3" borderId="31" xfId="0" applyNumberFormat="1" applyFont="1" applyFill="1" applyBorder="1" applyAlignment="1" applyProtection="1"/>
    <xf numFmtId="2" fontId="0" fillId="4" borderId="17" xfId="0" applyNumberFormat="1" applyFill="1" applyBorder="1" applyProtection="1">
      <protection locked="0"/>
    </xf>
    <xf numFmtId="2" fontId="0" fillId="3" borderId="17" xfId="0" applyNumberFormat="1" applyFont="1" applyFill="1" applyBorder="1" applyAlignment="1" applyProtection="1">
      <alignment vertical="center"/>
    </xf>
    <xf numFmtId="0" fontId="38" fillId="0" borderId="0" xfId="0" applyFont="1"/>
    <xf numFmtId="0" fontId="0" fillId="0" borderId="0" xfId="0" quotePrefix="1"/>
    <xf numFmtId="0" fontId="0" fillId="4" borderId="17" xfId="0" applyFont="1" applyFill="1" applyBorder="1" applyAlignment="1" applyProtection="1">
      <alignment vertical="center"/>
    </xf>
    <xf numFmtId="2" fontId="0" fillId="4" borderId="17" xfId="0" applyNumberFormat="1" applyFont="1" applyFill="1" applyBorder="1" applyAlignment="1" applyProtection="1">
      <alignment vertical="center"/>
    </xf>
    <xf numFmtId="11" fontId="0" fillId="0" borderId="17" xfId="0" applyNumberFormat="1" applyBorder="1"/>
    <xf numFmtId="168" fontId="0" fillId="0" borderId="17" xfId="0" applyNumberFormat="1" applyBorder="1"/>
    <xf numFmtId="168" fontId="0" fillId="0" borderId="17" xfId="0" quotePrefix="1" applyNumberFormat="1" applyBorder="1"/>
    <xf numFmtId="164" fontId="15" fillId="3" borderId="31" xfId="0" applyNumberFormat="1" applyFont="1" applyFill="1" applyBorder="1" applyProtection="1"/>
    <xf numFmtId="0" fontId="0" fillId="0" borderId="0" xfId="0" applyBorder="1"/>
    <xf numFmtId="0" fontId="0" fillId="0" borderId="30" xfId="0" applyBorder="1"/>
    <xf numFmtId="1" fontId="0" fillId="0" borderId="31" xfId="0" applyNumberFormat="1" applyBorder="1"/>
    <xf numFmtId="0" fontId="0" fillId="0" borderId="32" xfId="0" applyBorder="1"/>
    <xf numFmtId="0" fontId="0" fillId="3" borderId="48" xfId="0" applyFont="1" applyFill="1" applyBorder="1" applyAlignment="1" applyProtection="1">
      <alignment vertical="center"/>
    </xf>
    <xf numFmtId="1" fontId="32" fillId="3" borderId="31" xfId="0" applyNumberFormat="1" applyFont="1" applyFill="1" applyBorder="1" applyAlignment="1" applyProtection="1">
      <alignment horizontal="right"/>
    </xf>
    <xf numFmtId="0" fontId="11" fillId="0" borderId="0" xfId="0" applyFont="1" applyAlignment="1"/>
    <xf numFmtId="0" fontId="40" fillId="3" borderId="0" xfId="6" applyFill="1">
      <alignment vertical="center"/>
    </xf>
    <xf numFmtId="0" fontId="40" fillId="3" borderId="11" xfId="6" applyFill="1" applyBorder="1">
      <alignment vertical="center"/>
    </xf>
    <xf numFmtId="0" fontId="40" fillId="3" borderId="10" xfId="6" applyFill="1" applyBorder="1">
      <alignment vertical="center"/>
    </xf>
    <xf numFmtId="0" fontId="40" fillId="3" borderId="4" xfId="6" applyFill="1" applyBorder="1">
      <alignment vertical="center"/>
    </xf>
    <xf numFmtId="0" fontId="40" fillId="3" borderId="9" xfId="6" applyFill="1" applyBorder="1">
      <alignment vertical="center"/>
    </xf>
    <xf numFmtId="0" fontId="40" fillId="3" borderId="0" xfId="6" applyFill="1" applyBorder="1">
      <alignment vertical="center"/>
    </xf>
    <xf numFmtId="0" fontId="40" fillId="3" borderId="8" xfId="6" applyFill="1" applyBorder="1">
      <alignment vertical="center"/>
    </xf>
    <xf numFmtId="0" fontId="41" fillId="3" borderId="0" xfId="6" applyFont="1" applyFill="1" applyBorder="1">
      <alignment vertical="center"/>
    </xf>
    <xf numFmtId="0" fontId="41" fillId="3" borderId="8" xfId="6" applyFont="1" applyFill="1" applyBorder="1">
      <alignment vertical="center"/>
    </xf>
    <xf numFmtId="0" fontId="42" fillId="3" borderId="0" xfId="6" applyFont="1" applyFill="1" applyBorder="1">
      <alignment vertical="center"/>
    </xf>
    <xf numFmtId="0" fontId="42" fillId="3" borderId="8" xfId="6" applyFont="1" applyFill="1" applyBorder="1">
      <alignment vertical="center"/>
    </xf>
    <xf numFmtId="0" fontId="42" fillId="3" borderId="0" xfId="6" applyFont="1" applyFill="1" applyBorder="1" applyAlignment="1" applyProtection="1">
      <alignment horizontal="center" vertical="center"/>
      <protection locked="0"/>
    </xf>
    <xf numFmtId="0" fontId="13" fillId="3" borderId="0" xfId="6" applyFont="1" applyFill="1" applyBorder="1" applyAlignment="1" applyProtection="1">
      <alignment horizontal="center" vertical="center"/>
    </xf>
    <xf numFmtId="0" fontId="13" fillId="3" borderId="0" xfId="6" applyFont="1" applyFill="1" applyBorder="1" applyAlignment="1" applyProtection="1">
      <alignment vertical="center"/>
    </xf>
    <xf numFmtId="0" fontId="19" fillId="3" borderId="0" xfId="6" applyFont="1" applyFill="1" applyBorder="1" applyAlignment="1" applyProtection="1">
      <alignment horizontal="center"/>
    </xf>
    <xf numFmtId="0" fontId="40" fillId="3" borderId="7" xfId="6" applyFill="1" applyBorder="1">
      <alignment vertical="center"/>
    </xf>
    <xf numFmtId="0" fontId="40" fillId="3" borderId="6" xfId="6" applyFill="1" applyBorder="1">
      <alignment vertical="center"/>
    </xf>
    <xf numFmtId="0" fontId="40" fillId="3" borderId="0" xfId="6" applyFill="1" applyBorder="1" applyAlignment="1">
      <alignment horizontal="center" vertical="center"/>
    </xf>
    <xf numFmtId="0" fontId="43" fillId="0" borderId="0" xfId="6" applyFont="1" applyBorder="1" applyAlignment="1" applyProtection="1">
      <alignment horizontal="center" vertical="center"/>
    </xf>
    <xf numFmtId="0" fontId="43" fillId="0" borderId="6" xfId="6" applyFont="1" applyBorder="1" applyAlignment="1" applyProtection="1">
      <alignment horizontal="center" vertical="center"/>
    </xf>
    <xf numFmtId="0" fontId="44" fillId="3" borderId="6" xfId="5" applyFont="1" applyFill="1" applyBorder="1" applyAlignment="1" applyProtection="1">
      <alignment horizontal="center" vertical="center"/>
      <protection locked="0"/>
    </xf>
    <xf numFmtId="0" fontId="13" fillId="3" borderId="6" xfId="6" applyFont="1" applyFill="1" applyBorder="1" applyAlignment="1" applyProtection="1">
      <alignment horizontal="center" vertical="center"/>
    </xf>
    <xf numFmtId="0" fontId="13" fillId="3" borderId="6" xfId="6" applyFont="1" applyFill="1" applyBorder="1" applyAlignment="1" applyProtection="1">
      <alignment vertical="center"/>
    </xf>
    <xf numFmtId="0" fontId="42" fillId="3" borderId="8" xfId="6" applyFont="1" applyFill="1" applyBorder="1" applyAlignment="1">
      <alignment vertical="center"/>
    </xf>
    <xf numFmtId="0" fontId="40" fillId="3" borderId="50" xfId="6" applyFill="1" applyBorder="1">
      <alignment vertical="center"/>
    </xf>
    <xf numFmtId="0" fontId="42" fillId="3" borderId="18" xfId="6" applyFont="1" applyFill="1" applyBorder="1">
      <alignment vertical="center"/>
    </xf>
    <xf numFmtId="0" fontId="19" fillId="3" borderId="32" xfId="6" applyFont="1" applyFill="1" applyBorder="1" applyAlignment="1" applyProtection="1">
      <alignment horizontal="center"/>
    </xf>
    <xf numFmtId="0" fontId="42" fillId="4" borderId="31" xfId="6" applyFont="1" applyFill="1" applyBorder="1" applyAlignment="1" applyProtection="1">
      <alignment horizontal="center" vertical="center"/>
      <protection locked="0"/>
    </xf>
    <xf numFmtId="0" fontId="13" fillId="3" borderId="31" xfId="6" applyFont="1" applyFill="1" applyBorder="1" applyAlignment="1" applyProtection="1">
      <alignment horizontal="center" vertical="center"/>
    </xf>
    <xf numFmtId="0" fontId="13" fillId="3" borderId="30" xfId="6" applyFont="1" applyFill="1" applyBorder="1" applyAlignment="1" applyProtection="1">
      <alignment vertical="center"/>
    </xf>
    <xf numFmtId="0" fontId="40" fillId="3" borderId="17" xfId="6" applyFill="1" applyBorder="1" applyAlignment="1">
      <alignment horizontal="center" vertical="center"/>
    </xf>
    <xf numFmtId="0" fontId="42" fillId="3" borderId="17" xfId="6" applyFont="1" applyFill="1" applyBorder="1">
      <alignment vertical="center"/>
    </xf>
    <xf numFmtId="0" fontId="19" fillId="3" borderId="19" xfId="6" applyFont="1" applyFill="1" applyBorder="1" applyAlignment="1" applyProtection="1">
      <alignment horizontal="center" vertical="center"/>
    </xf>
    <xf numFmtId="0" fontId="44" fillId="8" borderId="17" xfId="5" applyFont="1" applyBorder="1" applyAlignment="1" applyProtection="1">
      <alignment horizontal="center" vertical="center"/>
      <protection locked="0"/>
    </xf>
    <xf numFmtId="0" fontId="13" fillId="3" borderId="17" xfId="6" applyFont="1" applyFill="1" applyBorder="1" applyAlignment="1" applyProtection="1">
      <alignment horizontal="center" vertical="center"/>
    </xf>
    <xf numFmtId="0" fontId="13" fillId="3" borderId="15" xfId="6" applyFont="1" applyFill="1" applyBorder="1" applyAlignment="1" applyProtection="1">
      <alignment vertical="center"/>
    </xf>
    <xf numFmtId="0" fontId="42" fillId="3" borderId="17" xfId="6" applyFont="1" applyFill="1" applyBorder="1" applyAlignment="1">
      <alignment horizontal="center" vertical="center"/>
    </xf>
    <xf numFmtId="0" fontId="45" fillId="8" borderId="49" xfId="7" applyAlignment="1">
      <alignment horizontal="center" vertical="center"/>
    </xf>
    <xf numFmtId="0" fontId="42" fillId="3" borderId="15" xfId="6" applyFont="1" applyFill="1" applyBorder="1" applyAlignment="1">
      <alignment vertical="center"/>
    </xf>
    <xf numFmtId="0" fontId="43" fillId="0" borderId="19" xfId="6" applyFont="1" applyBorder="1" applyAlignment="1" applyProtection="1">
      <alignment horizontal="center" vertical="center"/>
    </xf>
    <xf numFmtId="0" fontId="45" fillId="8" borderId="49" xfId="7" applyAlignment="1" applyProtection="1">
      <alignment horizontal="center" vertical="center"/>
      <protection locked="0"/>
    </xf>
    <xf numFmtId="0" fontId="42" fillId="3" borderId="17" xfId="6" applyFont="1" applyFill="1" applyBorder="1" applyAlignment="1" applyProtection="1">
      <alignment horizontal="center" vertical="center"/>
    </xf>
    <xf numFmtId="0" fontId="19" fillId="3" borderId="19" xfId="6" applyFont="1" applyFill="1" applyBorder="1" applyAlignment="1" applyProtection="1">
      <alignment horizontal="center"/>
    </xf>
    <xf numFmtId="0" fontId="47" fillId="3" borderId="17" xfId="6" applyFont="1" applyFill="1" applyBorder="1" applyAlignment="1">
      <alignment horizontal="center" vertical="center"/>
    </xf>
    <xf numFmtId="0" fontId="42" fillId="4" borderId="17" xfId="6" applyFont="1" applyFill="1" applyBorder="1" applyAlignment="1" applyProtection="1">
      <alignment horizontal="center" vertical="center"/>
      <protection locked="0"/>
    </xf>
    <xf numFmtId="0" fontId="48" fillId="3" borderId="17" xfId="6" applyFont="1" applyFill="1" applyBorder="1" applyAlignment="1" applyProtection="1">
      <alignment horizontal="center" vertical="center"/>
    </xf>
    <xf numFmtId="0" fontId="45" fillId="3" borderId="17" xfId="7" applyFill="1" applyBorder="1" applyAlignment="1">
      <alignment horizontal="center" vertical="center"/>
    </xf>
    <xf numFmtId="0" fontId="42" fillId="3" borderId="19" xfId="6" applyFont="1" applyFill="1" applyBorder="1" applyAlignment="1">
      <alignment horizontal="center" vertical="center"/>
    </xf>
    <xf numFmtId="0" fontId="25" fillId="3" borderId="5" xfId="6" applyFont="1" applyFill="1" applyBorder="1" applyAlignment="1">
      <alignment horizontal="left" vertical="center"/>
    </xf>
    <xf numFmtId="0" fontId="40" fillId="0" borderId="0" xfId="6">
      <alignment vertical="center"/>
    </xf>
    <xf numFmtId="0" fontId="40" fillId="0" borderId="0" xfId="6" applyNumberFormat="1">
      <alignment vertical="center"/>
    </xf>
    <xf numFmtId="0" fontId="40" fillId="6" borderId="0" xfId="6" applyFill="1">
      <alignment vertical="center"/>
    </xf>
    <xf numFmtId="0" fontId="40" fillId="6" borderId="0" xfId="6" applyNumberFormat="1" applyFill="1">
      <alignment vertical="center"/>
    </xf>
    <xf numFmtId="0" fontId="40" fillId="6" borderId="0" xfId="6" applyFill="1" applyAlignment="1">
      <alignment horizontal="center" vertical="center"/>
    </xf>
    <xf numFmtId="0" fontId="49" fillId="7" borderId="0" xfId="6" applyFont="1" applyFill="1">
      <alignment vertical="center"/>
    </xf>
    <xf numFmtId="0" fontId="50" fillId="9" borderId="0" xfId="6" applyFont="1" applyFill="1">
      <alignment vertical="center"/>
    </xf>
    <xf numFmtId="0" fontId="40" fillId="6" borderId="17" xfId="6" applyFill="1" applyBorder="1">
      <alignment vertical="center"/>
    </xf>
    <xf numFmtId="0" fontId="40" fillId="6" borderId="17" xfId="6" applyFill="1" applyBorder="1" applyAlignment="1">
      <alignment horizontal="center" vertical="center"/>
    </xf>
    <xf numFmtId="0" fontId="40" fillId="10" borderId="17" xfId="6" applyFill="1" applyBorder="1">
      <alignment vertical="center"/>
    </xf>
    <xf numFmtId="0" fontId="40" fillId="10" borderId="17" xfId="6" applyFill="1" applyBorder="1" applyAlignment="1">
      <alignment horizontal="center" vertical="center"/>
    </xf>
    <xf numFmtId="0" fontId="43" fillId="11" borderId="0" xfId="6" applyNumberFormat="1" applyFont="1" applyFill="1" applyBorder="1" applyAlignment="1" applyProtection="1">
      <alignment horizontal="left" vertical="center"/>
    </xf>
    <xf numFmtId="0" fontId="8" fillId="6" borderId="0" xfId="6" applyFont="1" applyFill="1" applyBorder="1" applyAlignment="1" applyProtection="1">
      <alignment horizontal="center" vertical="center"/>
    </xf>
    <xf numFmtId="2" fontId="8" fillId="7" borderId="0" xfId="6" applyNumberFormat="1" applyFont="1" applyFill="1" applyBorder="1" applyAlignment="1" applyProtection="1">
      <alignment horizontal="center" vertical="center"/>
    </xf>
    <xf numFmtId="2" fontId="8" fillId="9" borderId="9" xfId="6" applyNumberFormat="1" applyFont="1" applyFill="1" applyBorder="1" applyAlignment="1" applyProtection="1">
      <alignment horizontal="center" vertical="center"/>
    </xf>
    <xf numFmtId="2" fontId="8" fillId="12" borderId="31" xfId="6" applyNumberFormat="1" applyFont="1" applyFill="1" applyBorder="1" applyAlignment="1" applyProtection="1">
      <alignment horizontal="center" vertical="center"/>
    </xf>
    <xf numFmtId="2" fontId="51" fillId="12" borderId="31" xfId="6" applyNumberFormat="1" applyFont="1" applyFill="1" applyBorder="1" applyAlignment="1" applyProtection="1">
      <alignment vertical="center"/>
    </xf>
    <xf numFmtId="0" fontId="51" fillId="12" borderId="0" xfId="6" applyFont="1" applyFill="1" applyBorder="1" applyAlignment="1" applyProtection="1">
      <alignment vertical="center"/>
    </xf>
    <xf numFmtId="0" fontId="43" fillId="4" borderId="0" xfId="6" applyFont="1" applyFill="1" applyBorder="1" applyAlignment="1" applyProtection="1">
      <alignment horizontal="center" vertical="center"/>
    </xf>
    <xf numFmtId="169" fontId="43" fillId="0" borderId="0" xfId="6" applyNumberFormat="1" applyFont="1" applyBorder="1" applyAlignment="1" applyProtection="1">
      <alignment horizontal="center" vertical="center"/>
    </xf>
    <xf numFmtId="2" fontId="43" fillId="0" borderId="0" xfId="6" applyNumberFormat="1" applyFont="1" applyBorder="1" applyAlignment="1" applyProtection="1">
      <alignment vertical="center"/>
    </xf>
    <xf numFmtId="0" fontId="43" fillId="0" borderId="43" xfId="6" applyFont="1" applyBorder="1" applyAlignment="1" applyProtection="1">
      <alignment horizontal="center" vertical="center"/>
    </xf>
    <xf numFmtId="169" fontId="43" fillId="0" borderId="43" xfId="6" applyNumberFormat="1" applyFont="1" applyBorder="1" applyAlignment="1" applyProtection="1">
      <alignment horizontal="center" vertical="center"/>
    </xf>
    <xf numFmtId="0" fontId="40" fillId="10" borderId="0" xfId="6" applyFill="1">
      <alignment vertical="center"/>
    </xf>
    <xf numFmtId="0" fontId="40" fillId="10" borderId="0" xfId="6" applyNumberFormat="1" applyFill="1">
      <alignment vertical="center"/>
    </xf>
    <xf numFmtId="0" fontId="19" fillId="10" borderId="0" xfId="6" applyFont="1" applyFill="1" applyAlignment="1">
      <alignment horizontal="center" vertical="center"/>
    </xf>
    <xf numFmtId="0" fontId="19" fillId="10" borderId="0" xfId="6" applyFont="1" applyFill="1">
      <alignment vertical="center"/>
    </xf>
    <xf numFmtId="0" fontId="40" fillId="7" borderId="0" xfId="6" applyFill="1">
      <alignment vertical="center"/>
    </xf>
    <xf numFmtId="0" fontId="40" fillId="10" borderId="0" xfId="6" applyFill="1" applyAlignment="1">
      <alignment horizontal="center" vertical="center"/>
    </xf>
    <xf numFmtId="0" fontId="19" fillId="9" borderId="0" xfId="6" applyFont="1" applyFill="1" applyAlignment="1">
      <alignment horizontal="center" vertical="center"/>
    </xf>
    <xf numFmtId="0" fontId="19" fillId="9" borderId="0" xfId="6" applyFont="1" applyFill="1">
      <alignment vertical="center"/>
    </xf>
    <xf numFmtId="0" fontId="40" fillId="13" borderId="0" xfId="6" applyFill="1">
      <alignment vertical="center"/>
    </xf>
    <xf numFmtId="0" fontId="40" fillId="13" borderId="0" xfId="6" applyNumberFormat="1" applyFill="1">
      <alignment vertical="center"/>
    </xf>
    <xf numFmtId="0" fontId="40" fillId="13" borderId="0" xfId="6" applyFill="1" applyAlignment="1">
      <alignment horizontal="center" vertical="center"/>
    </xf>
    <xf numFmtId="0" fontId="19" fillId="13" borderId="0" xfId="6" applyFont="1" applyFill="1" applyAlignment="1">
      <alignment horizontal="center" vertical="center"/>
    </xf>
    <xf numFmtId="0" fontId="19" fillId="13" borderId="0" xfId="6" applyFont="1" applyFill="1">
      <alignment vertical="center"/>
    </xf>
    <xf numFmtId="0" fontId="40" fillId="10" borderId="43" xfId="6" applyFill="1" applyBorder="1">
      <alignment vertical="center"/>
    </xf>
    <xf numFmtId="0" fontId="40" fillId="10" borderId="36" xfId="6" applyFill="1" applyBorder="1">
      <alignment vertical="center"/>
    </xf>
    <xf numFmtId="0" fontId="19" fillId="9" borderId="17" xfId="6" applyFont="1" applyFill="1" applyBorder="1" applyAlignment="1">
      <alignment horizontal="center" vertical="center"/>
    </xf>
    <xf numFmtId="0" fontId="19" fillId="9" borderId="17" xfId="6" applyFont="1" applyFill="1" applyBorder="1">
      <alignment vertical="center"/>
    </xf>
    <xf numFmtId="0" fontId="40" fillId="0" borderId="0" xfId="6" applyAlignment="1">
      <alignment horizontal="right" vertical="center"/>
    </xf>
    <xf numFmtId="169" fontId="43" fillId="6" borderId="0" xfId="6" applyNumberFormat="1" applyFont="1" applyFill="1" applyBorder="1" applyAlignment="1" applyProtection="1">
      <alignment horizontal="center" vertical="center"/>
    </xf>
    <xf numFmtId="2" fontId="43" fillId="6" borderId="0" xfId="6" applyNumberFormat="1" applyFont="1" applyFill="1" applyBorder="1" applyAlignment="1" applyProtection="1">
      <alignment vertical="center"/>
    </xf>
    <xf numFmtId="0" fontId="43" fillId="6" borderId="0" xfId="6" applyFont="1" applyFill="1" applyBorder="1" applyAlignment="1" applyProtection="1">
      <alignment vertical="center"/>
    </xf>
    <xf numFmtId="0" fontId="43" fillId="6" borderId="0" xfId="6" applyFont="1" applyFill="1" applyBorder="1" applyAlignment="1" applyProtection="1">
      <alignment horizontal="center" vertical="center"/>
    </xf>
    <xf numFmtId="0" fontId="50" fillId="7" borderId="0" xfId="6" applyFont="1" applyFill="1">
      <alignment vertical="center"/>
    </xf>
    <xf numFmtId="0" fontId="40" fillId="7" borderId="0" xfId="6" applyFill="1" applyAlignment="1">
      <alignment horizontal="center" vertical="center"/>
    </xf>
    <xf numFmtId="0" fontId="19" fillId="7" borderId="0" xfId="6" applyFont="1" applyFill="1" applyAlignment="1">
      <alignment horizontal="center" vertical="center"/>
    </xf>
    <xf numFmtId="2" fontId="43" fillId="7" borderId="0" xfId="6" applyNumberFormat="1" applyFont="1" applyFill="1" applyBorder="1" applyAlignment="1" applyProtection="1">
      <alignment horizontal="center" vertical="center"/>
    </xf>
    <xf numFmtId="0" fontId="43" fillId="7" borderId="0" xfId="6" applyFont="1" applyFill="1" applyBorder="1" applyAlignment="1" applyProtection="1">
      <alignment horizontal="center" vertical="center"/>
    </xf>
    <xf numFmtId="0" fontId="40" fillId="0" borderId="17" xfId="6" applyBorder="1">
      <alignment vertical="center"/>
    </xf>
    <xf numFmtId="0" fontId="40" fillId="9" borderId="17" xfId="6" applyFill="1" applyBorder="1">
      <alignment vertical="center"/>
    </xf>
    <xf numFmtId="0" fontId="40" fillId="6" borderId="17" xfId="6" applyNumberFormat="1" applyFill="1" applyBorder="1">
      <alignment vertical="center"/>
    </xf>
    <xf numFmtId="0" fontId="40" fillId="14" borderId="17" xfId="6" applyFill="1" applyBorder="1">
      <alignment vertical="center"/>
    </xf>
    <xf numFmtId="0" fontId="40" fillId="15" borderId="17" xfId="6" applyFill="1" applyBorder="1">
      <alignment vertical="center"/>
    </xf>
    <xf numFmtId="0" fontId="42" fillId="10" borderId="17" xfId="6" applyFont="1" applyFill="1" applyBorder="1" applyAlignment="1">
      <alignment horizontal="center" vertical="center"/>
    </xf>
    <xf numFmtId="0" fontId="42" fillId="10" borderId="17" xfId="6" applyFont="1" applyFill="1" applyBorder="1">
      <alignment vertical="center"/>
    </xf>
    <xf numFmtId="2" fontId="43" fillId="16" borderId="36" xfId="4" applyNumberFormat="1" applyFont="1" applyFill="1" applyBorder="1" applyAlignment="1" applyProtection="1">
      <alignment vertical="center"/>
    </xf>
    <xf numFmtId="2" fontId="43" fillId="16" borderId="17" xfId="4" applyNumberFormat="1" applyFont="1" applyFill="1" applyBorder="1" applyAlignment="1" applyProtection="1">
      <alignment vertical="center"/>
    </xf>
    <xf numFmtId="0" fontId="43" fillId="16" borderId="15" xfId="4" applyFont="1" applyFill="1" applyBorder="1" applyAlignment="1" applyProtection="1">
      <alignment vertical="center"/>
    </xf>
    <xf numFmtId="0" fontId="40" fillId="4" borderId="0" xfId="6" applyFill="1">
      <alignment vertical="center"/>
    </xf>
    <xf numFmtId="2" fontId="43" fillId="4" borderId="36" xfId="4" applyNumberFormat="1" applyFont="1" applyFill="1" applyBorder="1" applyAlignment="1" applyProtection="1">
      <alignment vertical="center"/>
    </xf>
    <xf numFmtId="2" fontId="43" fillId="4" borderId="17" xfId="4" applyNumberFormat="1" applyFont="1" applyFill="1" applyBorder="1" applyAlignment="1" applyProtection="1">
      <alignment vertical="center"/>
    </xf>
    <xf numFmtId="0" fontId="43" fillId="4" borderId="15" xfId="4" applyFont="1" applyFill="1" applyBorder="1" applyAlignment="1" applyProtection="1">
      <alignment vertical="center"/>
    </xf>
    <xf numFmtId="0" fontId="40" fillId="10" borderId="17" xfId="6" applyNumberFormat="1" applyFill="1" applyBorder="1">
      <alignment vertical="center"/>
    </xf>
    <xf numFmtId="0" fontId="40" fillId="9" borderId="17" xfId="6" applyNumberFormat="1" applyFill="1" applyBorder="1">
      <alignment vertical="center"/>
    </xf>
    <xf numFmtId="0" fontId="40" fillId="10" borderId="17" xfId="6" applyFont="1" applyFill="1" applyBorder="1">
      <alignment vertical="center"/>
    </xf>
    <xf numFmtId="0" fontId="19" fillId="10" borderId="17" xfId="6" applyFont="1" applyFill="1" applyBorder="1" applyAlignment="1">
      <alignment horizontal="center" vertical="center"/>
    </xf>
    <xf numFmtId="0" fontId="40" fillId="14" borderId="17" xfId="6" applyFill="1" applyBorder="1" applyAlignment="1">
      <alignment horizontal="center" vertical="center"/>
    </xf>
    <xf numFmtId="0" fontId="40" fillId="14" borderId="17" xfId="6" applyFont="1" applyFill="1" applyBorder="1">
      <alignment vertical="center"/>
    </xf>
    <xf numFmtId="0" fontId="19" fillId="14" borderId="17" xfId="6" applyFont="1" applyFill="1" applyBorder="1" applyAlignment="1">
      <alignment horizontal="center" vertical="center"/>
    </xf>
    <xf numFmtId="0" fontId="40" fillId="15" borderId="17" xfId="6" applyFill="1" applyBorder="1" applyAlignment="1">
      <alignment horizontal="center" vertical="center"/>
    </xf>
    <xf numFmtId="0" fontId="40" fillId="15" borderId="17" xfId="6" applyFont="1" applyFill="1" applyBorder="1">
      <alignment vertical="center"/>
    </xf>
    <xf numFmtId="0" fontId="19" fillId="15" borderId="17" xfId="6" applyFont="1" applyFill="1" applyBorder="1" applyAlignment="1">
      <alignment horizontal="center" vertical="center"/>
    </xf>
    <xf numFmtId="2" fontId="43" fillId="16" borderId="36" xfId="4" applyNumberFormat="1" applyFont="1" applyFill="1" applyBorder="1" applyAlignment="1" applyProtection="1">
      <alignment horizontal="center" vertical="center"/>
    </xf>
    <xf numFmtId="2" fontId="43" fillId="16" borderId="17" xfId="4" applyNumberFormat="1" applyFont="1" applyFill="1" applyBorder="1" applyAlignment="1" applyProtection="1">
      <alignment horizontal="center" vertical="center"/>
    </xf>
    <xf numFmtId="2" fontId="52" fillId="16" borderId="36" xfId="4" applyNumberFormat="1" applyFont="1" applyFill="1" applyBorder="1" applyAlignment="1" applyProtection="1">
      <alignment horizontal="center" vertical="center"/>
    </xf>
    <xf numFmtId="0" fontId="19" fillId="0" borderId="0" xfId="6" applyFont="1">
      <alignment vertical="center"/>
    </xf>
    <xf numFmtId="0" fontId="43" fillId="0" borderId="0" xfId="4" applyFont="1" applyFill="1" applyBorder="1" applyAlignment="1" applyProtection="1">
      <alignment horizontal="center" vertical="center"/>
    </xf>
    <xf numFmtId="0" fontId="40" fillId="0" borderId="0" xfId="6" applyAlignment="1">
      <alignment horizontal="center" vertical="center"/>
    </xf>
    <xf numFmtId="0" fontId="42" fillId="0" borderId="0" xfId="6" applyFont="1">
      <alignment vertical="center"/>
    </xf>
    <xf numFmtId="0" fontId="40" fillId="0" borderId="17" xfId="6" applyNumberFormat="1" applyBorder="1">
      <alignment vertical="center"/>
    </xf>
    <xf numFmtId="0" fontId="19" fillId="0" borderId="17" xfId="6" applyFont="1" applyBorder="1">
      <alignment vertical="center"/>
    </xf>
    <xf numFmtId="11" fontId="40" fillId="0" borderId="17" xfId="6" applyNumberFormat="1" applyFill="1" applyBorder="1">
      <alignment vertical="center"/>
    </xf>
    <xf numFmtId="0" fontId="43" fillId="0" borderId="17" xfId="4" applyFont="1" applyFill="1" applyBorder="1" applyAlignment="1" applyProtection="1">
      <alignment horizontal="center" vertical="center"/>
    </xf>
    <xf numFmtId="0" fontId="42" fillId="0" borderId="0" xfId="6" applyFont="1" applyAlignment="1">
      <alignment vertical="center"/>
    </xf>
    <xf numFmtId="11" fontId="40" fillId="0" borderId="17" xfId="6" applyNumberFormat="1" applyBorder="1">
      <alignment vertical="center"/>
    </xf>
    <xf numFmtId="0" fontId="43" fillId="0" borderId="17" xfId="4" applyFont="1" applyBorder="1" applyAlignment="1" applyProtection="1">
      <alignment horizontal="center" vertical="center"/>
    </xf>
    <xf numFmtId="0" fontId="42" fillId="0" borderId="0" xfId="6" applyFont="1" applyAlignment="1">
      <alignment horizontal="center" vertical="center"/>
    </xf>
    <xf numFmtId="0" fontId="19" fillId="3" borderId="17" xfId="4" applyFont="1" applyFill="1" applyBorder="1" applyAlignment="1" applyProtection="1">
      <alignment horizontal="center"/>
    </xf>
    <xf numFmtId="0" fontId="42" fillId="0" borderId="17" xfId="6" applyFont="1" applyBorder="1" applyAlignment="1">
      <alignment horizontal="center" vertical="center"/>
    </xf>
    <xf numFmtId="0" fontId="42" fillId="0" borderId="17" xfId="6" applyFont="1" applyBorder="1" applyAlignment="1">
      <alignment vertical="center"/>
    </xf>
    <xf numFmtId="0" fontId="58" fillId="3" borderId="17" xfId="6" applyFont="1" applyFill="1" applyBorder="1">
      <alignment vertical="center"/>
    </xf>
    <xf numFmtId="0" fontId="42" fillId="3" borderId="17" xfId="4" applyFont="1" applyFill="1" applyBorder="1" applyAlignment="1">
      <alignment horizontal="center"/>
    </xf>
    <xf numFmtId="0" fontId="0" fillId="3" borderId="24" xfId="0" applyFont="1" applyFill="1" applyBorder="1" applyAlignment="1" applyProtection="1">
      <alignment horizontal="left" vertical="center"/>
    </xf>
    <xf numFmtId="0" fontId="0" fillId="3" borderId="25" xfId="0" applyFont="1" applyFill="1" applyBorder="1" applyAlignment="1" applyProtection="1">
      <alignment horizontal="left" vertical="center"/>
    </xf>
    <xf numFmtId="0" fontId="62" fillId="0" borderId="56" xfId="8" applyBorder="1" applyAlignment="1">
      <alignment vertical="top" wrapText="1"/>
    </xf>
    <xf numFmtId="0" fontId="12" fillId="0" borderId="0" xfId="0" applyFont="1"/>
    <xf numFmtId="0" fontId="62" fillId="0" borderId="0" xfId="8" applyAlignment="1">
      <alignment vertical="center" wrapText="1"/>
    </xf>
    <xf numFmtId="0" fontId="63" fillId="0" borderId="0" xfId="0" applyFont="1" applyAlignment="1">
      <alignment vertical="center" wrapText="1"/>
    </xf>
    <xf numFmtId="0" fontId="62" fillId="0" borderId="0" xfId="8"/>
    <xf numFmtId="0" fontId="36" fillId="0" borderId="0" xfId="8" applyFont="1" applyAlignment="1">
      <alignment vertical="center" wrapText="1"/>
    </xf>
    <xf numFmtId="0" fontId="42" fillId="4" borderId="17" xfId="4" applyFont="1" applyFill="1" applyBorder="1" applyAlignment="1" applyProtection="1">
      <alignment horizontal="center"/>
      <protection locked="0"/>
    </xf>
    <xf numFmtId="0" fontId="27" fillId="4" borderId="17" xfId="4" applyFill="1" applyBorder="1" applyProtection="1">
      <protection locked="0"/>
    </xf>
    <xf numFmtId="0" fontId="27" fillId="4" borderId="17" xfId="4" applyFill="1" applyBorder="1" applyAlignment="1" applyProtection="1">
      <alignment horizontal="center"/>
      <protection locked="0"/>
    </xf>
    <xf numFmtId="0" fontId="40" fillId="4" borderId="17" xfId="6" applyFill="1" applyBorder="1" applyAlignment="1" applyProtection="1">
      <alignment horizontal="center" vertical="center"/>
      <protection locked="0"/>
    </xf>
    <xf numFmtId="0" fontId="0" fillId="4" borderId="25" xfId="0" applyFont="1" applyFill="1" applyBorder="1" applyAlignment="1" applyProtection="1">
      <alignment horizontal="left" vertical="center"/>
      <protection locked="0"/>
    </xf>
    <xf numFmtId="0" fontId="0" fillId="4" borderId="25" xfId="0" applyFont="1" applyFill="1" applyBorder="1" applyAlignment="1" applyProtection="1">
      <alignment horizontal="right" vertical="center"/>
      <protection locked="0"/>
    </xf>
    <xf numFmtId="1" fontId="15" fillId="3" borderId="17" xfId="0" applyNumberFormat="1" applyFont="1" applyFill="1" applyBorder="1" applyAlignment="1" applyProtection="1">
      <alignment vertical="center"/>
    </xf>
    <xf numFmtId="0" fontId="42" fillId="3" borderId="0" xfId="6" applyFont="1" applyFill="1" applyBorder="1" applyAlignment="1">
      <alignment horizontal="center" vertical="center"/>
    </xf>
    <xf numFmtId="0" fontId="27" fillId="3" borderId="17" xfId="4" applyFill="1" applyBorder="1" applyAlignment="1">
      <alignment horizontal="center"/>
    </xf>
    <xf numFmtId="0" fontId="42" fillId="3" borderId="30" xfId="6" applyFont="1" applyFill="1" applyBorder="1" applyAlignment="1">
      <alignment vertical="center"/>
    </xf>
    <xf numFmtId="0" fontId="42" fillId="3" borderId="31" xfId="6" applyFont="1" applyFill="1" applyBorder="1" applyAlignment="1">
      <alignment horizontal="center" vertical="center"/>
    </xf>
    <xf numFmtId="0" fontId="45" fillId="8" borderId="57" xfId="7" applyBorder="1" applyAlignment="1">
      <alignment horizontal="center" vertical="center"/>
    </xf>
    <xf numFmtId="0" fontId="42" fillId="3" borderId="16" xfId="6" applyFont="1" applyFill="1" applyBorder="1" applyAlignment="1">
      <alignment vertical="center"/>
    </xf>
    <xf numFmtId="0" fontId="42" fillId="3" borderId="18" xfId="6" applyFont="1" applyFill="1" applyBorder="1" applyAlignment="1">
      <alignment horizontal="center" vertical="center"/>
    </xf>
    <xf numFmtId="0" fontId="40" fillId="0" borderId="17" xfId="6" applyFill="1" applyBorder="1">
      <alignment vertical="center"/>
    </xf>
    <xf numFmtId="2" fontId="43" fillId="4" borderId="0" xfId="6" applyNumberFormat="1" applyFont="1" applyFill="1" applyBorder="1" applyAlignment="1" applyProtection="1">
      <alignment vertical="center"/>
    </xf>
    <xf numFmtId="2" fontId="43" fillId="3" borderId="0" xfId="6" applyNumberFormat="1" applyFont="1" applyFill="1" applyBorder="1" applyAlignment="1" applyProtection="1">
      <alignment vertical="center"/>
    </xf>
    <xf numFmtId="0" fontId="43" fillId="3" borderId="0" xfId="6" applyFont="1" applyFill="1" applyBorder="1" applyAlignment="1" applyProtection="1">
      <alignment vertical="center"/>
    </xf>
    <xf numFmtId="0" fontId="40" fillId="0" borderId="0" xfId="6" applyAlignment="1">
      <alignment vertical="center" wrapText="1"/>
    </xf>
    <xf numFmtId="0" fontId="40" fillId="0" borderId="0" xfId="6" applyAlignment="1">
      <alignment horizontal="center" vertical="center" wrapText="1"/>
    </xf>
    <xf numFmtId="0" fontId="40" fillId="6" borderId="0" xfId="6" applyFill="1" applyAlignment="1">
      <alignment horizontal="center" vertical="center" wrapText="1"/>
    </xf>
    <xf numFmtId="0" fontId="58" fillId="0" borderId="0" xfId="6" applyFont="1" applyAlignment="1">
      <alignment vertical="center" wrapText="1"/>
    </xf>
    <xf numFmtId="0" fontId="58" fillId="3" borderId="0" xfId="6" applyFont="1" applyFill="1" applyAlignment="1">
      <alignment vertical="center" wrapText="1"/>
    </xf>
    <xf numFmtId="171" fontId="40" fillId="6" borderId="0" xfId="6" applyNumberFormat="1" applyFill="1">
      <alignment vertical="center"/>
    </xf>
    <xf numFmtId="0" fontId="58" fillId="6" borderId="17" xfId="6" applyFont="1" applyFill="1" applyBorder="1">
      <alignment vertical="center"/>
    </xf>
    <xf numFmtId="0" fontId="40" fillId="17" borderId="17" xfId="6" applyFill="1" applyBorder="1">
      <alignment vertical="center"/>
    </xf>
    <xf numFmtId="0" fontId="40" fillId="17" borderId="17" xfId="6" applyFill="1" applyBorder="1" applyAlignment="1">
      <alignment horizontal="center" vertical="center"/>
    </xf>
    <xf numFmtId="0" fontId="40" fillId="17" borderId="0" xfId="6" applyFill="1">
      <alignment vertical="center"/>
    </xf>
    <xf numFmtId="0" fontId="40" fillId="17" borderId="0" xfId="6" applyFill="1" applyAlignment="1">
      <alignment horizontal="center" vertical="center"/>
    </xf>
    <xf numFmtId="0" fontId="40" fillId="17" borderId="0" xfId="6" applyNumberFormat="1" applyFill="1">
      <alignment vertical="center"/>
    </xf>
    <xf numFmtId="0" fontId="40" fillId="4" borderId="0" xfId="6" applyNumberFormat="1" applyFill="1">
      <alignment vertical="center"/>
    </xf>
    <xf numFmtId="2" fontId="51" fillId="12" borderId="31" xfId="6" applyNumberFormat="1" applyFont="1" applyFill="1" applyBorder="1" applyAlignment="1" applyProtection="1">
      <alignment horizontal="center" vertical="center"/>
    </xf>
    <xf numFmtId="0" fontId="43" fillId="11" borderId="0" xfId="6" applyNumberFormat="1" applyFont="1" applyFill="1" applyBorder="1" applyAlignment="1" applyProtection="1">
      <alignment horizontal="center" vertical="center"/>
    </xf>
    <xf numFmtId="0" fontId="40" fillId="14" borderId="0" xfId="6" applyFill="1" applyAlignment="1">
      <alignment horizontal="center" vertical="center"/>
    </xf>
    <xf numFmtId="0" fontId="64" fillId="11" borderId="0" xfId="6" applyFont="1" applyFill="1" applyAlignment="1">
      <alignment horizontal="center" vertical="center"/>
    </xf>
    <xf numFmtId="0" fontId="65" fillId="10" borderId="0" xfId="6" applyFont="1" applyFill="1">
      <alignment vertical="center"/>
    </xf>
    <xf numFmtId="0" fontId="40" fillId="18" borderId="0" xfId="6" applyFill="1">
      <alignment vertical="center"/>
    </xf>
    <xf numFmtId="0" fontId="40" fillId="18" borderId="0" xfId="6" applyNumberFormat="1" applyFill="1">
      <alignment vertical="center"/>
    </xf>
    <xf numFmtId="0" fontId="40" fillId="14" borderId="0" xfId="6" applyFill="1">
      <alignment vertical="center"/>
    </xf>
    <xf numFmtId="0" fontId="40" fillId="14" borderId="0" xfId="6" applyNumberFormat="1" applyFill="1">
      <alignment vertical="center"/>
    </xf>
    <xf numFmtId="0" fontId="61" fillId="19" borderId="52" xfId="6" applyFont="1" applyFill="1" applyBorder="1" applyAlignment="1">
      <alignment horizontal="left" vertical="center"/>
    </xf>
    <xf numFmtId="0" fontId="61" fillId="19" borderId="51" xfId="6" applyFont="1" applyFill="1" applyBorder="1" applyAlignment="1">
      <alignment vertical="center"/>
    </xf>
    <xf numFmtId="0" fontId="61" fillId="19" borderId="37" xfId="6" applyFont="1" applyFill="1" applyBorder="1" applyAlignment="1">
      <alignment vertical="center"/>
    </xf>
    <xf numFmtId="0" fontId="44" fillId="3" borderId="0" xfId="5" applyFont="1" applyFill="1" applyBorder="1" applyAlignment="1" applyProtection="1">
      <alignment horizontal="center" vertical="center"/>
      <protection locked="0"/>
    </xf>
    <xf numFmtId="0" fontId="42" fillId="4" borderId="18" xfId="6" applyFont="1" applyFill="1" applyBorder="1" applyAlignment="1" applyProtection="1">
      <alignment horizontal="center" vertical="center"/>
      <protection locked="0"/>
    </xf>
    <xf numFmtId="0" fontId="40" fillId="4" borderId="18" xfId="6" applyFill="1" applyBorder="1" applyAlignment="1" applyProtection="1">
      <alignment horizontal="center" vertical="center"/>
      <protection locked="0"/>
    </xf>
    <xf numFmtId="0" fontId="42" fillId="3" borderId="12" xfId="6" applyFont="1" applyFill="1" applyBorder="1" applyAlignment="1">
      <alignment vertical="center"/>
    </xf>
    <xf numFmtId="0" fontId="42" fillId="3" borderId="13" xfId="6" applyFont="1" applyFill="1" applyBorder="1" applyAlignment="1">
      <alignment horizontal="center" vertical="center"/>
    </xf>
    <xf numFmtId="0" fontId="42" fillId="3" borderId="14" xfId="6" applyFont="1" applyFill="1" applyBorder="1" applyAlignment="1">
      <alignment horizontal="center" vertical="center"/>
    </xf>
    <xf numFmtId="0" fontId="42" fillId="3" borderId="20" xfId="6" applyFont="1" applyFill="1" applyBorder="1" applyAlignment="1">
      <alignment horizontal="center" vertical="center"/>
    </xf>
    <xf numFmtId="0" fontId="0" fillId="3" borderId="1" xfId="0" applyFont="1" applyFill="1" applyBorder="1" applyAlignment="1" applyProtection="1">
      <alignment horizontal="center" vertical="center"/>
    </xf>
    <xf numFmtId="0" fontId="0" fillId="3" borderId="2" xfId="0" applyFont="1" applyFill="1" applyBorder="1" applyAlignment="1" applyProtection="1">
      <alignment horizontal="center" vertical="center"/>
    </xf>
    <xf numFmtId="0" fontId="0" fillId="6" borderId="15" xfId="0" applyFont="1" applyFill="1" applyBorder="1" applyAlignment="1" applyProtection="1">
      <alignment horizontal="left" vertical="center"/>
    </xf>
    <xf numFmtId="0" fontId="0" fillId="6" borderId="17" xfId="0" applyFont="1" applyFill="1" applyBorder="1" applyAlignment="1" applyProtection="1">
      <alignment horizontal="left" vertical="center"/>
    </xf>
    <xf numFmtId="0" fontId="0" fillId="6" borderId="19" xfId="0" applyFont="1" applyFill="1" applyBorder="1" applyAlignment="1" applyProtection="1">
      <alignment horizontal="left" vertical="center"/>
    </xf>
    <xf numFmtId="0" fontId="12" fillId="6" borderId="12" xfId="0" applyFont="1" applyFill="1" applyBorder="1" applyAlignment="1" applyProtection="1">
      <alignment horizontal="left" vertical="center"/>
    </xf>
    <xf numFmtId="0" fontId="12" fillId="6" borderId="13" xfId="0" applyFont="1" applyFill="1" applyBorder="1" applyAlignment="1" applyProtection="1">
      <alignment horizontal="left" vertical="center"/>
    </xf>
    <xf numFmtId="0" fontId="12" fillId="6" borderId="14" xfId="0" applyFont="1" applyFill="1" applyBorder="1" applyAlignment="1" applyProtection="1">
      <alignment horizontal="left" vertical="center"/>
    </xf>
    <xf numFmtId="0" fontId="25" fillId="3" borderId="1" xfId="0" applyFont="1" applyFill="1" applyBorder="1" applyAlignment="1" applyProtection="1">
      <alignment horizontal="center" vertical="center" wrapText="1"/>
    </xf>
    <xf numFmtId="0" fontId="25" fillId="3" borderId="2" xfId="0" applyFont="1" applyFill="1" applyBorder="1" applyAlignment="1" applyProtection="1">
      <alignment horizontal="center" vertical="center" wrapText="1"/>
    </xf>
    <xf numFmtId="0" fontId="25" fillId="3" borderId="3" xfId="0" applyFont="1" applyFill="1" applyBorder="1" applyAlignment="1" applyProtection="1">
      <alignment horizontal="center" vertical="center" wrapText="1"/>
    </xf>
    <xf numFmtId="0" fontId="19" fillId="3" borderId="5" xfId="0" applyFont="1" applyFill="1" applyBorder="1" applyAlignment="1" applyProtection="1">
      <alignment horizontal="center" vertical="center" wrapText="1"/>
    </xf>
    <xf numFmtId="0" fontId="19" fillId="3" borderId="6" xfId="0" applyFont="1" applyFill="1" applyBorder="1" applyAlignment="1" applyProtection="1">
      <alignment horizontal="center" vertical="center" wrapText="1"/>
    </xf>
    <xf numFmtId="0" fontId="19" fillId="3" borderId="7" xfId="0" applyFont="1" applyFill="1" applyBorder="1" applyAlignment="1" applyProtection="1">
      <alignment horizontal="center" vertical="center" wrapText="1"/>
    </xf>
    <xf numFmtId="0" fontId="19" fillId="3" borderId="4" xfId="0" applyFont="1" applyFill="1" applyBorder="1" applyAlignment="1" applyProtection="1">
      <alignment horizontal="center" vertical="center" wrapText="1"/>
    </xf>
    <xf numFmtId="0" fontId="19" fillId="3" borderId="10" xfId="0" applyFont="1" applyFill="1" applyBorder="1" applyAlignment="1" applyProtection="1">
      <alignment horizontal="center" vertical="center" wrapText="1"/>
    </xf>
    <xf numFmtId="0" fontId="19" fillId="3" borderId="11" xfId="0" applyFont="1" applyFill="1" applyBorder="1" applyAlignment="1" applyProtection="1">
      <alignment horizontal="center" vertical="center" wrapText="1"/>
    </xf>
    <xf numFmtId="0" fontId="3" fillId="5" borderId="12" xfId="0" applyFont="1" applyFill="1" applyBorder="1" applyAlignment="1" applyProtection="1">
      <alignment horizontal="left" vertical="center"/>
    </xf>
    <xf numFmtId="0" fontId="3" fillId="5" borderId="13" xfId="0" applyFont="1" applyFill="1" applyBorder="1" applyAlignment="1" applyProtection="1">
      <alignment horizontal="left" vertical="center"/>
    </xf>
    <xf numFmtId="0" fontId="3" fillId="5" borderId="14" xfId="0" applyFont="1" applyFill="1" applyBorder="1" applyAlignment="1" applyProtection="1">
      <alignment horizontal="left" vertical="center"/>
    </xf>
    <xf numFmtId="0" fontId="12" fillId="6" borderId="33" xfId="0" applyFont="1" applyFill="1" applyBorder="1" applyAlignment="1" applyProtection="1">
      <alignment horizontal="left" vertical="center"/>
    </xf>
    <xf numFmtId="0" fontId="12" fillId="6" borderId="34" xfId="0" applyFont="1" applyFill="1" applyBorder="1" applyAlignment="1" applyProtection="1">
      <alignment horizontal="left" vertical="center"/>
    </xf>
    <xf numFmtId="0" fontId="12" fillId="6" borderId="35" xfId="0" applyFont="1" applyFill="1" applyBorder="1" applyAlignment="1" applyProtection="1">
      <alignment horizontal="left" vertical="center"/>
    </xf>
    <xf numFmtId="0" fontId="12" fillId="6" borderId="27" xfId="0" applyFont="1" applyFill="1" applyBorder="1" applyAlignment="1" applyProtection="1">
      <alignment horizontal="left" vertical="center"/>
    </xf>
    <xf numFmtId="0" fontId="12" fillId="6" borderId="28" xfId="0" applyFont="1" applyFill="1" applyBorder="1" applyAlignment="1" applyProtection="1">
      <alignment horizontal="left" vertical="center"/>
    </xf>
    <xf numFmtId="0" fontId="12" fillId="6" borderId="29" xfId="0" applyFont="1" applyFill="1" applyBorder="1" applyAlignment="1" applyProtection="1">
      <alignment horizontal="left" vertical="center"/>
    </xf>
    <xf numFmtId="0" fontId="19" fillId="3" borderId="8" xfId="0" applyFont="1" applyFill="1" applyBorder="1" applyAlignment="1" applyProtection="1">
      <alignment horizontal="center" vertical="center" wrapText="1"/>
    </xf>
    <xf numFmtId="0" fontId="19" fillId="3" borderId="0" xfId="0" applyFont="1" applyFill="1" applyBorder="1" applyAlignment="1" applyProtection="1">
      <alignment horizontal="center" vertical="center" wrapText="1"/>
    </xf>
    <xf numFmtId="0" fontId="19" fillId="3" borderId="9" xfId="0" applyFont="1" applyFill="1" applyBorder="1" applyAlignment="1" applyProtection="1">
      <alignment horizontal="center" vertical="center" wrapText="1"/>
    </xf>
    <xf numFmtId="0" fontId="23" fillId="5" borderId="27" xfId="0" applyFont="1" applyFill="1" applyBorder="1" applyAlignment="1" applyProtection="1">
      <alignment horizontal="left" vertical="center"/>
    </xf>
    <xf numFmtId="0" fontId="23" fillId="5" borderId="28" xfId="0" applyFont="1" applyFill="1" applyBorder="1" applyAlignment="1" applyProtection="1">
      <alignment horizontal="left" vertical="center"/>
    </xf>
    <xf numFmtId="0" fontId="23" fillId="5" borderId="29" xfId="0" applyFont="1" applyFill="1" applyBorder="1" applyAlignment="1" applyProtection="1">
      <alignment horizontal="left" vertical="center"/>
    </xf>
    <xf numFmtId="0" fontId="12" fillId="6" borderId="15" xfId="0" applyFont="1" applyFill="1" applyBorder="1" applyAlignment="1" applyProtection="1">
      <alignment horizontal="left" vertical="center"/>
    </xf>
    <xf numFmtId="0" fontId="12" fillId="6" borderId="17" xfId="0" applyFont="1" applyFill="1" applyBorder="1" applyAlignment="1" applyProtection="1">
      <alignment horizontal="left" vertical="center"/>
    </xf>
    <xf numFmtId="0" fontId="12" fillId="6" borderId="19" xfId="0" applyFont="1" applyFill="1" applyBorder="1" applyAlignment="1" applyProtection="1">
      <alignment horizontal="left" vertical="center"/>
    </xf>
    <xf numFmtId="0" fontId="5" fillId="3" borderId="8" xfId="0" applyFont="1" applyFill="1" applyBorder="1" applyAlignment="1" applyProtection="1">
      <alignment horizontal="center" vertical="center"/>
    </xf>
    <xf numFmtId="0" fontId="7" fillId="3" borderId="0" xfId="0" applyFont="1" applyFill="1" applyBorder="1" applyAlignment="1" applyProtection="1">
      <alignment horizontal="center" vertical="center"/>
    </xf>
    <xf numFmtId="0" fontId="7" fillId="3" borderId="9" xfId="0" applyFont="1" applyFill="1" applyBorder="1" applyAlignment="1" applyProtection="1">
      <alignment horizontal="center" vertical="center"/>
    </xf>
    <xf numFmtId="0" fontId="0" fillId="3" borderId="0" xfId="0" applyFont="1" applyFill="1" applyBorder="1" applyAlignment="1" applyProtection="1">
      <alignment horizontal="center" vertical="center"/>
    </xf>
    <xf numFmtId="0" fontId="23" fillId="5" borderId="21" xfId="0" applyFont="1" applyFill="1" applyBorder="1" applyAlignment="1" applyProtection="1">
      <alignment horizontal="left" vertical="center"/>
    </xf>
    <xf numFmtId="0" fontId="23" fillId="5" borderId="22" xfId="0" applyFont="1" applyFill="1" applyBorder="1" applyAlignment="1" applyProtection="1">
      <alignment horizontal="left" vertical="center"/>
    </xf>
    <xf numFmtId="0" fontId="23" fillId="5" borderId="23" xfId="0" applyFont="1" applyFill="1" applyBorder="1" applyAlignment="1" applyProtection="1">
      <alignment horizontal="left" vertical="center"/>
    </xf>
    <xf numFmtId="0" fontId="8" fillId="3" borderId="8" xfId="0" applyFont="1" applyFill="1" applyBorder="1" applyAlignment="1" applyProtection="1">
      <alignment horizontal="center" vertical="center" wrapText="1"/>
    </xf>
    <xf numFmtId="0" fontId="8" fillId="3" borderId="0" xfId="0" applyFont="1" applyFill="1" applyBorder="1" applyAlignment="1" applyProtection="1">
      <alignment horizontal="center" vertical="center" wrapText="1"/>
    </xf>
    <xf numFmtId="0" fontId="8" fillId="3" borderId="9" xfId="0" applyFont="1" applyFill="1" applyBorder="1" applyAlignment="1" applyProtection="1">
      <alignment horizontal="center" vertical="center" wrapText="1"/>
    </xf>
    <xf numFmtId="0" fontId="17" fillId="3" borderId="5" xfId="0" applyFont="1" applyFill="1" applyBorder="1" applyAlignment="1" applyProtection="1">
      <alignment horizontal="center" vertical="center" wrapText="1"/>
    </xf>
    <xf numFmtId="0" fontId="17" fillId="3" borderId="6" xfId="0" applyFont="1" applyFill="1" applyBorder="1" applyAlignment="1" applyProtection="1">
      <alignment horizontal="center" vertical="center" wrapText="1"/>
    </xf>
    <xf numFmtId="0" fontId="17" fillId="3" borderId="7" xfId="0" applyFont="1" applyFill="1" applyBorder="1" applyAlignment="1" applyProtection="1">
      <alignment horizontal="center" vertical="center" wrapText="1"/>
    </xf>
    <xf numFmtId="0" fontId="17" fillId="3" borderId="8" xfId="0" applyFont="1" applyFill="1" applyBorder="1" applyAlignment="1" applyProtection="1">
      <alignment horizontal="center" vertical="center" wrapText="1"/>
    </xf>
    <xf numFmtId="0" fontId="17" fillId="3" borderId="0" xfId="0" applyFont="1" applyFill="1" applyBorder="1" applyAlignment="1" applyProtection="1">
      <alignment horizontal="center" vertical="center" wrapText="1"/>
    </xf>
    <xf numFmtId="0" fontId="17" fillId="3" borderId="9" xfId="0" applyFont="1" applyFill="1" applyBorder="1" applyAlignment="1" applyProtection="1">
      <alignment horizontal="center" vertical="center" wrapText="1"/>
    </xf>
    <xf numFmtId="0" fontId="17" fillId="3" borderId="4" xfId="0" applyFont="1" applyFill="1" applyBorder="1" applyAlignment="1" applyProtection="1">
      <alignment horizontal="center" vertical="center" wrapText="1"/>
    </xf>
    <xf numFmtId="0" fontId="17" fillId="3" borderId="10" xfId="0" applyFont="1" applyFill="1" applyBorder="1" applyAlignment="1" applyProtection="1">
      <alignment horizontal="center" vertical="center" wrapText="1"/>
    </xf>
    <xf numFmtId="0" fontId="17" fillId="3" borderId="11" xfId="0" applyFont="1" applyFill="1" applyBorder="1" applyAlignment="1" applyProtection="1">
      <alignment horizontal="center" vertical="center" wrapText="1"/>
    </xf>
    <xf numFmtId="0" fontId="10" fillId="3" borderId="8" xfId="0" applyFont="1" applyFill="1" applyBorder="1" applyAlignment="1" applyProtection="1">
      <alignment horizontal="left" vertical="center" wrapText="1"/>
    </xf>
    <xf numFmtId="0" fontId="10" fillId="3" borderId="0" xfId="0" applyFont="1" applyFill="1" applyBorder="1" applyAlignment="1" applyProtection="1">
      <alignment horizontal="left" vertical="center" wrapText="1"/>
    </xf>
    <xf numFmtId="0" fontId="10" fillId="3" borderId="9" xfId="0" applyFont="1" applyFill="1" applyBorder="1" applyAlignment="1" applyProtection="1">
      <alignment horizontal="left" vertical="center" wrapText="1"/>
    </xf>
    <xf numFmtId="0" fontId="10" fillId="3" borderId="4" xfId="0" applyFont="1" applyFill="1" applyBorder="1" applyAlignment="1" applyProtection="1">
      <alignment horizontal="left" vertical="center" wrapText="1"/>
    </xf>
    <xf numFmtId="0" fontId="10" fillId="3" borderId="10" xfId="0" applyFont="1" applyFill="1" applyBorder="1" applyAlignment="1" applyProtection="1">
      <alignment horizontal="left" vertical="center" wrapText="1"/>
    </xf>
    <xf numFmtId="0" fontId="10" fillId="3" borderId="11" xfId="0" applyFont="1" applyFill="1" applyBorder="1" applyAlignment="1" applyProtection="1">
      <alignment horizontal="left" vertical="center" wrapText="1"/>
    </xf>
    <xf numFmtId="0" fontId="2" fillId="3" borderId="5" xfId="0" applyFont="1" applyFill="1" applyBorder="1" applyAlignment="1" applyProtection="1">
      <alignment horizontal="left" vertical="center"/>
    </xf>
    <xf numFmtId="0" fontId="2" fillId="3" borderId="6" xfId="0" applyFont="1" applyFill="1" applyBorder="1" applyAlignment="1" applyProtection="1">
      <alignment horizontal="left" vertical="center"/>
    </xf>
    <xf numFmtId="0" fontId="2" fillId="3" borderId="7" xfId="0" applyFont="1" applyFill="1" applyBorder="1" applyAlignment="1" applyProtection="1">
      <alignment horizontal="left" vertical="center"/>
    </xf>
    <xf numFmtId="0" fontId="1" fillId="2" borderId="1" xfId="0" applyFont="1" applyFill="1" applyBorder="1" applyAlignment="1" applyProtection="1">
      <alignment horizontal="center" vertical="center"/>
    </xf>
    <xf numFmtId="0" fontId="1" fillId="2" borderId="2" xfId="0" applyFont="1" applyFill="1" applyBorder="1" applyAlignment="1" applyProtection="1">
      <alignment horizontal="center" vertical="center"/>
    </xf>
    <xf numFmtId="0" fontId="1" fillId="2" borderId="3" xfId="0" applyFont="1" applyFill="1" applyBorder="1" applyAlignment="1" applyProtection="1">
      <alignment horizontal="center" vertical="center"/>
    </xf>
    <xf numFmtId="0" fontId="2" fillId="3" borderId="2" xfId="0" applyFont="1" applyFill="1" applyBorder="1" applyAlignment="1" applyProtection="1">
      <alignment horizontal="left" vertical="center"/>
    </xf>
    <xf numFmtId="0" fontId="2" fillId="3" borderId="3" xfId="0" applyFont="1" applyFill="1" applyBorder="1" applyAlignment="1" applyProtection="1">
      <alignment horizontal="left" vertical="center"/>
    </xf>
    <xf numFmtId="0" fontId="21" fillId="2" borderId="1" xfId="0" applyFont="1" applyFill="1" applyBorder="1" applyAlignment="1" applyProtection="1">
      <alignment horizontal="center" vertical="center" wrapText="1"/>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3" fillId="3" borderId="6" xfId="0" applyFont="1" applyFill="1" applyBorder="1" applyAlignment="1" applyProtection="1">
      <alignment horizontal="left" vertical="center"/>
    </xf>
    <xf numFmtId="0" fontId="3" fillId="3" borderId="7" xfId="0" applyFont="1" applyFill="1" applyBorder="1" applyAlignment="1" applyProtection="1">
      <alignment horizontal="left" vertical="center"/>
    </xf>
    <xf numFmtId="0" fontId="3" fillId="3" borderId="8" xfId="0" applyFont="1" applyFill="1" applyBorder="1" applyAlignment="1" applyProtection="1">
      <alignment horizontal="center" vertical="center"/>
    </xf>
    <xf numFmtId="0" fontId="3" fillId="3" borderId="0" xfId="0" applyFont="1" applyFill="1" applyBorder="1" applyAlignment="1" applyProtection="1">
      <alignment horizontal="center" vertical="center"/>
    </xf>
    <xf numFmtId="0" fontId="3" fillId="3" borderId="9" xfId="0" applyFont="1" applyFill="1" applyBorder="1" applyAlignment="1" applyProtection="1">
      <alignment horizontal="center" vertical="center"/>
    </xf>
    <xf numFmtId="0" fontId="0" fillId="3" borderId="46" xfId="0" applyFont="1" applyFill="1" applyBorder="1" applyAlignment="1" applyProtection="1">
      <alignment horizontal="center" vertical="center"/>
    </xf>
    <xf numFmtId="0" fontId="0" fillId="3" borderId="47" xfId="0" applyFont="1" applyFill="1" applyBorder="1" applyAlignment="1" applyProtection="1">
      <alignment horizontal="center" vertical="center"/>
    </xf>
    <xf numFmtId="0" fontId="36" fillId="6" borderId="12" xfId="0" applyFont="1" applyFill="1" applyBorder="1" applyAlignment="1" applyProtection="1">
      <alignment horizontal="left" vertical="center"/>
    </xf>
    <xf numFmtId="0" fontId="36" fillId="6" borderId="13" xfId="0" applyFont="1" applyFill="1" applyBorder="1" applyAlignment="1" applyProtection="1">
      <alignment horizontal="left" vertical="center"/>
    </xf>
    <xf numFmtId="0" fontId="36" fillId="6" borderId="14" xfId="0" applyFont="1" applyFill="1" applyBorder="1" applyAlignment="1" applyProtection="1">
      <alignment horizontal="left" vertical="center"/>
    </xf>
    <xf numFmtId="0" fontId="0" fillId="0" borderId="0" xfId="0" applyAlignment="1">
      <alignment horizontal="center"/>
    </xf>
    <xf numFmtId="0" fontId="19" fillId="3" borderId="0" xfId="0" applyFont="1" applyFill="1" applyAlignment="1" applyProtection="1">
      <alignment horizontal="center"/>
    </xf>
    <xf numFmtId="0" fontId="0" fillId="0" borderId="17" xfId="0" applyBorder="1" applyAlignment="1">
      <alignment horizontal="center"/>
    </xf>
    <xf numFmtId="0" fontId="60" fillId="11" borderId="8" xfId="6" applyFont="1" applyFill="1" applyBorder="1" applyAlignment="1">
      <alignment horizontal="center" vertical="center"/>
    </xf>
    <xf numFmtId="0" fontId="60" fillId="11" borderId="0" xfId="6" applyFont="1" applyFill="1" applyBorder="1" applyAlignment="1">
      <alignment horizontal="center" vertical="center"/>
    </xf>
    <xf numFmtId="0" fontId="60" fillId="11" borderId="9" xfId="6" applyFont="1" applyFill="1" applyBorder="1" applyAlignment="1">
      <alignment horizontal="center" vertical="center"/>
    </xf>
    <xf numFmtId="0" fontId="66" fillId="2" borderId="0" xfId="4" applyFont="1" applyFill="1" applyBorder="1" applyAlignment="1">
      <alignment horizontal="center" vertical="center"/>
    </xf>
    <xf numFmtId="0" fontId="42" fillId="3" borderId="15" xfId="6" applyFont="1" applyFill="1" applyBorder="1" applyAlignment="1">
      <alignment horizontal="left" vertical="center"/>
    </xf>
    <xf numFmtId="0" fontId="42" fillId="3" borderId="17" xfId="6" applyFont="1" applyFill="1" applyBorder="1" applyAlignment="1">
      <alignment horizontal="left" vertical="center"/>
    </xf>
    <xf numFmtId="0" fontId="25" fillId="19" borderId="5" xfId="6" applyFont="1" applyFill="1" applyBorder="1" applyAlignment="1">
      <alignment horizontal="left" vertical="center"/>
    </xf>
    <xf numFmtId="0" fontId="25" fillId="19" borderId="6" xfId="6" applyFont="1" applyFill="1" applyBorder="1" applyAlignment="1">
      <alignment horizontal="left" vertical="center"/>
    </xf>
    <xf numFmtId="0" fontId="25" fillId="19" borderId="7" xfId="6" applyFont="1" applyFill="1" applyBorder="1" applyAlignment="1">
      <alignment horizontal="left" vertical="center"/>
    </xf>
    <xf numFmtId="0" fontId="25" fillId="19" borderId="12" xfId="6" applyFont="1" applyFill="1" applyBorder="1" applyAlignment="1">
      <alignment horizontal="left" vertical="center"/>
    </xf>
    <xf numFmtId="0" fontId="25" fillId="19" borderId="13" xfId="6" applyFont="1" applyFill="1" applyBorder="1" applyAlignment="1">
      <alignment horizontal="left" vertical="center"/>
    </xf>
    <xf numFmtId="0" fontId="25" fillId="19" borderId="55" xfId="6" applyFont="1" applyFill="1" applyBorder="1" applyAlignment="1">
      <alignment horizontal="left" vertical="center"/>
    </xf>
    <xf numFmtId="0" fontId="25" fillId="19" borderId="54" xfId="6" applyFont="1" applyFill="1" applyBorder="1" applyAlignment="1">
      <alignment horizontal="left" vertical="center"/>
    </xf>
    <xf numFmtId="0" fontId="25" fillId="19" borderId="53" xfId="6" applyFont="1" applyFill="1" applyBorder="1" applyAlignment="1">
      <alignment horizontal="left" vertical="center"/>
    </xf>
    <xf numFmtId="0" fontId="42" fillId="3" borderId="0" xfId="6" applyFont="1" applyFill="1" applyBorder="1" applyAlignment="1">
      <alignment horizontal="center" vertical="center"/>
    </xf>
    <xf numFmtId="0" fontId="46" fillId="3" borderId="15" xfId="6" applyFont="1" applyFill="1" applyBorder="1" applyAlignment="1">
      <alignment horizontal="left" vertical="center"/>
    </xf>
    <xf numFmtId="0" fontId="46" fillId="3" borderId="17" xfId="6" applyFont="1" applyFill="1" applyBorder="1" applyAlignment="1">
      <alignment horizontal="left" vertical="center"/>
    </xf>
    <xf numFmtId="0" fontId="42" fillId="3" borderId="16" xfId="6" applyFont="1" applyFill="1" applyBorder="1" applyAlignment="1">
      <alignment horizontal="left" vertical="center"/>
    </xf>
    <xf numFmtId="0" fontId="42" fillId="3" borderId="18" xfId="6" applyFont="1" applyFill="1" applyBorder="1" applyAlignment="1">
      <alignment horizontal="left" vertical="center"/>
    </xf>
    <xf numFmtId="170" fontId="40" fillId="10" borderId="36" xfId="6" applyNumberFormat="1" applyFont="1" applyFill="1" applyBorder="1" applyAlignment="1">
      <alignment horizontal="center" vertical="center" wrapText="1"/>
    </xf>
    <xf numFmtId="170" fontId="40" fillId="10" borderId="51" xfId="6" applyNumberFormat="1" applyFont="1" applyFill="1" applyBorder="1" applyAlignment="1">
      <alignment horizontal="center" vertical="center" wrapText="1"/>
    </xf>
    <xf numFmtId="170" fontId="40" fillId="10" borderId="37" xfId="6" applyNumberFormat="1" applyFont="1" applyFill="1" applyBorder="1" applyAlignment="1">
      <alignment horizontal="center" vertical="center" wrapText="1"/>
    </xf>
    <xf numFmtId="170" fontId="40" fillId="9" borderId="36" xfId="6" applyNumberFormat="1" applyFont="1" applyFill="1" applyBorder="1" applyAlignment="1">
      <alignment horizontal="center" vertical="center" wrapText="1"/>
    </xf>
    <xf numFmtId="170" fontId="40" fillId="9" borderId="51" xfId="6" applyNumberFormat="1" applyFont="1" applyFill="1" applyBorder="1" applyAlignment="1">
      <alignment horizontal="center" vertical="center" wrapText="1"/>
    </xf>
    <xf numFmtId="0" fontId="40" fillId="10" borderId="36" xfId="6" applyFont="1" applyFill="1" applyBorder="1" applyAlignment="1">
      <alignment horizontal="center" vertical="center"/>
    </xf>
    <xf numFmtId="0" fontId="40" fillId="10" borderId="51" xfId="6" applyFont="1" applyFill="1" applyBorder="1" applyAlignment="1">
      <alignment horizontal="center" vertical="center"/>
    </xf>
    <xf numFmtId="0" fontId="40" fillId="10" borderId="37" xfId="6" applyFont="1" applyFill="1" applyBorder="1" applyAlignment="1">
      <alignment horizontal="center" vertical="center"/>
    </xf>
    <xf numFmtId="0" fontId="40" fillId="6" borderId="36" xfId="6" applyFont="1" applyFill="1" applyBorder="1" applyAlignment="1">
      <alignment horizontal="center" vertical="center"/>
    </xf>
    <xf numFmtId="0" fontId="40" fillId="6" borderId="51" xfId="6" applyFont="1" applyFill="1" applyBorder="1" applyAlignment="1">
      <alignment horizontal="center" vertical="center"/>
    </xf>
    <xf numFmtId="0" fontId="40" fillId="6" borderId="37" xfId="6" applyFont="1" applyFill="1" applyBorder="1" applyAlignment="1">
      <alignment horizontal="center" vertical="center"/>
    </xf>
    <xf numFmtId="0" fontId="40" fillId="9" borderId="36" xfId="6" applyFont="1" applyFill="1" applyBorder="1" applyAlignment="1">
      <alignment horizontal="center" vertical="center"/>
    </xf>
    <xf numFmtId="0" fontId="40" fillId="9" borderId="51" xfId="6" applyFont="1" applyFill="1" applyBorder="1" applyAlignment="1">
      <alignment horizontal="center" vertical="center"/>
    </xf>
    <xf numFmtId="170" fontId="40" fillId="6" borderId="36" xfId="6" applyNumberFormat="1" applyFont="1" applyFill="1" applyBorder="1" applyAlignment="1">
      <alignment horizontal="center" vertical="center" wrapText="1"/>
    </xf>
    <xf numFmtId="170" fontId="40" fillId="6" borderId="51" xfId="6" applyNumberFormat="1" applyFont="1" applyFill="1" applyBorder="1" applyAlignment="1">
      <alignment horizontal="center" vertical="center" wrapText="1"/>
    </xf>
    <xf numFmtId="0" fontId="60" fillId="3" borderId="17" xfId="4" applyFont="1" applyFill="1" applyBorder="1" applyAlignment="1">
      <alignment horizontal="center" vertical="center"/>
    </xf>
    <xf numFmtId="0" fontId="59" fillId="3" borderId="17" xfId="4" applyFont="1" applyFill="1" applyBorder="1" applyAlignment="1">
      <alignment horizontal="center" vertical="center"/>
    </xf>
    <xf numFmtId="0" fontId="51" fillId="3" borderId="17" xfId="6" applyFont="1" applyFill="1" applyBorder="1" applyAlignment="1">
      <alignment horizontal="left" vertical="center"/>
    </xf>
    <xf numFmtId="0" fontId="8" fillId="16" borderId="55" xfId="4" applyFont="1" applyFill="1" applyBorder="1" applyAlignment="1" applyProtection="1">
      <alignment horizontal="center" vertical="center"/>
    </xf>
    <xf numFmtId="0" fontId="8" fillId="16" borderId="54" xfId="4" applyFont="1" applyFill="1" applyBorder="1" applyAlignment="1" applyProtection="1">
      <alignment horizontal="center" vertical="center"/>
    </xf>
    <xf numFmtId="0" fontId="19" fillId="10" borderId="31" xfId="6" applyFont="1" applyFill="1" applyBorder="1" applyAlignment="1">
      <alignment horizontal="center" vertical="center" wrapText="1"/>
    </xf>
    <xf numFmtId="0" fontId="19" fillId="10" borderId="25" xfId="6" applyFont="1" applyFill="1" applyBorder="1" applyAlignment="1">
      <alignment horizontal="center" vertical="center" wrapText="1"/>
    </xf>
    <xf numFmtId="0" fontId="40" fillId="15" borderId="36" xfId="6" applyFont="1" applyFill="1" applyBorder="1" applyAlignment="1">
      <alignment horizontal="center" vertical="center"/>
    </xf>
    <xf numFmtId="0" fontId="40" fillId="15" borderId="51" xfId="6" applyFont="1" applyFill="1" applyBorder="1" applyAlignment="1">
      <alignment horizontal="center" vertical="center"/>
    </xf>
    <xf numFmtId="0" fontId="40" fillId="15" borderId="37" xfId="6" applyFont="1" applyFill="1" applyBorder="1" applyAlignment="1">
      <alignment horizontal="center" vertical="center"/>
    </xf>
    <xf numFmtId="0" fontId="40" fillId="14" borderId="36" xfId="6" applyFont="1" applyFill="1" applyBorder="1" applyAlignment="1">
      <alignment horizontal="center" vertical="center"/>
    </xf>
    <xf numFmtId="0" fontId="40" fillId="14" borderId="51" xfId="6" applyFont="1" applyFill="1" applyBorder="1" applyAlignment="1">
      <alignment horizontal="center" vertical="center"/>
    </xf>
    <xf numFmtId="0" fontId="40" fillId="14" borderId="37" xfId="6" applyFont="1" applyFill="1" applyBorder="1" applyAlignment="1">
      <alignment horizontal="center" vertical="center"/>
    </xf>
    <xf numFmtId="0" fontId="43" fillId="16" borderId="15" xfId="4" applyFont="1" applyFill="1" applyBorder="1" applyAlignment="1" applyProtection="1">
      <alignment vertical="center" wrapText="1"/>
    </xf>
    <xf numFmtId="170" fontId="40" fillId="15" borderId="36" xfId="6" applyNumberFormat="1" applyFont="1" applyFill="1" applyBorder="1" applyAlignment="1">
      <alignment horizontal="center" vertical="center" wrapText="1"/>
    </xf>
    <xf numFmtId="170" fontId="40" fillId="15" borderId="51" xfId="6" applyNumberFormat="1" applyFont="1" applyFill="1" applyBorder="1" applyAlignment="1">
      <alignment horizontal="center" vertical="center" wrapText="1"/>
    </xf>
    <xf numFmtId="170" fontId="40" fillId="15" borderId="37" xfId="6" applyNumberFormat="1" applyFont="1" applyFill="1" applyBorder="1" applyAlignment="1">
      <alignment horizontal="center" vertical="center" wrapText="1"/>
    </xf>
    <xf numFmtId="170" fontId="40" fillId="14" borderId="36" xfId="6" applyNumberFormat="1" applyFont="1" applyFill="1" applyBorder="1" applyAlignment="1">
      <alignment horizontal="center" vertical="center" wrapText="1"/>
    </xf>
    <xf numFmtId="170" fontId="40" fillId="14" borderId="51" xfId="6" applyNumberFormat="1" applyFont="1" applyFill="1" applyBorder="1" applyAlignment="1">
      <alignment horizontal="center" vertical="center" wrapText="1"/>
    </xf>
    <xf numFmtId="170" fontId="40" fillId="14" borderId="37" xfId="6" applyNumberFormat="1" applyFont="1" applyFill="1" applyBorder="1" applyAlignment="1">
      <alignment horizontal="center" vertical="center" wrapText="1"/>
    </xf>
  </cellXfs>
  <cellStyles count="9">
    <cellStyle name="Calculation 2" xfId="7" xr:uid="{00000000-0005-0000-0000-000000000000}"/>
    <cellStyle name="Hypertextové prepojenie" xfId="8" builtinId="8"/>
    <cellStyle name="Normal 2" xfId="1" xr:uid="{00000000-0005-0000-0000-000003000000}"/>
    <cellStyle name="Normal 2 2" xfId="2" xr:uid="{00000000-0005-0000-0000-000004000000}"/>
    <cellStyle name="Normal 2_DESIGN INPUTS AND CALCULATIONS" xfId="3" xr:uid="{00000000-0005-0000-0000-000005000000}"/>
    <cellStyle name="Normal 3" xfId="6" xr:uid="{00000000-0005-0000-0000-000006000000}"/>
    <cellStyle name="Normálna" xfId="0" builtinId="0"/>
    <cellStyle name="常规 2" xfId="4" xr:uid="{00000000-0005-0000-0000-000007000000}"/>
    <cellStyle name="计算 2" xfId="5" xr:uid="{00000000-0005-0000-0000-000008000000}"/>
  </cellStyles>
  <dxfs count="3">
    <dxf>
      <fill>
        <patternFill>
          <bgColor theme="0" tint="-0.34998626667073579"/>
        </patternFill>
      </fill>
    </dxf>
    <dxf>
      <font>
        <color rgb="FF9C0006"/>
      </font>
      <fill>
        <patternFill>
          <bgColor rgb="FFFFC7CE"/>
        </patternFill>
      </fill>
    </dxf>
    <dxf>
      <font>
        <color rgb="FF006100"/>
      </font>
      <fill>
        <patternFill>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0A1A-474D-9306-7701EC3213C8}"/>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0A1A-474D-9306-7701EC3213C8}"/>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0A1A-474D-9306-7701EC3213C8}"/>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0A1A-474D-9306-7701EC3213C8}"/>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0A1A-474D-9306-7701EC3213C8}"/>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0A1A-474D-9306-7701EC3213C8}"/>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0A1A-474D-9306-7701EC3213C8}"/>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0A1A-474D-9306-7701EC3213C8}"/>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0A1A-474D-9306-7701EC3213C8}"/>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0A1A-474D-9306-7701EC3213C8}"/>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0A1A-474D-9306-7701EC3213C8}"/>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0A1A-474D-9306-7701EC3213C8}"/>
            </c:ext>
          </c:extLst>
        </c:ser>
        <c:dLbls>
          <c:showLegendKey val="0"/>
          <c:showVal val="0"/>
          <c:showCatName val="0"/>
          <c:showSerName val="0"/>
          <c:showPercent val="0"/>
          <c:showBubbleSize val="0"/>
        </c:dLbls>
        <c:axId val="120939648"/>
        <c:axId val="120941568"/>
      </c:scatterChart>
      <c:valAx>
        <c:axId val="120939648"/>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sk-SK"/>
          </a:p>
        </c:txPr>
        <c:crossAx val="120941568"/>
        <c:crosses val="autoZero"/>
        <c:crossBetween val="midCat"/>
        <c:majorUnit val="5.000000000000001E-2"/>
        <c:minorUnit val="1.0000000000000002E-2"/>
      </c:valAx>
      <c:valAx>
        <c:axId val="1209415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20939648"/>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16.142191074220563</c:v>
                </c:pt>
                <c:pt idx="1">
                  <c:v>13.478277287224504</c:v>
                </c:pt>
                <c:pt idx="2">
                  <c:v>11.012933145975081</c:v>
                </c:pt>
                <c:pt idx="3">
                  <c:v>8.9543564842448813</c:v>
                </c:pt>
                <c:pt idx="4">
                  <c:v>7.2360636408219943</c:v>
                </c:pt>
                <c:pt idx="5">
                  <c:v>5.7767324336925565</c:v>
                </c:pt>
                <c:pt idx="6">
                  <c:v>4.5144979346350107</c:v>
                </c:pt>
                <c:pt idx="7">
                  <c:v>3.4051759577315019</c:v>
                </c:pt>
                <c:pt idx="8">
                  <c:v>2.4171024578235949</c:v>
                </c:pt>
                <c:pt idx="9">
                  <c:v>1.5271453995551363</c:v>
                </c:pt>
                <c:pt idx="10">
                  <c:v>-4.4119091177986762</c:v>
                </c:pt>
                <c:pt idx="11">
                  <c:v>-7.9184638207744937</c:v>
                </c:pt>
                <c:pt idx="12">
                  <c:v>-10.411881175199795</c:v>
                </c:pt>
                <c:pt idx="13">
                  <c:v>-12.347599495656896</c:v>
                </c:pt>
                <c:pt idx="14">
                  <c:v>-13.929875607700499</c:v>
                </c:pt>
                <c:pt idx="15">
                  <c:v>-15.267997908591191</c:v>
                </c:pt>
                <c:pt idx="16">
                  <c:v>-16.4273087791736</c:v>
                </c:pt>
                <c:pt idx="17">
                  <c:v>-17.449997148668082</c:v>
                </c:pt>
                <c:pt idx="18">
                  <c:v>-18.364887948058371</c:v>
                </c:pt>
                <c:pt idx="19">
                  <c:v>-24.384659601442628</c:v>
                </c:pt>
                <c:pt idx="20">
                  <c:v>-27.906331383758129</c:v>
                </c:pt>
                <c:pt idx="21">
                  <c:v>-30.40505242506466</c:v>
                </c:pt>
                <c:pt idx="22">
                  <c:v>-32.343227833803276</c:v>
                </c:pt>
                <c:pt idx="23">
                  <c:v>-33.926839255158015</c:v>
                </c:pt>
                <c:pt idx="24">
                  <c:v>-35.265766907918326</c:v>
                </c:pt>
                <c:pt idx="25">
                  <c:v>-36.425600564386933</c:v>
                </c:pt>
                <c:pt idx="26">
                  <c:v>-37.448647391265048</c:v>
                </c:pt>
                <c:pt idx="27">
                  <c:v>-38.363794611631675</c:v>
                </c:pt>
                <c:pt idx="28">
                  <c:v>-44.384386241009011</c:v>
                </c:pt>
                <c:pt idx="29">
                  <c:v>-47.906209888064922</c:v>
                </c:pt>
                <c:pt idx="30">
                  <c:v>-50.404984083310545</c:v>
                </c:pt>
                <c:pt idx="31">
                  <c:v>-52.343184094954253</c:v>
                </c:pt>
                <c:pt idx="32">
                  <c:v>-53.92680888090964</c:v>
                </c:pt>
                <c:pt idx="33">
                  <c:v>-55.2657445921229</c:v>
                </c:pt>
                <c:pt idx="34">
                  <c:v>-56.42558347884556</c:v>
                </c:pt>
                <c:pt idx="35">
                  <c:v>-57.448633891572371</c:v>
                </c:pt>
                <c:pt idx="36">
                  <c:v>-58.363783676877276</c:v>
                </c:pt>
              </c:numCache>
            </c:numRef>
          </c:yVal>
          <c:smooth val="1"/>
          <c:extLst>
            <c:ext xmlns:c16="http://schemas.microsoft.com/office/drawing/2014/chart" uri="{C3380CC4-5D6E-409C-BE32-E72D297353CC}">
              <c16:uniqueId val="{00000000-C691-4223-8977-6842B2179B9D}"/>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calculations'!$M$363:$M$399</c:f>
              <c:numCache>
                <c:formatCode>General</c:formatCode>
                <c:ptCount val="37"/>
                <c:pt idx="0">
                  <c:v>28.239733066972661</c:v>
                </c:pt>
                <c:pt idx="1">
                  <c:v>22.224594299178555</c:v>
                </c:pt>
                <c:pt idx="2">
                  <c:v>18.71185466745257</c:v>
                </c:pt>
                <c:pt idx="3">
                  <c:v>16.22576549777061</c:v>
                </c:pt>
                <c:pt idx="4">
                  <c:v>14.303816960942211</c:v>
                </c:pt>
                <c:pt idx="5">
                  <c:v>12.739966898982594</c:v>
                </c:pt>
                <c:pt idx="6">
                  <c:v>11.424277264927412</c:v>
                </c:pt>
                <c:pt idx="7">
                  <c:v>10.291095565763372</c:v>
                </c:pt>
                <c:pt idx="8">
                  <c:v>9.2980453288764373</c:v>
                </c:pt>
                <c:pt idx="9">
                  <c:v>8.4161632398462345</c:v>
                </c:pt>
                <c:pt idx="10">
                  <c:v>2.8873372091378653</c:v>
                </c:pt>
                <c:pt idx="11">
                  <c:v>7.0497415524346227E-2</c:v>
                </c:pt>
                <c:pt idx="12">
                  <c:v>-1.6149459731226912</c:v>
                </c:pt>
                <c:pt idx="13">
                  <c:v>-2.7097791220847993</c:v>
                </c:pt>
                <c:pt idx="14">
                  <c:v>-3.4677883709438078</c:v>
                </c:pt>
                <c:pt idx="15">
                  <c:v>-4.0239125109677101</c:v>
                </c:pt>
                <c:pt idx="16">
                  <c:v>-4.4547147481287306</c:v>
                </c:pt>
                <c:pt idx="17">
                  <c:v>-4.8055789290712028</c:v>
                </c:pt>
                <c:pt idx="18">
                  <c:v>-5.1043421086407861</c:v>
                </c:pt>
                <c:pt idx="19">
                  <c:v>-7.2362999770997147</c:v>
                </c:pt>
                <c:pt idx="20">
                  <c:v>-9.083401950976759</c:v>
                </c:pt>
                <c:pt idx="21">
                  <c:v>-10.779377354494489</c:v>
                </c:pt>
                <c:pt idx="22">
                  <c:v>-12.300140959546404</c:v>
                </c:pt>
                <c:pt idx="23">
                  <c:v>-13.657702348616588</c:v>
                </c:pt>
                <c:pt idx="24">
                  <c:v>-14.876000404283342</c:v>
                </c:pt>
                <c:pt idx="25">
                  <c:v>-15.978729233193247</c:v>
                </c:pt>
                <c:pt idx="26">
                  <c:v>-16.98600918881742</c:v>
                </c:pt>
                <c:pt idx="27">
                  <c:v>-17.914107300833205</c:v>
                </c:pt>
                <c:pt idx="28">
                  <c:v>-24.744112764104401</c:v>
                </c:pt>
                <c:pt idx="29">
                  <c:v>-29.513612202776777</c:v>
                </c:pt>
                <c:pt idx="30">
                  <c:v>-33.330056485971284</c:v>
                </c:pt>
                <c:pt idx="31">
                  <c:v>-36.531061748913551</c:v>
                </c:pt>
                <c:pt idx="32">
                  <c:v>-39.282973068780514</c:v>
                </c:pt>
                <c:pt idx="33">
                  <c:v>-41.690094006385493</c:v>
                </c:pt>
                <c:pt idx="34">
                  <c:v>-43.82469961226785</c:v>
                </c:pt>
                <c:pt idx="35">
                  <c:v>-45.739266073583138</c:v>
                </c:pt>
                <c:pt idx="36">
                  <c:v>-47.4730084771981</c:v>
                </c:pt>
              </c:numCache>
            </c:numRef>
          </c:yVal>
          <c:smooth val="1"/>
          <c:extLst>
            <c:ext xmlns:c16="http://schemas.microsoft.com/office/drawing/2014/chart" uri="{C3380CC4-5D6E-409C-BE32-E72D297353CC}">
              <c16:uniqueId val="{00000001-C691-4223-8977-6842B2179B9D}"/>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calculations'!$P$363:$P$399</c:f>
              <c:numCache>
                <c:formatCode>General</c:formatCode>
                <c:ptCount val="37"/>
                <c:pt idx="0">
                  <c:v>44.381924141193224</c:v>
                </c:pt>
                <c:pt idx="1">
                  <c:v>35.702871586403063</c:v>
                </c:pt>
                <c:pt idx="2">
                  <c:v>29.724787813427653</c:v>
                </c:pt>
                <c:pt idx="3">
                  <c:v>25.180121982015493</c:v>
                </c:pt>
                <c:pt idx="4">
                  <c:v>21.539880601764199</c:v>
                </c:pt>
                <c:pt idx="5">
                  <c:v>18.516699332675156</c:v>
                </c:pt>
                <c:pt idx="6">
                  <c:v>15.938775199562423</c:v>
                </c:pt>
                <c:pt idx="7">
                  <c:v>13.696271523494874</c:v>
                </c:pt>
                <c:pt idx="8">
                  <c:v>11.71514778670004</c:v>
                </c:pt>
                <c:pt idx="9">
                  <c:v>9.943308639401355</c:v>
                </c:pt>
                <c:pt idx="10">
                  <c:v>-1.524571908660814</c:v>
                </c:pt>
                <c:pt idx="11">
                  <c:v>-7.8479664052501441</c:v>
                </c:pt>
                <c:pt idx="12">
                  <c:v>-12.026827148322482</c:v>
                </c:pt>
                <c:pt idx="13">
                  <c:v>-15.0573786177417</c:v>
                </c:pt>
                <c:pt idx="14">
                  <c:v>-17.397663978644331</c:v>
                </c:pt>
                <c:pt idx="15">
                  <c:v>-19.291910419558896</c:v>
                </c:pt>
                <c:pt idx="16">
                  <c:v>-20.882023527302323</c:v>
                </c:pt>
                <c:pt idx="17">
                  <c:v>-22.255576077739278</c:v>
                </c:pt>
                <c:pt idx="18">
                  <c:v>-23.469230056699153</c:v>
                </c:pt>
                <c:pt idx="19">
                  <c:v>-31.620959578542344</c:v>
                </c:pt>
                <c:pt idx="20">
                  <c:v>-36.989733334734886</c:v>
                </c:pt>
                <c:pt idx="21">
                  <c:v>-41.184429779559146</c:v>
                </c:pt>
                <c:pt idx="22">
                  <c:v>-44.64336879334968</c:v>
                </c:pt>
                <c:pt idx="23">
                  <c:v>-47.584541603774603</c:v>
                </c:pt>
                <c:pt idx="24">
                  <c:v>-50.141767312201679</c:v>
                </c:pt>
                <c:pt idx="25">
                  <c:v>-52.404329797580175</c:v>
                </c:pt>
                <c:pt idx="26">
                  <c:v>-54.434656580082461</c:v>
                </c:pt>
                <c:pt idx="27">
                  <c:v>-56.277901912464891</c:v>
                </c:pt>
                <c:pt idx="28">
                  <c:v>-69.128499005113412</c:v>
                </c:pt>
                <c:pt idx="29">
                  <c:v>-77.419822090841706</c:v>
                </c:pt>
                <c:pt idx="30">
                  <c:v>-83.735040569281836</c:v>
                </c:pt>
                <c:pt idx="31">
                  <c:v>-88.874245843867797</c:v>
                </c:pt>
                <c:pt idx="32">
                  <c:v>-93.209781949690154</c:v>
                </c:pt>
                <c:pt idx="33">
                  <c:v>-96.955838598508365</c:v>
                </c:pt>
                <c:pt idx="34">
                  <c:v>-100.2502830911134</c:v>
                </c:pt>
                <c:pt idx="35">
                  <c:v>-103.18789996515549</c:v>
                </c:pt>
                <c:pt idx="36">
                  <c:v>-105.83679215407537</c:v>
                </c:pt>
              </c:numCache>
            </c:numRef>
          </c:yVal>
          <c:smooth val="1"/>
          <c:extLst>
            <c:ext xmlns:c16="http://schemas.microsoft.com/office/drawing/2014/chart" uri="{C3380CC4-5D6E-409C-BE32-E72D297353CC}">
              <c16:uniqueId val="{00000002-C691-4223-8977-6842B2179B9D}"/>
            </c:ext>
          </c:extLst>
        </c:ser>
        <c:dLbls>
          <c:showLegendKey val="0"/>
          <c:showVal val="0"/>
          <c:showCatName val="0"/>
          <c:showSerName val="0"/>
          <c:showPercent val="0"/>
          <c:showBubbleSize val="0"/>
        </c:dLbls>
        <c:axId val="185075968"/>
        <c:axId val="185086336"/>
      </c:scatterChart>
      <c:valAx>
        <c:axId val="185075968"/>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086336"/>
        <c:crossesAt val="-1000"/>
        <c:crossBetween val="midCat"/>
      </c:valAx>
      <c:valAx>
        <c:axId val="185086336"/>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5075968"/>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-32.089933798880125</c:v>
                </c:pt>
                <c:pt idx="1">
                  <c:v>-51.43186107647778</c:v>
                </c:pt>
                <c:pt idx="2">
                  <c:v>-62.005499857470653</c:v>
                </c:pt>
                <c:pt idx="3">
                  <c:v>-68.263337693404281</c:v>
                </c:pt>
                <c:pt idx="4">
                  <c:v>-72.309824494550298</c:v>
                </c:pt>
                <c:pt idx="5">
                  <c:v>-75.115318800577441</c:v>
                </c:pt>
                <c:pt idx="6">
                  <c:v>-77.165773861343382</c:v>
                </c:pt>
                <c:pt idx="7">
                  <c:v>-78.726164773812286</c:v>
                </c:pt>
                <c:pt idx="8">
                  <c:v>-79.951748741750492</c:v>
                </c:pt>
                <c:pt idx="9">
                  <c:v>-80.939005044165896</c:v>
                </c:pt>
                <c:pt idx="10">
                  <c:v>-85.440998133617839</c:v>
                </c:pt>
                <c:pt idx="11">
                  <c:v>-86.957098896672065</c:v>
                </c:pt>
                <c:pt idx="12">
                  <c:v>-87.716885286676344</c:v>
                </c:pt>
                <c:pt idx="13">
                  <c:v>-88.173160196546192</c:v>
                </c:pt>
                <c:pt idx="14">
                  <c:v>-88.477475868004348</c:v>
                </c:pt>
                <c:pt idx="15">
                  <c:v>-88.694897823616486</c:v>
                </c:pt>
                <c:pt idx="16">
                  <c:v>-88.857989307178229</c:v>
                </c:pt>
                <c:pt idx="17">
                  <c:v>-88.984851171592354</c:v>
                </c:pt>
                <c:pt idx="18">
                  <c:v>-89.086347890620274</c:v>
                </c:pt>
                <c:pt idx="19">
                  <c:v>-89.543144902747116</c:v>
                </c:pt>
                <c:pt idx="20">
                  <c:v>-89.695426349176799</c:v>
                </c:pt>
                <c:pt idx="21">
                  <c:v>-89.771568820533844</c:v>
                </c:pt>
                <c:pt idx="22">
                  <c:v>-89.817254707855298</c:v>
                </c:pt>
                <c:pt idx="23">
                  <c:v>-89.847712098755551</c:v>
                </c:pt>
                <c:pt idx="24">
                  <c:v>-89.8694674316679</c:v>
                </c:pt>
                <c:pt idx="25">
                  <c:v>-89.885783956395727</c:v>
                </c:pt>
                <c:pt idx="26">
                  <c:v>-89.898474599682828</c:v>
                </c:pt>
                <c:pt idx="27">
                  <c:v>-89.908627121544598</c:v>
                </c:pt>
                <c:pt idx="28">
                  <c:v>-89.954313531724239</c:v>
                </c:pt>
                <c:pt idx="29">
                  <c:v>-89.969542350896646</c:v>
                </c:pt>
                <c:pt idx="30">
                  <c:v>-89.977156762231104</c:v>
                </c:pt>
                <c:pt idx="31">
                  <c:v>-89.981725409436322</c:v>
                </c:pt>
                <c:pt idx="32">
                  <c:v>-89.984771174372469</c:v>
                </c:pt>
                <c:pt idx="33">
                  <c:v>-89.986946720809158</c:v>
                </c:pt>
                <c:pt idx="34">
                  <c:v>-89.988578380661679</c:v>
                </c:pt>
                <c:pt idx="35">
                  <c:v>-89.989847449448831</c:v>
                </c:pt>
                <c:pt idx="36">
                  <c:v>-89.990862704485778</c:v>
                </c:pt>
              </c:numCache>
            </c:numRef>
          </c:yVal>
          <c:smooth val="1"/>
          <c:extLst>
            <c:ext xmlns:c16="http://schemas.microsoft.com/office/drawing/2014/chart" uri="{C3380CC4-5D6E-409C-BE32-E72D297353CC}">
              <c16:uniqueId val="{00000000-5C8B-4889-899B-5B1060766AE6}"/>
            </c:ext>
          </c:extLst>
        </c:ser>
        <c:ser>
          <c:idx val="1"/>
          <c:order val="1"/>
          <c:tx>
            <c:v>Type II No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calculations'!$N$363:$N$399</c:f>
              <c:numCache>
                <c:formatCode>General</c:formatCode>
                <c:ptCount val="37"/>
                <c:pt idx="0">
                  <c:v>90.952364785675712</c:v>
                </c:pt>
                <c:pt idx="1">
                  <c:v>91.903697694895911</c:v>
                </c:pt>
                <c:pt idx="2">
                  <c:v>92.852972257917713</c:v>
                </c:pt>
                <c:pt idx="3">
                  <c:v>93.799172748233019</c:v>
                </c:pt>
                <c:pt idx="4">
                  <c:v>94.741299380404513</c:v>
                </c:pt>
                <c:pt idx="5">
                  <c:v>95.67837330404231</c:v>
                </c:pt>
                <c:pt idx="6">
                  <c:v>96.609441333574892</c:v>
                </c:pt>
                <c:pt idx="7">
                  <c:v>97.533580359611278</c:v>
                </c:pt>
                <c:pt idx="8">
                  <c:v>98.44990139493224</c:v>
                </c:pt>
                <c:pt idx="9">
                  <c:v>99.357553216217966</c:v>
                </c:pt>
                <c:pt idx="10">
                  <c:v>107.80203046028483</c:v>
                </c:pt>
                <c:pt idx="11">
                  <c:v>114.78964297420612</c:v>
                </c:pt>
                <c:pt idx="12">
                  <c:v>120.208315855386</c:v>
                </c:pt>
                <c:pt idx="13">
                  <c:v>124.21423077061152</c:v>
                </c:pt>
                <c:pt idx="14">
                  <c:v>127.05833014538752</c:v>
                </c:pt>
                <c:pt idx="15">
                  <c:v>128.98883162445065</c:v>
                </c:pt>
                <c:pt idx="16">
                  <c:v>130.21542805631546</c:v>
                </c:pt>
                <c:pt idx="17">
                  <c:v>130.90397322546164</c:v>
                </c:pt>
                <c:pt idx="18">
                  <c:v>131.18212597824737</c:v>
                </c:pt>
                <c:pt idx="19">
                  <c:v>124.84682764770383</c:v>
                </c:pt>
                <c:pt idx="20">
                  <c:v>115.96281443661864</c:v>
                </c:pt>
                <c:pt idx="21">
                  <c:v>108.6178504644614</c:v>
                </c:pt>
                <c:pt idx="22">
                  <c:v>102.75041142638921</c:v>
                </c:pt>
                <c:pt idx="23">
                  <c:v>97.949553121118541</c:v>
                </c:pt>
                <c:pt idx="24">
                  <c:v>93.895425661840363</c:v>
                </c:pt>
                <c:pt idx="25">
                  <c:v>90.373584309551347</c:v>
                </c:pt>
                <c:pt idx="26">
                  <c:v>87.24277428122565</c:v>
                </c:pt>
                <c:pt idx="27">
                  <c:v>84.408648163982122</c:v>
                </c:pt>
                <c:pt idx="28">
                  <c:v>64.226821975003219</c:v>
                </c:pt>
                <c:pt idx="29">
                  <c:v>51.172570445568738</c:v>
                </c:pt>
                <c:pt idx="30">
                  <c:v>41.996517610171537</c:v>
                </c:pt>
                <c:pt idx="31">
                  <c:v>35.340276757256305</c:v>
                </c:pt>
                <c:pt idx="32">
                  <c:v>30.369769383582565</c:v>
                </c:pt>
                <c:pt idx="33">
                  <c:v>26.55417442221156</c:v>
                </c:pt>
                <c:pt idx="34">
                  <c:v>23.551288485126037</c:v>
                </c:pt>
                <c:pt idx="35">
                  <c:v>21.135930861689303</c:v>
                </c:pt>
                <c:pt idx="36">
                  <c:v>19.156179041812806</c:v>
                </c:pt>
              </c:numCache>
            </c:numRef>
          </c:yVal>
          <c:smooth val="1"/>
          <c:extLst>
            <c:ext xmlns:c16="http://schemas.microsoft.com/office/drawing/2014/chart" uri="{C3380CC4-5D6E-409C-BE32-E72D297353CC}">
              <c16:uniqueId val="{00000001-5C8B-4889-899B-5B1060766AE6}"/>
            </c:ext>
          </c:extLst>
        </c:ser>
        <c:ser>
          <c:idx val="2"/>
          <c:order val="2"/>
          <c:tx>
            <c:v>Type II No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calculations'!$Q$363:$Q$399</c:f>
              <c:numCache>
                <c:formatCode>General</c:formatCode>
                <c:ptCount val="37"/>
                <c:pt idx="0">
                  <c:v>58.86243098679563</c:v>
                </c:pt>
                <c:pt idx="1">
                  <c:v>40.471836618418138</c:v>
                </c:pt>
                <c:pt idx="2">
                  <c:v>30.847472400446975</c:v>
                </c:pt>
                <c:pt idx="3">
                  <c:v>25.535835054828766</c:v>
                </c:pt>
                <c:pt idx="4">
                  <c:v>22.431474885854215</c:v>
                </c:pt>
                <c:pt idx="5">
                  <c:v>20.563054503464855</c:v>
                </c:pt>
                <c:pt idx="6">
                  <c:v>19.443667472231539</c:v>
                </c:pt>
                <c:pt idx="7">
                  <c:v>18.807415585798935</c:v>
                </c:pt>
                <c:pt idx="8">
                  <c:v>18.498152653181705</c:v>
                </c:pt>
                <c:pt idx="9">
                  <c:v>18.418548172052112</c:v>
                </c:pt>
                <c:pt idx="10">
                  <c:v>22.361032326667015</c:v>
                </c:pt>
                <c:pt idx="11">
                  <c:v>27.832544077534038</c:v>
                </c:pt>
                <c:pt idx="12">
                  <c:v>32.491430568709518</c:v>
                </c:pt>
                <c:pt idx="13">
                  <c:v>36.041070574065429</c:v>
                </c:pt>
                <c:pt idx="14">
                  <c:v>38.580854277383281</c:v>
                </c:pt>
                <c:pt idx="15">
                  <c:v>40.293933800834196</c:v>
                </c:pt>
                <c:pt idx="16">
                  <c:v>41.357438749137231</c:v>
                </c:pt>
                <c:pt idx="17">
                  <c:v>41.919122053869302</c:v>
                </c:pt>
                <c:pt idx="18">
                  <c:v>42.095778087627053</c:v>
                </c:pt>
                <c:pt idx="19">
                  <c:v>35.303682744956802</c:v>
                </c:pt>
                <c:pt idx="20">
                  <c:v>26.267388087441844</c:v>
                </c:pt>
                <c:pt idx="21">
                  <c:v>18.846281643927568</c:v>
                </c:pt>
                <c:pt idx="22">
                  <c:v>12.933156718533866</c:v>
                </c:pt>
                <c:pt idx="23">
                  <c:v>8.1018410223630042</c:v>
                </c:pt>
                <c:pt idx="24">
                  <c:v>4.0259582301724777</c:v>
                </c:pt>
                <c:pt idx="25">
                  <c:v>0.48780035315564874</c:v>
                </c:pt>
                <c:pt idx="26">
                  <c:v>357.34429968154279</c:v>
                </c:pt>
                <c:pt idx="27">
                  <c:v>354.50002104243748</c:v>
                </c:pt>
                <c:pt idx="28">
                  <c:v>334.27250844327887</c:v>
                </c:pt>
                <c:pt idx="29">
                  <c:v>321.20302809467211</c:v>
                </c:pt>
                <c:pt idx="30">
                  <c:v>312.01936084794045</c:v>
                </c:pt>
                <c:pt idx="31">
                  <c:v>305.35855134781997</c:v>
                </c:pt>
                <c:pt idx="32">
                  <c:v>300.38499820921015</c:v>
                </c:pt>
                <c:pt idx="33">
                  <c:v>296.56722770140237</c:v>
                </c:pt>
                <c:pt idx="34">
                  <c:v>293.56271010446437</c:v>
                </c:pt>
                <c:pt idx="35">
                  <c:v>291.14608341224044</c:v>
                </c:pt>
                <c:pt idx="36">
                  <c:v>289.16531633732706</c:v>
                </c:pt>
              </c:numCache>
            </c:numRef>
          </c:yVal>
          <c:smooth val="1"/>
          <c:extLst>
            <c:ext xmlns:c16="http://schemas.microsoft.com/office/drawing/2014/chart" uri="{C3380CC4-5D6E-409C-BE32-E72D297353CC}">
              <c16:uniqueId val="{00000002-5C8B-4889-899B-5B1060766AE6}"/>
            </c:ext>
          </c:extLst>
        </c:ser>
        <c:dLbls>
          <c:showLegendKey val="0"/>
          <c:showVal val="0"/>
          <c:showCatName val="0"/>
          <c:showSerName val="0"/>
          <c:showPercent val="0"/>
          <c:showBubbleSize val="0"/>
        </c:dLbls>
        <c:axId val="185104640"/>
        <c:axId val="185119104"/>
      </c:scatterChart>
      <c:valAx>
        <c:axId val="18510464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5119104"/>
        <c:crossesAt val="-360"/>
        <c:crossBetween val="midCat"/>
      </c:valAx>
      <c:valAx>
        <c:axId val="18511910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5104640"/>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1.1333713333750864E-2</c:v>
                </c:pt>
                <c:pt idx="2">
                  <c:v>4.6348853006236215E-2</c:v>
                </c:pt>
                <c:pt idx="3">
                  <c:v>0.10813875600862932</c:v>
                </c:pt>
                <c:pt idx="4">
                  <c:v>0.201874928327404</c:v>
                </c:pt>
                <c:pt idx="5">
                  <c:v>0.33407525776855879</c:v>
                </c:pt>
                <c:pt idx="6">
                  <c:v>0.50931186675483475</c:v>
                </c:pt>
                <c:pt idx="7">
                  <c:v>0.7213662901721678</c:v>
                </c:pt>
                <c:pt idx="8">
                  <c:v>0.94060526520425014</c:v>
                </c:pt>
                <c:pt idx="11">
                  <c:v>1.1174927897440212</c:v>
                </c:pt>
                <c:pt idx="12">
                  <c:v>1.2184153981603427</c:v>
                </c:pt>
                <c:pt idx="15">
                  <c:v>1.2501677439116172</c:v>
                </c:pt>
                <c:pt idx="16">
                  <c:v>1.239970874539376</c:v>
                </c:pt>
                <c:pt idx="17">
                  <c:v>1.210802414076098</c:v>
                </c:pt>
                <c:pt idx="18">
                  <c:v>1.1755636177349804</c:v>
                </c:pt>
                <c:pt idx="19">
                  <c:v>1.1401508522109989</c:v>
                </c:pt>
                <c:pt idx="20">
                  <c:v>1.1068490658249714</c:v>
                </c:pt>
                <c:pt idx="21">
                  <c:v>1.0763102187914384</c:v>
                </c:pt>
                <c:pt idx="22">
                  <c:v>1.0485114344378621</c:v>
                </c:pt>
                <c:pt idx="23">
                  <c:v>1.0231846226006527</c:v>
                </c:pt>
                <c:pt idx="24">
                  <c:v>1</c:v>
                </c:pt>
                <c:pt idx="25">
                  <c:v>0.97863969873249845</c:v>
                </c:pt>
                <c:pt idx="26">
                  <c:v>0.95882344881550174</c:v>
                </c:pt>
                <c:pt idx="27">
                  <c:v>0.94031400126713371</c:v>
                </c:pt>
                <c:pt idx="28">
                  <c:v>0.92291452969688104</c:v>
                </c:pt>
                <c:pt idx="29">
                  <c:v>0.90646335160889269</c:v>
                </c:pt>
                <c:pt idx="30">
                  <c:v>0.89082822662049099</c:v>
                </c:pt>
                <c:pt idx="31">
                  <c:v>0.87590111389267455</c:v>
                </c:pt>
                <c:pt idx="32">
                  <c:v>0.86159366708116314</c:v>
                </c:pt>
                <c:pt idx="33">
                  <c:v>0.84783349005469599</c:v>
                </c:pt>
                <c:pt idx="34">
                  <c:v>0.83456107876332819</c:v>
                </c:pt>
                <c:pt idx="35">
                  <c:v>0.82172734620550048</c:v>
                </c:pt>
                <c:pt idx="36">
                  <c:v>0.80929162819768818</c:v>
                </c:pt>
                <c:pt idx="37">
                  <c:v>0.79722007930339633</c:v>
                </c:pt>
                <c:pt idx="38">
                  <c:v>0.78548438273137622</c:v>
                </c:pt>
                <c:pt idx="39">
                  <c:v>0.77406071189443704</c:v>
                </c:pt>
                <c:pt idx="40">
                  <c:v>0.76292889341898595</c:v>
                </c:pt>
                <c:pt idx="41">
                  <c:v>0.75207173145612927</c:v>
                </c:pt>
                <c:pt idx="42">
                  <c:v>0.74147446130410744</c:v>
                </c:pt>
                <c:pt idx="43">
                  <c:v>0.73112430687863494</c:v>
                </c:pt>
                <c:pt idx="44">
                  <c:v>0.72101012175133239</c:v>
                </c:pt>
                <c:pt idx="45">
                  <c:v>0.71112209757994582</c:v>
                </c:pt>
                <c:pt idx="46">
                  <c:v>0.70145152699972613</c:v>
                </c:pt>
                <c:pt idx="47">
                  <c:v>0.69199061061457745</c:v>
                </c:pt>
                <c:pt idx="48">
                  <c:v>0.68273229976387539</c:v>
                </c:pt>
                <c:pt idx="49">
                  <c:v>0.67367016836015969</c:v>
                </c:pt>
                <c:pt idx="50">
                  <c:v>0.66479830838361398</c:v>
                </c:pt>
                <c:pt idx="51">
                  <c:v>0.65611124465092097</c:v>
                </c:pt>
                <c:pt idx="52">
                  <c:v>0.64760386530329206</c:v>
                </c:pt>
                <c:pt idx="53">
                  <c:v>0.63927136512364413</c:v>
                </c:pt>
                <c:pt idx="54">
                  <c:v>0.63110919932927723</c:v>
                </c:pt>
                <c:pt idx="55">
                  <c:v>0.62311304592020178</c:v>
                </c:pt>
                <c:pt idx="56">
                  <c:v>0.61527877501489792</c:v>
                </c:pt>
                <c:pt idx="57">
                  <c:v>0.60760242389104935</c:v>
                </c:pt>
                <c:pt idx="58">
                  <c:v>0.60008017668151559</c:v>
                </c:pt>
                <c:pt idx="59">
                  <c:v>0.59270834786568749</c:v>
                </c:pt>
                <c:pt idx="60">
                  <c:v>0.58548336885162733</c:v>
                </c:pt>
                <c:pt idx="61">
                  <c:v>0.57840177707141638</c:v>
                </c:pt>
                <c:pt idx="62">
                  <c:v>0.57146020711636869</c:v>
                </c:pt>
                <c:pt idx="63">
                  <c:v>0.56465538352420752</c:v>
                </c:pt>
                <c:pt idx="64">
                  <c:v>0.5579841149005722</c:v>
                </c:pt>
                <c:pt idx="65">
                  <c:v>0.55144328911492746</c:v>
                </c:pt>
                <c:pt idx="66">
                  <c:v>0.54502986935842657</c:v>
                </c:pt>
                <c:pt idx="67">
                  <c:v>0.53874089089036092</c:v>
                </c:pt>
                <c:pt idx="68">
                  <c:v>0.53257345833192671</c:v>
                </c:pt>
                <c:pt idx="69">
                  <c:v>0.52652474339251398</c:v>
                </c:pt>
                <c:pt idx="70">
                  <c:v>0.52059198293544318</c:v>
                </c:pt>
                <c:pt idx="71">
                  <c:v>0.5147724773079303</c:v>
                </c:pt>
                <c:pt idx="72">
                  <c:v>0.50906358887475944</c:v>
                </c:pt>
                <c:pt idx="73">
                  <c:v>0.50346274070714758</c:v>
                </c:pt>
                <c:pt idx="74">
                  <c:v>0.49796741538815886</c:v>
                </c:pt>
              </c:numCache>
            </c:numRef>
          </c:yVal>
          <c:smooth val="1"/>
          <c:extLst>
            <c:ext xmlns:c16="http://schemas.microsoft.com/office/drawing/2014/chart" uri="{C3380CC4-5D6E-409C-BE32-E72D297353CC}">
              <c16:uniqueId val="{00000000-E1D5-4B99-9441-CCFEBF09D22E}"/>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1.053917808219178</c:v>
                </c:pt>
                <c:pt idx="1">
                  <c:v>1.053917808219178</c:v>
                </c:pt>
                <c:pt idx="2">
                  <c:v>1.053917808219178</c:v>
                </c:pt>
                <c:pt idx="3">
                  <c:v>1.053917808219178</c:v>
                </c:pt>
                <c:pt idx="4">
                  <c:v>1.053917808219178</c:v>
                </c:pt>
                <c:pt idx="5">
                  <c:v>1.053917808219178</c:v>
                </c:pt>
                <c:pt idx="6">
                  <c:v>1.053917808219178</c:v>
                </c:pt>
                <c:pt idx="7">
                  <c:v>1.053917808219178</c:v>
                </c:pt>
                <c:pt idx="8">
                  <c:v>1.053917808219178</c:v>
                </c:pt>
                <c:pt idx="11">
                  <c:v>1.053917808219178</c:v>
                </c:pt>
                <c:pt idx="12">
                  <c:v>1.053917808219178</c:v>
                </c:pt>
                <c:pt idx="15">
                  <c:v>1.053917808219178</c:v>
                </c:pt>
                <c:pt idx="16">
                  <c:v>1.053917808219178</c:v>
                </c:pt>
                <c:pt idx="17">
                  <c:v>1.053917808219178</c:v>
                </c:pt>
                <c:pt idx="18">
                  <c:v>1.053917808219178</c:v>
                </c:pt>
                <c:pt idx="19">
                  <c:v>1.053917808219178</c:v>
                </c:pt>
                <c:pt idx="20">
                  <c:v>1.053917808219178</c:v>
                </c:pt>
                <c:pt idx="21">
                  <c:v>1.053917808219178</c:v>
                </c:pt>
                <c:pt idx="22">
                  <c:v>1.053917808219178</c:v>
                </c:pt>
                <c:pt idx="23">
                  <c:v>1.053917808219178</c:v>
                </c:pt>
                <c:pt idx="24">
                  <c:v>1.053917808219178</c:v>
                </c:pt>
                <c:pt idx="25">
                  <c:v>1.053917808219178</c:v>
                </c:pt>
                <c:pt idx="26">
                  <c:v>1.053917808219178</c:v>
                </c:pt>
                <c:pt idx="27">
                  <c:v>1.053917808219178</c:v>
                </c:pt>
                <c:pt idx="28">
                  <c:v>1.053917808219178</c:v>
                </c:pt>
                <c:pt idx="29">
                  <c:v>1.053917808219178</c:v>
                </c:pt>
                <c:pt idx="30">
                  <c:v>1.053917808219178</c:v>
                </c:pt>
                <c:pt idx="31">
                  <c:v>1.053917808219178</c:v>
                </c:pt>
                <c:pt idx="32">
                  <c:v>1.053917808219178</c:v>
                </c:pt>
                <c:pt idx="33">
                  <c:v>1.053917808219178</c:v>
                </c:pt>
                <c:pt idx="34">
                  <c:v>1.053917808219178</c:v>
                </c:pt>
                <c:pt idx="35">
                  <c:v>1.053917808219178</c:v>
                </c:pt>
                <c:pt idx="36">
                  <c:v>1.053917808219178</c:v>
                </c:pt>
                <c:pt idx="37">
                  <c:v>1.053917808219178</c:v>
                </c:pt>
                <c:pt idx="38">
                  <c:v>1.053917808219178</c:v>
                </c:pt>
                <c:pt idx="39">
                  <c:v>1.053917808219178</c:v>
                </c:pt>
                <c:pt idx="40">
                  <c:v>1.053917808219178</c:v>
                </c:pt>
                <c:pt idx="41">
                  <c:v>1.053917808219178</c:v>
                </c:pt>
                <c:pt idx="42">
                  <c:v>1.053917808219178</c:v>
                </c:pt>
                <c:pt idx="43">
                  <c:v>1.053917808219178</c:v>
                </c:pt>
                <c:pt idx="44">
                  <c:v>1.053917808219178</c:v>
                </c:pt>
                <c:pt idx="45">
                  <c:v>1.053917808219178</c:v>
                </c:pt>
                <c:pt idx="46">
                  <c:v>1.053917808219178</c:v>
                </c:pt>
                <c:pt idx="47">
                  <c:v>1.053917808219178</c:v>
                </c:pt>
                <c:pt idx="48">
                  <c:v>1.053917808219178</c:v>
                </c:pt>
                <c:pt idx="49">
                  <c:v>1.053917808219178</c:v>
                </c:pt>
                <c:pt idx="50">
                  <c:v>1.053917808219178</c:v>
                </c:pt>
                <c:pt idx="51">
                  <c:v>1.053917808219178</c:v>
                </c:pt>
                <c:pt idx="52">
                  <c:v>1.053917808219178</c:v>
                </c:pt>
                <c:pt idx="53">
                  <c:v>1.053917808219178</c:v>
                </c:pt>
                <c:pt idx="54">
                  <c:v>1.053917808219178</c:v>
                </c:pt>
                <c:pt idx="55">
                  <c:v>1.053917808219178</c:v>
                </c:pt>
                <c:pt idx="56">
                  <c:v>1.053917808219178</c:v>
                </c:pt>
                <c:pt idx="57">
                  <c:v>1.053917808219178</c:v>
                </c:pt>
                <c:pt idx="58">
                  <c:v>1.053917808219178</c:v>
                </c:pt>
                <c:pt idx="59">
                  <c:v>1.053917808219178</c:v>
                </c:pt>
                <c:pt idx="60">
                  <c:v>1.053917808219178</c:v>
                </c:pt>
                <c:pt idx="61">
                  <c:v>1.053917808219178</c:v>
                </c:pt>
                <c:pt idx="62">
                  <c:v>1.053917808219178</c:v>
                </c:pt>
                <c:pt idx="63">
                  <c:v>1.053917808219178</c:v>
                </c:pt>
                <c:pt idx="64">
                  <c:v>1.053917808219178</c:v>
                </c:pt>
                <c:pt idx="65">
                  <c:v>1.053917808219178</c:v>
                </c:pt>
                <c:pt idx="66">
                  <c:v>1.053917808219178</c:v>
                </c:pt>
                <c:pt idx="67">
                  <c:v>1.053917808219178</c:v>
                </c:pt>
                <c:pt idx="68">
                  <c:v>1.053917808219178</c:v>
                </c:pt>
                <c:pt idx="69">
                  <c:v>1.053917808219178</c:v>
                </c:pt>
                <c:pt idx="70">
                  <c:v>1.053917808219178</c:v>
                </c:pt>
                <c:pt idx="71">
                  <c:v>1.053917808219178</c:v>
                </c:pt>
                <c:pt idx="72">
                  <c:v>1.053917808219178</c:v>
                </c:pt>
                <c:pt idx="73">
                  <c:v>1.053917808219178</c:v>
                </c:pt>
                <c:pt idx="74">
                  <c:v>1.053917808219178</c:v>
                </c:pt>
                <c:pt idx="75">
                  <c:v>1.053917808219178</c:v>
                </c:pt>
              </c:numCache>
            </c:numRef>
          </c:yVal>
          <c:smooth val="1"/>
          <c:extLst>
            <c:ext xmlns:c16="http://schemas.microsoft.com/office/drawing/2014/chart" uri="{C3380CC4-5D6E-409C-BE32-E72D297353CC}">
              <c16:uniqueId val="{00000001-E1D5-4B99-9441-CCFEBF09D22E}"/>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0.92673170731707311</c:v>
                </c:pt>
                <c:pt idx="1">
                  <c:v>0.92673170731707311</c:v>
                </c:pt>
                <c:pt idx="2">
                  <c:v>0.92673170731707311</c:v>
                </c:pt>
                <c:pt idx="3">
                  <c:v>0.92673170731707311</c:v>
                </c:pt>
                <c:pt idx="4">
                  <c:v>0.92673170731707311</c:v>
                </c:pt>
                <c:pt idx="5">
                  <c:v>0.92673170731707311</c:v>
                </c:pt>
                <c:pt idx="6">
                  <c:v>0.92673170731707311</c:v>
                </c:pt>
                <c:pt idx="7">
                  <c:v>0.92673170731707311</c:v>
                </c:pt>
                <c:pt idx="8">
                  <c:v>0.92673170731707311</c:v>
                </c:pt>
                <c:pt idx="11">
                  <c:v>0.92673170731707311</c:v>
                </c:pt>
                <c:pt idx="12">
                  <c:v>0.92673170731707311</c:v>
                </c:pt>
                <c:pt idx="15">
                  <c:v>0.92673170731707311</c:v>
                </c:pt>
                <c:pt idx="16">
                  <c:v>0.92673170731707311</c:v>
                </c:pt>
                <c:pt idx="17">
                  <c:v>0.92673170731707311</c:v>
                </c:pt>
                <c:pt idx="18">
                  <c:v>0.92673170731707311</c:v>
                </c:pt>
                <c:pt idx="19">
                  <c:v>0.92673170731707311</c:v>
                </c:pt>
                <c:pt idx="20">
                  <c:v>0.92673170731707311</c:v>
                </c:pt>
                <c:pt idx="21">
                  <c:v>0.92673170731707311</c:v>
                </c:pt>
                <c:pt idx="22">
                  <c:v>0.92673170731707311</c:v>
                </c:pt>
                <c:pt idx="23">
                  <c:v>0.92673170731707311</c:v>
                </c:pt>
                <c:pt idx="24">
                  <c:v>0.92673170731707311</c:v>
                </c:pt>
                <c:pt idx="25">
                  <c:v>0.92673170731707311</c:v>
                </c:pt>
                <c:pt idx="26">
                  <c:v>0.92673170731707311</c:v>
                </c:pt>
                <c:pt idx="27">
                  <c:v>0.92673170731707311</c:v>
                </c:pt>
                <c:pt idx="28">
                  <c:v>0.92673170731707311</c:v>
                </c:pt>
                <c:pt idx="29">
                  <c:v>0.92673170731707311</c:v>
                </c:pt>
                <c:pt idx="30">
                  <c:v>0.92673170731707311</c:v>
                </c:pt>
                <c:pt idx="31">
                  <c:v>0.92673170731707311</c:v>
                </c:pt>
                <c:pt idx="32">
                  <c:v>0.92673170731707311</c:v>
                </c:pt>
                <c:pt idx="33">
                  <c:v>0.92673170731707311</c:v>
                </c:pt>
                <c:pt idx="34">
                  <c:v>0.92673170731707311</c:v>
                </c:pt>
                <c:pt idx="35">
                  <c:v>0.92673170731707311</c:v>
                </c:pt>
                <c:pt idx="36">
                  <c:v>0.92673170731707311</c:v>
                </c:pt>
                <c:pt idx="37">
                  <c:v>0.92673170731707311</c:v>
                </c:pt>
                <c:pt idx="38">
                  <c:v>0.92673170731707311</c:v>
                </c:pt>
                <c:pt idx="39">
                  <c:v>0.92673170731707311</c:v>
                </c:pt>
                <c:pt idx="40">
                  <c:v>0.92673170731707311</c:v>
                </c:pt>
                <c:pt idx="41">
                  <c:v>0.92673170731707311</c:v>
                </c:pt>
                <c:pt idx="42">
                  <c:v>0.92673170731707311</c:v>
                </c:pt>
                <c:pt idx="43">
                  <c:v>0.92673170731707311</c:v>
                </c:pt>
                <c:pt idx="44">
                  <c:v>0.92673170731707311</c:v>
                </c:pt>
                <c:pt idx="45">
                  <c:v>0.92673170731707311</c:v>
                </c:pt>
                <c:pt idx="46">
                  <c:v>0.92673170731707311</c:v>
                </c:pt>
                <c:pt idx="47">
                  <c:v>0.92673170731707311</c:v>
                </c:pt>
                <c:pt idx="48">
                  <c:v>0.92673170731707311</c:v>
                </c:pt>
                <c:pt idx="49">
                  <c:v>0.92673170731707311</c:v>
                </c:pt>
                <c:pt idx="50">
                  <c:v>0.92673170731707311</c:v>
                </c:pt>
                <c:pt idx="51">
                  <c:v>0.92673170731707311</c:v>
                </c:pt>
                <c:pt idx="52">
                  <c:v>0.92673170731707311</c:v>
                </c:pt>
                <c:pt idx="53">
                  <c:v>0.92673170731707311</c:v>
                </c:pt>
                <c:pt idx="54">
                  <c:v>0.92673170731707311</c:v>
                </c:pt>
                <c:pt idx="55">
                  <c:v>0.92673170731707311</c:v>
                </c:pt>
                <c:pt idx="56">
                  <c:v>0.92673170731707311</c:v>
                </c:pt>
                <c:pt idx="57">
                  <c:v>0.92673170731707311</c:v>
                </c:pt>
                <c:pt idx="58">
                  <c:v>0.92673170731707311</c:v>
                </c:pt>
                <c:pt idx="59">
                  <c:v>0.92673170731707311</c:v>
                </c:pt>
                <c:pt idx="60">
                  <c:v>0.92673170731707311</c:v>
                </c:pt>
                <c:pt idx="61">
                  <c:v>0.92673170731707311</c:v>
                </c:pt>
                <c:pt idx="62">
                  <c:v>0.92673170731707311</c:v>
                </c:pt>
                <c:pt idx="63">
                  <c:v>0.92673170731707311</c:v>
                </c:pt>
                <c:pt idx="64">
                  <c:v>0.92673170731707311</c:v>
                </c:pt>
                <c:pt idx="65">
                  <c:v>0.92673170731707311</c:v>
                </c:pt>
                <c:pt idx="66">
                  <c:v>0.92673170731707311</c:v>
                </c:pt>
                <c:pt idx="67">
                  <c:v>0.92673170731707311</c:v>
                </c:pt>
                <c:pt idx="68">
                  <c:v>0.92673170731707311</c:v>
                </c:pt>
                <c:pt idx="69">
                  <c:v>0.92673170731707311</c:v>
                </c:pt>
                <c:pt idx="70">
                  <c:v>0.92673170731707311</c:v>
                </c:pt>
                <c:pt idx="71">
                  <c:v>0.92673170731707311</c:v>
                </c:pt>
                <c:pt idx="72">
                  <c:v>0.92673170731707311</c:v>
                </c:pt>
                <c:pt idx="73">
                  <c:v>0.92673170731707311</c:v>
                </c:pt>
                <c:pt idx="74">
                  <c:v>0.92673170731707311</c:v>
                </c:pt>
                <c:pt idx="75">
                  <c:v>0.92673170731707311</c:v>
                </c:pt>
              </c:numCache>
            </c:numRef>
          </c:yVal>
          <c:smooth val="1"/>
          <c:extLst>
            <c:ext xmlns:c16="http://schemas.microsoft.com/office/drawing/2014/chart" uri="{C3380CC4-5D6E-409C-BE32-E72D297353CC}">
              <c16:uniqueId val="{00000002-E1D5-4B99-9441-CCFEBF09D22E}"/>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1.1406843811103419E-2</c:v>
                </c:pt>
                <c:pt idx="2">
                  <c:v>4.7619042327503316E-2</c:v>
                </c:pt>
                <c:pt idx="3">
                  <c:v>0.11554918264822597</c:v>
                </c:pt>
                <c:pt idx="4">
                  <c:v>0.23076908919448669</c:v>
                </c:pt>
                <c:pt idx="5">
                  <c:v>0.42857087509217973</c:v>
                </c:pt>
                <c:pt idx="6">
                  <c:v>0.8019778250113383</c:v>
                </c:pt>
                <c:pt idx="7">
                  <c:v>1.6896400118075849</c:v>
                </c:pt>
                <c:pt idx="8">
                  <c:v>5.9995237767031568</c:v>
                </c:pt>
                <c:pt idx="11">
                  <c:v>8.0101817775919226</c:v>
                </c:pt>
                <c:pt idx="12">
                  <c:v>2.9999696254613104</c:v>
                </c:pt>
                <c:pt idx="15">
                  <c:v>2.0508405212783498</c:v>
                </c:pt>
                <c:pt idx="16">
                  <c:v>1.6530586547257118</c:v>
                </c:pt>
                <c:pt idx="17">
                  <c:v>1.4362594538741282</c:v>
                </c:pt>
                <c:pt idx="18">
                  <c:v>1.3008843714592428</c:v>
                </c:pt>
                <c:pt idx="19">
                  <c:v>1.2089549232493748</c:v>
                </c:pt>
                <c:pt idx="20">
                  <c:v>1.1428569917201463</c:v>
                </c:pt>
                <c:pt idx="21">
                  <c:v>1.0933164499000874</c:v>
                </c:pt>
                <c:pt idx="22">
                  <c:v>1.0549927379437867</c:v>
                </c:pt>
                <c:pt idx="23">
                  <c:v>1.0245979129727523</c:v>
                </c:pt>
                <c:pt idx="24">
                  <c:v>1</c:v>
                </c:pt>
                <c:pt idx="25">
                  <c:v>0.97975807994238495</c:v>
                </c:pt>
                <c:pt idx="26">
                  <c:v>0.96286470521797807</c:v>
                </c:pt>
                <c:pt idx="27">
                  <c:v>0.94859530415244531</c:v>
                </c:pt>
                <c:pt idx="28">
                  <c:v>0.93641612977357824</c:v>
                </c:pt>
                <c:pt idx="29">
                  <c:v>0.92592584555042201</c:v>
                </c:pt>
                <c:pt idx="30">
                  <c:v>0.91681725130531921</c:v>
                </c:pt>
                <c:pt idx="31">
                  <c:v>0.90885150216885568</c:v>
                </c:pt>
                <c:pt idx="32">
                  <c:v>0.90184031835458767</c:v>
                </c:pt>
                <c:pt idx="33">
                  <c:v>0.89563344514809096</c:v>
                </c:pt>
                <c:pt idx="34">
                  <c:v>0.8901096452384073</c:v>
                </c:pt>
                <c:pt idx="35">
                  <c:v>0.88517011829271364</c:v>
                </c:pt>
                <c:pt idx="36">
                  <c:v>0.88073362023101653</c:v>
                </c:pt>
                <c:pt idx="37">
                  <c:v>0.87673279317316632</c:v>
                </c:pt>
                <c:pt idx="38">
                  <c:v>0.87311137113349058</c:v>
                </c:pt>
                <c:pt idx="39">
                  <c:v>0.8698220281469391</c:v>
                </c:pt>
                <c:pt idx="40">
                  <c:v>0.86682470375509502</c:v>
                </c:pt>
                <c:pt idx="41">
                  <c:v>0.86408528739540202</c:v>
                </c:pt>
                <c:pt idx="42">
                  <c:v>0.86157457557317163</c:v>
                </c:pt>
                <c:pt idx="43">
                  <c:v>0.85926743844830678</c:v>
                </c:pt>
                <c:pt idx="44">
                  <c:v>0.85714214868892569</c:v>
                </c:pt>
                <c:pt idx="45">
                  <c:v>0.85517983714893187</c:v>
                </c:pt>
                <c:pt idx="46">
                  <c:v>0.85336404846873004</c:v>
                </c:pt>
                <c:pt idx="47">
                  <c:v>0.85168037599825175</c:v>
                </c:pt>
                <c:pt idx="48">
                  <c:v>0.85011616013343927</c:v>
                </c:pt>
                <c:pt idx="49">
                  <c:v>0.84866023768403531</c:v>
                </c:pt>
                <c:pt idx="50">
                  <c:v>0.84730273256419608</c:v>
                </c:pt>
                <c:pt idx="51">
                  <c:v>0.84603488014089367</c:v>
                </c:pt>
                <c:pt idx="52">
                  <c:v>0.84484887914877094</c:v>
                </c:pt>
                <c:pt idx="53">
                  <c:v>0.84373776630077535</c:v>
                </c:pt>
                <c:pt idx="54">
                  <c:v>0.84269530967717676</c:v>
                </c:pt>
                <c:pt idx="55">
                  <c:v>0.8417159177248037</c:v>
                </c:pt>
                <c:pt idx="56">
                  <c:v>0.84079456129083285</c:v>
                </c:pt>
                <c:pt idx="57">
                  <c:v>0.83992670658666635</c:v>
                </c:pt>
                <c:pt idx="58">
                  <c:v>0.8391082573543005</c:v>
                </c:pt>
                <c:pt idx="59">
                  <c:v>0.83833550481051033</c:v>
                </c:pt>
                <c:pt idx="60">
                  <c:v>0.83760508418898971</c:v>
                </c:pt>
                <c:pt idx="61">
                  <c:v>0.83691393689915083</c:v>
                </c:pt>
                <c:pt idx="62">
                  <c:v>0.83625927748248463</c:v>
                </c:pt>
                <c:pt idx="63">
                  <c:v>0.83563856467987374</c:v>
                </c:pt>
                <c:pt idx="64">
                  <c:v>0.83504947603251933</c:v>
                </c:pt>
                <c:pt idx="65">
                  <c:v>0.83448988552916958</c:v>
                </c:pt>
                <c:pt idx="66">
                  <c:v>0.83395784388703209</c:v>
                </c:pt>
                <c:pt idx="67">
                  <c:v>0.8334515611158636</c:v>
                </c:pt>
                <c:pt idx="68">
                  <c:v>0.83296939106658885</c:v>
                </c:pt>
                <c:pt idx="69">
                  <c:v>0.83250981770924393</c:v>
                </c:pt>
                <c:pt idx="70">
                  <c:v>0.8320714429215037</c:v>
                </c:pt>
                <c:pt idx="71">
                  <c:v>0.8316529755998725</c:v>
                </c:pt>
                <c:pt idx="72">
                  <c:v>0.83125322193157702</c:v>
                </c:pt>
                <c:pt idx="73">
                  <c:v>0.83087107668728866</c:v>
                </c:pt>
                <c:pt idx="74">
                  <c:v>0.83050551541356732</c:v>
                </c:pt>
              </c:numCache>
            </c:numRef>
          </c:yVal>
          <c:smooth val="1"/>
          <c:extLst>
            <c:ext xmlns:c16="http://schemas.microsoft.com/office/drawing/2014/chart" uri="{C3380CC4-5D6E-409C-BE32-E72D297353CC}">
              <c16:uniqueId val="{00000003-E1D5-4B99-9441-CCFEBF09D22E}"/>
            </c:ext>
          </c:extLst>
        </c:ser>
        <c:ser>
          <c:idx val="4"/>
          <c:order val="4"/>
          <c:tx>
            <c:v>Int LR Full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Leakage'!$I$24:$I$95</c:f>
              <c:numCache>
                <c:formatCode>0.00</c:formatCode>
                <c:ptCount val="72"/>
                <c:pt idx="0">
                  <c:v>0</c:v>
                </c:pt>
                <c:pt idx="1">
                  <c:v>1.1895253613590341E-2</c:v>
                </c:pt>
                <c:pt idx="2">
                  <c:v>4.821026964018954E-2</c:v>
                </c:pt>
                <c:pt idx="3">
                  <c:v>0.1107517306437952</c:v>
                </c:pt>
                <c:pt idx="4">
                  <c:v>0.20214513615876278</c:v>
                </c:pt>
                <c:pt idx="5">
                  <c:v>0.32481821469931665</c:v>
                </c:pt>
                <c:pt idx="6">
                  <c:v>0.47869322419671245</c:v>
                </c:pt>
                <c:pt idx="7">
                  <c:v>0.65725570879120876</c:v>
                </c:pt>
                <c:pt idx="8">
                  <c:v>0.84379506472155597</c:v>
                </c:pt>
                <c:pt idx="9">
                  <c:v>1.0132184764325816</c:v>
                </c:pt>
                <c:pt idx="10">
                  <c:v>1.1429089766391889</c:v>
                </c:pt>
                <c:pt idx="11">
                  <c:v>1.2243124642441545</c:v>
                </c:pt>
                <c:pt idx="12">
                  <c:v>1.2634291706565346</c:v>
                </c:pt>
                <c:pt idx="13">
                  <c:v>1.2725803294134057</c:v>
                </c:pt>
                <c:pt idx="14">
                  <c:v>1.2632927194607579</c:v>
                </c:pt>
                <c:pt idx="15">
                  <c:v>1.243768319467744</c:v>
                </c:pt>
                <c:pt idx="16">
                  <c:v>1.2191029084151346</c:v>
                </c:pt>
                <c:pt idx="17">
                  <c:v>1.1922355191843934</c:v>
                </c:pt>
                <c:pt idx="18">
                  <c:v>1.1647830987578465</c:v>
                </c:pt>
                <c:pt idx="19">
                  <c:v>1.1375993543731586</c:v>
                </c:pt>
                <c:pt idx="20">
                  <c:v>1.1111111111111107</c:v>
                </c:pt>
                <c:pt idx="21">
                  <c:v>1.0855113203677496</c:v>
                </c:pt>
                <c:pt idx="22">
                  <c:v>1.0608673785232328</c:v>
                </c:pt>
                <c:pt idx="23">
                  <c:v>1.0371812304384656</c:v>
                </c:pt>
                <c:pt idx="24">
                  <c:v>1.0144224383138885</c:v>
                </c:pt>
                <c:pt idx="25">
                  <c:v>0.99254617530229949</c:v>
                </c:pt>
                <c:pt idx="26">
                  <c:v>0.97150283035462537</c:v>
                </c:pt>
                <c:pt idx="27">
                  <c:v>0.95124295728139763</c:v>
                </c:pt>
                <c:pt idx="28">
                  <c:v>0.93171965608792395</c:v>
                </c:pt>
                <c:pt idx="29">
                  <c:v>0.91288955716439568</c:v>
                </c:pt>
                <c:pt idx="30">
                  <c:v>0.89471306483432211</c:v>
                </c:pt>
                <c:pt idx="31">
                  <c:v>0.8771542271964603</c:v>
                </c:pt>
                <c:pt idx="32">
                  <c:v>0.86018043537730926</c:v>
                </c:pt>
                <c:pt idx="33">
                  <c:v>0.84376206243772367</c:v>
                </c:pt>
                <c:pt idx="34">
                  <c:v>0.82787209960126762</c:v>
                </c:pt>
                <c:pt idx="35">
                  <c:v>0.81248581790980612</c:v>
                </c:pt>
                <c:pt idx="36">
                  <c:v>0.79758046703431962</c:v>
                </c:pt>
                <c:pt idx="37">
                  <c:v>0.78313501414461018</c:v>
                </c:pt>
                <c:pt idx="38">
                  <c:v>0.76912992122466783</c:v>
                </c:pt>
                <c:pt idx="39">
                  <c:v>0.75554695713317277</c:v>
                </c:pt>
                <c:pt idx="40">
                  <c:v>0.74236903996330461</c:v>
                </c:pt>
                <c:pt idx="41">
                  <c:v>0.72958010522460059</c:v>
                </c:pt>
                <c:pt idx="42">
                  <c:v>0.71716499569210856</c:v>
                </c:pt>
                <c:pt idx="43">
                  <c:v>0.70510936924151713</c:v>
                </c:pt>
                <c:pt idx="44">
                  <c:v>0.69339962150194001</c:v>
                </c:pt>
                <c:pt idx="45">
                  <c:v>0.68202282065245778</c:v>
                </c:pt>
                <c:pt idx="46">
                  <c:v>0.67096665213681894</c:v>
                </c:pt>
                <c:pt idx="47">
                  <c:v>0.66021937146251042</c:v>
                </c:pt>
                <c:pt idx="48">
                  <c:v>0.64976976358468108</c:v>
                </c:pt>
                <c:pt idx="49">
                  <c:v>0.63960710765586615</c:v>
                </c:pt>
                <c:pt idx="50">
                  <c:v>0.62972114615491293</c:v>
                </c:pt>
                <c:pt idx="51">
                  <c:v>0.62010205759943449</c:v>
                </c:pt>
                <c:pt idx="52">
                  <c:v>0.61074043220182295</c:v>
                </c:pt>
                <c:pt idx="53">
                  <c:v>0.60162724995512695</c:v>
                </c:pt>
                <c:pt idx="54">
                  <c:v>0.59275386073703396</c:v>
                </c:pt>
                <c:pt idx="55">
                  <c:v>0.5841119661021833</c:v>
                </c:pt>
                <c:pt idx="56">
                  <c:v>0.5756936024987549</c:v>
                </c:pt>
                <c:pt idx="57">
                  <c:v>0.56749112569781068</c:v>
                </c:pt>
                <c:pt idx="58">
                  <c:v>0.55949719626576278</c:v>
                </c:pt>
                <c:pt idx="59">
                  <c:v>0.55170476594367213</c:v>
                </c:pt>
                <c:pt idx="60">
                  <c:v>0.54410706482354687</c:v>
                </c:pt>
                <c:pt idx="61">
                  <c:v>0.53669758923279065</c:v>
                </c:pt>
                <c:pt idx="62">
                  <c:v>0.52947009025454761</c:v>
                </c:pt>
                <c:pt idx="63">
                  <c:v>0.52241856282481081</c:v>
                </c:pt>
                <c:pt idx="64">
                  <c:v>0.51553723535750917</c:v>
                </c:pt>
                <c:pt idx="65">
                  <c:v>0.50882055985695385</c:v>
                </c:pt>
                <c:pt idx="66">
                  <c:v>0.50226320248345613</c:v>
                </c:pt>
                <c:pt idx="67">
                  <c:v>0.49586003454299754</c:v>
                </c:pt>
                <c:pt idx="68">
                  <c:v>0.48960612387583508</c:v>
                </c:pt>
                <c:pt idx="69">
                  <c:v>0.48349672662207793</c:v>
                </c:pt>
                <c:pt idx="70">
                  <c:v>0.47752727934477535</c:v>
                </c:pt>
                <c:pt idx="71">
                  <c:v>0.47169339149304573</c:v>
                </c:pt>
              </c:numCache>
            </c:numRef>
          </c:yVal>
          <c:smooth val="1"/>
          <c:extLst>
            <c:ext xmlns:c16="http://schemas.microsoft.com/office/drawing/2014/chart" uri="{C3380CC4-5D6E-409C-BE32-E72D297353CC}">
              <c16:uniqueId val="{00000004-E1D5-4B99-9441-CCFEBF09D22E}"/>
            </c:ext>
          </c:extLst>
        </c:ser>
        <c:ser>
          <c:idx val="5"/>
          <c:order val="5"/>
          <c:tx>
            <c:v>Int LR No Load</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Leakage'!$K$24:$K$95</c:f>
              <c:numCache>
                <c:formatCode>0.00</c:formatCode>
                <c:ptCount val="72"/>
                <c:pt idx="0">
                  <c:v>0</c:v>
                </c:pt>
                <c:pt idx="1">
                  <c:v>1.2000000000000007E-2</c:v>
                </c:pt>
                <c:pt idx="2">
                  <c:v>5.0000000000000024E-2</c:v>
                </c:pt>
                <c:pt idx="3">
                  <c:v>0.12089552238805978</c:v>
                </c:pt>
                <c:pt idx="4">
                  <c:v>0.24000000000000013</c:v>
                </c:pt>
                <c:pt idx="5">
                  <c:v>0.4411764705882355</c:v>
                </c:pt>
                <c:pt idx="6">
                  <c:v>0.81000000000000016</c:v>
                </c:pt>
                <c:pt idx="7">
                  <c:v>1.6333333333333342</c:v>
                </c:pt>
                <c:pt idx="8">
                  <c:v>4.8000000000000052</c:v>
                </c:pt>
                <c:pt idx="9">
                  <c:v>14.579999999999988</c:v>
                </c:pt>
                <c:pt idx="10">
                  <c:v>3.75</c:v>
                </c:pt>
                <c:pt idx="11">
                  <c:v>2.4199999999999995</c:v>
                </c:pt>
                <c:pt idx="12">
                  <c:v>1.9058823529411761</c:v>
                </c:pt>
                <c:pt idx="13">
                  <c:v>1.6354838709677413</c:v>
                </c:pt>
                <c:pt idx="14">
                  <c:v>1.4699999999999993</c:v>
                </c:pt>
                <c:pt idx="15">
                  <c:v>1.3590604026845632</c:v>
                </c:pt>
                <c:pt idx="16">
                  <c:v>1.2799999999999994</c:v>
                </c:pt>
                <c:pt idx="17">
                  <c:v>1.2211267605633798</c:v>
                </c:pt>
                <c:pt idx="18">
                  <c:v>1.1758064516129028</c:v>
                </c:pt>
                <c:pt idx="19">
                  <c:v>1.1399999999999997</c:v>
                </c:pt>
                <c:pt idx="20">
                  <c:v>1.1111111111111107</c:v>
                </c:pt>
                <c:pt idx="21">
                  <c:v>1.0873972602739723</c:v>
                </c:pt>
                <c:pt idx="22">
                  <c:v>1.0676470588235292</c:v>
                </c:pt>
                <c:pt idx="23">
                  <c:v>1.0509933774834435</c:v>
                </c:pt>
                <c:pt idx="24">
                  <c:v>1.0367999999999997</c:v>
                </c:pt>
                <c:pt idx="25">
                  <c:v>1.0245901639344261</c:v>
                </c:pt>
                <c:pt idx="26">
                  <c:v>1.0139999999999998</c:v>
                </c:pt>
                <c:pt idx="27">
                  <c:v>1.0047473200612556</c:v>
                </c:pt>
                <c:pt idx="28">
                  <c:v>0.99661016949152526</c:v>
                </c:pt>
                <c:pt idx="29">
                  <c:v>0.98941176470588221</c:v>
                </c:pt>
                <c:pt idx="30">
                  <c:v>0.98300970873786386</c:v>
                </c:pt>
                <c:pt idx="31">
                  <c:v>0.97728813559322025</c:v>
                </c:pt>
                <c:pt idx="32">
                  <c:v>0.97215189873417707</c:v>
                </c:pt>
                <c:pt idx="33">
                  <c:v>0.96752221125370186</c:v>
                </c:pt>
                <c:pt idx="34">
                  <c:v>0.96333333333333315</c:v>
                </c:pt>
                <c:pt idx="35">
                  <c:v>0.95953002610966043</c:v>
                </c:pt>
                <c:pt idx="36">
                  <c:v>0.95606557377049173</c:v>
                </c:pt>
                <c:pt idx="37">
                  <c:v>0.95290023201856144</c:v>
                </c:pt>
                <c:pt idx="38">
                  <c:v>0.94999999999999984</c:v>
                </c:pt>
                <c:pt idx="39">
                  <c:v>0.94733564013840821</c:v>
                </c:pt>
                <c:pt idx="40">
                  <c:v>0.94488188976377951</c:v>
                </c:pt>
                <c:pt idx="41">
                  <c:v>0.94261682242990652</c:v>
                </c:pt>
                <c:pt idx="42">
                  <c:v>0.94052132701421798</c:v>
                </c:pt>
                <c:pt idx="43">
                  <c:v>0.93857868020304558</c:v>
                </c:pt>
                <c:pt idx="44">
                  <c:v>0.93677419354838698</c:v>
                </c:pt>
                <c:pt idx="45">
                  <c:v>0.93509492047203679</c:v>
                </c:pt>
                <c:pt idx="46">
                  <c:v>0.93352941176470594</c:v>
                </c:pt>
                <c:pt idx="47">
                  <c:v>0.93206751054852321</c:v>
                </c:pt>
                <c:pt idx="48">
                  <c:v>0.93070017953321371</c:v>
                </c:pt>
                <c:pt idx="49">
                  <c:v>0.92941935483870952</c:v>
                </c:pt>
                <c:pt idx="50">
                  <c:v>0.92821782178217804</c:v>
                </c:pt>
                <c:pt idx="51">
                  <c:v>0.92708910891089114</c:v>
                </c:pt>
                <c:pt idx="52">
                  <c:v>0.92602739726027394</c:v>
                </c:pt>
                <c:pt idx="53">
                  <c:v>0.92502744237102086</c:v>
                </c:pt>
                <c:pt idx="54">
                  <c:v>0.92408450704225353</c:v>
                </c:pt>
                <c:pt idx="55">
                  <c:v>0.92319430315361151</c:v>
                </c:pt>
                <c:pt idx="56">
                  <c:v>0.9223529411764706</c:v>
                </c:pt>
                <c:pt idx="57">
                  <c:v>0.92155688622754484</c:v>
                </c:pt>
                <c:pt idx="58">
                  <c:v>0.92080291970802908</c:v>
                </c:pt>
                <c:pt idx="59">
                  <c:v>0.92008810572687227</c:v>
                </c:pt>
                <c:pt idx="60">
                  <c:v>0.91940976163450616</c:v>
                </c:pt>
                <c:pt idx="61">
                  <c:v>0.91876543209876549</c:v>
                </c:pt>
                <c:pt idx="62">
                  <c:v>0.91815286624203807</c:v>
                </c:pt>
                <c:pt idx="63">
                  <c:v>0.91756999743128687</c:v>
                </c:pt>
                <c:pt idx="64">
                  <c:v>0.91701492537313423</c:v>
                </c:pt>
                <c:pt idx="65">
                  <c:v>0.91648590021691978</c:v>
                </c:pt>
                <c:pt idx="66">
                  <c:v>0.91598130841121483</c:v>
                </c:pt>
                <c:pt idx="67">
                  <c:v>0.91549966009517336</c:v>
                </c:pt>
                <c:pt idx="68">
                  <c:v>0.91503957783641166</c:v>
                </c:pt>
                <c:pt idx="69">
                  <c:v>0.91459978655282825</c:v>
                </c:pt>
                <c:pt idx="70">
                  <c:v>0.91417910447761197</c:v>
                </c:pt>
                <c:pt idx="71">
                  <c:v>0.91377643504531714</c:v>
                </c:pt>
              </c:numCache>
            </c:numRef>
          </c:yVal>
          <c:smooth val="1"/>
          <c:extLst>
            <c:ext xmlns:c16="http://schemas.microsoft.com/office/drawing/2014/chart" uri="{C3380CC4-5D6E-409C-BE32-E72D297353CC}">
              <c16:uniqueId val="{00000005-E1D5-4B99-9441-CCFEBF09D22E}"/>
            </c:ext>
          </c:extLst>
        </c:ser>
        <c:dLbls>
          <c:showLegendKey val="0"/>
          <c:showVal val="0"/>
          <c:showCatName val="0"/>
          <c:showSerName val="0"/>
          <c:showPercent val="0"/>
          <c:showBubbleSize val="0"/>
        </c:dLbls>
        <c:axId val="184449664"/>
        <c:axId val="184472320"/>
      </c:scatterChart>
      <c:valAx>
        <c:axId val="184449664"/>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84472320"/>
        <c:crosses val="autoZero"/>
        <c:crossBetween val="midCat"/>
        <c:majorUnit val="0.5"/>
        <c:minorUnit val="0.1"/>
      </c:valAx>
      <c:valAx>
        <c:axId val="184472320"/>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84449664"/>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Control to input Loop Bode &amp;</a:t>
            </a:r>
            <a:r>
              <a:rPr lang="en-US" sz="1000" b="1" baseline="0">
                <a:solidFill>
                  <a:srgbClr val="FF0000"/>
                </a:solidFill>
              </a:rPr>
              <a:t> </a:t>
            </a:r>
            <a:r>
              <a:rPr lang="en-US" sz="1000" b="1">
                <a:solidFill>
                  <a:srgbClr val="FF0000"/>
                </a:solidFill>
              </a:rPr>
              <a:t>Phase Plot</a:t>
            </a:r>
          </a:p>
        </c:rich>
      </c:tx>
      <c:layout>
        <c:manualLayout>
          <c:xMode val="edge"/>
          <c:yMode val="edge"/>
          <c:x val="0.20101576588640704"/>
          <c:y val="1.3871658899780384E-2"/>
        </c:manualLayout>
      </c:layout>
      <c:overlay val="0"/>
      <c:spPr>
        <a:noFill/>
        <a:ln w="25400">
          <a:noFill/>
        </a:ln>
      </c:spPr>
    </c:title>
    <c:autoTitleDeleted val="0"/>
    <c:plotArea>
      <c:layout>
        <c:manualLayout>
          <c:layoutTarget val="inner"/>
          <c:xMode val="edge"/>
          <c:yMode val="edge"/>
          <c:x val="6.5210160502252867E-2"/>
          <c:y val="0.10694663167104113"/>
          <c:w val="0.7830151600937878"/>
          <c:h val="0.73471300846841381"/>
        </c:manualLayout>
      </c:layout>
      <c:scatterChart>
        <c:scatterStyle val="smoothMarker"/>
        <c:varyColors val="0"/>
        <c:ser>
          <c:idx val="2"/>
          <c:order val="0"/>
          <c:tx>
            <c:v>dB(Gvg(f))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Data!$K$35:$K$95</c:f>
              <c:numCache>
                <c:formatCode>General</c:formatCode>
                <c:ptCount val="61"/>
                <c:pt idx="0">
                  <c:v>-15.4116241648257</c:v>
                </c:pt>
                <c:pt idx="1">
                  <c:v>-15.431898918799732</c:v>
                </c:pt>
                <c:pt idx="2">
                  <c:v>-15.46383960557506</c:v>
                </c:pt>
                <c:pt idx="3">
                  <c:v>-15.513985858920524</c:v>
                </c:pt>
                <c:pt idx="4">
                  <c:v>-15.592294968403991</c:v>
                </c:pt>
                <c:pt idx="5">
                  <c:v>-15.713584736129036</c:v>
                </c:pt>
                <c:pt idx="6">
                  <c:v>-15.899135733773839</c:v>
                </c:pt>
                <c:pt idx="7">
                  <c:v>-16.17788075314396</c:v>
                </c:pt>
                <c:pt idx="8">
                  <c:v>-16.58599263899751</c:v>
                </c:pt>
                <c:pt idx="9">
                  <c:v>-17.163227309333799</c:v>
                </c:pt>
                <c:pt idx="10">
                  <c:v>-17.945091443299159</c:v>
                </c:pt>
                <c:pt idx="11">
                  <c:v>-18.952657284013927</c:v>
                </c:pt>
                <c:pt idx="12">
                  <c:v>-20.185161447515725</c:v>
                </c:pt>
                <c:pt idx="13">
                  <c:v>-21.620290890024037</c:v>
                </c:pt>
                <c:pt idx="14">
                  <c:v>-23.2219522723266</c:v>
                </c:pt>
                <c:pt idx="15">
                  <c:v>-24.950433715378416</c:v>
                </c:pt>
                <c:pt idx="16">
                  <c:v>-26.769978584916274</c:v>
                </c:pt>
                <c:pt idx="17">
                  <c:v>-28.652183359649452</c:v>
                </c:pt>
                <c:pt idx="18">
                  <c:v>-30.576257592503975</c:v>
                </c:pt>
                <c:pt idx="19">
                  <c:v>-32.527781826747649</c:v>
                </c:pt>
                <c:pt idx="20">
                  <c:v>-34.497110063385627</c:v>
                </c:pt>
                <c:pt idx="21">
                  <c:v>-36.477956091701813</c:v>
                </c:pt>
                <c:pt idx="22">
                  <c:v>-38.4663208266307</c:v>
                </c:pt>
                <c:pt idx="23">
                  <c:v>-40.459747039726622</c:v>
                </c:pt>
                <c:pt idx="24">
                  <c:v>-42.456836998927827</c:v>
                </c:pt>
                <c:pt idx="25">
                  <c:v>-44.456969742544018</c:v>
                </c:pt>
                <c:pt idx="26">
                  <c:v>-46.460173491469689</c:v>
                </c:pt>
                <c:pt idx="27">
                  <c:v>-48.467131351832464</c:v>
                </c:pt>
                <c:pt idx="28">
                  <c:v>-50.479321194331412</c:v>
                </c:pt>
                <c:pt idx="29">
                  <c:v>-52.499313228193813</c:v>
                </c:pt>
                <c:pt idx="30">
                  <c:v>-54.531270881758694</c:v>
                </c:pt>
                <c:pt idx="31">
                  <c:v>-56.581717460222656</c:v>
                </c:pt>
                <c:pt idx="32">
                  <c:v>-58.660626879209083</c:v>
                </c:pt>
                <c:pt idx="33">
                  <c:v>-60.782833169636859</c:v>
                </c:pt>
                <c:pt idx="34">
                  <c:v>-62.969557679184888</c:v>
                </c:pt>
                <c:pt idx="35">
                  <c:v>-65.249434070067394</c:v>
                </c:pt>
                <c:pt idx="36">
                  <c:v>-67.657780938844624</c:v>
                </c:pt>
                <c:pt idx="37">
                  <c:v>-70.232444222275163</c:v>
                </c:pt>
                <c:pt idx="38">
                  <c:v>-73.005341780513561</c:v>
                </c:pt>
                <c:pt idx="39">
                  <c:v>-75.991692420481485</c:v>
                </c:pt>
                <c:pt idx="40">
                  <c:v>-79.182123479508689</c:v>
                </c:pt>
                <c:pt idx="41">
                  <c:v>-82.542301065625097</c:v>
                </c:pt>
                <c:pt idx="42">
                  <c:v>-86.019516622897982</c:v>
                </c:pt>
                <c:pt idx="43">
                  <c:v>-89.551225337686432</c:v>
                </c:pt>
                <c:pt idx="44">
                  <c:v>-93.071409033635433</c:v>
                </c:pt>
                <c:pt idx="45">
                  <c:v>-96.514717446657571</c:v>
                </c:pt>
                <c:pt idx="46">
                  <c:v>-99.821147602766018</c:v>
                </c:pt>
                <c:pt idx="47">
                  <c:v>-102.94338710080829</c:v>
                </c:pt>
                <c:pt idx="48">
                  <c:v>-105.8553012378148</c:v>
                </c:pt>
                <c:pt idx="49">
                  <c:v>-108.55653908373233</c:v>
                </c:pt>
                <c:pt idx="50">
                  <c:v>-111.06929287024869</c:v>
                </c:pt>
                <c:pt idx="51">
                  <c:v>-113.42873109471552</c:v>
                </c:pt>
                <c:pt idx="52">
                  <c:v>-115.67257126124771</c:v>
                </c:pt>
                <c:pt idx="53">
                  <c:v>-117.83407941567225</c:v>
                </c:pt>
                <c:pt idx="54">
                  <c:v>-119.93928609318098</c:v>
                </c:pt>
                <c:pt idx="55">
                  <c:v>-122.00705226874683</c:v>
                </c:pt>
                <c:pt idx="56">
                  <c:v>-124.05038030324731</c:v>
                </c:pt>
                <c:pt idx="57">
                  <c:v>-126.07795053185333</c:v>
                </c:pt>
                <c:pt idx="58">
                  <c:v>-128.09543985121718</c:v>
                </c:pt>
                <c:pt idx="59">
                  <c:v>-130.10651248948525</c:v>
                </c:pt>
                <c:pt idx="60">
                  <c:v>-132.11351391368441</c:v>
                </c:pt>
              </c:numCache>
            </c:numRef>
          </c:yVal>
          <c:smooth val="1"/>
          <c:extLst>
            <c:ext xmlns:c16="http://schemas.microsoft.com/office/drawing/2014/chart" uri="{C3380CC4-5D6E-409C-BE32-E72D297353CC}">
              <c16:uniqueId val="{00000000-3AF9-4EE1-9938-A9AEECFCFDE7}"/>
            </c:ext>
          </c:extLst>
        </c:ser>
        <c:dLbls>
          <c:showLegendKey val="0"/>
          <c:showVal val="0"/>
          <c:showCatName val="0"/>
          <c:showSerName val="0"/>
          <c:showPercent val="0"/>
          <c:showBubbleSize val="0"/>
        </c:dLbls>
        <c:axId val="184679808"/>
        <c:axId val="184550528"/>
      </c:scatterChart>
      <c:scatterChart>
        <c:scatterStyle val="smoothMarker"/>
        <c:varyColors val="0"/>
        <c:ser>
          <c:idx val="0"/>
          <c:order val="1"/>
          <c:tx>
            <c:v>Phase(Gvg(f))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Data!$L$35:$L$95</c:f>
              <c:numCache>
                <c:formatCode>General</c:formatCode>
                <c:ptCount val="61"/>
                <c:pt idx="0">
                  <c:v>-5.1388441737424593</c:v>
                </c:pt>
                <c:pt idx="1">
                  <c:v>-6.4593622214280657</c:v>
                </c:pt>
                <c:pt idx="2">
                  <c:v>-8.1119287144299754</c:v>
                </c:pt>
                <c:pt idx="3">
                  <c:v>-10.173003557947665</c:v>
                </c:pt>
                <c:pt idx="4">
                  <c:v>-12.73000253362634</c:v>
                </c:pt>
                <c:pt idx="5">
                  <c:v>-15.876585025704012</c:v>
                </c:pt>
                <c:pt idx="6">
                  <c:v>-19.70152066404221</c:v>
                </c:pt>
                <c:pt idx="7">
                  <c:v>-24.268011993801771</c:v>
                </c:pt>
                <c:pt idx="8">
                  <c:v>-29.582482062805372</c:v>
                </c:pt>
                <c:pt idx="9">
                  <c:v>-35.558998243070022</c:v>
                </c:pt>
                <c:pt idx="10">
                  <c:v>-41.997177738804488</c:v>
                </c:pt>
                <c:pt idx="11">
                  <c:v>-48.597505373415601</c:v>
                </c:pt>
                <c:pt idx="12">
                  <c:v>-55.022481593175876</c:v>
                </c:pt>
                <c:pt idx="13">
                  <c:v>-60.978163341504221</c:v>
                </c:pt>
                <c:pt idx="14">
                  <c:v>-66.272718228045633</c:v>
                </c:pt>
                <c:pt idx="15">
                  <c:v>-70.828752373407085</c:v>
                </c:pt>
                <c:pt idx="16">
                  <c:v>-74.659651035191558</c:v>
                </c:pt>
                <c:pt idx="17">
                  <c:v>-77.833985656236322</c:v>
                </c:pt>
                <c:pt idx="18">
                  <c:v>-80.44506714465949</c:v>
                </c:pt>
                <c:pt idx="19">
                  <c:v>-82.591169640536293</c:v>
                </c:pt>
                <c:pt idx="20">
                  <c:v>-84.365173308308201</c:v>
                </c:pt>
                <c:pt idx="21">
                  <c:v>-85.850489281965991</c:v>
                </c:pt>
                <c:pt idx="22">
                  <c:v>-87.120548051037048</c:v>
                </c:pt>
                <c:pt idx="23">
                  <c:v>-88.240072354820711</c:v>
                </c:pt>
                <c:pt idx="24">
                  <c:v>-89.267135108614724</c:v>
                </c:pt>
                <c:pt idx="25">
                  <c:v>-90.255503093842322</c:v>
                </c:pt>
                <c:pt idx="26">
                  <c:v>-91.257046029149748</c:v>
                </c:pt>
                <c:pt idx="27">
                  <c:v>-92.32412330587016</c:v>
                </c:pt>
                <c:pt idx="28">
                  <c:v>-93.51189492232885</c:v>
                </c:pt>
                <c:pt idx="29">
                  <c:v>-94.880453345414651</c:v>
                </c:pt>
                <c:pt idx="30">
                  <c:v>-96.496520491814721</c:v>
                </c:pt>
                <c:pt idx="31">
                  <c:v>-98.43414677873885</c:v>
                </c:pt>
                <c:pt idx="32">
                  <c:v>-100.77331062756657</c:v>
                </c:pt>
                <c:pt idx="33">
                  <c:v>-103.59449959863684</c:v>
                </c:pt>
                <c:pt idx="34">
                  <c:v>-106.96642345483292</c:v>
                </c:pt>
                <c:pt idx="35">
                  <c:v>-110.9237620102023</c:v>
                </c:pt>
                <c:pt idx="36">
                  <c:v>-115.43423353666844</c:v>
                </c:pt>
                <c:pt idx="37">
                  <c:v>-120.36182849259588</c:v>
                </c:pt>
                <c:pt idx="38">
                  <c:v>-125.44488303407444</c:v>
                </c:pt>
                <c:pt idx="39">
                  <c:v>-130.31302757684551</c:v>
                </c:pt>
                <c:pt idx="40">
                  <c:v>-134.55029024676236</c:v>
                </c:pt>
                <c:pt idx="41">
                  <c:v>-137.77815414816484</c:v>
                </c:pt>
                <c:pt idx="42">
                  <c:v>-139.71742240955641</c:v>
                </c:pt>
                <c:pt idx="43">
                  <c:v>-140.21071100963755</c:v>
                </c:pt>
                <c:pt idx="44">
                  <c:v>-139.22036493268931</c:v>
                </c:pt>
                <c:pt idx="45">
                  <c:v>-136.82579227768014</c:v>
                </c:pt>
                <c:pt idx="46">
                  <c:v>-133.22803979660856</c:v>
                </c:pt>
                <c:pt idx="47">
                  <c:v>-128.74629821417463</c:v>
                </c:pt>
                <c:pt idx="48">
                  <c:v>-123.78206558335565</c:v>
                </c:pt>
                <c:pt idx="49">
                  <c:v>-118.74609944588879</c:v>
                </c:pt>
                <c:pt idx="50">
                  <c:v>-113.97763841228925</c:v>
                </c:pt>
                <c:pt idx="51">
                  <c:v>-109.69618298596721</c:v>
                </c:pt>
                <c:pt idx="52">
                  <c:v>-106.00040593252164</c:v>
                </c:pt>
                <c:pt idx="53">
                  <c:v>-102.89815067595218</c:v>
                </c:pt>
                <c:pt idx="54">
                  <c:v>-100.34351991757474</c:v>
                </c:pt>
                <c:pt idx="55">
                  <c:v>-98.266562279638578</c:v>
                </c:pt>
                <c:pt idx="56">
                  <c:v>-96.592029424661575</c:v>
                </c:pt>
                <c:pt idx="57">
                  <c:v>-95.249227694898622</c:v>
                </c:pt>
                <c:pt idx="58">
                  <c:v>-94.176163000010476</c:v>
                </c:pt>
                <c:pt idx="59">
                  <c:v>-93.320541829236944</c:v>
                </c:pt>
                <c:pt idx="60">
                  <c:v>-92.639257082283336</c:v>
                </c:pt>
              </c:numCache>
            </c:numRef>
          </c:yVal>
          <c:smooth val="1"/>
          <c:extLst>
            <c:ext xmlns:c16="http://schemas.microsoft.com/office/drawing/2014/chart" uri="{C3380CC4-5D6E-409C-BE32-E72D297353CC}">
              <c16:uniqueId val="{00000001-3AF9-4EE1-9938-A9AEECFCFDE7}"/>
            </c:ext>
          </c:extLst>
        </c:ser>
        <c:dLbls>
          <c:showLegendKey val="0"/>
          <c:showVal val="0"/>
          <c:showCatName val="0"/>
          <c:showSerName val="0"/>
          <c:showPercent val="0"/>
          <c:showBubbleSize val="0"/>
        </c:dLbls>
        <c:axId val="184574336"/>
        <c:axId val="184552064"/>
      </c:scatterChart>
      <c:valAx>
        <c:axId val="184679808"/>
        <c:scaling>
          <c:logBase val="10"/>
          <c:orientation val="minMax"/>
          <c:max val="100000"/>
          <c:min val="10"/>
        </c:scaling>
        <c:delete val="0"/>
        <c:axPos val="b"/>
        <c:majorGridlines/>
        <c:minorGridlines/>
        <c:numFmt formatCode="0.00" sourceLinked="1"/>
        <c:majorTickMark val="none"/>
        <c:minorTickMark val="in"/>
        <c:tickLblPos val="low"/>
        <c:crossAx val="184550528"/>
        <c:crosses val="autoZero"/>
        <c:crossBetween val="midCat"/>
        <c:majorUnit val="10"/>
        <c:minorUnit val="10"/>
      </c:valAx>
      <c:valAx>
        <c:axId val="184550528"/>
        <c:scaling>
          <c:orientation val="minMax"/>
          <c:max val="0"/>
          <c:min val="-9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4679808"/>
        <c:crosses val="autoZero"/>
        <c:crossBetween val="midCat"/>
        <c:majorUnit val="20"/>
        <c:minorUnit val="4"/>
      </c:valAx>
      <c:valAx>
        <c:axId val="184552064"/>
        <c:scaling>
          <c:orientation val="minMax"/>
          <c:max val="0"/>
          <c:min val="-180"/>
        </c:scaling>
        <c:delete val="0"/>
        <c:axPos val="r"/>
        <c:numFmt formatCode="General" sourceLinked="1"/>
        <c:majorTickMark val="out"/>
        <c:minorTickMark val="none"/>
        <c:tickLblPos val="nextTo"/>
        <c:crossAx val="184574336"/>
        <c:crosses val="max"/>
        <c:crossBetween val="midCat"/>
      </c:valAx>
      <c:valAx>
        <c:axId val="184574336"/>
        <c:scaling>
          <c:logBase val="10"/>
          <c:orientation val="minMax"/>
        </c:scaling>
        <c:delete val="1"/>
        <c:axPos val="b"/>
        <c:numFmt formatCode="0.00" sourceLinked="1"/>
        <c:majorTickMark val="out"/>
        <c:minorTickMark val="none"/>
        <c:tickLblPos val="nextTo"/>
        <c:crossAx val="18455206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Open</a:t>
            </a:r>
            <a:r>
              <a:rPr lang="en-US" sz="1000" b="1" baseline="0">
                <a:solidFill>
                  <a:srgbClr val="FF0000"/>
                </a:solidFill>
              </a:rPr>
              <a:t> Zout </a:t>
            </a:r>
            <a:r>
              <a:rPr lang="en-US" sz="1000" b="1">
                <a:solidFill>
                  <a:srgbClr val="FF0000"/>
                </a:solidFill>
              </a:rPr>
              <a:t>Bode &amp;</a:t>
            </a:r>
            <a:r>
              <a:rPr lang="en-US" sz="1000" b="1" baseline="0">
                <a:solidFill>
                  <a:srgbClr val="FF0000"/>
                </a:solidFill>
              </a:rPr>
              <a:t> </a:t>
            </a:r>
            <a:r>
              <a:rPr lang="en-US" sz="1000" b="1">
                <a:solidFill>
                  <a:srgbClr val="FF0000"/>
                </a:solidFill>
              </a:rPr>
              <a:t>Phase Plot</a:t>
            </a:r>
          </a:p>
        </c:rich>
      </c:tx>
      <c:layout>
        <c:manualLayout>
          <c:xMode val="edge"/>
          <c:yMode val="edge"/>
          <c:x val="0.2682488171650752"/>
          <c:y val="9.1922790071817129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c:v>
          </c:tx>
          <c:spPr>
            <a:ln w="381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Data!$O$35:$O$95</c:f>
              <c:numCache>
                <c:formatCode>General</c:formatCode>
                <c:ptCount val="61"/>
                <c:pt idx="0">
                  <c:v>19.55457027664988</c:v>
                </c:pt>
                <c:pt idx="1">
                  <c:v>19.534295575496671</c:v>
                </c:pt>
                <c:pt idx="2">
                  <c:v>19.502354972436656</c:v>
                </c:pt>
                <c:pt idx="3">
                  <c:v>19.452208851770997</c:v>
                </c:pt>
                <c:pt idx="4">
                  <c:v>19.373899952570913</c:v>
                </c:pt>
                <c:pt idx="5">
                  <c:v>19.252610518122502</c:v>
                </c:pt>
                <c:pt idx="6">
                  <c:v>19.067060048685502</c:v>
                </c:pt>
                <c:pt idx="7">
                  <c:v>18.788315866468213</c:v>
                </c:pt>
                <c:pt idx="8">
                  <c:v>18.380205307412179</c:v>
                </c:pt>
                <c:pt idx="9">
                  <c:v>17.802972739907371</c:v>
                </c:pt>
                <c:pt idx="10">
                  <c:v>17.021111938703278</c:v>
                </c:pt>
                <c:pt idx="11">
                  <c:v>16.013551380053908</c:v>
                </c:pt>
                <c:pt idx="12">
                  <c:v>14.781055588048416</c:v>
                </c:pt>
                <c:pt idx="13">
                  <c:v>13.345939413434564</c:v>
                </c:pt>
                <c:pt idx="14">
                  <c:v>11.744299059244547</c:v>
                </c:pt>
                <c:pt idx="15">
                  <c:v>10.01585094329662</c:v>
                </c:pt>
                <c:pt idx="16">
                  <c:v>8.1963588931350131</c:v>
                </c:pt>
                <c:pt idx="17">
                  <c:v>6.31423783015578</c:v>
                </c:pt>
                <c:pt idx="18">
                  <c:v>4.3902962681850735</c:v>
                </c:pt>
                <c:pt idx="19">
                  <c:v>2.4389822948204483</c:v>
                </c:pt>
                <c:pt idx="20">
                  <c:v>0.46998727836786497</c:v>
                </c:pt>
                <c:pt idx="21">
                  <c:v>-1.5103306839103876</c:v>
                </c:pt>
                <c:pt idx="22">
                  <c:v>-3.4978586220722869</c:v>
                </c:pt>
                <c:pt idx="23">
                  <c:v>-5.4899589318496647</c:v>
                </c:pt>
                <c:pt idx="24">
                  <c:v>-7.4849483047417955</c:v>
                </c:pt>
                <c:pt idx="25">
                  <c:v>-9.4817539231971395</c:v>
                </c:pt>
                <c:pt idx="26">
                  <c:v>-11.479689749706628</c:v>
                </c:pt>
                <c:pt idx="27">
                  <c:v>-13.478311582684197</c:v>
                </c:pt>
                <c:pt idx="28">
                  <c:v>-15.477322400235316</c:v>
                </c:pt>
                <c:pt idx="29">
                  <c:v>-17.476508664170897</c:v>
                </c:pt>
                <c:pt idx="30">
                  <c:v>-19.475694216856489</c:v>
                </c:pt>
                <c:pt idx="31">
                  <c:v>-21.474701830320019</c:v>
                </c:pt>
                <c:pt idx="32">
                  <c:v>-23.473313799340062</c:v>
                </c:pt>
                <c:pt idx="33">
                  <c:v>-25.471222314531005</c:v>
                </c:pt>
                <c:pt idx="34">
                  <c:v>-27.467957502035304</c:v>
                </c:pt>
                <c:pt idx="35">
                  <c:v>-29.462775723677495</c:v>
                </c:pt>
                <c:pt idx="36">
                  <c:v>-31.454483463782935</c:v>
                </c:pt>
                <c:pt idx="37">
                  <c:v>-33.441164928533709</c:v>
                </c:pt>
                <c:pt idx="38">
                  <c:v>-35.419776280075169</c:v>
                </c:pt>
                <c:pt idx="39">
                  <c:v>-37.385561737202849</c:v>
                </c:pt>
                <c:pt idx="40">
                  <c:v>-39.331227408380897</c:v>
                </c:pt>
                <c:pt idx="41">
                  <c:v>-41.245794973958695</c:v>
                </c:pt>
                <c:pt idx="42">
                  <c:v>-43.113122525579797</c:v>
                </c:pt>
                <c:pt idx="43">
                  <c:v>-44.910320997017465</c:v>
                </c:pt>
                <c:pt idx="44">
                  <c:v>-46.606772690179355</c:v>
                </c:pt>
                <c:pt idx="45">
                  <c:v>-48.165096171241359</c:v>
                </c:pt>
                <c:pt idx="46">
                  <c:v>-49.545695143771979</c:v>
                </c:pt>
                <c:pt idx="47">
                  <c:v>-50.715392243445393</c:v>
                </c:pt>
                <c:pt idx="48">
                  <c:v>-51.65751915363014</c:v>
                </c:pt>
                <c:pt idx="49">
                  <c:v>-52.377928686829016</c:v>
                </c:pt>
                <c:pt idx="50">
                  <c:v>-52.902822681758352</c:v>
                </c:pt>
                <c:pt idx="51">
                  <c:v>-53.269938358232245</c:v>
                </c:pt>
                <c:pt idx="52">
                  <c:v>-53.518629662145372</c:v>
                </c:pt>
                <c:pt idx="53">
                  <c:v>-53.683201467825292</c:v>
                </c:pt>
                <c:pt idx="54">
                  <c:v>-53.790342291191784</c:v>
                </c:pt>
                <c:pt idx="55">
                  <c:v>-53.859329273647781</c:v>
                </c:pt>
                <c:pt idx="56">
                  <c:v>-53.903427761831651</c:v>
                </c:pt>
                <c:pt idx="57">
                  <c:v>-53.931484184183972</c:v>
                </c:pt>
                <c:pt idx="58">
                  <c:v>-53.949280299070807</c:v>
                </c:pt>
                <c:pt idx="59">
                  <c:v>-53.960546523379421</c:v>
                </c:pt>
                <c:pt idx="60">
                  <c:v>-53.967670096552695</c:v>
                </c:pt>
              </c:numCache>
            </c:numRef>
          </c:yVal>
          <c:smooth val="1"/>
          <c:extLst>
            <c:ext xmlns:c16="http://schemas.microsoft.com/office/drawing/2014/chart" uri="{C3380CC4-5D6E-409C-BE32-E72D297353CC}">
              <c16:uniqueId val="{00000000-AB7B-4E43-8C6D-E779B69A04AB}"/>
            </c:ext>
          </c:extLst>
        </c:ser>
        <c:dLbls>
          <c:showLegendKey val="0"/>
          <c:showVal val="0"/>
          <c:showCatName val="0"/>
          <c:showSerName val="0"/>
          <c:showPercent val="0"/>
          <c:showBubbleSize val="0"/>
        </c:dLbls>
        <c:axId val="184609024"/>
        <c:axId val="184610816"/>
      </c:scatterChart>
      <c:scatterChart>
        <c:scatterStyle val="smoothMarker"/>
        <c:varyColors val="0"/>
        <c:ser>
          <c:idx val="0"/>
          <c:order val="1"/>
          <c:tx>
            <c:v>Phase(Zout(f))</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Data!$P$35:$P$95</c:f>
              <c:numCache>
                <c:formatCode>General</c:formatCode>
                <c:ptCount val="61"/>
                <c:pt idx="0">
                  <c:v>-5.1305819935899235</c:v>
                </c:pt>
                <c:pt idx="1">
                  <c:v>-6.4489607529193806</c:v>
                </c:pt>
                <c:pt idx="2">
                  <c:v>-8.0988340414885585</c:v>
                </c:pt>
                <c:pt idx="3">
                  <c:v>-10.156518341590505</c:v>
                </c:pt>
                <c:pt idx="4">
                  <c:v>-12.709248876170291</c:v>
                </c:pt>
                <c:pt idx="5">
                  <c:v>-15.850457719613264</c:v>
                </c:pt>
                <c:pt idx="6">
                  <c:v>-19.668628335796342</c:v>
                </c:pt>
                <c:pt idx="7">
                  <c:v>-24.226603008580604</c:v>
                </c:pt>
                <c:pt idx="8">
                  <c:v>-29.530351244342533</c:v>
                </c:pt>
                <c:pt idx="9">
                  <c:v>-35.493369441562059</c:v>
                </c:pt>
                <c:pt idx="10">
                  <c:v>-41.914555993974908</c:v>
                </c:pt>
                <c:pt idx="11">
                  <c:v>-48.493490801451799</c:v>
                </c:pt>
                <c:pt idx="12">
                  <c:v>-54.891535089471724</c:v>
                </c:pt>
                <c:pt idx="13">
                  <c:v>-60.813311628282293</c:v>
                </c:pt>
                <c:pt idx="14">
                  <c:v>-66.065182552049222</c:v>
                </c:pt>
                <c:pt idx="15">
                  <c:v>-70.567481105362603</c:v>
                </c:pt>
                <c:pt idx="16">
                  <c:v>-74.330731329938672</c:v>
                </c:pt>
                <c:pt idx="17">
                  <c:v>-77.419902941406193</c:v>
                </c:pt>
                <c:pt idx="18">
                  <c:v>-79.923773200716624</c:v>
                </c:pt>
                <c:pt idx="19">
                  <c:v>-81.934910038524194</c:v>
                </c:pt>
                <c:pt idx="20">
                  <c:v>-83.539012548901724</c:v>
                </c:pt>
                <c:pt idx="21">
                  <c:v>-84.810456663197499</c:v>
                </c:pt>
                <c:pt idx="22">
                  <c:v>-85.811308653547115</c:v>
                </c:pt>
                <c:pt idx="23">
                  <c:v>-86.59200534939751</c:v>
                </c:pt>
                <c:pt idx="24">
                  <c:v>-87.192676206426</c:v>
                </c:pt>
                <c:pt idx="25">
                  <c:v>-87.644581043425774</c:v>
                </c:pt>
                <c:pt idx="26">
                  <c:v>-87.971419126719681</c:v>
                </c:pt>
                <c:pt idx="27">
                  <c:v>-88.190411256310313</c:v>
                </c:pt>
                <c:pt idx="28">
                  <c:v>-88.313125857464215</c:v>
                </c:pt>
                <c:pt idx="29">
                  <c:v>-88.346048821251529</c:v>
                </c:pt>
                <c:pt idx="30">
                  <c:v>-88.290904927850193</c:v>
                </c:pt>
                <c:pt idx="31">
                  <c:v>-88.144736632979132</c:v>
                </c:pt>
                <c:pt idx="32">
                  <c:v>-87.899739356267958</c:v>
                </c:pt>
                <c:pt idx="33">
                  <c:v>-87.542844858992936</c:v>
                </c:pt>
                <c:pt idx="34">
                  <c:v>-87.055040307209467</c:v>
                </c:pt>
                <c:pt idx="35">
                  <c:v>-86.410418202289506</c:v>
                </c:pt>
                <c:pt idx="36">
                  <c:v>-85.574983996766292</c:v>
                </c:pt>
                <c:pt idx="37">
                  <c:v>-84.505313611763455</c:v>
                </c:pt>
                <c:pt idx="38">
                  <c:v>-83.147243730707558</c:v>
                </c:pt>
                <c:pt idx="39">
                  <c:v>-81.434884064381578</c:v>
                </c:pt>
                <c:pt idx="40">
                  <c:v>-79.290455721160896</c:v>
                </c:pt>
                <c:pt idx="41">
                  <c:v>-76.626024969468375</c:v>
                </c:pt>
                <c:pt idx="42">
                  <c:v>-73.349218250330694</c:v>
                </c:pt>
                <c:pt idx="43">
                  <c:v>-69.376043217179472</c:v>
                </c:pt>
                <c:pt idx="44">
                  <c:v>-64.653892976992921</c:v>
                </c:pt>
                <c:pt idx="45">
                  <c:v>-59.194655379759624</c:v>
                </c:pt>
                <c:pt idx="46">
                  <c:v>-53.109354538936401</c:v>
                </c:pt>
                <c:pt idx="47">
                  <c:v>-46.624041098825316</c:v>
                </c:pt>
                <c:pt idx="48">
                  <c:v>-40.054136687903053</c:v>
                </c:pt>
                <c:pt idx="49">
                  <c:v>-33.735528644572497</c:v>
                </c:pt>
                <c:pt idx="50">
                  <c:v>-27.944580606964731</c:v>
                </c:pt>
                <c:pt idx="51">
                  <c:v>-22.849095503072348</c:v>
                </c:pt>
                <c:pt idx="52">
                  <c:v>-18.50578634978157</c:v>
                </c:pt>
                <c:pt idx="53">
                  <c:v>-14.888713191088721</c:v>
                </c:pt>
                <c:pt idx="54">
                  <c:v>-11.924914699642324</c:v>
                </c:pt>
                <c:pt idx="55">
                  <c:v>-9.5228265219681614</c:v>
                </c:pt>
                <c:pt idx="56">
                  <c:v>-7.5899745969527919</c:v>
                </c:pt>
                <c:pt idx="57">
                  <c:v>-6.041953304322873</c:v>
                </c:pt>
                <c:pt idx="58">
                  <c:v>-4.8058621618939892</c:v>
                </c:pt>
                <c:pt idx="59">
                  <c:v>-3.8207370849856641</c:v>
                </c:pt>
                <c:pt idx="60">
                  <c:v>-3.0365800218269698</c:v>
                </c:pt>
              </c:numCache>
            </c:numRef>
          </c:yVal>
          <c:smooth val="1"/>
          <c:extLst>
            <c:ext xmlns:c16="http://schemas.microsoft.com/office/drawing/2014/chart" uri="{C3380CC4-5D6E-409C-BE32-E72D297353CC}">
              <c16:uniqueId val="{00000001-AB7B-4E43-8C6D-E779B69A04AB}"/>
            </c:ext>
          </c:extLst>
        </c:ser>
        <c:dLbls>
          <c:showLegendKey val="0"/>
          <c:showVal val="0"/>
          <c:showCatName val="0"/>
          <c:showSerName val="0"/>
          <c:showPercent val="0"/>
          <c:showBubbleSize val="0"/>
        </c:dLbls>
        <c:axId val="184613888"/>
        <c:axId val="184612352"/>
      </c:scatterChart>
      <c:valAx>
        <c:axId val="184609024"/>
        <c:scaling>
          <c:logBase val="10"/>
          <c:orientation val="minMax"/>
          <c:max val="100000"/>
          <c:min val="10"/>
        </c:scaling>
        <c:delete val="0"/>
        <c:axPos val="b"/>
        <c:majorGridlines/>
        <c:minorGridlines/>
        <c:numFmt formatCode="0.00" sourceLinked="1"/>
        <c:majorTickMark val="none"/>
        <c:minorTickMark val="in"/>
        <c:tickLblPos val="low"/>
        <c:crossAx val="184610816"/>
        <c:crosses val="autoZero"/>
        <c:crossBetween val="midCat"/>
        <c:majorUnit val="10"/>
        <c:minorUnit val="10"/>
      </c:valAx>
      <c:valAx>
        <c:axId val="184610816"/>
        <c:scaling>
          <c:orientation val="minMax"/>
          <c:max val="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4609024"/>
        <c:crosses val="autoZero"/>
        <c:crossBetween val="midCat"/>
        <c:majorUnit val="10"/>
        <c:minorUnit val="4"/>
      </c:valAx>
      <c:valAx>
        <c:axId val="184612352"/>
        <c:scaling>
          <c:orientation val="minMax"/>
          <c:max val="0"/>
          <c:min val="-180"/>
        </c:scaling>
        <c:delete val="0"/>
        <c:axPos val="r"/>
        <c:numFmt formatCode="General" sourceLinked="1"/>
        <c:majorTickMark val="out"/>
        <c:minorTickMark val="none"/>
        <c:tickLblPos val="nextTo"/>
        <c:crossAx val="184613888"/>
        <c:crosses val="max"/>
        <c:crossBetween val="midCat"/>
      </c:valAx>
      <c:valAx>
        <c:axId val="184613888"/>
        <c:scaling>
          <c:logBase val="10"/>
          <c:orientation val="minMax"/>
        </c:scaling>
        <c:delete val="1"/>
        <c:axPos val="b"/>
        <c:numFmt formatCode="0.00" sourceLinked="1"/>
        <c:majorTickMark val="out"/>
        <c:minorTickMark val="none"/>
        <c:tickLblPos val="nextTo"/>
        <c:crossAx val="18461235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4368842162886065"/>
          <c:y val="0.93793282168842818"/>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Overall</a:t>
            </a:r>
            <a:r>
              <a:rPr lang="en-US" sz="1000" b="1" baseline="0">
                <a:solidFill>
                  <a:srgbClr val="FF0000"/>
                </a:solidFill>
              </a:rPr>
              <a:t> </a:t>
            </a:r>
            <a:r>
              <a:rPr lang="en-US" sz="1000" b="1">
                <a:solidFill>
                  <a:srgbClr val="FF0000"/>
                </a:solidFill>
              </a:rPr>
              <a:t>Loop Bode &amp; Phase Plot</a:t>
            </a:r>
          </a:p>
        </c:rich>
      </c:tx>
      <c:layout>
        <c:manualLayout>
          <c:xMode val="edge"/>
          <c:yMode val="edge"/>
          <c:x val="0.13838343627120958"/>
          <c:y val="1.032984279026977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84548480729205"/>
        </c:manualLayout>
      </c:layout>
      <c:scatterChart>
        <c:scatterStyle val="smoothMarker"/>
        <c:varyColors val="0"/>
        <c:ser>
          <c:idx val="2"/>
          <c:order val="0"/>
          <c:tx>
            <c:v>Closed Loop Gain</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Data!$V$35:$V$95</c:f>
              <c:numCache>
                <c:formatCode>General</c:formatCode>
                <c:ptCount val="61"/>
                <c:pt idx="0">
                  <c:v>49.075283458285256</c:v>
                </c:pt>
                <c:pt idx="1">
                  <c:v>47.068644873608811</c:v>
                </c:pt>
                <c:pt idx="2">
                  <c:v>45.05822868547245</c:v>
                </c:pt>
                <c:pt idx="3">
                  <c:v>43.041979307655581</c:v>
                </c:pt>
                <c:pt idx="4">
                  <c:v>41.016856681419462</c:v>
                </c:pt>
                <c:pt idx="5">
                  <c:v>38.978549087447824</c:v>
                </c:pt>
                <c:pt idx="6">
                  <c:v>36.921350000589349</c:v>
                </c:pt>
                <c:pt idx="7">
                  <c:v>34.838559630052352</c:v>
                </c:pt>
                <c:pt idx="8">
                  <c:v>32.723955872196882</c:v>
                </c:pt>
                <c:pt idx="9">
                  <c:v>30.5747040585759</c:v>
                </c:pt>
                <c:pt idx="10">
                  <c:v>28.394991900056034</c:v>
                </c:pt>
                <c:pt idx="11">
                  <c:v>26.197879416341948</c:v>
                </c:pt>
                <c:pt idx="12">
                  <c:v>24.002526775273797</c:v>
                </c:pt>
                <c:pt idx="13">
                  <c:v>21.827293262648695</c:v>
                </c:pt>
                <c:pt idx="14">
                  <c:v>19.683362170728273</c:v>
                </c:pt>
                <c:pt idx="15">
                  <c:v>17.57296274264316</c:v>
                </c:pt>
                <c:pt idx="16">
                  <c:v>15.49176760080333</c:v>
                </c:pt>
                <c:pt idx="17">
                  <c:v>13.43241458223762</c:v>
                </c:pt>
                <c:pt idx="18">
                  <c:v>11.386957186891307</c:v>
                </c:pt>
                <c:pt idx="19">
                  <c:v>9.3477963584292922</c:v>
                </c:pt>
                <c:pt idx="20">
                  <c:v>7.307503413173615</c:v>
                </c:pt>
                <c:pt idx="21">
                  <c:v>5.2579875906408793</c:v>
                </c:pt>
                <c:pt idx="22">
                  <c:v>3.1892478578961998</c:v>
                </c:pt>
                <c:pt idx="23">
                  <c:v>1.0877886876039731</c:v>
                </c:pt>
                <c:pt idx="24">
                  <c:v>-1.0652204608109597</c:v>
                </c:pt>
                <c:pt idx="25">
                  <c:v>-3.2957412920320528</c:v>
                </c:pt>
                <c:pt idx="26">
                  <c:v>-5.6378291972560373</c:v>
                </c:pt>
                <c:pt idx="27">
                  <c:v>-8.1323527481922557</c:v>
                </c:pt>
                <c:pt idx="28">
                  <c:v>-10.821964953512147</c:v>
                </c:pt>
                <c:pt idx="29">
                  <c:v>-13.742387973462808</c:v>
                </c:pt>
                <c:pt idx="30">
                  <c:v>-16.913426269190698</c:v>
                </c:pt>
                <c:pt idx="31">
                  <c:v>-20.335314034324913</c:v>
                </c:pt>
                <c:pt idx="32">
                  <c:v>-23.99324090165964</c:v>
                </c:pt>
                <c:pt idx="33">
                  <c:v>-27.866899499706403</c:v>
                </c:pt>
                <c:pt idx="34">
                  <c:v>-31.939107793314307</c:v>
                </c:pt>
                <c:pt idx="35">
                  <c:v>-36.200258625843929</c:v>
                </c:pt>
                <c:pt idx="36">
                  <c:v>-40.649275718420597</c:v>
                </c:pt>
                <c:pt idx="37">
                  <c:v>-45.292264965058884</c:v>
                </c:pt>
                <c:pt idx="38">
                  <c:v>-50.137723027483574</c:v>
                </c:pt>
                <c:pt idx="39">
                  <c:v>-55.18748876346541</c:v>
                </c:pt>
                <c:pt idx="40">
                  <c:v>-60.427322753837302</c:v>
                </c:pt>
                <c:pt idx="41">
                  <c:v>-65.823240348536999</c:v>
                </c:pt>
                <c:pt idx="42">
                  <c:v>-71.32508722222218</c:v>
                </c:pt>
                <c:pt idx="43">
                  <c:v>-76.873242318040823</c:v>
                </c:pt>
                <c:pt idx="44">
                  <c:v>-82.40418457429378</c:v>
                </c:pt>
                <c:pt idx="45">
                  <c:v>-87.854438798884814</c:v>
                </c:pt>
                <c:pt idx="46">
                  <c:v>-93.165315708384526</c:v>
                </c:pt>
                <c:pt idx="47">
                  <c:v>-98.290386878753225</c:v>
                </c:pt>
                <c:pt idx="48">
                  <c:v>-103.20409811371644</c:v>
                </c:pt>
                <c:pt idx="49">
                  <c:v>-107.90647403042337</c:v>
                </c:pt>
                <c:pt idx="50">
                  <c:v>-112.41994756092504</c:v>
                </c:pt>
                <c:pt idx="51">
                  <c:v>-116.77984057952345</c:v>
                </c:pt>
                <c:pt idx="52">
                  <c:v>-121.02396796744422</c:v>
                </c:pt>
                <c:pt idx="53">
                  <c:v>-125.18565745218805</c:v>
                </c:pt>
                <c:pt idx="54">
                  <c:v>-129.29097858356829</c:v>
                </c:pt>
                <c:pt idx="55">
                  <c:v>-133.35881699144164</c:v>
                </c:pt>
                <c:pt idx="56">
                  <c:v>-137.40219060813519</c:v>
                </c:pt>
                <c:pt idx="57">
                  <c:v>-141.42978959982395</c:v>
                </c:pt>
                <c:pt idx="58">
                  <c:v>-145.44729706852658</c:v>
                </c:pt>
                <c:pt idx="59">
                  <c:v>-149.45838115867522</c:v>
                </c:pt>
                <c:pt idx="60">
                  <c:v>-153.46538980869067</c:v>
                </c:pt>
              </c:numCache>
            </c:numRef>
          </c:yVal>
          <c:smooth val="1"/>
          <c:extLst>
            <c:ext xmlns:c16="http://schemas.microsoft.com/office/drawing/2014/chart" uri="{C3380CC4-5D6E-409C-BE32-E72D297353CC}">
              <c16:uniqueId val="{00000000-6F1B-4D12-8AA2-26337EC1E55D}"/>
            </c:ext>
          </c:extLst>
        </c:ser>
        <c:dLbls>
          <c:showLegendKey val="0"/>
          <c:showVal val="0"/>
          <c:showCatName val="0"/>
          <c:showSerName val="0"/>
          <c:showPercent val="0"/>
          <c:showBubbleSize val="0"/>
        </c:dLbls>
        <c:axId val="185206272"/>
        <c:axId val="185207808"/>
      </c:scatterChart>
      <c:scatterChart>
        <c:scatterStyle val="smoothMarker"/>
        <c:varyColors val="0"/>
        <c:ser>
          <c:idx val="0"/>
          <c:order val="1"/>
          <c:tx>
            <c:v>Closed Loop Phase</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Data!$W$35:$W$95</c:f>
              <c:numCache>
                <c:formatCode>General</c:formatCode>
                <c:ptCount val="61"/>
                <c:pt idx="0">
                  <c:v>88.992937040119685</c:v>
                </c:pt>
                <c:pt idx="1">
                  <c:v>88.736696884681322</c:v>
                </c:pt>
                <c:pt idx="2">
                  <c:v>88.418511553313209</c:v>
                </c:pt>
                <c:pt idx="3">
                  <c:v>88.026532434528008</c:v>
                </c:pt>
                <c:pt idx="4">
                  <c:v>87.549623745569235</c:v>
                </c:pt>
                <c:pt idx="5">
                  <c:v>86.980548029833869</c:v>
                </c:pt>
                <c:pt idx="6">
                  <c:v>86.321601580538243</c:v>
                </c:pt>
                <c:pt idx="7">
                  <c:v>85.592920870498588</c:v>
                </c:pt>
                <c:pt idx="8">
                  <c:v>84.841405397451155</c:v>
                </c:pt>
                <c:pt idx="9">
                  <c:v>84.143694676734398</c:v>
                </c:pt>
                <c:pt idx="10">
                  <c:v>83.592892285410258</c:v>
                </c:pt>
                <c:pt idx="11">
                  <c:v>83.264412988528292</c:v>
                </c:pt>
                <c:pt idx="12">
                  <c:v>83.175901427212494</c:v>
                </c:pt>
                <c:pt idx="13">
                  <c:v>83.271139721906266</c:v>
                </c:pt>
                <c:pt idx="14">
                  <c:v>83.441700553672192</c:v>
                </c:pt>
                <c:pt idx="15">
                  <c:v>83.566738621598901</c:v>
                </c:pt>
                <c:pt idx="16">
                  <c:v>83.541972566615115</c:v>
                </c:pt>
                <c:pt idx="17">
                  <c:v>83.287345699269679</c:v>
                </c:pt>
                <c:pt idx="18">
                  <c:v>82.740283491645101</c:v>
                </c:pt>
                <c:pt idx="19">
                  <c:v>81.844555247914343</c:v>
                </c:pt>
                <c:pt idx="20">
                  <c:v>80.540420688439838</c:v>
                </c:pt>
                <c:pt idx="21">
                  <c:v>78.757816969784741</c:v>
                </c:pt>
                <c:pt idx="22">
                  <c:v>76.412868849492241</c:v>
                </c:pt>
                <c:pt idx="23">
                  <c:v>73.408263579269672</c:v>
                </c:pt>
                <c:pt idx="24">
                  <c:v>69.63909339914531</c:v>
                </c:pt>
                <c:pt idx="25">
                  <c:v>65.006844350841106</c:v>
                </c:pt>
                <c:pt idx="26">
                  <c:v>59.443994617415555</c:v>
                </c:pt>
                <c:pt idx="27">
                  <c:v>52.947826264328597</c:v>
                </c:pt>
                <c:pt idx="28">
                  <c:v>45.612638014112761</c:v>
                </c:pt>
                <c:pt idx="29">
                  <c:v>37.638657361426745</c:v>
                </c:pt>
                <c:pt idx="30">
                  <c:v>29.298044659209204</c:v>
                </c:pt>
                <c:pt idx="31">
                  <c:v>20.864706132280929</c:v>
                </c:pt>
                <c:pt idx="32">
                  <c:v>12.546277909020157</c:v>
                </c:pt>
                <c:pt idx="33">
                  <c:v>4.4564536910033885</c:v>
                </c:pt>
                <c:pt idx="34">
                  <c:v>-3.3676704372470851</c:v>
                </c:pt>
                <c:pt idx="35">
                  <c:v>-10.926511092872715</c:v>
                </c:pt>
                <c:pt idx="36">
                  <c:v>-18.217638026560149</c:v>
                </c:pt>
                <c:pt idx="37">
                  <c:v>-25.196081350142901</c:v>
                </c:pt>
                <c:pt idx="38">
                  <c:v>-31.736263263220014</c:v>
                </c:pt>
                <c:pt idx="39">
                  <c:v>-37.617452462495365</c:v>
                </c:pt>
                <c:pt idx="40">
                  <c:v>-42.556727742700708</c:v>
                </c:pt>
                <c:pt idx="41">
                  <c:v>-46.277152761840661</c:v>
                </c:pt>
                <c:pt idx="42">
                  <c:v>-48.569600012999999</c:v>
                </c:pt>
                <c:pt idx="43">
                  <c:v>-49.322318438537394</c:v>
                </c:pt>
                <c:pt idx="44">
                  <c:v>-48.526753158143315</c:v>
                </c:pt>
                <c:pt idx="45">
                  <c:v>-46.281000473967808</c:v>
                </c:pt>
                <c:pt idx="46">
                  <c:v>-42.798423457751269</c:v>
                </c:pt>
                <c:pt idx="47">
                  <c:v>-38.406621338429716</c:v>
                </c:pt>
                <c:pt idx="48">
                  <c:v>-33.513046180566363</c:v>
                </c:pt>
                <c:pt idx="49">
                  <c:v>-28.532809688542866</c:v>
                </c:pt>
                <c:pt idx="50">
                  <c:v>-23.808417179396553</c:v>
                </c:pt>
                <c:pt idx="51">
                  <c:v>-19.56186656779029</c:v>
                </c:pt>
                <c:pt idx="52">
                  <c:v>-15.893765160870467</c:v>
                </c:pt>
                <c:pt idx="53">
                  <c:v>-12.813468248431567</c:v>
                </c:pt>
                <c:pt idx="54">
                  <c:v>-10.27626698265072</c:v>
                </c:pt>
                <c:pt idx="55">
                  <c:v>-8.2131477450206631</c:v>
                </c:pt>
                <c:pt idx="56">
                  <c:v>-6.5496039448593777</c:v>
                </c:pt>
                <c:pt idx="57">
                  <c:v>-5.2155295389311362</c:v>
                </c:pt>
                <c:pt idx="58">
                  <c:v>-4.1493964054626913</c:v>
                </c:pt>
                <c:pt idx="59">
                  <c:v>-3.2992807695028357</c:v>
                </c:pt>
                <c:pt idx="60">
                  <c:v>-2.6223690237489881</c:v>
                </c:pt>
              </c:numCache>
            </c:numRef>
          </c:yVal>
          <c:smooth val="1"/>
          <c:extLst>
            <c:ext xmlns:c16="http://schemas.microsoft.com/office/drawing/2014/chart" uri="{C3380CC4-5D6E-409C-BE32-E72D297353CC}">
              <c16:uniqueId val="{00000001-6F1B-4D12-8AA2-26337EC1E55D}"/>
            </c:ext>
          </c:extLst>
        </c:ser>
        <c:dLbls>
          <c:showLegendKey val="0"/>
          <c:showVal val="0"/>
          <c:showCatName val="0"/>
          <c:showSerName val="0"/>
          <c:showPercent val="0"/>
          <c:showBubbleSize val="0"/>
        </c:dLbls>
        <c:axId val="185211136"/>
        <c:axId val="185209600"/>
      </c:scatterChart>
      <c:valAx>
        <c:axId val="185206272"/>
        <c:scaling>
          <c:logBase val="10"/>
          <c:orientation val="minMax"/>
          <c:max val="100000"/>
          <c:min val="10"/>
        </c:scaling>
        <c:delete val="0"/>
        <c:axPos val="b"/>
        <c:majorGridlines/>
        <c:minorGridlines/>
        <c:numFmt formatCode="0.00" sourceLinked="1"/>
        <c:majorTickMark val="none"/>
        <c:minorTickMark val="in"/>
        <c:tickLblPos val="low"/>
        <c:crossAx val="185207808"/>
        <c:crosses val="autoZero"/>
        <c:crossBetween val="midCat"/>
        <c:majorUnit val="10"/>
        <c:minorUnit val="10"/>
      </c:valAx>
      <c:valAx>
        <c:axId val="185207808"/>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206272"/>
        <c:crosses val="autoZero"/>
        <c:crossBetween val="midCat"/>
        <c:majorUnit val="20"/>
        <c:minorUnit val="4"/>
      </c:valAx>
      <c:valAx>
        <c:axId val="185209600"/>
        <c:scaling>
          <c:orientation val="minMax"/>
          <c:max val="180"/>
          <c:min val="0"/>
        </c:scaling>
        <c:delete val="0"/>
        <c:axPos val="r"/>
        <c:numFmt formatCode="General" sourceLinked="1"/>
        <c:majorTickMark val="out"/>
        <c:minorTickMark val="none"/>
        <c:tickLblPos val="nextTo"/>
        <c:crossAx val="185211136"/>
        <c:crosses val="max"/>
        <c:crossBetween val="midCat"/>
      </c:valAx>
      <c:valAx>
        <c:axId val="185211136"/>
        <c:scaling>
          <c:logBase val="10"/>
          <c:orientation val="minMax"/>
        </c:scaling>
        <c:delete val="1"/>
        <c:axPos val="b"/>
        <c:numFmt formatCode="0.00" sourceLinked="1"/>
        <c:majorTickMark val="out"/>
        <c:minorTickMark val="none"/>
        <c:tickLblPos val="nextTo"/>
        <c:crossAx val="18520960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b"/>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900" b="1">
                <a:solidFill>
                  <a:srgbClr val="FF0000"/>
                </a:solidFill>
              </a:rPr>
              <a:t>Control</a:t>
            </a:r>
            <a:r>
              <a:rPr lang="en-US" sz="900" b="1" baseline="0">
                <a:solidFill>
                  <a:srgbClr val="FF0000"/>
                </a:solidFill>
              </a:rPr>
              <a:t> to output Loop and Feedack </a:t>
            </a:r>
            <a:r>
              <a:rPr lang="en-US" sz="900" b="1">
                <a:solidFill>
                  <a:srgbClr val="FF0000"/>
                </a:solidFill>
              </a:rPr>
              <a:t>Loop Bode</a:t>
            </a:r>
          </a:p>
        </c:rich>
      </c:tx>
      <c:layout>
        <c:manualLayout>
          <c:xMode val="edge"/>
          <c:yMode val="edge"/>
          <c:x val="0.13840942387148353"/>
          <c:y val="2.4395634756181794E-2"/>
        </c:manualLayout>
      </c:layout>
      <c:overlay val="0"/>
      <c:spPr>
        <a:noFill/>
        <a:ln w="25400">
          <a:noFill/>
        </a:ln>
      </c:spPr>
    </c:title>
    <c:autoTitleDeleted val="0"/>
    <c:plotArea>
      <c:layout>
        <c:manualLayout>
          <c:layoutTarget val="inner"/>
          <c:xMode val="edge"/>
          <c:yMode val="edge"/>
          <c:x val="6.5210160502252867E-2"/>
          <c:y val="0.10694663167104113"/>
          <c:w val="0.78402921928873293"/>
          <c:h val="0.72053170163338853"/>
        </c:manualLayout>
      </c:layout>
      <c:scatterChart>
        <c:scatterStyle val="smoothMarker"/>
        <c:varyColors val="0"/>
        <c:ser>
          <c:idx val="2"/>
          <c:order val="0"/>
          <c:tx>
            <c:v>Gvc(f)dB</c:v>
          </c:tx>
          <c:spPr>
            <a:ln w="635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Data!$G$35:$G$95</c:f>
              <c:numCache>
                <c:formatCode>General</c:formatCode>
                <c:ptCount val="61"/>
                <c:pt idx="0">
                  <c:v>30.399945221799811</c:v>
                </c:pt>
                <c:pt idx="1">
                  <c:v>30.379670467825832</c:v>
                </c:pt>
                <c:pt idx="2">
                  <c:v>30.347729781050489</c:v>
                </c:pt>
                <c:pt idx="3">
                  <c:v>30.297583527704997</c:v>
                </c:pt>
                <c:pt idx="4">
                  <c:v>30.219274418221577</c:v>
                </c:pt>
                <c:pt idx="5">
                  <c:v>30.097984650496507</c:v>
                </c:pt>
                <c:pt idx="6">
                  <c:v>29.912433652851703</c:v>
                </c:pt>
                <c:pt idx="7">
                  <c:v>29.633688633481569</c:v>
                </c:pt>
                <c:pt idx="8">
                  <c:v>29.225576747628036</c:v>
                </c:pt>
                <c:pt idx="9">
                  <c:v>28.64834207729173</c:v>
                </c:pt>
                <c:pt idx="10">
                  <c:v>27.866477943326387</c:v>
                </c:pt>
                <c:pt idx="11">
                  <c:v>26.858912102611605</c:v>
                </c:pt>
                <c:pt idx="12">
                  <c:v>25.626407939109832</c:v>
                </c:pt>
                <c:pt idx="13">
                  <c:v>24.191278496601498</c:v>
                </c:pt>
                <c:pt idx="14">
                  <c:v>22.589617114298925</c:v>
                </c:pt>
                <c:pt idx="15">
                  <c:v>20.861135671247105</c:v>
                </c:pt>
                <c:pt idx="16">
                  <c:v>19.041590801709265</c:v>
                </c:pt>
                <c:pt idx="17">
                  <c:v>17.159386026976108</c:v>
                </c:pt>
                <c:pt idx="18">
                  <c:v>15.235311794121563</c:v>
                </c:pt>
                <c:pt idx="19">
                  <c:v>13.283787559877902</c:v>
                </c:pt>
                <c:pt idx="20">
                  <c:v>11.314459323239934</c:v>
                </c:pt>
                <c:pt idx="21">
                  <c:v>9.3336132949237474</c:v>
                </c:pt>
                <c:pt idx="22">
                  <c:v>7.3452485599948503</c:v>
                </c:pt>
                <c:pt idx="23">
                  <c:v>5.3518223468989188</c:v>
                </c:pt>
                <c:pt idx="24">
                  <c:v>3.3547323876977382</c:v>
                </c:pt>
                <c:pt idx="25">
                  <c:v>1.3545996440815125</c:v>
                </c:pt>
                <c:pt idx="26">
                  <c:v>-0.64860410484413167</c:v>
                </c:pt>
                <c:pt idx="27">
                  <c:v>-2.6555619652069233</c:v>
                </c:pt>
                <c:pt idx="28">
                  <c:v>-4.6677518077058737</c:v>
                </c:pt>
                <c:pt idx="29">
                  <c:v>-6.687743841568258</c:v>
                </c:pt>
                <c:pt idx="30">
                  <c:v>-8.7197014951331653</c:v>
                </c:pt>
                <c:pt idx="31">
                  <c:v>-10.770148073597079</c:v>
                </c:pt>
                <c:pt idx="32">
                  <c:v>-12.849057492583531</c:v>
                </c:pt>
                <c:pt idx="33">
                  <c:v>-14.97126378301131</c:v>
                </c:pt>
                <c:pt idx="34">
                  <c:v>-17.157988292559324</c:v>
                </c:pt>
                <c:pt idx="35">
                  <c:v>-19.437864683441852</c:v>
                </c:pt>
                <c:pt idx="36">
                  <c:v>-21.846211552219081</c:v>
                </c:pt>
                <c:pt idx="37">
                  <c:v>-24.420874835649599</c:v>
                </c:pt>
                <c:pt idx="38">
                  <c:v>-27.193772393888018</c:v>
                </c:pt>
                <c:pt idx="39">
                  <c:v>-30.180123033855921</c:v>
                </c:pt>
                <c:pt idx="40">
                  <c:v>-33.370554092883147</c:v>
                </c:pt>
                <c:pt idx="41">
                  <c:v>-36.730731678999561</c:v>
                </c:pt>
                <c:pt idx="42">
                  <c:v>-40.207947236272432</c:v>
                </c:pt>
                <c:pt idx="43">
                  <c:v>-43.73965595106089</c:v>
                </c:pt>
                <c:pt idx="44">
                  <c:v>-47.259839647009883</c:v>
                </c:pt>
                <c:pt idx="45">
                  <c:v>-50.703148060032035</c:v>
                </c:pt>
                <c:pt idx="46">
                  <c:v>-54.009578216140483</c:v>
                </c:pt>
                <c:pt idx="47">
                  <c:v>-57.131817714182766</c:v>
                </c:pt>
                <c:pt idx="48">
                  <c:v>-60.043731851189257</c:v>
                </c:pt>
                <c:pt idx="49">
                  <c:v>-62.744969697106768</c:v>
                </c:pt>
                <c:pt idx="50">
                  <c:v>-65.257723483623153</c:v>
                </c:pt>
                <c:pt idx="51">
                  <c:v>-67.617161708089967</c:v>
                </c:pt>
                <c:pt idx="52">
                  <c:v>-69.861001874622161</c:v>
                </c:pt>
                <c:pt idx="53">
                  <c:v>-72.022510029046657</c:v>
                </c:pt>
                <c:pt idx="54">
                  <c:v>-74.127716706555432</c:v>
                </c:pt>
                <c:pt idx="55">
                  <c:v>-76.195482882121283</c:v>
                </c:pt>
                <c:pt idx="56">
                  <c:v>-78.238810916621759</c:v>
                </c:pt>
                <c:pt idx="57">
                  <c:v>-80.266381145227797</c:v>
                </c:pt>
                <c:pt idx="58">
                  <c:v>-82.283870464591644</c:v>
                </c:pt>
                <c:pt idx="59">
                  <c:v>-84.294943102859719</c:v>
                </c:pt>
                <c:pt idx="60">
                  <c:v>-86.301944527058879</c:v>
                </c:pt>
              </c:numCache>
            </c:numRef>
          </c:yVal>
          <c:smooth val="1"/>
          <c:extLst>
            <c:ext xmlns:c16="http://schemas.microsoft.com/office/drawing/2014/chart" uri="{C3380CC4-5D6E-409C-BE32-E72D297353CC}">
              <c16:uniqueId val="{00000000-2B3F-4AAE-B26B-F58C7845BB23}"/>
            </c:ext>
          </c:extLst>
        </c:ser>
        <c:ser>
          <c:idx val="1"/>
          <c:order val="2"/>
          <c:tx>
            <c:v>Gcv(f)dB</c:v>
          </c:tx>
          <c:spPr>
            <a:ln w="63500">
              <a:solidFill>
                <a:srgbClr val="FF0000"/>
              </a:solidFill>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Data!$S$35:$S$95</c:f>
              <c:numCache>
                <c:formatCode>General</c:formatCode>
                <c:ptCount val="61"/>
                <c:pt idx="0">
                  <c:v>18.675338236485459</c:v>
                </c:pt>
                <c:pt idx="1">
                  <c:v>16.688974405782982</c:v>
                </c:pt>
                <c:pt idx="2">
                  <c:v>14.710498904421952</c:v>
                </c:pt>
                <c:pt idx="3">
                  <c:v>12.744395779950551</c:v>
                </c:pt>
                <c:pt idx="4">
                  <c:v>10.797582263197903</c:v>
                </c:pt>
                <c:pt idx="5">
                  <c:v>8.8805644369513121</c:v>
                </c:pt>
                <c:pt idx="6">
                  <c:v>7.0089163477376406</c:v>
                </c:pt>
                <c:pt idx="7">
                  <c:v>5.204870996570782</c:v>
                </c:pt>
                <c:pt idx="8">
                  <c:v>3.4983791245688374</c:v>
                </c:pt>
                <c:pt idx="9">
                  <c:v>1.9263619812841744</c:v>
                </c:pt>
                <c:pt idx="10">
                  <c:v>0.52851395672963497</c:v>
                </c:pt>
                <c:pt idx="11">
                  <c:v>-0.66103268626965372</c:v>
                </c:pt>
                <c:pt idx="12">
                  <c:v>-1.6238811638360338</c:v>
                </c:pt>
                <c:pt idx="13">
                  <c:v>-2.3639852339527878</c:v>
                </c:pt>
                <c:pt idx="14">
                  <c:v>-2.9062549435706542</c:v>
                </c:pt>
                <c:pt idx="15">
                  <c:v>-3.2881729286039461</c:v>
                </c:pt>
                <c:pt idx="16">
                  <c:v>-3.5498232009059372</c:v>
                </c:pt>
                <c:pt idx="17">
                  <c:v>-3.7269714447384903</c:v>
                </c:pt>
                <c:pt idx="18">
                  <c:v>-3.8483546072302648</c:v>
                </c:pt>
                <c:pt idx="19">
                  <c:v>-3.9359912014486067</c:v>
                </c:pt>
                <c:pt idx="20">
                  <c:v>-4.0069559100663295</c:v>
                </c:pt>
                <c:pt idx="21">
                  <c:v>-4.0756257042828512</c:v>
                </c:pt>
                <c:pt idx="22">
                  <c:v>-4.1560007020986465</c:v>
                </c:pt>
                <c:pt idx="23">
                  <c:v>-4.2640336592949657</c:v>
                </c:pt>
                <c:pt idx="24">
                  <c:v>-4.4199528485086956</c:v>
                </c:pt>
                <c:pt idx="25">
                  <c:v>-4.6503409361135688</c:v>
                </c:pt>
                <c:pt idx="26">
                  <c:v>-4.9892250924119121</c:v>
                </c:pt>
                <c:pt idx="27">
                  <c:v>-5.4767907829853213</c:v>
                </c:pt>
                <c:pt idx="28">
                  <c:v>-6.154213145806267</c:v>
                </c:pt>
                <c:pt idx="29">
                  <c:v>-7.0546441318945501</c:v>
                </c:pt>
                <c:pt idx="30">
                  <c:v>-8.1937247740575074</c:v>
                </c:pt>
                <c:pt idx="31">
                  <c:v>-9.5651659607278336</c:v>
                </c:pt>
                <c:pt idx="32">
                  <c:v>-11.144183409076104</c:v>
                </c:pt>
                <c:pt idx="33">
                  <c:v>-12.895635716695086</c:v>
                </c:pt>
                <c:pt idx="34">
                  <c:v>-14.781119500754992</c:v>
                </c:pt>
                <c:pt idx="35">
                  <c:v>-16.762393942402095</c:v>
                </c:pt>
                <c:pt idx="36">
                  <c:v>-18.803064166201516</c:v>
                </c:pt>
                <c:pt idx="37">
                  <c:v>-20.871390129409289</c:v>
                </c:pt>
                <c:pt idx="38">
                  <c:v>-22.943950633595552</c:v>
                </c:pt>
                <c:pt idx="39">
                  <c:v>-25.007365729609504</c:v>
                </c:pt>
                <c:pt idx="40">
                  <c:v>-27.056768660954155</c:v>
                </c:pt>
                <c:pt idx="41">
                  <c:v>-29.092508669537427</c:v>
                </c:pt>
                <c:pt idx="42">
                  <c:v>-31.117139985949755</c:v>
                </c:pt>
                <c:pt idx="43">
                  <c:v>-33.133586366979934</c:v>
                </c:pt>
                <c:pt idx="44">
                  <c:v>-35.144344927283896</c:v>
                </c:pt>
                <c:pt idx="45">
                  <c:v>-37.151290738852765</c:v>
                </c:pt>
                <c:pt idx="46">
                  <c:v>-39.155737492244064</c:v>
                </c:pt>
                <c:pt idx="47">
                  <c:v>-41.158569164570444</c:v>
                </c:pt>
                <c:pt idx="48">
                  <c:v>-43.160366262527162</c:v>
                </c:pt>
                <c:pt idx="49">
                  <c:v>-45.1615043333166</c:v>
                </c:pt>
                <c:pt idx="50">
                  <c:v>-47.162224077301872</c:v>
                </c:pt>
                <c:pt idx="51">
                  <c:v>-49.162678871433471</c:v>
                </c:pt>
                <c:pt idx="52">
                  <c:v>-51.162966092822053</c:v>
                </c:pt>
                <c:pt idx="53">
                  <c:v>-53.163147423141396</c:v>
                </c:pt>
                <c:pt idx="54">
                  <c:v>-55.163261877012857</c:v>
                </c:pt>
                <c:pt idx="55">
                  <c:v>-57.163334109320388</c:v>
                </c:pt>
                <c:pt idx="56">
                  <c:v>-59.163379691513434</c:v>
                </c:pt>
                <c:pt idx="57">
                  <c:v>-61.163408454596151</c:v>
                </c:pt>
                <c:pt idx="58">
                  <c:v>-63.163426603934944</c:v>
                </c:pt>
                <c:pt idx="59">
                  <c:v>-65.163438055815519</c:v>
                </c:pt>
                <c:pt idx="60">
                  <c:v>-67.163445281631795</c:v>
                </c:pt>
              </c:numCache>
            </c:numRef>
          </c:yVal>
          <c:smooth val="1"/>
          <c:extLst>
            <c:ext xmlns:c16="http://schemas.microsoft.com/office/drawing/2014/chart" uri="{C3380CC4-5D6E-409C-BE32-E72D297353CC}">
              <c16:uniqueId val="{00000001-2B3F-4AAE-B26B-F58C7845BB23}"/>
            </c:ext>
          </c:extLst>
        </c:ser>
        <c:dLbls>
          <c:showLegendKey val="0"/>
          <c:showVal val="0"/>
          <c:showCatName val="0"/>
          <c:showSerName val="0"/>
          <c:showPercent val="0"/>
          <c:showBubbleSize val="0"/>
        </c:dLbls>
        <c:axId val="185264000"/>
        <c:axId val="185265536"/>
      </c:scatterChart>
      <c:scatterChart>
        <c:scatterStyle val="smoothMarker"/>
        <c:varyColors val="0"/>
        <c:ser>
          <c:idx val="0"/>
          <c:order val="1"/>
          <c:tx>
            <c:v>Gvc(f) Phase</c:v>
          </c:tx>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Data!$H$35:$H$95</c:f>
              <c:numCache>
                <c:formatCode>General</c:formatCode>
                <c:ptCount val="61"/>
                <c:pt idx="0">
                  <c:v>-5.1388441737424673</c:v>
                </c:pt>
                <c:pt idx="1">
                  <c:v>-6.4593622214280328</c:v>
                </c:pt>
                <c:pt idx="2">
                  <c:v>-8.1119287144299754</c:v>
                </c:pt>
                <c:pt idx="3">
                  <c:v>-10.173003557947702</c:v>
                </c:pt>
                <c:pt idx="4">
                  <c:v>-12.730002533626301</c:v>
                </c:pt>
                <c:pt idx="5">
                  <c:v>-15.876585025703996</c:v>
                </c:pt>
                <c:pt idx="6">
                  <c:v>-19.701520664042214</c:v>
                </c:pt>
                <c:pt idx="7">
                  <c:v>-24.26801199380181</c:v>
                </c:pt>
                <c:pt idx="8">
                  <c:v>-29.582482062805273</c:v>
                </c:pt>
                <c:pt idx="9">
                  <c:v>-35.558998243069979</c:v>
                </c:pt>
                <c:pt idx="10">
                  <c:v>-41.997177738804396</c:v>
                </c:pt>
                <c:pt idx="11">
                  <c:v>-48.597505373415608</c:v>
                </c:pt>
                <c:pt idx="12">
                  <c:v>-55.022481593175854</c:v>
                </c:pt>
                <c:pt idx="13">
                  <c:v>-60.978163341504192</c:v>
                </c:pt>
                <c:pt idx="14">
                  <c:v>-66.272718228045562</c:v>
                </c:pt>
                <c:pt idx="15">
                  <c:v>-70.828752373407013</c:v>
                </c:pt>
                <c:pt idx="16">
                  <c:v>-74.659651035191501</c:v>
                </c:pt>
                <c:pt idx="17">
                  <c:v>-77.833985656236337</c:v>
                </c:pt>
                <c:pt idx="18">
                  <c:v>-80.44506714465949</c:v>
                </c:pt>
                <c:pt idx="19">
                  <c:v>-82.591169640536307</c:v>
                </c:pt>
                <c:pt idx="20">
                  <c:v>-84.365173308308215</c:v>
                </c:pt>
                <c:pt idx="21">
                  <c:v>-85.850489281965991</c:v>
                </c:pt>
                <c:pt idx="22">
                  <c:v>-87.120548051037062</c:v>
                </c:pt>
                <c:pt idx="23">
                  <c:v>-88.240072354820711</c:v>
                </c:pt>
                <c:pt idx="24">
                  <c:v>-89.267135108614724</c:v>
                </c:pt>
                <c:pt idx="25">
                  <c:v>-90.255503093842322</c:v>
                </c:pt>
                <c:pt idx="26">
                  <c:v>-91.257046029149748</c:v>
                </c:pt>
                <c:pt idx="27">
                  <c:v>-92.32412330587016</c:v>
                </c:pt>
                <c:pt idx="28">
                  <c:v>-93.511894922328864</c:v>
                </c:pt>
                <c:pt idx="29">
                  <c:v>-94.880453345414637</c:v>
                </c:pt>
                <c:pt idx="30">
                  <c:v>-96.496520491814735</c:v>
                </c:pt>
                <c:pt idx="31">
                  <c:v>-98.434146778738821</c:v>
                </c:pt>
                <c:pt idx="32">
                  <c:v>-100.77331062756654</c:v>
                </c:pt>
                <c:pt idx="33">
                  <c:v>-103.59449959863684</c:v>
                </c:pt>
                <c:pt idx="34">
                  <c:v>-106.96642345483288</c:v>
                </c:pt>
                <c:pt idx="35">
                  <c:v>-110.9237620102023</c:v>
                </c:pt>
                <c:pt idx="36">
                  <c:v>-115.43423353666839</c:v>
                </c:pt>
                <c:pt idx="37">
                  <c:v>-120.36182849259581</c:v>
                </c:pt>
                <c:pt idx="38">
                  <c:v>-125.44488303407454</c:v>
                </c:pt>
                <c:pt idx="39">
                  <c:v>-130.3130275768456</c:v>
                </c:pt>
                <c:pt idx="40">
                  <c:v>-134.55029024676224</c:v>
                </c:pt>
                <c:pt idx="41">
                  <c:v>-137.77815414816484</c:v>
                </c:pt>
                <c:pt idx="42">
                  <c:v>-139.71742240955635</c:v>
                </c:pt>
                <c:pt idx="43">
                  <c:v>-140.21071100963758</c:v>
                </c:pt>
                <c:pt idx="44">
                  <c:v>-139.22036493268939</c:v>
                </c:pt>
                <c:pt idx="45">
                  <c:v>-136.82579227768008</c:v>
                </c:pt>
                <c:pt idx="46">
                  <c:v>-133.2280397966085</c:v>
                </c:pt>
                <c:pt idx="47">
                  <c:v>-128.74629821417474</c:v>
                </c:pt>
                <c:pt idx="48">
                  <c:v>-123.78206558335565</c:v>
                </c:pt>
                <c:pt idx="49">
                  <c:v>-118.74609944588875</c:v>
                </c:pt>
                <c:pt idx="50">
                  <c:v>-113.97763841228922</c:v>
                </c:pt>
                <c:pt idx="51">
                  <c:v>-109.69618298596723</c:v>
                </c:pt>
                <c:pt idx="52">
                  <c:v>-106.00040593252167</c:v>
                </c:pt>
                <c:pt idx="53">
                  <c:v>-102.89815067595212</c:v>
                </c:pt>
                <c:pt idx="54">
                  <c:v>-100.34351991757471</c:v>
                </c:pt>
                <c:pt idx="55">
                  <c:v>-98.266562279638578</c:v>
                </c:pt>
                <c:pt idx="56">
                  <c:v>-96.592029424661561</c:v>
                </c:pt>
                <c:pt idx="57">
                  <c:v>-95.249227694898622</c:v>
                </c:pt>
                <c:pt idx="58">
                  <c:v>-94.176163000010476</c:v>
                </c:pt>
                <c:pt idx="59">
                  <c:v>-93.320541829236944</c:v>
                </c:pt>
                <c:pt idx="60">
                  <c:v>-92.639257082283351</c:v>
                </c:pt>
              </c:numCache>
            </c:numRef>
          </c:yVal>
          <c:smooth val="1"/>
          <c:extLst>
            <c:ext xmlns:c16="http://schemas.microsoft.com/office/drawing/2014/chart" uri="{C3380CC4-5D6E-409C-BE32-E72D297353CC}">
              <c16:uniqueId val="{00000002-2B3F-4AAE-B26B-F58C7845BB23}"/>
            </c:ext>
          </c:extLst>
        </c:ser>
        <c:ser>
          <c:idx val="3"/>
          <c:order val="3"/>
          <c:tx>
            <c:v>Gcv(f) Phase</c:v>
          </c:tx>
          <c:spPr>
            <a:ln w="25400">
              <a:prstDash val="sysDash"/>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Data!$T$35:$T$95</c:f>
              <c:numCache>
                <c:formatCode>General</c:formatCode>
                <c:ptCount val="61"/>
                <c:pt idx="0">
                  <c:v>94.131781213862155</c:v>
                </c:pt>
                <c:pt idx="1">
                  <c:v>95.196059106109345</c:v>
                </c:pt>
                <c:pt idx="2">
                  <c:v>96.530440267743188</c:v>
                </c:pt>
                <c:pt idx="3">
                  <c:v>98.199535992475703</c:v>
                </c:pt>
                <c:pt idx="4">
                  <c:v>100.27962627919554</c:v>
                </c:pt>
                <c:pt idx="5">
                  <c:v>102.85713305553786</c:v>
                </c:pt>
                <c:pt idx="6">
                  <c:v>106.02312224458045</c:v>
                </c:pt>
                <c:pt idx="7">
                  <c:v>109.86093286430039</c:v>
                </c:pt>
                <c:pt idx="8">
                  <c:v>114.42388746025642</c:v>
                </c:pt>
                <c:pt idx="9">
                  <c:v>119.70269291980435</c:v>
                </c:pt>
                <c:pt idx="10">
                  <c:v>125.59007002421465</c:v>
                </c:pt>
                <c:pt idx="11">
                  <c:v>131.86191836194391</c:v>
                </c:pt>
                <c:pt idx="12">
                  <c:v>138.19838302038835</c:v>
                </c:pt>
                <c:pt idx="13">
                  <c:v>144.24930306341048</c:v>
                </c:pt>
                <c:pt idx="14">
                  <c:v>149.71441878171777</c:v>
                </c:pt>
                <c:pt idx="15">
                  <c:v>154.39549099500593</c:v>
                </c:pt>
                <c:pt idx="16">
                  <c:v>158.2016236018066</c:v>
                </c:pt>
                <c:pt idx="17">
                  <c:v>161.12133135550602</c:v>
                </c:pt>
                <c:pt idx="18">
                  <c:v>163.18535063630458</c:v>
                </c:pt>
                <c:pt idx="19">
                  <c:v>164.43572488845064</c:v>
                </c:pt>
                <c:pt idx="20">
                  <c:v>164.90559399674802</c:v>
                </c:pt>
                <c:pt idx="21">
                  <c:v>164.60830625175075</c:v>
                </c:pt>
                <c:pt idx="22">
                  <c:v>163.53341690052929</c:v>
                </c:pt>
                <c:pt idx="23">
                  <c:v>161.64833593409034</c:v>
                </c:pt>
                <c:pt idx="24">
                  <c:v>158.90622850776001</c:v>
                </c:pt>
                <c:pt idx="25">
                  <c:v>155.2623474446834</c:v>
                </c:pt>
                <c:pt idx="26">
                  <c:v>150.70104064656533</c:v>
                </c:pt>
                <c:pt idx="27">
                  <c:v>145.27194957019873</c:v>
                </c:pt>
                <c:pt idx="28">
                  <c:v>139.1245329364416</c:v>
                </c:pt>
                <c:pt idx="29">
                  <c:v>132.51911070684142</c:v>
                </c:pt>
                <c:pt idx="30">
                  <c:v>125.79456515102385</c:v>
                </c:pt>
                <c:pt idx="31">
                  <c:v>119.29885291101971</c:v>
                </c:pt>
                <c:pt idx="32">
                  <c:v>113.31958853658666</c:v>
                </c:pt>
                <c:pt idx="33">
                  <c:v>108.05095328964022</c:v>
                </c:pt>
                <c:pt idx="34">
                  <c:v>103.59875301758578</c:v>
                </c:pt>
                <c:pt idx="35">
                  <c:v>99.99725091732958</c:v>
                </c:pt>
                <c:pt idx="36">
                  <c:v>97.216595510108249</c:v>
                </c:pt>
                <c:pt idx="37">
                  <c:v>95.165747142452915</c:v>
                </c:pt>
                <c:pt idx="38">
                  <c:v>93.70861977085444</c:v>
                </c:pt>
                <c:pt idx="39">
                  <c:v>92.695575114350177</c:v>
                </c:pt>
                <c:pt idx="40">
                  <c:v>91.993562504061501</c:v>
                </c:pt>
                <c:pt idx="41">
                  <c:v>91.501001386324177</c:v>
                </c:pt>
                <c:pt idx="42">
                  <c:v>91.147822396556379</c:v>
                </c:pt>
                <c:pt idx="43">
                  <c:v>90.888392571100155</c:v>
                </c:pt>
                <c:pt idx="44">
                  <c:v>90.693611774546056</c:v>
                </c:pt>
                <c:pt idx="45">
                  <c:v>90.544791803712272</c:v>
                </c:pt>
                <c:pt idx="46">
                  <c:v>90.42961633885723</c:v>
                </c:pt>
                <c:pt idx="47">
                  <c:v>90.339676875744985</c:v>
                </c:pt>
                <c:pt idx="48">
                  <c:v>90.269019402789297</c:v>
                </c:pt>
                <c:pt idx="49">
                  <c:v>90.213289757345891</c:v>
                </c:pt>
                <c:pt idx="50">
                  <c:v>90.169221232892653</c:v>
                </c:pt>
                <c:pt idx="51">
                  <c:v>90.134316418176979</c:v>
                </c:pt>
                <c:pt idx="52">
                  <c:v>90.106640771651215</c:v>
                </c:pt>
                <c:pt idx="53">
                  <c:v>90.08468242752059</c:v>
                </c:pt>
                <c:pt idx="54">
                  <c:v>90.067252934923985</c:v>
                </c:pt>
                <c:pt idx="55">
                  <c:v>90.0534145346179</c:v>
                </c:pt>
                <c:pt idx="56">
                  <c:v>90.042425479802162</c:v>
                </c:pt>
                <c:pt idx="57">
                  <c:v>90.0336981559675</c:v>
                </c:pt>
                <c:pt idx="58">
                  <c:v>90.02676659454778</c:v>
                </c:pt>
                <c:pt idx="59">
                  <c:v>90.021261059734115</c:v>
                </c:pt>
                <c:pt idx="60">
                  <c:v>90.016888058534363</c:v>
                </c:pt>
              </c:numCache>
            </c:numRef>
          </c:yVal>
          <c:smooth val="1"/>
          <c:extLst>
            <c:ext xmlns:c16="http://schemas.microsoft.com/office/drawing/2014/chart" uri="{C3380CC4-5D6E-409C-BE32-E72D297353CC}">
              <c16:uniqueId val="{00000003-2B3F-4AAE-B26B-F58C7845BB23}"/>
            </c:ext>
          </c:extLst>
        </c:ser>
        <c:dLbls>
          <c:showLegendKey val="0"/>
          <c:showVal val="0"/>
          <c:showCatName val="0"/>
          <c:showSerName val="0"/>
          <c:showPercent val="0"/>
          <c:showBubbleSize val="0"/>
        </c:dLbls>
        <c:axId val="185870976"/>
        <c:axId val="185869440"/>
      </c:scatterChart>
      <c:valAx>
        <c:axId val="185264000"/>
        <c:scaling>
          <c:logBase val="10"/>
          <c:orientation val="minMax"/>
          <c:max val="100000"/>
          <c:min val="10"/>
        </c:scaling>
        <c:delete val="0"/>
        <c:axPos val="b"/>
        <c:majorGridlines/>
        <c:minorGridlines/>
        <c:numFmt formatCode="0.00" sourceLinked="1"/>
        <c:majorTickMark val="none"/>
        <c:minorTickMark val="in"/>
        <c:tickLblPos val="low"/>
        <c:crossAx val="185265536"/>
        <c:crosses val="autoZero"/>
        <c:crossBetween val="midCat"/>
        <c:majorUnit val="10"/>
        <c:minorUnit val="10"/>
      </c:valAx>
      <c:valAx>
        <c:axId val="185265536"/>
        <c:scaling>
          <c:orientation val="minMax"/>
          <c:max val="60"/>
          <c:min val="-6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264000"/>
        <c:crosses val="autoZero"/>
        <c:crossBetween val="midCat"/>
        <c:majorUnit val="20"/>
        <c:minorUnit val="4"/>
      </c:valAx>
      <c:valAx>
        <c:axId val="185869440"/>
        <c:scaling>
          <c:orientation val="minMax"/>
          <c:max val="180"/>
          <c:min val="-180"/>
        </c:scaling>
        <c:delete val="0"/>
        <c:axPos val="r"/>
        <c:numFmt formatCode="General" sourceLinked="1"/>
        <c:majorTickMark val="out"/>
        <c:minorTickMark val="none"/>
        <c:tickLblPos val="nextTo"/>
        <c:crossAx val="185870976"/>
        <c:crosses val="max"/>
        <c:crossBetween val="midCat"/>
        <c:majorUnit val="45"/>
        <c:minorUnit val="5"/>
      </c:valAx>
      <c:valAx>
        <c:axId val="185870976"/>
        <c:scaling>
          <c:logBase val="10"/>
          <c:orientation val="minMax"/>
        </c:scaling>
        <c:delete val="1"/>
        <c:axPos val="b"/>
        <c:numFmt formatCode="0.00" sourceLinked="1"/>
        <c:majorTickMark val="out"/>
        <c:minorTickMark val="none"/>
        <c:tickLblPos val="nextTo"/>
        <c:crossAx val="18586944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6.5976298627459413E-3"/>
          <c:y val="0.92362298178449687"/>
          <c:w val="0.973886846844632"/>
          <c:h val="7.6377018215503079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Data!$Y$35:$Y$95</c:f>
              <c:numCache>
                <c:formatCode>General</c:formatCode>
                <c:ptCount val="61"/>
                <c:pt idx="0">
                  <c:v>-64.486424346547835</c:v>
                </c:pt>
                <c:pt idx="1">
                  <c:v>-62.499780363336185</c:v>
                </c:pt>
                <c:pt idx="2">
                  <c:v>-60.520864598672226</c:v>
                </c:pt>
                <c:pt idx="3">
                  <c:v>-58.554072972706948</c:v>
                </c:pt>
                <c:pt idx="4">
                  <c:v>-56.606190967727869</c:v>
                </c:pt>
                <c:pt idx="5">
                  <c:v>-54.687534585620526</c:v>
                </c:pt>
                <c:pt idx="6">
                  <c:v>-52.813419355712682</c:v>
                </c:pt>
                <c:pt idx="7">
                  <c:v>-51.005760967869421</c:v>
                </c:pt>
                <c:pt idx="8">
                  <c:v>-49.294191043019282</c:v>
                </c:pt>
                <c:pt idx="9">
                  <c:v>-47.715446368683928</c:v>
                </c:pt>
                <c:pt idx="10">
                  <c:v>-46.309387667779383</c:v>
                </c:pt>
                <c:pt idx="11">
                  <c:v>-45.110870942879075</c:v>
                </c:pt>
                <c:pt idx="12">
                  <c:v>-44.139602155744974</c:v>
                </c:pt>
                <c:pt idx="13">
                  <c:v>-43.393295018483677</c:v>
                </c:pt>
                <c:pt idx="14">
                  <c:v>-42.848773784673718</c:v>
                </c:pt>
                <c:pt idx="15">
                  <c:v>-42.470321470178057</c:v>
                </c:pt>
                <c:pt idx="16">
                  <c:v>-42.220013370967784</c:v>
                </c:pt>
                <c:pt idx="17">
                  <c:v>-42.065332498485539</c:v>
                </c:pt>
                <c:pt idx="18">
                  <c:v>-41.982865175797023</c:v>
                </c:pt>
                <c:pt idx="19">
                  <c:v>-41.959399148435395</c:v>
                </c:pt>
                <c:pt idx="20">
                  <c:v>-41.992316890505172</c:v>
                </c:pt>
                <c:pt idx="21">
                  <c:v>-42.090810564262156</c:v>
                </c:pt>
                <c:pt idx="22">
                  <c:v>-42.278976813669644</c:v>
                </c:pt>
                <c:pt idx="23">
                  <c:v>-42.601130546945512</c:v>
                </c:pt>
                <c:pt idx="24">
                  <c:v>-43.127313595703654</c:v>
                </c:pt>
                <c:pt idx="25">
                  <c:v>-43.950828781578792</c:v>
                </c:pt>
                <c:pt idx="26">
                  <c:v>-45.162746388103628</c:v>
                </c:pt>
                <c:pt idx="27">
                  <c:v>-46.800097468678523</c:v>
                </c:pt>
                <c:pt idx="28">
                  <c:v>-48.806303472076536</c:v>
                </c:pt>
                <c:pt idx="29">
                  <c:v>-51.052870921431676</c:v>
                </c:pt>
                <c:pt idx="30">
                  <c:v>-53.404718125435579</c:v>
                </c:pt>
                <c:pt idx="31">
                  <c:v>-55.769615693977514</c:v>
                </c:pt>
                <c:pt idx="32">
                  <c:v>-58.108972206765912</c:v>
                </c:pt>
                <c:pt idx="33">
                  <c:v>-60.425560213302816</c:v>
                </c:pt>
                <c:pt idx="34">
                  <c:v>-62.747415753252739</c:v>
                </c:pt>
                <c:pt idx="35">
                  <c:v>-65.116372338040208</c:v>
                </c:pt>
                <c:pt idx="36">
                  <c:v>-67.5809159894185</c:v>
                </c:pt>
                <c:pt idx="37">
                  <c:v>-70.18962755413834</c:v>
                </c:pt>
                <c:pt idx="38">
                  <c:v>-72.982330220443473</c:v>
                </c:pt>
                <c:pt idx="39">
                  <c:v>-75.979715551547201</c:v>
                </c:pt>
                <c:pt idx="40">
                  <c:v>-79.1760322011569</c:v>
                </c:pt>
                <c:pt idx="41">
                  <c:v>-82.539230415238279</c:v>
                </c:pt>
                <c:pt idx="42">
                  <c:v>-86.017956293092368</c:v>
                </c:pt>
                <c:pt idx="43">
                  <c:v>-89.550413888385521</c:v>
                </c:pt>
                <c:pt idx="44">
                  <c:v>-93.070972882225149</c:v>
                </c:pt>
                <c:pt idx="45">
                  <c:v>-96.514474424100371</c:v>
                </c:pt>
                <c:pt idx="46">
                  <c:v>-99.821007613001726</c:v>
                </c:pt>
                <c:pt idx="47">
                  <c:v>-102.94330422988648</c:v>
                </c:pt>
                <c:pt idx="48">
                  <c:v>-105.85525115932482</c:v>
                </c:pt>
                <c:pt idx="49">
                  <c:v>-108.55650837552037</c:v>
                </c:pt>
                <c:pt idx="50">
                  <c:v>-111.0692738510981</c:v>
                </c:pt>
                <c:pt idx="51">
                  <c:v>-113.42871923695313</c:v>
                </c:pt>
                <c:pt idx="52">
                  <c:v>-115.67256383639558</c:v>
                </c:pt>
                <c:pt idx="53">
                  <c:v>-117.8340747535949</c:v>
                </c:pt>
                <c:pt idx="54">
                  <c:v>-119.93928316065103</c:v>
                </c:pt>
                <c:pt idx="55">
                  <c:v>-122.00705042204767</c:v>
                </c:pt>
                <c:pt idx="56">
                  <c:v>-124.05037913949357</c:v>
                </c:pt>
                <c:pt idx="57">
                  <c:v>-126.07794979814568</c:v>
                </c:pt>
                <c:pt idx="58">
                  <c:v>-128.09543938850646</c:v>
                </c:pt>
                <c:pt idx="59">
                  <c:v>-130.10651219762511</c:v>
                </c:pt>
                <c:pt idx="60">
                  <c:v>-132.11351372956918</c:v>
                </c:pt>
              </c:numCache>
            </c:numRef>
          </c:yVal>
          <c:smooth val="1"/>
          <c:extLst>
            <c:ext xmlns:c16="http://schemas.microsoft.com/office/drawing/2014/chart" uri="{C3380CC4-5D6E-409C-BE32-E72D297353CC}">
              <c16:uniqueId val="{00000000-1129-4650-805F-953EB41C3713}"/>
            </c:ext>
          </c:extLst>
        </c:ser>
        <c:dLbls>
          <c:showLegendKey val="0"/>
          <c:showVal val="0"/>
          <c:showCatName val="0"/>
          <c:showSerName val="0"/>
          <c:showPercent val="0"/>
          <c:showBubbleSize val="0"/>
        </c:dLbls>
        <c:axId val="185909632"/>
        <c:axId val="185911168"/>
      </c:scatterChart>
      <c:scatterChart>
        <c:scatterStyle val="smoothMarker"/>
        <c:varyColors val="0"/>
        <c:ser>
          <c:idx val="0"/>
          <c:order val="1"/>
          <c:tx>
            <c:v>Phase(Gvg(f)_closed)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Data!$Z$35:$Z$95</c:f>
              <c:numCache>
                <c:formatCode>General</c:formatCode>
                <c:ptCount val="61"/>
                <c:pt idx="0">
                  <c:v>85.66669958597646</c:v>
                </c:pt>
                <c:pt idx="1">
                  <c:v>84.550063280664062</c:v>
                </c:pt>
                <c:pt idx="2">
                  <c:v>83.149590529723667</c:v>
                </c:pt>
                <c:pt idx="3">
                  <c:v>81.396944809081489</c:v>
                </c:pt>
                <c:pt idx="4">
                  <c:v>79.211000318535113</c:v>
                </c:pt>
                <c:pt idx="5">
                  <c:v>76.49894839484449</c:v>
                </c:pt>
                <c:pt idx="6">
                  <c:v>73.161183321087876</c:v>
                </c:pt>
                <c:pt idx="7">
                  <c:v>69.102812937399023</c:v>
                </c:pt>
                <c:pt idx="8">
                  <c:v>64.254851645454082</c:v>
                </c:pt>
                <c:pt idx="9">
                  <c:v>58.605689373679958</c:v>
                </c:pt>
                <c:pt idx="10">
                  <c:v>52.235772601336208</c:v>
                </c:pt>
                <c:pt idx="11">
                  <c:v>45.336668858647499</c:v>
                </c:pt>
                <c:pt idx="12">
                  <c:v>38.190841827242352</c:v>
                </c:pt>
                <c:pt idx="13">
                  <c:v>31.106118567961754</c:v>
                </c:pt>
                <c:pt idx="14">
                  <c:v>24.332910883945573</c:v>
                </c:pt>
                <c:pt idx="15">
                  <c:v>18.007227009946664</c:v>
                </c:pt>
                <c:pt idx="16">
                  <c:v>12.139754176588076</c:v>
                </c:pt>
                <c:pt idx="17">
                  <c:v>6.6385336858361681</c:v>
                </c:pt>
                <c:pt idx="18">
                  <c:v>1.3411416010654424</c:v>
                </c:pt>
                <c:pt idx="19">
                  <c:v>-3.9595403162357248</c:v>
                </c:pt>
                <c:pt idx="20">
                  <c:v>-9.4999857854361327</c:v>
                </c:pt>
                <c:pt idx="21">
                  <c:v>-15.537352614443643</c:v>
                </c:pt>
                <c:pt idx="22">
                  <c:v>-22.338359787792118</c:v>
                </c:pt>
                <c:pt idx="23">
                  <c:v>-30.149091788001101</c:v>
                </c:pt>
                <c:pt idx="24">
                  <c:v>-39.118710720107551</c:v>
                </c:pt>
                <c:pt idx="25">
                  <c:v>-49.154750789434601</c:v>
                </c:pt>
                <c:pt idx="26">
                  <c:v>-59.759888010844264</c:v>
                </c:pt>
                <c:pt idx="27">
                  <c:v>-70.044523718636583</c:v>
                </c:pt>
                <c:pt idx="28">
                  <c:v>-79.078865147383084</c:v>
                </c:pt>
                <c:pt idx="29">
                  <c:v>-86.354504739257692</c:v>
                </c:pt>
                <c:pt idx="30">
                  <c:v>-91.93762866042411</c:v>
                </c:pt>
                <c:pt idx="31">
                  <c:v>-96.277829336115872</c:v>
                </c:pt>
                <c:pt idx="32">
                  <c:v>-99.93582996493943</c:v>
                </c:pt>
                <c:pt idx="33">
                  <c:v>-103.40696955000021</c:v>
                </c:pt>
                <c:pt idx="34">
                  <c:v>-107.05376711133027</c:v>
                </c:pt>
                <c:pt idx="35">
                  <c:v>-111.09456155835322</c:v>
                </c:pt>
                <c:pt idx="36">
                  <c:v>-115.60193222893255</c:v>
                </c:pt>
                <c:pt idx="37">
                  <c:v>-120.49511065091053</c:v>
                </c:pt>
                <c:pt idx="38">
                  <c:v>-125.53893790332185</c:v>
                </c:pt>
                <c:pt idx="39">
                  <c:v>-130.37397453254323</c:v>
                </c:pt>
                <c:pt idx="40">
                  <c:v>-134.58720612621582</c:v>
                </c:pt>
                <c:pt idx="41">
                  <c:v>-137.79934103562562</c:v>
                </c:pt>
                <c:pt idx="42">
                  <c:v>-139.72908697615668</c:v>
                </c:pt>
                <c:pt idx="43">
                  <c:v>-140.21693964215655</c:v>
                </c:pt>
                <c:pt idx="44">
                  <c:v>-139.22362008023771</c:v>
                </c:pt>
                <c:pt idx="45">
                  <c:v>-136.82746873977038</c:v>
                </c:pt>
                <c:pt idx="46">
                  <c:v>-133.22889486900377</c:v>
                </c:pt>
                <c:pt idx="47">
                  <c:v>-128.74673159100078</c:v>
                </c:pt>
                <c:pt idx="48">
                  <c:v>-123.78228433891294</c:v>
                </c:pt>
                <c:pt idx="49">
                  <c:v>-118.74620957980721</c:v>
                </c:pt>
                <c:pt idx="50">
                  <c:v>-113.97769376808805</c:v>
                </c:pt>
                <c:pt idx="51">
                  <c:v>-109.69621077979947</c:v>
                </c:pt>
                <c:pt idx="52">
                  <c:v>-106.00041987835868</c:v>
                </c:pt>
                <c:pt idx="53">
                  <c:v>-102.8981576704719</c:v>
                </c:pt>
                <c:pt idx="54">
                  <c:v>-100.34352342473564</c:v>
                </c:pt>
                <c:pt idx="55">
                  <c:v>-98.266564037888202</c:v>
                </c:pt>
                <c:pt idx="56">
                  <c:v>-96.592030306033692</c:v>
                </c:pt>
                <c:pt idx="57">
                  <c:v>-95.249228136681651</c:v>
                </c:pt>
                <c:pt idx="58">
                  <c:v>-94.176163221442465</c:v>
                </c:pt>
                <c:pt idx="59">
                  <c:v>-93.32054194022092</c:v>
                </c:pt>
                <c:pt idx="60">
                  <c:v>-92.6392571379087</c:v>
                </c:pt>
              </c:numCache>
            </c:numRef>
          </c:yVal>
          <c:smooth val="1"/>
          <c:extLst>
            <c:ext xmlns:c16="http://schemas.microsoft.com/office/drawing/2014/chart" uri="{C3380CC4-5D6E-409C-BE32-E72D297353CC}">
              <c16:uniqueId val="{00000001-1129-4650-805F-953EB41C3713}"/>
            </c:ext>
          </c:extLst>
        </c:ser>
        <c:dLbls>
          <c:showLegendKey val="0"/>
          <c:showVal val="0"/>
          <c:showCatName val="0"/>
          <c:showSerName val="0"/>
          <c:showPercent val="0"/>
          <c:showBubbleSize val="0"/>
        </c:dLbls>
        <c:axId val="185918592"/>
        <c:axId val="185912704"/>
      </c:scatterChart>
      <c:valAx>
        <c:axId val="185909632"/>
        <c:scaling>
          <c:logBase val="10"/>
          <c:orientation val="minMax"/>
          <c:max val="100000"/>
          <c:min val="10"/>
        </c:scaling>
        <c:delete val="0"/>
        <c:axPos val="b"/>
        <c:majorGridlines/>
        <c:minorGridlines/>
        <c:numFmt formatCode="0.00" sourceLinked="1"/>
        <c:majorTickMark val="none"/>
        <c:minorTickMark val="in"/>
        <c:tickLblPos val="low"/>
        <c:crossAx val="185911168"/>
        <c:crosses val="autoZero"/>
        <c:crossBetween val="midCat"/>
        <c:majorUnit val="10"/>
        <c:minorUnit val="10"/>
      </c:valAx>
      <c:valAx>
        <c:axId val="185911168"/>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909632"/>
        <c:crosses val="autoZero"/>
        <c:crossBetween val="midCat"/>
      </c:valAx>
      <c:valAx>
        <c:axId val="185912704"/>
        <c:scaling>
          <c:orientation val="minMax"/>
          <c:max val="90"/>
          <c:min val="-180"/>
        </c:scaling>
        <c:delete val="0"/>
        <c:axPos val="r"/>
        <c:numFmt formatCode="General" sourceLinked="1"/>
        <c:majorTickMark val="out"/>
        <c:minorTickMark val="none"/>
        <c:tickLblPos val="nextTo"/>
        <c:crossAx val="185918592"/>
        <c:crosses val="max"/>
        <c:crossBetween val="midCat"/>
      </c:valAx>
      <c:valAx>
        <c:axId val="185918592"/>
        <c:scaling>
          <c:logBase val="10"/>
          <c:orientation val="minMax"/>
        </c:scaling>
        <c:delete val="1"/>
        <c:axPos val="b"/>
        <c:numFmt formatCode="0.00" sourceLinked="1"/>
        <c:majorTickMark val="out"/>
        <c:minorTickMark val="none"/>
        <c:tickLblPos val="nextTo"/>
        <c:crossAx val="18591270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Impedance </a:t>
            </a:r>
            <a:r>
              <a:rPr lang="en-US" sz="1000" b="1">
                <a:solidFill>
                  <a:srgbClr val="FF0000"/>
                </a:solidFill>
              </a:rPr>
              <a:t>Plot</a:t>
            </a:r>
          </a:p>
        </c:rich>
      </c:tx>
      <c:layout>
        <c:manualLayout>
          <c:xMode val="edge"/>
          <c:yMode val="edge"/>
          <c:x val="0.3317673711494612"/>
          <c:y val="9.1925008061172781E-3"/>
        </c:manualLayout>
      </c:layout>
      <c:overlay val="0"/>
      <c:spPr>
        <a:noFill/>
        <a:ln w="25400">
          <a:noFill/>
        </a:ln>
      </c:spPr>
    </c:title>
    <c:autoTitleDeleted val="0"/>
    <c:plotArea>
      <c:layout>
        <c:manualLayout>
          <c:layoutTarget val="inner"/>
          <c:xMode val="edge"/>
          <c:yMode val="edge"/>
          <c:x val="6.5210160502252867E-2"/>
          <c:y val="0.10694663167104113"/>
          <c:w val="0.83447896715687309"/>
          <c:h val="0.7419898305194742"/>
        </c:manualLayout>
      </c:layout>
      <c:scatterChart>
        <c:scatterStyle val="smoothMarker"/>
        <c:varyColors val="0"/>
        <c:ser>
          <c:idx val="2"/>
          <c:order val="0"/>
          <c:tx>
            <c:v>dB(Zout(f)_closed)</c:v>
          </c:tx>
          <c:spPr>
            <a:ln w="50800">
              <a:solidFill>
                <a:srgbClr val="0000FF"/>
              </a:solidFill>
              <a:prstDash val="solid"/>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Data!$AB$35:$AB$95</c:f>
              <c:numCache>
                <c:formatCode>General</c:formatCode>
                <c:ptCount val="61"/>
                <c:pt idx="0">
                  <c:v>-29.520229905072249</c:v>
                </c:pt>
                <c:pt idx="1">
                  <c:v>-27.533585869039779</c:v>
                </c:pt>
                <c:pt idx="2">
                  <c:v>-25.554670020660502</c:v>
                </c:pt>
                <c:pt idx="3">
                  <c:v>-23.587878262015415</c:v>
                </c:pt>
                <c:pt idx="4">
                  <c:v>-21.639996046752991</c:v>
                </c:pt>
                <c:pt idx="5">
                  <c:v>-19.721339331368956</c:v>
                </c:pt>
                <c:pt idx="6">
                  <c:v>-17.847223573253352</c:v>
                </c:pt>
                <c:pt idx="7">
                  <c:v>-16.039564348257219</c:v>
                </c:pt>
                <c:pt idx="8">
                  <c:v>-14.327993096609593</c:v>
                </c:pt>
                <c:pt idx="9">
                  <c:v>-12.749246319442754</c:v>
                </c:pt>
                <c:pt idx="10">
                  <c:v>-11.343184285776953</c:v>
                </c:pt>
                <c:pt idx="11">
                  <c:v>-10.144662278811245</c:v>
                </c:pt>
                <c:pt idx="12">
                  <c:v>-9.1733851201808321</c:v>
                </c:pt>
                <c:pt idx="13">
                  <c:v>-8.4270647150250735</c:v>
                </c:pt>
                <c:pt idx="14">
                  <c:v>-7.8825224531025722</c:v>
                </c:pt>
                <c:pt idx="15">
                  <c:v>-7.5040368115030098</c:v>
                </c:pt>
                <c:pt idx="16">
                  <c:v>-7.2536758929165037</c:v>
                </c:pt>
                <c:pt idx="17">
                  <c:v>-7.098911308680302</c:v>
                </c:pt>
                <c:pt idx="18">
                  <c:v>-7.0163113151079717</c:v>
                </c:pt>
                <c:pt idx="19">
                  <c:v>-6.9926350268672985</c:v>
                </c:pt>
                <c:pt idx="20">
                  <c:v>-7.0252195487516866</c:v>
                </c:pt>
                <c:pt idx="21">
                  <c:v>-7.1231851564707371</c:v>
                </c:pt>
                <c:pt idx="22">
                  <c:v>-7.3105146091112267</c:v>
                </c:pt>
                <c:pt idx="23">
                  <c:v>-7.6313424390685363</c:v>
                </c:pt>
                <c:pt idx="24">
                  <c:v>-8.1554249015176214</c:v>
                </c:pt>
                <c:pt idx="25">
                  <c:v>-8.9756129622319154</c:v>
                </c:pt>
                <c:pt idx="26">
                  <c:v>-10.182262646340583</c:v>
                </c:pt>
                <c:pt idx="27">
                  <c:v>-11.811277699530262</c:v>
                </c:pt>
                <c:pt idx="28">
                  <c:v>-13.804304677980454</c:v>
                </c:pt>
                <c:pt idx="29">
                  <c:v>-16.030066357408788</c:v>
                </c:pt>
                <c:pt idx="30">
                  <c:v>-18.349141460533357</c:v>
                </c:pt>
                <c:pt idx="31">
                  <c:v>-20.662600064074887</c:v>
                </c:pt>
                <c:pt idx="32">
                  <c:v>-22.92165912689687</c:v>
                </c:pt>
                <c:pt idx="33">
                  <c:v>-25.113949358196955</c:v>
                </c:pt>
                <c:pt idx="34">
                  <c:v>-27.245815576103158</c:v>
                </c:pt>
                <c:pt idx="35">
                  <c:v>-29.329713991650294</c:v>
                </c:pt>
                <c:pt idx="36">
                  <c:v>-31.377618514356801</c:v>
                </c:pt>
                <c:pt idx="37">
                  <c:v>-33.398348260396858</c:v>
                </c:pt>
                <c:pt idx="38">
                  <c:v>-35.396764720005052</c:v>
                </c:pt>
                <c:pt idx="39">
                  <c:v>-37.37358486826858</c:v>
                </c:pt>
                <c:pt idx="40">
                  <c:v>-39.325136130029122</c:v>
                </c:pt>
                <c:pt idx="41">
                  <c:v>-41.242724323571878</c:v>
                </c:pt>
                <c:pt idx="42">
                  <c:v>-43.111562195774184</c:v>
                </c:pt>
                <c:pt idx="43">
                  <c:v>-44.909509547716567</c:v>
                </c:pt>
                <c:pt idx="44">
                  <c:v>-46.606336538769078</c:v>
                </c:pt>
                <c:pt idx="45">
                  <c:v>-48.164853148684166</c:v>
                </c:pt>
                <c:pt idx="46">
                  <c:v>-49.545555154007687</c:v>
                </c:pt>
                <c:pt idx="47">
                  <c:v>-50.715309372523549</c:v>
                </c:pt>
                <c:pt idx="48">
                  <c:v>-51.657469075140156</c:v>
                </c:pt>
                <c:pt idx="49">
                  <c:v>-52.377897978617028</c:v>
                </c:pt>
                <c:pt idx="50">
                  <c:v>-52.902803662607745</c:v>
                </c:pt>
                <c:pt idx="51">
                  <c:v>-53.269926500469879</c:v>
                </c:pt>
                <c:pt idx="52">
                  <c:v>-53.518622237293258</c:v>
                </c:pt>
                <c:pt idx="53">
                  <c:v>-53.683196805747933</c:v>
                </c:pt>
                <c:pt idx="54">
                  <c:v>-53.790339358661818</c:v>
                </c:pt>
                <c:pt idx="55">
                  <c:v>-53.859327426948632</c:v>
                </c:pt>
                <c:pt idx="56">
                  <c:v>-53.903426598077928</c:v>
                </c:pt>
                <c:pt idx="57">
                  <c:v>-53.931483450476321</c:v>
                </c:pt>
                <c:pt idx="58">
                  <c:v>-53.949279836360063</c:v>
                </c:pt>
                <c:pt idx="59">
                  <c:v>-53.960546231519253</c:v>
                </c:pt>
                <c:pt idx="60">
                  <c:v>-53.967669912437444</c:v>
                </c:pt>
              </c:numCache>
            </c:numRef>
          </c:yVal>
          <c:smooth val="1"/>
          <c:extLst>
            <c:ext xmlns:c16="http://schemas.microsoft.com/office/drawing/2014/chart" uri="{C3380CC4-5D6E-409C-BE32-E72D297353CC}">
              <c16:uniqueId val="{00000000-FC2E-4E84-9C54-3D826ABB3AF5}"/>
            </c:ext>
          </c:extLst>
        </c:ser>
        <c:dLbls>
          <c:showLegendKey val="0"/>
          <c:showVal val="0"/>
          <c:showCatName val="0"/>
          <c:showSerName val="0"/>
          <c:showPercent val="0"/>
          <c:showBubbleSize val="0"/>
        </c:dLbls>
        <c:axId val="185691136"/>
        <c:axId val="185697024"/>
      </c:scatterChart>
      <c:scatterChart>
        <c:scatterStyle val="smoothMarker"/>
        <c:varyColors val="0"/>
        <c:ser>
          <c:idx val="0"/>
          <c:order val="1"/>
          <c:tx>
            <c:v>Phase(Zout(f)_closed)</c:v>
          </c:tx>
          <c:spPr>
            <a:ln w="50800">
              <a:solidFill>
                <a:srgbClr val="FF0000"/>
              </a:solidFill>
            </a:ln>
          </c:spPr>
          <c:marker>
            <c:symbol val="none"/>
          </c:marker>
          <c:xVal>
            <c:numRef>
              <c:f>Data!$B$35:$B$95</c:f>
              <c:numCache>
                <c:formatCode>0.00</c:formatCode>
                <c:ptCount val="61"/>
                <c:pt idx="0">
                  <c:v>10</c:v>
                </c:pt>
                <c:pt idx="1">
                  <c:v>12.589254117941662</c:v>
                </c:pt>
                <c:pt idx="2">
                  <c:v>15.848931924611135</c:v>
                </c:pt>
                <c:pt idx="3">
                  <c:v>19.95262314968878</c:v>
                </c:pt>
                <c:pt idx="4">
                  <c:v>25.118864315095777</c:v>
                </c:pt>
                <c:pt idx="5">
                  <c:v>31.622776601683764</c:v>
                </c:pt>
                <c:pt idx="6">
                  <c:v>39.81071705534972</c:v>
                </c:pt>
                <c:pt idx="7">
                  <c:v>50.118723362727209</c:v>
                </c:pt>
                <c:pt idx="8">
                  <c:v>63.09573444801925</c:v>
                </c:pt>
                <c:pt idx="9">
                  <c:v>79.432823472428126</c:v>
                </c:pt>
                <c:pt idx="10">
                  <c:v>100</c:v>
                </c:pt>
                <c:pt idx="11">
                  <c:v>125.89254117941664</c:v>
                </c:pt>
                <c:pt idx="12">
                  <c:v>158.48931924611125</c:v>
                </c:pt>
                <c:pt idx="13">
                  <c:v>199.52623149688793</c:v>
                </c:pt>
                <c:pt idx="14">
                  <c:v>251.1886431509578</c:v>
                </c:pt>
                <c:pt idx="15">
                  <c:v>316.22776601683785</c:v>
                </c:pt>
                <c:pt idx="16">
                  <c:v>398.10717055349727</c:v>
                </c:pt>
                <c:pt idx="17">
                  <c:v>501.18723362727206</c:v>
                </c:pt>
                <c:pt idx="18">
                  <c:v>630.95734448019311</c:v>
                </c:pt>
                <c:pt idx="19">
                  <c:v>794.32823472428095</c:v>
                </c:pt>
                <c:pt idx="20">
                  <c:v>1000</c:v>
                </c:pt>
                <c:pt idx="21">
                  <c:v>1258.9254117941666</c:v>
                </c:pt>
                <c:pt idx="22">
                  <c:v>1584.8931924611131</c:v>
                </c:pt>
                <c:pt idx="23">
                  <c:v>1995.2623149688795</c:v>
                </c:pt>
                <c:pt idx="24">
                  <c:v>2511.8864315095802</c:v>
                </c:pt>
                <c:pt idx="25">
                  <c:v>3162.2776601683795</c:v>
                </c:pt>
                <c:pt idx="26">
                  <c:v>3981.0717055349719</c:v>
                </c:pt>
                <c:pt idx="27">
                  <c:v>5011.8723362727224</c:v>
                </c:pt>
                <c:pt idx="28">
                  <c:v>6309.5734448019321</c:v>
                </c:pt>
                <c:pt idx="29">
                  <c:v>7943.2823472428145</c:v>
                </c:pt>
                <c:pt idx="30">
                  <c:v>10000</c:v>
                </c:pt>
                <c:pt idx="31">
                  <c:v>12589.254117941673</c:v>
                </c:pt>
                <c:pt idx="32">
                  <c:v>15848.931924611135</c:v>
                </c:pt>
                <c:pt idx="33">
                  <c:v>19952.623149688796</c:v>
                </c:pt>
                <c:pt idx="34">
                  <c:v>25118.864315095805</c:v>
                </c:pt>
                <c:pt idx="35">
                  <c:v>31622.776601683796</c:v>
                </c:pt>
                <c:pt idx="36">
                  <c:v>39810.717055349727</c:v>
                </c:pt>
                <c:pt idx="37">
                  <c:v>50118.723362727229</c:v>
                </c:pt>
                <c:pt idx="38">
                  <c:v>63095.734448019342</c:v>
                </c:pt>
                <c:pt idx="39">
                  <c:v>79432.823472428179</c:v>
                </c:pt>
                <c:pt idx="40">
                  <c:v>100000</c:v>
                </c:pt>
                <c:pt idx="41">
                  <c:v>125892.5411794168</c:v>
                </c:pt>
                <c:pt idx="42">
                  <c:v>158489.31924611135</c:v>
                </c:pt>
                <c:pt idx="43">
                  <c:v>199526.23149688804</c:v>
                </c:pt>
                <c:pt idx="44">
                  <c:v>251188.643150958</c:v>
                </c:pt>
                <c:pt idx="45">
                  <c:v>316227.76601683802</c:v>
                </c:pt>
                <c:pt idx="46">
                  <c:v>398107.17055349756</c:v>
                </c:pt>
                <c:pt idx="47">
                  <c:v>501187.23362727236</c:v>
                </c:pt>
                <c:pt idx="48">
                  <c:v>630957.34448019369</c:v>
                </c:pt>
                <c:pt idx="49">
                  <c:v>794328.23472428194</c:v>
                </c:pt>
                <c:pt idx="50">
                  <c:v>1000000</c:v>
                </c:pt>
                <c:pt idx="51">
                  <c:v>1258925.4117941677</c:v>
                </c:pt>
                <c:pt idx="52">
                  <c:v>1584893.1924611153</c:v>
                </c:pt>
                <c:pt idx="53">
                  <c:v>1995262.3149688803</c:v>
                </c:pt>
                <c:pt idx="54">
                  <c:v>2511886.4315095805</c:v>
                </c:pt>
                <c:pt idx="55">
                  <c:v>3162277.660168455</c:v>
                </c:pt>
                <c:pt idx="56">
                  <c:v>3981071.705534976</c:v>
                </c:pt>
                <c:pt idx="57">
                  <c:v>5011872.3362727268</c:v>
                </c:pt>
                <c:pt idx="58">
                  <c:v>6309573.4448020831</c:v>
                </c:pt>
                <c:pt idx="59">
                  <c:v>7943282.3472430035</c:v>
                </c:pt>
                <c:pt idx="60">
                  <c:v>10000000.000000238</c:v>
                </c:pt>
              </c:numCache>
            </c:numRef>
          </c:xVal>
          <c:yVal>
            <c:numRef>
              <c:f>Data!$AC$35:$AC$95</c:f>
              <c:numCache>
                <c:formatCode>General</c:formatCode>
                <c:ptCount val="61"/>
                <c:pt idx="0">
                  <c:v>85.674961766128973</c:v>
                </c:pt>
                <c:pt idx="1">
                  <c:v>84.560464749172752</c:v>
                </c:pt>
                <c:pt idx="2">
                  <c:v>83.162685202665116</c:v>
                </c:pt>
                <c:pt idx="3">
                  <c:v>81.413430025438643</c:v>
                </c:pt>
                <c:pt idx="4">
                  <c:v>79.231753975991097</c:v>
                </c:pt>
                <c:pt idx="5">
                  <c:v>76.52507570093529</c:v>
                </c:pt>
                <c:pt idx="6">
                  <c:v>73.194075649333726</c:v>
                </c:pt>
                <c:pt idx="7">
                  <c:v>69.144221922620318</c:v>
                </c:pt>
                <c:pt idx="8">
                  <c:v>64.306982463916853</c:v>
                </c:pt>
                <c:pt idx="9">
                  <c:v>58.671318175187942</c:v>
                </c:pt>
                <c:pt idx="10">
                  <c:v>52.318394346165839</c:v>
                </c:pt>
                <c:pt idx="11">
                  <c:v>45.440683430611301</c:v>
                </c:pt>
                <c:pt idx="12">
                  <c:v>38.321788330946518</c:v>
                </c:pt>
                <c:pt idx="13">
                  <c:v>31.270970281183718</c:v>
                </c:pt>
                <c:pt idx="14">
                  <c:v>24.540446559941902</c:v>
                </c:pt>
                <c:pt idx="15">
                  <c:v>18.268498277991213</c:v>
                </c:pt>
                <c:pt idx="16">
                  <c:v>12.468673881840939</c:v>
                </c:pt>
                <c:pt idx="17">
                  <c:v>7.0526164006662855</c:v>
                </c:pt>
                <c:pt idx="18">
                  <c:v>1.8624355450083183</c:v>
                </c:pt>
                <c:pt idx="19">
                  <c:v>-3.3032807142236256</c:v>
                </c:pt>
                <c:pt idx="20">
                  <c:v>-8.6738250260296912</c:v>
                </c:pt>
                <c:pt idx="21">
                  <c:v>-14.497319995675102</c:v>
                </c:pt>
                <c:pt idx="22">
                  <c:v>-21.029120390302133</c:v>
                </c:pt>
                <c:pt idx="23">
                  <c:v>-28.501024782577947</c:v>
                </c:pt>
                <c:pt idx="24">
                  <c:v>-37.044251817918777</c:v>
                </c:pt>
                <c:pt idx="25">
                  <c:v>-46.543828739018039</c:v>
                </c:pt>
                <c:pt idx="26">
                  <c:v>-56.474261108414119</c:v>
                </c:pt>
                <c:pt idx="27">
                  <c:v>-65.910811669076537</c:v>
                </c:pt>
                <c:pt idx="28">
                  <c:v>-73.880096082518406</c:v>
                </c:pt>
                <c:pt idx="29">
                  <c:v>-79.820100215094527</c:v>
                </c:pt>
                <c:pt idx="30">
                  <c:v>-83.732013096459553</c:v>
                </c:pt>
                <c:pt idx="31">
                  <c:v>-85.988419190356169</c:v>
                </c:pt>
                <c:pt idx="32">
                  <c:v>-87.062258693640771</c:v>
                </c:pt>
                <c:pt idx="33">
                  <c:v>-87.35531481035629</c:v>
                </c:pt>
                <c:pt idx="34">
                  <c:v>-87.142383963706862</c:v>
                </c:pt>
                <c:pt idx="35">
                  <c:v>-86.58121775044043</c:v>
                </c:pt>
                <c:pt idx="36">
                  <c:v>-85.742682689030332</c:v>
                </c:pt>
                <c:pt idx="37">
                  <c:v>-84.638595770078126</c:v>
                </c:pt>
                <c:pt idx="38">
                  <c:v>-83.241298599955073</c:v>
                </c:pt>
                <c:pt idx="39">
                  <c:v>-81.495831020079336</c:v>
                </c:pt>
                <c:pt idx="40">
                  <c:v>-79.327371600614356</c:v>
                </c:pt>
                <c:pt idx="41">
                  <c:v>-76.647211856929147</c:v>
                </c:pt>
                <c:pt idx="42">
                  <c:v>-73.36088281693101</c:v>
                </c:pt>
                <c:pt idx="43">
                  <c:v>-69.382271849698526</c:v>
                </c:pt>
                <c:pt idx="44">
                  <c:v>-64.657148124541379</c:v>
                </c:pt>
                <c:pt idx="45">
                  <c:v>-59.19633184184984</c:v>
                </c:pt>
                <c:pt idx="46">
                  <c:v>-53.110209611331634</c:v>
                </c:pt>
                <c:pt idx="47">
                  <c:v>-46.624474475651567</c:v>
                </c:pt>
                <c:pt idx="48">
                  <c:v>-40.054355443460352</c:v>
                </c:pt>
                <c:pt idx="49">
                  <c:v>-33.735638778490888</c:v>
                </c:pt>
                <c:pt idx="50">
                  <c:v>-27.944635962763645</c:v>
                </c:pt>
                <c:pt idx="51">
                  <c:v>-22.849123296904626</c:v>
                </c:pt>
                <c:pt idx="52">
                  <c:v>-18.505800295618599</c:v>
                </c:pt>
                <c:pt idx="53">
                  <c:v>-14.888720185608449</c:v>
                </c:pt>
                <c:pt idx="54">
                  <c:v>-11.924918206803207</c:v>
                </c:pt>
                <c:pt idx="55">
                  <c:v>-9.5228282802177606</c:v>
                </c:pt>
                <c:pt idx="56">
                  <c:v>-7.5899754783249165</c:v>
                </c:pt>
                <c:pt idx="57">
                  <c:v>-6.0419537461058859</c:v>
                </c:pt>
                <c:pt idx="58">
                  <c:v>-4.8058623833260103</c:v>
                </c:pt>
                <c:pt idx="59">
                  <c:v>-3.8207371959696181</c:v>
                </c:pt>
                <c:pt idx="60">
                  <c:v>-3.0365800774523084</c:v>
                </c:pt>
              </c:numCache>
            </c:numRef>
          </c:yVal>
          <c:smooth val="1"/>
          <c:extLst>
            <c:ext xmlns:c16="http://schemas.microsoft.com/office/drawing/2014/chart" uri="{C3380CC4-5D6E-409C-BE32-E72D297353CC}">
              <c16:uniqueId val="{00000001-FC2E-4E84-9C54-3D826ABB3AF5}"/>
            </c:ext>
          </c:extLst>
        </c:ser>
        <c:dLbls>
          <c:showLegendKey val="0"/>
          <c:showVal val="0"/>
          <c:showCatName val="0"/>
          <c:showSerName val="0"/>
          <c:showPercent val="0"/>
          <c:showBubbleSize val="0"/>
        </c:dLbls>
        <c:axId val="185708544"/>
        <c:axId val="185698560"/>
      </c:scatterChart>
      <c:valAx>
        <c:axId val="185691136"/>
        <c:scaling>
          <c:logBase val="10"/>
          <c:orientation val="minMax"/>
          <c:max val="100000"/>
          <c:min val="10"/>
        </c:scaling>
        <c:delete val="0"/>
        <c:axPos val="b"/>
        <c:majorGridlines/>
        <c:minorGridlines/>
        <c:numFmt formatCode="0.00" sourceLinked="1"/>
        <c:majorTickMark val="none"/>
        <c:minorTickMark val="in"/>
        <c:tickLblPos val="low"/>
        <c:crossAx val="185697024"/>
        <c:crosses val="autoZero"/>
        <c:crossBetween val="midCat"/>
        <c:majorUnit val="10"/>
        <c:minorUnit val="10"/>
      </c:valAx>
      <c:valAx>
        <c:axId val="185697024"/>
        <c:scaling>
          <c:orientation val="minMax"/>
          <c:max val="0"/>
          <c:min val="-12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691136"/>
        <c:crosses val="autoZero"/>
        <c:crossBetween val="midCat"/>
        <c:minorUnit val="4"/>
      </c:valAx>
      <c:valAx>
        <c:axId val="185698560"/>
        <c:scaling>
          <c:orientation val="minMax"/>
          <c:max val="90"/>
          <c:min val="-180"/>
        </c:scaling>
        <c:delete val="0"/>
        <c:axPos val="r"/>
        <c:numFmt formatCode="General" sourceLinked="1"/>
        <c:majorTickMark val="out"/>
        <c:minorTickMark val="none"/>
        <c:tickLblPos val="nextTo"/>
        <c:crossAx val="185708544"/>
        <c:crosses val="max"/>
        <c:crossBetween val="midCat"/>
      </c:valAx>
      <c:valAx>
        <c:axId val="185708544"/>
        <c:scaling>
          <c:logBase val="10"/>
          <c:orientation val="minMax"/>
        </c:scaling>
        <c:delete val="1"/>
        <c:axPos val="b"/>
        <c:numFmt formatCode="0.00" sourceLinked="1"/>
        <c:majorTickMark val="out"/>
        <c:minorTickMark val="none"/>
        <c:tickLblPos val="nextTo"/>
        <c:crossAx val="185698560"/>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5.3787307935739069E-2"/>
          <c:y val="0.93793282168842818"/>
          <c:w val="0.8957128016366734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Current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current</c:v>
          </c:tx>
          <c:spPr>
            <a:ln w="50800">
              <a:solidFill>
                <a:srgbClr val="0000FF"/>
              </a:solidFill>
              <a:prstDash val="solid"/>
            </a:ln>
          </c:spPr>
          <c:marker>
            <c:symbol val="none"/>
          </c:marker>
          <c:xVal>
            <c:numRef>
              <c:f>Data!$A$101:$A$356</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Data!$N$101:$N$356</c:f>
              <c:numCache>
                <c:formatCode>General</c:formatCode>
                <c:ptCount val="256"/>
                <c:pt idx="0">
                  <c:v>1.0025657319031356</c:v>
                </c:pt>
                <c:pt idx="1">
                  <c:v>1.0025679484203112</c:v>
                </c:pt>
                <c:pt idx="2">
                  <c:v>1.0025716711609041</c:v>
                </c:pt>
                <c:pt idx="3">
                  <c:v>1.0025769114535357</c:v>
                </c:pt>
                <c:pt idx="4">
                  <c:v>1.002583685290795</c:v>
                </c:pt>
                <c:pt idx="5">
                  <c:v>1.002592013448611</c:v>
                </c:pt>
                <c:pt idx="6">
                  <c:v>1.0026019216426014</c:v>
                </c:pt>
                <c:pt idx="7">
                  <c:v>1.0026134407236191</c:v>
                </c:pt>
                <c:pt idx="8">
                  <c:v>1.0026266069153049</c:v>
                </c:pt>
                <c:pt idx="9">
                  <c:v>1.0026414620969977</c:v>
                </c:pt>
                <c:pt idx="10">
                  <c:v>1.0026580541364312</c:v>
                </c:pt>
                <c:pt idx="11">
                  <c:v>1.0026764372768939</c:v>
                </c:pt>
                <c:pt idx="12">
                  <c:v>1.0026966725852582</c:v>
                </c:pt>
                <c:pt idx="13">
                  <c:v>1.0027188284675601</c:v>
                </c:pt>
                <c:pt idx="14">
                  <c:v>1.0027429812609614</c:v>
                </c:pt>
                <c:pt idx="15">
                  <c:v>1.0027692159116803</c:v>
                </c:pt>
                <c:pt idx="16">
                  <c:v>1.0027976267508567</c:v>
                </c:pt>
                <c:pt idx="17">
                  <c:v>1.0028283183822619</c:v>
                </c:pt>
                <c:pt idx="18">
                  <c:v>1.0028614066981505</c:v>
                </c:pt>
                <c:pt idx="19">
                  <c:v>1.0028970200430463</c:v>
                </c:pt>
                <c:pt idx="20">
                  <c:v>1.00293530054854</c:v>
                </c:pt>
                <c:pt idx="21">
                  <c:v>1.0029764056670456</c:v>
                </c:pt>
                <c:pt idx="22">
                  <c:v>1.0030205099376386</c:v>
                </c:pt>
                <c:pt idx="23">
                  <c:v>1.0030678070241237</c:v>
                </c:pt>
                <c:pt idx="24">
                  <c:v>1.0031185120734087</c:v>
                </c:pt>
                <c:pt idx="25">
                  <c:v>1.0031728644528453</c:v>
                </c:pt>
                <c:pt idx="26">
                  <c:v>1.0032311309374851</c:v>
                </c:pt>
                <c:pt idx="27">
                  <c:v>1.0032936094343938</c:v>
                </c:pt>
                <c:pt idx="28">
                  <c:v>1.0033606333508249</c:v>
                </c:pt>
                <c:pt idx="29">
                  <c:v>1.003432576738482</c:v>
                </c:pt>
                <c:pt idx="30">
                  <c:v>1.0035098603778847</c:v>
                </c:pt>
                <c:pt idx="31">
                  <c:v>1.0035929590082213</c:v>
                </c:pt>
                <c:pt idx="32">
                  <c:v>1.0036824099606474</c:v>
                </c:pt>
                <c:pt idx="33">
                  <c:v>1.003778823522266</c:v>
                </c:pt>
                <c:pt idx="34">
                  <c:v>1.0038828954479535</c:v>
                </c:pt>
                <c:pt idx="35">
                  <c:v>1.0039954221563838</c:v>
                </c:pt>
                <c:pt idx="36">
                  <c:v>1.004117319305506</c:v>
                </c:pt>
                <c:pt idx="37">
                  <c:v>1.0042496446568125</c:v>
                </c:pt>
                <c:pt idx="38">
                  <c:v>1.0043936264279252</c:v>
                </c:pt>
                <c:pt idx="39">
                  <c:v>1.0045506987333257</c:v>
                </c:pt>
                <c:pt idx="40">
                  <c:v>1.0047225462686502</c:v>
                </c:pt>
                <c:pt idx="41">
                  <c:v>1.0049111611774764</c:v>
                </c:pt>
                <c:pt idx="42">
                  <c:v>1.0051189161576408</c:v>
                </c:pt>
                <c:pt idx="43">
                  <c:v>1.005348659486285</c:v>
                </c:pt>
                <c:pt idx="44">
                  <c:v>1.0056038400305707</c:v>
                </c:pt>
                <c:pt idx="45">
                  <c:v>1.0058886738929913</c:v>
                </c:pt>
                <c:pt idx="46">
                  <c:v>1.006208369814483</c:v>
                </c:pt>
                <c:pt idx="47">
                  <c:v>1.0065694390081337</c:v>
                </c:pt>
                <c:pt idx="48">
                  <c:v>1.0069801287662954</c:v>
                </c:pt>
                <c:pt idx="49">
                  <c:v>1.0074510416243037</c:v>
                </c:pt>
                <c:pt idx="50">
                  <c:v>1.0079960398054046</c:v>
                </c:pt>
                <c:pt idx="51">
                  <c:v>1.0086336009943051</c:v>
                </c:pt>
                <c:pt idx="52">
                  <c:v>1.0093889119106243</c:v>
                </c:pt>
                <c:pt idx="53">
                  <c:v>1.0102972145720459</c:v>
                </c:pt>
                <c:pt idx="54">
                  <c:v>1.0114093760008613</c:v>
                </c:pt>
                <c:pt idx="55">
                  <c:v>1.0128016181744004</c:v>
                </c:pt>
                <c:pt idx="56">
                  <c:v>1.0145935450767445</c:v>
                </c:pt>
                <c:pt idx="57">
                  <c:v>1.0169840763745388</c:v>
                </c:pt>
                <c:pt idx="58">
                  <c:v>1.020330111142671</c:v>
                </c:pt>
                <c:pt idx="59">
                  <c:v>1.0253416532902699</c:v>
                </c:pt>
                <c:pt idx="60">
                  <c:v>1.0336592411438144</c:v>
                </c:pt>
                <c:pt idx="61">
                  <c:v>1.0500996689936166</c:v>
                </c:pt>
                <c:pt idx="62">
                  <c:v>1.0971438344069178</c:v>
                </c:pt>
                <c:pt idx="63">
                  <c:v>2.0307955571635912</c:v>
                </c:pt>
                <c:pt idx="64">
                  <c:v>2.9030147684775458</c:v>
                </c:pt>
                <c:pt idx="65">
                  <c:v>2.9500599402875376</c:v>
                </c:pt>
                <c:pt idx="66">
                  <c:v>2.9665005544997776</c:v>
                </c:pt>
                <c:pt idx="67">
                  <c:v>2.9748182075796228</c:v>
                </c:pt>
                <c:pt idx="68">
                  <c:v>2.9798297799175564</c:v>
                </c:pt>
                <c:pt idx="69">
                  <c:v>2.9831758310853327</c:v>
                </c:pt>
                <c:pt idx="70">
                  <c:v>2.9855663722715513</c:v>
                </c:pt>
                <c:pt idx="71">
                  <c:v>2.9873583055918407</c:v>
                </c:pt>
                <c:pt idx="72">
                  <c:v>2.9887505521654743</c:v>
                </c:pt>
                <c:pt idx="73">
                  <c:v>2.9898627167416127</c:v>
                </c:pt>
                <c:pt idx="74">
                  <c:v>2.9907710217316748</c:v>
                </c:pt>
                <c:pt idx="75">
                  <c:v>2.9915263344190879</c:v>
                </c:pt>
                <c:pt idx="76">
                  <c:v>2.9921638969862752</c:v>
                </c:pt>
                <c:pt idx="77">
                  <c:v>2.9927088962609805</c:v>
                </c:pt>
                <c:pt idx="78">
                  <c:v>2.9931798100012363</c:v>
                </c:pt>
                <c:pt idx="79">
                  <c:v>2.9935905004814121</c:v>
                </c:pt>
                <c:pt idx="80">
                  <c:v>2.9939515702734174</c:v>
                </c:pt>
                <c:pt idx="81">
                  <c:v>2.9942712666963023</c:v>
                </c:pt>
                <c:pt idx="82">
                  <c:v>2.9945561009830253</c:v>
                </c:pt>
                <c:pt idx="83">
                  <c:v>2.9948112818895392</c:v>
                </c:pt>
                <c:pt idx="84">
                  <c:v>2.9950410255298712</c:v>
                </c:pt>
                <c:pt idx="85">
                  <c:v>2.9952487807801607</c:v>
                </c:pt>
                <c:pt idx="86">
                  <c:v>2.9954373959246148</c:v>
                </c:pt>
                <c:pt idx="87">
                  <c:v>2.9956092436667268</c:v>
                </c:pt>
                <c:pt idx="88">
                  <c:v>2.995766316154528</c:v>
                </c:pt>
                <c:pt idx="89">
                  <c:v>2.9959102980873764</c:v>
                </c:pt>
                <c:pt idx="90">
                  <c:v>2.9960426235827633</c:v>
                </c:pt>
                <c:pt idx="91">
                  <c:v>2.996164520860773</c:v>
                </c:pt>
                <c:pt idx="92">
                  <c:v>2.9962770476849312</c:v>
                </c:pt>
                <c:pt idx="93">
                  <c:v>2.9963811197149455</c:v>
                </c:pt>
                <c:pt idx="94">
                  <c:v>2.9964775333709226</c:v>
                </c:pt>
                <c:pt idx="95">
                  <c:v>2.9965669844089473</c:v>
                </c:pt>
                <c:pt idx="96">
                  <c:v>2.9966500831171912</c:v>
                </c:pt>
                <c:pt idx="97">
                  <c:v>2.9967273668277024</c:v>
                </c:pt>
                <c:pt idx="98">
                  <c:v>2.9967993102804096</c:v>
                </c:pt>
                <c:pt idx="99">
                  <c:v>2.9968663342565094</c:v>
                </c:pt>
                <c:pt idx="100">
                  <c:v>2.996928812808263</c:v>
                </c:pt>
                <c:pt idx="101">
                  <c:v>2.9969870793434499</c:v>
                </c:pt>
                <c:pt idx="102">
                  <c:v>2.9970414317695457</c:v>
                </c:pt>
                <c:pt idx="103">
                  <c:v>2.9970921368619932</c:v>
                </c:pt>
                <c:pt idx="104">
                  <c:v>2.9971394339884672</c:v>
                </c:pt>
                <c:pt idx="105">
                  <c:v>2.9971835382961967</c:v>
                </c:pt>
                <c:pt idx="106">
                  <c:v>2.9972246434492313</c:v>
                </c:pt>
                <c:pt idx="107">
                  <c:v>2.9972629239868867</c:v>
                </c:pt>
                <c:pt idx="108">
                  <c:v>2.9972985373617651</c:v>
                </c:pt>
                <c:pt idx="109">
                  <c:v>2.9973316257056566</c:v>
                </c:pt>
                <c:pt idx="110">
                  <c:v>2.9973623173632467</c:v>
                </c:pt>
                <c:pt idx="111">
                  <c:v>2.9973907282269465</c:v>
                </c:pt>
                <c:pt idx="112">
                  <c:v>2.9974169629006369</c:v>
                </c:pt>
                <c:pt idx="113">
                  <c:v>2.9974411157155973</c:v>
                </c:pt>
                <c:pt idx="114">
                  <c:v>2.9974632716181633</c:v>
                </c:pt>
                <c:pt idx="115">
                  <c:v>2.9974835069455605</c:v>
                </c:pt>
                <c:pt idx="116">
                  <c:v>2.9975018901039503</c:v>
                </c:pt>
                <c:pt idx="117">
                  <c:v>2.9975184821602419</c:v>
                </c:pt>
                <c:pt idx="118">
                  <c:v>2.9975333373578499</c:v>
                </c:pt>
                <c:pt idx="119">
                  <c:v>2.9975465035645219</c:v>
                </c:pt>
                <c:pt idx="120">
                  <c:v>2.9975580226596974</c:v>
                </c:pt>
                <c:pt idx="121">
                  <c:v>2.9975679308670413</c:v>
                </c:pt>
                <c:pt idx="122">
                  <c:v>2.9975762590374706</c:v>
                </c:pt>
                <c:pt idx="123">
                  <c:v>2.9975830328866406</c:v>
                </c:pt>
                <c:pt idx="124">
                  <c:v>2.9975882731905408</c:v>
                </c:pt>
                <c:pt idx="125">
                  <c:v>2.9975919959417903</c:v>
                </c:pt>
                <c:pt idx="126">
                  <c:v>2.9975942124690431</c:v>
                </c:pt>
                <c:pt idx="127">
                  <c:v>2.9975949295210351</c:v>
                </c:pt>
                <c:pt idx="128">
                  <c:v>2.997594149316491</c:v>
                </c:pt>
                <c:pt idx="129">
                  <c:v>2.9975918695605497</c:v>
                </c:pt>
                <c:pt idx="130">
                  <c:v>2.9975880834279498</c:v>
                </c:pt>
                <c:pt idx="131">
                  <c:v>2.9975827795127898</c:v>
                </c:pt>
                <c:pt idx="132">
                  <c:v>2.9975759417440688</c:v>
                </c:pt>
                <c:pt idx="133">
                  <c:v>2.9975675492659373</c:v>
                </c:pt>
                <c:pt idx="134">
                  <c:v>2.9975575762809408</c:v>
                </c:pt>
                <c:pt idx="135">
                  <c:v>2.9975459918540244</c:v>
                </c:pt>
                <c:pt idx="136">
                  <c:v>2.9975327596745789</c:v>
                </c:pt>
                <c:pt idx="137">
                  <c:v>2.9975178377729916</c:v>
                </c:pt>
                <c:pt idx="138">
                  <c:v>2.9975011781874632</c:v>
                </c:pt>
                <c:pt idx="139">
                  <c:v>2.9974827265762678</c:v>
                </c:pt>
                <c:pt idx="140">
                  <c:v>2.9974624217691255</c:v>
                </c:pt>
                <c:pt idx="141">
                  <c:v>2.9974401952509488</c:v>
                </c:pt>
                <c:pt idx="142">
                  <c:v>2.9974159705691372</c:v>
                </c:pt>
                <c:pt idx="143">
                  <c:v>2.9973896626548013</c:v>
                </c:pt>
                <c:pt idx="144">
                  <c:v>2.9973611770460384</c:v>
                </c:pt>
                <c:pt idx="145">
                  <c:v>2.9973304089991641</c:v>
                </c:pt>
                <c:pt idx="146">
                  <c:v>2.9972972424717081</c:v>
                </c:pt>
                <c:pt idx="147">
                  <c:v>2.9972615489573586</c:v>
                </c:pt>
                <c:pt idx="148">
                  <c:v>2.9972231861496743</c:v>
                </c:pt>
                <c:pt idx="149">
                  <c:v>2.9971819964066881</c:v>
                </c:pt>
                <c:pt idx="150">
                  <c:v>2.9971378049831299</c:v>
                </c:pt>
                <c:pt idx="151">
                  <c:v>2.9970904179902504</c:v>
                </c:pt>
                <c:pt idx="152">
                  <c:v>2.9970396200348177</c:v>
                </c:pt>
                <c:pt idx="153">
                  <c:v>2.9969851714790074</c:v>
                </c:pt>
                <c:pt idx="154">
                  <c:v>2.996926805249712</c:v>
                </c:pt>
                <c:pt idx="155">
                  <c:v>2.9968642231103271</c:v>
                </c:pt>
                <c:pt idx="156">
                  <c:v>2.9967970912879878</c:v>
                </c:pt>
                <c:pt idx="157">
                  <c:v>2.9967250353239674</c:v>
                </c:pt>
                <c:pt idx="158">
                  <c:v>2.9966476339828585</c:v>
                </c:pt>
                <c:pt idx="159">
                  <c:v>2.9965644120153465</c:v>
                </c:pt>
                <c:pt idx="160">
                  <c:v>2.9964748315156959</c:v>
                </c:pt>
                <c:pt idx="161">
                  <c:v>2.9963782815471047</c:v>
                </c:pt>
                <c:pt idx="162">
                  <c:v>2.9962740656168783</c:v>
                </c:pt>
                <c:pt idx="163">
                  <c:v>2.9961613864645491</c:v>
                </c:pt>
                <c:pt idx="164">
                  <c:v>2.9960393274670012</c:v>
                </c:pt>
                <c:pt idx="165">
                  <c:v>2.9959068297505693</c:v>
                </c:pt>
                <c:pt idx="166">
                  <c:v>2.9957626638088701</c:v>
                </c:pt>
                <c:pt idx="167">
                  <c:v>2.9956053940252554</c:v>
                </c:pt>
                <c:pt idx="168">
                  <c:v>2.9954333339420511</c:v>
                </c:pt>
                <c:pt idx="169">
                  <c:v>2.9952444893346515</c:v>
                </c:pt>
                <c:pt idx="170">
                  <c:v>2.995036485029102</c:v>
                </c:pt>
                <c:pt idx="171">
                  <c:v>2.9948064697783279</c:v>
                </c:pt>
                <c:pt idx="172">
                  <c:v>2.9945509911212196</c:v>
                </c:pt>
                <c:pt idx="173">
                  <c:v>2.9942658285639636</c:v>
                </c:pt>
                <c:pt idx="174">
                  <c:v>2.9939457679422827</c:v>
                </c:pt>
                <c:pt idx="175">
                  <c:v>2.9935842912649222</c:v>
                </c:pt>
                <c:pt idx="176">
                  <c:v>2.9931731426548005</c:v>
                </c:pt>
                <c:pt idx="177">
                  <c:v>2.9927017085396388</c:v>
                </c:pt>
                <c:pt idx="178">
                  <c:v>2.9921561122633951</c:v>
                </c:pt>
                <c:pt idx="179">
                  <c:v>2.9915178568968694</c:v>
                </c:pt>
                <c:pt idx="180">
                  <c:v>2.9907617294757349</c:v>
                </c:pt>
                <c:pt idx="181">
                  <c:v>2.989852451234837</c:v>
                </c:pt>
                <c:pt idx="182">
                  <c:v>2.9887391020623566</c:v>
                </c:pt>
                <c:pt idx="183">
                  <c:v>2.9873453803267012</c:v>
                </c:pt>
                <c:pt idx="184">
                  <c:v>2.9855515568315703</c:v>
                </c:pt>
                <c:pt idx="185">
                  <c:v>2.9831585031318508</c:v>
                </c:pt>
                <c:pt idx="186">
                  <c:v>2.9798089441274294</c:v>
                </c:pt>
                <c:pt idx="187">
                  <c:v>2.9747921232217527</c:v>
                </c:pt>
                <c:pt idx="188">
                  <c:v>2.9664657435384245</c:v>
                </c:pt>
                <c:pt idx="189">
                  <c:v>2.9500077231201738</c:v>
                </c:pt>
                <c:pt idx="190">
                  <c:v>2.9029105810569353</c:v>
                </c:pt>
                <c:pt idx="191">
                  <c:v>2.0103196779367729</c:v>
                </c:pt>
                <c:pt idx="192">
                  <c:v>1.097249274076018</c:v>
                </c:pt>
                <c:pt idx="193">
                  <c:v>1.0501521991177829</c:v>
                </c:pt>
                <c:pt idx="194">
                  <c:v>1.0336941911261448</c:v>
                </c:pt>
                <c:pt idx="195">
                  <c:v>1.0253678157919457</c:v>
                </c:pt>
                <c:pt idx="196">
                  <c:v>1.0203509968991407</c:v>
                </c:pt>
                <c:pt idx="197">
                  <c:v>1.0170014389879158</c:v>
                </c:pt>
                <c:pt idx="198">
                  <c:v>1.0146083859471662</c:v>
                </c:pt>
                <c:pt idx="199">
                  <c:v>1.0128145628795486</c:v>
                </c:pt>
                <c:pt idx="200">
                  <c:v>1.011420841436776</c:v>
                </c:pt>
                <c:pt idx="201">
                  <c:v>1.0103074924735655</c:v>
                </c:pt>
                <c:pt idx="202">
                  <c:v>1.0093982143873066</c:v>
                </c:pt>
                <c:pt idx="203">
                  <c:v>1.0086420870835489</c:v>
                </c:pt>
                <c:pt idx="204">
                  <c:v>1.0080038318081543</c:v>
                </c:pt>
                <c:pt idx="205">
                  <c:v>1.0074582356039805</c:v>
                </c:pt>
                <c:pt idx="206">
                  <c:v>1.0069868015467183</c:v>
                </c:pt>
                <c:pt idx="207">
                  <c:v>1.0065756529837726</c:v>
                </c:pt>
                <c:pt idx="208">
                  <c:v>1.0062141763452537</c:v>
                </c:pt>
                <c:pt idx="209">
                  <c:v>1.0058941157558787</c:v>
                </c:pt>
                <c:pt idx="210">
                  <c:v>1.0056089532257206</c:v>
                </c:pt>
                <c:pt idx="211">
                  <c:v>1.0053534745914807</c:v>
                </c:pt>
                <c:pt idx="212">
                  <c:v>1.0051234593601341</c:v>
                </c:pt>
                <c:pt idx="213">
                  <c:v>1.0049154550711683</c:v>
                </c:pt>
                <c:pt idx="214">
                  <c:v>1.0047266104779664</c:v>
                </c:pt>
                <c:pt idx="215">
                  <c:v>1.0045545504069451</c:v>
                </c:pt>
                <c:pt idx="216">
                  <c:v>1.004397280633829</c:v>
                </c:pt>
                <c:pt idx="217">
                  <c:v>1.004253114701166</c:v>
                </c:pt>
                <c:pt idx="218">
                  <c:v>1.0041206169924779</c:v>
                </c:pt>
                <c:pt idx="219">
                  <c:v>1.003998558001564</c:v>
                </c:pt>
                <c:pt idx="220">
                  <c:v>1.0038858788548932</c:v>
                </c:pt>
                <c:pt idx="221">
                  <c:v>1.0037816629295016</c:v>
                </c:pt>
                <c:pt idx="222">
                  <c:v>1.003685112964986</c:v>
                </c:pt>
                <c:pt idx="223">
                  <c:v>1.0035955324686952</c:v>
                </c:pt>
                <c:pt idx="224">
                  <c:v>1.0035123105039048</c:v>
                </c:pt>
                <c:pt idx="225">
                  <c:v>1.003434909164991</c:v>
                </c:pt>
                <c:pt idx="226">
                  <c:v>1.0033628532026229</c:v>
                </c:pt>
                <c:pt idx="227">
                  <c:v>1.0032957213814759</c:v>
                </c:pt>
                <c:pt idx="228">
                  <c:v>1.0032331392428251</c:v>
                </c:pt>
                <c:pt idx="229">
                  <c:v>1.0031747730138467</c:v>
                </c:pt>
                <c:pt idx="230">
                  <c:v>1.0031203244579752</c:v>
                </c:pt>
                <c:pt idx="231">
                  <c:v>1.0030695265020988</c:v>
                </c:pt>
                <c:pt idx="232">
                  <c:v>1.0030221395084165</c:v>
                </c:pt>
                <c:pt idx="233">
                  <c:v>1.0029779480837264</c:v>
                </c:pt>
                <c:pt idx="234">
                  <c:v>1.0029367583392603</c:v>
                </c:pt>
                <c:pt idx="235">
                  <c:v>1.002898395529779</c:v>
                </c:pt>
                <c:pt idx="236">
                  <c:v>1.0028627020133172</c:v>
                </c:pt>
                <c:pt idx="237">
                  <c:v>1.0028295354834431</c:v>
                </c:pt>
                <c:pt idx="238">
                  <c:v>1.0027987674338397</c:v>
                </c:pt>
                <c:pt idx="239">
                  <c:v>1.0027702818220379</c:v>
                </c:pt>
                <c:pt idx="240">
                  <c:v>1.0027439739043817</c:v>
                </c:pt>
                <c:pt idx="241">
                  <c:v>1.0027197492189042</c:v>
                </c:pt>
                <c:pt idx="242">
                  <c:v>1.0026975226967441</c:v>
                </c:pt>
                <c:pt idx="243">
                  <c:v>1.0026772178853274</c:v>
                </c:pt>
                <c:pt idx="244">
                  <c:v>1.0026587662695177</c:v>
                </c:pt>
                <c:pt idx="245">
                  <c:v>1.002642106679061</c:v>
                </c:pt>
                <c:pt idx="246">
                  <c:v>1.0026271847721759</c:v>
                </c:pt>
                <c:pt idx="247">
                  <c:v>1.0026139525871223</c:v>
                </c:pt>
                <c:pt idx="248">
                  <c:v>1.0026023681542071</c:v>
                </c:pt>
                <c:pt idx="249">
                  <c:v>1.0025923951628315</c:v>
                </c:pt>
                <c:pt idx="250">
                  <c:v>1.002584002677948</c:v>
                </c:pt>
                <c:pt idx="251">
                  <c:v>1.0025771649020596</c:v>
                </c:pt>
                <c:pt idx="252">
                  <c:v>1.0025718609793026</c:v>
                </c:pt>
                <c:pt idx="253">
                  <c:v>1.002568074838659</c:v>
                </c:pt>
                <c:pt idx="254">
                  <c:v>1.0025657950742095</c:v>
                </c:pt>
              </c:numCache>
            </c:numRef>
          </c:yVal>
          <c:smooth val="1"/>
          <c:extLst>
            <c:ext xmlns:c16="http://schemas.microsoft.com/office/drawing/2014/chart" uri="{C3380CC4-5D6E-409C-BE32-E72D297353CC}">
              <c16:uniqueId val="{00000000-4C81-40FE-AED3-98EE9662652E}"/>
            </c:ext>
          </c:extLst>
        </c:ser>
        <c:dLbls>
          <c:showLegendKey val="0"/>
          <c:showVal val="0"/>
          <c:showCatName val="0"/>
          <c:showSerName val="0"/>
          <c:showPercent val="0"/>
          <c:showBubbleSize val="0"/>
        </c:dLbls>
        <c:axId val="185750272"/>
        <c:axId val="185751808"/>
      </c:scatterChart>
      <c:valAx>
        <c:axId val="185750272"/>
        <c:scaling>
          <c:orientation val="minMax"/>
          <c:max val="5.000000000000001E-3"/>
          <c:min val="0"/>
        </c:scaling>
        <c:delete val="0"/>
        <c:axPos val="b"/>
        <c:majorGridlines/>
        <c:minorGridlines/>
        <c:numFmt formatCode="General" sourceLinked="1"/>
        <c:majorTickMark val="none"/>
        <c:minorTickMark val="in"/>
        <c:tickLblPos val="low"/>
        <c:crossAx val="185751808"/>
        <c:crosses val="autoZero"/>
        <c:crossBetween val="midCat"/>
      </c:valAx>
      <c:valAx>
        <c:axId val="185751808"/>
        <c:scaling>
          <c:orientation val="minMax"/>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750272"/>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Full Load Gain Curve</c:v>
          </c:tx>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Leakage'!$L$24:$L$95</c:f>
              <c:numCache>
                <c:formatCode>0.00</c:formatCode>
                <c:ptCount val="72"/>
                <c:pt idx="0">
                  <c:v>0</c:v>
                </c:pt>
                <c:pt idx="1">
                  <c:v>1.1333713333750864E-2</c:v>
                </c:pt>
                <c:pt idx="2">
                  <c:v>4.6348853006236215E-2</c:v>
                </c:pt>
                <c:pt idx="3">
                  <c:v>0.10813875600862932</c:v>
                </c:pt>
                <c:pt idx="4">
                  <c:v>0.201874928327404</c:v>
                </c:pt>
                <c:pt idx="5">
                  <c:v>0.33407525776855879</c:v>
                </c:pt>
                <c:pt idx="6">
                  <c:v>0.50931186675483475</c:v>
                </c:pt>
                <c:pt idx="7">
                  <c:v>0.7213662901721678</c:v>
                </c:pt>
                <c:pt idx="8">
                  <c:v>0.94060526520425014</c:v>
                </c:pt>
                <c:pt idx="9">
                  <c:v>1.1174927897440212</c:v>
                </c:pt>
                <c:pt idx="10">
                  <c:v>1.2184153981603427</c:v>
                </c:pt>
                <c:pt idx="11">
                  <c:v>1.2501677439116172</c:v>
                </c:pt>
                <c:pt idx="12">
                  <c:v>1.239970874539376</c:v>
                </c:pt>
                <c:pt idx="13">
                  <c:v>1.210802414076098</c:v>
                </c:pt>
                <c:pt idx="14">
                  <c:v>1.1755636177349804</c:v>
                </c:pt>
                <c:pt idx="15">
                  <c:v>1.1401508522109989</c:v>
                </c:pt>
                <c:pt idx="16">
                  <c:v>1.1068490658249714</c:v>
                </c:pt>
                <c:pt idx="17">
                  <c:v>1.0763102187914384</c:v>
                </c:pt>
                <c:pt idx="18">
                  <c:v>1.0485114344378621</c:v>
                </c:pt>
                <c:pt idx="19">
                  <c:v>1.0231846226006527</c:v>
                </c:pt>
                <c:pt idx="20">
                  <c:v>1</c:v>
                </c:pt>
                <c:pt idx="21">
                  <c:v>0.97863969873249845</c:v>
                </c:pt>
                <c:pt idx="22">
                  <c:v>0.95882344881550174</c:v>
                </c:pt>
                <c:pt idx="23">
                  <c:v>0.94031400126713371</c:v>
                </c:pt>
                <c:pt idx="24">
                  <c:v>0.92291452969688104</c:v>
                </c:pt>
                <c:pt idx="25">
                  <c:v>0.90646335160889269</c:v>
                </c:pt>
                <c:pt idx="26">
                  <c:v>0.89082822662049099</c:v>
                </c:pt>
                <c:pt idx="27">
                  <c:v>0.87590111389267455</c:v>
                </c:pt>
                <c:pt idx="28">
                  <c:v>0.86159366708116314</c:v>
                </c:pt>
                <c:pt idx="29">
                  <c:v>0.84783349005469599</c:v>
                </c:pt>
                <c:pt idx="30">
                  <c:v>0.83456107876332819</c:v>
                </c:pt>
                <c:pt idx="31">
                  <c:v>0.82172734620550048</c:v>
                </c:pt>
                <c:pt idx="32">
                  <c:v>0.80929162819768818</c:v>
                </c:pt>
                <c:pt idx="33">
                  <c:v>0.79722007930339633</c:v>
                </c:pt>
                <c:pt idx="34">
                  <c:v>0.78548438273137622</c:v>
                </c:pt>
                <c:pt idx="35">
                  <c:v>0.77406071189443704</c:v>
                </c:pt>
                <c:pt idx="36">
                  <c:v>0.76292889341898595</c:v>
                </c:pt>
                <c:pt idx="37">
                  <c:v>0.75207173145612927</c:v>
                </c:pt>
                <c:pt idx="38">
                  <c:v>0.74147446130410744</c:v>
                </c:pt>
                <c:pt idx="39">
                  <c:v>0.73112430687863494</c:v>
                </c:pt>
                <c:pt idx="40">
                  <c:v>0.72101012175133239</c:v>
                </c:pt>
                <c:pt idx="41">
                  <c:v>0.71112209757994582</c:v>
                </c:pt>
                <c:pt idx="42">
                  <c:v>0.70145152699972613</c:v>
                </c:pt>
                <c:pt idx="43">
                  <c:v>0.69199061061457745</c:v>
                </c:pt>
                <c:pt idx="44">
                  <c:v>0.68273229976387539</c:v>
                </c:pt>
                <c:pt idx="45">
                  <c:v>0.67367016836015969</c:v>
                </c:pt>
                <c:pt idx="46">
                  <c:v>0.66479830838361398</c:v>
                </c:pt>
                <c:pt idx="47">
                  <c:v>0.65611124465092097</c:v>
                </c:pt>
                <c:pt idx="48">
                  <c:v>0.64760386530329206</c:v>
                </c:pt>
                <c:pt idx="49">
                  <c:v>0.63927136512364413</c:v>
                </c:pt>
                <c:pt idx="50">
                  <c:v>0.63110919932927723</c:v>
                </c:pt>
                <c:pt idx="51">
                  <c:v>0.62311304592020178</c:v>
                </c:pt>
                <c:pt idx="52">
                  <c:v>0.61527877501489792</c:v>
                </c:pt>
                <c:pt idx="53">
                  <c:v>0.60760242389104935</c:v>
                </c:pt>
                <c:pt idx="54">
                  <c:v>0.60008017668151559</c:v>
                </c:pt>
                <c:pt idx="55">
                  <c:v>0.59270834786568749</c:v>
                </c:pt>
                <c:pt idx="56">
                  <c:v>0.58548336885162733</c:v>
                </c:pt>
                <c:pt idx="57">
                  <c:v>0.57840177707141638</c:v>
                </c:pt>
                <c:pt idx="58">
                  <c:v>0.57146020711636869</c:v>
                </c:pt>
                <c:pt idx="59">
                  <c:v>0.56465538352420752</c:v>
                </c:pt>
                <c:pt idx="60">
                  <c:v>0.5579841149005722</c:v>
                </c:pt>
                <c:pt idx="61">
                  <c:v>0.55144328911492746</c:v>
                </c:pt>
                <c:pt idx="62">
                  <c:v>0.54502986935842657</c:v>
                </c:pt>
                <c:pt idx="63">
                  <c:v>0.53874089089036092</c:v>
                </c:pt>
                <c:pt idx="64">
                  <c:v>0.53257345833192671</c:v>
                </c:pt>
                <c:pt idx="65">
                  <c:v>0.52652474339251398</c:v>
                </c:pt>
                <c:pt idx="66">
                  <c:v>0.52059198293544318</c:v>
                </c:pt>
                <c:pt idx="67">
                  <c:v>0.5147724773079303</c:v>
                </c:pt>
                <c:pt idx="68">
                  <c:v>0.50906358887475944</c:v>
                </c:pt>
                <c:pt idx="69">
                  <c:v>0.50346274070714758</c:v>
                </c:pt>
                <c:pt idx="70">
                  <c:v>0.49796741538815886</c:v>
                </c:pt>
                <c:pt idx="71">
                  <c:v>0.49257515390407147</c:v>
                </c:pt>
              </c:numCache>
            </c:numRef>
          </c:yVal>
          <c:smooth val="1"/>
          <c:extLst>
            <c:ext xmlns:c16="http://schemas.microsoft.com/office/drawing/2014/chart" uri="{C3380CC4-5D6E-409C-BE32-E72D297353CC}">
              <c16:uniqueId val="{00000000-BEB6-4F23-9B8A-A7C6DDB33A72}"/>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1.053917808219178</c:v>
                </c:pt>
                <c:pt idx="1">
                  <c:v>1.053917808219178</c:v>
                </c:pt>
                <c:pt idx="2">
                  <c:v>1.053917808219178</c:v>
                </c:pt>
                <c:pt idx="3">
                  <c:v>1.053917808219178</c:v>
                </c:pt>
                <c:pt idx="4">
                  <c:v>1.053917808219178</c:v>
                </c:pt>
                <c:pt idx="5">
                  <c:v>1.053917808219178</c:v>
                </c:pt>
                <c:pt idx="6">
                  <c:v>1.053917808219178</c:v>
                </c:pt>
                <c:pt idx="7">
                  <c:v>1.053917808219178</c:v>
                </c:pt>
                <c:pt idx="8">
                  <c:v>1.053917808219178</c:v>
                </c:pt>
                <c:pt idx="11">
                  <c:v>1.053917808219178</c:v>
                </c:pt>
                <c:pt idx="12">
                  <c:v>1.053917808219178</c:v>
                </c:pt>
                <c:pt idx="15">
                  <c:v>1.053917808219178</c:v>
                </c:pt>
                <c:pt idx="16">
                  <c:v>1.053917808219178</c:v>
                </c:pt>
                <c:pt idx="17">
                  <c:v>1.053917808219178</c:v>
                </c:pt>
                <c:pt idx="18">
                  <c:v>1.053917808219178</c:v>
                </c:pt>
                <c:pt idx="19">
                  <c:v>1.053917808219178</c:v>
                </c:pt>
                <c:pt idx="20">
                  <c:v>1.053917808219178</c:v>
                </c:pt>
                <c:pt idx="21">
                  <c:v>1.053917808219178</c:v>
                </c:pt>
                <c:pt idx="22">
                  <c:v>1.053917808219178</c:v>
                </c:pt>
                <c:pt idx="23">
                  <c:v>1.053917808219178</c:v>
                </c:pt>
                <c:pt idx="24">
                  <c:v>1.053917808219178</c:v>
                </c:pt>
                <c:pt idx="25">
                  <c:v>1.053917808219178</c:v>
                </c:pt>
                <c:pt idx="26">
                  <c:v>1.053917808219178</c:v>
                </c:pt>
                <c:pt idx="27">
                  <c:v>1.053917808219178</c:v>
                </c:pt>
                <c:pt idx="28">
                  <c:v>1.053917808219178</c:v>
                </c:pt>
                <c:pt idx="29">
                  <c:v>1.053917808219178</c:v>
                </c:pt>
                <c:pt idx="30">
                  <c:v>1.053917808219178</c:v>
                </c:pt>
                <c:pt idx="31">
                  <c:v>1.053917808219178</c:v>
                </c:pt>
                <c:pt idx="32">
                  <c:v>1.053917808219178</c:v>
                </c:pt>
                <c:pt idx="33">
                  <c:v>1.053917808219178</c:v>
                </c:pt>
                <c:pt idx="34">
                  <c:v>1.053917808219178</c:v>
                </c:pt>
                <c:pt idx="35">
                  <c:v>1.053917808219178</c:v>
                </c:pt>
                <c:pt idx="36">
                  <c:v>1.053917808219178</c:v>
                </c:pt>
                <c:pt idx="37">
                  <c:v>1.053917808219178</c:v>
                </c:pt>
                <c:pt idx="38">
                  <c:v>1.053917808219178</c:v>
                </c:pt>
                <c:pt idx="39">
                  <c:v>1.053917808219178</c:v>
                </c:pt>
                <c:pt idx="40">
                  <c:v>1.053917808219178</c:v>
                </c:pt>
                <c:pt idx="41">
                  <c:v>1.053917808219178</c:v>
                </c:pt>
                <c:pt idx="42">
                  <c:v>1.053917808219178</c:v>
                </c:pt>
                <c:pt idx="43">
                  <c:v>1.053917808219178</c:v>
                </c:pt>
                <c:pt idx="44">
                  <c:v>1.053917808219178</c:v>
                </c:pt>
                <c:pt idx="45">
                  <c:v>1.053917808219178</c:v>
                </c:pt>
                <c:pt idx="46">
                  <c:v>1.053917808219178</c:v>
                </c:pt>
                <c:pt idx="47">
                  <c:v>1.053917808219178</c:v>
                </c:pt>
                <c:pt idx="48">
                  <c:v>1.053917808219178</c:v>
                </c:pt>
                <c:pt idx="49">
                  <c:v>1.053917808219178</c:v>
                </c:pt>
                <c:pt idx="50">
                  <c:v>1.053917808219178</c:v>
                </c:pt>
                <c:pt idx="51">
                  <c:v>1.053917808219178</c:v>
                </c:pt>
                <c:pt idx="52">
                  <c:v>1.053917808219178</c:v>
                </c:pt>
                <c:pt idx="53">
                  <c:v>1.053917808219178</c:v>
                </c:pt>
                <c:pt idx="54">
                  <c:v>1.053917808219178</c:v>
                </c:pt>
                <c:pt idx="55">
                  <c:v>1.053917808219178</c:v>
                </c:pt>
                <c:pt idx="56">
                  <c:v>1.053917808219178</c:v>
                </c:pt>
                <c:pt idx="57">
                  <c:v>1.053917808219178</c:v>
                </c:pt>
                <c:pt idx="58">
                  <c:v>1.053917808219178</c:v>
                </c:pt>
                <c:pt idx="59">
                  <c:v>1.053917808219178</c:v>
                </c:pt>
                <c:pt idx="60">
                  <c:v>1.053917808219178</c:v>
                </c:pt>
                <c:pt idx="61">
                  <c:v>1.053917808219178</c:v>
                </c:pt>
                <c:pt idx="62">
                  <c:v>1.053917808219178</c:v>
                </c:pt>
                <c:pt idx="63">
                  <c:v>1.053917808219178</c:v>
                </c:pt>
                <c:pt idx="64">
                  <c:v>1.053917808219178</c:v>
                </c:pt>
                <c:pt idx="65">
                  <c:v>1.053917808219178</c:v>
                </c:pt>
                <c:pt idx="66">
                  <c:v>1.053917808219178</c:v>
                </c:pt>
                <c:pt idx="67">
                  <c:v>1.053917808219178</c:v>
                </c:pt>
                <c:pt idx="68">
                  <c:v>1.053917808219178</c:v>
                </c:pt>
                <c:pt idx="69">
                  <c:v>1.053917808219178</c:v>
                </c:pt>
                <c:pt idx="70">
                  <c:v>1.053917808219178</c:v>
                </c:pt>
                <c:pt idx="71">
                  <c:v>1.053917808219178</c:v>
                </c:pt>
                <c:pt idx="72">
                  <c:v>1.053917808219178</c:v>
                </c:pt>
                <c:pt idx="73">
                  <c:v>1.053917808219178</c:v>
                </c:pt>
                <c:pt idx="74">
                  <c:v>1.053917808219178</c:v>
                </c:pt>
                <c:pt idx="75">
                  <c:v>1.053917808219178</c:v>
                </c:pt>
              </c:numCache>
            </c:numRef>
          </c:yVal>
          <c:smooth val="1"/>
          <c:extLst>
            <c:ext xmlns:c16="http://schemas.microsoft.com/office/drawing/2014/chart" uri="{C3380CC4-5D6E-409C-BE32-E72D297353CC}">
              <c16:uniqueId val="{00000001-BEB6-4F23-9B8A-A7C6DDB33A72}"/>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0.92673170731707311</c:v>
                </c:pt>
                <c:pt idx="1">
                  <c:v>0.92673170731707311</c:v>
                </c:pt>
                <c:pt idx="2">
                  <c:v>0.92673170731707311</c:v>
                </c:pt>
                <c:pt idx="3">
                  <c:v>0.92673170731707311</c:v>
                </c:pt>
                <c:pt idx="4">
                  <c:v>0.92673170731707311</c:v>
                </c:pt>
                <c:pt idx="5">
                  <c:v>0.92673170731707311</c:v>
                </c:pt>
                <c:pt idx="6">
                  <c:v>0.92673170731707311</c:v>
                </c:pt>
                <c:pt idx="7">
                  <c:v>0.92673170731707311</c:v>
                </c:pt>
                <c:pt idx="8">
                  <c:v>0.92673170731707311</c:v>
                </c:pt>
                <c:pt idx="11">
                  <c:v>0.92673170731707311</c:v>
                </c:pt>
                <c:pt idx="12">
                  <c:v>0.92673170731707311</c:v>
                </c:pt>
                <c:pt idx="15">
                  <c:v>0.92673170731707311</c:v>
                </c:pt>
                <c:pt idx="16">
                  <c:v>0.92673170731707311</c:v>
                </c:pt>
                <c:pt idx="17">
                  <c:v>0.92673170731707311</c:v>
                </c:pt>
                <c:pt idx="18">
                  <c:v>0.92673170731707311</c:v>
                </c:pt>
                <c:pt idx="19">
                  <c:v>0.92673170731707311</c:v>
                </c:pt>
                <c:pt idx="20">
                  <c:v>0.92673170731707311</c:v>
                </c:pt>
                <c:pt idx="21">
                  <c:v>0.92673170731707311</c:v>
                </c:pt>
                <c:pt idx="22">
                  <c:v>0.92673170731707311</c:v>
                </c:pt>
                <c:pt idx="23">
                  <c:v>0.92673170731707311</c:v>
                </c:pt>
                <c:pt idx="24">
                  <c:v>0.92673170731707311</c:v>
                </c:pt>
                <c:pt idx="25">
                  <c:v>0.92673170731707311</c:v>
                </c:pt>
                <c:pt idx="26">
                  <c:v>0.92673170731707311</c:v>
                </c:pt>
                <c:pt idx="27">
                  <c:v>0.92673170731707311</c:v>
                </c:pt>
                <c:pt idx="28">
                  <c:v>0.92673170731707311</c:v>
                </c:pt>
                <c:pt idx="29">
                  <c:v>0.92673170731707311</c:v>
                </c:pt>
                <c:pt idx="30">
                  <c:v>0.92673170731707311</c:v>
                </c:pt>
                <c:pt idx="31">
                  <c:v>0.92673170731707311</c:v>
                </c:pt>
                <c:pt idx="32">
                  <c:v>0.92673170731707311</c:v>
                </c:pt>
                <c:pt idx="33">
                  <c:v>0.92673170731707311</c:v>
                </c:pt>
                <c:pt idx="34">
                  <c:v>0.92673170731707311</c:v>
                </c:pt>
                <c:pt idx="35">
                  <c:v>0.92673170731707311</c:v>
                </c:pt>
                <c:pt idx="36">
                  <c:v>0.92673170731707311</c:v>
                </c:pt>
                <c:pt idx="37">
                  <c:v>0.92673170731707311</c:v>
                </c:pt>
                <c:pt idx="38">
                  <c:v>0.92673170731707311</c:v>
                </c:pt>
                <c:pt idx="39">
                  <c:v>0.92673170731707311</c:v>
                </c:pt>
                <c:pt idx="40">
                  <c:v>0.92673170731707311</c:v>
                </c:pt>
                <c:pt idx="41">
                  <c:v>0.92673170731707311</c:v>
                </c:pt>
                <c:pt idx="42">
                  <c:v>0.92673170731707311</c:v>
                </c:pt>
                <c:pt idx="43">
                  <c:v>0.92673170731707311</c:v>
                </c:pt>
                <c:pt idx="44">
                  <c:v>0.92673170731707311</c:v>
                </c:pt>
                <c:pt idx="45">
                  <c:v>0.92673170731707311</c:v>
                </c:pt>
                <c:pt idx="46">
                  <c:v>0.92673170731707311</c:v>
                </c:pt>
                <c:pt idx="47">
                  <c:v>0.92673170731707311</c:v>
                </c:pt>
                <c:pt idx="48">
                  <c:v>0.92673170731707311</c:v>
                </c:pt>
                <c:pt idx="49">
                  <c:v>0.92673170731707311</c:v>
                </c:pt>
                <c:pt idx="50">
                  <c:v>0.92673170731707311</c:v>
                </c:pt>
                <c:pt idx="51">
                  <c:v>0.92673170731707311</c:v>
                </c:pt>
                <c:pt idx="52">
                  <c:v>0.92673170731707311</c:v>
                </c:pt>
                <c:pt idx="53">
                  <c:v>0.92673170731707311</c:v>
                </c:pt>
                <c:pt idx="54">
                  <c:v>0.92673170731707311</c:v>
                </c:pt>
                <c:pt idx="55">
                  <c:v>0.92673170731707311</c:v>
                </c:pt>
                <c:pt idx="56">
                  <c:v>0.92673170731707311</c:v>
                </c:pt>
                <c:pt idx="57">
                  <c:v>0.92673170731707311</c:v>
                </c:pt>
                <c:pt idx="58">
                  <c:v>0.92673170731707311</c:v>
                </c:pt>
                <c:pt idx="59">
                  <c:v>0.92673170731707311</c:v>
                </c:pt>
                <c:pt idx="60">
                  <c:v>0.92673170731707311</c:v>
                </c:pt>
                <c:pt idx="61">
                  <c:v>0.92673170731707311</c:v>
                </c:pt>
                <c:pt idx="62">
                  <c:v>0.92673170731707311</c:v>
                </c:pt>
                <c:pt idx="63">
                  <c:v>0.92673170731707311</c:v>
                </c:pt>
                <c:pt idx="64">
                  <c:v>0.92673170731707311</c:v>
                </c:pt>
                <c:pt idx="65">
                  <c:v>0.92673170731707311</c:v>
                </c:pt>
                <c:pt idx="66">
                  <c:v>0.92673170731707311</c:v>
                </c:pt>
                <c:pt idx="67">
                  <c:v>0.92673170731707311</c:v>
                </c:pt>
                <c:pt idx="68">
                  <c:v>0.92673170731707311</c:v>
                </c:pt>
                <c:pt idx="69">
                  <c:v>0.92673170731707311</c:v>
                </c:pt>
                <c:pt idx="70">
                  <c:v>0.92673170731707311</c:v>
                </c:pt>
                <c:pt idx="71">
                  <c:v>0.92673170731707311</c:v>
                </c:pt>
                <c:pt idx="72">
                  <c:v>0.92673170731707311</c:v>
                </c:pt>
                <c:pt idx="73">
                  <c:v>0.92673170731707311</c:v>
                </c:pt>
                <c:pt idx="74">
                  <c:v>0.92673170731707311</c:v>
                </c:pt>
                <c:pt idx="75">
                  <c:v>0.92673170731707311</c:v>
                </c:pt>
              </c:numCache>
            </c:numRef>
          </c:yVal>
          <c:smooth val="1"/>
          <c:extLst>
            <c:ext xmlns:c16="http://schemas.microsoft.com/office/drawing/2014/chart" uri="{C3380CC4-5D6E-409C-BE32-E72D297353CC}">
              <c16:uniqueId val="{00000002-BEB6-4F23-9B8A-A7C6DDB33A72}"/>
            </c:ext>
          </c:extLst>
        </c:ser>
        <c:ser>
          <c:idx val="3"/>
          <c:order val="3"/>
          <c:tx>
            <c:v>No Load Gain Curve</c:v>
          </c:tx>
          <c:spPr>
            <a:ln>
              <a:prstDash val="sysDash"/>
            </a:ln>
          </c:spPr>
          <c:marker>
            <c:symbol val="none"/>
          </c:marker>
          <c:xVal>
            <c:numRef>
              <c:f>'Integrated Leakage'!$D$24:$D$95</c:f>
              <c:numCache>
                <c:formatCode>0.00</c:formatCode>
                <c:ptCount val="72"/>
                <c:pt idx="0">
                  <c:v>0</c:v>
                </c:pt>
                <c:pt idx="1">
                  <c:v>0.05</c:v>
                </c:pt>
                <c:pt idx="2">
                  <c:v>0.1</c:v>
                </c:pt>
                <c:pt idx="3">
                  <c:v>0.15000000000000002</c:v>
                </c:pt>
                <c:pt idx="4">
                  <c:v>0.2</c:v>
                </c:pt>
                <c:pt idx="5">
                  <c:v>0.25</c:v>
                </c:pt>
                <c:pt idx="6">
                  <c:v>0.3</c:v>
                </c:pt>
                <c:pt idx="7">
                  <c:v>0.35</c:v>
                </c:pt>
                <c:pt idx="8">
                  <c:v>0.39999999999999997</c:v>
                </c:pt>
                <c:pt idx="9">
                  <c:v>0.44999999999999996</c:v>
                </c:pt>
                <c:pt idx="10">
                  <c:v>0.49999999999999994</c:v>
                </c:pt>
                <c:pt idx="11">
                  <c:v>0.54999999999999993</c:v>
                </c:pt>
                <c:pt idx="12">
                  <c:v>0.6</c:v>
                </c:pt>
                <c:pt idx="13">
                  <c:v>0.65</c:v>
                </c:pt>
                <c:pt idx="14">
                  <c:v>0.70000000000000007</c:v>
                </c:pt>
                <c:pt idx="15">
                  <c:v>0.75000000000000011</c:v>
                </c:pt>
                <c:pt idx="16">
                  <c:v>0.80000000000000016</c:v>
                </c:pt>
                <c:pt idx="17">
                  <c:v>0.8500000000000002</c:v>
                </c:pt>
                <c:pt idx="18">
                  <c:v>0.90000000000000024</c:v>
                </c:pt>
                <c:pt idx="19">
                  <c:v>0.95000000000000029</c:v>
                </c:pt>
                <c:pt idx="20">
                  <c:v>1.0000000000000002</c:v>
                </c:pt>
                <c:pt idx="21">
                  <c:v>1.0500000000000003</c:v>
                </c:pt>
                <c:pt idx="22">
                  <c:v>1.1000000000000003</c:v>
                </c:pt>
                <c:pt idx="23">
                  <c:v>1.1500000000000004</c:v>
                </c:pt>
                <c:pt idx="24">
                  <c:v>1.2000000000000004</c:v>
                </c:pt>
                <c:pt idx="25">
                  <c:v>1.2500000000000004</c:v>
                </c:pt>
                <c:pt idx="26">
                  <c:v>1.3000000000000005</c:v>
                </c:pt>
                <c:pt idx="27">
                  <c:v>1.3500000000000005</c:v>
                </c:pt>
                <c:pt idx="28">
                  <c:v>1.4000000000000006</c:v>
                </c:pt>
                <c:pt idx="29">
                  <c:v>1.4500000000000006</c:v>
                </c:pt>
                <c:pt idx="30">
                  <c:v>1.5000000000000007</c:v>
                </c:pt>
                <c:pt idx="31">
                  <c:v>1.5500000000000007</c:v>
                </c:pt>
                <c:pt idx="32">
                  <c:v>1.6000000000000008</c:v>
                </c:pt>
                <c:pt idx="33">
                  <c:v>1.6500000000000008</c:v>
                </c:pt>
                <c:pt idx="34">
                  <c:v>1.7000000000000008</c:v>
                </c:pt>
                <c:pt idx="35">
                  <c:v>1.7500000000000009</c:v>
                </c:pt>
                <c:pt idx="36">
                  <c:v>1.8000000000000009</c:v>
                </c:pt>
                <c:pt idx="37">
                  <c:v>1.850000000000001</c:v>
                </c:pt>
                <c:pt idx="38">
                  <c:v>1.900000000000001</c:v>
                </c:pt>
                <c:pt idx="39">
                  <c:v>1.9500000000000011</c:v>
                </c:pt>
                <c:pt idx="40">
                  <c:v>2.0000000000000009</c:v>
                </c:pt>
                <c:pt idx="41">
                  <c:v>2.0500000000000007</c:v>
                </c:pt>
                <c:pt idx="42">
                  <c:v>2.1000000000000005</c:v>
                </c:pt>
                <c:pt idx="43">
                  <c:v>2.1500000000000004</c:v>
                </c:pt>
                <c:pt idx="44">
                  <c:v>2.2000000000000002</c:v>
                </c:pt>
                <c:pt idx="45">
                  <c:v>2.25</c:v>
                </c:pt>
                <c:pt idx="46">
                  <c:v>2.2999999999999998</c:v>
                </c:pt>
                <c:pt idx="47">
                  <c:v>2.3499999999999996</c:v>
                </c:pt>
                <c:pt idx="48">
                  <c:v>2.3999999999999995</c:v>
                </c:pt>
                <c:pt idx="49">
                  <c:v>2.4499999999999993</c:v>
                </c:pt>
                <c:pt idx="50">
                  <c:v>2.4999999999999991</c:v>
                </c:pt>
                <c:pt idx="51">
                  <c:v>2.5499999999999989</c:v>
                </c:pt>
                <c:pt idx="52">
                  <c:v>2.5999999999999988</c:v>
                </c:pt>
                <c:pt idx="53">
                  <c:v>2.6499999999999986</c:v>
                </c:pt>
                <c:pt idx="54">
                  <c:v>2.6999999999999984</c:v>
                </c:pt>
                <c:pt idx="55">
                  <c:v>2.7499999999999982</c:v>
                </c:pt>
                <c:pt idx="56">
                  <c:v>2.799999999999998</c:v>
                </c:pt>
                <c:pt idx="57">
                  <c:v>2.8499999999999979</c:v>
                </c:pt>
                <c:pt idx="58">
                  <c:v>2.8999999999999977</c:v>
                </c:pt>
                <c:pt idx="59">
                  <c:v>2.9499999999999975</c:v>
                </c:pt>
                <c:pt idx="60">
                  <c:v>2.9999999999999973</c:v>
                </c:pt>
                <c:pt idx="61">
                  <c:v>3.0499999999999972</c:v>
                </c:pt>
                <c:pt idx="62">
                  <c:v>3.099999999999997</c:v>
                </c:pt>
                <c:pt idx="63">
                  <c:v>3.1499999999999968</c:v>
                </c:pt>
                <c:pt idx="64">
                  <c:v>3.1999999999999966</c:v>
                </c:pt>
                <c:pt idx="65">
                  <c:v>3.2499999999999964</c:v>
                </c:pt>
                <c:pt idx="66">
                  <c:v>3.2999999999999963</c:v>
                </c:pt>
                <c:pt idx="67">
                  <c:v>3.3499999999999961</c:v>
                </c:pt>
                <c:pt idx="68">
                  <c:v>3.3999999999999959</c:v>
                </c:pt>
                <c:pt idx="69">
                  <c:v>3.4499999999999957</c:v>
                </c:pt>
                <c:pt idx="70">
                  <c:v>3.4999999999999956</c:v>
                </c:pt>
                <c:pt idx="71">
                  <c:v>3.5499999999999954</c:v>
                </c:pt>
              </c:numCache>
            </c:numRef>
          </c:xVal>
          <c:yVal>
            <c:numRef>
              <c:f>'Integrated Leakage'!$M$24:$M$95</c:f>
              <c:numCache>
                <c:formatCode>0.00</c:formatCode>
                <c:ptCount val="72"/>
                <c:pt idx="0">
                  <c:v>0</c:v>
                </c:pt>
                <c:pt idx="1">
                  <c:v>1.1406843811103419E-2</c:v>
                </c:pt>
                <c:pt idx="2">
                  <c:v>4.7619042327503316E-2</c:v>
                </c:pt>
                <c:pt idx="3">
                  <c:v>0.11554918264822597</c:v>
                </c:pt>
                <c:pt idx="4">
                  <c:v>0.23076908919448669</c:v>
                </c:pt>
                <c:pt idx="5">
                  <c:v>0.42857087509217973</c:v>
                </c:pt>
                <c:pt idx="6">
                  <c:v>0.8019778250113383</c:v>
                </c:pt>
                <c:pt idx="7">
                  <c:v>1.6896400118075849</c:v>
                </c:pt>
                <c:pt idx="8">
                  <c:v>5.9995237767031568</c:v>
                </c:pt>
                <c:pt idx="9">
                  <c:v>8.0101817775919226</c:v>
                </c:pt>
                <c:pt idx="10">
                  <c:v>2.9999696254613104</c:v>
                </c:pt>
                <c:pt idx="11">
                  <c:v>2.0508405212783498</c:v>
                </c:pt>
                <c:pt idx="12">
                  <c:v>1.6530586547257118</c:v>
                </c:pt>
                <c:pt idx="13">
                  <c:v>1.4362594538741282</c:v>
                </c:pt>
                <c:pt idx="14">
                  <c:v>1.3008843714592428</c:v>
                </c:pt>
                <c:pt idx="15">
                  <c:v>1.2089549232493748</c:v>
                </c:pt>
                <c:pt idx="16">
                  <c:v>1.1428569917201463</c:v>
                </c:pt>
                <c:pt idx="17">
                  <c:v>1.0933164499000874</c:v>
                </c:pt>
                <c:pt idx="18">
                  <c:v>1.0549927379437867</c:v>
                </c:pt>
                <c:pt idx="19">
                  <c:v>1.0245979129727523</c:v>
                </c:pt>
                <c:pt idx="20">
                  <c:v>1</c:v>
                </c:pt>
                <c:pt idx="21">
                  <c:v>0.97975807994238495</c:v>
                </c:pt>
                <c:pt idx="22">
                  <c:v>0.96286470521797807</c:v>
                </c:pt>
                <c:pt idx="23">
                  <c:v>0.94859530415244531</c:v>
                </c:pt>
                <c:pt idx="24">
                  <c:v>0.93641612977357824</c:v>
                </c:pt>
                <c:pt idx="25">
                  <c:v>0.92592584555042201</c:v>
                </c:pt>
                <c:pt idx="26">
                  <c:v>0.91681725130531921</c:v>
                </c:pt>
                <c:pt idx="27">
                  <c:v>0.90885150216885568</c:v>
                </c:pt>
                <c:pt idx="28">
                  <c:v>0.90184031835458767</c:v>
                </c:pt>
                <c:pt idx="29">
                  <c:v>0.89563344514809096</c:v>
                </c:pt>
                <c:pt idx="30">
                  <c:v>0.8901096452384073</c:v>
                </c:pt>
                <c:pt idx="31">
                  <c:v>0.88517011829271364</c:v>
                </c:pt>
                <c:pt idx="32">
                  <c:v>0.88073362023101653</c:v>
                </c:pt>
                <c:pt idx="33">
                  <c:v>0.87673279317316632</c:v>
                </c:pt>
                <c:pt idx="34">
                  <c:v>0.87311137113349058</c:v>
                </c:pt>
                <c:pt idx="35">
                  <c:v>0.8698220281469391</c:v>
                </c:pt>
                <c:pt idx="36">
                  <c:v>0.86682470375509502</c:v>
                </c:pt>
                <c:pt idx="37">
                  <c:v>0.86408528739540202</c:v>
                </c:pt>
                <c:pt idx="38">
                  <c:v>0.86157457557317163</c:v>
                </c:pt>
                <c:pt idx="39">
                  <c:v>0.85926743844830678</c:v>
                </c:pt>
                <c:pt idx="40">
                  <c:v>0.85714214868892569</c:v>
                </c:pt>
                <c:pt idx="41">
                  <c:v>0.85517983714893187</c:v>
                </c:pt>
                <c:pt idx="42">
                  <c:v>0.85336404846873004</c:v>
                </c:pt>
                <c:pt idx="43">
                  <c:v>0.85168037599825175</c:v>
                </c:pt>
                <c:pt idx="44">
                  <c:v>0.85011616013343927</c:v>
                </c:pt>
                <c:pt idx="45">
                  <c:v>0.84866023768403531</c:v>
                </c:pt>
                <c:pt idx="46">
                  <c:v>0.84730273256419608</c:v>
                </c:pt>
                <c:pt idx="47">
                  <c:v>0.84603488014089367</c:v>
                </c:pt>
                <c:pt idx="48">
                  <c:v>0.84484887914877094</c:v>
                </c:pt>
                <c:pt idx="49">
                  <c:v>0.84373776630077535</c:v>
                </c:pt>
                <c:pt idx="50">
                  <c:v>0.84269530967717676</c:v>
                </c:pt>
                <c:pt idx="51">
                  <c:v>0.8417159177248037</c:v>
                </c:pt>
                <c:pt idx="52">
                  <c:v>0.84079456129083285</c:v>
                </c:pt>
                <c:pt idx="53">
                  <c:v>0.83992670658666635</c:v>
                </c:pt>
                <c:pt idx="54">
                  <c:v>0.8391082573543005</c:v>
                </c:pt>
                <c:pt idx="55">
                  <c:v>0.83833550481051033</c:v>
                </c:pt>
                <c:pt idx="56">
                  <c:v>0.83760508418898971</c:v>
                </c:pt>
                <c:pt idx="57">
                  <c:v>0.83691393689915083</c:v>
                </c:pt>
                <c:pt idx="58">
                  <c:v>0.83625927748248463</c:v>
                </c:pt>
                <c:pt idx="59">
                  <c:v>0.83563856467987374</c:v>
                </c:pt>
                <c:pt idx="60">
                  <c:v>0.83504947603251933</c:v>
                </c:pt>
                <c:pt idx="61">
                  <c:v>0.83448988552916958</c:v>
                </c:pt>
                <c:pt idx="62">
                  <c:v>0.83395784388703209</c:v>
                </c:pt>
                <c:pt idx="63">
                  <c:v>0.8334515611158636</c:v>
                </c:pt>
                <c:pt idx="64">
                  <c:v>0.83296939106658885</c:v>
                </c:pt>
                <c:pt idx="65">
                  <c:v>0.83250981770924393</c:v>
                </c:pt>
                <c:pt idx="66">
                  <c:v>0.8320714429215037</c:v>
                </c:pt>
                <c:pt idx="67">
                  <c:v>0.8316529755998725</c:v>
                </c:pt>
                <c:pt idx="68">
                  <c:v>0.83125322193157702</c:v>
                </c:pt>
                <c:pt idx="69">
                  <c:v>0.83087107668728866</c:v>
                </c:pt>
                <c:pt idx="70">
                  <c:v>0.83050551541356732</c:v>
                </c:pt>
                <c:pt idx="71">
                  <c:v>0.83015558741987105</c:v>
                </c:pt>
              </c:numCache>
            </c:numRef>
          </c:yVal>
          <c:smooth val="1"/>
          <c:extLst>
            <c:ext xmlns:c16="http://schemas.microsoft.com/office/drawing/2014/chart" uri="{C3380CC4-5D6E-409C-BE32-E72D297353CC}">
              <c16:uniqueId val="{00000003-BEB6-4F23-9B8A-A7C6DDB33A72}"/>
            </c:ext>
          </c:extLst>
        </c:ser>
        <c:dLbls>
          <c:showLegendKey val="0"/>
          <c:showVal val="0"/>
          <c:showCatName val="0"/>
          <c:showSerName val="0"/>
          <c:showPercent val="0"/>
          <c:showBubbleSize val="0"/>
        </c:dLbls>
        <c:axId val="76994432"/>
        <c:axId val="120090624"/>
      </c:scatterChart>
      <c:valAx>
        <c:axId val="7699443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20090624"/>
        <c:crosses val="autoZero"/>
        <c:crossBetween val="midCat"/>
        <c:majorUnit val="0.5"/>
        <c:minorUnit val="0.1"/>
      </c:valAx>
      <c:valAx>
        <c:axId val="12009062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7699443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Output</a:t>
            </a:r>
            <a:r>
              <a:rPr lang="en-US" sz="1000" b="1" baseline="0">
                <a:solidFill>
                  <a:srgbClr val="FF0000"/>
                </a:solidFill>
              </a:rPr>
              <a:t> Voltage Transient Waveform</a:t>
            </a:r>
            <a:endParaRPr lang="en-US" sz="1000" b="1">
              <a:solidFill>
                <a:srgbClr val="FF0000"/>
              </a:solidFill>
            </a:endParaRPr>
          </a:p>
        </c:rich>
      </c:tx>
      <c:layout>
        <c:manualLayout>
          <c:xMode val="edge"/>
          <c:yMode val="edge"/>
          <c:x val="0.16745448159234499"/>
          <c:y val="1.0329708104470953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Votage</c:v>
          </c:tx>
          <c:spPr>
            <a:ln w="63500">
              <a:solidFill>
                <a:srgbClr val="FF0000"/>
              </a:solidFill>
              <a:prstDash val="solid"/>
            </a:ln>
          </c:spPr>
          <c:marker>
            <c:symbol val="none"/>
          </c:marker>
          <c:xVal>
            <c:numRef>
              <c:f>Data!$C$362:$C$617</c:f>
              <c:numCache>
                <c:formatCode>General</c:formatCode>
                <c:ptCount val="256"/>
                <c:pt idx="0">
                  <c:v>1.953125E-5</c:v>
                </c:pt>
                <c:pt idx="1">
                  <c:v>3.9062500000000001E-5</c:v>
                </c:pt>
                <c:pt idx="2">
                  <c:v>5.8593749999999998E-5</c:v>
                </c:pt>
                <c:pt idx="3">
                  <c:v>7.8125000000000002E-5</c:v>
                </c:pt>
                <c:pt idx="4">
                  <c:v>9.7656250000000005E-5</c:v>
                </c:pt>
                <c:pt idx="5">
                  <c:v>1.1718750000000001E-4</c:v>
                </c:pt>
                <c:pt idx="6">
                  <c:v>1.3671875000000001E-4</c:v>
                </c:pt>
                <c:pt idx="7">
                  <c:v>1.5625E-4</c:v>
                </c:pt>
                <c:pt idx="8">
                  <c:v>1.7578124999999999E-4</c:v>
                </c:pt>
                <c:pt idx="9">
                  <c:v>1.9531249999999998E-4</c:v>
                </c:pt>
                <c:pt idx="10">
                  <c:v>2.1484374999999997E-4</c:v>
                </c:pt>
                <c:pt idx="11">
                  <c:v>2.3437499999999996E-4</c:v>
                </c:pt>
                <c:pt idx="12">
                  <c:v>2.5390624999999995E-4</c:v>
                </c:pt>
                <c:pt idx="13">
                  <c:v>2.7343749999999997E-4</c:v>
                </c:pt>
                <c:pt idx="14">
                  <c:v>2.9296874999999999E-4</c:v>
                </c:pt>
                <c:pt idx="15">
                  <c:v>3.1250000000000001E-4</c:v>
                </c:pt>
                <c:pt idx="16">
                  <c:v>3.3203125000000002E-4</c:v>
                </c:pt>
                <c:pt idx="17">
                  <c:v>3.5156250000000004E-4</c:v>
                </c:pt>
                <c:pt idx="18">
                  <c:v>3.7109375000000006E-4</c:v>
                </c:pt>
                <c:pt idx="19">
                  <c:v>3.9062500000000008E-4</c:v>
                </c:pt>
                <c:pt idx="20">
                  <c:v>4.1015625000000009E-4</c:v>
                </c:pt>
                <c:pt idx="21">
                  <c:v>4.2968750000000011E-4</c:v>
                </c:pt>
                <c:pt idx="22">
                  <c:v>4.4921875000000013E-4</c:v>
                </c:pt>
                <c:pt idx="23">
                  <c:v>4.6875000000000015E-4</c:v>
                </c:pt>
                <c:pt idx="24">
                  <c:v>4.8828125000000011E-4</c:v>
                </c:pt>
                <c:pt idx="25">
                  <c:v>5.0781250000000013E-4</c:v>
                </c:pt>
                <c:pt idx="26">
                  <c:v>5.2734375000000014E-4</c:v>
                </c:pt>
                <c:pt idx="27">
                  <c:v>5.4687500000000016E-4</c:v>
                </c:pt>
                <c:pt idx="28">
                  <c:v>5.6640625000000018E-4</c:v>
                </c:pt>
                <c:pt idx="29">
                  <c:v>5.859375000000002E-4</c:v>
                </c:pt>
                <c:pt idx="30">
                  <c:v>6.0546875000000021E-4</c:v>
                </c:pt>
                <c:pt idx="31">
                  <c:v>6.2500000000000023E-4</c:v>
                </c:pt>
                <c:pt idx="32">
                  <c:v>6.4453125000000025E-4</c:v>
                </c:pt>
                <c:pt idx="33">
                  <c:v>6.6406250000000026E-4</c:v>
                </c:pt>
                <c:pt idx="34">
                  <c:v>6.8359375000000028E-4</c:v>
                </c:pt>
                <c:pt idx="35">
                  <c:v>7.031250000000003E-4</c:v>
                </c:pt>
                <c:pt idx="36">
                  <c:v>7.2265625000000032E-4</c:v>
                </c:pt>
                <c:pt idx="37">
                  <c:v>7.4218750000000033E-4</c:v>
                </c:pt>
                <c:pt idx="38">
                  <c:v>7.6171875000000035E-4</c:v>
                </c:pt>
                <c:pt idx="39">
                  <c:v>7.8125000000000037E-4</c:v>
                </c:pt>
                <c:pt idx="40">
                  <c:v>8.0078125000000039E-4</c:v>
                </c:pt>
                <c:pt idx="41">
                  <c:v>8.203125000000004E-4</c:v>
                </c:pt>
                <c:pt idx="42">
                  <c:v>8.3984375000000042E-4</c:v>
                </c:pt>
                <c:pt idx="43">
                  <c:v>8.5937500000000044E-4</c:v>
                </c:pt>
                <c:pt idx="44">
                  <c:v>8.7890625000000046E-4</c:v>
                </c:pt>
                <c:pt idx="45">
                  <c:v>8.9843750000000047E-4</c:v>
                </c:pt>
                <c:pt idx="46">
                  <c:v>9.1796875000000049E-4</c:v>
                </c:pt>
                <c:pt idx="47">
                  <c:v>9.3750000000000051E-4</c:v>
                </c:pt>
                <c:pt idx="48">
                  <c:v>9.5703125000000052E-4</c:v>
                </c:pt>
                <c:pt idx="49">
                  <c:v>9.7656250000000043E-4</c:v>
                </c:pt>
                <c:pt idx="50">
                  <c:v>9.9609375000000045E-4</c:v>
                </c:pt>
                <c:pt idx="51">
                  <c:v>1.0156250000000005E-3</c:v>
                </c:pt>
                <c:pt idx="52">
                  <c:v>1.0351562500000005E-3</c:v>
                </c:pt>
                <c:pt idx="53">
                  <c:v>1.0546875000000005E-3</c:v>
                </c:pt>
                <c:pt idx="54">
                  <c:v>1.0742187500000005E-3</c:v>
                </c:pt>
                <c:pt idx="55">
                  <c:v>1.0937500000000005E-3</c:v>
                </c:pt>
                <c:pt idx="56">
                  <c:v>1.1132812500000006E-3</c:v>
                </c:pt>
                <c:pt idx="57">
                  <c:v>1.1328125000000006E-3</c:v>
                </c:pt>
                <c:pt idx="58">
                  <c:v>1.1523437500000006E-3</c:v>
                </c:pt>
                <c:pt idx="59">
                  <c:v>1.1718750000000006E-3</c:v>
                </c:pt>
                <c:pt idx="60">
                  <c:v>1.1914062500000006E-3</c:v>
                </c:pt>
                <c:pt idx="61">
                  <c:v>1.2109375000000006E-3</c:v>
                </c:pt>
                <c:pt idx="62">
                  <c:v>1.2304687500000007E-3</c:v>
                </c:pt>
                <c:pt idx="63">
                  <c:v>1.2500000000000007E-3</c:v>
                </c:pt>
                <c:pt idx="64">
                  <c:v>1.2695312500000007E-3</c:v>
                </c:pt>
                <c:pt idx="65">
                  <c:v>1.2890625000000007E-3</c:v>
                </c:pt>
                <c:pt idx="66">
                  <c:v>1.3085937500000007E-3</c:v>
                </c:pt>
                <c:pt idx="67">
                  <c:v>1.3281250000000007E-3</c:v>
                </c:pt>
                <c:pt idx="68">
                  <c:v>1.3476562500000008E-3</c:v>
                </c:pt>
                <c:pt idx="69">
                  <c:v>1.3671875000000008E-3</c:v>
                </c:pt>
                <c:pt idx="70">
                  <c:v>1.3867187500000008E-3</c:v>
                </c:pt>
                <c:pt idx="71">
                  <c:v>1.4062500000000008E-3</c:v>
                </c:pt>
                <c:pt idx="72">
                  <c:v>1.4257812500000008E-3</c:v>
                </c:pt>
                <c:pt idx="73">
                  <c:v>1.4453125000000009E-3</c:v>
                </c:pt>
                <c:pt idx="74">
                  <c:v>1.4648437500000009E-3</c:v>
                </c:pt>
                <c:pt idx="75">
                  <c:v>1.4843750000000009E-3</c:v>
                </c:pt>
                <c:pt idx="76">
                  <c:v>1.5039062500000009E-3</c:v>
                </c:pt>
                <c:pt idx="77">
                  <c:v>1.5234375000000009E-3</c:v>
                </c:pt>
                <c:pt idx="78">
                  <c:v>1.5429687500000009E-3</c:v>
                </c:pt>
                <c:pt idx="79">
                  <c:v>1.562500000000001E-3</c:v>
                </c:pt>
                <c:pt idx="80">
                  <c:v>1.582031250000001E-3</c:v>
                </c:pt>
                <c:pt idx="81">
                  <c:v>1.601562500000001E-3</c:v>
                </c:pt>
                <c:pt idx="82">
                  <c:v>1.621093750000001E-3</c:v>
                </c:pt>
                <c:pt idx="83">
                  <c:v>1.640625000000001E-3</c:v>
                </c:pt>
                <c:pt idx="84">
                  <c:v>1.660156250000001E-3</c:v>
                </c:pt>
                <c:pt idx="85">
                  <c:v>1.6796875000000011E-3</c:v>
                </c:pt>
                <c:pt idx="86">
                  <c:v>1.6992187500000011E-3</c:v>
                </c:pt>
                <c:pt idx="87">
                  <c:v>1.7187500000000011E-3</c:v>
                </c:pt>
                <c:pt idx="88">
                  <c:v>1.7382812500000011E-3</c:v>
                </c:pt>
                <c:pt idx="89">
                  <c:v>1.7578125000000011E-3</c:v>
                </c:pt>
                <c:pt idx="90">
                  <c:v>1.7773437500000011E-3</c:v>
                </c:pt>
                <c:pt idx="91">
                  <c:v>1.7968750000000012E-3</c:v>
                </c:pt>
                <c:pt idx="92">
                  <c:v>1.8164062500000012E-3</c:v>
                </c:pt>
                <c:pt idx="93">
                  <c:v>1.8359375000000012E-3</c:v>
                </c:pt>
                <c:pt idx="94">
                  <c:v>1.8554687500000012E-3</c:v>
                </c:pt>
                <c:pt idx="95">
                  <c:v>1.8750000000000012E-3</c:v>
                </c:pt>
                <c:pt idx="96">
                  <c:v>1.8945312500000012E-3</c:v>
                </c:pt>
                <c:pt idx="97">
                  <c:v>1.9140625000000013E-3</c:v>
                </c:pt>
                <c:pt idx="98">
                  <c:v>1.9335937500000013E-3</c:v>
                </c:pt>
                <c:pt idx="99">
                  <c:v>1.9531250000000013E-3</c:v>
                </c:pt>
                <c:pt idx="100">
                  <c:v>1.9726562500000013E-3</c:v>
                </c:pt>
                <c:pt idx="101">
                  <c:v>1.9921875000000013E-3</c:v>
                </c:pt>
                <c:pt idx="102">
                  <c:v>2.0117187500000014E-3</c:v>
                </c:pt>
                <c:pt idx="103">
                  <c:v>2.0312500000000014E-3</c:v>
                </c:pt>
                <c:pt idx="104">
                  <c:v>2.0507812500000014E-3</c:v>
                </c:pt>
                <c:pt idx="105">
                  <c:v>2.0703125000000014E-3</c:v>
                </c:pt>
                <c:pt idx="106">
                  <c:v>2.0898437500000014E-3</c:v>
                </c:pt>
                <c:pt idx="107">
                  <c:v>2.1093750000000014E-3</c:v>
                </c:pt>
                <c:pt idx="108">
                  <c:v>2.1289062500000015E-3</c:v>
                </c:pt>
                <c:pt idx="109">
                  <c:v>2.1484375000000015E-3</c:v>
                </c:pt>
                <c:pt idx="110">
                  <c:v>2.1679687500000015E-3</c:v>
                </c:pt>
                <c:pt idx="111">
                  <c:v>2.1875000000000015E-3</c:v>
                </c:pt>
                <c:pt idx="112">
                  <c:v>2.2070312500000015E-3</c:v>
                </c:pt>
                <c:pt idx="113">
                  <c:v>2.2265625000000015E-3</c:v>
                </c:pt>
                <c:pt idx="114">
                  <c:v>2.2460937500000016E-3</c:v>
                </c:pt>
                <c:pt idx="115">
                  <c:v>2.2656250000000016E-3</c:v>
                </c:pt>
                <c:pt idx="116">
                  <c:v>2.2851562500000016E-3</c:v>
                </c:pt>
                <c:pt idx="117">
                  <c:v>2.3046875000000016E-3</c:v>
                </c:pt>
                <c:pt idx="118">
                  <c:v>2.3242187500000016E-3</c:v>
                </c:pt>
                <c:pt idx="119">
                  <c:v>2.3437500000000016E-3</c:v>
                </c:pt>
                <c:pt idx="120">
                  <c:v>2.3632812500000017E-3</c:v>
                </c:pt>
                <c:pt idx="121">
                  <c:v>2.3828125000000017E-3</c:v>
                </c:pt>
                <c:pt idx="122">
                  <c:v>2.4023437500000017E-3</c:v>
                </c:pt>
                <c:pt idx="123">
                  <c:v>2.4218750000000017E-3</c:v>
                </c:pt>
                <c:pt idx="124">
                  <c:v>2.4414062500000017E-3</c:v>
                </c:pt>
                <c:pt idx="125">
                  <c:v>2.4609375000000018E-3</c:v>
                </c:pt>
                <c:pt idx="126">
                  <c:v>2.4804687500000018E-3</c:v>
                </c:pt>
                <c:pt idx="127">
                  <c:v>2.5000000000000018E-3</c:v>
                </c:pt>
                <c:pt idx="128">
                  <c:v>2.5195312500000018E-3</c:v>
                </c:pt>
                <c:pt idx="129">
                  <c:v>2.5390625000000018E-3</c:v>
                </c:pt>
                <c:pt idx="130">
                  <c:v>2.5585937500000018E-3</c:v>
                </c:pt>
                <c:pt idx="131">
                  <c:v>2.5781250000000019E-3</c:v>
                </c:pt>
                <c:pt idx="132">
                  <c:v>2.5976562500000019E-3</c:v>
                </c:pt>
                <c:pt idx="133">
                  <c:v>2.6171875000000019E-3</c:v>
                </c:pt>
                <c:pt idx="134">
                  <c:v>2.6367187500000019E-3</c:v>
                </c:pt>
                <c:pt idx="135">
                  <c:v>2.6562500000000019E-3</c:v>
                </c:pt>
                <c:pt idx="136">
                  <c:v>2.6757812500000019E-3</c:v>
                </c:pt>
                <c:pt idx="137">
                  <c:v>2.695312500000002E-3</c:v>
                </c:pt>
                <c:pt idx="138">
                  <c:v>2.714843750000002E-3</c:v>
                </c:pt>
                <c:pt idx="139">
                  <c:v>2.734375000000002E-3</c:v>
                </c:pt>
                <c:pt idx="140">
                  <c:v>2.753906250000002E-3</c:v>
                </c:pt>
                <c:pt idx="141">
                  <c:v>2.773437500000002E-3</c:v>
                </c:pt>
                <c:pt idx="142">
                  <c:v>2.792968750000002E-3</c:v>
                </c:pt>
                <c:pt idx="143">
                  <c:v>2.8125000000000021E-3</c:v>
                </c:pt>
                <c:pt idx="144">
                  <c:v>2.8320312500000021E-3</c:v>
                </c:pt>
                <c:pt idx="145">
                  <c:v>2.8515625000000021E-3</c:v>
                </c:pt>
                <c:pt idx="146">
                  <c:v>2.8710937500000021E-3</c:v>
                </c:pt>
                <c:pt idx="147">
                  <c:v>2.8906250000000021E-3</c:v>
                </c:pt>
                <c:pt idx="148">
                  <c:v>2.9101562500000022E-3</c:v>
                </c:pt>
                <c:pt idx="149">
                  <c:v>2.9296875000000022E-3</c:v>
                </c:pt>
                <c:pt idx="150">
                  <c:v>2.9492187500000022E-3</c:v>
                </c:pt>
                <c:pt idx="151">
                  <c:v>2.9687500000000022E-3</c:v>
                </c:pt>
                <c:pt idx="152">
                  <c:v>2.9882812500000022E-3</c:v>
                </c:pt>
                <c:pt idx="153">
                  <c:v>3.0078125000000022E-3</c:v>
                </c:pt>
                <c:pt idx="154">
                  <c:v>3.0273437500000023E-3</c:v>
                </c:pt>
                <c:pt idx="155">
                  <c:v>3.0468750000000023E-3</c:v>
                </c:pt>
                <c:pt idx="156">
                  <c:v>3.0664062500000023E-3</c:v>
                </c:pt>
                <c:pt idx="157">
                  <c:v>3.0859375000000023E-3</c:v>
                </c:pt>
                <c:pt idx="158">
                  <c:v>3.1054687500000023E-3</c:v>
                </c:pt>
                <c:pt idx="159">
                  <c:v>3.1250000000000023E-3</c:v>
                </c:pt>
                <c:pt idx="160">
                  <c:v>3.1445312500000024E-3</c:v>
                </c:pt>
                <c:pt idx="161">
                  <c:v>3.1640625000000024E-3</c:v>
                </c:pt>
                <c:pt idx="162">
                  <c:v>3.1835937500000024E-3</c:v>
                </c:pt>
                <c:pt idx="163">
                  <c:v>3.2031250000000024E-3</c:v>
                </c:pt>
                <c:pt idx="164">
                  <c:v>3.2226562500000024E-3</c:v>
                </c:pt>
                <c:pt idx="165">
                  <c:v>3.2421875000000024E-3</c:v>
                </c:pt>
                <c:pt idx="166">
                  <c:v>3.2617187500000025E-3</c:v>
                </c:pt>
                <c:pt idx="167">
                  <c:v>3.2812500000000025E-3</c:v>
                </c:pt>
                <c:pt idx="168">
                  <c:v>3.3007812500000025E-3</c:v>
                </c:pt>
                <c:pt idx="169">
                  <c:v>3.3203125000000025E-3</c:v>
                </c:pt>
                <c:pt idx="170">
                  <c:v>3.3398437500000025E-3</c:v>
                </c:pt>
                <c:pt idx="171">
                  <c:v>3.3593750000000026E-3</c:v>
                </c:pt>
                <c:pt idx="172">
                  <c:v>3.3789062500000026E-3</c:v>
                </c:pt>
                <c:pt idx="173">
                  <c:v>3.3984375000000026E-3</c:v>
                </c:pt>
                <c:pt idx="174">
                  <c:v>3.4179687500000026E-3</c:v>
                </c:pt>
                <c:pt idx="175">
                  <c:v>3.4375000000000026E-3</c:v>
                </c:pt>
                <c:pt idx="176">
                  <c:v>3.4570312500000026E-3</c:v>
                </c:pt>
                <c:pt idx="177">
                  <c:v>3.4765625000000027E-3</c:v>
                </c:pt>
                <c:pt idx="178">
                  <c:v>3.4960937500000027E-3</c:v>
                </c:pt>
                <c:pt idx="179">
                  <c:v>3.5156250000000027E-3</c:v>
                </c:pt>
                <c:pt idx="180">
                  <c:v>3.5351562500000027E-3</c:v>
                </c:pt>
                <c:pt idx="181">
                  <c:v>3.5546875000000027E-3</c:v>
                </c:pt>
                <c:pt idx="182">
                  <c:v>3.5742187500000027E-3</c:v>
                </c:pt>
                <c:pt idx="183">
                  <c:v>3.5937500000000028E-3</c:v>
                </c:pt>
                <c:pt idx="184">
                  <c:v>3.6132812500000028E-3</c:v>
                </c:pt>
                <c:pt idx="185">
                  <c:v>3.6328125000000028E-3</c:v>
                </c:pt>
                <c:pt idx="186">
                  <c:v>3.6523437500000028E-3</c:v>
                </c:pt>
                <c:pt idx="187">
                  <c:v>3.6718750000000028E-3</c:v>
                </c:pt>
                <c:pt idx="188">
                  <c:v>3.6914062500000028E-3</c:v>
                </c:pt>
                <c:pt idx="189">
                  <c:v>3.7109375000000029E-3</c:v>
                </c:pt>
                <c:pt idx="190">
                  <c:v>3.7304687500000029E-3</c:v>
                </c:pt>
                <c:pt idx="191">
                  <c:v>3.7500000000000029E-3</c:v>
                </c:pt>
                <c:pt idx="192">
                  <c:v>3.7695312500000029E-3</c:v>
                </c:pt>
                <c:pt idx="193">
                  <c:v>3.7890625000000029E-3</c:v>
                </c:pt>
                <c:pt idx="194">
                  <c:v>3.8085937500000029E-3</c:v>
                </c:pt>
                <c:pt idx="195">
                  <c:v>3.828125000000003E-3</c:v>
                </c:pt>
                <c:pt idx="196">
                  <c:v>3.847656250000003E-3</c:v>
                </c:pt>
                <c:pt idx="197">
                  <c:v>3.867187500000003E-3</c:v>
                </c:pt>
                <c:pt idx="198">
                  <c:v>3.886718750000003E-3</c:v>
                </c:pt>
                <c:pt idx="199">
                  <c:v>3.9062500000000026E-3</c:v>
                </c:pt>
                <c:pt idx="200">
                  <c:v>3.9257812500000022E-3</c:v>
                </c:pt>
                <c:pt idx="201">
                  <c:v>3.9453125000000018E-3</c:v>
                </c:pt>
                <c:pt idx="202">
                  <c:v>3.9648437500000014E-3</c:v>
                </c:pt>
                <c:pt idx="203">
                  <c:v>3.9843750000000009E-3</c:v>
                </c:pt>
                <c:pt idx="204">
                  <c:v>4.0039062500000005E-3</c:v>
                </c:pt>
                <c:pt idx="205">
                  <c:v>4.0234375000000001E-3</c:v>
                </c:pt>
                <c:pt idx="206">
                  <c:v>4.0429687499999997E-3</c:v>
                </c:pt>
                <c:pt idx="207">
                  <c:v>4.0624999999999993E-3</c:v>
                </c:pt>
                <c:pt idx="208">
                  <c:v>4.0820312499999989E-3</c:v>
                </c:pt>
                <c:pt idx="209">
                  <c:v>4.1015624999999984E-3</c:v>
                </c:pt>
                <c:pt idx="210">
                  <c:v>4.121093749999998E-3</c:v>
                </c:pt>
                <c:pt idx="211">
                  <c:v>4.1406249999999976E-3</c:v>
                </c:pt>
                <c:pt idx="212">
                  <c:v>4.1601562499999972E-3</c:v>
                </c:pt>
                <c:pt idx="213">
                  <c:v>4.1796874999999968E-3</c:v>
                </c:pt>
                <c:pt idx="214">
                  <c:v>4.1992187499999964E-3</c:v>
                </c:pt>
                <c:pt idx="215">
                  <c:v>4.2187499999999959E-3</c:v>
                </c:pt>
                <c:pt idx="216">
                  <c:v>4.2382812499999955E-3</c:v>
                </c:pt>
                <c:pt idx="217">
                  <c:v>4.2578124999999951E-3</c:v>
                </c:pt>
                <c:pt idx="218">
                  <c:v>4.2773437499999947E-3</c:v>
                </c:pt>
                <c:pt idx="219">
                  <c:v>4.2968749999999943E-3</c:v>
                </c:pt>
                <c:pt idx="220">
                  <c:v>4.3164062499999939E-3</c:v>
                </c:pt>
                <c:pt idx="221">
                  <c:v>4.3359374999999934E-3</c:v>
                </c:pt>
                <c:pt idx="222">
                  <c:v>4.355468749999993E-3</c:v>
                </c:pt>
                <c:pt idx="223">
                  <c:v>4.3749999999999926E-3</c:v>
                </c:pt>
                <c:pt idx="224">
                  <c:v>4.3945312499999922E-3</c:v>
                </c:pt>
                <c:pt idx="225">
                  <c:v>4.4140624999999918E-3</c:v>
                </c:pt>
                <c:pt idx="226">
                  <c:v>4.4335937499999914E-3</c:v>
                </c:pt>
                <c:pt idx="227">
                  <c:v>4.4531249999999909E-3</c:v>
                </c:pt>
                <c:pt idx="228">
                  <c:v>4.4726562499999905E-3</c:v>
                </c:pt>
                <c:pt idx="229">
                  <c:v>4.4921874999999901E-3</c:v>
                </c:pt>
                <c:pt idx="230">
                  <c:v>4.5117187499999897E-3</c:v>
                </c:pt>
                <c:pt idx="231">
                  <c:v>4.5312499999999893E-3</c:v>
                </c:pt>
                <c:pt idx="232">
                  <c:v>4.5507812499999889E-3</c:v>
                </c:pt>
                <c:pt idx="233">
                  <c:v>4.5703124999999884E-3</c:v>
                </c:pt>
                <c:pt idx="234">
                  <c:v>4.589843749999988E-3</c:v>
                </c:pt>
                <c:pt idx="235">
                  <c:v>4.6093749999999876E-3</c:v>
                </c:pt>
                <c:pt idx="236">
                  <c:v>4.6289062499999872E-3</c:v>
                </c:pt>
                <c:pt idx="237">
                  <c:v>4.6484374999999868E-3</c:v>
                </c:pt>
                <c:pt idx="238">
                  <c:v>4.6679687499999864E-3</c:v>
                </c:pt>
                <c:pt idx="239">
                  <c:v>4.6874999999999859E-3</c:v>
                </c:pt>
                <c:pt idx="240">
                  <c:v>4.7070312499999855E-3</c:v>
                </c:pt>
                <c:pt idx="241">
                  <c:v>4.7265624999999851E-3</c:v>
                </c:pt>
                <c:pt idx="242">
                  <c:v>4.7460937499999847E-3</c:v>
                </c:pt>
                <c:pt idx="243">
                  <c:v>4.7656249999999843E-3</c:v>
                </c:pt>
                <c:pt idx="244">
                  <c:v>4.7851562499999839E-3</c:v>
                </c:pt>
                <c:pt idx="245">
                  <c:v>4.8046874999999835E-3</c:v>
                </c:pt>
                <c:pt idx="246">
                  <c:v>4.824218749999983E-3</c:v>
                </c:pt>
                <c:pt idx="247">
                  <c:v>4.8437499999999826E-3</c:v>
                </c:pt>
                <c:pt idx="248">
                  <c:v>4.8632812499999822E-3</c:v>
                </c:pt>
                <c:pt idx="249">
                  <c:v>4.8828124999999818E-3</c:v>
                </c:pt>
                <c:pt idx="250">
                  <c:v>4.9023437499999814E-3</c:v>
                </c:pt>
                <c:pt idx="251">
                  <c:v>4.921874999999981E-3</c:v>
                </c:pt>
                <c:pt idx="252">
                  <c:v>4.9414062499999805E-3</c:v>
                </c:pt>
                <c:pt idx="253">
                  <c:v>4.9609374999999801E-3</c:v>
                </c:pt>
                <c:pt idx="254">
                  <c:v>4.9804687499999797E-3</c:v>
                </c:pt>
                <c:pt idx="255">
                  <c:v>4.9999999999999793E-3</c:v>
                </c:pt>
              </c:numCache>
            </c:numRef>
          </c:xVal>
          <c:yVal>
            <c:numRef>
              <c:f>Data!$D$362:$D$617</c:f>
              <c:numCache>
                <c:formatCode>General</c:formatCode>
                <c:ptCount val="256"/>
                <c:pt idx="0">
                  <c:v>80.150712690955999</c:v>
                </c:pt>
                <c:pt idx="1">
                  <c:v>80.188310986844726</c:v>
                </c:pt>
                <c:pt idx="2">
                  <c:v>80.205607977134065</c:v>
                </c:pt>
                <c:pt idx="3">
                  <c:v>80.234608267839846</c:v>
                </c:pt>
                <c:pt idx="4">
                  <c:v>80.250620346823183</c:v>
                </c:pt>
                <c:pt idx="5">
                  <c:v>80.261467764188637</c:v>
                </c:pt>
                <c:pt idx="6">
                  <c:v>80.264018082016094</c:v>
                </c:pt>
                <c:pt idx="7">
                  <c:v>80.257954286204225</c:v>
                </c:pt>
                <c:pt idx="8">
                  <c:v>80.252655122032579</c:v>
                </c:pt>
                <c:pt idx="9">
                  <c:v>80.243044863385265</c:v>
                </c:pt>
                <c:pt idx="10">
                  <c:v>80.242195224969393</c:v>
                </c:pt>
                <c:pt idx="11">
                  <c:v>80.239007094232917</c:v>
                </c:pt>
                <c:pt idx="12">
                  <c:v>80.24381207666471</c:v>
                </c:pt>
                <c:pt idx="13">
                  <c:v>80.242232673863271</c:v>
                </c:pt>
                <c:pt idx="14">
                  <c:v>80.242640375046633</c:v>
                </c:pt>
                <c:pt idx="15">
                  <c:v>80.23449585754004</c:v>
                </c:pt>
                <c:pt idx="16">
                  <c:v>80.22685626959462</c:v>
                </c:pt>
                <c:pt idx="17">
                  <c:v>80.216160892522112</c:v>
                </c:pt>
                <c:pt idx="18">
                  <c:v>80.209350506041631</c:v>
                </c:pt>
                <c:pt idx="19">
                  <c:v>80.20616095997454</c:v>
                </c:pt>
                <c:pt idx="20">
                  <c:v>80.206260926256832</c:v>
                </c:pt>
                <c:pt idx="21">
                  <c:v>80.209710904425492</c:v>
                </c:pt>
                <c:pt idx="22">
                  <c:v>80.209623103024214</c:v>
                </c:pt>
                <c:pt idx="23">
                  <c:v>80.209274206989562</c:v>
                </c:pt>
                <c:pt idx="24">
                  <c:v>80.201047766826065</c:v>
                </c:pt>
                <c:pt idx="25">
                  <c:v>80.194354561589407</c:v>
                </c:pt>
                <c:pt idx="26">
                  <c:v>80.183148532292819</c:v>
                </c:pt>
                <c:pt idx="27">
                  <c:v>80.179316911074665</c:v>
                </c:pt>
                <c:pt idx="28">
                  <c:v>80.17509509326257</c:v>
                </c:pt>
                <c:pt idx="29">
                  <c:v>80.178832540541407</c:v>
                </c:pt>
                <c:pt idx="30">
                  <c:v>80.179878121894703</c:v>
                </c:pt>
                <c:pt idx="31">
                  <c:v>80.182846445804557</c:v>
                </c:pt>
                <c:pt idx="32">
                  <c:v>80.17915123501119</c:v>
                </c:pt>
                <c:pt idx="33">
                  <c:v>80.173775585401003</c:v>
                </c:pt>
                <c:pt idx="34">
                  <c:v>80.164459981672763</c:v>
                </c:pt>
                <c:pt idx="35">
                  <c:v>80.156575475960182</c:v>
                </c:pt>
                <c:pt idx="36">
                  <c:v>80.151575904199959</c:v>
                </c:pt>
                <c:pt idx="37">
                  <c:v>80.150351303044886</c:v>
                </c:pt>
                <c:pt idx="38">
                  <c:v>80.153486811869996</c:v>
                </c:pt>
                <c:pt idx="39">
                  <c:v>80.15581623086733</c:v>
                </c:pt>
                <c:pt idx="40">
                  <c:v>80.158147924922787</c:v>
                </c:pt>
                <c:pt idx="41">
                  <c:v>80.154119656370995</c:v>
                </c:pt>
                <c:pt idx="42">
                  <c:v>80.148970749599599</c:v>
                </c:pt>
                <c:pt idx="43">
                  <c:v>80.139037680131565</c:v>
                </c:pt>
                <c:pt idx="44">
                  <c:v>80.133088574273287</c:v>
                </c:pt>
                <c:pt idx="45">
                  <c:v>80.127588158359274</c:v>
                </c:pt>
                <c:pt idx="46">
                  <c:v>80.129161587294902</c:v>
                </c:pt>
                <c:pt idx="47">
                  <c:v>80.130955568493974</c:v>
                </c:pt>
                <c:pt idx="48">
                  <c:v>80.135527255141497</c:v>
                </c:pt>
                <c:pt idx="49">
                  <c:v>80.135345928735219</c:v>
                </c:pt>
                <c:pt idx="50">
                  <c:v>80.133039073936772</c:v>
                </c:pt>
                <c:pt idx="51">
                  <c:v>80.125445570580993</c:v>
                </c:pt>
                <c:pt idx="52">
                  <c:v>80.117735656254396</c:v>
                </c:pt>
                <c:pt idx="53">
                  <c:v>80.110447476810606</c:v>
                </c:pt>
                <c:pt idx="54">
                  <c:v>80.107569374120814</c:v>
                </c:pt>
                <c:pt idx="55">
                  <c:v>80.108212558262522</c:v>
                </c:pt>
                <c:pt idx="56">
                  <c:v>80.1116775458798</c:v>
                </c:pt>
                <c:pt idx="57">
                  <c:v>80.114534124129051</c:v>
                </c:pt>
                <c:pt idx="58">
                  <c:v>80.114555802239636</c:v>
                </c:pt>
                <c:pt idx="59">
                  <c:v>80.10972866530615</c:v>
                </c:pt>
                <c:pt idx="60">
                  <c:v>80.101881248865638</c:v>
                </c:pt>
                <c:pt idx="61">
                  <c:v>80.089985701396287</c:v>
                </c:pt>
                <c:pt idx="62">
                  <c:v>80.082733305438325</c:v>
                </c:pt>
                <c:pt idx="63">
                  <c:v>80.020590967017355</c:v>
                </c:pt>
                <c:pt idx="64">
                  <c:v>79.837736030051246</c:v>
                </c:pt>
                <c:pt idx="65">
                  <c:v>79.643622966098022</c:v>
                </c:pt>
                <c:pt idx="66">
                  <c:v>79.500242104355792</c:v>
                </c:pt>
                <c:pt idx="67">
                  <c:v>79.399580800020232</c:v>
                </c:pt>
                <c:pt idx="68">
                  <c:v>79.333134156397506</c:v>
                </c:pt>
                <c:pt idx="69">
                  <c:v>79.292119034799597</c:v>
                </c:pt>
                <c:pt idx="70">
                  <c:v>79.26967424705083</c:v>
                </c:pt>
                <c:pt idx="71">
                  <c:v>79.262386817057589</c:v>
                </c:pt>
                <c:pt idx="72">
                  <c:v>79.266496983415436</c:v>
                </c:pt>
                <c:pt idx="73">
                  <c:v>79.278775056209753</c:v>
                </c:pt>
                <c:pt idx="74">
                  <c:v>79.295015058782298</c:v>
                </c:pt>
                <c:pt idx="75">
                  <c:v>79.310777434285242</c:v>
                </c:pt>
                <c:pt idx="76">
                  <c:v>79.323771961231898</c:v>
                </c:pt>
                <c:pt idx="77">
                  <c:v>79.331974765879124</c:v>
                </c:pt>
                <c:pt idx="78">
                  <c:v>79.338197057169239</c:v>
                </c:pt>
                <c:pt idx="79">
                  <c:v>79.343142979209489</c:v>
                </c:pt>
                <c:pt idx="80">
                  <c:v>79.351931123475694</c:v>
                </c:pt>
                <c:pt idx="81">
                  <c:v>79.363114813471938</c:v>
                </c:pt>
                <c:pt idx="82">
                  <c:v>79.379278990360447</c:v>
                </c:pt>
                <c:pt idx="83">
                  <c:v>79.394563443030421</c:v>
                </c:pt>
                <c:pt idx="84">
                  <c:v>79.409877534174527</c:v>
                </c:pt>
                <c:pt idx="85">
                  <c:v>79.419197678266528</c:v>
                </c:pt>
                <c:pt idx="86">
                  <c:v>79.426380786286586</c:v>
                </c:pt>
                <c:pt idx="87">
                  <c:v>79.429136119685353</c:v>
                </c:pt>
                <c:pt idx="88">
                  <c:v>79.434197885263856</c:v>
                </c:pt>
                <c:pt idx="89">
                  <c:v>79.440515545542439</c:v>
                </c:pt>
                <c:pt idx="90">
                  <c:v>79.452361668582995</c:v>
                </c:pt>
                <c:pt idx="91">
                  <c:v>79.466045572985678</c:v>
                </c:pt>
                <c:pt idx="92">
                  <c:v>79.481110761506116</c:v>
                </c:pt>
                <c:pt idx="93">
                  <c:v>79.493360884397873</c:v>
                </c:pt>
                <c:pt idx="94">
                  <c:v>79.501533416685575</c:v>
                </c:pt>
                <c:pt idx="95">
                  <c:v>79.506133485469789</c:v>
                </c:pt>
                <c:pt idx="96">
                  <c:v>79.507897327514385</c:v>
                </c:pt>
                <c:pt idx="97">
                  <c:v>79.511928657355782</c:v>
                </c:pt>
                <c:pt idx="98">
                  <c:v>79.517498126667235</c:v>
                </c:pt>
                <c:pt idx="99">
                  <c:v>79.5292755243632</c:v>
                </c:pt>
                <c:pt idx="100">
                  <c:v>79.541217015126804</c:v>
                </c:pt>
                <c:pt idx="101">
                  <c:v>79.556023961973324</c:v>
                </c:pt>
                <c:pt idx="102">
                  <c:v>79.565025525384698</c:v>
                </c:pt>
                <c:pt idx="103">
                  <c:v>79.572995360460141</c:v>
                </c:pt>
                <c:pt idx="104">
                  <c:v>79.573992395379889</c:v>
                </c:pt>
                <c:pt idx="105">
                  <c:v>79.576704279003749</c:v>
                </c:pt>
                <c:pt idx="106">
                  <c:v>79.577816541334599</c:v>
                </c:pt>
                <c:pt idx="107">
                  <c:v>79.585316213042617</c:v>
                </c:pt>
                <c:pt idx="108">
                  <c:v>79.594307723469683</c:v>
                </c:pt>
                <c:pt idx="109">
                  <c:v>79.607677959270504</c:v>
                </c:pt>
                <c:pt idx="110">
                  <c:v>79.619003393795239</c:v>
                </c:pt>
                <c:pt idx="111">
                  <c:v>79.628271920266243</c:v>
                </c:pt>
                <c:pt idx="112">
                  <c:v>79.632772893426349</c:v>
                </c:pt>
                <c:pt idx="113">
                  <c:v>79.633767369589322</c:v>
                </c:pt>
                <c:pt idx="114">
                  <c:v>79.634436751283644</c:v>
                </c:pt>
                <c:pt idx="115">
                  <c:v>79.635851690367659</c:v>
                </c:pt>
                <c:pt idx="116">
                  <c:v>79.642742412064848</c:v>
                </c:pt>
                <c:pt idx="117">
                  <c:v>79.651370710482823</c:v>
                </c:pt>
                <c:pt idx="118">
                  <c:v>79.664333829098865</c:v>
                </c:pt>
                <c:pt idx="119">
                  <c:v>79.673660032748813</c:v>
                </c:pt>
                <c:pt idx="120">
                  <c:v>79.682385330149415</c:v>
                </c:pt>
                <c:pt idx="121">
                  <c:v>79.683982791705148</c:v>
                </c:pt>
                <c:pt idx="122">
                  <c:v>79.685304406573891</c:v>
                </c:pt>
                <c:pt idx="123">
                  <c:v>79.683548174692731</c:v>
                </c:pt>
                <c:pt idx="124">
                  <c:v>79.686526191819851</c:v>
                </c:pt>
                <c:pt idx="125">
                  <c:v>79.691466387968504</c:v>
                </c:pt>
                <c:pt idx="126">
                  <c:v>79.701621188157745</c:v>
                </c:pt>
                <c:pt idx="127">
                  <c:v>79.712130349833146</c:v>
                </c:pt>
                <c:pt idx="128">
                  <c:v>79.721780543367586</c:v>
                </c:pt>
                <c:pt idx="129">
                  <c:v>79.727692639723074</c:v>
                </c:pt>
                <c:pt idx="130">
                  <c:v>79.728921542649758</c:v>
                </c:pt>
                <c:pt idx="131">
                  <c:v>79.728483272761338</c:v>
                </c:pt>
                <c:pt idx="132">
                  <c:v>79.726626934870922</c:v>
                </c:pt>
                <c:pt idx="133">
                  <c:v>79.729468242915502</c:v>
                </c:pt>
                <c:pt idx="134">
                  <c:v>79.734109512966356</c:v>
                </c:pt>
                <c:pt idx="135">
                  <c:v>79.744671125342236</c:v>
                </c:pt>
                <c:pt idx="136">
                  <c:v>79.753492624490988</c:v>
                </c:pt>
                <c:pt idx="137">
                  <c:v>79.76321654944644</c:v>
                </c:pt>
                <c:pt idx="138">
                  <c:v>79.766236553045559</c:v>
                </c:pt>
                <c:pt idx="139">
                  <c:v>79.767884107227303</c:v>
                </c:pt>
                <c:pt idx="140">
                  <c:v>79.764805099466514</c:v>
                </c:pt>
                <c:pt idx="141">
                  <c:v>79.764512234429958</c:v>
                </c:pt>
                <c:pt idx="142">
                  <c:v>79.765531434456292</c:v>
                </c:pt>
                <c:pt idx="143">
                  <c:v>79.772072129836658</c:v>
                </c:pt>
                <c:pt idx="144">
                  <c:v>79.780729942842186</c:v>
                </c:pt>
                <c:pt idx="145">
                  <c:v>79.790346675370145</c:v>
                </c:pt>
                <c:pt idx="146">
                  <c:v>79.797651926581281</c:v>
                </c:pt>
                <c:pt idx="147">
                  <c:v>79.800364919611667</c:v>
                </c:pt>
                <c:pt idx="148">
                  <c:v>79.800205484150666</c:v>
                </c:pt>
                <c:pt idx="149">
                  <c:v>79.796842924638597</c:v>
                </c:pt>
                <c:pt idx="150">
                  <c:v>79.796381597073534</c:v>
                </c:pt>
                <c:pt idx="151">
                  <c:v>79.797261893200343</c:v>
                </c:pt>
                <c:pt idx="152">
                  <c:v>79.804589736721681</c:v>
                </c:pt>
                <c:pt idx="153">
                  <c:v>79.812085323199383</c:v>
                </c:pt>
                <c:pt idx="154">
                  <c:v>79.822226900781573</c:v>
                </c:pt>
                <c:pt idx="155">
                  <c:v>79.826937012098796</c:v>
                </c:pt>
                <c:pt idx="156">
                  <c:v>79.830120781928514</c:v>
                </c:pt>
                <c:pt idx="157">
                  <c:v>79.827152782757864</c:v>
                </c:pt>
                <c:pt idx="158">
                  <c:v>79.825264477440598</c:v>
                </c:pt>
                <c:pt idx="159">
                  <c:v>79.822808985094028</c:v>
                </c:pt>
                <c:pt idx="160">
                  <c:v>79.825977205012094</c:v>
                </c:pt>
                <c:pt idx="161">
                  <c:v>79.831519222808652</c:v>
                </c:pt>
                <c:pt idx="162">
                  <c:v>79.840680015306077</c:v>
                </c:pt>
                <c:pt idx="163">
                  <c:v>79.848362095049183</c:v>
                </c:pt>
                <c:pt idx="164">
                  <c:v>79.853567316756255</c:v>
                </c:pt>
                <c:pt idx="165">
                  <c:v>79.854264368837249</c:v>
                </c:pt>
                <c:pt idx="166">
                  <c:v>79.851622040819706</c:v>
                </c:pt>
                <c:pt idx="167">
                  <c:v>79.848537643974979</c:v>
                </c:pt>
                <c:pt idx="168">
                  <c:v>79.846868917858032</c:v>
                </c:pt>
                <c:pt idx="169">
                  <c:v>79.850046461845096</c:v>
                </c:pt>
                <c:pt idx="170">
                  <c:v>79.855888355066185</c:v>
                </c:pt>
                <c:pt idx="171">
                  <c:v>79.865016079633534</c:v>
                </c:pt>
                <c:pt idx="172">
                  <c:v>79.871551666695268</c:v>
                </c:pt>
                <c:pt idx="173">
                  <c:v>79.876417743814812</c:v>
                </c:pt>
                <c:pt idx="174">
                  <c:v>79.875214623609921</c:v>
                </c:pt>
                <c:pt idx="175">
                  <c:v>79.873046099478842</c:v>
                </c:pt>
                <c:pt idx="176">
                  <c:v>79.868563976897434</c:v>
                </c:pt>
                <c:pt idx="177">
                  <c:v>79.868668056071684</c:v>
                </c:pt>
                <c:pt idx="178">
                  <c:v>79.870774416331059</c:v>
                </c:pt>
                <c:pt idx="179">
                  <c:v>79.878568626659657</c:v>
                </c:pt>
                <c:pt idx="180">
                  <c:v>79.885834780671374</c:v>
                </c:pt>
                <c:pt idx="181">
                  <c:v>79.8935291811421</c:v>
                </c:pt>
                <c:pt idx="182">
                  <c:v>79.895815214770167</c:v>
                </c:pt>
                <c:pt idx="183">
                  <c:v>79.895669765764637</c:v>
                </c:pt>
                <c:pt idx="184">
                  <c:v>79.891593401268423</c:v>
                </c:pt>
                <c:pt idx="185">
                  <c:v>79.889185878757118</c:v>
                </c:pt>
                <c:pt idx="186">
                  <c:v>79.888682346502236</c:v>
                </c:pt>
                <c:pt idx="187">
                  <c:v>79.893752766800688</c:v>
                </c:pt>
                <c:pt idx="188">
                  <c:v>79.901421713726819</c:v>
                </c:pt>
                <c:pt idx="189">
                  <c:v>79.913136517205714</c:v>
                </c:pt>
                <c:pt idx="190">
                  <c:v>79.920911920957792</c:v>
                </c:pt>
                <c:pt idx="191">
                  <c:v>79.979806395797638</c:v>
                </c:pt>
                <c:pt idx="192">
                  <c:v>80.160151962834959</c:v>
                </c:pt>
                <c:pt idx="193">
                  <c:v>80.355781181210219</c:v>
                </c:pt>
                <c:pt idx="194">
                  <c:v>80.500177475010517</c:v>
                </c:pt>
                <c:pt idx="195">
                  <c:v>80.601560045897742</c:v>
                </c:pt>
                <c:pt idx="196">
                  <c:v>80.669008207770602</c:v>
                </c:pt>
                <c:pt idx="197">
                  <c:v>80.710026761537307</c:v>
                </c:pt>
                <c:pt idx="198">
                  <c:v>80.733250821122482</c:v>
                </c:pt>
                <c:pt idx="199">
                  <c:v>80.740161195936778</c:v>
                </c:pt>
                <c:pt idx="200">
                  <c:v>80.736629496876631</c:v>
                </c:pt>
                <c:pt idx="201">
                  <c:v>80.723902313263935</c:v>
                </c:pt>
                <c:pt idx="202">
                  <c:v>80.708028220071327</c:v>
                </c:pt>
                <c:pt idx="203">
                  <c:v>80.691952701827162</c:v>
                </c:pt>
                <c:pt idx="204">
                  <c:v>80.67906795701731</c:v>
                </c:pt>
                <c:pt idx="205">
                  <c:v>80.670804041571131</c:v>
                </c:pt>
                <c:pt idx="206">
                  <c:v>80.664402235945985</c:v>
                </c:pt>
                <c:pt idx="207">
                  <c:v>80.659686440845434</c:v>
                </c:pt>
                <c:pt idx="208">
                  <c:v>80.650436517724486</c:v>
                </c:pt>
                <c:pt idx="209">
                  <c:v>80.639747221293717</c:v>
                </c:pt>
                <c:pt idx="210">
                  <c:v>80.622896849228695</c:v>
                </c:pt>
                <c:pt idx="211">
                  <c:v>80.608288858684347</c:v>
                </c:pt>
                <c:pt idx="212">
                  <c:v>80.592167779950174</c:v>
                </c:pt>
                <c:pt idx="213">
                  <c:v>80.583584309824872</c:v>
                </c:pt>
                <c:pt idx="214">
                  <c:v>80.575606708520567</c:v>
                </c:pt>
                <c:pt idx="215">
                  <c:v>80.573507823539146</c:v>
                </c:pt>
                <c:pt idx="216">
                  <c:v>80.567804162618799</c:v>
                </c:pt>
                <c:pt idx="217">
                  <c:v>80.56192836270138</c:v>
                </c:pt>
                <c:pt idx="218">
                  <c:v>80.549714600769946</c:v>
                </c:pt>
                <c:pt idx="219">
                  <c:v>80.536154395837485</c:v>
                </c:pt>
                <c:pt idx="220">
                  <c:v>80.521075686626006</c:v>
                </c:pt>
                <c:pt idx="221">
                  <c:v>80.50857907940312</c:v>
                </c:pt>
                <c:pt idx="222">
                  <c:v>80.500767774171152</c:v>
                </c:pt>
                <c:pt idx="223">
                  <c:v>80.495563730890751</c:v>
                </c:pt>
                <c:pt idx="224">
                  <c:v>80.494488920511941</c:v>
                </c:pt>
                <c:pt idx="225">
                  <c:v>80.489576513587139</c:v>
                </c:pt>
                <c:pt idx="226">
                  <c:v>80.484911988010992</c:v>
                </c:pt>
                <c:pt idx="227">
                  <c:v>80.472116184331981</c:v>
                </c:pt>
                <c:pt idx="228">
                  <c:v>80.461132532907499</c:v>
                </c:pt>
                <c:pt idx="229">
                  <c:v>80.445350032644726</c:v>
                </c:pt>
                <c:pt idx="230">
                  <c:v>80.437168620493139</c:v>
                </c:pt>
                <c:pt idx="231">
                  <c:v>80.428459293010533</c:v>
                </c:pt>
                <c:pt idx="232">
                  <c:v>80.479598254564834</c:v>
                </c:pt>
                <c:pt idx="233">
                  <c:v>80.424915603702757</c:v>
                </c:pt>
                <c:pt idx="234">
                  <c:v>80.423820247228434</c:v>
                </c:pt>
                <c:pt idx="235">
                  <c:v>80.416523599800783</c:v>
                </c:pt>
                <c:pt idx="236">
                  <c:v>80.406985943593142</c:v>
                </c:pt>
                <c:pt idx="237">
                  <c:v>80.394393094087874</c:v>
                </c:pt>
                <c:pt idx="238">
                  <c:v>80.381965010702956</c:v>
                </c:pt>
                <c:pt idx="239">
                  <c:v>80.373989027876505</c:v>
                </c:pt>
                <c:pt idx="240">
                  <c:v>80.367943384775998</c:v>
                </c:pt>
                <c:pt idx="241">
                  <c:v>80.36858524408116</c:v>
                </c:pt>
                <c:pt idx="242">
                  <c:v>80.366157671292896</c:v>
                </c:pt>
                <c:pt idx="243">
                  <c:v>80.366437566475156</c:v>
                </c:pt>
                <c:pt idx="244">
                  <c:v>80.357916319107687</c:v>
                </c:pt>
                <c:pt idx="245">
                  <c:v>80.350644462716829</c:v>
                </c:pt>
                <c:pt idx="246">
                  <c:v>80.336632468595468</c:v>
                </c:pt>
                <c:pt idx="247">
                  <c:v>80.327807609571579</c:v>
                </c:pt>
                <c:pt idx="248">
                  <c:v>80.319207886406758</c:v>
                </c:pt>
                <c:pt idx="249">
                  <c:v>80.316558649833539</c:v>
                </c:pt>
                <c:pt idx="250">
                  <c:v>80.317400746289451</c:v>
                </c:pt>
                <c:pt idx="251">
                  <c:v>80.315392700598892</c:v>
                </c:pt>
                <c:pt idx="252">
                  <c:v>80.318375376784601</c:v>
                </c:pt>
                <c:pt idx="253">
                  <c:v>80.30376071718473</c:v>
                </c:pt>
                <c:pt idx="254">
                  <c:v>80.311230671170094</c:v>
                </c:pt>
                <c:pt idx="255">
                  <c:v>80.221995689761883</c:v>
                </c:pt>
              </c:numCache>
            </c:numRef>
          </c:yVal>
          <c:smooth val="1"/>
          <c:extLst>
            <c:ext xmlns:c16="http://schemas.microsoft.com/office/drawing/2014/chart" uri="{C3380CC4-5D6E-409C-BE32-E72D297353CC}">
              <c16:uniqueId val="{00000000-6E64-4CAA-AC50-8A59C2303DC1}"/>
            </c:ext>
          </c:extLst>
        </c:ser>
        <c:dLbls>
          <c:showLegendKey val="0"/>
          <c:showVal val="0"/>
          <c:showCatName val="0"/>
          <c:showSerName val="0"/>
          <c:showPercent val="0"/>
          <c:showBubbleSize val="0"/>
        </c:dLbls>
        <c:axId val="185764096"/>
        <c:axId val="185782272"/>
      </c:scatterChart>
      <c:valAx>
        <c:axId val="185764096"/>
        <c:scaling>
          <c:orientation val="minMax"/>
          <c:max val="5.000000000000001E-3"/>
          <c:min val="0"/>
        </c:scaling>
        <c:delete val="0"/>
        <c:axPos val="b"/>
        <c:majorGridlines/>
        <c:minorGridlines/>
        <c:numFmt formatCode="General" sourceLinked="1"/>
        <c:majorTickMark val="none"/>
        <c:minorTickMark val="in"/>
        <c:tickLblPos val="low"/>
        <c:crossAx val="185782272"/>
        <c:crosses val="autoZero"/>
        <c:crossBetween val="midCat"/>
      </c:valAx>
      <c:valAx>
        <c:axId val="185782272"/>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5764096"/>
        <c:crosses val="autoZero"/>
        <c:crossBetween val="midCat"/>
        <c:majorUnit val="0.1"/>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4847795598737572"/>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Input Ripple </a:t>
            </a:r>
            <a:r>
              <a:rPr lang="en-US" sz="1000" b="1" baseline="0">
                <a:solidFill>
                  <a:srgbClr val="FF0000"/>
                </a:solidFill>
              </a:rPr>
              <a:t>Cancellation</a:t>
            </a:r>
            <a:endParaRPr lang="en-US" sz="1000" b="1">
              <a:solidFill>
                <a:srgbClr val="FF0000"/>
              </a:solidFill>
            </a:endParaRPr>
          </a:p>
        </c:rich>
      </c:tx>
      <c:layout>
        <c:manualLayout>
          <c:xMode val="edge"/>
          <c:yMode val="edge"/>
          <c:x val="0.34125901795523866"/>
          <c:y val="1.9525024889130237E-2"/>
        </c:manualLayout>
      </c:layout>
      <c:overlay val="0"/>
      <c:spPr>
        <a:noFill/>
        <a:ln w="25400">
          <a:noFill/>
        </a:ln>
      </c:spPr>
    </c:title>
    <c:autoTitleDeleted val="0"/>
    <c:plotArea>
      <c:layout>
        <c:manualLayout>
          <c:layoutTarget val="inner"/>
          <c:xMode val="edge"/>
          <c:yMode val="edge"/>
          <c:x val="6.5210160502252867E-2"/>
          <c:y val="0.10694663167104113"/>
          <c:w val="0.83571102109207551"/>
          <c:h val="0.73477842708462837"/>
        </c:manualLayout>
      </c:layout>
      <c:scatterChart>
        <c:scatterStyle val="smoothMarker"/>
        <c:varyColors val="0"/>
        <c:ser>
          <c:idx val="2"/>
          <c:order val="0"/>
          <c:tx>
            <c:v>Output Voltage</c:v>
          </c:tx>
          <c:spPr>
            <a:ln w="50800">
              <a:solidFill>
                <a:srgbClr val="FF0000"/>
              </a:solidFill>
              <a:prstDash val="solid"/>
            </a:ln>
          </c:spPr>
          <c:marker>
            <c:symbol val="none"/>
          </c:marker>
          <c:xVal>
            <c:numRef>
              <c:f>Data!$C$695:$C$758</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Data!$D$695:$D$758</c:f>
              <c:numCache>
                <c:formatCode>General</c:formatCode>
                <c:ptCount val="64"/>
                <c:pt idx="0">
                  <c:v>80.013559786559213</c:v>
                </c:pt>
                <c:pt idx="1">
                  <c:v>80.013856257416577</c:v>
                </c:pt>
                <c:pt idx="2">
                  <c:v>80.014019284940446</c:v>
                </c:pt>
                <c:pt idx="3">
                  <c:v>80.014047299086599</c:v>
                </c:pt>
                <c:pt idx="4">
                  <c:v>80.013940030063523</c:v>
                </c:pt>
                <c:pt idx="5">
                  <c:v>80.013698510930539</c:v>
                </c:pt>
                <c:pt idx="6">
                  <c:v>80.013325067648921</c:v>
                </c:pt>
                <c:pt idx="7">
                  <c:v>80.012823296681617</c:v>
                </c:pt>
                <c:pt idx="8">
                  <c:v>80.012198030357368</c:v>
                </c:pt>
                <c:pt idx="9">
                  <c:v>80.01145529033262</c:v>
                </c:pt>
                <c:pt idx="10">
                  <c:v>80.010602229599897</c:v>
                </c:pt>
                <c:pt idx="11">
                  <c:v>80.00964706360034</c:v>
                </c:pt>
                <c:pt idx="12">
                  <c:v>80.008598991104705</c:v>
                </c:pt>
                <c:pt idx="13">
                  <c:v>80.007468105624028</c:v>
                </c:pt>
                <c:pt idx="14">
                  <c:v>80.006265298203729</c:v>
                </c:pt>
                <c:pt idx="15">
                  <c:v>80.005002152536761</c:v>
                </c:pt>
                <c:pt idx="16">
                  <c:v>80.003690833406409</c:v>
                </c:pt>
                <c:pt idx="17">
                  <c:v>80.002343969532745</c:v>
                </c:pt>
                <c:pt idx="18">
                  <c:v>80.000974531951115</c:v>
                </c:pt>
                <c:pt idx="19">
                  <c:v>79.999595709094081</c:v>
                </c:pt>
                <c:pt idx="20">
                  <c:v>79.998220779779473</c:v>
                </c:pt>
                <c:pt idx="21">
                  <c:v>79.996862985328207</c:v>
                </c:pt>
                <c:pt idx="22">
                  <c:v>79.995535402043103</c:v>
                </c:pt>
                <c:pt idx="23">
                  <c:v>79.994250815276928</c:v>
                </c:pt>
                <c:pt idx="24">
                  <c:v>79.993021596302441</c:v>
                </c:pt>
                <c:pt idx="25">
                  <c:v>79.991859583170353</c:v>
                </c:pt>
                <c:pt idx="26">
                  <c:v>79.990775966702344</c:v>
                </c:pt>
                <c:pt idx="27">
                  <c:v>79.989781182717365</c:v>
                </c:pt>
                <c:pt idx="28">
                  <c:v>79.988884811528976</c:v>
                </c:pt>
                <c:pt idx="29">
                  <c:v>79.988095485681754</c:v>
                </c:pt>
                <c:pt idx="30">
                  <c:v>79.987420806815081</c:v>
                </c:pt>
                <c:pt idx="31">
                  <c:v>79.986867272455285</c:v>
                </c:pt>
                <c:pt idx="32">
                  <c:v>79.986440213440787</c:v>
                </c:pt>
                <c:pt idx="33">
                  <c:v>79.986143742583423</c:v>
                </c:pt>
                <c:pt idx="34">
                  <c:v>79.985980715059554</c:v>
                </c:pt>
                <c:pt idx="35">
                  <c:v>79.985952700913401</c:v>
                </c:pt>
                <c:pt idx="36">
                  <c:v>79.986059969936477</c:v>
                </c:pt>
                <c:pt idx="37">
                  <c:v>79.986301489069461</c:v>
                </c:pt>
                <c:pt idx="38">
                  <c:v>79.986674932351079</c:v>
                </c:pt>
                <c:pt idx="39">
                  <c:v>79.987176703318383</c:v>
                </c:pt>
                <c:pt idx="40">
                  <c:v>79.987801969642632</c:v>
                </c:pt>
                <c:pt idx="41">
                  <c:v>79.98854470966738</c:v>
                </c:pt>
                <c:pt idx="42">
                  <c:v>79.989397770400117</c:v>
                </c:pt>
                <c:pt idx="43">
                  <c:v>79.990352936399646</c:v>
                </c:pt>
                <c:pt idx="44">
                  <c:v>79.991401008895295</c:v>
                </c:pt>
                <c:pt idx="45">
                  <c:v>79.992531894375972</c:v>
                </c:pt>
                <c:pt idx="46">
                  <c:v>79.993734701796257</c:v>
                </c:pt>
                <c:pt idx="47">
                  <c:v>79.994997847463253</c:v>
                </c:pt>
                <c:pt idx="48">
                  <c:v>79.996309166593591</c:v>
                </c:pt>
                <c:pt idx="49">
                  <c:v>79.997656030467269</c:v>
                </c:pt>
                <c:pt idx="50">
                  <c:v>79.999025468048885</c:v>
                </c:pt>
                <c:pt idx="51">
                  <c:v>80.000404290905919</c:v>
                </c:pt>
                <c:pt idx="52">
                  <c:v>80.001779220220527</c:v>
                </c:pt>
                <c:pt idx="53">
                  <c:v>80.003137014671793</c:v>
                </c:pt>
                <c:pt idx="54">
                  <c:v>80.004464597956897</c:v>
                </c:pt>
                <c:pt idx="55">
                  <c:v>80.005749184723086</c:v>
                </c:pt>
                <c:pt idx="56">
                  <c:v>80.006978403697559</c:v>
                </c:pt>
                <c:pt idx="57">
                  <c:v>80.008140416829647</c:v>
                </c:pt>
                <c:pt idx="58">
                  <c:v>80.009224033297656</c:v>
                </c:pt>
                <c:pt idx="59">
                  <c:v>80.010218817282635</c:v>
                </c:pt>
                <c:pt idx="60">
                  <c:v>80.011115188471024</c:v>
                </c:pt>
                <c:pt idx="61">
                  <c:v>80.011904514318246</c:v>
                </c:pt>
                <c:pt idx="62">
                  <c:v>80.012579193184919</c:v>
                </c:pt>
                <c:pt idx="63">
                  <c:v>80.013132727544729</c:v>
                </c:pt>
              </c:numCache>
            </c:numRef>
          </c:yVal>
          <c:smooth val="1"/>
          <c:extLst>
            <c:ext xmlns:c16="http://schemas.microsoft.com/office/drawing/2014/chart" uri="{C3380CC4-5D6E-409C-BE32-E72D297353CC}">
              <c16:uniqueId val="{00000000-014B-4E06-9BCC-EAE01796D5B6}"/>
            </c:ext>
          </c:extLst>
        </c:ser>
        <c:dLbls>
          <c:showLegendKey val="0"/>
          <c:showVal val="0"/>
          <c:showCatName val="0"/>
          <c:showSerName val="0"/>
          <c:showPercent val="0"/>
          <c:showBubbleSize val="0"/>
        </c:dLbls>
        <c:axId val="186218368"/>
        <c:axId val="186219904"/>
      </c:scatterChart>
      <c:scatterChart>
        <c:scatterStyle val="smoothMarker"/>
        <c:varyColors val="0"/>
        <c:ser>
          <c:idx val="0"/>
          <c:order val="1"/>
          <c:tx>
            <c:v>Vin_PFC</c:v>
          </c:tx>
          <c:spPr>
            <a:ln w="50800">
              <a:solidFill>
                <a:srgbClr val="3136F7"/>
              </a:solidFill>
            </a:ln>
          </c:spPr>
          <c:marker>
            <c:symbol val="none"/>
          </c:marker>
          <c:xVal>
            <c:numRef>
              <c:f>Data!$A$626:$A$689</c:f>
              <c:numCache>
                <c:formatCode>General</c:formatCode>
                <c:ptCount val="64"/>
                <c:pt idx="0">
                  <c:v>3.1250000000000001E-4</c:v>
                </c:pt>
                <c:pt idx="1">
                  <c:v>6.2500000000000001E-4</c:v>
                </c:pt>
                <c:pt idx="2">
                  <c:v>9.3749999999999997E-4</c:v>
                </c:pt>
                <c:pt idx="3">
                  <c:v>1.25E-3</c:v>
                </c:pt>
                <c:pt idx="4">
                  <c:v>1.5625000000000001E-3</c:v>
                </c:pt>
                <c:pt idx="5">
                  <c:v>1.8750000000000001E-3</c:v>
                </c:pt>
                <c:pt idx="6">
                  <c:v>2.1875000000000002E-3</c:v>
                </c:pt>
                <c:pt idx="7">
                  <c:v>2.5000000000000001E-3</c:v>
                </c:pt>
                <c:pt idx="8">
                  <c:v>2.8124999999999999E-3</c:v>
                </c:pt>
                <c:pt idx="9">
                  <c:v>3.1249999999999997E-3</c:v>
                </c:pt>
                <c:pt idx="10">
                  <c:v>3.4374999999999996E-3</c:v>
                </c:pt>
                <c:pt idx="11">
                  <c:v>3.7499999999999994E-3</c:v>
                </c:pt>
                <c:pt idx="12">
                  <c:v>4.0624999999999993E-3</c:v>
                </c:pt>
                <c:pt idx="13">
                  <c:v>4.3749999999999995E-3</c:v>
                </c:pt>
                <c:pt idx="14">
                  <c:v>4.6874999999999998E-3</c:v>
                </c:pt>
                <c:pt idx="15">
                  <c:v>5.0000000000000001E-3</c:v>
                </c:pt>
                <c:pt idx="16">
                  <c:v>5.3125000000000004E-3</c:v>
                </c:pt>
                <c:pt idx="17">
                  <c:v>5.6250000000000007E-3</c:v>
                </c:pt>
                <c:pt idx="18">
                  <c:v>5.9375000000000009E-3</c:v>
                </c:pt>
                <c:pt idx="19">
                  <c:v>6.2500000000000012E-3</c:v>
                </c:pt>
                <c:pt idx="20">
                  <c:v>6.5625000000000015E-3</c:v>
                </c:pt>
                <c:pt idx="21">
                  <c:v>6.8750000000000018E-3</c:v>
                </c:pt>
                <c:pt idx="22">
                  <c:v>7.187500000000002E-3</c:v>
                </c:pt>
                <c:pt idx="23">
                  <c:v>7.5000000000000023E-3</c:v>
                </c:pt>
                <c:pt idx="24">
                  <c:v>7.8125000000000017E-3</c:v>
                </c:pt>
                <c:pt idx="25">
                  <c:v>8.125000000000002E-3</c:v>
                </c:pt>
                <c:pt idx="26">
                  <c:v>8.4375000000000023E-3</c:v>
                </c:pt>
                <c:pt idx="27">
                  <c:v>8.7500000000000026E-3</c:v>
                </c:pt>
                <c:pt idx="28">
                  <c:v>9.0625000000000028E-3</c:v>
                </c:pt>
                <c:pt idx="29">
                  <c:v>9.3750000000000031E-3</c:v>
                </c:pt>
                <c:pt idx="30">
                  <c:v>9.6875000000000034E-3</c:v>
                </c:pt>
                <c:pt idx="31">
                  <c:v>1.0000000000000004E-2</c:v>
                </c:pt>
                <c:pt idx="32">
                  <c:v>1.0312500000000004E-2</c:v>
                </c:pt>
                <c:pt idx="33">
                  <c:v>1.0625000000000004E-2</c:v>
                </c:pt>
                <c:pt idx="34">
                  <c:v>1.0937500000000005E-2</c:v>
                </c:pt>
                <c:pt idx="35">
                  <c:v>1.1250000000000005E-2</c:v>
                </c:pt>
                <c:pt idx="36">
                  <c:v>1.1562500000000005E-2</c:v>
                </c:pt>
                <c:pt idx="37">
                  <c:v>1.1875000000000005E-2</c:v>
                </c:pt>
                <c:pt idx="38">
                  <c:v>1.2187500000000006E-2</c:v>
                </c:pt>
                <c:pt idx="39">
                  <c:v>1.2500000000000006E-2</c:v>
                </c:pt>
                <c:pt idx="40">
                  <c:v>1.2812500000000006E-2</c:v>
                </c:pt>
                <c:pt idx="41">
                  <c:v>1.3125000000000006E-2</c:v>
                </c:pt>
                <c:pt idx="42">
                  <c:v>1.3437500000000007E-2</c:v>
                </c:pt>
                <c:pt idx="43">
                  <c:v>1.3750000000000007E-2</c:v>
                </c:pt>
                <c:pt idx="44">
                  <c:v>1.4062500000000007E-2</c:v>
                </c:pt>
                <c:pt idx="45">
                  <c:v>1.4375000000000008E-2</c:v>
                </c:pt>
                <c:pt idx="46">
                  <c:v>1.4687500000000008E-2</c:v>
                </c:pt>
                <c:pt idx="47">
                  <c:v>1.5000000000000008E-2</c:v>
                </c:pt>
                <c:pt idx="48">
                  <c:v>1.5312500000000008E-2</c:v>
                </c:pt>
                <c:pt idx="49">
                  <c:v>1.5625000000000007E-2</c:v>
                </c:pt>
                <c:pt idx="50">
                  <c:v>1.5937500000000007E-2</c:v>
                </c:pt>
                <c:pt idx="51">
                  <c:v>1.6250000000000007E-2</c:v>
                </c:pt>
                <c:pt idx="52">
                  <c:v>1.6562500000000008E-2</c:v>
                </c:pt>
                <c:pt idx="53">
                  <c:v>1.6875000000000008E-2</c:v>
                </c:pt>
                <c:pt idx="54">
                  <c:v>1.7187500000000008E-2</c:v>
                </c:pt>
                <c:pt idx="55">
                  <c:v>1.7500000000000009E-2</c:v>
                </c:pt>
                <c:pt idx="56">
                  <c:v>1.7812500000000009E-2</c:v>
                </c:pt>
                <c:pt idx="57">
                  <c:v>1.8125000000000009E-2</c:v>
                </c:pt>
                <c:pt idx="58">
                  <c:v>1.8437500000000009E-2</c:v>
                </c:pt>
                <c:pt idx="59">
                  <c:v>1.875000000000001E-2</c:v>
                </c:pt>
                <c:pt idx="60">
                  <c:v>1.906250000000001E-2</c:v>
                </c:pt>
                <c:pt idx="61">
                  <c:v>1.937500000000001E-2</c:v>
                </c:pt>
                <c:pt idx="62">
                  <c:v>1.9687500000000011E-2</c:v>
                </c:pt>
                <c:pt idx="63">
                  <c:v>2.0000000000000011E-2</c:v>
                </c:pt>
              </c:numCache>
            </c:numRef>
          </c:xVal>
          <c:yVal>
            <c:numRef>
              <c:f>Data!$M$626:$M$689</c:f>
              <c:numCache>
                <c:formatCode>General</c:formatCode>
                <c:ptCount val="64"/>
                <c:pt idx="0">
                  <c:v>387.49008570164779</c:v>
                </c:pt>
                <c:pt idx="1">
                  <c:v>387.97545161008065</c:v>
                </c:pt>
                <c:pt idx="2">
                  <c:v>388.45142338627232</c:v>
                </c:pt>
                <c:pt idx="3">
                  <c:v>388.91341716182546</c:v>
                </c:pt>
                <c:pt idx="4">
                  <c:v>389.35698368413</c:v>
                </c:pt>
                <c:pt idx="5">
                  <c:v>389.77785116509801</c:v>
                </c:pt>
                <c:pt idx="6">
                  <c:v>390.17196642081825</c:v>
                </c:pt>
                <c:pt idx="7">
                  <c:v>390.53553390593271</c:v>
                </c:pt>
                <c:pt idx="8">
                  <c:v>390.86505226681368</c:v>
                </c:pt>
                <c:pt idx="9">
                  <c:v>391.15734806151272</c:v>
                </c:pt>
                <c:pt idx="10">
                  <c:v>391.40960632174176</c:v>
                </c:pt>
                <c:pt idx="11">
                  <c:v>391.61939766255642</c:v>
                </c:pt>
                <c:pt idx="12">
                  <c:v>391.78470167866107</c:v>
                </c:pt>
                <c:pt idx="13">
                  <c:v>391.90392640201617</c:v>
                </c:pt>
                <c:pt idx="14">
                  <c:v>391.97592363336099</c:v>
                </c:pt>
                <c:pt idx="15">
                  <c:v>392</c:v>
                </c:pt>
                <c:pt idx="16">
                  <c:v>391.97592363336099</c:v>
                </c:pt>
                <c:pt idx="17">
                  <c:v>391.90392640201617</c:v>
                </c:pt>
                <c:pt idx="18">
                  <c:v>391.78470167866107</c:v>
                </c:pt>
                <c:pt idx="19">
                  <c:v>391.61939766255642</c:v>
                </c:pt>
                <c:pt idx="20">
                  <c:v>391.40960632174176</c:v>
                </c:pt>
                <c:pt idx="21">
                  <c:v>391.15734806151272</c:v>
                </c:pt>
                <c:pt idx="22">
                  <c:v>390.86505226681368</c:v>
                </c:pt>
                <c:pt idx="23">
                  <c:v>390.53553390593271</c:v>
                </c:pt>
                <c:pt idx="24">
                  <c:v>390.17196642081825</c:v>
                </c:pt>
                <c:pt idx="25">
                  <c:v>389.77785116509801</c:v>
                </c:pt>
                <c:pt idx="26">
                  <c:v>389.35698368413</c:v>
                </c:pt>
                <c:pt idx="27">
                  <c:v>388.91341716182546</c:v>
                </c:pt>
                <c:pt idx="28">
                  <c:v>388.45142338627232</c:v>
                </c:pt>
                <c:pt idx="29">
                  <c:v>387.97545161008065</c:v>
                </c:pt>
                <c:pt idx="30">
                  <c:v>387.49008570164779</c:v>
                </c:pt>
                <c:pt idx="31">
                  <c:v>387</c:v>
                </c:pt>
                <c:pt idx="32">
                  <c:v>386.50991429835221</c:v>
                </c:pt>
                <c:pt idx="33">
                  <c:v>386.02454838991935</c:v>
                </c:pt>
                <c:pt idx="34">
                  <c:v>385.54857661372768</c:v>
                </c:pt>
                <c:pt idx="35">
                  <c:v>385.08658283817454</c:v>
                </c:pt>
                <c:pt idx="36">
                  <c:v>384.64301631587</c:v>
                </c:pt>
                <c:pt idx="37">
                  <c:v>384.22214883490199</c:v>
                </c:pt>
                <c:pt idx="38">
                  <c:v>383.82803357918175</c:v>
                </c:pt>
                <c:pt idx="39">
                  <c:v>383.46446609406723</c:v>
                </c:pt>
                <c:pt idx="40">
                  <c:v>383.13494773318632</c:v>
                </c:pt>
                <c:pt idx="41">
                  <c:v>382.84265193848728</c:v>
                </c:pt>
                <c:pt idx="42">
                  <c:v>382.59039367825824</c:v>
                </c:pt>
                <c:pt idx="43">
                  <c:v>382.38060233744358</c:v>
                </c:pt>
                <c:pt idx="44">
                  <c:v>382.21529832133893</c:v>
                </c:pt>
                <c:pt idx="45">
                  <c:v>382.09607359798383</c:v>
                </c:pt>
                <c:pt idx="46">
                  <c:v>382.02407636663901</c:v>
                </c:pt>
                <c:pt idx="47">
                  <c:v>382</c:v>
                </c:pt>
                <c:pt idx="48">
                  <c:v>382.02407636663901</c:v>
                </c:pt>
                <c:pt idx="49">
                  <c:v>382.09607359798383</c:v>
                </c:pt>
                <c:pt idx="50">
                  <c:v>382.21529832133893</c:v>
                </c:pt>
                <c:pt idx="51">
                  <c:v>382.38060233744358</c:v>
                </c:pt>
                <c:pt idx="52">
                  <c:v>382.59039367825824</c:v>
                </c:pt>
                <c:pt idx="53">
                  <c:v>382.84265193848728</c:v>
                </c:pt>
                <c:pt idx="54">
                  <c:v>383.13494773318632</c:v>
                </c:pt>
                <c:pt idx="55">
                  <c:v>383.46446609406729</c:v>
                </c:pt>
                <c:pt idx="56">
                  <c:v>383.82803357918181</c:v>
                </c:pt>
                <c:pt idx="57">
                  <c:v>384.22214883490199</c:v>
                </c:pt>
                <c:pt idx="58">
                  <c:v>384.64301631587</c:v>
                </c:pt>
                <c:pt idx="59">
                  <c:v>385.08658283817454</c:v>
                </c:pt>
                <c:pt idx="60">
                  <c:v>385.54857661372773</c:v>
                </c:pt>
                <c:pt idx="61">
                  <c:v>386.02454838991935</c:v>
                </c:pt>
                <c:pt idx="62">
                  <c:v>386.50991429835221</c:v>
                </c:pt>
                <c:pt idx="63">
                  <c:v>387</c:v>
                </c:pt>
              </c:numCache>
            </c:numRef>
          </c:yVal>
          <c:smooth val="1"/>
          <c:extLst>
            <c:ext xmlns:c16="http://schemas.microsoft.com/office/drawing/2014/chart" uri="{C3380CC4-5D6E-409C-BE32-E72D297353CC}">
              <c16:uniqueId val="{00000001-014B-4E06-9BCC-EAE01796D5B6}"/>
            </c:ext>
          </c:extLst>
        </c:ser>
        <c:dLbls>
          <c:showLegendKey val="0"/>
          <c:showVal val="0"/>
          <c:showCatName val="0"/>
          <c:showSerName val="0"/>
          <c:showPercent val="0"/>
          <c:showBubbleSize val="0"/>
        </c:dLbls>
        <c:axId val="186235520"/>
        <c:axId val="186233984"/>
      </c:scatterChart>
      <c:valAx>
        <c:axId val="186218368"/>
        <c:scaling>
          <c:orientation val="minMax"/>
          <c:max val="2.0000000000000004E-2"/>
          <c:min val="0"/>
        </c:scaling>
        <c:delete val="0"/>
        <c:axPos val="b"/>
        <c:majorGridlines/>
        <c:minorGridlines/>
        <c:numFmt formatCode="General" sourceLinked="1"/>
        <c:majorTickMark val="none"/>
        <c:minorTickMark val="in"/>
        <c:tickLblPos val="low"/>
        <c:crossAx val="186219904"/>
        <c:crosses val="autoZero"/>
        <c:crossBetween val="midCat"/>
      </c:valAx>
      <c:valAx>
        <c:axId val="186219904"/>
        <c:scaling>
          <c:orientation val="minMax"/>
        </c:scaling>
        <c:delete val="0"/>
        <c:axPos val="l"/>
        <c:majorGridlines>
          <c:spPr>
            <a:ln w="15875">
              <a:solidFill>
                <a:srgbClr val="000000"/>
              </a:solidFill>
            </a:ln>
          </c:spPr>
        </c:majorGridlines>
        <c:minorGridlines/>
        <c:numFmt formatCode="General"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6218368"/>
        <c:crosses val="autoZero"/>
        <c:crossBetween val="midCat"/>
        <c:majorUnit val="5.000000000000001E-2"/>
      </c:valAx>
      <c:valAx>
        <c:axId val="186233984"/>
        <c:scaling>
          <c:orientation val="minMax"/>
        </c:scaling>
        <c:delete val="0"/>
        <c:axPos val="r"/>
        <c:numFmt formatCode="General" sourceLinked="1"/>
        <c:majorTickMark val="out"/>
        <c:minorTickMark val="none"/>
        <c:tickLblPos val="nextTo"/>
        <c:crossAx val="186235520"/>
        <c:crosses val="max"/>
        <c:crossBetween val="midCat"/>
      </c:valAx>
      <c:valAx>
        <c:axId val="186235520"/>
        <c:scaling>
          <c:orientation val="minMax"/>
        </c:scaling>
        <c:delete val="1"/>
        <c:axPos val="b"/>
        <c:numFmt formatCode="General" sourceLinked="1"/>
        <c:majorTickMark val="out"/>
        <c:minorTickMark val="none"/>
        <c:tickLblPos val="nextTo"/>
        <c:crossAx val="186233984"/>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0.23410308126372484"/>
          <c:y val="0.93793261775781867"/>
          <c:w val="0.62838917614880485"/>
          <c:h val="6.2067517422391166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sz="1000" b="1">
                <a:solidFill>
                  <a:srgbClr val="FF0000"/>
                </a:solidFill>
              </a:rPr>
              <a:t>Audio Susceptibility Plot</a:t>
            </a:r>
          </a:p>
        </c:rich>
      </c:tx>
      <c:layout>
        <c:manualLayout>
          <c:xMode val="edge"/>
          <c:yMode val="edge"/>
          <c:x val="0.30611770587345993"/>
          <c:y val="9.3129511579450579E-3"/>
        </c:manualLayout>
      </c:layout>
      <c:overlay val="0"/>
      <c:spPr>
        <a:noFill/>
        <a:ln w="25400">
          <a:noFill/>
        </a:ln>
      </c:spPr>
    </c:title>
    <c:autoTitleDeleted val="0"/>
    <c:plotArea>
      <c:layout>
        <c:manualLayout>
          <c:layoutTarget val="inner"/>
          <c:xMode val="edge"/>
          <c:yMode val="edge"/>
          <c:x val="6.5210160502252867E-2"/>
          <c:y val="8.8605200126222972E-2"/>
          <c:w val="0.7830151600937878"/>
          <c:h val="0.75301422319079814"/>
        </c:manualLayout>
      </c:layout>
      <c:scatterChart>
        <c:scatterStyle val="smoothMarker"/>
        <c:varyColors val="0"/>
        <c:ser>
          <c:idx val="2"/>
          <c:order val="0"/>
          <c:tx>
            <c:v>dB(Gvg(f)_closed)</c:v>
          </c:tx>
          <c:spPr>
            <a:ln w="50800">
              <a:solidFill>
                <a:srgbClr val="0000FF"/>
              </a:solidFill>
              <a:prstDash val="solid"/>
            </a:ln>
          </c:spPr>
          <c:marker>
            <c:symbol val="none"/>
          </c:marker>
          <c:xVal>
            <c:numRef>
              <c:f>Sheet2!#REF!</c:f>
            </c:numRef>
          </c:xVal>
          <c:yVal>
            <c:numRef>
              <c:f>Sheet2!#REF!</c:f>
              <c:numCache>
                <c:formatCode>General</c:formatCode>
                <c:ptCount val="1"/>
                <c:pt idx="0">
                  <c:v>1</c:v>
                </c:pt>
              </c:numCache>
            </c:numRef>
          </c:yVal>
          <c:smooth val="1"/>
          <c:extLst>
            <c:ext xmlns:c16="http://schemas.microsoft.com/office/drawing/2014/chart" uri="{C3380CC4-5D6E-409C-BE32-E72D297353CC}">
              <c16:uniqueId val="{00000000-54B6-4732-B58D-763E6054BC0E}"/>
            </c:ext>
          </c:extLst>
        </c:ser>
        <c:dLbls>
          <c:showLegendKey val="0"/>
          <c:showVal val="0"/>
          <c:showCatName val="0"/>
          <c:showSerName val="0"/>
          <c:showPercent val="0"/>
          <c:showBubbleSize val="0"/>
        </c:dLbls>
        <c:axId val="186260096"/>
        <c:axId val="186265984"/>
      </c:scatterChart>
      <c:valAx>
        <c:axId val="186260096"/>
        <c:scaling>
          <c:orientation val="minMax"/>
          <c:max val="49"/>
          <c:min val="1"/>
        </c:scaling>
        <c:delete val="0"/>
        <c:axPos val="b"/>
        <c:majorGridlines/>
        <c:minorGridlines/>
        <c:numFmt formatCode="General" sourceLinked="1"/>
        <c:majorTickMark val="none"/>
        <c:minorTickMark val="in"/>
        <c:tickLblPos val="low"/>
        <c:crossAx val="186265984"/>
        <c:crosses val="autoZero"/>
        <c:crossBetween val="midCat"/>
        <c:majorUnit val="10"/>
        <c:minorUnit val="10"/>
      </c:valAx>
      <c:valAx>
        <c:axId val="186265984"/>
        <c:scaling>
          <c:orientation val="minMax"/>
          <c:max val="-40"/>
          <c:min val="-400"/>
        </c:scaling>
        <c:delete val="0"/>
        <c:axPos val="l"/>
        <c:majorGridlines>
          <c:spPr>
            <a:ln w="15875">
              <a:solidFill>
                <a:srgbClr val="000000"/>
              </a:solidFill>
            </a:ln>
          </c:spPr>
        </c:majorGridlines>
        <c:minorGridlines/>
        <c:numFmt formatCode="0" sourceLinked="0"/>
        <c:majorTickMark val="in"/>
        <c:minorTickMark val="in"/>
        <c:tickLblPos val="low"/>
        <c:spPr>
          <a:ln w="3175">
            <a:solidFill>
              <a:srgbClr val="000000"/>
            </a:solidFill>
            <a:prstDash val="solid"/>
          </a:ln>
        </c:spPr>
        <c:txPr>
          <a:bodyPr rot="0" vert="horz"/>
          <a:lstStyle/>
          <a:p>
            <a:pPr>
              <a:defRPr sz="1150" b="0" i="0" u="none" strike="noStrike" baseline="0">
                <a:solidFill>
                  <a:srgbClr val="000000"/>
                </a:solidFill>
                <a:latin typeface="Arial"/>
                <a:ea typeface="Arial"/>
                <a:cs typeface="Arial"/>
              </a:defRPr>
            </a:pPr>
            <a:endParaRPr lang="sk-SK"/>
          </a:p>
        </c:txPr>
        <c:crossAx val="186260096"/>
        <c:crosses val="autoZero"/>
        <c:crossBetween val="midCat"/>
      </c:valAx>
      <c:spPr>
        <a:gradFill rotWithShape="0">
          <a:gsLst>
            <a:gs pos="0">
              <a:srgbClr val="FFFFFF"/>
            </a:gs>
            <a:gs pos="100000">
              <a:srgbClr val="FFFFCC"/>
            </a:gs>
          </a:gsLst>
          <a:lin ang="5400000" scaled="1"/>
        </a:gradFill>
        <a:ln w="12700">
          <a:solidFill>
            <a:srgbClr val="808080"/>
          </a:solidFill>
          <a:prstDash val="solid"/>
        </a:ln>
      </c:spPr>
    </c:plotArea>
    <c:legend>
      <c:legendPos val="r"/>
      <c:layout>
        <c:manualLayout>
          <c:xMode val="edge"/>
          <c:yMode val="edge"/>
          <c:x val="3.3485948756427138E-2"/>
          <c:y val="0.93793282168842818"/>
          <c:w val="0.94658819640870184"/>
          <c:h val="6.2067283083390511E-2"/>
        </c:manualLayout>
      </c:layout>
      <c:overlay val="0"/>
      <c:spPr>
        <a:solidFill>
          <a:srgbClr val="FFFFFF"/>
        </a:solidFill>
        <a:ln w="3175">
          <a:solidFill>
            <a:srgbClr val="000000"/>
          </a:solidFill>
          <a:prstDash val="solid"/>
        </a:ln>
      </c:spPr>
      <c:txPr>
        <a:bodyPr/>
        <a:lstStyle/>
        <a:p>
          <a:pPr>
            <a:defRPr sz="815" b="0" i="0" u="none" strike="noStrike" baseline="0">
              <a:solidFill>
                <a:srgbClr val="000000"/>
              </a:solidFill>
              <a:latin typeface="Arial"/>
              <a:ea typeface="Arial"/>
              <a:cs typeface="Arial"/>
            </a:defRPr>
          </a:pPr>
          <a:endParaRPr lang="sk-SK"/>
        </a:p>
      </c:txPr>
    </c:legend>
    <c:plotVisOnly val="1"/>
    <c:dispBlanksAs val="gap"/>
    <c:showDLblsOverMax val="0"/>
  </c:chart>
  <c:spPr>
    <a:solidFill>
      <a:srgbClr val="FFFFFF"/>
    </a:solidFill>
    <a:ln w="3175">
      <a:solidFill>
        <a:srgbClr val="000000"/>
      </a:solidFill>
      <a:prstDash val="solid"/>
    </a:ln>
  </c:spPr>
  <c:txPr>
    <a:bodyPr/>
    <a:lstStyle/>
    <a:p>
      <a:pPr>
        <a:defRPr sz="1150" b="0" i="0" u="none" strike="noStrike" baseline="0">
          <a:solidFill>
            <a:srgbClr val="000000"/>
          </a:solidFill>
          <a:latin typeface="Arial"/>
          <a:ea typeface="Arial"/>
          <a:cs typeface="Arial"/>
        </a:defRPr>
      </a:pPr>
      <a:endParaRPr lang="sk-SK"/>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calculations'!$S$66:$S$140</c:f>
              <c:numCache>
                <c:formatCode>0.00</c:formatCode>
                <c:ptCount val="75"/>
                <c:pt idx="0">
                  <c:v>0</c:v>
                </c:pt>
                <c:pt idx="1">
                  <c:v>1.1333713333750864E-2</c:v>
                </c:pt>
                <c:pt idx="2">
                  <c:v>4.6348853006236215E-2</c:v>
                </c:pt>
                <c:pt idx="3">
                  <c:v>0.10813875600862932</c:v>
                </c:pt>
                <c:pt idx="4">
                  <c:v>0.201874928327404</c:v>
                </c:pt>
                <c:pt idx="5">
                  <c:v>0.33407525776855879</c:v>
                </c:pt>
                <c:pt idx="6">
                  <c:v>0.50931186675483475</c:v>
                </c:pt>
                <c:pt idx="7">
                  <c:v>0.7213662901721678</c:v>
                </c:pt>
                <c:pt idx="8">
                  <c:v>0.94060526520425014</c:v>
                </c:pt>
                <c:pt idx="11">
                  <c:v>1.1174927897440212</c:v>
                </c:pt>
                <c:pt idx="12">
                  <c:v>1.2184153981603427</c:v>
                </c:pt>
                <c:pt idx="15">
                  <c:v>1.2501677439116172</c:v>
                </c:pt>
                <c:pt idx="16">
                  <c:v>1.239970874539376</c:v>
                </c:pt>
                <c:pt idx="17">
                  <c:v>1.210802414076098</c:v>
                </c:pt>
                <c:pt idx="18">
                  <c:v>1.1755636177349804</c:v>
                </c:pt>
                <c:pt idx="19">
                  <c:v>1.1401508522109989</c:v>
                </c:pt>
                <c:pt idx="20">
                  <c:v>1.1068490658249714</c:v>
                </c:pt>
                <c:pt idx="21">
                  <c:v>1.0763102187914384</c:v>
                </c:pt>
                <c:pt idx="22">
                  <c:v>1.0485114344378621</c:v>
                </c:pt>
                <c:pt idx="23">
                  <c:v>1.0231846226006527</c:v>
                </c:pt>
                <c:pt idx="24">
                  <c:v>1</c:v>
                </c:pt>
                <c:pt idx="25">
                  <c:v>0.97863969873249845</c:v>
                </c:pt>
                <c:pt idx="26">
                  <c:v>0.95882344881550174</c:v>
                </c:pt>
                <c:pt idx="27">
                  <c:v>0.94031400126713371</c:v>
                </c:pt>
                <c:pt idx="28">
                  <c:v>0.92291452969688104</c:v>
                </c:pt>
                <c:pt idx="29">
                  <c:v>0.90646335160889269</c:v>
                </c:pt>
                <c:pt idx="30">
                  <c:v>0.89082822662049099</c:v>
                </c:pt>
                <c:pt idx="31">
                  <c:v>0.87590111389267455</c:v>
                </c:pt>
                <c:pt idx="32">
                  <c:v>0.86159366708116314</c:v>
                </c:pt>
                <c:pt idx="33">
                  <c:v>0.84783349005469599</c:v>
                </c:pt>
                <c:pt idx="34">
                  <c:v>0.83456107876332819</c:v>
                </c:pt>
                <c:pt idx="35">
                  <c:v>0.82172734620550048</c:v>
                </c:pt>
                <c:pt idx="36">
                  <c:v>0.80929162819768818</c:v>
                </c:pt>
                <c:pt idx="37">
                  <c:v>0.79722007930339633</c:v>
                </c:pt>
                <c:pt idx="38">
                  <c:v>0.78548438273137622</c:v>
                </c:pt>
                <c:pt idx="39">
                  <c:v>0.77406071189443704</c:v>
                </c:pt>
                <c:pt idx="40">
                  <c:v>0.76292889341898595</c:v>
                </c:pt>
                <c:pt idx="41">
                  <c:v>0.75207173145612927</c:v>
                </c:pt>
                <c:pt idx="42">
                  <c:v>0.74147446130410744</c:v>
                </c:pt>
                <c:pt idx="43">
                  <c:v>0.73112430687863494</c:v>
                </c:pt>
                <c:pt idx="44">
                  <c:v>0.72101012175133239</c:v>
                </c:pt>
                <c:pt idx="45">
                  <c:v>0.71112209757994582</c:v>
                </c:pt>
                <c:pt idx="46">
                  <c:v>0.70145152699972613</c:v>
                </c:pt>
                <c:pt idx="47">
                  <c:v>0.69199061061457745</c:v>
                </c:pt>
                <c:pt idx="48">
                  <c:v>0.68273229976387539</c:v>
                </c:pt>
                <c:pt idx="49">
                  <c:v>0.67367016836015969</c:v>
                </c:pt>
                <c:pt idx="50">
                  <c:v>0.66479830838361398</c:v>
                </c:pt>
                <c:pt idx="51">
                  <c:v>0.65611124465092097</c:v>
                </c:pt>
                <c:pt idx="52">
                  <c:v>0.64760386530329206</c:v>
                </c:pt>
                <c:pt idx="53">
                  <c:v>0.63927136512364413</c:v>
                </c:pt>
                <c:pt idx="54">
                  <c:v>0.63110919932927723</c:v>
                </c:pt>
                <c:pt idx="55">
                  <c:v>0.62311304592020178</c:v>
                </c:pt>
                <c:pt idx="56">
                  <c:v>0.61527877501489792</c:v>
                </c:pt>
                <c:pt idx="57">
                  <c:v>0.60760242389104935</c:v>
                </c:pt>
                <c:pt idx="58">
                  <c:v>0.60008017668151559</c:v>
                </c:pt>
                <c:pt idx="59">
                  <c:v>0.59270834786568749</c:v>
                </c:pt>
                <c:pt idx="60">
                  <c:v>0.58548336885162733</c:v>
                </c:pt>
                <c:pt idx="61">
                  <c:v>0.57840177707141638</c:v>
                </c:pt>
                <c:pt idx="62">
                  <c:v>0.57146020711636869</c:v>
                </c:pt>
                <c:pt idx="63">
                  <c:v>0.56465538352420752</c:v>
                </c:pt>
                <c:pt idx="64">
                  <c:v>0.5579841149005722</c:v>
                </c:pt>
                <c:pt idx="65">
                  <c:v>0.55144328911492746</c:v>
                </c:pt>
                <c:pt idx="66">
                  <c:v>0.54502986935842657</c:v>
                </c:pt>
                <c:pt idx="67">
                  <c:v>0.53874089089036092</c:v>
                </c:pt>
                <c:pt idx="68">
                  <c:v>0.53257345833192671</c:v>
                </c:pt>
                <c:pt idx="69">
                  <c:v>0.52652474339251398</c:v>
                </c:pt>
                <c:pt idx="70">
                  <c:v>0.52059198293544318</c:v>
                </c:pt>
                <c:pt idx="71">
                  <c:v>0.5147724773079303</c:v>
                </c:pt>
                <c:pt idx="72">
                  <c:v>0.50906358887475944</c:v>
                </c:pt>
                <c:pt idx="73">
                  <c:v>0.50346274070714758</c:v>
                </c:pt>
                <c:pt idx="74">
                  <c:v>0.49796741538815886</c:v>
                </c:pt>
              </c:numCache>
            </c:numRef>
          </c:yVal>
          <c:smooth val="1"/>
          <c:extLst>
            <c:ext xmlns:c16="http://schemas.microsoft.com/office/drawing/2014/chart" uri="{C3380CC4-5D6E-409C-BE32-E72D297353CC}">
              <c16:uniqueId val="{00000000-DE03-4603-9DA6-37B70DD346AA}"/>
            </c:ext>
          </c:extLst>
        </c:ser>
        <c:ser>
          <c:idx val="1"/>
          <c:order val="1"/>
          <c:tx>
            <c:v>Mg(max)</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calculations'!$U$66:$U$144</c:f>
              <c:numCache>
                <c:formatCode>0.00</c:formatCode>
                <c:ptCount val="79"/>
                <c:pt idx="0">
                  <c:v>1.053917808219178</c:v>
                </c:pt>
                <c:pt idx="1">
                  <c:v>1.053917808219178</c:v>
                </c:pt>
                <c:pt idx="2">
                  <c:v>1.053917808219178</c:v>
                </c:pt>
                <c:pt idx="3">
                  <c:v>1.053917808219178</c:v>
                </c:pt>
                <c:pt idx="4">
                  <c:v>1.053917808219178</c:v>
                </c:pt>
                <c:pt idx="5">
                  <c:v>1.053917808219178</c:v>
                </c:pt>
                <c:pt idx="6">
                  <c:v>1.053917808219178</c:v>
                </c:pt>
                <c:pt idx="7">
                  <c:v>1.053917808219178</c:v>
                </c:pt>
                <c:pt idx="8">
                  <c:v>1.053917808219178</c:v>
                </c:pt>
                <c:pt idx="11">
                  <c:v>1.053917808219178</c:v>
                </c:pt>
                <c:pt idx="12">
                  <c:v>1.053917808219178</c:v>
                </c:pt>
                <c:pt idx="15">
                  <c:v>1.053917808219178</c:v>
                </c:pt>
                <c:pt idx="16">
                  <c:v>1.053917808219178</c:v>
                </c:pt>
                <c:pt idx="17">
                  <c:v>1.053917808219178</c:v>
                </c:pt>
                <c:pt idx="18">
                  <c:v>1.053917808219178</c:v>
                </c:pt>
                <c:pt idx="19">
                  <c:v>1.053917808219178</c:v>
                </c:pt>
                <c:pt idx="20">
                  <c:v>1.053917808219178</c:v>
                </c:pt>
                <c:pt idx="21">
                  <c:v>1.053917808219178</c:v>
                </c:pt>
                <c:pt idx="22">
                  <c:v>1.053917808219178</c:v>
                </c:pt>
                <c:pt idx="23">
                  <c:v>1.053917808219178</c:v>
                </c:pt>
                <c:pt idx="24">
                  <c:v>1.053917808219178</c:v>
                </c:pt>
                <c:pt idx="25">
                  <c:v>1.053917808219178</c:v>
                </c:pt>
                <c:pt idx="26">
                  <c:v>1.053917808219178</c:v>
                </c:pt>
                <c:pt idx="27">
                  <c:v>1.053917808219178</c:v>
                </c:pt>
                <c:pt idx="28">
                  <c:v>1.053917808219178</c:v>
                </c:pt>
                <c:pt idx="29">
                  <c:v>1.053917808219178</c:v>
                </c:pt>
                <c:pt idx="30">
                  <c:v>1.053917808219178</c:v>
                </c:pt>
                <c:pt idx="31">
                  <c:v>1.053917808219178</c:v>
                </c:pt>
                <c:pt idx="32">
                  <c:v>1.053917808219178</c:v>
                </c:pt>
                <c:pt idx="33">
                  <c:v>1.053917808219178</c:v>
                </c:pt>
                <c:pt idx="34">
                  <c:v>1.053917808219178</c:v>
                </c:pt>
                <c:pt idx="35">
                  <c:v>1.053917808219178</c:v>
                </c:pt>
                <c:pt idx="36">
                  <c:v>1.053917808219178</c:v>
                </c:pt>
                <c:pt idx="37">
                  <c:v>1.053917808219178</c:v>
                </c:pt>
                <c:pt idx="38">
                  <c:v>1.053917808219178</c:v>
                </c:pt>
                <c:pt idx="39">
                  <c:v>1.053917808219178</c:v>
                </c:pt>
                <c:pt idx="40">
                  <c:v>1.053917808219178</c:v>
                </c:pt>
                <c:pt idx="41">
                  <c:v>1.053917808219178</c:v>
                </c:pt>
                <c:pt idx="42">
                  <c:v>1.053917808219178</c:v>
                </c:pt>
                <c:pt idx="43">
                  <c:v>1.053917808219178</c:v>
                </c:pt>
                <c:pt idx="44">
                  <c:v>1.053917808219178</c:v>
                </c:pt>
                <c:pt idx="45">
                  <c:v>1.053917808219178</c:v>
                </c:pt>
                <c:pt idx="46">
                  <c:v>1.053917808219178</c:v>
                </c:pt>
                <c:pt idx="47">
                  <c:v>1.053917808219178</c:v>
                </c:pt>
                <c:pt idx="48">
                  <c:v>1.053917808219178</c:v>
                </c:pt>
                <c:pt idx="49">
                  <c:v>1.053917808219178</c:v>
                </c:pt>
                <c:pt idx="50">
                  <c:v>1.053917808219178</c:v>
                </c:pt>
                <c:pt idx="51">
                  <c:v>1.053917808219178</c:v>
                </c:pt>
                <c:pt idx="52">
                  <c:v>1.053917808219178</c:v>
                </c:pt>
                <c:pt idx="53">
                  <c:v>1.053917808219178</c:v>
                </c:pt>
                <c:pt idx="54">
                  <c:v>1.053917808219178</c:v>
                </c:pt>
                <c:pt idx="55">
                  <c:v>1.053917808219178</c:v>
                </c:pt>
                <c:pt idx="56">
                  <c:v>1.053917808219178</c:v>
                </c:pt>
                <c:pt idx="57">
                  <c:v>1.053917808219178</c:v>
                </c:pt>
                <c:pt idx="58">
                  <c:v>1.053917808219178</c:v>
                </c:pt>
                <c:pt idx="59">
                  <c:v>1.053917808219178</c:v>
                </c:pt>
                <c:pt idx="60">
                  <c:v>1.053917808219178</c:v>
                </c:pt>
                <c:pt idx="61">
                  <c:v>1.053917808219178</c:v>
                </c:pt>
                <c:pt idx="62">
                  <c:v>1.053917808219178</c:v>
                </c:pt>
                <c:pt idx="63">
                  <c:v>1.053917808219178</c:v>
                </c:pt>
                <c:pt idx="64">
                  <c:v>1.053917808219178</c:v>
                </c:pt>
                <c:pt idx="65">
                  <c:v>1.053917808219178</c:v>
                </c:pt>
                <c:pt idx="66">
                  <c:v>1.053917808219178</c:v>
                </c:pt>
                <c:pt idx="67">
                  <c:v>1.053917808219178</c:v>
                </c:pt>
                <c:pt idx="68">
                  <c:v>1.053917808219178</c:v>
                </c:pt>
                <c:pt idx="69">
                  <c:v>1.053917808219178</c:v>
                </c:pt>
                <c:pt idx="70">
                  <c:v>1.053917808219178</c:v>
                </c:pt>
                <c:pt idx="71">
                  <c:v>1.053917808219178</c:v>
                </c:pt>
                <c:pt idx="72">
                  <c:v>1.053917808219178</c:v>
                </c:pt>
                <c:pt idx="73">
                  <c:v>1.053917808219178</c:v>
                </c:pt>
                <c:pt idx="74">
                  <c:v>1.053917808219178</c:v>
                </c:pt>
                <c:pt idx="75">
                  <c:v>1.053917808219178</c:v>
                </c:pt>
              </c:numCache>
            </c:numRef>
          </c:yVal>
          <c:smooth val="1"/>
          <c:extLst>
            <c:ext xmlns:c16="http://schemas.microsoft.com/office/drawing/2014/chart" uri="{C3380CC4-5D6E-409C-BE32-E72D297353CC}">
              <c16:uniqueId val="{00000001-DE03-4603-9DA6-37B70DD346AA}"/>
            </c:ext>
          </c:extLst>
        </c:ser>
        <c:ser>
          <c:idx val="2"/>
          <c:order val="2"/>
          <c:tx>
            <c:v>Mg(min)</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calculations'!$V$66:$V$144</c:f>
              <c:numCache>
                <c:formatCode>0.00</c:formatCode>
                <c:ptCount val="79"/>
                <c:pt idx="0">
                  <c:v>0.92673170731707311</c:v>
                </c:pt>
                <c:pt idx="1">
                  <c:v>0.92673170731707311</c:v>
                </c:pt>
                <c:pt idx="2">
                  <c:v>0.92673170731707311</c:v>
                </c:pt>
                <c:pt idx="3">
                  <c:v>0.92673170731707311</c:v>
                </c:pt>
                <c:pt idx="4">
                  <c:v>0.92673170731707311</c:v>
                </c:pt>
                <c:pt idx="5">
                  <c:v>0.92673170731707311</c:v>
                </c:pt>
                <c:pt idx="6">
                  <c:v>0.92673170731707311</c:v>
                </c:pt>
                <c:pt idx="7">
                  <c:v>0.92673170731707311</c:v>
                </c:pt>
                <c:pt idx="8">
                  <c:v>0.92673170731707311</c:v>
                </c:pt>
                <c:pt idx="11">
                  <c:v>0.92673170731707311</c:v>
                </c:pt>
                <c:pt idx="12">
                  <c:v>0.92673170731707311</c:v>
                </c:pt>
                <c:pt idx="15">
                  <c:v>0.92673170731707311</c:v>
                </c:pt>
                <c:pt idx="16">
                  <c:v>0.92673170731707311</c:v>
                </c:pt>
                <c:pt idx="17">
                  <c:v>0.92673170731707311</c:v>
                </c:pt>
                <c:pt idx="18">
                  <c:v>0.92673170731707311</c:v>
                </c:pt>
                <c:pt idx="19">
                  <c:v>0.92673170731707311</c:v>
                </c:pt>
                <c:pt idx="20">
                  <c:v>0.92673170731707311</c:v>
                </c:pt>
                <c:pt idx="21">
                  <c:v>0.92673170731707311</c:v>
                </c:pt>
                <c:pt idx="22">
                  <c:v>0.92673170731707311</c:v>
                </c:pt>
                <c:pt idx="23">
                  <c:v>0.92673170731707311</c:v>
                </c:pt>
                <c:pt idx="24">
                  <c:v>0.92673170731707311</c:v>
                </c:pt>
                <c:pt idx="25">
                  <c:v>0.92673170731707311</c:v>
                </c:pt>
                <c:pt idx="26">
                  <c:v>0.92673170731707311</c:v>
                </c:pt>
                <c:pt idx="27">
                  <c:v>0.92673170731707311</c:v>
                </c:pt>
                <c:pt idx="28">
                  <c:v>0.92673170731707311</c:v>
                </c:pt>
                <c:pt idx="29">
                  <c:v>0.92673170731707311</c:v>
                </c:pt>
                <c:pt idx="30">
                  <c:v>0.92673170731707311</c:v>
                </c:pt>
                <c:pt idx="31">
                  <c:v>0.92673170731707311</c:v>
                </c:pt>
                <c:pt idx="32">
                  <c:v>0.92673170731707311</c:v>
                </c:pt>
                <c:pt idx="33">
                  <c:v>0.92673170731707311</c:v>
                </c:pt>
                <c:pt idx="34">
                  <c:v>0.92673170731707311</c:v>
                </c:pt>
                <c:pt idx="35">
                  <c:v>0.92673170731707311</c:v>
                </c:pt>
                <c:pt idx="36">
                  <c:v>0.92673170731707311</c:v>
                </c:pt>
                <c:pt idx="37">
                  <c:v>0.92673170731707311</c:v>
                </c:pt>
                <c:pt idx="38">
                  <c:v>0.92673170731707311</c:v>
                </c:pt>
                <c:pt idx="39">
                  <c:v>0.92673170731707311</c:v>
                </c:pt>
                <c:pt idx="40">
                  <c:v>0.92673170731707311</c:v>
                </c:pt>
                <c:pt idx="41">
                  <c:v>0.92673170731707311</c:v>
                </c:pt>
                <c:pt idx="42">
                  <c:v>0.92673170731707311</c:v>
                </c:pt>
                <c:pt idx="43">
                  <c:v>0.92673170731707311</c:v>
                </c:pt>
                <c:pt idx="44">
                  <c:v>0.92673170731707311</c:v>
                </c:pt>
                <c:pt idx="45">
                  <c:v>0.92673170731707311</c:v>
                </c:pt>
                <c:pt idx="46">
                  <c:v>0.92673170731707311</c:v>
                </c:pt>
                <c:pt idx="47">
                  <c:v>0.92673170731707311</c:v>
                </c:pt>
                <c:pt idx="48">
                  <c:v>0.92673170731707311</c:v>
                </c:pt>
                <c:pt idx="49">
                  <c:v>0.92673170731707311</c:v>
                </c:pt>
                <c:pt idx="50">
                  <c:v>0.92673170731707311</c:v>
                </c:pt>
                <c:pt idx="51">
                  <c:v>0.92673170731707311</c:v>
                </c:pt>
                <c:pt idx="52">
                  <c:v>0.92673170731707311</c:v>
                </c:pt>
                <c:pt idx="53">
                  <c:v>0.92673170731707311</c:v>
                </c:pt>
                <c:pt idx="54">
                  <c:v>0.92673170731707311</c:v>
                </c:pt>
                <c:pt idx="55">
                  <c:v>0.92673170731707311</c:v>
                </c:pt>
                <c:pt idx="56">
                  <c:v>0.92673170731707311</c:v>
                </c:pt>
                <c:pt idx="57">
                  <c:v>0.92673170731707311</c:v>
                </c:pt>
                <c:pt idx="58">
                  <c:v>0.92673170731707311</c:v>
                </c:pt>
                <c:pt idx="59">
                  <c:v>0.92673170731707311</c:v>
                </c:pt>
                <c:pt idx="60">
                  <c:v>0.92673170731707311</c:v>
                </c:pt>
                <c:pt idx="61">
                  <c:v>0.92673170731707311</c:v>
                </c:pt>
                <c:pt idx="62">
                  <c:v>0.92673170731707311</c:v>
                </c:pt>
                <c:pt idx="63">
                  <c:v>0.92673170731707311</c:v>
                </c:pt>
                <c:pt idx="64">
                  <c:v>0.92673170731707311</c:v>
                </c:pt>
                <c:pt idx="65">
                  <c:v>0.92673170731707311</c:v>
                </c:pt>
                <c:pt idx="66">
                  <c:v>0.92673170731707311</c:v>
                </c:pt>
                <c:pt idx="67">
                  <c:v>0.92673170731707311</c:v>
                </c:pt>
                <c:pt idx="68">
                  <c:v>0.92673170731707311</c:v>
                </c:pt>
                <c:pt idx="69">
                  <c:v>0.92673170731707311</c:v>
                </c:pt>
                <c:pt idx="70">
                  <c:v>0.92673170731707311</c:v>
                </c:pt>
                <c:pt idx="71">
                  <c:v>0.92673170731707311</c:v>
                </c:pt>
                <c:pt idx="72">
                  <c:v>0.92673170731707311</c:v>
                </c:pt>
                <c:pt idx="73">
                  <c:v>0.92673170731707311</c:v>
                </c:pt>
                <c:pt idx="74">
                  <c:v>0.92673170731707311</c:v>
                </c:pt>
                <c:pt idx="75">
                  <c:v>0.92673170731707311</c:v>
                </c:pt>
              </c:numCache>
            </c:numRef>
          </c:yVal>
          <c:smooth val="1"/>
          <c:extLst>
            <c:ext xmlns:c16="http://schemas.microsoft.com/office/drawing/2014/chart" uri="{C3380CC4-5D6E-409C-BE32-E72D297353CC}">
              <c16:uniqueId val="{00000002-DE03-4603-9DA6-37B70DD346AA}"/>
            </c:ext>
          </c:extLst>
        </c:ser>
        <c:ser>
          <c:idx val="3"/>
          <c:order val="3"/>
          <c:spPr>
            <a:ln>
              <a:prstDash val="sysDash"/>
            </a:ln>
          </c:spPr>
          <c:marker>
            <c:symbol val="none"/>
          </c:marker>
          <c:xVal>
            <c:numRef>
              <c:f>'tables and calculations'!$C$66:$C$140</c:f>
              <c:numCache>
                <c:formatCode>0.00</c:formatCode>
                <c:ptCount val="75"/>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numCache>
            </c:numRef>
          </c:xVal>
          <c:yVal>
            <c:numRef>
              <c:f>'tables and calculations'!$AO$66:$AO$140</c:f>
              <c:numCache>
                <c:formatCode>0.00</c:formatCode>
                <c:ptCount val="75"/>
                <c:pt idx="0">
                  <c:v>0</c:v>
                </c:pt>
                <c:pt idx="1">
                  <c:v>1.1406843811103419E-2</c:v>
                </c:pt>
                <c:pt idx="2">
                  <c:v>4.7619042327503316E-2</c:v>
                </c:pt>
                <c:pt idx="3">
                  <c:v>0.11554918264822597</c:v>
                </c:pt>
                <c:pt idx="4">
                  <c:v>0.23076908919448669</c:v>
                </c:pt>
                <c:pt idx="5">
                  <c:v>0.42857087509217973</c:v>
                </c:pt>
                <c:pt idx="6">
                  <c:v>0.8019778250113383</c:v>
                </c:pt>
                <c:pt idx="7">
                  <c:v>1.6896400118075849</c:v>
                </c:pt>
                <c:pt idx="8">
                  <c:v>5.9995237767031568</c:v>
                </c:pt>
                <c:pt idx="11">
                  <c:v>8.0101817775919226</c:v>
                </c:pt>
                <c:pt idx="12">
                  <c:v>2.9999696254613104</c:v>
                </c:pt>
                <c:pt idx="15">
                  <c:v>2.0508405212783498</c:v>
                </c:pt>
                <c:pt idx="16">
                  <c:v>1.6530586547257118</c:v>
                </c:pt>
                <c:pt idx="17">
                  <c:v>1.4362594538741282</c:v>
                </c:pt>
                <c:pt idx="18">
                  <c:v>1.3008843714592428</c:v>
                </c:pt>
                <c:pt idx="19">
                  <c:v>1.2089549232493748</c:v>
                </c:pt>
                <c:pt idx="20">
                  <c:v>1.1428569917201463</c:v>
                </c:pt>
                <c:pt idx="21">
                  <c:v>1.0933164499000874</c:v>
                </c:pt>
                <c:pt idx="22">
                  <c:v>1.0549927379437867</c:v>
                </c:pt>
                <c:pt idx="23">
                  <c:v>1.0245979129727523</c:v>
                </c:pt>
                <c:pt idx="24">
                  <c:v>1</c:v>
                </c:pt>
                <c:pt idx="25">
                  <c:v>0.97975807994238495</c:v>
                </c:pt>
                <c:pt idx="26">
                  <c:v>0.96286470521797807</c:v>
                </c:pt>
                <c:pt idx="27">
                  <c:v>0.94859530415244531</c:v>
                </c:pt>
                <c:pt idx="28">
                  <c:v>0.93641612977357824</c:v>
                </c:pt>
                <c:pt idx="29">
                  <c:v>0.92592584555042201</c:v>
                </c:pt>
                <c:pt idx="30">
                  <c:v>0.91681725130531921</c:v>
                </c:pt>
                <c:pt idx="31">
                  <c:v>0.90885150216885568</c:v>
                </c:pt>
                <c:pt idx="32">
                  <c:v>0.90184031835458767</c:v>
                </c:pt>
                <c:pt idx="33">
                  <c:v>0.89563344514809096</c:v>
                </c:pt>
                <c:pt idx="34">
                  <c:v>0.8901096452384073</c:v>
                </c:pt>
                <c:pt idx="35">
                  <c:v>0.88517011829271364</c:v>
                </c:pt>
                <c:pt idx="36">
                  <c:v>0.88073362023101653</c:v>
                </c:pt>
                <c:pt idx="37">
                  <c:v>0.87673279317316632</c:v>
                </c:pt>
                <c:pt idx="38">
                  <c:v>0.87311137113349058</c:v>
                </c:pt>
                <c:pt idx="39">
                  <c:v>0.8698220281469391</c:v>
                </c:pt>
                <c:pt idx="40">
                  <c:v>0.86682470375509502</c:v>
                </c:pt>
                <c:pt idx="41">
                  <c:v>0.86408528739540202</c:v>
                </c:pt>
                <c:pt idx="42">
                  <c:v>0.86157457557317163</c:v>
                </c:pt>
                <c:pt idx="43">
                  <c:v>0.85926743844830678</c:v>
                </c:pt>
                <c:pt idx="44">
                  <c:v>0.85714214868892569</c:v>
                </c:pt>
                <c:pt idx="45">
                  <c:v>0.85517983714893187</c:v>
                </c:pt>
                <c:pt idx="46">
                  <c:v>0.85336404846873004</c:v>
                </c:pt>
                <c:pt idx="47">
                  <c:v>0.85168037599825175</c:v>
                </c:pt>
                <c:pt idx="48">
                  <c:v>0.85011616013343927</c:v>
                </c:pt>
                <c:pt idx="49">
                  <c:v>0.84866023768403531</c:v>
                </c:pt>
                <c:pt idx="50">
                  <c:v>0.84730273256419608</c:v>
                </c:pt>
                <c:pt idx="51">
                  <c:v>0.84603488014089367</c:v>
                </c:pt>
                <c:pt idx="52">
                  <c:v>0.84484887914877094</c:v>
                </c:pt>
                <c:pt idx="53">
                  <c:v>0.84373776630077535</c:v>
                </c:pt>
                <c:pt idx="54">
                  <c:v>0.84269530967717676</c:v>
                </c:pt>
                <c:pt idx="55">
                  <c:v>0.8417159177248037</c:v>
                </c:pt>
                <c:pt idx="56">
                  <c:v>0.84079456129083285</c:v>
                </c:pt>
                <c:pt idx="57">
                  <c:v>0.83992670658666635</c:v>
                </c:pt>
                <c:pt idx="58">
                  <c:v>0.8391082573543005</c:v>
                </c:pt>
                <c:pt idx="59">
                  <c:v>0.83833550481051033</c:v>
                </c:pt>
                <c:pt idx="60">
                  <c:v>0.83760508418898971</c:v>
                </c:pt>
                <c:pt idx="61">
                  <c:v>0.83691393689915083</c:v>
                </c:pt>
                <c:pt idx="62">
                  <c:v>0.83625927748248463</c:v>
                </c:pt>
                <c:pt idx="63">
                  <c:v>0.83563856467987374</c:v>
                </c:pt>
                <c:pt idx="64">
                  <c:v>0.83504947603251933</c:v>
                </c:pt>
                <c:pt idx="65">
                  <c:v>0.83448988552916958</c:v>
                </c:pt>
                <c:pt idx="66">
                  <c:v>0.83395784388703209</c:v>
                </c:pt>
                <c:pt idx="67">
                  <c:v>0.8334515611158636</c:v>
                </c:pt>
                <c:pt idx="68">
                  <c:v>0.83296939106658885</c:v>
                </c:pt>
                <c:pt idx="69">
                  <c:v>0.83250981770924393</c:v>
                </c:pt>
                <c:pt idx="70">
                  <c:v>0.8320714429215037</c:v>
                </c:pt>
                <c:pt idx="71">
                  <c:v>0.8316529755998725</c:v>
                </c:pt>
                <c:pt idx="72">
                  <c:v>0.83125322193157702</c:v>
                </c:pt>
                <c:pt idx="73">
                  <c:v>0.83087107668728866</c:v>
                </c:pt>
                <c:pt idx="74">
                  <c:v>0.83050551541356732</c:v>
                </c:pt>
              </c:numCache>
            </c:numRef>
          </c:yVal>
          <c:smooth val="1"/>
          <c:extLst>
            <c:ext xmlns:c16="http://schemas.microsoft.com/office/drawing/2014/chart" uri="{C3380CC4-5D6E-409C-BE32-E72D297353CC}">
              <c16:uniqueId val="{00000003-DE03-4603-9DA6-37B70DD346AA}"/>
            </c:ext>
          </c:extLst>
        </c:ser>
        <c:dLbls>
          <c:showLegendKey val="0"/>
          <c:showVal val="0"/>
          <c:showCatName val="0"/>
          <c:showSerName val="0"/>
          <c:showPercent val="0"/>
          <c:showBubbleSize val="0"/>
        </c:dLbls>
        <c:axId val="167104896"/>
        <c:axId val="167106816"/>
      </c:scatterChart>
      <c:valAx>
        <c:axId val="167104896"/>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67106816"/>
        <c:crosses val="autoZero"/>
        <c:crossBetween val="midCat"/>
        <c:majorUnit val="0.5"/>
        <c:minorUnit val="0.1"/>
      </c:valAx>
      <c:valAx>
        <c:axId val="167106816"/>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7104896"/>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M</a:t>
            </a:r>
            <a:r>
              <a:rPr lang="en-US" baseline="-25000"/>
              <a:t>G(peak)</a:t>
            </a:r>
            <a:r>
              <a:rPr lang="en-US"/>
              <a:t> Vs Q</a:t>
            </a:r>
            <a:r>
              <a:rPr lang="en-US" baseline="-25000"/>
              <a:t>E</a:t>
            </a:r>
            <a:r>
              <a:rPr lang="en-US"/>
              <a:t> with respect to L</a:t>
            </a:r>
            <a:r>
              <a:rPr lang="en-US" baseline="-25000"/>
              <a:t>N</a:t>
            </a:r>
          </a:p>
        </c:rich>
      </c:tx>
      <c:overlay val="0"/>
    </c:title>
    <c:autoTitleDeleted val="0"/>
    <c:plotArea>
      <c:layout/>
      <c:scatterChart>
        <c:scatterStyle val="smoothMarker"/>
        <c:varyColors val="0"/>
        <c:ser>
          <c:idx val="6"/>
          <c:order val="0"/>
          <c:tx>
            <c:v>Ln = 2</c:v>
          </c:tx>
          <c:spPr>
            <a:ln>
              <a:solidFill>
                <a:srgbClr val="FF0000"/>
              </a:solidFill>
            </a:ln>
          </c:spPr>
          <c:marker>
            <c:symbol val="none"/>
          </c:marker>
          <c:xVal>
            <c:numRef>
              <c:f>'tables and calculations'!$G$8:$G$22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calculations'!$F$8:$F$22</c:f>
              <c:numCache>
                <c:formatCode>0.00E+00</c:formatCode>
                <c:ptCount val="15"/>
                <c:pt idx="0">
                  <c:v>5.81</c:v>
                </c:pt>
                <c:pt idx="1">
                  <c:v>3.53</c:v>
                </c:pt>
                <c:pt idx="2">
                  <c:v>2.57</c:v>
                </c:pt>
                <c:pt idx="3">
                  <c:v>2.0499999999999998</c:v>
                </c:pt>
                <c:pt idx="4">
                  <c:v>1.73</c:v>
                </c:pt>
                <c:pt idx="5">
                  <c:v>1.52</c:v>
                </c:pt>
                <c:pt idx="6">
                  <c:v>1.38</c:v>
                </c:pt>
                <c:pt idx="7">
                  <c:v>1.28</c:v>
                </c:pt>
                <c:pt idx="8">
                  <c:v>1.21</c:v>
                </c:pt>
                <c:pt idx="9">
                  <c:v>1.1599999999999999</c:v>
                </c:pt>
                <c:pt idx="10">
                  <c:v>1.1299999999999999</c:v>
                </c:pt>
                <c:pt idx="11">
                  <c:v>1.1100000000000001</c:v>
                </c:pt>
                <c:pt idx="12">
                  <c:v>1.0900000000000001</c:v>
                </c:pt>
                <c:pt idx="13">
                  <c:v>1.07</c:v>
                </c:pt>
                <c:pt idx="14">
                  <c:v>1.06</c:v>
                </c:pt>
              </c:numCache>
            </c:numRef>
          </c:yVal>
          <c:smooth val="1"/>
          <c:extLst>
            <c:ext xmlns:c16="http://schemas.microsoft.com/office/drawing/2014/chart" uri="{C3380CC4-5D6E-409C-BE32-E72D297353CC}">
              <c16:uniqueId val="{00000000-ECCD-4CB0-AF27-50E2E62BF332}"/>
            </c:ext>
          </c:extLst>
        </c:ser>
        <c:ser>
          <c:idx val="1"/>
          <c:order val="1"/>
          <c:tx>
            <c:v>Ln = 2.5</c:v>
          </c:tx>
          <c:spPr>
            <a:ln>
              <a:solidFill>
                <a:srgbClr val="FF0000"/>
              </a:solidFill>
              <a:prstDash val="sysDash"/>
            </a:ln>
          </c:spPr>
          <c:marker>
            <c:symbol val="none"/>
          </c:marker>
          <c:xVal>
            <c:numRef>
              <c:f>'tables and calculations'!$K$8:$K$22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calculations'!$J$8:$J$22</c:f>
              <c:numCache>
                <c:formatCode>0.00E+00</c:formatCode>
                <c:ptCount val="15"/>
                <c:pt idx="0">
                  <c:v>5.03</c:v>
                </c:pt>
                <c:pt idx="1">
                  <c:v>3.06</c:v>
                </c:pt>
                <c:pt idx="2">
                  <c:v>2.2400000000000002</c:v>
                </c:pt>
                <c:pt idx="3">
                  <c:v>1.8</c:v>
                </c:pt>
                <c:pt idx="4">
                  <c:v>1.53</c:v>
                </c:pt>
                <c:pt idx="5">
                  <c:v>1.36</c:v>
                </c:pt>
                <c:pt idx="6">
                  <c:v>1.25</c:v>
                </c:pt>
                <c:pt idx="7">
                  <c:v>1.18</c:v>
                </c:pt>
                <c:pt idx="8">
                  <c:v>1.1299999999999999</c:v>
                </c:pt>
                <c:pt idx="9">
                  <c:v>1.1000000000000001</c:v>
                </c:pt>
                <c:pt idx="10">
                  <c:v>1.08</c:v>
                </c:pt>
                <c:pt idx="11">
                  <c:v>1.07</c:v>
                </c:pt>
                <c:pt idx="12">
                  <c:v>1.05</c:v>
                </c:pt>
                <c:pt idx="13">
                  <c:v>1.05</c:v>
                </c:pt>
                <c:pt idx="14">
                  <c:v>1.04</c:v>
                </c:pt>
              </c:numCache>
            </c:numRef>
          </c:yVal>
          <c:smooth val="1"/>
          <c:extLst>
            <c:ext xmlns:c16="http://schemas.microsoft.com/office/drawing/2014/chart" uri="{C3380CC4-5D6E-409C-BE32-E72D297353CC}">
              <c16:uniqueId val="{00000001-ECCD-4CB0-AF27-50E2E62BF332}"/>
            </c:ext>
          </c:extLst>
        </c:ser>
        <c:ser>
          <c:idx val="0"/>
          <c:order val="2"/>
          <c:tx>
            <c:v>Ln = 3</c:v>
          </c:tx>
          <c:spPr>
            <a:ln>
              <a:solidFill>
                <a:schemeClr val="accent6">
                  <a:lumMod val="75000"/>
                </a:schemeClr>
              </a:solidFill>
            </a:ln>
          </c:spPr>
          <c:marker>
            <c:symbol val="none"/>
          </c:marker>
          <c:xVal>
            <c:numRef>
              <c:f>'tables and calculations'!$AF$8:$AF$23</c:f>
              <c:numCache>
                <c:formatCode>0.00E+00</c:formatCode>
                <c:ptCount val="16"/>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calculations'!$O$8:$O$22</c:f>
              <c:numCache>
                <c:formatCode>0.00E+00</c:formatCode>
                <c:ptCount val="15"/>
                <c:pt idx="0">
                  <c:v>4.47</c:v>
                </c:pt>
                <c:pt idx="1">
                  <c:v>2.74</c:v>
                </c:pt>
                <c:pt idx="2">
                  <c:v>2.0099999999999998</c:v>
                </c:pt>
                <c:pt idx="3">
                  <c:v>1.63</c:v>
                </c:pt>
                <c:pt idx="4">
                  <c:v>1.4</c:v>
                </c:pt>
                <c:pt idx="5">
                  <c:v>1.26</c:v>
                </c:pt>
                <c:pt idx="6">
                  <c:v>1.17</c:v>
                </c:pt>
                <c:pt idx="7">
                  <c:v>1.1200000000000001</c:v>
                </c:pt>
                <c:pt idx="8">
                  <c:v>1.0900000000000001</c:v>
                </c:pt>
                <c:pt idx="9">
                  <c:v>1.07</c:v>
                </c:pt>
                <c:pt idx="10">
                  <c:v>1.05</c:v>
                </c:pt>
                <c:pt idx="11">
                  <c:v>1.04</c:v>
                </c:pt>
                <c:pt idx="12">
                  <c:v>1.04</c:v>
                </c:pt>
                <c:pt idx="13">
                  <c:v>1.03</c:v>
                </c:pt>
                <c:pt idx="14">
                  <c:v>1.03</c:v>
                </c:pt>
              </c:numCache>
            </c:numRef>
          </c:yVal>
          <c:smooth val="1"/>
          <c:extLst>
            <c:ext xmlns:c16="http://schemas.microsoft.com/office/drawing/2014/chart" uri="{C3380CC4-5D6E-409C-BE32-E72D297353CC}">
              <c16:uniqueId val="{00000002-ECCD-4CB0-AF27-50E2E62BF332}"/>
            </c:ext>
          </c:extLst>
        </c:ser>
        <c:ser>
          <c:idx val="2"/>
          <c:order val="3"/>
          <c:tx>
            <c:v>Ln = 3.5</c:v>
          </c:tx>
          <c:spPr>
            <a:ln>
              <a:solidFill>
                <a:schemeClr val="accent6">
                  <a:lumMod val="75000"/>
                </a:schemeClr>
              </a:solidFill>
              <a:prstDash val="sysDash"/>
            </a:ln>
          </c:spPr>
          <c:marker>
            <c:symbol val="none"/>
          </c:marker>
          <c:xVal>
            <c:numRef>
              <c:f>'tables and calculations'!$T$8:$T$22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calculations'!$S$8:$S$22</c:f>
              <c:numCache>
                <c:formatCode>0.00E+00</c:formatCode>
                <c:ptCount val="15"/>
                <c:pt idx="0">
                  <c:v>4.09</c:v>
                </c:pt>
                <c:pt idx="1">
                  <c:v>2.5</c:v>
                </c:pt>
                <c:pt idx="2">
                  <c:v>1.85</c:v>
                </c:pt>
                <c:pt idx="3">
                  <c:v>1.5</c:v>
                </c:pt>
                <c:pt idx="4">
                  <c:v>1.31</c:v>
                </c:pt>
                <c:pt idx="5">
                  <c:v>1.19</c:v>
                </c:pt>
                <c:pt idx="6">
                  <c:v>1.1200000000000001</c:v>
                </c:pt>
                <c:pt idx="7">
                  <c:v>1.0900000000000001</c:v>
                </c:pt>
                <c:pt idx="8">
                  <c:v>1.06</c:v>
                </c:pt>
                <c:pt idx="9">
                  <c:v>1.05</c:v>
                </c:pt>
                <c:pt idx="10">
                  <c:v>1.04</c:v>
                </c:pt>
                <c:pt idx="11">
                  <c:v>1.03</c:v>
                </c:pt>
                <c:pt idx="12">
                  <c:v>1.03</c:v>
                </c:pt>
                <c:pt idx="13">
                  <c:v>1.02</c:v>
                </c:pt>
                <c:pt idx="14">
                  <c:v>1.02</c:v>
                </c:pt>
              </c:numCache>
            </c:numRef>
          </c:yVal>
          <c:smooth val="1"/>
          <c:extLst>
            <c:ext xmlns:c16="http://schemas.microsoft.com/office/drawing/2014/chart" uri="{C3380CC4-5D6E-409C-BE32-E72D297353CC}">
              <c16:uniqueId val="{00000003-ECCD-4CB0-AF27-50E2E62BF332}"/>
            </c:ext>
          </c:extLst>
        </c:ser>
        <c:ser>
          <c:idx val="3"/>
          <c:order val="4"/>
          <c:tx>
            <c:v>Ln = 4</c:v>
          </c:tx>
          <c:spPr>
            <a:ln>
              <a:solidFill>
                <a:schemeClr val="accent4">
                  <a:lumMod val="75000"/>
                </a:schemeClr>
              </a:solidFill>
            </a:ln>
          </c:spPr>
          <c:marker>
            <c:symbol val="none"/>
          </c:marker>
          <c:xVal>
            <c:numRef>
              <c:f>'tables and calculations'!$X$8:$X$22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calculations'!$W$8:$W$22</c:f>
              <c:numCache>
                <c:formatCode>0.00E+00</c:formatCode>
                <c:ptCount val="15"/>
                <c:pt idx="0">
                  <c:v>3.76</c:v>
                </c:pt>
                <c:pt idx="1">
                  <c:v>2.3199999999999998</c:v>
                </c:pt>
                <c:pt idx="2">
                  <c:v>1.72</c:v>
                </c:pt>
                <c:pt idx="3">
                  <c:v>1.41</c:v>
                </c:pt>
                <c:pt idx="4">
                  <c:v>1.24</c:v>
                </c:pt>
                <c:pt idx="5">
                  <c:v>1.1399999999999999</c:v>
                </c:pt>
                <c:pt idx="6">
                  <c:v>1.0900000000000001</c:v>
                </c:pt>
                <c:pt idx="7">
                  <c:v>1.06</c:v>
                </c:pt>
                <c:pt idx="8">
                  <c:v>1.05</c:v>
                </c:pt>
                <c:pt idx="9">
                  <c:v>1.04</c:v>
                </c:pt>
                <c:pt idx="10">
                  <c:v>1.03</c:v>
                </c:pt>
                <c:pt idx="11">
                  <c:v>1.02</c:v>
                </c:pt>
                <c:pt idx="12">
                  <c:v>1.02</c:v>
                </c:pt>
                <c:pt idx="13">
                  <c:v>1.02</c:v>
                </c:pt>
                <c:pt idx="14">
                  <c:v>1.01</c:v>
                </c:pt>
              </c:numCache>
            </c:numRef>
          </c:yVal>
          <c:smooth val="1"/>
          <c:extLst>
            <c:ext xmlns:c16="http://schemas.microsoft.com/office/drawing/2014/chart" uri="{C3380CC4-5D6E-409C-BE32-E72D297353CC}">
              <c16:uniqueId val="{00000004-ECCD-4CB0-AF27-50E2E62BF332}"/>
            </c:ext>
          </c:extLst>
        </c:ser>
        <c:ser>
          <c:idx val="4"/>
          <c:order val="5"/>
          <c:tx>
            <c:v>Ln = 4.5</c:v>
          </c:tx>
          <c:spPr>
            <a:ln>
              <a:solidFill>
                <a:schemeClr val="accent4">
                  <a:lumMod val="75000"/>
                </a:schemeClr>
              </a:solidFill>
              <a:prstDash val="sysDash"/>
            </a:ln>
          </c:spPr>
          <c:marker>
            <c:symbol val="none"/>
          </c:marker>
          <c:xVal>
            <c:numRef>
              <c:f>'tables and calculations'!$AB$8:$AB$22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calculations'!$AA$8:$AA$22</c:f>
              <c:numCache>
                <c:formatCode>0.00E+00</c:formatCode>
                <c:ptCount val="15"/>
                <c:pt idx="0">
                  <c:v>3.51</c:v>
                </c:pt>
                <c:pt idx="1">
                  <c:v>2.17</c:v>
                </c:pt>
                <c:pt idx="2">
                  <c:v>1.62</c:v>
                </c:pt>
                <c:pt idx="3">
                  <c:v>1.34</c:v>
                </c:pt>
                <c:pt idx="4">
                  <c:v>1.19</c:v>
                </c:pt>
                <c:pt idx="5">
                  <c:v>1.1100000000000001</c:v>
                </c:pt>
                <c:pt idx="6">
                  <c:v>1.07</c:v>
                </c:pt>
                <c:pt idx="7">
                  <c:v>1.05</c:v>
                </c:pt>
                <c:pt idx="8">
                  <c:v>1.04</c:v>
                </c:pt>
                <c:pt idx="9">
                  <c:v>1.03</c:v>
                </c:pt>
                <c:pt idx="10">
                  <c:v>1.02</c:v>
                </c:pt>
                <c:pt idx="11">
                  <c:v>1.02</c:v>
                </c:pt>
                <c:pt idx="12">
                  <c:v>1.02</c:v>
                </c:pt>
                <c:pt idx="13">
                  <c:v>1.01</c:v>
                </c:pt>
                <c:pt idx="14">
                  <c:v>1.01</c:v>
                </c:pt>
              </c:numCache>
            </c:numRef>
          </c:yVal>
          <c:smooth val="1"/>
          <c:extLst>
            <c:ext xmlns:c16="http://schemas.microsoft.com/office/drawing/2014/chart" uri="{C3380CC4-5D6E-409C-BE32-E72D297353CC}">
              <c16:uniqueId val="{00000005-ECCD-4CB0-AF27-50E2E62BF332}"/>
            </c:ext>
          </c:extLst>
        </c:ser>
        <c:ser>
          <c:idx val="5"/>
          <c:order val="6"/>
          <c:tx>
            <c:v>Ln = 5</c:v>
          </c:tx>
          <c:spPr>
            <a:ln>
              <a:solidFill>
                <a:srgbClr val="00B050"/>
              </a:solidFill>
            </a:ln>
          </c:spPr>
          <c:marker>
            <c:symbol val="none"/>
          </c:marker>
          <c:xVal>
            <c:numRef>
              <c:f>'tables and calculations'!$AF$8:$AF$22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calculations'!$AE$8:$AE$22</c:f>
              <c:numCache>
                <c:formatCode>0.00E+00</c:formatCode>
                <c:ptCount val="15"/>
                <c:pt idx="0">
                  <c:v>3.32</c:v>
                </c:pt>
                <c:pt idx="1">
                  <c:v>2.0499999999999998</c:v>
                </c:pt>
                <c:pt idx="2">
                  <c:v>1.54</c:v>
                </c:pt>
                <c:pt idx="3">
                  <c:v>1.28</c:v>
                </c:pt>
                <c:pt idx="4">
                  <c:v>1.1499999999999999</c:v>
                </c:pt>
                <c:pt idx="5">
                  <c:v>1.08</c:v>
                </c:pt>
                <c:pt idx="6">
                  <c:v>1.05</c:v>
                </c:pt>
                <c:pt idx="7">
                  <c:v>1.04</c:v>
                </c:pt>
                <c:pt idx="8">
                  <c:v>1.03</c:v>
                </c:pt>
                <c:pt idx="9">
                  <c:v>1.02</c:v>
                </c:pt>
                <c:pt idx="10">
                  <c:v>1.02</c:v>
                </c:pt>
                <c:pt idx="11">
                  <c:v>1.01</c:v>
                </c:pt>
                <c:pt idx="12">
                  <c:v>1.01</c:v>
                </c:pt>
                <c:pt idx="13">
                  <c:v>1.01</c:v>
                </c:pt>
                <c:pt idx="14">
                  <c:v>1.01</c:v>
                </c:pt>
              </c:numCache>
            </c:numRef>
          </c:yVal>
          <c:smooth val="1"/>
          <c:extLst>
            <c:ext xmlns:c16="http://schemas.microsoft.com/office/drawing/2014/chart" uri="{C3380CC4-5D6E-409C-BE32-E72D297353CC}">
              <c16:uniqueId val="{00000006-ECCD-4CB0-AF27-50E2E62BF332}"/>
            </c:ext>
          </c:extLst>
        </c:ser>
        <c:ser>
          <c:idx val="7"/>
          <c:order val="7"/>
          <c:tx>
            <c:v>Ln = 6</c:v>
          </c:tx>
          <c:spPr>
            <a:ln>
              <a:solidFill>
                <a:schemeClr val="accent1"/>
              </a:solidFill>
            </a:ln>
          </c:spPr>
          <c:marker>
            <c:symbol val="none"/>
          </c:marker>
          <c:xVal>
            <c:numRef>
              <c:f>'tables and calculations'!$AN$8:$AN$22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calculations'!$AM$8:$AM$22</c:f>
              <c:numCache>
                <c:formatCode>0.00E+00</c:formatCode>
                <c:ptCount val="15"/>
                <c:pt idx="0">
                  <c:v>3</c:v>
                </c:pt>
                <c:pt idx="1">
                  <c:v>1.86</c:v>
                </c:pt>
                <c:pt idx="2">
                  <c:v>1.41</c:v>
                </c:pt>
                <c:pt idx="3">
                  <c:v>1.19</c:v>
                </c:pt>
                <c:pt idx="4">
                  <c:v>1.0900000000000001</c:v>
                </c:pt>
                <c:pt idx="5">
                  <c:v>1.05</c:v>
                </c:pt>
                <c:pt idx="6">
                  <c:v>1.03</c:v>
                </c:pt>
                <c:pt idx="7">
                  <c:v>1.02</c:v>
                </c:pt>
                <c:pt idx="8">
                  <c:v>1.02</c:v>
                </c:pt>
                <c:pt idx="9">
                  <c:v>1.01</c:v>
                </c:pt>
                <c:pt idx="10">
                  <c:v>1.01</c:v>
                </c:pt>
                <c:pt idx="11">
                  <c:v>1.01</c:v>
                </c:pt>
                <c:pt idx="12">
                  <c:v>1.01</c:v>
                </c:pt>
                <c:pt idx="13">
                  <c:v>1.01</c:v>
                </c:pt>
                <c:pt idx="14">
                  <c:v>1.01</c:v>
                </c:pt>
              </c:numCache>
            </c:numRef>
          </c:yVal>
          <c:smooth val="1"/>
          <c:extLst>
            <c:ext xmlns:c16="http://schemas.microsoft.com/office/drawing/2014/chart" uri="{C3380CC4-5D6E-409C-BE32-E72D297353CC}">
              <c16:uniqueId val="{00000007-ECCD-4CB0-AF27-50E2E62BF332}"/>
            </c:ext>
          </c:extLst>
        </c:ser>
        <c:ser>
          <c:idx val="8"/>
          <c:order val="8"/>
          <c:tx>
            <c:v>Ln = 7</c:v>
          </c:tx>
          <c:spPr>
            <a:ln>
              <a:solidFill>
                <a:schemeClr val="accent2">
                  <a:lumMod val="75000"/>
                </a:schemeClr>
              </a:solidFill>
            </a:ln>
          </c:spPr>
          <c:marker>
            <c:symbol val="none"/>
          </c:marker>
          <c:xVal>
            <c:numRef>
              <c:f>'tables and calculations'!$AV$8:$AV$22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calculations'!$AU$8:$AU$22</c:f>
              <c:numCache>
                <c:formatCode>0.00E+00</c:formatCode>
                <c:ptCount val="15"/>
                <c:pt idx="0">
                  <c:v>2.75</c:v>
                </c:pt>
                <c:pt idx="1">
                  <c:v>1.72</c:v>
                </c:pt>
                <c:pt idx="2">
                  <c:v>1.32</c:v>
                </c:pt>
                <c:pt idx="3">
                  <c:v>1.1399999999999999</c:v>
                </c:pt>
                <c:pt idx="4">
                  <c:v>1.06</c:v>
                </c:pt>
                <c:pt idx="5">
                  <c:v>1.04</c:v>
                </c:pt>
                <c:pt idx="6">
                  <c:v>1.02</c:v>
                </c:pt>
                <c:pt idx="7">
                  <c:v>1.02</c:v>
                </c:pt>
                <c:pt idx="8">
                  <c:v>1.01</c:v>
                </c:pt>
                <c:pt idx="9">
                  <c:v>1.01</c:v>
                </c:pt>
                <c:pt idx="10">
                  <c:v>1.01</c:v>
                </c:pt>
                <c:pt idx="11">
                  <c:v>1.01</c:v>
                </c:pt>
                <c:pt idx="12">
                  <c:v>1.01</c:v>
                </c:pt>
                <c:pt idx="13">
                  <c:v>1.01</c:v>
                </c:pt>
                <c:pt idx="14">
                  <c:v>1</c:v>
                </c:pt>
              </c:numCache>
            </c:numRef>
          </c:yVal>
          <c:smooth val="1"/>
          <c:extLst>
            <c:ext xmlns:c16="http://schemas.microsoft.com/office/drawing/2014/chart" uri="{C3380CC4-5D6E-409C-BE32-E72D297353CC}">
              <c16:uniqueId val="{00000008-ECCD-4CB0-AF27-50E2E62BF332}"/>
            </c:ext>
          </c:extLst>
        </c:ser>
        <c:ser>
          <c:idx val="9"/>
          <c:order val="9"/>
          <c:tx>
            <c:v>Ln = 8</c:v>
          </c:tx>
          <c:spPr>
            <a:ln>
              <a:solidFill>
                <a:schemeClr val="bg1">
                  <a:lumMod val="50000"/>
                </a:schemeClr>
              </a:solidFill>
            </a:ln>
          </c:spPr>
          <c:marker>
            <c:symbol val="none"/>
          </c:marker>
          <c:xVal>
            <c:numRef>
              <c:f>'tables and calculations'!$BD$8:$BD$22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calculations'!$BC$8:$BC$22</c:f>
              <c:numCache>
                <c:formatCode>0.00E+00</c:formatCode>
                <c:ptCount val="15"/>
                <c:pt idx="0">
                  <c:v>2.56</c:v>
                </c:pt>
                <c:pt idx="1">
                  <c:v>1.61</c:v>
                </c:pt>
                <c:pt idx="2">
                  <c:v>1.25</c:v>
                </c:pt>
                <c:pt idx="3">
                  <c:v>1.1000000000000001</c:v>
                </c:pt>
                <c:pt idx="4">
                  <c:v>1.04</c:v>
                </c:pt>
                <c:pt idx="5">
                  <c:v>1.03</c:v>
                </c:pt>
                <c:pt idx="6">
                  <c:v>1.02</c:v>
                </c:pt>
                <c:pt idx="7">
                  <c:v>1.01</c:v>
                </c:pt>
                <c:pt idx="8">
                  <c:v>1.01</c:v>
                </c:pt>
                <c:pt idx="9">
                  <c:v>1.01</c:v>
                </c:pt>
                <c:pt idx="10">
                  <c:v>1.01</c:v>
                </c:pt>
                <c:pt idx="11">
                  <c:v>1.01</c:v>
                </c:pt>
                <c:pt idx="12">
                  <c:v>1</c:v>
                </c:pt>
                <c:pt idx="13">
                  <c:v>1</c:v>
                </c:pt>
                <c:pt idx="14">
                  <c:v>1</c:v>
                </c:pt>
              </c:numCache>
            </c:numRef>
          </c:yVal>
          <c:smooth val="1"/>
          <c:extLst>
            <c:ext xmlns:c16="http://schemas.microsoft.com/office/drawing/2014/chart" uri="{C3380CC4-5D6E-409C-BE32-E72D297353CC}">
              <c16:uniqueId val="{00000009-ECCD-4CB0-AF27-50E2E62BF332}"/>
            </c:ext>
          </c:extLst>
        </c:ser>
        <c:ser>
          <c:idx val="10"/>
          <c:order val="10"/>
          <c:tx>
            <c:v>Ln = 9</c:v>
          </c:tx>
          <c:spPr>
            <a:ln>
              <a:solidFill>
                <a:schemeClr val="tx1"/>
              </a:solidFill>
            </a:ln>
          </c:spPr>
          <c:marker>
            <c:symbol val="none"/>
          </c:marker>
          <c:xVal>
            <c:numRef>
              <c:f>'tables and calculations'!$BL$8:$BL$22</c:f>
              <c:numCache>
                <c:formatCode>0.00E+00</c:formatCode>
                <c:ptCount val="15"/>
                <c:pt idx="0">
                  <c:v>0.15</c:v>
                </c:pt>
                <c:pt idx="1">
                  <c:v>0.25</c:v>
                </c:pt>
                <c:pt idx="2">
                  <c:v>0.35</c:v>
                </c:pt>
                <c:pt idx="3">
                  <c:v>0.45</c:v>
                </c:pt>
                <c:pt idx="4">
                  <c:v>0.55000000000000004</c:v>
                </c:pt>
                <c:pt idx="5">
                  <c:v>0.65</c:v>
                </c:pt>
                <c:pt idx="6">
                  <c:v>0.75</c:v>
                </c:pt>
                <c:pt idx="7">
                  <c:v>0.85</c:v>
                </c:pt>
                <c:pt idx="8">
                  <c:v>0.95</c:v>
                </c:pt>
                <c:pt idx="9">
                  <c:v>1.05</c:v>
                </c:pt>
                <c:pt idx="10">
                  <c:v>1.1499999999999999</c:v>
                </c:pt>
                <c:pt idx="11">
                  <c:v>1.25</c:v>
                </c:pt>
                <c:pt idx="12">
                  <c:v>1.35</c:v>
                </c:pt>
                <c:pt idx="13">
                  <c:v>1.45</c:v>
                </c:pt>
                <c:pt idx="14">
                  <c:v>1.55</c:v>
                </c:pt>
              </c:numCache>
            </c:numRef>
          </c:xVal>
          <c:yVal>
            <c:numRef>
              <c:f>'tables and calculations'!$BK$8:$BK$22</c:f>
              <c:numCache>
                <c:formatCode>0.00E+00</c:formatCode>
                <c:ptCount val="15"/>
                <c:pt idx="0">
                  <c:v>2.41</c:v>
                </c:pt>
                <c:pt idx="1">
                  <c:v>1.53</c:v>
                </c:pt>
                <c:pt idx="2">
                  <c:v>1.2</c:v>
                </c:pt>
                <c:pt idx="3">
                  <c:v>1.07</c:v>
                </c:pt>
                <c:pt idx="4">
                  <c:v>1.03</c:v>
                </c:pt>
                <c:pt idx="5">
                  <c:v>1.02</c:v>
                </c:pt>
                <c:pt idx="6">
                  <c:v>1.01</c:v>
                </c:pt>
                <c:pt idx="7">
                  <c:v>1.01</c:v>
                </c:pt>
                <c:pt idx="8">
                  <c:v>1.01</c:v>
                </c:pt>
                <c:pt idx="9">
                  <c:v>1.01</c:v>
                </c:pt>
                <c:pt idx="10">
                  <c:v>1.01</c:v>
                </c:pt>
                <c:pt idx="11">
                  <c:v>1</c:v>
                </c:pt>
                <c:pt idx="12">
                  <c:v>1</c:v>
                </c:pt>
                <c:pt idx="13">
                  <c:v>1</c:v>
                </c:pt>
                <c:pt idx="14">
                  <c:v>1</c:v>
                </c:pt>
              </c:numCache>
            </c:numRef>
          </c:yVal>
          <c:smooth val="1"/>
          <c:extLst>
            <c:ext xmlns:c16="http://schemas.microsoft.com/office/drawing/2014/chart" uri="{C3380CC4-5D6E-409C-BE32-E72D297353CC}">
              <c16:uniqueId val="{0000000A-ECCD-4CB0-AF27-50E2E62BF332}"/>
            </c:ext>
          </c:extLst>
        </c:ser>
        <c:ser>
          <c:idx val="11"/>
          <c:order val="11"/>
          <c:tx>
            <c:v>Mg_max</c:v>
          </c:tx>
          <c:spPr>
            <a:ln>
              <a:prstDash val="dash"/>
            </a:ln>
          </c:spPr>
          <c:marker>
            <c:symbol val="none"/>
          </c:marker>
          <c:xVal>
            <c:numRef>
              <c:f>'tables and calculations'!$J$44:$J$57</c:f>
              <c:numCache>
                <c:formatCode>General</c:formatCode>
                <c:ptCount val="14"/>
              </c:numCache>
            </c:numRef>
          </c:xVal>
          <c:yVal>
            <c:numRef>
              <c:f>'tables and calculations'!$H$44:$H$57</c:f>
              <c:numCache>
                <c:formatCode>General</c:formatCode>
                <c:ptCount val="14"/>
              </c:numCache>
            </c:numRef>
          </c:yVal>
          <c:smooth val="1"/>
          <c:extLst>
            <c:ext xmlns:c16="http://schemas.microsoft.com/office/drawing/2014/chart" uri="{C3380CC4-5D6E-409C-BE32-E72D297353CC}">
              <c16:uniqueId val="{0000000B-ECCD-4CB0-AF27-50E2E62BF332}"/>
            </c:ext>
          </c:extLst>
        </c:ser>
        <c:dLbls>
          <c:showLegendKey val="0"/>
          <c:showVal val="0"/>
          <c:showCatName val="0"/>
          <c:showSerName val="0"/>
          <c:showPercent val="0"/>
          <c:showBubbleSize val="0"/>
        </c:dLbls>
        <c:axId val="174448000"/>
        <c:axId val="174458368"/>
      </c:scatterChart>
      <c:valAx>
        <c:axId val="174448000"/>
        <c:scaling>
          <c:orientation val="minMax"/>
          <c:max val="1.5"/>
          <c:min val="0.15000000000000002"/>
        </c:scaling>
        <c:delete val="0"/>
        <c:axPos val="b"/>
        <c:majorGridlines/>
        <c:title>
          <c:tx>
            <c:rich>
              <a:bodyPr/>
              <a:lstStyle/>
              <a:p>
                <a:pPr>
                  <a:defRPr/>
                </a:pPr>
                <a:r>
                  <a:rPr lang="en-US"/>
                  <a:t>Quality Factor (Q</a:t>
                </a:r>
                <a:r>
                  <a:rPr lang="en-US" baseline="-25000"/>
                  <a:t>E</a:t>
                </a:r>
                <a:r>
                  <a:rPr lang="en-US"/>
                  <a:t>)</a:t>
                </a:r>
              </a:p>
            </c:rich>
          </c:tx>
          <c:overlay val="0"/>
        </c:title>
        <c:numFmt formatCode="#,##0.00" sourceLinked="0"/>
        <c:majorTickMark val="out"/>
        <c:minorTickMark val="none"/>
        <c:tickLblPos val="nextTo"/>
        <c:txPr>
          <a:bodyPr rot="-5400000" vert="horz"/>
          <a:lstStyle/>
          <a:p>
            <a:pPr>
              <a:defRPr/>
            </a:pPr>
            <a:endParaRPr lang="sk-SK"/>
          </a:p>
        </c:txPr>
        <c:crossAx val="174458368"/>
        <c:crosses val="autoZero"/>
        <c:crossBetween val="midCat"/>
        <c:majorUnit val="5.000000000000001E-2"/>
        <c:minorUnit val="1.0000000000000002E-2"/>
      </c:valAx>
      <c:valAx>
        <c:axId val="174458368"/>
        <c:scaling>
          <c:orientation val="minMax"/>
          <c:max val="3"/>
          <c:min val="1"/>
        </c:scaling>
        <c:delete val="0"/>
        <c:axPos val="l"/>
        <c:majorGridlines/>
        <c:title>
          <c:tx>
            <c:rich>
              <a:bodyPr rot="-5400000" vert="horz"/>
              <a:lstStyle/>
              <a:p>
                <a:pPr>
                  <a:defRPr/>
                </a:pPr>
                <a:r>
                  <a:rPr lang="en-US"/>
                  <a:t>Attainable Peak Gain (M</a:t>
                </a:r>
                <a:r>
                  <a:rPr lang="en-US" baseline="-25000"/>
                  <a:t>G(PEAK)</a:t>
                </a:r>
                <a:r>
                  <a:rPr lang="en-US"/>
                  <a:t>)</a:t>
                </a:r>
              </a:p>
            </c:rich>
          </c:tx>
          <c:overlay val="0"/>
        </c:title>
        <c:numFmt formatCode="#,##0.0" sourceLinked="0"/>
        <c:majorTickMark val="out"/>
        <c:minorTickMark val="none"/>
        <c:tickLblPos val="nextTo"/>
        <c:crossAx val="174448000"/>
        <c:crosses val="autoZero"/>
        <c:crossBetween val="midCat"/>
        <c:maj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LLC Gain Curve with the Selected</a:t>
            </a:r>
            <a:r>
              <a:rPr lang="en-US" baseline="0"/>
              <a:t> L</a:t>
            </a:r>
            <a:r>
              <a:rPr lang="en-US" baseline="-25000"/>
              <a:t>N</a:t>
            </a:r>
            <a:r>
              <a:rPr lang="en-US" baseline="0"/>
              <a:t> and Q</a:t>
            </a:r>
            <a:r>
              <a:rPr lang="en-US" baseline="-25000"/>
              <a:t>E</a:t>
            </a:r>
          </a:p>
        </c:rich>
      </c:tx>
      <c:overlay val="0"/>
    </c:title>
    <c:autoTitleDeleted val="0"/>
    <c:plotArea>
      <c:layout>
        <c:manualLayout>
          <c:layoutTarget val="inner"/>
          <c:xMode val="edge"/>
          <c:yMode val="edge"/>
          <c:x val="0.10230995468688515"/>
          <c:y val="0.12456114762130141"/>
          <c:w val="0.7273907840345305"/>
          <c:h val="0.72545693752621609"/>
        </c:manualLayout>
      </c:layout>
      <c:scatterChart>
        <c:scatterStyle val="smoothMarker"/>
        <c:varyColors val="0"/>
        <c:ser>
          <c:idx val="0"/>
          <c:order val="0"/>
          <c:tx>
            <c:v>Ln_Qe Gain with respect to freq</c:v>
          </c:tx>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calculations'!$S$66:$S$144</c:f>
              <c:numCache>
                <c:formatCode>0.00</c:formatCode>
                <c:ptCount val="79"/>
                <c:pt idx="0">
                  <c:v>0</c:v>
                </c:pt>
                <c:pt idx="1">
                  <c:v>1.1333713333750864E-2</c:v>
                </c:pt>
                <c:pt idx="2">
                  <c:v>4.6348853006236215E-2</c:v>
                </c:pt>
                <c:pt idx="3">
                  <c:v>0.10813875600862932</c:v>
                </c:pt>
                <c:pt idx="4">
                  <c:v>0.201874928327404</c:v>
                </c:pt>
                <c:pt idx="5">
                  <c:v>0.33407525776855879</c:v>
                </c:pt>
                <c:pt idx="6">
                  <c:v>0.50931186675483475</c:v>
                </c:pt>
                <c:pt idx="7">
                  <c:v>0.7213662901721678</c:v>
                </c:pt>
                <c:pt idx="8">
                  <c:v>0.94060526520425014</c:v>
                </c:pt>
                <c:pt idx="11">
                  <c:v>1.1174927897440212</c:v>
                </c:pt>
                <c:pt idx="12">
                  <c:v>1.2184153981603427</c:v>
                </c:pt>
                <c:pt idx="15">
                  <c:v>1.2501677439116172</c:v>
                </c:pt>
                <c:pt idx="16">
                  <c:v>1.239970874539376</c:v>
                </c:pt>
                <c:pt idx="17">
                  <c:v>1.210802414076098</c:v>
                </c:pt>
                <c:pt idx="18">
                  <c:v>1.1755636177349804</c:v>
                </c:pt>
                <c:pt idx="19">
                  <c:v>1.1401508522109989</c:v>
                </c:pt>
                <c:pt idx="20">
                  <c:v>1.1068490658249714</c:v>
                </c:pt>
                <c:pt idx="21">
                  <c:v>1.0763102187914384</c:v>
                </c:pt>
                <c:pt idx="22">
                  <c:v>1.0485114344378621</c:v>
                </c:pt>
                <c:pt idx="23">
                  <c:v>1.0231846226006527</c:v>
                </c:pt>
                <c:pt idx="24">
                  <c:v>1</c:v>
                </c:pt>
                <c:pt idx="25">
                  <c:v>0.97863969873249845</c:v>
                </c:pt>
                <c:pt idx="26">
                  <c:v>0.95882344881550174</c:v>
                </c:pt>
                <c:pt idx="27">
                  <c:v>0.94031400126713371</c:v>
                </c:pt>
                <c:pt idx="28">
                  <c:v>0.92291452969688104</c:v>
                </c:pt>
                <c:pt idx="29">
                  <c:v>0.90646335160889269</c:v>
                </c:pt>
                <c:pt idx="30">
                  <c:v>0.89082822662049099</c:v>
                </c:pt>
                <c:pt idx="31">
                  <c:v>0.87590111389267455</c:v>
                </c:pt>
                <c:pt idx="32">
                  <c:v>0.86159366708116314</c:v>
                </c:pt>
                <c:pt idx="33">
                  <c:v>0.84783349005469599</c:v>
                </c:pt>
                <c:pt idx="34">
                  <c:v>0.83456107876332819</c:v>
                </c:pt>
                <c:pt idx="35">
                  <c:v>0.82172734620550048</c:v>
                </c:pt>
                <c:pt idx="36">
                  <c:v>0.80929162819768818</c:v>
                </c:pt>
                <c:pt idx="37">
                  <c:v>0.79722007930339633</c:v>
                </c:pt>
                <c:pt idx="38">
                  <c:v>0.78548438273137622</c:v>
                </c:pt>
                <c:pt idx="39">
                  <c:v>0.77406071189443704</c:v>
                </c:pt>
                <c:pt idx="40">
                  <c:v>0.76292889341898595</c:v>
                </c:pt>
                <c:pt idx="41">
                  <c:v>0.75207173145612927</c:v>
                </c:pt>
                <c:pt idx="42">
                  <c:v>0.74147446130410744</c:v>
                </c:pt>
                <c:pt idx="43">
                  <c:v>0.73112430687863494</c:v>
                </c:pt>
                <c:pt idx="44">
                  <c:v>0.72101012175133239</c:v>
                </c:pt>
                <c:pt idx="45">
                  <c:v>0.71112209757994582</c:v>
                </c:pt>
                <c:pt idx="46">
                  <c:v>0.70145152699972613</c:v>
                </c:pt>
                <c:pt idx="47">
                  <c:v>0.69199061061457745</c:v>
                </c:pt>
                <c:pt idx="48">
                  <c:v>0.68273229976387539</c:v>
                </c:pt>
                <c:pt idx="49">
                  <c:v>0.67367016836015969</c:v>
                </c:pt>
                <c:pt idx="50">
                  <c:v>0.66479830838361398</c:v>
                </c:pt>
                <c:pt idx="51">
                  <c:v>0.65611124465092097</c:v>
                </c:pt>
                <c:pt idx="52">
                  <c:v>0.64760386530329206</c:v>
                </c:pt>
                <c:pt idx="53">
                  <c:v>0.63927136512364413</c:v>
                </c:pt>
                <c:pt idx="54">
                  <c:v>0.63110919932927723</c:v>
                </c:pt>
                <c:pt idx="55">
                  <c:v>0.62311304592020178</c:v>
                </c:pt>
                <c:pt idx="56">
                  <c:v>0.61527877501489792</c:v>
                </c:pt>
                <c:pt idx="57">
                  <c:v>0.60760242389104935</c:v>
                </c:pt>
                <c:pt idx="58">
                  <c:v>0.60008017668151559</c:v>
                </c:pt>
                <c:pt idx="59">
                  <c:v>0.59270834786568749</c:v>
                </c:pt>
                <c:pt idx="60">
                  <c:v>0.58548336885162733</c:v>
                </c:pt>
                <c:pt idx="61">
                  <c:v>0.57840177707141638</c:v>
                </c:pt>
                <c:pt idx="62">
                  <c:v>0.57146020711636869</c:v>
                </c:pt>
                <c:pt idx="63">
                  <c:v>0.56465538352420752</c:v>
                </c:pt>
                <c:pt idx="64">
                  <c:v>0.5579841149005722</c:v>
                </c:pt>
                <c:pt idx="65">
                  <c:v>0.55144328911492746</c:v>
                </c:pt>
                <c:pt idx="66">
                  <c:v>0.54502986935842657</c:v>
                </c:pt>
                <c:pt idx="67">
                  <c:v>0.53874089089036092</c:v>
                </c:pt>
                <c:pt idx="68">
                  <c:v>0.53257345833192671</c:v>
                </c:pt>
                <c:pt idx="69">
                  <c:v>0.52652474339251398</c:v>
                </c:pt>
                <c:pt idx="70">
                  <c:v>0.52059198293544318</c:v>
                </c:pt>
                <c:pt idx="71">
                  <c:v>0.5147724773079303</c:v>
                </c:pt>
                <c:pt idx="72">
                  <c:v>0.50906358887475944</c:v>
                </c:pt>
                <c:pt idx="73">
                  <c:v>0.50346274070714758</c:v>
                </c:pt>
                <c:pt idx="74">
                  <c:v>0.49796741538815886</c:v>
                </c:pt>
                <c:pt idx="75">
                  <c:v>0.49257515390407147</c:v>
                </c:pt>
              </c:numCache>
            </c:numRef>
          </c:yVal>
          <c:smooth val="1"/>
          <c:extLst>
            <c:ext xmlns:c16="http://schemas.microsoft.com/office/drawing/2014/chart" uri="{C3380CC4-5D6E-409C-BE32-E72D297353CC}">
              <c16:uniqueId val="{00000000-9155-4DB8-85FE-A66070FF2214}"/>
            </c:ext>
          </c:extLst>
        </c:ser>
        <c:ser>
          <c:idx val="1"/>
          <c:order val="1"/>
          <c:tx>
            <c:v>Mg(nom)</c:v>
          </c:tx>
          <c:spPr>
            <a:ln>
              <a:solidFill>
                <a:schemeClr val="accent6"/>
              </a:solidFill>
            </a:ln>
          </c:spPr>
          <c:marker>
            <c:symbol val="none"/>
          </c:marker>
          <c:xVal>
            <c:numRef>
              <c:f>'tables and calculations'!$C$66:$C$144</c:f>
              <c:numCache>
                <c:formatCode>0.00</c:formatCode>
                <c:ptCount val="79"/>
                <c:pt idx="0">
                  <c:v>0</c:v>
                </c:pt>
                <c:pt idx="1">
                  <c:v>0.05</c:v>
                </c:pt>
                <c:pt idx="2">
                  <c:v>0.1</c:v>
                </c:pt>
                <c:pt idx="3">
                  <c:v>0.15000000000000002</c:v>
                </c:pt>
                <c:pt idx="4">
                  <c:v>0.2</c:v>
                </c:pt>
                <c:pt idx="5">
                  <c:v>0.25</c:v>
                </c:pt>
                <c:pt idx="6">
                  <c:v>0.3</c:v>
                </c:pt>
                <c:pt idx="7">
                  <c:v>0.35</c:v>
                </c:pt>
                <c:pt idx="8">
                  <c:v>0.39999999999999997</c:v>
                </c:pt>
                <c:pt idx="11">
                  <c:v>0.44999999999999996</c:v>
                </c:pt>
                <c:pt idx="12">
                  <c:v>0.49999999999999994</c:v>
                </c:pt>
                <c:pt idx="15">
                  <c:v>0.54999999999999993</c:v>
                </c:pt>
                <c:pt idx="16">
                  <c:v>0.6</c:v>
                </c:pt>
                <c:pt idx="17">
                  <c:v>0.65</c:v>
                </c:pt>
                <c:pt idx="18">
                  <c:v>0.70000000000000007</c:v>
                </c:pt>
                <c:pt idx="19">
                  <c:v>0.75000000000000011</c:v>
                </c:pt>
                <c:pt idx="20">
                  <c:v>0.80000000000000016</c:v>
                </c:pt>
                <c:pt idx="21">
                  <c:v>0.8500000000000002</c:v>
                </c:pt>
                <c:pt idx="22">
                  <c:v>0.90000000000000024</c:v>
                </c:pt>
                <c:pt idx="23">
                  <c:v>0.95000000000000029</c:v>
                </c:pt>
                <c:pt idx="24">
                  <c:v>1.0000000000000002</c:v>
                </c:pt>
                <c:pt idx="25">
                  <c:v>1.0500000000000003</c:v>
                </c:pt>
                <c:pt idx="26">
                  <c:v>1.1000000000000003</c:v>
                </c:pt>
                <c:pt idx="27">
                  <c:v>1.1500000000000004</c:v>
                </c:pt>
                <c:pt idx="28">
                  <c:v>1.2000000000000004</c:v>
                </c:pt>
                <c:pt idx="29">
                  <c:v>1.2500000000000004</c:v>
                </c:pt>
                <c:pt idx="30">
                  <c:v>1.3000000000000005</c:v>
                </c:pt>
                <c:pt idx="31">
                  <c:v>1.3500000000000005</c:v>
                </c:pt>
                <c:pt idx="32">
                  <c:v>1.4000000000000006</c:v>
                </c:pt>
                <c:pt idx="33">
                  <c:v>1.4500000000000006</c:v>
                </c:pt>
                <c:pt idx="34">
                  <c:v>1.5000000000000007</c:v>
                </c:pt>
                <c:pt idx="35">
                  <c:v>1.5500000000000007</c:v>
                </c:pt>
                <c:pt idx="36">
                  <c:v>1.6000000000000008</c:v>
                </c:pt>
                <c:pt idx="37">
                  <c:v>1.6500000000000008</c:v>
                </c:pt>
                <c:pt idx="38">
                  <c:v>1.7000000000000008</c:v>
                </c:pt>
                <c:pt idx="39">
                  <c:v>1.7500000000000009</c:v>
                </c:pt>
                <c:pt idx="40">
                  <c:v>1.8000000000000009</c:v>
                </c:pt>
                <c:pt idx="41">
                  <c:v>1.850000000000001</c:v>
                </c:pt>
                <c:pt idx="42">
                  <c:v>1.900000000000001</c:v>
                </c:pt>
                <c:pt idx="43">
                  <c:v>1.9500000000000011</c:v>
                </c:pt>
                <c:pt idx="44">
                  <c:v>2.0000000000000009</c:v>
                </c:pt>
                <c:pt idx="45">
                  <c:v>2.0500000000000007</c:v>
                </c:pt>
                <c:pt idx="46">
                  <c:v>2.1000000000000005</c:v>
                </c:pt>
                <c:pt idx="47">
                  <c:v>2.1500000000000004</c:v>
                </c:pt>
                <c:pt idx="48">
                  <c:v>2.2000000000000002</c:v>
                </c:pt>
                <c:pt idx="49">
                  <c:v>2.25</c:v>
                </c:pt>
                <c:pt idx="50">
                  <c:v>2.2999999999999998</c:v>
                </c:pt>
                <c:pt idx="51">
                  <c:v>2.3499999999999996</c:v>
                </c:pt>
                <c:pt idx="52">
                  <c:v>2.3999999999999995</c:v>
                </c:pt>
                <c:pt idx="53">
                  <c:v>2.4499999999999993</c:v>
                </c:pt>
                <c:pt idx="54">
                  <c:v>2.4999999999999991</c:v>
                </c:pt>
                <c:pt idx="55">
                  <c:v>2.5499999999999989</c:v>
                </c:pt>
                <c:pt idx="56">
                  <c:v>2.5999999999999988</c:v>
                </c:pt>
                <c:pt idx="57">
                  <c:v>2.6499999999999986</c:v>
                </c:pt>
                <c:pt idx="58">
                  <c:v>2.6999999999999984</c:v>
                </c:pt>
                <c:pt idx="59">
                  <c:v>2.7499999999999982</c:v>
                </c:pt>
                <c:pt idx="60">
                  <c:v>2.799999999999998</c:v>
                </c:pt>
                <c:pt idx="61">
                  <c:v>2.8499999999999979</c:v>
                </c:pt>
                <c:pt idx="62">
                  <c:v>2.8999999999999977</c:v>
                </c:pt>
                <c:pt idx="63">
                  <c:v>2.9499999999999975</c:v>
                </c:pt>
                <c:pt idx="64">
                  <c:v>2.9999999999999973</c:v>
                </c:pt>
                <c:pt idx="65">
                  <c:v>3.0499999999999972</c:v>
                </c:pt>
                <c:pt idx="66">
                  <c:v>3.099999999999997</c:v>
                </c:pt>
                <c:pt idx="67">
                  <c:v>3.1499999999999968</c:v>
                </c:pt>
                <c:pt idx="68">
                  <c:v>3.1999999999999966</c:v>
                </c:pt>
                <c:pt idx="69">
                  <c:v>3.2499999999999964</c:v>
                </c:pt>
                <c:pt idx="70">
                  <c:v>3.2999999999999963</c:v>
                </c:pt>
                <c:pt idx="71">
                  <c:v>3.3499999999999961</c:v>
                </c:pt>
                <c:pt idx="72">
                  <c:v>3.3999999999999959</c:v>
                </c:pt>
                <c:pt idx="73">
                  <c:v>3.4499999999999957</c:v>
                </c:pt>
                <c:pt idx="74">
                  <c:v>3.4999999999999956</c:v>
                </c:pt>
                <c:pt idx="75">
                  <c:v>3.5499999999999954</c:v>
                </c:pt>
              </c:numCache>
            </c:numRef>
          </c:xVal>
          <c:yVal>
            <c:numRef>
              <c:f>'tables and calculations'!$AR$66:$AR$141</c:f>
              <c:numCache>
                <c:formatCode>0.00</c:formatCode>
                <c:ptCount val="76"/>
                <c:pt idx="0">
                  <c:v>1.0132266666666667</c:v>
                </c:pt>
                <c:pt idx="1">
                  <c:v>1.0132266666666667</c:v>
                </c:pt>
                <c:pt idx="2">
                  <c:v>1.0132266666666667</c:v>
                </c:pt>
                <c:pt idx="3">
                  <c:v>1.0132266666666667</c:v>
                </c:pt>
                <c:pt idx="4">
                  <c:v>1.0132266666666667</c:v>
                </c:pt>
                <c:pt idx="5">
                  <c:v>1.0132266666666667</c:v>
                </c:pt>
                <c:pt idx="6">
                  <c:v>1.0132266666666667</c:v>
                </c:pt>
                <c:pt idx="7">
                  <c:v>1.0132266666666667</c:v>
                </c:pt>
                <c:pt idx="8">
                  <c:v>1.0132266666666667</c:v>
                </c:pt>
                <c:pt idx="11">
                  <c:v>1.0132266666666667</c:v>
                </c:pt>
                <c:pt idx="12">
                  <c:v>1.0132266666666667</c:v>
                </c:pt>
                <c:pt idx="15">
                  <c:v>1.0132266666666667</c:v>
                </c:pt>
                <c:pt idx="16">
                  <c:v>1.0132266666666667</c:v>
                </c:pt>
                <c:pt idx="17">
                  <c:v>1.0132266666666667</c:v>
                </c:pt>
                <c:pt idx="18">
                  <c:v>1.0132266666666667</c:v>
                </c:pt>
                <c:pt idx="19">
                  <c:v>1.0132266666666667</c:v>
                </c:pt>
                <c:pt idx="20">
                  <c:v>1.0132266666666667</c:v>
                </c:pt>
                <c:pt idx="21">
                  <c:v>1.0132266666666667</c:v>
                </c:pt>
                <c:pt idx="22">
                  <c:v>1.0132266666666667</c:v>
                </c:pt>
                <c:pt idx="23">
                  <c:v>1.0132266666666667</c:v>
                </c:pt>
                <c:pt idx="24">
                  <c:v>1.0132266666666667</c:v>
                </c:pt>
                <c:pt idx="25">
                  <c:v>1.0132266666666667</c:v>
                </c:pt>
                <c:pt idx="26">
                  <c:v>1.0132266666666667</c:v>
                </c:pt>
                <c:pt idx="27">
                  <c:v>1.0132266666666667</c:v>
                </c:pt>
                <c:pt idx="28">
                  <c:v>1.0132266666666667</c:v>
                </c:pt>
                <c:pt idx="29">
                  <c:v>1.0132266666666667</c:v>
                </c:pt>
                <c:pt idx="30">
                  <c:v>1.0132266666666667</c:v>
                </c:pt>
                <c:pt idx="31">
                  <c:v>1.0132266666666667</c:v>
                </c:pt>
                <c:pt idx="32">
                  <c:v>1.0132266666666667</c:v>
                </c:pt>
                <c:pt idx="33">
                  <c:v>1.0132266666666667</c:v>
                </c:pt>
                <c:pt idx="34">
                  <c:v>1.0132266666666667</c:v>
                </c:pt>
                <c:pt idx="35">
                  <c:v>1.0132266666666667</c:v>
                </c:pt>
                <c:pt idx="36">
                  <c:v>1.0132266666666667</c:v>
                </c:pt>
                <c:pt idx="37">
                  <c:v>1.0132266666666667</c:v>
                </c:pt>
                <c:pt idx="38">
                  <c:v>1.0132266666666667</c:v>
                </c:pt>
                <c:pt idx="39">
                  <c:v>1.0132266666666667</c:v>
                </c:pt>
                <c:pt idx="40">
                  <c:v>1.0132266666666667</c:v>
                </c:pt>
                <c:pt idx="41">
                  <c:v>1.0132266666666667</c:v>
                </c:pt>
                <c:pt idx="42">
                  <c:v>1.0132266666666667</c:v>
                </c:pt>
                <c:pt idx="43">
                  <c:v>1.0132266666666667</c:v>
                </c:pt>
                <c:pt idx="44">
                  <c:v>1.0132266666666667</c:v>
                </c:pt>
                <c:pt idx="45">
                  <c:v>1.0132266666666667</c:v>
                </c:pt>
                <c:pt idx="46">
                  <c:v>1.0132266666666667</c:v>
                </c:pt>
                <c:pt idx="47">
                  <c:v>1.0132266666666667</c:v>
                </c:pt>
                <c:pt idx="48">
                  <c:v>1.0132266666666667</c:v>
                </c:pt>
                <c:pt idx="49">
                  <c:v>1.0132266666666667</c:v>
                </c:pt>
                <c:pt idx="50">
                  <c:v>1.0132266666666667</c:v>
                </c:pt>
                <c:pt idx="51">
                  <c:v>1.0132266666666667</c:v>
                </c:pt>
                <c:pt idx="52">
                  <c:v>1.0132266666666667</c:v>
                </c:pt>
                <c:pt idx="53">
                  <c:v>1.0132266666666667</c:v>
                </c:pt>
                <c:pt idx="54">
                  <c:v>1.0132266666666667</c:v>
                </c:pt>
                <c:pt idx="55">
                  <c:v>1.0132266666666667</c:v>
                </c:pt>
                <c:pt idx="56">
                  <c:v>1.0132266666666667</c:v>
                </c:pt>
                <c:pt idx="57">
                  <c:v>1.0132266666666667</c:v>
                </c:pt>
                <c:pt idx="58">
                  <c:v>1.0132266666666667</c:v>
                </c:pt>
                <c:pt idx="59">
                  <c:v>1.0132266666666667</c:v>
                </c:pt>
                <c:pt idx="60">
                  <c:v>1.0132266666666667</c:v>
                </c:pt>
                <c:pt idx="61">
                  <c:v>1.0132266666666667</c:v>
                </c:pt>
                <c:pt idx="62">
                  <c:v>1.0132266666666667</c:v>
                </c:pt>
                <c:pt idx="63">
                  <c:v>1.0132266666666667</c:v>
                </c:pt>
                <c:pt idx="64">
                  <c:v>1.0132266666666667</c:v>
                </c:pt>
                <c:pt idx="65">
                  <c:v>1.0132266666666667</c:v>
                </c:pt>
                <c:pt idx="66">
                  <c:v>1.0132266666666667</c:v>
                </c:pt>
                <c:pt idx="67">
                  <c:v>1.0132266666666667</c:v>
                </c:pt>
                <c:pt idx="68">
                  <c:v>1.0132266666666667</c:v>
                </c:pt>
                <c:pt idx="69">
                  <c:v>1.0132266666666667</c:v>
                </c:pt>
                <c:pt idx="70">
                  <c:v>1.0132266666666667</c:v>
                </c:pt>
                <c:pt idx="71">
                  <c:v>1.0132266666666667</c:v>
                </c:pt>
                <c:pt idx="72">
                  <c:v>1.0132266666666667</c:v>
                </c:pt>
                <c:pt idx="73">
                  <c:v>1.0132266666666667</c:v>
                </c:pt>
                <c:pt idx="74">
                  <c:v>1.0132266666666667</c:v>
                </c:pt>
                <c:pt idx="75">
                  <c:v>1.0132266666666667</c:v>
                </c:pt>
              </c:numCache>
            </c:numRef>
          </c:yVal>
          <c:smooth val="1"/>
          <c:extLst>
            <c:ext xmlns:c16="http://schemas.microsoft.com/office/drawing/2014/chart" uri="{C3380CC4-5D6E-409C-BE32-E72D297353CC}">
              <c16:uniqueId val="{00000001-9155-4DB8-85FE-A66070FF2214}"/>
            </c:ext>
          </c:extLst>
        </c:ser>
        <c:dLbls>
          <c:showLegendKey val="0"/>
          <c:showVal val="0"/>
          <c:showCatName val="0"/>
          <c:showSerName val="0"/>
          <c:showPercent val="0"/>
          <c:showBubbleSize val="0"/>
        </c:dLbls>
        <c:axId val="166148352"/>
        <c:axId val="174489984"/>
      </c:scatterChart>
      <c:valAx>
        <c:axId val="166148352"/>
        <c:scaling>
          <c:orientation val="minMax"/>
          <c:max val="3.5"/>
        </c:scaling>
        <c:delete val="0"/>
        <c:axPos val="b"/>
        <c:majorGridlines/>
        <c:minorGridlines/>
        <c:title>
          <c:tx>
            <c:rich>
              <a:bodyPr/>
              <a:lstStyle/>
              <a:p>
                <a:pPr>
                  <a:defRPr/>
                </a:pPr>
                <a:r>
                  <a:rPr lang="en-US"/>
                  <a:t>Normalized Frequency (f</a:t>
                </a:r>
                <a:r>
                  <a:rPr lang="en-US" baseline="-25000"/>
                  <a:t>N</a:t>
                </a:r>
                <a:r>
                  <a:rPr lang="en-US"/>
                  <a:t>)</a:t>
                </a:r>
              </a:p>
            </c:rich>
          </c:tx>
          <c:overlay val="0"/>
        </c:title>
        <c:numFmt formatCode="0.00" sourceLinked="1"/>
        <c:majorTickMark val="out"/>
        <c:minorTickMark val="none"/>
        <c:tickLblPos val="nextTo"/>
        <c:crossAx val="174489984"/>
        <c:crosses val="autoZero"/>
        <c:crossBetween val="midCat"/>
        <c:majorUnit val="0.5"/>
        <c:minorUnit val="0.1"/>
      </c:valAx>
      <c:valAx>
        <c:axId val="174489984"/>
        <c:scaling>
          <c:orientation val="minMax"/>
          <c:max val="2"/>
          <c:min val="0"/>
        </c:scaling>
        <c:delete val="0"/>
        <c:axPos val="l"/>
        <c:majorGridlines/>
        <c:minorGridlines/>
        <c:title>
          <c:tx>
            <c:rich>
              <a:bodyPr rot="-5400000" vert="horz"/>
              <a:lstStyle/>
              <a:p>
                <a:pPr>
                  <a:defRPr/>
                </a:pPr>
                <a:r>
                  <a:rPr lang="en-US"/>
                  <a:t>Gain (M</a:t>
                </a:r>
                <a:r>
                  <a:rPr lang="en-US" baseline="-25000"/>
                  <a:t>G</a:t>
                </a:r>
                <a:r>
                  <a:rPr lang="en-US"/>
                  <a:t>)</a:t>
                </a:r>
              </a:p>
            </c:rich>
          </c:tx>
          <c:overlay val="0"/>
        </c:title>
        <c:numFmt formatCode="0.00" sourceLinked="1"/>
        <c:majorTickMark val="out"/>
        <c:minorTickMark val="none"/>
        <c:tickLblPos val="nextTo"/>
        <c:crossAx val="166148352"/>
        <c:crosses val="autoZero"/>
        <c:crossBetween val="midCat"/>
        <c:minorUnit val="0.1"/>
      </c:valAx>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16.142191074220563</c:v>
                </c:pt>
                <c:pt idx="1">
                  <c:v>13.478277287224504</c:v>
                </c:pt>
                <c:pt idx="2">
                  <c:v>11.012933145975081</c:v>
                </c:pt>
                <c:pt idx="3">
                  <c:v>8.9543564842448813</c:v>
                </c:pt>
                <c:pt idx="4">
                  <c:v>7.2360636408219943</c:v>
                </c:pt>
                <c:pt idx="5">
                  <c:v>5.7767324336925565</c:v>
                </c:pt>
                <c:pt idx="6">
                  <c:v>4.5144979346350107</c:v>
                </c:pt>
                <c:pt idx="7">
                  <c:v>3.4051759577315019</c:v>
                </c:pt>
                <c:pt idx="8">
                  <c:v>2.4171024578235949</c:v>
                </c:pt>
                <c:pt idx="9">
                  <c:v>1.5271453995551363</c:v>
                </c:pt>
                <c:pt idx="10">
                  <c:v>-4.4119091177986762</c:v>
                </c:pt>
                <c:pt idx="11">
                  <c:v>-7.9184638207744937</c:v>
                </c:pt>
                <c:pt idx="12">
                  <c:v>-10.411881175199795</c:v>
                </c:pt>
                <c:pt idx="13">
                  <c:v>-12.347599495656896</c:v>
                </c:pt>
                <c:pt idx="14">
                  <c:v>-13.929875607700499</c:v>
                </c:pt>
                <c:pt idx="15">
                  <c:v>-15.267997908591191</c:v>
                </c:pt>
                <c:pt idx="16">
                  <c:v>-16.4273087791736</c:v>
                </c:pt>
                <c:pt idx="17">
                  <c:v>-17.449997148668082</c:v>
                </c:pt>
                <c:pt idx="18">
                  <c:v>-18.364887948058371</c:v>
                </c:pt>
                <c:pt idx="19">
                  <c:v>-24.384659601442628</c:v>
                </c:pt>
                <c:pt idx="20">
                  <c:v>-27.906331383758129</c:v>
                </c:pt>
                <c:pt idx="21">
                  <c:v>-30.40505242506466</c:v>
                </c:pt>
                <c:pt idx="22">
                  <c:v>-32.343227833803276</c:v>
                </c:pt>
                <c:pt idx="23">
                  <c:v>-33.926839255158015</c:v>
                </c:pt>
                <c:pt idx="24">
                  <c:v>-35.265766907918326</c:v>
                </c:pt>
                <c:pt idx="25">
                  <c:v>-36.425600564386933</c:v>
                </c:pt>
                <c:pt idx="26">
                  <c:v>-37.448647391265048</c:v>
                </c:pt>
                <c:pt idx="27">
                  <c:v>-38.363794611631675</c:v>
                </c:pt>
                <c:pt idx="28">
                  <c:v>-44.384386241009011</c:v>
                </c:pt>
                <c:pt idx="29">
                  <c:v>-47.906209888064922</c:v>
                </c:pt>
                <c:pt idx="30">
                  <c:v>-50.404984083310545</c:v>
                </c:pt>
                <c:pt idx="31">
                  <c:v>-52.343184094954253</c:v>
                </c:pt>
                <c:pt idx="32">
                  <c:v>-53.92680888090964</c:v>
                </c:pt>
                <c:pt idx="33">
                  <c:v>-55.2657445921229</c:v>
                </c:pt>
                <c:pt idx="34">
                  <c:v>-56.42558347884556</c:v>
                </c:pt>
                <c:pt idx="35">
                  <c:v>-57.448633891572371</c:v>
                </c:pt>
                <c:pt idx="36">
                  <c:v>-58.363783676877276</c:v>
                </c:pt>
              </c:numCache>
            </c:numRef>
          </c:yVal>
          <c:smooth val="1"/>
          <c:extLst>
            <c:ext xmlns:c16="http://schemas.microsoft.com/office/drawing/2014/chart" uri="{C3380CC4-5D6E-409C-BE32-E72D297353CC}">
              <c16:uniqueId val="{00000000-6603-4322-A6A1-B6F2052B4A71}"/>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calculations'!$M$285:$M$1375</c:f>
              <c:numCache>
                <c:formatCode>General</c:formatCode>
                <c:ptCount val="1091"/>
                <c:pt idx="0">
                  <c:v>28.294269478146575</c:v>
                </c:pt>
                <c:pt idx="1">
                  <c:v>22.438475219266216</c:v>
                </c:pt>
                <c:pt idx="2">
                  <c:v>19.178115359983487</c:v>
                </c:pt>
                <c:pt idx="3">
                  <c:v>17.020747129924246</c:v>
                </c:pt>
                <c:pt idx="4">
                  <c:v>15.485316129608563</c:v>
                </c:pt>
                <c:pt idx="5">
                  <c:v>14.347948751037887</c:v>
                </c:pt>
                <c:pt idx="6">
                  <c:v>13.483177964221227</c:v>
                </c:pt>
                <c:pt idx="7">
                  <c:v>12.812774565120455</c:v>
                </c:pt>
                <c:pt idx="8">
                  <c:v>12.284731009735738</c:v>
                </c:pt>
                <c:pt idx="9">
                  <c:v>11.863042063213925</c:v>
                </c:pt>
                <c:pt idx="10">
                  <c:v>10.136052015236057</c:v>
                </c:pt>
                <c:pt idx="11">
                  <c:v>9.6972435704895243</c:v>
                </c:pt>
                <c:pt idx="12">
                  <c:v>9.4997497906869324</c:v>
                </c:pt>
                <c:pt idx="13">
                  <c:v>9.3692918552918805</c:v>
                </c:pt>
                <c:pt idx="14">
                  <c:v>9.2592149662955716</c:v>
                </c:pt>
                <c:pt idx="15">
                  <c:v>9.1532944990761642</c:v>
                </c:pt>
                <c:pt idx="16">
                  <c:v>9.0450102469828906</c:v>
                </c:pt>
                <c:pt idx="17">
                  <c:v>8.9315944440189199</c:v>
                </c:pt>
                <c:pt idx="18">
                  <c:v>8.8119418449228757</c:v>
                </c:pt>
                <c:pt idx="19">
                  <c:v>7.3192682785752972</c:v>
                </c:pt>
                <c:pt idx="20">
                  <c:v>5.6144767845776471</c:v>
                </c:pt>
                <c:pt idx="21">
                  <c:v>3.9837186639635074</c:v>
                </c:pt>
                <c:pt idx="22">
                  <c:v>2.5090446797014527</c:v>
                </c:pt>
                <c:pt idx="23">
                  <c:v>1.1931108435030997</c:v>
                </c:pt>
                <c:pt idx="24">
                  <c:v>1.6989907730162512E-2</c:v>
                </c:pt>
                <c:pt idx="25">
                  <c:v>-1.0409849334058674</c:v>
                </c:pt>
                <c:pt idx="26">
                  <c:v>-2.0000426144435997</c:v>
                </c:pt>
                <c:pt idx="27">
                  <c:v>-2.8760599191675285</c:v>
                </c:pt>
                <c:pt idx="28">
                  <c:v>-8.9796272868207527</c:v>
                </c:pt>
                <c:pt idx="29">
                  <c:v>-12.763548200830597</c:v>
                </c:pt>
                <c:pt idx="30">
                  <c:v>-15.494220461016281</c:v>
                </c:pt>
                <c:pt idx="31">
                  <c:v>-17.608346772905609</c:v>
                </c:pt>
                <c:pt idx="32">
                  <c:v>-19.320197058079362</c:v>
                </c:pt>
                <c:pt idx="33">
                  <c:v>-20.752379776315138</c:v>
                </c:pt>
                <c:pt idx="34">
                  <c:v>-21.980852709457604</c:v>
                </c:pt>
                <c:pt idx="35">
                  <c:v>-23.055291934875282</c:v>
                </c:pt>
                <c:pt idx="36">
                  <c:v>-24.00962409626683</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28.239733066972661</c:v>
                </c:pt>
                <c:pt idx="79">
                  <c:v>22.224594299178555</c:v>
                </c:pt>
                <c:pt idx="80">
                  <c:v>18.71185466745257</c:v>
                </c:pt>
                <c:pt idx="81">
                  <c:v>16.22576549777061</c:v>
                </c:pt>
                <c:pt idx="82">
                  <c:v>14.303816960942211</c:v>
                </c:pt>
                <c:pt idx="83">
                  <c:v>12.739966898982594</c:v>
                </c:pt>
                <c:pt idx="84">
                  <c:v>11.424277264927412</c:v>
                </c:pt>
                <c:pt idx="85">
                  <c:v>10.291095565763372</c:v>
                </c:pt>
                <c:pt idx="86">
                  <c:v>9.2980453288764373</c:v>
                </c:pt>
                <c:pt idx="87">
                  <c:v>8.4161632398462345</c:v>
                </c:pt>
                <c:pt idx="88">
                  <c:v>2.8873372091378653</c:v>
                </c:pt>
                <c:pt idx="89">
                  <c:v>7.0497415524346227E-2</c:v>
                </c:pt>
                <c:pt idx="90">
                  <c:v>-1.6149459731226912</c:v>
                </c:pt>
                <c:pt idx="91">
                  <c:v>-2.7097791220847993</c:v>
                </c:pt>
                <c:pt idx="92">
                  <c:v>-3.4677883709438078</c:v>
                </c:pt>
                <c:pt idx="93">
                  <c:v>-4.0239125109677101</c:v>
                </c:pt>
                <c:pt idx="94">
                  <c:v>-4.4547147481287306</c:v>
                </c:pt>
                <c:pt idx="95">
                  <c:v>-4.8055789290712028</c:v>
                </c:pt>
                <c:pt idx="96">
                  <c:v>-5.1043421086407861</c:v>
                </c:pt>
                <c:pt idx="97">
                  <c:v>-7.2362999770997147</c:v>
                </c:pt>
                <c:pt idx="98">
                  <c:v>-9.083401950976759</c:v>
                </c:pt>
                <c:pt idx="99">
                  <c:v>-10.779377354494489</c:v>
                </c:pt>
                <c:pt idx="100">
                  <c:v>-12.300140959546404</c:v>
                </c:pt>
                <c:pt idx="101">
                  <c:v>-13.657702348616588</c:v>
                </c:pt>
                <c:pt idx="102">
                  <c:v>-14.876000404283342</c:v>
                </c:pt>
                <c:pt idx="103">
                  <c:v>-15.978729233193247</c:v>
                </c:pt>
                <c:pt idx="104">
                  <c:v>-16.98600918881742</c:v>
                </c:pt>
                <c:pt idx="105">
                  <c:v>-17.914107300833205</c:v>
                </c:pt>
                <c:pt idx="106">
                  <c:v>-24.744112764104401</c:v>
                </c:pt>
                <c:pt idx="107">
                  <c:v>-29.513612202776777</c:v>
                </c:pt>
                <c:pt idx="108">
                  <c:v>-33.330056485971284</c:v>
                </c:pt>
                <c:pt idx="109">
                  <c:v>-36.531061748913551</c:v>
                </c:pt>
                <c:pt idx="110">
                  <c:v>-39.282973068780514</c:v>
                </c:pt>
                <c:pt idx="111">
                  <c:v>-41.690094006385493</c:v>
                </c:pt>
                <c:pt idx="112">
                  <c:v>-43.82469961226785</c:v>
                </c:pt>
                <c:pt idx="113">
                  <c:v>-45.739266073583138</c:v>
                </c:pt>
                <c:pt idx="114">
                  <c:v>-47.4730084771981</c:v>
                </c:pt>
                <c:pt idx="117">
                  <c:v>0</c:v>
                </c:pt>
              </c:numCache>
            </c:numRef>
          </c:yVal>
          <c:smooth val="1"/>
          <c:extLst>
            <c:ext xmlns:c16="http://schemas.microsoft.com/office/drawing/2014/chart" uri="{C3380CC4-5D6E-409C-BE32-E72D297353CC}">
              <c16:uniqueId val="{00000001-6603-4322-A6A1-B6F2052B4A71}"/>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calculations'!$Q$285:$Q$321</c:f>
              <c:numCache>
                <c:formatCode>General</c:formatCode>
                <c:ptCount val="37"/>
                <c:pt idx="0">
                  <c:v>44.436460552367151</c:v>
                </c:pt>
                <c:pt idx="1">
                  <c:v>35.916752506490717</c:v>
                </c:pt>
                <c:pt idx="2">
                  <c:v>30.191048505958562</c:v>
                </c:pt>
                <c:pt idx="3">
                  <c:v>25.975103614169122</c:v>
                </c:pt>
                <c:pt idx="4">
                  <c:v>22.721379770430556</c:v>
                </c:pt>
                <c:pt idx="5">
                  <c:v>20.124681184730445</c:v>
                </c:pt>
                <c:pt idx="6">
                  <c:v>17.997675898856244</c:v>
                </c:pt>
                <c:pt idx="7">
                  <c:v>16.217950522851957</c:v>
                </c:pt>
                <c:pt idx="8">
                  <c:v>14.701833467559331</c:v>
                </c:pt>
                <c:pt idx="9">
                  <c:v>13.390187462769054</c:v>
                </c:pt>
                <c:pt idx="10">
                  <c:v>5.7241428974373854</c:v>
                </c:pt>
                <c:pt idx="11">
                  <c:v>1.778779749715055</c:v>
                </c:pt>
                <c:pt idx="12">
                  <c:v>-0.91213138451286147</c:v>
                </c:pt>
                <c:pt idx="13">
                  <c:v>-2.9783076403650193</c:v>
                </c:pt>
                <c:pt idx="14">
                  <c:v>-4.6706606414049254</c:v>
                </c:pt>
                <c:pt idx="15">
                  <c:v>-6.1147034095150214</c:v>
                </c:pt>
                <c:pt idx="16">
                  <c:v>-7.3822985321907062</c:v>
                </c:pt>
                <c:pt idx="17">
                  <c:v>-8.5184027046491551</c:v>
                </c:pt>
                <c:pt idx="18">
                  <c:v>-9.5529461031354828</c:v>
                </c:pt>
                <c:pt idx="19">
                  <c:v>-17.065391322867331</c:v>
                </c:pt>
                <c:pt idx="20">
                  <c:v>-22.291854599180482</c:v>
                </c:pt>
                <c:pt idx="21">
                  <c:v>-26.421333761101138</c:v>
                </c:pt>
                <c:pt idx="22">
                  <c:v>-29.834183154101822</c:v>
                </c:pt>
                <c:pt idx="23">
                  <c:v>-32.73372841165493</c:v>
                </c:pt>
                <c:pt idx="24">
                  <c:v>-35.248777000188191</c:v>
                </c:pt>
                <c:pt idx="25">
                  <c:v>-37.466585497792813</c:v>
                </c:pt>
                <c:pt idx="26">
                  <c:v>-39.44869000570862</c:v>
                </c:pt>
                <c:pt idx="27">
                  <c:v>-41.239854530799207</c:v>
                </c:pt>
                <c:pt idx="28">
                  <c:v>-53.364013527829776</c:v>
                </c:pt>
                <c:pt idx="29">
                  <c:v>-60.66975808889552</c:v>
                </c:pt>
                <c:pt idx="30">
                  <c:v>-65.899204544326835</c:v>
                </c:pt>
                <c:pt idx="31">
                  <c:v>-69.951530867859859</c:v>
                </c:pt>
                <c:pt idx="32">
                  <c:v>-73.247005938988991</c:v>
                </c:pt>
                <c:pt idx="33">
                  <c:v>-76.018124368438038</c:v>
                </c:pt>
                <c:pt idx="34">
                  <c:v>-78.406436188303175</c:v>
                </c:pt>
                <c:pt idx="35">
                  <c:v>-80.503925826447642</c:v>
                </c:pt>
                <c:pt idx="36">
                  <c:v>-82.373407773144095</c:v>
                </c:pt>
              </c:numCache>
            </c:numRef>
          </c:yVal>
          <c:smooth val="1"/>
          <c:extLst>
            <c:ext xmlns:c16="http://schemas.microsoft.com/office/drawing/2014/chart" uri="{C3380CC4-5D6E-409C-BE32-E72D297353CC}">
              <c16:uniqueId val="{00000002-6603-4322-A6A1-B6F2052B4A71}"/>
            </c:ext>
          </c:extLst>
        </c:ser>
        <c:dLbls>
          <c:showLegendKey val="0"/>
          <c:showVal val="0"/>
          <c:showCatName val="0"/>
          <c:showSerName val="0"/>
          <c:showPercent val="0"/>
          <c:showBubbleSize val="0"/>
        </c:dLbls>
        <c:axId val="184301824"/>
        <c:axId val="184304000"/>
      </c:scatterChart>
      <c:valAx>
        <c:axId val="184301824"/>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304000"/>
        <c:crossesAt val="-1000"/>
        <c:crossBetween val="midCat"/>
      </c:valAx>
      <c:valAx>
        <c:axId val="184304000"/>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301824"/>
        <c:crosses val="autoZero"/>
        <c:crossBetween val="midCat"/>
        <c:maj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-32.089933798880125</c:v>
                </c:pt>
                <c:pt idx="1">
                  <c:v>-51.43186107647778</c:v>
                </c:pt>
                <c:pt idx="2">
                  <c:v>-62.005499857470653</c:v>
                </c:pt>
                <c:pt idx="3">
                  <c:v>-68.263337693404281</c:v>
                </c:pt>
                <c:pt idx="4">
                  <c:v>-72.309824494550298</c:v>
                </c:pt>
                <c:pt idx="5">
                  <c:v>-75.115318800577441</c:v>
                </c:pt>
                <c:pt idx="6">
                  <c:v>-77.165773861343382</c:v>
                </c:pt>
                <c:pt idx="7">
                  <c:v>-78.726164773812286</c:v>
                </c:pt>
                <c:pt idx="8">
                  <c:v>-79.951748741750492</c:v>
                </c:pt>
                <c:pt idx="9">
                  <c:v>-80.939005044165896</c:v>
                </c:pt>
                <c:pt idx="10">
                  <c:v>-85.440998133617839</c:v>
                </c:pt>
                <c:pt idx="11">
                  <c:v>-86.957098896672065</c:v>
                </c:pt>
                <c:pt idx="12">
                  <c:v>-87.716885286676344</c:v>
                </c:pt>
                <c:pt idx="13">
                  <c:v>-88.173160196546192</c:v>
                </c:pt>
                <c:pt idx="14">
                  <c:v>-88.477475868004348</c:v>
                </c:pt>
                <c:pt idx="15">
                  <c:v>-88.694897823616486</c:v>
                </c:pt>
                <c:pt idx="16">
                  <c:v>-88.857989307178229</c:v>
                </c:pt>
                <c:pt idx="17">
                  <c:v>-88.984851171592354</c:v>
                </c:pt>
                <c:pt idx="18">
                  <c:v>-89.086347890620274</c:v>
                </c:pt>
                <c:pt idx="19">
                  <c:v>-89.543144902747116</c:v>
                </c:pt>
                <c:pt idx="20">
                  <c:v>-89.695426349176799</c:v>
                </c:pt>
                <c:pt idx="21">
                  <c:v>-89.771568820533844</c:v>
                </c:pt>
                <c:pt idx="22">
                  <c:v>-89.817254707855298</c:v>
                </c:pt>
                <c:pt idx="23">
                  <c:v>-89.847712098755551</c:v>
                </c:pt>
                <c:pt idx="24">
                  <c:v>-89.8694674316679</c:v>
                </c:pt>
                <c:pt idx="25">
                  <c:v>-89.885783956395727</c:v>
                </c:pt>
                <c:pt idx="26">
                  <c:v>-89.898474599682828</c:v>
                </c:pt>
                <c:pt idx="27">
                  <c:v>-89.908627121544598</c:v>
                </c:pt>
                <c:pt idx="28">
                  <c:v>-89.954313531724239</c:v>
                </c:pt>
                <c:pt idx="29">
                  <c:v>-89.969542350896646</c:v>
                </c:pt>
                <c:pt idx="30">
                  <c:v>-89.977156762231104</c:v>
                </c:pt>
                <c:pt idx="31">
                  <c:v>-89.981725409436322</c:v>
                </c:pt>
                <c:pt idx="32">
                  <c:v>-89.984771174372469</c:v>
                </c:pt>
                <c:pt idx="33">
                  <c:v>-89.986946720809158</c:v>
                </c:pt>
                <c:pt idx="34">
                  <c:v>-89.988578380661679</c:v>
                </c:pt>
                <c:pt idx="35">
                  <c:v>-89.989847449448831</c:v>
                </c:pt>
                <c:pt idx="36">
                  <c:v>-89.990862704485778</c:v>
                </c:pt>
              </c:numCache>
            </c:numRef>
          </c:yVal>
          <c:smooth val="1"/>
          <c:extLst>
            <c:ext xmlns:c16="http://schemas.microsoft.com/office/drawing/2014/chart" uri="{C3380CC4-5D6E-409C-BE32-E72D297353CC}">
              <c16:uniqueId val="{00000000-6C5E-4227-9565-2959BA20D4A2}"/>
            </c:ext>
          </c:extLst>
        </c:ser>
        <c:ser>
          <c:idx val="1"/>
          <c:order val="1"/>
          <c:tx>
            <c:v>Type 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calculations'!$N$285:$N$1375</c:f>
              <c:numCache>
                <c:formatCode>General</c:formatCode>
                <c:ptCount val="1091"/>
                <c:pt idx="0">
                  <c:v>96.295579024933602</c:v>
                </c:pt>
                <c:pt idx="1">
                  <c:v>102.42626801719116</c:v>
                </c:pt>
                <c:pt idx="2">
                  <c:v>108.25089287889847</c:v>
                </c:pt>
                <c:pt idx="3">
                  <c:v>113.66778219292165</c:v>
                </c:pt>
                <c:pt idx="4">
                  <c:v>118.61922648173332</c:v>
                </c:pt>
                <c:pt idx="5">
                  <c:v>123.08650653961962</c:v>
                </c:pt>
                <c:pt idx="6">
                  <c:v>127.0800393884755</c:v>
                </c:pt>
                <c:pt idx="7">
                  <c:v>130.6288302739153</c:v>
                </c:pt>
                <c:pt idx="8">
                  <c:v>133.77166033924178</c:v>
                </c:pt>
                <c:pt idx="9">
                  <c:v>136.55078698273596</c:v>
                </c:pt>
                <c:pt idx="10">
                  <c:v>151.82906421372809</c:v>
                </c:pt>
                <c:pt idx="11">
                  <c:v>156.93471174114572</c:v>
                </c:pt>
                <c:pt idx="12">
                  <c:v>158.61387735098006</c:v>
                </c:pt>
                <c:pt idx="13">
                  <c:v>158.81191249478729</c:v>
                </c:pt>
                <c:pt idx="14">
                  <c:v>158.25875873976256</c:v>
                </c:pt>
                <c:pt idx="15">
                  <c:v>157.28622141126607</c:v>
                </c:pt>
                <c:pt idx="16">
                  <c:v>156.06677317087733</c:v>
                </c:pt>
                <c:pt idx="17">
                  <c:v>154.69922888290938</c:v>
                </c:pt>
                <c:pt idx="18">
                  <c:v>153.24446483308176</c:v>
                </c:pt>
                <c:pt idx="19">
                  <c:v>138.71582286872169</c:v>
                </c:pt>
                <c:pt idx="20">
                  <c:v>127.70768924341787</c:v>
                </c:pt>
                <c:pt idx="21">
                  <c:v>119.97194864589653</c:v>
                </c:pt>
                <c:pt idx="22">
                  <c:v>114.42690188579456</c:v>
                </c:pt>
                <c:pt idx="23">
                  <c:v>110.30498818097944</c:v>
                </c:pt>
                <c:pt idx="24">
                  <c:v>107.12964773869331</c:v>
                </c:pt>
                <c:pt idx="25">
                  <c:v>104.60653415210405</c:v>
                </c:pt>
                <c:pt idx="26">
                  <c:v>102.54912152985401</c:v>
                </c:pt>
                <c:pt idx="27">
                  <c:v>100.83529338934207</c:v>
                </c:pt>
                <c:pt idx="28">
                  <c:v>92.163707700254577</c:v>
                </c:pt>
                <c:pt idx="29">
                  <c:v>89.089551193388758</c:v>
                </c:pt>
                <c:pt idx="30">
                  <c:v>87.868479914236275</c:v>
                </c:pt>
                <c:pt idx="31">
                  <c:v>87.432230071271448</c:v>
                </c:pt>
                <c:pt idx="32">
                  <c:v>87.340064064548869</c:v>
                </c:pt>
                <c:pt idx="33">
                  <c:v>87.396940842662019</c:v>
                </c:pt>
                <c:pt idx="34">
                  <c:v>87.514602501472609</c:v>
                </c:pt>
                <c:pt idx="35">
                  <c:v>87.652659423938488</c:v>
                </c:pt>
                <c:pt idx="36">
                  <c:v>87.792692479755402</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7">
                  <c:v>0</c:v>
                </c:pt>
                <c:pt idx="78">
                  <c:v>90.952364785675712</c:v>
                </c:pt>
                <c:pt idx="79">
                  <c:v>91.903697694895911</c:v>
                </c:pt>
                <c:pt idx="80">
                  <c:v>92.852972257917713</c:v>
                </c:pt>
                <c:pt idx="81">
                  <c:v>93.799172748233019</c:v>
                </c:pt>
                <c:pt idx="82">
                  <c:v>94.741299380404513</c:v>
                </c:pt>
                <c:pt idx="83">
                  <c:v>95.67837330404231</c:v>
                </c:pt>
                <c:pt idx="84">
                  <c:v>96.609441333574892</c:v>
                </c:pt>
                <c:pt idx="85">
                  <c:v>97.533580359611278</c:v>
                </c:pt>
                <c:pt idx="86">
                  <c:v>98.44990139493224</c:v>
                </c:pt>
                <c:pt idx="87">
                  <c:v>99.357553216217966</c:v>
                </c:pt>
                <c:pt idx="88">
                  <c:v>107.80203046028483</c:v>
                </c:pt>
                <c:pt idx="89">
                  <c:v>114.78964297420612</c:v>
                </c:pt>
                <c:pt idx="90">
                  <c:v>120.208315855386</c:v>
                </c:pt>
                <c:pt idx="91">
                  <c:v>124.21423077061152</c:v>
                </c:pt>
                <c:pt idx="92">
                  <c:v>127.05833014538752</c:v>
                </c:pt>
                <c:pt idx="93">
                  <c:v>128.98883162445065</c:v>
                </c:pt>
                <c:pt idx="94">
                  <c:v>130.21542805631546</c:v>
                </c:pt>
                <c:pt idx="95">
                  <c:v>130.90397322546164</c:v>
                </c:pt>
                <c:pt idx="96">
                  <c:v>131.18212597824737</c:v>
                </c:pt>
                <c:pt idx="97">
                  <c:v>124.84682764770383</c:v>
                </c:pt>
                <c:pt idx="98">
                  <c:v>115.96281443661864</c:v>
                </c:pt>
                <c:pt idx="99">
                  <c:v>108.6178504644614</c:v>
                </c:pt>
                <c:pt idx="100">
                  <c:v>102.75041142638921</c:v>
                </c:pt>
                <c:pt idx="101">
                  <c:v>97.949553121118541</c:v>
                </c:pt>
                <c:pt idx="102">
                  <c:v>93.895425661840363</c:v>
                </c:pt>
                <c:pt idx="103">
                  <c:v>90.373584309551347</c:v>
                </c:pt>
                <c:pt idx="104">
                  <c:v>87.24277428122565</c:v>
                </c:pt>
                <c:pt idx="105">
                  <c:v>84.408648163982122</c:v>
                </c:pt>
                <c:pt idx="106">
                  <c:v>64.226821975003219</c:v>
                </c:pt>
                <c:pt idx="107">
                  <c:v>51.172570445568738</c:v>
                </c:pt>
                <c:pt idx="108">
                  <c:v>41.996517610171537</c:v>
                </c:pt>
                <c:pt idx="109">
                  <c:v>35.340276757256305</c:v>
                </c:pt>
                <c:pt idx="110">
                  <c:v>30.369769383582565</c:v>
                </c:pt>
                <c:pt idx="111">
                  <c:v>26.55417442221156</c:v>
                </c:pt>
                <c:pt idx="112">
                  <c:v>23.551288485126037</c:v>
                </c:pt>
                <c:pt idx="113">
                  <c:v>21.135930861689303</c:v>
                </c:pt>
                <c:pt idx="114">
                  <c:v>19.156179041812806</c:v>
                </c:pt>
              </c:numCache>
            </c:numRef>
          </c:yVal>
          <c:smooth val="1"/>
          <c:extLst>
            <c:ext xmlns:c16="http://schemas.microsoft.com/office/drawing/2014/chart" uri="{C3380CC4-5D6E-409C-BE32-E72D297353CC}">
              <c16:uniqueId val="{00000001-6C5E-4227-9565-2959BA20D4A2}"/>
            </c:ext>
          </c:extLst>
        </c:ser>
        <c:ser>
          <c:idx val="2"/>
          <c:order val="2"/>
          <c:tx>
            <c:v>Type 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calculations'!$R$285:$R$321</c:f>
              <c:numCache>
                <c:formatCode>General</c:formatCode>
                <c:ptCount val="37"/>
                <c:pt idx="0">
                  <c:v>64.205645226053534</c:v>
                </c:pt>
                <c:pt idx="1">
                  <c:v>50.994406940713361</c:v>
                </c:pt>
                <c:pt idx="2">
                  <c:v>46.245393021427788</c:v>
                </c:pt>
                <c:pt idx="3">
                  <c:v>45.404444499517268</c:v>
                </c:pt>
                <c:pt idx="4">
                  <c:v>46.309401987183037</c:v>
                </c:pt>
                <c:pt idx="5">
                  <c:v>47.971187739042222</c:v>
                </c:pt>
                <c:pt idx="6">
                  <c:v>49.91426552713213</c:v>
                </c:pt>
                <c:pt idx="7">
                  <c:v>51.902665500102955</c:v>
                </c:pt>
                <c:pt idx="8">
                  <c:v>53.81991159749137</c:v>
                </c:pt>
                <c:pt idx="9">
                  <c:v>55.611781938570019</c:v>
                </c:pt>
                <c:pt idx="10">
                  <c:v>66.388066080110264</c:v>
                </c:pt>
                <c:pt idx="11">
                  <c:v>69.977612844473683</c:v>
                </c:pt>
                <c:pt idx="12">
                  <c:v>70.896992064303689</c:v>
                </c:pt>
                <c:pt idx="13">
                  <c:v>70.638752298241116</c:v>
                </c:pt>
                <c:pt idx="14">
                  <c:v>69.781282871758194</c:v>
                </c:pt>
                <c:pt idx="15">
                  <c:v>68.591323587649555</c:v>
                </c:pt>
                <c:pt idx="16">
                  <c:v>67.20878386369904</c:v>
                </c:pt>
                <c:pt idx="17">
                  <c:v>65.714377711316999</c:v>
                </c:pt>
                <c:pt idx="18">
                  <c:v>64.158116942461476</c:v>
                </c:pt>
                <c:pt idx="19">
                  <c:v>49.1726779659746</c:v>
                </c:pt>
                <c:pt idx="20">
                  <c:v>38.012262894241019</c:v>
                </c:pt>
                <c:pt idx="21">
                  <c:v>30.20037982536266</c:v>
                </c:pt>
                <c:pt idx="22">
                  <c:v>24.609647177939252</c:v>
                </c:pt>
                <c:pt idx="23">
                  <c:v>20.457276082223927</c:v>
                </c:pt>
                <c:pt idx="24">
                  <c:v>17.26018030702545</c:v>
                </c:pt>
                <c:pt idx="25">
                  <c:v>14.72075019570832</c:v>
                </c:pt>
                <c:pt idx="26">
                  <c:v>12.650646930171121</c:v>
                </c:pt>
                <c:pt idx="27">
                  <c:v>10.926666267797486</c:v>
                </c:pt>
                <c:pt idx="28">
                  <c:v>2.2093941685303378</c:v>
                </c:pt>
                <c:pt idx="29">
                  <c:v>359.1200088424921</c:v>
                </c:pt>
                <c:pt idx="30">
                  <c:v>357.89132315200516</c:v>
                </c:pt>
                <c:pt idx="31">
                  <c:v>357.45050466183517</c:v>
                </c:pt>
                <c:pt idx="32">
                  <c:v>357.35529289017637</c:v>
                </c:pt>
                <c:pt idx="33">
                  <c:v>357.40999412185283</c:v>
                </c:pt>
                <c:pt idx="34">
                  <c:v>357.52602412081092</c:v>
                </c:pt>
                <c:pt idx="35">
                  <c:v>357.66281197448973</c:v>
                </c:pt>
                <c:pt idx="36">
                  <c:v>357.80182977526965</c:v>
                </c:pt>
              </c:numCache>
            </c:numRef>
          </c:yVal>
          <c:smooth val="1"/>
          <c:extLst>
            <c:ext xmlns:c16="http://schemas.microsoft.com/office/drawing/2014/chart" uri="{C3380CC4-5D6E-409C-BE32-E72D297353CC}">
              <c16:uniqueId val="{00000002-6C5E-4227-9565-2959BA20D4A2}"/>
            </c:ext>
          </c:extLst>
        </c:ser>
        <c:dLbls>
          <c:showLegendKey val="0"/>
          <c:showVal val="0"/>
          <c:showCatName val="0"/>
          <c:showSerName val="0"/>
          <c:showPercent val="0"/>
          <c:showBubbleSize val="0"/>
        </c:dLbls>
        <c:axId val="184346496"/>
        <c:axId val="184225792"/>
      </c:scatterChart>
      <c:valAx>
        <c:axId val="18434649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25792"/>
        <c:crossesAt val="-360"/>
        <c:crossBetween val="midCat"/>
      </c:valAx>
      <c:valAx>
        <c:axId val="184225792"/>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34649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Gain(dB)</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calculations'!$H$285:$H$1375</c:f>
              <c:numCache>
                <c:formatCode>General</c:formatCode>
                <c:ptCount val="1091"/>
                <c:pt idx="0">
                  <c:v>16.142191074220563</c:v>
                </c:pt>
                <c:pt idx="1">
                  <c:v>13.478277287224504</c:v>
                </c:pt>
                <c:pt idx="2">
                  <c:v>11.012933145975081</c:v>
                </c:pt>
                <c:pt idx="3">
                  <c:v>8.9543564842448813</c:v>
                </c:pt>
                <c:pt idx="4">
                  <c:v>7.2360636408219943</c:v>
                </c:pt>
                <c:pt idx="5">
                  <c:v>5.7767324336925565</c:v>
                </c:pt>
                <c:pt idx="6">
                  <c:v>4.5144979346350107</c:v>
                </c:pt>
                <c:pt idx="7">
                  <c:v>3.4051759577315019</c:v>
                </c:pt>
                <c:pt idx="8">
                  <c:v>2.4171024578235949</c:v>
                </c:pt>
                <c:pt idx="9">
                  <c:v>1.5271453995551363</c:v>
                </c:pt>
                <c:pt idx="10">
                  <c:v>-4.4119091177986762</c:v>
                </c:pt>
                <c:pt idx="11">
                  <c:v>-7.9184638207744937</c:v>
                </c:pt>
                <c:pt idx="12">
                  <c:v>-10.411881175199795</c:v>
                </c:pt>
                <c:pt idx="13">
                  <c:v>-12.347599495656896</c:v>
                </c:pt>
                <c:pt idx="14">
                  <c:v>-13.929875607700499</c:v>
                </c:pt>
                <c:pt idx="15">
                  <c:v>-15.267997908591191</c:v>
                </c:pt>
                <c:pt idx="16">
                  <c:v>-16.4273087791736</c:v>
                </c:pt>
                <c:pt idx="17">
                  <c:v>-17.449997148668082</c:v>
                </c:pt>
                <c:pt idx="18">
                  <c:v>-18.364887948058371</c:v>
                </c:pt>
                <c:pt idx="19">
                  <c:v>-24.384659601442628</c:v>
                </c:pt>
                <c:pt idx="20">
                  <c:v>-27.906331383758129</c:v>
                </c:pt>
                <c:pt idx="21">
                  <c:v>-30.40505242506466</c:v>
                </c:pt>
                <c:pt idx="22">
                  <c:v>-32.343227833803276</c:v>
                </c:pt>
                <c:pt idx="23">
                  <c:v>-33.926839255158015</c:v>
                </c:pt>
                <c:pt idx="24">
                  <c:v>-35.265766907918326</c:v>
                </c:pt>
                <c:pt idx="25">
                  <c:v>-36.425600564386933</c:v>
                </c:pt>
                <c:pt idx="26">
                  <c:v>-37.448647391265048</c:v>
                </c:pt>
                <c:pt idx="27">
                  <c:v>-38.363794611631675</c:v>
                </c:pt>
                <c:pt idx="28">
                  <c:v>-44.384386241009011</c:v>
                </c:pt>
                <c:pt idx="29">
                  <c:v>-47.906209888064922</c:v>
                </c:pt>
                <c:pt idx="30">
                  <c:v>-50.404984083310545</c:v>
                </c:pt>
                <c:pt idx="31">
                  <c:v>-52.343184094954253</c:v>
                </c:pt>
                <c:pt idx="32">
                  <c:v>-53.92680888090964</c:v>
                </c:pt>
                <c:pt idx="33">
                  <c:v>-55.2657445921229</c:v>
                </c:pt>
                <c:pt idx="34">
                  <c:v>-56.42558347884556</c:v>
                </c:pt>
                <c:pt idx="35">
                  <c:v>-57.448633891572371</c:v>
                </c:pt>
                <c:pt idx="36">
                  <c:v>-58.363783676877276</c:v>
                </c:pt>
              </c:numCache>
            </c:numRef>
          </c:yVal>
          <c:smooth val="1"/>
          <c:extLst>
            <c:ext xmlns:c16="http://schemas.microsoft.com/office/drawing/2014/chart" uri="{C3380CC4-5D6E-409C-BE32-E72D297353CC}">
              <c16:uniqueId val="{00000000-FE8B-4E02-82FD-B093AAC92453}"/>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calculations'!$O$324:$O$360</c:f>
              <c:numCache>
                <c:formatCode>General</c:formatCode>
                <c:ptCount val="37"/>
                <c:pt idx="0">
                  <c:v>28.294309103845428</c:v>
                </c:pt>
                <c:pt idx="1">
                  <c:v>22.438633719831422</c:v>
                </c:pt>
                <c:pt idx="2">
                  <c:v>19.178471977893203</c:v>
                </c:pt>
                <c:pt idx="3">
                  <c:v>17.021381096508787</c:v>
                </c:pt>
                <c:pt idx="4">
                  <c:v>15.486306660594241</c:v>
                </c:pt>
                <c:pt idx="5">
                  <c:v>14.349375042093683</c:v>
                </c:pt>
                <c:pt idx="6">
                  <c:v>13.485119186508982</c:v>
                </c:pt>
                <c:pt idx="7">
                  <c:v>12.815309860850078</c:v>
                </c:pt>
                <c:pt idx="8">
                  <c:v>12.287939487725197</c:v>
                </c:pt>
                <c:pt idx="9">
                  <c:v>11.867002794455765</c:v>
                </c:pt>
                <c:pt idx="10">
                  <c:v>10.151872708390341</c:v>
                </c:pt>
                <c:pt idx="11">
                  <c:v>9.7327571695282558</c:v>
                </c:pt>
                <c:pt idx="12">
                  <c:v>9.5626801085315591</c:v>
                </c:pt>
                <c:pt idx="13">
                  <c:v>9.4672126957520746</c:v>
                </c:pt>
                <c:pt idx="14">
                  <c:v>9.3995118946408667</c:v>
                </c:pt>
                <c:pt idx="15">
                  <c:v>9.3431298474196129</c:v>
                </c:pt>
                <c:pt idx="16">
                  <c:v>9.2912918275912233</c:v>
                </c:pt>
                <c:pt idx="17">
                  <c:v>9.2409483202385427</c:v>
                </c:pt>
                <c:pt idx="18">
                  <c:v>9.1906893822945115</c:v>
                </c:pt>
                <c:pt idx="19">
                  <c:v>8.6645880801737967</c:v>
                </c:pt>
                <c:pt idx="20">
                  <c:v>8.1956957259710492</c:v>
                </c:pt>
                <c:pt idx="21">
                  <c:v>7.8409339267402132</c:v>
                </c:pt>
                <c:pt idx="22">
                  <c:v>7.574757765056388</c:v>
                </c:pt>
                <c:pt idx="23">
                  <c:v>7.363495738696165</c:v>
                </c:pt>
                <c:pt idx="24">
                  <c:v>7.1833768110689213</c:v>
                </c:pt>
                <c:pt idx="25">
                  <c:v>7.0196984716597219</c:v>
                </c:pt>
                <c:pt idx="26">
                  <c:v>6.8636760481561341</c:v>
                </c:pt>
                <c:pt idx="27">
                  <c:v>6.7101118776844038</c:v>
                </c:pt>
                <c:pt idx="28">
                  <c:v>5.0272161631874255</c:v>
                </c:pt>
                <c:pt idx="29">
                  <c:v>3.1703977175445037</c:v>
                </c:pt>
                <c:pt idx="30">
                  <c:v>1.4056474576765732</c:v>
                </c:pt>
                <c:pt idx="31">
                  <c:v>-0.17214966353031935</c:v>
                </c:pt>
                <c:pt idx="32">
                  <c:v>-1.5610301588870612</c:v>
                </c:pt>
                <c:pt idx="33">
                  <c:v>-2.785743549017381</c:v>
                </c:pt>
                <c:pt idx="34">
                  <c:v>-3.8738683174995825</c:v>
                </c:pt>
                <c:pt idx="35">
                  <c:v>-4.8493087041334189</c:v>
                </c:pt>
                <c:pt idx="36">
                  <c:v>-5.7313728434379296</c:v>
                </c:pt>
              </c:numCache>
            </c:numRef>
          </c:yVal>
          <c:smooth val="1"/>
          <c:extLst>
            <c:ext xmlns:c16="http://schemas.microsoft.com/office/drawing/2014/chart" uri="{C3380CC4-5D6E-409C-BE32-E72D297353CC}">
              <c16:uniqueId val="{00000001-FE8B-4E02-82FD-B093AAC92453}"/>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calculations'!$R$324:$R$360</c:f>
              <c:numCache>
                <c:formatCode>General</c:formatCode>
                <c:ptCount val="37"/>
                <c:pt idx="0">
                  <c:v>44.43650017806597</c:v>
                </c:pt>
                <c:pt idx="1">
                  <c:v>35.916911007055923</c:v>
                </c:pt>
                <c:pt idx="2">
                  <c:v>30.191405123868286</c:v>
                </c:pt>
                <c:pt idx="3">
                  <c:v>25.97573758075367</c:v>
                </c:pt>
                <c:pt idx="4">
                  <c:v>22.722370301416227</c:v>
                </c:pt>
                <c:pt idx="5">
                  <c:v>20.126107475786242</c:v>
                </c:pt>
                <c:pt idx="6">
                  <c:v>17.999617121143995</c:v>
                </c:pt>
                <c:pt idx="7">
                  <c:v>16.220485818581579</c:v>
                </c:pt>
                <c:pt idx="8">
                  <c:v>14.705041945548787</c:v>
                </c:pt>
                <c:pt idx="9">
                  <c:v>13.394148194010892</c:v>
                </c:pt>
                <c:pt idx="10">
                  <c:v>5.7399635905916817</c:v>
                </c:pt>
                <c:pt idx="11">
                  <c:v>1.814293348753736</c:v>
                </c:pt>
                <c:pt idx="12">
                  <c:v>-0.84920106666823658</c:v>
                </c:pt>
                <c:pt idx="13">
                  <c:v>-2.8803867999048158</c:v>
                </c:pt>
                <c:pt idx="14">
                  <c:v>-4.5303637130596304</c:v>
                </c:pt>
                <c:pt idx="15">
                  <c:v>-5.9248680611715692</c:v>
                </c:pt>
                <c:pt idx="16">
                  <c:v>-7.1360169515823699</c:v>
                </c:pt>
                <c:pt idx="17">
                  <c:v>-8.2090488284295411</c:v>
                </c:pt>
                <c:pt idx="18">
                  <c:v>-9.1741985657638612</c:v>
                </c:pt>
                <c:pt idx="19">
                  <c:v>-15.720071521268849</c:v>
                </c:pt>
                <c:pt idx="20">
                  <c:v>-19.710635657787073</c:v>
                </c:pt>
                <c:pt idx="21">
                  <c:v>-22.564118498324444</c:v>
                </c:pt>
                <c:pt idx="22">
                  <c:v>-24.768470068746886</c:v>
                </c:pt>
                <c:pt idx="23">
                  <c:v>-26.563343516461853</c:v>
                </c:pt>
                <c:pt idx="24">
                  <c:v>-28.082390096849409</c:v>
                </c:pt>
                <c:pt idx="25">
                  <c:v>-29.40590209272721</c:v>
                </c:pt>
                <c:pt idx="26">
                  <c:v>-30.584971343108936</c:v>
                </c:pt>
                <c:pt idx="27">
                  <c:v>-31.653682733947278</c:v>
                </c:pt>
                <c:pt idx="28">
                  <c:v>-39.357170077821593</c:v>
                </c:pt>
                <c:pt idx="29">
                  <c:v>-44.735812170520418</c:v>
                </c:pt>
                <c:pt idx="30">
                  <c:v>-48.99933662563398</c:v>
                </c:pt>
                <c:pt idx="31">
                  <c:v>-52.515333758484559</c:v>
                </c:pt>
                <c:pt idx="32">
                  <c:v>-55.487839039796718</c:v>
                </c:pt>
                <c:pt idx="33">
                  <c:v>-58.051488141140275</c:v>
                </c:pt>
                <c:pt idx="34">
                  <c:v>-60.299451796345132</c:v>
                </c:pt>
                <c:pt idx="35">
                  <c:v>-62.297942595705777</c:v>
                </c:pt>
                <c:pt idx="36">
                  <c:v>-64.095156520315214</c:v>
                </c:pt>
              </c:numCache>
            </c:numRef>
          </c:yVal>
          <c:smooth val="1"/>
          <c:extLst>
            <c:ext xmlns:c16="http://schemas.microsoft.com/office/drawing/2014/chart" uri="{C3380CC4-5D6E-409C-BE32-E72D297353CC}">
              <c16:uniqueId val="{00000002-FE8B-4E02-82FD-B093AAC92453}"/>
            </c:ext>
          </c:extLst>
        </c:ser>
        <c:dLbls>
          <c:showLegendKey val="0"/>
          <c:showVal val="0"/>
          <c:showCatName val="0"/>
          <c:showSerName val="0"/>
          <c:showPercent val="0"/>
          <c:showBubbleSize val="0"/>
        </c:dLbls>
        <c:axId val="184260480"/>
        <c:axId val="184270848"/>
      </c:scatterChart>
      <c:valAx>
        <c:axId val="184260480"/>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270848"/>
        <c:crossesAt val="-1000"/>
        <c:crossBetween val="midCat"/>
      </c:valAx>
      <c:valAx>
        <c:axId val="184270848"/>
        <c:scaling>
          <c:orientation val="minMax"/>
        </c:scaling>
        <c:delete val="0"/>
        <c:axPos val="l"/>
        <c:majorGridlines/>
        <c:title>
          <c:tx>
            <c:rich>
              <a:bodyPr rot="-5400000" vert="horz"/>
              <a:lstStyle/>
              <a:p>
                <a:pPr>
                  <a:defRPr/>
                </a:pPr>
                <a:r>
                  <a:rPr lang="en-US"/>
                  <a:t>Gain (dB)</a:t>
                </a:r>
              </a:p>
            </c:rich>
          </c:tx>
          <c:overlay val="0"/>
        </c:title>
        <c:numFmt formatCode="General" sourceLinked="1"/>
        <c:majorTickMark val="out"/>
        <c:minorTickMark val="none"/>
        <c:tickLblPos val="nextTo"/>
        <c:crossAx val="184260480"/>
        <c:crosses val="autoZero"/>
        <c:crossBetween val="midCat"/>
      </c:valAx>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k-SK"/>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Phase(°)</a:t>
            </a:r>
            <a:r>
              <a:rPr lang="en-US" baseline="0"/>
              <a:t> vs Frequency(Hz)</a:t>
            </a:r>
            <a:endParaRPr lang="en-US"/>
          </a:p>
        </c:rich>
      </c:tx>
      <c:overlay val="0"/>
    </c:title>
    <c:autoTitleDeleted val="0"/>
    <c:plotArea>
      <c:layout/>
      <c:scatterChart>
        <c:scatterStyle val="smoothMarker"/>
        <c:varyColors val="0"/>
        <c:ser>
          <c:idx val="0"/>
          <c:order val="0"/>
          <c:tx>
            <c:v>Power Stage</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calculations'!$I$285:$I$1375</c:f>
              <c:numCache>
                <c:formatCode>General</c:formatCode>
                <c:ptCount val="1091"/>
                <c:pt idx="0">
                  <c:v>-32.089933798880125</c:v>
                </c:pt>
                <c:pt idx="1">
                  <c:v>-51.43186107647778</c:v>
                </c:pt>
                <c:pt idx="2">
                  <c:v>-62.005499857470653</c:v>
                </c:pt>
                <c:pt idx="3">
                  <c:v>-68.263337693404281</c:v>
                </c:pt>
                <c:pt idx="4">
                  <c:v>-72.309824494550298</c:v>
                </c:pt>
                <c:pt idx="5">
                  <c:v>-75.115318800577441</c:v>
                </c:pt>
                <c:pt idx="6">
                  <c:v>-77.165773861343382</c:v>
                </c:pt>
                <c:pt idx="7">
                  <c:v>-78.726164773812286</c:v>
                </c:pt>
                <c:pt idx="8">
                  <c:v>-79.951748741750492</c:v>
                </c:pt>
                <c:pt idx="9">
                  <c:v>-80.939005044165896</c:v>
                </c:pt>
                <c:pt idx="10">
                  <c:v>-85.440998133617839</c:v>
                </c:pt>
                <c:pt idx="11">
                  <c:v>-86.957098896672065</c:v>
                </c:pt>
                <c:pt idx="12">
                  <c:v>-87.716885286676344</c:v>
                </c:pt>
                <c:pt idx="13">
                  <c:v>-88.173160196546192</c:v>
                </c:pt>
                <c:pt idx="14">
                  <c:v>-88.477475868004348</c:v>
                </c:pt>
                <c:pt idx="15">
                  <c:v>-88.694897823616486</c:v>
                </c:pt>
                <c:pt idx="16">
                  <c:v>-88.857989307178229</c:v>
                </c:pt>
                <c:pt idx="17">
                  <c:v>-88.984851171592354</c:v>
                </c:pt>
                <c:pt idx="18">
                  <c:v>-89.086347890620274</c:v>
                </c:pt>
                <c:pt idx="19">
                  <c:v>-89.543144902747116</c:v>
                </c:pt>
                <c:pt idx="20">
                  <c:v>-89.695426349176799</c:v>
                </c:pt>
                <c:pt idx="21">
                  <c:v>-89.771568820533844</c:v>
                </c:pt>
                <c:pt idx="22">
                  <c:v>-89.817254707855298</c:v>
                </c:pt>
                <c:pt idx="23">
                  <c:v>-89.847712098755551</c:v>
                </c:pt>
                <c:pt idx="24">
                  <c:v>-89.8694674316679</c:v>
                </c:pt>
                <c:pt idx="25">
                  <c:v>-89.885783956395727</c:v>
                </c:pt>
                <c:pt idx="26">
                  <c:v>-89.898474599682828</c:v>
                </c:pt>
                <c:pt idx="27">
                  <c:v>-89.908627121544598</c:v>
                </c:pt>
                <c:pt idx="28">
                  <c:v>-89.954313531724239</c:v>
                </c:pt>
                <c:pt idx="29">
                  <c:v>-89.969542350896646</c:v>
                </c:pt>
                <c:pt idx="30">
                  <c:v>-89.977156762231104</c:v>
                </c:pt>
                <c:pt idx="31">
                  <c:v>-89.981725409436322</c:v>
                </c:pt>
                <c:pt idx="32">
                  <c:v>-89.984771174372469</c:v>
                </c:pt>
                <c:pt idx="33">
                  <c:v>-89.986946720809158</c:v>
                </c:pt>
                <c:pt idx="34">
                  <c:v>-89.988578380661679</c:v>
                </c:pt>
                <c:pt idx="35">
                  <c:v>-89.989847449448831</c:v>
                </c:pt>
                <c:pt idx="36">
                  <c:v>-89.990862704485778</c:v>
                </c:pt>
              </c:numCache>
            </c:numRef>
          </c:yVal>
          <c:smooth val="1"/>
          <c:extLst>
            <c:ext xmlns:c16="http://schemas.microsoft.com/office/drawing/2014/chart" uri="{C3380CC4-5D6E-409C-BE32-E72D297353CC}">
              <c16:uniqueId val="{00000000-A78B-4834-9170-6E0743C5F2DA}"/>
            </c:ext>
          </c:extLst>
        </c:ser>
        <c:ser>
          <c:idx val="1"/>
          <c:order val="1"/>
          <c:tx>
            <c:v>Type III Inner Loop Compensator</c:v>
          </c:tx>
          <c:xVal>
            <c:numRef>
              <c:f>'tables and calculations'!$D$285:$D$1375</c:f>
              <c:numCache>
                <c:formatCode>0.00E+00</c:formatCode>
                <c:ptCount val="1091"/>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calculations'!$P$324:$P$360</c:f>
              <c:numCache>
                <c:formatCode>General</c:formatCode>
                <c:ptCount val="37"/>
                <c:pt idx="0">
                  <c:v>96.449381288347794</c:v>
                </c:pt>
                <c:pt idx="1">
                  <c:v>102.73386932457653</c:v>
                </c:pt>
                <c:pt idx="2">
                  <c:v>108.71228679172691</c:v>
                </c:pt>
                <c:pt idx="3">
                  <c:v>114.28295905429587</c:v>
                </c:pt>
                <c:pt idx="4">
                  <c:v>119.38817341746045</c:v>
                </c:pt>
                <c:pt idx="5">
                  <c:v>124.00920745964194</c:v>
                </c:pt>
                <c:pt idx="6">
                  <c:v>128.15647498865854</c:v>
                </c:pt>
                <c:pt idx="7">
                  <c:v>131.85897803819191</c:v>
                </c:pt>
                <c:pt idx="8">
                  <c:v>135.15549454211339</c:v>
                </c:pt>
                <c:pt idx="9">
                  <c:v>138.08827869212683</c:v>
                </c:pt>
                <c:pt idx="10">
                  <c:v>154.90083702552732</c:v>
                </c:pt>
                <c:pt idx="11">
                  <c:v>161.53437991394568</c:v>
                </c:pt>
                <c:pt idx="12">
                  <c:v>164.73194998147133</c:v>
                </c:pt>
                <c:pt idx="13">
                  <c:v>166.43589609446082</c:v>
                </c:pt>
                <c:pt idx="14">
                  <c:v>167.37328969162269</c:v>
                </c:pt>
                <c:pt idx="15">
                  <c:v>167.8732248866886</c:v>
                </c:pt>
                <c:pt idx="16">
                  <c:v>168.10564455143901</c:v>
                </c:pt>
                <c:pt idx="17">
                  <c:v>168.16703337306731</c:v>
                </c:pt>
                <c:pt idx="18">
                  <c:v>168.11615077090738</c:v>
                </c:pt>
                <c:pt idx="19">
                  <c:v>165.9418708421872</c:v>
                </c:pt>
                <c:pt idx="20">
                  <c:v>163.96976481560102</c:v>
                </c:pt>
                <c:pt idx="21">
                  <c:v>162.42058249244423</c:v>
                </c:pt>
                <c:pt idx="22">
                  <c:v>160.97109267877644</c:v>
                </c:pt>
                <c:pt idx="23">
                  <c:v>159.484111279882</c:v>
                </c:pt>
                <c:pt idx="24">
                  <c:v>157.92879756311697</c:v>
                </c:pt>
                <c:pt idx="25">
                  <c:v>156.3129371113348</c:v>
                </c:pt>
                <c:pt idx="26">
                  <c:v>154.6547864993662</c:v>
                </c:pt>
                <c:pt idx="27">
                  <c:v>152.97319256932133</c:v>
                </c:pt>
                <c:pt idx="28">
                  <c:v>137.2773026096215</c:v>
                </c:pt>
                <c:pt idx="29">
                  <c:v>125.84608042270699</c:v>
                </c:pt>
                <c:pt idx="30">
                  <c:v>118.14815122050729</c:v>
                </c:pt>
                <c:pt idx="31">
                  <c:v>112.90667179451354</c:v>
                </c:pt>
                <c:pt idx="32">
                  <c:v>109.20944556468658</c:v>
                </c:pt>
                <c:pt idx="33">
                  <c:v>106.49929364774538</c:v>
                </c:pt>
                <c:pt idx="34">
                  <c:v>104.44227542594906</c:v>
                </c:pt>
                <c:pt idx="35">
                  <c:v>102.8338341768673</c:v>
                </c:pt>
                <c:pt idx="36">
                  <c:v>101.54436179837921</c:v>
                </c:pt>
              </c:numCache>
            </c:numRef>
          </c:yVal>
          <c:smooth val="1"/>
          <c:extLst>
            <c:ext xmlns:c16="http://schemas.microsoft.com/office/drawing/2014/chart" uri="{C3380CC4-5D6E-409C-BE32-E72D297353CC}">
              <c16:uniqueId val="{00000001-A78B-4834-9170-6E0743C5F2DA}"/>
            </c:ext>
          </c:extLst>
        </c:ser>
        <c:ser>
          <c:idx val="2"/>
          <c:order val="2"/>
          <c:tx>
            <c:v>Type III Inner Loop Closed Loop</c:v>
          </c:tx>
          <c:xVal>
            <c:numRef>
              <c:f>'tables and calculations'!$D$285:$D$321</c:f>
              <c:numCache>
                <c:formatCode>0.00E+00</c:formatCode>
                <c:ptCount val="37"/>
                <c:pt idx="0">
                  <c:v>10</c:v>
                </c:pt>
                <c:pt idx="1">
                  <c:v>20</c:v>
                </c:pt>
                <c:pt idx="2">
                  <c:v>30</c:v>
                </c:pt>
                <c:pt idx="3">
                  <c:v>40</c:v>
                </c:pt>
                <c:pt idx="4">
                  <c:v>50</c:v>
                </c:pt>
                <c:pt idx="5">
                  <c:v>60</c:v>
                </c:pt>
                <c:pt idx="6">
                  <c:v>70</c:v>
                </c:pt>
                <c:pt idx="7">
                  <c:v>80</c:v>
                </c:pt>
                <c:pt idx="8">
                  <c:v>90</c:v>
                </c:pt>
                <c:pt idx="9">
                  <c:v>100</c:v>
                </c:pt>
                <c:pt idx="10">
                  <c:v>200</c:v>
                </c:pt>
                <c:pt idx="11">
                  <c:v>300</c:v>
                </c:pt>
                <c:pt idx="12">
                  <c:v>400</c:v>
                </c:pt>
                <c:pt idx="13">
                  <c:v>500</c:v>
                </c:pt>
                <c:pt idx="14">
                  <c:v>600</c:v>
                </c:pt>
                <c:pt idx="15">
                  <c:v>700</c:v>
                </c:pt>
                <c:pt idx="16">
                  <c:v>800</c:v>
                </c:pt>
                <c:pt idx="17">
                  <c:v>900</c:v>
                </c:pt>
                <c:pt idx="18">
                  <c:v>1000</c:v>
                </c:pt>
                <c:pt idx="19">
                  <c:v>2000</c:v>
                </c:pt>
                <c:pt idx="20">
                  <c:v>3000</c:v>
                </c:pt>
                <c:pt idx="21">
                  <c:v>4000</c:v>
                </c:pt>
                <c:pt idx="22">
                  <c:v>5000</c:v>
                </c:pt>
                <c:pt idx="23">
                  <c:v>6000</c:v>
                </c:pt>
                <c:pt idx="24">
                  <c:v>7000</c:v>
                </c:pt>
                <c:pt idx="25">
                  <c:v>8000</c:v>
                </c:pt>
                <c:pt idx="26">
                  <c:v>9000</c:v>
                </c:pt>
                <c:pt idx="27">
                  <c:v>10000</c:v>
                </c:pt>
                <c:pt idx="28">
                  <c:v>20000</c:v>
                </c:pt>
                <c:pt idx="29">
                  <c:v>30000</c:v>
                </c:pt>
                <c:pt idx="30">
                  <c:v>40000</c:v>
                </c:pt>
                <c:pt idx="31">
                  <c:v>50000</c:v>
                </c:pt>
                <c:pt idx="32">
                  <c:v>60000</c:v>
                </c:pt>
                <c:pt idx="33">
                  <c:v>70000</c:v>
                </c:pt>
                <c:pt idx="34">
                  <c:v>80000</c:v>
                </c:pt>
                <c:pt idx="35">
                  <c:v>90000</c:v>
                </c:pt>
                <c:pt idx="36">
                  <c:v>100000</c:v>
                </c:pt>
              </c:numCache>
            </c:numRef>
          </c:xVal>
          <c:yVal>
            <c:numRef>
              <c:f>'tables and calculations'!$S$324:$S$360</c:f>
              <c:numCache>
                <c:formatCode>General</c:formatCode>
                <c:ptCount val="37"/>
                <c:pt idx="0">
                  <c:v>64.359447489467613</c:v>
                </c:pt>
                <c:pt idx="1">
                  <c:v>51.302008248098787</c:v>
                </c:pt>
                <c:pt idx="2">
                  <c:v>46.706786934256229</c:v>
                </c:pt>
                <c:pt idx="3">
                  <c:v>46.01962136089162</c:v>
                </c:pt>
                <c:pt idx="4">
                  <c:v>47.078348922910124</c:v>
                </c:pt>
                <c:pt idx="5">
                  <c:v>48.893888659064515</c:v>
                </c:pt>
                <c:pt idx="6">
                  <c:v>50.990701127315191</c:v>
                </c:pt>
                <c:pt idx="7">
                  <c:v>53.132813264379649</c:v>
                </c:pt>
                <c:pt idx="8">
                  <c:v>55.20374580036291</c:v>
                </c:pt>
                <c:pt idx="9">
                  <c:v>57.149273647960925</c:v>
                </c:pt>
                <c:pt idx="10">
                  <c:v>69.459838891909527</c:v>
                </c:pt>
                <c:pt idx="11">
                  <c:v>74.577281017273563</c:v>
                </c:pt>
                <c:pt idx="12">
                  <c:v>77.015064694794987</c:v>
                </c:pt>
                <c:pt idx="13">
                  <c:v>78.262735897914609</c:v>
                </c:pt>
                <c:pt idx="14">
                  <c:v>78.895813823618354</c:v>
                </c:pt>
                <c:pt idx="15">
                  <c:v>79.178327063072132</c:v>
                </c:pt>
                <c:pt idx="16">
                  <c:v>79.247655244260784</c:v>
                </c:pt>
                <c:pt idx="17">
                  <c:v>79.182182201474973</c:v>
                </c:pt>
                <c:pt idx="18">
                  <c:v>79.029802880287107</c:v>
                </c:pt>
                <c:pt idx="19">
                  <c:v>76.398725939440084</c:v>
                </c:pt>
                <c:pt idx="20">
                  <c:v>74.274338466424183</c:v>
                </c:pt>
                <c:pt idx="21">
                  <c:v>72.649013671910353</c:v>
                </c:pt>
                <c:pt idx="22">
                  <c:v>71.153837970921188</c:v>
                </c:pt>
                <c:pt idx="23">
                  <c:v>69.636399181126379</c:v>
                </c:pt>
                <c:pt idx="24">
                  <c:v>68.059330131449087</c:v>
                </c:pt>
                <c:pt idx="25">
                  <c:v>66.427153154939063</c:v>
                </c:pt>
                <c:pt idx="26">
                  <c:v>64.756311899683425</c:v>
                </c:pt>
                <c:pt idx="27">
                  <c:v>63.064565447776715</c:v>
                </c:pt>
                <c:pt idx="28">
                  <c:v>47.322989077897233</c:v>
                </c:pt>
                <c:pt idx="29">
                  <c:v>35.876538071810273</c:v>
                </c:pt>
                <c:pt idx="30">
                  <c:v>28.170994458276198</c:v>
                </c:pt>
                <c:pt idx="31">
                  <c:v>22.924946385077192</c:v>
                </c:pt>
                <c:pt idx="32">
                  <c:v>19.224674390314163</c:v>
                </c:pt>
                <c:pt idx="33">
                  <c:v>16.51234692693626</c:v>
                </c:pt>
                <c:pt idx="34">
                  <c:v>14.453697045287385</c:v>
                </c:pt>
                <c:pt idx="35">
                  <c:v>12.843986727418525</c:v>
                </c:pt>
                <c:pt idx="36">
                  <c:v>11.553499093893492</c:v>
                </c:pt>
              </c:numCache>
            </c:numRef>
          </c:yVal>
          <c:smooth val="1"/>
          <c:extLst>
            <c:ext xmlns:c16="http://schemas.microsoft.com/office/drawing/2014/chart" uri="{C3380CC4-5D6E-409C-BE32-E72D297353CC}">
              <c16:uniqueId val="{00000002-A78B-4834-9170-6E0743C5F2DA}"/>
            </c:ext>
          </c:extLst>
        </c:ser>
        <c:dLbls>
          <c:showLegendKey val="0"/>
          <c:showVal val="0"/>
          <c:showCatName val="0"/>
          <c:showSerName val="0"/>
          <c:showPercent val="0"/>
          <c:showBubbleSize val="0"/>
        </c:dLbls>
        <c:axId val="184776576"/>
        <c:axId val="184786944"/>
      </c:scatterChart>
      <c:valAx>
        <c:axId val="184776576"/>
        <c:scaling>
          <c:logBase val="10"/>
          <c:orientation val="minMax"/>
          <c:max val="100000"/>
          <c:min val="10"/>
        </c:scaling>
        <c:delete val="0"/>
        <c:axPos val="b"/>
        <c:minorGridlines/>
        <c:title>
          <c:tx>
            <c:rich>
              <a:bodyPr/>
              <a:lstStyle/>
              <a:p>
                <a:pPr>
                  <a:defRPr/>
                </a:pPr>
                <a:r>
                  <a:rPr lang="en-US"/>
                  <a:t>Frequency (Hz)</a:t>
                </a:r>
              </a:p>
            </c:rich>
          </c:tx>
          <c:overlay val="0"/>
        </c:title>
        <c:numFmt formatCode="#,##0.00" sourceLinked="0"/>
        <c:majorTickMark val="out"/>
        <c:minorTickMark val="none"/>
        <c:tickLblPos val="nextTo"/>
        <c:crossAx val="184786944"/>
        <c:crossesAt val="-360"/>
        <c:crossBetween val="midCat"/>
      </c:valAx>
      <c:valAx>
        <c:axId val="184786944"/>
        <c:scaling>
          <c:orientation val="minMax"/>
          <c:max val="180"/>
          <c:min val="-180"/>
        </c:scaling>
        <c:delete val="0"/>
        <c:axPos val="l"/>
        <c:majorGridlines/>
        <c:title>
          <c:tx>
            <c:rich>
              <a:bodyPr rot="-5400000" vert="horz"/>
              <a:lstStyle/>
              <a:p>
                <a:pPr>
                  <a:defRPr/>
                </a:pPr>
                <a:r>
                  <a:rPr lang="en-US"/>
                  <a:t>Phase (</a:t>
                </a:r>
                <a:r>
                  <a:rPr lang="en-US">
                    <a:latin typeface="Arial"/>
                    <a:cs typeface="Arial"/>
                  </a:rPr>
                  <a:t>°)</a:t>
                </a:r>
                <a:endParaRPr lang="en-US"/>
              </a:p>
            </c:rich>
          </c:tx>
          <c:overlay val="0"/>
        </c:title>
        <c:numFmt formatCode="General" sourceLinked="1"/>
        <c:majorTickMark val="out"/>
        <c:minorTickMark val="none"/>
        <c:tickLblPos val="nextTo"/>
        <c:crossAx val="184776576"/>
        <c:crosses val="autoZero"/>
        <c:crossBetween val="midCat"/>
        <c:majorUnit val="30"/>
        <c:minorUnit val="10"/>
      </c:valAx>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chart" Target="../charts/chart4.xml"/><Relationship Id="rId1" Type="http://schemas.openxmlformats.org/officeDocument/2006/relationships/chart" Target="../charts/chart3.xml"/><Relationship Id="rId5" Type="http://schemas.openxmlformats.org/officeDocument/2006/relationships/image" Target="../media/image7.png"/><Relationship Id="rId4"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chart" Target="../charts/chart7.xml"/><Relationship Id="rId7" Type="http://schemas.openxmlformats.org/officeDocument/2006/relationships/chart" Target="../charts/chart11.xml"/><Relationship Id="rId2" Type="http://schemas.openxmlformats.org/officeDocument/2006/relationships/chart" Target="../charts/chart6.xml"/><Relationship Id="rId1" Type="http://schemas.openxmlformats.org/officeDocument/2006/relationships/chart" Target="../charts/chart5.xml"/><Relationship Id="rId6" Type="http://schemas.openxmlformats.org/officeDocument/2006/relationships/chart" Target="../charts/chart10.xml"/><Relationship Id="rId11" Type="http://schemas.openxmlformats.org/officeDocument/2006/relationships/image" Target="../media/image7.png"/><Relationship Id="rId5" Type="http://schemas.openxmlformats.org/officeDocument/2006/relationships/chart" Target="../charts/chart9.xml"/><Relationship Id="rId10" Type="http://schemas.openxmlformats.org/officeDocument/2006/relationships/image" Target="../media/image6.png"/><Relationship Id="rId4" Type="http://schemas.openxmlformats.org/officeDocument/2006/relationships/chart" Target="../charts/chart8.xml"/><Relationship Id="rId9"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7.xml.rels><?xml version="1.0" encoding="UTF-8" standalone="yes"?>
<Relationships xmlns="http://schemas.openxmlformats.org/package/2006/relationships"><Relationship Id="rId8" Type="http://schemas.openxmlformats.org/officeDocument/2006/relationships/chart" Target="../charts/chart19.xml"/><Relationship Id="rId3" Type="http://schemas.openxmlformats.org/officeDocument/2006/relationships/image" Target="../media/image10.png"/><Relationship Id="rId7" Type="http://schemas.openxmlformats.org/officeDocument/2006/relationships/chart" Target="../charts/chart18.xml"/><Relationship Id="rId2" Type="http://schemas.openxmlformats.org/officeDocument/2006/relationships/chart" Target="../charts/chart14.xml"/><Relationship Id="rId1" Type="http://schemas.openxmlformats.org/officeDocument/2006/relationships/chart" Target="../charts/chart13.xml"/><Relationship Id="rId6" Type="http://schemas.openxmlformats.org/officeDocument/2006/relationships/chart" Target="../charts/chart17.xml"/><Relationship Id="rId11" Type="http://schemas.openxmlformats.org/officeDocument/2006/relationships/chart" Target="../charts/chart22.xml"/><Relationship Id="rId5" Type="http://schemas.openxmlformats.org/officeDocument/2006/relationships/chart" Target="../charts/chart16.xml"/><Relationship Id="rId10" Type="http://schemas.openxmlformats.org/officeDocument/2006/relationships/chart" Target="../charts/chart21.xml"/><Relationship Id="rId4" Type="http://schemas.openxmlformats.org/officeDocument/2006/relationships/chart" Target="../charts/chart15.xml"/><Relationship Id="rId9" Type="http://schemas.openxmlformats.org/officeDocument/2006/relationships/chart" Target="../charts/chart2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1</xdr:col>
      <xdr:colOff>29936</xdr:colOff>
      <xdr:row>2</xdr:row>
      <xdr:rowOff>9525</xdr:rowOff>
    </xdr:from>
    <xdr:to>
      <xdr:col>13</xdr:col>
      <xdr:colOff>431062</xdr:colOff>
      <xdr:row>32</xdr:row>
      <xdr:rowOff>21206</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42257" y="390525"/>
          <a:ext cx="7748984" cy="572668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590550</xdr:colOff>
      <xdr:row>2</xdr:row>
      <xdr:rowOff>19050</xdr:rowOff>
    </xdr:from>
    <xdr:to>
      <xdr:col>9</xdr:col>
      <xdr:colOff>576663</xdr:colOff>
      <xdr:row>16</xdr:row>
      <xdr:rowOff>95250</xdr:rowOff>
    </xdr:to>
    <xdr:pic>
      <xdr:nvPicPr>
        <xdr:cNvPr id="2" name="Picture 1" descr="https://e2e.ti.com/cfs-file/__key/communityserver-blogs-components-weblogfiles/00-00-00-03-59/3036.figure1.jpg">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50" y="400050"/>
          <a:ext cx="5472513"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19</xdr:row>
      <xdr:rowOff>0</xdr:rowOff>
    </xdr:from>
    <xdr:to>
      <xdr:col>10</xdr:col>
      <xdr:colOff>372711</xdr:colOff>
      <xdr:row>33</xdr:row>
      <xdr:rowOff>76200</xdr:rowOff>
    </xdr:to>
    <xdr:pic>
      <xdr:nvPicPr>
        <xdr:cNvPr id="3" name="Picture 2" descr="https://e2e.ti.com/cfs-file/__key/communityserver-blogs-components-weblogfiles/00-00-00-03-59/8726.figure2.jpg">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09600" y="3619500"/>
          <a:ext cx="5859111"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0</xdr:colOff>
      <xdr:row>19</xdr:row>
      <xdr:rowOff>0</xdr:rowOff>
    </xdr:from>
    <xdr:ext cx="2855259" cy="490775"/>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𝑚</m:t>
                        </m:r>
                      </m:sub>
                    </m:sSub>
                  </m:oMath>
                </m:oMathPara>
              </a14:m>
              <a:endParaRPr lang="en-US" sz="1100"/>
            </a:p>
          </xdr:txBody>
        </xdr:sp>
      </mc:Choice>
      <mc:Fallback xmlns="">
        <xdr:sp macro="" textlink="">
          <xdr:nvSpPr>
            <xdr:cNvPr id="4" name="TextBox 3">
              <a:extLst>
                <a:ext uri="{FF2B5EF4-FFF2-40B4-BE49-F238E27FC236}">
                  <a16:creationId xmlns:a16="http://schemas.microsoft.com/office/drawing/2014/main" id="{2A86E21C-1128-41E5-B128-726C8A6C2A1C}"/>
                </a:ext>
              </a:extLst>
            </xdr:cNvPr>
            <xdr:cNvSpPr txBox="1"/>
          </xdr:nvSpPr>
          <xdr:spPr>
            <a:xfrm>
              <a:off x="6705600" y="3619500"/>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𝑝=𝐿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𝑚</a:t>
              </a:r>
              <a:endParaRPr lang="en-US" sz="1100"/>
            </a:p>
          </xdr:txBody>
        </xdr:sp>
      </mc:Fallback>
    </mc:AlternateContent>
    <xdr:clientData/>
  </xdr:oneCellAnchor>
  <xdr:oneCellAnchor>
    <xdr:from>
      <xdr:col>11</xdr:col>
      <xdr:colOff>255492</xdr:colOff>
      <xdr:row>22</xdr:row>
      <xdr:rowOff>81803</xdr:rowOff>
    </xdr:from>
    <xdr:ext cx="2855259" cy="497637"/>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𝐿𝐾</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sSup>
                          <m:sSupPr>
                            <m:ctrlPr>
                              <a:rPr lang="en-US" sz="2400" b="0" i="1">
                                <a:latin typeface="Cambria Math" panose="02040503050406030204" pitchFamily="18" charset="0"/>
                                <a:ea typeface="Cambria Math"/>
                              </a:rPr>
                            </m:ctrlPr>
                          </m:sSupPr>
                          <m:e>
                            <m:r>
                              <a:rPr lang="en-US" sz="2400" b="0" i="1">
                                <a:latin typeface="Cambria Math"/>
                                <a:ea typeface="Cambria Math"/>
                              </a:rPr>
                              <m:t>𝑘</m:t>
                            </m:r>
                          </m:e>
                          <m:sup>
                            <m:r>
                              <a:rPr lang="en-US" sz="2400" b="0" i="1">
                                <a:latin typeface="Cambria Math"/>
                                <a:ea typeface="Cambria Math"/>
                              </a:rPr>
                              <m:t>2</m:t>
                            </m:r>
                          </m:sup>
                        </m:sSup>
                      </m:e>
                    </m:d>
                  </m:oMath>
                </m:oMathPara>
              </a14:m>
              <a:endParaRPr lang="en-US" sz="1100"/>
            </a:p>
          </xdr:txBody>
        </xdr:sp>
      </mc:Choice>
      <mc:Fallback xmlns="">
        <xdr:sp macro="" textlink="">
          <xdr:nvSpPr>
            <xdr:cNvPr id="5" name="TextBox 4">
              <a:extLst>
                <a:ext uri="{FF2B5EF4-FFF2-40B4-BE49-F238E27FC236}">
                  <a16:creationId xmlns:a16="http://schemas.microsoft.com/office/drawing/2014/main" id="{CEA101E7-9B9B-4F81-8A40-B327AB6A7CA5}"/>
                </a:ext>
              </a:extLst>
            </xdr:cNvPr>
            <xdr:cNvSpPr txBox="1"/>
          </xdr:nvSpPr>
          <xdr:spPr>
            <a:xfrm>
              <a:off x="6961092" y="4272803"/>
              <a:ext cx="2855259" cy="49763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𝐿𝐾=𝐿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r>
                <a:rPr lang="en-US" sz="2400" b="0" i="0">
                  <a:latin typeface="Cambria Math"/>
                  <a:ea typeface="Cambria Math"/>
                </a:rPr>
                <a:t>2</a:t>
              </a:r>
              <a:r>
                <a:rPr lang="en-US" sz="2400" b="0" i="0">
                  <a:latin typeface="Cambria Math" panose="02040503050406030204" pitchFamily="18" charset="0"/>
                  <a:ea typeface="Cambria Math"/>
                </a:rPr>
                <a:t> )</a:t>
              </a:r>
              <a:endParaRPr lang="en-US" sz="1100"/>
            </a:p>
          </xdr:txBody>
        </xdr:sp>
      </mc:Fallback>
    </mc:AlternateContent>
    <xdr:clientData/>
  </xdr:oneCellAnchor>
  <xdr:oneCellAnchor>
    <xdr:from>
      <xdr:col>11</xdr:col>
      <xdr:colOff>244289</xdr:colOff>
      <xdr:row>25</xdr:row>
      <xdr:rowOff>59391</xdr:rowOff>
    </xdr:from>
    <xdr:ext cx="2855259" cy="490775"/>
    <mc:AlternateContent xmlns:mc="http://schemas.openxmlformats.org/markup-compatibility/2006" xmlns:a14="http://schemas.microsoft.com/office/drawing/2010/main">
      <mc:Choice Requires="a14">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14:m>
                <m:oMathPara xmlns:m="http://schemas.openxmlformats.org/officeDocument/2006/math">
                  <m:oMathParaPr>
                    <m:jc m:val="centerGroup"/>
                  </m:oMathParaPr>
                  <m:oMath xmlns:m="http://schemas.openxmlformats.org/officeDocument/2006/math">
                    <m:sSub>
                      <m:sSubPr>
                        <m:ctrlPr>
                          <a:rPr lang="en-US" sz="2400" i="1">
                            <a:latin typeface="Cambria Math" panose="02040503050406030204" pitchFamily="18" charset="0"/>
                          </a:rPr>
                        </m:ctrlPr>
                      </m:sSubPr>
                      <m:e>
                        <m:r>
                          <a:rPr lang="en-US" sz="2400" b="0" i="1">
                            <a:latin typeface="Cambria Math"/>
                          </a:rPr>
                          <m:t>𝐿</m:t>
                        </m:r>
                      </m:e>
                      <m:sub>
                        <m:r>
                          <a:rPr lang="en-US" sz="2400" b="0" i="1">
                            <a:latin typeface="Cambria Math"/>
                          </a:rPr>
                          <m:t>𝑟</m:t>
                        </m:r>
                        <m:r>
                          <a:rPr lang="en-US" sz="2400" b="0" i="1">
                            <a:latin typeface="Cambria Math"/>
                          </a:rPr>
                          <m:t>1</m:t>
                        </m:r>
                      </m:sub>
                    </m:sSub>
                    <m:r>
                      <a:rPr lang="en-US" sz="2400" b="0" i="1">
                        <a:latin typeface="Cambria Math"/>
                      </a:rPr>
                      <m:t>=</m:t>
                    </m:r>
                    <m:sSub>
                      <m:sSubPr>
                        <m:ctrlPr>
                          <a:rPr lang="en-US" sz="2400" b="0" i="1">
                            <a:latin typeface="Cambria Math" panose="02040503050406030204" pitchFamily="18" charset="0"/>
                          </a:rPr>
                        </m:ctrlPr>
                      </m:sSubPr>
                      <m:e>
                        <m:r>
                          <a:rPr lang="en-US" sz="2400" b="0" i="1">
                            <a:latin typeface="Cambria Math"/>
                          </a:rPr>
                          <m:t>𝐿</m:t>
                        </m:r>
                      </m:e>
                      <m:sub>
                        <m:r>
                          <a:rPr lang="en-US" sz="2400" b="0" i="1">
                            <a:latin typeface="Cambria Math"/>
                          </a:rPr>
                          <m:t>𝑝</m:t>
                        </m:r>
                      </m:sub>
                    </m:sSub>
                    <m:r>
                      <a:rPr lang="en-US" sz="2400" b="0" i="1">
                        <a:latin typeface="Cambria Math"/>
                        <a:ea typeface="Cambria Math"/>
                      </a:rPr>
                      <m:t>×</m:t>
                    </m:r>
                    <m:d>
                      <m:dPr>
                        <m:ctrlPr>
                          <a:rPr lang="en-US" sz="2400" b="0" i="1">
                            <a:latin typeface="Cambria Math" panose="02040503050406030204" pitchFamily="18" charset="0"/>
                            <a:ea typeface="Cambria Math"/>
                          </a:rPr>
                        </m:ctrlPr>
                      </m:dPr>
                      <m:e>
                        <m:r>
                          <a:rPr lang="en-US" sz="2400" b="0" i="1">
                            <a:latin typeface="Cambria Math"/>
                            <a:ea typeface="Cambria Math"/>
                          </a:rPr>
                          <m:t>1−</m:t>
                        </m:r>
                        <m:r>
                          <a:rPr lang="en-US" sz="2400" b="0" i="1">
                            <a:latin typeface="Cambria Math"/>
                            <a:ea typeface="Cambria Math"/>
                          </a:rPr>
                          <m:t>𝑘</m:t>
                        </m:r>
                      </m:e>
                    </m:d>
                  </m:oMath>
                </m:oMathPara>
              </a14:m>
              <a:endParaRPr lang="en-US" sz="1100"/>
            </a:p>
          </xdr:txBody>
        </xdr:sp>
      </mc:Choice>
      <mc:Fallback xmlns="">
        <xdr:sp macro="" textlink="">
          <xdr:nvSpPr>
            <xdr:cNvPr id="6" name="TextBox 5">
              <a:extLst>
                <a:ext uri="{FF2B5EF4-FFF2-40B4-BE49-F238E27FC236}">
                  <a16:creationId xmlns:a16="http://schemas.microsoft.com/office/drawing/2014/main" id="{1AD607F3-ADC3-4739-BA82-D4049D9DB5BB}"/>
                </a:ext>
              </a:extLst>
            </xdr:cNvPr>
            <xdr:cNvSpPr txBox="1"/>
          </xdr:nvSpPr>
          <xdr:spPr>
            <a:xfrm>
              <a:off x="6949889" y="4821891"/>
              <a:ext cx="2855259" cy="490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r>
                <a:rPr lang="en-US" sz="2400" b="0" i="0">
                  <a:latin typeface="Cambria Math"/>
                </a:rPr>
                <a:t>𝐿</a:t>
              </a:r>
              <a:r>
                <a:rPr lang="en-US" sz="2400" b="0" i="0">
                  <a:latin typeface="Cambria Math" panose="02040503050406030204" pitchFamily="18" charset="0"/>
                </a:rPr>
                <a:t>_</a:t>
              </a:r>
              <a:r>
                <a:rPr lang="en-US" sz="2400" b="0" i="0">
                  <a:latin typeface="Cambria Math"/>
                </a:rPr>
                <a:t>𝑟1=𝐿</a:t>
              </a:r>
              <a:r>
                <a:rPr lang="en-US" sz="2400" b="0" i="0">
                  <a:latin typeface="Cambria Math" panose="02040503050406030204" pitchFamily="18" charset="0"/>
                </a:rPr>
                <a:t>_</a:t>
              </a:r>
              <a:r>
                <a:rPr lang="en-US" sz="2400" b="0" i="0">
                  <a:latin typeface="Cambria Math"/>
                </a:rPr>
                <a:t>𝑝</a:t>
              </a:r>
              <a:r>
                <a:rPr lang="en-US" sz="2400" b="0" i="0">
                  <a:latin typeface="Cambria Math"/>
                  <a:ea typeface="Cambria Math"/>
                </a:rPr>
                <a:t>×</a:t>
              </a:r>
              <a:r>
                <a:rPr lang="en-US" sz="2400" b="0" i="0">
                  <a:latin typeface="Cambria Math" panose="02040503050406030204" pitchFamily="18" charset="0"/>
                  <a:ea typeface="Cambria Math"/>
                </a:rPr>
                <a:t>(</a:t>
              </a:r>
              <a:r>
                <a:rPr lang="en-US" sz="2400" b="0" i="0">
                  <a:latin typeface="Cambria Math"/>
                  <a:ea typeface="Cambria Math"/>
                </a:rPr>
                <a:t>1−𝑘</a:t>
              </a:r>
              <a:r>
                <a:rPr lang="en-US" sz="2400" b="0" i="0">
                  <a:latin typeface="Cambria Math" panose="02040503050406030204" pitchFamily="18" charset="0"/>
                  <a:ea typeface="Cambria Math"/>
                </a:rPr>
                <a:t>)</a:t>
              </a:r>
              <a:endParaRPr lang="en-US" sz="1100"/>
            </a:p>
          </xdr:txBody>
        </xdr:sp>
      </mc:Fallback>
    </mc:AlternateContent>
    <xdr:clientData/>
  </xdr:oneCellAnchor>
  <xdr:twoCellAnchor>
    <xdr:from>
      <xdr:col>11</xdr:col>
      <xdr:colOff>367553</xdr:colOff>
      <xdr:row>29</xdr:row>
      <xdr:rowOff>25774</xdr:rowOff>
    </xdr:from>
    <xdr:to>
      <xdr:col>19</xdr:col>
      <xdr:colOff>51548</xdr:colOff>
      <xdr:row>32</xdr:row>
      <xdr:rowOff>93009</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7073153" y="5550274"/>
          <a:ext cx="4560795" cy="63873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600"/>
            <a:t>NOTE: LLK is the primary inductance </a:t>
          </a:r>
          <a:r>
            <a:rPr lang="en-US" sz="1600" baseline="0"/>
            <a:t> with the secondary windings completely shorted</a:t>
          </a:r>
          <a:endParaRPr lang="en-US" sz="16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49868</xdr:colOff>
      <xdr:row>55</xdr:row>
      <xdr:rowOff>104974</xdr:rowOff>
    </xdr:from>
    <xdr:to>
      <xdr:col>4</xdr:col>
      <xdr:colOff>7375071</xdr:colOff>
      <xdr:row>87</xdr:row>
      <xdr:rowOff>119344</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171450</xdr:colOff>
      <xdr:row>60</xdr:row>
      <xdr:rowOff>76199</xdr:rowOff>
    </xdr:from>
    <xdr:to>
      <xdr:col>3</xdr:col>
      <xdr:colOff>161925</xdr:colOff>
      <xdr:row>86</xdr:row>
      <xdr:rowOff>171450</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9525</xdr:colOff>
          <xdr:row>204</xdr:row>
          <xdr:rowOff>9525</xdr:rowOff>
        </xdr:from>
        <xdr:to>
          <xdr:col>4</xdr:col>
          <xdr:colOff>2324100</xdr:colOff>
          <xdr:row>204</xdr:row>
          <xdr:rowOff>428625</xdr:rowOff>
        </xdr:to>
        <xdr:sp macro="" textlink="">
          <xdr:nvSpPr>
            <xdr:cNvPr id="2051" name="Object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578427</xdr:colOff>
      <xdr:row>144</xdr:row>
      <xdr:rowOff>5194</xdr:rowOff>
    </xdr:from>
    <xdr:to>
      <xdr:col>10</xdr:col>
      <xdr:colOff>923926</xdr:colOff>
      <xdr:row>170</xdr:row>
      <xdr:rowOff>14720</xdr:rowOff>
    </xdr:to>
    <xdr:graphicFrame macro="">
      <xdr:nvGraphicFramePr>
        <xdr:cNvPr id="3" name="Chart 2">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597101</xdr:colOff>
      <xdr:row>24</xdr:row>
      <xdr:rowOff>170169</xdr:rowOff>
    </xdr:from>
    <xdr:to>
      <xdr:col>8</xdr:col>
      <xdr:colOff>707572</xdr:colOff>
      <xdr:row>60</xdr:row>
      <xdr:rowOff>85355</xdr:rowOff>
    </xdr:to>
    <xdr:graphicFrame macro="">
      <xdr:nvGraphicFramePr>
        <xdr:cNvPr id="6" name="Chart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xdr:col>
      <xdr:colOff>0</xdr:colOff>
      <xdr:row>0</xdr:row>
      <xdr:rowOff>176892</xdr:rowOff>
    </xdr:from>
    <xdr:ext cx="4803303" cy="264560"/>
    <xdr:sp macro="" textlink="">
      <xdr:nvSpPr>
        <xdr:cNvPr id="7" name="TextBox 6">
          <a:extLst>
            <a:ext uri="{FF2B5EF4-FFF2-40B4-BE49-F238E27FC236}">
              <a16:creationId xmlns:a16="http://schemas.microsoft.com/office/drawing/2014/main" id="{00000000-0008-0000-0300-000007000000}"/>
            </a:ext>
          </a:extLst>
        </xdr:cNvPr>
        <xdr:cNvSpPr txBox="1"/>
      </xdr:nvSpPr>
      <xdr:spPr>
        <a:xfrm>
          <a:off x="571500" y="176892"/>
          <a:ext cx="480330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a:t>The Mg_max values were</a:t>
          </a:r>
          <a:r>
            <a:rPr lang="en-US" sz="1100" baseline="0"/>
            <a:t> calculated in MathCad and imported here for graphing</a:t>
          </a:r>
          <a:endParaRPr lang="en-US" sz="1100"/>
        </a:p>
      </xdr:txBody>
    </xdr:sp>
    <xdr:clientData/>
  </xdr:oneCellAnchor>
  <xdr:twoCellAnchor>
    <xdr:from>
      <xdr:col>10</xdr:col>
      <xdr:colOff>0</xdr:colOff>
      <xdr:row>400</xdr:row>
      <xdr:rowOff>0</xdr:rowOff>
    </xdr:from>
    <xdr:to>
      <xdr:col>10</xdr:col>
      <xdr:colOff>3365673</xdr:colOff>
      <xdr:row>400</xdr:row>
      <xdr:rowOff>3816546</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1992429" y="71800357"/>
          <a:ext cx="3365673" cy="3816546"/>
        </a:xfrm>
        <a:prstGeom prst="rect">
          <a:avLst/>
        </a:prstGeom>
      </xdr:spPr>
    </xdr:pic>
    <xdr:clientData/>
  </xdr:twoCellAnchor>
  <xdr:twoCellAnchor>
    <xdr:from>
      <xdr:col>11</xdr:col>
      <xdr:colOff>0</xdr:colOff>
      <xdr:row>400</xdr:row>
      <xdr:rowOff>0</xdr:rowOff>
    </xdr:from>
    <xdr:to>
      <xdr:col>11</xdr:col>
      <xdr:colOff>3416476</xdr:colOff>
      <xdr:row>400</xdr:row>
      <xdr:rowOff>4013406</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5575643" y="71800357"/>
          <a:ext cx="3416476" cy="4013406"/>
        </a:xfrm>
        <a:prstGeom prst="rect">
          <a:avLst/>
        </a:prstGeom>
      </xdr:spPr>
    </xdr:pic>
    <xdr:clientData/>
  </xdr:twoCellAnchor>
  <xdr:twoCellAnchor>
    <xdr:from>
      <xdr:col>12</xdr:col>
      <xdr:colOff>0</xdr:colOff>
      <xdr:row>400</xdr:row>
      <xdr:rowOff>0</xdr:rowOff>
    </xdr:from>
    <xdr:to>
      <xdr:col>12</xdr:col>
      <xdr:colOff>3378374</xdr:colOff>
      <xdr:row>402</xdr:row>
      <xdr:rowOff>34691</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19276786" y="71800357"/>
          <a:ext cx="3378374" cy="428012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5</xdr:col>
      <xdr:colOff>21292</xdr:colOff>
      <xdr:row>0</xdr:row>
      <xdr:rowOff>167191</xdr:rowOff>
    </xdr:from>
    <xdr:to>
      <xdr:col>16</xdr:col>
      <xdr:colOff>217714</xdr:colOff>
      <xdr:row>22</xdr:row>
      <xdr:rowOff>27214</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73</xdr:row>
      <xdr:rowOff>83911</xdr:rowOff>
    </xdr:from>
    <xdr:to>
      <xdr:col>4</xdr:col>
      <xdr:colOff>730250</xdr:colOff>
      <xdr:row>101</xdr:row>
      <xdr:rowOff>34699</xdr:rowOff>
    </xdr:to>
    <xdr:graphicFrame macro="">
      <xdr:nvGraphicFramePr>
        <xdr:cNvPr id="3" name="Chart 2">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783239</xdr:colOff>
      <xdr:row>73</xdr:row>
      <xdr:rowOff>65917</xdr:rowOff>
    </xdr:from>
    <xdr:to>
      <xdr:col>13</xdr:col>
      <xdr:colOff>335040</xdr:colOff>
      <xdr:row>101</xdr:row>
      <xdr:rowOff>10383</xdr:rowOff>
    </xdr:to>
    <xdr:graphicFrame macro="">
      <xdr:nvGraphicFramePr>
        <xdr:cNvPr id="4" name="Chart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101</xdr:row>
      <xdr:rowOff>90581</xdr:rowOff>
    </xdr:from>
    <xdr:to>
      <xdr:col>4</xdr:col>
      <xdr:colOff>730250</xdr:colOff>
      <xdr:row>129</xdr:row>
      <xdr:rowOff>45104</xdr:rowOff>
    </xdr:to>
    <xdr:graphicFrame macro="">
      <xdr:nvGraphicFramePr>
        <xdr:cNvPr id="5" name="Chart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796100</xdr:colOff>
      <xdr:row>101</xdr:row>
      <xdr:rowOff>108903</xdr:rowOff>
    </xdr:from>
    <xdr:to>
      <xdr:col>13</xdr:col>
      <xdr:colOff>404176</xdr:colOff>
      <xdr:row>129</xdr:row>
      <xdr:rowOff>50535</xdr:rowOff>
    </xdr:to>
    <xdr:graphicFrame macro="">
      <xdr:nvGraphicFramePr>
        <xdr:cNvPr id="6" name="Chart 5">
          <a:extLst>
            <a:ext uri="{FF2B5EF4-FFF2-40B4-BE49-F238E27FC236}">
              <a16:creationId xmlns:a16="http://schemas.microsoft.com/office/drawing/2014/main" id="{00000000-0008-0000-0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45</xdr:row>
      <xdr:rowOff>36420</xdr:rowOff>
    </xdr:from>
    <xdr:to>
      <xdr:col>4</xdr:col>
      <xdr:colOff>730250</xdr:colOff>
      <xdr:row>72</xdr:row>
      <xdr:rowOff>181443</xdr:rowOff>
    </xdr:to>
    <xdr:graphicFrame macro="">
      <xdr:nvGraphicFramePr>
        <xdr:cNvPr id="7" name="Chart 6">
          <a:extLst>
            <a:ext uri="{FF2B5EF4-FFF2-40B4-BE49-F238E27FC236}">
              <a16:creationId xmlns:a16="http://schemas.microsoft.com/office/drawing/2014/main" id="{00000000-0008-0000-04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776008</xdr:colOff>
      <xdr:row>45</xdr:row>
      <xdr:rowOff>53228</xdr:rowOff>
    </xdr:from>
    <xdr:to>
      <xdr:col>13</xdr:col>
      <xdr:colOff>378609</xdr:colOff>
      <xdr:row>72</xdr:row>
      <xdr:rowOff>184458</xdr:rowOff>
    </xdr:to>
    <xdr:graphicFrame macro="">
      <xdr:nvGraphicFramePr>
        <xdr:cNvPr id="8" name="Chart 7">
          <a:extLst>
            <a:ext uri="{FF2B5EF4-FFF2-40B4-BE49-F238E27FC236}">
              <a16:creationId xmlns:a16="http://schemas.microsoft.com/office/drawing/2014/main" id="{00000000-0008-0000-0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xdr:from>
          <xdr:col>5</xdr:col>
          <xdr:colOff>0</xdr:colOff>
          <xdr:row>23</xdr:row>
          <xdr:rowOff>0</xdr:rowOff>
        </xdr:from>
        <xdr:to>
          <xdr:col>11</xdr:col>
          <xdr:colOff>43543</xdr:colOff>
          <xdr:row>23</xdr:row>
          <xdr:rowOff>181429</xdr:rowOff>
        </xdr:to>
        <xdr:pic>
          <xdr:nvPicPr>
            <xdr:cNvPr id="32" name="Picture 31">
              <a:extLst>
                <a:ext uri="{FF2B5EF4-FFF2-40B4-BE49-F238E27FC236}">
                  <a16:creationId xmlns:a16="http://schemas.microsoft.com/office/drawing/2014/main" id="{00000000-0008-0000-0400-000020000000}"/>
                </a:ext>
              </a:extLst>
            </xdr:cNvPr>
            <xdr:cNvPicPr>
              <a:picLocks noChangeAspect="1"/>
              <a:extLst>
                <a:ext uri="{84589F7E-364E-4C9E-8A38-B11213B215E9}">
                  <a14:cameraTool cellRange="TypeLookup" spid="_x0000_s4712"/>
                </a:ext>
              </a:extLst>
            </xdr:cNvPicPr>
          </xdr:nvPicPr>
          <xdr:blipFill>
            <a:blip xmlns:r="http://schemas.openxmlformats.org/officeDocument/2006/relationships" r:embed="rId8"/>
            <a:stretch>
              <a:fillRect/>
            </a:stretch>
          </xdr:blipFill>
          <xdr:spPr>
            <a:xfrm>
              <a:off x="8572500" y="5581650"/>
              <a:ext cx="3701143" cy="181429"/>
            </a:xfrm>
            <a:prstGeom prst="rect">
              <a:avLst/>
            </a:prstGeom>
          </xdr:spPr>
        </xdr:pic>
        <xdr:clientData/>
      </xdr:twoCellAnchor>
    </mc:Choice>
    <mc:Fallback/>
  </mc:AlternateContent>
  <xdr:twoCellAnchor>
    <xdr:from>
      <xdr:col>5</xdr:col>
      <xdr:colOff>142875</xdr:colOff>
      <xdr:row>23</xdr:row>
      <xdr:rowOff>127000</xdr:rowOff>
    </xdr:from>
    <xdr:to>
      <xdr:col>10</xdr:col>
      <xdr:colOff>469619</xdr:colOff>
      <xdr:row>42</xdr:row>
      <xdr:rowOff>169832</xdr:rowOff>
    </xdr:to>
    <xdr:pic>
      <xdr:nvPicPr>
        <xdr:cNvPr id="33" name="Picture 32">
          <a:extLst>
            <a:ext uri="{FF2B5EF4-FFF2-40B4-BE49-F238E27FC236}">
              <a16:creationId xmlns:a16="http://schemas.microsoft.com/office/drawing/2014/main" id="{00000000-0008-0000-0400-000021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8699500" y="5651500"/>
          <a:ext cx="3342994" cy="3868707"/>
        </a:xfrm>
        <a:prstGeom prst="rect">
          <a:avLst/>
        </a:prstGeom>
      </xdr:spPr>
    </xdr:pic>
    <xdr:clientData/>
  </xdr:twoCellAnchor>
  <xdr:twoCellAnchor>
    <xdr:from>
      <xdr:col>11</xdr:col>
      <xdr:colOff>83910</xdr:colOff>
      <xdr:row>23</xdr:row>
      <xdr:rowOff>127000</xdr:rowOff>
    </xdr:from>
    <xdr:to>
      <xdr:col>16</xdr:col>
      <xdr:colOff>456922</xdr:colOff>
      <xdr:row>43</xdr:row>
      <xdr:rowOff>185263</xdr:rowOff>
    </xdr:to>
    <xdr:pic>
      <xdr:nvPicPr>
        <xdr:cNvPr id="34" name="Picture 33">
          <a:extLst>
            <a:ext uri="{FF2B5EF4-FFF2-40B4-BE49-F238E27FC236}">
              <a16:creationId xmlns:a16="http://schemas.microsoft.com/office/drawing/2014/main" id="{00000000-0008-0000-0400-000022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12260035" y="5651500"/>
          <a:ext cx="3389262" cy="4074638"/>
        </a:xfrm>
        <a:prstGeom prst="rect">
          <a:avLst/>
        </a:prstGeom>
      </xdr:spPr>
    </xdr:pic>
    <xdr:clientData/>
  </xdr:twoCellAnchor>
  <xdr:twoCellAnchor>
    <xdr:from>
      <xdr:col>17</xdr:col>
      <xdr:colOff>138339</xdr:colOff>
      <xdr:row>23</xdr:row>
      <xdr:rowOff>127000</xdr:rowOff>
    </xdr:from>
    <xdr:to>
      <xdr:col>22</xdr:col>
      <xdr:colOff>473249</xdr:colOff>
      <xdr:row>45</xdr:row>
      <xdr:rowOff>80048</xdr:rowOff>
    </xdr:to>
    <xdr:pic>
      <xdr:nvPicPr>
        <xdr:cNvPr id="35" name="Picture 34">
          <a:extLst>
            <a:ext uri="{FF2B5EF4-FFF2-40B4-BE49-F238E27FC236}">
              <a16:creationId xmlns:a16="http://schemas.microsoft.com/office/drawing/2014/main" id="{00000000-0008-0000-0400-000023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15933964" y="5651500"/>
          <a:ext cx="3351160" cy="4350423"/>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97</xdr:row>
      <xdr:rowOff>0</xdr:rowOff>
    </xdr:from>
    <xdr:to>
      <xdr:col>17</xdr:col>
      <xdr:colOff>96488</xdr:colOff>
      <xdr:row>123</xdr:row>
      <xdr:rowOff>9526</xdr:rowOff>
    </xdr:to>
    <xdr:graphicFrame macro="">
      <xdr:nvGraphicFramePr>
        <xdr:cNvPr id="2" name="Chart 1">
          <a:extLst>
            <a:ext uri="{FF2B5EF4-FFF2-40B4-BE49-F238E27FC236}">
              <a16:creationId xmlns:a16="http://schemas.microsoft.com/office/drawing/2014/main" id="{00000000-0008-0000-07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6</xdr:col>
      <xdr:colOff>931801</xdr:colOff>
      <xdr:row>26</xdr:row>
      <xdr:rowOff>71285</xdr:rowOff>
    </xdr:from>
    <xdr:to>
      <xdr:col>11</xdr:col>
      <xdr:colOff>329633</xdr:colOff>
      <xdr:row>42</xdr:row>
      <xdr:rowOff>70078</xdr:rowOff>
    </xdr:to>
    <xdr:graphicFrame macro="">
      <xdr:nvGraphicFramePr>
        <xdr:cNvPr id="2" name="Chart 8">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431676</xdr:colOff>
      <xdr:row>26</xdr:row>
      <xdr:rowOff>81178</xdr:rowOff>
    </xdr:from>
    <xdr:to>
      <xdr:col>19</xdr:col>
      <xdr:colOff>86807</xdr:colOff>
      <xdr:row>42</xdr:row>
      <xdr:rowOff>98496</xdr:rowOff>
    </xdr:to>
    <xdr:graphicFrame macro="">
      <xdr:nvGraphicFramePr>
        <xdr:cNvPr id="3" name="Chart 8">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17</xdr:col>
      <xdr:colOff>153250</xdr:colOff>
      <xdr:row>4</xdr:row>
      <xdr:rowOff>42561</xdr:rowOff>
    </xdr:from>
    <xdr:to>
      <xdr:col>20</xdr:col>
      <xdr:colOff>497903</xdr:colOff>
      <xdr:row>19</xdr:row>
      <xdr:rowOff>2595</xdr:rowOff>
    </xdr:to>
    <xdr:pic>
      <xdr:nvPicPr>
        <xdr:cNvPr id="4" name="图片 1">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xfrm>
          <a:off x="11697550" y="928386"/>
          <a:ext cx="2245731" cy="2827060"/>
        </a:xfrm>
        <a:prstGeom prst="rect">
          <a:avLst/>
        </a:prstGeom>
      </xdr:spPr>
    </xdr:pic>
    <xdr:clientData/>
  </xdr:twoCellAnchor>
  <xdr:twoCellAnchor>
    <xdr:from>
      <xdr:col>1</xdr:col>
      <xdr:colOff>880065</xdr:colOff>
      <xdr:row>43</xdr:row>
      <xdr:rowOff>104301</xdr:rowOff>
    </xdr:from>
    <xdr:to>
      <xdr:col>6</xdr:col>
      <xdr:colOff>192201</xdr:colOff>
      <xdr:row>59</xdr:row>
      <xdr:rowOff>95641</xdr:rowOff>
    </xdr:to>
    <xdr:graphicFrame macro="">
      <xdr:nvGraphicFramePr>
        <xdr:cNvPr id="5" name="Chart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899640</xdr:colOff>
      <xdr:row>26</xdr:row>
      <xdr:rowOff>68167</xdr:rowOff>
    </xdr:from>
    <xdr:to>
      <xdr:col>6</xdr:col>
      <xdr:colOff>188929</xdr:colOff>
      <xdr:row>42</xdr:row>
      <xdr:rowOff>60838</xdr:rowOff>
    </xdr:to>
    <xdr:graphicFrame macro="">
      <xdr:nvGraphicFramePr>
        <xdr:cNvPr id="6" name="Chart 8">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913533</xdr:colOff>
      <xdr:row>43</xdr:row>
      <xdr:rowOff>125990</xdr:rowOff>
    </xdr:from>
    <xdr:to>
      <xdr:col>11</xdr:col>
      <xdr:colOff>311365</xdr:colOff>
      <xdr:row>59</xdr:row>
      <xdr:rowOff>124783</xdr:rowOff>
    </xdr:to>
    <xdr:graphicFrame macro="">
      <xdr:nvGraphicFramePr>
        <xdr:cNvPr id="7" name="Chart 8">
          <a:extLst>
            <a:ext uri="{FF2B5EF4-FFF2-40B4-BE49-F238E27FC236}">
              <a16:creationId xmlns:a16="http://schemas.microsoft.com/office/drawing/2014/main" id="{00000000-0008-0000-08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412173</xdr:colOff>
      <xdr:row>43</xdr:row>
      <xdr:rowOff>108455</xdr:rowOff>
    </xdr:from>
    <xdr:to>
      <xdr:col>19</xdr:col>
      <xdr:colOff>67304</xdr:colOff>
      <xdr:row>59</xdr:row>
      <xdr:rowOff>125773</xdr:rowOff>
    </xdr:to>
    <xdr:graphicFrame macro="">
      <xdr:nvGraphicFramePr>
        <xdr:cNvPr id="8" name="Chart 8">
          <a:extLst>
            <a:ext uri="{FF2B5EF4-FFF2-40B4-BE49-F238E27FC236}">
              <a16:creationId xmlns:a16="http://schemas.microsoft.com/office/drawing/2014/main" id="{00000000-0008-0000-08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854869</xdr:colOff>
      <xdr:row>61</xdr:row>
      <xdr:rowOff>61913</xdr:rowOff>
    </xdr:from>
    <xdr:to>
      <xdr:col>6</xdr:col>
      <xdr:colOff>167005</xdr:colOff>
      <xdr:row>77</xdr:row>
      <xdr:rowOff>53253</xdr:rowOff>
    </xdr:to>
    <xdr:graphicFrame macro="">
      <xdr:nvGraphicFramePr>
        <xdr:cNvPr id="9" name="Chart 8">
          <a:extLst>
            <a:ext uri="{FF2B5EF4-FFF2-40B4-BE49-F238E27FC236}">
              <a16:creationId xmlns:a16="http://schemas.microsoft.com/office/drawing/2014/main" id="{00000000-0008-0000-08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6</xdr:col>
      <xdr:colOff>930852</xdr:colOff>
      <xdr:row>61</xdr:row>
      <xdr:rowOff>45894</xdr:rowOff>
    </xdr:from>
    <xdr:to>
      <xdr:col>11</xdr:col>
      <xdr:colOff>268532</xdr:colOff>
      <xdr:row>77</xdr:row>
      <xdr:rowOff>37234</xdr:rowOff>
    </xdr:to>
    <xdr:graphicFrame macro="">
      <xdr:nvGraphicFramePr>
        <xdr:cNvPr id="10" name="Chart 8">
          <a:extLst>
            <a:ext uri="{FF2B5EF4-FFF2-40B4-BE49-F238E27FC236}">
              <a16:creationId xmlns:a16="http://schemas.microsoft.com/office/drawing/2014/main" id="{00000000-0008-0000-08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12</xdr:col>
      <xdr:colOff>374072</xdr:colOff>
      <xdr:row>61</xdr:row>
      <xdr:rowOff>13855</xdr:rowOff>
    </xdr:from>
    <xdr:to>
      <xdr:col>19</xdr:col>
      <xdr:colOff>54119</xdr:colOff>
      <xdr:row>77</xdr:row>
      <xdr:rowOff>5196</xdr:rowOff>
    </xdr:to>
    <xdr:graphicFrame macro="">
      <xdr:nvGraphicFramePr>
        <xdr:cNvPr id="11" name="Chart 8">
          <a:extLst>
            <a:ext uri="{FF2B5EF4-FFF2-40B4-BE49-F238E27FC236}">
              <a16:creationId xmlns:a16="http://schemas.microsoft.com/office/drawing/2014/main" id="{00000000-0008-0000-08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5</xdr:col>
      <xdr:colOff>73269</xdr:colOff>
      <xdr:row>110</xdr:row>
      <xdr:rowOff>0</xdr:rowOff>
    </xdr:from>
    <xdr:to>
      <xdr:col>8</xdr:col>
      <xdr:colOff>766135</xdr:colOff>
      <xdr:row>125</xdr:row>
      <xdr:rowOff>167312</xdr:rowOff>
    </xdr:to>
    <xdr:graphicFrame macro="">
      <xdr:nvGraphicFramePr>
        <xdr:cNvPr id="12" name="Chart 8">
          <a:extLst>
            <a:ext uri="{FF2B5EF4-FFF2-40B4-BE49-F238E27FC236}">
              <a16:creationId xmlns:a16="http://schemas.microsoft.com/office/drawing/2014/main" id="{00000000-0008-0000-08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0799100/Desktop/Emei%20UCC28180/Design%20Calculator/UCC28180%20Design%20Calculator.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a0799100/Desktop/UCC28740%20FlyLight/Design%20Calculator/SLUC487_UCC28740%20Design%20Calculator_Rev%20A_unlock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GN INPUTS AND CALCULATIONS"/>
      <sheetName val="SCHEMATIC"/>
      <sheetName val="data"/>
      <sheetName val="Sheet1"/>
    </sheetNames>
    <sheetDataSet>
      <sheetData sheetId="0" refreshError="1"/>
      <sheetData sheetId="1" refreshError="1"/>
      <sheetData sheetId="2">
        <row r="7">
          <cell r="H7">
            <v>1000</v>
          </cell>
        </row>
        <row r="18">
          <cell r="H18">
            <v>1000</v>
          </cell>
        </row>
        <row r="22">
          <cell r="H22">
            <v>1000000</v>
          </cell>
        </row>
      </sheetData>
      <sheetData sheetId="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HERE"/>
      <sheetName val="SCHEMATIC AND BoM"/>
      <sheetName val="CALCULATIONS"/>
      <sheetName val="LOOKUP TABLES AND DROPDOWN LIST"/>
      <sheetName val="Sheet1"/>
    </sheetNames>
    <sheetDataSet>
      <sheetData sheetId="0" refreshError="1"/>
      <sheetData sheetId="1" refreshError="1"/>
      <sheetData sheetId="2">
        <row r="10">
          <cell r="C10">
            <v>127.27922061357856</v>
          </cell>
        </row>
        <row r="30">
          <cell r="C30">
            <v>13.78125</v>
          </cell>
        </row>
        <row r="35">
          <cell r="C35">
            <v>70.003571337468216</v>
          </cell>
        </row>
      </sheetData>
      <sheetData sheetId="3" refreshError="1"/>
      <sheetData sheetId="4" refreshError="1"/>
    </sheetDataSet>
  </externalBook>
</externalLink>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8" Type="http://schemas.openxmlformats.org/officeDocument/2006/relationships/hyperlink" Target="https://www.ti.com/tool/PMP30763" TargetMode="External"/><Relationship Id="rId13" Type="http://schemas.openxmlformats.org/officeDocument/2006/relationships/hyperlink" Target="https://www.ti.com/tool/TIDA-010081" TargetMode="External"/><Relationship Id="rId3" Type="http://schemas.openxmlformats.org/officeDocument/2006/relationships/hyperlink" Target="https://www.ti.com/lit/pdf/slua834" TargetMode="External"/><Relationship Id="rId7" Type="http://schemas.openxmlformats.org/officeDocument/2006/relationships/hyperlink" Target="https://www.ti.com/tool/PMP40580" TargetMode="External"/><Relationship Id="rId12" Type="http://schemas.openxmlformats.org/officeDocument/2006/relationships/hyperlink" Target="https://www.ti.com/tool/PMP22083" TargetMode="External"/><Relationship Id="rId2" Type="http://schemas.openxmlformats.org/officeDocument/2006/relationships/hyperlink" Target="https://www.ti.com/lit/pdf/slua966" TargetMode="External"/><Relationship Id="rId1" Type="http://schemas.openxmlformats.org/officeDocument/2006/relationships/hyperlink" Target="https://e2e.ti.com/blogs_/b/powerhouse/archive/2020/04/22/how-to-reduce-audible-noise-and-power-consumption-at-standby-in-your-ac-dc-design" TargetMode="External"/><Relationship Id="rId6" Type="http://schemas.openxmlformats.org/officeDocument/2006/relationships/hyperlink" Target="https://www.ti.com/lit/zip/slum684" TargetMode="External"/><Relationship Id="rId11" Type="http://schemas.openxmlformats.org/officeDocument/2006/relationships/hyperlink" Target="https://www.ti.com/tool/PMP40766" TargetMode="External"/><Relationship Id="rId5" Type="http://schemas.openxmlformats.org/officeDocument/2006/relationships/hyperlink" Target="https://www.ti.com/tool/UCC25640EVM-020" TargetMode="External"/><Relationship Id="rId10" Type="http://schemas.openxmlformats.org/officeDocument/2006/relationships/hyperlink" Target="https://www.ti.com/tool/PMP22088" TargetMode="External"/><Relationship Id="rId4" Type="http://schemas.openxmlformats.org/officeDocument/2006/relationships/hyperlink" Target="https://www.ti.com/tool/PFCLLCSREVM034" TargetMode="External"/><Relationship Id="rId9" Type="http://schemas.openxmlformats.org/officeDocument/2006/relationships/hyperlink" Target="https://www.ti.com/tool/PMP22087"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2.bin"/><Relationship Id="rId5" Type="http://schemas.openxmlformats.org/officeDocument/2006/relationships/image" Target="../media/image4.emf"/><Relationship Id="rId4" Type="http://schemas.openxmlformats.org/officeDocument/2006/relationships/oleObject" Target="../embeddings/oleObject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5:D49"/>
  <sheetViews>
    <sheetView topLeftCell="A10" zoomScaleNormal="100" workbookViewId="0">
      <selection activeCell="C38" sqref="C38"/>
    </sheetView>
  </sheetViews>
  <sheetFormatPr defaultRowHeight="15"/>
  <sheetData>
    <row r="35" spans="2:4">
      <c r="B35" s="96" t="s">
        <v>192</v>
      </c>
      <c r="C35" s="96" t="s">
        <v>193</v>
      </c>
      <c r="D35" s="96" t="s">
        <v>194</v>
      </c>
    </row>
    <row r="36" spans="2:4" ht="18">
      <c r="B36" s="59" t="s">
        <v>190</v>
      </c>
      <c r="C36" s="59">
        <f>'DESIGN INPUTS AND CALCULATIONS'!C154</f>
        <v>14.97</v>
      </c>
      <c r="D36" s="60" t="s">
        <v>147</v>
      </c>
    </row>
    <row r="37" spans="2:4" ht="18">
      <c r="B37" s="59" t="s">
        <v>191</v>
      </c>
      <c r="C37" s="59">
        <f>'DESIGN INPUTS AND CALCULATIONS'!C152</f>
        <v>41.2</v>
      </c>
      <c r="D37" s="60" t="s">
        <v>148</v>
      </c>
    </row>
    <row r="38" spans="2:4" ht="18">
      <c r="B38" s="63" t="s">
        <v>174</v>
      </c>
      <c r="C38" s="95">
        <f>'DESIGN INPUTS AND CALCULATIONS'!C191</f>
        <v>30.9</v>
      </c>
      <c r="D38" s="63" t="s">
        <v>179</v>
      </c>
    </row>
    <row r="39" spans="2:4" ht="18">
      <c r="B39" s="63" t="s">
        <v>173</v>
      </c>
      <c r="C39" s="59">
        <f>'DESIGN INPUTS AND CALCULATIONS'!C189</f>
        <v>5.36</v>
      </c>
      <c r="D39" s="63" t="s">
        <v>179</v>
      </c>
    </row>
    <row r="40" spans="2:4" ht="18">
      <c r="B40" s="63" t="s">
        <v>175</v>
      </c>
      <c r="C40" s="59">
        <f>'DESIGN INPUTS AND CALCULATIONS'!C226</f>
        <v>150</v>
      </c>
      <c r="D40" s="63" t="s">
        <v>70</v>
      </c>
    </row>
    <row r="41" spans="2:4" ht="18">
      <c r="B41" s="63" t="s">
        <v>176</v>
      </c>
      <c r="C41" s="59">
        <f>'DESIGN INPUTS AND CALCULATIONS'!C228</f>
        <v>133</v>
      </c>
      <c r="D41" s="63" t="s">
        <v>155</v>
      </c>
    </row>
    <row r="42" spans="2:4" ht="18">
      <c r="B42" s="63" t="s">
        <v>188</v>
      </c>
      <c r="C42" s="59">
        <f>'DESIGN INPUTS AND CALCULATIONS'!C172</f>
        <v>68</v>
      </c>
      <c r="D42" s="63" t="s">
        <v>70</v>
      </c>
    </row>
    <row r="43" spans="2:4" ht="18">
      <c r="B43" s="63" t="s">
        <v>189</v>
      </c>
      <c r="C43" s="59">
        <f>'DESIGN INPUTS AND CALCULATIONS'!C170</f>
        <v>8200</v>
      </c>
      <c r="D43" s="63" t="s">
        <v>70</v>
      </c>
    </row>
    <row r="44" spans="2:4">
      <c r="B44" s="63" t="s">
        <v>195</v>
      </c>
      <c r="C44" s="59">
        <f>Lr</f>
        <v>60</v>
      </c>
      <c r="D44" s="63" t="s">
        <v>73</v>
      </c>
    </row>
    <row r="45" spans="2:4">
      <c r="B45" s="63" t="s">
        <v>196</v>
      </c>
      <c r="C45" s="59">
        <f>Lm</f>
        <v>270</v>
      </c>
      <c r="D45" s="63" t="s">
        <v>73</v>
      </c>
    </row>
    <row r="46" spans="2:4">
      <c r="B46" s="63" t="s">
        <v>197</v>
      </c>
      <c r="C46" s="59">
        <f>Cr</f>
        <v>0.03</v>
      </c>
      <c r="D46" s="63" t="s">
        <v>198</v>
      </c>
    </row>
    <row r="47" spans="2:4" ht="18">
      <c r="B47" s="63" t="s">
        <v>168</v>
      </c>
      <c r="C47" s="66">
        <f>'DESIGN INPUTS AND CALCULATIONS'!$C$203</f>
        <v>68</v>
      </c>
      <c r="D47" s="63" t="s">
        <v>156</v>
      </c>
    </row>
    <row r="48" spans="2:4" ht="18">
      <c r="B48" s="65" t="s">
        <v>186</v>
      </c>
      <c r="C48" s="95">
        <f>'DESIGN INPUTS AND CALCULATIONS'!C209</f>
        <v>549</v>
      </c>
      <c r="D48" s="63" t="s">
        <v>179</v>
      </c>
    </row>
    <row r="49" spans="2:4" ht="18">
      <c r="B49" s="65" t="s">
        <v>187</v>
      </c>
      <c r="C49" s="95">
        <f>'DESIGN INPUTS AND CALCULATIONS'!C210</f>
        <v>316</v>
      </c>
      <c r="D49" s="63" t="s">
        <v>179</v>
      </c>
    </row>
  </sheetData>
  <sheetProtection algorithmName="SHA-512" hashValue="HnLEVItdVmsxxYRNlAaY9QPykGOuQThpE19stUVc819msxd4qLxBUkfFkMtAAeZNzfoInO8JzFptTLpLXqGOLA==" saltValue="nN6OzZK3Sh6SRxTCHTwHhQ==" spinCount="100000" sheet="1" objects="1" scenarios="1"/>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2:JB762"/>
  <sheetViews>
    <sheetView topLeftCell="R17" zoomScale="60" zoomScaleNormal="60" workbookViewId="0">
      <selection activeCell="X26" sqref="X26"/>
    </sheetView>
  </sheetViews>
  <sheetFormatPr defaultColWidth="9.140625" defaultRowHeight="15"/>
  <cols>
    <col min="1" max="1" width="15" style="238" customWidth="1"/>
    <col min="2" max="2" width="15.42578125" style="238" customWidth="1"/>
    <col min="3" max="3" width="17" style="238" customWidth="1"/>
    <col min="4" max="4" width="16.7109375" style="238" customWidth="1"/>
    <col min="5" max="5" width="15.28515625" style="238" customWidth="1"/>
    <col min="6" max="6" width="39.28515625" style="238" customWidth="1"/>
    <col min="7" max="7" width="19.28515625" style="238" customWidth="1"/>
    <col min="8" max="8" width="40.7109375" style="238" customWidth="1"/>
    <col min="9" max="9" width="16.42578125" style="238" customWidth="1"/>
    <col min="10" max="10" width="44" style="238" customWidth="1"/>
    <col min="11" max="11" width="54.140625" style="238" customWidth="1"/>
    <col min="12" max="12" width="32.140625" style="238" customWidth="1"/>
    <col min="13" max="13" width="15.28515625" style="238" customWidth="1"/>
    <col min="14" max="14" width="15.85546875" style="238" customWidth="1"/>
    <col min="15" max="15" width="43" style="238" customWidth="1"/>
    <col min="16" max="16" width="42.42578125" style="238" customWidth="1"/>
    <col min="17" max="17" width="41.28515625" style="238" customWidth="1"/>
    <col min="18" max="18" width="28" style="238" customWidth="1"/>
    <col min="19" max="19" width="23.7109375" style="238" customWidth="1"/>
    <col min="20" max="20" width="25.7109375" style="238" customWidth="1"/>
    <col min="21" max="21" width="25.7109375" style="239" customWidth="1"/>
    <col min="22" max="24" width="25.7109375" style="238" customWidth="1"/>
    <col min="25" max="25" width="36.42578125" style="238" customWidth="1"/>
    <col min="26" max="79" width="40.7109375" style="238" customWidth="1"/>
    <col min="80" max="85" width="25.7109375" style="238" customWidth="1"/>
    <col min="86" max="16384" width="9.140625" style="238"/>
  </cols>
  <sheetData>
    <row r="2" spans="2:25">
      <c r="B2" s="288"/>
      <c r="C2" s="288"/>
      <c r="D2" s="288"/>
      <c r="E2" s="288"/>
      <c r="F2" s="288"/>
      <c r="G2" s="288"/>
      <c r="H2" s="288"/>
      <c r="I2" s="288"/>
      <c r="J2" s="288"/>
      <c r="K2" s="288"/>
      <c r="L2" s="288"/>
      <c r="M2" s="288"/>
      <c r="N2" s="288"/>
    </row>
    <row r="3" spans="2:25" ht="23.25">
      <c r="B3" s="330"/>
      <c r="C3" s="330"/>
      <c r="D3" s="508"/>
      <c r="E3" s="509"/>
      <c r="F3" s="509"/>
      <c r="G3" s="509"/>
      <c r="H3" s="509"/>
      <c r="I3" s="509"/>
      <c r="J3" s="509"/>
      <c r="K3" s="509"/>
      <c r="L3" s="509"/>
      <c r="M3" s="509"/>
      <c r="N3" s="509"/>
      <c r="T3" s="320" t="s">
        <v>742</v>
      </c>
      <c r="U3" s="319">
        <f>(Lseries2*microhenry2/(res_cap2*nanoF2))^0.5*1/(rload2*ratio2^2)</f>
        <v>0.19826039571960213</v>
      </c>
    </row>
    <row r="4" spans="2:25" ht="16.5">
      <c r="B4" s="330"/>
      <c r="C4" s="330"/>
      <c r="D4" s="330"/>
      <c r="E4" s="330"/>
      <c r="F4" s="330"/>
      <c r="G4" s="330"/>
      <c r="H4" s="330"/>
      <c r="I4" s="330"/>
      <c r="J4" s="330"/>
      <c r="K4" s="330"/>
      <c r="L4" s="330"/>
      <c r="M4" s="330"/>
      <c r="N4" s="330"/>
      <c r="O4" s="328" t="s">
        <v>646</v>
      </c>
      <c r="Q4" s="327" t="s">
        <v>17</v>
      </c>
      <c r="R4" s="324">
        <v>1E-3</v>
      </c>
      <c r="T4" s="320" t="s">
        <v>586</v>
      </c>
      <c r="U4" s="319">
        <f>2*PI()*switchingf2*1000</f>
        <v>628318.5307179587</v>
      </c>
    </row>
    <row r="5" spans="2:25">
      <c r="B5" s="510"/>
      <c r="C5" s="510"/>
      <c r="D5" s="510"/>
      <c r="E5" s="510"/>
      <c r="F5" s="330"/>
      <c r="G5" s="510"/>
      <c r="H5" s="510"/>
      <c r="I5" s="510"/>
      <c r="J5" s="510"/>
      <c r="K5" s="330"/>
      <c r="L5" s="330"/>
      <c r="M5" s="330"/>
      <c r="N5" s="330"/>
      <c r="O5" s="328" t="s">
        <v>653</v>
      </c>
      <c r="Q5" s="327" t="s">
        <v>743</v>
      </c>
      <c r="R5" s="324">
        <v>9.9999999999999995E-7</v>
      </c>
      <c r="T5" s="320" t="s">
        <v>585</v>
      </c>
      <c r="U5" s="319">
        <f>2*PI()*foutput2*1000</f>
        <v>745355.99249992997</v>
      </c>
    </row>
    <row r="6" spans="2:25">
      <c r="B6" s="329"/>
      <c r="C6" s="328"/>
      <c r="D6" s="328"/>
      <c r="E6" s="328"/>
      <c r="F6" s="288"/>
      <c r="G6" s="329"/>
      <c r="H6" s="328"/>
      <c r="I6" s="328"/>
      <c r="J6" s="328"/>
      <c r="K6" s="288"/>
      <c r="L6" s="288"/>
      <c r="M6" s="288"/>
      <c r="N6" s="288"/>
      <c r="O6" s="328" t="s">
        <v>659</v>
      </c>
      <c r="Q6" s="327" t="s">
        <v>744</v>
      </c>
      <c r="R6" s="324">
        <v>1000</v>
      </c>
      <c r="T6" s="320" t="s">
        <v>745</v>
      </c>
      <c r="U6" s="319">
        <f>magL2/Lseries2</f>
        <v>4.5</v>
      </c>
      <c r="Y6" s="238" t="s">
        <v>746</v>
      </c>
    </row>
    <row r="7" spans="2:25" ht="16.5">
      <c r="B7" s="329"/>
      <c r="C7" s="328"/>
      <c r="D7" s="328"/>
      <c r="E7" s="328"/>
      <c r="F7" s="288"/>
      <c r="G7" s="329"/>
      <c r="H7" s="328"/>
      <c r="I7" s="328"/>
      <c r="J7" s="328"/>
      <c r="K7" s="288"/>
      <c r="L7" s="288"/>
      <c r="M7" s="288"/>
      <c r="N7" s="288"/>
      <c r="O7" s="328" t="s">
        <v>666</v>
      </c>
      <c r="Q7" s="327" t="s">
        <v>584</v>
      </c>
      <c r="R7" s="324">
        <v>1E-3</v>
      </c>
      <c r="T7" s="320" t="s">
        <v>747</v>
      </c>
      <c r="U7" s="319">
        <f>ohm_second/ohm_second0</f>
        <v>0.84297776772488719</v>
      </c>
    </row>
    <row r="8" spans="2:25">
      <c r="B8" s="323"/>
      <c r="C8" s="326"/>
      <c r="D8" s="326"/>
      <c r="E8" s="326"/>
      <c r="G8" s="323"/>
      <c r="H8" s="326"/>
      <c r="I8" s="326"/>
      <c r="J8" s="326"/>
      <c r="O8" s="328" t="s">
        <v>674</v>
      </c>
      <c r="Q8" s="327" t="s">
        <v>154</v>
      </c>
      <c r="R8" s="324">
        <v>1E-3</v>
      </c>
      <c r="T8" s="320" t="s">
        <v>748</v>
      </c>
      <c r="U8" s="319">
        <f>8*ratio2^2*rload2/((PI())^2)</f>
        <v>182.83918247025409</v>
      </c>
    </row>
    <row r="9" spans="2:25">
      <c r="B9" s="323"/>
      <c r="C9" s="326"/>
      <c r="D9" s="326"/>
      <c r="E9" s="326"/>
      <c r="G9" s="323"/>
      <c r="H9" s="326"/>
      <c r="I9" s="326"/>
      <c r="J9" s="326"/>
      <c r="O9" s="328" t="s">
        <v>681</v>
      </c>
      <c r="Q9" s="327" t="s">
        <v>749</v>
      </c>
      <c r="R9" s="324">
        <v>1E-3</v>
      </c>
      <c r="T9" s="320" t="s">
        <v>750</v>
      </c>
      <c r="U9" s="319">
        <f>ohm_second*Lseries2*microhenry2-1/(ohm_second*res_cap2*nanoF2)</f>
        <v>-15.35253585422091</v>
      </c>
    </row>
    <row r="10" spans="2:25">
      <c r="B10" s="323"/>
      <c r="C10" s="326"/>
      <c r="D10" s="326"/>
      <c r="E10" s="326"/>
      <c r="G10" s="323"/>
      <c r="H10" s="326"/>
      <c r="I10" s="326"/>
      <c r="J10" s="326"/>
      <c r="O10" s="328" t="s">
        <v>688</v>
      </c>
      <c r="Q10" s="327" t="s">
        <v>583</v>
      </c>
      <c r="R10" s="324">
        <v>9.9999999999999995E-7</v>
      </c>
      <c r="T10" s="320" t="s">
        <v>751</v>
      </c>
      <c r="U10" s="319">
        <f>IF(freq_ratio2&gt;1,Lseries2*microhenry2*(1+1/freq_ratio2^2),Lseries2*microhenry2*(1+1/freq_ratio2^2)+magL2*microhenry2*(1-freq_ratio2))</f>
        <v>1.8683032241622859E-4</v>
      </c>
    </row>
    <row r="11" spans="2:25">
      <c r="B11" s="323"/>
      <c r="C11" s="326"/>
      <c r="D11" s="326"/>
      <c r="E11" s="326"/>
      <c r="G11" s="323"/>
      <c r="H11" s="326"/>
      <c r="I11" s="326"/>
      <c r="J11" s="326"/>
      <c r="O11" s="328" t="s">
        <v>694</v>
      </c>
      <c r="Q11" s="327" t="s">
        <v>582</v>
      </c>
      <c r="R11" s="324">
        <v>9.9999999999999995E-7</v>
      </c>
      <c r="T11" s="320" t="s">
        <v>752</v>
      </c>
      <c r="U11" s="319">
        <f>8*ratio2*rload2*(Coutput2*microF2/(effectiveL2))^0.5/(PI()^2)</f>
        <v>69.419137854112137</v>
      </c>
    </row>
    <row r="12" spans="2:25">
      <c r="B12" s="323"/>
      <c r="C12" s="326"/>
      <c r="D12" s="326"/>
      <c r="E12" s="326"/>
      <c r="G12" s="323"/>
      <c r="H12" s="326"/>
      <c r="I12" s="326"/>
      <c r="J12" s="326"/>
      <c r="O12" s="328" t="s">
        <v>700</v>
      </c>
      <c r="Q12" s="327" t="s">
        <v>685</v>
      </c>
      <c r="R12" s="324">
        <v>9.9999999999999995E-7</v>
      </c>
      <c r="T12" s="320" t="s">
        <v>581</v>
      </c>
      <c r="U12" s="319">
        <f>(8*ratio2^2/(effectiveL2*Coutput2*microhenry2*PI()^2))^0.5</f>
        <v>12692.226467230388</v>
      </c>
    </row>
    <row r="13" spans="2:25">
      <c r="B13" s="323"/>
      <c r="C13" s="326"/>
      <c r="D13" s="326"/>
      <c r="E13" s="326"/>
      <c r="G13" s="323"/>
      <c r="H13" s="326"/>
      <c r="I13" s="326"/>
      <c r="J13" s="326"/>
      <c r="O13" s="328" t="s">
        <v>706</v>
      </c>
      <c r="Q13" s="327" t="s">
        <v>753</v>
      </c>
      <c r="R13" s="324">
        <v>1.0000000000000001E-9</v>
      </c>
      <c r="T13" s="320" t="s">
        <v>580</v>
      </c>
      <c r="U13" s="319">
        <f>(8*ratio2^2/(effectiveL2*Coutput2*microhenry2*PI()^2*(1+Rc_2*miliOhm2*PI()/(rload2*2^1.5))))^0.5</f>
        <v>12691.878394657793</v>
      </c>
    </row>
    <row r="14" spans="2:25">
      <c r="B14" s="323">
        <v>1</v>
      </c>
      <c r="C14" s="326"/>
      <c r="D14" s="326"/>
      <c r="E14" s="326"/>
      <c r="G14" s="323"/>
      <c r="H14" s="326"/>
      <c r="I14" s="326"/>
      <c r="J14" s="326"/>
      <c r="O14" s="328" t="s">
        <v>754</v>
      </c>
      <c r="Q14" s="327" t="s">
        <v>330</v>
      </c>
      <c r="R14" s="324">
        <v>1E-3</v>
      </c>
      <c r="T14" s="320" t="s">
        <v>755</v>
      </c>
      <c r="U14" s="319">
        <f>(rload2+Rc_2*miliOhm2*PI()/(2)^1.5)^0.5*8*ratio2*PI()*(effectiveL2*Coutput2*microF2*rload2)^0.5/(16*2^0.5*ratio2^2*rload2*Coutput2*microF2*Rc_2*miliOhm2+effectiveL2*PI()^3)</f>
        <v>54.907591208016406</v>
      </c>
    </row>
    <row r="15" spans="2:25">
      <c r="B15" s="323">
        <v>1</v>
      </c>
      <c r="C15" s="326"/>
      <c r="D15" s="326"/>
      <c r="E15" s="326"/>
      <c r="G15" s="323"/>
      <c r="H15" s="326"/>
      <c r="I15" s="326"/>
      <c r="J15" s="326"/>
      <c r="O15" s="328" t="s">
        <v>756</v>
      </c>
      <c r="Q15" s="327" t="s">
        <v>757</v>
      </c>
      <c r="R15" s="324">
        <v>9.9999999999999998E-13</v>
      </c>
      <c r="T15" s="320" t="s">
        <v>758</v>
      </c>
      <c r="U15" s="319">
        <f>(Vinput2*Lnratio2*freq_ratio2/(2*ratio2*foutput2*kilihertz2))*((1/(freq_ratio2^2)-freq_ratio2^2)*(PI()^2*Qfactor2*Lnratio2/8)^2-(1+Lnratio2-1/(freq_ratio2^2))*2/(freq_ratio2^2))/((Lnratio2+1-1/freq_ratio2^2)^2+((1/freq_ratio2-freq_ratio2)*Lnratio2*Qfactor2*PI()^2/8)^2)^1.5</f>
        <v>-4.0309251402456886E-4</v>
      </c>
    </row>
    <row r="16" spans="2:25">
      <c r="B16" s="323">
        <v>1</v>
      </c>
      <c r="C16" s="326"/>
      <c r="D16" s="326"/>
      <c r="E16" s="326"/>
      <c r="O16" s="328" t="s">
        <v>759</v>
      </c>
      <c r="Q16" s="327" t="s">
        <v>579</v>
      </c>
      <c r="R16" s="324">
        <v>1000000</v>
      </c>
      <c r="T16" s="320" t="s">
        <v>760</v>
      </c>
      <c r="U16" s="319">
        <f>(Vinput2*Lnratio2*freq_ratio2/(2*ratio2*foutput2*kilihertz2))*(((1/freq_ratio2^2-freq_ratio2^2)*(PI()^2*Qfactor2*Lnratio2/8)^2-(Lnratio2+1-1/freq_ratio2^2)*2/freq_ratio2^2)/(freq_ratio2*SIN(0.5*PI()*freq_ratio2))/((1+Lnratio2-1/freq_ratio2^2)^2+((1/freq_ratio2-freq_ratio2)*PI()^2*Qfactor2*Lnratio2/8)^2)^1.5+(-0.5*PI()*COS(0.5*PI()*freq_ratio2)/SIN(0.5*PI()*freq_ratio2)^2)/((1+Lnratio2-1/freq_ratio2^2)^2+((1/freq_ratio2-freq_ratio2)*PI()^2*Qfactor2*Lnratio2/8)^2)^0.5)</f>
        <v>-7.5325744482307054E-4</v>
      </c>
    </row>
    <row r="17" spans="1:29">
      <c r="B17" s="323">
        <v>1</v>
      </c>
      <c r="C17" s="326"/>
      <c r="D17" s="326"/>
      <c r="E17" s="326"/>
      <c r="O17" s="328" t="s">
        <v>761</v>
      </c>
      <c r="Q17" s="327" t="s">
        <v>578</v>
      </c>
      <c r="R17" s="324">
        <v>9.9999999999999995E-7</v>
      </c>
      <c r="T17" s="320" t="s">
        <v>762</v>
      </c>
      <c r="U17" s="319">
        <f>Lnratio2/((1+Lnratio2-1/freq_ratio2^2)^2+((1/freq_ratio2-freq_ratio2)*PI()^2*Qfactor2*Lnratio2/8)^2)^0.5</f>
        <v>1.0948461601079336</v>
      </c>
    </row>
    <row r="18" spans="1:29" ht="16.5">
      <c r="B18" s="323">
        <v>1</v>
      </c>
      <c r="C18" s="326"/>
      <c r="D18" s="326"/>
      <c r="E18" s="326"/>
      <c r="Q18" s="327" t="s">
        <v>577</v>
      </c>
      <c r="R18" s="324">
        <v>1000</v>
      </c>
      <c r="T18" s="320" t="s">
        <v>763</v>
      </c>
      <c r="U18" s="319">
        <f>Lnratio2/(SIN(0.5*freq_ratio2*PI())*((1+Lnratio2-1/freq_ratio2^2)^2+((1/freq_ratio2-freq_ratio2)*PI()^2*Qfactor2*Lnratio2/(8*SIN(0.5*PI()*freq_ratio2)))^2)^0.5)</f>
        <v>1.1287125821192034</v>
      </c>
    </row>
    <row r="19" spans="1:29">
      <c r="B19" s="323">
        <v>1</v>
      </c>
      <c r="C19" s="326"/>
      <c r="D19" s="326"/>
      <c r="E19" s="326"/>
      <c r="Q19" s="327" t="s">
        <v>576</v>
      </c>
      <c r="R19" s="324">
        <v>1.0000000000000001E-9</v>
      </c>
      <c r="T19" s="320" t="s">
        <v>764</v>
      </c>
      <c r="U19" s="319">
        <f>-1/rload2</f>
        <v>-2.4691358024691357E-2</v>
      </c>
    </row>
    <row r="20" spans="1:29">
      <c r="B20" s="323">
        <v>1</v>
      </c>
      <c r="C20" s="326"/>
      <c r="D20" s="326"/>
      <c r="E20" s="326"/>
      <c r="Q20" s="327" t="s">
        <v>765</v>
      </c>
      <c r="R20" s="324">
        <v>1.0000000000000001E-9</v>
      </c>
      <c r="T20" s="320" t="s">
        <v>766</v>
      </c>
      <c r="U20" s="319">
        <f>2*Vinput2*res_cap2*nanoF2*switchingf2*kilihertz2/(Voutput2*lmabda2)</f>
        <v>3.4855294117647051</v>
      </c>
      <c r="W20" s="238" t="s">
        <v>900</v>
      </c>
      <c r="X20" s="238">
        <f>INDEX(B35:B95,MATCH(0,V35:V95,-1),1)</f>
        <v>1995.2623149688795</v>
      </c>
      <c r="Y20" s="238">
        <f>MATCH(0,V35:V95,-1)</f>
        <v>24</v>
      </c>
    </row>
    <row r="21" spans="1:29">
      <c r="B21" s="323">
        <v>1</v>
      </c>
      <c r="C21" s="326"/>
      <c r="D21" s="326"/>
      <c r="E21" s="326"/>
      <c r="Q21" s="327" t="s">
        <v>575</v>
      </c>
      <c r="R21" s="324">
        <v>9.9999999999999995E-7</v>
      </c>
      <c r="T21" s="320" t="s">
        <v>767</v>
      </c>
      <c r="U21" s="319">
        <f>Voutput2/(rload2*switchingf2*kilihertz2)+2*junctioncap2*nanoF2*Vinput2^2/Voutput2+0.5*Vinput2*res_cap2*nanoF2*Iramp2/(Voutput2*switchingf2*kilihertz2*CdivH2*picoF2)</f>
        <v>4.1773655372549024E-5</v>
      </c>
      <c r="W21" s="238" t="s">
        <v>901</v>
      </c>
      <c r="X21" s="238">
        <f>INDEX(W35:W95,MATCH(0,V35:V95,-1),1)</f>
        <v>73.408263579269672</v>
      </c>
    </row>
    <row r="22" spans="1:29" ht="16.5">
      <c r="B22" s="323">
        <v>1</v>
      </c>
      <c r="C22" s="326"/>
      <c r="D22" s="326"/>
      <c r="E22" s="326"/>
      <c r="F22" s="238" t="str">
        <f>IMPRODUCT(Kth_2/(2/rload2-Kfeed2/Gdc_ccm2),IMDIV(COMPLEX(1,Rc_2*Coutput2*microF2*miliOhm2*C35),IMSUM(1,IMPRODUCT(D36,1/omega1_2),IMPRODUCT(D36,D36,1/omega2_2),IMPRODUCT(D36,D36,D36,1/omega3_2))))</f>
        <v>22,6349111257523-1,80889151364553i</v>
      </c>
      <c r="Q22" s="325" t="s">
        <v>574</v>
      </c>
      <c r="R22" s="324">
        <v>1000000</v>
      </c>
      <c r="T22" s="320" t="s">
        <v>768</v>
      </c>
      <c r="U22" s="319">
        <f>Voutput2/(Vinput2*rload2)-2*Vinput2*junctioncap2*nanoF2*switchingf2*kilihertz2/Voutput2</f>
        <v>4.9883142118863051E-3</v>
      </c>
    </row>
    <row r="23" spans="1:29">
      <c r="B23" s="323">
        <v>1</v>
      </c>
      <c r="C23" s="326"/>
      <c r="D23" s="326"/>
      <c r="E23" s="326"/>
      <c r="N23" s="238" t="str">
        <f>IMSUM(feedtype2,IMDIV(COMPLEX(1,Rvolt2*Cvolt2*nanoF2*kiliOhm2*C35),IMPRODUCT(Rupper2*kiliOhm2*(Cvolt2*nanoF2+Cforward2*picoF2),COMPLEX(1,Rvolt2*Cvolt2*Cforward2*picoF2*nanoF2*kiliOhm2*C35/(Cvolt2*nanoF2+Cforward2*picoF2)),D35)))</f>
        <v>1,14846736054502-15,6264508209044i</v>
      </c>
      <c r="Q23" s="325" t="s">
        <v>573</v>
      </c>
      <c r="R23" s="324">
        <v>1E-3</v>
      </c>
      <c r="T23" s="320" t="s">
        <v>769</v>
      </c>
      <c r="U23" s="319">
        <f>IF(freq_ratio2&gt;1,Gdc_ccm2,Gdc_dcm2)</f>
        <v>-7.5325744482307054E-4</v>
      </c>
    </row>
    <row r="24" spans="1:29">
      <c r="B24" s="323">
        <v>1</v>
      </c>
      <c r="C24" s="326"/>
      <c r="D24" s="326"/>
      <c r="E24" s="326"/>
      <c r="N24" s="238" t="str">
        <f>IMPRODUCT(-currentransferratio2*RFB_2/(Rfeedforward2),IMDIV(COMPLEX(1,(Rfeedforward2*kiliOhm2+q_Rz_Cz_2*Rzero2)*q_Rz_Cz_2*Czero2*nanoF2*C35),IMPRODUCT(COMPLEX(1,q_Rz_Cz_2*Rzero2*Czero2*nanoF2*C35),COMPLEX(1,C35/(2*PI()*F_roll2*kilihertz2)))))</f>
        <v>-0,547944349316406+0,000684930436645507i</v>
      </c>
      <c r="Q24" s="325" t="s">
        <v>572</v>
      </c>
      <c r="R24" s="324">
        <v>1.0000000000000001E-9</v>
      </c>
      <c r="T24" s="288"/>
      <c r="U24" s="319"/>
    </row>
    <row r="25" spans="1:29">
      <c r="B25" s="323">
        <v>1</v>
      </c>
      <c r="C25" s="318"/>
      <c r="D25" s="318"/>
      <c r="E25" s="318"/>
      <c r="I25" s="238">
        <f>freq_ratio2</f>
        <v>0.84297776772488719</v>
      </c>
      <c r="Q25" s="322" t="s">
        <v>770</v>
      </c>
      <c r="R25" s="288">
        <f>2*miliampere2</f>
        <v>2E-3</v>
      </c>
      <c r="T25" s="320" t="s">
        <v>771</v>
      </c>
      <c r="U25" s="319">
        <f>(2/rload2-Kfeed2/GainDC2)/(Coutput2*microF2*(1+Rc_2*miliOhm2/rload2)-Kfeed2/(Gdc_dcm2*QpoleL2*omegapole0))</f>
        <v>698.52863190209962</v>
      </c>
    </row>
    <row r="26" spans="1:29">
      <c r="B26" s="323">
        <v>1</v>
      </c>
      <c r="C26" s="318"/>
      <c r="D26" s="318"/>
      <c r="E26" s="318"/>
      <c r="I26" s="238">
        <f>(Kinput2-Kfeed2*Metccm2/(2*ratio2*Gdc_ccm2))/(2/rload2-Kfeed2/Gdc_ccm2)</f>
        <v>0.18969888662883619</v>
      </c>
      <c r="Q26" s="322" t="s">
        <v>772</v>
      </c>
      <c r="R26" s="321">
        <v>256</v>
      </c>
      <c r="T26" s="320" t="s">
        <v>773</v>
      </c>
      <c r="U26" s="319">
        <f>(Xequiv2^2+Requiv2^2)*(2*Gdc_ccm2/(rload2*Kfeed2)-1)/((Xequiv2^2+Requiv2^2)*(1+Rc_2*miliOhm2/rload2)*(Coutput2*microF2*Gdc_ccm2/Kfeed2)-2*Requiv2*effectiveL2-rload2*Coutput2*Xequiv2^2*microF2-Rc_2*miliOhm2*Coutput2*Requiv2*microF2)</f>
        <v>989.58794976614172</v>
      </c>
    </row>
    <row r="27" spans="1:29">
      <c r="B27" s="323">
        <v>1</v>
      </c>
      <c r="C27" s="318"/>
      <c r="D27" s="318"/>
      <c r="E27" s="318"/>
      <c r="K27" s="238">
        <f>freq_ratio2</f>
        <v>0.84297776772488719</v>
      </c>
      <c r="Q27" s="322" t="s">
        <v>774</v>
      </c>
      <c r="R27" s="288">
        <f>time_load2/Nt_load2</f>
        <v>1.953125E-5</v>
      </c>
      <c r="T27" s="320" t="s">
        <v>775</v>
      </c>
      <c r="U27" s="319">
        <f>(Xequiv2^2+Requiv2^2)*(1-2*Gdc_ccm2/(Kfeed2*rload2))/(effectiveL2^2+effectiveL2*rload2*Coutput2*Requiv2*microF2+effectiveL2*Rc_2*miliOhm2*Coutput2*Requiv2*microF2)</f>
        <v>239480675.46359226</v>
      </c>
    </row>
    <row r="28" spans="1:29">
      <c r="B28" s="323">
        <v>1</v>
      </c>
      <c r="C28" s="318"/>
      <c r="D28" s="318"/>
      <c r="E28" s="318"/>
      <c r="Q28" s="322" t="s">
        <v>776</v>
      </c>
      <c r="R28" s="321">
        <v>256</v>
      </c>
      <c r="T28" s="320" t="s">
        <v>777</v>
      </c>
      <c r="U28" s="319">
        <f>(Xequiv2^2+Requiv2^2)*(1-2*Gdc_ccm2/(Kfeed2*rload2))/(effectiveL2^2*rload2*Coutput2*microF2)</f>
        <v>234415793038193.97</v>
      </c>
    </row>
    <row r="29" spans="1:29">
      <c r="B29" s="318"/>
      <c r="C29" s="318"/>
      <c r="D29" s="318"/>
      <c r="E29" s="318"/>
      <c r="Q29" s="322" t="s">
        <v>778</v>
      </c>
      <c r="R29" s="354">
        <v>64</v>
      </c>
      <c r="T29" s="320" t="s">
        <v>779</v>
      </c>
      <c r="U29" s="319">
        <f>((Xequiv2^2+Requiv2^2)*Gdc_ccm2-Kfeed2*rload2*Xequiv2^2)/(-Kfeed2*rload2*effectiveL2*Requiv2)</f>
        <v>241711.97330658886</v>
      </c>
    </row>
    <row r="30" spans="1:29">
      <c r="B30" s="318"/>
      <c r="C30" s="318"/>
      <c r="D30" s="318"/>
      <c r="E30" s="318"/>
      <c r="F30" s="238">
        <f>Rc_2*Coutput2*microF2*miliOhm2</f>
        <v>2.9999999999999999E-7</v>
      </c>
      <c r="Q30" s="322" t="s">
        <v>780</v>
      </c>
      <c r="R30" s="321">
        <f>1/(Nt_input*Fline)</f>
        <v>3.1250000000000001E-4</v>
      </c>
      <c r="T30" s="320" t="s">
        <v>571</v>
      </c>
      <c r="U30" s="319">
        <f>((Xequiv2^2+Requiv2^2)*Gdc_ccm2-Kfeed2*rload2*Xequiv2^2)/(-Kfeed2*rload2*effectiveL2^2)</f>
        <v>236548430795.88745</v>
      </c>
    </row>
    <row r="31" spans="1:29" ht="15.75" thickBot="1">
      <c r="B31" s="318"/>
      <c r="C31" s="318"/>
      <c r="D31" s="318"/>
      <c r="E31" s="318"/>
      <c r="G31" s="317" t="str">
        <f>IF(freq_ratio2&gt;1,IMPRODUCT(Kth_2/(2/rload2-Kfeed2/Gdc_ccm2),IMDIV(COMPLEX(1,Rc_2*Coutput2*microF2*miliOhm2*C35),IMSUM(1,IMPRODUCT(D36,1/omega1_2),IMPRODUCT(D36,D36,1/omega2_2),IMPRODUCT(D36,D36,D36,1/omega3_2)))),IMPRODUCT(Kth_2/(2/rload2-Kfeed2/Gdc_dcm2),(IMDIV(COMPLEX(1,Rc_2*Coutput2*microF2*miliOhm2*C35),IMSUM(1,IMDIV(D35,omegat2),IMDIV(IMPRODUCT(D35,D35),omegapole0^2*(1-2*Gdc_dcm2/(Kfeed2*rload2))))))))</f>
        <v>32,9798083165895-2,96590788647571i</v>
      </c>
      <c r="Q31" s="316"/>
      <c r="T31" s="315"/>
    </row>
    <row r="32" spans="1:29">
      <c r="A32" s="511" t="s">
        <v>570</v>
      </c>
      <c r="B32" s="512"/>
      <c r="C32" s="512"/>
      <c r="D32" s="513" t="s">
        <v>781</v>
      </c>
      <c r="E32" s="498" t="s">
        <v>782</v>
      </c>
      <c r="F32" s="499"/>
      <c r="G32" s="499"/>
      <c r="H32" s="500"/>
      <c r="I32" s="515" t="s">
        <v>783</v>
      </c>
      <c r="J32" s="516"/>
      <c r="K32" s="516"/>
      <c r="L32" s="517"/>
      <c r="M32" s="518" t="s">
        <v>784</v>
      </c>
      <c r="N32" s="519"/>
      <c r="O32" s="519"/>
      <c r="P32" s="520"/>
      <c r="Q32" s="498" t="s">
        <v>785</v>
      </c>
      <c r="R32" s="499"/>
      <c r="S32" s="499"/>
      <c r="T32" s="500"/>
      <c r="U32" s="501" t="s">
        <v>786</v>
      </c>
      <c r="V32" s="502"/>
      <c r="W32" s="503"/>
      <c r="X32" s="504" t="s">
        <v>787</v>
      </c>
      <c r="Y32" s="505"/>
      <c r="Z32" s="505"/>
      <c r="AA32" s="498" t="s">
        <v>788</v>
      </c>
      <c r="AB32" s="499"/>
      <c r="AC32" s="499"/>
    </row>
    <row r="33" spans="1:29" ht="27" customHeight="1">
      <c r="A33" s="521" t="s">
        <v>569</v>
      </c>
      <c r="B33" s="313" t="s">
        <v>568</v>
      </c>
      <c r="C33" s="314" t="s">
        <v>455</v>
      </c>
      <c r="D33" s="514"/>
      <c r="E33" s="305" t="s">
        <v>789</v>
      </c>
      <c r="F33" s="493" t="s">
        <v>790</v>
      </c>
      <c r="G33" s="494"/>
      <c r="H33" s="495"/>
      <c r="I33" s="311" t="s">
        <v>791</v>
      </c>
      <c r="J33" s="522" t="s">
        <v>792</v>
      </c>
      <c r="K33" s="523"/>
      <c r="L33" s="524"/>
      <c r="M33" s="308" t="s">
        <v>793</v>
      </c>
      <c r="N33" s="525" t="s">
        <v>794</v>
      </c>
      <c r="O33" s="526"/>
      <c r="P33" s="527"/>
      <c r="Q33" s="305" t="s">
        <v>795</v>
      </c>
      <c r="R33" s="493" t="s">
        <v>796</v>
      </c>
      <c r="S33" s="494"/>
      <c r="T33" s="495"/>
      <c r="U33" s="506" t="s">
        <v>797</v>
      </c>
      <c r="V33" s="507"/>
      <c r="W33" s="507"/>
      <c r="X33" s="496" t="s">
        <v>798</v>
      </c>
      <c r="Y33" s="497"/>
      <c r="Z33" s="497"/>
      <c r="AA33" s="493" t="s">
        <v>794</v>
      </c>
      <c r="AB33" s="494"/>
      <c r="AC33" s="494"/>
    </row>
    <row r="34" spans="1:29">
      <c r="A34" s="521"/>
      <c r="B34" s="313" t="s">
        <v>567</v>
      </c>
      <c r="C34" s="312" t="s">
        <v>799</v>
      </c>
      <c r="D34" s="305" t="s">
        <v>800</v>
      </c>
      <c r="E34" s="305" t="s">
        <v>801</v>
      </c>
      <c r="F34" s="304" t="s">
        <v>802</v>
      </c>
      <c r="G34" s="248" t="s">
        <v>803</v>
      </c>
      <c r="H34" s="247" t="s">
        <v>804</v>
      </c>
      <c r="I34" s="311" t="s">
        <v>805</v>
      </c>
      <c r="J34" s="310" t="s">
        <v>802</v>
      </c>
      <c r="K34" s="309" t="s">
        <v>803</v>
      </c>
      <c r="L34" s="292" t="s">
        <v>804</v>
      </c>
      <c r="M34" s="308" t="s">
        <v>805</v>
      </c>
      <c r="N34" s="307" t="s">
        <v>802</v>
      </c>
      <c r="O34" s="306" t="s">
        <v>803</v>
      </c>
      <c r="P34" s="291" t="s">
        <v>804</v>
      </c>
      <c r="Q34" s="305" t="s">
        <v>805</v>
      </c>
      <c r="R34" s="304"/>
      <c r="S34" s="248" t="s">
        <v>803</v>
      </c>
      <c r="T34" s="247" t="s">
        <v>804</v>
      </c>
      <c r="U34" s="290"/>
      <c r="V34" s="245" t="s">
        <v>806</v>
      </c>
      <c r="W34" s="245" t="s">
        <v>807</v>
      </c>
      <c r="X34" s="303"/>
      <c r="Y34" s="289" t="s">
        <v>806</v>
      </c>
      <c r="Z34" s="289" t="s">
        <v>807</v>
      </c>
      <c r="AA34" s="302"/>
      <c r="AB34" s="247" t="s">
        <v>806</v>
      </c>
      <c r="AC34" s="247" t="s">
        <v>807</v>
      </c>
    </row>
    <row r="35" spans="1:29">
      <c r="A35" s="297">
        <v>-3</v>
      </c>
      <c r="B35" s="296">
        <f>10^A35*10000</f>
        <v>10</v>
      </c>
      <c r="C35" s="295">
        <f>2*PI()*B35</f>
        <v>62.831853071795862</v>
      </c>
      <c r="D35" s="294" t="str">
        <f>COMPLEX(0,C35)</f>
        <v>62,8318530717959i</v>
      </c>
      <c r="E35" s="293">
        <f t="shared" ref="E35:E66" si="0">IF(freq_ratio2&gt;1,Kth_2/(2/rload2-Kfeed2/Gdc_ccm2),Kth_2/(2/rload2-Kfeed2/Gdc_dcm2))</f>
        <v>33.246160794475543</v>
      </c>
      <c r="F35" s="247" t="str">
        <f>IF(freq_ratio2&gt;1,IMPRODUCT(Kth_2/(2/rload2-Kfeed2/Gdc_ccm2),IMDIV(COMPLEX(1,Rc_2*Coutput2*microF2*miliOhm2*C35),IMSUM(1,IMPRODUCT(D35,1/omega1_2),IMPRODUCT(D35,D35,1/omega2_2),IMPRODUCT(D35,D35,D35,1/omega3_2)))),IMPRODUCT(Kth_2/(2/rload2-Kfeed2/Gdc_dcm2),(IMDIV(COMPLEX(1,Rc_2*Coutput2*microF2*miliOhm2*C35),IMSUM(1,IMDIV(D35,omegat2),IMDIV(IMPRODUCT(D35,D35),omegapole0^2*(1-2*Gdc_dcm2/(Kfeed2*rload2))))))))</f>
        <v>32,9798083165895-2,96590788647571i</v>
      </c>
      <c r="G35" s="247">
        <f>20*LOG(IMABS(F35))</f>
        <v>30.399945221799811</v>
      </c>
      <c r="H35" s="247">
        <f>(180/PI()*IMARGUMENT(F35))</f>
        <v>-5.1388441737424673</v>
      </c>
      <c r="I35" s="292">
        <f>IF(freq_ratio2&gt;1,(Kinput2-Kfeed2*Metccm2/(2*ratio2*Gdc_ccm2))/(2/rload2-Kfeed2/Gdc_ccm2),(Kinput2-Kfeed2*Metccm2/(2*ratio2*Gdc_dcm2))/(2/rload2-Kfeed2/Gdc_dcm2))</f>
        <v>0.17027976089543559</v>
      </c>
      <c r="J35" s="292" t="str">
        <f>IF(freq_ratio2&gt;1,IMPRODUCT(I35,IMDIV((IMPRODUCT(COMPLEX(1,Rc_2*Coutput2*microF2*miliOhm2*C35),COMPLEX(1,(effectiveL2*Requiv2*Kfeed2*0.5*Metccm2)*C35/(ratio2*(Xequiv2^2+Requiv2^2)*(Kfeed2*Metccm2*0.5/ratio2-Kinput2*Gdc_ccm2))))),IMSUM(1,IMPRODUCT(D35,1/omega1_2),IMPRODUCT(D35,D35,1/omega2_2),IMPRODUCT(D35,D35,D35,1/omega3_2)))),IMPRODUCT(I35,(IMDIV(COMPLEX(1,Rc_2*Coutput2*microF2*miliOhm2*C35),IMSUM(1,IMDIV(D35,omegat2),IMDIV(IMPRODUCT(D35,D35),omegapole0^2*(1-2*Gdc_dcm2/(Kfeed2*rload2))))))))</f>
        <v>0,168915560182797-0,0151907490572834i</v>
      </c>
      <c r="K35" s="292">
        <f>20*LOG(IMABS(J35))</f>
        <v>-15.4116241648257</v>
      </c>
      <c r="L35" s="292">
        <f>(180/PI()*IMARGUMENT(J35))</f>
        <v>-5.1388441737424593</v>
      </c>
      <c r="M35" s="291">
        <f t="shared" ref="M35:M66" si="1">IF(freq_ratio2&gt;1,(1-Kfeed2*rload2*Xequiv2^2/(Gdc_ccm2*(Xequiv2^2+Requiv2^2)))/(2/rload2-Kfeed2/Gdc_ccm2),1/(2/rload2-Kfeed2/Gdc_dcm2))</f>
        <v>9.5383389054930348</v>
      </c>
      <c r="N35" s="291" t="str">
        <f t="shared" ref="N35:N66" si="2">IF(freq_ratio2&gt;1,IMPRODUCT(M35,IMDIV((IMPRODUCT(COMPLEX(1,Rc_2*Coutput2*microF2*miliOhm2*C35),IMSUM(1,IMDIV(D35,omega4_2),IMDIV(IMPRODUCT(D35,D35),omega5_2)))),IMSUM(1,IMPRODUCT(D35,1/omega1_2),IMPRODUCT(D35,D35,1/omega2_2),IMPRODUCT(D35,D35,D35,1/omega3_2)))),IMPRODUCT(M35,(IMDIV(IMPRODUCT(COMPLEX(1,Rc_2*Coutput2*microF2*miliOhm2*C35),COMPLEX(1,-Kfeed2*effectiveL2*PI()^2*C35/(8*ratio2^2*Gdc_dcm2))),IMSUM(1,IMDIV(D35,omegat2),IMDIV(IMPRODUCT(D35,D35),omegapole0^2*(1-2*Gdc_dcm2/(Kfeed2*rload2))))))))</f>
        <v>9,46204496104842-0,849555913652969i</v>
      </c>
      <c r="O35" s="291">
        <f>20*LOG(IMABS(N35))</f>
        <v>19.55457027664988</v>
      </c>
      <c r="P35" s="291">
        <f>(180/PI()*IMARGUMENT(N35))</f>
        <v>-5.1305819935899235</v>
      </c>
      <c r="Q35" s="247">
        <f t="shared" ref="Q35:Q66" si="3">-currentransferratio2*RFB_2/(Rfeedforward2*(Cvolt2*nanoF2+Cforward2*picoF2*alpha_Cf2)*Rupper2*kiliOhm2)</f>
        <v>-555.16231558201821</v>
      </c>
      <c r="R35" s="247" t="str">
        <f t="shared" ref="R35:R66" si="4">IMPRODUCT(IMPRODUCT(-currentransferratio2*RFB_2/(Rfeedforward2),IMDIV(COMPLEX(1,(Rfeedforward2*kiliOhm2+q_Rz_Cz_2*Rzero2)*q_Rz_Cz_2*Czero2*nanoF2*C35),IMPRODUCT(COMPLEX(1,q_Rz_Cz_2*Rzero2*Czero2*nanoF2*C35),COMPLEX(1,C35/(2*PI()*F_roll2*kilihertz2))))),IMSUM(feedtype2,IMDIV(COMPLEX(1,Rvolt2*Cvolt2*nanoF2*kiliOhm2*C35),IMPRODUCT(Rupper2*kiliOhm2*(Cvolt2*nanoF2+Cforward2*picoF2),COMPLEX(1,Rvolt2*Cvolt2*Cforward2*picoF2*nanoF2*kiliOhm2*C35/(Cvolt2*nanoF2+Cforward2*picoF2)),D35))))</f>
        <v>-0,61859316880099+8,56321204743601i</v>
      </c>
      <c r="S35" s="247">
        <f>20*LOG(IMABS(R35))</f>
        <v>18.675338236485459</v>
      </c>
      <c r="T35" s="247">
        <f>(180/PI()*IMARGUMENT(R35))</f>
        <v>94.131781213862155</v>
      </c>
      <c r="U35" s="290" t="str">
        <f t="shared" ref="U35:U95" si="5">IMPRODUCT(F35,R35)</f>
        <v>4,99661401204593+284,247782256616i</v>
      </c>
      <c r="V35" s="245">
        <f>20*LOG(IMABS(U35))</f>
        <v>49.075283458285256</v>
      </c>
      <c r="W35" s="245">
        <f>(180/PI()*IMARGUMENT(U35))</f>
        <v>88.992937040119685</v>
      </c>
      <c r="X35" s="289" t="str">
        <f t="shared" ref="X35:X95" si="6">IMDIV(J35,IMSUM(1,IMPRODUCT(F35,R35,-1)))</f>
        <v>0,0000450776062551595+0,000594888433721984i</v>
      </c>
      <c r="Y35" s="289">
        <f>20*LOG(IMABS(X35))</f>
        <v>-64.486424346547835</v>
      </c>
      <c r="Z35" s="289">
        <f>(180/PI()*IMARGUMENT(X35))</f>
        <v>85.66669958597646</v>
      </c>
      <c r="AA35" s="288" t="str">
        <f t="shared" ref="AA35:AA95" si="7">IMDIV(IMPRODUCT(1,N35),IMSUM(1,IMPRODUCT(F35,R35,-1)))</f>
        <v>0,00252024811409783+0,0333234523230993i</v>
      </c>
      <c r="AB35" s="288">
        <f>20*LOG(IMABS(AA35))</f>
        <v>-29.520229905072249</v>
      </c>
      <c r="AC35" s="288">
        <f>(180/PI()*IMARGUMENT(AA35))</f>
        <v>85.674961766128973</v>
      </c>
    </row>
    <row r="36" spans="1:29">
      <c r="A36" s="297">
        <v>-2.9</v>
      </c>
      <c r="B36" s="296">
        <f t="shared" ref="B36:B95" si="8">10^A36*10000</f>
        <v>12.589254117941662</v>
      </c>
      <c r="C36" s="295">
        <f t="shared" ref="C36:C95" si="9">2*PI()*B36</f>
        <v>79.100616502201149</v>
      </c>
      <c r="D36" s="294" t="str">
        <f t="shared" ref="D36:D95" si="10">COMPLEX(0,C36)</f>
        <v>79,1006165022011i</v>
      </c>
      <c r="E36" s="293">
        <f t="shared" si="0"/>
        <v>33.246160794475543</v>
      </c>
      <c r="F36" s="247" t="str">
        <f t="shared" ref="F36:F66" si="11">IF(freq_ratio2&gt;1,IMPRODUCT(Kth_2/(2/rload2-Kfeed2/Gdc_ccm2),IMDIV(COMPLEX(1,Rc_2*Coutput2*microF2*miliOhm2*C36),IMSUM(1,IMPRODUCT(D36,1/omega1_2),IMPRODUCT(D36,D36,1/omega2_2),IMPRODUCT(D36,D36,D36,1/omega3_2)))),IMPRODUCT(Kth_2/(2/rload2-Kfeed2/Gdc_dcm2),(IMDIV(COMPLEX(1,Rc_2*Coutput2*microF2*miliOhm2*C36),IMSUM(1,IMDIV(D36,omegat2),IMDIV(IMPRODUCT(D36,D36),omegapole0^2*(1-2*Gdc_dcm2/(Kfeed2*rload2))))))))</f>
        <v>32,8259867015428-3,71646617117043i</v>
      </c>
      <c r="G36" s="247">
        <f t="shared" ref="G36:G95" si="12">20*LOG(IMABS(F36))</f>
        <v>30.379670467825832</v>
      </c>
      <c r="H36" s="247">
        <f t="shared" ref="H36:H95" si="13">(180/PI()*IMARGUMENT(F36))</f>
        <v>-6.4593622214280328</v>
      </c>
      <c r="I36" s="292">
        <f t="shared" ref="I36:I66" si="14">IF(freq_ratio2&gt;1,(Kinput2-Kfeed2*Metccm2/(2*ratio2*Gdc_ccm2))/(2/rload2-Kfeed2/Gdc_ccm2),(Kinput2-Kfeed2*Metccm2/(2*ratio2*Gdc_dcm2))/(2/rload2-Kfeed2/Gdc_dcm2))</f>
        <v>0.17027976089543559</v>
      </c>
      <c r="J36" s="292" t="str">
        <f t="shared" ref="J36:J66" si="15">IF(freq_ratio2&gt;1,IMPRODUCT(I36,IMDIV((IMPRODUCT(COMPLEX(1,Rc_2*Coutput2*microF2*miliOhm2*C36),COMPLEX(1,(effectiveL2*Requiv2*Kfeed2*0.5*Metccm2)*C36/(ratio2*(Xequiv2^2+Requiv2^2)*(Kfeed2*Metccm2*0.5/ratio2-Kinput2*Gdc_ccm2))))),IMSUM(1,IMPRODUCT(D36,1/omega1_2),IMPRODUCT(D36,D36,1/omega2_2),IMPRODUCT(D36,D36,D36,1/omega3_2)))),IMPRODUCT(I36,(IMDIV(COMPLEX(1,Rc_2*Coutput2*microF2*miliOhm2*C36),IMSUM(1,IMDIV(D36,omegat2),IMDIV(IMPRODUCT(D36,D36),omegapole0^2*(1-2*Gdc_dcm2/(Kfeed2*rload2))))))))</f>
        <v>0,168127718603354-0,0190349488746994i</v>
      </c>
      <c r="K36" s="292">
        <f t="shared" ref="K36:K95" si="16">20*LOG(IMABS(J36))</f>
        <v>-15.431898918799732</v>
      </c>
      <c r="L36" s="292">
        <f t="shared" ref="L36:L95" si="17">(180/PI()*IMARGUMENT(J36))</f>
        <v>-6.4593622214280657</v>
      </c>
      <c r="M36" s="291">
        <f t="shared" si="1"/>
        <v>9.5383389054930348</v>
      </c>
      <c r="N36" s="291" t="str">
        <f t="shared" si="2"/>
        <v>9,41798433189096-1,06454615850889i</v>
      </c>
      <c r="O36" s="291">
        <f t="shared" ref="O36:O95" si="18">20*LOG(IMABS(N36))</f>
        <v>19.534295575496671</v>
      </c>
      <c r="P36" s="291">
        <f t="shared" ref="P36:P95" si="19">(180/PI()*IMARGUMENT(N36))</f>
        <v>-6.4489607529193806</v>
      </c>
      <c r="Q36" s="247">
        <f t="shared" si="3"/>
        <v>-555.16231558201821</v>
      </c>
      <c r="R36" s="247" t="str">
        <f t="shared" si="4"/>
        <v>-0,618592581062733+6,80237181475318i</v>
      </c>
      <c r="S36" s="247">
        <f t="shared" ref="S36:S95" si="20">20*LOG(IMABS(R36))</f>
        <v>16.688974405782982</v>
      </c>
      <c r="T36" s="247">
        <f t="shared" ref="T36:T95" si="21">(180/PI()*IMARGUMENT(R36))</f>
        <v>95.196059106109345</v>
      </c>
      <c r="U36" s="290" t="str">
        <f t="shared" si="5"/>
        <v>4,97487289361509+225,593545131294i</v>
      </c>
      <c r="V36" s="245">
        <f t="shared" ref="V36:V95" si="22">20*LOG(IMABS(U36))</f>
        <v>47.068644873608811</v>
      </c>
      <c r="W36" s="245">
        <f t="shared" ref="W36:W95" si="23">(180/PI()*IMARGUMENT(U36))</f>
        <v>88.736696884681322</v>
      </c>
      <c r="X36" s="289" t="str">
        <f t="shared" si="6"/>
        <v>0,0000712237306278931+0,000746523238426857i</v>
      </c>
      <c r="Y36" s="289">
        <f t="shared" ref="Y36:Y95" si="24">20*LOG(IMABS(X36))</f>
        <v>-62.499780363336185</v>
      </c>
      <c r="Z36" s="289">
        <f t="shared" ref="Z36:Z95" si="25">(180/PI()*IMARGUMENT(X36))</f>
        <v>84.550063280664062</v>
      </c>
      <c r="AA36" s="288" t="str">
        <f t="shared" si="7"/>
        <v>0,00398205521291729+0,0418177412377967i</v>
      </c>
      <c r="AB36" s="288">
        <f t="shared" ref="AB36:AB95" si="26">20*LOG(IMABS(AA36))</f>
        <v>-27.533585869039779</v>
      </c>
      <c r="AC36" s="288">
        <f t="shared" ref="AC36:AC95" si="27">(180/PI()*IMARGUMENT(AA36))</f>
        <v>84.560464749172752</v>
      </c>
    </row>
    <row r="37" spans="1:29">
      <c r="A37" s="297">
        <v>-2.8</v>
      </c>
      <c r="B37" s="296">
        <f t="shared" si="8"/>
        <v>15.848931924611135</v>
      </c>
      <c r="C37" s="295">
        <f t="shared" si="9"/>
        <v>99.581776203206161</v>
      </c>
      <c r="D37" s="294" t="str">
        <f t="shared" si="10"/>
        <v>99,5817762032062i</v>
      </c>
      <c r="E37" s="293">
        <f t="shared" si="0"/>
        <v>33.246160794475543</v>
      </c>
      <c r="F37" s="247" t="str">
        <f t="shared" si="11"/>
        <v>32,5851094227575-4,64446951140519i</v>
      </c>
      <c r="G37" s="247">
        <f t="shared" si="12"/>
        <v>30.347729781050489</v>
      </c>
      <c r="H37" s="247">
        <f t="shared" si="13"/>
        <v>-8.1119287144299754</v>
      </c>
      <c r="I37" s="292">
        <f t="shared" si="14"/>
        <v>0.17027976089543559</v>
      </c>
      <c r="J37" s="292" t="str">
        <f t="shared" si="15"/>
        <v>0,166893996439455-0,0237879845067594i</v>
      </c>
      <c r="K37" s="292">
        <f t="shared" si="16"/>
        <v>-15.46383960557506</v>
      </c>
      <c r="L37" s="292">
        <f t="shared" si="17"/>
        <v>-8.1119287144299754</v>
      </c>
      <c r="M37" s="291">
        <f t="shared" si="1"/>
        <v>9.5383389054930348</v>
      </c>
      <c r="N37" s="291" t="str">
        <f t="shared" si="2"/>
        <v>9,34898749779674-1,33036385424422i</v>
      </c>
      <c r="O37" s="291">
        <f t="shared" si="18"/>
        <v>19.502354972436656</v>
      </c>
      <c r="P37" s="291">
        <f t="shared" si="19"/>
        <v>-8.0988340414885585</v>
      </c>
      <c r="Q37" s="247">
        <f t="shared" si="3"/>
        <v>-555.16231558201821</v>
      </c>
      <c r="R37" s="247" t="str">
        <f t="shared" si="4"/>
        <v>-0,618591649562574+5,40378268506749i</v>
      </c>
      <c r="S37" s="247">
        <f t="shared" si="20"/>
        <v>14.710498904421952</v>
      </c>
      <c r="T37" s="247">
        <f t="shared" si="21"/>
        <v>96.530440267743188</v>
      </c>
      <c r="U37" s="290" t="str">
        <f t="shared" si="5"/>
        <v>4,9408273380547+178,95588014613i</v>
      </c>
      <c r="V37" s="245">
        <f t="shared" si="22"/>
        <v>45.05822868547245</v>
      </c>
      <c r="W37" s="245">
        <f t="shared" si="23"/>
        <v>88.418511553313209</v>
      </c>
      <c r="X37" s="289" t="str">
        <f t="shared" si="6"/>
        <v>0,000112335095872617+0,000935072317934737i</v>
      </c>
      <c r="Y37" s="289">
        <f t="shared" si="24"/>
        <v>-60.520864598672226</v>
      </c>
      <c r="Z37" s="289">
        <f t="shared" si="25"/>
        <v>83.149590529723667</v>
      </c>
      <c r="AA37" s="288" t="str">
        <f t="shared" si="7"/>
        <v>0,00628055740221932+0,0523801625431437i</v>
      </c>
      <c r="AB37" s="288">
        <f t="shared" si="26"/>
        <v>-25.554670020660502</v>
      </c>
      <c r="AC37" s="288">
        <f t="shared" si="27"/>
        <v>83.162685202665116</v>
      </c>
    </row>
    <row r="38" spans="1:29">
      <c r="A38" s="297">
        <v>-2.7</v>
      </c>
      <c r="B38" s="296">
        <f t="shared" si="8"/>
        <v>19.95262314968878</v>
      </c>
      <c r="C38" s="295">
        <f t="shared" si="9"/>
        <v>125.36602861381581</v>
      </c>
      <c r="D38" s="294" t="str">
        <f t="shared" si="10"/>
        <v>125,366028613816i</v>
      </c>
      <c r="E38" s="293">
        <f t="shared" si="0"/>
        <v>33.246160794475543</v>
      </c>
      <c r="F38" s="247" t="str">
        <f t="shared" si="11"/>
        <v>32,2104926971411-5,77991554276843i</v>
      </c>
      <c r="G38" s="247">
        <f t="shared" si="12"/>
        <v>30.297583527704997</v>
      </c>
      <c r="H38" s="247">
        <f t="shared" si="13"/>
        <v>-10.173003557947702</v>
      </c>
      <c r="I38" s="292">
        <f t="shared" si="14"/>
        <v>0.17027976089543559</v>
      </c>
      <c r="J38" s="292" t="str">
        <f t="shared" si="15"/>
        <v>0,164975289288283-0,0296034974595311i</v>
      </c>
      <c r="K38" s="292">
        <f t="shared" si="16"/>
        <v>-15.513985858920524</v>
      </c>
      <c r="L38" s="292">
        <f t="shared" si="17"/>
        <v>-10.173003557947665</v>
      </c>
      <c r="M38" s="291">
        <f t="shared" si="1"/>
        <v>9.5383389054930348</v>
      </c>
      <c r="N38" s="291" t="str">
        <f t="shared" si="2"/>
        <v>9,24168236632704-1,65560155025377i</v>
      </c>
      <c r="O38" s="291">
        <f t="shared" si="18"/>
        <v>19.452208851770997</v>
      </c>
      <c r="P38" s="291">
        <f t="shared" si="19"/>
        <v>-10.156518341590505</v>
      </c>
      <c r="Q38" s="247">
        <f t="shared" si="3"/>
        <v>-555.16231558201821</v>
      </c>
      <c r="R38" s="247" t="str">
        <f t="shared" si="4"/>
        <v>-0,618590173239851+4,29296468613474i</v>
      </c>
      <c r="S38" s="247">
        <f t="shared" si="20"/>
        <v>12.744395779950551</v>
      </c>
      <c r="T38" s="247">
        <f t="shared" si="21"/>
        <v>98.199535992475703</v>
      </c>
      <c r="U38" s="290" t="str">
        <f t="shared" si="5"/>
        <v>4,88787905628071+141,853906628741i</v>
      </c>
      <c r="V38" s="245">
        <f t="shared" si="22"/>
        <v>43.041979307655581</v>
      </c>
      <c r="W38" s="245">
        <f t="shared" si="23"/>
        <v>88.026532434528008</v>
      </c>
      <c r="X38" s="289" t="str">
        <f t="shared" si="6"/>
        <v>0,000176682404518122+0,0011678367769031i</v>
      </c>
      <c r="Y38" s="289">
        <f t="shared" si="24"/>
        <v>-58.554072972706948</v>
      </c>
      <c r="Z38" s="289">
        <f t="shared" si="25"/>
        <v>81.396944809081489</v>
      </c>
      <c r="AA38" s="288" t="str">
        <f t="shared" si="7"/>
        <v>0,00987816550979454+0,0654200345952743i</v>
      </c>
      <c r="AB38" s="288">
        <f t="shared" si="26"/>
        <v>-23.587878262015415</v>
      </c>
      <c r="AC38" s="288">
        <f t="shared" si="27"/>
        <v>81.413430025438643</v>
      </c>
    </row>
    <row r="39" spans="1:29">
      <c r="A39" s="297">
        <v>-2.6</v>
      </c>
      <c r="B39" s="296">
        <f t="shared" si="8"/>
        <v>25.118864315095777</v>
      </c>
      <c r="C39" s="295">
        <f t="shared" si="9"/>
        <v>157.82647919764742</v>
      </c>
      <c r="D39" s="294" t="str">
        <f t="shared" si="10"/>
        <v>157,826479197647i</v>
      </c>
      <c r="E39" s="293">
        <f t="shared" si="0"/>
        <v>33.246160794475543</v>
      </c>
      <c r="F39" s="247" t="str">
        <f t="shared" si="11"/>
        <v>31,6340692198464-7,14645369238644i</v>
      </c>
      <c r="G39" s="247">
        <f t="shared" si="12"/>
        <v>30.219274418221577</v>
      </c>
      <c r="H39" s="247">
        <f t="shared" si="13"/>
        <v>-12.730002533626301</v>
      </c>
      <c r="I39" s="292">
        <f t="shared" si="14"/>
        <v>0.17027976089543559</v>
      </c>
      <c r="J39" s="292" t="str">
        <f t="shared" si="15"/>
        <v>0,162022970898949-0,0366026150662207i</v>
      </c>
      <c r="K39" s="292">
        <f t="shared" si="16"/>
        <v>-15.592294968403991</v>
      </c>
      <c r="L39" s="292">
        <f t="shared" si="17"/>
        <v>-12.73000253362634</v>
      </c>
      <c r="M39" s="291">
        <f t="shared" si="1"/>
        <v>9.5383389054930348</v>
      </c>
      <c r="N39" s="291" t="str">
        <f t="shared" si="2"/>
        <v>9,07657175382405-2,04703342516097i</v>
      </c>
      <c r="O39" s="291">
        <f t="shared" si="18"/>
        <v>19.373899952570913</v>
      </c>
      <c r="P39" s="291">
        <f t="shared" si="19"/>
        <v>-12.709248876170291</v>
      </c>
      <c r="Q39" s="247">
        <f t="shared" si="3"/>
        <v>-555.16231558201821</v>
      </c>
      <c r="R39" s="247" t="str">
        <f t="shared" si="4"/>
        <v>-0,618587833439937+3,41076270668377i</v>
      </c>
      <c r="S39" s="247">
        <f t="shared" si="20"/>
        <v>10.797582263197903</v>
      </c>
      <c r="T39" s="247">
        <f t="shared" si="21"/>
        <v>100.27962627919554</v>
      </c>
      <c r="U39" s="290" t="str">
        <f t="shared" si="5"/>
        <v>4,80640739744041+112,317012862057i</v>
      </c>
      <c r="V39" s="245">
        <f t="shared" si="22"/>
        <v>41.016856681419462</v>
      </c>
      <c r="W39" s="245">
        <f t="shared" si="23"/>
        <v>87.549623745569235</v>
      </c>
      <c r="X39" s="289" t="str">
        <f t="shared" si="6"/>
        <v>0,000276681044548317+0,0014519272505398i</v>
      </c>
      <c r="Y39" s="289">
        <f t="shared" si="24"/>
        <v>-56.606190967727869</v>
      </c>
      <c r="Z39" s="289">
        <f t="shared" si="25"/>
        <v>79.211000318535113</v>
      </c>
      <c r="AA39" s="288" t="str">
        <f t="shared" si="7"/>
        <v>0,0154690210211379+0,0813363257896633i</v>
      </c>
      <c r="AB39" s="288">
        <f t="shared" si="26"/>
        <v>-21.639996046752991</v>
      </c>
      <c r="AC39" s="288">
        <f t="shared" si="27"/>
        <v>79.231753975991097</v>
      </c>
    </row>
    <row r="40" spans="1:29">
      <c r="A40" s="297">
        <v>-2.5</v>
      </c>
      <c r="B40" s="296">
        <f t="shared" si="8"/>
        <v>31.622776601683764</v>
      </c>
      <c r="C40" s="295">
        <f t="shared" si="9"/>
        <v>198.69176531592183</v>
      </c>
      <c r="D40" s="294" t="str">
        <f t="shared" si="10"/>
        <v>198,691765315922i</v>
      </c>
      <c r="E40" s="293">
        <f t="shared" si="0"/>
        <v>33.246160794475543</v>
      </c>
      <c r="F40" s="247" t="str">
        <f t="shared" si="11"/>
        <v>30,7615362894096-8,74906435234424i</v>
      </c>
      <c r="G40" s="247">
        <f t="shared" si="12"/>
        <v>30.097984650496507</v>
      </c>
      <c r="H40" s="247">
        <f t="shared" si="13"/>
        <v>-15.876585025703996</v>
      </c>
      <c r="I40" s="292">
        <f t="shared" si="14"/>
        <v>0.17027976089543559</v>
      </c>
      <c r="J40" s="292" t="str">
        <f t="shared" si="15"/>
        <v>0,15755404290192-0,0448108458352735i</v>
      </c>
      <c r="K40" s="292">
        <f t="shared" si="16"/>
        <v>-15.713584736129036</v>
      </c>
      <c r="L40" s="292">
        <f t="shared" si="17"/>
        <v>-15.876585025704012</v>
      </c>
      <c r="M40" s="291">
        <f t="shared" si="1"/>
        <v>9.5383389054930348</v>
      </c>
      <c r="N40" s="291" t="str">
        <f t="shared" si="2"/>
        <v>8,82664361544206-2,50608611424656i</v>
      </c>
      <c r="O40" s="291">
        <f t="shared" si="18"/>
        <v>19.252610518122502</v>
      </c>
      <c r="P40" s="291">
        <f t="shared" si="19"/>
        <v>-15.850457719613264</v>
      </c>
      <c r="Q40" s="247">
        <f t="shared" si="3"/>
        <v>-555.16231558201821</v>
      </c>
      <c r="R40" s="247" t="str">
        <f t="shared" si="4"/>
        <v>-0,618584125141928+2,71019626993415i</v>
      </c>
      <c r="S40" s="247">
        <f t="shared" si="20"/>
        <v>8.8805644369513121</v>
      </c>
      <c r="T40" s="247">
        <f t="shared" si="21"/>
        <v>102.85713305553786</v>
      </c>
      <c r="U40" s="290" t="str">
        <f t="shared" si="5"/>
        <v>4,68308355953109+88,7818332272072i</v>
      </c>
      <c r="V40" s="245">
        <f t="shared" si="22"/>
        <v>38.978549087447824</v>
      </c>
      <c r="W40" s="245">
        <f t="shared" si="23"/>
        <v>86.980548029833869</v>
      </c>
      <c r="X40" s="289" t="str">
        <f t="shared" si="6"/>
        <v>0,000430369736768858+0,00179247403234702i</v>
      </c>
      <c r="Y40" s="289">
        <f t="shared" si="24"/>
        <v>-54.687534585620526</v>
      </c>
      <c r="Z40" s="289">
        <f t="shared" si="25"/>
        <v>76.49894839484449</v>
      </c>
      <c r="AA40" s="288" t="str">
        <f t="shared" si="7"/>
        <v>0,0240616730894637+0,100417669290485i</v>
      </c>
      <c r="AB40" s="288">
        <f t="shared" si="26"/>
        <v>-19.721339331368956</v>
      </c>
      <c r="AC40" s="288">
        <f t="shared" si="27"/>
        <v>76.52507570093529</v>
      </c>
    </row>
    <row r="41" spans="1:29">
      <c r="A41" s="297">
        <v>-2.4</v>
      </c>
      <c r="B41" s="296">
        <f t="shared" si="8"/>
        <v>39.81071705534972</v>
      </c>
      <c r="C41" s="295">
        <f t="shared" si="9"/>
        <v>250.13811247045712</v>
      </c>
      <c r="D41" s="294" t="str">
        <f t="shared" si="10"/>
        <v>250,138112470457i</v>
      </c>
      <c r="E41" s="293">
        <f t="shared" si="0"/>
        <v>33.246160794475543</v>
      </c>
      <c r="F41" s="247" t="str">
        <f t="shared" si="11"/>
        <v>29,4729964968626-10,5537430713338i</v>
      </c>
      <c r="G41" s="247">
        <f t="shared" si="12"/>
        <v>29.912433652851703</v>
      </c>
      <c r="H41" s="247">
        <f t="shared" si="13"/>
        <v>-19.701520664042214</v>
      </c>
      <c r="I41" s="292">
        <f t="shared" si="14"/>
        <v>0.17027976089543559</v>
      </c>
      <c r="J41" s="292" t="str">
        <f t="shared" si="15"/>
        <v>0,150954416282307-0,0540540262031458i</v>
      </c>
      <c r="K41" s="292">
        <f t="shared" si="16"/>
        <v>-15.899135733773839</v>
      </c>
      <c r="L41" s="292">
        <f t="shared" si="17"/>
        <v>-19.70152066404221</v>
      </c>
      <c r="M41" s="291">
        <f t="shared" si="1"/>
        <v>9.5383389054930348</v>
      </c>
      <c r="N41" s="291" t="str">
        <f t="shared" si="2"/>
        <v>8,45755456396315-3,02301945666643i</v>
      </c>
      <c r="O41" s="291">
        <f t="shared" si="18"/>
        <v>19.067060048685502</v>
      </c>
      <c r="P41" s="291">
        <f t="shared" si="19"/>
        <v>-19.668628335796342</v>
      </c>
      <c r="Q41" s="247">
        <f t="shared" si="3"/>
        <v>-555.16231558201821</v>
      </c>
      <c r="R41" s="247" t="str">
        <f t="shared" si="4"/>
        <v>-0,618578247973459+2,15395764970422i</v>
      </c>
      <c r="S41" s="247">
        <f t="shared" si="20"/>
        <v>7.0089163477376406</v>
      </c>
      <c r="T41" s="247">
        <f t="shared" si="21"/>
        <v>106.02312224458045</v>
      </c>
      <c r="U41" s="290" t="str">
        <f t="shared" si="5"/>
        <v>4,50096108595519+70,0119021627506i</v>
      </c>
      <c r="V41" s="245">
        <f t="shared" si="22"/>
        <v>36.921350000589349</v>
      </c>
      <c r="W41" s="245">
        <f t="shared" si="23"/>
        <v>86.321601580538243</v>
      </c>
      <c r="X41" s="289" t="str">
        <f t="shared" si="6"/>
        <v>0,000662594741974929+0,00218925825402396i</v>
      </c>
      <c r="Y41" s="289">
        <f t="shared" si="24"/>
        <v>-52.813419355712682</v>
      </c>
      <c r="Z41" s="289">
        <f t="shared" si="25"/>
        <v>73.161183321087876</v>
      </c>
      <c r="AA41" s="288" t="str">
        <f t="shared" si="7"/>
        <v>0,0370453030333699+0,122654126841724i</v>
      </c>
      <c r="AB41" s="288">
        <f t="shared" si="26"/>
        <v>-17.847223573253352</v>
      </c>
      <c r="AC41" s="288">
        <f t="shared" si="27"/>
        <v>73.194075649333726</v>
      </c>
    </row>
    <row r="42" spans="1:29">
      <c r="A42" s="297">
        <v>-2.2999999999999998</v>
      </c>
      <c r="B42" s="296">
        <f t="shared" si="8"/>
        <v>50.118723362727209</v>
      </c>
      <c r="C42" s="295">
        <f t="shared" si="9"/>
        <v>314.90522624728584</v>
      </c>
      <c r="D42" s="294" t="str">
        <f t="shared" si="10"/>
        <v>314,905226247286i</v>
      </c>
      <c r="E42" s="293">
        <f t="shared" si="0"/>
        <v>33.246160794475543</v>
      </c>
      <c r="F42" s="247" t="str">
        <f t="shared" si="11"/>
        <v>27,6378600209693-12,4604011647534i</v>
      </c>
      <c r="G42" s="247">
        <f t="shared" si="12"/>
        <v>29.633688633481569</v>
      </c>
      <c r="H42" s="247">
        <f t="shared" si="13"/>
        <v>-24.26801199380181</v>
      </c>
      <c r="I42" s="292">
        <f t="shared" si="14"/>
        <v>0.17027976089543559</v>
      </c>
      <c r="J42" s="292" t="str">
        <f t="shared" si="15"/>
        <v>0,141555237764903-0,0638195232259114i</v>
      </c>
      <c r="K42" s="292">
        <f t="shared" si="16"/>
        <v>-16.17788075314396</v>
      </c>
      <c r="L42" s="292">
        <f t="shared" si="17"/>
        <v>-24.268011993801771</v>
      </c>
      <c r="M42" s="291">
        <f t="shared" si="1"/>
        <v>9.5383389054930348</v>
      </c>
      <c r="N42" s="291" t="str">
        <f t="shared" si="2"/>
        <v>7,93189847986272-3,56916415581771i</v>
      </c>
      <c r="O42" s="291">
        <f t="shared" si="18"/>
        <v>18.788315866468213</v>
      </c>
      <c r="P42" s="291">
        <f t="shared" si="19"/>
        <v>-24.226603008580604</v>
      </c>
      <c r="Q42" s="247">
        <f t="shared" si="3"/>
        <v>-555.16231558201821</v>
      </c>
      <c r="R42" s="247" t="str">
        <f t="shared" si="4"/>
        <v>-0,618568933509689+1,71242509358182i</v>
      </c>
      <c r="S42" s="247">
        <f t="shared" si="20"/>
        <v>5.204870996570782</v>
      </c>
      <c r="T42" s="247">
        <f t="shared" si="21"/>
        <v>109.86093286430039</v>
      </c>
      <c r="U42" s="290" t="str">
        <f t="shared" si="5"/>
        <v>4,24158203295881+55,035382092394i</v>
      </c>
      <c r="V42" s="245">
        <f t="shared" si="22"/>
        <v>34.838559630052352</v>
      </c>
      <c r="W42" s="245">
        <f t="shared" si="23"/>
        <v>85.592920870498588</v>
      </c>
      <c r="X42" s="289" t="str">
        <f t="shared" si="6"/>
        <v>0,00100462847565038+0,00263124953213295i</v>
      </c>
      <c r="Y42" s="289">
        <f t="shared" si="24"/>
        <v>-51.005760967869421</v>
      </c>
      <c r="Z42" s="289">
        <f t="shared" si="25"/>
        <v>69.102812937399023</v>
      </c>
      <c r="AA42" s="288" t="str">
        <f t="shared" si="7"/>
        <v>0,0561684377349336+0,147431938690311i</v>
      </c>
      <c r="AB42" s="288">
        <f t="shared" si="26"/>
        <v>-16.039564348257219</v>
      </c>
      <c r="AC42" s="288">
        <f t="shared" si="27"/>
        <v>69.144221922620318</v>
      </c>
    </row>
    <row r="43" spans="1:29">
      <c r="A43" s="297">
        <v>-2.2000000000000002</v>
      </c>
      <c r="B43" s="296">
        <f t="shared" si="8"/>
        <v>63.09573444801925</v>
      </c>
      <c r="C43" s="295">
        <f t="shared" si="9"/>
        <v>396.44219162949946</v>
      </c>
      <c r="D43" s="294" t="str">
        <f t="shared" si="10"/>
        <v>396,442191629499i</v>
      </c>
      <c r="E43" s="293">
        <f t="shared" si="0"/>
        <v>33.246160794475543</v>
      </c>
      <c r="F43" s="247" t="str">
        <f t="shared" si="11"/>
        <v>25,1548247435157-14,2797581227683i</v>
      </c>
      <c r="G43" s="247">
        <f t="shared" si="12"/>
        <v>29.225576747628036</v>
      </c>
      <c r="H43" s="247">
        <f t="shared" si="13"/>
        <v>-29.582482062805273</v>
      </c>
      <c r="I43" s="292">
        <f t="shared" si="14"/>
        <v>0.17027976089543559</v>
      </c>
      <c r="J43" s="292" t="str">
        <f t="shared" si="15"/>
        <v>0,128837659457034-0,0731378824105818i</v>
      </c>
      <c r="K43" s="292">
        <f t="shared" si="16"/>
        <v>-16.58599263899751</v>
      </c>
      <c r="L43" s="292">
        <f t="shared" si="17"/>
        <v>-29.582482062805372</v>
      </c>
      <c r="M43" s="291">
        <f t="shared" si="1"/>
        <v>9.5383389054930348</v>
      </c>
      <c r="N43" s="291" t="str">
        <f t="shared" si="2"/>
        <v>7,22065840651142-4,09030285033754i</v>
      </c>
      <c r="O43" s="291">
        <f t="shared" si="18"/>
        <v>18.380205307412179</v>
      </c>
      <c r="P43" s="291">
        <f t="shared" si="19"/>
        <v>-29.530351244342533</v>
      </c>
      <c r="Q43" s="247">
        <f t="shared" si="3"/>
        <v>-555.16231558201821</v>
      </c>
      <c r="R43" s="247" t="str">
        <f t="shared" si="4"/>
        <v>-0,618554171633386+1,36208534788132i</v>
      </c>
      <c r="S43" s="247">
        <f t="shared" si="20"/>
        <v>3.4983791245688374</v>
      </c>
      <c r="T43" s="247">
        <f t="shared" si="21"/>
        <v>114.42388746025642</v>
      </c>
      <c r="U43" s="290" t="str">
        <f t="shared" si="5"/>
        <v>3,89062752850361+43,0958221684193i</v>
      </c>
      <c r="V43" s="245">
        <f t="shared" si="22"/>
        <v>32.723955872196882</v>
      </c>
      <c r="W43" s="245">
        <f t="shared" si="23"/>
        <v>84.841405397451155</v>
      </c>
      <c r="X43" s="289" t="str">
        <f t="shared" si="6"/>
        <v>0,00148987302854724+0,00308949500782227i</v>
      </c>
      <c r="Y43" s="289">
        <f t="shared" si="24"/>
        <v>-49.294191043019282</v>
      </c>
      <c r="Z43" s="289">
        <f t="shared" si="25"/>
        <v>64.254851645454082</v>
      </c>
      <c r="AA43" s="288" t="str">
        <f t="shared" si="7"/>
        <v>0,0832988113706939+0,173136138686291i</v>
      </c>
      <c r="AB43" s="288">
        <f t="shared" si="26"/>
        <v>-14.327993096609593</v>
      </c>
      <c r="AC43" s="288">
        <f t="shared" si="27"/>
        <v>64.306982463916853</v>
      </c>
    </row>
    <row r="44" spans="1:29">
      <c r="A44" s="297">
        <v>-2.1</v>
      </c>
      <c r="B44" s="296">
        <f t="shared" si="8"/>
        <v>79.432823472428126</v>
      </c>
      <c r="C44" s="295">
        <f t="shared" si="9"/>
        <v>499.09114934975014</v>
      </c>
      <c r="D44" s="294" t="str">
        <f t="shared" si="10"/>
        <v>499,09114934975i</v>
      </c>
      <c r="E44" s="293">
        <f t="shared" si="0"/>
        <v>33.246160794475543</v>
      </c>
      <c r="F44" s="247" t="str">
        <f t="shared" si="11"/>
        <v>22,018301058627-15,7397347074939i</v>
      </c>
      <c r="G44" s="247">
        <f t="shared" si="12"/>
        <v>28.64834207729173</v>
      </c>
      <c r="H44" s="247">
        <f t="shared" si="13"/>
        <v>-35.558998243069979</v>
      </c>
      <c r="I44" s="292">
        <f t="shared" si="14"/>
        <v>0.17027976089543559</v>
      </c>
      <c r="J44" s="292" t="str">
        <f t="shared" si="15"/>
        <v>0,112773052586864-0,080615571798444i</v>
      </c>
      <c r="K44" s="292">
        <f t="shared" si="16"/>
        <v>-17.163227309333799</v>
      </c>
      <c r="L44" s="292">
        <f t="shared" si="17"/>
        <v>-35.558998243070022</v>
      </c>
      <c r="M44" s="291">
        <f t="shared" si="1"/>
        <v>9.5383389054930348</v>
      </c>
      <c r="N44" s="291" t="str">
        <f t="shared" si="2"/>
        <v>6,32223325757321-4,5085013570485i</v>
      </c>
      <c r="O44" s="291">
        <f t="shared" si="18"/>
        <v>17.802972739907371</v>
      </c>
      <c r="P44" s="291">
        <f t="shared" si="19"/>
        <v>-35.493369441562059</v>
      </c>
      <c r="Q44" s="247">
        <f t="shared" si="3"/>
        <v>-555.16231558201821</v>
      </c>
      <c r="R44" s="247" t="str">
        <f t="shared" si="4"/>
        <v>-0,618530777027395+1,08428147376569i</v>
      </c>
      <c r="S44" s="247">
        <f t="shared" si="20"/>
        <v>1.9263619812841744</v>
      </c>
      <c r="T44" s="247">
        <f t="shared" si="21"/>
        <v>119.70269291980435</v>
      </c>
      <c r="U44" s="290" t="str">
        <f t="shared" si="5"/>
        <v>3,44730588270679+33,609546260496i</v>
      </c>
      <c r="V44" s="245">
        <f t="shared" si="22"/>
        <v>30.5747040585759</v>
      </c>
      <c r="W44" s="245">
        <f t="shared" si="23"/>
        <v>84.143694676734398</v>
      </c>
      <c r="X44" s="289" t="str">
        <f t="shared" si="6"/>
        <v>0,00214290429941242+0,00351142481871613i</v>
      </c>
      <c r="Y44" s="289">
        <f t="shared" si="24"/>
        <v>-47.715446368683928</v>
      </c>
      <c r="Z44" s="289">
        <f t="shared" si="25"/>
        <v>58.605689373679958</v>
      </c>
      <c r="AA44" s="288" t="str">
        <f t="shared" si="7"/>
        <v>0,119810968521192+0,196832390844371i</v>
      </c>
      <c r="AB44" s="288">
        <f t="shared" si="26"/>
        <v>-12.749246319442754</v>
      </c>
      <c r="AC44" s="288">
        <f t="shared" si="27"/>
        <v>58.671318175187942</v>
      </c>
    </row>
    <row r="45" spans="1:29">
      <c r="A45" s="297">
        <v>-2</v>
      </c>
      <c r="B45" s="296">
        <f t="shared" si="8"/>
        <v>100</v>
      </c>
      <c r="C45" s="295">
        <f t="shared" si="9"/>
        <v>628.31853071795865</v>
      </c>
      <c r="D45" s="294" t="str">
        <f t="shared" si="10"/>
        <v>628,318530717959i</v>
      </c>
      <c r="E45" s="293">
        <f t="shared" si="0"/>
        <v>33.246160794475543</v>
      </c>
      <c r="F45" s="247" t="str">
        <f t="shared" si="11"/>
        <v>18,3830096903748-16,5504967202758i</v>
      </c>
      <c r="G45" s="247">
        <f t="shared" si="12"/>
        <v>27.866477943326387</v>
      </c>
      <c r="H45" s="247">
        <f t="shared" si="13"/>
        <v>-41.997177738804396</v>
      </c>
      <c r="I45" s="292">
        <f t="shared" si="14"/>
        <v>0.17027976089543559</v>
      </c>
      <c r="J45" s="292" t="str">
        <f t="shared" si="15"/>
        <v>0,0941538637789311-0,0847681222999305i</v>
      </c>
      <c r="K45" s="292">
        <f t="shared" si="16"/>
        <v>-17.945091443299159</v>
      </c>
      <c r="L45" s="292">
        <f t="shared" si="17"/>
        <v>-41.997177738804488</v>
      </c>
      <c r="M45" s="291">
        <f t="shared" si="1"/>
        <v>9.5383389054930348</v>
      </c>
      <c r="N45" s="291" t="str">
        <f t="shared" si="2"/>
        <v>5,28094120123642-4,7407398001775i</v>
      </c>
      <c r="O45" s="291">
        <f t="shared" si="18"/>
        <v>17.021111938703278</v>
      </c>
      <c r="P45" s="291">
        <f t="shared" si="19"/>
        <v>-41.914555993974908</v>
      </c>
      <c r="Q45" s="247">
        <f t="shared" si="3"/>
        <v>-555.16231558201821</v>
      </c>
      <c r="R45" s="247" t="str">
        <f t="shared" si="4"/>
        <v>-0,61849370256992+0,864219262558457i</v>
      </c>
      <c r="S45" s="247">
        <f t="shared" si="20"/>
        <v>0.52851395672963497</v>
      </c>
      <c r="T45" s="247">
        <f t="shared" si="21"/>
        <v>125.59007002421465</v>
      </c>
      <c r="U45" s="290" t="str">
        <f t="shared" si="5"/>
        <v>2,93348234279429+26,1233290741154i</v>
      </c>
      <c r="V45" s="245">
        <f t="shared" si="22"/>
        <v>28.394991900056034</v>
      </c>
      <c r="W45" s="245">
        <f t="shared" si="23"/>
        <v>83.592892285410258</v>
      </c>
      <c r="X45" s="289" t="str">
        <f t="shared" si="6"/>
        <v>0,00296193445724237+0,00382342968115389i</v>
      </c>
      <c r="Y45" s="289">
        <f t="shared" si="24"/>
        <v>-46.309387667779383</v>
      </c>
      <c r="Z45" s="289">
        <f t="shared" si="25"/>
        <v>52.235772601336208</v>
      </c>
      <c r="AA45" s="288" t="str">
        <f t="shared" si="7"/>
        <v>0,165605971963593+0,214411318251136i</v>
      </c>
      <c r="AB45" s="288">
        <f t="shared" si="26"/>
        <v>-11.343184285776953</v>
      </c>
      <c r="AC45" s="288">
        <f t="shared" si="27"/>
        <v>52.318394346165839</v>
      </c>
    </row>
    <row r="46" spans="1:29">
      <c r="A46" s="297">
        <v>-1.9</v>
      </c>
      <c r="B46" s="296">
        <f t="shared" si="8"/>
        <v>125.89254117941664</v>
      </c>
      <c r="C46" s="295">
        <f t="shared" si="9"/>
        <v>791.0061650220116</v>
      </c>
      <c r="D46" s="294" t="str">
        <f t="shared" si="10"/>
        <v>791,006165022012i</v>
      </c>
      <c r="E46" s="293">
        <f t="shared" si="0"/>
        <v>33.246160794475543</v>
      </c>
      <c r="F46" s="247" t="str">
        <f t="shared" si="11"/>
        <v>14,5671089063593-16,5216914956433i</v>
      </c>
      <c r="G46" s="247">
        <f t="shared" si="12"/>
        <v>26.858912102611605</v>
      </c>
      <c r="H46" s="247">
        <f t="shared" si="13"/>
        <v>-48.597505373415608</v>
      </c>
      <c r="I46" s="292">
        <f t="shared" si="14"/>
        <v>0.17027976089543559</v>
      </c>
      <c r="J46" s="292" t="str">
        <f t="shared" si="15"/>
        <v>0,0746096319766586-0,0846205880690374i</v>
      </c>
      <c r="K46" s="292">
        <f t="shared" si="16"/>
        <v>-18.952657284013927</v>
      </c>
      <c r="L46" s="292">
        <f t="shared" si="17"/>
        <v>-48.597505373415601</v>
      </c>
      <c r="M46" s="291">
        <f t="shared" si="1"/>
        <v>9.5383389054930348</v>
      </c>
      <c r="N46" s="291" t="str">
        <f t="shared" si="2"/>
        <v>4,18791541827146-4,73249381535501i</v>
      </c>
      <c r="O46" s="291">
        <f t="shared" si="18"/>
        <v>16.013551380053908</v>
      </c>
      <c r="P46" s="291">
        <f t="shared" si="19"/>
        <v>-48.493490801451799</v>
      </c>
      <c r="Q46" s="247">
        <f t="shared" si="3"/>
        <v>-555.16231558201821</v>
      </c>
      <c r="R46" s="247" t="str">
        <f t="shared" si="4"/>
        <v>-0,618434952290316+0,690179321057116i</v>
      </c>
      <c r="S46" s="247">
        <f t="shared" si="20"/>
        <v>-0.66103268626965372</v>
      </c>
      <c r="T46" s="247">
        <f t="shared" si="21"/>
        <v>131.86191836194391</v>
      </c>
      <c r="U46" s="290" t="str">
        <f t="shared" si="5"/>
        <v>2,39412051766607+20,2715088266196i</v>
      </c>
      <c r="V46" s="245">
        <f t="shared" si="22"/>
        <v>26.197879416341948</v>
      </c>
      <c r="W46" s="245">
        <f t="shared" si="23"/>
        <v>83.264412988528292</v>
      </c>
      <c r="X46" s="289" t="str">
        <f t="shared" si="6"/>
        <v>0,00390278381485061+0,00394892080572899i</v>
      </c>
      <c r="Y46" s="289">
        <f t="shared" si="24"/>
        <v>-45.110870942879075</v>
      </c>
      <c r="Z46" s="289">
        <f t="shared" si="25"/>
        <v>45.336668858647499</v>
      </c>
      <c r="AA46" s="288" t="str">
        <f t="shared" si="7"/>
        <v>0,218215573202786+0,221598415025174i</v>
      </c>
      <c r="AB46" s="288">
        <f t="shared" si="26"/>
        <v>-10.144662278811245</v>
      </c>
      <c r="AC46" s="288">
        <f t="shared" si="27"/>
        <v>45.440683430611301</v>
      </c>
    </row>
    <row r="47" spans="1:29">
      <c r="A47" s="297">
        <v>-1.8</v>
      </c>
      <c r="B47" s="296">
        <f t="shared" si="8"/>
        <v>158.48931924611125</v>
      </c>
      <c r="C47" s="295">
        <f t="shared" si="9"/>
        <v>995.81776203206107</v>
      </c>
      <c r="D47" s="294" t="str">
        <f t="shared" si="10"/>
        <v>995,817762032061i</v>
      </c>
      <c r="E47" s="293">
        <f t="shared" si="0"/>
        <v>33.246160794475543</v>
      </c>
      <c r="F47" s="247" t="str">
        <f t="shared" si="11"/>
        <v>10,9564088359789-15,6604481944633i</v>
      </c>
      <c r="G47" s="247">
        <f t="shared" si="12"/>
        <v>25.626407939109832</v>
      </c>
      <c r="H47" s="247">
        <f t="shared" si="13"/>
        <v>-55.022481593175854</v>
      </c>
      <c r="I47" s="292">
        <f t="shared" si="14"/>
        <v>0.17027976089543559</v>
      </c>
      <c r="J47" s="292" t="str">
        <f t="shared" si="15"/>
        <v>0,0561163945634629-0,0802094831506583i</v>
      </c>
      <c r="K47" s="292">
        <f t="shared" si="16"/>
        <v>-20.185161447515725</v>
      </c>
      <c r="L47" s="292">
        <f t="shared" si="17"/>
        <v>-55.022481593175876</v>
      </c>
      <c r="M47" s="291">
        <f t="shared" si="1"/>
        <v>9.5383389054930348</v>
      </c>
      <c r="N47" s="291" t="str">
        <f t="shared" si="2"/>
        <v>3,15366727231163-4,48580574286492i</v>
      </c>
      <c r="O47" s="291">
        <f t="shared" si="18"/>
        <v>14.781055588048416</v>
      </c>
      <c r="P47" s="291">
        <f t="shared" si="19"/>
        <v>-54.891535089471724</v>
      </c>
      <c r="Q47" s="247">
        <f t="shared" si="3"/>
        <v>-555.16231558201821</v>
      </c>
      <c r="R47" s="247" t="str">
        <f t="shared" si="4"/>
        <v>-0,618341861409118+0,552892833287813i</v>
      </c>
      <c r="S47" s="247">
        <f t="shared" si="20"/>
        <v>-1.6238811638360338</v>
      </c>
      <c r="T47" s="247">
        <f t="shared" si="21"/>
        <v>138.19838302038835</v>
      </c>
      <c r="U47" s="290" t="str">
        <f t="shared" si="5"/>
        <v>1,88374333879533+15,7412306110495i</v>
      </c>
      <c r="V47" s="245">
        <f t="shared" si="22"/>
        <v>24.002526775273797</v>
      </c>
      <c r="W47" s="245">
        <f t="shared" si="23"/>
        <v>83.175901427212494</v>
      </c>
      <c r="X47" s="289" t="str">
        <f t="shared" si="6"/>
        <v>0,00487997926353543+0,00383890213060304i</v>
      </c>
      <c r="Y47" s="289">
        <f t="shared" si="24"/>
        <v>-44.139602155744974</v>
      </c>
      <c r="Z47" s="289">
        <f t="shared" si="25"/>
        <v>38.190841827242352</v>
      </c>
      <c r="AA47" s="288" t="str">
        <f t="shared" si="7"/>
        <v>0,272863962303802+0,215663505940377i</v>
      </c>
      <c r="AB47" s="288">
        <f t="shared" si="26"/>
        <v>-9.1733851201808321</v>
      </c>
      <c r="AC47" s="288">
        <f t="shared" si="27"/>
        <v>38.321788330946518</v>
      </c>
    </row>
    <row r="48" spans="1:29">
      <c r="A48" s="297">
        <v>-1.7</v>
      </c>
      <c r="B48" s="296">
        <f t="shared" si="8"/>
        <v>199.52623149688793</v>
      </c>
      <c r="C48" s="295">
        <f t="shared" si="9"/>
        <v>1253.6602861381591</v>
      </c>
      <c r="D48" s="294" t="str">
        <f t="shared" si="10"/>
        <v>1253,66028613816i</v>
      </c>
      <c r="E48" s="293">
        <f t="shared" si="0"/>
        <v>33.246160794475543</v>
      </c>
      <c r="F48" s="247" t="str">
        <f t="shared" si="11"/>
        <v>7,86020049468889-14,1674403785029i</v>
      </c>
      <c r="G48" s="247">
        <f t="shared" si="12"/>
        <v>24.191278496601498</v>
      </c>
      <c r="H48" s="247">
        <f t="shared" si="13"/>
        <v>-60.978163341504192</v>
      </c>
      <c r="I48" s="292">
        <f t="shared" si="14"/>
        <v>0.17027976089543559</v>
      </c>
      <c r="J48" s="292" t="str">
        <f t="shared" si="15"/>
        <v>0,0402582743042082-0,0725626148253691i</v>
      </c>
      <c r="K48" s="292">
        <f t="shared" si="16"/>
        <v>-21.620290890024037</v>
      </c>
      <c r="L48" s="292">
        <f t="shared" si="17"/>
        <v>-60.978163341504221</v>
      </c>
      <c r="M48" s="291">
        <f t="shared" si="1"/>
        <v>9.5383389054930348</v>
      </c>
      <c r="N48" s="291" t="str">
        <f t="shared" si="2"/>
        <v>2,26679000706526-4,05815680648903i</v>
      </c>
      <c r="O48" s="291">
        <f t="shared" si="18"/>
        <v>13.345939413434564</v>
      </c>
      <c r="P48" s="291">
        <f t="shared" si="19"/>
        <v>-60.813311628282293</v>
      </c>
      <c r="Q48" s="247">
        <f t="shared" si="3"/>
        <v>-555.16231558201821</v>
      </c>
      <c r="R48" s="247" t="str">
        <f t="shared" si="4"/>
        <v>-0,618194377633888+0,445047687594166i</v>
      </c>
      <c r="S48" s="247">
        <f t="shared" si="20"/>
        <v>-2.3639852339527878</v>
      </c>
      <c r="T48" s="247">
        <f t="shared" si="21"/>
        <v>144.24930306341048</v>
      </c>
      <c r="U48" s="290" t="str">
        <f t="shared" si="5"/>
        <v>1,44605482668916+12,2563960416416i</v>
      </c>
      <c r="V48" s="245">
        <f t="shared" si="22"/>
        <v>21.827293262648695</v>
      </c>
      <c r="W48" s="245">
        <f t="shared" si="23"/>
        <v>83.271139721906266</v>
      </c>
      <c r="X48" s="289" t="str">
        <f t="shared" si="6"/>
        <v>0,00579317327523728+0,00349550936995801i</v>
      </c>
      <c r="Y48" s="289">
        <f t="shared" si="24"/>
        <v>-43.393295018483677</v>
      </c>
      <c r="Z48" s="289">
        <f t="shared" si="25"/>
        <v>31.106118567961754</v>
      </c>
      <c r="AA48" s="288" t="str">
        <f t="shared" si="7"/>
        <v>0,323945250858267+0,196737062151156i</v>
      </c>
      <c r="AB48" s="288">
        <f t="shared" si="26"/>
        <v>-8.4270647150250735</v>
      </c>
      <c r="AC48" s="288">
        <f t="shared" si="27"/>
        <v>31.270970281183718</v>
      </c>
    </row>
    <row r="49" spans="1:29">
      <c r="A49" s="297">
        <v>-1.6</v>
      </c>
      <c r="B49" s="296">
        <f t="shared" si="8"/>
        <v>251.1886431509578</v>
      </c>
      <c r="C49" s="295">
        <f t="shared" si="9"/>
        <v>1578.2647919764743</v>
      </c>
      <c r="D49" s="294" t="str">
        <f t="shared" si="10"/>
        <v>1578,26479197647i</v>
      </c>
      <c r="E49" s="293">
        <f t="shared" si="0"/>
        <v>33.246160794475543</v>
      </c>
      <c r="F49" s="247" t="str">
        <f t="shared" si="11"/>
        <v>5,42152254171644-12,3346120424571i</v>
      </c>
      <c r="G49" s="247">
        <f t="shared" si="12"/>
        <v>22.589617114298925</v>
      </c>
      <c r="H49" s="247">
        <f t="shared" si="13"/>
        <v>-66.272718228045562</v>
      </c>
      <c r="I49" s="292">
        <f t="shared" si="14"/>
        <v>0.17027976089543559</v>
      </c>
      <c r="J49" s="292" t="str">
        <f t="shared" si="15"/>
        <v>0,0277678847732124-0,0631752581090978i</v>
      </c>
      <c r="K49" s="292">
        <f t="shared" si="16"/>
        <v>-23.2219522723266</v>
      </c>
      <c r="L49" s="292">
        <f t="shared" si="17"/>
        <v>-66.272718228045633</v>
      </c>
      <c r="M49" s="291">
        <f t="shared" si="1"/>
        <v>9.5383389054930348</v>
      </c>
      <c r="N49" s="291" t="str">
        <f t="shared" si="2"/>
        <v>1,5682555752756-3,53317179875619i</v>
      </c>
      <c r="O49" s="291">
        <f t="shared" si="18"/>
        <v>11.744299059244547</v>
      </c>
      <c r="P49" s="291">
        <f t="shared" si="19"/>
        <v>-66.065182552049222</v>
      </c>
      <c r="Q49" s="247">
        <f t="shared" si="3"/>
        <v>-555.16231558201821</v>
      </c>
      <c r="R49" s="247" t="str">
        <f t="shared" si="4"/>
        <v>-0,617960770479331+0,360898533048105i</v>
      </c>
      <c r="S49" s="247">
        <f t="shared" si="20"/>
        <v>-2.9062549435706542</v>
      </c>
      <c r="T49" s="247">
        <f t="shared" si="21"/>
        <v>149.71441878171777</v>
      </c>
      <c r="U49" s="290" t="str">
        <f t="shared" si="5"/>
        <v>1,10125514479011+9,57892589351312i</v>
      </c>
      <c r="V49" s="245">
        <f t="shared" si="22"/>
        <v>19.683362170728273</v>
      </c>
      <c r="W49" s="245">
        <f t="shared" si="23"/>
        <v>83.441700553672192</v>
      </c>
      <c r="X49" s="289" t="str">
        <f t="shared" si="6"/>
        <v>0,00656385796061989+0,00296823563283346i</v>
      </c>
      <c r="Y49" s="289">
        <f t="shared" si="24"/>
        <v>-42.848773784673718</v>
      </c>
      <c r="Z49" s="289">
        <f t="shared" si="25"/>
        <v>24.332910883945573</v>
      </c>
      <c r="AA49" s="288" t="str">
        <f t="shared" si="7"/>
        <v>0,36707680148618+0,167599583482149i</v>
      </c>
      <c r="AB49" s="288">
        <f t="shared" si="26"/>
        <v>-7.8825224531025722</v>
      </c>
      <c r="AC49" s="288">
        <f t="shared" si="27"/>
        <v>24.540446559941902</v>
      </c>
    </row>
    <row r="50" spans="1:29">
      <c r="A50" s="297">
        <v>-1.5</v>
      </c>
      <c r="B50" s="296">
        <f t="shared" si="8"/>
        <v>316.22776601683785</v>
      </c>
      <c r="C50" s="295">
        <f t="shared" si="9"/>
        <v>1986.9176531592195</v>
      </c>
      <c r="D50" s="294" t="str">
        <f t="shared" si="10"/>
        <v>1986,91765315922i</v>
      </c>
      <c r="E50" s="293">
        <f t="shared" si="0"/>
        <v>33.246160794475543</v>
      </c>
      <c r="F50" s="247" t="str">
        <f t="shared" si="11"/>
        <v>3,626187624338-10,4298419788657i</v>
      </c>
      <c r="G50" s="247">
        <f t="shared" si="12"/>
        <v>20.861135671247105</v>
      </c>
      <c r="H50" s="247">
        <f t="shared" si="13"/>
        <v>-70.828752373407013</v>
      </c>
      <c r="I50" s="292">
        <f t="shared" si="14"/>
        <v>0.17027976089543559</v>
      </c>
      <c r="J50" s="292" t="str">
        <f t="shared" si="15"/>
        <v>0,0185725613688563-0,0534194311733446i</v>
      </c>
      <c r="K50" s="292">
        <f t="shared" si="16"/>
        <v>-24.950433715378416</v>
      </c>
      <c r="L50" s="292">
        <f t="shared" si="17"/>
        <v>-70.828752373407085</v>
      </c>
      <c r="M50" s="291">
        <f t="shared" si="1"/>
        <v>9.5383389054930348</v>
      </c>
      <c r="N50" s="291" t="str">
        <f t="shared" si="2"/>
        <v>1,05400014085696-2,98758238976889i</v>
      </c>
      <c r="O50" s="291">
        <f t="shared" si="18"/>
        <v>10.01585094329662</v>
      </c>
      <c r="P50" s="291">
        <f t="shared" si="19"/>
        <v>-70.567481105362603</v>
      </c>
      <c r="Q50" s="247">
        <f t="shared" si="3"/>
        <v>-555.16231558201821</v>
      </c>
      <c r="R50" s="247" t="str">
        <f t="shared" si="4"/>
        <v>-0,617590876525555+0,295959730483429i</v>
      </c>
      <c r="S50" s="247">
        <f t="shared" si="20"/>
        <v>-3.2881729286039461</v>
      </c>
      <c r="T50" s="247">
        <f t="shared" si="21"/>
        <v>154.39549099500593</v>
      </c>
      <c r="U50" s="290" t="str">
        <f t="shared" si="5"/>
        <v>0,847312827688821+7,51458076173212i</v>
      </c>
      <c r="V50" s="245">
        <f t="shared" si="22"/>
        <v>17.57296274264316</v>
      </c>
      <c r="W50" s="245">
        <f t="shared" si="23"/>
        <v>83.566738621598901</v>
      </c>
      <c r="X50" s="289" t="str">
        <f t="shared" si="6"/>
        <v>0,00715603488730001+0,00232613464292919i</v>
      </c>
      <c r="Y50" s="289">
        <f t="shared" si="24"/>
        <v>-42.470321470178057</v>
      </c>
      <c r="Z50" s="289">
        <f t="shared" si="25"/>
        <v>18.007227009946664</v>
      </c>
      <c r="AA50" s="288" t="str">
        <f t="shared" si="7"/>
        <v>0,400256079298031+0,132127952761496i</v>
      </c>
      <c r="AB50" s="288">
        <f t="shared" si="26"/>
        <v>-7.5040368115030098</v>
      </c>
      <c r="AC50" s="288">
        <f t="shared" si="27"/>
        <v>18.268498277991213</v>
      </c>
    </row>
    <row r="51" spans="1:29">
      <c r="A51" s="297">
        <v>-1.4</v>
      </c>
      <c r="B51" s="296">
        <f t="shared" si="8"/>
        <v>398.10717055349727</v>
      </c>
      <c r="C51" s="295">
        <f t="shared" si="9"/>
        <v>2501.3811247045714</v>
      </c>
      <c r="D51" s="294" t="str">
        <f t="shared" si="10"/>
        <v>2501,38112470457i</v>
      </c>
      <c r="E51" s="293">
        <f t="shared" si="0"/>
        <v>33.246160794475543</v>
      </c>
      <c r="F51" s="247" t="str">
        <f t="shared" si="11"/>
        <v>2,36914147221771-8,63622287341762i</v>
      </c>
      <c r="G51" s="247">
        <f t="shared" si="12"/>
        <v>19.041590801709265</v>
      </c>
      <c r="H51" s="247">
        <f t="shared" si="13"/>
        <v>-74.659651035191501</v>
      </c>
      <c r="I51" s="292">
        <f t="shared" si="14"/>
        <v>0.17027976089543559</v>
      </c>
      <c r="J51" s="292" t="str">
        <f t="shared" si="15"/>
        <v>0,0121342384737466-0,0442328957925755i</v>
      </c>
      <c r="K51" s="292">
        <f t="shared" si="16"/>
        <v>-26.769978584916274</v>
      </c>
      <c r="L51" s="292">
        <f t="shared" si="17"/>
        <v>-74.659651035191558</v>
      </c>
      <c r="M51" s="291">
        <f t="shared" si="1"/>
        <v>9.5383389054930348</v>
      </c>
      <c r="N51" s="291" t="str">
        <f t="shared" si="2"/>
        <v>0,69393196001921-2,47383427293484i</v>
      </c>
      <c r="O51" s="291">
        <f t="shared" si="18"/>
        <v>8.1963588931350131</v>
      </c>
      <c r="P51" s="291">
        <f t="shared" si="19"/>
        <v>-74.330731329938672</v>
      </c>
      <c r="Q51" s="247">
        <f t="shared" si="3"/>
        <v>-555.16231558201821</v>
      </c>
      <c r="R51" s="247" t="str">
        <f t="shared" si="4"/>
        <v>-0,617005507726719+0,246764315216771i</v>
      </c>
      <c r="S51" s="247">
        <f t="shared" si="20"/>
        <v>-3.5498232009059372</v>
      </c>
      <c r="T51" s="247">
        <f t="shared" si="21"/>
        <v>158.2016236018066</v>
      </c>
      <c r="U51" s="290" t="str">
        <f t="shared" si="5"/>
        <v>0,669338286476198+5,9132166518976i</v>
      </c>
      <c r="V51" s="245">
        <f t="shared" si="22"/>
        <v>15.49176760080333</v>
      </c>
      <c r="W51" s="245">
        <f t="shared" si="23"/>
        <v>83.541972566615115</v>
      </c>
      <c r="X51" s="289" t="str">
        <f t="shared" si="6"/>
        <v>0,00757141776314899+0,00162866694547521i</v>
      </c>
      <c r="Y51" s="289">
        <f t="shared" si="24"/>
        <v>-42.220013370967784</v>
      </c>
      <c r="Z51" s="289">
        <f t="shared" si="25"/>
        <v>12.139754176588076</v>
      </c>
      <c r="AA51" s="288" t="str">
        <f t="shared" si="7"/>
        <v>0,423594479288116+0,0936656842229582i</v>
      </c>
      <c r="AB51" s="288">
        <f t="shared" si="26"/>
        <v>-7.2536758929165037</v>
      </c>
      <c r="AC51" s="288">
        <f t="shared" si="27"/>
        <v>12.468673881840939</v>
      </c>
    </row>
    <row r="52" spans="1:29">
      <c r="A52" s="297">
        <v>-1.3</v>
      </c>
      <c r="B52" s="296">
        <f t="shared" si="8"/>
        <v>501.18723362727206</v>
      </c>
      <c r="C52" s="295">
        <f t="shared" si="9"/>
        <v>3149.0522624728583</v>
      </c>
      <c r="D52" s="294" t="str">
        <f t="shared" si="10"/>
        <v>3149,05226247286i</v>
      </c>
      <c r="E52" s="293">
        <f t="shared" si="0"/>
        <v>33.246160794475543</v>
      </c>
      <c r="F52" s="247" t="str">
        <f t="shared" si="11"/>
        <v>1,51959049388501-7,048623524474i</v>
      </c>
      <c r="G52" s="247">
        <f t="shared" si="12"/>
        <v>17.159386026976108</v>
      </c>
      <c r="H52" s="247">
        <f t="shared" si="13"/>
        <v>-77.833985656236337</v>
      </c>
      <c r="I52" s="292">
        <f t="shared" si="14"/>
        <v>0.17027976089543559</v>
      </c>
      <c r="J52" s="292" t="str">
        <f t="shared" si="15"/>
        <v>0,00778301914489668-0,0361015497641705i</v>
      </c>
      <c r="K52" s="292">
        <f t="shared" si="16"/>
        <v>-28.652183359649452</v>
      </c>
      <c r="L52" s="292">
        <f t="shared" si="17"/>
        <v>-77.833985656236322</v>
      </c>
      <c r="M52" s="291">
        <f t="shared" si="1"/>
        <v>9.5383389054930348</v>
      </c>
      <c r="N52" s="291" t="str">
        <f t="shared" si="2"/>
        <v>0,450586510661425-2,01910248319708i</v>
      </c>
      <c r="O52" s="291">
        <f t="shared" si="18"/>
        <v>6.31423783015578</v>
      </c>
      <c r="P52" s="291">
        <f t="shared" si="19"/>
        <v>-77.419902941406193</v>
      </c>
      <c r="Q52" s="247">
        <f t="shared" si="3"/>
        <v>-555.16231558201821</v>
      </c>
      <c r="R52" s="247" t="str">
        <f t="shared" si="4"/>
        <v>-0,616079948687669+0,210675090107484i</v>
      </c>
      <c r="S52" s="247">
        <f t="shared" si="20"/>
        <v>-3.7269714447384903</v>
      </c>
      <c r="T52" s="247">
        <f t="shared" si="21"/>
        <v>161.12133135550602</v>
      </c>
      <c r="U52" s="290" t="str">
        <f t="shared" si="5"/>
        <v>0,548780162653345+4,66265548350234i</v>
      </c>
      <c r="V52" s="245">
        <f t="shared" si="22"/>
        <v>13.43241458223762</v>
      </c>
      <c r="W52" s="245">
        <f t="shared" si="23"/>
        <v>83.287345699269679</v>
      </c>
      <c r="X52" s="289" t="str">
        <f t="shared" si="6"/>
        <v>0,00783090093341552+0,00091140366567489i</v>
      </c>
      <c r="Y52" s="289">
        <f t="shared" si="24"/>
        <v>-42.065332498485539</v>
      </c>
      <c r="Z52" s="289">
        <f t="shared" si="25"/>
        <v>6.6385336858361681</v>
      </c>
      <c r="AA52" s="288" t="str">
        <f t="shared" si="7"/>
        <v>0,438284375728184+0,0542231582042313i</v>
      </c>
      <c r="AB52" s="288">
        <f t="shared" si="26"/>
        <v>-7.098911308680302</v>
      </c>
      <c r="AC52" s="288">
        <f t="shared" si="27"/>
        <v>7.0526164006662855</v>
      </c>
    </row>
    <row r="53" spans="1:29">
      <c r="A53" s="297">
        <v>-1.2</v>
      </c>
      <c r="B53" s="296">
        <f t="shared" si="8"/>
        <v>630.95734448019311</v>
      </c>
      <c r="C53" s="295">
        <f t="shared" si="9"/>
        <v>3964.421916294998</v>
      </c>
      <c r="D53" s="294" t="str">
        <f t="shared" si="10"/>
        <v>3964,421916295i</v>
      </c>
      <c r="E53" s="293">
        <f t="shared" si="0"/>
        <v>33.246160794475543</v>
      </c>
      <c r="F53" s="247" t="str">
        <f t="shared" si="11"/>
        <v>0,959081978835957-5,69768452045158i</v>
      </c>
      <c r="G53" s="247">
        <f t="shared" si="12"/>
        <v>15.235311794121563</v>
      </c>
      <c r="H53" s="247">
        <f t="shared" si="13"/>
        <v>-80.44506714465949</v>
      </c>
      <c r="I53" s="292">
        <f t="shared" si="14"/>
        <v>0.17027976089543559</v>
      </c>
      <c r="J53" s="292" t="str">
        <f t="shared" si="15"/>
        <v>0,00491221380552444-0,0291823276617653i</v>
      </c>
      <c r="K53" s="292">
        <f t="shared" si="16"/>
        <v>-30.576257592503975</v>
      </c>
      <c r="L53" s="292">
        <f t="shared" si="17"/>
        <v>-80.44506714465949</v>
      </c>
      <c r="M53" s="291">
        <f t="shared" si="1"/>
        <v>9.5383389054930348</v>
      </c>
      <c r="N53" s="291" t="str">
        <f t="shared" si="2"/>
        <v>0,290034169386191-1,63216475782074i</v>
      </c>
      <c r="O53" s="291">
        <f t="shared" si="18"/>
        <v>4.3902962681850735</v>
      </c>
      <c r="P53" s="291">
        <f t="shared" si="19"/>
        <v>-79.923773200716624</v>
      </c>
      <c r="Q53" s="247">
        <f t="shared" si="3"/>
        <v>-555.16231558201821</v>
      </c>
      <c r="R53" s="247" t="str">
        <f t="shared" si="4"/>
        <v>-0,614618506993124+0,185735750861565i</v>
      </c>
      <c r="S53" s="247">
        <f t="shared" si="20"/>
        <v>-3.8483546072302648</v>
      </c>
      <c r="T53" s="247">
        <f t="shared" si="21"/>
        <v>163.18535063630458</v>
      </c>
      <c r="U53" s="290" t="str">
        <f t="shared" si="5"/>
        <v>0,468794178662223+3,68003816475468i</v>
      </c>
      <c r="V53" s="245">
        <f t="shared" si="22"/>
        <v>11.386957186891307</v>
      </c>
      <c r="W53" s="245">
        <f t="shared" si="23"/>
        <v>82.740283491645101</v>
      </c>
      <c r="X53" s="289" t="str">
        <f t="shared" si="6"/>
        <v>0,0079567874086134+0,000186281224332785i</v>
      </c>
      <c r="Y53" s="289">
        <f t="shared" si="24"/>
        <v>-41.982865175797023</v>
      </c>
      <c r="Z53" s="289">
        <f t="shared" si="25"/>
        <v>1.3411416010654424</v>
      </c>
      <c r="AA53" s="288" t="str">
        <f t="shared" si="7"/>
        <v>0,445610024838322+0,0144899394403856i</v>
      </c>
      <c r="AB53" s="288">
        <f t="shared" si="26"/>
        <v>-7.0163113151079717</v>
      </c>
      <c r="AC53" s="288">
        <f t="shared" si="27"/>
        <v>1.8624355450083183</v>
      </c>
    </row>
    <row r="54" spans="1:29">
      <c r="A54" s="297">
        <v>-1.1000000000000001</v>
      </c>
      <c r="B54" s="296">
        <f t="shared" si="8"/>
        <v>794.32823472428095</v>
      </c>
      <c r="C54" s="295">
        <f t="shared" si="9"/>
        <v>4990.9114934974996</v>
      </c>
      <c r="D54" s="294" t="str">
        <f t="shared" si="10"/>
        <v>4990,9114934975i</v>
      </c>
      <c r="E54" s="293">
        <f t="shared" si="0"/>
        <v>33.246160794475543</v>
      </c>
      <c r="F54" s="247" t="str">
        <f t="shared" si="11"/>
        <v>0,595121222284784-4,57665698600432i</v>
      </c>
      <c r="G54" s="247">
        <f t="shared" si="12"/>
        <v>13.283787559877902</v>
      </c>
      <c r="H54" s="247">
        <f t="shared" si="13"/>
        <v>-82.591169640536307</v>
      </c>
      <c r="I54" s="292">
        <f t="shared" si="14"/>
        <v>0.17027976089543559</v>
      </c>
      <c r="J54" s="292" t="str">
        <f t="shared" si="15"/>
        <v>0,00304808426034237-0,0234406631819797i</v>
      </c>
      <c r="K54" s="292">
        <f t="shared" si="16"/>
        <v>-32.527781826747649</v>
      </c>
      <c r="L54" s="292">
        <f t="shared" si="17"/>
        <v>-82.591169640536293</v>
      </c>
      <c r="M54" s="291">
        <f t="shared" si="1"/>
        <v>9.5383389054930348</v>
      </c>
      <c r="N54" s="291" t="str">
        <f t="shared" si="2"/>
        <v>0,18578068569945-1,31108927641877i</v>
      </c>
      <c r="O54" s="291">
        <f t="shared" si="18"/>
        <v>2.4389822948204483</v>
      </c>
      <c r="P54" s="291">
        <f t="shared" si="19"/>
        <v>-81.934910038524194</v>
      </c>
      <c r="Q54" s="247">
        <f t="shared" si="3"/>
        <v>-555.16231558201821</v>
      </c>
      <c r="R54" s="247" t="str">
        <f t="shared" si="4"/>
        <v>-0,612315918873516+0,170550196081178i</v>
      </c>
      <c r="S54" s="247">
        <f t="shared" si="20"/>
        <v>-3.9359912014486067</v>
      </c>
      <c r="T54" s="247">
        <f t="shared" si="21"/>
        <v>164.43572488845064</v>
      </c>
      <c r="U54" s="290" t="str">
        <f t="shared" si="5"/>
        <v>0,416147548294892+2,90385796890687i</v>
      </c>
      <c r="V54" s="245">
        <f t="shared" si="22"/>
        <v>9.3477963584292922</v>
      </c>
      <c r="W54" s="245">
        <f t="shared" si="23"/>
        <v>81.844555247914343</v>
      </c>
      <c r="X54" s="289" t="str">
        <f t="shared" si="6"/>
        <v>0,00796144994043321-0,000551069585235064i</v>
      </c>
      <c r="Y54" s="289">
        <f t="shared" si="24"/>
        <v>-41.959399148435395</v>
      </c>
      <c r="Z54" s="289">
        <f t="shared" si="25"/>
        <v>-3.9595403162357248</v>
      </c>
      <c r="AA54" s="288" t="str">
        <f t="shared" si="7"/>
        <v>0,446319720549012-0,0257602741554156i</v>
      </c>
      <c r="AB54" s="288">
        <f t="shared" si="26"/>
        <v>-6.9926350268672985</v>
      </c>
      <c r="AC54" s="288">
        <f t="shared" si="27"/>
        <v>-3.3032807142236256</v>
      </c>
    </row>
    <row r="55" spans="1:29" s="298" customFormat="1">
      <c r="A55" s="301">
        <v>-1</v>
      </c>
      <c r="B55" s="300">
        <f t="shared" si="8"/>
        <v>1000</v>
      </c>
      <c r="C55" s="299">
        <f t="shared" si="9"/>
        <v>6283.1853071795858</v>
      </c>
      <c r="D55" s="294" t="str">
        <f t="shared" si="10"/>
        <v>6283,18530717959i</v>
      </c>
      <c r="E55" s="293">
        <f t="shared" si="0"/>
        <v>33.246160794475543</v>
      </c>
      <c r="F55" s="247" t="str">
        <f t="shared" si="11"/>
        <v>0,361227320009587-3,6611652007739i</v>
      </c>
      <c r="G55" s="247">
        <f t="shared" si="12"/>
        <v>11.314459323239934</v>
      </c>
      <c r="H55" s="247">
        <f t="shared" si="13"/>
        <v>-84.365173308308215</v>
      </c>
      <c r="I55" s="292">
        <f t="shared" si="14"/>
        <v>0.17027976089543559</v>
      </c>
      <c r="J55" s="292" t="str">
        <f t="shared" si="15"/>
        <v>0,00185012946488403-0,0187517090722265i</v>
      </c>
      <c r="K55" s="292">
        <f t="shared" si="16"/>
        <v>-34.497110063385627</v>
      </c>
      <c r="L55" s="292">
        <f t="shared" si="17"/>
        <v>-84.365173308308201</v>
      </c>
      <c r="M55" s="291">
        <f t="shared" si="1"/>
        <v>9.5383389054930348</v>
      </c>
      <c r="N55" s="291" t="str">
        <f t="shared" si="2"/>
        <v>0,118783144924026-1,04889553055371i</v>
      </c>
      <c r="O55" s="291">
        <f t="shared" si="18"/>
        <v>0.46998727836786497</v>
      </c>
      <c r="P55" s="291">
        <f t="shared" si="19"/>
        <v>-83.539012548901724</v>
      </c>
      <c r="Q55" s="247">
        <f t="shared" si="3"/>
        <v>-555.16231558201821</v>
      </c>
      <c r="R55" s="247" t="str">
        <f t="shared" si="4"/>
        <v>-0,608700432178241+0,164176226817016i</v>
      </c>
      <c r="S55" s="247">
        <f t="shared" si="20"/>
        <v>-4.0069559100663295</v>
      </c>
      <c r="T55" s="247">
        <f t="shared" si="21"/>
        <v>164.90559399674802</v>
      </c>
      <c r="U55" s="290" t="str">
        <f t="shared" si="5"/>
        <v>0,381197062612398+2,28785777840941i</v>
      </c>
      <c r="V55" s="245">
        <f t="shared" si="22"/>
        <v>7.307503413173615</v>
      </c>
      <c r="W55" s="245">
        <f t="shared" si="23"/>
        <v>80.540420688439838</v>
      </c>
      <c r="X55" s="289" t="str">
        <f t="shared" si="6"/>
        <v>0,00784127827450908-0,00131217796516307i</v>
      </c>
      <c r="Y55" s="289">
        <f t="shared" si="24"/>
        <v>-41.992316890505172</v>
      </c>
      <c r="Z55" s="289">
        <f t="shared" si="25"/>
        <v>-9.4999857854361327</v>
      </c>
      <c r="AA55" s="288" t="str">
        <f t="shared" si="7"/>
        <v>0,440294564351502-0,0671686965259334i</v>
      </c>
      <c r="AB55" s="288">
        <f t="shared" si="26"/>
        <v>-7.0252195487516866</v>
      </c>
      <c r="AC55" s="288">
        <f t="shared" si="27"/>
        <v>-8.6738250260296912</v>
      </c>
    </row>
    <row r="56" spans="1:29">
      <c r="A56" s="297">
        <v>-0.9</v>
      </c>
      <c r="B56" s="296">
        <f t="shared" si="8"/>
        <v>1258.9254117941666</v>
      </c>
      <c r="C56" s="295">
        <f t="shared" si="9"/>
        <v>7910.0616502201183</v>
      </c>
      <c r="D56" s="294" t="str">
        <f t="shared" si="10"/>
        <v>7910,06165022012i</v>
      </c>
      <c r="E56" s="293">
        <f t="shared" si="0"/>
        <v>33.246160794475543</v>
      </c>
      <c r="F56" s="247" t="str">
        <f t="shared" si="11"/>
        <v>0,211921592201958-2,92106164666452i</v>
      </c>
      <c r="G56" s="247">
        <f t="shared" si="12"/>
        <v>9.3336132949237474</v>
      </c>
      <c r="H56" s="247">
        <f t="shared" si="13"/>
        <v>-85.850489281965991</v>
      </c>
      <c r="I56" s="292">
        <f t="shared" si="14"/>
        <v>0.17027976089543559</v>
      </c>
      <c r="J56" s="292" t="str">
        <f t="shared" si="15"/>
        <v>0,00108541729891187-0,01496105616013i</v>
      </c>
      <c r="K56" s="292">
        <f t="shared" si="16"/>
        <v>-36.477956091701813</v>
      </c>
      <c r="L56" s="292">
        <f t="shared" si="17"/>
        <v>-85.850489281965991</v>
      </c>
      <c r="M56" s="291">
        <f t="shared" si="1"/>
        <v>9.5383389054930348</v>
      </c>
      <c r="N56" s="291" t="str">
        <f t="shared" si="2"/>
        <v>0,0760144234576966-0,836950167424364i</v>
      </c>
      <c r="O56" s="291">
        <f t="shared" si="18"/>
        <v>-1.5103306839103876</v>
      </c>
      <c r="P56" s="291">
        <f t="shared" si="19"/>
        <v>-84.810456663197499</v>
      </c>
      <c r="Q56" s="247">
        <f t="shared" si="3"/>
        <v>-555.16231558201821</v>
      </c>
      <c r="R56" s="247" t="str">
        <f t="shared" si="4"/>
        <v>-0,603053808664453+0,166014638718069i</v>
      </c>
      <c r="S56" s="247">
        <f t="shared" si="20"/>
        <v>-4.0756257042828512</v>
      </c>
      <c r="T56" s="247">
        <f t="shared" si="21"/>
        <v>164.60830625175075</v>
      </c>
      <c r="U56" s="290" t="str">
        <f t="shared" si="5"/>
        <v>0,357138870628592+1,79673943793066i</v>
      </c>
      <c r="V56" s="245">
        <f t="shared" si="22"/>
        <v>5.2579875906408793</v>
      </c>
      <c r="W56" s="245">
        <f t="shared" si="23"/>
        <v>78.757816969784741</v>
      </c>
      <c r="X56" s="289" t="str">
        <f t="shared" si="6"/>
        <v>0,00757340828535615-0,00210560998703306i</v>
      </c>
      <c r="Y56" s="289">
        <f t="shared" si="24"/>
        <v>-42.090810564262156</v>
      </c>
      <c r="Z56" s="289">
        <f t="shared" si="25"/>
        <v>-15.537352614443643</v>
      </c>
      <c r="AA56" s="288" t="str">
        <f t="shared" si="7"/>
        <v>0,426370929761591-0,11024574281517i</v>
      </c>
      <c r="AB56" s="288">
        <f t="shared" si="26"/>
        <v>-7.1231851564707371</v>
      </c>
      <c r="AC56" s="288">
        <f t="shared" si="27"/>
        <v>-14.497319995675102</v>
      </c>
    </row>
    <row r="57" spans="1:29">
      <c r="A57" s="297">
        <v>-0.8</v>
      </c>
      <c r="B57" s="296">
        <f t="shared" si="8"/>
        <v>1584.8931924611131</v>
      </c>
      <c r="C57" s="295">
        <f t="shared" si="9"/>
        <v>9958.1776203206136</v>
      </c>
      <c r="D57" s="294" t="str">
        <f t="shared" si="10"/>
        <v>9958,17762032061i</v>
      </c>
      <c r="E57" s="293">
        <f t="shared" si="0"/>
        <v>33.246160794475543</v>
      </c>
      <c r="F57" s="247" t="str">
        <f t="shared" si="11"/>
        <v>0,117021807708271-2,32655732353636i</v>
      </c>
      <c r="G57" s="247">
        <f t="shared" si="12"/>
        <v>7.3452485599948503</v>
      </c>
      <c r="H57" s="247">
        <f t="shared" si="13"/>
        <v>-87.120548051037062</v>
      </c>
      <c r="I57" s="292">
        <f t="shared" si="14"/>
        <v>0.17027976089543559</v>
      </c>
      <c r="J57" s="292" t="str">
        <f t="shared" si="15"/>
        <v>0,000599360797154877-0,0119161315259934i</v>
      </c>
      <c r="K57" s="292">
        <f t="shared" si="16"/>
        <v>-38.4663208266307</v>
      </c>
      <c r="L57" s="292">
        <f t="shared" si="17"/>
        <v>-87.120548051037048</v>
      </c>
      <c r="M57" s="291">
        <f t="shared" si="1"/>
        <v>9.5383389054930348</v>
      </c>
      <c r="N57" s="291" t="str">
        <f t="shared" si="2"/>
        <v>0,0488287802154436-0,666723063331778i</v>
      </c>
      <c r="O57" s="291">
        <f t="shared" si="18"/>
        <v>-3.4978586220722869</v>
      </c>
      <c r="P57" s="291">
        <f t="shared" si="19"/>
        <v>-85.811308653547115</v>
      </c>
      <c r="Q57" s="247">
        <f t="shared" si="3"/>
        <v>-555.16231558201821</v>
      </c>
      <c r="R57" s="247" t="str">
        <f t="shared" si="4"/>
        <v>-0,594308413433261+0,175665202471568i</v>
      </c>
      <c r="S57" s="247">
        <f t="shared" si="20"/>
        <v>-4.1560007020986465</v>
      </c>
      <c r="T57" s="247">
        <f t="shared" si="21"/>
        <v>163.53341690052929</v>
      </c>
      <c r="U57" s="290" t="str">
        <f t="shared" si="5"/>
        <v>0,339148118424529+1,40324925125709i</v>
      </c>
      <c r="V57" s="245">
        <f t="shared" si="22"/>
        <v>3.1892478578961998</v>
      </c>
      <c r="W57" s="245">
        <f t="shared" si="23"/>
        <v>76.412868849492241</v>
      </c>
      <c r="X57" s="289" t="str">
        <f t="shared" si="6"/>
        <v>0,00711495211074343-0,00292362079571682i</v>
      </c>
      <c r="Y57" s="289">
        <f t="shared" si="24"/>
        <v>-42.278976813669644</v>
      </c>
      <c r="Z57" s="289">
        <f t="shared" si="25"/>
        <v>-22.338359787792118</v>
      </c>
      <c r="AA57" s="288" t="str">
        <f t="shared" si="7"/>
        <v>0,402291830291479-0,154660002548156i</v>
      </c>
      <c r="AB57" s="288">
        <f t="shared" si="26"/>
        <v>-7.3105146091112267</v>
      </c>
      <c r="AC57" s="288">
        <f t="shared" si="27"/>
        <v>-21.029120390302133</v>
      </c>
    </row>
    <row r="58" spans="1:29">
      <c r="A58" s="297">
        <v>-0.7</v>
      </c>
      <c r="B58" s="296">
        <f t="shared" si="8"/>
        <v>1995.2623149688795</v>
      </c>
      <c r="C58" s="295">
        <f t="shared" si="9"/>
        <v>12536.602861381592</v>
      </c>
      <c r="D58" s="294" t="str">
        <f t="shared" si="10"/>
        <v>12536,6028613816i</v>
      </c>
      <c r="E58" s="293">
        <f t="shared" si="0"/>
        <v>33.246160794475543</v>
      </c>
      <c r="F58" s="247" t="str">
        <f t="shared" si="11"/>
        <v>0,0568715418868544-1,8509138515658i</v>
      </c>
      <c r="G58" s="247">
        <f t="shared" si="12"/>
        <v>5.3518223468989188</v>
      </c>
      <c r="H58" s="247">
        <f t="shared" si="13"/>
        <v>-88.240072354820711</v>
      </c>
      <c r="I58" s="292">
        <f t="shared" si="14"/>
        <v>0.17027976089543559</v>
      </c>
      <c r="J58" s="292" t="str">
        <f t="shared" si="15"/>
        <v>0,000291283935432855-0,0094799868782156i</v>
      </c>
      <c r="K58" s="292">
        <f t="shared" si="16"/>
        <v>-40.459747039726622</v>
      </c>
      <c r="L58" s="292">
        <f t="shared" si="17"/>
        <v>-88.240072354820711</v>
      </c>
      <c r="M58" s="291">
        <f t="shared" si="1"/>
        <v>9.5383389054930348</v>
      </c>
      <c r="N58" s="291" t="str">
        <f t="shared" si="2"/>
        <v>0,0315952800623139-0,530558580244175i</v>
      </c>
      <c r="O58" s="291">
        <f t="shared" si="18"/>
        <v>-5.4899589318496647</v>
      </c>
      <c r="P58" s="291">
        <f t="shared" si="19"/>
        <v>-86.59200534939751</v>
      </c>
      <c r="Q58" s="247">
        <f t="shared" si="3"/>
        <v>-555.16231558201821</v>
      </c>
      <c r="R58" s="247" t="str">
        <f t="shared" si="4"/>
        <v>-0,580937606801843+0,192708048265223i</v>
      </c>
      <c r="S58" s="247">
        <f t="shared" si="20"/>
        <v>-4.2640336592949657</v>
      </c>
      <c r="T58" s="247">
        <f t="shared" si="21"/>
        <v>161.64833593409034</v>
      </c>
      <c r="U58" s="290" t="str">
        <f t="shared" si="5"/>
        <v>0,323647178403432+1,08622506716387i</v>
      </c>
      <c r="V58" s="245">
        <f t="shared" si="22"/>
        <v>1.0877886876039731</v>
      </c>
      <c r="W58" s="245">
        <f t="shared" si="23"/>
        <v>73.408263579269672</v>
      </c>
      <c r="X58" s="289" t="str">
        <f t="shared" si="6"/>
        <v>0,00640943401151915-0,00372275964285501i</v>
      </c>
      <c r="Y58" s="289">
        <f t="shared" si="24"/>
        <v>-42.601130546945512</v>
      </c>
      <c r="Z58" s="289">
        <f t="shared" si="25"/>
        <v>-30.149091788001101</v>
      </c>
      <c r="AA58" s="288" t="str">
        <f t="shared" si="7"/>
        <v>0,365028829236978-0,198202937001203i</v>
      </c>
      <c r="AB58" s="288">
        <f t="shared" si="26"/>
        <v>-7.6313424390685363</v>
      </c>
      <c r="AC58" s="288">
        <f t="shared" si="27"/>
        <v>-28.501024782577947</v>
      </c>
    </row>
    <row r="59" spans="1:29">
      <c r="A59" s="297">
        <v>-0.6</v>
      </c>
      <c r="B59" s="296">
        <f t="shared" si="8"/>
        <v>2511.8864315095802</v>
      </c>
      <c r="C59" s="295">
        <f t="shared" si="9"/>
        <v>15782.647919764757</v>
      </c>
      <c r="D59" s="294" t="str">
        <f t="shared" si="10"/>
        <v>15782,6479197648i</v>
      </c>
      <c r="E59" s="293">
        <f t="shared" si="0"/>
        <v>33.246160794475543</v>
      </c>
      <c r="F59" s="247" t="str">
        <f t="shared" si="11"/>
        <v>0,0188202791820073-1,47129951412215i</v>
      </c>
      <c r="G59" s="247">
        <f t="shared" si="12"/>
        <v>3.3547323876977382</v>
      </c>
      <c r="H59" s="247">
        <f t="shared" si="13"/>
        <v>-89.267135108614724</v>
      </c>
      <c r="I59" s="292">
        <f t="shared" si="14"/>
        <v>0.17027976089543559</v>
      </c>
      <c r="J59" s="292" t="str">
        <f t="shared" si="15"/>
        <v>0,0000963934650652976-0,00753568302274229i</v>
      </c>
      <c r="K59" s="292">
        <f t="shared" si="16"/>
        <v>-42.456836998927827</v>
      </c>
      <c r="L59" s="292">
        <f t="shared" si="17"/>
        <v>-89.267135108614724</v>
      </c>
      <c r="M59" s="291">
        <f t="shared" si="1"/>
        <v>9.5383389054930348</v>
      </c>
      <c r="N59" s="291" t="str">
        <f t="shared" si="2"/>
        <v>0,0206894371419167-0,421920928747978i</v>
      </c>
      <c r="O59" s="291">
        <f t="shared" si="18"/>
        <v>-7.4849483047417955</v>
      </c>
      <c r="P59" s="291">
        <f t="shared" si="19"/>
        <v>-87.192676206426</v>
      </c>
      <c r="Q59" s="247">
        <f t="shared" si="3"/>
        <v>-555.16231558201821</v>
      </c>
      <c r="R59" s="247" t="str">
        <f t="shared" si="4"/>
        <v>-0,560893731574117+0,216360829126383i</v>
      </c>
      <c r="S59" s="247">
        <f t="shared" si="20"/>
        <v>-4.4199528485086956</v>
      </c>
      <c r="T59" s="247">
        <f t="shared" si="21"/>
        <v>158.90622850776001</v>
      </c>
      <c r="U59" s="290" t="str">
        <f t="shared" si="5"/>
        <v>0,30777540614905+0,829314645947367i</v>
      </c>
      <c r="V59" s="245">
        <f t="shared" si="22"/>
        <v>-1.0652204608109597</v>
      </c>
      <c r="W59" s="245">
        <f t="shared" si="23"/>
        <v>69.63909339914531</v>
      </c>
      <c r="X59" s="289" t="str">
        <f t="shared" si="6"/>
        <v>0,00541260976130566-0,00440164435352306i</v>
      </c>
      <c r="Y59" s="289">
        <f t="shared" si="24"/>
        <v>-43.127313595703654</v>
      </c>
      <c r="Z59" s="289">
        <f t="shared" si="25"/>
        <v>-39.118710720107551</v>
      </c>
      <c r="AA59" s="288" t="str">
        <f t="shared" si="7"/>
        <v>0,312122019993312-0,235578983603638i</v>
      </c>
      <c r="AB59" s="288">
        <f t="shared" si="26"/>
        <v>-8.1554249015176214</v>
      </c>
      <c r="AC59" s="288">
        <f t="shared" si="27"/>
        <v>-37.044251817918777</v>
      </c>
    </row>
    <row r="60" spans="1:29">
      <c r="A60" s="297">
        <v>-0.5</v>
      </c>
      <c r="B60" s="296">
        <f t="shared" si="8"/>
        <v>3162.2776601683795</v>
      </c>
      <c r="C60" s="295">
        <f t="shared" si="9"/>
        <v>19869.176531592202</v>
      </c>
      <c r="D60" s="294" t="str">
        <f t="shared" si="10"/>
        <v>19869,1765315922i</v>
      </c>
      <c r="E60" s="293">
        <f t="shared" si="0"/>
        <v>33.246160794475543</v>
      </c>
      <c r="F60" s="247" t="str">
        <f t="shared" si="11"/>
        <v>-0,0052119719974488-1,16876087261239i</v>
      </c>
      <c r="G60" s="247">
        <f t="shared" si="12"/>
        <v>1.3545996440815125</v>
      </c>
      <c r="H60" s="247">
        <f t="shared" si="13"/>
        <v>-90.255503093842322</v>
      </c>
      <c r="I60" s="292">
        <f t="shared" si="14"/>
        <v>0.17027976089543559</v>
      </c>
      <c r="J60" s="292" t="str">
        <f t="shared" si="15"/>
        <v>-0,0000266946114772675-0,00598614448034099i</v>
      </c>
      <c r="K60" s="292">
        <f t="shared" si="16"/>
        <v>-44.456969742544018</v>
      </c>
      <c r="L60" s="292">
        <f t="shared" si="17"/>
        <v>-90.255503093842322</v>
      </c>
      <c r="M60" s="291">
        <f t="shared" si="1"/>
        <v>9.5383389054930348</v>
      </c>
      <c r="N60" s="291" t="str">
        <f t="shared" si="2"/>
        <v>0,013795438294583-0,335386222398103i</v>
      </c>
      <c r="O60" s="291">
        <f t="shared" si="18"/>
        <v>-9.4817539231971395</v>
      </c>
      <c r="P60" s="291">
        <f t="shared" si="19"/>
        <v>-87.644581043425774</v>
      </c>
      <c r="Q60" s="247">
        <f t="shared" si="3"/>
        <v>-555.16231558201821</v>
      </c>
      <c r="R60" s="247" t="str">
        <f t="shared" si="4"/>
        <v>-0,531716834203658+0,244985892198434i</v>
      </c>
      <c r="S60" s="247">
        <f t="shared" si="20"/>
        <v>-4.6503409361135688</v>
      </c>
      <c r="T60" s="247">
        <f t="shared" si="21"/>
        <v>155.2623474446834</v>
      </c>
      <c r="U60" s="290" t="str">
        <f t="shared" si="5"/>
        <v>0,289101218394008+0,620172971516657i</v>
      </c>
      <c r="V60" s="245">
        <f t="shared" si="22"/>
        <v>-3.2957412920320528</v>
      </c>
      <c r="W60" s="245">
        <f t="shared" si="23"/>
        <v>65.006844350841106</v>
      </c>
      <c r="X60" s="289" t="str">
        <f t="shared" si="6"/>
        <v>0,00415000307365649-0,00480015556453645i</v>
      </c>
      <c r="Y60" s="289">
        <f t="shared" si="24"/>
        <v>-43.950828781578792</v>
      </c>
      <c r="Z60" s="289">
        <f t="shared" si="25"/>
        <v>-49.154750789434601</v>
      </c>
      <c r="AA60" s="288" t="str">
        <f t="shared" si="7"/>
        <v>0,244726615748825-0,258283449980232i</v>
      </c>
      <c r="AB60" s="288">
        <f t="shared" si="26"/>
        <v>-8.9756129622319154</v>
      </c>
      <c r="AC60" s="288">
        <f t="shared" si="27"/>
        <v>-46.543828739018039</v>
      </c>
    </row>
    <row r="61" spans="1:29">
      <c r="A61" s="297">
        <v>-0.4</v>
      </c>
      <c r="B61" s="296">
        <f t="shared" si="8"/>
        <v>3981.0717055349719</v>
      </c>
      <c r="C61" s="295">
        <f t="shared" si="9"/>
        <v>25013.811247045713</v>
      </c>
      <c r="D61" s="294" t="str">
        <f t="shared" si="10"/>
        <v>25013,8112470457i</v>
      </c>
      <c r="E61" s="293">
        <f t="shared" si="0"/>
        <v>33.246160794475543</v>
      </c>
      <c r="F61" s="247" t="str">
        <f t="shared" si="11"/>
        <v>-0,020359330914823-0,927823276336167i</v>
      </c>
      <c r="G61" s="247">
        <f t="shared" si="12"/>
        <v>-0.64860410484413167</v>
      </c>
      <c r="H61" s="247">
        <f t="shared" si="13"/>
        <v>-91.257046029149748</v>
      </c>
      <c r="I61" s="292">
        <f t="shared" si="14"/>
        <v>0.17027976089543559</v>
      </c>
      <c r="J61" s="292" t="str">
        <f t="shared" si="15"/>
        <v>-0,000104276160534698-0,00475211338308858i</v>
      </c>
      <c r="K61" s="292">
        <f t="shared" si="16"/>
        <v>-46.460173491469689</v>
      </c>
      <c r="L61" s="292">
        <f t="shared" si="17"/>
        <v>-91.257046029149748</v>
      </c>
      <c r="M61" s="291">
        <f t="shared" si="1"/>
        <v>9.5383389054930348</v>
      </c>
      <c r="N61" s="291" t="str">
        <f t="shared" si="2"/>
        <v>0,00944048851410817-0,266528252675352i</v>
      </c>
      <c r="O61" s="291">
        <f t="shared" si="18"/>
        <v>-11.479689749706628</v>
      </c>
      <c r="P61" s="291">
        <f t="shared" si="19"/>
        <v>-87.971419126719681</v>
      </c>
      <c r="Q61" s="247">
        <f t="shared" si="3"/>
        <v>-555.16231558201821</v>
      </c>
      <c r="R61" s="247" t="str">
        <f t="shared" si="4"/>
        <v>-0,491014317706271+0,275532657690136i</v>
      </c>
      <c r="S61" s="247">
        <f t="shared" si="20"/>
        <v>-4.9892250924119121</v>
      </c>
      <c r="T61" s="247">
        <f t="shared" si="21"/>
        <v>150.70104064656533</v>
      </c>
      <c r="U61" s="290" t="str">
        <f t="shared" si="5"/>
        <v>0,265642336173772+0,449964852426446i</v>
      </c>
      <c r="V61" s="245">
        <f t="shared" si="22"/>
        <v>-5.6378291972560373</v>
      </c>
      <c r="W61" s="245">
        <f t="shared" si="23"/>
        <v>59.443994617415555</v>
      </c>
      <c r="X61" s="289" t="str">
        <f t="shared" si="6"/>
        <v>0,00277952040318315-0,00476801300991464i</v>
      </c>
      <c r="Y61" s="289">
        <f t="shared" si="24"/>
        <v>-45.162746388103628</v>
      </c>
      <c r="Z61" s="289">
        <f t="shared" si="25"/>
        <v>-59.759888010844264</v>
      </c>
      <c r="AA61" s="288" t="str">
        <f t="shared" si="7"/>
        <v>0,171029482274288-0,258145323813341i</v>
      </c>
      <c r="AB61" s="288">
        <f t="shared" si="26"/>
        <v>-10.182262646340583</v>
      </c>
      <c r="AC61" s="288">
        <f t="shared" si="27"/>
        <v>-56.474261108414119</v>
      </c>
    </row>
    <row r="62" spans="1:29">
      <c r="A62" s="297">
        <v>-0.3</v>
      </c>
      <c r="B62" s="296">
        <f t="shared" si="8"/>
        <v>5011.8723362727224</v>
      </c>
      <c r="C62" s="295">
        <f t="shared" si="9"/>
        <v>31490.522624728597</v>
      </c>
      <c r="D62" s="294" t="str">
        <f t="shared" si="10"/>
        <v>31490,5226247286i</v>
      </c>
      <c r="E62" s="293">
        <f t="shared" si="0"/>
        <v>33.246160794475543</v>
      </c>
      <c r="F62" s="247" t="str">
        <f t="shared" si="11"/>
        <v>-0,0298702825057906-0,735977450651856i</v>
      </c>
      <c r="G62" s="247">
        <f t="shared" si="12"/>
        <v>-2.6555619652069233</v>
      </c>
      <c r="H62" s="247">
        <f t="shared" si="13"/>
        <v>-92.32412330587016</v>
      </c>
      <c r="I62" s="292">
        <f t="shared" si="14"/>
        <v>0.17027976089543559</v>
      </c>
      <c r="J62" s="292" t="str">
        <f t="shared" si="15"/>
        <v>-0,000152989230678639-0,00376951988821082i</v>
      </c>
      <c r="K62" s="292">
        <f t="shared" si="16"/>
        <v>-48.467131351832464</v>
      </c>
      <c r="L62" s="292">
        <f t="shared" si="17"/>
        <v>-92.32412330587016</v>
      </c>
      <c r="M62" s="291">
        <f t="shared" si="1"/>
        <v>9.5383389054930348</v>
      </c>
      <c r="N62" s="291" t="str">
        <f t="shared" si="2"/>
        <v>0,00669066785079646-0,211771630142893i</v>
      </c>
      <c r="O62" s="291">
        <f t="shared" si="18"/>
        <v>-13.478311582684197</v>
      </c>
      <c r="P62" s="291">
        <f t="shared" si="19"/>
        <v>-88.190411256310313</v>
      </c>
      <c r="Q62" s="247">
        <f t="shared" si="3"/>
        <v>-555.16231558201821</v>
      </c>
      <c r="R62" s="247" t="str">
        <f t="shared" si="4"/>
        <v>-0,437482890705267+0,303244493470181i</v>
      </c>
      <c r="S62" s="247">
        <f t="shared" si="20"/>
        <v>-5.4767907829853213</v>
      </c>
      <c r="T62" s="247">
        <f t="shared" si="21"/>
        <v>145.27194957019873</v>
      </c>
      <c r="U62" s="290" t="str">
        <f t="shared" si="5"/>
        <v>0,236248846765213+0,312919543916787i</v>
      </c>
      <c r="V62" s="245">
        <f t="shared" si="22"/>
        <v>-8.1323527481922557</v>
      </c>
      <c r="W62" s="245">
        <f t="shared" si="23"/>
        <v>52.947826264328597</v>
      </c>
      <c r="X62" s="289" t="str">
        <f t="shared" si="6"/>
        <v>0,00155997794795964-0,00429638932303688i</v>
      </c>
      <c r="Y62" s="289">
        <f t="shared" si="24"/>
        <v>-46.800097468678523</v>
      </c>
      <c r="Z62" s="289">
        <f t="shared" si="25"/>
        <v>-70.044523718636583</v>
      </c>
      <c r="AA62" s="288" t="str">
        <f t="shared" si="7"/>
        <v>0,104776682433961-0,234349837253236i</v>
      </c>
      <c r="AB62" s="288">
        <f t="shared" si="26"/>
        <v>-11.811277699530262</v>
      </c>
      <c r="AC62" s="288">
        <f t="shared" si="27"/>
        <v>-65.910811669076537</v>
      </c>
    </row>
    <row r="63" spans="1:29">
      <c r="A63" s="297">
        <v>-0.2</v>
      </c>
      <c r="B63" s="296">
        <f t="shared" si="8"/>
        <v>6309.5734448019321</v>
      </c>
      <c r="C63" s="295">
        <f t="shared" si="9"/>
        <v>39644.219162949987</v>
      </c>
      <c r="D63" s="294" t="str">
        <f t="shared" si="10"/>
        <v>39644,21916295i</v>
      </c>
      <c r="E63" s="293">
        <f t="shared" si="0"/>
        <v>33.246160794475543</v>
      </c>
      <c r="F63" s="247" t="str">
        <f t="shared" si="11"/>
        <v>-0,035789803807524-0,583171219331384i</v>
      </c>
      <c r="G63" s="247">
        <f t="shared" si="12"/>
        <v>-4.6677518077058737</v>
      </c>
      <c r="H63" s="247">
        <f t="shared" si="13"/>
        <v>-93.511894922328864</v>
      </c>
      <c r="I63" s="292">
        <f t="shared" si="14"/>
        <v>0.17027976089543559</v>
      </c>
      <c r="J63" s="292" t="str">
        <f t="shared" si="15"/>
        <v>-0,000183307759127857-0,00298687888814364i</v>
      </c>
      <c r="K63" s="292">
        <f t="shared" si="16"/>
        <v>-50.479321194331412</v>
      </c>
      <c r="L63" s="292">
        <f t="shared" si="17"/>
        <v>-93.51189492232885</v>
      </c>
      <c r="M63" s="291">
        <f t="shared" si="1"/>
        <v>9.5383389054930348</v>
      </c>
      <c r="N63" s="291" t="str">
        <f t="shared" si="2"/>
        <v>0,00495485769188406-0,168246341397434i</v>
      </c>
      <c r="O63" s="291">
        <f t="shared" si="18"/>
        <v>-15.477322400235316</v>
      </c>
      <c r="P63" s="291">
        <f t="shared" si="19"/>
        <v>-88.313125857464215</v>
      </c>
      <c r="Q63" s="247">
        <f t="shared" si="3"/>
        <v>-555.16231558201821</v>
      </c>
      <c r="R63" s="247" t="str">
        <f t="shared" si="4"/>
        <v>-0,372295652088011+0,322213690853697i</v>
      </c>
      <c r="S63" s="247">
        <f t="shared" si="20"/>
        <v>-6.154213145806267</v>
      </c>
      <c r="T63" s="247">
        <f t="shared" si="21"/>
        <v>139.1245329364416</v>
      </c>
      <c r="U63" s="290" t="str">
        <f t="shared" si="5"/>
        <v>0,20123013932704+0,205580144600186i</v>
      </c>
      <c r="V63" s="245">
        <f t="shared" si="22"/>
        <v>-10.821964953512147</v>
      </c>
      <c r="W63" s="245">
        <f t="shared" si="23"/>
        <v>45.612638014112761</v>
      </c>
      <c r="X63" s="289" t="str">
        <f t="shared" si="6"/>
        <v>0,000687380120305128-0,0035624368466014i</v>
      </c>
      <c r="Y63" s="289">
        <f t="shared" si="24"/>
        <v>-48.806303472076536</v>
      </c>
      <c r="Z63" s="289">
        <f t="shared" si="25"/>
        <v>-79.078865147383084</v>
      </c>
      <c r="AA63" s="288" t="str">
        <f t="shared" si="7"/>
        <v>0,0566604399178334-0,196049059530216i</v>
      </c>
      <c r="AB63" s="288">
        <f t="shared" si="26"/>
        <v>-13.804304677980454</v>
      </c>
      <c r="AC63" s="288">
        <f t="shared" si="27"/>
        <v>-73.880096082518406</v>
      </c>
    </row>
    <row r="64" spans="1:29">
      <c r="A64" s="297">
        <v>-0.1</v>
      </c>
      <c r="B64" s="296">
        <f t="shared" si="8"/>
        <v>7943.2823472428145</v>
      </c>
      <c r="C64" s="295">
        <f t="shared" si="9"/>
        <v>49909.114934975027</v>
      </c>
      <c r="D64" s="294" t="str">
        <f t="shared" si="10"/>
        <v>49909,114934975i</v>
      </c>
      <c r="E64" s="293">
        <f t="shared" si="0"/>
        <v>33.246160794475543</v>
      </c>
      <c r="F64" s="247" t="str">
        <f t="shared" si="11"/>
        <v>-0,0393935422378153-0,461355135400801i</v>
      </c>
      <c r="G64" s="247">
        <f t="shared" si="12"/>
        <v>-6.687743841568258</v>
      </c>
      <c r="H64" s="247">
        <f t="shared" si="13"/>
        <v>-94.880453345414637</v>
      </c>
      <c r="I64" s="292">
        <f t="shared" si="14"/>
        <v>0.17027976089543559</v>
      </c>
      <c r="J64" s="292" t="str">
        <f t="shared" si="15"/>
        <v>-0,000201765340501935-0,0023629628283872i</v>
      </c>
      <c r="K64" s="292">
        <f t="shared" si="16"/>
        <v>-52.499313228193813</v>
      </c>
      <c r="L64" s="292">
        <f t="shared" si="17"/>
        <v>-94.880453345414651</v>
      </c>
      <c r="M64" s="291">
        <f t="shared" si="1"/>
        <v>9.5383389054930348</v>
      </c>
      <c r="N64" s="291" t="str">
        <f t="shared" si="2"/>
        <v>0,00385935121316104-0,133657579955089i</v>
      </c>
      <c r="O64" s="291">
        <f t="shared" si="18"/>
        <v>-17.476508664170897</v>
      </c>
      <c r="P64" s="291">
        <f t="shared" si="19"/>
        <v>-88.346048821251529</v>
      </c>
      <c r="Q64" s="247">
        <f t="shared" si="3"/>
        <v>-555.16231558201821</v>
      </c>
      <c r="R64" s="247" t="str">
        <f t="shared" si="4"/>
        <v>-0,299991652160227+0,327164291724533i</v>
      </c>
      <c r="S64" s="247">
        <f t="shared" si="20"/>
        <v>-7.0546441318945501</v>
      </c>
      <c r="T64" s="247">
        <f t="shared" si="21"/>
        <v>132.51911070684142</v>
      </c>
      <c r="U64" s="290" t="str">
        <f t="shared" si="5"/>
        <v>0,162756659927245+0,125514528956736i</v>
      </c>
      <c r="V64" s="245">
        <f t="shared" si="22"/>
        <v>-13.742387973462808</v>
      </c>
      <c r="W64" s="245">
        <f t="shared" si="23"/>
        <v>37.638657361426745</v>
      </c>
      <c r="X64" s="289" t="str">
        <f t="shared" si="6"/>
        <v>0,000178113688542351-0,00279561133620444i</v>
      </c>
      <c r="Y64" s="289">
        <f t="shared" si="24"/>
        <v>-51.052870921431676</v>
      </c>
      <c r="Z64" s="289">
        <f t="shared" si="25"/>
        <v>-86.354504739257692</v>
      </c>
      <c r="AA64" s="288" t="str">
        <f t="shared" si="7"/>
        <v>0,0279145224934797-0,155455284722787i</v>
      </c>
      <c r="AB64" s="288">
        <f t="shared" si="26"/>
        <v>-16.030066357408788</v>
      </c>
      <c r="AC64" s="288">
        <f t="shared" si="27"/>
        <v>-79.820100215094527</v>
      </c>
    </row>
    <row r="65" spans="1:29">
      <c r="A65" s="297">
        <v>0</v>
      </c>
      <c r="B65" s="296">
        <f t="shared" si="8"/>
        <v>10000</v>
      </c>
      <c r="C65" s="295">
        <f t="shared" si="9"/>
        <v>62831.853071795864</v>
      </c>
      <c r="D65" s="294" t="str">
        <f t="shared" si="10"/>
        <v>62831,8530717959i</v>
      </c>
      <c r="E65" s="293">
        <f t="shared" si="0"/>
        <v>33.246160794475543</v>
      </c>
      <c r="F65" s="247" t="str">
        <f t="shared" si="11"/>
        <v>-0,0414612255839432-0,364097092090577i</v>
      </c>
      <c r="G65" s="247">
        <f t="shared" si="12"/>
        <v>-8.7197014951331653</v>
      </c>
      <c r="H65" s="247">
        <f t="shared" si="13"/>
        <v>-96.496520491814735</v>
      </c>
      <c r="I65" s="292">
        <f t="shared" si="14"/>
        <v>0.17027976089543559</v>
      </c>
      <c r="J65" s="292" t="str">
        <f t="shared" si="15"/>
        <v>-0,00021235557460333-0,00186482782680306i</v>
      </c>
      <c r="K65" s="292">
        <f t="shared" si="16"/>
        <v>-54.531270881758694</v>
      </c>
      <c r="L65" s="292">
        <f t="shared" si="17"/>
        <v>-96.496520491814721</v>
      </c>
      <c r="M65" s="291">
        <f t="shared" si="1"/>
        <v>9.5383389054930348</v>
      </c>
      <c r="N65" s="291" t="str">
        <f t="shared" si="2"/>
        <v>0,00316806783162442-0,106174945125338i</v>
      </c>
      <c r="O65" s="291">
        <f t="shared" si="18"/>
        <v>-19.475694216856489</v>
      </c>
      <c r="P65" s="291">
        <f t="shared" si="19"/>
        <v>-88.290904927850193</v>
      </c>
      <c r="Q65" s="247">
        <f t="shared" si="3"/>
        <v>-555.16231558201821</v>
      </c>
      <c r="R65" s="247" t="str">
        <f t="shared" si="4"/>
        <v>-0,227709463591854+0,31579009046324i</v>
      </c>
      <c r="S65" s="247">
        <f t="shared" si="20"/>
        <v>-8.1937247740575074</v>
      </c>
      <c r="T65" s="247">
        <f t="shared" si="21"/>
        <v>125.79456515102385</v>
      </c>
      <c r="U65" s="290" t="str">
        <f t="shared" si="5"/>
        <v>0,124419367086266+0,0698153093574289i</v>
      </c>
      <c r="V65" s="245">
        <f t="shared" si="22"/>
        <v>-16.913426269190698</v>
      </c>
      <c r="W65" s="245">
        <f t="shared" si="23"/>
        <v>29.298044659209204</v>
      </c>
      <c r="X65" s="289" t="str">
        <f t="shared" si="6"/>
        <v>-0,0000722485652742865-0,00213557930868777i</v>
      </c>
      <c r="Y65" s="289">
        <f t="shared" si="24"/>
        <v>-53.404718125435579</v>
      </c>
      <c r="Z65" s="289">
        <f t="shared" si="25"/>
        <v>-91.93762866042411</v>
      </c>
      <c r="AA65" s="288" t="str">
        <f t="shared" si="7"/>
        <v>0,0132032783064291-0,120209550336425i</v>
      </c>
      <c r="AB65" s="288">
        <f t="shared" si="26"/>
        <v>-18.349141460533357</v>
      </c>
      <c r="AC65" s="288">
        <f t="shared" si="27"/>
        <v>-83.732013096459553</v>
      </c>
    </row>
    <row r="66" spans="1:29">
      <c r="A66" s="297">
        <v>0.1</v>
      </c>
      <c r="B66" s="296">
        <f t="shared" si="8"/>
        <v>12589.254117941673</v>
      </c>
      <c r="C66" s="295">
        <f t="shared" si="9"/>
        <v>79100.616502201228</v>
      </c>
      <c r="D66" s="294" t="str">
        <f t="shared" si="10"/>
        <v>79100,6165022012i</v>
      </c>
      <c r="E66" s="293">
        <f t="shared" si="0"/>
        <v>33.246160794475543</v>
      </c>
      <c r="F66" s="247" t="str">
        <f t="shared" si="11"/>
        <v>-0,04244646586247-0,286266257571228i</v>
      </c>
      <c r="G66" s="247">
        <f t="shared" si="12"/>
        <v>-10.770148073597079</v>
      </c>
      <c r="H66" s="247">
        <f t="shared" si="13"/>
        <v>-98.434146778738821</v>
      </c>
      <c r="I66" s="292">
        <f t="shared" si="14"/>
        <v>0.17027976089543559</v>
      </c>
      <c r="J66" s="292" t="str">
        <f t="shared" si="15"/>
        <v>-0,000217401765653455-0,00146619485458783i</v>
      </c>
      <c r="K66" s="292">
        <f t="shared" si="16"/>
        <v>-56.581717460222656</v>
      </c>
      <c r="L66" s="292">
        <f t="shared" si="17"/>
        <v>-98.43414677873885</v>
      </c>
      <c r="M66" s="291">
        <f t="shared" si="1"/>
        <v>9.5383389054930348</v>
      </c>
      <c r="N66" s="291" t="str">
        <f t="shared" si="2"/>
        <v>0,0027319449901448-0,084340698048681i</v>
      </c>
      <c r="O66" s="291">
        <f t="shared" si="18"/>
        <v>-21.474701830320019</v>
      </c>
      <c r="P66" s="291">
        <f t="shared" si="19"/>
        <v>-88.144736632979132</v>
      </c>
      <c r="Q66" s="247">
        <f t="shared" si="3"/>
        <v>-555.16231558201821</v>
      </c>
      <c r="R66" s="247" t="str">
        <f t="shared" si="4"/>
        <v>-0,162695147529587+0,289932944001583i</v>
      </c>
      <c r="S66" s="247">
        <f t="shared" si="20"/>
        <v>-9.5651659607278336</v>
      </c>
      <c r="T66" s="247">
        <f t="shared" si="21"/>
        <v>119.29885291101971</v>
      </c>
      <c r="U66" s="290" t="str">
        <f t="shared" si="5"/>
        <v>0,0899038528515457+0,0342675021983251i</v>
      </c>
      <c r="V66" s="245">
        <f t="shared" si="22"/>
        <v>-20.335314034324913</v>
      </c>
      <c r="W66" s="245">
        <f t="shared" si="23"/>
        <v>20.864706132280929</v>
      </c>
      <c r="X66" s="289" t="str">
        <f t="shared" si="6"/>
        <v>-0,000177965888018458-0,00161773380280729i</v>
      </c>
      <c r="Y66" s="289">
        <f t="shared" si="24"/>
        <v>-55.769615693977514</v>
      </c>
      <c r="Z66" s="289">
        <f t="shared" si="25"/>
        <v>-96.277829336115872</v>
      </c>
      <c r="AA66" s="288" t="str">
        <f t="shared" si="7"/>
        <v>0,00648198501445708-0,0924282306616855i</v>
      </c>
      <c r="AB66" s="288">
        <f t="shared" si="26"/>
        <v>-20.662600064074887</v>
      </c>
      <c r="AC66" s="288">
        <f t="shared" si="27"/>
        <v>-85.988419190356169</v>
      </c>
    </row>
    <row r="67" spans="1:29">
      <c r="A67" s="297">
        <v>0.2</v>
      </c>
      <c r="B67" s="296">
        <f t="shared" si="8"/>
        <v>15848.931924611135</v>
      </c>
      <c r="C67" s="295">
        <f t="shared" si="9"/>
        <v>99581.776203206173</v>
      </c>
      <c r="D67" s="294" t="str">
        <f t="shared" si="10"/>
        <v>99581,7762032062i</v>
      </c>
      <c r="E67" s="293">
        <f t="shared" ref="E67:E95" si="28">IF(freq_ratio2&gt;1,Kth_2/(2/rload2-Kfeed2/Gdc_ccm2),Kth_2/(2/rload2-Kfeed2/Gdc_dcm2))</f>
        <v>33.246160794475543</v>
      </c>
      <c r="F67" s="247" t="str">
        <f t="shared" ref="F67:F95" si="29">IF(freq_ratio2&gt;1,IMPRODUCT(Kth_2/(2/rload2-Kfeed2/Gdc_ccm2),IMDIV(COMPLEX(1,Rc_2*Coutput2*microF2*miliOhm2*C67),IMSUM(1,IMPRODUCT(D67,1/omega1_2),IMPRODUCT(D67,D67,1/omega2_2),IMPRODUCT(D67,D67,D67,1/omega3_2)))),IMPRODUCT(Kth_2/(2/rload2-Kfeed2/Gdc_dcm2),(IMDIV(COMPLEX(1,Rc_2*Coutput2*microF2*miliOhm2*C67),IMSUM(1,IMDIV(D67,omegat2),IMDIV(IMPRODUCT(D67,D67),omegapole0^2*(1-2*Gdc_dcm2/(Kfeed2*rload2))))))))</f>
        <v>-0,0425805786299395-0,223781497123837i</v>
      </c>
      <c r="G67" s="247">
        <f t="shared" si="12"/>
        <v>-12.849057492583531</v>
      </c>
      <c r="H67" s="247">
        <f t="shared" si="13"/>
        <v>-100.77331062756654</v>
      </c>
      <c r="I67" s="292">
        <f t="shared" ref="I67:I95" si="30">IF(freq_ratio2&gt;1,(Kinput2-Kfeed2*Metccm2/(2*ratio2*Gdc_ccm2))/(2/rload2-Kfeed2/Gdc_ccm2),(Kinput2-Kfeed2*Metccm2/(2*ratio2*Gdc_dcm2))/(2/rload2-Kfeed2/Gdc_dcm2))</f>
        <v>0.17027976089543559</v>
      </c>
      <c r="J67" s="292" t="str">
        <f t="shared" ref="J67:J95" si="31">IF(freq_ratio2&gt;1,IMPRODUCT(I67,IMDIV((IMPRODUCT(COMPLEX(1,Rc_2*Coutput2*microF2*miliOhm2*C67),COMPLEX(1,(effectiveL2*Requiv2*Kfeed2*0.5*Metccm2)*C67/(ratio2*(Xequiv2^2+Requiv2^2)*(Kfeed2*Metccm2*0.5/ratio2-Kinput2*Gdc_ccm2))))),IMSUM(1,IMPRODUCT(D67,1/omega1_2),IMPRODUCT(D67,D67,1/omega2_2),IMPRODUCT(D67,D67,D67,1/omega3_2)))),IMPRODUCT(I67,(IMDIV(COMPLEX(1,Rc_2*Coutput2*microF2*miliOhm2*C67),IMSUM(1,IMDIV(D67,omegat2),IMDIV(IMPRODUCT(D67,D67),omegapole0^2*(1-2*Gdc_dcm2/(Kfeed2*rload2))))))))</f>
        <v>-0,000218088662709597-0,00114616120816577i</v>
      </c>
      <c r="K67" s="292">
        <f t="shared" si="16"/>
        <v>-58.660626879209083</v>
      </c>
      <c r="L67" s="292">
        <f t="shared" si="17"/>
        <v>-100.77331062756657</v>
      </c>
      <c r="M67" s="291">
        <f t="shared" ref="M67:M95" si="32">IF(freq_ratio2&gt;1,(1-Kfeed2*rload2*Xequiv2^2/(Gdc_ccm2*(Xequiv2^2+Requiv2^2)))/(2/rload2-Kfeed2/Gdc_ccm2),1/(2/rload2-Kfeed2/Gdc_dcm2))</f>
        <v>9.5383389054930348</v>
      </c>
      <c r="N67" s="291" t="str">
        <f t="shared" ref="N67:N95" si="33">IF(freq_ratio2&gt;1,IMPRODUCT(M67,IMDIV((IMPRODUCT(COMPLEX(1,Rc_2*Coutput2*microF2*miliOhm2*C67),IMSUM(1,IMDIV(D67,omega4_2),IMDIV(IMPRODUCT(D67,D67),omega5_2)))),IMSUM(1,IMPRODUCT(D67,1/omega1_2),IMPRODUCT(D67,D67,1/omega2_2),IMPRODUCT(D67,D67,D67,1/omega3_2)))),IMPRODUCT(M67,(IMDIV(IMPRODUCT(COMPLEX(1,Rc_2*Coutput2*microF2*miliOhm2*C67),COMPLEX(1,-Kfeed2*effectiveL2*PI()^2*C67/(8*ratio2^2*Gdc_dcm2))),IMSUM(1,IMDIV(D67,omegat2),IMDIV(IMPRODUCT(D67,D67),omegapole0^2*(1-2*Gdc_dcm2/(Kfeed2*rload2))))))))</f>
        <v>0,00245690072004134-0,0669950113018683i</v>
      </c>
      <c r="O67" s="291">
        <f t="shared" si="18"/>
        <v>-23.473313799340062</v>
      </c>
      <c r="P67" s="291">
        <f t="shared" si="19"/>
        <v>-87.899739356267958</v>
      </c>
      <c r="Q67" s="247">
        <f t="shared" ref="Q67:Q95" si="34">-currentransferratio2*RFB_2/(Rfeedforward2*(Cvolt2*nanoF2+Cforward2*picoF2*alpha_Cf2)*Rupper2*kiliOhm2)</f>
        <v>-555.16231558201821</v>
      </c>
      <c r="R67" s="247" t="str">
        <f t="shared" ref="R67:R95" si="35">IMPRODUCT(IMPRODUCT(-currentransferratio2*RFB_2/(Rfeedforward2),IMDIV(COMPLEX(1,(Rfeedforward2*kiliOhm2+q_Rz_Cz_2*Rzero2)*q_Rz_Cz_2*Czero2*nanoF2*C67),IMPRODUCT(COMPLEX(1,q_Rz_Cz_2*Rzero2*Czero2*nanoF2*C67),COMPLEX(1,C67/(2*PI()*F_roll2*kilihertz2))))),IMSUM(feedtype2,IMDIV(COMPLEX(1,Rvolt2*Cvolt2*nanoF2*kiliOhm2*C67),IMPRODUCT(Rupper2*kiliOhm2*(Cvolt2*nanoF2+Cforward2*picoF2),COMPLEX(1,Rvolt2*Cvolt2*Cforward2*picoF2*nanoF2*kiliOhm2*C67/(Cvolt2*nanoF2+Cforward2*picoF2)),D67))))</f>
        <v>-0,109731642916178+0,254554431425718i</v>
      </c>
      <c r="S67" s="247">
        <f t="shared" si="20"/>
        <v>-11.144183409076104</v>
      </c>
      <c r="T67" s="247">
        <f t="shared" si="21"/>
        <v>113.31958853658666</v>
      </c>
      <c r="U67" s="290" t="str">
        <f t="shared" si="5"/>
        <v>0,061637008613339+0,0137168363507183i</v>
      </c>
      <c r="V67" s="245">
        <f t="shared" si="22"/>
        <v>-23.99324090165964</v>
      </c>
      <c r="W67" s="245">
        <f t="shared" si="23"/>
        <v>12.546277909020157</v>
      </c>
      <c r="X67" s="289" t="str">
        <f t="shared" si="6"/>
        <v>-0,000214513206298989-0,00122458330226084i</v>
      </c>
      <c r="Y67" s="289">
        <f t="shared" si="24"/>
        <v>-58.108972206765912</v>
      </c>
      <c r="Z67" s="289">
        <f t="shared" si="25"/>
        <v>-99.93582996493943</v>
      </c>
      <c r="AA67" s="288" t="str">
        <f t="shared" si="7"/>
        <v>0,00366115111415564-0,0713421058861804i</v>
      </c>
      <c r="AB67" s="288">
        <f t="shared" si="26"/>
        <v>-22.92165912689687</v>
      </c>
      <c r="AC67" s="288">
        <f t="shared" si="27"/>
        <v>-87.062258693640771</v>
      </c>
    </row>
    <row r="68" spans="1:29">
      <c r="A68" s="297">
        <v>0.3</v>
      </c>
      <c r="B68" s="296">
        <f t="shared" si="8"/>
        <v>19952.623149688796</v>
      </c>
      <c r="C68" s="295">
        <f t="shared" si="9"/>
        <v>125366.02861381591</v>
      </c>
      <c r="D68" s="294" t="str">
        <f t="shared" si="10"/>
        <v>125366,028613816i</v>
      </c>
      <c r="E68" s="293">
        <f t="shared" si="28"/>
        <v>33.246160794475543</v>
      </c>
      <c r="F68" s="247" t="str">
        <f t="shared" si="29"/>
        <v>-0,0419367582355631-0,173418623455932i</v>
      </c>
      <c r="G68" s="247">
        <f t="shared" si="12"/>
        <v>-14.97126378301131</v>
      </c>
      <c r="H68" s="247">
        <f t="shared" si="13"/>
        <v>-103.59449959863684</v>
      </c>
      <c r="I68" s="292">
        <f t="shared" si="30"/>
        <v>0.17027976089543559</v>
      </c>
      <c r="J68" s="292" t="str">
        <f t="shared" si="31"/>
        <v>-0,000214791151652854-0,00088821328632323i</v>
      </c>
      <c r="K68" s="292">
        <f t="shared" si="16"/>
        <v>-60.782833169636859</v>
      </c>
      <c r="L68" s="292">
        <f t="shared" si="17"/>
        <v>-103.59449959863684</v>
      </c>
      <c r="M68" s="291">
        <f t="shared" si="32"/>
        <v>9.5383389054930348</v>
      </c>
      <c r="N68" s="291" t="str">
        <f t="shared" si="33"/>
        <v>0,00228357720297044-0,0532156526638674i</v>
      </c>
      <c r="O68" s="291">
        <f t="shared" si="18"/>
        <v>-25.471222314531005</v>
      </c>
      <c r="P68" s="291">
        <f t="shared" si="19"/>
        <v>-87.542844858992936</v>
      </c>
      <c r="Q68" s="247">
        <f t="shared" si="34"/>
        <v>-555.16231558201821</v>
      </c>
      <c r="R68" s="247" t="str">
        <f t="shared" si="35"/>
        <v>-0,0702081361435244+0,215426368044418i</v>
      </c>
      <c r="S68" s="247">
        <f t="shared" si="20"/>
        <v>-12.895635716695086</v>
      </c>
      <c r="T68" s="247">
        <f t="shared" si="21"/>
        <v>108.05095328964022</v>
      </c>
      <c r="U68" s="290" t="str">
        <f t="shared" si="5"/>
        <v>0,0403032458339944+0,00314111481117248i</v>
      </c>
      <c r="V68" s="245">
        <f t="shared" si="22"/>
        <v>-27.866899499706403</v>
      </c>
      <c r="W68" s="245">
        <f t="shared" si="23"/>
        <v>4.4564536910033885</v>
      </c>
      <c r="X68" s="289" t="str">
        <f t="shared" si="6"/>
        <v>-0,000220779880227244-0,000926237144615016i</v>
      </c>
      <c r="Y68" s="289">
        <f t="shared" si="24"/>
        <v>-60.425560213302816</v>
      </c>
      <c r="Z68" s="289">
        <f t="shared" si="25"/>
        <v>-103.40696955000021</v>
      </c>
      <c r="AA68" s="288" t="str">
        <f t="shared" si="7"/>
        <v>0,00256094147475781-0,0554421052501203i</v>
      </c>
      <c r="AB68" s="288">
        <f t="shared" si="26"/>
        <v>-25.113949358196955</v>
      </c>
      <c r="AC68" s="288">
        <f t="shared" si="27"/>
        <v>-87.35531481035629</v>
      </c>
    </row>
    <row r="69" spans="1:29">
      <c r="A69" s="297">
        <v>0.4</v>
      </c>
      <c r="B69" s="296">
        <f t="shared" si="8"/>
        <v>25118.864315095805</v>
      </c>
      <c r="C69" s="295">
        <f t="shared" si="9"/>
        <v>157826.4791976476</v>
      </c>
      <c r="D69" s="294" t="str">
        <f t="shared" si="10"/>
        <v>157826,479197648i</v>
      </c>
      <c r="E69" s="293">
        <f t="shared" si="28"/>
        <v>33.246160794475543</v>
      </c>
      <c r="F69" s="247" t="str">
        <f t="shared" si="29"/>
        <v>-0,0404764672710594-0,132670580597329i</v>
      </c>
      <c r="G69" s="247">
        <f t="shared" si="12"/>
        <v>-17.157988292559324</v>
      </c>
      <c r="H69" s="247">
        <f t="shared" si="13"/>
        <v>-106.96642345483288</v>
      </c>
      <c r="I69" s="292">
        <f t="shared" si="30"/>
        <v>0.17027976089543559</v>
      </c>
      <c r="J69" s="292" t="str">
        <f t="shared" si="31"/>
        <v>-0,000207311852078668-0,00067951048187572i</v>
      </c>
      <c r="K69" s="292">
        <f t="shared" si="16"/>
        <v>-62.969557679184888</v>
      </c>
      <c r="L69" s="292">
        <f t="shared" si="17"/>
        <v>-106.96642345483292</v>
      </c>
      <c r="M69" s="291">
        <f t="shared" si="32"/>
        <v>9.5383389054930348</v>
      </c>
      <c r="N69" s="291" t="str">
        <f t="shared" si="33"/>
        <v>0,00217454102189429-0,0422696055093107i</v>
      </c>
      <c r="O69" s="291">
        <f t="shared" si="18"/>
        <v>-27.467957502035304</v>
      </c>
      <c r="P69" s="291">
        <f t="shared" si="19"/>
        <v>-87.055040307209467</v>
      </c>
      <c r="Q69" s="247">
        <f t="shared" si="34"/>
        <v>-555.16231558201821</v>
      </c>
      <c r="R69" s="247" t="str">
        <f t="shared" si="35"/>
        <v>-0,0428780839299867+0,177253635323863i</v>
      </c>
      <c r="S69" s="247">
        <f t="shared" si="20"/>
        <v>-14.781119500754992</v>
      </c>
      <c r="T69" s="247">
        <f t="shared" si="21"/>
        <v>103.59875301758578</v>
      </c>
      <c r="U69" s="290" t="str">
        <f t="shared" si="5"/>
        <v>0,025251896072242-0,0014859406789703i</v>
      </c>
      <c r="V69" s="245">
        <f t="shared" si="22"/>
        <v>-31.939107793314307</v>
      </c>
      <c r="W69" s="245">
        <f t="shared" si="23"/>
        <v>-3.3676704372470851</v>
      </c>
      <c r="X69" s="289" t="str">
        <f t="shared" si="6"/>
        <v>-0,000213744696714203-0,000696788090378574i</v>
      </c>
      <c r="Y69" s="289">
        <f t="shared" si="24"/>
        <v>-62.747415753252739</v>
      </c>
      <c r="Z69" s="289">
        <f t="shared" si="25"/>
        <v>-107.05376711133027</v>
      </c>
      <c r="AA69" s="288" t="str">
        <f t="shared" si="7"/>
        <v>0,00216476320360389-0,043367945060551i</v>
      </c>
      <c r="AB69" s="288">
        <f t="shared" si="26"/>
        <v>-27.245815576103158</v>
      </c>
      <c r="AC69" s="288">
        <f t="shared" si="27"/>
        <v>-87.142383963706862</v>
      </c>
    </row>
    <row r="70" spans="1:29">
      <c r="A70" s="297">
        <v>0.5</v>
      </c>
      <c r="B70" s="296">
        <f t="shared" si="8"/>
        <v>31622.776601683796</v>
      </c>
      <c r="C70" s="295">
        <f t="shared" si="9"/>
        <v>198691.76531592204</v>
      </c>
      <c r="D70" s="294" t="str">
        <f t="shared" si="10"/>
        <v>198691,765315922i</v>
      </c>
      <c r="E70" s="293">
        <f t="shared" si="28"/>
        <v>33.246160794475543</v>
      </c>
      <c r="F70" s="247" t="str">
        <f t="shared" si="29"/>
        <v>-0,0381002226851094-0,099650593032087i</v>
      </c>
      <c r="G70" s="247">
        <f t="shared" si="12"/>
        <v>-19.437864683441852</v>
      </c>
      <c r="H70" s="247">
        <f t="shared" si="13"/>
        <v>-110.9237620102023</v>
      </c>
      <c r="I70" s="292">
        <f t="shared" si="30"/>
        <v>0.17027976089543559</v>
      </c>
      <c r="J70" s="292" t="str">
        <f t="shared" si="31"/>
        <v>-0,000195141232967908-0,000510389132131364i</v>
      </c>
      <c r="K70" s="292">
        <f t="shared" si="16"/>
        <v>-65.249434070067394</v>
      </c>
      <c r="L70" s="292">
        <f t="shared" si="17"/>
        <v>-110.9237620102023</v>
      </c>
      <c r="M70" s="291">
        <f t="shared" si="32"/>
        <v>9.5383389054930348</v>
      </c>
      <c r="N70" s="291" t="str">
        <f t="shared" si="33"/>
        <v>0,00210619363371982-0,0335744067301643i</v>
      </c>
      <c r="O70" s="291">
        <f t="shared" si="18"/>
        <v>-29.462775723677495</v>
      </c>
      <c r="P70" s="291">
        <f t="shared" si="19"/>
        <v>-86.410418202289506</v>
      </c>
      <c r="Q70" s="247">
        <f t="shared" si="34"/>
        <v>-555.16231558201821</v>
      </c>
      <c r="R70" s="247" t="str">
        <f t="shared" si="35"/>
        <v>-0,0252018452173304+0,142966878687191i</v>
      </c>
      <c r="S70" s="247">
        <f t="shared" si="20"/>
        <v>-16.762393942402095</v>
      </c>
      <c r="T70" s="247">
        <f t="shared" si="21"/>
        <v>99.99725091732958</v>
      </c>
      <c r="U70" s="290" t="str">
        <f t="shared" si="5"/>
        <v>0,015206930159981-0,00293569109316716i</v>
      </c>
      <c r="V70" s="245">
        <f t="shared" si="22"/>
        <v>-36.200258625843929</v>
      </c>
      <c r="W70" s="245">
        <f t="shared" si="23"/>
        <v>-10.926511092872715</v>
      </c>
      <c r="X70" s="289" t="str">
        <f t="shared" si="6"/>
        <v>-0,000199697757083519-0,00051767513076365i</v>
      </c>
      <c r="Y70" s="289">
        <f t="shared" si="24"/>
        <v>-65.116372338040208</v>
      </c>
      <c r="Z70" s="289">
        <f t="shared" si="25"/>
        <v>-111.09456155835322</v>
      </c>
      <c r="AA70" s="288" t="str">
        <f t="shared" si="7"/>
        <v>0,00203706725715342-0,0340989269307333i</v>
      </c>
      <c r="AB70" s="288">
        <f t="shared" si="26"/>
        <v>-29.329713991650294</v>
      </c>
      <c r="AC70" s="288">
        <f t="shared" si="27"/>
        <v>-86.58121775044043</v>
      </c>
    </row>
    <row r="71" spans="1:29">
      <c r="A71" s="297">
        <v>0.6</v>
      </c>
      <c r="B71" s="296">
        <f t="shared" si="8"/>
        <v>39810.717055349727</v>
      </c>
      <c r="C71" s="295">
        <f t="shared" si="9"/>
        <v>250138.11247045716</v>
      </c>
      <c r="D71" s="294" t="str">
        <f t="shared" si="10"/>
        <v>250138,112470457i</v>
      </c>
      <c r="E71" s="293">
        <f t="shared" si="28"/>
        <v>33.246160794475543</v>
      </c>
      <c r="F71" s="247" t="str">
        <f t="shared" si="29"/>
        <v>-0,0347237880855256-0,0730155049074246i</v>
      </c>
      <c r="G71" s="247">
        <f t="shared" si="12"/>
        <v>-21.846211552219081</v>
      </c>
      <c r="H71" s="247">
        <f t="shared" si="13"/>
        <v>-115.43423353666839</v>
      </c>
      <c r="I71" s="292">
        <f t="shared" si="30"/>
        <v>0.17027976089543559</v>
      </c>
      <c r="J71" s="292" t="str">
        <f t="shared" si="31"/>
        <v>-0,000177847853445069-0,000373969878632174i</v>
      </c>
      <c r="K71" s="292">
        <f t="shared" si="16"/>
        <v>-67.657780938844624</v>
      </c>
      <c r="L71" s="292">
        <f t="shared" si="17"/>
        <v>-115.43423353666844</v>
      </c>
      <c r="M71" s="291">
        <f t="shared" si="32"/>
        <v>9.5383389054930348</v>
      </c>
      <c r="N71" s="291" t="str">
        <f t="shared" si="33"/>
        <v>0,00206365084185648-0,0266673174912672i</v>
      </c>
      <c r="O71" s="291">
        <f t="shared" si="18"/>
        <v>-31.454483463782935</v>
      </c>
      <c r="P71" s="291">
        <f t="shared" si="19"/>
        <v>-85.574983996766292</v>
      </c>
      <c r="Q71" s="247">
        <f t="shared" si="34"/>
        <v>-555.16231558201821</v>
      </c>
      <c r="R71" s="247" t="str">
        <f t="shared" si="35"/>
        <v>-0,0144180863685266+0,113865659821067i</v>
      </c>
      <c r="S71" s="247">
        <f t="shared" si="20"/>
        <v>-18.803064166201516</v>
      </c>
      <c r="T71" s="247">
        <f t="shared" si="21"/>
        <v>97.216595510108249</v>
      </c>
      <c r="U71" s="290" t="str">
        <f t="shared" si="5"/>
        <v>0,00881460921911178-0,00290110318584845i</v>
      </c>
      <c r="V71" s="245">
        <f t="shared" si="22"/>
        <v>-40.649275718420597</v>
      </c>
      <c r="W71" s="245">
        <f t="shared" si="23"/>
        <v>-18.217638026560149</v>
      </c>
      <c r="X71" s="289" t="str">
        <f t="shared" si="6"/>
        <v>-0,000180532214870514-0,000376767191609081i</v>
      </c>
      <c r="Y71" s="289">
        <f t="shared" si="24"/>
        <v>-67.5809159894185</v>
      </c>
      <c r="Z71" s="289">
        <f t="shared" si="25"/>
        <v>-115.60193222893255</v>
      </c>
      <c r="AA71" s="288" t="str">
        <f t="shared" si="7"/>
        <v>0,00200323895715913-0,0269103331649934i</v>
      </c>
      <c r="AB71" s="288">
        <f t="shared" si="26"/>
        <v>-31.377618514356801</v>
      </c>
      <c r="AC71" s="288">
        <f t="shared" si="27"/>
        <v>-85.742682689030332</v>
      </c>
    </row>
    <row r="72" spans="1:29">
      <c r="A72" s="297">
        <v>0.7</v>
      </c>
      <c r="B72" s="296">
        <f t="shared" si="8"/>
        <v>50118.723362727229</v>
      </c>
      <c r="C72" s="295">
        <f t="shared" si="9"/>
        <v>314905.22624728602</v>
      </c>
      <c r="D72" s="294" t="str">
        <f t="shared" si="10"/>
        <v>314905,226247286i</v>
      </c>
      <c r="E72" s="293">
        <f t="shared" si="28"/>
        <v>33.246160794475543</v>
      </c>
      <c r="F72" s="247" t="str">
        <f t="shared" si="29"/>
        <v>-0,0303838089933563-0,0518670881455528i</v>
      </c>
      <c r="G72" s="247">
        <f t="shared" si="12"/>
        <v>-24.420874835649599</v>
      </c>
      <c r="H72" s="247">
        <f t="shared" si="13"/>
        <v>-120.36182849259581</v>
      </c>
      <c r="I72" s="292">
        <f t="shared" si="30"/>
        <v>0.17027976089543559</v>
      </c>
      <c r="J72" s="292" t="str">
        <f t="shared" si="31"/>
        <v>-0,000155619404070891-0,000265652188304244i</v>
      </c>
      <c r="K72" s="292">
        <f t="shared" si="16"/>
        <v>-70.232444222275163</v>
      </c>
      <c r="L72" s="292">
        <f t="shared" si="17"/>
        <v>-120.36182849259588</v>
      </c>
      <c r="M72" s="291">
        <f t="shared" si="32"/>
        <v>9.5383389054930348</v>
      </c>
      <c r="N72" s="291" t="str">
        <f t="shared" si="33"/>
        <v>0,00203749304267432-0,0211807633348341i</v>
      </c>
      <c r="O72" s="291">
        <f t="shared" si="18"/>
        <v>-33.441164928533709</v>
      </c>
      <c r="P72" s="291">
        <f t="shared" si="19"/>
        <v>-84.505313611763455</v>
      </c>
      <c r="Q72" s="247">
        <f t="shared" si="34"/>
        <v>-555.16231558201821</v>
      </c>
      <c r="R72" s="247" t="str">
        <f t="shared" si="35"/>
        <v>-0,00814427577383022+0,0900871758683077i</v>
      </c>
      <c r="S72" s="247">
        <f t="shared" si="20"/>
        <v>-20.871390129409289</v>
      </c>
      <c r="T72" s="247">
        <f t="shared" si="21"/>
        <v>95.165747142452915</v>
      </c>
      <c r="U72" s="290" t="str">
        <f t="shared" si="5"/>
        <v>0,00492001361104671-0,00231477167489062i</v>
      </c>
      <c r="V72" s="245">
        <f t="shared" si="22"/>
        <v>-45.292264965058884</v>
      </c>
      <c r="W72" s="245">
        <f t="shared" si="23"/>
        <v>-25.196081350142901</v>
      </c>
      <c r="X72" s="289" t="str">
        <f t="shared" si="6"/>
        <v>-0,000157009009650093-0,000266600426020736i</v>
      </c>
      <c r="Y72" s="289">
        <f t="shared" si="24"/>
        <v>-70.18962755413834</v>
      </c>
      <c r="Z72" s="289">
        <f t="shared" si="25"/>
        <v>-120.49511065091053</v>
      </c>
      <c r="AA72" s="288" t="str">
        <f t="shared" si="7"/>
        <v>0,00199804163068364-0,0212901361044209i</v>
      </c>
      <c r="AB72" s="288">
        <f t="shared" si="26"/>
        <v>-33.398348260396858</v>
      </c>
      <c r="AC72" s="288">
        <f t="shared" si="27"/>
        <v>-84.638595770078126</v>
      </c>
    </row>
    <row r="73" spans="1:29">
      <c r="A73" s="297">
        <v>0.8</v>
      </c>
      <c r="B73" s="296">
        <f t="shared" si="8"/>
        <v>63095.734448019342</v>
      </c>
      <c r="C73" s="295">
        <f t="shared" si="9"/>
        <v>396442.19162950001</v>
      </c>
      <c r="D73" s="294" t="str">
        <f t="shared" si="10"/>
        <v>396442,1916295i</v>
      </c>
      <c r="E73" s="293">
        <f t="shared" si="28"/>
        <v>33.246160794475543</v>
      </c>
      <c r="F73" s="247" t="str">
        <f t="shared" si="29"/>
        <v>-0,0253325620653774-0,0355873057460435i</v>
      </c>
      <c r="G73" s="247">
        <f t="shared" si="12"/>
        <v>-27.193772393888018</v>
      </c>
      <c r="H73" s="247">
        <f t="shared" si="13"/>
        <v>-125.44488303407454</v>
      </c>
      <c r="I73" s="292">
        <f t="shared" si="30"/>
        <v>0.17027976089543559</v>
      </c>
      <c r="J73" s="292" t="str">
        <f t="shared" si="31"/>
        <v>-0,000129747992197584-0,000182270607147999i</v>
      </c>
      <c r="K73" s="292">
        <f t="shared" si="16"/>
        <v>-73.005341780513561</v>
      </c>
      <c r="L73" s="292">
        <f t="shared" si="17"/>
        <v>-125.44488303407444</v>
      </c>
      <c r="M73" s="291">
        <f t="shared" si="32"/>
        <v>9.5383389054930348</v>
      </c>
      <c r="N73" s="291" t="str">
        <f t="shared" si="33"/>
        <v>0,0020217056309159-0,0168227688950674i</v>
      </c>
      <c r="O73" s="291">
        <f t="shared" si="18"/>
        <v>-35.419776280075169</v>
      </c>
      <c r="P73" s="291">
        <f t="shared" si="19"/>
        <v>-83.147243730707558</v>
      </c>
      <c r="Q73" s="247">
        <f t="shared" si="34"/>
        <v>-555.16231558201821</v>
      </c>
      <c r="R73" s="247" t="str">
        <f t="shared" si="35"/>
        <v>-0,00460881042598058+0,0711036766640877i</v>
      </c>
      <c r="S73" s="247">
        <f t="shared" si="20"/>
        <v>-22.943950633595552</v>
      </c>
      <c r="T73" s="247">
        <f t="shared" si="21"/>
        <v>93.70861977085444</v>
      </c>
      <c r="U73" s="290" t="str">
        <f t="shared" si="5"/>
        <v>0,00264714125727642-0,0016372231564146i</v>
      </c>
      <c r="V73" s="245">
        <f t="shared" si="22"/>
        <v>-50.137723027483574</v>
      </c>
      <c r="W73" s="245">
        <f t="shared" si="23"/>
        <v>-31.736263263220014</v>
      </c>
      <c r="X73" s="289" t="str">
        <f t="shared" si="6"/>
        <v>-0,000130392017552556-0,00018254033637298i</v>
      </c>
      <c r="Y73" s="289">
        <f t="shared" si="24"/>
        <v>-72.982330220443473</v>
      </c>
      <c r="Z73" s="289">
        <f t="shared" si="25"/>
        <v>-125.53893790332185</v>
      </c>
      <c r="AA73" s="288" t="str">
        <f t="shared" si="7"/>
        <v>0,00199937716160788-0,0168707014515063i</v>
      </c>
      <c r="AB73" s="288">
        <f t="shared" si="26"/>
        <v>-35.396764720005052</v>
      </c>
      <c r="AC73" s="288">
        <f t="shared" si="27"/>
        <v>-83.241298599955073</v>
      </c>
    </row>
    <row r="74" spans="1:29">
      <c r="A74" s="297">
        <v>0.9</v>
      </c>
      <c r="B74" s="296">
        <f t="shared" si="8"/>
        <v>79432.823472428179</v>
      </c>
      <c r="C74" s="295">
        <f t="shared" si="9"/>
        <v>499091.14934975049</v>
      </c>
      <c r="D74" s="294" t="str">
        <f t="shared" si="10"/>
        <v>499091,14934975i</v>
      </c>
      <c r="E74" s="293">
        <f t="shared" si="28"/>
        <v>33.246160794475543</v>
      </c>
      <c r="F74" s="247" t="str">
        <f t="shared" si="29"/>
        <v>-0,0200388783561528-0,023618145708322i</v>
      </c>
      <c r="G74" s="247">
        <f t="shared" si="12"/>
        <v>-30.180123033855921</v>
      </c>
      <c r="H74" s="247">
        <f t="shared" si="13"/>
        <v>-130.3130275768456</v>
      </c>
      <c r="I74" s="292">
        <f t="shared" si="30"/>
        <v>0.17027976089543559</v>
      </c>
      <c r="J74" s="292" t="str">
        <f t="shared" si="31"/>
        <v>-0,000102634870720634-0,00012096711643995i</v>
      </c>
      <c r="K74" s="292">
        <f t="shared" si="16"/>
        <v>-75.991692420481485</v>
      </c>
      <c r="L74" s="292">
        <f t="shared" si="17"/>
        <v>-130.31302757684551</v>
      </c>
      <c r="M74" s="291">
        <f t="shared" si="32"/>
        <v>9.5383389054930348</v>
      </c>
      <c r="N74" s="291" t="str">
        <f t="shared" si="33"/>
        <v>0,00201239756302041-0,0133613739626622i</v>
      </c>
      <c r="O74" s="291">
        <f t="shared" si="18"/>
        <v>-37.385561737202849</v>
      </c>
      <c r="P74" s="291">
        <f t="shared" si="19"/>
        <v>-81.434884064381578</v>
      </c>
      <c r="Q74" s="247">
        <f t="shared" si="34"/>
        <v>-555.16231558201821</v>
      </c>
      <c r="R74" s="247" t="str">
        <f t="shared" si="35"/>
        <v>-0,00264241056557083+0,0561242958076418i</v>
      </c>
      <c r="S74" s="247">
        <f t="shared" si="20"/>
        <v>-25.007365729609504</v>
      </c>
      <c r="T74" s="247">
        <f t="shared" si="21"/>
        <v>92.695575114350177</v>
      </c>
      <c r="U74" s="290" t="str">
        <f t="shared" si="5"/>
        <v>0,00137850274005234-0,00106225909875521i</v>
      </c>
      <c r="V74" s="245">
        <f t="shared" si="22"/>
        <v>-55.18748876346541</v>
      </c>
      <c r="W74" s="245">
        <f t="shared" si="23"/>
        <v>-37.617452462495365</v>
      </c>
      <c r="X74" s="289" t="str">
        <f t="shared" si="6"/>
        <v>-0,000102905285460602-0,000121024637158096i</v>
      </c>
      <c r="Y74" s="289">
        <f t="shared" si="24"/>
        <v>-75.979715551547201</v>
      </c>
      <c r="Z74" s="289">
        <f t="shared" si="25"/>
        <v>-130.37397453254323</v>
      </c>
      <c r="AA74" s="288" t="str">
        <f t="shared" si="7"/>
        <v>0,00200094077089505-0,0133819465301612i</v>
      </c>
      <c r="AB74" s="288">
        <f t="shared" si="26"/>
        <v>-37.37358486826858</v>
      </c>
      <c r="AC74" s="288">
        <f t="shared" si="27"/>
        <v>-81.495831020079336</v>
      </c>
    </row>
    <row r="75" spans="1:29">
      <c r="A75" s="297">
        <v>1</v>
      </c>
      <c r="B75" s="296">
        <f t="shared" si="8"/>
        <v>100000</v>
      </c>
      <c r="C75" s="295">
        <f t="shared" si="9"/>
        <v>628318.53071795858</v>
      </c>
      <c r="D75" s="294" t="str">
        <f t="shared" si="10"/>
        <v>628318,530717959i</v>
      </c>
      <c r="E75" s="293">
        <f t="shared" si="28"/>
        <v>33.246160794475543</v>
      </c>
      <c r="F75" s="247" t="str">
        <f t="shared" si="29"/>
        <v>-0,0150494857696351-0,0152876039242684i</v>
      </c>
      <c r="G75" s="247">
        <f t="shared" si="12"/>
        <v>-33.370554092883147</v>
      </c>
      <c r="H75" s="247">
        <f t="shared" si="13"/>
        <v>-134.55029024676224</v>
      </c>
      <c r="I75" s="292">
        <f t="shared" si="30"/>
        <v>0.17027976089543559</v>
      </c>
      <c r="J75" s="292" t="str">
        <f t="shared" si="31"/>
        <v>-0,0000770802636218543-0,000078299854138981i</v>
      </c>
      <c r="K75" s="292">
        <f t="shared" si="16"/>
        <v>-79.182123479508689</v>
      </c>
      <c r="L75" s="292">
        <f t="shared" si="17"/>
        <v>-134.55029024676236</v>
      </c>
      <c r="M75" s="291">
        <f t="shared" si="32"/>
        <v>9.5383389054930348</v>
      </c>
      <c r="N75" s="291" t="str">
        <f t="shared" si="33"/>
        <v>0,00200703592952118-0,0106122474823656i</v>
      </c>
      <c r="O75" s="291">
        <f t="shared" si="18"/>
        <v>-39.331227408380897</v>
      </c>
      <c r="P75" s="291">
        <f t="shared" si="19"/>
        <v>-79.290455721160896</v>
      </c>
      <c r="Q75" s="247">
        <f t="shared" si="34"/>
        <v>-555.16231558201821</v>
      </c>
      <c r="R75" s="247" t="str">
        <f t="shared" si="35"/>
        <v>-0,00154376488714704+0,0443505109007626i</v>
      </c>
      <c r="S75" s="247">
        <f t="shared" si="20"/>
        <v>-27.056768660954155</v>
      </c>
      <c r="T75" s="247">
        <f t="shared" si="21"/>
        <v>91.993562504061501</v>
      </c>
      <c r="U75" s="290" t="str">
        <f t="shared" si="5"/>
        <v>0,000701245912190589-0,000643851916530176i</v>
      </c>
      <c r="V75" s="245">
        <f t="shared" si="22"/>
        <v>-60.427322753837302</v>
      </c>
      <c r="W75" s="245">
        <f t="shared" si="23"/>
        <v>-42.556727742700708</v>
      </c>
      <c r="X75" s="289" t="str">
        <f t="shared" si="6"/>
        <v>-0,0000771848060207366-0,000078305069663703i</v>
      </c>
      <c r="Y75" s="289">
        <f t="shared" si="24"/>
        <v>-79.1760322011569</v>
      </c>
      <c r="Z75" s="289">
        <f t="shared" si="25"/>
        <v>-134.58720612621582</v>
      </c>
      <c r="AA75" s="288" t="str">
        <f t="shared" si="7"/>
        <v>0,00200160120318952-0,0106209841388472i</v>
      </c>
      <c r="AB75" s="288">
        <f t="shared" si="26"/>
        <v>-39.325136130029122</v>
      </c>
      <c r="AC75" s="288">
        <f t="shared" si="27"/>
        <v>-79.327371600614356</v>
      </c>
    </row>
    <row r="76" spans="1:29">
      <c r="A76" s="297">
        <v>1.1000000000000001</v>
      </c>
      <c r="B76" s="296">
        <f t="shared" si="8"/>
        <v>125892.5411794168</v>
      </c>
      <c r="C76" s="295">
        <f t="shared" si="9"/>
        <v>791006.16502201266</v>
      </c>
      <c r="D76" s="294" t="str">
        <f t="shared" si="10"/>
        <v>791006,165022013i</v>
      </c>
      <c r="E76" s="293">
        <f t="shared" si="28"/>
        <v>33.246160794475543</v>
      </c>
      <c r="F76" s="247" t="str">
        <f t="shared" si="29"/>
        <v>-0,0107898865940928-0,0097911707712439i</v>
      </c>
      <c r="G76" s="247">
        <f t="shared" si="12"/>
        <v>-36.730731678999561</v>
      </c>
      <c r="H76" s="247">
        <f t="shared" si="13"/>
        <v>-137.77815414816484</v>
      </c>
      <c r="I76" s="292">
        <f t="shared" si="30"/>
        <v>0.17027976089543559</v>
      </c>
      <c r="J76" s="292" t="str">
        <f t="shared" si="31"/>
        <v>-0,000055263503076009-0,000050148293155426i</v>
      </c>
      <c r="K76" s="292">
        <f t="shared" si="16"/>
        <v>-82.542301065625097</v>
      </c>
      <c r="L76" s="292">
        <f t="shared" si="17"/>
        <v>-137.77815414816484</v>
      </c>
      <c r="M76" s="291">
        <f t="shared" si="32"/>
        <v>9.5383389054930348</v>
      </c>
      <c r="N76" s="291" t="str">
        <f t="shared" si="33"/>
        <v>0,00200399758896135-0,00842888235432774i</v>
      </c>
      <c r="O76" s="291">
        <f t="shared" si="18"/>
        <v>-41.245794973958695</v>
      </c>
      <c r="P76" s="291">
        <f t="shared" si="19"/>
        <v>-76.626024969468375</v>
      </c>
      <c r="Q76" s="247">
        <f t="shared" si="34"/>
        <v>-555.16231558201821</v>
      </c>
      <c r="R76" s="247" t="str">
        <f t="shared" si="35"/>
        <v>-0,000919566941481681+0,0350934059587625i</v>
      </c>
      <c r="S76" s="247">
        <f t="shared" si="20"/>
        <v>-29.092508669537427</v>
      </c>
      <c r="T76" s="247">
        <f t="shared" si="21"/>
        <v>91.501001386324177</v>
      </c>
      <c r="U76" s="290" t="str">
        <f t="shared" si="5"/>
        <v>0,000353527553701096-0,00036965023353587i</v>
      </c>
      <c r="V76" s="245">
        <f t="shared" si="22"/>
        <v>-65.823240348536999</v>
      </c>
      <c r="W76" s="245">
        <f t="shared" si="23"/>
        <v>-46.277152761840661</v>
      </c>
      <c r="X76" s="289" t="str">
        <f t="shared" si="6"/>
        <v>-0,0000553015900367475-0,0000501455787535397i</v>
      </c>
      <c r="Y76" s="289">
        <f t="shared" si="24"/>
        <v>-82.539230415238279</v>
      </c>
      <c r="Z76" s="289">
        <f t="shared" si="25"/>
        <v>-137.79934103562562</v>
      </c>
      <c r="AA76" s="288" t="str">
        <f t="shared" si="7"/>
        <v>0,00200158809168699-0,00843260339948443i</v>
      </c>
      <c r="AB76" s="288">
        <f t="shared" si="26"/>
        <v>-41.242724323571878</v>
      </c>
      <c r="AC76" s="288">
        <f t="shared" si="27"/>
        <v>-76.647211856929147</v>
      </c>
    </row>
    <row r="77" spans="1:29">
      <c r="A77" s="297">
        <v>1.2</v>
      </c>
      <c r="B77" s="296">
        <f t="shared" si="8"/>
        <v>158489.31924611135</v>
      </c>
      <c r="C77" s="295">
        <f t="shared" si="9"/>
        <v>995817.7620320617</v>
      </c>
      <c r="D77" s="294" t="str">
        <f t="shared" si="10"/>
        <v>995817,762032062i</v>
      </c>
      <c r="E77" s="293">
        <f t="shared" si="28"/>
        <v>33.246160794475543</v>
      </c>
      <c r="F77" s="247" t="str">
        <f t="shared" si="29"/>
        <v>-0,00744818252195436-0,00631262541517636i</v>
      </c>
      <c r="G77" s="247">
        <f t="shared" si="12"/>
        <v>-40.207947236272432</v>
      </c>
      <c r="H77" s="247">
        <f t="shared" si="13"/>
        <v>-139.71742240955635</v>
      </c>
      <c r="I77" s="292">
        <f t="shared" si="30"/>
        <v>0.17027976089543559</v>
      </c>
      <c r="J77" s="292" t="str">
        <f t="shared" si="31"/>
        <v>-0,0000381480059241817-0,0000323319240667721i</v>
      </c>
      <c r="K77" s="292">
        <f t="shared" si="16"/>
        <v>-86.019516622897982</v>
      </c>
      <c r="L77" s="292">
        <f t="shared" si="17"/>
        <v>-139.71742240955641</v>
      </c>
      <c r="M77" s="291">
        <f t="shared" si="32"/>
        <v>9.5383389054930348</v>
      </c>
      <c r="N77" s="291" t="str">
        <f t="shared" si="33"/>
        <v>0,00200228332331525-0,00669484701336055i</v>
      </c>
      <c r="O77" s="291">
        <f t="shared" si="18"/>
        <v>-43.113122525579797</v>
      </c>
      <c r="P77" s="291">
        <f t="shared" si="19"/>
        <v>-73.349218250330694</v>
      </c>
      <c r="Q77" s="247">
        <f t="shared" si="34"/>
        <v>-555.16231558201821</v>
      </c>
      <c r="R77" s="247" t="str">
        <f t="shared" si="35"/>
        <v>-0,000557013874523049+0,0278007073881792i</v>
      </c>
      <c r="S77" s="247">
        <f t="shared" si="20"/>
        <v>-31.117139985949755</v>
      </c>
      <c r="T77" s="247">
        <f t="shared" si="21"/>
        <v>91.147822396556379</v>
      </c>
      <c r="U77" s="290" t="str">
        <f t="shared" si="5"/>
        <v>0,00017964419302321-0,000203548522925684i</v>
      </c>
      <c r="V77" s="245">
        <f t="shared" si="22"/>
        <v>-71.32508722222218</v>
      </c>
      <c r="W77" s="245">
        <f t="shared" si="23"/>
        <v>-48.569600012999999</v>
      </c>
      <c r="X77" s="289" t="str">
        <f t="shared" si="6"/>
        <v>-0,000038161442122126-0,0000323299642519339i</v>
      </c>
      <c r="Y77" s="289">
        <f t="shared" si="24"/>
        <v>-86.017956293092368</v>
      </c>
      <c r="Z77" s="289">
        <f t="shared" si="25"/>
        <v>-139.72908697615668</v>
      </c>
      <c r="AA77" s="288" t="str">
        <f t="shared" si="7"/>
        <v>0,00200127978760516-0,00669645735058214i</v>
      </c>
      <c r="AB77" s="288">
        <f t="shared" si="26"/>
        <v>-43.111562195774184</v>
      </c>
      <c r="AC77" s="288">
        <f t="shared" si="27"/>
        <v>-73.36088281693101</v>
      </c>
    </row>
    <row r="78" spans="1:29">
      <c r="A78" s="297">
        <v>1.3</v>
      </c>
      <c r="B78" s="296">
        <f t="shared" si="8"/>
        <v>199526.23149688804</v>
      </c>
      <c r="C78" s="295">
        <f t="shared" si="9"/>
        <v>1253660.2861381597</v>
      </c>
      <c r="D78" s="294" t="str">
        <f t="shared" si="10"/>
        <v>1253660,28613816i</v>
      </c>
      <c r="E78" s="293">
        <f t="shared" si="28"/>
        <v>33.246160794475543</v>
      </c>
      <c r="F78" s="247" t="str">
        <f t="shared" si="29"/>
        <v>-0,00499581505522692-0,00416077419264755i</v>
      </c>
      <c r="G78" s="247">
        <f t="shared" si="12"/>
        <v>-43.73965595106089</v>
      </c>
      <c r="H78" s="247">
        <f t="shared" si="13"/>
        <v>-140.21071100963758</v>
      </c>
      <c r="I78" s="292">
        <f t="shared" si="30"/>
        <v>0.17027976089543559</v>
      </c>
      <c r="J78" s="292" t="str">
        <f t="shared" si="31"/>
        <v>-0,0000255875016168247-0,0000213106000131496i</v>
      </c>
      <c r="K78" s="292">
        <f t="shared" si="16"/>
        <v>-89.551225337686432</v>
      </c>
      <c r="L78" s="292">
        <f t="shared" si="17"/>
        <v>-140.21071100963755</v>
      </c>
      <c r="M78" s="291">
        <f t="shared" si="32"/>
        <v>9.5383389054930348</v>
      </c>
      <c r="N78" s="291" t="str">
        <f t="shared" si="33"/>
        <v>0,00200130831992954-0,0053176423403423i</v>
      </c>
      <c r="O78" s="291">
        <f t="shared" si="18"/>
        <v>-44.910320997017465</v>
      </c>
      <c r="P78" s="291">
        <f t="shared" si="19"/>
        <v>-69.376043217179472</v>
      </c>
      <c r="Q78" s="247">
        <f t="shared" si="34"/>
        <v>-555.16231558201821</v>
      </c>
      <c r="R78" s="247" t="str">
        <f t="shared" si="35"/>
        <v>-0,000341810630509717+0,0220428869716246i</v>
      </c>
      <c r="S78" s="247">
        <f t="shared" si="20"/>
        <v>-33.133586366979934</v>
      </c>
      <c r="T78" s="247">
        <f t="shared" si="21"/>
        <v>90.888392571100155</v>
      </c>
      <c r="U78" s="290" t="str">
        <f t="shared" si="5"/>
        <v>0,0000934230979369196-0,00010869998974331i</v>
      </c>
      <c r="V78" s="245">
        <f t="shared" si="22"/>
        <v>-76.873242318040823</v>
      </c>
      <c r="W78" s="245">
        <f t="shared" si="23"/>
        <v>-49.322318438537394</v>
      </c>
      <c r="X78" s="289" t="str">
        <f t="shared" si="6"/>
        <v>-0,0000255922088962792-0,0000213098089686754i</v>
      </c>
      <c r="Y78" s="289">
        <f t="shared" si="24"/>
        <v>-89.550413888385521</v>
      </c>
      <c r="Z78" s="289">
        <f t="shared" si="25"/>
        <v>-140.21693964215655</v>
      </c>
      <c r="AA78" s="288" t="str">
        <f t="shared" si="7"/>
        <v>0,00200091714648962-0,0053183566973742i</v>
      </c>
      <c r="AB78" s="288">
        <f t="shared" si="26"/>
        <v>-44.909509547716567</v>
      </c>
      <c r="AC78" s="288">
        <f t="shared" si="27"/>
        <v>-69.382271849698526</v>
      </c>
    </row>
    <row r="79" spans="1:29">
      <c r="A79" s="297">
        <v>1.4</v>
      </c>
      <c r="B79" s="296">
        <f t="shared" si="8"/>
        <v>251188.643150958</v>
      </c>
      <c r="C79" s="295">
        <f t="shared" si="9"/>
        <v>1578264.7919764756</v>
      </c>
      <c r="D79" s="294" t="str">
        <f t="shared" si="10"/>
        <v>1578264,79197648i</v>
      </c>
      <c r="E79" s="293">
        <f t="shared" si="28"/>
        <v>33.246160794475543</v>
      </c>
      <c r="F79" s="247" t="str">
        <f t="shared" si="29"/>
        <v>-0,0032827231337362-0,00283153507862214i</v>
      </c>
      <c r="G79" s="247">
        <f t="shared" si="12"/>
        <v>-47.259839647009883</v>
      </c>
      <c r="H79" s="247">
        <f t="shared" si="13"/>
        <v>-139.22036493268939</v>
      </c>
      <c r="I79" s="292">
        <f t="shared" si="30"/>
        <v>0.17027976089543559</v>
      </c>
      <c r="J79" s="292" t="str">
        <f t="shared" si="31"/>
        <v>-0,0000168134093363165-0,0000145025201296306i</v>
      </c>
      <c r="K79" s="292">
        <f t="shared" si="16"/>
        <v>-93.071409033635433</v>
      </c>
      <c r="L79" s="292">
        <f t="shared" si="17"/>
        <v>-139.22036493268931</v>
      </c>
      <c r="M79" s="291">
        <f t="shared" si="32"/>
        <v>9.5383389054930348</v>
      </c>
      <c r="N79" s="291" t="str">
        <f t="shared" si="33"/>
        <v>0,0020007445263274-0,00422380713248023i</v>
      </c>
      <c r="O79" s="291">
        <f t="shared" si="18"/>
        <v>-46.606772690179355</v>
      </c>
      <c r="P79" s="291">
        <f t="shared" si="19"/>
        <v>-64.653892976992921</v>
      </c>
      <c r="Q79" s="247">
        <f t="shared" si="34"/>
        <v>-555.16231558201821</v>
      </c>
      <c r="R79" s="247" t="str">
        <f t="shared" si="35"/>
        <v>-0,000211721991534626+0,0174884342992322i</v>
      </c>
      <c r="S79" s="247">
        <f t="shared" si="20"/>
        <v>-35.144344927283896</v>
      </c>
      <c r="T79" s="247">
        <f t="shared" si="21"/>
        <v>90.693611774546056</v>
      </c>
      <c r="U79" s="290" t="str">
        <f t="shared" si="5"/>
        <v>0,000050214139867986-0,0000568101896009691i</v>
      </c>
      <c r="V79" s="245">
        <f t="shared" si="22"/>
        <v>-82.40418457429378</v>
      </c>
      <c r="W79" s="245">
        <f t="shared" si="23"/>
        <v>-48.526753158143315</v>
      </c>
      <c r="X79" s="289" t="str">
        <f t="shared" si="6"/>
        <v>-0,0000168150775689931-0,000014502293082059i</v>
      </c>
      <c r="Y79" s="289">
        <f t="shared" si="24"/>
        <v>-93.070972882225149</v>
      </c>
      <c r="Z79" s="289">
        <f t="shared" si="25"/>
        <v>-139.22362008023771</v>
      </c>
      <c r="AA79" s="288" t="str">
        <f t="shared" si="7"/>
        <v>0,00200060501119639-0,00422413289843042i</v>
      </c>
      <c r="AB79" s="288">
        <f t="shared" si="26"/>
        <v>-46.606336538769078</v>
      </c>
      <c r="AC79" s="288">
        <f t="shared" si="27"/>
        <v>-64.657148124541379</v>
      </c>
    </row>
    <row r="80" spans="1:29">
      <c r="A80" s="297">
        <v>1.5</v>
      </c>
      <c r="B80" s="296">
        <f t="shared" si="8"/>
        <v>316227.76601683802</v>
      </c>
      <c r="C80" s="295">
        <f t="shared" si="9"/>
        <v>1986917.6531592207</v>
      </c>
      <c r="D80" s="294" t="str">
        <f t="shared" si="10"/>
        <v>1986917,65315922i</v>
      </c>
      <c r="E80" s="293">
        <f t="shared" si="28"/>
        <v>33.246160794475543</v>
      </c>
      <c r="F80" s="247" t="str">
        <f t="shared" si="29"/>
        <v>-0,00212684059402099-0,00199543531121197i</v>
      </c>
      <c r="G80" s="247">
        <f t="shared" si="12"/>
        <v>-50.703148060032035</v>
      </c>
      <c r="H80" s="247">
        <f t="shared" si="13"/>
        <v>-136.82579227768008</v>
      </c>
      <c r="I80" s="292">
        <f t="shared" si="30"/>
        <v>0.17027976089543559</v>
      </c>
      <c r="J80" s="292" t="str">
        <f t="shared" si="31"/>
        <v>-0,0000108932249366002-0,0000102201950407442i</v>
      </c>
      <c r="K80" s="292">
        <f t="shared" si="16"/>
        <v>-96.514717446657571</v>
      </c>
      <c r="L80" s="292">
        <f t="shared" si="17"/>
        <v>-136.82579227768014</v>
      </c>
      <c r="M80" s="291">
        <f t="shared" si="32"/>
        <v>9.5383389054930348</v>
      </c>
      <c r="N80" s="291" t="str">
        <f t="shared" si="33"/>
        <v>0,00200041204886089-0,0033550108357222i</v>
      </c>
      <c r="O80" s="291">
        <f t="shared" si="18"/>
        <v>-48.165096171241359</v>
      </c>
      <c r="P80" s="291">
        <f t="shared" si="19"/>
        <v>-59.194655379759624</v>
      </c>
      <c r="Q80" s="247">
        <f t="shared" si="34"/>
        <v>-555.16231558201821</v>
      </c>
      <c r="R80" s="247" t="str">
        <f t="shared" si="35"/>
        <v>-0,00013198873046627+0,0138808426282797i</v>
      </c>
      <c r="S80" s="247">
        <f t="shared" si="20"/>
        <v>-37.151290738852765</v>
      </c>
      <c r="T80" s="247">
        <f t="shared" si="21"/>
        <v>90.544791803712272</v>
      </c>
      <c r="U80" s="290" t="str">
        <f t="shared" si="5"/>
        <v>0,0000279790425197546-0,0000292589646075878i</v>
      </c>
      <c r="V80" s="245">
        <f t="shared" si="22"/>
        <v>-87.854438798884814</v>
      </c>
      <c r="W80" s="245">
        <f t="shared" si="23"/>
        <v>-46.281000473967808</v>
      </c>
      <c r="X80" s="289" t="str">
        <f t="shared" si="6"/>
        <v>-0,000010893828766864-0,000010220162248948i</v>
      </c>
      <c r="Y80" s="289">
        <f t="shared" si="24"/>
        <v>-96.514474424100371</v>
      </c>
      <c r="Z80" s="289">
        <f t="shared" si="25"/>
        <v>-136.82746873977038</v>
      </c>
      <c r="AA80" s="288" t="str">
        <f t="shared" si="7"/>
        <v>0,00200036984869149-0,00335516323872772i</v>
      </c>
      <c r="AB80" s="288">
        <f t="shared" si="26"/>
        <v>-48.164853148684166</v>
      </c>
      <c r="AC80" s="288">
        <f t="shared" si="27"/>
        <v>-59.19633184184984</v>
      </c>
    </row>
    <row r="81" spans="1:29">
      <c r="A81" s="297">
        <v>1.6</v>
      </c>
      <c r="B81" s="296">
        <f t="shared" si="8"/>
        <v>398107.17055349756</v>
      </c>
      <c r="C81" s="295">
        <f t="shared" si="9"/>
        <v>2501381.1247045733</v>
      </c>
      <c r="D81" s="294" t="str">
        <f t="shared" si="10"/>
        <v>2501381,12470457i</v>
      </c>
      <c r="E81" s="293">
        <f t="shared" si="28"/>
        <v>33.246160794475543</v>
      </c>
      <c r="F81" s="247" t="str">
        <f t="shared" si="29"/>
        <v>-0,00136505656170786-0,00145221274147696i</v>
      </c>
      <c r="G81" s="247">
        <f t="shared" si="12"/>
        <v>-54.009578216140483</v>
      </c>
      <c r="H81" s="247">
        <f t="shared" si="13"/>
        <v>-133.2280397966085</v>
      </c>
      <c r="I81" s="292">
        <f t="shared" si="30"/>
        <v>0.17027976089543559</v>
      </c>
      <c r="J81" s="292" t="str">
        <f t="shared" si="31"/>
        <v>-6,99152922869171E-06-7,43792463486768E-06i</v>
      </c>
      <c r="K81" s="292">
        <f t="shared" si="16"/>
        <v>-99.821147602766018</v>
      </c>
      <c r="L81" s="292">
        <f t="shared" si="17"/>
        <v>-133.22803979660856</v>
      </c>
      <c r="M81" s="291">
        <f t="shared" si="32"/>
        <v>9.5383389054930348</v>
      </c>
      <c r="N81" s="291" t="str">
        <f t="shared" si="33"/>
        <v>0,00200021233761357-0,00266493877583778i</v>
      </c>
      <c r="O81" s="291">
        <f t="shared" si="18"/>
        <v>-49.545695143771979</v>
      </c>
      <c r="P81" s="291">
        <f t="shared" si="19"/>
        <v>-53.109354538936401</v>
      </c>
      <c r="Q81" s="247">
        <f t="shared" si="34"/>
        <v>-555.16231558201821</v>
      </c>
      <c r="R81" s="247" t="str">
        <f t="shared" si="35"/>
        <v>-0,0000826356054054829+0,0110204902973589i</v>
      </c>
      <c r="S81" s="247">
        <f t="shared" si="20"/>
        <v>-39.155737492244064</v>
      </c>
      <c r="T81" s="247">
        <f t="shared" si="21"/>
        <v>90.42961633885723</v>
      </c>
      <c r="U81" s="290" t="str">
        <f t="shared" si="5"/>
        <v>0,0000161168987025373-0,0000149235881145781i</v>
      </c>
      <c r="V81" s="245">
        <f t="shared" si="22"/>
        <v>-93.165315708384526</v>
      </c>
      <c r="W81" s="245">
        <f t="shared" si="23"/>
        <v>-42.798423457751269</v>
      </c>
      <c r="X81" s="289" t="str">
        <f t="shared" si="6"/>
        <v>-0,0000069917529148207-7,43794016935525E-06i</v>
      </c>
      <c r="Y81" s="289">
        <f t="shared" si="24"/>
        <v>-99.821007613001726</v>
      </c>
      <c r="Z81" s="289">
        <f t="shared" si="25"/>
        <v>-133.22889486900377</v>
      </c>
      <c r="AA81" s="288" t="str">
        <f t="shared" si="7"/>
        <v>0,00200020480317666-0,00266501157779205i</v>
      </c>
      <c r="AB81" s="288">
        <f t="shared" si="26"/>
        <v>-49.545555154007687</v>
      </c>
      <c r="AC81" s="288">
        <f t="shared" si="27"/>
        <v>-53.110209611331634</v>
      </c>
    </row>
    <row r="82" spans="1:29">
      <c r="A82" s="297">
        <v>1.7</v>
      </c>
      <c r="B82" s="296">
        <f t="shared" si="8"/>
        <v>501187.23362727236</v>
      </c>
      <c r="C82" s="295">
        <f t="shared" si="9"/>
        <v>3149052.2624728605</v>
      </c>
      <c r="D82" s="294" t="str">
        <f t="shared" si="10"/>
        <v>3149052,26247286i</v>
      </c>
      <c r="E82" s="293">
        <f t="shared" si="28"/>
        <v>33.246160794475543</v>
      </c>
      <c r="F82" s="247" t="str">
        <f t="shared" si="29"/>
        <v>-0,000870753821360072-0,00108508038320655i</v>
      </c>
      <c r="G82" s="247">
        <f t="shared" si="12"/>
        <v>-57.131817714182766</v>
      </c>
      <c r="H82" s="247">
        <f t="shared" si="13"/>
        <v>-128.74629821417474</v>
      </c>
      <c r="I82" s="292">
        <f t="shared" si="30"/>
        <v>0.17027976089543559</v>
      </c>
      <c r="J82" s="292" t="str">
        <f t="shared" si="31"/>
        <v>-4,45981577892801E-06-5,55755082058804E-06i</v>
      </c>
      <c r="K82" s="292">
        <f t="shared" si="16"/>
        <v>-102.94338710080829</v>
      </c>
      <c r="L82" s="292">
        <f t="shared" si="17"/>
        <v>-128.74629821417463</v>
      </c>
      <c r="M82" s="291">
        <f t="shared" si="32"/>
        <v>9.5383389054930348</v>
      </c>
      <c r="N82" s="291" t="str">
        <f t="shared" si="33"/>
        <v>0,00200009056039966-0,00211681495038007i</v>
      </c>
      <c r="O82" s="291">
        <f t="shared" si="18"/>
        <v>-50.715392243445393</v>
      </c>
      <c r="P82" s="291">
        <f t="shared" si="19"/>
        <v>-46.624041098825316</v>
      </c>
      <c r="Q82" s="247">
        <f t="shared" si="34"/>
        <v>-555.16231558201821</v>
      </c>
      <c r="R82" s="247" t="str">
        <f t="shared" si="35"/>
        <v>-0,0000518814789424229+0,00875112545106511i</v>
      </c>
      <c r="S82" s="247">
        <f t="shared" si="20"/>
        <v>-41.158569164570444</v>
      </c>
      <c r="T82" s="247">
        <f t="shared" si="21"/>
        <v>90.339676875744985</v>
      </c>
      <c r="U82" s="290" t="str">
        <f t="shared" si="5"/>
        <v>9,54085055397725E-06-7,56378035266416E-06i</v>
      </c>
      <c r="V82" s="245">
        <f t="shared" si="22"/>
        <v>-98.290386878753225</v>
      </c>
      <c r="W82" s="245">
        <f t="shared" si="23"/>
        <v>-38.406621338429716</v>
      </c>
      <c r="X82" s="289" t="str">
        <f t="shared" si="6"/>
        <v>-0,0000044599003664105-5,55757011082714E-06i</v>
      </c>
      <c r="Y82" s="289">
        <f t="shared" si="24"/>
        <v>-102.94330422988648</v>
      </c>
      <c r="Z82" s="289">
        <f t="shared" si="25"/>
        <v>-128.74673159100078</v>
      </c>
      <c r="AA82" s="288" t="str">
        <f t="shared" si="7"/>
        <v>0,00200009363160357-0,00211685027520111i</v>
      </c>
      <c r="AB82" s="288">
        <f t="shared" si="26"/>
        <v>-50.715309372523549</v>
      </c>
      <c r="AC82" s="288">
        <f t="shared" si="27"/>
        <v>-46.624474475651567</v>
      </c>
    </row>
    <row r="83" spans="1:29">
      <c r="A83" s="297">
        <v>1.8</v>
      </c>
      <c r="B83" s="296">
        <f t="shared" si="8"/>
        <v>630957.34448019369</v>
      </c>
      <c r="C83" s="295">
        <f t="shared" si="9"/>
        <v>3964421.9162950017</v>
      </c>
      <c r="D83" s="294" t="str">
        <f t="shared" si="10"/>
        <v>3964421,916295i</v>
      </c>
      <c r="E83" s="293">
        <f t="shared" si="28"/>
        <v>33.246160794475543</v>
      </c>
      <c r="F83" s="247" t="str">
        <f t="shared" si="29"/>
        <v>-0,000553242977719924-0,000826984344306311i</v>
      </c>
      <c r="G83" s="247">
        <f t="shared" si="12"/>
        <v>-60.043731851189257</v>
      </c>
      <c r="H83" s="247">
        <f t="shared" si="13"/>
        <v>-123.78206558335565</v>
      </c>
      <c r="I83" s="292">
        <f t="shared" si="30"/>
        <v>0.17027976089543559</v>
      </c>
      <c r="J83" s="292" t="str">
        <f t="shared" si="31"/>
        <v>-0,0000028335928032593-0,000004235637831486i</v>
      </c>
      <c r="K83" s="292">
        <f t="shared" si="16"/>
        <v>-105.8553012378148</v>
      </c>
      <c r="L83" s="292">
        <f t="shared" si="17"/>
        <v>-123.78206558335565</v>
      </c>
      <c r="M83" s="291">
        <f t="shared" si="32"/>
        <v>9.5383389054930348</v>
      </c>
      <c r="N83" s="291" t="str">
        <f t="shared" si="33"/>
        <v>0,00200001546880648-0,00168143508456578i</v>
      </c>
      <c r="O83" s="291">
        <f t="shared" si="18"/>
        <v>-51.65751915363014</v>
      </c>
      <c r="P83" s="291">
        <f t="shared" si="19"/>
        <v>-40.054136687903053</v>
      </c>
      <c r="Q83" s="247">
        <f t="shared" si="34"/>
        <v>-555.16231558201821</v>
      </c>
      <c r="R83" s="247" t="str">
        <f t="shared" si="35"/>
        <v>-0,0000326318024390473+0,00694987349969424i</v>
      </c>
      <c r="S83" s="247">
        <f t="shared" si="20"/>
        <v>-43.160366262527162</v>
      </c>
      <c r="T83" s="247">
        <f t="shared" si="21"/>
        <v>90.269019402789297</v>
      </c>
      <c r="U83" s="290" t="str">
        <f t="shared" si="5"/>
        <v>5,76548989470619E-06-3,81798272000404E-06i</v>
      </c>
      <c r="V83" s="245">
        <f t="shared" si="22"/>
        <v>-103.20409811371644</v>
      </c>
      <c r="W83" s="245">
        <f t="shared" si="23"/>
        <v>-33.513046180566363</v>
      </c>
      <c r="X83" s="289" t="str">
        <f t="shared" si="6"/>
        <v>-2,83362531214138E-06-4,23565143335906E-06i</v>
      </c>
      <c r="Y83" s="289">
        <f t="shared" si="24"/>
        <v>-105.85525115932482</v>
      </c>
      <c r="Z83" s="289">
        <f t="shared" si="25"/>
        <v>-123.78228433891294</v>
      </c>
      <c r="AA83" s="288" t="str">
        <f t="shared" si="7"/>
        <v>0,00200002058014866-0,0016814524150067i</v>
      </c>
      <c r="AB83" s="288">
        <f t="shared" si="26"/>
        <v>-51.657469075140156</v>
      </c>
      <c r="AC83" s="288">
        <f t="shared" si="27"/>
        <v>-40.054355443460352</v>
      </c>
    </row>
    <row r="84" spans="1:29">
      <c r="A84" s="297">
        <v>1.9</v>
      </c>
      <c r="B84" s="296">
        <f t="shared" si="8"/>
        <v>794328.23472428194</v>
      </c>
      <c r="C84" s="295">
        <f t="shared" si="9"/>
        <v>4990911.4934975058</v>
      </c>
      <c r="D84" s="294" t="str">
        <f t="shared" si="10"/>
        <v>4990911,49349751i</v>
      </c>
      <c r="E84" s="293">
        <f t="shared" si="28"/>
        <v>33.246160794475543</v>
      </c>
      <c r="F84" s="247" t="str">
        <f t="shared" si="29"/>
        <v>-0,000350616665713602-0,000639192976929721i</v>
      </c>
      <c r="G84" s="247">
        <f t="shared" si="12"/>
        <v>-62.744969697106768</v>
      </c>
      <c r="H84" s="247">
        <f t="shared" si="13"/>
        <v>-118.74609944588875</v>
      </c>
      <c r="I84" s="292">
        <f t="shared" si="30"/>
        <v>0.17027976089543559</v>
      </c>
      <c r="J84" s="292" t="str">
        <f t="shared" si="31"/>
        <v>-1,79578395149878E-06-3,27381040928252E-06i</v>
      </c>
      <c r="K84" s="292">
        <f t="shared" si="16"/>
        <v>-108.55653908373233</v>
      </c>
      <c r="L84" s="292">
        <f t="shared" si="17"/>
        <v>-118.74609944588879</v>
      </c>
      <c r="M84" s="291">
        <f t="shared" si="32"/>
        <v>9.5383389054930348</v>
      </c>
      <c r="N84" s="291" t="str">
        <f t="shared" si="33"/>
        <v>0,00199996879939373-0,00133560588866892i</v>
      </c>
      <c r="O84" s="291">
        <f t="shared" si="18"/>
        <v>-52.377928686829016</v>
      </c>
      <c r="P84" s="291">
        <f t="shared" si="19"/>
        <v>-33.735528644572497</v>
      </c>
      <c r="Q84" s="247">
        <f t="shared" si="34"/>
        <v>-555.16231558201821</v>
      </c>
      <c r="R84" s="247" t="str">
        <f t="shared" si="35"/>
        <v>-0,0000205480752741522+0,00551978007110949i</v>
      </c>
      <c r="S84" s="247">
        <f t="shared" si="20"/>
        <v>-45.1615043333166</v>
      </c>
      <c r="T84" s="247">
        <f t="shared" si="21"/>
        <v>90.213289757345891</v>
      </c>
      <c r="U84" s="290" t="str">
        <f t="shared" si="5"/>
        <v>3,53540915328928E-06-1,92219269860014E-06i</v>
      </c>
      <c r="V84" s="245">
        <f t="shared" si="22"/>
        <v>-107.90647403042337</v>
      </c>
      <c r="W84" s="245">
        <f t="shared" si="23"/>
        <v>-28.532809688542866</v>
      </c>
      <c r="X84" s="289" t="str">
        <f t="shared" si="6"/>
        <v>-1,79579659328457E-06-3,27381853170342E-06i</v>
      </c>
      <c r="Y84" s="289">
        <f t="shared" si="24"/>
        <v>-108.55650837552037</v>
      </c>
      <c r="Z84" s="289">
        <f t="shared" si="25"/>
        <v>-118.74620957980721</v>
      </c>
      <c r="AA84" s="288" t="str">
        <f t="shared" si="7"/>
        <v>0,0019999733028093-0,00133561445494657i</v>
      </c>
      <c r="AB84" s="288">
        <f t="shared" si="26"/>
        <v>-52.377897978617028</v>
      </c>
      <c r="AC84" s="288">
        <f t="shared" si="27"/>
        <v>-33.735638778490888</v>
      </c>
    </row>
    <row r="85" spans="1:29">
      <c r="A85" s="297">
        <v>2</v>
      </c>
      <c r="B85" s="296">
        <f t="shared" si="8"/>
        <v>1000000</v>
      </c>
      <c r="C85" s="295">
        <f t="shared" si="9"/>
        <v>6283185.307179586</v>
      </c>
      <c r="D85" s="294" t="str">
        <f t="shared" si="10"/>
        <v>6283185,30717959i</v>
      </c>
      <c r="E85" s="293">
        <f t="shared" si="28"/>
        <v>33.246160794475543</v>
      </c>
      <c r="F85" s="247" t="str">
        <f t="shared" si="29"/>
        <v>-0,0002218432541753-0,00049879192504135i</v>
      </c>
      <c r="G85" s="247">
        <f t="shared" si="12"/>
        <v>-65.257723483623153</v>
      </c>
      <c r="H85" s="247">
        <f t="shared" si="13"/>
        <v>-113.97763841228922</v>
      </c>
      <c r="I85" s="292">
        <f t="shared" si="30"/>
        <v>0.17027976089543559</v>
      </c>
      <c r="J85" s="292" t="str">
        <f t="shared" si="31"/>
        <v>-1,13623394023627E-06-2,55470609847765E-06i</v>
      </c>
      <c r="K85" s="292">
        <f t="shared" si="16"/>
        <v>-111.06929287024869</v>
      </c>
      <c r="L85" s="292">
        <f t="shared" si="17"/>
        <v>-113.97763841228925</v>
      </c>
      <c r="M85" s="291">
        <f t="shared" si="32"/>
        <v>9.5383389054930348</v>
      </c>
      <c r="N85" s="291" t="str">
        <f t="shared" si="33"/>
        <v>0,00199993963973769-0,00106090670454209i</v>
      </c>
      <c r="O85" s="291">
        <f t="shared" si="18"/>
        <v>-52.902822681758352</v>
      </c>
      <c r="P85" s="291">
        <f t="shared" si="19"/>
        <v>-27.944580606964731</v>
      </c>
      <c r="Q85" s="247">
        <f t="shared" si="34"/>
        <v>-555.16231558201821</v>
      </c>
      <c r="R85" s="247" t="str">
        <f t="shared" si="35"/>
        <v>-0,000012948527610863+0,00438416511420463i</v>
      </c>
      <c r="S85" s="247">
        <f t="shared" si="20"/>
        <v>-47.162224077301872</v>
      </c>
      <c r="T85" s="247">
        <f t="shared" si="21"/>
        <v>90.169221232892653</v>
      </c>
      <c r="U85" s="290" t="str">
        <f t="shared" si="5"/>
        <v>2,18965870051523E-06-9,66138834763507E-07i</v>
      </c>
      <c r="V85" s="245">
        <f t="shared" si="22"/>
        <v>-112.41994756092504</v>
      </c>
      <c r="W85" s="245">
        <f t="shared" si="23"/>
        <v>-23.808417179396553</v>
      </c>
      <c r="X85" s="289" t="str">
        <f t="shared" si="6"/>
        <v>-1,13623889641677E-06-2,55471059465741E-06i</v>
      </c>
      <c r="Y85" s="289">
        <f t="shared" si="24"/>
        <v>-111.0692738510981</v>
      </c>
      <c r="Z85" s="289">
        <f t="shared" si="25"/>
        <v>-113.97769376808805</v>
      </c>
      <c r="AA85" s="288" t="str">
        <f t="shared" si="7"/>
        <v>0,00199994299394299-0,0010609109597976i</v>
      </c>
      <c r="AB85" s="288">
        <f t="shared" si="26"/>
        <v>-52.902803662607745</v>
      </c>
      <c r="AC85" s="288">
        <f t="shared" si="27"/>
        <v>-27.944635962763645</v>
      </c>
    </row>
    <row r="86" spans="1:29">
      <c r="A86" s="297">
        <v>2.1</v>
      </c>
      <c r="B86" s="296">
        <f t="shared" si="8"/>
        <v>1258925.4117941677</v>
      </c>
      <c r="C86" s="295">
        <f t="shared" si="9"/>
        <v>7910061.650220125</v>
      </c>
      <c r="D86" s="294" t="str">
        <f t="shared" si="10"/>
        <v>7910061,65022012i</v>
      </c>
      <c r="E86" s="293">
        <f t="shared" si="28"/>
        <v>33.246160794475543</v>
      </c>
      <c r="F86" s="247" t="str">
        <f t="shared" si="29"/>
        <v>-0,000140221221055455-0,000391704905004626i</v>
      </c>
      <c r="G86" s="247">
        <f t="shared" si="12"/>
        <v>-67.617161708089967</v>
      </c>
      <c r="H86" s="247">
        <f t="shared" si="13"/>
        <v>-109.69618298596723</v>
      </c>
      <c r="I86" s="292">
        <f t="shared" si="30"/>
        <v>0.17027976089543559</v>
      </c>
      <c r="J86" s="292" t="str">
        <f t="shared" si="31"/>
        <v>-0,0000007181832555462-2,00622916968026E-06i</v>
      </c>
      <c r="K86" s="292">
        <f t="shared" si="16"/>
        <v>-113.42873109471552</v>
      </c>
      <c r="L86" s="292">
        <f t="shared" si="17"/>
        <v>-109.69618298596721</v>
      </c>
      <c r="M86" s="291">
        <f t="shared" si="32"/>
        <v>9.5383389054930348</v>
      </c>
      <c r="N86" s="291" t="str">
        <f t="shared" si="33"/>
        <v>0,00199992135642411-0,000842706758561489i</v>
      </c>
      <c r="O86" s="291">
        <f t="shared" si="18"/>
        <v>-53.269938358232245</v>
      </c>
      <c r="P86" s="291">
        <f t="shared" si="19"/>
        <v>-22.849095503072348</v>
      </c>
      <c r="Q86" s="247">
        <f t="shared" si="34"/>
        <v>-555.16231558201821</v>
      </c>
      <c r="R86" s="247" t="str">
        <f t="shared" si="35"/>
        <v>-8,16341975685891E-06+0,003482289417749i</v>
      </c>
      <c r="S86" s="247">
        <f t="shared" si="20"/>
        <v>-49.162678871433471</v>
      </c>
      <c r="T86" s="247">
        <f t="shared" si="21"/>
        <v>90.134316418176979</v>
      </c>
      <c r="U86" s="290" t="str">
        <f t="shared" si="5"/>
        <v>1,36517453026428E-06-4,85093222664881E-07i</v>
      </c>
      <c r="V86" s="245">
        <f t="shared" si="22"/>
        <v>-116.77984057952345</v>
      </c>
      <c r="W86" s="245">
        <f t="shared" si="23"/>
        <v>-19.56186656779029</v>
      </c>
      <c r="X86" s="289" t="str">
        <f t="shared" si="6"/>
        <v>-7,18185209203688E-07-2,00623156014971E-06i</v>
      </c>
      <c r="Y86" s="289">
        <f t="shared" si="24"/>
        <v>-113.42871923695313</v>
      </c>
      <c r="Z86" s="289">
        <f t="shared" si="25"/>
        <v>-109.69621077979947</v>
      </c>
      <c r="AA86" s="288" t="str">
        <f t="shared" si="7"/>
        <v>0,00199992367787661-0,000842708879155609i</v>
      </c>
      <c r="AB86" s="288">
        <f t="shared" si="26"/>
        <v>-53.269926500469879</v>
      </c>
      <c r="AC86" s="288">
        <f t="shared" si="27"/>
        <v>-22.849123296904626</v>
      </c>
    </row>
    <row r="87" spans="1:29">
      <c r="A87" s="297">
        <v>2.2000000000000002</v>
      </c>
      <c r="B87" s="296">
        <f t="shared" si="8"/>
        <v>1584893.1924611153</v>
      </c>
      <c r="C87" s="295">
        <f t="shared" si="9"/>
        <v>9958177.6203206275</v>
      </c>
      <c r="D87" s="294" t="str">
        <f t="shared" si="10"/>
        <v>9958177,62032063i</v>
      </c>
      <c r="E87" s="293">
        <f t="shared" si="28"/>
        <v>33.246160794475543</v>
      </c>
      <c r="F87" s="247" t="str">
        <f t="shared" si="29"/>
        <v>-0,0000885724609800453-0,000308880620452068i</v>
      </c>
      <c r="G87" s="247">
        <f t="shared" si="12"/>
        <v>-69.861001874622161</v>
      </c>
      <c r="H87" s="247">
        <f t="shared" si="13"/>
        <v>-106.00040593252167</v>
      </c>
      <c r="I87" s="292">
        <f t="shared" si="30"/>
        <v>0.17027976089543559</v>
      </c>
      <c r="J87" s="292" t="str">
        <f t="shared" si="31"/>
        <v>-4,53649297157601E-07-1,58202080898772E-06i</v>
      </c>
      <c r="K87" s="292">
        <f t="shared" si="16"/>
        <v>-115.67257126124771</v>
      </c>
      <c r="L87" s="292">
        <f t="shared" si="17"/>
        <v>-106.00040593252164</v>
      </c>
      <c r="M87" s="291">
        <f t="shared" si="32"/>
        <v>9.5383389054930348</v>
      </c>
      <c r="N87" s="291" t="str">
        <f t="shared" si="33"/>
        <v>0,00199990986654997-0,000669385072618649i</v>
      </c>
      <c r="O87" s="291">
        <f t="shared" si="18"/>
        <v>-53.518629662145372</v>
      </c>
      <c r="P87" s="291">
        <f t="shared" si="19"/>
        <v>-18.50578634978157</v>
      </c>
      <c r="Q87" s="247">
        <f t="shared" si="34"/>
        <v>-555.16231558201821</v>
      </c>
      <c r="R87" s="247" t="str">
        <f t="shared" si="35"/>
        <v>-5,14816065507102E-06+0,0027659921493027i</v>
      </c>
      <c r="S87" s="247">
        <f t="shared" si="20"/>
        <v>-51.162966092822053</v>
      </c>
      <c r="T87" s="247">
        <f t="shared" si="21"/>
        <v>90.106640771651215</v>
      </c>
      <c r="U87" s="290" t="str">
        <f t="shared" si="5"/>
        <v>8,54817356500907E-07-0,0000002434005646579i</v>
      </c>
      <c r="V87" s="245">
        <f t="shared" si="22"/>
        <v>-121.02396796744422</v>
      </c>
      <c r="W87" s="245">
        <f t="shared" si="23"/>
        <v>-15.893765160870467</v>
      </c>
      <c r="X87" s="289" t="str">
        <f t="shared" si="6"/>
        <v>-4,53650070010615E-07-1,58202205090894E-06i</v>
      </c>
      <c r="Y87" s="289">
        <f t="shared" si="24"/>
        <v>-115.67256383639558</v>
      </c>
      <c r="Z87" s="289">
        <f t="shared" si="25"/>
        <v>-106.00041987835868</v>
      </c>
      <c r="AA87" s="288" t="str">
        <f t="shared" si="7"/>
        <v>0,00199991141317999-0,000669386131601099i</v>
      </c>
      <c r="AB87" s="288">
        <f t="shared" si="26"/>
        <v>-53.518622237293258</v>
      </c>
      <c r="AC87" s="288">
        <f t="shared" si="27"/>
        <v>-18.505800295618599</v>
      </c>
    </row>
    <row r="88" spans="1:29">
      <c r="A88" s="297">
        <v>2.2999999999999998</v>
      </c>
      <c r="B88" s="296">
        <f t="shared" si="8"/>
        <v>1995262.3149688803</v>
      </c>
      <c r="C88" s="295">
        <f t="shared" si="9"/>
        <v>12536602.861381596</v>
      </c>
      <c r="D88" s="294" t="str">
        <f t="shared" si="10"/>
        <v>12536602,8613816i</v>
      </c>
      <c r="E88" s="293">
        <f t="shared" si="28"/>
        <v>33.246160794475543</v>
      </c>
      <c r="F88" s="247" t="str">
        <f t="shared" si="29"/>
        <v>-0,0000559248699762032-0,000244217027059641i</v>
      </c>
      <c r="G88" s="247">
        <f t="shared" si="12"/>
        <v>-72.022510029046657</v>
      </c>
      <c r="H88" s="247">
        <f t="shared" si="13"/>
        <v>-102.89815067595212</v>
      </c>
      <c r="I88" s="292">
        <f t="shared" si="30"/>
        <v>0.17027976089543559</v>
      </c>
      <c r="J88" s="292" t="str">
        <f t="shared" si="31"/>
        <v>-2,86435283355743E-07-1,25082764387098E-06i</v>
      </c>
      <c r="K88" s="292">
        <f t="shared" si="16"/>
        <v>-117.83407941567225</v>
      </c>
      <c r="L88" s="292">
        <f t="shared" si="17"/>
        <v>-102.89815067595218</v>
      </c>
      <c r="M88" s="291">
        <f t="shared" si="32"/>
        <v>9.5383389054930348</v>
      </c>
      <c r="N88" s="291" t="str">
        <f t="shared" si="33"/>
        <v>0,00199990263535484-0,000531711111964164i</v>
      </c>
      <c r="O88" s="291">
        <f t="shared" si="18"/>
        <v>-53.683201467825292</v>
      </c>
      <c r="P88" s="291">
        <f t="shared" si="19"/>
        <v>-14.888713191088721</v>
      </c>
      <c r="Q88" s="247">
        <f t="shared" si="34"/>
        <v>-555.16231558201821</v>
      </c>
      <c r="R88" s="247" t="str">
        <f t="shared" si="35"/>
        <v>-3,24723064887491E-06+0,00219706119982024i</v>
      </c>
      <c r="S88" s="247">
        <f t="shared" si="20"/>
        <v>-53.163147423141396</v>
      </c>
      <c r="T88" s="247">
        <f t="shared" si="21"/>
        <v>90.08468242752059</v>
      </c>
      <c r="U88" s="290" t="str">
        <f t="shared" si="5"/>
        <v>5,36741355440008E-07-1,22077332914463E-07i</v>
      </c>
      <c r="V88" s="245">
        <f t="shared" si="22"/>
        <v>-125.18565745218805</v>
      </c>
      <c r="W88" s="245">
        <f t="shared" si="23"/>
        <v>-12.813468248431567</v>
      </c>
      <c r="X88" s="289" t="str">
        <f t="shared" si="6"/>
        <v>-2,8643558979535E-07-1,25082828027495E-06i</v>
      </c>
      <c r="Y88" s="289">
        <f t="shared" si="24"/>
        <v>-117.8340747535949</v>
      </c>
      <c r="Z88" s="289">
        <f t="shared" si="25"/>
        <v>-102.8981576704719</v>
      </c>
      <c r="AA88" s="288" t="str">
        <f t="shared" si="7"/>
        <v>0,00199990364387589-0,000531711641498694i</v>
      </c>
      <c r="AB88" s="288">
        <f t="shared" si="26"/>
        <v>-53.683196805747933</v>
      </c>
      <c r="AC88" s="288">
        <f t="shared" si="27"/>
        <v>-14.888720185608449</v>
      </c>
    </row>
    <row r="89" spans="1:29">
      <c r="A89" s="297">
        <v>2.4</v>
      </c>
      <c r="B89" s="296">
        <f t="shared" si="8"/>
        <v>2511886.4315095805</v>
      </c>
      <c r="C89" s="295">
        <f t="shared" si="9"/>
        <v>15782647.919764757</v>
      </c>
      <c r="D89" s="294" t="str">
        <f t="shared" si="10"/>
        <v>15782647,9197648i</v>
      </c>
      <c r="E89" s="293">
        <f t="shared" si="28"/>
        <v>33.246160794475543</v>
      </c>
      <c r="F89" s="247" t="str">
        <f t="shared" si="29"/>
        <v>-0,0000353019209397504-0,000193418692428605i</v>
      </c>
      <c r="G89" s="247">
        <f t="shared" si="12"/>
        <v>-74.127716706555432</v>
      </c>
      <c r="H89" s="247">
        <f t="shared" si="13"/>
        <v>-100.34351991757471</v>
      </c>
      <c r="I89" s="292">
        <f t="shared" si="30"/>
        <v>0.17027976089543559</v>
      </c>
      <c r="J89" s="292" t="str">
        <f t="shared" si="31"/>
        <v>-1,80808926899287E-07-9,90649383640212E-07i</v>
      </c>
      <c r="K89" s="292">
        <f t="shared" si="16"/>
        <v>-119.93928609318098</v>
      </c>
      <c r="L89" s="292">
        <f t="shared" si="17"/>
        <v>-100.34351991757474</v>
      </c>
      <c r="M89" s="291">
        <f t="shared" si="32"/>
        <v>9.5383389054930348</v>
      </c>
      <c r="N89" s="291" t="str">
        <f t="shared" si="33"/>
        <v>0,00199989808013105-0,00042235297277027i</v>
      </c>
      <c r="O89" s="291">
        <f t="shared" si="18"/>
        <v>-53.790342291191784</v>
      </c>
      <c r="P89" s="291">
        <f t="shared" si="19"/>
        <v>-11.924914699642324</v>
      </c>
      <c r="Q89" s="247">
        <f t="shared" si="34"/>
        <v>-555.16231558201821</v>
      </c>
      <c r="R89" s="247" t="str">
        <f t="shared" si="35"/>
        <v>-2,04845022591279E-06+0,00174516545215691i</v>
      </c>
      <c r="S89" s="247">
        <f t="shared" si="20"/>
        <v>-55.163261877012857</v>
      </c>
      <c r="T89" s="247">
        <f t="shared" si="21"/>
        <v>90.067252934923985</v>
      </c>
      <c r="U89" s="290" t="str">
        <f t="shared" si="5"/>
        <v>3,37619934055689E-07-6,12114842546259E-08i</v>
      </c>
      <c r="V89" s="245">
        <f t="shared" si="22"/>
        <v>-129.29097858356829</v>
      </c>
      <c r="W89" s="245">
        <f t="shared" si="23"/>
        <v>-10.27626698265072</v>
      </c>
      <c r="X89" s="289" t="str">
        <f t="shared" si="6"/>
        <v>-1,80809048583165E-07-9,9064970703571E-07i</v>
      </c>
      <c r="Y89" s="289">
        <f t="shared" si="24"/>
        <v>-119.93928316065103</v>
      </c>
      <c r="Z89" s="289">
        <f t="shared" si="25"/>
        <v>-100.34352342473564</v>
      </c>
      <c r="AA89" s="288" t="str">
        <f t="shared" si="7"/>
        <v>0,00199989872948386-0,000422353237781912i</v>
      </c>
      <c r="AB89" s="288">
        <f t="shared" si="26"/>
        <v>-53.790339358661818</v>
      </c>
      <c r="AC89" s="288">
        <f t="shared" si="27"/>
        <v>-11.924918206803207</v>
      </c>
    </row>
    <row r="90" spans="1:29">
      <c r="A90" s="297">
        <v>2.5000000000000102</v>
      </c>
      <c r="B90" s="296">
        <f t="shared" si="8"/>
        <v>3162277.660168455</v>
      </c>
      <c r="C90" s="295">
        <f t="shared" si="9"/>
        <v>19869176.531592678</v>
      </c>
      <c r="D90" s="294" t="str">
        <f t="shared" si="10"/>
        <v>19869176,5315927i</v>
      </c>
      <c r="E90" s="293">
        <f t="shared" si="28"/>
        <v>33.246160794475543</v>
      </c>
      <c r="F90" s="247" t="str">
        <f t="shared" si="29"/>
        <v>-0,0000222802664801882-0,000153352151184138i</v>
      </c>
      <c r="G90" s="247">
        <f t="shared" si="12"/>
        <v>-76.195482882121283</v>
      </c>
      <c r="H90" s="247">
        <f t="shared" si="13"/>
        <v>-98.266562279638578</v>
      </c>
      <c r="I90" s="292">
        <f t="shared" si="30"/>
        <v>0.17027976089543559</v>
      </c>
      <c r="J90" s="292" t="str">
        <f t="shared" si="31"/>
        <v>-1,14114783730561E-07-7,85437085438593E-07i</v>
      </c>
      <c r="K90" s="292">
        <f t="shared" si="16"/>
        <v>-122.00705226874683</v>
      </c>
      <c r="L90" s="292">
        <f t="shared" si="17"/>
        <v>-98.266562279638578</v>
      </c>
      <c r="M90" s="291">
        <f t="shared" si="32"/>
        <v>9.5383389054930348</v>
      </c>
      <c r="N90" s="291" t="str">
        <f t="shared" si="33"/>
        <v>0,00199989520891015-0,000335486802928028i</v>
      </c>
      <c r="O90" s="291">
        <f t="shared" si="18"/>
        <v>-53.859329273647781</v>
      </c>
      <c r="P90" s="291">
        <f t="shared" si="19"/>
        <v>-9.5228265219681614</v>
      </c>
      <c r="Q90" s="247">
        <f t="shared" si="34"/>
        <v>-555.16231558201821</v>
      </c>
      <c r="R90" s="247" t="str">
        <f t="shared" si="35"/>
        <v>-1,29231994813546E-06+0,0013862230175271i</v>
      </c>
      <c r="S90" s="247">
        <f t="shared" si="20"/>
        <v>-57.163334109320388</v>
      </c>
      <c r="T90" s="247">
        <f t="shared" si="21"/>
        <v>90.0534145346179</v>
      </c>
      <c r="U90" s="290" t="str">
        <f t="shared" si="5"/>
        <v>2,1260907499157E-07-3,06872381874096E-08i</v>
      </c>
      <c r="V90" s="245">
        <f t="shared" si="22"/>
        <v>-133.35881699144164</v>
      </c>
      <c r="W90" s="245">
        <f t="shared" si="23"/>
        <v>-8.2131477450206631</v>
      </c>
      <c r="X90" s="289" t="str">
        <f t="shared" si="6"/>
        <v>-1,1411483209531E-07-7,85437248927811E-07i</v>
      </c>
      <c r="Y90" s="289">
        <f t="shared" si="24"/>
        <v>-122.00705042204767</v>
      </c>
      <c r="Z90" s="289">
        <f t="shared" si="25"/>
        <v>-98.266564037888202</v>
      </c>
      <c r="AA90" s="288" t="str">
        <f t="shared" si="7"/>
        <v>0,00199989562381094-0,000335486935626868i</v>
      </c>
      <c r="AB90" s="288">
        <f t="shared" si="26"/>
        <v>-53.859327426948632</v>
      </c>
      <c r="AC90" s="288">
        <f t="shared" si="27"/>
        <v>-9.5228282802177606</v>
      </c>
    </row>
    <row r="91" spans="1:29">
      <c r="A91" s="297">
        <v>2.6</v>
      </c>
      <c r="B91" s="296">
        <f t="shared" si="8"/>
        <v>3981071.705534976</v>
      </c>
      <c r="C91" s="295">
        <f t="shared" si="9"/>
        <v>25013811.247045737</v>
      </c>
      <c r="D91" s="294" t="str">
        <f t="shared" si="10"/>
        <v>25013811,2470457i</v>
      </c>
      <c r="E91" s="293">
        <f t="shared" si="28"/>
        <v>33.246160794475543</v>
      </c>
      <c r="F91" s="247" t="str">
        <f t="shared" si="29"/>
        <v>-0,0000140603911392702-0,000121668650045046i</v>
      </c>
      <c r="G91" s="247">
        <f t="shared" si="12"/>
        <v>-78.238810916621759</v>
      </c>
      <c r="H91" s="247">
        <f t="shared" si="13"/>
        <v>-96.592029424661561</v>
      </c>
      <c r="I91" s="292">
        <f t="shared" si="30"/>
        <v>0.17027976089543559</v>
      </c>
      <c r="J91" s="292" t="str">
        <f t="shared" si="31"/>
        <v>-7,20143314018102E-08-6,23160934768248E-07i</v>
      </c>
      <c r="K91" s="292">
        <f t="shared" si="16"/>
        <v>-124.05038030324731</v>
      </c>
      <c r="L91" s="292">
        <f t="shared" si="17"/>
        <v>-96.592029424661575</v>
      </c>
      <c r="M91" s="291">
        <f t="shared" si="32"/>
        <v>9.5383389054930348</v>
      </c>
      <c r="N91" s="291" t="str">
        <f t="shared" si="33"/>
        <v>0,00199989339846017-0,000266486595636328i</v>
      </c>
      <c r="O91" s="291">
        <f t="shared" si="18"/>
        <v>-53.903427761831651</v>
      </c>
      <c r="P91" s="291">
        <f t="shared" si="19"/>
        <v>-7.5899745969527919</v>
      </c>
      <c r="Q91" s="247">
        <f t="shared" si="34"/>
        <v>-555.16231558201821</v>
      </c>
      <c r="R91" s="247" t="str">
        <f t="shared" si="35"/>
        <v>-8,15333160481821E-07+0,00110111048060567i</v>
      </c>
      <c r="S91" s="247">
        <f t="shared" si="20"/>
        <v>-59.163379691513434</v>
      </c>
      <c r="T91" s="247">
        <f t="shared" si="21"/>
        <v>90.042425479802162</v>
      </c>
      <c r="U91" s="290" t="str">
        <f t="shared" si="5"/>
        <v>1,33982089628889E-07-1,53828435598927E-08i</v>
      </c>
      <c r="V91" s="245">
        <f t="shared" si="22"/>
        <v>-137.40219060813519</v>
      </c>
      <c r="W91" s="245">
        <f t="shared" si="23"/>
        <v>-6.5496039448593777</v>
      </c>
      <c r="X91" s="289" t="str">
        <f t="shared" si="6"/>
        <v>-7,20143506364318E-08-6,23161017152878E-07i</v>
      </c>
      <c r="Y91" s="289">
        <f t="shared" si="24"/>
        <v>-124.05037913949357</v>
      </c>
      <c r="Z91" s="289">
        <f t="shared" si="25"/>
        <v>-96.592030306033692</v>
      </c>
      <c r="AA91" s="288" t="str">
        <f t="shared" si="7"/>
        <v>0,00199989366231078-0,000266486662104819i</v>
      </c>
      <c r="AB91" s="288">
        <f t="shared" si="26"/>
        <v>-53.903426598077928</v>
      </c>
      <c r="AC91" s="288">
        <f t="shared" si="27"/>
        <v>-7.5899754783249165</v>
      </c>
    </row>
    <row r="92" spans="1:29">
      <c r="A92" s="297">
        <v>2.7</v>
      </c>
      <c r="B92" s="296">
        <f t="shared" si="8"/>
        <v>5011872.3362727268</v>
      </c>
      <c r="C92" s="295">
        <f t="shared" si="9"/>
        <v>31490522.624728624</v>
      </c>
      <c r="D92" s="294" t="str">
        <f t="shared" si="10"/>
        <v>31490522,6247286i</v>
      </c>
      <c r="E92" s="293">
        <f t="shared" si="28"/>
        <v>33.246160794475543</v>
      </c>
      <c r="F92" s="247" t="str">
        <f t="shared" si="29"/>
        <v>-8,87249996935803E-06-0,000096573006401936i</v>
      </c>
      <c r="G92" s="247">
        <f t="shared" si="12"/>
        <v>-80.266381145227797</v>
      </c>
      <c r="H92" s="247">
        <f t="shared" si="13"/>
        <v>-95.249227694898622</v>
      </c>
      <c r="I92" s="292">
        <f t="shared" si="30"/>
        <v>0.17027976089543559</v>
      </c>
      <c r="J92" s="292" t="str">
        <f t="shared" si="31"/>
        <v>-4,54430567988498E-08-4,94626388313913E-07i</v>
      </c>
      <c r="K92" s="292">
        <f t="shared" si="16"/>
        <v>-126.07795053185333</v>
      </c>
      <c r="L92" s="292">
        <f t="shared" si="17"/>
        <v>-95.249227694898622</v>
      </c>
      <c r="M92" s="291">
        <f t="shared" si="32"/>
        <v>9.5383389054930348</v>
      </c>
      <c r="N92" s="291" t="str">
        <f t="shared" si="33"/>
        <v>0,00199989225660866-0,000211677804877059i</v>
      </c>
      <c r="O92" s="291">
        <f t="shared" si="18"/>
        <v>-53.931484184183972</v>
      </c>
      <c r="P92" s="291">
        <f t="shared" si="19"/>
        <v>-6.041953304322873</v>
      </c>
      <c r="Q92" s="247">
        <f t="shared" si="34"/>
        <v>-555.16231558201821</v>
      </c>
      <c r="R92" s="247" t="str">
        <f t="shared" si="35"/>
        <v>-5,14414327232665E-07+0,000874640336446549i</v>
      </c>
      <c r="S92" s="247">
        <f t="shared" si="20"/>
        <v>-61.163408454596151</v>
      </c>
      <c r="T92" s="247">
        <f t="shared" si="21"/>
        <v>90.0336981559675</v>
      </c>
      <c r="U92" s="290" t="str">
        <f t="shared" si="5"/>
        <v>8,44712109521466E-08-7,71056782020422E-09i</v>
      </c>
      <c r="V92" s="245">
        <f t="shared" si="22"/>
        <v>-141.42978959982395</v>
      </c>
      <c r="W92" s="245">
        <f t="shared" si="23"/>
        <v>-5.2155295389311362</v>
      </c>
      <c r="X92" s="289" t="str">
        <f t="shared" si="6"/>
        <v>-4,54430644513311E-08-4,94626429745215E-07i</v>
      </c>
      <c r="Y92" s="289">
        <f t="shared" si="24"/>
        <v>-126.07794979814568</v>
      </c>
      <c r="Z92" s="289">
        <f t="shared" si="25"/>
        <v>-95.249228136681651</v>
      </c>
      <c r="AA92" s="288" t="str">
        <f t="shared" si="7"/>
        <v>0,00199989242390984-0,000211677838178048i</v>
      </c>
      <c r="AB92" s="288">
        <f t="shared" si="26"/>
        <v>-53.931483450476321</v>
      </c>
      <c r="AC92" s="288">
        <f t="shared" si="27"/>
        <v>-6.0419537461058859</v>
      </c>
    </row>
    <row r="93" spans="1:29">
      <c r="A93" s="297">
        <v>2.80000000000001</v>
      </c>
      <c r="B93" s="296">
        <f t="shared" si="8"/>
        <v>6309573.4448020831</v>
      </c>
      <c r="C93" s="295">
        <f t="shared" si="9"/>
        <v>39644219.162950933</v>
      </c>
      <c r="D93" s="294" t="str">
        <f t="shared" si="10"/>
        <v>39644219,1629509i</v>
      </c>
      <c r="E93" s="293">
        <f t="shared" si="28"/>
        <v>33.246160794475543</v>
      </c>
      <c r="F93" s="247" t="str">
        <f t="shared" si="29"/>
        <v>-5,59856437768558E-06-0,0000766746550439271i</v>
      </c>
      <c r="G93" s="247">
        <f t="shared" si="12"/>
        <v>-82.283870464591644</v>
      </c>
      <c r="H93" s="247">
        <f t="shared" si="13"/>
        <v>-94.176163000010476</v>
      </c>
      <c r="I93" s="292">
        <f t="shared" si="30"/>
        <v>0.17027976089543559</v>
      </c>
      <c r="J93" s="292" t="str">
        <f t="shared" si="31"/>
        <v>-2,86746553830184E-08-3,92711266974003E-07i</v>
      </c>
      <c r="K93" s="292">
        <f t="shared" si="16"/>
        <v>-128.09543985121718</v>
      </c>
      <c r="L93" s="292">
        <f t="shared" si="17"/>
        <v>-94.176163000010476</v>
      </c>
      <c r="M93" s="291">
        <f t="shared" si="32"/>
        <v>9.5383389054930348</v>
      </c>
      <c r="N93" s="291" t="str">
        <f t="shared" si="33"/>
        <v>0,00199989153633436-0,000168141645943682i</v>
      </c>
      <c r="O93" s="291">
        <f t="shared" si="18"/>
        <v>-53.949280299070807</v>
      </c>
      <c r="P93" s="291">
        <f t="shared" si="19"/>
        <v>-4.8058621618939892</v>
      </c>
      <c r="Q93" s="247">
        <f t="shared" si="34"/>
        <v>-555.16231558201821</v>
      </c>
      <c r="R93" s="247" t="str">
        <f t="shared" si="35"/>
        <v>-3,24563099415303E-07+0,000694750107121973i</v>
      </c>
      <c r="S93" s="247">
        <f t="shared" si="20"/>
        <v>-63.163426603934944</v>
      </c>
      <c r="T93" s="247">
        <f t="shared" si="21"/>
        <v>90.02676659454778</v>
      </c>
      <c r="U93" s="290" t="str">
        <f t="shared" si="5"/>
        <v>5,32715418927154E-08-3,86471743743866E-09i</v>
      </c>
      <c r="V93" s="245">
        <f t="shared" si="22"/>
        <v>-145.44729706852658</v>
      </c>
      <c r="W93" s="245">
        <f t="shared" si="23"/>
        <v>-4.1493964054626913</v>
      </c>
      <c r="X93" s="289" t="str">
        <f t="shared" si="6"/>
        <v>-2,86746584282798E-08-3,92711287783519E-07i</v>
      </c>
      <c r="Y93" s="289">
        <f t="shared" si="24"/>
        <v>-128.09543938850646</v>
      </c>
      <c r="Z93" s="289">
        <f t="shared" si="25"/>
        <v>-94.176163221442465</v>
      </c>
      <c r="AA93" s="288" t="str">
        <f t="shared" si="7"/>
        <v>0,00199989164222185-0,000168141662629864i</v>
      </c>
      <c r="AB93" s="288">
        <f t="shared" si="26"/>
        <v>-53.949279836360063</v>
      </c>
      <c r="AC93" s="288">
        <f t="shared" si="27"/>
        <v>-4.8058623833260103</v>
      </c>
    </row>
    <row r="94" spans="1:29">
      <c r="A94" s="297">
        <v>2.9000000000000101</v>
      </c>
      <c r="B94" s="296">
        <f t="shared" si="8"/>
        <v>7943282.3472430035</v>
      </c>
      <c r="C94" s="295">
        <f t="shared" si="9"/>
        <v>49909114.934976213</v>
      </c>
      <c r="D94" s="294" t="str">
        <f t="shared" si="10"/>
        <v>49909114,9349762i</v>
      </c>
      <c r="E94" s="293">
        <f t="shared" si="28"/>
        <v>33.246160794475543</v>
      </c>
      <c r="F94" s="247" t="str">
        <f t="shared" si="29"/>
        <v>-3,53261272564446E-06-0,0000608867932343263i</v>
      </c>
      <c r="G94" s="247">
        <f t="shared" si="12"/>
        <v>-84.294943102859719</v>
      </c>
      <c r="H94" s="247">
        <f t="shared" si="13"/>
        <v>-93.320541829236944</v>
      </c>
      <c r="I94" s="292">
        <f t="shared" si="30"/>
        <v>0.17027976089543559</v>
      </c>
      <c r="J94" s="292" t="str">
        <f t="shared" si="31"/>
        <v>-1,80932906502356E-08-3,11849198399886E-07i</v>
      </c>
      <c r="K94" s="292">
        <f t="shared" si="16"/>
        <v>-130.10651248948525</v>
      </c>
      <c r="L94" s="292">
        <f t="shared" si="17"/>
        <v>-93.320541829236944</v>
      </c>
      <c r="M94" s="291">
        <f t="shared" si="32"/>
        <v>9.5383389054930348</v>
      </c>
      <c r="N94" s="291" t="str">
        <f t="shared" si="33"/>
        <v>0,00199989108194575-0,000133559651224906i</v>
      </c>
      <c r="O94" s="291">
        <f t="shared" si="18"/>
        <v>-53.960546523379421</v>
      </c>
      <c r="P94" s="291">
        <f t="shared" si="19"/>
        <v>-3.8207370849856641</v>
      </c>
      <c r="Q94" s="247">
        <f t="shared" si="34"/>
        <v>-555.16231558201821</v>
      </c>
      <c r="R94" s="247" t="str">
        <f t="shared" si="35"/>
        <v>-2,04781331505261E-07+0,000551858920792903i</v>
      </c>
      <c r="S94" s="247">
        <f t="shared" si="20"/>
        <v>-65.163438055815519</v>
      </c>
      <c r="T94" s="247">
        <f t="shared" si="21"/>
        <v>90.021261059734115</v>
      </c>
      <c r="U94" s="290" t="str">
        <f t="shared" si="5"/>
        <v>3,36016434179736E-08-1,93703536776382E-09i</v>
      </c>
      <c r="V94" s="245">
        <f t="shared" si="22"/>
        <v>-149.45838115867522</v>
      </c>
      <c r="W94" s="245">
        <f t="shared" si="23"/>
        <v>-3.2992807695028357</v>
      </c>
      <c r="X94" s="289" t="str">
        <f t="shared" si="6"/>
        <v>-1,80932918622629E-08-3,11849208843484E-07i</v>
      </c>
      <c r="Y94" s="289">
        <f t="shared" si="24"/>
        <v>-130.10651219762511</v>
      </c>
      <c r="Z94" s="289">
        <f t="shared" si="25"/>
        <v>-93.32054194022092</v>
      </c>
      <c r="AA94" s="288" t="str">
        <f t="shared" si="7"/>
        <v>0,00199989114888667-0,00013355965958659i</v>
      </c>
      <c r="AB94" s="288">
        <f t="shared" si="26"/>
        <v>-53.960546231519253</v>
      </c>
      <c r="AC94" s="288">
        <f t="shared" si="27"/>
        <v>-3.8207371959696181</v>
      </c>
    </row>
    <row r="95" spans="1:29">
      <c r="A95" s="297">
        <v>3.0000000000000102</v>
      </c>
      <c r="B95" s="296">
        <f t="shared" si="8"/>
        <v>10000000.000000238</v>
      </c>
      <c r="C95" s="295">
        <f t="shared" si="9"/>
        <v>62831853.071797363</v>
      </c>
      <c r="D95" s="294" t="str">
        <f t="shared" si="10"/>
        <v>62831853,0717974i</v>
      </c>
      <c r="E95" s="293">
        <f t="shared" si="28"/>
        <v>33.246160794475543</v>
      </c>
      <c r="F95" s="247" t="str">
        <f t="shared" si="29"/>
        <v>-2,22899061623933E-06-0,0000483550518243967i</v>
      </c>
      <c r="G95" s="247">
        <f t="shared" si="12"/>
        <v>-86.301944527058879</v>
      </c>
      <c r="H95" s="247">
        <f t="shared" si="13"/>
        <v>-92.639257082283351</v>
      </c>
      <c r="I95" s="292">
        <f t="shared" si="30"/>
        <v>0.17027976089543559</v>
      </c>
      <c r="J95" s="292" t="str">
        <f t="shared" si="31"/>
        <v>-1,14164156131517E-08-2,47664285619195E-07i</v>
      </c>
      <c r="K95" s="292">
        <f t="shared" si="16"/>
        <v>-132.11351391368441</v>
      </c>
      <c r="L95" s="292">
        <f t="shared" si="17"/>
        <v>-92.639257082283336</v>
      </c>
      <c r="M95" s="291">
        <f t="shared" si="32"/>
        <v>9.5383389054930348</v>
      </c>
      <c r="N95" s="291" t="str">
        <f t="shared" si="33"/>
        <v>0,0019998907952753-0,000106090199190454i</v>
      </c>
      <c r="O95" s="291">
        <f t="shared" si="18"/>
        <v>-53.967670096552695</v>
      </c>
      <c r="P95" s="291">
        <f t="shared" si="19"/>
        <v>-3.0365800218269698</v>
      </c>
      <c r="Q95" s="247">
        <f t="shared" si="34"/>
        <v>-555.16231558201821</v>
      </c>
      <c r="R95" s="247" t="str">
        <f t="shared" si="35"/>
        <v>-1,29206637004923E-07+0,000438356768838129i</v>
      </c>
      <c r="S95" s="247">
        <f t="shared" si="20"/>
        <v>-67.163445281631795</v>
      </c>
      <c r="T95" s="247">
        <f t="shared" si="21"/>
        <v>90.016888058534363</v>
      </c>
      <c r="U95" s="290" t="str">
        <f t="shared" si="5"/>
        <v>2,11970522751243E-08-9,70845330676754E-10i</v>
      </c>
      <c r="V95" s="245">
        <f t="shared" si="22"/>
        <v>-153.46538980869067</v>
      </c>
      <c r="W95" s="245">
        <f t="shared" si="23"/>
        <v>-2.6223690237489881</v>
      </c>
      <c r="X95" s="289" t="str">
        <f t="shared" si="6"/>
        <v>-1,14164160955898E-08-2,47664290857864E-07i</v>
      </c>
      <c r="Y95" s="289">
        <f t="shared" si="24"/>
        <v>-132.11351372956918</v>
      </c>
      <c r="Z95" s="289">
        <f t="shared" si="25"/>
        <v>-92.6392571379087</v>
      </c>
      <c r="AA95" s="288" t="str">
        <f t="shared" si="7"/>
        <v>0,00199989083756409-0,000106090203380838i</v>
      </c>
      <c r="AB95" s="288">
        <f t="shared" si="26"/>
        <v>-53.967669912437444</v>
      </c>
      <c r="AC95" s="288">
        <f t="shared" si="27"/>
        <v>-3.0365800774523084</v>
      </c>
    </row>
    <row r="99" spans="1:146">
      <c r="A99" s="287" t="s">
        <v>808</v>
      </c>
      <c r="B99" s="286" t="s">
        <v>809</v>
      </c>
      <c r="C99" s="284" t="s">
        <v>810</v>
      </c>
      <c r="D99" s="285" t="s">
        <v>811</v>
      </c>
      <c r="E99" s="284" t="s">
        <v>812</v>
      </c>
      <c r="F99" s="265" t="s">
        <v>813</v>
      </c>
      <c r="G99" s="265" t="s">
        <v>814</v>
      </c>
      <c r="H99" s="265" t="s">
        <v>815</v>
      </c>
      <c r="I99" s="265" t="s">
        <v>816</v>
      </c>
      <c r="J99" s="265" t="s">
        <v>817</v>
      </c>
      <c r="K99" s="265" t="s">
        <v>566</v>
      </c>
      <c r="N99" s="283" t="s">
        <v>818</v>
      </c>
      <c r="O99" s="282" t="s">
        <v>819</v>
      </c>
      <c r="P99" s="280" t="s">
        <v>820</v>
      </c>
      <c r="Q99" s="280" t="s">
        <v>821</v>
      </c>
      <c r="R99" s="281" t="s">
        <v>822</v>
      </c>
      <c r="S99" s="280" t="s">
        <v>823</v>
      </c>
      <c r="T99" s="281" t="s">
        <v>824</v>
      </c>
      <c r="U99" s="280" t="s">
        <v>825</v>
      </c>
      <c r="V99" s="280" t="s">
        <v>826</v>
      </c>
      <c r="W99" s="281" t="s">
        <v>827</v>
      </c>
      <c r="X99" s="281" t="s">
        <v>828</v>
      </c>
      <c r="Y99" s="281" t="s">
        <v>829</v>
      </c>
      <c r="Z99" s="280" t="s">
        <v>830</v>
      </c>
      <c r="AA99" s="280" t="s">
        <v>831</v>
      </c>
      <c r="AB99" s="281" t="s">
        <v>832</v>
      </c>
      <c r="AC99" s="280" t="s">
        <v>833</v>
      </c>
      <c r="AD99" s="281" t="s">
        <v>834</v>
      </c>
      <c r="AE99" s="280" t="s">
        <v>835</v>
      </c>
      <c r="AF99" s="280" t="s">
        <v>836</v>
      </c>
      <c r="AG99" s="281" t="s">
        <v>837</v>
      </c>
      <c r="AH99" s="281" t="s">
        <v>838</v>
      </c>
      <c r="AI99" s="281" t="s">
        <v>839</v>
      </c>
      <c r="AJ99" s="280" t="s">
        <v>840</v>
      </c>
      <c r="AK99" s="280" t="s">
        <v>841</v>
      </c>
      <c r="AL99" s="281" t="s">
        <v>842</v>
      </c>
      <c r="AM99" s="280" t="s">
        <v>843</v>
      </c>
      <c r="AN99" s="281" t="s">
        <v>844</v>
      </c>
      <c r="AO99" s="280" t="s">
        <v>845</v>
      </c>
      <c r="AP99" s="280" t="s">
        <v>846</v>
      </c>
      <c r="AQ99" s="281" t="s">
        <v>847</v>
      </c>
      <c r="AR99" s="281" t="s">
        <v>848</v>
      </c>
      <c r="AS99" s="281" t="s">
        <v>849</v>
      </c>
      <c r="AT99" s="280" t="s">
        <v>850</v>
      </c>
      <c r="AU99" s="280" t="s">
        <v>851</v>
      </c>
      <c r="AV99" s="281" t="s">
        <v>852</v>
      </c>
      <c r="AW99" s="280" t="s">
        <v>853</v>
      </c>
      <c r="AX99" s="281" t="s">
        <v>854</v>
      </c>
      <c r="AY99" s="280" t="s">
        <v>855</v>
      </c>
      <c r="AZ99" s="280" t="s">
        <v>856</v>
      </c>
      <c r="BA99" s="281" t="s">
        <v>857</v>
      </c>
      <c r="BB99" s="281" t="s">
        <v>858</v>
      </c>
      <c r="BC99" s="281" t="s">
        <v>859</v>
      </c>
      <c r="BD99" s="280" t="s">
        <v>860</v>
      </c>
      <c r="BE99" s="280" t="s">
        <v>861</v>
      </c>
      <c r="BF99" s="281" t="s">
        <v>862</v>
      </c>
      <c r="BG99" s="280" t="s">
        <v>863</v>
      </c>
      <c r="BH99" s="281" t="s">
        <v>864</v>
      </c>
      <c r="BI99" s="280" t="s">
        <v>865</v>
      </c>
      <c r="BJ99" s="280" t="s">
        <v>866</v>
      </c>
      <c r="BK99" s="281" t="s">
        <v>867</v>
      </c>
      <c r="BL99" s="281" t="s">
        <v>868</v>
      </c>
      <c r="BM99" s="281" t="s">
        <v>869</v>
      </c>
      <c r="BN99" s="280" t="s">
        <v>870</v>
      </c>
      <c r="BO99" s="280" t="s">
        <v>871</v>
      </c>
      <c r="BP99" s="281" t="s">
        <v>872</v>
      </c>
      <c r="BQ99" s="280" t="s">
        <v>873</v>
      </c>
      <c r="BR99" s="281" t="s">
        <v>874</v>
      </c>
      <c r="BS99" s="280" t="s">
        <v>875</v>
      </c>
      <c r="BT99" s="280" t="s">
        <v>876</v>
      </c>
      <c r="BU99" s="281" t="s">
        <v>877</v>
      </c>
      <c r="BV99" s="281" t="s">
        <v>878</v>
      </c>
      <c r="BW99" s="281" t="s">
        <v>879</v>
      </c>
      <c r="BX99" s="280" t="s">
        <v>880</v>
      </c>
      <c r="BY99" s="280" t="s">
        <v>881</v>
      </c>
      <c r="BZ99" s="281" t="s">
        <v>882</v>
      </c>
      <c r="CA99" s="280" t="s">
        <v>883</v>
      </c>
      <c r="CB99" s="280">
        <v>65</v>
      </c>
      <c r="CC99" s="279">
        <v>66</v>
      </c>
      <c r="CD99" s="279">
        <v>67</v>
      </c>
      <c r="CE99" s="279">
        <v>68</v>
      </c>
      <c r="CF99" s="279">
        <v>69</v>
      </c>
      <c r="CG99" s="279">
        <v>70</v>
      </c>
      <c r="CH99" s="279">
        <v>71</v>
      </c>
      <c r="CI99" s="279">
        <v>72</v>
      </c>
      <c r="CJ99" s="279">
        <v>73</v>
      </c>
      <c r="CK99" s="279">
        <v>74</v>
      </c>
      <c r="CL99" s="279">
        <v>75</v>
      </c>
      <c r="CM99" s="279">
        <v>76</v>
      </c>
      <c r="CN99" s="279">
        <v>77</v>
      </c>
      <c r="CO99" s="279">
        <v>78</v>
      </c>
      <c r="CP99" s="279">
        <v>79</v>
      </c>
      <c r="CQ99" s="279">
        <v>80</v>
      </c>
      <c r="CR99" s="279">
        <v>81</v>
      </c>
      <c r="CS99" s="279">
        <v>82</v>
      </c>
      <c r="CT99" s="279">
        <v>83</v>
      </c>
      <c r="CU99" s="279">
        <v>84</v>
      </c>
      <c r="CV99" s="279">
        <v>85</v>
      </c>
      <c r="CW99" s="279">
        <v>86</v>
      </c>
      <c r="CX99" s="279">
        <v>87</v>
      </c>
      <c r="CY99" s="279">
        <v>88</v>
      </c>
      <c r="CZ99" s="279">
        <v>89</v>
      </c>
      <c r="DA99" s="279">
        <v>90</v>
      </c>
      <c r="DB99" s="279">
        <v>91</v>
      </c>
      <c r="DC99" s="279">
        <v>92</v>
      </c>
      <c r="DD99" s="279">
        <v>93</v>
      </c>
      <c r="DE99" s="279">
        <v>94</v>
      </c>
      <c r="DF99" s="279">
        <v>95</v>
      </c>
      <c r="DG99" s="279">
        <v>96</v>
      </c>
      <c r="DH99" s="279">
        <v>97</v>
      </c>
      <c r="DI99" s="279">
        <v>98</v>
      </c>
      <c r="DJ99" s="279">
        <v>99</v>
      </c>
      <c r="DK99" s="279">
        <v>100</v>
      </c>
      <c r="DL99" s="279">
        <v>101</v>
      </c>
      <c r="DM99" s="279">
        <v>102</v>
      </c>
      <c r="DN99" s="279">
        <v>103</v>
      </c>
      <c r="DO99" s="279">
        <v>104</v>
      </c>
      <c r="DP99" s="279">
        <v>105</v>
      </c>
      <c r="DQ99" s="279">
        <v>106</v>
      </c>
      <c r="DR99" s="279">
        <v>107</v>
      </c>
      <c r="DS99" s="279">
        <v>108</v>
      </c>
      <c r="DT99" s="279">
        <v>109</v>
      </c>
      <c r="DU99" s="279">
        <v>110</v>
      </c>
      <c r="DV99" s="279">
        <v>111</v>
      </c>
      <c r="DW99" s="279">
        <v>112</v>
      </c>
      <c r="DX99" s="279">
        <v>113</v>
      </c>
      <c r="DY99" s="279">
        <v>114</v>
      </c>
      <c r="DZ99" s="279">
        <v>115</v>
      </c>
      <c r="EA99" s="279">
        <v>116</v>
      </c>
      <c r="EB99" s="279">
        <v>117</v>
      </c>
      <c r="EC99" s="279">
        <v>118</v>
      </c>
      <c r="ED99" s="279">
        <v>119</v>
      </c>
      <c r="EE99" s="279">
        <v>120</v>
      </c>
      <c r="EF99" s="279">
        <v>121</v>
      </c>
      <c r="EG99" s="279">
        <v>122</v>
      </c>
      <c r="EH99" s="279">
        <v>123</v>
      </c>
      <c r="EI99" s="279">
        <v>124</v>
      </c>
      <c r="EJ99" s="279">
        <v>125</v>
      </c>
      <c r="EK99" s="279">
        <v>126</v>
      </c>
      <c r="EL99" s="279">
        <v>127</v>
      </c>
      <c r="EM99" s="279">
        <v>128</v>
      </c>
      <c r="EN99" s="240"/>
      <c r="EO99" s="240"/>
      <c r="EP99" s="240"/>
    </row>
    <row r="100" spans="1:146" ht="15.75" thickBot="1">
      <c r="A100" s="267">
        <v>0</v>
      </c>
      <c r="B100" s="267">
        <v>0</v>
      </c>
      <c r="C100" s="266">
        <v>0</v>
      </c>
      <c r="D100" s="261"/>
      <c r="E100" s="261"/>
      <c r="F100" s="261"/>
      <c r="G100" s="261"/>
      <c r="H100" s="261"/>
      <c r="I100" s="261"/>
      <c r="J100" s="261"/>
      <c r="K100" s="261"/>
      <c r="N100" s="265"/>
      <c r="O100" s="240"/>
      <c r="P100" s="240" t="str">
        <f ca="1">IMSUM(P101:P357)</f>
        <v>-161,338546125657-0,0204738672160577i</v>
      </c>
      <c r="Q100" s="240" t="str">
        <f ca="1">IMSUM(Q101:Q357)</f>
        <v>0,95648193960544+0,000324189441490375i</v>
      </c>
      <c r="R100" s="240" t="str">
        <f t="shared" ref="R100:CC100" ca="1" si="36">IMSUM(R101:R357)</f>
        <v>54,6785824481226+0,0204739622686901i</v>
      </c>
      <c r="S100" s="240" t="str">
        <f t="shared" ca="1" si="36"/>
        <v>1,03838813844634-0,000319044207216485i</v>
      </c>
      <c r="T100" s="240" t="str">
        <f t="shared" ca="1" si="36"/>
        <v>-30,9486179024656-0,0204740558125758i</v>
      </c>
      <c r="U100" s="240" t="str">
        <f t="shared" ca="1" si="36"/>
        <v>0,956481725783623+0,00031389894251041i</v>
      </c>
      <c r="V100" s="240" t="str">
        <f t="shared" ca="1" si="36"/>
        <v>23,6254279263231+0,0204741478487198i</v>
      </c>
      <c r="W100" s="240" t="str">
        <f t="shared" ca="1" si="36"/>
        <v>1,03838834881955-0,000308753647983273i</v>
      </c>
      <c r="X100" s="240" t="str">
        <f t="shared" ca="1" si="36"/>
        <v>-16,4514525797002-0,0204742383766138i</v>
      </c>
      <c r="Y100" s="240" t="str">
        <f t="shared" ca="1" si="36"/>
        <v>0,956481518858322+0,000303608323556803i</v>
      </c>
      <c r="Z100" s="240" t="str">
        <f t="shared" ca="1" si="36"/>
        <v>15,1485120237402+0,0204743273945502i</v>
      </c>
      <c r="AA100" s="240" t="str">
        <f t="shared" ca="1" si="36"/>
        <v>1,03838855229684-0,000298462971943414i</v>
      </c>
      <c r="AB100" s="240" t="str">
        <f t="shared" ca="1" si="36"/>
        <v>-10,8687943748714-0,0204744149043938i</v>
      </c>
      <c r="AC100" s="240" t="str">
        <f t="shared" ca="1" si="36"/>
        <v>0,956481318829792+0,000293317591185227i</v>
      </c>
      <c r="AD100" s="240" t="str">
        <f t="shared" ca="1" si="36"/>
        <v>11,186556702704+0,0204745009059056i</v>
      </c>
      <c r="AE100" s="240" t="str">
        <f t="shared" ca="1" si="36"/>
        <v>1,03838874887684-0,000288172182572377i</v>
      </c>
      <c r="AF100" s="240" t="str">
        <f t="shared" ca="1" si="36"/>
        <v>-7,90778828973732-0,0204745854001904i</v>
      </c>
      <c r="AG100" s="240" t="str">
        <f t="shared" ca="1" si="36"/>
        <v>0,956481125700989+0,000283026749419546i</v>
      </c>
      <c r="AH100" s="240" t="str">
        <f t="shared" ca="1" si="36"/>
        <v>8,88776591637948+0,0204746683845277i</v>
      </c>
      <c r="AI100" s="240" t="str">
        <f t="shared" ca="1" si="36"/>
        <v>1,03838893855923-0,000277881283861359i</v>
      </c>
      <c r="AJ100" s="240" t="str">
        <f t="shared" ca="1" si="36"/>
        <v>-6,07012108908383-0,0204747498576072i</v>
      </c>
      <c r="AK100" s="240" t="str">
        <f t="shared" ca="1" si="36"/>
        <v>0,956480939464249+0,000272735795569856i</v>
      </c>
      <c r="AL100" s="240" t="str">
        <f t="shared" ca="1" si="36"/>
        <v>7,38418800980481+0,0204748298180336i</v>
      </c>
      <c r="AM100" s="240" t="str">
        <f t="shared" ca="1" si="36"/>
        <v>1,03838912134673-0,000267590289932618i</v>
      </c>
      <c r="AN100" s="240" t="str">
        <f t="shared" ca="1" si="36"/>
        <v>-4,8163868411346-0,0204749082833351i</v>
      </c>
      <c r="AO100" s="240" t="str">
        <f t="shared" ca="1" si="36"/>
        <v>0,956480760125352+0,000262444742150314i</v>
      </c>
      <c r="AP100" s="240" t="str">
        <f t="shared" ca="1" si="36"/>
        <v>6,32220033424722+0,0204749852337902i</v>
      </c>
      <c r="AQ100" s="240" t="str">
        <f t="shared" ca="1" si="36"/>
        <v>1,03838929723729-0,000257299175779546i</v>
      </c>
      <c r="AR100" s="240" t="str">
        <f t="shared" ca="1" si="36"/>
        <v>1,03838929723729-0,000257299175779546i</v>
      </c>
      <c r="AS100" s="240" t="str">
        <f t="shared" ca="1" si="36"/>
        <v>0,956480587677387+0,000252153590837634i</v>
      </c>
      <c r="AT100" s="240" t="str">
        <f t="shared" ca="1" si="36"/>
        <v>5,53068309747086+0,0204751346054266i</v>
      </c>
      <c r="AU100" s="240" t="str">
        <f t="shared" ca="1" si="36"/>
        <v>1,03838946623027-0,00024700797159305i</v>
      </c>
      <c r="AV100" s="240" t="str">
        <f t="shared" ca="1" si="36"/>
        <v>-3,21068897680026-0,0204752070271971i</v>
      </c>
      <c r="AW100" s="240" t="str">
        <f t="shared" ca="1" si="36"/>
        <v>0,956480422139371+0,000241862338023813i</v>
      </c>
      <c r="AX100" s="240" t="str">
        <f t="shared" ca="1" si="36"/>
        <v>4,91673105057941+0,0204752779444196i</v>
      </c>
      <c r="AY100" s="240" t="str">
        <f t="shared" ca="1" si="36"/>
        <v>1,03838962832728-0,000236716676709214i</v>
      </c>
      <c r="AZ100" s="240" t="str">
        <f t="shared" ca="1" si="36"/>
        <v>-2,66342127043569-0,0204753473497484i</v>
      </c>
      <c r="BA100" s="240" t="str">
        <f t="shared" ca="1" si="36"/>
        <v>0,956480263494224+0,000231570995110175i</v>
      </c>
      <c r="BB100" s="240" t="str">
        <f t="shared" ca="1" si="36"/>
        <v>4,42554250242584+0,0204754152492564i</v>
      </c>
      <c r="BC100" s="240" t="str">
        <f t="shared" ca="1" si="36"/>
        <v>1,0383897835206-0,00022642529202499i</v>
      </c>
      <c r="BD100" s="240" t="str">
        <f t="shared" ca="1" si="36"/>
        <v>-2,21983356510953-0,020475481635132i</v>
      </c>
      <c r="BE100" s="240" t="str">
        <f t="shared" ca="1" si="36"/>
        <v>0,956480111741322+0,000221279562155119i</v>
      </c>
      <c r="BF100" s="240" t="str">
        <f t="shared" ca="1" si="36"/>
        <v>4,02269576235412+0,0204755465151313i</v>
      </c>
      <c r="BG100" s="240" t="str">
        <f t="shared" ca="1" si="36"/>
        <v>1,03838993182178-0,000216133820041264i</v>
      </c>
      <c r="BH100" s="240" t="str">
        <f t="shared" ca="1" si="36"/>
        <v>-1,8521171631152-0,0204756098870403i</v>
      </c>
      <c r="BI100" s="240" t="str">
        <f t="shared" ca="1" si="36"/>
        <v>0,956479966886587+0,000210988059345496i</v>
      </c>
      <c r="BJ100" s="240" t="str">
        <f t="shared" ca="1" si="36"/>
        <v>3,68547580795922+0,0204756717491515i</v>
      </c>
      <c r="BK100" s="240" t="str">
        <f t="shared" ca="1" si="36"/>
        <v>1,03839007322365-0,000205842264145328i</v>
      </c>
      <c r="BL100" s="240" t="str">
        <f t="shared" ca="1" si="36"/>
        <v>-1,54153235074422-0,0204757321043064i</v>
      </c>
      <c r="BM100" s="240" t="str">
        <f t="shared" ca="1" si="36"/>
        <v>0,95647982893723+0,000200696458807492i</v>
      </c>
      <c r="BN100" s="240" t="str">
        <f t="shared" ca="1" si="36"/>
        <v>3,39828241395035+0,0204757909482762i</v>
      </c>
      <c r="BO100" s="240" t="str">
        <f t="shared" ca="1" si="36"/>
        <v>1,03839020773163-0,000195550636423181i</v>
      </c>
      <c r="BP100" s="240" t="str">
        <f t="shared" ca="1" si="36"/>
        <v>-1,27498510114122-0,0204758482843765i</v>
      </c>
      <c r="BQ100" s="240" t="str">
        <f t="shared" ca="1" si="36"/>
        <v>0,956479697880621+0,000190404791479248i</v>
      </c>
      <c r="BR100" s="240" t="str">
        <f t="shared" ca="1" si="36"/>
        <v>3,15004189357533+0,0204759041113001i</v>
      </c>
      <c r="BS100" s="240" t="str">
        <f t="shared" ca="1" si="36"/>
        <v>1,03839033534108-0,000185258927963616i</v>
      </c>
      <c r="BT100" s="240" t="str">
        <f t="shared" ca="1" si="36"/>
        <v>-1,04304504891415-0,0204759584279227i</v>
      </c>
      <c r="BU100" s="240" t="str">
        <f t="shared" ca="1" si="36"/>
        <v>0,956479573722543+0,000180113050523567i</v>
      </c>
      <c r="BV100" s="240" t="str">
        <f t="shared" ca="1" si="36"/>
        <v>2,93267157065662+0,0204760112408369i</v>
      </c>
      <c r="BW100" s="240" t="str">
        <f t="shared" ca="1" si="36"/>
        <v>1,0383904560493-0,000174967155065486i</v>
      </c>
      <c r="BX100" s="240" t="str">
        <f t="shared" ca="1" si="36"/>
        <v>-0,838743153497802-0,0204760625383253i</v>
      </c>
      <c r="BY100" s="240" t="str">
        <f t="shared" ca="1" si="36"/>
        <v>0,95647945645714+0,000169821239010659i</v>
      </c>
      <c r="BZ100" s="240" t="str">
        <f t="shared" ca="1" si="36"/>
        <v>2,7401290856179+0,0204761123340302i</v>
      </c>
      <c r="CA100" s="240" t="str">
        <f t="shared" ca="1" si="36"/>
        <v>1,03839056986576-0,000164675311537965i</v>
      </c>
      <c r="CB100" s="240" t="str">
        <f t="shared" ca="1" si="36"/>
        <v>-0,656813168233382-0,0204761606191453i</v>
      </c>
      <c r="CC100" s="240" t="str">
        <f t="shared" ca="1" si="36"/>
        <v>0,956479346092371+0,000159529369767486i</v>
      </c>
      <c r="CD100" s="240" t="str">
        <f t="shared" ref="CD100:EM100" ca="1" si="37">IMSUM(CD101:CD357)</f>
        <v>2,56780210927206+0,0204762073940787i</v>
      </c>
      <c r="CE100" s="240" t="str">
        <f t="shared" ca="1" si="37"/>
        <v>1,03839067677779-0,000154383408406011i</v>
      </c>
      <c r="CF100" s="240" t="str">
        <f t="shared" ca="1" si="37"/>
        <v>-0,493196801167295-0,0204762526578649i</v>
      </c>
      <c r="CG100" s="240" t="str">
        <f t="shared" ca="1" si="37"/>
        <v>0,956479242625615+0,000149237431894877i</v>
      </c>
      <c r="CH100" s="240" t="str">
        <f t="shared" ca="1" si="37"/>
        <v>2,41210419916999+0,0204762964122266i</v>
      </c>
      <c r="CI100" s="240" t="str">
        <f t="shared" ca="1" si="37"/>
        <v>1,03839077680336-0,000144091441859118i</v>
      </c>
      <c r="CJ100" s="240" t="str">
        <f t="shared" ca="1" si="37"/>
        <v>-0,344711404569908-0,0204763386596564i</v>
      </c>
      <c r="CK100" s="240" t="str">
        <f t="shared" ca="1" si="37"/>
        <v>0,956479146055309+0,000138945439715932i</v>
      </c>
      <c r="CL100" s="240" t="str">
        <f t="shared" ca="1" si="37"/>
        <v>2,27019981646939+0,0204763794057815i</v>
      </c>
      <c r="CM100" s="240" t="str">
        <f t="shared" ca="1" si="37"/>
        <v>1,03839086992067-0,000133799422319059i</v>
      </c>
      <c r="CN100" s="240" t="str">
        <f t="shared" ca="1" si="37"/>
        <v>-0,208821068415859-0,0204764186312225i</v>
      </c>
      <c r="CO100" s="240" t="str">
        <f t="shared" ca="1" si="37"/>
        <v>0,956479056383331+0,000128653398128731i</v>
      </c>
      <c r="CP100" s="240" t="str">
        <f t="shared" ca="1" si="37"/>
        <v>2,1398127000398+0,0204764563553791i</v>
      </c>
      <c r="CQ100" s="240" t="str">
        <f t="shared" ca="1" si="37"/>
        <v>1,038390956146-0,00012350735579203i</v>
      </c>
      <c r="CR100" s="240" t="str">
        <f t="shared" ca="1" si="37"/>
        <v>-0,0834753467030527-0,0204764925675911i</v>
      </c>
      <c r="CS100" s="240" t="str">
        <f t="shared" ca="1" si="37"/>
        <v>0,956478973609211+0,000118361304635273i</v>
      </c>
      <c r="CT100" s="240" t="str">
        <f t="shared" ca="1" si="37"/>
        <v>2,01908944924226+0,020476527273982i</v>
      </c>
      <c r="CU100" s="240" t="str">
        <f t="shared" ca="1" si="37"/>
        <v>1,03839103547437-0,000113215239027187i</v>
      </c>
      <c r="CV100" s="240" t="str">
        <f t="shared" ca="1" si="37"/>
        <v>0,0330066920035735-0,020476560466128i</v>
      </c>
      <c r="CW100" s="240" t="str">
        <f t="shared" ca="1" si="37"/>
        <v>0,956478897730904+0,000108069171019243i</v>
      </c>
      <c r="CX100" s="240" t="str">
        <f t="shared" ca="1" si="37"/>
        <v>1,90650051534372+0,0204765921527671i</v>
      </c>
      <c r="CY100" s="240" t="str">
        <f t="shared" ca="1" si="37"/>
        <v>1,03839110789524-0,000102923084962958i</v>
      </c>
      <c r="CZ100" s="240" t="str">
        <f t="shared" ca="1" si="37"/>
        <v>0,142021383285845-0,0204766223309276i</v>
      </c>
      <c r="DA100" s="240" t="str">
        <f t="shared" ca="1" si="37"/>
        <v>0,956478828760187+0,0000977769914750626i</v>
      </c>
      <c r="DB100" s="240" t="str">
        <f t="shared" ca="1" si="37"/>
        <v>1,800767054846+0,0204766510007202i</v>
      </c>
      <c r="DC100" s="240" t="str">
        <f t="shared" ca="1" si="37"/>
        <v>1,03839117342599-0,0000926308881181725i</v>
      </c>
      <c r="DD100" s="240" t="str">
        <f t="shared" ca="1" si="37"/>
        <v>0,244743736236017-0,0204766781601211i</v>
      </c>
      <c r="DE100" s="240" t="str">
        <f t="shared" ca="1" si="37"/>
        <v>0,956478766672763+0,0000874847743391749i</v>
      </c>
      <c r="DF100" s="240" t="str">
        <f t="shared" ca="1" si="37"/>
        <v>1,70080598059562+0,0204767038081822i</v>
      </c>
      <c r="DG100" s="240" t="str">
        <f t="shared" ca="1" si="37"/>
        <v>1,03839123206294-0,0000823386539654525i</v>
      </c>
      <c r="DH100" s="240" t="str">
        <f t="shared" ca="1" si="37"/>
        <v>0,342175347486219-0,0204767279526992i</v>
      </c>
      <c r="DI100" s="240" t="str">
        <f t="shared" ca="1" si="37"/>
        <v>0,956478711488607+0,0000771925264746454i</v>
      </c>
      <c r="DJ100" s="240" t="str">
        <f t="shared" ca="1" si="37"/>
        <v>1,60568801575491+0,0204767505863683i</v>
      </c>
      <c r="DK100" s="240" t="str">
        <f t="shared" ca="1" si="37"/>
        <v>1,03839128379311-0,0000720463911831892i</v>
      </c>
      <c r="DL100" s="240" t="str">
        <f t="shared" ca="1" si="37"/>
        <v>0,435181268747451-0,0204767717025993i</v>
      </c>
      <c r="DM100" s="240" t="str">
        <f t="shared" ca="1" si="37"/>
        <v>0,956478663205418+0,0000669002460442769i</v>
      </c>
      <c r="DN100" s="240" t="str">
        <f t="shared" ca="1" si="37"/>
        <v>1,51460515976787+0,0204767913289712i</v>
      </c>
      <c r="DO100" s="240" t="str">
        <f t="shared" ca="1" si="37"/>
        <v>1,03839132862936-0,0000617541008003375i</v>
      </c>
      <c r="DP100" s="240" t="str">
        <f t="shared" ca="1" si="37"/>
        <v>0,524518834062895-0,0204768094327318i</v>
      </c>
      <c r="DQ100" s="240" t="str">
        <f t="shared" ca="1" si="37"/>
        <v>0,956478621816096+0,0000566079468379277i</v>
      </c>
      <c r="DR100" s="240" t="str">
        <f t="shared" ca="1" si="37"/>
        <v>1,42684503811891+0,0204768260285182i</v>
      </c>
      <c r="DS100" s="240" t="str">
        <f t="shared" ca="1" si="37"/>
        <v>1,0383913665696-0,0000514617872023893i</v>
      </c>
      <c r="DT100" s="240" t="str">
        <f t="shared" ca="1" si="37"/>
        <v>0,610860583049573-0,0204768411236262i</v>
      </c>
      <c r="DU100" s="240" t="str">
        <f t="shared" ca="1" si="37"/>
        <v>0,956478587326107+0,0000463156199473347i</v>
      </c>
      <c r="DV100" s="240" t="str">
        <f t="shared" ca="1" si="37"/>
        <v>1,34177032221091+0,0204768546999066i</v>
      </c>
      <c r="DW100" s="240" t="str">
        <f t="shared" ca="1" si="37"/>
        <v>1,03839139761021-0,0000411694523667627i</v>
      </c>
      <c r="DX100" s="240" t="str">
        <f t="shared" ca="1" si="37"/>
        <v>0,694812826852123-0,0204768667693722i</v>
      </c>
      <c r="DY100" s="240" t="str">
        <f t="shared" ca="1" si="37"/>
        <v>0,956478559733358+0,0000360232802958382i</v>
      </c>
      <c r="DZ100" s="240" t="str">
        <f t="shared" ca="1" si="37"/>
        <v>1,25880189393711+0,0204768773325229i</v>
      </c>
      <c r="EA100" s="240" t="str">
        <f t="shared" ca="1" si="37"/>
        <v>1,03839142175242-0,0000308771016369613i</v>
      </c>
      <c r="EB100" s="240" t="str">
        <f t="shared" ca="1" si="37"/>
        <v>0,776930999031642-0,0204768863862931i</v>
      </c>
      <c r="EC100" s="240" t="str">
        <f t="shared" ca="1" si="37"/>
        <v>0,956478539040736+0,0000257309225560332i</v>
      </c>
      <c r="ED100" s="240" t="str">
        <f t="shared" ca="1" si="37"/>
        <v>1,17740476494584+0,0204768939329358i</v>
      </c>
      <c r="EE100" s="240" t="str">
        <f t="shared" ca="1" si="37"/>
        <v>1,03839143900094-0,0000205847392918679i</v>
      </c>
      <c r="EF100" s="240" t="str">
        <f t="shared" ca="1" si="37"/>
        <v>0,857732654366846-0,0204768999636819i</v>
      </c>
      <c r="EG100" s="240" t="str">
        <f t="shared" ca="1" si="37"/>
        <v>0,956478525245986+0,000015438556660502i</v>
      </c>
      <c r="EH100" s="240" t="str">
        <f t="shared" ca="1" si="37"/>
        <v>1,09707599312754+0,0204769044934016i</v>
      </c>
      <c r="EI100" s="240" t="str">
        <f t="shared" ca="1" si="37"/>
        <v>1,03839144934359-0,0000102923732073351i</v>
      </c>
      <c r="EJ100" s="240" t="str">
        <f t="shared" ca="1" si="37"/>
        <v>0,937708785780044-0,0204769075111814i</v>
      </c>
      <c r="EK100" s="240" t="str">
        <f t="shared" ca="1" si="37"/>
        <v>0,956478518349286+5,14618438773179E-06i</v>
      </c>
      <c r="EL100" s="240" t="str">
        <f t="shared" ca="1" si="37"/>
        <v>1,01733399828787+0,0204769090162868i</v>
      </c>
      <c r="EM100" s="240" t="str">
        <f t="shared" ca="1" si="37"/>
        <v>1,03839145279224-8,12665301546095E-13i</v>
      </c>
      <c r="EN100" s="240"/>
      <c r="EO100" s="240"/>
      <c r="EP100" s="240"/>
    </row>
    <row r="101" spans="1:146" ht="15.75" thickBot="1">
      <c r="A101" s="277">
        <f>A100+Div_Nt_load2</f>
        <v>1.953125E-5</v>
      </c>
      <c r="B101" s="276">
        <v>1</v>
      </c>
      <c r="C101" s="248">
        <f>C100+1/time_load2</f>
        <v>200</v>
      </c>
      <c r="D101" s="247">
        <f>2*PI()*C101</f>
        <v>1256.6370614359173</v>
      </c>
      <c r="E101" s="247" t="str">
        <f>COMPLEX(0,D101)</f>
        <v>1256,63706143592i</v>
      </c>
      <c r="F101" s="247" t="str">
        <f>IF(freq_ratio2&gt;1,IMPRODUCT(Kth_2/(2/rload2-Kfeed2/Gdc_ccm2),IMDIV(COMPLEX(1,Rc_2*Coutput2*microF2*miliOhm2*D101),IMSUM(1,IMPRODUCT(E101,1/omega1_2),IMPRODUCT(E101,E101,1/omega2_2),IMPRODUCT(E101,E101,E101,1/omega3_2)))),IMPRODUCT(Kth_2/(2/rload2-Kfeed2/Gdc_dcm2),(IMDIV(COMPLEX(1,Rc_2*Coutput2*microF2*miliOhm2*D101),IMSUM(1,IMDIV(E101,omegat2),IMDIV(IMPRODUCT(E101,E101),omegapole0^2*(1-2*Gdc_dcm2/(Kfeed2*rload2))))))))</f>
        <v>7,83163894263971-14,1497813803092i</v>
      </c>
      <c r="G101" s="247" t="str">
        <f>IMPRODUCT(IMPRODUCT(-currentransferratio2*RFB_2/(Rfeedforward2),IMDIV(COMPLEX(1,(Rfeedforward2*kiliOhm2+q_Rz_Cz_2*Rzero2)*q_Rz_Cz_2*Czero2*nanoF2*D101),IMPRODUCT(COMPLEX(1,q_Rz_Cz_2*Rzero2*Czero2*nanoF2*D101),COMPLEX(1,D101/(2*PI()*F_roll2*kilihertz2))))),IMSUM(feedtype2,IMDIV(COMPLEX(1,Rvolt2*Cvolt2*nanoF2*kiliOhm2*D101),IMPRODUCT(Rupper2*kiliOhm2*(Cvolt2*nanoF2+Cforward2*picoF2),COMPLEX(1,Rvolt2*Cvolt2*Cforward2*picoF2*nanoF2*kiliOhm2*D101/(Cvolt2*nanoF2+Cforward2*picoF2)),E101))))</f>
        <v>-0,618192477964581+0,444068860193322i</v>
      </c>
      <c r="H101" s="247" t="str">
        <f t="shared" ref="H101:H132" si="38">IF(freq_ratio2&gt;1,IMPRODUCT(M35,IMDIV((IMPRODUCT(COMPLEX(1,Rc_2*Coutput2*microF2*miliOhm2*D101),IMSUM(1,IMDIV(E101,omega4_2),IMDIV(IMPRODUCT(E101,E101),omega5_2)))),IMSUM(1,IMPRODUCT(E101,1/omega1_2),IMPRODUCT(E101,E101,1/omega2_2),IMPRODUCT(E101,E101,E101,1/omega3_2)))),IMPRODUCT(M35,(IMDIV(IMPRODUCT(COMPLEX(1,Rc_2*Coutput2*microF2*miliOhm2*D101),COMPLEX(1,-Kfeed2*effectiveL2*PI()^2*D101/(8*ratio2^2*Gdc_dcm2))),IMSUM(1,IMDIV(E101,omegat2),IMDIV(IMPRODUCT(E101,E101),omegapole0^2*(1-2*Gdc_dcm2/(Kfeed2*rload2))))))))</f>
        <v>2,25860884196192-4,05309865806787i</v>
      </c>
      <c r="I101" s="247" t="str">
        <f>IMDIV(IMPRODUCT(-1,H101),IMSUM(1,IMPRODUCT(F101,G101,-1)))</f>
        <v>-0,324435626700857-0,19648262516372i</v>
      </c>
      <c r="J101" s="275" t="str">
        <f ca="1">IMPRODUCT(1/N_FFT2,P100)</f>
        <v>-0,630228695803348-0,0000799760438127254i</v>
      </c>
      <c r="K101" s="274" t="str">
        <f ca="1">IMPRODUCT(I101,J101)</f>
        <v>0,204452927984784+0,123854935682845i</v>
      </c>
      <c r="M101" s="278"/>
      <c r="N101" s="265">
        <f ca="1">Ioutput2+O101</f>
        <v>1.0025657319031356</v>
      </c>
      <c r="O101" s="240">
        <f t="shared" ref="O101:O164" ca="1" si="39">I_step2*(th_2/time_load2-0.5)+2*I_step2*(th_2/time_load2)*SUMPRODUCT((SIN(ROW(INDIRECT(1&amp;":"&amp;N_FFT2))*PI()*th_2/time_load2)/(ROW(INDIRECT(1&amp;":"&amp;N_FFT2))*PI()*th_2/time_load2))*(SIN(ROW(INDIRECT(1&amp;":"&amp;N_FFT2))*PI()*transient2/time_load2)/(ROW(INDIRECT(1&amp;":"&amp;N_FFT2))*PI()*transient2/time_load2))*COS(ROW(INDIRECT(1&amp;":"&amp;N_FFT2))*2*PI()*Div_Nt_load2*B101/time_load2-ROW(INDIRECT(1&amp;":"&amp;N_FFT2))*PI()*(time_load2-transient2)/time_load2))</f>
        <v>-0.99743426809686453</v>
      </c>
      <c r="P101" s="240" t="str">
        <f t="shared" ref="P101:P164" ca="1" si="40">IMPRODUCT(O101,IMEXP(COMPLEX(0,-2*PI()*1*B101/Nt_load2)))</f>
        <v>-0,997133859543548+0,0244782623099489i</v>
      </c>
      <c r="Q101" s="240" t="str">
        <f t="shared" ref="Q101:Q164" ca="1" si="41">IMPRODUCT(O101,IMEXP(COMPLEX(0,-2*PI()*2*B101/Nt_load2)))</f>
        <v>-0,99623281483848+0,0489417798299835i</v>
      </c>
      <c r="R101" s="240" t="str">
        <f t="shared" ref="R101:R164" ca="1" si="42">IMPRODUCT(O101,IMEXP(COMPLEX(0,-2*PI()*3*B101/Nt_load2)))</f>
        <v>-0,994731676737297+0,0733758166518996i</v>
      </c>
      <c r="S101" s="240" t="str">
        <f t="shared" ref="S101:S164" ca="1" si="43">IMPRODUCT(O101,IMEXP(COMPLEX(0,-2*PI()*4*B101/Nt_load2)))</f>
        <v>-0,992631349469461+0,0977656546255629i</v>
      </c>
      <c r="T101" s="240" t="str">
        <f t="shared" ref="T101:T164" ca="1" si="44">IMPRODUCT(O101,IMEXP(COMPLEX(0,-2*PI()*5*B101/Nt_load2)))</f>
        <v>-0,989933098193581+0,122096602224573i</v>
      </c>
      <c r="U101" s="241" t="str">
        <f t="shared" ref="U101:U164" ca="1" si="45">IMPRODUCT(O101,IMEXP(COMPLEX(0,-2*PI()*6*B101/Nt_load2)))</f>
        <v>-0,986638548235332+0,14635400339589i</v>
      </c>
      <c r="V101" s="240" t="str">
        <f t="shared" ref="V101:V164" ca="1" si="46">IMPRODUCT(O101,IMEXP(COMPLEX(0,-2*PI()*7*B101/Nt_load2)))</f>
        <v>-0,982749684108418+0,170523246388088i</v>
      </c>
      <c r="W101" s="240" t="str">
        <f t="shared" ref="W101:W164" ca="1" si="47">IMPRODUCT(O101,IMEXP(COMPLEX(0,-2*PI()*8*B101/Nt_load2)))</f>
        <v>-0,978268848319174+0,194589772552938i</v>
      </c>
      <c r="X101" s="240" t="str">
        <f t="shared" ref="X101:X164" ca="1" si="48">IMPRODUCT(O101,IMEXP(COMPLEX(0,-2*PI()*9*B101/Nt_load2)))</f>
        <v>-0,973198739955532+0,218539085114982i</v>
      </c>
      <c r="Y101" s="240" t="str">
        <f t="shared" ref="Y101:Y164" ca="1" si="49">IMPRODUCT(O101,IMEXP(COMPLEX(0,-2*PI()*10*B101/Nt_load2)))</f>
        <v>-0,967542413061184+0,242356757903857i</v>
      </c>
      <c r="Z101" s="240" t="str">
        <f t="shared" ref="Z101:Z164" ca="1" si="50">IMPRODUCT(O101,IMEXP(COMPLEX(0,-2*PI()*11*B101/Nt_load2)))</f>
        <v>-0,96130327479595+0,266028444044072i</v>
      </c>
      <c r="AA101" s="240" t="str">
        <f t="shared" ref="AA101:AA164" ca="1" si="51">IMPRODUCT(O101,IMEXP(COMPLEX(0,-2*PI()*12*B101/Nt_load2)))</f>
        <v>-0,954485083383424+0,289539884597039i</v>
      </c>
      <c r="AB101" s="240" t="str">
        <f t="shared" ref="AB101:AB164" ca="1" si="52">IMPRODUCT(O101,IMEXP(COMPLEX(0,-2*PI()*13*B101/Nt_load2)))</f>
        <v>-0,947091945847163+0,312876917150119i</v>
      </c>
      <c r="AC101" s="240" t="str">
        <f t="shared" ref="AC101:AC164" ca="1" si="53">IMPRODUCT(O101,IMEXP(COMPLEX(0,-2*PI()*14*B101/Nt_load2)))</f>
        <v>-0,939128315536773+0,336025484347529i</v>
      </c>
      <c r="AD101" s="240" t="str">
        <f t="shared" ref="AD101:AD164" ca="1" si="54">IMPRODUCT(O101,IMEXP(COMPLEX(0,-2*PI()*15*B101/Nt_load2)))</f>
        <v>-0,930598989445373+0,35897164235797i</v>
      </c>
      <c r="AE101" s="240" t="str">
        <f t="shared" ref="AE101:AE164" ca="1" si="55">IMPRODUCT(O101,IMEXP(COMPLEX(0,-2*PI()*16*B101/Nt_load2)))</f>
        <v>-0,921509105320069+0,38170156927387i</v>
      </c>
      <c r="AF101" s="240" t="str">
        <f t="shared" ref="AF101:AF164" ca="1" si="56">IMPRODUCT(O101,IMEXP(COMPLEX(0,-2*PI()*17*B101/Nt_load2)))</f>
        <v>-0,911864138567165+0,404201573437178i</v>
      </c>
      <c r="AG101" s="240" t="str">
        <f t="shared" ref="AG101:AG164" ca="1" si="57">IMPRODUCT(O101,IMEXP(COMPLEX(0,-2*PI()*18*B101/Nt_load2)))</f>
        <v>-0,901669898953983+0,42645810168672i</v>
      </c>
      <c r="AH101" s="240" t="str">
        <f t="shared" ref="AH101:AH164" ca="1" si="58">IMPRODUCT(O101,IMEXP(COMPLEX(0,-2*PI()*19*B101/Nt_load2)))</f>
        <v>-0,890932527109282+0,448457747522101i</v>
      </c>
      <c r="AI101" s="240" t="str">
        <f t="shared" ref="AI101:AI164" ca="1" si="59">IMPRODUCT(O101,IMEXP(COMPLEX(0,-2*PI()*20*B101/Nt_load2)))</f>
        <v>-0,879658490824363+0,470187259179289i</v>
      </c>
      <c r="AJ101" s="240" t="str">
        <f t="shared" ref="AJ101:AJ164" ca="1" si="60">IMPRODUCT(O101,IMEXP(COMPLEX(0,-2*PI()*21*B101/Nt_load2)))</f>
        <v>-0,867854581157121+0,491633547612982i</v>
      </c>
      <c r="AK101" s="240" t="str">
        <f t="shared" ref="AK101:AK164" ca="1" si="61">IMPRODUCT(O101,IMEXP(COMPLEX(0,-2*PI()*22*B101/Nt_load2)))</f>
        <v>-0,855527908341362+0,512783694380956i</v>
      </c>
      <c r="AL101" s="240" t="str">
        <f t="shared" ref="AL101:AL164" ca="1" si="62">IMPRODUCT(O101,IMEXP(COMPLEX(0,-2*PI()*23*B101/Nt_load2)))</f>
        <v>-0,842685897503868+0,533624959425651i</v>
      </c>
      <c r="AM101" s="240" t="str">
        <f t="shared" ref="AM101:AM164" ca="1" si="63">IMPRODUCT(O101,IMEXP(COMPLEX(0,-2*PI()*24*B101/Nt_load2)))</f>
        <v>-0,829336284191773+0,554144788748311i</v>
      </c>
      <c r="AN101" s="240" t="str">
        <f t="shared" ref="AN101:AN164" ca="1" si="64">IMPRODUCT(O101,IMEXP(COMPLEX(0,-2*PI()*25*B101/Nt_load2)))</f>
        <v>-0,815487109712962+0,574330821971037i</v>
      </c>
      <c r="AO101" s="240" t="str">
        <f t="shared" ref="AO101:AO164" ca="1" si="65">IMPRODUCT(O101,IMEXP(COMPLEX(0,-2*PI()*26*B101/Nt_load2)))</f>
        <v>-0,801146716292287+0,594170899782222i</v>
      </c>
      <c r="AP101" s="240" t="str">
        <f t="shared" ref="AP101:AP164" ca="1" si="66">IMPRODUCT(O101,IMEXP(COMPLEX(0,-2*PI()*27*B101/Nt_load2)))</f>
        <v>-0,786323742046522+0,613653071260858i</v>
      </c>
      <c r="AQ101" s="240" t="str">
        <f t="shared" ref="AQ101:AQ164" ca="1" si="67">IMPRODUCT(O101,IMEXP(COMPLEX(0,-2*PI()*28*B101/Nt_load2)))</f>
        <v>-0,771027115781087+0,632765601075332i</v>
      </c>
      <c r="AR101" s="240" t="str">
        <f t="shared" ref="AR101:AR164" ca="1" si="68">IMPRODUCT(O101,IMEXP(COMPLEX(0,-2*PI()*28*B101/Nt_load2)))</f>
        <v>-0,771027115781087+0,632765601075332i</v>
      </c>
      <c r="AS101" s="240" t="str">
        <f t="shared" ref="AS101:AS164" ca="1" si="69">IMPRODUCT(O101,IMEXP(COMPLEX(0,-2*PI()*30*B101/Nt_load2)))</f>
        <v>-0,739050043413972+0,669835914611732i</v>
      </c>
      <c r="AT101" s="240" t="str">
        <f t="shared" ref="AT101:AT164" ca="1" si="70">IMPRODUCT(O101,IMEXP(COMPLEX(0,-2*PI()*31*B101/Nt_load2)))</f>
        <v>-0,722388859104986+0,68777136856293i</v>
      </c>
      <c r="AU101" s="240" t="str">
        <f t="shared" ref="AU101:AU164" ca="1" si="71">IMPRODUCT(O101,IMEXP(COMPLEX(0,-2*PI()*32*B101/Nt_load2)))</f>
        <v>-0,705292534759134+0,705292534759133i</v>
      </c>
      <c r="AV101" s="240" t="str">
        <f t="shared" ref="AV101:AV164" ca="1" si="72">IMPRODUCT(O101,IMEXP(COMPLEX(0,-2*PI()*33*B101/Nt_load2)))</f>
        <v>-0,68777136856293+0,722388859104986i</v>
      </c>
      <c r="AW101" s="240" t="str">
        <f t="shared" ref="AW101:AW164" ca="1" si="73">IMPRODUCT(O101,IMEXP(COMPLEX(0,-2*PI()*34*B101/Nt_load2)))</f>
        <v>-0,669835914611731+0,739050043413972i</v>
      </c>
      <c r="AX101" s="240" t="str">
        <f t="shared" ref="AX101:AX164" ca="1" si="74">IMPRODUCT(O101,IMEXP(COMPLEX(0,-2*PI()*35*B101/Nt_load2)))</f>
        <v>-0,651496976552349+0,755266051611666i</v>
      </c>
      <c r="AY101" s="240" t="str">
        <f t="shared" ref="AY101:AY164" ca="1" si="75">IMPRODUCT(O101,IMEXP(COMPLEX(0,-2*PI()*36*B101/Nt_load2)))</f>
        <v>-0,632765601075333+0,771027115781087i</v>
      </c>
      <c r="AZ101" s="240" t="str">
        <f t="shared" ref="AZ101:AZ164" ca="1" si="76">IMPRODUCT(O101,IMEXP(COMPLEX(0,-2*PI()*37*B101/Nt_load2)))</f>
        <v>-0,613653071260857+0,786323742046523i</v>
      </c>
      <c r="BA101" s="240" t="str">
        <f t="shared" ref="BA101:BA164" ca="1" si="77">IMPRODUCT(O101,IMEXP(COMPLEX(0,-2*PI()*38*B101/Nt_load2)))</f>
        <v>-0,594170899782221+0,801146716292287i</v>
      </c>
      <c r="BB101" s="240" t="str">
        <f t="shared" ref="BB101:BB164" ca="1" si="78">IMPRODUCT(O101,IMEXP(COMPLEX(0,-2*PI()*39*B101/Nt_load2)))</f>
        <v>-0,574330821971037+0,815487109712962i</v>
      </c>
      <c r="BC101" s="240" t="str">
        <f t="shared" ref="BC101:BC164" ca="1" si="79">IMPRODUCT(O101,IMEXP(COMPLEX(0,-2*PI()*40*B101/Nt_load2)))</f>
        <v>-0,554144788748312+0,829336284191773i</v>
      </c>
      <c r="BD101" s="240" t="str">
        <f t="shared" ref="BD101:BD164" ca="1" si="80">IMPRODUCT(O101,IMEXP(COMPLEX(0,-2*PI()*41*B101/Nt_load2)))</f>
        <v>-0,533624959425652+0,842685897503868i</v>
      </c>
      <c r="BE101" s="240" t="str">
        <f t="shared" ref="BE101:BE164" ca="1" si="81">IMPRODUCT(O101,IMEXP(COMPLEX(0,-2*PI()*42*B101/Nt_load2)))</f>
        <v>-0,512783694380956+0,855527908341362i</v>
      </c>
      <c r="BF101" s="240" t="str">
        <f t="shared" ref="BF101:BF164" ca="1" si="82">IMPRODUCT(O101,IMEXP(COMPLEX(0,-2*PI()*43*B101/Nt_load2)))</f>
        <v>-0,491633547612983+0,86785458115712i</v>
      </c>
      <c r="BG101" s="240" t="str">
        <f t="shared" ref="BG101:BG164" ca="1" si="83">IMPRODUCT(O101,IMEXP(COMPLEX(0,-2*PI()*44*B101/Nt_load2)))</f>
        <v>-0,470187259179291+0,879658490824362i</v>
      </c>
      <c r="BH101" s="240" t="str">
        <f t="shared" ref="BH101:BH164" ca="1" si="84">IMPRODUCT(O101,IMEXP(COMPLEX(0,-2*PI()*45*B101/Nt_load2)))</f>
        <v>-0,448457747522102+0,890932527109282i</v>
      </c>
      <c r="BI101" s="240" t="str">
        <f t="shared" ref="BI101:BI164" ca="1" si="85">IMPRODUCT(O101,IMEXP(COMPLEX(0,-2*PI()*46*B101/Nt_load2)))</f>
        <v>-0,426458101686722+0,901669898953983i</v>
      </c>
      <c r="BJ101" s="240" t="str">
        <f t="shared" ref="BJ101:BJ164" ca="1" si="86">IMPRODUCT(O101,IMEXP(COMPLEX(0,-2*PI()*47*B101/Nt_load2)))</f>
        <v>-0,404201573437181+0,911864138567164i</v>
      </c>
      <c r="BK101" s="240" t="str">
        <f t="shared" ref="BK101:BK164" ca="1" si="87">IMPRODUCT(O101,IMEXP(COMPLEX(0,-2*PI()*48*B101/Nt_load2)))</f>
        <v>-0,381701569273871+0,921509105320068i</v>
      </c>
      <c r="BL101" s="240" t="str">
        <f t="shared" ref="BL101:BL164" ca="1" si="88">IMPRODUCT(O101,IMEXP(COMPLEX(0,-2*PI()*49*B101/Nt_load2)))</f>
        <v>-0,358971642357973+0,930598989445372i</v>
      </c>
      <c r="BM101" s="240" t="str">
        <f t="shared" ref="BM101:BM164" ca="1" si="89">IMPRODUCT(O101,IMEXP(COMPLEX(0,-2*PI()*50*B101/Nt_load2)))</f>
        <v>-0,336025484347532+0,939128315536772i</v>
      </c>
      <c r="BN101" s="240" t="str">
        <f t="shared" ref="BN101:BN164" ca="1" si="90">IMPRODUCT(O101,IMEXP(COMPLEX(0,-2*PI()*51*B101/Nt_load2)))</f>
        <v>-0,312876917150123+0,947091945847162i</v>
      </c>
      <c r="BO101" s="240" t="str">
        <f t="shared" ref="BO101:BO164" ca="1" si="91">IMPRODUCT(O101,IMEXP(COMPLEX(0,-2*PI()*52*B101/Nt_load2)))</f>
        <v>-0,289539884597043+0,954485083383423i</v>
      </c>
      <c r="BP101" s="240" t="str">
        <f t="shared" ref="BP101:BP164" ca="1" si="92">IMPRODUCT(O101,IMEXP(COMPLEX(0,-2*PI()*53*B101/Nt_load2)))</f>
        <v>-0,266028444044075+0,961303274795949i</v>
      </c>
      <c r="BQ101" s="240" t="str">
        <f t="shared" ref="BQ101:BQ164" ca="1" si="93">IMPRODUCT(O101,IMEXP(COMPLEX(0,-2*PI()*54*B101/Nt_load2)))</f>
        <v>-0,242356757903861+0,967542413061183i</v>
      </c>
      <c r="BR101" s="240" t="str">
        <f t="shared" ref="BR101:BR164" ca="1" si="94">IMPRODUCT(O101,IMEXP(COMPLEX(0,-2*PI()*55*B101/Nt_load2)))</f>
        <v>-0,218539085114987+0,973198739955531i</v>
      </c>
      <c r="BS101" s="240" t="str">
        <f t="shared" ref="BS101:BS164" ca="1" si="95">IMPRODUCT(O101,IMEXP(COMPLEX(0,-2*PI()*56*B101/Nt_load2)))</f>
        <v>-0,194589772552943+0,978268848319174i</v>
      </c>
      <c r="BT101" s="240" t="str">
        <f t="shared" ref="BT101:BT164" ca="1" si="96">IMPRODUCT(O101,IMEXP(COMPLEX(0,-2*PI()*57*B101/Nt_load2)))</f>
        <v>-0,170523246388093+0,982749684108417i</v>
      </c>
      <c r="BU101" s="240" t="str">
        <f t="shared" ref="BU101:BU164" ca="1" si="97">IMPRODUCT(O101,IMEXP(COMPLEX(0,-2*PI()*58*B101/Nt_load2)))</f>
        <v>-0,146354003395885+0,986638548235333i</v>
      </c>
      <c r="BV101" s="240" t="str">
        <f t="shared" ref="BV101:BV164" ca="1" si="98">IMPRODUCT(O101,IMEXP(COMPLEX(0,-2*PI()*59*B101/Nt_load2)))</f>
        <v>-0,122096602224569+0,989933098193582i</v>
      </c>
      <c r="BW101" s="240" t="str">
        <f t="shared" ref="BW101:BW164" ca="1" si="99">IMPRODUCT(O101,IMEXP(COMPLEX(0,-2*PI()*60*B101/Nt_load2)))</f>
        <v>-0,0977656546255584+0,992631349469461i</v>
      </c>
      <c r="BX101" s="240" t="str">
        <f t="shared" ref="BX101:BX164" ca="1" si="100">IMPRODUCT(O101,IMEXP(COMPLEX(0,-2*PI()*61*B101/Nt_load2)))</f>
        <v>-0,0733758166518953+0,994731676737298i</v>
      </c>
      <c r="BY101" s="240" t="str">
        <f t="shared" ref="BY101:BY164" ca="1" si="101">IMPRODUCT(O101,IMEXP(COMPLEX(0,-2*PI()*62*B101/Nt_load2)))</f>
        <v>-0,0489417798299796+0,996232814838481i</v>
      </c>
      <c r="BZ101" s="240" t="str">
        <f t="shared" ref="BZ101:BZ164" ca="1" si="102">IMPRODUCT(O101,IMEXP(COMPLEX(0,-2*PI()*63*B101/Nt_load2)))</f>
        <v>-0,0244782623099453+0,997133859543548i</v>
      </c>
      <c r="CA101" s="240" t="str">
        <f t="shared" ref="CA101:CA164" ca="1" si="103">IMPRODUCT(O101,IMEXP(COMPLEX(0,-2*PI()*64*B101/Nt_load2)))</f>
        <v>3,48249811535051E-15+0,997434268096865i</v>
      </c>
      <c r="CB101" s="240" t="str">
        <f t="shared" ref="CB101:CB164" ca="1" si="104">IMPRODUCT(O101,IMEXP(COMPLEX(0,-2*PI()*65*B101/Nt_load2)))</f>
        <v>0,0244782623099521+0,997133859543548i</v>
      </c>
      <c r="CC101" s="240" t="str">
        <f t="shared" ref="CC101:CC164" ca="1" si="105">IMPRODUCT(O101,IMEXP(COMPLEX(0,-2*PI()*66*B101/Nt_load2)))</f>
        <v>0,0489417798299864+0,99623281483848i</v>
      </c>
      <c r="CD101" s="240" t="str">
        <f t="shared" ref="CD101:CD164" ca="1" si="106">IMPRODUCT(O101,IMEXP(COMPLEX(0,-2*PI()*67*B101/Nt_load2)))</f>
        <v>0,0733758166519021+0,994731676737297i</v>
      </c>
      <c r="CE101" s="240" t="str">
        <f t="shared" ref="CE101:CE164" ca="1" si="107">IMPRODUCT(O101,IMEXP(COMPLEX(0,-2*PI()*68*B101/Nt_load2)))</f>
        <v>0,0977656546255652+0,992631349469461i</v>
      </c>
      <c r="CF101" s="240" t="str">
        <f t="shared" ref="CF101:CF164" ca="1" si="108">IMPRODUCT(O101,IMEXP(COMPLEX(0,-2*PI()*69*B101/Nt_load2)))</f>
        <v>0,122096602224575+0,989933098193581i</v>
      </c>
      <c r="CG101" s="240" t="str">
        <f t="shared" ref="CG101:CG164" ca="1" si="109">IMPRODUCT(O101,IMEXP(COMPLEX(0,-2*PI()*70*B101/Nt_load2)))</f>
        <v>0,146354003395892+0,986638548235332i</v>
      </c>
      <c r="CH101" s="240" t="str">
        <f t="shared" ref="CH101:CH164" ca="1" si="110">IMPRODUCT(O101,IMEXP(COMPLEX(0,-2*PI()*71*B101/Nt_load2)))</f>
        <v>0,17052324638809+0,982749684108418i</v>
      </c>
      <c r="CI101" s="240" t="str">
        <f t="shared" ref="CI101:CI164" ca="1" si="111">IMPRODUCT(O101,IMEXP(COMPLEX(0,-2*PI()*72*B101/Nt_load2)))</f>
        <v>0,194589772552939+0,978268848319174i</v>
      </c>
      <c r="CJ101" s="240" t="str">
        <f t="shared" ref="CJ101:CJ164" ca="1" si="112">IMPRODUCT(O101,IMEXP(COMPLEX(0,-2*PI()*73*B101/Nt_load2)))</f>
        <v>0,218539085114984+0,973198739955531i</v>
      </c>
      <c r="CK101" s="240" t="str">
        <f t="shared" ref="CK101:CK164" ca="1" si="113">IMPRODUCT(O101,IMEXP(COMPLEX(0,-2*PI()*74*B101/Nt_load2)))</f>
        <v>0,242356757903858+0,967542413061184i</v>
      </c>
      <c r="CL101" s="240" t="str">
        <f t="shared" ref="CL101:CL164" ca="1" si="114">IMPRODUCT(O101,IMEXP(COMPLEX(0,-2*PI()*75*B101/Nt_load2)))</f>
        <v>0,266028444044072+0,96130327479595i</v>
      </c>
      <c r="CM101" s="240" t="str">
        <f t="shared" ref="CM101:CM164" ca="1" si="115">IMPRODUCT(O101,IMEXP(COMPLEX(0,-2*PI()*76*B101/Nt_load2)))</f>
        <v>0,28953988459704+0,954485083383424i</v>
      </c>
      <c r="CN101" s="240" t="str">
        <f t="shared" ref="CN101:CN164" ca="1" si="116">IMPRODUCT(O101,IMEXP(COMPLEX(0,-2*PI()*77*B101/Nt_load2)))</f>
        <v>0,312876917150119+0,947091945847163i</v>
      </c>
      <c r="CO101" s="240" t="str">
        <f t="shared" ref="CO101:CO164" ca="1" si="117">IMPRODUCT(O101,IMEXP(COMPLEX(0,-2*PI()*78*B101/Nt_load2)))</f>
        <v>0,336025484347529+0,939128315536773i</v>
      </c>
      <c r="CP101" s="240" t="str">
        <f t="shared" ref="CP101:CP164" ca="1" si="118">IMPRODUCT(O101,IMEXP(COMPLEX(0,-2*PI()*79*B101/Nt_load2)))</f>
        <v>0,35897164235797+0,930598989445373i</v>
      </c>
      <c r="CQ101" s="240" t="str">
        <f t="shared" ref="CQ101:CQ164" ca="1" si="119">IMPRODUCT(O101,IMEXP(COMPLEX(0,-2*PI()*80*B101/Nt_load2)))</f>
        <v>0,381701569273869+0,921509105320069i</v>
      </c>
      <c r="CR101" s="240" t="str">
        <f t="shared" ref="CR101:CR164" ca="1" si="120">IMPRODUCT(O101,IMEXP(COMPLEX(0,-2*PI()*81*B101/Nt_load2)))</f>
        <v>0,404201573437178+0,911864138567165i</v>
      </c>
      <c r="CS101" s="240" t="str">
        <f t="shared" ref="CS101:CS164" ca="1" si="121">IMPRODUCT(O101,IMEXP(COMPLEX(0,-2*PI()*82*B101/Nt_load2)))</f>
        <v>0,426458101686719+0,901669898953984i</v>
      </c>
      <c r="CT101" s="240" t="str">
        <f t="shared" ref="CT101:CT164" ca="1" si="122">IMPRODUCT(O101,IMEXP(COMPLEX(0,-2*PI()*83*B101/Nt_load2)))</f>
        <v>0,448457747522099+0,890932527109283i</v>
      </c>
      <c r="CU101" s="240" t="str">
        <f t="shared" ref="CU101:CU164" ca="1" si="123">IMPRODUCT(O101,IMEXP(COMPLEX(0,-2*PI()*84*B101/Nt_load2)))</f>
        <v>0,470187259179288+0,879658490824364i</v>
      </c>
      <c r="CV101" s="240" t="str">
        <f t="shared" ref="CV101:CV164" ca="1" si="124">IMPRODUCT(O101,IMEXP(COMPLEX(0,-2*PI()*85*B101/Nt_load2)))</f>
        <v>0,49163354761298+0,867854581157122i</v>
      </c>
      <c r="CW101" s="240" t="str">
        <f t="shared" ref="CW101:CW164" ca="1" si="125">IMPRODUCT(O101,IMEXP(COMPLEX(0,-2*PI()*86*B101/Nt_load2)))</f>
        <v>0,512783694380954+0,855527908341363i</v>
      </c>
      <c r="CX101" s="240" t="str">
        <f t="shared" ref="CX101:CX164" ca="1" si="126">IMPRODUCT(O101,IMEXP(COMPLEX(0,-2*PI()*87*B101/Nt_load2)))</f>
        <v>0,533624959425649+0,842685897503869i</v>
      </c>
      <c r="CY101" s="240" t="str">
        <f t="shared" ref="CY101:CY164" ca="1" si="127">IMPRODUCT(O101,IMEXP(COMPLEX(0,-2*PI()*88*B101/Nt_load2)))</f>
        <v>0,554144788748309+0,829336284191775i</v>
      </c>
      <c r="CZ101" s="240" t="str">
        <f t="shared" ref="CZ101:CZ164" ca="1" si="128">IMPRODUCT(O101,IMEXP(COMPLEX(0,-2*PI()*89*B101/Nt_load2)))</f>
        <v>0,574330821971035+0,815487109712963i</v>
      </c>
      <c r="DA101" s="240" t="str">
        <f t="shared" ref="DA101:DA164" ca="1" si="129">IMPRODUCT(O101,IMEXP(COMPLEX(0,-2*PI()*90*B101/Nt_load2)))</f>
        <v>0,594170899782218+0,801146716292289i</v>
      </c>
      <c r="DB101" s="240" t="str">
        <f t="shared" ref="DB101:DB164" ca="1" si="130">IMPRODUCT(O101,IMEXP(COMPLEX(0,-2*PI()*91*B101/Nt_load2)))</f>
        <v>0,613653071260855+0,786323742046525i</v>
      </c>
      <c r="DC101" s="240" t="str">
        <f t="shared" ref="DC101:DC164" ca="1" si="131">IMPRODUCT(O101,IMEXP(COMPLEX(0,-2*PI()*92*B101/Nt_load2)))</f>
        <v>0,63276560107533+0,771027115781089i</v>
      </c>
      <c r="DD101" s="240" t="str">
        <f t="shared" ref="DD101:DD164" ca="1" si="132">IMPRODUCT(O101,IMEXP(COMPLEX(0,-2*PI()*93*B101/Nt_load2)))</f>
        <v>0,651496976552346+0,755266051611669i</v>
      </c>
      <c r="DE101" s="240" t="str">
        <f t="shared" ref="DE101:DE164" ca="1" si="133">IMPRODUCT(O101,IMEXP(COMPLEX(0,-2*PI()*94*B101/Nt_load2)))</f>
        <v>0,669835914611728+0,739050043413975i</v>
      </c>
      <c r="DF101" s="240" t="str">
        <f t="shared" ref="DF101:DF164" ca="1" si="134">IMPRODUCT(O101,IMEXP(COMPLEX(0,-2*PI()*95*B101/Nt_load2)))</f>
        <v>0,687771368562927+0,722388859104989i</v>
      </c>
      <c r="DG101" s="240" t="str">
        <f t="shared" ref="DG101:DG164" ca="1" si="135">IMPRODUCT(O101,IMEXP(COMPLEX(0,-2*PI()*96*B101/Nt_load2)))</f>
        <v>0,70529253475913+0,705292534759137i</v>
      </c>
      <c r="DH101" s="240" t="str">
        <f t="shared" ref="DH101:DH164" ca="1" si="136">IMPRODUCT(O101,IMEXP(COMPLEX(0,-2*PI()*97*B101/Nt_load2)))</f>
        <v>0,722388859104989+0,687771368562926i</v>
      </c>
      <c r="DI101" s="240" t="str">
        <f t="shared" ref="DI101:DI164" ca="1" si="137">IMPRODUCT(O101,IMEXP(COMPLEX(0,-2*PI()*98*B101/Nt_load2)))</f>
        <v>0,739050043413975+0,669835914611728i</v>
      </c>
      <c r="DJ101" s="240" t="str">
        <f t="shared" ref="DJ101:DJ164" ca="1" si="138">IMPRODUCT(O101,IMEXP(COMPLEX(0,-2*PI()*99*B101/Nt_load2)))</f>
        <v>0,755266051611669+0,651496976552346i</v>
      </c>
      <c r="DK101" s="240" t="str">
        <f t="shared" ref="DK101:DK164" ca="1" si="139">IMPRODUCT(O101,IMEXP(COMPLEX(0,-2*PI()*100*B101/Nt_load2)))</f>
        <v>0,77102711578109+0,632765601075329i</v>
      </c>
      <c r="DL101" s="240" t="str">
        <f t="shared" ref="DL101:DL164" ca="1" si="140">IMPRODUCT(O101,IMEXP(COMPLEX(0,-2*PI()*101*B101/Nt_load2)))</f>
        <v>0,786323742046525+0,613653071260855i</v>
      </c>
      <c r="DM101" s="240" t="str">
        <f t="shared" ref="DM101:DM164" ca="1" si="141">IMPRODUCT(O101,IMEXP(COMPLEX(0,-2*PI()*102*B101/Nt_load2)))</f>
        <v>0,801146716292289+0,594170899782219i</v>
      </c>
      <c r="DN101" s="240" t="str">
        <f t="shared" ref="DN101:DN164" ca="1" si="142">IMPRODUCT(O101,IMEXP(COMPLEX(0,-2*PI()*103*B101/Nt_load2)))</f>
        <v>0,815487109712964+0,574330821971035i</v>
      </c>
      <c r="DO101" s="240" t="str">
        <f t="shared" ref="DO101:DO164" ca="1" si="143">IMPRODUCT(O101,IMEXP(COMPLEX(0,-2*PI()*104*B101/Nt_load2)))</f>
        <v>0,829336284191775+0,554144788748309i</v>
      </c>
      <c r="DP101" s="240" t="str">
        <f t="shared" ref="DP101:DP164" ca="1" si="144">IMPRODUCT(O101,IMEXP(COMPLEX(0,-2*PI()*105*B101/Nt_load2)))</f>
        <v>0,84268589750387+0,533624959425649i</v>
      </c>
      <c r="DQ101" s="240" t="str">
        <f t="shared" ref="DQ101:DQ164" ca="1" si="145">IMPRODUCT(O101,IMEXP(COMPLEX(0,-2*PI()*106*B101/Nt_load2)))</f>
        <v>0,855527908341363+0,512783694380953i</v>
      </c>
      <c r="DR101" s="240" t="str">
        <f t="shared" ref="DR101:DR164" ca="1" si="146">IMPRODUCT(O101,IMEXP(COMPLEX(0,-2*PI()*107*B101/Nt_load2)))</f>
        <v>0,867854581157121+0,49163354761298i</v>
      </c>
      <c r="DS101" s="240" t="str">
        <f t="shared" ref="DS101:DS164" ca="1" si="147">IMPRODUCT(O101,IMEXP(COMPLEX(0,-2*PI()*108*B101/Nt_load2)))</f>
        <v>0,879658490824364+0,470187259179288i</v>
      </c>
      <c r="DT101" s="240" t="str">
        <f t="shared" ref="DT101:DT164" ca="1" si="148">IMPRODUCT(O101,IMEXP(COMPLEX(0,-2*PI()*109*B101/Nt_load2)))</f>
        <v>0,890932527109283+0,448457747522099i</v>
      </c>
      <c r="DU101" s="240" t="str">
        <f t="shared" ref="DU101:DU164" ca="1" si="149">IMPRODUCT(O101,IMEXP(COMPLEX(0,-2*PI()*110*B101/Nt_load2)))</f>
        <v>0,901669898953984+0,426458101686719i</v>
      </c>
      <c r="DV101" s="240" t="str">
        <f t="shared" ref="DV101:DV164" ca="1" si="150">IMPRODUCT(O101,IMEXP(COMPLEX(0,-2*PI()*111*B101/Nt_load2)))</f>
        <v>0,911864138567165+0,404201573437178i</v>
      </c>
      <c r="DW101" s="240" t="str">
        <f t="shared" ref="DW101:DW164" ca="1" si="151">IMPRODUCT(O101,IMEXP(COMPLEX(0,-2*PI()*112*B101/Nt_load2)))</f>
        <v>0,921509105320069+0,381701569273869i</v>
      </c>
      <c r="DX101" s="240" t="str">
        <f t="shared" ref="DX101:DX164" ca="1" si="152">IMPRODUCT(O101,IMEXP(COMPLEX(0,-2*PI()*113*B101/Nt_load2)))</f>
        <v>0,930598989445373+0,35897164235797i</v>
      </c>
      <c r="DY101" s="240" t="str">
        <f t="shared" ref="DY101:DY164" ca="1" si="153">IMPRODUCT(O101,IMEXP(COMPLEX(0,-2*PI()*114*B101/Nt_load2)))</f>
        <v>0,939128315536773+0,336025484347528i</v>
      </c>
      <c r="DZ101" s="240" t="str">
        <f t="shared" ref="DZ101:DZ164" ca="1" si="154">IMPRODUCT(O101,IMEXP(COMPLEX(0,-2*PI()*115*B101/Nt_load2)))</f>
        <v>0,947091945847163+0,312876917150119i</v>
      </c>
      <c r="EA101" s="240" t="str">
        <f t="shared" ref="EA101:EA164" ca="1" si="155">IMPRODUCT(O101,IMEXP(COMPLEX(0,-2*PI()*116*B101/Nt_load2)))</f>
        <v>0,954485083383424+0,289539884597039i</v>
      </c>
      <c r="EB101" s="240" t="str">
        <f t="shared" ref="EB101:EB164" ca="1" si="156">IMPRODUCT(O101,IMEXP(COMPLEX(0,-2*PI()*117*B101/Nt_load2)))</f>
        <v>0,96130327479595+0,266028444044072i</v>
      </c>
      <c r="EC101" s="240" t="str">
        <f t="shared" ref="EC101:EC164" ca="1" si="157">IMPRODUCT(O101,IMEXP(COMPLEX(0,-2*PI()*118*B101/Nt_load2)))</f>
        <v>0,967542413061184+0,242356757903857i</v>
      </c>
      <c r="ED101" s="240" t="str">
        <f t="shared" ref="ED101:ED164" ca="1" si="158">IMPRODUCT(O101,IMEXP(COMPLEX(0,-2*PI()*119*B101/Nt_load2)))</f>
        <v>0,973198739955531+0,218539085114983i</v>
      </c>
      <c r="EE101" s="240" t="str">
        <f t="shared" ref="EE101:EE164" ca="1" si="159">IMPRODUCT(O101,IMEXP(COMPLEX(0,-2*PI()*120*B101/Nt_load2)))</f>
        <v>0,978268848319174+0,194589772552939i</v>
      </c>
      <c r="EF101" s="240" t="str">
        <f t="shared" ref="EF101:EF164" ca="1" si="160">IMPRODUCT(O101,IMEXP(COMPLEX(0,-2*PI()*121*B101/Nt_load2)))</f>
        <v>0,982749684108418+0,17052324638809i</v>
      </c>
      <c r="EG101" s="240" t="str">
        <f t="shared" ref="EG101:EG164" ca="1" si="161">IMPRODUCT(O101,IMEXP(COMPLEX(0,-2*PI()*122*B101/Nt_load2)))</f>
        <v>0,986638548235332+0,146354003395892i</v>
      </c>
      <c r="EH101" s="240" t="str">
        <f t="shared" ref="EH101:EH164" ca="1" si="162">IMPRODUCT(O101,IMEXP(COMPLEX(0,-2*PI()*123*B101/Nt_load2)))</f>
        <v>0,989933098193581+0,122096602224575i</v>
      </c>
      <c r="EI101" s="240" t="str">
        <f t="shared" ref="EI101:EI164" ca="1" si="163">IMPRODUCT(O101,IMEXP(COMPLEX(0,-2*PI()*124*B101/Nt_load2)))</f>
        <v>0,992631349469461+0,0977656546255649i</v>
      </c>
      <c r="EJ101" s="240" t="str">
        <f t="shared" ref="EJ101:EJ164" ca="1" si="164">IMPRODUCT(O101,IMEXP(COMPLEX(0,-2*PI()*125*B101/Nt_load2)))</f>
        <v>0,994731676737297+0,0733758166519021i</v>
      </c>
      <c r="EK101" s="240" t="str">
        <f t="shared" ref="EK101:EK164" ca="1" si="165">IMPRODUCT(O101,IMEXP(COMPLEX(0,-2*PI()*126*B101/Nt_load2)))</f>
        <v>0,99623281483848+0,0489417798299861i</v>
      </c>
      <c r="EL101" s="240" t="str">
        <f t="shared" ref="EL101:EL164" ca="1" si="166">IMPRODUCT(O101,IMEXP(COMPLEX(0,-2*PI()*127*B101/Nt_load2)))</f>
        <v>0,997133859543548+0,024478262309952i</v>
      </c>
      <c r="EM101" s="240" t="str">
        <f t="shared" ref="EM101:EM164" ca="1" si="167">IMPRODUCT(O101,IMEXP(COMPLEX(0,-2*PI()*128*B101/Nt_load2)))</f>
        <v>0,997434268096865+3,22284907721876E-15i</v>
      </c>
      <c r="EN101" s="240"/>
      <c r="EO101" s="240"/>
      <c r="EP101" s="240"/>
    </row>
    <row r="102" spans="1:146" ht="15.75" thickBot="1">
      <c r="A102" s="277">
        <f t="shared" ref="A102:A164" si="168">A101+Div_Nt_load2</f>
        <v>3.9062500000000001E-5</v>
      </c>
      <c r="B102" s="276">
        <v>2</v>
      </c>
      <c r="C102" s="248">
        <f t="shared" ref="C102:C164" si="169">C101+1/time_load2</f>
        <v>400</v>
      </c>
      <c r="D102" s="247">
        <f t="shared" ref="D102:D165" si="170">2*PI()*C102</f>
        <v>2513.2741228718346</v>
      </c>
      <c r="E102" s="247" t="str">
        <f t="shared" ref="E102:E165" si="171">COMPLEX(0,D102)</f>
        <v>2513,27412287183i</v>
      </c>
      <c r="F102" s="247" t="str">
        <f t="shared" ref="F102:F132" si="172">IF(freq_ratio2&gt;1,IMPRODUCT(Kth_2/(2/rload2-Kfeed2/Gdc_ccm2),IMDIV(COMPLEX(1,Rc_2*Coutput2*microF2*miliOhm2*D102),IMSUM(1,IMPRODUCT(E102,1/omega1_2),IMPRODUCT(E102,E102,1/omega2_2),IMPRODUCT(E102,E102,E102,1/omega3_2)))),IMPRODUCT(Kth_2/(2/rload2-Kfeed2/Gdc_dcm2),(IMDIV(COMPLEX(1,Rc_2*Coutput2*microF2*miliOhm2*D102),IMSUM(1,IMDIV(E102,omegat2),IMDIV(IMPRODUCT(E102,E102),omegapole0^2*(1-2*Gdc_dcm2/(Kfeed2*rload2))))))))</f>
        <v>2,34797367769816-8,60124584122393i</v>
      </c>
      <c r="G102" s="247" t="str">
        <f t="shared" ref="G102:G132" si="173">IMPRODUCT(IMPRODUCT(-currentransferratio2*RFB_2/(Rfeedforward2),IMDIV(COMPLEX(1,(Rfeedforward2*kiliOhm2+q_Rz_Cz_2*Rzero2)*q_Rz_Cz_2*Czero2*nanoF2*D102),IMPRODUCT(COMPLEX(1,q_Rz_Cz_2*Rzero2*Czero2*nanoF2*D102),COMPLEX(1,D102/(2*PI()*F_roll2*kilihertz2))))),IMSUM(feedtype2,IMDIV(COMPLEX(1,Rvolt2*Cvolt2*nanoF2*kiliOhm2*D102),IMPRODUCT(Rupper2*kiliOhm2*(Cvolt2*nanoF2+Cforward2*picoF2),COMPLEX(1,Rvolt2*Cvolt2*Cforward2*picoF2*nanoF2*kiliOhm2*D102/(Cvolt2*nanoF2+Cforward2*picoF2)),E102))))</f>
        <v>-0,616990402805712+0,245896447429213i</v>
      </c>
      <c r="H102" s="247" t="str">
        <f t="shared" si="38"/>
        <v>0,687868657501645-2,4638158234815i</v>
      </c>
      <c r="I102" s="247" t="str">
        <f t="shared" ref="I102:I165" si="174">IMDIV(IMPRODUCT(-1,H102),IMSUM(1,IMPRODUCT(F102,G102,-1)))</f>
        <v>-0,423979521300006-0,0928586571043585i</v>
      </c>
      <c r="J102" s="275" t="str">
        <f ca="1">IMPRODUCT(1/N_FFT2,Q100)</f>
        <v>0,00373625757658375+1,26636500582178E-06i</v>
      </c>
      <c r="K102" s="274" t="str">
        <f t="shared" ref="K102:K165" ca="1" si="175">IMPRODUCT(I102,J102)</f>
        <v>-0,00158397910581965-0,000347480773986511i</v>
      </c>
      <c r="M102" s="278"/>
      <c r="N102" s="265">
        <f t="shared" ref="N102:N164" ca="1" si="176">Ioutput2+O102</f>
        <v>1.0025679484203112</v>
      </c>
      <c r="O102" s="240">
        <f t="shared" ca="1" si="39"/>
        <v>-0.99743205157968895</v>
      </c>
      <c r="P102" s="240" t="str">
        <f t="shared" ca="1" si="40"/>
        <v>-0,996230600991196+0,0489416710706406i</v>
      </c>
      <c r="Q102" s="240" t="str">
        <f t="shared" ca="1" si="41"/>
        <v>-0,992629143625422+0,0977654373688879i</v>
      </c>
      <c r="R102" s="240" t="str">
        <f t="shared" ca="1" si="42"/>
        <v>-0,986636355708608+0,146353678165273i</v>
      </c>
      <c r="S102" s="240" t="str">
        <f t="shared" ca="1" si="43"/>
        <v>-0,978266674391754+0,194589340131889i</v>
      </c>
      <c r="T102" s="240" t="str">
        <f t="shared" ca="1" si="44"/>
        <v>-0,967540262970251+0,242356219334115i</v>
      </c>
      <c r="U102" s="241" t="str">
        <f t="shared" ca="1" si="45"/>
        <v>-0,954482962308734+0,289539241176066i</v>
      </c>
      <c r="V102" s="240" t="str">
        <f t="shared" ca="1" si="46"/>
        <v>-0,939126228588181+0,336024737625383i</v>
      </c>
      <c r="W102" s="240" t="str">
        <f t="shared" ca="1" si="47"/>
        <v>-0,921507057525217+0,381700721049469i</v>
      </c>
      <c r="X102" s="240" t="str">
        <f t="shared" ca="1" si="48"/>
        <v>-0,901667895246189+0,426457154003512i</v>
      </c>
      <c r="Y102" s="240" t="str">
        <f t="shared" ca="1" si="49"/>
        <v>-0,879656536030733+0,470186214320325i</v>
      </c>
      <c r="Z102" s="240" t="str">
        <f t="shared" ca="1" si="50"/>
        <v>-0,855526007171166+0,512782554863393i</v>
      </c>
      <c r="AA102" s="240" t="str">
        <f t="shared" ca="1" si="51"/>
        <v>-0,829334441225096+0,554143557317347i</v>
      </c>
      <c r="AB102" s="240" t="str">
        <f t="shared" ca="1" si="52"/>
        <v>-0,801144935968997+0,594169579404482i</v>
      </c>
      <c r="AC102" s="240" t="str">
        <f t="shared" ca="1" si="53"/>
        <v>-0,77102540239014+0,632764194931721i</v>
      </c>
      <c r="AD102" s="240" t="str">
        <f t="shared" ca="1" si="54"/>
        <v>-0,739048401083076+0,669834426089774i</v>
      </c>
      <c r="AE102" s="240" t="str">
        <f t="shared" ca="1" si="55"/>
        <v>-0,705290967444809+0,705290967444808i</v>
      </c>
      <c r="AF102" s="240" t="str">
        <f t="shared" ca="1" si="56"/>
        <v>-0,669834426089773+0,739048401083076i</v>
      </c>
      <c r="AG102" s="240" t="str">
        <f t="shared" ca="1" si="57"/>
        <v>-0,632764194931722+0,77102540239014i</v>
      </c>
      <c r="AH102" s="240" t="str">
        <f t="shared" ca="1" si="58"/>
        <v>-0,594169579404481+0,801144935968997i</v>
      </c>
      <c r="AI102" s="240" t="str">
        <f t="shared" ca="1" si="59"/>
        <v>-0,554143557317348+0,829334441225096i</v>
      </c>
      <c r="AJ102" s="240" t="str">
        <f t="shared" ca="1" si="60"/>
        <v>-0,512782554863393+0,855526007171166i</v>
      </c>
      <c r="AK102" s="240" t="str">
        <f t="shared" ca="1" si="61"/>
        <v>-0,470186214320327+0,879656536030732i</v>
      </c>
      <c r="AL102" s="240" t="str">
        <f t="shared" ca="1" si="62"/>
        <v>-0,426457154003514+0,901667895246189i</v>
      </c>
      <c r="AM102" s="240" t="str">
        <f t="shared" ca="1" si="63"/>
        <v>-0,381700721049471+0,921507057525216i</v>
      </c>
      <c r="AN102" s="240" t="str">
        <f t="shared" ca="1" si="64"/>
        <v>-0,336024737625386+0,93912622858818i</v>
      </c>
      <c r="AO102" s="240" t="str">
        <f t="shared" ca="1" si="65"/>
        <v>-0,28953924117607+0,954482962308733i</v>
      </c>
      <c r="AP102" s="240" t="str">
        <f t="shared" ca="1" si="66"/>
        <v>-0,242356219334119+0,96754026297025i</v>
      </c>
      <c r="AQ102" s="240" t="str">
        <f t="shared" ca="1" si="67"/>
        <v>-0,194589340131894+0,978266674391754i</v>
      </c>
      <c r="AR102" s="240" t="str">
        <f t="shared" ca="1" si="68"/>
        <v>-0,194589340131894+0,978266674391754i</v>
      </c>
      <c r="AS102" s="240" t="str">
        <f t="shared" ca="1" si="69"/>
        <v>-0,0977654373688834+0,992629143625422i</v>
      </c>
      <c r="AT102" s="240" t="str">
        <f t="shared" ca="1" si="70"/>
        <v>-0,0489416710706367+0,996230600991197i</v>
      </c>
      <c r="AU102" s="240" t="str">
        <f t="shared" ca="1" si="71"/>
        <v>3,48249037647775E-15+0,997432051579689i</v>
      </c>
      <c r="AV102" s="240" t="str">
        <f t="shared" ca="1" si="72"/>
        <v>0,0489416710706435+0,996230600991196i</v>
      </c>
      <c r="AW102" s="240" t="str">
        <f t="shared" ca="1" si="73"/>
        <v>0,0977654373688902+0,992629143625422i</v>
      </c>
      <c r="AX102" s="240" t="str">
        <f t="shared" ca="1" si="74"/>
        <v>0,146353678165275+0,986636355708608i</v>
      </c>
      <c r="AY102" s="240" t="str">
        <f t="shared" ca="1" si="75"/>
        <v>0,19458934013189+0,978266674391754i</v>
      </c>
      <c r="AZ102" s="240" t="str">
        <f t="shared" ca="1" si="76"/>
        <v>0,242356219334116+0,967540262970251i</v>
      </c>
      <c r="BA102" s="240" t="str">
        <f t="shared" ca="1" si="77"/>
        <v>0,289539241176067+0,954482962308734i</v>
      </c>
      <c r="BB102" s="240" t="str">
        <f t="shared" ca="1" si="78"/>
        <v>0,336024737625383+0,939126228588181i</v>
      </c>
      <c r="BC102" s="240" t="str">
        <f t="shared" ca="1" si="79"/>
        <v>0,381700721049468+0,921507057525217i</v>
      </c>
      <c r="BD102" s="240" t="str">
        <f t="shared" ca="1" si="80"/>
        <v>0,426457154003511+0,90166789524619i</v>
      </c>
      <c r="BE102" s="240" t="str">
        <f t="shared" ca="1" si="81"/>
        <v>0,470186214320324+0,879656536030734i</v>
      </c>
      <c r="BF102" s="240" t="str">
        <f t="shared" ca="1" si="82"/>
        <v>0,512782554863391+0,855526007171167i</v>
      </c>
      <c r="BG102" s="240" t="str">
        <f t="shared" ca="1" si="83"/>
        <v>0,554143557317345+0,829334441225098i</v>
      </c>
      <c r="BH102" s="240" t="str">
        <f t="shared" ca="1" si="84"/>
        <v>0,594169579404478+0,801144935968999i</v>
      </c>
      <c r="BI102" s="240" t="str">
        <f t="shared" ca="1" si="85"/>
        <v>0,632764194931719+0,771025402390142i</v>
      </c>
      <c r="BJ102" s="240" t="str">
        <f t="shared" ca="1" si="86"/>
        <v>0,66983442608977+0,739048401083079i</v>
      </c>
      <c r="BK102" s="240" t="str">
        <f t="shared" ca="1" si="87"/>
        <v>0,705290967444805+0,705290967444812i</v>
      </c>
      <c r="BL102" s="240" t="str">
        <f t="shared" ca="1" si="88"/>
        <v>0,739048401083079+0,66983442608977i</v>
      </c>
      <c r="BM102" s="240" t="str">
        <f t="shared" ca="1" si="89"/>
        <v>0,771025402390143+0,632764194931718i</v>
      </c>
      <c r="BN102" s="240" t="str">
        <f t="shared" ca="1" si="90"/>
        <v>0,801144935968999+0,594169579404479i</v>
      </c>
      <c r="BO102" s="240" t="str">
        <f t="shared" ca="1" si="91"/>
        <v>0,829334441225098+0,554143557317345i</v>
      </c>
      <c r="BP102" s="240" t="str">
        <f t="shared" ca="1" si="92"/>
        <v>0,855526007171167+0,51278255486339i</v>
      </c>
      <c r="BQ102" s="240" t="str">
        <f t="shared" ca="1" si="93"/>
        <v>0,879656536030734+0,470186214320324i</v>
      </c>
      <c r="BR102" s="240" t="str">
        <f t="shared" ca="1" si="94"/>
        <v>0,90166789524619+0,426457154003511i</v>
      </c>
      <c r="BS102" s="240" t="str">
        <f t="shared" ca="1" si="95"/>
        <v>0,921507057525217+0,381700721049468i</v>
      </c>
      <c r="BT102" s="240" t="str">
        <f t="shared" ca="1" si="96"/>
        <v>0,939126228588181+0,336024737625382i</v>
      </c>
      <c r="BU102" s="240" t="str">
        <f t="shared" ca="1" si="97"/>
        <v>0,954482962308734+0,289539241176066i</v>
      </c>
      <c r="BV102" s="240" t="str">
        <f t="shared" ca="1" si="98"/>
        <v>0,967540262970251+0,242356219334115i</v>
      </c>
      <c r="BW102" s="240" t="str">
        <f t="shared" ca="1" si="99"/>
        <v>0,978266674391754+0,19458934013189i</v>
      </c>
      <c r="BX102" s="240" t="str">
        <f t="shared" ca="1" si="100"/>
        <v>0,986636355708608+0,146353678165275i</v>
      </c>
      <c r="BY102" s="240" t="str">
        <f t="shared" ca="1" si="101"/>
        <v>0,992629143625422+0,0977654373688899i</v>
      </c>
      <c r="BZ102" s="240" t="str">
        <f t="shared" ca="1" si="102"/>
        <v>0,996230600991196+0,0489416710706432i</v>
      </c>
      <c r="CA102" s="240" t="str">
        <f t="shared" ca="1" si="103"/>
        <v>0,997432051579689+3,22284191534298E-15i</v>
      </c>
      <c r="CB102" s="240" t="str">
        <f t="shared" ca="1" si="104"/>
        <v>0,996230600991197-0,0489416710706368i</v>
      </c>
      <c r="CC102" s="240" t="str">
        <f t="shared" ca="1" si="105"/>
        <v>0,992629143625422-0,0977654373688835i</v>
      </c>
      <c r="CD102" s="240" t="str">
        <f t="shared" ca="1" si="106"/>
        <v>0,986636355708609-0,146353678165268i</v>
      </c>
      <c r="CE102" s="240" t="str">
        <f t="shared" ca="1" si="107"/>
        <v>0,978266674391754-0,194589340131894i</v>
      </c>
      <c r="CF102" s="240" t="str">
        <f t="shared" ca="1" si="108"/>
        <v>0,96754026297025-0,242356219334119i</v>
      </c>
      <c r="CG102" s="240" t="str">
        <f t="shared" ca="1" si="109"/>
        <v>0,954482962308733-0,28953924117607i</v>
      </c>
      <c r="CH102" s="240" t="str">
        <f t="shared" ca="1" si="110"/>
        <v>0,93912622858818-0,336024737625386i</v>
      </c>
      <c r="CI102" s="240" t="str">
        <f t="shared" ca="1" si="111"/>
        <v>0,921507057525216-0,381700721049471i</v>
      </c>
      <c r="CJ102" s="240" t="str">
        <f t="shared" ca="1" si="112"/>
        <v>0,901667895246189-0,426457154003514i</v>
      </c>
      <c r="CK102" s="240" t="str">
        <f t="shared" ca="1" si="113"/>
        <v>0,879656536030732-0,470186214320327i</v>
      </c>
      <c r="CL102" s="240" t="str">
        <f t="shared" ca="1" si="114"/>
        <v>0,855526007171165-0,512782554863394i</v>
      </c>
      <c r="CM102" s="240" t="str">
        <f t="shared" ca="1" si="115"/>
        <v>0,829334441225096-0,554143557317348i</v>
      </c>
      <c r="CN102" s="240" t="str">
        <f t="shared" ca="1" si="116"/>
        <v>0,801144935968997-0,594169579404481i</v>
      </c>
      <c r="CO102" s="240" t="str">
        <f t="shared" ca="1" si="117"/>
        <v>0,77102540239014-0,632764194931721i</v>
      </c>
      <c r="CP102" s="240" t="str">
        <f t="shared" ca="1" si="118"/>
        <v>0,739048401083077-0,669834426089773i</v>
      </c>
      <c r="CQ102" s="240" t="str">
        <f t="shared" ca="1" si="119"/>
        <v>0,70529096744481-0,705290967444807i</v>
      </c>
      <c r="CR102" s="240" t="str">
        <f t="shared" ca="1" si="120"/>
        <v>0,669834426089775-0,739048401083075i</v>
      </c>
      <c r="CS102" s="240" t="str">
        <f t="shared" ca="1" si="121"/>
        <v>0,632764194931723-0,771025402390139i</v>
      </c>
      <c r="CT102" s="240" t="str">
        <f t="shared" ca="1" si="122"/>
        <v>0,594169579404484-0,801144935968995i</v>
      </c>
      <c r="CU102" s="240" t="str">
        <f t="shared" ca="1" si="123"/>
        <v>0,55414355731735-0,829334441225094i</v>
      </c>
      <c r="CV102" s="240" t="str">
        <f t="shared" ca="1" si="124"/>
        <v>0,512782554863397-0,855526007171164i</v>
      </c>
      <c r="CW102" s="240" t="str">
        <f t="shared" ca="1" si="125"/>
        <v>0,47018621432033-0,879656536030731i</v>
      </c>
      <c r="CX102" s="240" t="str">
        <f t="shared" ca="1" si="126"/>
        <v>0,426457154003517-0,901667895246187i</v>
      </c>
      <c r="CY102" s="240" t="str">
        <f t="shared" ca="1" si="127"/>
        <v>0,381700721049464-0,921507057525219i</v>
      </c>
      <c r="CZ102" s="240" t="str">
        <f t="shared" ca="1" si="128"/>
        <v>0,33602473762538-0,939126228588182i</v>
      </c>
      <c r="DA102" s="240" t="str">
        <f t="shared" ca="1" si="129"/>
        <v>0,289539241176063-0,954482962308735i</v>
      </c>
      <c r="DB102" s="240" t="str">
        <f t="shared" ca="1" si="130"/>
        <v>0,242356219334113-0,967540262970252i</v>
      </c>
      <c r="DC102" s="240" t="str">
        <f t="shared" ca="1" si="131"/>
        <v>0,194589340131887-0,978266674391755i</v>
      </c>
      <c r="DD102" s="240" t="str">
        <f t="shared" ca="1" si="132"/>
        <v>0,146353678165271-0,986636355708608i</v>
      </c>
      <c r="DE102" s="240" t="str">
        <f t="shared" ca="1" si="133"/>
        <v>0,0977654373688869-0,992629143625422i</v>
      </c>
      <c r="DF102" s="240" t="str">
        <f t="shared" ca="1" si="134"/>
        <v>0,0489416710706397-0,996230600991196i</v>
      </c>
      <c r="DG102" s="240" t="str">
        <f t="shared" ca="1" si="135"/>
        <v>1,83300350530379E-16-0,997432051579689i</v>
      </c>
      <c r="DH102" s="240" t="str">
        <f t="shared" ca="1" si="136"/>
        <v>-0,0489416710706403-0,996230600991196i</v>
      </c>
      <c r="DI102" s="240" t="str">
        <f t="shared" ca="1" si="137"/>
        <v>-0,0977654373688874-0,992629143625422i</v>
      </c>
      <c r="DJ102" s="240" t="str">
        <f t="shared" ca="1" si="138"/>
        <v>-0,146353678165271-0,986636355708608i</v>
      </c>
      <c r="DK102" s="240" t="str">
        <f t="shared" ca="1" si="139"/>
        <v>-0,194589340131888-0,978266674391755i</v>
      </c>
      <c r="DL102" s="240" t="str">
        <f t="shared" ca="1" si="140"/>
        <v>-0,242356219334112-0,967540262970252i</v>
      </c>
      <c r="DM102" s="240" t="str">
        <f t="shared" ca="1" si="141"/>
        <v>-0,289539241176063-0,954482962308735i</v>
      </c>
      <c r="DN102" s="240" t="str">
        <f t="shared" ca="1" si="142"/>
        <v>-0,33602473762538-0,939126228588182i</v>
      </c>
      <c r="DO102" s="240" t="str">
        <f t="shared" ca="1" si="143"/>
        <v>-0,381700721049465-0,921507057525218i</v>
      </c>
      <c r="DP102" s="240" t="str">
        <f t="shared" ca="1" si="144"/>
        <v>-0,426457154003508-0,901667895246191i</v>
      </c>
      <c r="DQ102" s="240" t="str">
        <f t="shared" ca="1" si="145"/>
        <v>-0,470186214320321-0,879656536030736i</v>
      </c>
      <c r="DR102" s="240" t="str">
        <f t="shared" ca="1" si="146"/>
        <v>-0,512782554863396-0,855526007171164i</v>
      </c>
      <c r="DS102" s="240" t="str">
        <f t="shared" ca="1" si="147"/>
        <v>-0,554143557317351-0,829334441225094i</v>
      </c>
      <c r="DT102" s="240" t="str">
        <f t="shared" ca="1" si="148"/>
        <v>-0,594169579404484-0,801144935968995i</v>
      </c>
      <c r="DU102" s="240" t="str">
        <f t="shared" ca="1" si="149"/>
        <v>-0,632764194931724-0,771025402390138i</v>
      </c>
      <c r="DV102" s="240" t="str">
        <f t="shared" ca="1" si="150"/>
        <v>-0,669834426089775-0,739048401083074i</v>
      </c>
      <c r="DW102" s="240" t="str">
        <f t="shared" ca="1" si="151"/>
        <v>-0,70529096744481-0,705290967444807i</v>
      </c>
      <c r="DX102" s="240" t="str">
        <f t="shared" ca="1" si="152"/>
        <v>-0,739048401083077-0,669834426089772i</v>
      </c>
      <c r="DY102" s="240" t="str">
        <f t="shared" ca="1" si="153"/>
        <v>-0,771025402390141-0,632764194931721i</v>
      </c>
      <c r="DZ102" s="240" t="str">
        <f t="shared" ca="1" si="154"/>
        <v>-0,801144935968997-0,594169579404481i</v>
      </c>
      <c r="EA102" s="240" t="str">
        <f t="shared" ca="1" si="155"/>
        <v>-0,829334441225096-0,554143557317347i</v>
      </c>
      <c r="EB102" s="240" t="str">
        <f t="shared" ca="1" si="156"/>
        <v>-0,855526007171166-0,512782554863394i</v>
      </c>
      <c r="EC102" s="240" t="str">
        <f t="shared" ca="1" si="157"/>
        <v>-0,879656536030732-0,470186214320327i</v>
      </c>
      <c r="ED102" s="240" t="str">
        <f t="shared" ca="1" si="158"/>
        <v>-0,901667895246189-0,426457154003513i</v>
      </c>
      <c r="EE102" s="240" t="str">
        <f t="shared" ca="1" si="159"/>
        <v>-0,921507057525216-0,381700721049471i</v>
      </c>
      <c r="EF102" s="240" t="str">
        <f t="shared" ca="1" si="160"/>
        <v>-0,93912622858818-0,336024737625385i</v>
      </c>
      <c r="EG102" s="240" t="str">
        <f t="shared" ca="1" si="161"/>
        <v>-0,954482962308733-0,28953924117607i</v>
      </c>
      <c r="EH102" s="240" t="str">
        <f t="shared" ca="1" si="162"/>
        <v>-0,96754026297025-0,242356219334119i</v>
      </c>
      <c r="EI102" s="240" t="str">
        <f t="shared" ca="1" si="163"/>
        <v>-0,978266674391754-0,194589340131893i</v>
      </c>
      <c r="EJ102" s="240" t="str">
        <f t="shared" ca="1" si="164"/>
        <v>-0,986636355708607-0,146353678165278i</v>
      </c>
      <c r="EK102" s="240" t="str">
        <f t="shared" ca="1" si="165"/>
        <v>-0,992629143625422-0,0977654373688834i</v>
      </c>
      <c r="EL102" s="240" t="str">
        <f t="shared" ca="1" si="166"/>
        <v>-0,996230600991197-0,0489416710706363i</v>
      </c>
      <c r="EM102" s="240" t="str">
        <f t="shared" ca="1" si="167"/>
        <v>-0,997432051579689+3,29919002594737E-15i</v>
      </c>
      <c r="EN102" s="240"/>
      <c r="EO102" s="240"/>
      <c r="EP102" s="240"/>
    </row>
    <row r="103" spans="1:146" ht="15.75" thickBot="1">
      <c r="A103" s="277">
        <f t="shared" si="168"/>
        <v>5.8593749999999998E-5</v>
      </c>
      <c r="B103" s="276">
        <v>3</v>
      </c>
      <c r="C103" s="248">
        <f t="shared" si="169"/>
        <v>600</v>
      </c>
      <c r="D103" s="247">
        <f t="shared" si="170"/>
        <v>3769.9111843077517</v>
      </c>
      <c r="E103" s="247" t="str">
        <f t="shared" si="171"/>
        <v>3769,91118430775i</v>
      </c>
      <c r="F103" s="247" t="str">
        <f t="shared" si="172"/>
        <v>1,06198512957715-5,97260479499458i</v>
      </c>
      <c r="G103" s="247" t="str">
        <f t="shared" si="173"/>
        <v>-0,614996927877308+0,190311260605987i</v>
      </c>
      <c r="H103" s="247" t="str">
        <f t="shared" si="38"/>
        <v>0,319509830589563-1,71090691023324i</v>
      </c>
      <c r="I103" s="247" t="str">
        <f t="shared" si="174"/>
        <v>-0,444588465100775-0,0231975363505357i</v>
      </c>
      <c r="J103" s="275" t="str">
        <f ca="1">IMPRODUCT(1/N_FFT2,R100)</f>
        <v>0,213588212687979+0,0000799764151120707i</v>
      </c>
      <c r="K103" s="274" t="str">
        <f t="shared" ca="1" si="175"/>
        <v>-0,0949570003867697-0,00499027691951428i</v>
      </c>
      <c r="M103" s="278"/>
      <c r="N103" s="265">
        <f t="shared" ca="1" si="176"/>
        <v>1.0025716711609041</v>
      </c>
      <c r="O103" s="240">
        <f t="shared" ca="1" si="39"/>
        <v>-0.99742832883909593</v>
      </c>
      <c r="P103" s="240" t="str">
        <f t="shared" ca="1" si="40"/>
        <v>-0,994725753572205+0,0733753797329937i</v>
      </c>
      <c r="Q103" s="240" t="str">
        <f t="shared" ca="1" si="41"/>
        <v>-0,986632673261061+0,146353131925779i</v>
      </c>
      <c r="R103" s="240" t="str">
        <f t="shared" ca="1" si="42"/>
        <v>-0,973192945009076+0,218537783816239i</v>
      </c>
      <c r="S103" s="240" t="str">
        <f t="shared" ca="1" si="43"/>
        <v>-0,954479399868101+0,289538160521514i</v>
      </c>
      <c r="T103" s="240" t="str">
        <f t="shared" ca="1" si="44"/>
        <v>-0,930593448160644+0,358969504848578i</v>
      </c>
      <c r="U103" s="241" t="str">
        <f t="shared" ca="1" si="45"/>
        <v>-0,901664529928551+0,42645556232681i</v>
      </c>
      <c r="V103" s="240" t="str">
        <f t="shared" ca="1" si="46"/>
        <v>-0,8678494134862+0,491630620163565i</v>
      </c>
      <c r="W103" s="240" t="str">
        <f t="shared" ca="1" si="47"/>
        <v>-0,829331345879418+0,554141489073489i</v>
      </c>
      <c r="X103" s="240" t="str">
        <f t="shared" ca="1" si="48"/>
        <v>-0,786319059853877+0,613649417241854i</v>
      </c>
      <c r="Y103" s="240" t="str">
        <f t="shared" ca="1" si="49"/>
        <v>-0,739045642714244+0,669831926049992i</v>
      </c>
      <c r="Z103" s="240" t="str">
        <f t="shared" ca="1" si="50"/>
        <v>-0,687767273203893+0,722384557614872i</v>
      </c>
      <c r="AA103" s="240" t="str">
        <f t="shared" ca="1" si="51"/>
        <v>-0,632761833250091+0,771022524672747i</v>
      </c>
      <c r="AB103" s="240" t="str">
        <f t="shared" ca="1" si="52"/>
        <v>-0,574327402097763+0,815482253866009i</v>
      </c>
      <c r="AC103" s="240" t="str">
        <f t="shared" ca="1" si="53"/>
        <v>-0,512780640992239+0,855522814070052i</v>
      </c>
      <c r="AD103" s="240" t="str">
        <f t="shared" ca="1" si="54"/>
        <v>-0,448455077164519+0,890927222019912i</v>
      </c>
      <c r="AE103" s="240" t="str">
        <f t="shared" ca="1" si="55"/>
        <v>-0,381699296418323+0,921503618161377i</v>
      </c>
      <c r="AF103" s="240" t="str">
        <f t="shared" ca="1" si="56"/>
        <v>-0,312875054113409+0,947086306354539i</v>
      </c>
      <c r="AG103" s="240" t="str">
        <f t="shared" ca="1" si="57"/>
        <v>-0,24235531478194+0,967536651795527i</v>
      </c>
      <c r="AH103" s="240" t="str">
        <f t="shared" ca="1" si="58"/>
        <v>-0,170522231001367+0,982743832290525i</v>
      </c>
      <c r="AI103" s="240" t="str">
        <f t="shared" ca="1" si="59"/>
        <v>-0,0977650724764963+0,992625438810842i</v>
      </c>
      <c r="AJ103" s="240" t="str">
        <f t="shared" ca="1" si="60"/>
        <v>-0,0244781165532632+0,997127922074573i</v>
      </c>
      <c r="AK103" s="240" t="str">
        <f t="shared" ca="1" si="61"/>
        <v>0,0489414884044204+0,996226882734807i</v>
      </c>
      <c r="AL103" s="240" t="str">
        <f t="shared" ca="1" si="62"/>
        <v>0,122095875196021+0,989927203601795i</v>
      </c>
      <c r="AM103" s="240" t="str">
        <f t="shared" ca="1" si="63"/>
        <v>0,194588613861229+0,978263023182578i</v>
      </c>
      <c r="AN103" s="240" t="str">
        <f t="shared" ca="1" si="64"/>
        <v>0,266026859968256+0,961297550681464i</v>
      </c>
      <c r="AO103" s="240" t="str">
        <f t="shared" ca="1" si="65"/>
        <v>0,33602348347185+0,939122723463869i</v>
      </c>
      <c r="AP103" s="240" t="str">
        <f t="shared" ca="1" si="66"/>
        <v>0,404199166604555+0,911858708839771i</v>
      </c>
      <c r="AQ103" s="240" t="str">
        <f t="shared" ca="1" si="67"/>
        <v>0,470184459432556+0,879653252866643i</v>
      </c>
      <c r="AR103" s="240" t="str">
        <f t="shared" ca="1" si="68"/>
        <v>0,470184459432556+0,879653252866643i</v>
      </c>
      <c r="AS103" s="240" t="str">
        <f t="shared" ca="1" si="69"/>
        <v>0,594167361770496+0,801141945835717i</v>
      </c>
      <c r="AT103" s="240" t="str">
        <f t="shared" ca="1" si="70"/>
        <v>0,651493097190464+0,755261554353145i</v>
      </c>
      <c r="AU103" s="240" t="str">
        <f t="shared" ca="1" si="71"/>
        <v>0,705288335069687+0,705288335069694i</v>
      </c>
      <c r="AV103" s="240" t="str">
        <f t="shared" ca="1" si="72"/>
        <v>0,755261554353145+0,651493097190464i</v>
      </c>
      <c r="AW103" s="240" t="str">
        <f t="shared" ca="1" si="73"/>
        <v>0,801141945835717+0,594167361770497i</v>
      </c>
      <c r="AX103" s="240" t="str">
        <f t="shared" ca="1" si="74"/>
        <v>0,842680879700769+0,533621781936879i</v>
      </c>
      <c r="AY103" s="240" t="str">
        <f t="shared" ca="1" si="75"/>
        <v>0,879653252866643+0,470184459432556i</v>
      </c>
      <c r="AZ103" s="240" t="str">
        <f t="shared" ca="1" si="76"/>
        <v>0,911858708839771+0,404199166604555i</v>
      </c>
      <c r="BA103" s="240" t="str">
        <f t="shared" ca="1" si="77"/>
        <v>0,939122723463869+0,336023483471849i</v>
      </c>
      <c r="BB103" s="240" t="str">
        <f t="shared" ca="1" si="78"/>
        <v>0,961297550681464+0,266026859968256i</v>
      </c>
      <c r="BC103" s="240" t="str">
        <f t="shared" ca="1" si="79"/>
        <v>0,978263023182578+0,194588613861229i</v>
      </c>
      <c r="BD103" s="240" t="str">
        <f t="shared" ca="1" si="80"/>
        <v>0,989927203601795+0,122095875196021i</v>
      </c>
      <c r="BE103" s="240" t="str">
        <f t="shared" ca="1" si="81"/>
        <v>0,996226882734807+0,0489414884044201i</v>
      </c>
      <c r="BF103" s="240" t="str">
        <f t="shared" ca="1" si="82"/>
        <v>0,997127922074573-0,0244781165532635i</v>
      </c>
      <c r="BG103" s="240" t="str">
        <f t="shared" ca="1" si="83"/>
        <v>0,992625438810842-0,0977650724764964i</v>
      </c>
      <c r="BH103" s="240" t="str">
        <f t="shared" ca="1" si="84"/>
        <v>0,982743832290525-0,170522231001367i</v>
      </c>
      <c r="BI103" s="240" t="str">
        <f t="shared" ca="1" si="85"/>
        <v>0,967536651795527-0,24235531478194i</v>
      </c>
      <c r="BJ103" s="240" t="str">
        <f t="shared" ca="1" si="86"/>
        <v>0,947086306354539-0,312875054113409i</v>
      </c>
      <c r="BK103" s="240" t="str">
        <f t="shared" ca="1" si="87"/>
        <v>0,921503618161377-0,381699296418323i</v>
      </c>
      <c r="BL103" s="240" t="str">
        <f t="shared" ca="1" si="88"/>
        <v>0,890927222019912-0,448455077164519i</v>
      </c>
      <c r="BM103" s="240" t="str">
        <f t="shared" ca="1" si="89"/>
        <v>0,855522814070051-0,51278064099224i</v>
      </c>
      <c r="BN103" s="240" t="str">
        <f t="shared" ca="1" si="90"/>
        <v>0,815482253866008-0,574327402097764i</v>
      </c>
      <c r="BO103" s="240" t="str">
        <f t="shared" ca="1" si="91"/>
        <v>0,771022524672747-0,63276183325009i</v>
      </c>
      <c r="BP103" s="240" t="str">
        <f t="shared" ca="1" si="92"/>
        <v>0,722384557614873-0,687767273203892i</v>
      </c>
      <c r="BQ103" s="240" t="str">
        <f t="shared" ca="1" si="93"/>
        <v>0,669831926049993-0,739045642714243i</v>
      </c>
      <c r="BR103" s="240" t="str">
        <f t="shared" ca="1" si="94"/>
        <v>0,613649417241856-0,786319059853875i</v>
      </c>
      <c r="BS103" s="240" t="str">
        <f t="shared" ca="1" si="95"/>
        <v>0,554141489073492-0,829331345879416i</v>
      </c>
      <c r="BT103" s="240" t="str">
        <f t="shared" ca="1" si="96"/>
        <v>0,491630620163569-0,867849413486197i</v>
      </c>
      <c r="BU103" s="240" t="str">
        <f t="shared" ca="1" si="97"/>
        <v>0,426455562326815-0,901664529928549i</v>
      </c>
      <c r="BV103" s="240" t="str">
        <f t="shared" ca="1" si="98"/>
        <v>0,358969504848575-0,930593448160645i</v>
      </c>
      <c r="BW103" s="240" t="str">
        <f t="shared" ca="1" si="99"/>
        <v>0,289538160521511-0,954479399868102i</v>
      </c>
      <c r="BX103" s="240" t="str">
        <f t="shared" ca="1" si="100"/>
        <v>0,218537783816237-0,973192945009076i</v>
      </c>
      <c r="BY103" s="240" t="str">
        <f t="shared" ca="1" si="101"/>
        <v>0,146353131925777-0,986632673261061i</v>
      </c>
      <c r="BZ103" s="240" t="str">
        <f t="shared" ca="1" si="102"/>
        <v>0,0733753797329927-0,994725753572205i</v>
      </c>
      <c r="CA103" s="240" t="str">
        <f t="shared" ca="1" si="103"/>
        <v>1,83299666393896E-16-0,997428328839096i</v>
      </c>
      <c r="CB103" s="240" t="str">
        <f t="shared" ca="1" si="104"/>
        <v>-0,0733753797329932-0,994725753572205i</v>
      </c>
      <c r="CC103" s="240" t="str">
        <f t="shared" ca="1" si="105"/>
        <v>-0,146353131925777-0,986632673261061i</v>
      </c>
      <c r="CD103" s="240" t="str">
        <f t="shared" ca="1" si="106"/>
        <v>-0,218537783816238-0,973192945009076i</v>
      </c>
      <c r="CE103" s="240" t="str">
        <f t="shared" ca="1" si="107"/>
        <v>-0,289538160521511-0,954479399868102i</v>
      </c>
      <c r="CF103" s="240" t="str">
        <f t="shared" ca="1" si="108"/>
        <v>-0,358969504848574-0,930593448160645i</v>
      </c>
      <c r="CG103" s="240" t="str">
        <f t="shared" ca="1" si="109"/>
        <v>-0,426455562326806-0,901664529928553i</v>
      </c>
      <c r="CH103" s="240" t="str">
        <f t="shared" ca="1" si="110"/>
        <v>-0,491630620163569-0,867849413486197i</v>
      </c>
      <c r="CI103" s="240" t="str">
        <f t="shared" ca="1" si="111"/>
        <v>-0,554141489073493-0,829331345879416i</v>
      </c>
      <c r="CJ103" s="240" t="str">
        <f t="shared" ca="1" si="112"/>
        <v>-0,613649417241856-0,786319059853875i</v>
      </c>
      <c r="CK103" s="240" t="str">
        <f t="shared" ca="1" si="113"/>
        <v>-0,669831926049993-0,739045642714242i</v>
      </c>
      <c r="CL103" s="240" t="str">
        <f t="shared" ca="1" si="114"/>
        <v>-0,722384557614873-0,687767273203892i</v>
      </c>
      <c r="CM103" s="240" t="str">
        <f t="shared" ca="1" si="115"/>
        <v>-0,771022524672748-0,63276183325009i</v>
      </c>
      <c r="CN103" s="240" t="str">
        <f t="shared" ca="1" si="116"/>
        <v>-0,815482253866009-0,574327402097763i</v>
      </c>
      <c r="CO103" s="240" t="str">
        <f t="shared" ca="1" si="117"/>
        <v>-0,855522814070052-0,51278064099224i</v>
      </c>
      <c r="CP103" s="240" t="str">
        <f t="shared" ca="1" si="118"/>
        <v>-0,890927222019912-0,448455077164519i</v>
      </c>
      <c r="CQ103" s="240" t="str">
        <f t="shared" ca="1" si="119"/>
        <v>-0,921503618161377-0,381699296418323i</v>
      </c>
      <c r="CR103" s="240" t="str">
        <f t="shared" ca="1" si="120"/>
        <v>-0,947086306354539-0,312875054113408i</v>
      </c>
      <c r="CS103" s="240" t="str">
        <f t="shared" ca="1" si="121"/>
        <v>-0,967536651795527-0,24235531478194i</v>
      </c>
      <c r="CT103" s="240" t="str">
        <f t="shared" ca="1" si="122"/>
        <v>-0,982743832290527-0,170522231001357i</v>
      </c>
      <c r="CU103" s="240" t="str">
        <f t="shared" ca="1" si="123"/>
        <v>-0,992625438810842-0,0977650724764963i</v>
      </c>
      <c r="CV103" s="240" t="str">
        <f t="shared" ca="1" si="124"/>
        <v>-0,997127922074573-0,0244781165532634i</v>
      </c>
      <c r="CW103" s="240" t="str">
        <f t="shared" ca="1" si="125"/>
        <v>-0,996226882734807+0,0489414884044207i</v>
      </c>
      <c r="CX103" s="240" t="str">
        <f t="shared" ca="1" si="126"/>
        <v>-0,989927203601795+0,122095875196021i</v>
      </c>
      <c r="CY103" s="240" t="str">
        <f t="shared" ca="1" si="127"/>
        <v>-0,978263023182578+0,19458861386123i</v>
      </c>
      <c r="CZ103" s="240" t="str">
        <f t="shared" ca="1" si="128"/>
        <v>-0,961297550681464+0,266026859968256i</v>
      </c>
      <c r="DA103" s="240" t="str">
        <f t="shared" ca="1" si="129"/>
        <v>-0,939122723463869+0,33602348347185i</v>
      </c>
      <c r="DB103" s="240" t="str">
        <f t="shared" ca="1" si="130"/>
        <v>-0,911858708839771+0,404199166604555i</v>
      </c>
      <c r="DC103" s="240" t="str">
        <f t="shared" ca="1" si="131"/>
        <v>-0,879653252866643+0,470184459432556i</v>
      </c>
      <c r="DD103" s="240" t="str">
        <f t="shared" ca="1" si="132"/>
        <v>-0,842680879700768+0,533621781936879i</v>
      </c>
      <c r="DE103" s="240" t="str">
        <f t="shared" ca="1" si="133"/>
        <v>-0,801141945835717+0,594167361770497i</v>
      </c>
      <c r="DF103" s="240" t="str">
        <f t="shared" ca="1" si="134"/>
        <v>-0,755261554353145+0,651493097190464i</v>
      </c>
      <c r="DG103" s="240" t="str">
        <f t="shared" ca="1" si="135"/>
        <v>-0,705288335069694+0,705288335069687i</v>
      </c>
      <c r="DH103" s="240" t="str">
        <f t="shared" ca="1" si="136"/>
        <v>-0,651493097190463+0,755261554353146i</v>
      </c>
      <c r="DI103" s="240" t="str">
        <f t="shared" ca="1" si="137"/>
        <v>-0,594167361770496+0,801141945835717i</v>
      </c>
      <c r="DJ103" s="240" t="str">
        <f t="shared" ca="1" si="138"/>
        <v>-0,533621781936879+0,842680879700768i</v>
      </c>
      <c r="DK103" s="240" t="str">
        <f t="shared" ca="1" si="139"/>
        <v>-0,470184459432556+0,879653252866643i</v>
      </c>
      <c r="DL103" s="240" t="str">
        <f t="shared" ca="1" si="140"/>
        <v>-0,404199166604555+0,911858708839771i</v>
      </c>
      <c r="DM103" s="240" t="str">
        <f t="shared" ca="1" si="141"/>
        <v>-0,336023483471849+0,939122723463869i</v>
      </c>
      <c r="DN103" s="240" t="str">
        <f t="shared" ca="1" si="142"/>
        <v>-0,266026859968256+0,961297550681464i</v>
      </c>
      <c r="DO103" s="240" t="str">
        <f t="shared" ca="1" si="143"/>
        <v>-0,19458861386123+0,978263023182578i</v>
      </c>
      <c r="DP103" s="240" t="str">
        <f t="shared" ca="1" si="144"/>
        <v>-0,122095875196021+0,989927203601795i</v>
      </c>
      <c r="DQ103" s="240" t="str">
        <f t="shared" ca="1" si="145"/>
        <v>-0,0489414884044203+0,996226882734807i</v>
      </c>
      <c r="DR103" s="240" t="str">
        <f t="shared" ca="1" si="146"/>
        <v>0,0244781165532637+0,997127922074573i</v>
      </c>
      <c r="DS103" s="240" t="str">
        <f t="shared" ca="1" si="147"/>
        <v>0,0977650724764966+0,992625438810842i</v>
      </c>
      <c r="DT103" s="240" t="str">
        <f t="shared" ca="1" si="148"/>
        <v>0,170522231001357+0,982743832290527i</v>
      </c>
      <c r="DU103" s="240" t="str">
        <f t="shared" ca="1" si="149"/>
        <v>0,24235531478194+0,967536651795527i</v>
      </c>
      <c r="DV103" s="240" t="str">
        <f t="shared" ca="1" si="150"/>
        <v>0,312875054113408+0,947086306354539i</v>
      </c>
      <c r="DW103" s="240" t="str">
        <f t="shared" ca="1" si="151"/>
        <v>0,381699296418323+0,921503618161377i</v>
      </c>
      <c r="DX103" s="240" t="str">
        <f t="shared" ca="1" si="152"/>
        <v>0,44845507716452+0,890927222019911i</v>
      </c>
      <c r="DY103" s="240" t="str">
        <f t="shared" ca="1" si="153"/>
        <v>0,51278064099224+0,855522814070051i</v>
      </c>
      <c r="DZ103" s="240" t="str">
        <f t="shared" ca="1" si="154"/>
        <v>0,574327402097764+0,815482253866009i</v>
      </c>
      <c r="EA103" s="240" t="str">
        <f t="shared" ca="1" si="155"/>
        <v>0,63276183325009+0,771022524672748i</v>
      </c>
      <c r="EB103" s="240" t="str">
        <f t="shared" ca="1" si="156"/>
        <v>0,687767273203891+0,722384557614873i</v>
      </c>
      <c r="EC103" s="240" t="str">
        <f t="shared" ca="1" si="157"/>
        <v>0,739045642714243+0,669831926049992i</v>
      </c>
      <c r="ED103" s="240" t="str">
        <f t="shared" ca="1" si="158"/>
        <v>0,786319059853876+0,613649417241856i</v>
      </c>
      <c r="EE103" s="240" t="str">
        <f t="shared" ca="1" si="159"/>
        <v>0,829331345879416+0,554141489073492i</v>
      </c>
      <c r="EF103" s="240" t="str">
        <f t="shared" ca="1" si="160"/>
        <v>0,867849413486197+0,491630620163569i</v>
      </c>
      <c r="EG103" s="240" t="str">
        <f t="shared" ca="1" si="161"/>
        <v>0,90166452992855+0,426455562326814i</v>
      </c>
      <c r="EH103" s="240" t="str">
        <f t="shared" ca="1" si="162"/>
        <v>0,930593448160645+0,358969504848575i</v>
      </c>
      <c r="EI103" s="240" t="str">
        <f t="shared" ca="1" si="163"/>
        <v>0,954479399868102+0,28953816052151i</v>
      </c>
      <c r="EJ103" s="240" t="str">
        <f t="shared" ca="1" si="164"/>
        <v>0,973192945009076+0,218537783816237i</v>
      </c>
      <c r="EK103" s="240" t="str">
        <f t="shared" ca="1" si="165"/>
        <v>0,986632673261061+0,146353131925777i</v>
      </c>
      <c r="EL103" s="240" t="str">
        <f t="shared" ca="1" si="166"/>
        <v>0,994725753572205+0,0733753797329928i</v>
      </c>
      <c r="EM103" s="240" t="str">
        <f t="shared" ca="1" si="167"/>
        <v>0,997428328839096+3,66599332787792E-16i</v>
      </c>
      <c r="EN103" s="240"/>
      <c r="EO103" s="240"/>
      <c r="EP103" s="240"/>
    </row>
    <row r="104" spans="1:146" ht="15.75" thickBot="1">
      <c r="A104" s="277">
        <f t="shared" si="168"/>
        <v>7.8125000000000002E-5</v>
      </c>
      <c r="B104" s="276">
        <v>4</v>
      </c>
      <c r="C104" s="248">
        <f t="shared" si="169"/>
        <v>800</v>
      </c>
      <c r="D104" s="247">
        <f t="shared" si="170"/>
        <v>5026.5482457436692</v>
      </c>
      <c r="E104" s="247" t="str">
        <f t="shared" si="171"/>
        <v>5026,54824574367i</v>
      </c>
      <c r="F104" s="247" t="str">
        <f t="shared" si="172"/>
        <v>0,58622759373606-4,54544016633801i</v>
      </c>
      <c r="G104" s="247" t="str">
        <f t="shared" si="173"/>
        <v>-0,612226834050691+0,170225137493749i</v>
      </c>
      <c r="H104" s="247" t="str">
        <f t="shared" si="38"/>
        <v>0,1832331716413-1,30214862742732i</v>
      </c>
      <c r="I104" s="247" t="str">
        <f t="shared" si="174"/>
        <v>-0,446237590816362+0,0270188822369774i</v>
      </c>
      <c r="J104" s="275" t="str">
        <f ca="1">IMPRODUCT(1/N_FFT2,S100)</f>
        <v>0,00405620366580602-1,24626643443939E-06i</v>
      </c>
      <c r="K104" s="274" t="str">
        <f t="shared" ca="1" si="175"/>
        <v>-0,00180999687896375+0,000110150220106828i</v>
      </c>
      <c r="M104" s="278"/>
      <c r="N104" s="265">
        <f t="shared" ca="1" si="176"/>
        <v>1.0025769114535357</v>
      </c>
      <c r="O104" s="240">
        <f t="shared" ca="1" si="39"/>
        <v>-0.99742308854646422</v>
      </c>
      <c r="P104" s="240" t="str">
        <f t="shared" ca="1" si="40"/>
        <v>-0,992620223751652+0,0977645588380025i</v>
      </c>
      <c r="Q104" s="240" t="str">
        <f t="shared" ca="1" si="41"/>
        <v>-0,9782578835807+0,194587591530851i</v>
      </c>
      <c r="R104" s="240" t="str">
        <f t="shared" ca="1" si="42"/>
        <v>-0,95447438522071+0,289536639344859i</v>
      </c>
      <c r="S104" s="240" t="str">
        <f t="shared" ca="1" si="43"/>
        <v>-0,921498776762271+0,38169729104515i</v>
      </c>
      <c r="T104" s="240" t="str">
        <f t="shared" ca="1" si="44"/>
        <v>-0,879648631341139+0,470181989175711i</v>
      </c>
      <c r="U104" s="241" t="str">
        <f t="shared" ca="1" si="45"/>
        <v>-0,829326988735336+0,55413857772289i</v>
      </c>
      <c r="V104" s="240" t="str">
        <f t="shared" ca="1" si="46"/>
        <v>-0,771018473871764+0,632758508843638i</v>
      </c>
      <c r="W104" s="240" t="str">
        <f t="shared" ca="1" si="47"/>
        <v>-0,705284629623236+0,705284629623235i</v>
      </c>
      <c r="X104" s="240" t="str">
        <f t="shared" ca="1" si="48"/>
        <v>-0,632758508843639+0,771018473871764i</v>
      </c>
      <c r="Y104" s="240" t="str">
        <f t="shared" ca="1" si="49"/>
        <v>-0,554138577722891+0,829326988735336i</v>
      </c>
      <c r="Z104" s="240" t="str">
        <f t="shared" ca="1" si="50"/>
        <v>-0,470181989175713+0,879648631341138i</v>
      </c>
      <c r="AA104" s="240" t="str">
        <f t="shared" ca="1" si="51"/>
        <v>-0,381697291045152+0,92149877676227i</v>
      </c>
      <c r="AB104" s="240" t="str">
        <f t="shared" ca="1" si="52"/>
        <v>-0,289536639344863+0,954474385220709i</v>
      </c>
      <c r="AC104" s="240" t="str">
        <f t="shared" ca="1" si="53"/>
        <v>-0,194587591530856+0,9782578835807i</v>
      </c>
      <c r="AD104" s="240" t="str">
        <f t="shared" ca="1" si="54"/>
        <v>-0,097764558837998+0,992620223751652i</v>
      </c>
      <c r="AE104" s="240" t="str">
        <f t="shared" ca="1" si="55"/>
        <v>3,48245908243932E-15+0,997423088546464i</v>
      </c>
      <c r="AF104" s="240" t="str">
        <f t="shared" ca="1" si="56"/>
        <v>0,0977645588380048+0,992620223751652i</v>
      </c>
      <c r="AG104" s="240" t="str">
        <f t="shared" ca="1" si="57"/>
        <v>0,194587591530852+0,9782578835807i</v>
      </c>
      <c r="AH104" s="240" t="str">
        <f t="shared" ca="1" si="58"/>
        <v>0,28953663934486+0,95447438522071i</v>
      </c>
      <c r="AI104" s="240" t="str">
        <f t="shared" ca="1" si="59"/>
        <v>0,381697291045149+0,921498776762271i</v>
      </c>
      <c r="AJ104" s="240" t="str">
        <f t="shared" ca="1" si="60"/>
        <v>0,47018198917571+0,87964863134114i</v>
      </c>
      <c r="AK104" s="240" t="str">
        <f t="shared" ca="1" si="61"/>
        <v>0,554138577722888+0,829326988735338i</v>
      </c>
      <c r="AL104" s="240" t="str">
        <f t="shared" ca="1" si="62"/>
        <v>0,632758508843636+0,771018473871766i</v>
      </c>
      <c r="AM104" s="240" t="str">
        <f t="shared" ca="1" si="63"/>
        <v>0,705284629623232+0,705284629623239i</v>
      </c>
      <c r="AN104" s="240" t="str">
        <f t="shared" ca="1" si="64"/>
        <v>0,771018473871767+0,632758508843635i</v>
      </c>
      <c r="AO104" s="240" t="str">
        <f t="shared" ca="1" si="65"/>
        <v>0,829326988735338+0,554138577722888i</v>
      </c>
      <c r="AP104" s="240" t="str">
        <f t="shared" ca="1" si="66"/>
        <v>0,87964863134114+0,47018198917571i</v>
      </c>
      <c r="AQ104" s="240" t="str">
        <f t="shared" ca="1" si="67"/>
        <v>0,921498776762271+0,381697291045149i</v>
      </c>
      <c r="AR104" s="240" t="str">
        <f t="shared" ca="1" si="68"/>
        <v>0,921498776762271+0,381697291045149i</v>
      </c>
      <c r="AS104" s="240" t="str">
        <f t="shared" ca="1" si="69"/>
        <v>0,9782578835807+0,194587591530852i</v>
      </c>
      <c r="AT104" s="240" t="str">
        <f t="shared" ca="1" si="70"/>
        <v>0,992620223751652+0,0977645588380045i</v>
      </c>
      <c r="AU104" s="240" t="str">
        <f t="shared" ca="1" si="71"/>
        <v>0,997423088546464+3,22281295453395E-15i</v>
      </c>
      <c r="AV104" s="240" t="str">
        <f t="shared" ca="1" si="72"/>
        <v>0,992620223751652-0,0977645588379981i</v>
      </c>
      <c r="AW104" s="240" t="str">
        <f t="shared" ca="1" si="73"/>
        <v>0,9782578835807-0,194587591530856i</v>
      </c>
      <c r="AX104" s="240" t="str">
        <f t="shared" ca="1" si="74"/>
        <v>0,954474385220709-0,289536639344863i</v>
      </c>
      <c r="AY104" s="240" t="str">
        <f t="shared" ca="1" si="75"/>
        <v>0,92149877676227-0,381697291045152i</v>
      </c>
      <c r="AZ104" s="240" t="str">
        <f t="shared" ca="1" si="76"/>
        <v>0,879648631341138-0,470181989175713i</v>
      </c>
      <c r="BA104" s="240" t="str">
        <f t="shared" ca="1" si="77"/>
        <v>0,829326988735336-0,554138577722891i</v>
      </c>
      <c r="BB104" s="240" t="str">
        <f t="shared" ca="1" si="78"/>
        <v>0,771018473871764-0,632758508843638i</v>
      </c>
      <c r="BC104" s="240" t="str">
        <f t="shared" ca="1" si="79"/>
        <v>0,705284629623237-0,705284629623234i</v>
      </c>
      <c r="BD104" s="240" t="str">
        <f t="shared" ca="1" si="80"/>
        <v>0,63275850884364-0,771018473871763i</v>
      </c>
      <c r="BE104" s="240" t="str">
        <f t="shared" ca="1" si="81"/>
        <v>0,554138577722893-0,829326988735334i</v>
      </c>
      <c r="BF104" s="240" t="str">
        <f t="shared" ca="1" si="82"/>
        <v>0,470181989175716-0,879648631341137i</v>
      </c>
      <c r="BG104" s="240" t="str">
        <f t="shared" ca="1" si="83"/>
        <v>0,381697291045145-0,921498776762273i</v>
      </c>
      <c r="BH104" s="240" t="str">
        <f t="shared" ca="1" si="84"/>
        <v>0,289536639344856-0,954474385220711i</v>
      </c>
      <c r="BI104" s="240" t="str">
        <f t="shared" ca="1" si="85"/>
        <v>0,194587591530849-0,978257883580701i</v>
      </c>
      <c r="BJ104" s="240" t="str">
        <f t="shared" ca="1" si="86"/>
        <v>0,0977645588380015-0,992620223751652i</v>
      </c>
      <c r="BK104" s="240" t="str">
        <f t="shared" ca="1" si="87"/>
        <v>1,83298703373433E-16-0,997423088546464i</v>
      </c>
      <c r="BL104" s="240" t="str">
        <f t="shared" ca="1" si="88"/>
        <v>-0,097764558838002-0,992620223751652i</v>
      </c>
      <c r="BM104" s="240" t="str">
        <f t="shared" ca="1" si="89"/>
        <v>-0,19458759153085-0,978257883580701i</v>
      </c>
      <c r="BN104" s="240" t="str">
        <f t="shared" ca="1" si="90"/>
        <v>-0,289536639344856-0,954474385220711i</v>
      </c>
      <c r="BO104" s="240" t="str">
        <f t="shared" ca="1" si="91"/>
        <v>-0,381697291045146-0,921498776762272i</v>
      </c>
      <c r="BP104" s="240" t="str">
        <f t="shared" ca="1" si="92"/>
        <v>-0,470181989175707-0,879648631341142i</v>
      </c>
      <c r="BQ104" s="240" t="str">
        <f t="shared" ca="1" si="93"/>
        <v>-0,554138577722894-0,829326988735334i</v>
      </c>
      <c r="BR104" s="240" t="str">
        <f t="shared" ca="1" si="94"/>
        <v>-0,632758508843641-0,771018473871762i</v>
      </c>
      <c r="BS104" s="240" t="str">
        <f t="shared" ca="1" si="95"/>
        <v>-0,705284629623237-0,705284629623234i</v>
      </c>
      <c r="BT104" s="240" t="str">
        <f t="shared" ca="1" si="96"/>
        <v>-0,771018473871765-0,632758508843638i</v>
      </c>
      <c r="BU104" s="240" t="str">
        <f t="shared" ca="1" si="97"/>
        <v>-0,829326988735336-0,55413857772289i</v>
      </c>
      <c r="BV104" s="240" t="str">
        <f t="shared" ca="1" si="98"/>
        <v>-0,879648631341138-0,470181989175713i</v>
      </c>
      <c r="BW104" s="240" t="str">
        <f t="shared" ca="1" si="99"/>
        <v>-0,92149877676227-0,381697291045152i</v>
      </c>
      <c r="BX104" s="240" t="str">
        <f t="shared" ca="1" si="100"/>
        <v>-0,954474385220709-0,289536639344863i</v>
      </c>
      <c r="BY104" s="240" t="str">
        <f t="shared" ca="1" si="101"/>
        <v>-0,9782578835807-0,194587591530855i</v>
      </c>
      <c r="BZ104" s="240" t="str">
        <f t="shared" ca="1" si="102"/>
        <v>-0,992620223751652-0,097764558837998i</v>
      </c>
      <c r="CA104" s="240" t="str">
        <f t="shared" ca="1" si="103"/>
        <v>-0,997423088546464+3,29916037906589E-15i</v>
      </c>
      <c r="CB104" s="240" t="str">
        <f t="shared" ca="1" si="104"/>
        <v>-0,992620223751652+0,0977645588380046i</v>
      </c>
      <c r="CC104" s="240" t="str">
        <f t="shared" ca="1" si="105"/>
        <v>-0,9782578835807+0,194587591530853i</v>
      </c>
      <c r="CD104" s="240" t="str">
        <f t="shared" ca="1" si="106"/>
        <v>-0,95447438522071+0,28953663934486i</v>
      </c>
      <c r="CE104" s="240" t="str">
        <f t="shared" ca="1" si="107"/>
        <v>-0,921498776762271+0,381697291045149i</v>
      </c>
      <c r="CF104" s="240" t="str">
        <f t="shared" ca="1" si="108"/>
        <v>-0,87964863134114+0,47018198917571i</v>
      </c>
      <c r="CG104" s="240" t="str">
        <f t="shared" ca="1" si="109"/>
        <v>-0,829326988735337+0,554138577722888i</v>
      </c>
      <c r="CH104" s="240" t="str">
        <f t="shared" ca="1" si="110"/>
        <v>-0,771018473871766+0,632758508843636i</v>
      </c>
      <c r="CI104" s="240" t="str">
        <f t="shared" ca="1" si="111"/>
        <v>-0,705284629623239+0,705284629623232i</v>
      </c>
      <c r="CJ104" s="240" t="str">
        <f t="shared" ca="1" si="112"/>
        <v>-0,632758508843635+0,771018473871766i</v>
      </c>
      <c r="CK104" s="240" t="str">
        <f t="shared" ca="1" si="113"/>
        <v>-0,554138577722887+0,829326988735338i</v>
      </c>
      <c r="CL104" s="240" t="str">
        <f t="shared" ca="1" si="114"/>
        <v>-0,47018198917571+0,87964863134114i</v>
      </c>
      <c r="CM104" s="240" t="str">
        <f t="shared" ca="1" si="115"/>
        <v>-0,381697291045149+0,921498776762271i</v>
      </c>
      <c r="CN104" s="240" t="str">
        <f t="shared" ca="1" si="116"/>
        <v>-0,28953663934486+0,95447438522071i</v>
      </c>
      <c r="CO104" s="240" t="str">
        <f t="shared" ca="1" si="117"/>
        <v>-0,194587591530853+0,9782578835807i</v>
      </c>
      <c r="CP104" s="240" t="str">
        <f t="shared" ca="1" si="118"/>
        <v>-0,0977645588380042+0,992620223751652i</v>
      </c>
      <c r="CQ104" s="240" t="str">
        <f t="shared" ca="1" si="119"/>
        <v>-2,96316682662857E-15+0,997423088546464i</v>
      </c>
      <c r="CR104" s="240" t="str">
        <f t="shared" ca="1" si="120"/>
        <v>0,0977645588379983+0,992620223751652i</v>
      </c>
      <c r="CS104" s="240" t="str">
        <f t="shared" ca="1" si="121"/>
        <v>0,194587591530847+0,978257883580701i</v>
      </c>
      <c r="CT104" s="240" t="str">
        <f t="shared" ca="1" si="122"/>
        <v>0,289536639344863+0,954474385220709i</v>
      </c>
      <c r="CU104" s="240" t="str">
        <f t="shared" ca="1" si="123"/>
        <v>0,381697291045152+0,92149877676227i</v>
      </c>
      <c r="CV104" s="240" t="str">
        <f t="shared" ca="1" si="124"/>
        <v>0,470181989175713+0,879648631341138i</v>
      </c>
      <c r="CW104" s="240" t="str">
        <f t="shared" ca="1" si="125"/>
        <v>0,554138577722891+0,829326988735336i</v>
      </c>
      <c r="CX104" s="240" t="str">
        <f t="shared" ca="1" si="126"/>
        <v>0,632758508843638+0,771018473871765i</v>
      </c>
      <c r="CY104" s="240" t="str">
        <f t="shared" ca="1" si="127"/>
        <v>0,705284629623235+0,705284629623236i</v>
      </c>
      <c r="CZ104" s="240" t="str">
        <f t="shared" ca="1" si="128"/>
        <v>0,771018473871763+0,63275850884364i</v>
      </c>
      <c r="DA104" s="240" t="str">
        <f t="shared" ca="1" si="129"/>
        <v>0,829326988735334+0,554138577722893i</v>
      </c>
      <c r="DB104" s="240" t="str">
        <f t="shared" ca="1" si="130"/>
        <v>0,879648631341137+0,470181989175715i</v>
      </c>
      <c r="DC104" s="240" t="str">
        <f t="shared" ca="1" si="131"/>
        <v>0,921498776762268+0,381697291045155i</v>
      </c>
      <c r="DD104" s="240" t="str">
        <f t="shared" ca="1" si="132"/>
        <v>0,954474385220711+0,289536639344855i</v>
      </c>
      <c r="DE104" s="240" t="str">
        <f t="shared" ca="1" si="133"/>
        <v>0,978257883580701+0,194587591530849i</v>
      </c>
      <c r="DF104" s="240" t="str">
        <f t="shared" ca="1" si="134"/>
        <v>0,992620223751652+0,0977645588380008i</v>
      </c>
      <c r="DG104" s="240" t="str">
        <f t="shared" ca="1" si="135"/>
        <v>0,997423088546464+3,66597406746865E-16i</v>
      </c>
      <c r="DH104" s="240" t="str">
        <f t="shared" ca="1" si="136"/>
        <v>0,992620223751652-0,0977645588380018i</v>
      </c>
      <c r="DI104" s="240" t="str">
        <f t="shared" ca="1" si="137"/>
        <v>0,978257883580701-0,19458759153085i</v>
      </c>
      <c r="DJ104" s="240" t="str">
        <f t="shared" ca="1" si="138"/>
        <v>0,954474385220711-0,289536639344856i</v>
      </c>
      <c r="DK104" s="240" t="str">
        <f t="shared" ca="1" si="139"/>
        <v>0,921498776762272-0,381697291045147i</v>
      </c>
      <c r="DL104" s="240" t="str">
        <f t="shared" ca="1" si="140"/>
        <v>0,879648631341142-0,470181989175707i</v>
      </c>
      <c r="DM104" s="240" t="str">
        <f t="shared" ca="1" si="141"/>
        <v>0,829326988735317-0,554138577722919i</v>
      </c>
      <c r="DN104" s="240" t="str">
        <f t="shared" ca="1" si="142"/>
        <v>0,771018473871794-0,632758508843602i</v>
      </c>
      <c r="DO104" s="240" t="str">
        <f t="shared" ca="1" si="143"/>
        <v>0,705284629623255-0,705284629623216i</v>
      </c>
      <c r="DP104" s="240" t="str">
        <f t="shared" ca="1" si="144"/>
        <v>0,632758508843645-0,771018473871758i</v>
      </c>
      <c r="DQ104" s="240" t="str">
        <f t="shared" ca="1" si="145"/>
        <v>0,554138577722882-0,829326988735342i</v>
      </c>
      <c r="DR104" s="240" t="str">
        <f t="shared" ca="1" si="146"/>
        <v>0,470181989175685-0,879648631341153i</v>
      </c>
      <c r="DS104" s="240" t="str">
        <f t="shared" ca="1" si="147"/>
        <v>0,381697291045106-0,921498776762289i</v>
      </c>
      <c r="DT104" s="240" t="str">
        <f t="shared" ca="1" si="148"/>
        <v>0,289536639344891-0,9544743852207i</v>
      </c>
      <c r="DU104" s="240" t="str">
        <f t="shared" ca="1" si="149"/>
        <v>0,194587591530865-0,978257883580698i</v>
      </c>
      <c r="DV104" s="240" t="str">
        <f t="shared" ca="1" si="150"/>
        <v>0,0977645588379973-0,992620223751652i</v>
      </c>
      <c r="DW104" s="240" t="str">
        <f t="shared" ca="1" si="151"/>
        <v>-2,43772135770753E-14-0,997423088546464i</v>
      </c>
      <c r="DX104" s="240" t="str">
        <f t="shared" ca="1" si="152"/>
        <v>-0,0977645588380441-0,992620223751648i</v>
      </c>
      <c r="DY104" s="240" t="str">
        <f t="shared" ca="1" si="153"/>
        <v>-0,194587591530814-0,978257883580708i</v>
      </c>
      <c r="DZ104" s="240" t="str">
        <f t="shared" ca="1" si="154"/>
        <v>-0,289536639344841-0,954474385220715i</v>
      </c>
      <c r="EA104" s="240" t="str">
        <f t="shared" ca="1" si="155"/>
        <v>-0,38169729104515-0,921498776762271i</v>
      </c>
      <c r="EB104" s="240" t="str">
        <f t="shared" ca="1" si="156"/>
        <v>-0,470181989175729-0,87964863134113i</v>
      </c>
      <c r="EC104" s="240" t="str">
        <f t="shared" ca="1" si="157"/>
        <v>-0,554138577722921-0,829326988735316i</v>
      </c>
      <c r="ED104" s="240" t="str">
        <f t="shared" ca="1" si="158"/>
        <v>-0,632758508843605-0,771018473871792i</v>
      </c>
      <c r="EE104" s="240" t="str">
        <f t="shared" ca="1" si="159"/>
        <v>-0,705284629623218-0,705284629623253i</v>
      </c>
      <c r="EF104" s="240" t="str">
        <f t="shared" ca="1" si="160"/>
        <v>-0,771018473871761-0,632758508843643i</v>
      </c>
      <c r="EG104" s="240" t="str">
        <f t="shared" ca="1" si="161"/>
        <v>-0,829326988735344-0,554138577722879i</v>
      </c>
      <c r="EH104" s="240" t="str">
        <f t="shared" ca="1" si="162"/>
        <v>-0,879648631341154-0,470181989175684i</v>
      </c>
      <c r="EI104" s="240" t="str">
        <f t="shared" ca="1" si="163"/>
        <v>-0,921498776762252-0,381697291045195i</v>
      </c>
      <c r="EJ104" s="240" t="str">
        <f t="shared" ca="1" si="164"/>
        <v>-0,954474385220701-0,289536639344888i</v>
      </c>
      <c r="EK104" s="240" t="str">
        <f t="shared" ca="1" si="165"/>
        <v>-0,978257883580698-0,194587591530862i</v>
      </c>
      <c r="EL104" s="240" t="str">
        <f t="shared" ca="1" si="166"/>
        <v>-0,992620223751653-0,0977645588379939i</v>
      </c>
      <c r="EM104" s="240" t="str">
        <f t="shared" ca="1" si="167"/>
        <v>-0,997423088546464+2,78596726595146E-14i</v>
      </c>
      <c r="EN104" s="240"/>
      <c r="EO104" s="240"/>
      <c r="EP104" s="240"/>
    </row>
    <row r="105" spans="1:146" ht="15.75" thickBot="1">
      <c r="A105" s="277">
        <f t="shared" si="168"/>
        <v>9.7656250000000005E-5</v>
      </c>
      <c r="B105" s="276">
        <v>5</v>
      </c>
      <c r="C105" s="248">
        <f t="shared" si="169"/>
        <v>1000</v>
      </c>
      <c r="D105" s="247">
        <f t="shared" si="170"/>
        <v>6283.1853071795858</v>
      </c>
      <c r="E105" s="247" t="str">
        <f t="shared" si="171"/>
        <v>6283,18530717959i</v>
      </c>
      <c r="F105" s="247" t="str">
        <f t="shared" si="172"/>
        <v>0,361227320009587-3,6611652007739i</v>
      </c>
      <c r="G105" s="247" t="str">
        <f t="shared" si="173"/>
        <v>-0,608700432178241+0,164176226817016i</v>
      </c>
      <c r="H105" s="247" t="str">
        <f t="shared" si="38"/>
        <v>0,118783144924026-1,04889553055371i</v>
      </c>
      <c r="I105" s="247" t="str">
        <f t="shared" si="174"/>
        <v>-0,440294564351502+0,0671686965259334i</v>
      </c>
      <c r="J105" s="275" t="str">
        <f ca="1">IMPRODUCT(1/N_FFT2,T100)</f>
        <v>-0,120893038681506-0,0000799767805178742i</v>
      </c>
      <c r="K105" s="274" t="str">
        <f t="shared" ca="1" si="175"/>
        <v>0,0532339197355027-0,00808501448555965i</v>
      </c>
      <c r="M105" s="278"/>
      <c r="N105" s="265">
        <f t="shared" ca="1" si="176"/>
        <v>1.002583685290795</v>
      </c>
      <c r="O105" s="240">
        <f t="shared" ca="1" si="39"/>
        <v>-0.997416314709205</v>
      </c>
      <c r="P105" s="240" t="str">
        <f t="shared" ca="1" si="40"/>
        <v>-0,989915279823752+0,122094404538268i</v>
      </c>
      <c r="Q105" s="240" t="str">
        <f t="shared" ca="1" si="41"/>
        <v>-0,967524997714054+0,242352395586493i</v>
      </c>
      <c r="R105" s="240" t="str">
        <f t="shared" ca="1" si="42"/>
        <v>-0,930582239063972+0,358965181022862i</v>
      </c>
      <c r="S105" s="240" t="str">
        <f t="shared" ca="1" si="43"/>
        <v>-0,879642657350019+0,470178796010931i</v>
      </c>
      <c r="T105" s="240" t="str">
        <f t="shared" ca="1" si="44"/>
        <v>-0,815472431295867+0,574320484263359i</v>
      </c>
      <c r="U105" s="241" t="str">
        <f t="shared" ca="1" si="45"/>
        <v>-0,739036740831181+0,669823857853479i</v>
      </c>
      <c r="V105" s="240" t="str">
        <f t="shared" ca="1" si="46"/>
        <v>-0,651485249887091+0,755252457147705i</v>
      </c>
      <c r="W105" s="240" t="str">
        <f t="shared" ca="1" si="47"/>
        <v>-0,554134814380547+0,829321356495496i</v>
      </c>
      <c r="X105" s="240" t="str">
        <f t="shared" ca="1" si="48"/>
        <v>-0,448449675475605+0,890916490707136i</v>
      </c>
      <c r="Y105" s="240" t="str">
        <f t="shared" ca="1" si="49"/>
        <v>-0,336019436033395+0,939111411631171i</v>
      </c>
      <c r="Z105" s="240" t="str">
        <f t="shared" ca="1" si="50"/>
        <v>-0,218535151505486+0,97318122279695i</v>
      </c>
      <c r="AA105" s="240" t="str">
        <f t="shared" ca="1" si="51"/>
        <v>-0,0977638948858408+0,99261348253227i</v>
      </c>
      <c r="AB105" s="240" t="str">
        <f t="shared" ca="1" si="52"/>
        <v>0,0244778217117628+0,997115911563114i</v>
      </c>
      <c r="AC105" s="240" t="str">
        <f t="shared" ca="1" si="53"/>
        <v>0,146351369086802+0,986620789165985i</v>
      </c>
      <c r="AD105" s="240" t="str">
        <f t="shared" ca="1" si="54"/>
        <v>0,266023655646544+0,961285971750624i</v>
      </c>
      <c r="AE105" s="240" t="str">
        <f t="shared" ca="1" si="55"/>
        <v>0,381694698809856+0,921492518552671i</v>
      </c>
      <c r="AF105" s="240" t="str">
        <f t="shared" ca="1" si="56"/>
        <v>0,491624698420658+0,867838960148073i</v>
      </c>
      <c r="AG105" s="240" t="str">
        <f t="shared" ca="1" si="57"/>
        <v>0,594160204961676+0,801132295996105i</v>
      </c>
      <c r="AH105" s="240" t="str">
        <f t="shared" ca="1" si="58"/>
        <v>0,68775898897422+0,722375856416347i</v>
      </c>
      <c r="AI105" s="240" t="str">
        <f t="shared" ca="1" si="59"/>
        <v>0,771013237624756+0,632754211566769i</v>
      </c>
      <c r="AJ105" s="240" t="str">
        <f t="shared" ca="1" si="60"/>
        <v>0,842670729520298+0,533615354405982i</v>
      </c>
      <c r="AK105" s="240" t="str">
        <f t="shared" ca="1" si="61"/>
        <v>0,901653669283765+0,426450425624381i</v>
      </c>
      <c r="AL105" s="240" t="str">
        <f t="shared" ca="1" si="62"/>
        <v>0,947074898599643+0,312871285500231i</v>
      </c>
      <c r="AM105" s="240" t="str">
        <f t="shared" ca="1" si="63"/>
        <v>0,978251239900824+0,194586270020759i</v>
      </c>
      <c r="AN105" s="240" t="str">
        <f t="shared" ca="1" si="64"/>
        <v>0,994713771995119+0,0733744959187738i</v>
      </c>
      <c r="AO105" s="240" t="str">
        <f t="shared" ca="1" si="65"/>
        <v>0,996214883076463-0,0489408988990009i</v>
      </c>
      <c r="AP105" s="240" t="str">
        <f t="shared" ca="1" si="66"/>
        <v>0,982731995036953-0,170520177043019i</v>
      </c>
      <c r="AQ105" s="240" t="str">
        <f t="shared" ca="1" si="67"/>
        <v>0,954467903062608-0,2895346730037i</v>
      </c>
      <c r="AR105" s="240" t="str">
        <f t="shared" ca="1" si="68"/>
        <v>0,954467903062608-0,2895346730037i</v>
      </c>
      <c r="AS105" s="240" t="str">
        <f t="shared" ca="1" si="69"/>
        <v>0,855512509207119-0,512774464495094i</v>
      </c>
      <c r="AT105" s="240" t="str">
        <f t="shared" ca="1" si="70"/>
        <v>0,786309588557496-0,613642025769611i</v>
      </c>
      <c r="AU105" s="240" t="str">
        <f t="shared" ca="1" si="71"/>
        <v>0,705279839796976-0,705279839796973i</v>
      </c>
      <c r="AV105" s="240" t="str">
        <f t="shared" ca="1" si="72"/>
        <v>0,613642025769613-0,786309588557494i</v>
      </c>
      <c r="AW105" s="240" t="str">
        <f t="shared" ca="1" si="73"/>
        <v>0,512774464495097-0,855512509207118i</v>
      </c>
      <c r="AX105" s="240" t="str">
        <f t="shared" ca="1" si="74"/>
        <v>0,404194297982778-0,911847725405016i</v>
      </c>
      <c r="AY105" s="240" t="str">
        <f t="shared" ca="1" si="75"/>
        <v>0,289534673003693-0,95446790306261i</v>
      </c>
      <c r="AZ105" s="240" t="str">
        <f t="shared" ca="1" si="76"/>
        <v>0,170520177043022-0,982731995036953i</v>
      </c>
      <c r="BA105" s="240" t="str">
        <f t="shared" ca="1" si="77"/>
        <v>0,0489408988990038-0,996214883076462i</v>
      </c>
      <c r="BB105" s="240" t="str">
        <f t="shared" ca="1" si="78"/>
        <v>-0,0733744959187708-0,994713771995119i</v>
      </c>
      <c r="BC105" s="240" t="str">
        <f t="shared" ca="1" si="79"/>
        <v>-0,194586270020757-0,978251239900825i</v>
      </c>
      <c r="BD105" s="240" t="str">
        <f t="shared" ca="1" si="80"/>
        <v>-0,312871285500229-0,947074898599644i</v>
      </c>
      <c r="BE105" s="240" t="str">
        <f t="shared" ca="1" si="81"/>
        <v>-0,426450425624378-0,901653669283766i</v>
      </c>
      <c r="BF105" s="240" t="str">
        <f t="shared" ca="1" si="82"/>
        <v>-0,533615354405988-0,842670729520294i</v>
      </c>
      <c r="BG105" s="240" t="str">
        <f t="shared" ca="1" si="83"/>
        <v>-0,632754211566775-0,771013237624751i</v>
      </c>
      <c r="BH105" s="240" t="str">
        <f t="shared" ca="1" si="84"/>
        <v>-0,722375856416345-0,687758988974222i</v>
      </c>
      <c r="BI105" s="240" t="str">
        <f t="shared" ca="1" si="85"/>
        <v>-0,801132295996103-0,594160204961679i</v>
      </c>
      <c r="BJ105" s="240" t="str">
        <f t="shared" ca="1" si="86"/>
        <v>-0,867838960148071-0,491624698420661i</v>
      </c>
      <c r="BK105" s="240" t="str">
        <f t="shared" ca="1" si="87"/>
        <v>-0,92149251855267-0,381694698809859i</v>
      </c>
      <c r="BL105" s="240" t="str">
        <f t="shared" ca="1" si="88"/>
        <v>-0,961285971750623-0,266023655646547i</v>
      </c>
      <c r="BM105" s="240" t="str">
        <f t="shared" ca="1" si="89"/>
        <v>-0,986620789165986-0,146351369086795i</v>
      </c>
      <c r="BN105" s="240" t="str">
        <f t="shared" ca="1" si="90"/>
        <v>-0,997115911563114-0,0244778217117562i</v>
      </c>
      <c r="BO105" s="240" t="str">
        <f t="shared" ca="1" si="91"/>
        <v>-0,99261348253227+0,0977638948858474i</v>
      </c>
      <c r="BP105" s="240" t="str">
        <f t="shared" ca="1" si="92"/>
        <v>-0,97318122279695+0,218535151505483i</v>
      </c>
      <c r="BQ105" s="240" t="str">
        <f t="shared" ca="1" si="93"/>
        <v>-0,939111411631172+0,336019436033392i</v>
      </c>
      <c r="BR105" s="240" t="str">
        <f t="shared" ca="1" si="94"/>
        <v>-0,890916490707137+0,448449675475602i</v>
      </c>
      <c r="BS105" s="240" t="str">
        <f t="shared" ca="1" si="95"/>
        <v>-0,829321356495497+0,554134814380544i</v>
      </c>
      <c r="BT105" s="240" t="str">
        <f t="shared" ca="1" si="96"/>
        <v>-0,755252457147708+0,651485249887088i</v>
      </c>
      <c r="BU105" s="240" t="str">
        <f t="shared" ca="1" si="97"/>
        <v>-0,669823857853475+0,739036740831184i</v>
      </c>
      <c r="BV105" s="240" t="str">
        <f t="shared" ca="1" si="98"/>
        <v>-0,574320484263356+0,815472431295869i</v>
      </c>
      <c r="BW105" s="240" t="str">
        <f t="shared" ca="1" si="99"/>
        <v>-0,47017879601093+0,87964265735002i</v>
      </c>
      <c r="BX105" s="240" t="str">
        <f t="shared" ca="1" si="100"/>
        <v>-0,358965181022861+0,930582239063972i</v>
      </c>
      <c r="BY105" s="240" t="str">
        <f t="shared" ca="1" si="101"/>
        <v>-0,242352395586493+0,967524997714054i</v>
      </c>
      <c r="BZ105" s="240" t="str">
        <f t="shared" ca="1" si="102"/>
        <v>-0,12209440453827+0,989915279823752i</v>
      </c>
      <c r="CA105" s="240" t="str">
        <f t="shared" ca="1" si="103"/>
        <v>-2,96314670276129E-15+0,997416314709205i</v>
      </c>
      <c r="CB105" s="240" t="str">
        <f t="shared" ca="1" si="104"/>
        <v>0,122094404538264+0,989915279823753i</v>
      </c>
      <c r="CC105" s="240" t="str">
        <f t="shared" ca="1" si="105"/>
        <v>0,242352395586497+0,967524997714053i</v>
      </c>
      <c r="CD105" s="240" t="str">
        <f t="shared" ca="1" si="106"/>
        <v>0,358965181022865+0,930582239063971i</v>
      </c>
      <c r="CE105" s="240" t="str">
        <f t="shared" ca="1" si="107"/>
        <v>0,470178796010933+0,879642657350018i</v>
      </c>
      <c r="CF105" s="240" t="str">
        <f t="shared" ca="1" si="108"/>
        <v>0,57432048426336+0,815472431295867i</v>
      </c>
      <c r="CG105" s="240" t="str">
        <f t="shared" ca="1" si="109"/>
        <v>0,669823857853478+0,739036740831182i</v>
      </c>
      <c r="CH105" s="240" t="str">
        <f t="shared" ca="1" si="110"/>
        <v>0,755252457147704+0,651485249887093i</v>
      </c>
      <c r="CI105" s="240" t="str">
        <f t="shared" ca="1" si="111"/>
        <v>0,829321356495494+0,554134814380549i</v>
      </c>
      <c r="CJ105" s="240" t="str">
        <f t="shared" ca="1" si="112"/>
        <v>0,890916490707134+0,448449675475608i</v>
      </c>
      <c r="CK105" s="240" t="str">
        <f t="shared" ca="1" si="113"/>
        <v>0,939111411631173+0,336019436033388i</v>
      </c>
      <c r="CL105" s="240" t="str">
        <f t="shared" ca="1" si="114"/>
        <v>0,973181222796951+0,218535151505479i</v>
      </c>
      <c r="CM105" s="240" t="str">
        <f t="shared" ca="1" si="115"/>
        <v>0,99261348253227+0,0977638948858436i</v>
      </c>
      <c r="CN105" s="240" t="str">
        <f t="shared" ca="1" si="116"/>
        <v>0,997115911563114-0,02447782171176i</v>
      </c>
      <c r="CO105" s="240" t="str">
        <f t="shared" ca="1" si="117"/>
        <v>0,986620789165985-0,146351369086799i</v>
      </c>
      <c r="CP105" s="240" t="str">
        <f t="shared" ca="1" si="118"/>
        <v>0,961285971750624-0,266023655646541i</v>
      </c>
      <c r="CQ105" s="240" t="str">
        <f t="shared" ca="1" si="119"/>
        <v>0,921492518552672-0,381694698809854i</v>
      </c>
      <c r="CR105" s="240" t="str">
        <f t="shared" ca="1" si="120"/>
        <v>0,867838960148074-0,491624698420656i</v>
      </c>
      <c r="CS105" s="240" t="str">
        <f t="shared" ca="1" si="121"/>
        <v>0,801132295996106-0,594160204961674i</v>
      </c>
      <c r="CT105" s="240" t="str">
        <f t="shared" ca="1" si="122"/>
        <v>0,722375856416315-0,687758988974254i</v>
      </c>
      <c r="CU105" s="240" t="str">
        <f t="shared" ca="1" si="123"/>
        <v>0,632754211566779-0,771013237624747i</v>
      </c>
      <c r="CV105" s="240" t="str">
        <f t="shared" ca="1" si="124"/>
        <v>0,533615354405951-0,842670729520317i</v>
      </c>
      <c r="CW105" s="240" t="str">
        <f t="shared" ca="1" si="125"/>
        <v>0,426450425624392-0,901653669283759i</v>
      </c>
      <c r="CX105" s="240" t="str">
        <f t="shared" ca="1" si="126"/>
        <v>0,312871285500196-0,947074898599654i</v>
      </c>
      <c r="CY105" s="240" t="str">
        <f t="shared" ca="1" si="127"/>
        <v>0,194586270020772-0,978251239900822i</v>
      </c>
      <c r="CZ105" s="240" t="str">
        <f t="shared" ca="1" si="128"/>
        <v>0,073374495918737-0,994713771995122i</v>
      </c>
      <c r="DA105" s="240" t="str">
        <f t="shared" ca="1" si="129"/>
        <v>-0,0489408988989883-0,996214883076463i</v>
      </c>
      <c r="DB105" s="240" t="str">
        <f t="shared" ca="1" si="130"/>
        <v>-0,170520177043056-0,982731995036947i</v>
      </c>
      <c r="DC105" s="240" t="str">
        <f t="shared" ca="1" si="131"/>
        <v>-0,289534673003679-0,954467903062614i</v>
      </c>
      <c r="DD105" s="240" t="str">
        <f t="shared" ca="1" si="132"/>
        <v>-0,4041942979828-0,911847725405007i</v>
      </c>
      <c r="DE105" s="240" t="str">
        <f t="shared" ca="1" si="133"/>
        <v>-0,512774464495074-0,855512509207131i</v>
      </c>
      <c r="DF105" s="240" t="str">
        <f t="shared" ca="1" si="134"/>
        <v>-0,613642025769632-0,78630958855748i</v>
      </c>
      <c r="DG105" s="240" t="str">
        <f t="shared" ca="1" si="135"/>
        <v>-0,705279839796957-0,705279839796992i</v>
      </c>
      <c r="DH105" s="240" t="str">
        <f t="shared" ca="1" si="136"/>
        <v>-0,786309588557511-0,613642025769592i</v>
      </c>
      <c r="DI105" s="240" t="str">
        <f t="shared" ca="1" si="137"/>
        <v>-0,855512509207106-0,512774464495116i</v>
      </c>
      <c r="DJ105" s="240" t="str">
        <f t="shared" ca="1" si="138"/>
        <v>-0,911847725405026-0,404194297982753i</v>
      </c>
      <c r="DK105" s="240" t="str">
        <f t="shared" ca="1" si="139"/>
        <v>-0,9544679030626-0,289534673003725i</v>
      </c>
      <c r="DL105" s="240" t="str">
        <f t="shared" ca="1" si="140"/>
        <v>-0,982731995036955-0,170520177043007i</v>
      </c>
      <c r="DM105" s="240" t="str">
        <f t="shared" ca="1" si="141"/>
        <v>-0,996214883076461-0,0489408988990369i</v>
      </c>
      <c r="DN105" s="240" t="str">
        <f t="shared" ca="1" si="142"/>
        <v>-0,994713771995118+0,0733744959187872i</v>
      </c>
      <c r="DO105" s="240" t="str">
        <f t="shared" ca="1" si="143"/>
        <v>-0,978251239900831+0,194586270020725i</v>
      </c>
      <c r="DP105" s="240" t="str">
        <f t="shared" ca="1" si="144"/>
        <v>-0,947074898599638+0,312871285500244i</v>
      </c>
      <c r="DQ105" s="240" t="str">
        <f t="shared" ca="1" si="145"/>
        <v>-0,90165366928378+0,426450425624348i</v>
      </c>
      <c r="DR105" s="240" t="str">
        <f t="shared" ca="1" si="146"/>
        <v>-0,84267072952029+0,533615354405993i</v>
      </c>
      <c r="DS105" s="240" t="str">
        <f t="shared" ca="1" si="147"/>
        <v>-0,771013237624778+0,632754211566742i</v>
      </c>
      <c r="DT105" s="240" t="str">
        <f t="shared" ca="1" si="148"/>
        <v>-0,687758988974217+0,72237585641635i</v>
      </c>
      <c r="DU105" s="240" t="str">
        <f t="shared" ca="1" si="149"/>
        <v>-0,594160204961714+0,801132295996077i</v>
      </c>
      <c r="DV105" s="240" t="str">
        <f t="shared" ca="1" si="150"/>
        <v>-0,491624698420655+0,867838960148074i</v>
      </c>
      <c r="DW105" s="240" t="str">
        <f t="shared" ca="1" si="151"/>
        <v>-0,381694698809899+0,921492518552653i</v>
      </c>
      <c r="DX105" s="240" t="str">
        <f t="shared" ca="1" si="152"/>
        <v>-0,26602365564654+0,961285971750625i</v>
      </c>
      <c r="DY105" s="240" t="str">
        <f t="shared" ca="1" si="153"/>
        <v>-0,146351369086847+0,986620789165978i</v>
      </c>
      <c r="DZ105" s="240" t="str">
        <f t="shared" ca="1" si="154"/>
        <v>-0,0244778217117592+0,997115911563114i</v>
      </c>
      <c r="EA105" s="240" t="str">
        <f t="shared" ca="1" si="155"/>
        <v>0,0977638948858938+0,992613482532265i</v>
      </c>
      <c r="EB105" s="240" t="str">
        <f t="shared" ca="1" si="156"/>
        <v>0,21853515150548+0,973181222796951i</v>
      </c>
      <c r="EC105" s="240" t="str">
        <f t="shared" ca="1" si="157"/>
        <v>0,336019436033436+0,939111411631156i</v>
      </c>
      <c r="ED105" s="240" t="str">
        <f t="shared" ca="1" si="158"/>
        <v>0,448449675475599+0,890916490707138i</v>
      </c>
      <c r="EE105" s="240" t="str">
        <f t="shared" ca="1" si="159"/>
        <v>0,554134814380582+0,829321356495472i</v>
      </c>
      <c r="EF105" s="240" t="str">
        <f t="shared" ca="1" si="160"/>
        <v>0,651485249887085+0,75525245714771i</v>
      </c>
      <c r="EG105" s="240" t="str">
        <f t="shared" ca="1" si="161"/>
        <v>0,739036740831209+0,669823857853448i</v>
      </c>
      <c r="EH105" s="240" t="str">
        <f t="shared" ca="1" si="162"/>
        <v>0,815472431295861+0,574320484263368i</v>
      </c>
      <c r="EI105" s="240" t="str">
        <f t="shared" ca="1" si="163"/>
        <v>0,879642657350037+0,470178796010898i</v>
      </c>
      <c r="EJ105" s="240" t="str">
        <f t="shared" ca="1" si="164"/>
        <v>0,930582239063967+0,358965181022874i</v>
      </c>
      <c r="EK105" s="240" t="str">
        <f t="shared" ca="1" si="165"/>
        <v>0,967524997714063+0,242352395586458i</v>
      </c>
      <c r="EL105" s="240" t="str">
        <f t="shared" ca="1" si="166"/>
        <v>0,98991527982375+0,122094404538282i</v>
      </c>
      <c r="EM105" s="240" t="str">
        <f t="shared" ca="1" si="167"/>
        <v>0,997416314709205-3,30525870264653E-14i</v>
      </c>
      <c r="EN105" s="240"/>
      <c r="EO105" s="240"/>
      <c r="EP105" s="240"/>
    </row>
    <row r="106" spans="1:146" ht="15.75" thickBot="1">
      <c r="A106" s="277">
        <f t="shared" si="168"/>
        <v>1.1718750000000001E-4</v>
      </c>
      <c r="B106" s="276">
        <v>6</v>
      </c>
      <c r="C106" s="248">
        <f t="shared" si="169"/>
        <v>1200</v>
      </c>
      <c r="D106" s="247">
        <f t="shared" si="170"/>
        <v>7539.8223686155034</v>
      </c>
      <c r="E106" s="247" t="str">
        <f t="shared" si="171"/>
        <v>7539,8223686155i</v>
      </c>
      <c r="F106" s="247" t="str">
        <f t="shared" si="172"/>
        <v>0,237702995251575-3,06218752120404i</v>
      </c>
      <c r="G106" s="247" t="str">
        <f t="shared" si="173"/>
        <v>-0,604443196437174+0,164976173433201i</v>
      </c>
      <c r="H106" s="247" t="str">
        <f t="shared" si="38"/>
        <v>0,0833996446029169-0,877362914835254i</v>
      </c>
      <c r="I106" s="247" t="str">
        <f t="shared" si="174"/>
        <v>-0,43001628743373+0,101136465182588i</v>
      </c>
      <c r="J106" s="275" t="str">
        <f ca="1">IMPRODUCT(1/N_FFT2,U100)</f>
        <v>0,00373625674134228+1,22616774418129E-06i</v>
      </c>
      <c r="K106" s="274" t="str">
        <f t="shared" ca="1" si="175"/>
        <v>-0,00160677526308262+0,000377344527732849i</v>
      </c>
      <c r="M106" s="278"/>
      <c r="N106" s="265">
        <f t="shared" ca="1" si="176"/>
        <v>1.002592013448611</v>
      </c>
      <c r="O106" s="240">
        <f t="shared" ca="1" si="39"/>
        <v>-0.99740798655138907</v>
      </c>
      <c r="P106" s="240" t="str">
        <f t="shared" ca="1" si="40"/>
        <v>-0,986612551147902+0,146350147092253i</v>
      </c>
      <c r="Q106" s="240" t="str">
        <f t="shared" ca="1" si="41"/>
        <v>-0,954459933512473+0,289532255467093i</v>
      </c>
      <c r="R106" s="240" t="str">
        <f t="shared" ca="1" si="42"/>
        <v>-0,901646140718267+0,426446864878089i</v>
      </c>
      <c r="S106" s="240" t="str">
        <f t="shared" ca="1" si="43"/>
        <v>-0,829314431885345+0,554130187503967i</v>
      </c>
      <c r="T106" s="240" t="str">
        <f t="shared" ca="1" si="44"/>
        <v>-0,739030570073276+0,66981826500452i</v>
      </c>
      <c r="U106" s="241" t="str">
        <f t="shared" ca="1" si="45"/>
        <v>-0,632748928239385+0,771006799871704i</v>
      </c>
      <c r="V106" s="240" t="str">
        <f t="shared" ca="1" si="46"/>
        <v>-0,512770182966305+0,855505365907893i</v>
      </c>
      <c r="W106" s="240" t="str">
        <f t="shared" ca="1" si="47"/>
        <v>-0,381691511761841+0,92148482433812i</v>
      </c>
      <c r="X106" s="240" t="str">
        <f t="shared" ca="1" si="48"/>
        <v>-0,242350372009213+0,96751691914069i</v>
      </c>
      <c r="Y106" s="240" t="str">
        <f t="shared" ca="1" si="49"/>
        <v>-0,0977630785836275+0,992605194476811i</v>
      </c>
      <c r="Z106" s="240" t="str">
        <f t="shared" ca="1" si="50"/>
        <v>0,0489404902556722+0,996206564950277i</v>
      </c>
      <c r="AA106" s="240" t="str">
        <f t="shared" ca="1" si="51"/>
        <v>0,194584645277769+0,978243071766225i</v>
      </c>
      <c r="AB106" s="240" t="str">
        <f t="shared" ca="1" si="52"/>
        <v>0,336016630361527+0,939103570303607i</v>
      </c>
      <c r="AC106" s="240" t="str">
        <f t="shared" ca="1" si="53"/>
        <v>0,470174870144512+0,879635312570549i</v>
      </c>
      <c r="AD106" s="240" t="str">
        <f t="shared" ca="1" si="54"/>
        <v>0,594155243883857+0,801125606757024i</v>
      </c>
      <c r="AE106" s="240" t="str">
        <f t="shared" ca="1" si="55"/>
        <v>0,705273950900104+0,705273950900111i</v>
      </c>
      <c r="AF106" s="240" t="str">
        <f t="shared" ca="1" si="56"/>
        <v>0,801125606757024+0,594155243883858i</v>
      </c>
      <c r="AG106" s="240" t="str">
        <f t="shared" ca="1" si="57"/>
        <v>0,879635312570549+0,470174870144512i</v>
      </c>
      <c r="AH106" s="240" t="str">
        <f t="shared" ca="1" si="58"/>
        <v>0,939103570303607+0,336016630361526i</v>
      </c>
      <c r="AI106" s="240" t="str">
        <f t="shared" ca="1" si="59"/>
        <v>0,978243071766225+0,194584645277769i</v>
      </c>
      <c r="AJ106" s="240" t="str">
        <f t="shared" ca="1" si="60"/>
        <v>0,996206564950277+0,0489404902556719i</v>
      </c>
      <c r="AK106" s="240" t="str">
        <f t="shared" ca="1" si="61"/>
        <v>0,992605194476811-0,0977630785836276i</v>
      </c>
      <c r="AL106" s="240" t="str">
        <f t="shared" ca="1" si="62"/>
        <v>0,96751691914069-0,242350372009213i</v>
      </c>
      <c r="AM106" s="240" t="str">
        <f t="shared" ca="1" si="63"/>
        <v>0,92148482433812-0,381691511761841i</v>
      </c>
      <c r="AN106" s="240" t="str">
        <f t="shared" ca="1" si="64"/>
        <v>0,855505365907892-0,512770182966306i</v>
      </c>
      <c r="AO106" s="240" t="str">
        <f t="shared" ca="1" si="65"/>
        <v>0,771006799871704-0,632748928239384i</v>
      </c>
      <c r="AP106" s="240" t="str">
        <f t="shared" ca="1" si="66"/>
        <v>0,669818265004521-0,739030570073275i</v>
      </c>
      <c r="AQ106" s="240" t="str">
        <f t="shared" ca="1" si="67"/>
        <v>0,55413018750397-0,829314431885343i</v>
      </c>
      <c r="AR106" s="240" t="str">
        <f t="shared" ca="1" si="68"/>
        <v>0,55413018750397-0,829314431885343i</v>
      </c>
      <c r="AS106" s="240" t="str">
        <f t="shared" ca="1" si="69"/>
        <v>0,28953225546709-0,954459933512474i</v>
      </c>
      <c r="AT106" s="240" t="str">
        <f t="shared" ca="1" si="70"/>
        <v>0,146350147092251-0,986612551147902i</v>
      </c>
      <c r="AU106" s="240" t="str">
        <f t="shared" ca="1" si="71"/>
        <v>1,83295928045543E-16-0,997407986551389i</v>
      </c>
      <c r="AV106" s="240" t="str">
        <f t="shared" ca="1" si="72"/>
        <v>-0,146350147092251-0,986612551147902i</v>
      </c>
      <c r="AW106" s="240" t="str">
        <f t="shared" ca="1" si="73"/>
        <v>-0,28953225546709-0,954459933512474i</v>
      </c>
      <c r="AX106" s="240" t="str">
        <f t="shared" ca="1" si="74"/>
        <v>-0,426446864878085-0,901646140718269i</v>
      </c>
      <c r="AY106" s="240" t="str">
        <f t="shared" ca="1" si="75"/>
        <v>-0,554130187503971-0,829314431885343i</v>
      </c>
      <c r="AZ106" s="240" t="str">
        <f t="shared" ca="1" si="76"/>
        <v>-0,669818265004521-0,739030570073274i</v>
      </c>
      <c r="BA106" s="240" t="str">
        <f t="shared" ca="1" si="77"/>
        <v>-0,771006799871705-0,632748928239384i</v>
      </c>
      <c r="BB106" s="240" t="str">
        <f t="shared" ca="1" si="78"/>
        <v>-0,855505365907893-0,512770182966306i</v>
      </c>
      <c r="BC106" s="240" t="str">
        <f t="shared" ca="1" si="79"/>
        <v>-0,92148482433812-0,381691511761841i</v>
      </c>
      <c r="BD106" s="240" t="str">
        <f t="shared" ca="1" si="80"/>
        <v>-0,96751691914069-0,242350372009213i</v>
      </c>
      <c r="BE106" s="240" t="str">
        <f t="shared" ca="1" si="81"/>
        <v>-0,992605194476811-0,0977630785836275i</v>
      </c>
      <c r="BF106" s="240" t="str">
        <f t="shared" ca="1" si="82"/>
        <v>-0,996206564950277+0,0489404902556725i</v>
      </c>
      <c r="BG106" s="240" t="str">
        <f t="shared" ca="1" si="83"/>
        <v>-0,978243071766225+0,19458464527777i</v>
      </c>
      <c r="BH106" s="240" t="str">
        <f t="shared" ca="1" si="84"/>
        <v>-0,939103570303607+0,336016630361527i</v>
      </c>
      <c r="BI106" s="240" t="str">
        <f t="shared" ca="1" si="85"/>
        <v>-0,879635312570549+0,470174870144512i</v>
      </c>
      <c r="BJ106" s="240" t="str">
        <f t="shared" ca="1" si="86"/>
        <v>-0,801125606757024+0,594155243883858i</v>
      </c>
      <c r="BK106" s="240" t="str">
        <f t="shared" ca="1" si="87"/>
        <v>-0,705273950900111+0,705273950900104i</v>
      </c>
      <c r="BL106" s="240" t="str">
        <f t="shared" ca="1" si="88"/>
        <v>-0,594155243883857+0,801125606757024i</v>
      </c>
      <c r="BM106" s="240" t="str">
        <f t="shared" ca="1" si="89"/>
        <v>-0,470174870144512+0,879635312570549i</v>
      </c>
      <c r="BN106" s="240" t="str">
        <f t="shared" ca="1" si="90"/>
        <v>-0,336016630361526+0,939103570303607i</v>
      </c>
      <c r="BO106" s="240" t="str">
        <f t="shared" ca="1" si="91"/>
        <v>-0,19458464527777+0,978243071766225i</v>
      </c>
      <c r="BP106" s="240" t="str">
        <f t="shared" ca="1" si="92"/>
        <v>-0,0489404902556721+0,996206564950277i</v>
      </c>
      <c r="BQ106" s="240" t="str">
        <f t="shared" ca="1" si="93"/>
        <v>0,0977630785836278+0,992605194476811i</v>
      </c>
      <c r="BR106" s="240" t="str">
        <f t="shared" ca="1" si="94"/>
        <v>0,242350372009213+0,96751691914069i</v>
      </c>
      <c r="BS106" s="240" t="str">
        <f t="shared" ca="1" si="95"/>
        <v>0,381691511761841+0,92148482433812i</v>
      </c>
      <c r="BT106" s="240" t="str">
        <f t="shared" ca="1" si="96"/>
        <v>0,512770182966306+0,855505365907892i</v>
      </c>
      <c r="BU106" s="240" t="str">
        <f t="shared" ca="1" si="97"/>
        <v>0,632748928239384+0,771006799871705i</v>
      </c>
      <c r="BV106" s="240" t="str">
        <f t="shared" ca="1" si="98"/>
        <v>0,739030570073275+0,66981826500452i</v>
      </c>
      <c r="BW106" s="240" t="str">
        <f t="shared" ca="1" si="99"/>
        <v>0,829314431885343+0,55413018750397i</v>
      </c>
      <c r="BX106" s="240" t="str">
        <f t="shared" ca="1" si="100"/>
        <v>0,901646140718266+0,426446864878093i</v>
      </c>
      <c r="BY106" s="240" t="str">
        <f t="shared" ca="1" si="101"/>
        <v>0,954459933512474+0,289532255467089i</v>
      </c>
      <c r="BZ106" s="240" t="str">
        <f t="shared" ca="1" si="102"/>
        <v>0,986612551147902+0,146350147092251i</v>
      </c>
      <c r="CA106" s="240" t="str">
        <f t="shared" ca="1" si="103"/>
        <v>0,997407986551389+3,66591856091086E-16i</v>
      </c>
      <c r="CB106" s="240" t="str">
        <f t="shared" ca="1" si="104"/>
        <v>0,986612551147902-0,146350147092252i</v>
      </c>
      <c r="CC106" s="240" t="str">
        <f t="shared" ca="1" si="105"/>
        <v>0,954459933512474-0,28953225546709i</v>
      </c>
      <c r="CD106" s="240" t="str">
        <f t="shared" ca="1" si="106"/>
        <v>0,901646140718269-0,426446864878086i</v>
      </c>
      <c r="CE106" s="240" t="str">
        <f t="shared" ca="1" si="107"/>
        <v>0,829314431885327-0,554130187503996i</v>
      </c>
      <c r="CF106" s="240" t="str">
        <f t="shared" ca="1" si="108"/>
        <v>0,739030570073267-0,669818265004529i</v>
      </c>
      <c r="CG106" s="240" t="str">
        <f t="shared" ca="1" si="109"/>
        <v>0,632748928239391-0,771006799871698i</v>
      </c>
      <c r="CH106" s="240" t="str">
        <f t="shared" ca="1" si="110"/>
        <v>0,512770182966331-0,855505365907877i</v>
      </c>
      <c r="CI106" s="240" t="str">
        <f t="shared" ca="1" si="111"/>
        <v>0,381691511761795-0,921484824338139i</v>
      </c>
      <c r="CJ106" s="240" t="str">
        <f t="shared" ca="1" si="112"/>
        <v>0,242350372009183-0,967516919140698i</v>
      </c>
      <c r="CK106" s="240" t="str">
        <f t="shared" ca="1" si="113"/>
        <v>0,0977630785836268-0,992605194476811i</v>
      </c>
      <c r="CL106" s="240" t="str">
        <f t="shared" ca="1" si="114"/>
        <v>-0,0489404902556528-0,996206564950278i</v>
      </c>
      <c r="CM106" s="240" t="str">
        <f t="shared" ca="1" si="115"/>
        <v>-0,194584645277731-0,978243071766233i</v>
      </c>
      <c r="CN106" s="240" t="str">
        <f t="shared" ca="1" si="116"/>
        <v>-0,336016630361564-0,939103570303594i</v>
      </c>
      <c r="CO106" s="240" t="str">
        <f t="shared" ca="1" si="117"/>
        <v>-0,470174870144531-0,879635312570539i</v>
      </c>
      <c r="CP106" s="240" t="str">
        <f t="shared" ca="1" si="118"/>
        <v>-0,594155243883858-0,801125606757023i</v>
      </c>
      <c r="CQ106" s="240" t="str">
        <f t="shared" ca="1" si="119"/>
        <v>-0,705273950900091-0,705273950900125i</v>
      </c>
      <c r="CR106" s="240" t="str">
        <f t="shared" ca="1" si="120"/>
        <v>-0,801125606756994-0,594155243883898i</v>
      </c>
      <c r="CS106" s="240" t="str">
        <f t="shared" ca="1" si="121"/>
        <v>-0,879635312570563-0,470174870144486i</v>
      </c>
      <c r="CT106" s="240" t="str">
        <f t="shared" ca="1" si="122"/>
        <v>-0,939103570303611-0,336016630361516i</v>
      </c>
      <c r="CU106" s="240" t="str">
        <f t="shared" ca="1" si="123"/>
        <v>-0,978243071766223-0,194584645277779i</v>
      </c>
      <c r="CV106" s="240" t="str">
        <f t="shared" ca="1" si="124"/>
        <v>-0,996206564950276-0,0489404902557015i</v>
      </c>
      <c r="CW106" s="240" t="str">
        <f t="shared" ca="1" si="125"/>
        <v>-0,992605194476806+0,097763078583677i</v>
      </c>
      <c r="CX106" s="240" t="str">
        <f t="shared" ca="1" si="126"/>
        <v>-0,967516919140685+0,242350372009233i</v>
      </c>
      <c r="CY106" s="240" t="str">
        <f t="shared" ca="1" si="127"/>
        <v>-0,921484824338119+0,381691511761842i</v>
      </c>
      <c r="CZ106" s="240" t="str">
        <f t="shared" ca="1" si="128"/>
        <v>-0,855505365907902+0,512770182966289i</v>
      </c>
      <c r="DA106" s="240" t="str">
        <f t="shared" ca="1" si="129"/>
        <v>-0,771006799871729+0,632748928239354i</v>
      </c>
      <c r="DB106" s="240" t="str">
        <f t="shared" ca="1" si="130"/>
        <v>-0,669818265004492+0,7390305700733i</v>
      </c>
      <c r="DC106" s="240" t="str">
        <f t="shared" ca="1" si="131"/>
        <v>-0,554130187503953+0,829314431885355i</v>
      </c>
      <c r="DD106" s="240" t="str">
        <f t="shared" ca="1" si="132"/>
        <v>-0,426446864878093+0,901646140718265i</v>
      </c>
      <c r="DE106" s="240" t="str">
        <f t="shared" ca="1" si="133"/>
        <v>-0,289532255467118+0,954459933512465i</v>
      </c>
      <c r="DF106" s="240" t="str">
        <f t="shared" ca="1" si="134"/>
        <v>-0,1463501470923+0,986612551147895i</v>
      </c>
      <c r="DG106" s="240" t="str">
        <f t="shared" ca="1" si="135"/>
        <v>2,95699046917743E-14+0,997407986551389i</v>
      </c>
      <c r="DH106" s="240" t="str">
        <f t="shared" ca="1" si="136"/>
        <v>0,146350147092262+0,986612551147901i</v>
      </c>
      <c r="DI106" s="240" t="str">
        <f t="shared" ca="1" si="137"/>
        <v>0,289532255467082+0,954459933512476i</v>
      </c>
      <c r="DJ106" s="240" t="str">
        <f t="shared" ca="1" si="138"/>
        <v>0,426446864878058+0,901646140718282i</v>
      </c>
      <c r="DK106" s="240" t="str">
        <f t="shared" ca="1" si="139"/>
        <v>0,554130187504003+0,829314431885322i</v>
      </c>
      <c r="DL106" s="240" t="str">
        <f t="shared" ca="1" si="140"/>
        <v>0,669818265004536+0,739030570073261i</v>
      </c>
      <c r="DM106" s="240" t="str">
        <f t="shared" ca="1" si="141"/>
        <v>0,771006799871705+0,632748928239383i</v>
      </c>
      <c r="DN106" s="240" t="str">
        <f t="shared" ca="1" si="142"/>
        <v>0,855505365907883+0,512770182966322i</v>
      </c>
      <c r="DO106" s="240" t="str">
        <f t="shared" ca="1" si="143"/>
        <v>0,921484824338105+0,381691511761877i</v>
      </c>
      <c r="DP106" s="240" t="str">
        <f t="shared" ca="1" si="144"/>
        <v>0,9675169191407+0,242350372009174i</v>
      </c>
      <c r="DQ106" s="240" t="str">
        <f t="shared" ca="1" si="145"/>
        <v>0,992605194476812+0,0977630785836164i</v>
      </c>
      <c r="DR106" s="240" t="str">
        <f t="shared" ca="1" si="146"/>
        <v>0,996206564950278-0,0489404902556632i</v>
      </c>
      <c r="DS106" s="240" t="str">
        <f t="shared" ca="1" si="147"/>
        <v>0,978243071766231-0,194584645277741i</v>
      </c>
      <c r="DT106" s="240" t="str">
        <f t="shared" ca="1" si="148"/>
        <v>0,939103570303624-0,33601663036148i</v>
      </c>
      <c r="DU106" s="240" t="str">
        <f t="shared" ca="1" si="149"/>
        <v>0,879635312570534-0,47017487014454i</v>
      </c>
      <c r="DV106" s="240" t="str">
        <f t="shared" ca="1" si="150"/>
        <v>0,801125606757017-0,594155243883865i</v>
      </c>
      <c r="DW106" s="240" t="str">
        <f t="shared" ca="1" si="151"/>
        <v>0,705273950900117-0,705273950900098i</v>
      </c>
      <c r="DX106" s="240" t="str">
        <f t="shared" ca="1" si="152"/>
        <v>0,594155243883891-0,801125606757i</v>
      </c>
      <c r="DY106" s="240" t="str">
        <f t="shared" ca="1" si="153"/>
        <v>0,470174870144477-0,879635312570568i</v>
      </c>
      <c r="DZ106" s="240" t="str">
        <f t="shared" ca="1" si="154"/>
        <v>0,336016630361507-0,939103570303614i</v>
      </c>
      <c r="EA106" s="240" t="str">
        <f t="shared" ca="1" si="155"/>
        <v>0,19458464527777-0,978243071766225i</v>
      </c>
      <c r="EB106" s="240" t="str">
        <f t="shared" ca="1" si="156"/>
        <v>0,048940490255691-0,996206564950276i</v>
      </c>
      <c r="EC106" s="240" t="str">
        <f t="shared" ca="1" si="157"/>
        <v>-0,0977630785835869-0,992605194476815i</v>
      </c>
      <c r="ED106" s="240" t="str">
        <f t="shared" ca="1" si="158"/>
        <v>-0,242350372009242-0,967516919140683i</v>
      </c>
      <c r="EE106" s="240" t="str">
        <f t="shared" ca="1" si="159"/>
        <v>-0,381691511761852-0,921484824338115i</v>
      </c>
      <c r="EF106" s="240" t="str">
        <f t="shared" ca="1" si="160"/>
        <v>-0,512770182966296-0,855505365907898i</v>
      </c>
      <c r="EG106" s="240" t="str">
        <f t="shared" ca="1" si="161"/>
        <v>-0,632748928239362-0,771006799871723i</v>
      </c>
      <c r="EH106" s="240" t="str">
        <f t="shared" ca="1" si="162"/>
        <v>-0,739030570073309-0,669818265004483i</v>
      </c>
      <c r="EI106" s="240" t="str">
        <f t="shared" ca="1" si="163"/>
        <v>-0,82931443188536-0,554130187503946i</v>
      </c>
      <c r="EJ106" s="240" t="str">
        <f t="shared" ca="1" si="164"/>
        <v>-0,90164614071827-0,426446864878084i</v>
      </c>
      <c r="EK106" s="240" t="str">
        <f t="shared" ca="1" si="165"/>
        <v>-0,954459933512468-0,28953225546711i</v>
      </c>
      <c r="EL106" s="240" t="str">
        <f t="shared" ca="1" si="166"/>
        <v>-0,986612551147896-0,14635014709229i</v>
      </c>
      <c r="EM106" s="240" t="str">
        <f t="shared" ca="1" si="167"/>
        <v>-0,997407986551389+4,17888762538096E-14i</v>
      </c>
      <c r="EN106" s="240"/>
      <c r="EO106" s="240"/>
      <c r="EP106" s="240"/>
    </row>
    <row r="107" spans="1:146" ht="15.75" thickBot="1">
      <c r="A107" s="277">
        <f t="shared" si="168"/>
        <v>1.3671875000000001E-4</v>
      </c>
      <c r="B107" s="276">
        <v>7</v>
      </c>
      <c r="C107" s="248">
        <f t="shared" si="169"/>
        <v>1400</v>
      </c>
      <c r="D107" s="247">
        <f t="shared" si="170"/>
        <v>8796.45943005142</v>
      </c>
      <c r="E107" s="247" t="str">
        <f t="shared" si="171"/>
        <v>8796,45943005142i</v>
      </c>
      <c r="F107" s="247" t="str">
        <f t="shared" si="172"/>
        <v>0,162774678246876-2,63044284025478i</v>
      </c>
      <c r="G107" s="247" t="str">
        <f t="shared" si="173"/>
        <v>-0,599485314396374+0,169517334924424i</v>
      </c>
      <c r="H107" s="247" t="str">
        <f t="shared" si="38"/>
        <v>0,0619357522705997-0,753732470296536i</v>
      </c>
      <c r="I107" s="247" t="str">
        <f t="shared" si="174"/>
        <v>-0,416699147595228+0,130642672253567i</v>
      </c>
      <c r="J107" s="275" t="str">
        <f ca="1">IMPRODUCT(1/N_FFT2,V100)</f>
        <v>0,0922868278371996+0,0000799771400340617i</v>
      </c>
      <c r="K107" s="274" t="str">
        <f t="shared" ca="1" si="175"/>
        <v>-0,0384662909213219+0,0120232713963773i</v>
      </c>
      <c r="M107" s="278"/>
      <c r="N107" s="265">
        <f t="shared" ca="1" si="176"/>
        <v>1.0026019216426014</v>
      </c>
      <c r="O107" s="240">
        <f t="shared" ca="1" si="39"/>
        <v>-0.99739807835739858</v>
      </c>
      <c r="P107" s="240" t="str">
        <f t="shared" ca="1" si="40"/>
        <v>-0,982714027167238+0,170517059321876i</v>
      </c>
      <c r="Q107" s="240" t="str">
        <f t="shared" ca="1" si="41"/>
        <v>-0,939094241302358+0,336013292391506i</v>
      </c>
      <c r="R107" s="240" t="str">
        <f t="shared" ca="1" si="42"/>
        <v>-0,8678230929356+0,491615709755822i</v>
      </c>
      <c r="S107" s="240" t="str">
        <f t="shared" ca="1" si="43"/>
        <v>-0,770999140734175+0,632742642547659i</v>
      </c>
      <c r="T107" s="240" t="str">
        <f t="shared" ca="1" si="44"/>
        <v>-0,651473338397336+0,75523864842079i</v>
      </c>
      <c r="U107" s="241" t="str">
        <f t="shared" ca="1" si="45"/>
        <v>-0,512765089136585+0,855496867366434i</v>
      </c>
      <c r="V107" s="240" t="str">
        <f t="shared" ca="1" si="46"/>
        <v>-0,358958617850366+0,930565224679059i</v>
      </c>
      <c r="W107" s="240" t="str">
        <f t="shared" ca="1" si="47"/>
        <v>-0,194582712285017+0,978233353955404i</v>
      </c>
      <c r="X107" s="240" t="str">
        <f t="shared" ca="1" si="48"/>
        <v>-0,0244773741692789+0,997097680703755i</v>
      </c>
      <c r="Y107" s="240" t="str">
        <f t="shared" ca="1" si="49"/>
        <v>0,146348693258249+0,986602750195151i</v>
      </c>
      <c r="Z107" s="240" t="str">
        <f t="shared" ca="1" si="50"/>
        <v>0,312865565089658+0,947057582669692i</v>
      </c>
      <c r="AA107" s="240" t="str">
        <f t="shared" ca="1" si="51"/>
        <v>0,470170199454197+0,879626574323578i</v>
      </c>
      <c r="AB107" s="240" t="str">
        <f t="shared" ca="1" si="52"/>
        <v>0,61363080618988+0,7862952119947i</v>
      </c>
      <c r="AC107" s="240" t="str">
        <f t="shared" ca="1" si="53"/>
        <v>0,739023228585791+0,669811611068116i</v>
      </c>
      <c r="AD107" s="240" t="str">
        <f t="shared" ca="1" si="54"/>
        <v>0,842655322473457+0,533605598001171i</v>
      </c>
      <c r="AE107" s="240" t="str">
        <f t="shared" ca="1" si="55"/>
        <v>0,921475670360489+0,381687720060153i</v>
      </c>
      <c r="AF107" s="240" t="str">
        <f t="shared" ca="1" si="56"/>
        <v>0,973163429549648+0,218531155898185i</v>
      </c>
      <c r="AG107" s="240" t="str">
        <f t="shared" ca="1" si="57"/>
        <v>0,99619666869114+0,048940004083636i</v>
      </c>
      <c r="AH107" s="240" t="str">
        <f t="shared" ca="1" si="58"/>
        <v>0,9898971806178-0,122092172214126i</v>
      </c>
      <c r="AI107" s="240" t="str">
        <f t="shared" ca="1" si="59"/>
        <v>0,954450451961988-0,289529379270202i</v>
      </c>
      <c r="AJ107" s="240" t="str">
        <f t="shared" ca="1" si="60"/>
        <v>0,890900201554537-0,448441476205221i</v>
      </c>
      <c r="AK107" s="240" t="str">
        <f t="shared" ca="1" si="61"/>
        <v>0,801117648420985-0,594149341579592i</v>
      </c>
      <c r="AL107" s="240" t="str">
        <f t="shared" ca="1" si="62"/>
        <v>0,687746414270266-0,722362648791744i</v>
      </c>
      <c r="AM107" s="240" t="str">
        <f t="shared" ca="1" si="63"/>
        <v>0,554124682806326-0,829306193523128i</v>
      </c>
      <c r="AN107" s="240" t="str">
        <f t="shared" ca="1" si="64"/>
        <v>0,404186907859599-0,911831053554291i</v>
      </c>
      <c r="AO107" s="240" t="str">
        <f t="shared" ca="1" si="65"/>
        <v>0,242347964514449-0,967507307882858i</v>
      </c>
      <c r="AP107" s="240" t="str">
        <f t="shared" ca="1" si="66"/>
        <v>0,073373154369508-0,994695585055498i</v>
      </c>
      <c r="AQ107" s="240" t="str">
        <f t="shared" ca="1" si="67"/>
        <v>-0,0977621074107907-0,992595333993482i</v>
      </c>
      <c r="AR107" s="240" t="str">
        <f t="shared" ca="1" si="68"/>
        <v>-0,0977621074107907-0,992595333993482i</v>
      </c>
      <c r="AS107" s="240" t="str">
        <f t="shared" ca="1" si="69"/>
        <v>-0,426442628579277-0,901637183816987i</v>
      </c>
      <c r="AT107" s="240" t="str">
        <f t="shared" ca="1" si="70"/>
        <v>-0,574309983622612-0,81545752153158i</v>
      </c>
      <c r="AU107" s="240" t="str">
        <f t="shared" ca="1" si="71"/>
        <v>-0,705266944748949-0,705266944748946i</v>
      </c>
      <c r="AV107" s="240" t="str">
        <f t="shared" ca="1" si="72"/>
        <v>-0,815457521531583-0,574309983622608i</v>
      </c>
      <c r="AW107" s="240" t="str">
        <f t="shared" ca="1" si="73"/>
        <v>-0,901637183816985-0,426442628579282i</v>
      </c>
      <c r="AX107" s="240" t="str">
        <f t="shared" ca="1" si="74"/>
        <v>-0,961268395991225-0,26601879177887i</v>
      </c>
      <c r="AY107" s="240" t="str">
        <f t="shared" ca="1" si="75"/>
        <v>-0,992595333993482-0,0977621074107867i</v>
      </c>
      <c r="AZ107" s="240" t="str">
        <f t="shared" ca="1" si="76"/>
        <v>-0,994695585055498+0,073373154369512i</v>
      </c>
      <c r="BA107" s="240" t="str">
        <f t="shared" ca="1" si="77"/>
        <v>-0,967507307882857+0,242347964514452i</v>
      </c>
      <c r="BB107" s="240" t="str">
        <f t="shared" ca="1" si="78"/>
        <v>-0,911831053554289+0,404186907859603i</v>
      </c>
      <c r="BC107" s="240" t="str">
        <f t="shared" ca="1" si="79"/>
        <v>-0,829306193523131+0,554124682806321i</v>
      </c>
      <c r="BD107" s="240" t="str">
        <f t="shared" ca="1" si="80"/>
        <v>-0,722362648791748+0,687746414270262i</v>
      </c>
      <c r="BE107" s="240" t="str">
        <f t="shared" ca="1" si="81"/>
        <v>-0,594149341579589+0,801117648420987i</v>
      </c>
      <c r="BF107" s="240" t="str">
        <f t="shared" ca="1" si="82"/>
        <v>-0,448441476205218+0,890900201554538i</v>
      </c>
      <c r="BG107" s="240" t="str">
        <f t="shared" ca="1" si="83"/>
        <v>-0,289529379270199+0,954450451961989i</v>
      </c>
      <c r="BH107" s="240" t="str">
        <f t="shared" ca="1" si="84"/>
        <v>-0,122092172214132+0,989897180617799i</v>
      </c>
      <c r="BI107" s="240" t="str">
        <f t="shared" ca="1" si="85"/>
        <v>0,0489400040836294+0,996196668691141i</v>
      </c>
      <c r="BJ107" s="240" t="str">
        <f t="shared" ca="1" si="86"/>
        <v>0,21853115589819+0,973163429549648i</v>
      </c>
      <c r="BK107" s="240" t="str">
        <f t="shared" ca="1" si="87"/>
        <v>0,381687720060156+0,921475670360488i</v>
      </c>
      <c r="BL107" s="240" t="str">
        <f t="shared" ca="1" si="88"/>
        <v>0,533605598001174+0,842655322473455i</v>
      </c>
      <c r="BM107" s="240" t="str">
        <f t="shared" ca="1" si="89"/>
        <v>0,669811611068119+0,739023228585789i</v>
      </c>
      <c r="BN107" s="240" t="str">
        <f t="shared" ca="1" si="90"/>
        <v>0,786295211994696+0,613630806189885i</v>
      </c>
      <c r="BO107" s="240" t="str">
        <f t="shared" ca="1" si="91"/>
        <v>0,879626574323579+0,470170199454194i</v>
      </c>
      <c r="BP107" s="240" t="str">
        <f t="shared" ca="1" si="92"/>
        <v>0,947057582669693+0,312865565089655i</v>
      </c>
      <c r="BQ107" s="240" t="str">
        <f t="shared" ca="1" si="93"/>
        <v>0,986602750195151+0,146348693258245i</v>
      </c>
      <c r="BR107" s="240" t="str">
        <f t="shared" ca="1" si="94"/>
        <v>0,997097680703755-0,0244773741692829i</v>
      </c>
      <c r="BS107" s="240" t="str">
        <f t="shared" ca="1" si="95"/>
        <v>0,978233353955405-0,194582712285011i</v>
      </c>
      <c r="BT107" s="240" t="str">
        <f t="shared" ca="1" si="96"/>
        <v>0,930565224679061-0,358958617850359i</v>
      </c>
      <c r="BU107" s="240" t="str">
        <f t="shared" ca="1" si="97"/>
        <v>0,855496867366437-0,51276508913658i</v>
      </c>
      <c r="BV107" s="240" t="str">
        <f t="shared" ca="1" si="98"/>
        <v>0,755238648420801-0,651473338397322i</v>
      </c>
      <c r="BW107" s="240" t="str">
        <f t="shared" ca="1" si="99"/>
        <v>0,632742642547666-0,770999140734169i</v>
      </c>
      <c r="BX107" s="240" t="str">
        <f t="shared" ca="1" si="100"/>
        <v>0,491615709755823-0,867823092935599i</v>
      </c>
      <c r="BY107" s="240" t="str">
        <f t="shared" ca="1" si="101"/>
        <v>0,336013292391499-0,93909424130236i</v>
      </c>
      <c r="BZ107" s="240" t="str">
        <f t="shared" ca="1" si="102"/>
        <v>0,170517059321861-0,982714027167241i</v>
      </c>
      <c r="CA107" s="240" t="str">
        <f t="shared" ca="1" si="103"/>
        <v>-2,43766023232077E-14-0,997398078357399i</v>
      </c>
      <c r="CB107" s="240" t="str">
        <f t="shared" ca="1" si="104"/>
        <v>-0,170517059321907-0,982714027167233i</v>
      </c>
      <c r="CC107" s="240" t="str">
        <f t="shared" ca="1" si="105"/>
        <v>-0,336013292391543-0,939094241302345i</v>
      </c>
      <c r="CD107" s="240" t="str">
        <f t="shared" ca="1" si="106"/>
        <v>-0,491615709755864-0,867823092935576i</v>
      </c>
      <c r="CE107" s="240" t="str">
        <f t="shared" ca="1" si="107"/>
        <v>-0,632742642547626-0,770999140734203i</v>
      </c>
      <c r="CF107" s="240" t="str">
        <f t="shared" ca="1" si="108"/>
        <v>-0,755238648420767-0,651473338397363i</v>
      </c>
      <c r="CG107" s="240" t="str">
        <f t="shared" ca="1" si="109"/>
        <v>-0,85549686736642-0,512765089136608i</v>
      </c>
      <c r="CH107" s="240" t="str">
        <f t="shared" ca="1" si="110"/>
        <v>-0,930565224679053-0,358958617850381i</v>
      </c>
      <c r="CI107" s="240" t="str">
        <f t="shared" ca="1" si="111"/>
        <v>-0,978233353955402-0,194582712285023i</v>
      </c>
      <c r="CJ107" s="240" t="str">
        <f t="shared" ca="1" si="112"/>
        <v>-0,997097680703755-0,0244773741692856i</v>
      </c>
      <c r="CK107" s="240" t="str">
        <f t="shared" ca="1" si="113"/>
        <v>-0,98660275019515+0,146348693258253i</v>
      </c>
      <c r="CL107" s="240" t="str">
        <f t="shared" ca="1" si="114"/>
        <v>-0,947057582669687+0,312865565089671i</v>
      </c>
      <c r="CM107" s="240" t="str">
        <f t="shared" ca="1" si="115"/>
        <v>-0,879626574323566+0,470170199454219i</v>
      </c>
      <c r="CN107" s="240" t="str">
        <f t="shared" ca="1" si="116"/>
        <v>-0,786295211994679+0,613630806189907i</v>
      </c>
      <c r="CO107" s="240" t="str">
        <f t="shared" ca="1" si="117"/>
        <v>-0,669811611068092+0,739023228585813i</v>
      </c>
      <c r="CP107" s="240" t="str">
        <f t="shared" ca="1" si="118"/>
        <v>-0,533605598001134+0,84265532247348i</v>
      </c>
      <c r="CQ107" s="240" t="str">
        <f t="shared" ca="1" si="119"/>
        <v>-0,381687720060196+0,921475670360471i</v>
      </c>
      <c r="CR107" s="240" t="str">
        <f t="shared" ca="1" si="120"/>
        <v>-0,218531155898222+0,973163429549641i</v>
      </c>
      <c r="CS107" s="240" t="str">
        <f t="shared" ca="1" si="121"/>
        <v>-0,0489400040836621+0,996196668691139i</v>
      </c>
      <c r="CT107" s="240" t="str">
        <f t="shared" ca="1" si="122"/>
        <v>0,122092172214109+0,989897180617802i</v>
      </c>
      <c r="CU107" s="240" t="str">
        <f t="shared" ca="1" si="123"/>
        <v>0,289529379270187+0,954450451961992i</v>
      </c>
      <c r="CV107" s="240" t="str">
        <f t="shared" ca="1" si="124"/>
        <v>0,448441476205215+0,890900201554539i</v>
      </c>
      <c r="CW107" s="240" t="str">
        <f t="shared" ca="1" si="125"/>
        <v>0,594149341579596+0,801117648420982i</v>
      </c>
      <c r="CX107" s="240" t="str">
        <f t="shared" ca="1" si="126"/>
        <v>0,722362648791753+0,687746414270255i</v>
      </c>
      <c r="CY107" s="240" t="str">
        <f t="shared" ca="1" si="127"/>
        <v>0,829306193523141+0,554124682806307i</v>
      </c>
      <c r="CZ107" s="240" t="str">
        <f t="shared" ca="1" si="128"/>
        <v>0,9118310535543+0,404186907859578i</v>
      </c>
      <c r="DA107" s="240" t="str">
        <f t="shared" ca="1" si="129"/>
        <v>0,967507307882866+0,242347964514416i</v>
      </c>
      <c r="DB107" s="240" t="str">
        <f t="shared" ca="1" si="130"/>
        <v>0,994695585055502+0,0733731543694642i</v>
      </c>
      <c r="DC107" s="240" t="str">
        <f t="shared" ca="1" si="131"/>
        <v>0,992595333993486-0,0977621074107444i</v>
      </c>
      <c r="DD107" s="240" t="str">
        <f t="shared" ca="1" si="132"/>
        <v>0,961268395991236-0,266018791778828i</v>
      </c>
      <c r="DE107" s="240" t="str">
        <f t="shared" ca="1" si="133"/>
        <v>0,901637183816999-0,426442628579252i</v>
      </c>
      <c r="DF107" s="240" t="str">
        <f t="shared" ca="1" si="134"/>
        <v>0,815457521531595-0,574309983622591i</v>
      </c>
      <c r="DG107" s="240" t="str">
        <f t="shared" ca="1" si="135"/>
        <v>0,705266944748957-0,705266944748939i</v>
      </c>
      <c r="DH107" s="240" t="str">
        <f t="shared" ca="1" si="136"/>
        <v>0,574309983622614-0,815457521531579i</v>
      </c>
      <c r="DI107" s="240" t="str">
        <f t="shared" ca="1" si="137"/>
        <v>0,42644262857928-0,901637183816986i</v>
      </c>
      <c r="DJ107" s="240" t="str">
        <f t="shared" ca="1" si="138"/>
        <v>0,266018791778855-0,961268395991228i</v>
      </c>
      <c r="DK107" s="240" t="str">
        <f t="shared" ca="1" si="139"/>
        <v>0,0977621074107722-0,992595333993484i</v>
      </c>
      <c r="DL107" s="240" t="str">
        <f t="shared" ca="1" si="140"/>
        <v>-0,0733731543695354-0,994695585055496i</v>
      </c>
      <c r="DM107" s="240" t="str">
        <f t="shared" ca="1" si="141"/>
        <v>-0,242347964514483-0,967507307882849i</v>
      </c>
      <c r="DN107" s="240" t="str">
        <f t="shared" ca="1" si="142"/>
        <v>-0,404186907859642-0,911831053554272i</v>
      </c>
      <c r="DO107" s="240" t="str">
        <f t="shared" ca="1" si="143"/>
        <v>-0,554124682806367-0,829306193523101i</v>
      </c>
      <c r="DP107" s="240" t="str">
        <f t="shared" ca="1" si="144"/>
        <v>-0,687746414270236-0,722362648791772i</v>
      </c>
      <c r="DQ107" s="240" t="str">
        <f t="shared" ca="1" si="145"/>
        <v>-0,801117648420966-0,594149341579617i</v>
      </c>
      <c r="DR107" s="240" t="str">
        <f t="shared" ca="1" si="146"/>
        <v>-0,890900201554526-0,448441476205242i</v>
      </c>
      <c r="DS107" s="240" t="str">
        <f t="shared" ca="1" si="147"/>
        <v>-0,954450451961984-0,289529379270215i</v>
      </c>
      <c r="DT107" s="240" t="str">
        <f t="shared" ca="1" si="148"/>
        <v>-0,989897180617798-0,122092172214137i</v>
      </c>
      <c r="DU107" s="240" t="str">
        <f t="shared" ca="1" si="149"/>
        <v>-0,99619666869114+0,0489400040836343i</v>
      </c>
      <c r="DV107" s="240" t="str">
        <f t="shared" ca="1" si="150"/>
        <v>-0,973163429549648+0,218531155898193i</v>
      </c>
      <c r="DW107" s="240" t="str">
        <f t="shared" ca="1" si="151"/>
        <v>-0,921475670360483+0,381687720060168i</v>
      </c>
      <c r="DX107" s="240" t="str">
        <f t="shared" ca="1" si="152"/>
        <v>-0,842655322473443+0,533605598001192i</v>
      </c>
      <c r="DY107" s="240" t="str">
        <f t="shared" ca="1" si="153"/>
        <v>-0,739023228585765+0,669811611068145i</v>
      </c>
      <c r="DZ107" s="240" t="str">
        <f t="shared" ca="1" si="154"/>
        <v>-0,61363080618985+0,786295211994723i</v>
      </c>
      <c r="EA107" s="240" t="str">
        <f t="shared" ca="1" si="155"/>
        <v>-0,470170199454243+0,879626574323553i</v>
      </c>
      <c r="EB107" s="240" t="str">
        <f t="shared" ca="1" si="156"/>
        <v>-0,3128655650897+0,947057582669678i</v>
      </c>
      <c r="EC107" s="240" t="str">
        <f t="shared" ca="1" si="157"/>
        <v>-0,146348693258282+0,986602750195146i</v>
      </c>
      <c r="ED107" s="240" t="str">
        <f t="shared" ca="1" si="158"/>
        <v>0,0244773741692577+0,997097680703756i</v>
      </c>
      <c r="EE107" s="240" t="str">
        <f t="shared" ca="1" si="159"/>
        <v>0,194582712284995+0,978233353955408i</v>
      </c>
      <c r="EF107" s="240" t="str">
        <f t="shared" ca="1" si="160"/>
        <v>0,358958617850354+0,930565224679064i</v>
      </c>
      <c r="EG107" s="240" t="str">
        <f t="shared" ca="1" si="161"/>
        <v>0,512765089136582+0,855496867366435i</v>
      </c>
      <c r="EH107" s="240" t="str">
        <f t="shared" ca="1" si="162"/>
        <v>0,651473338397339+0,755238648420787i</v>
      </c>
      <c r="EI107" s="240" t="str">
        <f t="shared" ca="1" si="163"/>
        <v>0,770999140734185+0,632742642547647i</v>
      </c>
      <c r="EJ107" s="240" t="str">
        <f t="shared" ca="1" si="164"/>
        <v>0,867823092935611+0,491615709755802i</v>
      </c>
      <c r="EK107" s="240" t="str">
        <f t="shared" ca="1" si="165"/>
        <v>0,939094241302368+0,336013292391477i</v>
      </c>
      <c r="EL107" s="240" t="str">
        <f t="shared" ca="1" si="166"/>
        <v>0,982714027167245+0,170517059321839i</v>
      </c>
      <c r="EM107" s="240" t="str">
        <f t="shared" ca="1" si="167"/>
        <v>0,997398078357399-4,87532046464154E-14i</v>
      </c>
      <c r="EN107" s="240"/>
      <c r="EO107" s="240"/>
      <c r="EP107" s="240"/>
    </row>
    <row r="108" spans="1:146" ht="15.75" thickBot="1">
      <c r="A108" s="277">
        <f t="shared" si="168"/>
        <v>1.5625E-4</v>
      </c>
      <c r="B108" s="276">
        <v>8</v>
      </c>
      <c r="C108" s="248">
        <f t="shared" si="169"/>
        <v>1600</v>
      </c>
      <c r="D108" s="247">
        <f t="shared" si="170"/>
        <v>10053.096491487338</v>
      </c>
      <c r="E108" s="247" t="str">
        <f t="shared" si="171"/>
        <v>10053,0964914873i</v>
      </c>
      <c r="F108" s="247" t="str">
        <f t="shared" si="172"/>
        <v>0,113963527789617-2,3047832341322i</v>
      </c>
      <c r="G108" s="247" t="str">
        <f t="shared" si="173"/>
        <v>-0,593861168315715+0,176224929568465i</v>
      </c>
      <c r="H108" s="247" t="str">
        <f t="shared" si="38"/>
        <v>0,0479526338259735-0,660488997412325i</v>
      </c>
      <c r="I108" s="247" t="str">
        <f t="shared" si="174"/>
        <v>-0,401038677344823+0,156495585789044i</v>
      </c>
      <c r="J108" s="275" t="str">
        <f ca="1">IMPRODUCT(1/N_FFT2,W100)</f>
        <v>0,00405620448757637-1,20606893743466E-06i</v>
      </c>
      <c r="K108" s="274" t="str">
        <f t="shared" ca="1" si="175"/>
        <v>-0,0016265061382729+0,000635261777654868i</v>
      </c>
      <c r="M108" s="278"/>
      <c r="N108" s="265">
        <f t="shared" ca="1" si="176"/>
        <v>1.0026134407236191</v>
      </c>
      <c r="O108" s="240">
        <f t="shared" ca="1" si="39"/>
        <v>-0.99738655927638087</v>
      </c>
      <c r="P108" s="240" t="str">
        <f t="shared" ca="1" si="40"/>
        <v>-0,978222056210298+0,194580465023787i</v>
      </c>
      <c r="Q108" s="240" t="str">
        <f t="shared" ca="1" si="41"/>
        <v>-0,921465028117304+0,381683311898693i</v>
      </c>
      <c r="R108" s="240" t="str">
        <f t="shared" ca="1" si="42"/>
        <v>-0,829296615757302+0,554118283147798i</v>
      </c>
      <c r="S108" s="240" t="str">
        <f t="shared" ca="1" si="43"/>
        <v>-0,705258799528648+0,705258799528647i</v>
      </c>
      <c r="T108" s="240" t="str">
        <f t="shared" ca="1" si="44"/>
        <v>-0,554118283147799+0,829296615757302i</v>
      </c>
      <c r="U108" s="241" t="str">
        <f t="shared" ca="1" si="45"/>
        <v>-0,381683311898695+0,921465028117303i</v>
      </c>
      <c r="V108" s="240" t="str">
        <f t="shared" ca="1" si="46"/>
        <v>-0,194580465023792+0,978222056210298i</v>
      </c>
      <c r="W108" s="240" t="str">
        <f t="shared" ca="1" si="47"/>
        <v>3,48233154209076E-15+0,997386559276381i</v>
      </c>
      <c r="X108" s="240" t="str">
        <f t="shared" ca="1" si="48"/>
        <v>0,194580465023788+0,978222056210298i</v>
      </c>
      <c r="Y108" s="240" t="str">
        <f t="shared" ca="1" si="49"/>
        <v>0,381683311898692+0,921465028117304i</v>
      </c>
      <c r="Z108" s="240" t="str">
        <f t="shared" ca="1" si="50"/>
        <v>0,554118283147796+0,829296615757304i</v>
      </c>
      <c r="AA108" s="240" t="str">
        <f t="shared" ca="1" si="51"/>
        <v>0,705258799528644+0,705258799528651i</v>
      </c>
      <c r="AB108" s="240" t="str">
        <f t="shared" ca="1" si="52"/>
        <v>0,829296615757304+0,554118283147796i</v>
      </c>
      <c r="AC108" s="240" t="str">
        <f t="shared" ca="1" si="53"/>
        <v>0,921465028117304+0,381683311898692i</v>
      </c>
      <c r="AD108" s="240" t="str">
        <f t="shared" ca="1" si="54"/>
        <v>0,978222056210298+0,194580465023788i</v>
      </c>
      <c r="AE108" s="240" t="str">
        <f t="shared" ca="1" si="55"/>
        <v>0,997386559276381+3,22269492337325E-15i</v>
      </c>
      <c r="AF108" s="240" t="str">
        <f t="shared" ca="1" si="56"/>
        <v>0,978222056210298-0,194580465023792i</v>
      </c>
      <c r="AG108" s="240" t="str">
        <f t="shared" ca="1" si="57"/>
        <v>0,921465028117303-0,381683311898695i</v>
      </c>
      <c r="AH108" s="240" t="str">
        <f t="shared" ca="1" si="58"/>
        <v>0,829296615757302-0,554118283147799i</v>
      </c>
      <c r="AI108" s="240" t="str">
        <f t="shared" ca="1" si="59"/>
        <v>0,705258799528649-0,705258799528646i</v>
      </c>
      <c r="AJ108" s="240" t="str">
        <f t="shared" ca="1" si="60"/>
        <v>0,554118283147801-0,8292966157573i</v>
      </c>
      <c r="AK108" s="240" t="str">
        <f t="shared" ca="1" si="61"/>
        <v>0,381683311898688-0,921465028117306i</v>
      </c>
      <c r="AL108" s="240" t="str">
        <f t="shared" ca="1" si="62"/>
        <v>0,194580465023785-0,978222056210299i</v>
      </c>
      <c r="AM108" s="240" t="str">
        <f t="shared" ca="1" si="63"/>
        <v>1,83291990306612E-16-0,997386559276381i</v>
      </c>
      <c r="AN108" s="240" t="str">
        <f t="shared" ca="1" si="64"/>
        <v>-0,194580465023786-0,978222056210299i</v>
      </c>
      <c r="AO108" s="240" t="str">
        <f t="shared" ca="1" si="65"/>
        <v>-0,381683311898689-0,921465028117305i</v>
      </c>
      <c r="AP108" s="240" t="str">
        <f t="shared" ca="1" si="66"/>
        <v>-0,554118283147802-0,8292966157573i</v>
      </c>
      <c r="AQ108" s="240" t="str">
        <f t="shared" ca="1" si="67"/>
        <v>-0,705258799528649-0,705258799528646i</v>
      </c>
      <c r="AR108" s="240" t="str">
        <f t="shared" ca="1" si="68"/>
        <v>-0,705258799528649-0,705258799528646i</v>
      </c>
      <c r="AS108" s="240" t="str">
        <f t="shared" ca="1" si="69"/>
        <v>-0,921465028117303-0,381683311898695i</v>
      </c>
      <c r="AT108" s="240" t="str">
        <f t="shared" ca="1" si="70"/>
        <v>-0,978222056210298-0,194580465023791i</v>
      </c>
      <c r="AU108" s="240" t="str">
        <f t="shared" ca="1" si="71"/>
        <v>-0,997386559276381+3,29903955178415E-15i</v>
      </c>
      <c r="AV108" s="240" t="str">
        <f t="shared" ca="1" si="72"/>
        <v>-0,978222056210298+0,194580465023789i</v>
      </c>
      <c r="AW108" s="240" t="str">
        <f t="shared" ca="1" si="73"/>
        <v>-0,921465028117304+0,381683311898692i</v>
      </c>
      <c r="AX108" s="240" t="str">
        <f t="shared" ca="1" si="74"/>
        <v>-0,829296615757303+0,554118283147796i</v>
      </c>
      <c r="AY108" s="240" t="str">
        <f t="shared" ca="1" si="75"/>
        <v>-0,705258799528651+0,705258799528644i</v>
      </c>
      <c r="AZ108" s="240" t="str">
        <f t="shared" ca="1" si="76"/>
        <v>-0,554118283147795+0,829296615757304i</v>
      </c>
      <c r="BA108" s="240" t="str">
        <f t="shared" ca="1" si="77"/>
        <v>-0,381683311898692+0,921465028117304i</v>
      </c>
      <c r="BB108" s="240" t="str">
        <f t="shared" ca="1" si="78"/>
        <v>-0,194580465023789+0,978222056210298i</v>
      </c>
      <c r="BC108" s="240" t="str">
        <f t="shared" ca="1" si="79"/>
        <v>-2,96305830465574E-15+0,997386559276381i</v>
      </c>
      <c r="BD108" s="240" t="str">
        <f t="shared" ca="1" si="80"/>
        <v>0,194580465023783+0,978222056210299i</v>
      </c>
      <c r="BE108" s="240" t="str">
        <f t="shared" ca="1" si="81"/>
        <v>0,381683311898695+0,921465028117303i</v>
      </c>
      <c r="BF108" s="240" t="str">
        <f t="shared" ca="1" si="82"/>
        <v>0,554118283147799+0,829296615757302i</v>
      </c>
      <c r="BG108" s="240" t="str">
        <f t="shared" ca="1" si="83"/>
        <v>0,705258799528647+0,705258799528648i</v>
      </c>
      <c r="BH108" s="240" t="str">
        <f t="shared" ca="1" si="84"/>
        <v>0,8292966157573+0,554118283147801i</v>
      </c>
      <c r="BI108" s="240" t="str">
        <f t="shared" ca="1" si="85"/>
        <v>0,921465028117301+0,381683311898698i</v>
      </c>
      <c r="BJ108" s="240" t="str">
        <f t="shared" ca="1" si="86"/>
        <v>0,978222056210299+0,194580465023785i</v>
      </c>
      <c r="BK108" s="240" t="str">
        <f t="shared" ca="1" si="87"/>
        <v>0,997386559276381+3,66583980613225E-16i</v>
      </c>
      <c r="BL108" s="240" t="str">
        <f t="shared" ca="1" si="88"/>
        <v>0,978222056210299-0,194580465023786i</v>
      </c>
      <c r="BM108" s="240" t="str">
        <f t="shared" ca="1" si="89"/>
        <v>0,921465028117305-0,38168331189869i</v>
      </c>
      <c r="BN108" s="240" t="str">
        <f t="shared" ca="1" si="90"/>
        <v>0,829296615757283-0,554118283147827i</v>
      </c>
      <c r="BO108" s="240" t="str">
        <f t="shared" ca="1" si="91"/>
        <v>0,705258799528667-0,705258799528628i</v>
      </c>
      <c r="BP108" s="240" t="str">
        <f t="shared" ca="1" si="92"/>
        <v>0,55411828314779-0,829296615757308i</v>
      </c>
      <c r="BQ108" s="240" t="str">
        <f t="shared" ca="1" si="93"/>
        <v>0,381683311898649-0,921465028117322i</v>
      </c>
      <c r="BR108" s="240" t="str">
        <f t="shared" ca="1" si="94"/>
        <v>0,194580465023801-0,978222056210296i</v>
      </c>
      <c r="BS108" s="240" t="str">
        <f t="shared" ca="1" si="95"/>
        <v>-2,43763207946353E-14-0,997386559276381i</v>
      </c>
      <c r="BT108" s="240" t="str">
        <f t="shared" ca="1" si="96"/>
        <v>-0,19458046502375-0,978222056210306i</v>
      </c>
      <c r="BU108" s="240" t="str">
        <f t="shared" ca="1" si="97"/>
        <v>-0,381683311898693-0,921465028117304i</v>
      </c>
      <c r="BV108" s="240" t="str">
        <f t="shared" ca="1" si="98"/>
        <v>-0,554118283147829-0,829296615757282i</v>
      </c>
      <c r="BW108" s="240" t="str">
        <f t="shared" ca="1" si="99"/>
        <v>-0,70525879952863-0,705258799528665i</v>
      </c>
      <c r="BX108" s="240" t="str">
        <f t="shared" ca="1" si="100"/>
        <v>-0,82929661575731-0,554118283147787i</v>
      </c>
      <c r="BY108" s="240" t="str">
        <f t="shared" ca="1" si="101"/>
        <v>-0,921465028117285-0,381683311898738i</v>
      </c>
      <c r="BZ108" s="240" t="str">
        <f t="shared" ca="1" si="102"/>
        <v>-0,978222056210296-0,194580465023798i</v>
      </c>
      <c r="CA108" s="240" t="str">
        <f t="shared" ca="1" si="103"/>
        <v>-0,997386559276381+2,78586523367261E-14i</v>
      </c>
      <c r="CB108" s="240" t="str">
        <f t="shared" ca="1" si="104"/>
        <v>-0,978222056210305+0,194580465023753i</v>
      </c>
      <c r="CC108" s="240" t="str">
        <f t="shared" ca="1" si="105"/>
        <v>-0,921465028117302+0,381683311898696i</v>
      </c>
      <c r="CD108" s="240" t="str">
        <f t="shared" ca="1" si="106"/>
        <v>-0,82929661575728+0,554118283147832i</v>
      </c>
      <c r="CE108" s="240" t="str">
        <f t="shared" ca="1" si="107"/>
        <v>-0,705258799528662+0,705258799528633i</v>
      </c>
      <c r="CF108" s="240" t="str">
        <f t="shared" ca="1" si="108"/>
        <v>-0,554118283147784+0,829296615757312i</v>
      </c>
      <c r="CG108" s="240" t="str">
        <f t="shared" ca="1" si="109"/>
        <v>-0,381683311898735+0,921465028117286i</v>
      </c>
      <c r="CH108" s="240" t="str">
        <f t="shared" ca="1" si="110"/>
        <v>-0,194580465023794+0,978222056210297i</v>
      </c>
      <c r="CI108" s="240" t="str">
        <f t="shared" ca="1" si="111"/>
        <v>2,95692694427204E-14+0,997386559276381i</v>
      </c>
      <c r="CJ108" s="240" t="str">
        <f t="shared" ca="1" si="112"/>
        <v>0,194580465023756+0,978222056210305i</v>
      </c>
      <c r="CK108" s="240" t="str">
        <f t="shared" ca="1" si="113"/>
        <v>0,381683311898699+0,921465028117301i</v>
      </c>
      <c r="CL108" s="240" t="str">
        <f t="shared" ca="1" si="114"/>
        <v>0,554118283147834+0,829296615757278i</v>
      </c>
      <c r="CM108" s="240" t="str">
        <f t="shared" ca="1" si="115"/>
        <v>0,705258799528635+0,70525879952866i</v>
      </c>
      <c r="CN108" s="240" t="str">
        <f t="shared" ca="1" si="116"/>
        <v>0,829296615757313+0,554118283147782i</v>
      </c>
      <c r="CO108" s="240" t="str">
        <f t="shared" ca="1" si="117"/>
        <v>0,921465028117288+0,381683311898731i</v>
      </c>
      <c r="CP108" s="240" t="str">
        <f t="shared" ca="1" si="118"/>
        <v>0,978222056210298+0,194580465023791i</v>
      </c>
      <c r="CQ108" s="240" t="str">
        <f t="shared" ca="1" si="119"/>
        <v>0,997386559276381-3,30516009848111E-14i</v>
      </c>
      <c r="CR108" s="240" t="str">
        <f t="shared" ca="1" si="120"/>
        <v>0,978222056210304-0,19458046502376i</v>
      </c>
      <c r="CS108" s="240" t="str">
        <f t="shared" ca="1" si="121"/>
        <v>0,9214650281173-0,381683311898701i</v>
      </c>
      <c r="CT108" s="240" t="str">
        <f t="shared" ca="1" si="122"/>
        <v>0,829296615757276-0,554118283147837i</v>
      </c>
      <c r="CU108" s="240" t="str">
        <f t="shared" ca="1" si="123"/>
        <v>0,705258799528657-0,705258799528638i</v>
      </c>
      <c r="CV108" s="240" t="str">
        <f t="shared" ca="1" si="124"/>
        <v>0,554118283147778-0,829296615757316i</v>
      </c>
      <c r="CW108" s="240" t="str">
        <f t="shared" ca="1" si="125"/>
        <v>0,38168331189873-0,921465028117288i</v>
      </c>
      <c r="CX108" s="240" t="str">
        <f t="shared" ca="1" si="126"/>
        <v>0,194580465023789-0,978222056210298i</v>
      </c>
      <c r="CY108" s="240" t="str">
        <f t="shared" ca="1" si="127"/>
        <v>-3,65339325269019E-14-0,997386559276381i</v>
      </c>
      <c r="CZ108" s="240" t="str">
        <f t="shared" ca="1" si="128"/>
        <v>-0,194580465023763-0,978222056210303i</v>
      </c>
      <c r="DA108" s="240" t="str">
        <f t="shared" ca="1" si="129"/>
        <v>-0,381683311898706-0,921465028117298i</v>
      </c>
      <c r="DB108" s="240" t="str">
        <f t="shared" ca="1" si="130"/>
        <v>-0,554118283147756-0,82929661575733i</v>
      </c>
      <c r="DC108" s="240" t="str">
        <f t="shared" ca="1" si="131"/>
        <v>-0,705258799528639-0,705258799528656i</v>
      </c>
      <c r="DD108" s="240" t="str">
        <f t="shared" ca="1" si="132"/>
        <v>-0,829296615757317-0,554118283147777i</v>
      </c>
      <c r="DE108" s="240" t="str">
        <f t="shared" ca="1" si="133"/>
        <v>-0,92146502811729-0,381683311898725i</v>
      </c>
      <c r="DF108" s="240" t="str">
        <f t="shared" ca="1" si="134"/>
        <v>-0,978222056210299-0,194580465023784i</v>
      </c>
      <c r="DG108" s="240" t="str">
        <f t="shared" ca="1" si="135"/>
        <v>-0,997386559276381+4,17879785050891E-14i</v>
      </c>
      <c r="DH108" s="240" t="str">
        <f t="shared" ca="1" si="136"/>
        <v>-0,978222056210303+0,194580465023765i</v>
      </c>
      <c r="DI108" s="240" t="str">
        <f t="shared" ca="1" si="137"/>
        <v>-0,921465028117298+0,381683311898707i</v>
      </c>
      <c r="DJ108" s="240" t="str">
        <f t="shared" ca="1" si="138"/>
        <v>-0,829296615757327+0,55411828314776i</v>
      </c>
      <c r="DK108" s="240" t="str">
        <f t="shared" ca="1" si="139"/>
        <v>-0,705258799528652+0,705258799528643i</v>
      </c>
      <c r="DL108" s="240" t="str">
        <f t="shared" ca="1" si="140"/>
        <v>-0,554118283147772+0,82929661575732i</v>
      </c>
      <c r="DM108" s="240" t="str">
        <f t="shared" ca="1" si="141"/>
        <v>-0,381683311898723+0,921465028117291i</v>
      </c>
      <c r="DN108" s="240" t="str">
        <f t="shared" ca="1" si="142"/>
        <v>-0,194580465023782+0,978222056210299i</v>
      </c>
      <c r="DO108" s="240" t="str">
        <f t="shared" ca="1" si="143"/>
        <v>4,34985956110834E-14+0,997386559276381i</v>
      </c>
      <c r="DP108" s="240" t="str">
        <f t="shared" ca="1" si="144"/>
        <v>0,19458046502377+0,978222056210302i</v>
      </c>
      <c r="DQ108" s="240" t="str">
        <f t="shared" ca="1" si="145"/>
        <v>0,381683311898712+0,921465028117296i</v>
      </c>
      <c r="DR108" s="240" t="str">
        <f t="shared" ca="1" si="146"/>
        <v>0,554118283147762+0,829296615757327i</v>
      </c>
      <c r="DS108" s="240" t="str">
        <f t="shared" ca="1" si="147"/>
        <v>0,705258799528644+0,705258799528651i</v>
      </c>
      <c r="DT108" s="240" t="str">
        <f t="shared" ca="1" si="148"/>
        <v>0,829296615757321+0,554118283147771i</v>
      </c>
      <c r="DU108" s="240" t="str">
        <f t="shared" ca="1" si="149"/>
        <v>0,921465028117293+0,381683311898719i</v>
      </c>
      <c r="DV108" s="240" t="str">
        <f t="shared" ca="1" si="150"/>
        <v>0,978222056210301+0,194580465023777i</v>
      </c>
      <c r="DW108" s="240" t="str">
        <f t="shared" ca="1" si="151"/>
        <v>0,997386559276381-4,87526415892707E-14i</v>
      </c>
      <c r="DX108" s="240" t="str">
        <f t="shared" ca="1" si="152"/>
        <v>0,978222056210302-0,194580465023772i</v>
      </c>
      <c r="DY108" s="240" t="str">
        <f t="shared" ca="1" si="153"/>
        <v>0,921465028117295-0,381683311898714i</v>
      </c>
      <c r="DZ108" s="240" t="str">
        <f t="shared" ca="1" si="154"/>
        <v>0,829296615757324-0,554118283147766i</v>
      </c>
      <c r="EA108" s="240" t="str">
        <f t="shared" ca="1" si="155"/>
        <v>0,705258799528648-0,705258799528648i</v>
      </c>
      <c r="EB108" s="240" t="str">
        <f t="shared" ca="1" si="156"/>
        <v>0,554118283147766-0,829296615757324i</v>
      </c>
      <c r="EC108" s="240" t="str">
        <f t="shared" ca="1" si="157"/>
        <v>0,381683311898717-0,921465028117294i</v>
      </c>
      <c r="ED108" s="240" t="str">
        <f t="shared" ca="1" si="158"/>
        <v>0,194580465023775-0,978222056210301i</v>
      </c>
      <c r="EE108" s="240" t="str">
        <f t="shared" ca="1" si="159"/>
        <v>4,87527497261381E-14-0,997386559276381i</v>
      </c>
      <c r="EF108" s="240" t="str">
        <f t="shared" ca="1" si="160"/>
        <v>-0,194580465023777-0,978222056210301i</v>
      </c>
      <c r="EG108" s="240" t="str">
        <f t="shared" ca="1" si="161"/>
        <v>-0,381683311898719-0,921465028117293i</v>
      </c>
      <c r="EH108" s="240" t="str">
        <f t="shared" ca="1" si="162"/>
        <v>-0,554118283147768-0,829296615757323i</v>
      </c>
      <c r="EI108" s="240" t="str">
        <f t="shared" ca="1" si="163"/>
        <v>-0,705258799528649-0,705258799528646i</v>
      </c>
      <c r="EJ108" s="240" t="str">
        <f t="shared" ca="1" si="164"/>
        <v>-0,829296615757325-0,554118283147765i</v>
      </c>
      <c r="EK108" s="240" t="str">
        <f t="shared" ca="1" si="165"/>
        <v>-0,921465028117296-0,381683311898712i</v>
      </c>
      <c r="EL108" s="240" t="str">
        <f t="shared" ca="1" si="166"/>
        <v>-0,978222056210302-0,19458046502377i</v>
      </c>
      <c r="EM108" s="240" t="str">
        <f t="shared" ca="1" si="167"/>
        <v>-0,997386559276381-4,70421326201438E-14i</v>
      </c>
      <c r="EN108" s="240"/>
      <c r="EO108" s="240"/>
      <c r="EP108" s="240"/>
    </row>
    <row r="109" spans="1:146" ht="15.75" thickBot="1">
      <c r="A109" s="277">
        <f t="shared" si="168"/>
        <v>1.7578124999999999E-4</v>
      </c>
      <c r="B109" s="276">
        <v>9</v>
      </c>
      <c r="C109" s="248">
        <f t="shared" si="169"/>
        <v>1800</v>
      </c>
      <c r="D109" s="247">
        <f t="shared" si="170"/>
        <v>11309.733552923255</v>
      </c>
      <c r="E109" s="247" t="str">
        <f t="shared" si="171"/>
        <v>11309,7335529233i</v>
      </c>
      <c r="F109" s="247" t="str">
        <f t="shared" si="172"/>
        <v>0,0804180364644167-2,0505183378961i</v>
      </c>
      <c r="G109" s="247" t="str">
        <f t="shared" si="173"/>
        <v>-0,587608763787962+0,184207986350003i</v>
      </c>
      <c r="H109" s="247" t="str">
        <f t="shared" si="38"/>
        <v>0,0383419860792423-0,587695793897599i</v>
      </c>
      <c r="I109" s="247" t="str">
        <f t="shared" si="174"/>
        <v>-0,383522953112426+0,179090097398649i</v>
      </c>
      <c r="J109" s="275" t="str">
        <f ca="1">IMPRODUCT(1/N_FFT2,X100)</f>
        <v>-0,0642634866394539-0,0000799774936586477i</v>
      </c>
      <c r="K109" s="274" t="str">
        <f t="shared" ca="1" si="175"/>
        <v>0,0246608453503933-0,0114782808768861i</v>
      </c>
      <c r="M109" s="278"/>
      <c r="N109" s="265">
        <f t="shared" ca="1" si="176"/>
        <v>1.0026266069153049</v>
      </c>
      <c r="O109" s="240">
        <f t="shared" ca="1" si="39"/>
        <v>-0.99737339308469508</v>
      </c>
      <c r="P109" s="240" t="str">
        <f t="shared" ca="1" si="40"/>
        <v>-0,973139344076492+0,218525747324321i</v>
      </c>
      <c r="Q109" s="240" t="str">
        <f t="shared" ca="1" si="41"/>
        <v>-0,901614868594763+0,426432074265204i</v>
      </c>
      <c r="R109" s="240" t="str">
        <f t="shared" ca="1" si="42"/>
        <v>-0,786275751448146+0,613615619030294i</v>
      </c>
      <c r="S109" s="240" t="str">
        <f t="shared" ca="1" si="43"/>
        <v>-0,632726982376439+0,770980058760331i</v>
      </c>
      <c r="T109" s="240" t="str">
        <f t="shared" ca="1" si="44"/>
        <v>-0,448430377426938+0,890878152069077i</v>
      </c>
      <c r="U109" s="241" t="str">
        <f t="shared" ca="1" si="45"/>
        <v>-0,242341966482452+0,96748336239684i</v>
      </c>
      <c r="V109" s="240" t="str">
        <f t="shared" ca="1" si="46"/>
        <v>-0,0244767683623603+0,997073002865794i</v>
      </c>
      <c r="W109" s="240" t="str">
        <f t="shared" ca="1" si="47"/>
        <v>0,194577896427212+0,978209143003294i</v>
      </c>
      <c r="X109" s="240" t="str">
        <f t="shared" ca="1" si="48"/>
        <v>0,404176904367256+0,911808486037161i</v>
      </c>
      <c r="Y109" s="240" t="str">
        <f t="shared" ca="1" si="49"/>
        <v>0,594134636579808+0,801097821024035i</v>
      </c>
      <c r="Z109" s="240" t="str">
        <f t="shared" ca="1" si="50"/>
        <v>0,755219956513923+0,651457214647582i</v>
      </c>
      <c r="AA109" s="240" t="str">
        <f t="shared" ca="1" si="51"/>
        <v>0,879604803856664+0,470158562897197i</v>
      </c>
      <c r="AB109" s="240" t="str">
        <f t="shared" ca="1" si="52"/>
        <v>0,961244604916216+0,266012207901715i</v>
      </c>
      <c r="AC109" s="240" t="str">
        <f t="shared" ca="1" si="53"/>
        <v>0,996172013152928+0,0489387928347143i</v>
      </c>
      <c r="AD109" s="240" t="str">
        <f t="shared" ca="1" si="54"/>
        <v>0,982689705319948-0,170512839081025i</v>
      </c>
      <c r="AE109" s="240" t="str">
        <f t="shared" ca="1" si="55"/>
        <v>0,921452864142283-0,381678273415269i</v>
      </c>
      <c r="AF109" s="240" t="str">
        <f t="shared" ca="1" si="56"/>
        <v>0,815437339227511-0,574295769640379i</v>
      </c>
      <c r="AG109" s="240" t="str">
        <f t="shared" ca="1" si="57"/>
        <v>0,669795033452184-0,739004938005198i</v>
      </c>
      <c r="AH109" s="240" t="str">
        <f t="shared" ca="1" si="58"/>
        <v>0,491603542429536-0,867801614600946i</v>
      </c>
      <c r="AI109" s="240" t="str">
        <f t="shared" ca="1" si="59"/>
        <v>0,289522213513775-0,954426829628842i</v>
      </c>
      <c r="AJ109" s="240" t="str">
        <f t="shared" ca="1" si="60"/>
        <v>0,0733713384081942-0,99467096666861i</v>
      </c>
      <c r="AK109" s="240" t="str">
        <f t="shared" ca="1" si="61"/>
        <v>-0,14634507117647-0,98657833210325i</v>
      </c>
      <c r="AL109" s="240" t="str">
        <f t="shared" ca="1" si="62"/>
        <v>-0,358949733743237-0,930542193497391i</v>
      </c>
      <c r="AM109" s="240" t="str">
        <f t="shared" ca="1" si="63"/>
        <v>-0,554110968403619-0,829285668469003i</v>
      </c>
      <c r="AN109" s="240" t="str">
        <f t="shared" ca="1" si="64"/>
        <v>-0,722344770554998-0,687729392773877i</v>
      </c>
      <c r="AO109" s="240" t="str">
        <f t="shared" ca="1" si="65"/>
        <v>-0,85547569410179-0,512752398370148i</v>
      </c>
      <c r="AP109" s="240" t="str">
        <f t="shared" ca="1" si="66"/>
        <v>-0,947034143307613-0,312857821770357i</v>
      </c>
      <c r="AQ109" s="240" t="str">
        <f t="shared" ca="1" si="67"/>
        <v>-0,992570767587114-0,0977596878309481i</v>
      </c>
      <c r="AR109" s="240" t="str">
        <f t="shared" ca="1" si="68"/>
        <v>-0,992570767587114-0,0977596878309481i</v>
      </c>
      <c r="AS109" s="240" t="str">
        <f t="shared" ca="1" si="69"/>
        <v>-0,939070999030347+0,336004976173604i</v>
      </c>
      <c r="AT109" s="240" t="str">
        <f t="shared" ca="1" si="70"/>
        <v>-0,842634467032803+0,533592391439028i</v>
      </c>
      <c r="AU109" s="240" t="str">
        <f t="shared" ca="1" si="71"/>
        <v>-0,705249489625227+0,70524948962522i</v>
      </c>
      <c r="AV109" s="240" t="str">
        <f t="shared" ca="1" si="72"/>
        <v>-0,533592391439028+0,842634467032803i</v>
      </c>
      <c r="AW109" s="240" t="str">
        <f t="shared" ca="1" si="73"/>
        <v>-0,336004976173603+0,939070999030347i</v>
      </c>
      <c r="AX109" s="240" t="str">
        <f t="shared" ca="1" si="74"/>
        <v>-0,122089150473233+0,989872680989834i</v>
      </c>
      <c r="AY109" s="240" t="str">
        <f t="shared" ca="1" si="75"/>
        <v>0,0977596878309484+0,992570767587114i</v>
      </c>
      <c r="AZ109" s="240" t="str">
        <f t="shared" ca="1" si="76"/>
        <v>0,312857821770357+0,947034143307613i</v>
      </c>
      <c r="BA109" s="240" t="str">
        <f t="shared" ca="1" si="77"/>
        <v>0,512752398370148+0,855475694101789i</v>
      </c>
      <c r="BB109" s="240" t="str">
        <f t="shared" ca="1" si="78"/>
        <v>0,687729392773876+0,722344770554998i</v>
      </c>
      <c r="BC109" s="240" t="str">
        <f t="shared" ca="1" si="79"/>
        <v>0,829285668469003+0,554110968403618i</v>
      </c>
      <c r="BD109" s="240" t="str">
        <f t="shared" ca="1" si="80"/>
        <v>0,930542193497388+0,358949733743246i</v>
      </c>
      <c r="BE109" s="240" t="str">
        <f t="shared" ca="1" si="81"/>
        <v>0,98657833210325+0,14634507117647i</v>
      </c>
      <c r="BF109" s="240" t="str">
        <f t="shared" ca="1" si="82"/>
        <v>0,99467096666861-0,0733713384081954i</v>
      </c>
      <c r="BG109" s="240" t="str">
        <f t="shared" ca="1" si="83"/>
        <v>0,954426829628842-0,289522213513775i</v>
      </c>
      <c r="BH109" s="240" t="str">
        <f t="shared" ca="1" si="84"/>
        <v>0,867801614600946-0,491603542429536i</v>
      </c>
      <c r="BI109" s="240" t="str">
        <f t="shared" ca="1" si="85"/>
        <v>0,73900493800519-0,669795033452192i</v>
      </c>
      <c r="BJ109" s="240" t="str">
        <f t="shared" ca="1" si="86"/>
        <v>0,574295769640395-0,8154373392275i</v>
      </c>
      <c r="BK109" s="240" t="str">
        <f t="shared" ca="1" si="87"/>
        <v>0,381678273415223-0,921452864142302i</v>
      </c>
      <c r="BL109" s="240" t="str">
        <f t="shared" ca="1" si="88"/>
        <v>0,170512839081015-0,98268970531995i</v>
      </c>
      <c r="BM109" s="240" t="str">
        <f t="shared" ca="1" si="89"/>
        <v>-0,0489387928346952-0,996172013152929i</v>
      </c>
      <c r="BN109" s="240" t="str">
        <f t="shared" ca="1" si="90"/>
        <v>-0,266012207901669-0,961244604916229i</v>
      </c>
      <c r="BO109" s="240" t="str">
        <f t="shared" ca="1" si="91"/>
        <v>-0,470158562897216-0,879604803856654i</v>
      </c>
      <c r="BP109" s="240" t="str">
        <f t="shared" ca="1" si="92"/>
        <v>-0,651457214647574-0,75521995651393i</v>
      </c>
      <c r="BQ109" s="240" t="str">
        <f t="shared" ca="1" si="93"/>
        <v>-0,801097821024005-0,594134636579849i</v>
      </c>
      <c r="BR109" s="240" t="str">
        <f t="shared" ca="1" si="94"/>
        <v>-0,911808486037169-0,404176904367237i</v>
      </c>
      <c r="BS109" s="240" t="str">
        <f t="shared" ca="1" si="95"/>
        <v>-0,978209143003292-0,194577896427222i</v>
      </c>
      <c r="BT109" s="240" t="str">
        <f t="shared" ca="1" si="96"/>
        <v>-0,997073002865795+0,02447676836232i</v>
      </c>
      <c r="BU109" s="240" t="str">
        <f t="shared" ca="1" si="97"/>
        <v>-0,967483362396835+0,242341966482472i</v>
      </c>
      <c r="BV109" s="240" t="str">
        <f t="shared" ca="1" si="98"/>
        <v>-0,89087815206908+0,448430377426929i</v>
      </c>
      <c r="BW109" s="240" t="str">
        <f t="shared" ca="1" si="99"/>
        <v>-0,770980058760356+0,632726982376408i</v>
      </c>
      <c r="BX109" s="240" t="str">
        <f t="shared" ca="1" si="100"/>
        <v>-0,613615619030272+0,786275751448163i</v>
      </c>
      <c r="BY109" s="240" t="str">
        <f t="shared" ca="1" si="101"/>
        <v>-0,426432074265208+0,901614868594761i</v>
      </c>
      <c r="BZ109" s="240" t="str">
        <f t="shared" ca="1" si="102"/>
        <v>-0,218525747324359+0,973139344076483i</v>
      </c>
      <c r="CA109" s="240" t="str">
        <f t="shared" ca="1" si="103"/>
        <v>2,95688791079341E-14+0,997373393084695i</v>
      </c>
      <c r="CB109" s="240" t="str">
        <f t="shared" ca="1" si="104"/>
        <v>0,21852574732432+0,973139344076492i</v>
      </c>
      <c r="CC109" s="240" t="str">
        <f t="shared" ca="1" si="105"/>
        <v>0,426432074265173+0,901614868594778i</v>
      </c>
      <c r="CD109" s="240" t="str">
        <f t="shared" ca="1" si="106"/>
        <v>0,61361561903032+0,786275751448126i</v>
      </c>
      <c r="CE109" s="240" t="str">
        <f t="shared" ca="1" si="107"/>
        <v>0,770980058760332+0,632726982376437i</v>
      </c>
      <c r="CF109" s="240" t="str">
        <f t="shared" ca="1" si="108"/>
        <v>0,890878152069063+0,448430377426965i</v>
      </c>
      <c r="CG109" s="240" t="str">
        <f t="shared" ca="1" si="109"/>
        <v>0,96748336239685+0,242341966482413i</v>
      </c>
      <c r="CH109" s="240" t="str">
        <f t="shared" ca="1" si="110"/>
        <v>0,997073002865794+0,02447676836236i</v>
      </c>
      <c r="CI109" s="240" t="str">
        <f t="shared" ca="1" si="111"/>
        <v>0,9782091430033-0,194577896427184i</v>
      </c>
      <c r="CJ109" s="240" t="str">
        <f t="shared" ca="1" si="112"/>
        <v>0,911808486037145-0,404176904367293i</v>
      </c>
      <c r="CK109" s="240" t="str">
        <f t="shared" ca="1" si="113"/>
        <v>0,801097821024029-0,594134636579816i</v>
      </c>
      <c r="CL109" s="240" t="str">
        <f t="shared" ca="1" si="114"/>
        <v>0,651457214647603-0,755219956513905i</v>
      </c>
      <c r="CM109" s="240" t="str">
        <f t="shared" ca="1" si="115"/>
        <v>0,470158562897162-0,879604803856683i</v>
      </c>
      <c r="CN109" s="240" t="str">
        <f t="shared" ca="1" si="116"/>
        <v>0,266012207901703-0,961244604916219i</v>
      </c>
      <c r="CO109" s="240" t="str">
        <f t="shared" ca="1" si="117"/>
        <v>0,0489387928347334-0,996172013152927i</v>
      </c>
      <c r="CP109" s="240" t="str">
        <f t="shared" ca="1" si="118"/>
        <v>-0,170512839081073-0,98268970531994i</v>
      </c>
      <c r="CQ109" s="240" t="str">
        <f t="shared" ca="1" si="119"/>
        <v>-0,38167827341528-0,921452864142278i</v>
      </c>
      <c r="CR109" s="240" t="str">
        <f t="shared" ca="1" si="120"/>
        <v>-0,574295769640362-0,815437339227523i</v>
      </c>
      <c r="CS109" s="240" t="str">
        <f t="shared" ca="1" si="121"/>
        <v>-0,739004938005163-0,669795033452222i</v>
      </c>
      <c r="CT109" s="240" t="str">
        <f t="shared" ca="1" si="122"/>
        <v>-0,867801614600956-0,491603542429518i</v>
      </c>
      <c r="CU109" s="240" t="str">
        <f t="shared" ca="1" si="123"/>
        <v>-0,954426829628836-0,289522213513795i</v>
      </c>
      <c r="CV109" s="240" t="str">
        <f t="shared" ca="1" si="124"/>
        <v>-0,994670966668607-0,0733713384082424i</v>
      </c>
      <c r="CW109" s="240" t="str">
        <f t="shared" ca="1" si="125"/>
        <v>-0,986578332103247+0,14634507117649i</v>
      </c>
      <c r="CX109" s="240" t="str">
        <f t="shared" ca="1" si="126"/>
        <v>-0,930542193497394+0,35894973374323i</v>
      </c>
      <c r="CY109" s="240" t="str">
        <f t="shared" ca="1" si="127"/>
        <v>-0,82928566846903+0,554110968403577i</v>
      </c>
      <c r="CZ109" s="240" t="str">
        <f t="shared" ca="1" si="128"/>
        <v>-0,687729392773862+0,722344770555011i</v>
      </c>
      <c r="DA109" s="240" t="str">
        <f t="shared" ca="1" si="129"/>
        <v>-0,512752398370155+0,855475694101785i</v>
      </c>
      <c r="DB109" s="240" t="str">
        <f t="shared" ca="1" si="130"/>
        <v>-0,312857821770396+0,9470341433076i</v>
      </c>
      <c r="DC109" s="240" t="str">
        <f t="shared" ca="1" si="131"/>
        <v>-0,0977596878309265+0,992570767587116i</v>
      </c>
      <c r="DD109" s="240" t="str">
        <f t="shared" ca="1" si="132"/>
        <v>0,122089150473224+0,989872680989835i</v>
      </c>
      <c r="DE109" s="240" t="str">
        <f t="shared" ca="1" si="133"/>
        <v>0,336004976173565+0,939070999030361i</v>
      </c>
      <c r="DF109" s="240" t="str">
        <f t="shared" ca="1" si="134"/>
        <v>0,533592391439054+0,842634467032787i</v>
      </c>
      <c r="DG109" s="240" t="str">
        <f t="shared" ca="1" si="135"/>
        <v>0,70524948962522+0,705249489625227i</v>
      </c>
      <c r="DH109" s="240" t="str">
        <f t="shared" ca="1" si="136"/>
        <v>0,842634467032783+0,53359239143906i</v>
      </c>
      <c r="DI109" s="240" t="str">
        <f t="shared" ca="1" si="137"/>
        <v>0,939070999030357+0,336004976173575i</v>
      </c>
      <c r="DJ109" s="240" t="str">
        <f t="shared" ca="1" si="138"/>
        <v>0,989872680989834+0,122089150473234i</v>
      </c>
      <c r="DK109" s="240" t="str">
        <f t="shared" ca="1" si="139"/>
        <v>0,992570767587117-0,0977596878309197i</v>
      </c>
      <c r="DL109" s="240" t="str">
        <f t="shared" ca="1" si="140"/>
        <v>0,947034143307603-0,312857821770385i</v>
      </c>
      <c r="DM109" s="240" t="str">
        <f t="shared" ca="1" si="141"/>
        <v>0,855475694101789-0,512752398370149i</v>
      </c>
      <c r="DN109" s="240" t="str">
        <f t="shared" ca="1" si="142"/>
        <v>0,722344770555018-0,687729392773855i</v>
      </c>
      <c r="DO109" s="240" t="str">
        <f t="shared" ca="1" si="143"/>
        <v>0,554110968403583-0,829285668469027i</v>
      </c>
      <c r="DP109" s="240" t="str">
        <f t="shared" ca="1" si="144"/>
        <v>0,358949733743237-0,930542193497392i</v>
      </c>
      <c r="DQ109" s="240" t="str">
        <f t="shared" ca="1" si="145"/>
        <v>0,1463450711765-0,986578332103246i</v>
      </c>
      <c r="DR109" s="240" t="str">
        <f t="shared" ca="1" si="146"/>
        <v>-0,0733713384082355-0,994670966668607i</v>
      </c>
      <c r="DS109" s="240" t="str">
        <f t="shared" ca="1" si="147"/>
        <v>-0,289522213513785-0,954426829628839i</v>
      </c>
      <c r="DT109" s="240" t="str">
        <f t="shared" ca="1" si="148"/>
        <v>-0,491603542429512-0,86780161460096i</v>
      </c>
      <c r="DU109" s="240" t="str">
        <f t="shared" ca="1" si="149"/>
        <v>-0,669795033452214-0,73900493800517i</v>
      </c>
      <c r="DV109" s="240" t="str">
        <f t="shared" ca="1" si="150"/>
        <v>-0,815437339227517-0,574295769640371i</v>
      </c>
      <c r="DW109" s="240" t="str">
        <f t="shared" ca="1" si="151"/>
        <v>-0,921452864142276-0,381678273415286i</v>
      </c>
      <c r="DX109" s="240" t="str">
        <f t="shared" ca="1" si="152"/>
        <v>-0,982689705319955-0,170512839080986i</v>
      </c>
      <c r="DY109" s="240" t="str">
        <f t="shared" ca="1" si="153"/>
        <v>-0,996172013152928+0,0489387928347264i</v>
      </c>
      <c r="DZ109" s="240" t="str">
        <f t="shared" ca="1" si="154"/>
        <v>-0,961244604916221+0,266012207901696i</v>
      </c>
      <c r="EA109" s="240" t="str">
        <f t="shared" ca="1" si="155"/>
        <v>-0,879604803856639+0,470158562897243i</v>
      </c>
      <c r="EB109" s="240" t="str">
        <f t="shared" ca="1" si="156"/>
        <v>-0,755219956513909+0,651457214647598i</v>
      </c>
      <c r="EC109" s="240" t="str">
        <f t="shared" ca="1" si="157"/>
        <v>-0,594134636579825+0,801097821024023i</v>
      </c>
      <c r="ED109" s="240" t="str">
        <f t="shared" ca="1" si="158"/>
        <v>-0,4041769043673+0,911808486037142i</v>
      </c>
      <c r="EE109" s="240" t="str">
        <f t="shared" ca="1" si="159"/>
        <v>-0,194577896427192+0,978209143003298i</v>
      </c>
      <c r="EF109" s="240" t="str">
        <f t="shared" ca="1" si="160"/>
        <v>0,0244767683623495+0,997073002865795i</v>
      </c>
      <c r="EG109" s="240" t="str">
        <f t="shared" ca="1" si="161"/>
        <v>0,242341966482405+0,967483362396852i</v>
      </c>
      <c r="EH109" s="240" t="str">
        <f t="shared" ca="1" si="162"/>
        <v>0,448430377426956+0,890878152069068i</v>
      </c>
      <c r="EI109" s="240" t="str">
        <f t="shared" ca="1" si="163"/>
        <v>0,632726982376432+0,770980058760337i</v>
      </c>
      <c r="EJ109" s="240" t="str">
        <f t="shared" ca="1" si="164"/>
        <v>0,78627575144812+0,613615619030327i</v>
      </c>
      <c r="EK109" s="240" t="str">
        <f t="shared" ca="1" si="165"/>
        <v>0,901614868594775+0,42643207426518i</v>
      </c>
      <c r="EL109" s="240" t="str">
        <f t="shared" ca="1" si="166"/>
        <v>0,97313934407649+0,218525747324328i</v>
      </c>
      <c r="EM109" s="240" t="str">
        <f t="shared" ca="1" si="167"/>
        <v>0,997373393084695+4,00769404856746E-14i</v>
      </c>
      <c r="EN109" s="240"/>
      <c r="EO109" s="240"/>
      <c r="EP109" s="240"/>
    </row>
    <row r="110" spans="1:146" ht="15.75" thickBot="1">
      <c r="A110" s="277">
        <f t="shared" si="168"/>
        <v>1.9531249999999998E-4</v>
      </c>
      <c r="B110" s="276">
        <v>10</v>
      </c>
      <c r="C110" s="248">
        <f t="shared" si="169"/>
        <v>2000</v>
      </c>
      <c r="D110" s="247">
        <f t="shared" si="170"/>
        <v>12566.370614359172</v>
      </c>
      <c r="E110" s="247" t="str">
        <f t="shared" si="171"/>
        <v>12566,3706143592i</v>
      </c>
      <c r="F110" s="247" t="str">
        <f t="shared" si="172"/>
        <v>0,0563840736458035-1,84655013116046i</v>
      </c>
      <c r="G110" s="247" t="str">
        <f t="shared" si="173"/>
        <v>-0,580769122657894+0,19291986784483i</v>
      </c>
      <c r="H110" s="247" t="str">
        <f t="shared" si="38"/>
        <v>0,0314555973297598-0,529309545602586i</v>
      </c>
      <c r="I110" s="247" t="str">
        <f t="shared" si="174"/>
        <v>-0,364566084006581+0,198631579301659i</v>
      </c>
      <c r="J110" s="275" t="str">
        <f ca="1">IMPRODUCT(1/N_FFT2,Y100)</f>
        <v>0,00373625593304032+1,18597001389376E-06i</v>
      </c>
      <c r="K110" s="274" t="str">
        <f t="shared" ca="1" si="175"/>
        <v>-0,00136234776545173+0,000741706052211278i</v>
      </c>
      <c r="N110" s="265">
        <f t="shared" ca="1" si="176"/>
        <v>1.0026414620969977</v>
      </c>
      <c r="O110" s="240">
        <f t="shared" ca="1" si="39"/>
        <v>-0.99735853790300222</v>
      </c>
      <c r="P110" s="240" t="str">
        <f t="shared" ca="1" si="40"/>
        <v>-0,967468952406327+0,242338356967728i</v>
      </c>
      <c r="Q110" s="240" t="str">
        <f t="shared" ca="1" si="41"/>
        <v>-0,879591702756042+0,470151560213023i</v>
      </c>
      <c r="R110" s="240" t="str">
        <f t="shared" ca="1" si="42"/>
        <v>-0,738993931041606+0,669785057321891i</v>
      </c>
      <c r="S110" s="240" t="str">
        <f t="shared" ca="1" si="43"/>
        <v>-0,554102715306861+0,829273316836842i</v>
      </c>
      <c r="T110" s="240" t="str">
        <f t="shared" ca="1" si="44"/>
        <v>-0,335999971613624+0,939057012222186i</v>
      </c>
      <c r="U110" s="241" t="str">
        <f t="shared" ca="1" si="45"/>
        <v>-0,0977582317685195+0,992555983937181i</v>
      </c>
      <c r="V110" s="240" t="str">
        <f t="shared" ca="1" si="46"/>
        <v>0,146342891468616+0,986563637706468i</v>
      </c>
      <c r="W110" s="240" t="str">
        <f t="shared" ca="1" si="47"/>
        <v>0,381672588583348+0,921439139743966i</v>
      </c>
      <c r="X110" s="240" t="str">
        <f t="shared" ca="1" si="48"/>
        <v>0,594125787358405+0,801085889230218i</v>
      </c>
      <c r="Y110" s="240" t="str">
        <f t="shared" ca="1" si="49"/>
        <v>0,770968575549599+0,632717558348934i</v>
      </c>
      <c r="Z110" s="240" t="str">
        <f t="shared" ca="1" si="50"/>
        <v>0,901601439669567+0,426425722856607i</v>
      </c>
      <c r="AA110" s="240" t="str">
        <f t="shared" ca="1" si="51"/>
        <v>0,978194573259752+0,194574998325032i</v>
      </c>
      <c r="AB110" s="240" t="str">
        <f t="shared" ca="1" si="52"/>
        <v>0,996157175864953-0,0489380639254905i</v>
      </c>
      <c r="AC110" s="240" t="str">
        <f t="shared" ca="1" si="53"/>
        <v>0,954412614106283-0,289517901282159i</v>
      </c>
      <c r="AD110" s="240" t="str">
        <f t="shared" ca="1" si="54"/>
        <v>0,855462952387445-0,512744761280474i</v>
      </c>
      <c r="AE110" s="240" t="str">
        <f t="shared" ca="1" si="55"/>
        <v>0,705238985425515-0,705238985425512i</v>
      </c>
      <c r="AF110" s="240" t="str">
        <f t="shared" ca="1" si="56"/>
        <v>0,512744761280477-0,855462952387444i</v>
      </c>
      <c r="AG110" s="240" t="str">
        <f t="shared" ca="1" si="57"/>
        <v>0,289517901282152-0,954412614106285i</v>
      </c>
      <c r="AH110" s="240" t="str">
        <f t="shared" ca="1" si="58"/>
        <v>0,0489380639254934-0,996157175864952i</v>
      </c>
      <c r="AI110" s="240" t="str">
        <f t="shared" ca="1" si="59"/>
        <v>-0,19457499832503-0,978194573259753i</v>
      </c>
      <c r="AJ110" s="240" t="str">
        <f t="shared" ca="1" si="60"/>
        <v>-0,426425722856604-0,901601439669568i</v>
      </c>
      <c r="AK110" s="240" t="str">
        <f t="shared" ca="1" si="61"/>
        <v>-0,63271755834894-0,770968575549594i</v>
      </c>
      <c r="AL110" s="240" t="str">
        <f t="shared" ca="1" si="62"/>
        <v>-0,801085889230216-0,594125787358408i</v>
      </c>
      <c r="AM110" s="240" t="str">
        <f t="shared" ca="1" si="63"/>
        <v>-0,921439139743965-0,381672588583351i</v>
      </c>
      <c r="AN110" s="240" t="str">
        <f t="shared" ca="1" si="64"/>
        <v>-0,986563637706469-0,146342891468609i</v>
      </c>
      <c r="AO110" s="240" t="str">
        <f t="shared" ca="1" si="65"/>
        <v>-0,992555983937181+0,097758231768526i</v>
      </c>
      <c r="AP110" s="240" t="str">
        <f t="shared" ca="1" si="66"/>
        <v>-0,939057012222187+0,335999971613621i</v>
      </c>
      <c r="AQ110" s="240" t="str">
        <f t="shared" ca="1" si="67"/>
        <v>-0,829273316836843+0,554102715306859i</v>
      </c>
      <c r="AR110" s="240" t="str">
        <f t="shared" ca="1" si="68"/>
        <v>-0,829273316836843+0,554102715306859i</v>
      </c>
      <c r="AS110" s="240" t="str">
        <f t="shared" ca="1" si="69"/>
        <v>-0,470151560213022+0,879591702756043i</v>
      </c>
      <c r="AT110" s="240" t="str">
        <f t="shared" ca="1" si="70"/>
        <v>-0,242338356967728+0,967468952406327i</v>
      </c>
      <c r="AU110" s="240" t="str">
        <f t="shared" ca="1" si="71"/>
        <v>-2,96297505813279E-15+0,997358537903002i</v>
      </c>
      <c r="AV110" s="240" t="str">
        <f t="shared" ca="1" si="72"/>
        <v>0,242338356967732+0,967468952406326i</v>
      </c>
      <c r="AW110" s="240" t="str">
        <f t="shared" ca="1" si="73"/>
        <v>0,470151560213025+0,879591702756041i</v>
      </c>
      <c r="AX110" s="240" t="str">
        <f t="shared" ca="1" si="74"/>
        <v>0,66978505732189+0,738993931041607i</v>
      </c>
      <c r="AY110" s="240" t="str">
        <f t="shared" ca="1" si="75"/>
        <v>0,82927331683684+0,554102715306863i</v>
      </c>
      <c r="AZ110" s="240" t="str">
        <f t="shared" ca="1" si="76"/>
        <v>0,939057012222188+0,335999971613617i</v>
      </c>
      <c r="BA110" s="240" t="str">
        <f t="shared" ca="1" si="77"/>
        <v>0,992555983937181+0,0977582317685223i</v>
      </c>
      <c r="BB110" s="240" t="str">
        <f t="shared" ca="1" si="78"/>
        <v>0,986563637706468-0,146342891468613i</v>
      </c>
      <c r="BC110" s="240" t="str">
        <f t="shared" ca="1" si="79"/>
        <v>0,921439139743967-0,381672588583346i</v>
      </c>
      <c r="BD110" s="240" t="str">
        <f t="shared" ca="1" si="80"/>
        <v>0,801085889230219-0,594125787358403i</v>
      </c>
      <c r="BE110" s="240" t="str">
        <f t="shared" ca="1" si="81"/>
        <v>0,632717558348944-0,77096857554959i</v>
      </c>
      <c r="BF110" s="240" t="str">
        <f t="shared" ca="1" si="82"/>
        <v>0,426425722856618-0,901601439669561i</v>
      </c>
      <c r="BG110" s="240" t="str">
        <f t="shared" ca="1" si="83"/>
        <v>0,194574998325045-0,97819457325975i</v>
      </c>
      <c r="BH110" s="240" t="str">
        <f t="shared" ca="1" si="84"/>
        <v>-0,0489380639254778-0,996157175864953i</v>
      </c>
      <c r="BI110" s="240" t="str">
        <f t="shared" ca="1" si="85"/>
        <v>-0,289517901282137-0,954412614106289i</v>
      </c>
      <c r="BJ110" s="240" t="str">
        <f t="shared" ca="1" si="86"/>
        <v>-0,512744761280454-0,855462952387457i</v>
      </c>
      <c r="BK110" s="240" t="str">
        <f t="shared" ca="1" si="87"/>
        <v>-0,705238985425496-0,705238985425531i</v>
      </c>
      <c r="BL110" s="240" t="str">
        <f t="shared" ca="1" si="88"/>
        <v>-0,855462952387432-0,512744761280496i</v>
      </c>
      <c r="BM110" s="240" t="str">
        <f t="shared" ca="1" si="89"/>
        <v>-0,954412614106275-0,289517901282184i</v>
      </c>
      <c r="BN110" s="240" t="str">
        <f t="shared" ca="1" si="90"/>
        <v>-0,996157175864951-0,0489380639255265i</v>
      </c>
      <c r="BO110" s="240" t="str">
        <f t="shared" ca="1" si="91"/>
        <v>-0,978194573259758+0,194574998324997i</v>
      </c>
      <c r="BP110" s="240" t="str">
        <f t="shared" ca="1" si="92"/>
        <v>-0,901601439669582+0,426425722856574i</v>
      </c>
      <c r="BQ110" s="240" t="str">
        <f t="shared" ca="1" si="93"/>
        <v>-0,770968575549621+0,632717558348907i</v>
      </c>
      <c r="BR110" s="240" t="str">
        <f t="shared" ca="1" si="94"/>
        <v>-0,594125787358443+0,80108588923019i</v>
      </c>
      <c r="BS110" s="240" t="str">
        <f t="shared" ca="1" si="95"/>
        <v>-0,381672588583391+0,921439139743948i</v>
      </c>
      <c r="BT110" s="240" t="str">
        <f t="shared" ca="1" si="96"/>
        <v>-0,146342891468661+0,986563637706461i</v>
      </c>
      <c r="BU110" s="240" t="str">
        <f t="shared" ca="1" si="97"/>
        <v>0,0977582317685724+0,992555983937176i</v>
      </c>
      <c r="BV110" s="240" t="str">
        <f t="shared" ca="1" si="98"/>
        <v>0,335999971613665+0,939057012222171i</v>
      </c>
      <c r="BW110" s="240" t="str">
        <f t="shared" ca="1" si="99"/>
        <v>0,554102715306896+0,829273316836818i</v>
      </c>
      <c r="BX110" s="240" t="str">
        <f t="shared" ca="1" si="100"/>
        <v>0,738993931041634+0,66978505732186i</v>
      </c>
      <c r="BY110" s="240" t="str">
        <f t="shared" ca="1" si="101"/>
        <v>0,87959170275606+0,47015156021299i</v>
      </c>
      <c r="BZ110" s="240" t="str">
        <f t="shared" ca="1" si="102"/>
        <v>0,967468952406336+0,242338356967693i</v>
      </c>
      <c r="CA110" s="240" t="str">
        <f t="shared" ca="1" si="103"/>
        <v>0,997358537903002-3,30506724067755E-14i</v>
      </c>
      <c r="CB110" s="240" t="str">
        <f t="shared" ca="1" si="104"/>
        <v>0,96746895240632-0,242338356967757i</v>
      </c>
      <c r="CC110" s="240" t="str">
        <f t="shared" ca="1" si="105"/>
        <v>0,879591702756028-0,47015156021305i</v>
      </c>
      <c r="CD110" s="240" t="str">
        <f t="shared" ca="1" si="106"/>
        <v>0,738993931041588-0,66978505732191i</v>
      </c>
      <c r="CE110" s="240" t="str">
        <f t="shared" ca="1" si="107"/>
        <v>0,554102715306841-0,829273316836856i</v>
      </c>
      <c r="CF110" s="240" t="str">
        <f t="shared" ca="1" si="108"/>
        <v>0,335999971613601-0,939057012222194i</v>
      </c>
      <c r="CG110" s="240" t="str">
        <f t="shared" ca="1" si="109"/>
        <v>0,0977582317685049-0,992555983937183i</v>
      </c>
      <c r="CH110" s="240" t="str">
        <f t="shared" ca="1" si="110"/>
        <v>-0,14634289146863-0,986563637706466i</v>
      </c>
      <c r="CI110" s="240" t="str">
        <f t="shared" ca="1" si="111"/>
        <v>-0,381672588583362-0,92143913974396i</v>
      </c>
      <c r="CJ110" s="240" t="str">
        <f t="shared" ca="1" si="112"/>
        <v>-0,594125787358417-0,801085889230209i</v>
      </c>
      <c r="CK110" s="240" t="str">
        <f t="shared" ca="1" si="113"/>
        <v>-0,770968575549602-0,632717558348931i</v>
      </c>
      <c r="CL110" s="240" t="str">
        <f t="shared" ca="1" si="114"/>
        <v>-0,901601439669569-0,426425722856603i</v>
      </c>
      <c r="CM110" s="240" t="str">
        <f t="shared" ca="1" si="115"/>
        <v>-0,978194573259753-0,194574998325028i</v>
      </c>
      <c r="CN110" s="240" t="str">
        <f t="shared" ca="1" si="116"/>
        <v>-0,996157175864952+0,0489380639254952i</v>
      </c>
      <c r="CO110" s="240" t="str">
        <f t="shared" ca="1" si="117"/>
        <v>-0,954412614106284+0,289517901282154i</v>
      </c>
      <c r="CP110" s="240" t="str">
        <f t="shared" ca="1" si="118"/>
        <v>-0,855462952387448+0,512744761280469i</v>
      </c>
      <c r="CQ110" s="240" t="str">
        <f t="shared" ca="1" si="119"/>
        <v>-0,705238985425518+0,705238985425509i</v>
      </c>
      <c r="CR110" s="240" t="str">
        <f t="shared" ca="1" si="120"/>
        <v>-0,512744761280481+0,855462952387441i</v>
      </c>
      <c r="CS110" s="240" t="str">
        <f t="shared" ca="1" si="121"/>
        <v>-0,289517901282167+0,95441261410628i</v>
      </c>
      <c r="CT110" s="240" t="str">
        <f t="shared" ca="1" si="122"/>
        <v>-0,0489380639255091+0,996157175864952i</v>
      </c>
      <c r="CU110" s="240" t="str">
        <f t="shared" ca="1" si="123"/>
        <v>0,194574998325014+0,978194573259755i</v>
      </c>
      <c r="CV110" s="240" t="str">
        <f t="shared" ca="1" si="124"/>
        <v>0,42642572285659+0,901601439669575i</v>
      </c>
      <c r="CW110" s="240" t="str">
        <f t="shared" ca="1" si="125"/>
        <v>0,63271755834892+0,77096857554961i</v>
      </c>
      <c r="CX110" s="240" t="str">
        <f t="shared" ca="1" si="126"/>
        <v>0,801085889230201+0,594125787358429i</v>
      </c>
      <c r="CY110" s="240" t="str">
        <f t="shared" ca="1" si="127"/>
        <v>0,921439139743955+0,381672588583374i</v>
      </c>
      <c r="CZ110" s="240" t="str">
        <f t="shared" ca="1" si="128"/>
        <v>0,986563637706463+0,146342891468644i</v>
      </c>
      <c r="DA110" s="240" t="str">
        <f t="shared" ca="1" si="129"/>
        <v>0,992555983937184-0,097758231768491i</v>
      </c>
      <c r="DB110" s="240" t="str">
        <f t="shared" ca="1" si="130"/>
        <v>0,939057012222199-0,335999971613587i</v>
      </c>
      <c r="DC110" s="240" t="str">
        <f t="shared" ca="1" si="131"/>
        <v>0,829273316836864-0,554102715306829i</v>
      </c>
      <c r="DD110" s="240" t="str">
        <f t="shared" ca="1" si="132"/>
        <v>0,669785057321921-0,738993931041579i</v>
      </c>
      <c r="DE110" s="240" t="str">
        <f t="shared" ca="1" si="133"/>
        <v>0,470151560213062-0,879591702756022i</v>
      </c>
      <c r="DF110" s="240" t="str">
        <f t="shared" ca="1" si="134"/>
        <v>0,242338356967773-0,967468952406316i</v>
      </c>
      <c r="DG110" s="240" t="str">
        <f t="shared" ca="1" si="135"/>
        <v>4,87513800275086E-14-0,997358537903002i</v>
      </c>
      <c r="DH110" s="240" t="str">
        <f t="shared" ca="1" si="136"/>
        <v>-0,242338356967774-0,967468952406315i</v>
      </c>
      <c r="DI110" s="240" t="str">
        <f t="shared" ca="1" si="137"/>
        <v>-0,470151560213064-0,879591702756021i</v>
      </c>
      <c r="DJ110" s="240" t="str">
        <f t="shared" ca="1" si="138"/>
        <v>-0,669785057321922-0,738993931041577i</v>
      </c>
      <c r="DK110" s="240" t="str">
        <f t="shared" ca="1" si="139"/>
        <v>-0,829273316836865-0,554102715306828i</v>
      </c>
      <c r="DL110" s="240" t="str">
        <f t="shared" ca="1" si="140"/>
        <v>-0,939057012222199-0,335999971613586i</v>
      </c>
      <c r="DM110" s="240" t="str">
        <f t="shared" ca="1" si="141"/>
        <v>-0,992555983937184-0,0977582317684893i</v>
      </c>
      <c r="DN110" s="240" t="str">
        <f t="shared" ca="1" si="142"/>
        <v>-0,986563637706463+0,146342891468646i</v>
      </c>
      <c r="DO110" s="240" t="str">
        <f t="shared" ca="1" si="143"/>
        <v>-0,921439139743954+0,381672588583375i</v>
      </c>
      <c r="DP110" s="240" t="str">
        <f t="shared" ca="1" si="144"/>
        <v>-0,8010858892302+0,59412578735843i</v>
      </c>
      <c r="DQ110" s="240" t="str">
        <f t="shared" ca="1" si="145"/>
        <v>-0,632717558348919+0,770968575549611i</v>
      </c>
      <c r="DR110" s="240" t="str">
        <f t="shared" ca="1" si="146"/>
        <v>-0,426425722856588+0,901601439669576i</v>
      </c>
      <c r="DS110" s="240" t="str">
        <f t="shared" ca="1" si="147"/>
        <v>-0,194574998325012+0,978194573259755i</v>
      </c>
      <c r="DT110" s="240" t="str">
        <f t="shared" ca="1" si="148"/>
        <v>0,0489380639255109+0,996157175864952i</v>
      </c>
      <c r="DU110" s="240" t="str">
        <f t="shared" ca="1" si="149"/>
        <v>0,289517901282169+0,95441261410628i</v>
      </c>
      <c r="DV110" s="240" t="str">
        <f t="shared" ca="1" si="150"/>
        <v>0,512744761280482+0,85546295238744i</v>
      </c>
      <c r="DW110" s="240" t="str">
        <f t="shared" ca="1" si="151"/>
        <v>0,70523898542552+0,705238985425507i</v>
      </c>
      <c r="DX110" s="240" t="str">
        <f t="shared" ca="1" si="152"/>
        <v>0,855462952387449+0,512744761280468i</v>
      </c>
      <c r="DY110" s="240" t="str">
        <f t="shared" ca="1" si="153"/>
        <v>0,954412614106285+0,289517901282152i</v>
      </c>
      <c r="DZ110" s="240" t="str">
        <f t="shared" ca="1" si="154"/>
        <v>0,996157175864952+0,0489380639254935i</v>
      </c>
      <c r="EA110" s="240" t="str">
        <f t="shared" ca="1" si="155"/>
        <v>0,978194573259753-0,19457499832503i</v>
      </c>
      <c r="EB110" s="240" t="str">
        <f t="shared" ca="1" si="156"/>
        <v>0,901601439669568-0,426425722856604i</v>
      </c>
      <c r="EC110" s="240" t="str">
        <f t="shared" ca="1" si="157"/>
        <v>0,7709685755496-0,632717558348932i</v>
      </c>
      <c r="ED110" s="240" t="str">
        <f t="shared" ca="1" si="158"/>
        <v>0,594125787358416-0,80108588923021i</v>
      </c>
      <c r="EE110" s="240" t="str">
        <f t="shared" ca="1" si="159"/>
        <v>0,38167258858336-0,921439139743961i</v>
      </c>
      <c r="EF110" s="240" t="str">
        <f t="shared" ca="1" si="160"/>
        <v>0,146342891468628-0,986563637706466i</v>
      </c>
      <c r="EG110" s="240" t="str">
        <f t="shared" ca="1" si="161"/>
        <v>-0,0977582317685066-0,992555983937183i</v>
      </c>
      <c r="EH110" s="240" t="str">
        <f t="shared" ca="1" si="162"/>
        <v>-0,335999971613602-0,939057012222194i</v>
      </c>
      <c r="EI110" s="240" t="str">
        <f t="shared" ca="1" si="163"/>
        <v>-0,554102715306842-0,829273316836855i</v>
      </c>
      <c r="EJ110" s="240" t="str">
        <f t="shared" ca="1" si="164"/>
        <v>-0,738993931041589-0,669785057321909i</v>
      </c>
      <c r="EK110" s="240" t="str">
        <f t="shared" ca="1" si="165"/>
        <v>-0,879591702756029-0,470151560213048i</v>
      </c>
      <c r="EL110" s="240" t="str">
        <f t="shared" ca="1" si="166"/>
        <v>-0,96746895240632-0,242338356967758i</v>
      </c>
      <c r="EM110" s="240" t="str">
        <f t="shared" ca="1" si="167"/>
        <v>-0,997358537903002-3,31118761541899E-14i</v>
      </c>
      <c r="EN110" s="240"/>
      <c r="EO110" s="240"/>
      <c r="EP110" s="240"/>
    </row>
    <row r="111" spans="1:146" ht="15.75" thickBot="1">
      <c r="A111" s="277">
        <f t="shared" si="168"/>
        <v>2.1484374999999997E-4</v>
      </c>
      <c r="B111" s="276">
        <v>11</v>
      </c>
      <c r="C111" s="248">
        <f t="shared" si="169"/>
        <v>2200</v>
      </c>
      <c r="D111" s="247">
        <f t="shared" si="170"/>
        <v>13823.00767579509</v>
      </c>
      <c r="E111" s="247" t="str">
        <f t="shared" si="171"/>
        <v>13823,0076757951i</v>
      </c>
      <c r="F111" s="247" t="str">
        <f t="shared" si="172"/>
        <v>0,0385818992003117-1,67932736209909i</v>
      </c>
      <c r="G111" s="247" t="str">
        <f t="shared" si="173"/>
        <v>-0,573385657213912+0,202004030530231i</v>
      </c>
      <c r="H111" s="247" t="str">
        <f t="shared" si="38"/>
        <v>0,0263540197577271-0,481448633078014i</v>
      </c>
      <c r="I111" s="247" t="str">
        <f t="shared" si="174"/>
        <v>-0,344554999396447+0,215247252461895i</v>
      </c>
      <c r="J111" s="275" t="str">
        <f ca="1">IMPRODUCT(1/N_FFT2,Z100)</f>
        <v>0,0591738750927352+0,0000799778413849617i</v>
      </c>
      <c r="K111" s="274" t="str">
        <f t="shared" ca="1" si="175"/>
        <v>-0,0204058695074788+0,0127094572661445i</v>
      </c>
      <c r="N111" s="265">
        <f t="shared" ca="1" si="176"/>
        <v>1.0026580541364312</v>
      </c>
      <c r="O111" s="240">
        <f t="shared" ca="1" si="39"/>
        <v>-0.99734194586356895</v>
      </c>
      <c r="P111" s="240" t="str">
        <f t="shared" ca="1" si="40"/>
        <v>-0,961214296837159+0,266003820526654i</v>
      </c>
      <c r="Q111" s="240" t="str">
        <f t="shared" ca="1" si="41"/>
        <v>-0,855448720920525+0,512736231267469i</v>
      </c>
      <c r="R111" s="240" t="str">
        <f t="shared" ca="1" si="42"/>
        <v>-0,687707708639892+0,72232199499683i</v>
      </c>
      <c r="S111" s="240" t="str">
        <f t="shared" ca="1" si="43"/>
        <v>-0,470143738779779+0,879577069883646i</v>
      </c>
      <c r="T111" s="240" t="str">
        <f t="shared" ca="1" si="44"/>
        <v>-0,218518857199178+0,973108660955854i</v>
      </c>
      <c r="U111" s="241" t="str">
        <f t="shared" ca="1" si="45"/>
        <v>0,0489372497927099+0,996140603811357i</v>
      </c>
      <c r="V111" s="240" t="str">
        <f t="shared" ca="1" si="46"/>
        <v>0,312847957351301+0,947004283284954i</v>
      </c>
      <c r="W111" s="240" t="str">
        <f t="shared" ca="1" si="47"/>
        <v>0,554093497263644+0,829259521060249i</v>
      </c>
      <c r="X111" s="240" t="str">
        <f t="shared" ca="1" si="48"/>
        <v>0,755196144399888+0,651436674176756i</v>
      </c>
      <c r="Y111" s="240" t="str">
        <f t="shared" ca="1" si="49"/>
        <v>0,901586440643568+0,426418628845636i</v>
      </c>
      <c r="Z111" s="240" t="str">
        <f t="shared" ca="1" si="50"/>
        <v>0,982658721076056+0,170507462804712i</v>
      </c>
      <c r="AA111" s="240" t="str">
        <f t="shared" ca="1" si="51"/>
        <v>0,992539471792953-0,0977566054642621i</v>
      </c>
      <c r="AB111" s="240" t="str">
        <f t="shared" ca="1" si="52"/>
        <v>0,930512853466535-0,358938416044448i</v>
      </c>
      <c r="AC111" s="240" t="str">
        <f t="shared" ca="1" si="53"/>
        <v>0,80107256237918-0,594115903492058i</v>
      </c>
      <c r="AD111" s="240" t="str">
        <f t="shared" ca="1" si="54"/>
        <v>0,613596271706423-0,78625096014371i</v>
      </c>
      <c r="AE111" s="240" t="str">
        <f t="shared" ca="1" si="55"/>
        <v>0,381666239084743-0,921423810698333i</v>
      </c>
      <c r="AF111" s="240" t="str">
        <f t="shared" ca="1" si="56"/>
        <v>0,122085300997658-0,989841470266447i</v>
      </c>
      <c r="AG111" s="240" t="str">
        <f t="shared" ca="1" si="57"/>
        <v>-0,146340456910793-0,986547225250809i</v>
      </c>
      <c r="AH111" s="240" t="str">
        <f t="shared" ca="1" si="58"/>
        <v>-0,404164160654042-0,911779736680819i</v>
      </c>
      <c r="AI111" s="240" t="str">
        <f t="shared" ca="1" si="59"/>
        <v>-0,632707032470553-0,77095574972967i</v>
      </c>
      <c r="AJ111" s="240" t="str">
        <f t="shared" ca="1" si="60"/>
        <v>-0,815411628457103-0,574277662072856i</v>
      </c>
      <c r="AK111" s="240" t="str">
        <f t="shared" ca="1" si="61"/>
        <v>-0,939041390085928-0,335994381923891i</v>
      </c>
      <c r="AL111" s="240" t="str">
        <f t="shared" ca="1" si="62"/>
        <v>-0,994639604655092-0,0733690250071019i</v>
      </c>
      <c r="AM111" s="240" t="str">
        <f t="shared" ca="1" si="63"/>
        <v>-0,978178300031703+0,194571761378717i</v>
      </c>
      <c r="AN111" s="240" t="str">
        <f t="shared" ca="1" si="64"/>
        <v>-0,890850062646963+0,44841623840003i</v>
      </c>
      <c r="AO111" s="240" t="str">
        <f t="shared" ca="1" si="65"/>
        <v>-0,738981637151312+0,669773914789235i</v>
      </c>
      <c r="AP111" s="240" t="str">
        <f t="shared" ca="1" si="66"/>
        <v>-0,533575567250573+0,842607898735917i</v>
      </c>
      <c r="AQ111" s="240" t="str">
        <f t="shared" ca="1" si="67"/>
        <v>-0,289513084867344+0,954396736514498i</v>
      </c>
      <c r="AR111" s="240" t="str">
        <f t="shared" ca="1" si="68"/>
        <v>-0,289513084867344+0,954396736514498i</v>
      </c>
      <c r="AS111" s="240" t="str">
        <f t="shared" ca="1" si="69"/>
        <v>0,242334325430995+0,967452857609525i</v>
      </c>
      <c r="AT111" s="240" t="str">
        <f t="shared" ca="1" si="70"/>
        <v>0,491588042151089+0,86777425278294i</v>
      </c>
      <c r="AU111" s="240" t="str">
        <f t="shared" ca="1" si="71"/>
        <v>0,705227253081916+0,705227253081917i</v>
      </c>
      <c r="AV111" s="240" t="str">
        <f t="shared" ca="1" si="72"/>
        <v>0,867774252782938+0,491588042151092i</v>
      </c>
      <c r="AW111" s="240" t="str">
        <f t="shared" ca="1" si="73"/>
        <v>0,967452857609524+0,242334325430999i</v>
      </c>
      <c r="AX111" s="240" t="str">
        <f t="shared" ca="1" si="74"/>
        <v>0,997041565115983-0,0244759966089243i</v>
      </c>
      <c r="AY111" s="240" t="str">
        <f t="shared" ca="1" si="75"/>
        <v>0,954396736514499-0,28951308486734i</v>
      </c>
      <c r="AZ111" s="240" t="str">
        <f t="shared" ca="1" si="76"/>
        <v>0,842607898735914-0,533575567250578i</v>
      </c>
      <c r="BA111" s="240" t="str">
        <f t="shared" ca="1" si="77"/>
        <v>0,669773914789206-0,738981637151338i</v>
      </c>
      <c r="BB111" s="240" t="str">
        <f t="shared" ca="1" si="78"/>
        <v>0,448416238400068-0,890850062646944i</v>
      </c>
      <c r="BC111" s="240" t="str">
        <f t="shared" ca="1" si="79"/>
        <v>0,194571761378729-0,978178300031701i</v>
      </c>
      <c r="BD111" s="240" t="str">
        <f t="shared" ca="1" si="80"/>
        <v>-0,0733690250071091-0,994639604655091i</v>
      </c>
      <c r="BE111" s="240" t="str">
        <f t="shared" ca="1" si="81"/>
        <v>-0,335994381923926-0,939041390085916i</v>
      </c>
      <c r="BF111" s="240" t="str">
        <f t="shared" ca="1" si="82"/>
        <v>-0,574277662072829-0,815411628457122i</v>
      </c>
      <c r="BG111" s="240" t="str">
        <f t="shared" ca="1" si="83"/>
        <v>-0,770955749729669-0,632707032470555i</v>
      </c>
      <c r="BH111" s="240" t="str">
        <f t="shared" ca="1" si="84"/>
        <v>-0,911779736680826-0,404164160654026i</v>
      </c>
      <c r="BI111" s="240" t="str">
        <f t="shared" ca="1" si="85"/>
        <v>-0,986547225250801-0,146340456910846i</v>
      </c>
      <c r="BJ111" s="240" t="str">
        <f t="shared" ca="1" si="86"/>
        <v>-0,98984147026645+0,122085300997634i</v>
      </c>
      <c r="BK111" s="240" t="str">
        <f t="shared" ca="1" si="87"/>
        <v>-0,921423810698329+0,381666239084751i</v>
      </c>
      <c r="BL111" s="240" t="str">
        <f t="shared" ca="1" si="88"/>
        <v>-0,786250960143695+0,613596271706445i</v>
      </c>
      <c r="BM111" s="240" t="str">
        <f t="shared" ca="1" si="89"/>
        <v>-0,594115903492093+0,801072562379154i</v>
      </c>
      <c r="BN111" s="240" t="str">
        <f t="shared" ca="1" si="90"/>
        <v>-0,35893841604446+0,93051285346653i</v>
      </c>
      <c r="BO111" s="240" t="str">
        <f t="shared" ca="1" si="91"/>
        <v>-0,0977566054642543+0,992539471792954i</v>
      </c>
      <c r="BP111" s="240" t="str">
        <f t="shared" ca="1" si="92"/>
        <v>0,170507462804748+0,98265872107605i</v>
      </c>
      <c r="BQ111" s="240" t="str">
        <f t="shared" ca="1" si="93"/>
        <v>0,426418628845607+0,901586440643582i</v>
      </c>
      <c r="BR111" s="240" t="str">
        <f t="shared" ca="1" si="94"/>
        <v>0,651436674176753+0,75519614439989i</v>
      </c>
      <c r="BS111" s="240" t="str">
        <f t="shared" ca="1" si="95"/>
        <v>0,829259521060258+0,55409349726363i</v>
      </c>
      <c r="BT111" s="240" t="str">
        <f t="shared" ca="1" si="96"/>
        <v>0,947004283284969+0,312847957351256i</v>
      </c>
      <c r="BU111" s="240" t="str">
        <f t="shared" ca="1" si="97"/>
        <v>0,996140603811356+0,0489372497927322i</v>
      </c>
      <c r="BV111" s="240" t="str">
        <f t="shared" ca="1" si="98"/>
        <v>0,973108660955854-0,218518857199175i</v>
      </c>
      <c r="BW111" s="240" t="str">
        <f t="shared" ca="1" si="99"/>
        <v>0,879577069883633-0,470143738779803i</v>
      </c>
      <c r="BX111" s="240" t="str">
        <f t="shared" ca="1" si="100"/>
        <v>0,722321994996861-0,687707708639859i</v>
      </c>
      <c r="BY111" s="240" t="str">
        <f t="shared" ca="1" si="101"/>
        <v>0,512736231267483-0,855448720920518i</v>
      </c>
      <c r="BZ111" s="240" t="str">
        <f t="shared" ca="1" si="102"/>
        <v>0,266003820526642-0,961214296837162i</v>
      </c>
      <c r="CA111" s="240" t="str">
        <f t="shared" ca="1" si="103"/>
        <v>-3,65322983526709E-14-0,997341945863569i</v>
      </c>
      <c r="CB111" s="240" t="str">
        <f t="shared" ca="1" si="104"/>
        <v>-0,26600382052662-0,961214296837168i</v>
      </c>
      <c r="CC111" s="240" t="str">
        <f t="shared" ca="1" si="105"/>
        <v>-0,51273623126746-0,85544872092053i</v>
      </c>
      <c r="CD111" s="240" t="str">
        <f t="shared" ca="1" si="106"/>
        <v>-0,722321994996843-0,687707708639878i</v>
      </c>
      <c r="CE111" s="240" t="str">
        <f t="shared" ca="1" si="107"/>
        <v>-0,879577069883669-0,470143738779736i</v>
      </c>
      <c r="CF111" s="240" t="str">
        <f t="shared" ca="1" si="108"/>
        <v>-0,973108660955849-0,218518857199201i</v>
      </c>
      <c r="CG111" s="240" t="str">
        <f t="shared" ca="1" si="109"/>
        <v>-0,996140603811357+0,0489372497927079i</v>
      </c>
      <c r="CH111" s="240" t="str">
        <f t="shared" ca="1" si="110"/>
        <v>-0,947004283284946+0,312847957351326i</v>
      </c>
      <c r="CI111" s="240" t="str">
        <f t="shared" ca="1" si="111"/>
        <v>-0,829259521060272+0,554093497263608i</v>
      </c>
      <c r="CJ111" s="240" t="str">
        <f t="shared" ca="1" si="112"/>
        <v>-0,651436674176772+0,755196144399874i</v>
      </c>
      <c r="CK111" s="240" t="str">
        <f t="shared" ca="1" si="113"/>
        <v>-0,42641862884563+0,901586440643571i</v>
      </c>
      <c r="CL111" s="240" t="str">
        <f t="shared" ca="1" si="114"/>
        <v>-0,170507462804675+0,982658721076062i</v>
      </c>
      <c r="CM111" s="240" t="str">
        <f t="shared" ca="1" si="115"/>
        <v>0,0977566054642284+0,992539471792957i</v>
      </c>
      <c r="CN111" s="240" t="str">
        <f t="shared" ca="1" si="116"/>
        <v>0,358938416044436+0,93051285346654i</v>
      </c>
      <c r="CO111" s="240" t="str">
        <f t="shared" ca="1" si="117"/>
        <v>0,594115903492073+0,801072562379169i</v>
      </c>
      <c r="CP111" s="240" t="str">
        <f t="shared" ca="1" si="118"/>
        <v>0,786250960143739+0,613596271706387i</v>
      </c>
      <c r="CQ111" s="240" t="str">
        <f t="shared" ca="1" si="119"/>
        <v>0,92142381069832+0,381666239084774i</v>
      </c>
      <c r="CR111" s="240" t="str">
        <f t="shared" ca="1" si="120"/>
        <v>0,989841470266447+0,122085300997662i</v>
      </c>
      <c r="CS111" s="240" t="str">
        <f t="shared" ca="1" si="121"/>
        <v>0,986547225250805-0,14634045691082i</v>
      </c>
      <c r="CT111" s="240" t="str">
        <f t="shared" ca="1" si="122"/>
        <v>0,911779736680836-0,404164160654004i</v>
      </c>
      <c r="CU111" s="240" t="str">
        <f t="shared" ca="1" si="123"/>
        <v>0,770955749729685-0,632707032470534i</v>
      </c>
      <c r="CV111" s="240" t="str">
        <f t="shared" ca="1" si="124"/>
        <v>0,57427766207285-0,815411628457107i</v>
      </c>
      <c r="CW111" s="240" t="str">
        <f t="shared" ca="1" si="125"/>
        <v>0,335994381923855-0,939041390085941i</v>
      </c>
      <c r="CX111" s="240" t="str">
        <f t="shared" ca="1" si="126"/>
        <v>0,0733690250071353-0,994639604655089i</v>
      </c>
      <c r="CY111" s="240" t="str">
        <f t="shared" ca="1" si="127"/>
        <v>-0,194571761378705-0,978178300031706i</v>
      </c>
      <c r="CZ111" s="240" t="str">
        <f t="shared" ca="1" si="128"/>
        <v>-0,448416238400044-0,890850062646956i</v>
      </c>
      <c r="DA111" s="240" t="str">
        <f t="shared" ca="1" si="129"/>
        <v>-0,669773914789261-0,738981637151287i</v>
      </c>
      <c r="DB111" s="240" t="str">
        <f t="shared" ca="1" si="130"/>
        <v>-0,842607898735902-0,533575567250599i</v>
      </c>
      <c r="DC111" s="240" t="str">
        <f t="shared" ca="1" si="131"/>
        <v>-0,954396736514497-0,289513084867347i</v>
      </c>
      <c r="DD111" s="240" t="str">
        <f t="shared" ca="1" si="132"/>
        <v>-0,997041565115984-0,024475996608899i</v>
      </c>
      <c r="DE111" s="240" t="str">
        <f t="shared" ca="1" si="133"/>
        <v>-0,967452857609535+0,242334325430953i</v>
      </c>
      <c r="DF111" s="240" t="str">
        <f t="shared" ca="1" si="134"/>
        <v>-0,867774252782951+0,491588042151069i</v>
      </c>
      <c r="DG111" s="240" t="str">
        <f t="shared" ca="1" si="135"/>
        <v>-0,705227253081912+0,705227253081921i</v>
      </c>
      <c r="DH111" s="240" t="str">
        <f t="shared" ca="1" si="136"/>
        <v>-0,49158804215106+0,867774252782956i</v>
      </c>
      <c r="DI111" s="240" t="str">
        <f t="shared" ca="1" si="137"/>
        <v>-0,242334325431039+0,967452857609513i</v>
      </c>
      <c r="DJ111" s="240" t="str">
        <f t="shared" ca="1" si="138"/>
        <v>0,0244759966089094+0,997041565115984i</v>
      </c>
      <c r="DK111" s="240" t="str">
        <f t="shared" ca="1" si="139"/>
        <v>0,289513084867357+0,954396736514494i</v>
      </c>
      <c r="DL111" s="240" t="str">
        <f t="shared" ca="1" si="140"/>
        <v>0,533575567250611+0,842607898735894i</v>
      </c>
      <c r="DM111" s="240" t="str">
        <f t="shared" ca="1" si="141"/>
        <v>0,738981637151294+0,669773914789254i</v>
      </c>
      <c r="DN111" s="240" t="str">
        <f t="shared" ca="1" si="142"/>
        <v>0,890850062646961+0,448416238400035i</v>
      </c>
      <c r="DO111" s="240" t="str">
        <f t="shared" ca="1" si="143"/>
        <v>0,978178300031708+0,194571761378691i</v>
      </c>
      <c r="DP111" s="240" t="str">
        <f t="shared" ca="1" si="144"/>
        <v>0,994639604655096-0,0733690250070467i</v>
      </c>
      <c r="DQ111" s="240" t="str">
        <f t="shared" ca="1" si="145"/>
        <v>0,939041390085936-0,335994381923869i</v>
      </c>
      <c r="DR111" s="240" t="str">
        <f t="shared" ca="1" si="146"/>
        <v>0,815411628457101-0,574277662072859i</v>
      </c>
      <c r="DS111" s="240" t="str">
        <f t="shared" ca="1" si="147"/>
        <v>0,632707032470526-0,770955749729692i</v>
      </c>
      <c r="DT111" s="240" t="str">
        <f t="shared" ca="1" si="148"/>
        <v>0,404164160654082-0,911779736680802i</v>
      </c>
      <c r="DU111" s="240" t="str">
        <f t="shared" ca="1" si="149"/>
        <v>0,146340456910809-0,986547225250807i</v>
      </c>
      <c r="DV111" s="240" t="str">
        <f t="shared" ca="1" si="150"/>
        <v>-0,122085300997673-0,989841470266445i</v>
      </c>
      <c r="DW111" s="240" t="str">
        <f t="shared" ca="1" si="151"/>
        <v>-0,381666239084783-0,921423810698316i</v>
      </c>
      <c r="DX111" s="240" t="str">
        <f t="shared" ca="1" si="152"/>
        <v>-0,613596271706395-0,786250960143732i</v>
      </c>
      <c r="DY111" s="240" t="str">
        <f t="shared" ca="1" si="153"/>
        <v>-0,801072562379177-0,594115903492062i</v>
      </c>
      <c r="DZ111" s="240" t="str">
        <f t="shared" ca="1" si="154"/>
        <v>-0,930512853466543-0,358938416044426i</v>
      </c>
      <c r="EA111" s="240" t="str">
        <f t="shared" ca="1" si="155"/>
        <v>-0,992539471792958-0,097756605464218i</v>
      </c>
      <c r="EB111" s="240" t="str">
        <f t="shared" ca="1" si="156"/>
        <v>-0,982658721076061+0,170507462804685i</v>
      </c>
      <c r="EC111" s="240" t="str">
        <f t="shared" ca="1" si="157"/>
        <v>-0,901586440643566+0,426418628845639i</v>
      </c>
      <c r="ED111" s="240" t="str">
        <f t="shared" ca="1" si="158"/>
        <v>-0,755196144399865+0,651436674176782i</v>
      </c>
      <c r="EE111" s="240" t="str">
        <f t="shared" ca="1" si="159"/>
        <v>-0,55409349726368+0,829259521060226i</v>
      </c>
      <c r="EF111" s="240" t="str">
        <f t="shared" ca="1" si="160"/>
        <v>-0,312847957351319+0,947004283284948i</v>
      </c>
      <c r="EG111" s="240" t="str">
        <f t="shared" ca="1" si="161"/>
        <v>-0,0489372497926975+0,996140603811358i</v>
      </c>
      <c r="EH111" s="240" t="str">
        <f t="shared" ca="1" si="162"/>
        <v>0,218518857199211+0,973108660955847i</v>
      </c>
      <c r="EI111" s="240" t="str">
        <f t="shared" ca="1" si="163"/>
        <v>0,470143738779748+0,879577069883663i</v>
      </c>
      <c r="EJ111" s="240" t="str">
        <f t="shared" ca="1" si="164"/>
        <v>0,687707708639888+0,722321994996833i</v>
      </c>
      <c r="EK111" s="240" t="str">
        <f t="shared" ca="1" si="165"/>
        <v>0,855448720920537+0,512736231267448i</v>
      </c>
      <c r="EL111" s="240" t="str">
        <f t="shared" ca="1" si="166"/>
        <v>0,961214296837171+0,26600382052661i</v>
      </c>
      <c r="EM111" s="240" t="str">
        <f t="shared" ca="1" si="167"/>
        <v>0,997341945863569+2,61469737529664E-14i</v>
      </c>
      <c r="EN111" s="240"/>
      <c r="EO111" s="240"/>
      <c r="EP111" s="240"/>
    </row>
    <row r="112" spans="1:146" ht="15.75" thickBot="1">
      <c r="A112" s="277">
        <f t="shared" si="168"/>
        <v>2.3437499999999996E-4</v>
      </c>
      <c r="B112" s="276">
        <v>12</v>
      </c>
      <c r="C112" s="248">
        <f t="shared" si="169"/>
        <v>2400</v>
      </c>
      <c r="D112" s="247">
        <f t="shared" si="170"/>
        <v>15079.644737231007</v>
      </c>
      <c r="E112" s="247" t="str">
        <f t="shared" si="171"/>
        <v>15079,644737231i</v>
      </c>
      <c r="F112" s="247" t="str">
        <f t="shared" si="172"/>
        <v>0,025031800441473-1,53975554755768i</v>
      </c>
      <c r="G112" s="247" t="str">
        <f t="shared" si="173"/>
        <v>-0,565503542001276+0,21121691285927i</v>
      </c>
      <c r="H112" s="247" t="str">
        <f t="shared" si="38"/>
        <v>0,0224701851362994-0,441508032698937i</v>
      </c>
      <c r="I112" s="247" t="str">
        <f t="shared" si="174"/>
        <v>-0,323862189875471+0,229045248544438i</v>
      </c>
      <c r="J112" s="275" t="str">
        <f ca="1">IMPRODUCT(1/N_FFT2,AA100)</f>
        <v>0,00405620528240953-1,16587098415396E-06i</v>
      </c>
      <c r="K112" s="274" t="str">
        <f t="shared" ca="1" si="175"/>
        <v>-0,00131338448813627+0,000929432128586793i</v>
      </c>
      <c r="N112" s="265">
        <f t="shared" ca="1" si="176"/>
        <v>1.0026764372768939</v>
      </c>
      <c r="O112" s="240">
        <f t="shared" ca="1" si="39"/>
        <v>-0.99732356272310596</v>
      </c>
      <c r="P112" s="240" t="str">
        <f t="shared" ca="1" si="40"/>
        <v>-0,954379144945892+0,289507748523347i</v>
      </c>
      <c r="Q112" s="240" t="str">
        <f t="shared" ca="1" si="41"/>
        <v>-0,829244236037574+0,554083284138016i</v>
      </c>
      <c r="R112" s="240" t="str">
        <f t="shared" ca="1" si="42"/>
        <v>-0,632695370329699+0,770941539369928i</v>
      </c>
      <c r="S112" s="240" t="str">
        <f t="shared" ca="1" si="43"/>
        <v>-0,38165920416146+0,921406826891113i</v>
      </c>
      <c r="T112" s="240" t="str">
        <f t="shared" ca="1" si="44"/>
        <v>-0,0977548036014035+0,992521177172336i</v>
      </c>
      <c r="U112" s="241" t="str">
        <f t="shared" ca="1" si="45"/>
        <v>0,194568175005924+0,97816027011813i</v>
      </c>
      <c r="V112" s="240" t="str">
        <f t="shared" ca="1" si="46"/>
        <v>0,470135073027349+0,879560857401169i</v>
      </c>
      <c r="W112" s="240" t="str">
        <f t="shared" ca="1" si="47"/>
        <v>0,705214254238632+0,705214254238639i</v>
      </c>
      <c r="X112" s="240" t="str">
        <f t="shared" ca="1" si="48"/>
        <v>0,879560857401169+0,470135073027349i</v>
      </c>
      <c r="Y112" s="240" t="str">
        <f t="shared" ca="1" si="49"/>
        <v>0,97816027011813+0,194568175005924i</v>
      </c>
      <c r="Z112" s="240" t="str">
        <f t="shared" ca="1" si="50"/>
        <v>0,992521177172336-0,0977548036014036i</v>
      </c>
      <c r="AA112" s="240" t="str">
        <f t="shared" ca="1" si="51"/>
        <v>0,921406826891113-0,38165920416146i</v>
      </c>
      <c r="AB112" s="240" t="str">
        <f t="shared" ca="1" si="52"/>
        <v>0,770941539369928-0,632695370329698i</v>
      </c>
      <c r="AC112" s="240" t="str">
        <f t="shared" ca="1" si="53"/>
        <v>0,554083284138019-0,829244236037572i</v>
      </c>
      <c r="AD112" s="240" t="str">
        <f t="shared" ca="1" si="54"/>
        <v>0,289507748523344-0,954379144945893i</v>
      </c>
      <c r="AE112" s="240" t="str">
        <f t="shared" ca="1" si="55"/>
        <v>1,83280413287126E-16-0,997323562723106i</v>
      </c>
      <c r="AF112" s="240" t="str">
        <f t="shared" ca="1" si="56"/>
        <v>-0,289507748523344-0,954379144945893i</v>
      </c>
      <c r="AG112" s="240" t="str">
        <f t="shared" ca="1" si="57"/>
        <v>-0,55408328413802-0,829244236037572i</v>
      </c>
      <c r="AH112" s="240" t="str">
        <f t="shared" ca="1" si="58"/>
        <v>-0,770941539369929-0,632695370329698i</v>
      </c>
      <c r="AI112" s="240" t="str">
        <f t="shared" ca="1" si="59"/>
        <v>-0,921406826891113-0,38165920416146i</v>
      </c>
      <c r="AJ112" s="240" t="str">
        <f t="shared" ca="1" si="60"/>
        <v>-0,992521177172336-0,0977548036014035i</v>
      </c>
      <c r="AK112" s="240" t="str">
        <f t="shared" ca="1" si="61"/>
        <v>-0,97816027011813+0,194568175005925i</v>
      </c>
      <c r="AL112" s="240" t="str">
        <f t="shared" ca="1" si="62"/>
        <v>-0,879560857401169+0,470135073027349i</v>
      </c>
      <c r="AM112" s="240" t="str">
        <f t="shared" ca="1" si="63"/>
        <v>-0,705214254238639+0,705214254238632i</v>
      </c>
      <c r="AN112" s="240" t="str">
        <f t="shared" ca="1" si="64"/>
        <v>-0,470135073027349+0,879560857401169i</v>
      </c>
      <c r="AO112" s="240" t="str">
        <f t="shared" ca="1" si="65"/>
        <v>-0,194568175005925+0,97816027011813i</v>
      </c>
      <c r="AP112" s="240" t="str">
        <f t="shared" ca="1" si="66"/>
        <v>0,0977548036014038+0,992521177172336i</v>
      </c>
      <c r="AQ112" s="240" t="str">
        <f t="shared" ca="1" si="67"/>
        <v>0,38165920416146+0,921406826891113i</v>
      </c>
      <c r="AR112" s="240" t="str">
        <f t="shared" ca="1" si="68"/>
        <v>0,38165920416146+0,921406826891113i</v>
      </c>
      <c r="AS112" s="240" t="str">
        <f t="shared" ca="1" si="69"/>
        <v>0,829244236037572+0,554083284138019i</v>
      </c>
      <c r="AT112" s="240" t="str">
        <f t="shared" ca="1" si="70"/>
        <v>0,954379144945893+0,289507748523343i</v>
      </c>
      <c r="AU112" s="240" t="str">
        <f t="shared" ca="1" si="71"/>
        <v>0,997323562723106+3,66560826574252E-16i</v>
      </c>
      <c r="AV112" s="240" t="str">
        <f t="shared" ca="1" si="72"/>
        <v>0,954379144945893-0,289507748523344i</v>
      </c>
      <c r="AW112" s="240" t="str">
        <f t="shared" ca="1" si="73"/>
        <v>0,829244236037555-0,554083284138045i</v>
      </c>
      <c r="AX112" s="240" t="str">
        <f t="shared" ca="1" si="74"/>
        <v>0,632695370329705-0,770941539369922i</v>
      </c>
      <c r="AY112" s="240" t="str">
        <f t="shared" ca="1" si="75"/>
        <v>0,381659204161414-0,921406826891132i</v>
      </c>
      <c r="AZ112" s="240" t="str">
        <f t="shared" ca="1" si="76"/>
        <v>0,0977548036014028-0,992521177172336i</v>
      </c>
      <c r="BA112" s="240" t="str">
        <f t="shared" ca="1" si="77"/>
        <v>-0,194568175005886-0,978160270118138i</v>
      </c>
      <c r="BB112" s="240" t="str">
        <f t="shared" ca="1" si="78"/>
        <v>-0,470135073027368-0,879560857401159i</v>
      </c>
      <c r="BC112" s="240" t="str">
        <f t="shared" ca="1" si="79"/>
        <v>-0,705214254238618-0,705214254238653i</v>
      </c>
      <c r="BD112" s="240" t="str">
        <f t="shared" ca="1" si="80"/>
        <v>-0,879560857401183-0,470135073027323i</v>
      </c>
      <c r="BE112" s="240" t="str">
        <f t="shared" ca="1" si="81"/>
        <v>-0,978160270118128-0,194568175005934i</v>
      </c>
      <c r="BF112" s="240" t="str">
        <f t="shared" ca="1" si="82"/>
        <v>-0,992521177172331+0,097754803601453i</v>
      </c>
      <c r="BG112" s="240" t="str">
        <f t="shared" ca="1" si="83"/>
        <v>-0,921406826891112+0,381659204161461i</v>
      </c>
      <c r="BH112" s="240" t="str">
        <f t="shared" ca="1" si="84"/>
        <v>-0,770941539369953+0,632695370329668i</v>
      </c>
      <c r="BI112" s="240" t="str">
        <f t="shared" ca="1" si="85"/>
        <v>-0,554083284138002+0,829244236037584i</v>
      </c>
      <c r="BJ112" s="240" t="str">
        <f t="shared" ca="1" si="86"/>
        <v>-0,289507748523372+0,954379144945884i</v>
      </c>
      <c r="BK112" s="240" t="str">
        <f t="shared" ca="1" si="87"/>
        <v>2,95674017996883E-14+0,997323562723106i</v>
      </c>
      <c r="BL112" s="240" t="str">
        <f t="shared" ca="1" si="88"/>
        <v>0,289507748523336+0,954379144945895i</v>
      </c>
      <c r="BM112" s="240" t="str">
        <f t="shared" ca="1" si="89"/>
        <v>0,554083284138052+0,82924423603755i</v>
      </c>
      <c r="BN112" s="240" t="str">
        <f t="shared" ca="1" si="90"/>
        <v>0,770941539369929+0,632695370329697i</v>
      </c>
      <c r="BO112" s="240" t="str">
        <f t="shared" ca="1" si="91"/>
        <v>0,921406826891098+0,381659204161496i</v>
      </c>
      <c r="BP112" s="240" t="str">
        <f t="shared" ca="1" si="92"/>
        <v>0,992521177172337+0,0977548036013925i</v>
      </c>
      <c r="BQ112" s="240" t="str">
        <f t="shared" ca="1" si="93"/>
        <v>0,978160270118136-0,194568175005896i</v>
      </c>
      <c r="BR112" s="240" t="str">
        <f t="shared" ca="1" si="94"/>
        <v>0,879560857401154-0,470135073027377i</v>
      </c>
      <c r="BS112" s="240" t="str">
        <f t="shared" ca="1" si="95"/>
        <v>0,705214254238645-0,705214254238626i</v>
      </c>
      <c r="BT112" s="240" t="str">
        <f t="shared" ca="1" si="96"/>
        <v>0,470135073027314-0,879560857401188i</v>
      </c>
      <c r="BU112" s="240" t="str">
        <f t="shared" ca="1" si="97"/>
        <v>0,194568175005925-0,97816027011813i</v>
      </c>
      <c r="BV112" s="240" t="str">
        <f t="shared" ca="1" si="98"/>
        <v>-0,0977548036013629-0,99252117717234i</v>
      </c>
      <c r="BW112" s="240" t="str">
        <f t="shared" ca="1" si="99"/>
        <v>-0,381659204161471-0,921406826891108i</v>
      </c>
      <c r="BX112" s="240" t="str">
        <f t="shared" ca="1" si="100"/>
        <v>-0,632695370329676-0,770941539369947i</v>
      </c>
      <c r="BY112" s="240" t="str">
        <f t="shared" ca="1" si="101"/>
        <v>-0,829244236037589-0,554083284137995i</v>
      </c>
      <c r="BZ112" s="240" t="str">
        <f t="shared" ca="1" si="102"/>
        <v>-0,954379144945887-0,289507748523364i</v>
      </c>
      <c r="CA112" s="240" t="str">
        <f t="shared" ca="1" si="103"/>
        <v>-0,997323562723106+4,17853391085686E-14i</v>
      </c>
      <c r="CB112" s="240" t="str">
        <f t="shared" ca="1" si="104"/>
        <v>-0,954379144945892+0,289507748523346i</v>
      </c>
      <c r="CC112" s="240" t="str">
        <f t="shared" ca="1" si="105"/>
        <v>-0,829244236037599+0,554083284137978i</v>
      </c>
      <c r="CD112" s="240" t="str">
        <f t="shared" ca="1" si="106"/>
        <v>-0,63269537032969+0,770941539369935i</v>
      </c>
      <c r="CE112" s="240" t="str">
        <f t="shared" ca="1" si="107"/>
        <v>-0,381659204161488+0,921406826891101i</v>
      </c>
      <c r="CF112" s="240" t="str">
        <f t="shared" ca="1" si="108"/>
        <v>-0,097754803601382+0,992521177172338i</v>
      </c>
      <c r="CG112" s="240" t="str">
        <f t="shared" ca="1" si="109"/>
        <v>0,194568175005906+0,978160270118134i</v>
      </c>
      <c r="CH112" s="240" t="str">
        <f t="shared" ca="1" si="110"/>
        <v>0,470135073027385+0,87956085740115i</v>
      </c>
      <c r="CI112" s="240" t="str">
        <f t="shared" ca="1" si="111"/>
        <v>0,705214254238632+0,705214254238639i</v>
      </c>
      <c r="CJ112" s="240" t="str">
        <f t="shared" ca="1" si="112"/>
        <v>0,879560857401145+0,470135073027394i</v>
      </c>
      <c r="CK112" s="240" t="str">
        <f t="shared" ca="1" si="113"/>
        <v>0,978160270118133+0,194568175005913i</v>
      </c>
      <c r="CL112" s="240" t="str">
        <f t="shared" ca="1" si="114"/>
        <v>0,992521177172339-0,0977548036013751i</v>
      </c>
      <c r="CM112" s="240" t="str">
        <f t="shared" ca="1" si="115"/>
        <v>0,921406826891105-0,381659204161479i</v>
      </c>
      <c r="CN112" s="240" t="str">
        <f t="shared" ca="1" si="116"/>
        <v>0,770941539369941-0,632695370329682i</v>
      </c>
      <c r="CO112" s="240" t="str">
        <f t="shared" ca="1" si="117"/>
        <v>0,554083284137984-0,829244236037596i</v>
      </c>
      <c r="CP112" s="240" t="str">
        <f t="shared" ca="1" si="118"/>
        <v>0,289507748523352-0,95437914494589i</v>
      </c>
      <c r="CQ112" s="240" t="str">
        <f t="shared" ca="1" si="119"/>
        <v>4,87496704233674E-14-0,997323562723106i</v>
      </c>
      <c r="CR112" s="240" t="str">
        <f t="shared" ca="1" si="120"/>
        <v>-0,289507748523354-0,95437914494589i</v>
      </c>
      <c r="CS112" s="240" t="str">
        <f t="shared" ca="1" si="121"/>
        <v>-0,554083284137986-0,829244236037595i</v>
      </c>
      <c r="CT112" s="240" t="str">
        <f t="shared" ca="1" si="122"/>
        <v>-0,770941539369942-0,632695370329681i</v>
      </c>
      <c r="CU112" s="240" t="str">
        <f t="shared" ca="1" si="123"/>
        <v>-0,921406826891106-0,381659204161477i</v>
      </c>
      <c r="CV112" s="240" t="str">
        <f t="shared" ca="1" si="124"/>
        <v>-0,992521177172339-0,0977548036013734i</v>
      </c>
      <c r="CW112" s="240" t="str">
        <f t="shared" ca="1" si="125"/>
        <v>-0,978160270118132+0,194568175005915i</v>
      </c>
      <c r="CX112" s="240" t="str">
        <f t="shared" ca="1" si="126"/>
        <v>-0,879560857401192+0,470135073027304i</v>
      </c>
      <c r="CY112" s="240" t="str">
        <f t="shared" ca="1" si="127"/>
        <v>-0,705214254238631+0,70521425423864i</v>
      </c>
      <c r="CZ112" s="240" t="str">
        <f t="shared" ca="1" si="128"/>
        <v>-0,470135073027383+0,879560857401151i</v>
      </c>
      <c r="DA112" s="240" t="str">
        <f t="shared" ca="1" si="129"/>
        <v>-0,194568175005904+0,978160270118134i</v>
      </c>
      <c r="DB112" s="240" t="str">
        <f t="shared" ca="1" si="130"/>
        <v>0,0977548036013837+0,992521177172338i</v>
      </c>
      <c r="DC112" s="240" t="str">
        <f t="shared" ca="1" si="131"/>
        <v>0,38165920416149+0,9214068268911i</v>
      </c>
      <c r="DD112" s="240" t="str">
        <f t="shared" ca="1" si="132"/>
        <v>0,632695370329692+0,770941539369934i</v>
      </c>
      <c r="DE112" s="240" t="str">
        <f t="shared" ca="1" si="133"/>
        <v>0,8292442360376+0,554083284137977i</v>
      </c>
      <c r="DF112" s="240" t="str">
        <f t="shared" ca="1" si="134"/>
        <v>0,954379144945893+0,289507748523344i</v>
      </c>
      <c r="DG112" s="240" t="str">
        <f t="shared" ca="1" si="135"/>
        <v>0,997323562723106+4,00749381779635E-14i</v>
      </c>
      <c r="DH112" s="240" t="str">
        <f t="shared" ca="1" si="136"/>
        <v>0,954379144945886-0,289507748523366i</v>
      </c>
      <c r="DI112" s="240" t="str">
        <f t="shared" ca="1" si="137"/>
        <v>0,829244236037588-0,554083284137996i</v>
      </c>
      <c r="DJ112" s="240" t="str">
        <f t="shared" ca="1" si="138"/>
        <v>0,632695370329674-0,770941539369948i</v>
      </c>
      <c r="DK112" s="240" t="str">
        <f t="shared" ca="1" si="139"/>
        <v>0,381659204161469-0,921406826891109i</v>
      </c>
      <c r="DL112" s="240" t="str">
        <f t="shared" ca="1" si="140"/>
        <v>0,0977548036013647-0,99252117717234i</v>
      </c>
      <c r="DM112" s="240" t="str">
        <f t="shared" ca="1" si="141"/>
        <v>-0,194568175005927-0,97816027011813i</v>
      </c>
      <c r="DN112" s="240" t="str">
        <f t="shared" ca="1" si="142"/>
        <v>-0,470135073027315-0,879560857401187i</v>
      </c>
      <c r="DO112" s="240" t="str">
        <f t="shared" ca="1" si="143"/>
        <v>-0,705214254238647-0,705214254238624i</v>
      </c>
      <c r="DP112" s="240" t="str">
        <f t="shared" ca="1" si="144"/>
        <v>-0,879560857401155-0,470135073027375i</v>
      </c>
      <c r="DQ112" s="240" t="str">
        <f t="shared" ca="1" si="145"/>
        <v>-0,978160270118137-0,194568175005892i</v>
      </c>
      <c r="DR112" s="240" t="str">
        <f t="shared" ca="1" si="146"/>
        <v>-0,992521177172337+0,0977548036013959i</v>
      </c>
      <c r="DS112" s="240" t="str">
        <f t="shared" ca="1" si="147"/>
        <v>-0,921406826891097+0,381659204161498i</v>
      </c>
      <c r="DT112" s="240" t="str">
        <f t="shared" ca="1" si="148"/>
        <v>-0,770941539369928+0,632695370329698i</v>
      </c>
      <c r="DU112" s="240" t="str">
        <f t="shared" ca="1" si="149"/>
        <v>-0,55408328413805+0,829244236037552i</v>
      </c>
      <c r="DV112" s="240" t="str">
        <f t="shared" ca="1" si="150"/>
        <v>-0,289507748523336+0,954379144945895i</v>
      </c>
      <c r="DW112" s="240" t="str">
        <f t="shared" ca="1" si="151"/>
        <v>-2,78570008690831E-14+0,997323562723106i</v>
      </c>
      <c r="DX112" s="240" t="str">
        <f t="shared" ca="1" si="152"/>
        <v>0,289507748523371+0,954379144945885i</v>
      </c>
      <c r="DY112" s="240" t="str">
        <f t="shared" ca="1" si="153"/>
        <v>0,554083284138003+0,829244236037583i</v>
      </c>
      <c r="DZ112" s="240" t="str">
        <f t="shared" ca="1" si="154"/>
        <v>0,770941539369956+0,632695370329665i</v>
      </c>
      <c r="EA112" s="240" t="str">
        <f t="shared" ca="1" si="155"/>
        <v>0,921406826891112+0,381659204161461i</v>
      </c>
      <c r="EB112" s="240" t="str">
        <f t="shared" ca="1" si="156"/>
        <v>0,992521177172332+0,0977548036014513i</v>
      </c>
      <c r="EC112" s="240" t="str">
        <f t="shared" ca="1" si="157"/>
        <v>0,978160270118127-0,194568175005939i</v>
      </c>
      <c r="ED112" s="240" t="str">
        <f t="shared" ca="1" si="158"/>
        <v>0,879560857401183-0,470135073027323i</v>
      </c>
      <c r="EE112" s="240" t="str">
        <f t="shared" ca="1" si="159"/>
        <v>0,705214254238616-0,705214254238655i</v>
      </c>
      <c r="EF112" s="240" t="str">
        <f t="shared" ca="1" si="160"/>
        <v>0,470135073027368-0,879560857401159i</v>
      </c>
      <c r="EG112" s="240" t="str">
        <f t="shared" ca="1" si="161"/>
        <v>0,194568175005884-0,978160270118138i</v>
      </c>
      <c r="EH112" s="240" t="str">
        <f t="shared" ca="1" si="162"/>
        <v>-0,097754803601408-0,992521177172336i</v>
      </c>
      <c r="EI112" s="240" t="str">
        <f t="shared" ca="1" si="163"/>
        <v>-0,381659204161414-0,921406826891132i</v>
      </c>
      <c r="EJ112" s="240" t="str">
        <f t="shared" ca="1" si="164"/>
        <v>-0,632695370329708-0,77094153936992i</v>
      </c>
      <c r="EK112" s="240" t="str">
        <f t="shared" ca="1" si="165"/>
        <v>-0,829244236037555-0,554083284138045i</v>
      </c>
      <c r="EL112" s="240" t="str">
        <f t="shared" ca="1" si="166"/>
        <v>-0,954379144945899-0,289507748523324i</v>
      </c>
      <c r="EM112" s="240" t="str">
        <f t="shared" ca="1" si="167"/>
        <v>-0,997323562723106-1,56390635602027E-14i</v>
      </c>
      <c r="EN112" s="240"/>
      <c r="EO112" s="240"/>
      <c r="EP112" s="240"/>
    </row>
    <row r="113" spans="1:146" ht="15.75" thickBot="1">
      <c r="A113" s="277">
        <f t="shared" si="168"/>
        <v>2.5390624999999995E-4</v>
      </c>
      <c r="B113" s="276">
        <v>13</v>
      </c>
      <c r="C113" s="248">
        <f t="shared" si="169"/>
        <v>2600</v>
      </c>
      <c r="D113" s="247">
        <f t="shared" si="170"/>
        <v>16336.281798666923</v>
      </c>
      <c r="E113" s="247" t="str">
        <f t="shared" si="171"/>
        <v>16336,2817986669i</v>
      </c>
      <c r="F113" s="247" t="str">
        <f t="shared" si="172"/>
        <v>0,0144817180246345-1,42150734493253i</v>
      </c>
      <c r="G113" s="247" t="str">
        <f t="shared" si="173"/>
        <v>-0,557169098350479+0,22038637432279i</v>
      </c>
      <c r="H113" s="247" t="str">
        <f t="shared" si="38"/>
        <v>0,0194454541209145-0,407675339964051i</v>
      </c>
      <c r="I113" s="247" t="str">
        <f t="shared" si="174"/>
        <v>-0,302843810285619+0,24014586851368i</v>
      </c>
      <c r="J113" s="275" t="str">
        <f ca="1">IMPRODUCT(1/N_FFT2,AB100)</f>
        <v>-0,0424562280268414-0,0000799781832202883i</v>
      </c>
      <c r="K113" s="274" t="str">
        <f t="shared" ca="1" si="175"/>
        <v>0,0128768122962753-0,0101714668555745i</v>
      </c>
      <c r="N113" s="265">
        <f t="shared" ca="1" si="176"/>
        <v>1.0026966725852582</v>
      </c>
      <c r="O113" s="240">
        <f t="shared" ca="1" si="39"/>
        <v>-0.99730332741474181</v>
      </c>
      <c r="P113" s="240" t="str">
        <f t="shared" ca="1" si="40"/>
        <v>-0,946967613979502+0,312835843449061i</v>
      </c>
      <c r="Q113" s="240" t="str">
        <f t="shared" ca="1" si="41"/>
        <v>-0,801041543750228+0,594092898508952i</v>
      </c>
      <c r="R113" s="240" t="str">
        <f t="shared" ca="1" si="42"/>
        <v>-0,574255425253681+0,815380054599835i</v>
      </c>
      <c r="S113" s="240" t="str">
        <f t="shared" ca="1" si="43"/>
        <v>-0,289501874523393+0,954359780963111i</v>
      </c>
      <c r="T113" s="240" t="str">
        <f t="shared" ca="1" si="44"/>
        <v>0,0244750488647492+0,997002958298311i</v>
      </c>
      <c r="U113" s="241" t="str">
        <f t="shared" ca="1" si="45"/>
        <v>0,335981371760326+0,939005029114629i</v>
      </c>
      <c r="V113" s="240" t="str">
        <f t="shared" ca="1" si="46"/>
        <v>0,613572512416721+0,786220515427542i</v>
      </c>
      <c r="W113" s="240" t="str">
        <f t="shared" ca="1" si="47"/>
        <v>0,829227410993575+0,554072042003031i</v>
      </c>
      <c r="X113" s="240" t="str">
        <f t="shared" ca="1" si="48"/>
        <v>0,961177077300481+0,265993520493678i</v>
      </c>
      <c r="Y113" s="240" t="str">
        <f t="shared" ca="1" si="49"/>
        <v>0,996102031880144-0,0489353548752331i</v>
      </c>
      <c r="Z113" s="240" t="str">
        <f t="shared" ca="1" si="50"/>
        <v>0,930476822731877-0,358924517456397i</v>
      </c>
      <c r="AA113" s="240" t="str">
        <f t="shared" ca="1" si="51"/>
        <v>0,770925897265036-0,632682533185969i</v>
      </c>
      <c r="AB113" s="240" t="str">
        <f t="shared" ca="1" si="52"/>
        <v>0,533554906472372-0,842575271801739i</v>
      </c>
      <c r="AC113" s="240" t="str">
        <f t="shared" ca="1" si="53"/>
        <v>0,242324941913356-0,967415396507212i</v>
      </c>
      <c r="AD113" s="240" t="str">
        <f t="shared" ca="1" si="54"/>
        <v>-0,0733661840577613-0,994601090844625i</v>
      </c>
      <c r="AE113" s="240" t="str">
        <f t="shared" ca="1" si="55"/>
        <v>-0,381651460444195-0,921388131903884i</v>
      </c>
      <c r="AF113" s="240" t="str">
        <f t="shared" ca="1" si="56"/>
        <v>-0,65141144965475-0,755166902168794i</v>
      </c>
      <c r="AG113" s="240" t="str">
        <f t="shared" ca="1" si="57"/>
        <v>-0,855415596772093-0,512716377416951i</v>
      </c>
      <c r="AH113" s="240" t="str">
        <f t="shared" ca="1" si="58"/>
        <v>-0,973070980853075-0,218510395849147i</v>
      </c>
      <c r="AI113" s="240" t="str">
        <f t="shared" ca="1" si="59"/>
        <v>-0,992501039302512+0,0977528201943506i</v>
      </c>
      <c r="AJ113" s="240" t="str">
        <f t="shared" ca="1" si="60"/>
        <v>-0,91174443131815+0,404148510863098i</v>
      </c>
      <c r="AK113" s="240" t="str">
        <f t="shared" ca="1" si="61"/>
        <v>-0,738953022768201+0,669747980224094i</v>
      </c>
      <c r="AL113" s="240" t="str">
        <f t="shared" ca="1" si="62"/>
        <v>-0,491569007187473+0,867740651373i</v>
      </c>
      <c r="AM113" s="240" t="str">
        <f t="shared" ca="1" si="63"/>
        <v>-0,1945642272931+0,978140423625542i</v>
      </c>
      <c r="AN113" s="240" t="str">
        <f t="shared" ca="1" si="64"/>
        <v>0,122080573687259+0,989803142246329i</v>
      </c>
      <c r="AO113" s="240" t="str">
        <f t="shared" ca="1" si="65"/>
        <v>0,426402117331143+0,90155152997931i</v>
      </c>
      <c r="AP113" s="240" t="str">
        <f t="shared" ca="1" si="66"/>
        <v>0,687681079653649+0,72229402569792i</v>
      </c>
      <c r="AQ113" s="240" t="str">
        <f t="shared" ca="1" si="67"/>
        <v>0,879543011452429+0,470125534169022i</v>
      </c>
      <c r="AR113" s="240" t="str">
        <f t="shared" ca="1" si="68"/>
        <v>0,879543011452429+0,470125534169022i</v>
      </c>
      <c r="AS113" s="240" t="str">
        <f t="shared" ca="1" si="69"/>
        <v>0,986509024788378-0,146334790407475i</v>
      </c>
      <c r="AT113" s="240" t="str">
        <f t="shared" ca="1" si="70"/>
        <v>0,890815567709997-0,448398875107901i</v>
      </c>
      <c r="AU113" s="240" t="str">
        <f t="shared" ca="1" si="71"/>
        <v>0,705199945714891-0,705199945714852i</v>
      </c>
      <c r="AV113" s="240" t="str">
        <f t="shared" ca="1" si="72"/>
        <v>0,448398875107942-0,890815567709977i</v>
      </c>
      <c r="AW113" s="240" t="str">
        <f t="shared" ca="1" si="73"/>
        <v>0,146334790407432-0,986509024788384i</v>
      </c>
      <c r="AX113" s="240" t="str">
        <f t="shared" ca="1" si="74"/>
        <v>-0,170500860521789-0,982620671181838i</v>
      </c>
      <c r="AY113" s="240" t="str">
        <f t="shared" ca="1" si="75"/>
        <v>-0,470125534169036-0,879543011452422i</v>
      </c>
      <c r="AZ113" s="240" t="str">
        <f t="shared" ca="1" si="76"/>
        <v>-0,722294025697922-0,687681079653647i</v>
      </c>
      <c r="BA113" s="240" t="str">
        <f t="shared" ca="1" si="77"/>
        <v>-0,901551529979307-0,426402117331148i</v>
      </c>
      <c r="BB113" s="240" t="str">
        <f t="shared" ca="1" si="78"/>
        <v>-0,989803142246325-0,122080573687285i</v>
      </c>
      <c r="BC113" s="240" t="str">
        <f t="shared" ca="1" si="79"/>
        <v>-0,978140423625549+0,194564227293064i</v>
      </c>
      <c r="BD113" s="240" t="str">
        <f t="shared" ca="1" si="80"/>
        <v>-0,867740651373022+0,491569007187434i</v>
      </c>
      <c r="BE113" s="240" t="str">
        <f t="shared" ca="1" si="81"/>
        <v>-0,66974798022407+0,738953022768223i</v>
      </c>
      <c r="BF113" s="240" t="str">
        <f t="shared" ca="1" si="82"/>
        <v>-0,404148510863076+0,91174443131816i</v>
      </c>
      <c r="BG113" s="240" t="str">
        <f t="shared" ca="1" si="83"/>
        <v>-0,0977528201943363+0,992501039302513i</v>
      </c>
      <c r="BH113" s="240" t="str">
        <f t="shared" ca="1" si="84"/>
        <v>0,218510395849141+0,973070980853076i</v>
      </c>
      <c r="BI113" s="240" t="str">
        <f t="shared" ca="1" si="85"/>
        <v>0,512716377416937+0,855415596772101i</v>
      </c>
      <c r="BJ113" s="240" t="str">
        <f t="shared" ca="1" si="86"/>
        <v>0,755166902168776+0,65141144965477i</v>
      </c>
      <c r="BK113" s="240" t="str">
        <f t="shared" ca="1" si="87"/>
        <v>0,921388131903867+0,381651460444236i</v>
      </c>
      <c r="BL113" s="240" t="str">
        <f t="shared" ca="1" si="88"/>
        <v>0,994601090844629+0,073366184057717i</v>
      </c>
      <c r="BM113" s="240" t="str">
        <f t="shared" ca="1" si="89"/>
        <v>0,967415396507204-0,242324941913387i</v>
      </c>
      <c r="BN113" s="240" t="str">
        <f t="shared" ca="1" si="90"/>
        <v>0,842575271801732-0,533554906472383i</v>
      </c>
      <c r="BO113" s="240" t="str">
        <f t="shared" ca="1" si="91"/>
        <v>0,632682533185967-0,770925897265038i</v>
      </c>
      <c r="BP113" s="240" t="str">
        <f t="shared" ca="1" si="92"/>
        <v>0,358924517456403-0,930476822731875i</v>
      </c>
      <c r="BQ113" s="240" t="str">
        <f t="shared" ca="1" si="93"/>
        <v>0,0489353548752586-0,996102031880142i</v>
      </c>
      <c r="BR113" s="240" t="str">
        <f t="shared" ca="1" si="94"/>
        <v>-0,265993520493644-0,961177077300491i</v>
      </c>
      <c r="BS113" s="240" t="str">
        <f t="shared" ca="1" si="95"/>
        <v>-0,554072042002991-0,829227410993601i</v>
      </c>
      <c r="BT113" s="240" t="str">
        <f t="shared" ca="1" si="96"/>
        <v>-0,786220515427562-0,613572512416694i</v>
      </c>
      <c r="BU113" s="240" t="str">
        <f t="shared" ca="1" si="97"/>
        <v>-0,939005029114637-0,335981371760304i</v>
      </c>
      <c r="BV113" s="240" t="str">
        <f t="shared" ca="1" si="98"/>
        <v>-0,997002958298311-0,0244750488647351i</v>
      </c>
      <c r="BW113" s="240" t="str">
        <f t="shared" ca="1" si="99"/>
        <v>-0,954359780963112+0,289501874523388i</v>
      </c>
      <c r="BX113" s="240" t="str">
        <f t="shared" ca="1" si="100"/>
        <v>-0,815380054599843+0,57425542525367i</v>
      </c>
      <c r="BY113" s="240" t="str">
        <f t="shared" ca="1" si="101"/>
        <v>-0,594092898508976+0,80104154375021i</v>
      </c>
      <c r="BZ113" s="240" t="str">
        <f t="shared" ca="1" si="102"/>
        <v>-0,312835843449103+0,946967613979488i</v>
      </c>
      <c r="CA113" s="240" t="str">
        <f t="shared" ca="1" si="103"/>
        <v>4,34949656553178E-14+0,997303327414742i</v>
      </c>
      <c r="CB113" s="240" t="str">
        <f t="shared" ca="1" si="104"/>
        <v>0,312835843449091+0,946967613979492i</v>
      </c>
      <c r="CC113" s="240" t="str">
        <f t="shared" ca="1" si="105"/>
        <v>0,594092898508966+0,801041543750217i</v>
      </c>
      <c r="CD113" s="240" t="str">
        <f t="shared" ca="1" si="106"/>
        <v>0,815380054599836+0,57425542525368i</v>
      </c>
      <c r="CE113" s="240" t="str">
        <f t="shared" ca="1" si="107"/>
        <v>0,954359780963109+0,289501874523399i</v>
      </c>
      <c r="CF113" s="240" t="str">
        <f t="shared" ca="1" si="108"/>
        <v>0,997002958298312-0,024475048864723i</v>
      </c>
      <c r="CG113" s="240" t="str">
        <f t="shared" ca="1" si="109"/>
        <v>0,939005029114641-0,335981371760292i</v>
      </c>
      <c r="CH113" s="240" t="str">
        <f t="shared" ca="1" si="110"/>
        <v>0,786220515427508-0,613572512416763i</v>
      </c>
      <c r="CI113" s="240" t="str">
        <f t="shared" ca="1" si="111"/>
        <v>0,554072042003001-0,829227410993595i</v>
      </c>
      <c r="CJ113" s="240" t="str">
        <f t="shared" ca="1" si="112"/>
        <v>0,265993520493656-0,961177077300487i</v>
      </c>
      <c r="CK113" s="240" t="str">
        <f t="shared" ca="1" si="113"/>
        <v>-0,0489353548752464-0,996102031880143i</v>
      </c>
      <c r="CL113" s="240" t="str">
        <f t="shared" ca="1" si="114"/>
        <v>-0,358924517456391-0,930476822731879i</v>
      </c>
      <c r="CM113" s="240" t="str">
        <f t="shared" ca="1" si="115"/>
        <v>-0,632682533185957-0,770925897265046i</v>
      </c>
      <c r="CN113" s="240" t="str">
        <f t="shared" ca="1" si="116"/>
        <v>-0,842575271801726-0,533554906472393i</v>
      </c>
      <c r="CO113" s="240" t="str">
        <f t="shared" ca="1" si="117"/>
        <v>-0,9674153965072-0,242324941913401i</v>
      </c>
      <c r="CP113" s="240" t="str">
        <f t="shared" ca="1" si="118"/>
        <v>-0,994601090844622+0,0733661840578038i</v>
      </c>
      <c r="CQ113" s="240" t="str">
        <f t="shared" ca="1" si="119"/>
        <v>-0,921388131903871+0,381651460444225i</v>
      </c>
      <c r="CR113" s="240" t="str">
        <f t="shared" ca="1" si="120"/>
        <v>-0,755166902168784+0,651411449654761i</v>
      </c>
      <c r="CS113" s="240" t="str">
        <f t="shared" ca="1" si="121"/>
        <v>-0,512716377416946+0,855415596772095i</v>
      </c>
      <c r="CT113" s="240" t="str">
        <f t="shared" ca="1" si="122"/>
        <v>-0,218510395849154+0,973070980853073i</v>
      </c>
      <c r="CU113" s="240" t="str">
        <f t="shared" ca="1" si="123"/>
        <v>0,0977528201943241+0,992501039302514i</v>
      </c>
      <c r="CV113" s="240" t="str">
        <f t="shared" ca="1" si="124"/>
        <v>0,404148510863065+0,911744431318165i</v>
      </c>
      <c r="CW113" s="240" t="str">
        <f t="shared" ca="1" si="125"/>
        <v>0,669747980224134+0,738953022768165i</v>
      </c>
      <c r="CX113" s="240" t="str">
        <f t="shared" ca="1" si="126"/>
        <v>0,867740651373017+0,491569007187443i</v>
      </c>
      <c r="CY113" s="240" t="str">
        <f t="shared" ca="1" si="127"/>
        <v>0,978140423625547+0,194564227293074i</v>
      </c>
      <c r="CZ113" s="240" t="str">
        <f t="shared" ca="1" si="128"/>
        <v>0,989803142246327-0,122080573687271i</v>
      </c>
      <c r="DA113" s="240" t="str">
        <f t="shared" ca="1" si="129"/>
        <v>0,901551529979312-0,426402117331137i</v>
      </c>
      <c r="DB113" s="240" t="str">
        <f t="shared" ca="1" si="130"/>
        <v>0,722294025697931-0,687681079653639i</v>
      </c>
      <c r="DC113" s="240" t="str">
        <f t="shared" ca="1" si="131"/>
        <v>0,470125534169045-0,879543011452417i</v>
      </c>
      <c r="DD113" s="240" t="str">
        <f t="shared" ca="1" si="132"/>
        <v>0,170500860521799-0,982620671181836i</v>
      </c>
      <c r="DE113" s="240" t="str">
        <f t="shared" ca="1" si="133"/>
        <v>-0,146334790407516-0,986509024788372i</v>
      </c>
      <c r="DF113" s="240" t="str">
        <f t="shared" ca="1" si="134"/>
        <v>-0,448398875107931-0,890815567709983i</v>
      </c>
      <c r="DG113" s="240" t="str">
        <f t="shared" ca="1" si="135"/>
        <v>-0,705199945714883-0,70519994571486i</v>
      </c>
      <c r="DH113" s="240" t="str">
        <f t="shared" ca="1" si="136"/>
        <v>-0,890815567709997-0,448398875107903i</v>
      </c>
      <c r="DI113" s="240" t="str">
        <f t="shared" ca="1" si="137"/>
        <v>-0,986509024788377-0,146334790407485i</v>
      </c>
      <c r="DJ113" s="240" t="str">
        <f t="shared" ca="1" si="138"/>
        <v>-0,982620671181848+0,170500860521732i</v>
      </c>
      <c r="DK113" s="240" t="str">
        <f t="shared" ca="1" si="139"/>
        <v>-0,879543011452449+0,470125534168985i</v>
      </c>
      <c r="DL113" s="240" t="str">
        <f t="shared" ca="1" si="140"/>
        <v>-0,687681079653688+0,722294025697884i</v>
      </c>
      <c r="DM113" s="240" t="str">
        <f t="shared" ca="1" si="141"/>
        <v>-0,426402117331112+0,901551529979324i</v>
      </c>
      <c r="DN113" s="240" t="str">
        <f t="shared" ca="1" si="142"/>
        <v>-0,12208057368724+0,989803142246331i</v>
      </c>
      <c r="DO113" s="240" t="str">
        <f t="shared" ca="1" si="143"/>
        <v>0,194564227293105+0,978140423625541i</v>
      </c>
      <c r="DP113" s="240" t="str">
        <f t="shared" ca="1" si="144"/>
        <v>0,491569007187473+0,867740651372999i</v>
      </c>
      <c r="DQ113" s="240" t="str">
        <f t="shared" ca="1" si="145"/>
        <v>0,738953022768186+0,669747980224111i</v>
      </c>
      <c r="DR113" s="240" t="str">
        <f t="shared" ca="1" si="146"/>
        <v>0,911744431318136+0,40414851086313i</v>
      </c>
      <c r="DS113" s="240" t="str">
        <f t="shared" ca="1" si="147"/>
        <v>0,992501039302508+0,0977528201943918i</v>
      </c>
      <c r="DT113" s="240" t="str">
        <f t="shared" ca="1" si="148"/>
        <v>0,973070980853067-0,218510395849181i</v>
      </c>
      <c r="DU113" s="240" t="str">
        <f t="shared" ca="1" si="149"/>
        <v>0,855415596772077-0,512716377416976i</v>
      </c>
      <c r="DV113" s="240" t="str">
        <f t="shared" ca="1" si="150"/>
        <v>0,651411449654737-0,755166902168805i</v>
      </c>
      <c r="DW113" s="240" t="str">
        <f t="shared" ca="1" si="151"/>
        <v>0,381651460444194-0,921388131903885i</v>
      </c>
      <c r="DX113" s="240" t="str">
        <f t="shared" ca="1" si="152"/>
        <v>0,0733661840577726-0,994601090844624i</v>
      </c>
      <c r="DY113" s="240" t="str">
        <f t="shared" ca="1" si="153"/>
        <v>-0,242324941913332-0,967415396507218i</v>
      </c>
      <c r="DZ113" s="240" t="str">
        <f t="shared" ca="1" si="154"/>
        <v>-0,533554906472339-0,842575271801759i</v>
      </c>
      <c r="EA113" s="240" t="str">
        <f t="shared" ca="1" si="155"/>
        <v>-0,770925897265003-0,63268253318601i</v>
      </c>
      <c r="EB113" s="240" t="str">
        <f t="shared" ca="1" si="156"/>
        <v>-0,930476822731892-0,358924517456359i</v>
      </c>
      <c r="EC113" s="240" t="str">
        <f t="shared" ca="1" si="157"/>
        <v>-0,996102031880145-0,0489353548752151i</v>
      </c>
      <c r="ED113" s="240" t="str">
        <f t="shared" ca="1" si="158"/>
        <v>-0,961177077300479+0,265993520493683i</v>
      </c>
      <c r="EE113" s="240" t="str">
        <f t="shared" ca="1" si="159"/>
        <v>-0,829227410993575+0,55407204200303i</v>
      </c>
      <c r="EF113" s="240" t="str">
        <f t="shared" ca="1" si="160"/>
        <v>-0,613572512416738+0,786220515427527i</v>
      </c>
      <c r="EG113" s="240" t="str">
        <f t="shared" ca="1" si="161"/>
        <v>-0,335981371760352+0,939005029114619i</v>
      </c>
      <c r="EH113" s="240" t="str">
        <f t="shared" ca="1" si="162"/>
        <v>-0,0244750488647908+0,99700295829831i</v>
      </c>
      <c r="EI113" s="240" t="str">
        <f t="shared" ca="1" si="163"/>
        <v>0,289501874523426+0,954359780963101i</v>
      </c>
      <c r="EJ113" s="240" t="str">
        <f t="shared" ca="1" si="164"/>
        <v>0,574255425253705+0,815380054599818i</v>
      </c>
      <c r="EK113" s="240" t="str">
        <f t="shared" ca="1" si="165"/>
        <v>0,801041543750236+0,594092898508941i</v>
      </c>
      <c r="EL113" s="240" t="str">
        <f t="shared" ca="1" si="166"/>
        <v>0,946967613979503+0,312835843449058i</v>
      </c>
      <c r="EM113" s="240" t="str">
        <f t="shared" ca="1" si="167"/>
        <v>0,997303327414742+1,22177975395134E-14i</v>
      </c>
      <c r="EN113" s="240"/>
      <c r="EO113" s="240"/>
      <c r="EP113" s="240"/>
    </row>
    <row r="114" spans="1:146" ht="15.75" thickBot="1">
      <c r="A114" s="277">
        <f t="shared" si="168"/>
        <v>2.7343749999999997E-4</v>
      </c>
      <c r="B114" s="276">
        <v>14</v>
      </c>
      <c r="C114" s="248">
        <f t="shared" si="169"/>
        <v>2800</v>
      </c>
      <c r="D114" s="247">
        <f t="shared" si="170"/>
        <v>17592.91886010284</v>
      </c>
      <c r="E114" s="247" t="str">
        <f t="shared" si="171"/>
        <v>17592,9188601028i</v>
      </c>
      <c r="F114" s="247" t="str">
        <f t="shared" si="172"/>
        <v>0,0061085399323493-1,32004616690027i</v>
      </c>
      <c r="G114" s="247" t="str">
        <f t="shared" si="173"/>
        <v>-0,548429204973496+0,229387871855359i</v>
      </c>
      <c r="H114" s="247" t="str">
        <f t="shared" si="38"/>
        <v>0,0170440549652421-0,378651093917668i</v>
      </c>
      <c r="I114" s="247" t="str">
        <f t="shared" si="174"/>
        <v>-0,281831844421737+0,248696181479274i</v>
      </c>
      <c r="J114" s="275" t="str">
        <f ca="1">IMPRODUCT(1/N_FFT2,AC100)</f>
        <v>0,00373625515167888+1,14577184056729E-06i</v>
      </c>
      <c r="K114" s="274" t="str">
        <f t="shared" ca="1" si="175"/>
        <v>-0,00105328062970947+0,00092886947426369i</v>
      </c>
      <c r="N114" s="265">
        <f t="shared" ca="1" si="176"/>
        <v>1.0027188284675601</v>
      </c>
      <c r="O114" s="240">
        <f t="shared" ca="1" si="39"/>
        <v>-0.99728117153243989</v>
      </c>
      <c r="P114" s="240" t="str">
        <f t="shared" ca="1" si="40"/>
        <v>-0,938984168375139+0,335973907668385i</v>
      </c>
      <c r="Q114" s="240" t="str">
        <f t="shared" ca="1" si="41"/>
        <v>-0,770908770536413+0,632668477643032i</v>
      </c>
      <c r="R114" s="240" t="str">
        <f t="shared" ca="1" si="42"/>
        <v>-0,512704987017059+0,855396593037963i</v>
      </c>
      <c r="S114" s="240" t="str">
        <f t="shared" ca="1" si="43"/>
        <v>-0,19455990489489+0,978118693462306i</v>
      </c>
      <c r="T114" s="240" t="str">
        <f t="shared" ca="1" si="44"/>
        <v>0,146331539464356+0,986487108710047i</v>
      </c>
      <c r="U114" s="241" t="str">
        <f t="shared" ca="1" si="45"/>
        <v>0,470115089958399+0,879523471708699i</v>
      </c>
      <c r="V114" s="240" t="str">
        <f t="shared" ca="1" si="46"/>
        <v>0,738936606342276+0,669733101242932i</v>
      </c>
      <c r="W114" s="240" t="str">
        <f t="shared" ca="1" si="47"/>
        <v>0,921367662537699+0,381642981755111i</v>
      </c>
      <c r="X114" s="240" t="str">
        <f t="shared" ca="1" si="48"/>
        <v>0,996079902685572+0,0489342677376222i</v>
      </c>
      <c r="Y114" s="240" t="str">
        <f t="shared" ca="1" si="49"/>
        <v>0,954338579105663-0,28949544301025i</v>
      </c>
      <c r="Z114" s="240" t="str">
        <f t="shared" ca="1" si="50"/>
        <v>0,801023747978697-0,594079700265273i</v>
      </c>
      <c r="AA114" s="240" t="str">
        <f t="shared" ca="1" si="51"/>
        <v>0,554059732854342-0,829208989050704i</v>
      </c>
      <c r="AB114" s="240" t="str">
        <f t="shared" ca="1" si="52"/>
        <v>0,242319558473088-0,967393904608937i</v>
      </c>
      <c r="AC114" s="240" t="str">
        <f t="shared" ca="1" si="53"/>
        <v>-0,0977506485381233-0,99247899010684i</v>
      </c>
      <c r="AD114" s="240" t="str">
        <f t="shared" ca="1" si="54"/>
        <v>-0,426392644470809-0,901531501298931i</v>
      </c>
      <c r="AE114" s="240" t="str">
        <f t="shared" ca="1" si="55"/>
        <v>-0,705184279140254-0,705184279140251i</v>
      </c>
      <c r="AF114" s="240" t="str">
        <f t="shared" ca="1" si="56"/>
        <v>-0,901531501298929-0,426392644470814i</v>
      </c>
      <c r="AG114" s="240" t="str">
        <f t="shared" ca="1" si="57"/>
        <v>-0,99247899010684-0,0977506485381193i</v>
      </c>
      <c r="AH114" s="240" t="str">
        <f t="shared" ca="1" si="58"/>
        <v>-0,967393904608936+0,242319558473091i</v>
      </c>
      <c r="AI114" s="240" t="str">
        <f t="shared" ca="1" si="59"/>
        <v>-0,829208989050707+0,554059732854337i</v>
      </c>
      <c r="AJ114" s="240" t="str">
        <f t="shared" ca="1" si="60"/>
        <v>-0,59407970026527+0,801023747978699i</v>
      </c>
      <c r="AK114" s="240" t="str">
        <f t="shared" ca="1" si="61"/>
        <v>-0,289495443010247+0,954338579105664i</v>
      </c>
      <c r="AL114" s="240" t="str">
        <f t="shared" ca="1" si="62"/>
        <v>0,0489342677376157+0,996079902685573i</v>
      </c>
      <c r="AM114" s="240" t="str">
        <f t="shared" ca="1" si="63"/>
        <v>0,381642981755114+0,921367662537698i</v>
      </c>
      <c r="AN114" s="240" t="str">
        <f t="shared" ca="1" si="64"/>
        <v>0,669733101242935+0,738936606342274i</v>
      </c>
      <c r="AO114" s="240" t="str">
        <f t="shared" ca="1" si="65"/>
        <v>0,8795234717087+0,470115089958396i</v>
      </c>
      <c r="AP114" s="240" t="str">
        <f t="shared" ca="1" si="66"/>
        <v>0,986487108710047+0,146331539464352i</v>
      </c>
      <c r="AQ114" s="240" t="str">
        <f t="shared" ca="1" si="67"/>
        <v>0,978118693462307-0,194559904894884i</v>
      </c>
      <c r="AR114" s="240" t="str">
        <f t="shared" ca="1" si="68"/>
        <v>0,978118693462307-0,194559904894884i</v>
      </c>
      <c r="AS114" s="240" t="str">
        <f t="shared" ca="1" si="69"/>
        <v>0,632668477643039-0,770908770536407i</v>
      </c>
      <c r="AT114" s="240" t="str">
        <f t="shared" ca="1" si="70"/>
        <v>0,335973907668378-0,938984168375141i</v>
      </c>
      <c r="AU114" s="240" t="str">
        <f t="shared" ca="1" si="71"/>
        <v>-2,43737450977501E-14-0,99728117153244i</v>
      </c>
      <c r="AV114" s="240" t="str">
        <f t="shared" ca="1" si="72"/>
        <v>-0,335973907668422-0,938984168375126i</v>
      </c>
      <c r="AW114" s="240" t="str">
        <f t="shared" ca="1" si="73"/>
        <v>-0,632668477642999-0,770908770536441i</v>
      </c>
      <c r="AX114" s="240" t="str">
        <f t="shared" ca="1" si="74"/>
        <v>-0,855396593037949-0,512704987017082i</v>
      </c>
      <c r="AY114" s="240" t="str">
        <f t="shared" ca="1" si="75"/>
        <v>-0,978118693462304-0,194559904894896i</v>
      </c>
      <c r="AZ114" s="240" t="str">
        <f t="shared" ca="1" si="76"/>
        <v>-0,986487108710046+0,14633153946436i</v>
      </c>
      <c r="BA114" s="240" t="str">
        <f t="shared" ca="1" si="77"/>
        <v>-0,879523471708687+0,47011508995842i</v>
      </c>
      <c r="BB114" s="240" t="str">
        <f t="shared" ca="1" si="78"/>
        <v>-0,669733101242908+0,738936606342298i</v>
      </c>
      <c r="BC114" s="240" t="str">
        <f t="shared" ca="1" si="79"/>
        <v>-0,381642981755154+0,921367662537681i</v>
      </c>
      <c r="BD114" s="240" t="str">
        <f t="shared" ca="1" si="80"/>
        <v>-0,0489342677376484+0,996079902685571i</v>
      </c>
      <c r="BE114" s="240" t="str">
        <f t="shared" ca="1" si="81"/>
        <v>0,289495443010235+0,954338579105667i</v>
      </c>
      <c r="BF114" s="240" t="str">
        <f t="shared" ca="1" si="82"/>
        <v>0,594079700265277+0,801023747978694i</v>
      </c>
      <c r="BG114" s="240" t="str">
        <f t="shared" ca="1" si="83"/>
        <v>0,829208989050717+0,554059732854323i</v>
      </c>
      <c r="BH114" s="240" t="str">
        <f t="shared" ca="1" si="84"/>
        <v>0,967393904608945+0,242319558473055i</v>
      </c>
      <c r="BI114" s="240" t="str">
        <f t="shared" ca="1" si="85"/>
        <v>0,992478990106844-0,097750648538077i</v>
      </c>
      <c r="BJ114" s="240" t="str">
        <f t="shared" ca="1" si="86"/>
        <v>0,901531501298943-0,426392644470785i</v>
      </c>
      <c r="BK114" s="240" t="str">
        <f t="shared" ca="1" si="87"/>
        <v>0,705184279140262-0,705184279140243i</v>
      </c>
      <c r="BL114" s="240" t="str">
        <f t="shared" ca="1" si="88"/>
        <v>0,426392644470812-0,90153150129893i</v>
      </c>
      <c r="BM114" s="240" t="str">
        <f t="shared" ca="1" si="89"/>
        <v>0,0977506485381047-0,992478990106842i</v>
      </c>
      <c r="BN114" s="240" t="str">
        <f t="shared" ca="1" si="90"/>
        <v>-0,242319558473123-0,967393904608928i</v>
      </c>
      <c r="BO114" s="240" t="str">
        <f t="shared" ca="1" si="91"/>
        <v>-0,554059732854383-0,829208989050677i</v>
      </c>
      <c r="BP114" s="240" t="str">
        <f t="shared" ca="1" si="92"/>
        <v>-0,801023747978678-0,594079700265299i</v>
      </c>
      <c r="BQ114" s="240" t="str">
        <f t="shared" ca="1" si="93"/>
        <v>-0,954338579105659-0,289495443010263i</v>
      </c>
      <c r="BR114" s="240" t="str">
        <f t="shared" ca="1" si="94"/>
        <v>-0,996079902685572+0,0489342677376206i</v>
      </c>
      <c r="BS114" s="240" t="str">
        <f t="shared" ca="1" si="95"/>
        <v>-0,921367662537693+0,381642981755126i</v>
      </c>
      <c r="BT114" s="240" t="str">
        <f t="shared" ca="1" si="96"/>
        <v>-0,73893660634225+0,669733101242961i</v>
      </c>
      <c r="BU114" s="240" t="str">
        <f t="shared" ca="1" si="97"/>
        <v>-0,470115089958444+0,879523471708674i</v>
      </c>
      <c r="BV114" s="240" t="str">
        <f t="shared" ca="1" si="98"/>
        <v>-0,146331539464389+0,986487108710042i</v>
      </c>
      <c r="BW114" s="240" t="str">
        <f t="shared" ca="1" si="99"/>
        <v>0,194559904894868+0,97811869346231i</v>
      </c>
      <c r="BX114" s="240" t="str">
        <f t="shared" ca="1" si="100"/>
        <v>0,512704987017056+0,855396593037963i</v>
      </c>
      <c r="BY114" s="240" t="str">
        <f t="shared" ca="1" si="101"/>
        <v>0,770908770536423+0,63266847764302i</v>
      </c>
      <c r="BZ114" s="240" t="str">
        <f t="shared" ca="1" si="102"/>
        <v>0,938984168375149+0,335973907668356i</v>
      </c>
      <c r="CA114" s="240" t="str">
        <f t="shared" ca="1" si="103"/>
        <v>0,99728117153244-4,87474901955002E-14i</v>
      </c>
      <c r="CB114" s="240" t="str">
        <f t="shared" ca="1" si="104"/>
        <v>0,938984168375151-0,335973907668351i</v>
      </c>
      <c r="CC114" s="240" t="str">
        <f t="shared" ca="1" si="105"/>
        <v>0,770908770536426-0,632668477643016i</v>
      </c>
      <c r="CD114" s="240" t="str">
        <f t="shared" ca="1" si="106"/>
        <v>0,512704987017061-0,855396593037962i</v>
      </c>
      <c r="CE114" s="240" t="str">
        <f t="shared" ca="1" si="107"/>
        <v>0,194559904894873-0,978118693462309i</v>
      </c>
      <c r="CF114" s="240" t="str">
        <f t="shared" ca="1" si="108"/>
        <v>-0,146331539464384-0,986487108710042i</v>
      </c>
      <c r="CG114" s="240" t="str">
        <f t="shared" ca="1" si="109"/>
        <v>-0,47011508995844-0,879523471708677i</v>
      </c>
      <c r="CH114" s="240" t="str">
        <f t="shared" ca="1" si="110"/>
        <v>-0,738936606342247-0,669733101242965i</v>
      </c>
      <c r="CI114" s="240" t="str">
        <f t="shared" ca="1" si="111"/>
        <v>-0,921367662537691-0,381642981755131i</v>
      </c>
      <c r="CJ114" s="240" t="str">
        <f t="shared" ca="1" si="112"/>
        <v>-0,996079902685572-0,0489342677376257i</v>
      </c>
      <c r="CK114" s="240" t="str">
        <f t="shared" ca="1" si="113"/>
        <v>-0,95433857910566+0,289495443010258i</v>
      </c>
      <c r="CL114" s="240" t="str">
        <f t="shared" ca="1" si="114"/>
        <v>-0,801023747978681+0,594079700265295i</v>
      </c>
      <c r="CM114" s="240" t="str">
        <f t="shared" ca="1" si="115"/>
        <v>-0,554059732854301+0,829208989050731i</v>
      </c>
      <c r="CN114" s="240" t="str">
        <f t="shared" ca="1" si="116"/>
        <v>-0,242319558473128+0,967393904608926i</v>
      </c>
      <c r="CO114" s="240" t="str">
        <f t="shared" ca="1" si="117"/>
        <v>0,0977506485380994+0,992478990106842i</v>
      </c>
      <c r="CP114" s="240" t="str">
        <f t="shared" ca="1" si="118"/>
        <v>0,426392644470808+0,901531501298932i</v>
      </c>
      <c r="CQ114" s="240" t="str">
        <f t="shared" ca="1" si="119"/>
        <v>0,705184279140259+0,705184279140246i</v>
      </c>
      <c r="CR114" s="240" t="str">
        <f t="shared" ca="1" si="120"/>
        <v>0,901531501298941+0,42639264447079i</v>
      </c>
      <c r="CS114" s="240" t="str">
        <f t="shared" ca="1" si="121"/>
        <v>0,992478990106844+0,0977506485380822i</v>
      </c>
      <c r="CT114" s="240" t="str">
        <f t="shared" ca="1" si="122"/>
        <v>0,967393904608946-0,242319558473048i</v>
      </c>
      <c r="CU114" s="240" t="str">
        <f t="shared" ca="1" si="123"/>
        <v>0,82920898905072-0,554059732854319i</v>
      </c>
      <c r="CV114" s="240" t="str">
        <f t="shared" ca="1" si="124"/>
        <v>0,594079700265281-0,801023747978691i</v>
      </c>
      <c r="CW114" s="240" t="str">
        <f t="shared" ca="1" si="125"/>
        <v>0,289495443010238-0,954338579105666i</v>
      </c>
      <c r="CX114" s="240" t="str">
        <f t="shared" ca="1" si="126"/>
        <v>-0,0489342677376431-0,996079902685571i</v>
      </c>
      <c r="CY114" s="240" t="str">
        <f t="shared" ca="1" si="127"/>
        <v>-0,381642981755147-0,921367662537684i</v>
      </c>
      <c r="CZ114" s="240" t="str">
        <f t="shared" ca="1" si="128"/>
        <v>-0,669733101242904-0,738936606342302i</v>
      </c>
      <c r="DA114" s="240" t="str">
        <f t="shared" ca="1" si="129"/>
        <v>-0,879523471708685-0,470115089958424i</v>
      </c>
      <c r="DB114" s="240" t="str">
        <f t="shared" ca="1" si="130"/>
        <v>-0,986487108710046-0,146331539464363i</v>
      </c>
      <c r="DC114" s="240" t="str">
        <f t="shared" ca="1" si="131"/>
        <v>-0,978118693462305+0,19455990489489i</v>
      </c>
      <c r="DD114" s="240" t="str">
        <f t="shared" ca="1" si="132"/>
        <v>-0,855396593037951+0,512704987017079i</v>
      </c>
      <c r="DE114" s="240" t="str">
        <f t="shared" ca="1" si="133"/>
        <v>-0,632668477643006+0,770908770536435i</v>
      </c>
      <c r="DF114" s="240" t="str">
        <f t="shared" ca="1" si="134"/>
        <v>-0,335973907668425+0,938984168375124i</v>
      </c>
      <c r="DG114" s="240" t="str">
        <f t="shared" ca="1" si="135"/>
        <v>-2,78558168085842E-14+0,99728117153244i</v>
      </c>
      <c r="DH114" s="240" t="str">
        <f t="shared" ca="1" si="136"/>
        <v>0,335973907668373+0,938984168375143i</v>
      </c>
      <c r="DI114" s="240" t="str">
        <f t="shared" ca="1" si="137"/>
        <v>0,632668477643034+0,770908770536412i</v>
      </c>
      <c r="DJ114" s="240" t="str">
        <f t="shared" ca="1" si="138"/>
        <v>0,855396593037974+0,512704987017038i</v>
      </c>
      <c r="DK114" s="240" t="str">
        <f t="shared" ca="1" si="139"/>
        <v>0,978118693462314+0,194559904894848i</v>
      </c>
      <c r="DL114" s="240" t="str">
        <f t="shared" ca="1" si="140"/>
        <v>0,986487108710054-0,146331539464308i</v>
      </c>
      <c r="DM114" s="240" t="str">
        <f t="shared" ca="1" si="141"/>
        <v>0,879523471708713-0,470115089958373i</v>
      </c>
      <c r="DN114" s="240" t="str">
        <f t="shared" ca="1" si="142"/>
        <v>0,669733101242948-0,738936606342262i</v>
      </c>
      <c r="DO114" s="240" t="str">
        <f t="shared" ca="1" si="143"/>
        <v>0,381642981755107-0,921367662537701i</v>
      </c>
      <c r="DP114" s="240" t="str">
        <f t="shared" ca="1" si="144"/>
        <v>0,0489342677375997-0,996079902685573i</v>
      </c>
      <c r="DQ114" s="240" t="str">
        <f t="shared" ca="1" si="145"/>
        <v>-0,28949544301028-0,954338579105654i</v>
      </c>
      <c r="DR114" s="240" t="str">
        <f t="shared" ca="1" si="146"/>
        <v>-0,594079700265233-0,801023747978727i</v>
      </c>
      <c r="DS114" s="240" t="str">
        <f t="shared" ca="1" si="147"/>
        <v>-0,829208989050687-0,554059732854368i</v>
      </c>
      <c r="DT114" s="240" t="str">
        <f t="shared" ca="1" si="148"/>
        <v>-0,967393904608933-0,242319558473103i</v>
      </c>
      <c r="DU114" s="240" t="str">
        <f t="shared" ca="1" si="149"/>
        <v>-0,99247899010684+0,0977506485381254i</v>
      </c>
      <c r="DV114" s="240" t="str">
        <f t="shared" ca="1" si="150"/>
        <v>-0,901531501298922+0,426392644470828i</v>
      </c>
      <c r="DW114" s="240" t="str">
        <f t="shared" ca="1" si="151"/>
        <v>-0,70518427914023+0,705184279140275i</v>
      </c>
      <c r="DX114" s="240" t="str">
        <f t="shared" ca="1" si="152"/>
        <v>-0,426392644470861+0,901531501298908i</v>
      </c>
      <c r="DY114" s="240" t="str">
        <f t="shared" ca="1" si="153"/>
        <v>-0,0977506485381549+0,992478990106837i</v>
      </c>
      <c r="DZ114" s="240" t="str">
        <f t="shared" ca="1" si="154"/>
        <v>0,242319558473074+0,96739390460894i</v>
      </c>
      <c r="EA114" s="240" t="str">
        <f t="shared" ca="1" si="155"/>
        <v>0,554059732854338+0,829208989050707i</v>
      </c>
      <c r="EB114" s="240" t="str">
        <f t="shared" ca="1" si="156"/>
        <v>0,801023747978705+0,594079700265263i</v>
      </c>
      <c r="EC114" s="240" t="str">
        <f t="shared" ca="1" si="157"/>
        <v>0,954338579105672+0,28949544301022i</v>
      </c>
      <c r="ED114" s="240" t="str">
        <f t="shared" ca="1" si="158"/>
        <v>0,996079902685575-0,0489342677375702i</v>
      </c>
      <c r="EE114" s="240" t="str">
        <f t="shared" ca="1" si="159"/>
        <v>0,921367662537712-0,38164298175508i</v>
      </c>
      <c r="EF114" s="240" t="str">
        <f t="shared" ca="1" si="160"/>
        <v>0,738936606342287-0,66973310124292i</v>
      </c>
      <c r="EG114" s="240" t="str">
        <f t="shared" ca="1" si="161"/>
        <v>0,470115089958405-0,879523471708695i</v>
      </c>
      <c r="EH114" s="240" t="str">
        <f t="shared" ca="1" si="162"/>
        <v>0,146331539464344-0,986487108710048i</v>
      </c>
      <c r="EI114" s="240" t="str">
        <f t="shared" ca="1" si="163"/>
        <v>-0,194559904894916-0,9781186934623i</v>
      </c>
      <c r="EJ114" s="240" t="str">
        <f t="shared" ca="1" si="164"/>
        <v>-0,512704987017098-0,855396593037939i</v>
      </c>
      <c r="EK114" s="240" t="str">
        <f t="shared" ca="1" si="165"/>
        <v>-0,770908770536389-0,632668477643062i</v>
      </c>
      <c r="EL114" s="240" t="str">
        <f t="shared" ca="1" si="166"/>
        <v>-0,938984168375131-0,335973907668407i</v>
      </c>
      <c r="EM114" s="240" t="str">
        <f t="shared" ca="1" si="167"/>
        <v>-0,99728117153244-8,79665340040437E-15i</v>
      </c>
      <c r="EN114" s="240"/>
      <c r="EO114" s="240"/>
      <c r="EP114" s="240"/>
    </row>
    <row r="115" spans="1:146" ht="15.75" thickBot="1">
      <c r="A115" s="277">
        <f t="shared" si="168"/>
        <v>2.9296874999999999E-4</v>
      </c>
      <c r="B115" s="276">
        <v>15</v>
      </c>
      <c r="C115" s="248">
        <f t="shared" si="169"/>
        <v>3000</v>
      </c>
      <c r="D115" s="247">
        <f t="shared" si="170"/>
        <v>18849.555921538758</v>
      </c>
      <c r="E115" s="247" t="str">
        <f t="shared" si="171"/>
        <v>18849,5559215388i</v>
      </c>
      <c r="F115" s="247" t="str">
        <f t="shared" si="172"/>
        <v>-0,000646810009382508-1,23203538411468i</v>
      </c>
      <c r="G115" s="247" t="str">
        <f t="shared" si="173"/>
        <v>-0,539330745892653+0,23813006611822i</v>
      </c>
      <c r="H115" s="247" t="str">
        <f t="shared" si="38"/>
        <v>0,0151058463126081-0,353479549302704i</v>
      </c>
      <c r="I115" s="247" t="str">
        <f t="shared" si="174"/>
        <v>-0,261124949879285+0,254873882922577i</v>
      </c>
      <c r="J115" s="275" t="str">
        <f ca="1">IMPRODUCT(1/N_FFT2,AD100)</f>
        <v>0,0436974871199375+0,0000799785191636938i</v>
      </c>
      <c r="K115" s="274" t="str">
        <f t="shared" ca="1" si="175"/>
        <v>-0,011430888569774+0,0111164638294097i</v>
      </c>
      <c r="N115" s="265">
        <f t="shared" ca="1" si="176"/>
        <v>1.0027429812609614</v>
      </c>
      <c r="O115" s="240">
        <f t="shared" ca="1" si="39"/>
        <v>-0.99725701873903849</v>
      </c>
      <c r="P115" s="240" t="str">
        <f t="shared" ca="1" si="40"/>
        <v>-0,930433617070923+0,358907851193859i</v>
      </c>
      <c r="Q115" s="240" t="str">
        <f t="shared" ca="1" si="41"/>
        <v>-0,738918710302822+0,669716881218243i</v>
      </c>
      <c r="R115" s="240" t="str">
        <f t="shared" ca="1" si="42"/>
        <v>-0,448378054202649+0,8907742036755i</v>
      </c>
      <c r="S115" s="240" t="str">
        <f t="shared" ca="1" si="43"/>
        <v>-0,0977482811503791+0,99245495361574i</v>
      </c>
      <c r="T115" s="240" t="str">
        <f t="shared" ca="1" si="44"/>
        <v>0,265981169379086+0,9611324461072i</v>
      </c>
      <c r="U115" s="241" t="str">
        <f t="shared" ca="1" si="45"/>
        <v>0,59406531246304+0,801004348273132i</v>
      </c>
      <c r="V115" s="240" t="str">
        <f t="shared" ca="1" si="46"/>
        <v>0,842536147751972+0,533530131441086i</v>
      </c>
      <c r="W115" s="240" t="str">
        <f t="shared" ca="1" si="47"/>
        <v>0,978095004758057+0,194555192918644i</v>
      </c>
      <c r="X115" s="240" t="str">
        <f t="shared" ca="1" si="48"/>
        <v>0,982575044279025-0,170492943503088i</v>
      </c>
      <c r="Y115" s="240" t="str">
        <f t="shared" ca="1" si="49"/>
        <v>0,85537587649605-0,512692569999692i</v>
      </c>
      <c r="Z115" s="240" t="str">
        <f t="shared" ca="1" si="50"/>
        <v>0,613544021856515-0,786184008148478i</v>
      </c>
      <c r="AA115" s="240" t="str">
        <f t="shared" ca="1" si="51"/>
        <v>0,289488431824406-0,954315466323438i</v>
      </c>
      <c r="AB115" s="240" t="str">
        <f t="shared" ca="1" si="52"/>
        <v>-0,0733627773802423-0,994554907644285i</v>
      </c>
      <c r="AC115" s="240" t="str">
        <f t="shared" ca="1" si="53"/>
        <v>-0,42638231782097-0,901509667432298i</v>
      </c>
      <c r="AD115" s="240" t="str">
        <f t="shared" ca="1" si="54"/>
        <v>-0,722260486774626-0,687649147944179i</v>
      </c>
      <c r="AE115" s="240" t="str">
        <f t="shared" ca="1" si="55"/>
        <v>-0,921345348266222-0,381633738881234i</v>
      </c>
      <c r="AF115" s="240" t="str">
        <f t="shared" ca="1" si="56"/>
        <v>-0,996956663569915-0,0244739123929496i</v>
      </c>
      <c r="AG115" s="240" t="str">
        <f t="shared" ca="1" si="57"/>
        <v>-0,938961427455855+0,335965770837357i</v>
      </c>
      <c r="AH115" s="240" t="str">
        <f t="shared" ca="1" si="58"/>
        <v>-0,755131836829885+0,651381202085383i</v>
      </c>
      <c r="AI115" s="240" t="str">
        <f t="shared" ca="1" si="59"/>
        <v>-0,470103704410404+0,879502170846605i</v>
      </c>
      <c r="AJ115" s="240" t="str">
        <f t="shared" ca="1" si="60"/>
        <v>-0,122074905011005+0,989757181833418i</v>
      </c>
      <c r="AK115" s="240" t="str">
        <f t="shared" ca="1" si="61"/>
        <v>0,242313689822998+0,967370475644486i</v>
      </c>
      <c r="AL115" s="240" t="str">
        <f t="shared" ca="1" si="62"/>
        <v>0,574228760338879+0,815342193329863i</v>
      </c>
      <c r="AM115" s="240" t="str">
        <f t="shared" ca="1" si="63"/>
        <v>0,829188906736938+0,554046314281284i</v>
      </c>
      <c r="AN115" s="240" t="str">
        <f t="shared" ca="1" si="64"/>
        <v>0,973025797379553+0,218500249560863i</v>
      </c>
      <c r="AO115" s="240" t="str">
        <f t="shared" ca="1" si="65"/>
        <v>0,986463217334164-0,146327995513518i</v>
      </c>
      <c r="AP115" s="240" t="str">
        <f t="shared" ca="1" si="66"/>
        <v>0,867700358796696-0,491546181724932i</v>
      </c>
      <c r="AQ115" s="240" t="str">
        <f t="shared" ca="1" si="67"/>
        <v>0,632653155273111-0,77089010017463i</v>
      </c>
      <c r="AR115" s="240" t="str">
        <f t="shared" ca="1" si="68"/>
        <v>0,632653155273111-0,77089010017463i</v>
      </c>
      <c r="AS115" s="240" t="str">
        <f t="shared" ca="1" si="69"/>
        <v>-0,0489330826162025-0,996055778985269i</v>
      </c>
      <c r="AT115" s="240" t="str">
        <f t="shared" ca="1" si="70"/>
        <v>-0,404129744674534-0,911702095475036i</v>
      </c>
      <c r="AU115" s="240" t="str">
        <f t="shared" ca="1" si="71"/>
        <v>-0,705167200536237-0,705167200536271i</v>
      </c>
      <c r="AV115" s="240" t="str">
        <f t="shared" ca="1" si="72"/>
        <v>-0,911702095475056-0,404129744674487i</v>
      </c>
      <c r="AW115" s="240" t="str">
        <f t="shared" ca="1" si="73"/>
        <v>-0,996055778985267-0,0489330826162511i</v>
      </c>
      <c r="AX115" s="240" t="str">
        <f t="shared" ca="1" si="74"/>
        <v>-0,94692364258691+0,312821317263084i</v>
      </c>
      <c r="AY115" s="240" t="str">
        <f t="shared" ca="1" si="75"/>
        <v>-0,770890100174661+0,632653155273074i</v>
      </c>
      <c r="AZ115" s="240" t="str">
        <f t="shared" ca="1" si="76"/>
        <v>-0,491546181724931+0,867700358796696i</v>
      </c>
      <c r="BA115" s="240" t="str">
        <f t="shared" ca="1" si="77"/>
        <v>-0,146327995513566+0,986463217334157i</v>
      </c>
      <c r="BB115" s="240" t="str">
        <f t="shared" ca="1" si="78"/>
        <v>0,218500249560864+0,973025797379553i</v>
      </c>
      <c r="BC115" s="240" t="str">
        <f t="shared" ca="1" si="79"/>
        <v>0,554046314281317+0,829188906736916i</v>
      </c>
      <c r="BD115" s="240" t="str">
        <f t="shared" ca="1" si="80"/>
        <v>0,815342193329857+0,574228760338887i</v>
      </c>
      <c r="BE115" s="240" t="str">
        <f t="shared" ca="1" si="81"/>
        <v>0,967370475644493+0,242313689822969i</v>
      </c>
      <c r="BF115" s="240" t="str">
        <f t="shared" ca="1" si="82"/>
        <v>0,98975718183342-0,122074905010985i</v>
      </c>
      <c r="BG115" s="240" t="str">
        <f t="shared" ca="1" si="83"/>
        <v>0,87950217084659-0,470103704410432i</v>
      </c>
      <c r="BH115" s="240" t="str">
        <f t="shared" ca="1" si="84"/>
        <v>0,651381202085404-0,755131836829868i</v>
      </c>
      <c r="BI115" s="240" t="str">
        <f t="shared" ca="1" si="85"/>
        <v>0,335965770837337-0,938961427455861i</v>
      </c>
      <c r="BJ115" s="240" t="str">
        <f t="shared" ca="1" si="86"/>
        <v>-0,0244739123929213-0,996956663569916i</v>
      </c>
      <c r="BK115" s="240" t="str">
        <f t="shared" ca="1" si="87"/>
        <v>-0,381633738881245-0,921345348266217i</v>
      </c>
      <c r="BL115" s="240" t="str">
        <f t="shared" ca="1" si="88"/>
        <v>-0,687649147944151-0,722260486774652i</v>
      </c>
      <c r="BM115" s="240" t="str">
        <f t="shared" ca="1" si="89"/>
        <v>-0,901509667432299-0,426382317820969i</v>
      </c>
      <c r="BN115" s="240" t="str">
        <f t="shared" ca="1" si="90"/>
        <v>-0,994554907644282-0,07336277738029i</v>
      </c>
      <c r="BO115" s="240" t="str">
        <f t="shared" ca="1" si="91"/>
        <v>-0,954315466323437+0,289488431824408i</v>
      </c>
      <c r="BP115" s="240" t="str">
        <f t="shared" ca="1" si="92"/>
        <v>-0,786184008148453+0,613544021856548i</v>
      </c>
      <c r="BQ115" s="240" t="str">
        <f t="shared" ca="1" si="93"/>
        <v>-0,512692569999699+0,855375876496046i</v>
      </c>
      <c r="BR115" s="240" t="str">
        <f t="shared" ca="1" si="94"/>
        <v>-0,170492943503058+0,98257504427903i</v>
      </c>
      <c r="BS115" s="240" t="str">
        <f t="shared" ca="1" si="95"/>
        <v>0,194555192918626+0,978095004758061i</v>
      </c>
      <c r="BT115" s="240" t="str">
        <f t="shared" ca="1" si="96"/>
        <v>0,533530131441112+0,842536147751956i</v>
      </c>
      <c r="BU115" s="240" t="str">
        <f t="shared" ca="1" si="97"/>
        <v>0,801004348273115+0,594065312463063i</v>
      </c>
      <c r="BV115" s="240" t="str">
        <f t="shared" ca="1" si="98"/>
        <v>0,961132446107205+0,265981169379066i</v>
      </c>
      <c r="BW115" s="240" t="str">
        <f t="shared" ca="1" si="99"/>
        <v>0,992454953615743-0,0977482811503507i</v>
      </c>
      <c r="BX115" s="240" t="str">
        <f t="shared" ca="1" si="100"/>
        <v>0,890774203675495-0,448378054202659i</v>
      </c>
      <c r="BY115" s="240" t="str">
        <f t="shared" ca="1" si="101"/>
        <v>0,669716881218273-0,738918710302795i</v>
      </c>
      <c r="BZ115" s="240" t="str">
        <f t="shared" ca="1" si="102"/>
        <v>0,358907851193855-0,930433617070925i</v>
      </c>
      <c r="CA115" s="240" t="str">
        <f t="shared" ca="1" si="103"/>
        <v>4,874641772042E-14-0,997257018739038i</v>
      </c>
      <c r="CB115" s="240" t="str">
        <f t="shared" ca="1" si="104"/>
        <v>-0,358907851193856-0,930433617070924i</v>
      </c>
      <c r="CC115" s="240" t="str">
        <f t="shared" ca="1" si="105"/>
        <v>-0,669716881218274-0,738918710302793i</v>
      </c>
      <c r="CD115" s="240" t="str">
        <f t="shared" ca="1" si="106"/>
        <v>-0,890774203675495-0,448378054202657i</v>
      </c>
      <c r="CE115" s="240" t="str">
        <f t="shared" ca="1" si="107"/>
        <v>-0,992454953615743-0,097748281150349i</v>
      </c>
      <c r="CF115" s="240" t="str">
        <f t="shared" ca="1" si="108"/>
        <v>-0,961132446107205+0,265981169379067i</v>
      </c>
      <c r="CG115" s="240" t="str">
        <f t="shared" ca="1" si="109"/>
        <v>-0,801004348273114+0,594065312463064i</v>
      </c>
      <c r="CH115" s="240" t="str">
        <f t="shared" ca="1" si="110"/>
        <v>-0,533530131441111+0,842536147751957i</v>
      </c>
      <c r="CI115" s="240" t="str">
        <f t="shared" ca="1" si="111"/>
        <v>-0,194555192918624+0,978095004758061i</v>
      </c>
      <c r="CJ115" s="240" t="str">
        <f t="shared" ca="1" si="112"/>
        <v>0,170492943503059+0,98257504427903i</v>
      </c>
      <c r="CK115" s="240" t="str">
        <f t="shared" ca="1" si="113"/>
        <v>0,5126925699997+0,855375876496045i</v>
      </c>
      <c r="CL115" s="240" t="str">
        <f t="shared" ca="1" si="114"/>
        <v>0,786184008148454+0,613544021856546i</v>
      </c>
      <c r="CM115" s="240" t="str">
        <f t="shared" ca="1" si="115"/>
        <v>0,954315466323438+0,289488431824406i</v>
      </c>
      <c r="CN115" s="240" t="str">
        <f t="shared" ca="1" si="116"/>
        <v>0,994554907644289-0,0733627773801928i</v>
      </c>
      <c r="CO115" s="240" t="str">
        <f t="shared" ca="1" si="117"/>
        <v>0,901509667432298-0,42638231782097i</v>
      </c>
      <c r="CP115" s="240" t="str">
        <f t="shared" ca="1" si="118"/>
        <v>0,68764914794415-0,722260486774653i</v>
      </c>
      <c r="CQ115" s="240" t="str">
        <f t="shared" ca="1" si="119"/>
        <v>0,381633738881243-0,921345348266218i</v>
      </c>
      <c r="CR115" s="240" t="str">
        <f t="shared" ca="1" si="120"/>
        <v>0,0244739123929195-0,996956663569916i</v>
      </c>
      <c r="CS115" s="240" t="str">
        <f t="shared" ca="1" si="121"/>
        <v>-0,335965770837338-0,938961427455861i</v>
      </c>
      <c r="CT115" s="240" t="str">
        <f t="shared" ca="1" si="122"/>
        <v>-0,651381202085405-0,755131836829867i</v>
      </c>
      <c r="CU115" s="240" t="str">
        <f t="shared" ca="1" si="123"/>
        <v>-0,879502170846591-0,47010370441043i</v>
      </c>
      <c r="CV115" s="240" t="str">
        <f t="shared" ca="1" si="124"/>
        <v>-0,98975718183342-0,122074905010985i</v>
      </c>
      <c r="CW115" s="240" t="str">
        <f t="shared" ca="1" si="125"/>
        <v>-0,967370475644493+0,242313689822969i</v>
      </c>
      <c r="CX115" s="240" t="str">
        <f t="shared" ca="1" si="126"/>
        <v>-0,815342193329855+0,574228760338889i</v>
      </c>
      <c r="CY115" s="240" t="str">
        <f t="shared" ca="1" si="127"/>
        <v>-0,554046314281315+0,829188906736918i</v>
      </c>
      <c r="CZ115" s="240" t="str">
        <f t="shared" ca="1" si="128"/>
        <v>-0,21850024956086+0,973025797379554i</v>
      </c>
      <c r="DA115" s="240" t="str">
        <f t="shared" ca="1" si="129"/>
        <v>0,14632799551357+0,986463217334156i</v>
      </c>
      <c r="DB115" s="240" t="str">
        <f t="shared" ca="1" si="130"/>
        <v>0,491546181724934+0,867700358796694i</v>
      </c>
      <c r="DC115" s="240" t="str">
        <f t="shared" ca="1" si="131"/>
        <v>0,770890100174664+0,632653155273071i</v>
      </c>
      <c r="DD115" s="240" t="str">
        <f t="shared" ca="1" si="132"/>
        <v>0,946923642586912+0,312821317263081i</v>
      </c>
      <c r="DE115" s="240" t="str">
        <f t="shared" ca="1" si="133"/>
        <v>0,996055778985267-0,0489330826162546i</v>
      </c>
      <c r="DF115" s="240" t="str">
        <f t="shared" ca="1" si="134"/>
        <v>0,911702095475055-0,404129744674491i</v>
      </c>
      <c r="DG115" s="240" t="str">
        <f t="shared" ca="1" si="135"/>
        <v>0,705167200536235-0,705167200536273i</v>
      </c>
      <c r="DH115" s="240" t="str">
        <f t="shared" ca="1" si="136"/>
        <v>0,40412974467453-0,911702095475037i</v>
      </c>
      <c r="DI115" s="240" t="str">
        <f t="shared" ca="1" si="137"/>
        <v>0,048933082616199-0,996055778985269i</v>
      </c>
      <c r="DJ115" s="240" t="str">
        <f t="shared" ca="1" si="138"/>
        <v>-0,31282131726304-0,946923642586925i</v>
      </c>
      <c r="DK115" s="240" t="str">
        <f t="shared" ca="1" si="139"/>
        <v>-0,632653155273114-0,770890100174628i</v>
      </c>
      <c r="DL115" s="240" t="str">
        <f t="shared" ca="1" si="140"/>
        <v>-0,867700358796674-0,491546181724972i</v>
      </c>
      <c r="DM115" s="240" t="str">
        <f t="shared" ca="1" si="141"/>
        <v>-0,986463217334165-0,146327995513514i</v>
      </c>
      <c r="DN115" s="240" t="str">
        <f t="shared" ca="1" si="142"/>
        <v>-0,973025797379563+0,218500249560818i</v>
      </c>
      <c r="DO115" s="240" t="str">
        <f t="shared" ca="1" si="143"/>
        <v>-0,829188906736942+0,554046314281278i</v>
      </c>
      <c r="DP115" s="240" t="str">
        <f t="shared" ca="1" si="144"/>
        <v>-0,574228760338844+0,815342193329886i</v>
      </c>
      <c r="DQ115" s="240" t="str">
        <f t="shared" ca="1" si="145"/>
        <v>-0,242313689823015+0,967370475644481i</v>
      </c>
      <c r="DR115" s="240" t="str">
        <f t="shared" ca="1" si="146"/>
        <v>0,122074905011037+0,989757181833414i</v>
      </c>
      <c r="DS115" s="240" t="str">
        <f t="shared" ca="1" si="147"/>
        <v>0,470103704410389+0,879502170846613i</v>
      </c>
      <c r="DT115" s="240" t="str">
        <f t="shared" ca="1" si="148"/>
        <v>0,7551318368299+0,651381202085366i</v>
      </c>
      <c r="DU115" s="240" t="str">
        <f t="shared" ca="1" si="149"/>
        <v>0,938961427455846+0,335965770837383i</v>
      </c>
      <c r="DV115" s="240" t="str">
        <f t="shared" ca="1" si="150"/>
        <v>0,996956663569915-0,0244739123929716i</v>
      </c>
      <c r="DW115" s="240" t="str">
        <f t="shared" ca="1" si="151"/>
        <v>0,921345348266236-0,3816337388812i</v>
      </c>
      <c r="DX115" s="240" t="str">
        <f t="shared" ca="1" si="152"/>
        <v>0,722260486774617-0,687649147944188i</v>
      </c>
      <c r="DY115" s="240" t="str">
        <f t="shared" ca="1" si="153"/>
        <v>0,426382317821013-0,901509667432278i</v>
      </c>
      <c r="DZ115" s="240" t="str">
        <f t="shared" ca="1" si="154"/>
        <v>0,0733627773802397-0,994554907644285i</v>
      </c>
      <c r="EA115" s="240" t="str">
        <f t="shared" ca="1" si="155"/>
        <v>-0,289488431824456-0,954315466323423i</v>
      </c>
      <c r="EB115" s="240" t="str">
        <f t="shared" ca="1" si="156"/>
        <v>-0,613544021856509-0,786184008148483i</v>
      </c>
      <c r="EC115" s="240" t="str">
        <f t="shared" ca="1" si="157"/>
        <v>-0,855375876496072-0,512692569999656i</v>
      </c>
      <c r="ED115" s="240" t="str">
        <f t="shared" ca="1" si="158"/>
        <v>-0,982575044279022-0,170492943503106i</v>
      </c>
      <c r="EE115" s="240" t="str">
        <f t="shared" ca="1" si="159"/>
        <v>-0,978095004758051+0,194555192918676i</v>
      </c>
      <c r="EF115" s="240" t="str">
        <f t="shared" ca="1" si="160"/>
        <v>-0,842536147751981+0,533530131441071i</v>
      </c>
      <c r="EG115" s="240" t="str">
        <f t="shared" ca="1" si="161"/>
        <v>-0,594065312463023+0,801004348273145i</v>
      </c>
      <c r="EH115" s="240" t="str">
        <f t="shared" ca="1" si="162"/>
        <v>-0,265981169379113+0,961132446107192i</v>
      </c>
      <c r="EI115" s="240" t="str">
        <f t="shared" ca="1" si="163"/>
        <v>0,0977482811504009+0,992454953615738i</v>
      </c>
      <c r="EJ115" s="240" t="str">
        <f t="shared" ca="1" si="164"/>
        <v>0,448378054202616+0,890774203675517i</v>
      </c>
      <c r="EK115" s="240" t="str">
        <f t="shared" ca="1" si="165"/>
        <v>0,738918710302829+0,669716881218235i</v>
      </c>
      <c r="EL115" s="240" t="str">
        <f t="shared" ca="1" si="166"/>
        <v>0,930433617070907+0,3589078511939i</v>
      </c>
      <c r="EM115" s="240" t="str">
        <f t="shared" ca="1" si="167"/>
        <v>0,997257018739038-1,71028680827162E-15i</v>
      </c>
      <c r="EN115" s="240"/>
      <c r="EO115" s="240"/>
      <c r="EP115" s="240"/>
    </row>
    <row r="116" spans="1:146" ht="15.75" thickBot="1">
      <c r="A116" s="277">
        <f t="shared" si="168"/>
        <v>3.1250000000000001E-4</v>
      </c>
      <c r="B116" s="276">
        <v>16</v>
      </c>
      <c r="C116" s="248">
        <f t="shared" si="169"/>
        <v>3200</v>
      </c>
      <c r="D116" s="247">
        <f t="shared" si="170"/>
        <v>20106.192982974677</v>
      </c>
      <c r="E116" s="247" t="str">
        <f t="shared" si="171"/>
        <v>20106,1929829747i</v>
      </c>
      <c r="F116" s="247" t="str">
        <f t="shared" si="172"/>
        <v>-0,00617481650546535-1,1549666595886i</v>
      </c>
      <c r="G116" s="247" t="str">
        <f t="shared" si="173"/>
        <v>-0,529920104675552+0,246545709655161i</v>
      </c>
      <c r="H116" s="247" t="str">
        <f t="shared" si="38"/>
        <v>0,0135189781306882-0,331442216744501i</v>
      </c>
      <c r="I116" s="247" t="str">
        <f t="shared" si="174"/>
        <v>-0,240980625900113+0,258884211036355i</v>
      </c>
      <c r="J116" s="275" t="str">
        <f ca="1">IMPRODUCT(1/N_FFT2,AE100)</f>
        <v>0,00405620605030016-1,12567258817335E-06i</v>
      </c>
      <c r="K116" s="274" t="str">
        <f t="shared" ca="1" si="175"/>
        <v>-0,000977175653921283+0,0010503589684177i</v>
      </c>
      <c r="N116" s="265">
        <f t="shared" ca="1" si="176"/>
        <v>1.0027692159116803</v>
      </c>
      <c r="O116" s="240">
        <f t="shared" ca="1" si="39"/>
        <v>-0.99723078408831967</v>
      </c>
      <c r="P116" s="240" t="str">
        <f t="shared" ca="1" si="40"/>
        <v>-0,921321110609381+0,381623699315048i</v>
      </c>
      <c r="Q116" s="240" t="str">
        <f t="shared" ca="1" si="41"/>
        <v>-0,705148649836829+0,705148649836828i</v>
      </c>
      <c r="R116" s="240" t="str">
        <f t="shared" ca="1" si="42"/>
        <v>-0,38162369931505+0,92132111060938i</v>
      </c>
      <c r="S116" s="240" t="str">
        <f t="shared" ca="1" si="43"/>
        <v>3,48178765983587E-15+0,99723078408832i</v>
      </c>
      <c r="T116" s="240" t="str">
        <f t="shared" ca="1" si="44"/>
        <v>0,381623699315047+0,921321110609381i</v>
      </c>
      <c r="U116" s="241" t="str">
        <f t="shared" ca="1" si="45"/>
        <v>0,705148649836825+0,705148649836832i</v>
      </c>
      <c r="V116" s="240" t="str">
        <f t="shared" ca="1" si="46"/>
        <v>0,921321110609381+0,381623699315047i</v>
      </c>
      <c r="W116" s="240" t="str">
        <f t="shared" ca="1" si="47"/>
        <v>0,99723078408832+3,22219159203889E-15i</v>
      </c>
      <c r="X116" s="240" t="str">
        <f t="shared" ca="1" si="48"/>
        <v>0,92132111060938-0,38162369931505i</v>
      </c>
      <c r="Y116" s="240" t="str">
        <f t="shared" ca="1" si="49"/>
        <v>0,70514864983683-0,705148649836827i</v>
      </c>
      <c r="Z116" s="240" t="str">
        <f t="shared" ca="1" si="50"/>
        <v>0,381623699315043-0,921321110609383i</v>
      </c>
      <c r="AA116" s="240" t="str">
        <f t="shared" ca="1" si="51"/>
        <v>1,83263363146967E-16-0,99723078408832i</v>
      </c>
      <c r="AB116" s="240" t="str">
        <f t="shared" ca="1" si="52"/>
        <v>-0,381623699315044-0,921321110609382i</v>
      </c>
      <c r="AC116" s="240" t="str">
        <f t="shared" ca="1" si="53"/>
        <v>-0,70514864983683-0,705148649836827i</v>
      </c>
      <c r="AD116" s="240" t="str">
        <f t="shared" ca="1" si="54"/>
        <v>-0,92132111060938-0,38162369931505i</v>
      </c>
      <c r="AE116" s="240" t="str">
        <f t="shared" ca="1" si="55"/>
        <v>-0,99723078408832+3,2985242966889E-15i</v>
      </c>
      <c r="AF116" s="240" t="str">
        <f t="shared" ca="1" si="56"/>
        <v>-0,921321110609381+0,381623699315047i</v>
      </c>
      <c r="AG116" s="240" t="str">
        <f t="shared" ca="1" si="57"/>
        <v>-0,705148649836832+0,705148649836825i</v>
      </c>
      <c r="AH116" s="240" t="str">
        <f t="shared" ca="1" si="58"/>
        <v>-0,381623699315047+0,921321110609381i</v>
      </c>
      <c r="AI116" s="240" t="str">
        <f t="shared" ca="1" si="59"/>
        <v>-2,96259552424192E-15+0,99723078408832i</v>
      </c>
      <c r="AJ116" s="240" t="str">
        <f t="shared" ca="1" si="60"/>
        <v>0,38162369931505+0,92132111060938i</v>
      </c>
      <c r="AK116" s="240" t="str">
        <f t="shared" ca="1" si="61"/>
        <v>0,705148649836828+0,705148649836829i</v>
      </c>
      <c r="AL116" s="240" t="str">
        <f t="shared" ca="1" si="62"/>
        <v>0,921321110609378+0,381623699315053i</v>
      </c>
      <c r="AM116" s="240" t="str">
        <f t="shared" ca="1" si="63"/>
        <v>0,99723078408832+3,66526726293935E-16i</v>
      </c>
      <c r="AN116" s="240" t="str">
        <f t="shared" ca="1" si="64"/>
        <v>0,921321110609382-0,381623699315045i</v>
      </c>
      <c r="AO116" s="240" t="str">
        <f t="shared" ca="1" si="65"/>
        <v>0,705148649836848-0,705148649836809i</v>
      </c>
      <c r="AP116" s="240" t="str">
        <f t="shared" ca="1" si="66"/>
        <v>0,381623699315004-0,921321110609399i</v>
      </c>
      <c r="AQ116" s="240" t="str">
        <f t="shared" ca="1" si="67"/>
        <v>-2,43725136188511E-14-0,99723078408832i</v>
      </c>
      <c r="AR116" s="240" t="str">
        <f t="shared" ca="1" si="68"/>
        <v>-2,43725136188511E-14-0,99723078408832i</v>
      </c>
      <c r="AS116" s="240" t="str">
        <f t="shared" ca="1" si="69"/>
        <v>-0,705148649836811-0,705148649836846i</v>
      </c>
      <c r="AT116" s="240" t="str">
        <f t="shared" ca="1" si="70"/>
        <v>-0,921321110609362-0,381623699315093i</v>
      </c>
      <c r="AU116" s="240" t="str">
        <f t="shared" ca="1" si="71"/>
        <v>-0,99723078408832+2,7854301278687E-14i</v>
      </c>
      <c r="AV116" s="240" t="str">
        <f t="shared" ca="1" si="72"/>
        <v>-0,921321110609379+0,381623699315051i</v>
      </c>
      <c r="AW116" s="240" t="str">
        <f t="shared" ca="1" si="73"/>
        <v>-0,705148649836843+0,705148649836814i</v>
      </c>
      <c r="AX116" s="240" t="str">
        <f t="shared" ca="1" si="74"/>
        <v>-0,38162369931509+0,921321110609363i</v>
      </c>
      <c r="AY116" s="240" t="str">
        <f t="shared" ca="1" si="75"/>
        <v>2,95646512147471E-14+0,99723078408832i</v>
      </c>
      <c r="AZ116" s="240" t="str">
        <f t="shared" ca="1" si="76"/>
        <v>0,381623699315054+0,921321110609378i</v>
      </c>
      <c r="BA116" s="240" t="str">
        <f t="shared" ca="1" si="77"/>
        <v>0,705148649836816+0,705148649836841i</v>
      </c>
      <c r="BB116" s="240" t="str">
        <f t="shared" ca="1" si="78"/>
        <v>0,921321110609365+0,381623699315086i</v>
      </c>
      <c r="BC116" s="240" t="str">
        <f t="shared" ca="1" si="79"/>
        <v>0,99723078408832-3,30464388745829E-14i</v>
      </c>
      <c r="BD116" s="240" t="str">
        <f t="shared" ca="1" si="80"/>
        <v>0,921321110609377-0,381623699315056i</v>
      </c>
      <c r="BE116" s="240" t="str">
        <f t="shared" ca="1" si="81"/>
        <v>0,705148649836838-0,705148649836819i</v>
      </c>
      <c r="BF116" s="240" t="str">
        <f t="shared" ca="1" si="82"/>
        <v>0,381623699315085-0,921321110609365i</v>
      </c>
      <c r="BG116" s="240" t="str">
        <f t="shared" ca="1" si="83"/>
        <v>-3,65282265344187E-14-0,99723078408832i</v>
      </c>
      <c r="BH116" s="240" t="str">
        <f t="shared" ca="1" si="84"/>
        <v>-0,381623699315061-0,921321110609375i</v>
      </c>
      <c r="BI116" s="240" t="str">
        <f t="shared" ca="1" si="85"/>
        <v>-0,70514864983682-0,705148649836837i</v>
      </c>
      <c r="BJ116" s="240" t="str">
        <f t="shared" ca="1" si="86"/>
        <v>-0,921321110609367-0,38162369931508i</v>
      </c>
      <c r="BK116" s="240" t="str">
        <f t="shared" ca="1" si="87"/>
        <v>-0,99723078408832+4,17814519180304E-14i</v>
      </c>
      <c r="BL116" s="240" t="str">
        <f t="shared" ca="1" si="88"/>
        <v>-0,921321110609375+0,381623699315062i</v>
      </c>
      <c r="BM116" s="240" t="str">
        <f t="shared" ca="1" si="89"/>
        <v>-0,705148649836833+0,705148649836824i</v>
      </c>
      <c r="BN116" s="240" t="str">
        <f t="shared" ca="1" si="90"/>
        <v>-0,381623699315078+0,921321110609368i</v>
      </c>
      <c r="BO116" s="240" t="str">
        <f t="shared" ca="1" si="91"/>
        <v>4,34918018540905E-14+0,99723078408832i</v>
      </c>
      <c r="BP116" s="240" t="str">
        <f t="shared" ca="1" si="92"/>
        <v>0,381623699315067+0,921321110609373i</v>
      </c>
      <c r="BQ116" s="240" t="str">
        <f t="shared" ca="1" si="93"/>
        <v>0,705148649836825+0,705148649836832i</v>
      </c>
      <c r="BR116" s="240" t="str">
        <f t="shared" ca="1" si="94"/>
        <v>0,92132111060937+0,381623699315074i</v>
      </c>
      <c r="BS116" s="240" t="str">
        <f t="shared" ca="1" si="95"/>
        <v>0,99723078408832-4,87450272377021E-14i</v>
      </c>
      <c r="BT116" s="240" t="str">
        <f t="shared" ca="1" si="96"/>
        <v>0,921321110609372-0,381623699315069i</v>
      </c>
      <c r="BU116" s="240" t="str">
        <f t="shared" ca="1" si="97"/>
        <v>0,705148649836829-0,705148649836829i</v>
      </c>
      <c r="BV116" s="240" t="str">
        <f t="shared" ca="1" si="98"/>
        <v>0,381623699315072-0,921321110609371i</v>
      </c>
      <c r="BW116" s="240" t="str">
        <f t="shared" ca="1" si="99"/>
        <v>4,87451353576804E-14-0,99723078408832i</v>
      </c>
      <c r="BX116" s="240" t="str">
        <f t="shared" ca="1" si="100"/>
        <v>-0,381623699315074-0,92132111060937i</v>
      </c>
      <c r="BY116" s="240" t="str">
        <f t="shared" ca="1" si="101"/>
        <v>-0,70514864983683-0,705148649836827i</v>
      </c>
      <c r="BZ116" s="240" t="str">
        <f t="shared" ca="1" si="102"/>
        <v>-0,921321110609373-0,381623699315067i</v>
      </c>
      <c r="CA116" s="240" t="str">
        <f t="shared" ca="1" si="103"/>
        <v>-0,99723078408832-4,70347854216203E-14i</v>
      </c>
      <c r="CB116" s="240" t="str">
        <f t="shared" ca="1" si="104"/>
        <v>-0,921321110609369+0,381623699315075i</v>
      </c>
      <c r="CC116" s="240" t="str">
        <f t="shared" ca="1" si="105"/>
        <v>-0,705148649836824+0,705148649836833i</v>
      </c>
      <c r="CD116" s="240" t="str">
        <f t="shared" ca="1" si="106"/>
        <v>-0,381623699315066+0,921321110609373i</v>
      </c>
      <c r="CE116" s="240" t="str">
        <f t="shared" ca="1" si="107"/>
        <v>-4,17815600380087E-14+0,99723078408832i</v>
      </c>
      <c r="CF116" s="240" t="str">
        <f t="shared" ca="1" si="108"/>
        <v>0,38162369931508+0,921321110609367i</v>
      </c>
      <c r="CG116" s="240" t="str">
        <f t="shared" ca="1" si="109"/>
        <v>0,705148649836835+0,705148649836822i</v>
      </c>
      <c r="CH116" s="240" t="str">
        <f t="shared" ca="1" si="110"/>
        <v>0,921321110609375+0,381623699315061i</v>
      </c>
      <c r="CI116" s="240" t="str">
        <f t="shared" ca="1" si="111"/>
        <v>0,99723078408832+4,00712101019486E-14i</v>
      </c>
      <c r="CJ116" s="240" t="str">
        <f t="shared" ca="1" si="112"/>
        <v>0,921321110609367-0,381623699315082i</v>
      </c>
      <c r="CK116" s="240" t="str">
        <f t="shared" ca="1" si="113"/>
        <v>0,705148649836819-0,705148649836838i</v>
      </c>
      <c r="CL116" s="240" t="str">
        <f t="shared" ca="1" si="114"/>
        <v>0,381623699315059-0,921321110609376i</v>
      </c>
      <c r="CM116" s="240" t="str">
        <f t="shared" ca="1" si="115"/>
        <v>3,48179847183369E-14-0,99723078408832i</v>
      </c>
      <c r="CN116" s="240" t="str">
        <f t="shared" ca="1" si="116"/>
        <v>-0,381623699315083-0,921321110609366i</v>
      </c>
      <c r="CO116" s="240" t="str">
        <f t="shared" ca="1" si="117"/>
        <v>-0,70514864983684-0,705148649836817i</v>
      </c>
      <c r="CP116" s="240" t="str">
        <f t="shared" ca="1" si="118"/>
        <v>-0,921321110609378-0,381623699315054i</v>
      </c>
      <c r="CQ116" s="240" t="str">
        <f t="shared" ca="1" si="119"/>
        <v>-0,99723078408832-3,31076347822768E-14i</v>
      </c>
      <c r="CR116" s="240" t="str">
        <f t="shared" ca="1" si="120"/>
        <v>-0,921321110609364+0,381623699315088i</v>
      </c>
      <c r="CS116" s="240" t="str">
        <f t="shared" ca="1" si="121"/>
        <v>-0,705148649836816+0,705148649836841i</v>
      </c>
      <c r="CT116" s="240" t="str">
        <f t="shared" ca="1" si="122"/>
        <v>-0,381623699315053+0,921321110609379i</v>
      </c>
      <c r="CU116" s="240" t="str">
        <f t="shared" ca="1" si="123"/>
        <v>-2,78544093986652E-14+0,99723078408832i</v>
      </c>
      <c r="CV116" s="240" t="str">
        <f t="shared" ca="1" si="124"/>
        <v>0,381623699315093+0,921321110609362i</v>
      </c>
      <c r="CW116" s="240" t="str">
        <f t="shared" ca="1" si="125"/>
        <v>0,705148649836847+0,70514864983681i</v>
      </c>
      <c r="CX116" s="240" t="str">
        <f t="shared" ca="1" si="126"/>
        <v>0,921321110609379+0,381623699315051i</v>
      </c>
      <c r="CY116" s="240" t="str">
        <f t="shared" ca="1" si="127"/>
        <v>0,99723078408832+2,61440594626051E-14i</v>
      </c>
      <c r="CZ116" s="240" t="str">
        <f t="shared" ca="1" si="128"/>
        <v>0,921321110609361-0,381623699315095i</v>
      </c>
      <c r="DA116" s="240" t="str">
        <f t="shared" ca="1" si="129"/>
        <v>0,705148649836809-0,705148649836848i</v>
      </c>
      <c r="DB116" s="240" t="str">
        <f t="shared" ca="1" si="130"/>
        <v>0,381623699315043-0,921321110609383i</v>
      </c>
      <c r="DC116" s="240" t="str">
        <f t="shared" ca="1" si="131"/>
        <v>2,4433709526545E-14-0,99723078408832i</v>
      </c>
      <c r="DD116" s="240" t="str">
        <f t="shared" ca="1" si="132"/>
        <v>-0,381623699315004-0,921321110609399i</v>
      </c>
      <c r="DE116" s="240" t="str">
        <f t="shared" ca="1" si="133"/>
        <v>-0,705148649836849-0,705148649836808i</v>
      </c>
      <c r="DF116" s="240" t="str">
        <f t="shared" ca="1" si="134"/>
        <v>-0,921321110609383-0,381623699315041i</v>
      </c>
      <c r="DG116" s="240" t="str">
        <f t="shared" ca="1" si="135"/>
        <v>-0,99723078408832-1,56376086953818E-14i</v>
      </c>
      <c r="DH116" s="240" t="str">
        <f t="shared" ca="1" si="136"/>
        <v>-0,921321110609398+0,381623699315006i</v>
      </c>
      <c r="DI116" s="240" t="str">
        <f t="shared" ca="1" si="137"/>
        <v>-0,705148649836806+0,705148649836851i</v>
      </c>
      <c r="DJ116" s="240" t="str">
        <f t="shared" ca="1" si="138"/>
        <v>-0,38162369931504+0,921321110609384i</v>
      </c>
      <c r="DK116" s="240" t="str">
        <f t="shared" ca="1" si="139"/>
        <v>-1,39272587593217E-14+0,99723078408832i</v>
      </c>
      <c r="DL116" s="240" t="str">
        <f t="shared" ca="1" si="140"/>
        <v>0,381623699315014+0,921321110609395i</v>
      </c>
      <c r="DM116" s="240" t="str">
        <f t="shared" ca="1" si="141"/>
        <v>0,705148649836852+0,705148649836805i</v>
      </c>
      <c r="DN116" s="240" t="str">
        <f t="shared" ca="1" si="142"/>
        <v>0,921321110609385+0,381623699315038i</v>
      </c>
      <c r="DO116" s="240" t="str">
        <f t="shared" ca="1" si="143"/>
        <v>0,99723078408832+1,22169088232616E-14i</v>
      </c>
      <c r="DP116" s="240" t="str">
        <f t="shared" ca="1" si="144"/>
        <v>0,921321110609394-0,381623699315016i</v>
      </c>
      <c r="DQ116" s="240" t="str">
        <f t="shared" ca="1" si="145"/>
        <v>0,705148649836799-0,705148649836858i</v>
      </c>
      <c r="DR116" s="240" t="str">
        <f t="shared" ca="1" si="146"/>
        <v>0,381623699315037-0,921321110609385i</v>
      </c>
      <c r="DS116" s="240" t="str">
        <f t="shared" ca="1" si="147"/>
        <v>1,05065588872015E-14-0,99723078408832i</v>
      </c>
      <c r="DT116" s="240" t="str">
        <f t="shared" ca="1" si="148"/>
        <v>-0,381623699315017-0,921321110609394i</v>
      </c>
      <c r="DU116" s="240" t="str">
        <f t="shared" ca="1" si="149"/>
        <v>-0,705148649836859-0,705148649836798i</v>
      </c>
      <c r="DV116" s="240" t="str">
        <f t="shared" ca="1" si="150"/>
        <v>-0,921321110609389-0,381623699315028i</v>
      </c>
      <c r="DW116" s="240" t="str">
        <f t="shared" ca="1" si="151"/>
        <v>-0,99723078408832-8,79620895114141E-15i</v>
      </c>
      <c r="DX116" s="240" t="str">
        <f t="shared" ca="1" si="152"/>
        <v>-0,921321110609393+0,381623699315019i</v>
      </c>
      <c r="DY116" s="240" t="str">
        <f t="shared" ca="1" si="153"/>
        <v>-0,705148649836867+0,70514864983679i</v>
      </c>
      <c r="DZ116" s="240" t="str">
        <f t="shared" ca="1" si="154"/>
        <v>-0,381623699315027+0,921321110609389i</v>
      </c>
      <c r="EA116" s="240" t="str">
        <f t="shared" ca="1" si="155"/>
        <v>-1,08119978257797E-19+0,99723078408832i</v>
      </c>
      <c r="EB116" s="240" t="str">
        <f t="shared" ca="1" si="156"/>
        <v>0,381623699315027+0,921321110609389i</v>
      </c>
      <c r="EC116" s="240" t="str">
        <f t="shared" ca="1" si="157"/>
        <v>0,705148649836791+0,705148649836866i</v>
      </c>
      <c r="ED116" s="240" t="str">
        <f t="shared" ca="1" si="158"/>
        <v>0,92132111060939+0,381623699315025i</v>
      </c>
      <c r="EE116" s="240" t="str">
        <f t="shared" ca="1" si="159"/>
        <v>0,99723078408832-1,71024181608185E-15i</v>
      </c>
      <c r="EF116" s="240" t="str">
        <f t="shared" ca="1" si="160"/>
        <v>0,921321110609389-0,381623699315028i</v>
      </c>
      <c r="EG116" s="240" t="str">
        <f t="shared" ca="1" si="161"/>
        <v>0,705148649836859-0,705148649836798i</v>
      </c>
      <c r="EH116" s="240" t="str">
        <f t="shared" ca="1" si="162"/>
        <v>0,381623699315024-0,921321110609391i</v>
      </c>
      <c r="EI116" s="240" t="str">
        <f t="shared" ca="1" si="163"/>
        <v>-3,42059175214195E-15-0,99723078408832i</v>
      </c>
      <c r="EJ116" s="240" t="str">
        <f t="shared" ca="1" si="164"/>
        <v>-0,38162369931503-0,921321110609388i</v>
      </c>
      <c r="EK116" s="240" t="str">
        <f t="shared" ca="1" si="165"/>
        <v>-0,705148649836799-0,705148649836858i</v>
      </c>
      <c r="EL116" s="240" t="str">
        <f t="shared" ca="1" si="166"/>
        <v>-0,921321110609394-0,381623699315016i</v>
      </c>
      <c r="EM116" s="240" t="str">
        <f t="shared" ca="1" si="167"/>
        <v>-0,99723078408832+5,13094168820206E-15i</v>
      </c>
      <c r="EN116" s="240"/>
      <c r="EO116" s="240"/>
      <c r="EP116" s="240"/>
    </row>
    <row r="117" spans="1:146" ht="15.75" thickBot="1">
      <c r="A117" s="277">
        <f t="shared" si="168"/>
        <v>3.3203125000000002E-4</v>
      </c>
      <c r="B117" s="276">
        <v>17</v>
      </c>
      <c r="C117" s="248">
        <f t="shared" si="169"/>
        <v>3400</v>
      </c>
      <c r="D117" s="247">
        <f t="shared" si="170"/>
        <v>21362.830044410592</v>
      </c>
      <c r="E117" s="247" t="str">
        <f t="shared" si="171"/>
        <v>21362,8300444106i</v>
      </c>
      <c r="F117" s="247" t="str">
        <f t="shared" si="172"/>
        <v>-0,0107548754803954-1,08691821655219i</v>
      </c>
      <c r="G117" s="247" t="str">
        <f t="shared" si="173"/>
        <v>-0,520242711588345+0,2545856264739i</v>
      </c>
      <c r="H117" s="247" t="str">
        <f t="shared" si="38"/>
        <v>0,0122034206541467-0,311988621050552i</v>
      </c>
      <c r="I117" s="247" t="str">
        <f t="shared" si="174"/>
        <v>-0,221610102456147+0,260952749127672i</v>
      </c>
      <c r="J117" s="275" t="str">
        <f ca="1">IMPRODUCT(1/N_FFT2,AF100)</f>
        <v>-0,0308897980067864-0,0000799788492194938i</v>
      </c>
      <c r="K117" s="274" t="str">
        <f t="shared" ca="1" si="175"/>
        <v>0,00686636200170951-0,00804305358889954i</v>
      </c>
      <c r="N117" s="265">
        <f t="shared" ca="1" si="176"/>
        <v>1.0027976267508567</v>
      </c>
      <c r="O117" s="240">
        <f t="shared" ca="1" si="39"/>
        <v>-0.99720237324914318</v>
      </c>
      <c r="P117" s="240" t="str">
        <f t="shared" ca="1" si="40"/>
        <v>-0,91165213803508+0,404107600064376i</v>
      </c>
      <c r="Q117" s="240" t="str">
        <f t="shared" ca="1" si="41"/>
        <v>-0,669680183550161+0,738878220665589i</v>
      </c>
      <c r="R117" s="240" t="str">
        <f t="shared" ca="1" si="42"/>
        <v>-0,3128041759707+0,946871755154317i</v>
      </c>
      <c r="S117" s="240" t="str">
        <f t="shared" ca="1" si="43"/>
        <v>0,0977429249557344+0,992400571258815i</v>
      </c>
      <c r="T117" s="240" t="str">
        <f t="shared" ca="1" si="44"/>
        <v>0,491519247061751+0,867652812466815i</v>
      </c>
      <c r="U117" s="241" t="str">
        <f t="shared" ca="1" si="45"/>
        <v>0,800960456604087+0,594032760182716i</v>
      </c>
      <c r="V117" s="240" t="str">
        <f t="shared" ca="1" si="46"/>
        <v>0,972972479658664+0,218488276666261i</v>
      </c>
      <c r="W117" s="240" t="str">
        <f t="shared" ca="1" si="47"/>
        <v>0,978041409265927-0,194544532112427i</v>
      </c>
      <c r="X117" s="240" t="str">
        <f t="shared" ca="1" si="48"/>
        <v>0,815297516007216-0,574197295018173i</v>
      </c>
      <c r="Y117" s="240" t="str">
        <f t="shared" ca="1" si="49"/>
        <v>0,512664476603382-0,855329005495958i</v>
      </c>
      <c r="Z117" s="240" t="str">
        <f t="shared" ca="1" si="50"/>
        <v>0,122068215819687-0,989702947303039i</v>
      </c>
      <c r="AA117" s="240" t="str">
        <f t="shared" ca="1" si="51"/>
        <v>-0,289472569076008-0,954263173849992i</v>
      </c>
      <c r="AB117" s="240" t="str">
        <f t="shared" ca="1" si="52"/>
        <v>-0,651345509135398-0,755090458781511i</v>
      </c>
      <c r="AC117" s="240" t="str">
        <f t="shared" ca="1" si="53"/>
        <v>-0,901460268494513-0,426358953863437i</v>
      </c>
      <c r="AD117" s="240" t="str">
        <f t="shared" ca="1" si="54"/>
        <v>-0,99690203453822-0,0244725713254943i</v>
      </c>
      <c r="AE117" s="240" t="str">
        <f t="shared" ca="1" si="55"/>
        <v>-0,921294862416564+0,381612826957595i</v>
      </c>
      <c r="AF117" s="240" t="str">
        <f t="shared" ca="1" si="56"/>
        <v>-0,687611467663306+0,722220909937975i</v>
      </c>
      <c r="AG117" s="240" t="str">
        <f t="shared" ca="1" si="57"/>
        <v>-0,335947361326277+0,938909976319155i</v>
      </c>
      <c r="AH117" s="240" t="str">
        <f t="shared" ca="1" si="58"/>
        <v>0,0733587574086218+0,994500410218712i</v>
      </c>
      <c r="AI117" s="240" t="str">
        <f t="shared" ca="1" si="59"/>
        <v>0,470077944704788+0,879453977827064i</v>
      </c>
      <c r="AJ117" s="240" t="str">
        <f t="shared" ca="1" si="60"/>
        <v>0,786140928571734+0,613510402224848i</v>
      </c>
      <c r="AK117" s="240" t="str">
        <f t="shared" ca="1" si="61"/>
        <v>0,967317467811441+0,242300412052037i</v>
      </c>
      <c r="AL117" s="240" t="str">
        <f t="shared" ca="1" si="62"/>
        <v>0,982521203299574-0,170483601206926i</v>
      </c>
      <c r="AM117" s="240" t="str">
        <f t="shared" ca="1" si="63"/>
        <v>0,829143470672624-0,554015954873756i</v>
      </c>
      <c r="AN117" s="240" t="str">
        <f t="shared" ca="1" si="64"/>
        <v>0,533500896234023-0,842489980315029i</v>
      </c>
      <c r="AO117" s="240" t="str">
        <f t="shared" ca="1" si="65"/>
        <v>0,146319977354816-0,98640916329919i</v>
      </c>
      <c r="AP117" s="240" t="str">
        <f t="shared" ca="1" si="66"/>
        <v>-0,265966594729746-0,961079780091948i</v>
      </c>
      <c r="AQ117" s="240" t="str">
        <f t="shared" ca="1" si="67"/>
        <v>-0,632618488541272-0,770847858639745i</v>
      </c>
      <c r="AR117" s="240" t="str">
        <f t="shared" ca="1" si="68"/>
        <v>-0,632618488541272-0,770847858639745i</v>
      </c>
      <c r="AS117" s="240" t="str">
        <f t="shared" ca="1" si="69"/>
        <v>-0,996001199318257-0,0489304012891495i</v>
      </c>
      <c r="AT117" s="240" t="str">
        <f t="shared" ca="1" si="70"/>
        <v>-0,930382633222372+0,358888184553251i</v>
      </c>
      <c r="AU117" s="240" t="str">
        <f t="shared" ca="1" si="71"/>
        <v>-0,705128560339802+0,705128560339773i</v>
      </c>
      <c r="AV117" s="240" t="str">
        <f t="shared" ca="1" si="72"/>
        <v>-0,358888184553292+0,930382633222356i</v>
      </c>
      <c r="AW117" s="240" t="str">
        <f t="shared" ca="1" si="73"/>
        <v>0,0489304012891077+0,996001199318259i</v>
      </c>
      <c r="AX117" s="240" t="str">
        <f t="shared" ca="1" si="74"/>
        <v>0,448353484971272+0,890725392995977i</v>
      </c>
      <c r="AY117" s="240" t="str">
        <f t="shared" ca="1" si="75"/>
        <v>0,770847858639718+0,632618488541304i</v>
      </c>
      <c r="AZ117" s="240" t="str">
        <f t="shared" ca="1" si="76"/>
        <v>0,961079780091937+0,265966594729785i</v>
      </c>
      <c r="BA117" s="240" t="str">
        <f t="shared" ca="1" si="77"/>
        <v>0,986409163299182-0,146319977354873i</v>
      </c>
      <c r="BB117" s="240" t="str">
        <f t="shared" ca="1" si="78"/>
        <v>0,842489980314999-0,53350089623407i</v>
      </c>
      <c r="BC117" s="240" t="str">
        <f t="shared" ca="1" si="79"/>
        <v>0,554015954873707-0,829143470672657i</v>
      </c>
      <c r="BD117" s="240" t="str">
        <f t="shared" ca="1" si="80"/>
        <v>0,170483601206899-0,982521203299578i</v>
      </c>
      <c r="BE117" s="240" t="str">
        <f t="shared" ca="1" si="81"/>
        <v>-0,242300412052072-0,967317467811432i</v>
      </c>
      <c r="BF117" s="240" t="str">
        <f t="shared" ca="1" si="82"/>
        <v>-0,613510402224876-0,786140928571711i</v>
      </c>
      <c r="BG117" s="240" t="str">
        <f t="shared" ca="1" si="83"/>
        <v>-0,879453977827087-0,470077944704745i</v>
      </c>
      <c r="BH117" s="240" t="str">
        <f t="shared" ca="1" si="84"/>
        <v>-0,994500410218708-0,0733587574086731i</v>
      </c>
      <c r="BI117" s="240" t="str">
        <f t="shared" ca="1" si="85"/>
        <v>-0,938909976319169+0,335947361326238i</v>
      </c>
      <c r="BJ117" s="240" t="str">
        <f t="shared" ca="1" si="86"/>
        <v>-0,722220909937998+0,687611467663282i</v>
      </c>
      <c r="BK117" s="240" t="str">
        <f t="shared" ca="1" si="87"/>
        <v>-0,381612826957626+0,921294862416551i</v>
      </c>
      <c r="BL117" s="240" t="str">
        <f t="shared" ca="1" si="88"/>
        <v>0,0244725713254729+0,996902034538221i</v>
      </c>
      <c r="BM117" s="240" t="str">
        <f t="shared" ca="1" si="89"/>
        <v>0,426358953863418+0,901460268494522i</v>
      </c>
      <c r="BN117" s="240" t="str">
        <f t="shared" ca="1" si="90"/>
        <v>0,755090458781503+0,651345509135407i</v>
      </c>
      <c r="BO117" s="240" t="str">
        <f t="shared" ca="1" si="91"/>
        <v>0,954263173849988+0,289472569076021i</v>
      </c>
      <c r="BP117" s="240" t="str">
        <f t="shared" ca="1" si="92"/>
        <v>0,98970294730304-0,122068215819683i</v>
      </c>
      <c r="BQ117" s="240" t="str">
        <f t="shared" ca="1" si="93"/>
        <v>0,855329005495959-0,51266447660338i</v>
      </c>
      <c r="BR117" s="240" t="str">
        <f t="shared" ca="1" si="94"/>
        <v>0,574197295018166-0,815297516007221i</v>
      </c>
      <c r="BS117" s="240" t="str">
        <f t="shared" ca="1" si="95"/>
        <v>0,19454453211241-0,97804140926593i</v>
      </c>
      <c r="BT117" s="240" t="str">
        <f t="shared" ca="1" si="96"/>
        <v>-0,218488276666277-0,972972479658661i</v>
      </c>
      <c r="BU117" s="240" t="str">
        <f t="shared" ca="1" si="97"/>
        <v>-0,594032760182739-0,80096045660407i</v>
      </c>
      <c r="BV117" s="240" t="str">
        <f t="shared" ca="1" si="98"/>
        <v>-0,867652812466828-0,491519247061727i</v>
      </c>
      <c r="BW117" s="240" t="str">
        <f t="shared" ca="1" si="99"/>
        <v>-0,992400571258818-0,0977429249556975i</v>
      </c>
      <c r="BX117" s="240" t="str">
        <f t="shared" ca="1" si="100"/>
        <v>-0,946871755154305+0,312804175970734i</v>
      </c>
      <c r="BY117" s="240" t="str">
        <f t="shared" ca="1" si="101"/>
        <v>-0,738878220665557+0,669680183550196i</v>
      </c>
      <c r="BZ117" s="240" t="str">
        <f t="shared" ca="1" si="102"/>
        <v>-0,40410760006442+0,911652138035062i</v>
      </c>
      <c r="CA117" s="240" t="str">
        <f t="shared" ca="1" si="103"/>
        <v>-4,17803696925022E-14+0,997202373249143i</v>
      </c>
      <c r="CB117" s="240" t="str">
        <f t="shared" ca="1" si="104"/>
        <v>0,404107600064343+0,911652138035095i</v>
      </c>
      <c r="CC117" s="240" t="str">
        <f t="shared" ca="1" si="105"/>
        <v>0,738878220665567+0,669680183550184i</v>
      </c>
      <c r="CD117" s="240" t="str">
        <f t="shared" ca="1" si="106"/>
        <v>0,946871755154309+0,312804175970723i</v>
      </c>
      <c r="CE117" s="240" t="str">
        <f t="shared" ca="1" si="107"/>
        <v>0,992400571258817-0,0977429249557131i</v>
      </c>
      <c r="CF117" s="240" t="str">
        <f t="shared" ca="1" si="108"/>
        <v>0,867652812466821-0,49151924706174i</v>
      </c>
      <c r="CG117" s="240" t="str">
        <f t="shared" ca="1" si="109"/>
        <v>0,594032760182726-0,800960456604079i</v>
      </c>
      <c r="CH117" s="240" t="str">
        <f t="shared" ca="1" si="110"/>
        <v>0,218488276666266-0,972972479658663i</v>
      </c>
      <c r="CI117" s="240" t="str">
        <f t="shared" ca="1" si="111"/>
        <v>-0,194544532112426-0,978041409265927i</v>
      </c>
      <c r="CJ117" s="240" t="str">
        <f t="shared" ca="1" si="112"/>
        <v>-0,574197295018179-0,815297516007212i</v>
      </c>
      <c r="CK117" s="240" t="str">
        <f t="shared" ca="1" si="113"/>
        <v>-0,855329005495967-0,512664476603367i</v>
      </c>
      <c r="CL117" s="240" t="str">
        <f t="shared" ca="1" si="114"/>
        <v>-0,989702947303041-0,12206821581967i</v>
      </c>
      <c r="CM117" s="240" t="str">
        <f t="shared" ca="1" si="115"/>
        <v>-0,954263173849983+0,289472569076036i</v>
      </c>
      <c r="CN117" s="240" t="str">
        <f t="shared" ca="1" si="116"/>
        <v>-0,755090458781492+0,651345509135419i</v>
      </c>
      <c r="CO117" s="240" t="str">
        <f t="shared" ca="1" si="117"/>
        <v>-0,426358953863407+0,901460268494527i</v>
      </c>
      <c r="CP117" s="240" t="str">
        <f t="shared" ca="1" si="118"/>
        <v>-0,0244725713254573+0,996902034538221i</v>
      </c>
      <c r="CQ117" s="240" t="str">
        <f t="shared" ca="1" si="119"/>
        <v>0,381612826957641+0,921294862416545i</v>
      </c>
      <c r="CR117" s="240" t="str">
        <f t="shared" ca="1" si="120"/>
        <v>0,722220909937938+0,687611467663346i</v>
      </c>
      <c r="CS117" s="240" t="str">
        <f t="shared" ca="1" si="121"/>
        <v>0,938909976319141+0,335947361326317i</v>
      </c>
      <c r="CT117" s="240" t="str">
        <f t="shared" ca="1" si="122"/>
        <v>0,994500410218714-0,0733587574085863i</v>
      </c>
      <c r="CU117" s="240" t="str">
        <f t="shared" ca="1" si="123"/>
        <v>0,87945397782708-0,470077944704759i</v>
      </c>
      <c r="CV117" s="240" t="str">
        <f t="shared" ca="1" si="124"/>
        <v>0,613510402224864-0,786140928571721i</v>
      </c>
      <c r="CW117" s="240" t="str">
        <f t="shared" ca="1" si="125"/>
        <v>0,24230041205206-0,967317467811435i</v>
      </c>
      <c r="CX117" s="240" t="str">
        <f t="shared" ca="1" si="126"/>
        <v>-0,170483601206915-0,982521203299576i</v>
      </c>
      <c r="CY117" s="240" t="str">
        <f t="shared" ca="1" si="127"/>
        <v>-0,554015954873723-0,829143470672646i</v>
      </c>
      <c r="CZ117" s="240" t="str">
        <f t="shared" ca="1" si="128"/>
        <v>-0,842489980315006-0,53350089623406i</v>
      </c>
      <c r="DA117" s="240" t="str">
        <f t="shared" ca="1" si="129"/>
        <v>-0,986409163299185-0,146319977354855i</v>
      </c>
      <c r="DB117" s="240" t="str">
        <f t="shared" ca="1" si="130"/>
        <v>-0,961079780091933+0,265966594729797i</v>
      </c>
      <c r="DC117" s="240" t="str">
        <f t="shared" ca="1" si="131"/>
        <v>-0,770847858639709+0,632618488541316i</v>
      </c>
      <c r="DD117" s="240" t="str">
        <f t="shared" ca="1" si="132"/>
        <v>-0,448353484971257+0,890725392995985i</v>
      </c>
      <c r="DE117" s="240" t="str">
        <f t="shared" ca="1" si="133"/>
        <v>-0,0489304012890939+0,99600119931826i</v>
      </c>
      <c r="DF117" s="240" t="str">
        <f t="shared" ca="1" si="134"/>
        <v>0,358888184553307+0,93038263322235i</v>
      </c>
      <c r="DG117" s="240" t="str">
        <f t="shared" ca="1" si="135"/>
        <v>0,705128560339811+0,705128560339764i</v>
      </c>
      <c r="DH117" s="240" t="str">
        <f t="shared" ca="1" si="136"/>
        <v>0,930382633222377+0,358888184553239i</v>
      </c>
      <c r="DI117" s="240" t="str">
        <f t="shared" ca="1" si="137"/>
        <v>0,996001199318261-0,0489304012890678i</v>
      </c>
      <c r="DJ117" s="240" t="str">
        <f t="shared" ca="1" si="138"/>
        <v>0,890725392995997-0,448353484971233i</v>
      </c>
      <c r="DK117" s="240" t="str">
        <f t="shared" ca="1" si="139"/>
        <v>0,632618488541337-0,770847858639692i</v>
      </c>
      <c r="DL117" s="240" t="str">
        <f t="shared" ca="1" si="140"/>
        <v>0,265966594729829-0,961079780091925i</v>
      </c>
      <c r="DM117" s="240" t="str">
        <f t="shared" ca="1" si="141"/>
        <v>-0,146319977354829-0,986409163299188i</v>
      </c>
      <c r="DN117" s="240" t="str">
        <f t="shared" ca="1" si="142"/>
        <v>-0,533500896234037-0,84248998031502i</v>
      </c>
      <c r="DO117" s="240" t="str">
        <f t="shared" ca="1" si="143"/>
        <v>-0,829143470672632-0,554015954873745i</v>
      </c>
      <c r="DP117" s="240" t="str">
        <f t="shared" ca="1" si="144"/>
        <v>-0,982521203299571-0,170483601206941i</v>
      </c>
      <c r="DQ117" s="240" t="str">
        <f t="shared" ca="1" si="145"/>
        <v>-0,967317467811443+0,242300412052028i</v>
      </c>
      <c r="DR117" s="240" t="str">
        <f t="shared" ca="1" si="146"/>
        <v>-0,786140928571737+0,613510402224844i</v>
      </c>
      <c r="DS117" s="240" t="str">
        <f t="shared" ca="1" si="147"/>
        <v>-0,470077944704782+0,879453977827067i</v>
      </c>
      <c r="DT117" s="240" t="str">
        <f t="shared" ca="1" si="148"/>
        <v>-0,0733587574086195+0,994500410218712i</v>
      </c>
      <c r="DU117" s="240" t="str">
        <f t="shared" ca="1" si="149"/>
        <v>0,335947361326292+0,93890997631915i</v>
      </c>
      <c r="DV117" s="240" t="str">
        <f t="shared" ca="1" si="150"/>
        <v>0,687611467663327+0,722220909937956i</v>
      </c>
      <c r="DW117" s="240" t="str">
        <f t="shared" ca="1" si="151"/>
        <v>0,921294862416573+0,381612826957573i</v>
      </c>
      <c r="DX117" s="240" t="str">
        <f t="shared" ca="1" si="152"/>
        <v>0,996902034538219-0,0244725713255303i</v>
      </c>
      <c r="DY117" s="240" t="str">
        <f t="shared" ca="1" si="153"/>
        <v>0,901460268494499-0,426358953863467i</v>
      </c>
      <c r="DZ117" s="240" t="str">
        <f t="shared" ca="1" si="154"/>
        <v>0,651345509135364-0,75509045878154i</v>
      </c>
      <c r="EA117" s="240" t="str">
        <f t="shared" ca="1" si="155"/>
        <v>0,289472569075963-0,954263173850006i</v>
      </c>
      <c r="EB117" s="240" t="str">
        <f t="shared" ca="1" si="156"/>
        <v>-0,122068215819641-0,989702947303045i</v>
      </c>
      <c r="EC117" s="240" t="str">
        <f t="shared" ca="1" si="157"/>
        <v>-0,512664476603344-0,85532900549598i</v>
      </c>
      <c r="ED117" s="240" t="str">
        <f t="shared" ca="1" si="158"/>
        <v>-0,815297516007195-0,574197295018203i</v>
      </c>
      <c r="EE117" s="240" t="str">
        <f t="shared" ca="1" si="159"/>
        <v>-0,978041409265922-0,194544532112451i</v>
      </c>
      <c r="EF117" s="240" t="str">
        <f t="shared" ca="1" si="160"/>
        <v>-0,972972479658669+0,21848827666624i</v>
      </c>
      <c r="EG117" s="240" t="str">
        <f t="shared" ca="1" si="161"/>
        <v>-0,800960456604097+0,594032760182702i</v>
      </c>
      <c r="EH117" s="240" t="str">
        <f t="shared" ca="1" si="162"/>
        <v>-0,491519247061763+0,867652812466808i</v>
      </c>
      <c r="EI117" s="240" t="str">
        <f t="shared" ca="1" si="163"/>
        <v>-0,0977429249557426+0,992400571258814i</v>
      </c>
      <c r="EJ117" s="240" t="str">
        <f t="shared" ca="1" si="164"/>
        <v>0,312804175970694+0,946871755154318i</v>
      </c>
      <c r="EK117" s="240" t="str">
        <f t="shared" ca="1" si="165"/>
        <v>0,669680183550166+0,738878220665585i</v>
      </c>
      <c r="EL117" s="240" t="str">
        <f t="shared" ca="1" si="166"/>
        <v>0,911652138035083+0,40410760006437i</v>
      </c>
      <c r="EM117" s="240" t="str">
        <f t="shared" ca="1" si="167"/>
        <v>0,997202373249143-1,56369469502832E-14i</v>
      </c>
      <c r="EN117" s="240"/>
      <c r="EO117" s="240"/>
      <c r="EP117" s="240"/>
    </row>
    <row r="118" spans="1:146" ht="15.75" thickBot="1">
      <c r="A118" s="277">
        <f t="shared" si="168"/>
        <v>3.5156250000000004E-4</v>
      </c>
      <c r="B118" s="276">
        <v>18</v>
      </c>
      <c r="C118" s="248">
        <f t="shared" si="169"/>
        <v>3600</v>
      </c>
      <c r="D118" s="247">
        <f t="shared" si="170"/>
        <v>22619.46710584651</v>
      </c>
      <c r="E118" s="247" t="str">
        <f t="shared" si="171"/>
        <v>22619,4671058465i</v>
      </c>
      <c r="F118" s="247" t="str">
        <f t="shared" si="172"/>
        <v>-0,0145911575371328-1,02639301436015i</v>
      </c>
      <c r="G118" s="247" t="str">
        <f t="shared" si="173"/>
        <v>-0,510342647969833+0,262214571271361i</v>
      </c>
      <c r="H118" s="247" t="str">
        <f t="shared" si="38"/>
        <v>0,0111006916634183-0,294689948353871i</v>
      </c>
      <c r="I118" s="247" t="str">
        <f t="shared" si="174"/>
        <v>-0,203176441521955+0,261316334425919i</v>
      </c>
      <c r="J118" s="275" t="str">
        <f ca="1">IMPRODUCT(1/N_FFT2,AG100)</f>
        <v>0,00373625439726949+0,0000011055732399201i</v>
      </c>
      <c r="K118" s="274" t="str">
        <f t="shared" ca="1" si="175"/>
        <v>-0,000759407777404467+0,000976119677140456i</v>
      </c>
      <c r="N118" s="265">
        <f t="shared" ca="1" si="176"/>
        <v>1.0028283183822619</v>
      </c>
      <c r="O118" s="240">
        <f t="shared" ca="1" si="39"/>
        <v>-0.99717168161773817</v>
      </c>
      <c r="P118" s="240" t="str">
        <f t="shared" ca="1" si="40"/>
        <v>-0,901432523588334+0,426345831500103i</v>
      </c>
      <c r="Q118" s="240" t="str">
        <f t="shared" ca="1" si="41"/>
        <v>-0,632599017976463+0,770824133687811i</v>
      </c>
      <c r="R118" s="240" t="str">
        <f t="shared" ca="1" si="42"/>
        <v>-0,242292954593922+0,967287695969764i</v>
      </c>
      <c r="S118" s="240" t="str">
        <f t="shared" ca="1" si="43"/>
        <v>0,194538544472169+0,978011307365614i</v>
      </c>
      <c r="T118" s="240" t="str">
        <f t="shared" ca="1" si="44"/>
        <v>0,594014477199234+0,800935804854589i</v>
      </c>
      <c r="U118" s="241" t="str">
        <f t="shared" ca="1" si="45"/>
        <v>0,879426910224692+0,470063476769893i</v>
      </c>
      <c r="V118" s="240" t="str">
        <f t="shared" ca="1" si="46"/>
        <v>0,995970544656267+0,0489288953221455i</v>
      </c>
      <c r="W118" s="240" t="str">
        <f t="shared" ca="1" si="47"/>
        <v>0,921266507046489-0,381601081778747i</v>
      </c>
      <c r="X118" s="240" t="str">
        <f t="shared" ca="1" si="48"/>
        <v>0,669659572310254-0,738855479666759i</v>
      </c>
      <c r="Y118" s="240" t="str">
        <f t="shared" ca="1" si="49"/>
        <v>0,289463659765691-0,954233803789931i</v>
      </c>
      <c r="Z118" s="240" t="str">
        <f t="shared" ca="1" si="50"/>
        <v>-0,14631547395722-0,986378803858346i</v>
      </c>
      <c r="AA118" s="240" t="str">
        <f t="shared" ca="1" si="51"/>
        <v>-0,553998903516919-0,829117951513776i</v>
      </c>
      <c r="AB118" s="240" t="str">
        <f t="shared" ca="1" si="52"/>
        <v>-0,855302680405616-0,51264869795145i</v>
      </c>
      <c r="AC118" s="240" t="str">
        <f t="shared" ca="1" si="53"/>
        <v>-0,992370027416004-0,0977399166497853i</v>
      </c>
      <c r="AD118" s="240" t="str">
        <f t="shared" ca="1" si="54"/>
        <v>-0,938881078795754+0,335937021627073i</v>
      </c>
      <c r="AE118" s="240" t="str">
        <f t="shared" ca="1" si="55"/>
        <v>-0,705106858079099+0,705106858079092i</v>
      </c>
      <c r="AF118" s="240" t="str">
        <f t="shared" ca="1" si="56"/>
        <v>-0,335937021627072+0,938881078795754i</v>
      </c>
      <c r="AG118" s="240" t="str">
        <f t="shared" ca="1" si="57"/>
        <v>0,0977399166497856+0,992370027416004i</v>
      </c>
      <c r="AH118" s="240" t="str">
        <f t="shared" ca="1" si="58"/>
        <v>0,51264869795145+0,855302680405615i</v>
      </c>
      <c r="AI118" s="240" t="str">
        <f t="shared" ca="1" si="59"/>
        <v>0,829117951513776+0,553998903516918i</v>
      </c>
      <c r="AJ118" s="240" t="str">
        <f t="shared" ca="1" si="60"/>
        <v>0,986378803858346+0,14631547395722i</v>
      </c>
      <c r="AK118" s="240" t="str">
        <f t="shared" ca="1" si="61"/>
        <v>0,954233803789931-0,289463659765691i</v>
      </c>
      <c r="AL118" s="240" t="str">
        <f t="shared" ca="1" si="62"/>
        <v>0,738855479666751-0,669659572310262i</v>
      </c>
      <c r="AM118" s="240" t="str">
        <f t="shared" ca="1" si="63"/>
        <v>0,381601081778701-0,921266507046508i</v>
      </c>
      <c r="AN118" s="240" t="str">
        <f t="shared" ca="1" si="64"/>
        <v>-0,0489288953221265-0,995970544656268i</v>
      </c>
      <c r="AO118" s="240" t="str">
        <f t="shared" ca="1" si="65"/>
        <v>-0,470063476769912-0,879426910224682i</v>
      </c>
      <c r="AP118" s="240" t="str">
        <f t="shared" ca="1" si="66"/>
        <v>-0,800935804854559-0,594014477199274i</v>
      </c>
      <c r="AQ118" s="240" t="str">
        <f t="shared" ca="1" si="67"/>
        <v>-0,978011307365612-0,194538544472179i</v>
      </c>
      <c r="AR118" s="240" t="str">
        <f t="shared" ca="1" si="68"/>
        <v>-0,978011307365612-0,194538544472179i</v>
      </c>
      <c r="AS118" s="240" t="str">
        <f t="shared" ca="1" si="69"/>
        <v>-0,770824133687836+0,632599017976432i</v>
      </c>
      <c r="AT118" s="240" t="str">
        <f t="shared" ca="1" si="70"/>
        <v>-0,426345831500107+0,901432523588332i</v>
      </c>
      <c r="AU118" s="240" t="str">
        <f t="shared" ca="1" si="71"/>
        <v>2,9562899018609E-14+0,997171681617738i</v>
      </c>
      <c r="AV118" s="240" t="str">
        <f t="shared" ca="1" si="72"/>
        <v>0,426345831500073+0,901432523588349i</v>
      </c>
      <c r="AW118" s="240" t="str">
        <f t="shared" ca="1" si="73"/>
        <v>0,770824133687812+0,632599017976461i</v>
      </c>
      <c r="AX118" s="240" t="str">
        <f t="shared" ca="1" si="74"/>
        <v>0,967287695969774+0,242292954593883i</v>
      </c>
      <c r="AY118" s="240" t="str">
        <f t="shared" ca="1" si="75"/>
        <v>0,97801130736562-0,194538544472141i</v>
      </c>
      <c r="AZ118" s="240" t="str">
        <f t="shared" ca="1" si="76"/>
        <v>0,800935804854583-0,594014477199241i</v>
      </c>
      <c r="BA118" s="240" t="str">
        <f t="shared" ca="1" si="77"/>
        <v>0,470063476769858-0,879426910224711i</v>
      </c>
      <c r="BB118" s="240" t="str">
        <f t="shared" ca="1" si="78"/>
        <v>0,0489288953221647-0,995970544656266i</v>
      </c>
      <c r="BC118" s="240" t="str">
        <f t="shared" ca="1" si="79"/>
        <v>-0,381601081778758-0,921266507046484i</v>
      </c>
      <c r="BD118" s="240" t="str">
        <f t="shared" ca="1" si="80"/>
        <v>-0,738855479666724-0,669659572310291i</v>
      </c>
      <c r="BE118" s="240" t="str">
        <f t="shared" ca="1" si="81"/>
        <v>-0,954233803789925-0,289463659765711i</v>
      </c>
      <c r="BF118" s="240" t="str">
        <f t="shared" ca="1" si="82"/>
        <v>-0,986378803858343+0,14631547395724i</v>
      </c>
      <c r="BG118" s="240" t="str">
        <f t="shared" ca="1" si="83"/>
        <v>-0,829117951513803+0,553998903516877i</v>
      </c>
      <c r="BH118" s="240" t="str">
        <f t="shared" ca="1" si="84"/>
        <v>-0,512648697951457+0,855302680405611i</v>
      </c>
      <c r="BI118" s="240" t="str">
        <f t="shared" ca="1" si="85"/>
        <v>-0,0977399166497637+0,992370027416006i</v>
      </c>
      <c r="BJ118" s="240" t="str">
        <f t="shared" ca="1" si="86"/>
        <v>0,335937021627034+0,938881078795768i</v>
      </c>
      <c r="BK118" s="240" t="str">
        <f t="shared" ca="1" si="87"/>
        <v>0,705106858079092+0,705106858079099i</v>
      </c>
      <c r="BL118" s="240" t="str">
        <f t="shared" ca="1" si="88"/>
        <v>0,938881078795764+0,335937021627044i</v>
      </c>
      <c r="BM118" s="240" t="str">
        <f t="shared" ca="1" si="89"/>
        <v>0,992370027416007-0,0977399166497569i</v>
      </c>
      <c r="BN118" s="240" t="str">
        <f t="shared" ca="1" si="90"/>
        <v>0,855302680405615-0,512648697951451i</v>
      </c>
      <c r="BO118" s="240" t="str">
        <f t="shared" ca="1" si="91"/>
        <v>0,553998903516883-0,8291179515138i</v>
      </c>
      <c r="BP118" s="240" t="str">
        <f t="shared" ca="1" si="92"/>
        <v>0,14631547395725-0,986378803858342i</v>
      </c>
      <c r="BQ118" s="240" t="str">
        <f t="shared" ca="1" si="93"/>
        <v>-0,289463659765701-0,954233803789928i</v>
      </c>
      <c r="BR118" s="240" t="str">
        <f t="shared" ca="1" si="94"/>
        <v>-0,669659572310284-0,738855479666731i</v>
      </c>
      <c r="BS118" s="240" t="str">
        <f t="shared" ca="1" si="95"/>
        <v>-0,921266507046482-0,381601081778764i</v>
      </c>
      <c r="BT118" s="240" t="str">
        <f t="shared" ca="1" si="96"/>
        <v>-0,995970544656267+0,0489288953221577i</v>
      </c>
      <c r="BU118" s="240" t="str">
        <f t="shared" ca="1" si="97"/>
        <v>-0,879426910224667+0,470063476769939i</v>
      </c>
      <c r="BV118" s="240" t="str">
        <f t="shared" ca="1" si="98"/>
        <v>-0,59401447719925+0,800935804854577i</v>
      </c>
      <c r="BW118" s="240" t="str">
        <f t="shared" ca="1" si="99"/>
        <v>-0,194538544472149+0,978011307365618i</v>
      </c>
      <c r="BX118" s="240" t="str">
        <f t="shared" ca="1" si="100"/>
        <v>0,242292954593875+0,967287695969776i</v>
      </c>
      <c r="BY118" s="240" t="str">
        <f t="shared" ca="1" si="101"/>
        <v>0,632599017976456+0,770824133687817i</v>
      </c>
      <c r="BZ118" s="240" t="str">
        <f t="shared" ca="1" si="102"/>
        <v>0,901432523588346+0,42634583150008i</v>
      </c>
      <c r="CA118" s="240" t="str">
        <f t="shared" ca="1" si="103"/>
        <v>0,997171681617738+4,00688352178656E-14i</v>
      </c>
      <c r="CB118" s="240" t="str">
        <f t="shared" ca="1" si="104"/>
        <v>0,901432523588336-0,426345831500099i</v>
      </c>
      <c r="CC118" s="240" t="str">
        <f t="shared" ca="1" si="105"/>
        <v>0,632599017976438-0,770824133687831i</v>
      </c>
      <c r="CD118" s="240" t="str">
        <f t="shared" ca="1" si="106"/>
        <v>0,242292954593949-0,967287695969757i</v>
      </c>
      <c r="CE118" s="240" t="str">
        <f t="shared" ca="1" si="107"/>
        <v>-0,194538544472172-0,978011307365614i</v>
      </c>
      <c r="CF118" s="240" t="str">
        <f t="shared" ca="1" si="108"/>
        <v>-0,594014477199265-0,800935804854566i</v>
      </c>
      <c r="CG118" s="240" t="str">
        <f t="shared" ca="1" si="109"/>
        <v>-0,879426910224678-0,470063476769919i</v>
      </c>
      <c r="CH118" s="240" t="str">
        <f t="shared" ca="1" si="110"/>
        <v>-0,995970544656268-0,0489288953221352i</v>
      </c>
      <c r="CI118" s="240" t="str">
        <f t="shared" ca="1" si="111"/>
        <v>-0,921266507046473+0,381601081778785i</v>
      </c>
      <c r="CJ118" s="240" t="str">
        <f t="shared" ca="1" si="112"/>
        <v>-0,669659572310267+0,738855479666747i</v>
      </c>
      <c r="CK118" s="240" t="str">
        <f t="shared" ca="1" si="113"/>
        <v>-0,289463659765683+0,954233803789933i</v>
      </c>
      <c r="CL118" s="240" t="str">
        <f t="shared" ca="1" si="114"/>
        <v>0,146315473957273+0,986378803858338i</v>
      </c>
      <c r="CM118" s="240" t="str">
        <f t="shared" ca="1" si="115"/>
        <v>0,553998903516902+0,829117951513787i</v>
      </c>
      <c r="CN118" s="240" t="str">
        <f t="shared" ca="1" si="116"/>
        <v>0,855302680405628+0,512648697951428i</v>
      </c>
      <c r="CO118" s="240" t="str">
        <f t="shared" ca="1" si="117"/>
        <v>0,992370027416+0,097739916649833i</v>
      </c>
      <c r="CP118" s="240" t="str">
        <f t="shared" ca="1" si="118"/>
        <v>0,938881078795758-0,335937021627062i</v>
      </c>
      <c r="CQ118" s="240" t="str">
        <f t="shared" ca="1" si="119"/>
        <v>0,705106858079076-0,705106858079115i</v>
      </c>
      <c r="CR118" s="240" t="str">
        <f t="shared" ca="1" si="120"/>
        <v>0,33593702162711-0,93888107879574i</v>
      </c>
      <c r="CS118" s="240" t="str">
        <f t="shared" ca="1" si="121"/>
        <v>-0,0977399166497898-0,992370027416004i</v>
      </c>
      <c r="CT118" s="240" t="str">
        <f t="shared" ca="1" si="122"/>
        <v>-0,512648697951476-0,855302680405599i</v>
      </c>
      <c r="CU118" s="240" t="str">
        <f t="shared" ca="1" si="123"/>
        <v>-0,829117951513759-0,553998903516944i</v>
      </c>
      <c r="CV118" s="240" t="str">
        <f t="shared" ca="1" si="124"/>
        <v>-0,986378803858347-0,146315473957217i</v>
      </c>
      <c r="CW118" s="240" t="str">
        <f t="shared" ca="1" si="125"/>
        <v>-0,954233803789919+0,289463659765729i</v>
      </c>
      <c r="CX118" s="240" t="str">
        <f t="shared" ca="1" si="126"/>
        <v>-0,738855479666776+0,669659572310235i</v>
      </c>
      <c r="CY118" s="240" t="str">
        <f t="shared" ca="1" si="127"/>
        <v>-0,381601081778737+0,921266507046493i</v>
      </c>
      <c r="CZ118" s="240" t="str">
        <f t="shared" ca="1" si="128"/>
        <v>0,0489288953221837+0,995970544656265i</v>
      </c>
      <c r="DA118" s="240" t="str">
        <f t="shared" ca="1" si="129"/>
        <v>0,470063476769878+0,8794269102247i</v>
      </c>
      <c r="DB118" s="240" t="str">
        <f t="shared" ca="1" si="130"/>
        <v>0,800935804854595+0,594014477199227i</v>
      </c>
      <c r="DC118" s="240" t="str">
        <f t="shared" ca="1" si="131"/>
        <v>0,978011307365605+0,194538544472214i</v>
      </c>
      <c r="DD118" s="240" t="str">
        <f t="shared" ca="1" si="132"/>
        <v>0,967287695969769-0,242292954593903i</v>
      </c>
      <c r="DE118" s="240" t="str">
        <f t="shared" ca="1" si="133"/>
        <v>0,7708241336878-0,632599017976476i</v>
      </c>
      <c r="DF118" s="240" t="str">
        <f t="shared" ca="1" si="134"/>
        <v>0,426345831500142-0,901432523588316i</v>
      </c>
      <c r="DG118" s="240" t="str">
        <f t="shared" ca="1" si="135"/>
        <v>1,05059361992566E-14-0,997171681617738i</v>
      </c>
      <c r="DH118" s="240" t="str">
        <f t="shared" ca="1" si="136"/>
        <v>-0,426345831500129-0,901432523588322i</v>
      </c>
      <c r="DI118" s="240" t="str">
        <f t="shared" ca="1" si="137"/>
        <v>-0,770824133687787-0,632599017976491i</v>
      </c>
      <c r="DJ118" s="240" t="str">
        <f t="shared" ca="1" si="138"/>
        <v>-0,967287695969764-0,242292954593924i</v>
      </c>
      <c r="DK118" s="240" t="str">
        <f t="shared" ca="1" si="139"/>
        <v>-0,978011307365608+0,194538544472201i</v>
      </c>
      <c r="DL118" s="240" t="str">
        <f t="shared" ca="1" si="140"/>
        <v>-0,800935804854607+0,59401447719921i</v>
      </c>
      <c r="DM118" s="240" t="str">
        <f t="shared" ca="1" si="141"/>
        <v>-0,47006347676989+0,879426910224693i</v>
      </c>
      <c r="DN118" s="240" t="str">
        <f t="shared" ca="1" si="142"/>
        <v>-0,0489288953221056+0,995970544656269i</v>
      </c>
      <c r="DO118" s="240" t="str">
        <f t="shared" ca="1" si="143"/>
        <v>0,381601081778724+0,921266507046498i</v>
      </c>
      <c r="DP118" s="240" t="str">
        <f t="shared" ca="1" si="144"/>
        <v>0,738855479666767+0,669659572310245i</v>
      </c>
      <c r="DQ118" s="240" t="str">
        <f t="shared" ca="1" si="145"/>
        <v>0,954233803789942+0,289463659765654i</v>
      </c>
      <c r="DR118" s="240" t="str">
        <f t="shared" ca="1" si="146"/>
        <v>0,986378803858349-0,146315473957204i</v>
      </c>
      <c r="DS118" s="240" t="str">
        <f t="shared" ca="1" si="147"/>
        <v>0,82911795151377-0,553998903516927i</v>
      </c>
      <c r="DT118" s="240" t="str">
        <f t="shared" ca="1" si="148"/>
        <v>0,512648697951488-0,855302680405592i</v>
      </c>
      <c r="DU118" s="240" t="str">
        <f t="shared" ca="1" si="149"/>
        <v>0,0977399166498036-0,992370027416002i</v>
      </c>
      <c r="DV118" s="240" t="str">
        <f t="shared" ca="1" si="150"/>
        <v>-0,33593702162709-0,938881078795748i</v>
      </c>
      <c r="DW118" s="240" t="str">
        <f t="shared" ca="1" si="151"/>
        <v>-0,705106858079066-0,705106858079125i</v>
      </c>
      <c r="DX118" s="240" t="str">
        <f t="shared" ca="1" si="152"/>
        <v>-0,93888107879575-0,335937021627082i</v>
      </c>
      <c r="DY118" s="240" t="str">
        <f t="shared" ca="1" si="153"/>
        <v>-0,992370027416001+0,0977399166498192i</v>
      </c>
      <c r="DZ118" s="240" t="str">
        <f t="shared" ca="1" si="154"/>
        <v>-0,855302680405635+0,512648697951416i</v>
      </c>
      <c r="EA118" s="240" t="str">
        <f t="shared" ca="1" si="155"/>
        <v>-0,55399890351692+0,829117951513775i</v>
      </c>
      <c r="EB118" s="240" t="str">
        <f t="shared" ca="1" si="156"/>
        <v>-0,146315473957188+0,986378803858351i</v>
      </c>
      <c r="EC118" s="240" t="str">
        <f t="shared" ca="1" si="157"/>
        <v>0,289463659765663+0,954233803789939i</v>
      </c>
      <c r="ED118" s="240" t="str">
        <f t="shared" ca="1" si="158"/>
        <v>0,669659572310257+0,738855479666756i</v>
      </c>
      <c r="EE118" s="240" t="str">
        <f t="shared" ca="1" si="159"/>
        <v>0,921266507046504+0,381601081778709i</v>
      </c>
      <c r="EF118" s="240" t="str">
        <f t="shared" ca="1" si="160"/>
        <v>0,995970544656269-0,0489288953221141i</v>
      </c>
      <c r="EG118" s="240" t="str">
        <f t="shared" ca="1" si="161"/>
        <v>0,879426910224686-0,470063476769904i</v>
      </c>
      <c r="EH118" s="240" t="str">
        <f t="shared" ca="1" si="162"/>
        <v>0,594014477199203-0,800935804854612i</v>
      </c>
      <c r="EI118" s="240" t="str">
        <f t="shared" ca="1" si="163"/>
        <v>0,194538544472185-0,978011307365611i</v>
      </c>
      <c r="EJ118" s="240" t="str">
        <f t="shared" ca="1" si="164"/>
        <v>-0,242292954593932-0,967287695969761i</v>
      </c>
      <c r="EK118" s="240" t="str">
        <f t="shared" ca="1" si="165"/>
        <v>-0,632599017976422-0,770824133687844i</v>
      </c>
      <c r="EL118" s="240" t="str">
        <f t="shared" ca="1" si="166"/>
        <v>-0,901432523588329-0,426345831500115i</v>
      </c>
      <c r="EM118" s="240" t="str">
        <f t="shared" ca="1" si="167"/>
        <v>-0,997171681617738+1,90569628193523E-14i</v>
      </c>
      <c r="EN118" s="240"/>
      <c r="EO118" s="240"/>
      <c r="EP118" s="240"/>
    </row>
    <row r="119" spans="1:146" ht="15.75" thickBot="1">
      <c r="A119" s="277">
        <f t="shared" si="168"/>
        <v>3.7109375000000006E-4</v>
      </c>
      <c r="B119" s="276">
        <v>19</v>
      </c>
      <c r="C119" s="248">
        <f t="shared" si="169"/>
        <v>3800</v>
      </c>
      <c r="D119" s="247">
        <f t="shared" si="170"/>
        <v>23876.104167282429</v>
      </c>
      <c r="E119" s="247" t="str">
        <f t="shared" si="171"/>
        <v>23876,1041672824i</v>
      </c>
      <c r="F119" s="247" t="str">
        <f t="shared" si="172"/>
        <v>-0,017835659640965-0,972207651314797i</v>
      </c>
      <c r="G119" s="247" t="str">
        <f t="shared" si="173"/>
        <v>-0,500262309968075+0,269408271293535i</v>
      </c>
      <c r="H119" s="247" t="str">
        <f t="shared" si="38"/>
        <v>0,0101672535654504-0,27920722346281i</v>
      </c>
      <c r="I119" s="247" t="str">
        <f t="shared" si="174"/>
        <v>-0,185795686878282+0,260213761222138i</v>
      </c>
      <c r="J119" s="275" t="str">
        <f ca="1">IMPRODUCT(1/N_FFT2,AH100)</f>
        <v>0,0347178356108573+0,0000799791733770613i</v>
      </c>
      <c r="K119" s="274" t="str">
        <f t="shared" ca="1" si="175"/>
        <v>-0,00647123579577039+0,00901919880033951i</v>
      </c>
      <c r="N119" s="265">
        <f t="shared" ca="1" si="176"/>
        <v>1.0028614066981505</v>
      </c>
      <c r="O119" s="240">
        <f t="shared" ca="1" si="39"/>
        <v>-0.99713859330184962</v>
      </c>
      <c r="P119" s="240" t="str">
        <f t="shared" ca="1" si="40"/>
        <v>-0,890668423197123+0,448324808784369i</v>
      </c>
      <c r="Q119" s="240" t="str">
        <f t="shared" ca="1" si="41"/>
        <v>-0,593994766512475+0,800909228070061i</v>
      </c>
      <c r="R119" s="240" t="str">
        <f t="shared" ca="1" si="42"/>
        <v>-0,170472697266679+0,982458362343471i</v>
      </c>
      <c r="S119" s="240" t="str">
        <f t="shared" ca="1" si="43"/>
        <v>0,289454054734597+0,954202140245815i</v>
      </c>
      <c r="T119" s="240" t="str">
        <f t="shared" ca="1" si="44"/>
        <v>0,687567488803707+0,722174717497197i</v>
      </c>
      <c r="U119" s="241" t="str">
        <f t="shared" ca="1" si="45"/>
        <v>0,938849924688303+0,335925874509184i</v>
      </c>
      <c r="V119" s="240" t="str">
        <f t="shared" ca="1" si="46"/>
        <v>0,989639647010633-0,122060408473272i</v>
      </c>
      <c r="W119" s="240" t="str">
        <f t="shared" ca="1" si="47"/>
        <v>0,829090439584594-0,553980520633548i</v>
      </c>
      <c r="X119" s="240" t="str">
        <f t="shared" ca="1" si="48"/>
        <v>0,491487810041035-0,867597318364377i</v>
      </c>
      <c r="Y119" s="240" t="str">
        <f t="shared" ca="1" si="49"/>
        <v>0,048927271755434-0,995937496196704i</v>
      </c>
      <c r="Z119" s="240" t="str">
        <f t="shared" ca="1" si="50"/>
        <v>-0,404081753794725-0,911593829785048i</v>
      </c>
      <c r="AA119" s="240" t="str">
        <f t="shared" ca="1" si="51"/>
        <v>-0,770798556073746-0,632578026971078i</v>
      </c>
      <c r="AB119" s="240" t="str">
        <f t="shared" ca="1" si="52"/>
        <v>-0,972910249428236-0,218474302400716i</v>
      </c>
      <c r="AC119" s="240" t="str">
        <f t="shared" ca="1" si="53"/>
        <v>-0,967255599269238+0,242284914788972i</v>
      </c>
      <c r="AD119" s="240" t="str">
        <f t="shared" ca="1" si="54"/>
        <v>-0,755042164041195+0,651303849805896i</v>
      </c>
      <c r="AE119" s="240" t="str">
        <f t="shared" ca="1" si="55"/>
        <v>-0,381588419428448+0,921235937428675i</v>
      </c>
      <c r="AF119" s="240" t="str">
        <f t="shared" ca="1" si="56"/>
        <v>0,0733540654646327+0,994436803085949i</v>
      </c>
      <c r="AG119" s="240" t="str">
        <f t="shared" ca="1" si="57"/>
        <v>0,512631687157451+0,855274299610421i</v>
      </c>
      <c r="AH119" s="240" t="str">
        <f t="shared" ca="1" si="58"/>
        <v>0,842436095599144+0,533466774114061i</v>
      </c>
      <c r="AI119" s="240" t="str">
        <f t="shared" ca="1" si="59"/>
        <v>0,9923370984294+0,0977366734276864i</v>
      </c>
      <c r="AJ119" s="240" t="str">
        <f t="shared" ca="1" si="60"/>
        <v>0,930323126990828-0,358865230466812i</v>
      </c>
      <c r="AK119" s="240" t="str">
        <f t="shared" ca="1" si="61"/>
        <v>0,669637351555392-0,738830962841888i</v>
      </c>
      <c r="AL119" s="240" t="str">
        <f t="shared" ca="1" si="62"/>
        <v>0,265949583804181-0,961018310505255i</v>
      </c>
      <c r="AM119" s="240" t="str">
        <f t="shared" ca="1" si="63"/>
        <v>-0,19453208926193-0,977978854832445i</v>
      </c>
      <c r="AN119" s="240" t="str">
        <f t="shared" ca="1" si="64"/>
        <v>-0,613471162786447-0,786090647878116i</v>
      </c>
      <c r="AO119" s="240" t="str">
        <f t="shared" ca="1" si="65"/>
        <v>-0,90140261210504-0,426331684422119i</v>
      </c>
      <c r="AP119" s="240" t="str">
        <f t="shared" ca="1" si="66"/>
        <v>-0,996838273800255+0,024471006087192i</v>
      </c>
      <c r="AQ119" s="240" t="str">
        <f t="shared" ca="1" si="67"/>
        <v>-0,879397728935296+0,470047879045778i</v>
      </c>
      <c r="AR119" s="240" t="str">
        <f t="shared" ca="1" si="68"/>
        <v>-0,879397728935296+0,470047879045778i</v>
      </c>
      <c r="AS119" s="240" t="str">
        <f t="shared" ca="1" si="69"/>
        <v>-0,146310618892979+0,986346073673508i</v>
      </c>
      <c r="AT119" s="240" t="str">
        <f t="shared" ca="1" si="70"/>
        <v>0,312784169365843+0,946811194297i</v>
      </c>
      <c r="AU119" s="240" t="str">
        <f t="shared" ca="1" si="71"/>
        <v>0,70508346110654+0,705083461106565i</v>
      </c>
      <c r="AV119" s="240" t="str">
        <f t="shared" ca="1" si="72"/>
        <v>0,946811194297021+0,312784169365781i</v>
      </c>
      <c r="AW119" s="240" t="str">
        <f t="shared" ca="1" si="73"/>
        <v>0,986346073673513-0,146310618892946i</v>
      </c>
      <c r="AX119" s="240" t="str">
        <f t="shared" ca="1" si="74"/>
        <v>0,815245370490938-0,574160570002055i</v>
      </c>
      <c r="AY119" s="240" t="str">
        <f t="shared" ca="1" si="75"/>
        <v>0,470047879045721-0,879397728935327i</v>
      </c>
      <c r="AZ119" s="240" t="str">
        <f t="shared" ca="1" si="76"/>
        <v>0,0244710060872268-0,996838273800254i</v>
      </c>
      <c r="BA119" s="240" t="str">
        <f t="shared" ca="1" si="77"/>
        <v>-0,426331684422088-0,901402612105055i</v>
      </c>
      <c r="BB119" s="240" t="str">
        <f t="shared" ca="1" si="78"/>
        <v>-0,786090647878155-0,613471162786397i</v>
      </c>
      <c r="BC119" s="240" t="str">
        <f t="shared" ca="1" si="79"/>
        <v>-0,977978854832438-0,194532089261964i</v>
      </c>
      <c r="BD119" s="240" t="str">
        <f t="shared" ca="1" si="80"/>
        <v>-0,961018310505265+0,265949583804146i</v>
      </c>
      <c r="BE119" s="240" t="str">
        <f t="shared" ca="1" si="81"/>
        <v>-0,738830962841843+0,669637351555442i</v>
      </c>
      <c r="BF119" s="240" t="str">
        <f t="shared" ca="1" si="82"/>
        <v>-0,358865230466818+0,930323126990826i</v>
      </c>
      <c r="BG119" s="240" t="str">
        <f t="shared" ca="1" si="83"/>
        <v>0,09773667342765+0,992337098429404i</v>
      </c>
      <c r="BH119" s="240" t="str">
        <f t="shared" ca="1" si="84"/>
        <v>0,533466774114081+0,84243609559913i</v>
      </c>
      <c r="BI119" s="240" t="str">
        <f t="shared" ca="1" si="85"/>
        <v>0,855274299610418+0,512631687157457i</v>
      </c>
      <c r="BJ119" s="240" t="str">
        <f t="shared" ca="1" si="86"/>
        <v>0,994436803085945+0,0733540654646772i</v>
      </c>
      <c r="BK119" s="240" t="str">
        <f t="shared" ca="1" si="87"/>
        <v>0,921235937428666-0,38158841942847i</v>
      </c>
      <c r="BL119" s="240" t="str">
        <f t="shared" ca="1" si="88"/>
        <v>0,651303849805906-0,755042164041186i</v>
      </c>
      <c r="BM119" s="240" t="str">
        <f t="shared" ca="1" si="89"/>
        <v>0,242284914789016-0,967255599269227i</v>
      </c>
      <c r="BN119" s="240" t="str">
        <f t="shared" ca="1" si="90"/>
        <v>-0,218474302400728-0,972910249428233i</v>
      </c>
      <c r="BO119" s="240" t="str">
        <f t="shared" ca="1" si="91"/>
        <v>-0,632578026971066-0,770798556073755i</v>
      </c>
      <c r="BP119" s="240" t="str">
        <f t="shared" ca="1" si="92"/>
        <v>-0,911593829785026-0,404081753794776i</v>
      </c>
      <c r="BQ119" s="240" t="str">
        <f t="shared" ca="1" si="93"/>
        <v>-0,995937496196704+0,0489272717554496i</v>
      </c>
      <c r="BR119" s="240" t="str">
        <f t="shared" ca="1" si="94"/>
        <v>-0,86759731836439+0,491487810041013i</v>
      </c>
      <c r="BS119" s="240" t="str">
        <f t="shared" ca="1" si="95"/>
        <v>-0,553980520633509+0,829090439584619i</v>
      </c>
      <c r="BT119" s="240" t="str">
        <f t="shared" ca="1" si="96"/>
        <v>-0,122060408473267+0,989639647010633i</v>
      </c>
      <c r="BU119" s="240" t="str">
        <f t="shared" ca="1" si="97"/>
        <v>0,33592587450916+0,938849924688312i</v>
      </c>
      <c r="BV119" s="240" t="str">
        <f t="shared" ca="1" si="98"/>
        <v>0,722174717497221+0,687567488803681i</v>
      </c>
      <c r="BW119" s="240" t="str">
        <f t="shared" ca="1" si="99"/>
        <v>0,954202140245816+0,289454054734593i</v>
      </c>
      <c r="BX119" s="240" t="str">
        <f t="shared" ca="1" si="100"/>
        <v>0,982458362343476-0,170472697266645i</v>
      </c>
      <c r="BY119" s="240" t="str">
        <f t="shared" ca="1" si="101"/>
        <v>0,800909228070042-0,593994766512503i</v>
      </c>
      <c r="BZ119" s="240" t="str">
        <f t="shared" ca="1" si="102"/>
        <v>0,448324808784371-0,890668423197122i</v>
      </c>
      <c r="CA119" s="240" t="str">
        <f t="shared" ca="1" si="103"/>
        <v>3,48147659073598E-14-0,99713859330185i</v>
      </c>
      <c r="CB119" s="240" t="str">
        <f t="shared" ca="1" si="104"/>
        <v>-0,448324808784394-0,890668423197111i</v>
      </c>
      <c r="CC119" s="240" t="str">
        <f t="shared" ca="1" si="105"/>
        <v>-0,800909228070058-0,593994766512479i</v>
      </c>
      <c r="CD119" s="240" t="str">
        <f t="shared" ca="1" si="106"/>
        <v>-0,982458362343465-0,170472697266714i</v>
      </c>
      <c r="CE119" s="240" t="str">
        <f t="shared" ca="1" si="107"/>
        <v>-0,954202140245807+0,289454054734621i</v>
      </c>
      <c r="CF119" s="240" t="str">
        <f t="shared" ca="1" si="108"/>
        <v>-0,722174717497203+0,6875674888037i</v>
      </c>
      <c r="CG119" s="240" t="str">
        <f t="shared" ca="1" si="109"/>
        <v>-0,335925874509225+0,938849924688288i</v>
      </c>
      <c r="CH119" s="240" t="str">
        <f t="shared" ca="1" si="110"/>
        <v>0,122060408473297+0,98963964701063i</v>
      </c>
      <c r="CI119" s="240" t="str">
        <f t="shared" ca="1" si="111"/>
        <v>0,553980520633534+0,829090439584603i</v>
      </c>
      <c r="CJ119" s="240" t="str">
        <f t="shared" ca="1" si="112"/>
        <v>0,867597318364354+0,491487810041076i</v>
      </c>
      <c r="CK119" s="240" t="str">
        <f t="shared" ca="1" si="113"/>
        <v>0,995937496196705+0,0489272717554166i</v>
      </c>
      <c r="CL119" s="240" t="str">
        <f t="shared" ca="1" si="114"/>
        <v>0,911593829785054-0,404081753794713i</v>
      </c>
      <c r="CM119" s="240" t="str">
        <f t="shared" ca="1" si="115"/>
        <v>0,632578026971043-0,770798556073773i</v>
      </c>
      <c r="CN119" s="240" t="str">
        <f t="shared" ca="1" si="116"/>
        <v>0,218474302400703-0,972910249428239i</v>
      </c>
      <c r="CO119" s="240" t="str">
        <f t="shared" ca="1" si="117"/>
        <v>-0,242284914788945-0,967255599269245i</v>
      </c>
      <c r="CP119" s="240" t="str">
        <f t="shared" ca="1" si="118"/>
        <v>-0,651303849805932-0,755042164041164i</v>
      </c>
      <c r="CQ119" s="240" t="str">
        <f t="shared" ca="1" si="119"/>
        <v>-0,921235937428677-0,381588419428442i</v>
      </c>
      <c r="CR119" s="240" t="str">
        <f t="shared" ca="1" si="120"/>
        <v>-0,99443680308595+0,0733540654646077i</v>
      </c>
      <c r="CS119" s="240" t="str">
        <f t="shared" ca="1" si="121"/>
        <v>-0,855274299610405+0,512631687157479i</v>
      </c>
      <c r="CT119" s="240" t="str">
        <f t="shared" ca="1" si="122"/>
        <v>-0,53346677411406+0,842436095599144i</v>
      </c>
      <c r="CU119" s="240" t="str">
        <f t="shared" ca="1" si="123"/>
        <v>-0,0977366734277192+0,992337098429397i</v>
      </c>
      <c r="CV119" s="240" t="str">
        <f t="shared" ca="1" si="124"/>
        <v>0,358865230466846+0,930323126990815i</v>
      </c>
      <c r="CW119" s="240" t="str">
        <f t="shared" ca="1" si="125"/>
        <v>0,738830962841863+0,66963735155542i</v>
      </c>
      <c r="CX119" s="240" t="str">
        <f t="shared" ca="1" si="126"/>
        <v>0,961018310505245+0,265949583804217i</v>
      </c>
      <c r="CY119" s="240" t="str">
        <f t="shared" ca="1" si="127"/>
        <v>0,977978854832433-0,194532089261989i</v>
      </c>
      <c r="CZ119" s="240" t="str">
        <f t="shared" ca="1" si="128"/>
        <v>0,786090647878136-0,613471162786421i</v>
      </c>
      <c r="DA119" s="240" t="str">
        <f t="shared" ca="1" si="129"/>
        <v>0,426331684422151-0,901402612105025i</v>
      </c>
      <c r="DB119" s="240" t="str">
        <f t="shared" ca="1" si="130"/>
        <v>-0,0244710060872563-0,996838273800254i</v>
      </c>
      <c r="DC119" s="240" t="str">
        <f t="shared" ca="1" si="131"/>
        <v>-0,470047879045744-0,879397728935314i</v>
      </c>
      <c r="DD119" s="240" t="str">
        <f t="shared" ca="1" si="132"/>
        <v>-0,815245370490896-0,574160570002115i</v>
      </c>
      <c r="DE119" s="240" t="str">
        <f t="shared" ca="1" si="133"/>
        <v>-0,986346073673518-0,146310618892915i</v>
      </c>
      <c r="DF119" s="240" t="str">
        <f t="shared" ca="1" si="134"/>
        <v>-0,946811194297011+0,312784169365809i</v>
      </c>
      <c r="DG119" s="240" t="str">
        <f t="shared" ca="1" si="135"/>
        <v>-0,705083461106591+0,705083461106514i</v>
      </c>
      <c r="DH119" s="240" t="str">
        <f t="shared" ca="1" si="136"/>
        <v>-0,312784169365818+0,946811194297009i</v>
      </c>
      <c r="DI119" s="240" t="str">
        <f t="shared" ca="1" si="137"/>
        <v>0,146310618892913+0,986346073673518i</v>
      </c>
      <c r="DJ119" s="240" t="str">
        <f t="shared" ca="1" si="138"/>
        <v>0,574160570002108+0,815245370490901i</v>
      </c>
      <c r="DK119" s="240" t="str">
        <f t="shared" ca="1" si="139"/>
        <v>0,87939772893531+0,470047879045752i</v>
      </c>
      <c r="DL119" s="240" t="str">
        <f t="shared" ca="1" si="140"/>
        <v>0,996838273800253+0,0244710060872652i</v>
      </c>
      <c r="DM119" s="240" t="str">
        <f t="shared" ca="1" si="141"/>
        <v>0,901402612105029-0,426331684422143i</v>
      </c>
      <c r="DN119" s="240" t="str">
        <f t="shared" ca="1" si="142"/>
        <v>0,613471162786422-0,786090647878135i</v>
      </c>
      <c r="DO119" s="240" t="str">
        <f t="shared" ca="1" si="143"/>
        <v>0,194532089261998-0,977978854832431i</v>
      </c>
      <c r="DP119" s="240" t="str">
        <f t="shared" ca="1" si="144"/>
        <v>-0,265949583804208-0,961018310505247i</v>
      </c>
      <c r="DQ119" s="240" t="str">
        <f t="shared" ca="1" si="145"/>
        <v>-0,669637351555413-0,738830962841869i</v>
      </c>
      <c r="DR119" s="240" t="str">
        <f t="shared" ca="1" si="146"/>
        <v>-0,930323126990812-0,358865230466854i</v>
      </c>
      <c r="DS119" s="240" t="str">
        <f t="shared" ca="1" si="147"/>
        <v>-0,992337098429397+0,0977366734277175i</v>
      </c>
      <c r="DT119" s="240" t="str">
        <f t="shared" ca="1" si="148"/>
        <v>-0,842436095599149+0,533466774114053i</v>
      </c>
      <c r="DU119" s="240" t="str">
        <f t="shared" ca="1" si="149"/>
        <v>-0,512631687157486+0,8552742996104i</v>
      </c>
      <c r="DV119" s="240" t="str">
        <f t="shared" ca="1" si="150"/>
        <v>-0,0733540654646165+0,99443680308595i</v>
      </c>
      <c r="DW119" s="240" t="str">
        <f t="shared" ca="1" si="151"/>
        <v>0,381588419428434+0,921235937428681i</v>
      </c>
      <c r="DX119" s="240" t="str">
        <f t="shared" ca="1" si="152"/>
        <v>0,755042164041163+0,651303849805933i</v>
      </c>
      <c r="DY119" s="240" t="str">
        <f t="shared" ca="1" si="153"/>
        <v>0,967255599269242+0,242284914788953i</v>
      </c>
      <c r="DZ119" s="240" t="str">
        <f t="shared" ca="1" si="154"/>
        <v>0,97291024942824-0,218474302400694i</v>
      </c>
      <c r="EA119" s="240" t="str">
        <f t="shared" ca="1" si="155"/>
        <v>0,770798556073716-0,632578026971112i</v>
      </c>
      <c r="EB119" s="240" t="str">
        <f t="shared" ca="1" si="156"/>
        <v>0,404081753794714-0,911593829785053i</v>
      </c>
      <c r="EC119" s="240" t="str">
        <f t="shared" ca="1" si="157"/>
        <v>-0,0489272717554149-0,995937496196705i</v>
      </c>
      <c r="ED119" s="240" t="str">
        <f t="shared" ca="1" si="158"/>
        <v>-0,491487810041069-0,867597318364358i</v>
      </c>
      <c r="EE119" s="240" t="str">
        <f t="shared" ca="1" si="159"/>
        <v>-0,829090439584598-0,553980520633542i</v>
      </c>
      <c r="EF119" s="240" t="str">
        <f t="shared" ca="1" si="160"/>
        <v>-0,989639647010628-0,122060408473305i</v>
      </c>
      <c r="EG119" s="240" t="str">
        <f t="shared" ca="1" si="161"/>
        <v>-0,938849924688289+0,335925874509224i</v>
      </c>
      <c r="EH119" s="240" t="str">
        <f t="shared" ca="1" si="162"/>
        <v>-0,687567488803706+0,722174717497197i</v>
      </c>
      <c r="EI119" s="240" t="str">
        <f t="shared" ca="1" si="163"/>
        <v>-0,289454054734626+0,954202140245806i</v>
      </c>
      <c r="EJ119" s="240" t="str">
        <f t="shared" ca="1" si="164"/>
        <v>0,170472697266706+0,982458362343467i</v>
      </c>
      <c r="EK119" s="240" t="str">
        <f t="shared" ca="1" si="165"/>
        <v>0,593994766512472+0,800909228070064i</v>
      </c>
      <c r="EL119" s="240" t="str">
        <f t="shared" ca="1" si="166"/>
        <v>0,890668423197108+0,448324808784399i</v>
      </c>
      <c r="EM119" s="240" t="str">
        <f t="shared" ca="1" si="167"/>
        <v>0,99713859330185-2,95618099476146E-14i</v>
      </c>
      <c r="EN119" s="240"/>
      <c r="EO119" s="240"/>
      <c r="EP119" s="240"/>
    </row>
    <row r="120" spans="1:146" ht="15.75" thickBot="1">
      <c r="A120" s="277">
        <f t="shared" si="168"/>
        <v>3.9062500000000008E-4</v>
      </c>
      <c r="B120" s="276">
        <v>20</v>
      </c>
      <c r="C120" s="248">
        <f t="shared" si="169"/>
        <v>4000</v>
      </c>
      <c r="D120" s="247">
        <f t="shared" si="170"/>
        <v>25132.741228718343</v>
      </c>
      <c r="E120" s="247" t="str">
        <f t="shared" si="171"/>
        <v>25132,7412287183i</v>
      </c>
      <c r="F120" s="247" t="str">
        <f t="shared" si="172"/>
        <v>-0,0206034195464806-0,92341437846644i</v>
      </c>
      <c r="G120" s="247" t="str">
        <f t="shared" si="173"/>
        <v>-0,490042131845138+0,276151236497045i</v>
      </c>
      <c r="H120" s="247" t="str">
        <f t="shared" si="38"/>
        <v>0,00937015537655021-0,265268971511792i</v>
      </c>
      <c r="I120" s="247" t="str">
        <f t="shared" si="174"/>
        <v>-0,169540485259199+0,257877444167829i</v>
      </c>
      <c r="J120" s="275" t="str">
        <f ca="1">IMPRODUCT(1/N_FFT2,AI100)</f>
        <v>0,00405620679124699-1,08547376508343E-06i</v>
      </c>
      <c r="K120" s="274" t="str">
        <f t="shared" ca="1" si="175"/>
        <v>-0,000687411348499422+0,00104618827209183i</v>
      </c>
      <c r="N120" s="265">
        <f t="shared" ca="1" si="176"/>
        <v>1.0028970200430463</v>
      </c>
      <c r="O120" s="240">
        <f t="shared" ca="1" si="39"/>
        <v>-0.99710297995695385</v>
      </c>
      <c r="P120" s="240" t="str">
        <f t="shared" ca="1" si="40"/>
        <v>-0,879366320769149+0,470031091031186i</v>
      </c>
      <c r="Q120" s="240" t="str">
        <f t="shared" ca="1" si="41"/>
        <v>-0,553960734919225+0,829060828170521i</v>
      </c>
      <c r="R120" s="240" t="str">
        <f t="shared" ca="1" si="42"/>
        <v>-0,0977331827094593+0,992301656572494i</v>
      </c>
      <c r="S120" s="240" t="str">
        <f t="shared" ca="1" si="43"/>
        <v>0,381574790791386+0,921203034988242i</v>
      </c>
      <c r="T120" s="240" t="str">
        <f t="shared" ca="1" si="44"/>
        <v>0,770771026585864+0,632555434104246i</v>
      </c>
      <c r="U120" s="241" t="str">
        <f t="shared" ca="1" si="45"/>
        <v>0,977943925787977+0,194525141443044i</v>
      </c>
      <c r="V120" s="240" t="str">
        <f t="shared" ca="1" si="46"/>
        <v>0,954168060399593-0,289443716726271i</v>
      </c>
      <c r="W120" s="240" t="str">
        <f t="shared" ca="1" si="47"/>
        <v>0,705058278668878-0,705058278668875i</v>
      </c>
      <c r="X120" s="240" t="str">
        <f t="shared" ca="1" si="48"/>
        <v>0,289443716726264-0,954168060399595i</v>
      </c>
      <c r="Y120" s="240" t="str">
        <f t="shared" ca="1" si="49"/>
        <v>-0,194525141443042-0,977943925787978i</v>
      </c>
      <c r="Z120" s="240" t="str">
        <f t="shared" ca="1" si="50"/>
        <v>-0,632555434104252-0,770771026585859i</v>
      </c>
      <c r="AA120" s="240" t="str">
        <f t="shared" ca="1" si="51"/>
        <v>-0,921203034988241-0,381574790791389i</v>
      </c>
      <c r="AB120" s="240" t="str">
        <f t="shared" ca="1" si="52"/>
        <v>-0,992301656572494+0,0977331827094659i</v>
      </c>
      <c r="AC120" s="240" t="str">
        <f t="shared" ca="1" si="53"/>
        <v>-0,829060828170522+0,553960734919222i</v>
      </c>
      <c r="AD120" s="240" t="str">
        <f t="shared" ca="1" si="54"/>
        <v>-0,470031091031185+0,87936632076915i</v>
      </c>
      <c r="AE120" s="240" t="str">
        <f t="shared" ca="1" si="55"/>
        <v>-2,96221584086912E-15+0,997102979956954i</v>
      </c>
      <c r="AF120" s="240" t="str">
        <f t="shared" ca="1" si="56"/>
        <v>0,470031091031188+0,879366320769148i</v>
      </c>
      <c r="AG120" s="240" t="str">
        <f t="shared" ca="1" si="57"/>
        <v>0,829060828170519+0,553960734919227i</v>
      </c>
      <c r="AH120" s="240" t="str">
        <f t="shared" ca="1" si="58"/>
        <v>0,992301656572494+0,0977331827094621i</v>
      </c>
      <c r="AI120" s="240" t="str">
        <f t="shared" ca="1" si="59"/>
        <v>0,921203034988243-0,381574790791384i</v>
      </c>
      <c r="AJ120" s="240" t="str">
        <f t="shared" ca="1" si="60"/>
        <v>0,632555434104256-0,770771026585855i</v>
      </c>
      <c r="AK120" s="240" t="str">
        <f t="shared" ca="1" si="61"/>
        <v>0,194525141443057-0,977943925787975i</v>
      </c>
      <c r="AL120" s="240" t="str">
        <f t="shared" ca="1" si="62"/>
        <v>-0,289443716726249-0,954168060399599i</v>
      </c>
      <c r="AM120" s="240" t="str">
        <f t="shared" ca="1" si="63"/>
        <v>-0,705058278668859-0,705058278668894i</v>
      </c>
      <c r="AN120" s="240" t="str">
        <f t="shared" ca="1" si="64"/>
        <v>-0,954168060399585-0,289443716726296i</v>
      </c>
      <c r="AO120" s="240" t="str">
        <f t="shared" ca="1" si="65"/>
        <v>-0,977943925787984+0,194525141443009i</v>
      </c>
      <c r="AP120" s="240" t="str">
        <f t="shared" ca="1" si="66"/>
        <v>-0,770771026585886+0,632555434104219i</v>
      </c>
      <c r="AQ120" s="240" t="str">
        <f t="shared" ca="1" si="67"/>
        <v>-0,381574790791429+0,921203034988224i</v>
      </c>
      <c r="AR120" s="240" t="str">
        <f t="shared" ca="1" si="68"/>
        <v>-0,381574790791429+0,921203034988224i</v>
      </c>
      <c r="AS120" s="240" t="str">
        <f t="shared" ca="1" si="69"/>
        <v>0,55396073491926+0,829060828170497i</v>
      </c>
      <c r="AT120" s="240" t="str">
        <f t="shared" ca="1" si="70"/>
        <v>0,879366320769167+0,470031091031153i</v>
      </c>
      <c r="AU120" s="240" t="str">
        <f t="shared" ca="1" si="71"/>
        <v>0,997102979956954-3,30422036749856E-14i</v>
      </c>
      <c r="AV120" s="240" t="str">
        <f t="shared" ca="1" si="72"/>
        <v>0,879366320769135-0,470031091031212i</v>
      </c>
      <c r="AW120" s="240" t="str">
        <f t="shared" ca="1" si="73"/>
        <v>0,553960734919204-0,829060828170535i</v>
      </c>
      <c r="AX120" s="240" t="str">
        <f t="shared" ca="1" si="74"/>
        <v>0,0977331827094447-0,992301656572496i</v>
      </c>
      <c r="AY120" s="240" t="str">
        <f t="shared" ca="1" si="75"/>
        <v>-0,3815747907914-0,921203034988236i</v>
      </c>
      <c r="AZ120" s="240" t="str">
        <f t="shared" ca="1" si="76"/>
        <v>-0,770771026585867-0,632555434104243i</v>
      </c>
      <c r="BA120" s="240" t="str">
        <f t="shared" ca="1" si="77"/>
        <v>-0,977943925787978-0,19452514144304i</v>
      </c>
      <c r="BB120" s="240" t="str">
        <f t="shared" ca="1" si="78"/>
        <v>-0,954168060399594+0,289443716726266i</v>
      </c>
      <c r="BC120" s="240" t="str">
        <f t="shared" ca="1" si="79"/>
        <v>-0,705058278668881+0,705058278668872i</v>
      </c>
      <c r="BD120" s="240" t="str">
        <f t="shared" ca="1" si="80"/>
        <v>-0,289443716726279+0,95416806039959i</v>
      </c>
      <c r="BE120" s="240" t="str">
        <f t="shared" ca="1" si="81"/>
        <v>0,194525141443026+0,977943925787981i</v>
      </c>
      <c r="BF120" s="240" t="str">
        <f t="shared" ca="1" si="82"/>
        <v>0,632555434104232+0,770771026585875i</v>
      </c>
      <c r="BG120" s="240" t="str">
        <f t="shared" ca="1" si="83"/>
        <v>0,921203034988231+0,381574790791413i</v>
      </c>
      <c r="BH120" s="240" t="str">
        <f t="shared" ca="1" si="84"/>
        <v>0,992301656572497-0,0977331827094309i</v>
      </c>
      <c r="BI120" s="240" t="str">
        <f t="shared" ca="1" si="85"/>
        <v>0,829060828170543-0,553960734919193i</v>
      </c>
      <c r="BJ120" s="240" t="str">
        <f t="shared" ca="1" si="86"/>
        <v>0,470031091031224-0,879366320769129i</v>
      </c>
      <c r="BK120" s="240" t="str">
        <f t="shared" ca="1" si="87"/>
        <v>4,87388882283477E-14-0,997102979956954i</v>
      </c>
      <c r="BL120" s="240" t="str">
        <f t="shared" ca="1" si="88"/>
        <v>-0,470031091031226-0,879366320769128i</v>
      </c>
      <c r="BM120" s="240" t="str">
        <f t="shared" ca="1" si="89"/>
        <v>-0,829060828170544-0,553960734919192i</v>
      </c>
      <c r="BN120" s="240" t="str">
        <f t="shared" ca="1" si="90"/>
        <v>-0,992301656572497-0,0977331827094292i</v>
      </c>
      <c r="BO120" s="240" t="str">
        <f t="shared" ca="1" si="91"/>
        <v>-0,92120303498823+0,381574790791414i</v>
      </c>
      <c r="BP120" s="240" t="str">
        <f t="shared" ca="1" si="92"/>
        <v>-0,632555434104231+0,770771026585876i</v>
      </c>
      <c r="BQ120" s="240" t="str">
        <f t="shared" ca="1" si="93"/>
        <v>-0,194525141443024+0,977943925787981i</v>
      </c>
      <c r="BR120" s="240" t="str">
        <f t="shared" ca="1" si="94"/>
        <v>0,289443716726281+0,95416806039959i</v>
      </c>
      <c r="BS120" s="240" t="str">
        <f t="shared" ca="1" si="95"/>
        <v>0,705058278668883+0,70505827866887i</v>
      </c>
      <c r="BT120" s="240" t="str">
        <f t="shared" ca="1" si="96"/>
        <v>0,954168060399595+0,289443716726264i</v>
      </c>
      <c r="BU120" s="240" t="str">
        <f t="shared" ca="1" si="97"/>
        <v>0,977943925787978-0,194525141443042i</v>
      </c>
      <c r="BV120" s="240" t="str">
        <f t="shared" ca="1" si="98"/>
        <v>0,770771026585865-0,632555434104244i</v>
      </c>
      <c r="BW120" s="240" t="str">
        <f t="shared" ca="1" si="99"/>
        <v>0,381574790791398-0,921203034988237i</v>
      </c>
      <c r="BX120" s="240" t="str">
        <f t="shared" ca="1" si="100"/>
        <v>-0,0977331827094464-0,992301656572496i</v>
      </c>
      <c r="BY120" s="240" t="str">
        <f t="shared" ca="1" si="101"/>
        <v>-0,553960734919205-0,829060828170534i</v>
      </c>
      <c r="BZ120" s="240" t="str">
        <f t="shared" ca="1" si="102"/>
        <v>-0,879366320769136-0,47003109103121i</v>
      </c>
      <c r="CA120" s="240" t="str">
        <f t="shared" ca="1" si="103"/>
        <v>-0,997102979956954-3,31033917398713E-14i</v>
      </c>
      <c r="CB120" s="240" t="str">
        <f t="shared" ca="1" si="104"/>
        <v>-0,879366320769167+0,470031091031153i</v>
      </c>
      <c r="CC120" s="240" t="str">
        <f t="shared" ca="1" si="105"/>
        <v>-0,553960734919258+0,829060828170499i</v>
      </c>
      <c r="CD120" s="240" t="str">
        <f t="shared" ca="1" si="106"/>
        <v>-0,0977331827095088+0,992301656572489i</v>
      </c>
      <c r="CE120" s="240" t="str">
        <f t="shared" ca="1" si="107"/>
        <v>0,381574790791432+0,921203034988223i</v>
      </c>
      <c r="CF120" s="240" t="str">
        <f t="shared" ca="1" si="108"/>
        <v>0,770771026585889+0,632555434104216i</v>
      </c>
      <c r="CG120" s="240" t="str">
        <f t="shared" ca="1" si="109"/>
        <v>0,977943925787985+0,194525141443006i</v>
      </c>
      <c r="CH120" s="240" t="str">
        <f t="shared" ca="1" si="110"/>
        <v>0,954168060399584-0,289443716726299i</v>
      </c>
      <c r="CI120" s="240" t="str">
        <f t="shared" ca="1" si="111"/>
        <v>0,705058278668857-0,705058278668896i</v>
      </c>
      <c r="CJ120" s="240" t="str">
        <f t="shared" ca="1" si="112"/>
        <v>0,289443716726246-0,954168060399599i</v>
      </c>
      <c r="CK120" s="240" t="str">
        <f t="shared" ca="1" si="113"/>
        <v>-0,19452514144306-0,977943925787974i</v>
      </c>
      <c r="CL120" s="240" t="str">
        <f t="shared" ca="1" si="114"/>
        <v>-0,632555434104259-0,770771026585853i</v>
      </c>
      <c r="CM120" s="240" t="str">
        <f t="shared" ca="1" si="115"/>
        <v>-0,921203034988244-0,38157479079138i</v>
      </c>
      <c r="CN120" s="240" t="str">
        <f t="shared" ca="1" si="116"/>
        <v>-0,992301656572494+0,0977331827094655i</v>
      </c>
      <c r="CO120" s="240" t="str">
        <f t="shared" ca="1" si="117"/>
        <v>-0,829060828170523+0,553960734919221i</v>
      </c>
      <c r="CP120" s="240" t="str">
        <f t="shared" ca="1" si="118"/>
        <v>-0,470031091031194+0,879366320769145i</v>
      </c>
      <c r="CQ120" s="240" t="str">
        <f t="shared" ca="1" si="119"/>
        <v>-1,39254738553291E-14+0,997102979956954i</v>
      </c>
      <c r="CR120" s="240" t="str">
        <f t="shared" ca="1" si="120"/>
        <v>0,47003109103117+0,879366320769158i</v>
      </c>
      <c r="CS120" s="240" t="str">
        <f t="shared" ca="1" si="121"/>
        <v>0,829060828170508+0,553960734919244i</v>
      </c>
      <c r="CT120" s="240" t="str">
        <f t="shared" ca="1" si="122"/>
        <v>0,992301656572491+0,0977331827094932i</v>
      </c>
      <c r="CU120" s="240" t="str">
        <f t="shared" ca="1" si="123"/>
        <v>0,921203034988255-0,381574790791355i</v>
      </c>
      <c r="CV120" s="240" t="str">
        <f t="shared" ca="1" si="124"/>
        <v>0,632555434104281-0,770771026585835i</v>
      </c>
      <c r="CW120" s="240" t="str">
        <f t="shared" ca="1" si="125"/>
        <v>0,194525141443088-0,977943925787969i</v>
      </c>
      <c r="CX120" s="240" t="str">
        <f t="shared" ca="1" si="126"/>
        <v>-0,289443716726314-0,954168060399579i</v>
      </c>
      <c r="CY120" s="240" t="str">
        <f t="shared" ca="1" si="127"/>
        <v>-0,705058278668907-0,705058278668846i</v>
      </c>
      <c r="CZ120" s="240" t="str">
        <f t="shared" ca="1" si="128"/>
        <v>-0,954168060399604-0,289443716726231i</v>
      </c>
      <c r="DA120" s="240" t="str">
        <f t="shared" ca="1" si="129"/>
        <v>-0,977943925787971+0,194525141443076i</v>
      </c>
      <c r="DB120" s="240" t="str">
        <f t="shared" ca="1" si="130"/>
        <v>-0,770771026585843+0,632555434104271i</v>
      </c>
      <c r="DC120" s="240" t="str">
        <f t="shared" ca="1" si="131"/>
        <v>-0,381574790791366+0,92120303498825i</v>
      </c>
      <c r="DD120" s="240" t="str">
        <f t="shared" ca="1" si="132"/>
        <v>0,0977331827094812+0,992301656572492i</v>
      </c>
      <c r="DE120" s="240" t="str">
        <f t="shared" ca="1" si="133"/>
        <v>0,553960734919234+0,829060828170514i</v>
      </c>
      <c r="DF120" s="240" t="str">
        <f t="shared" ca="1" si="134"/>
        <v>0,879366320769152+0,470031091031181i</v>
      </c>
      <c r="DG120" s="240" t="str">
        <f t="shared" ca="1" si="135"/>
        <v>0,997102979956954-1,71002263314725E-15i</v>
      </c>
      <c r="DH120" s="240" t="str">
        <f t="shared" ca="1" si="136"/>
        <v>0,879366320769151-0,470031091031184i</v>
      </c>
      <c r="DI120" s="240" t="str">
        <f t="shared" ca="1" si="137"/>
        <v>0,553960734919232-0,829060828170516i</v>
      </c>
      <c r="DJ120" s="240" t="str">
        <f t="shared" ca="1" si="138"/>
        <v>0,0977331827094776-0,992301656572492i</v>
      </c>
      <c r="DK120" s="240" t="str">
        <f t="shared" ca="1" si="139"/>
        <v>-0,381574790791369-0,921203034988249i</v>
      </c>
      <c r="DL120" s="240" t="str">
        <f t="shared" ca="1" si="140"/>
        <v>-0,770771026585845-0,632555434104268i</v>
      </c>
      <c r="DM120" s="240" t="str">
        <f t="shared" ca="1" si="141"/>
        <v>-0,977943925787972-0,194525141443072i</v>
      </c>
      <c r="DN120" s="240" t="str">
        <f t="shared" ca="1" si="142"/>
        <v>-0,954168060399603+0,289443716726234i</v>
      </c>
      <c r="DO120" s="240" t="str">
        <f t="shared" ca="1" si="143"/>
        <v>-0,705058278668905+0,705058278668848i</v>
      </c>
      <c r="DP120" s="240" t="str">
        <f t="shared" ca="1" si="144"/>
        <v>-0,289443716726311+0,95416806039958i</v>
      </c>
      <c r="DQ120" s="240" t="str">
        <f t="shared" ca="1" si="145"/>
        <v>0,194525141442994+0,977943925787987i</v>
      </c>
      <c r="DR120" s="240" t="str">
        <f t="shared" ca="1" si="146"/>
        <v>0,632555434104206+0,770771026585896i</v>
      </c>
      <c r="DS120" s="240" t="str">
        <f t="shared" ca="1" si="147"/>
        <v>0,921203034988256+0,381574790791351i</v>
      </c>
      <c r="DT120" s="240" t="str">
        <f t="shared" ca="1" si="148"/>
        <v>0,992301656572491-0,0977331827094966i</v>
      </c>
      <c r="DU120" s="240" t="str">
        <f t="shared" ca="1" si="149"/>
        <v>0,829060828170506-0,553960734919247i</v>
      </c>
      <c r="DV120" s="240" t="str">
        <f t="shared" ca="1" si="150"/>
        <v>0,470031091031167-0,87936632076916i</v>
      </c>
      <c r="DW120" s="240" t="str">
        <f t="shared" ca="1" si="151"/>
        <v>-1,73455191216237E-14-0,997102979956954i</v>
      </c>
      <c r="DX120" s="240" t="str">
        <f t="shared" ca="1" si="152"/>
        <v>-0,470031091031197-0,879366320769143i</v>
      </c>
      <c r="DY120" s="240" t="str">
        <f t="shared" ca="1" si="153"/>
        <v>-0,829060828170525-0,553960734919219i</v>
      </c>
      <c r="DZ120" s="240" t="str">
        <f t="shared" ca="1" si="154"/>
        <v>-0,992301656572494-0,0977331827094621i</v>
      </c>
      <c r="EA120" s="240" t="str">
        <f t="shared" ca="1" si="155"/>
        <v>-0,921203034988243+0,381574790791384i</v>
      </c>
      <c r="EB120" s="240" t="str">
        <f t="shared" ca="1" si="156"/>
        <v>-0,632555434104256+0,770771026585855i</v>
      </c>
      <c r="EC120" s="240" t="str">
        <f t="shared" ca="1" si="157"/>
        <v>-0,194525141443057+0,977943925787975i</v>
      </c>
      <c r="ED120" s="240" t="str">
        <f t="shared" ca="1" si="158"/>
        <v>0,289443716726249+0,954168060399599i</v>
      </c>
      <c r="EE120" s="240" t="str">
        <f t="shared" ca="1" si="159"/>
        <v>0,705058278668859+0,705058278668894i</v>
      </c>
      <c r="EF120" s="240" t="str">
        <f t="shared" ca="1" si="160"/>
        <v>0,954168060399585+0,289443716726296i</v>
      </c>
      <c r="EG120" s="240" t="str">
        <f t="shared" ca="1" si="161"/>
        <v>0,977943925787984-0,194525141443009i</v>
      </c>
      <c r="EH120" s="240" t="str">
        <f t="shared" ca="1" si="162"/>
        <v>0,770771026585886-0,632555434104218i</v>
      </c>
      <c r="EI120" s="240" t="str">
        <f t="shared" ca="1" si="163"/>
        <v>0,381574790791429-0,921203034988224i</v>
      </c>
      <c r="EJ120" s="240" t="str">
        <f t="shared" ca="1" si="164"/>
        <v>-0,0977331827094135-0,992301656572499i</v>
      </c>
      <c r="EK120" s="240" t="str">
        <f t="shared" ca="1" si="165"/>
        <v>-0,55396073491926-0,829060828170497i</v>
      </c>
      <c r="EL120" s="240" t="str">
        <f t="shared" ca="1" si="166"/>
        <v>-0,879366320769167-0,470031091031153i</v>
      </c>
      <c r="EM120" s="240" t="str">
        <f t="shared" ca="1" si="167"/>
        <v>-0,997102979956954+3,29810156101001E-14i</v>
      </c>
      <c r="EN120" s="240"/>
      <c r="EO120" s="240"/>
      <c r="EP120" s="240"/>
    </row>
    <row r="121" spans="1:146" ht="15.75" thickBot="1">
      <c r="A121" s="277">
        <f t="shared" si="168"/>
        <v>4.1015625000000009E-4</v>
      </c>
      <c r="B121" s="276">
        <v>21</v>
      </c>
      <c r="C121" s="248">
        <f t="shared" si="169"/>
        <v>4200</v>
      </c>
      <c r="D121" s="247">
        <f t="shared" si="170"/>
        <v>26389.378290154262</v>
      </c>
      <c r="E121" s="247" t="str">
        <f t="shared" si="171"/>
        <v>26389,3782901543i</v>
      </c>
      <c r="F121" s="247" t="str">
        <f t="shared" si="172"/>
        <v>-0,0229827959656048-0,879245264364636i</v>
      </c>
      <c r="G121" s="247" t="str">
        <f t="shared" si="173"/>
        <v>-0,479720367393572+0,282435084685831i</v>
      </c>
      <c r="H121" s="247" t="str">
        <f t="shared" si="38"/>
        <v>0,00868408807325275-0,252655224525447i</v>
      </c>
      <c r="I121" s="247" t="str">
        <f t="shared" si="174"/>
        <v>-0,154445409584759+0,254526719790317i</v>
      </c>
      <c r="J121" s="275" t="str">
        <f ca="1">IMPRODUCT(1/N_FFT2,AJ100)</f>
        <v>-0,0237114105042337-0,0000799794916312781i</v>
      </c>
      <c r="K121" s="274" t="str">
        <f t="shared" ca="1" si="175"/>
        <v>0,00368247542481414-0,0060228350719009i</v>
      </c>
      <c r="N121" s="265">
        <f t="shared" ca="1" si="176"/>
        <v>1.00293530054854</v>
      </c>
      <c r="O121" s="240">
        <f t="shared" ca="1" si="39"/>
        <v>-0.99706469945146003</v>
      </c>
      <c r="P121" s="240" t="str">
        <f t="shared" ca="1" si="40"/>
        <v>-0,867533024286433+0,491451387895758i</v>
      </c>
      <c r="Q121" s="240" t="str">
        <f t="shared" ca="1" si="41"/>
        <v>-0,512593698126186+0,85521091874084i</v>
      </c>
      <c r="R121" s="240" t="str">
        <f t="shared" ca="1" si="42"/>
        <v>-0,0244691926413636+0,99676440220531i</v>
      </c>
      <c r="S121" s="240" t="str">
        <f t="shared" ca="1" si="43"/>
        <v>0,470013045725811+0,879332560377345i</v>
      </c>
      <c r="T121" s="240" t="str">
        <f t="shared" ca="1" si="44"/>
        <v>0,842373666116196+0,533427241079973i</v>
      </c>
      <c r="U121" s="241" t="str">
        <f t="shared" ca="1" si="45"/>
        <v>0,995863691354694+0,0489236459560517i</v>
      </c>
      <c r="V121" s="240" t="str">
        <f t="shared" ca="1" si="46"/>
        <v>0,890602419414247-0,448291585272043i</v>
      </c>
      <c r="W121" s="240" t="str">
        <f t="shared" ca="1" si="47"/>
        <v>0,55393946740987-0,829028999093457i</v>
      </c>
      <c r="X121" s="240" t="str">
        <f t="shared" ca="1" si="48"/>
        <v>0,0733486294957793-0,994363109454147i</v>
      </c>
      <c r="Y121" s="240" t="str">
        <f t="shared" ca="1" si="49"/>
        <v>-0,426300090730001-0,901335812855465i</v>
      </c>
      <c r="Z121" s="240" t="str">
        <f t="shared" ca="1" si="50"/>
        <v>-0,815184956001062-0,574118021317722i</v>
      </c>
      <c r="AA121" s="240" t="str">
        <f t="shared" ca="1" si="51"/>
        <v>-0,992263560398098-0,0977294305637804i</v>
      </c>
      <c r="AB121" s="240" t="str">
        <f t="shared" ca="1" si="52"/>
        <v>-0,911526275306134+0,404051808953699i</v>
      </c>
      <c r="AC121" s="240" t="str">
        <f t="shared" ca="1" si="53"/>
        <v>-0,593950747997188+0,8008498759729i</v>
      </c>
      <c r="AD121" s="240" t="str">
        <f t="shared" ca="1" si="54"/>
        <v>-0,122051363077159+0,989566308876388i</v>
      </c>
      <c r="AE121" s="240" t="str">
        <f t="shared" ca="1" si="55"/>
        <v>0,381560141476154+0,921167668412721i</v>
      </c>
      <c r="AF121" s="240" t="str">
        <f t="shared" ca="1" si="56"/>
        <v>0,786032393925153+0,613425700955319i</v>
      </c>
      <c r="AG121" s="240" t="str">
        <f t="shared" ca="1" si="57"/>
        <v>0,986272979612479+0,146299776413204i</v>
      </c>
      <c r="AH121" s="240" t="str">
        <f t="shared" ca="1" si="58"/>
        <v>0,930254184560537-0,358838636436826i</v>
      </c>
      <c r="AI121" s="240" t="str">
        <f t="shared" ca="1" si="59"/>
        <v>0,632531149208656-0,770741435354948i</v>
      </c>
      <c r="AJ121" s="240" t="str">
        <f t="shared" ca="1" si="60"/>
        <v>0,170460064234428-0,982385556384776i</v>
      </c>
      <c r="AK121" s="240" t="str">
        <f t="shared" ca="1" si="61"/>
        <v>-0,335900980420797-0,938780350372002i</v>
      </c>
      <c r="AL121" s="240" t="str">
        <f t="shared" ca="1" si="62"/>
        <v>-0,754986210963951-0,65125558434959i</v>
      </c>
      <c r="AM121" s="240" t="str">
        <f t="shared" ca="1" si="63"/>
        <v>-0,97790638083166-0,19451767328691i</v>
      </c>
      <c r="AN121" s="240" t="str">
        <f t="shared" ca="1" si="64"/>
        <v>-0,946741030003683+0,312760990214244i</v>
      </c>
      <c r="AO121" s="240" t="str">
        <f t="shared" ca="1" si="65"/>
        <v>-0,669587727478452+0,738776211110288i</v>
      </c>
      <c r="AP121" s="240" t="str">
        <f t="shared" ca="1" si="66"/>
        <v>-0,218458112166489+0,972838151041006i</v>
      </c>
      <c r="AQ121" s="240" t="str">
        <f t="shared" ca="1" si="67"/>
        <v>0,289432604482073+0,954131428239817i</v>
      </c>
      <c r="AR121" s="240" t="str">
        <f t="shared" ca="1" si="68"/>
        <v>0,289432604482073+0,954131428239817i</v>
      </c>
      <c r="AS121" s="240" t="str">
        <f t="shared" ca="1" si="69"/>
        <v>0,96718391992495+0,242266960047875i</v>
      </c>
      <c r="AT121" s="240" t="str">
        <f t="shared" ca="1" si="70"/>
        <v>0,960947093380851-0,265929875371541i</v>
      </c>
      <c r="AU121" s="240" t="str">
        <f t="shared" ca="1" si="71"/>
        <v>0,705031210263864-0,705031210263845i</v>
      </c>
      <c r="AV121" s="240" t="str">
        <f t="shared" ca="1" si="72"/>
        <v>0,265929875371568-0,960947093380844i</v>
      </c>
      <c r="AW121" s="240" t="str">
        <f t="shared" ca="1" si="73"/>
        <v>-0,242266960047943-0,967183919924933i</v>
      </c>
      <c r="AX121" s="240" t="str">
        <f t="shared" ca="1" si="74"/>
        <v>-0,687516535997831-0,722121200091628i</v>
      </c>
      <c r="AY121" s="240" t="str">
        <f t="shared" ca="1" si="75"/>
        <v>-0,954131428239809-0,289432604482101i</v>
      </c>
      <c r="AZ121" s="240" t="str">
        <f t="shared" ca="1" si="76"/>
        <v>-0,972838151041013+0,21845811216646i</v>
      </c>
      <c r="BA121" s="240" t="str">
        <f t="shared" ca="1" si="77"/>
        <v>-0,73877621111024+0,669587727478504i</v>
      </c>
      <c r="BB121" s="240" t="str">
        <f t="shared" ca="1" si="78"/>
        <v>-0,312760990214273+0,946741030003674i</v>
      </c>
      <c r="BC121" s="240" t="str">
        <f t="shared" ca="1" si="79"/>
        <v>0,194517673286882+0,977906380831666i</v>
      </c>
      <c r="BD121" s="240" t="str">
        <f t="shared" ca="1" si="80"/>
        <v>0,651255584349566+0,754986210963971i</v>
      </c>
      <c r="BE121" s="240" t="str">
        <f t="shared" ca="1" si="81"/>
        <v>0,938780350372025+0,335900980420731i</v>
      </c>
      <c r="BF121" s="240" t="str">
        <f t="shared" ca="1" si="82"/>
        <v>0,982385556384781-0,170460064234402i</v>
      </c>
      <c r="BG121" s="240" t="str">
        <f t="shared" ca="1" si="83"/>
        <v>0,770741435354967-0,632531149208633i</v>
      </c>
      <c r="BH121" s="240" t="str">
        <f t="shared" ca="1" si="84"/>
        <v>0,358838636436826-0,930254184560538i</v>
      </c>
      <c r="BI121" s="240" t="str">
        <f t="shared" ca="1" si="85"/>
        <v>-0,146299776413236-0,986272979612474i</v>
      </c>
      <c r="BJ121" s="240" t="str">
        <f t="shared" ca="1" si="86"/>
        <v>-0,61342570095528-0,786032393925183i</v>
      </c>
      <c r="BK121" s="240" t="str">
        <f t="shared" ca="1" si="87"/>
        <v>-0,921167668412714-0,381560141476171i</v>
      </c>
      <c r="BL121" s="240" t="str">
        <f t="shared" ca="1" si="88"/>
        <v>-0,989566308876388+0,122051363077158i</v>
      </c>
      <c r="BM121" s="240" t="str">
        <f t="shared" ca="1" si="89"/>
        <v>-0,800849875972882+0,593950747997213i</v>
      </c>
      <c r="BN121" s="240" t="str">
        <f t="shared" ca="1" si="90"/>
        <v>-0,404051808953743+0,911526275306115i</v>
      </c>
      <c r="BO121" s="240" t="str">
        <f t="shared" ca="1" si="91"/>
        <v>0,0977294305637606+0,992263560398099i</v>
      </c>
      <c r="BP121" s="240" t="str">
        <f t="shared" ca="1" si="92"/>
        <v>0,574118021317723+0,815184956001061i</v>
      </c>
      <c r="BQ121" s="240" t="str">
        <f t="shared" ca="1" si="93"/>
        <v>0,901335812855475+0,426300090729981i</v>
      </c>
      <c r="BR121" s="240" t="str">
        <f t="shared" ca="1" si="94"/>
        <v>0,994363109454151-0,0733486294957303i</v>
      </c>
      <c r="BS121" s="240" t="str">
        <f t="shared" ca="1" si="95"/>
        <v>0,829028999093473-0,553939467409847i</v>
      </c>
      <c r="BT121" s="240" t="str">
        <f t="shared" ca="1" si="96"/>
        <v>0,448291585272044-0,890602419414246i</v>
      </c>
      <c r="BU121" s="240" t="str">
        <f t="shared" ca="1" si="97"/>
        <v>-0,0489236459560726-0,995863691354693i</v>
      </c>
      <c r="BV121" s="240" t="str">
        <f t="shared" ca="1" si="98"/>
        <v>-0,533427241080017-0,842373666116168i</v>
      </c>
      <c r="BW121" s="240" t="str">
        <f t="shared" ca="1" si="99"/>
        <v>-0,879332560377331-0,470013045725837i</v>
      </c>
      <c r="BX121" s="240" t="str">
        <f t="shared" ca="1" si="100"/>
        <v>-0,99676440220531+0,024469192641365i</v>
      </c>
      <c r="BY121" s="240" t="str">
        <f t="shared" ca="1" si="101"/>
        <v>-0,855210918740828+0,512593698126206i</v>
      </c>
      <c r="BZ121" s="240" t="str">
        <f t="shared" ca="1" si="102"/>
        <v>-0,491451387895718+0,867533024286455i</v>
      </c>
      <c r="CA121" s="240" t="str">
        <f t="shared" ca="1" si="103"/>
        <v>-2,78497703627031E-14+0,99706469945146i</v>
      </c>
      <c r="CB121" s="240" t="str">
        <f t="shared" ca="1" si="104"/>
        <v>0,491451387895756+0,867533024286433i</v>
      </c>
      <c r="CC121" s="240" t="str">
        <f t="shared" ca="1" si="105"/>
        <v>0,855210918740852+0,512593698126165i</v>
      </c>
      <c r="CD121" s="240" t="str">
        <f t="shared" ca="1" si="106"/>
        <v>0,996764402205311+0,024469192641325i</v>
      </c>
      <c r="CE121" s="240" t="str">
        <f t="shared" ca="1" si="107"/>
        <v>0,879332560377359-0,470013045725785i</v>
      </c>
      <c r="CF121" s="240" t="str">
        <f t="shared" ca="1" si="108"/>
        <v>0,53342724107998-0,842373666116191i</v>
      </c>
      <c r="CG121" s="240" t="str">
        <f t="shared" ca="1" si="109"/>
        <v>0,0489236459560292-0,995863691354695i</v>
      </c>
      <c r="CH121" s="240" t="str">
        <f t="shared" ca="1" si="110"/>
        <v>-0,448291585272083-0,890602419414227i</v>
      </c>
      <c r="CI121" s="240" t="str">
        <f t="shared" ca="1" si="111"/>
        <v>-0,82902899909344-0,553939467409896i</v>
      </c>
      <c r="CJ121" s="240" t="str">
        <f t="shared" ca="1" si="112"/>
        <v>-0,994363109454147-0,0733486294957894i</v>
      </c>
      <c r="CK121" s="240" t="str">
        <f t="shared" ca="1" si="113"/>
        <v>-0,901335812855456+0,42630009073002i</v>
      </c>
      <c r="CL121" s="240" t="str">
        <f t="shared" ca="1" si="114"/>
        <v>-0,574118021317689+0,815184956001086i</v>
      </c>
      <c r="CM121" s="240" t="str">
        <f t="shared" ca="1" si="115"/>
        <v>-0,097729430563816+0,992263560398095i</v>
      </c>
      <c r="CN121" s="240" t="str">
        <f t="shared" ca="1" si="116"/>
        <v>0,404051808953688+0,911526275306139i</v>
      </c>
      <c r="CO121" s="240" t="str">
        <f t="shared" ca="1" si="117"/>
        <v>0,800849875972906+0,593950747997182i</v>
      </c>
      <c r="CP121" s="240" t="str">
        <f t="shared" ca="1" si="118"/>
        <v>0,989566308876393+0,122051363077119i</v>
      </c>
      <c r="CQ121" s="240" t="str">
        <f t="shared" ca="1" si="119"/>
        <v>0,921167668412735-0,38156014147612i</v>
      </c>
      <c r="CR121" s="240" t="str">
        <f t="shared" ca="1" si="120"/>
        <v>0,613425700955324-0,786032393925149i</v>
      </c>
      <c r="CS121" s="240" t="str">
        <f t="shared" ca="1" si="121"/>
        <v>0,146299776413196-0,98627297961248i</v>
      </c>
      <c r="CT121" s="240" t="str">
        <f t="shared" ca="1" si="122"/>
        <v>-0,358838636436863-0,930254184560523i</v>
      </c>
      <c r="CU121" s="240" t="str">
        <f t="shared" ca="1" si="123"/>
        <v>-0,77074143535493-0,632531149208679i</v>
      </c>
      <c r="CV121" s="240" t="str">
        <f t="shared" ca="1" si="124"/>
        <v>-0,982385556384771-0,170460064234456i</v>
      </c>
      <c r="CW121" s="240" t="str">
        <f t="shared" ca="1" si="125"/>
        <v>-0,93878035037201+0,335900980420772i</v>
      </c>
      <c r="CX121" s="240" t="str">
        <f t="shared" ca="1" si="126"/>
        <v>-0,651255584349533+0,754986210964i</v>
      </c>
      <c r="CY121" s="240" t="str">
        <f t="shared" ca="1" si="127"/>
        <v>-0,19451767328694+0,977906380831654i</v>
      </c>
      <c r="CZ121" s="240" t="str">
        <f t="shared" ca="1" si="128"/>
        <v>0,312760990214216+0,946741030003693i</v>
      </c>
      <c r="DA121" s="240" t="str">
        <f t="shared" ca="1" si="129"/>
        <v>0,73877621111027+0,669587727478472i</v>
      </c>
      <c r="DB121" s="240" t="str">
        <f t="shared" ca="1" si="130"/>
        <v>0,972838151041022+0,218458112166417i</v>
      </c>
      <c r="DC121" s="240" t="str">
        <f t="shared" ca="1" si="131"/>
        <v>0,954131428239825-0,289432604482048i</v>
      </c>
      <c r="DD121" s="240" t="str">
        <f t="shared" ca="1" si="132"/>
        <v>0,687516535997874-0,722121200091587i</v>
      </c>
      <c r="DE121" s="240" t="str">
        <f t="shared" ca="1" si="133"/>
        <v>0,242266960047904-0,967183919924942i</v>
      </c>
      <c r="DF121" s="240" t="str">
        <f t="shared" ca="1" si="134"/>
        <v>-0,26592987537161-0,960947093380832i</v>
      </c>
      <c r="DG121" s="240" t="str">
        <f t="shared" ca="1" si="135"/>
        <v>-0,705031210263825-0,705031210263884i</v>
      </c>
      <c r="DH121" s="240" t="str">
        <f t="shared" ca="1" si="136"/>
        <v>-0,960947093380837-0,265929875371595i</v>
      </c>
      <c r="DI121" s="240" t="str">
        <f t="shared" ca="1" si="137"/>
        <v>-0,96718391992494+0,242266960047912i</v>
      </c>
      <c r="DJ121" s="240" t="str">
        <f t="shared" ca="1" si="138"/>
        <v>-0,722121200091581+0,68751653599788i</v>
      </c>
      <c r="DK121" s="240" t="str">
        <f t="shared" ca="1" si="139"/>
        <v>-0,289432604482128+0,954131428239801i</v>
      </c>
      <c r="DL121" s="240" t="str">
        <f t="shared" ca="1" si="140"/>
        <v>0,218458112166433+0,972838151041019i</v>
      </c>
      <c r="DM121" s="240" t="str">
        <f t="shared" ca="1" si="141"/>
        <v>0,669587727478484+0,738776211110259i</v>
      </c>
      <c r="DN121" s="240" t="str">
        <f t="shared" ca="1" si="142"/>
        <v>0,946741030003695+0,312760990214208i</v>
      </c>
      <c r="DO121" s="240" t="str">
        <f t="shared" ca="1" si="143"/>
        <v>0,977906380831672-0,194517673286851i</v>
      </c>
      <c r="DP121" s="240" t="str">
        <f t="shared" ca="1" si="144"/>
        <v>0,75498621096399-0,651255584349545i</v>
      </c>
      <c r="DQ121" s="240" t="str">
        <f t="shared" ca="1" si="145"/>
        <v>0,335900980420758-0,938780350372016i</v>
      </c>
      <c r="DR121" s="240" t="str">
        <f t="shared" ca="1" si="146"/>
        <v>-0,170460064234471-0,982385556384768i</v>
      </c>
      <c r="DS121" s="240" t="str">
        <f t="shared" ca="1" si="147"/>
        <v>-0,632531149208609-0,770741435354987i</v>
      </c>
      <c r="DT121" s="240" t="str">
        <f t="shared" ca="1" si="148"/>
        <v>-0,930254184560526-0,358838636436855i</v>
      </c>
      <c r="DU121" s="240" t="str">
        <f t="shared" ca="1" si="149"/>
        <v>-0,986272979612479+0,146299776413205i</v>
      </c>
      <c r="DV121" s="240" t="str">
        <f t="shared" ca="1" si="150"/>
        <v>-0,786032393925139+0,613425700955336i</v>
      </c>
      <c r="DW121" s="240" t="str">
        <f t="shared" ca="1" si="151"/>
        <v>-0,381560141476105+0,921167668412741i</v>
      </c>
      <c r="DX121" s="240" t="str">
        <f t="shared" ca="1" si="152"/>
        <v>0,122051363077134+0,989566308876391i</v>
      </c>
      <c r="DY121" s="240" t="str">
        <f t="shared" ca="1" si="153"/>
        <v>0,593950747997188+0,800849875972901i</v>
      </c>
      <c r="DZ121" s="240" t="str">
        <f t="shared" ca="1" si="154"/>
        <v>0,911526275306142+0,40405180895368i</v>
      </c>
      <c r="EA121" s="240" t="str">
        <f t="shared" ca="1" si="155"/>
        <v>0,992263560398102-0,097729430563733i</v>
      </c>
      <c r="EB121" s="240" t="str">
        <f t="shared" ca="1" si="156"/>
        <v>0,815184956001077-0,574118021317701i</v>
      </c>
      <c r="EC121" s="240" t="str">
        <f t="shared" ca="1" si="157"/>
        <v>0,426300090730006-0,901335812855463i</v>
      </c>
      <c r="ED121" s="240" t="str">
        <f t="shared" ca="1" si="158"/>
        <v>-0,0733486294957979-0,994363109454146i</v>
      </c>
      <c r="EE121" s="240" t="str">
        <f t="shared" ca="1" si="159"/>
        <v>-0,553939467409821-0,82902899909349i</v>
      </c>
      <c r="EF121" s="240" t="str">
        <f t="shared" ca="1" si="160"/>
        <v>-0,890602419414234-0,448291585272069i</v>
      </c>
      <c r="EG121" s="240" t="str">
        <f t="shared" ca="1" si="161"/>
        <v>-0,995863691354695+0,0489236459560448i</v>
      </c>
      <c r="EH121" s="240" t="str">
        <f t="shared" ca="1" si="162"/>
        <v>-0,842373666116183+0,533427241079993i</v>
      </c>
      <c r="EI121" s="240" t="str">
        <f t="shared" ca="1" si="163"/>
        <v>-0,470013045725771+0,879332560377366i</v>
      </c>
      <c r="EJ121" s="240" t="str">
        <f t="shared" ca="1" si="164"/>
        <v>0,0244691926413335+0,996764402205311i</v>
      </c>
      <c r="EK121" s="240" t="str">
        <f t="shared" ca="1" si="165"/>
        <v>0,512593698126179+0,855210918740844i</v>
      </c>
      <c r="EL121" s="240" t="str">
        <f t="shared" ca="1" si="166"/>
        <v>0,867533024286441+0,491451387895742i</v>
      </c>
      <c r="EM121" s="240" t="str">
        <f t="shared" ca="1" si="167"/>
        <v>0,99706469945146-4,34844503735226E-14i</v>
      </c>
      <c r="EN121" s="240"/>
      <c r="EO121" s="240"/>
      <c r="EP121" s="240"/>
    </row>
    <row r="122" spans="1:146" ht="15.75" thickBot="1">
      <c r="A122" s="277">
        <f t="shared" si="168"/>
        <v>4.2968750000000011E-4</v>
      </c>
      <c r="B122" s="276">
        <v>22</v>
      </c>
      <c r="C122" s="248">
        <f t="shared" si="169"/>
        <v>4400</v>
      </c>
      <c r="D122" s="247">
        <f t="shared" si="170"/>
        <v>27646.01535159018</v>
      </c>
      <c r="E122" s="247" t="str">
        <f t="shared" si="171"/>
        <v>27646,0153515902i</v>
      </c>
      <c r="F122" s="247" t="str">
        <f t="shared" si="172"/>
        <v>-0,0250425617171199-0,839071506948846i</v>
      </c>
      <c r="G122" s="247" t="str">
        <f t="shared" si="173"/>
        <v>-0,469332926648196+0,28825722288843i</v>
      </c>
      <c r="H122" s="247" t="str">
        <f t="shared" si="38"/>
        <v>0,0080893528320545-0,241185866725981i</v>
      </c>
      <c r="I122" s="247" t="str">
        <f t="shared" si="174"/>
        <v>-0,140513200328621+0,250363053483204i</v>
      </c>
      <c r="J122" s="275" t="str">
        <f ca="1">IMPRODUCT(1/N_FFT2,AK100)</f>
        <v>0,00373625366978222+1,06537420144475E-06i</v>
      </c>
      <c r="K122" s="274" t="str">
        <f t="shared" ca="1" si="175"/>
        <v>-0,00052525969071883+0,00093527017821591i</v>
      </c>
      <c r="N122" s="265">
        <f t="shared" ca="1" si="176"/>
        <v>1.0029764056670456</v>
      </c>
      <c r="O122" s="240">
        <f t="shared" ca="1" si="39"/>
        <v>-0.99702359433295429</v>
      </c>
      <c r="P122" s="240" t="str">
        <f t="shared" ca="1" si="40"/>
        <v>-0,85517566170468+0,512572565871962i</v>
      </c>
      <c r="Q122" s="240" t="str">
        <f t="shared" ca="1" si="41"/>
        <v>-0,469993668907083+0,879296308899259i</v>
      </c>
      <c r="R122" s="240" t="str">
        <f t="shared" ca="1" si="42"/>
        <v>0,048921629023484+0,995822635749103i</v>
      </c>
      <c r="S122" s="240" t="str">
        <f t="shared" ca="1" si="43"/>
        <v>0,553916630629599+0,828994821436513i</v>
      </c>
      <c r="T122" s="240" t="str">
        <f t="shared" ca="1" si="44"/>
        <v>0,901298654268443+0,426282516027221i</v>
      </c>
      <c r="U122" s="241" t="str">
        <f t="shared" ca="1" si="45"/>
        <v>0,992222653211973-0,0977254015576117i</v>
      </c>
      <c r="V122" s="240" t="str">
        <f t="shared" ca="1" si="46"/>
        <v>0,800816860032132-0,593926261706687i</v>
      </c>
      <c r="W122" s="240" t="str">
        <f t="shared" ca="1" si="47"/>
        <v>0,381544411228309-0,921129692235055i</v>
      </c>
      <c r="X122" s="240" t="str">
        <f t="shared" ca="1" si="48"/>
        <v>-0,146293745039663-0,986232319394813i</v>
      </c>
      <c r="Y122" s="240" t="str">
        <f t="shared" ca="1" si="49"/>
        <v>-0,632505072397528-0,770709660668661i</v>
      </c>
      <c r="Z122" s="240" t="str">
        <f t="shared" ca="1" si="50"/>
        <v>-0,938741648091636-0,335887132523415i</v>
      </c>
      <c r="AA122" s="240" t="str">
        <f t="shared" ca="1" si="51"/>
        <v>-0,977866065536483+0,194509654076095i</v>
      </c>
      <c r="AB122" s="240" t="str">
        <f t="shared" ca="1" si="52"/>
        <v>-0,738745754226445+0,669560122968061i</v>
      </c>
      <c r="AC122" s="240" t="str">
        <f t="shared" ca="1" si="53"/>
        <v>-0,289420672296026+0,954092093093911i</v>
      </c>
      <c r="AD122" s="240" t="str">
        <f t="shared" ca="1" si="54"/>
        <v>0,242256972318814+0,967144046675326i</v>
      </c>
      <c r="AE122" s="240" t="str">
        <f t="shared" ca="1" si="55"/>
        <v>0,705002144555817+0,705002144555818i</v>
      </c>
      <c r="AF122" s="240" t="str">
        <f t="shared" ca="1" si="56"/>
        <v>0,967144046675325+0,242256972318818i</v>
      </c>
      <c r="AG122" s="240" t="str">
        <f t="shared" ca="1" si="57"/>
        <v>0,954092093093912-0,289420672296022i</v>
      </c>
      <c r="AH122" s="240" t="str">
        <f t="shared" ca="1" si="58"/>
        <v>0,669560122968032-0,73874575422647i</v>
      </c>
      <c r="AI122" s="240" t="str">
        <f t="shared" ca="1" si="59"/>
        <v>0,194509654076107-0,977866065536481i</v>
      </c>
      <c r="AJ122" s="240" t="str">
        <f t="shared" ca="1" si="60"/>
        <v>-0,33588713252345-0,938741648091624i</v>
      </c>
      <c r="AK122" s="240" t="str">
        <f t="shared" ca="1" si="61"/>
        <v>-0,77070966066866-0,63250507239753i</v>
      </c>
      <c r="AL122" s="240" t="str">
        <f t="shared" ca="1" si="62"/>
        <v>-0,986232319394805-0,146293745039716i</v>
      </c>
      <c r="AM122" s="240" t="str">
        <f t="shared" ca="1" si="63"/>
        <v>-0,921129692235051+0,381544411228317i</v>
      </c>
      <c r="AN122" s="240" t="str">
        <f t="shared" ca="1" si="64"/>
        <v>-0,593926261706721+0,800816860032106i</v>
      </c>
      <c r="AO122" s="240" t="str">
        <f t="shared" ca="1" si="65"/>
        <v>-0,0977254015576039+0,992222653211974i</v>
      </c>
      <c r="AP122" s="240" t="str">
        <f t="shared" ca="1" si="66"/>
        <v>0,426282516027191+0,901298654268457i</v>
      </c>
      <c r="AQ122" s="240" t="str">
        <f t="shared" ca="1" si="67"/>
        <v>0,828994821436522+0,553916630629585i</v>
      </c>
      <c r="AR122" s="240" t="str">
        <f t="shared" ca="1" si="68"/>
        <v>0,828994821436522+0,553916630629585i</v>
      </c>
      <c r="AS122" s="240" t="str">
        <f t="shared" ca="1" si="69"/>
        <v>0,879296308899246-0,469993668907108i</v>
      </c>
      <c r="AT122" s="240" t="str">
        <f t="shared" ca="1" si="70"/>
        <v>0,512572565871976-0,855175661704672i</v>
      </c>
      <c r="AU122" s="240" t="str">
        <f t="shared" ca="1" si="71"/>
        <v>-3,65206372437146E-14-0,997023594332954i</v>
      </c>
      <c r="AV122" s="240" t="str">
        <f t="shared" ca="1" si="72"/>
        <v>-0,512572565871953-0,855175661704685i</v>
      </c>
      <c r="AW122" s="240" t="str">
        <f t="shared" ca="1" si="73"/>
        <v>-0,879296308899282-0,46999366890704i</v>
      </c>
      <c r="AX122" s="240" t="str">
        <f t="shared" ca="1" si="74"/>
        <v>-0,995822635749103+0,048921629023482i</v>
      </c>
      <c r="AY122" s="240" t="str">
        <f t="shared" ca="1" si="75"/>
        <v>-0,828994821436536+0,553916630629563i</v>
      </c>
      <c r="AZ122" s="240" t="str">
        <f t="shared" ca="1" si="76"/>
        <v>-0,426282516027215+0,901298654268446i</v>
      </c>
      <c r="BA122" s="240" t="str">
        <f t="shared" ca="1" si="77"/>
        <v>0,097725401557578+0,992222653211977i</v>
      </c>
      <c r="BB122" s="240" t="str">
        <f t="shared" ca="1" si="78"/>
        <v>0,593926261706701+0,800816860032121i</v>
      </c>
      <c r="BC122" s="240" t="str">
        <f t="shared" ca="1" si="79"/>
        <v>0,921129692235042+0,38154441122834i</v>
      </c>
      <c r="BD122" s="240" t="str">
        <f t="shared" ca="1" si="80"/>
        <v>0,986232319394809-0,14629374503969i</v>
      </c>
      <c r="BE122" s="240" t="str">
        <f t="shared" ca="1" si="81"/>
        <v>0,770709660668676-0,632505072397509i</v>
      </c>
      <c r="BF122" s="240" t="str">
        <f t="shared" ca="1" si="82"/>
        <v>0,335887132523379-0,938741648091649i</v>
      </c>
      <c r="BG122" s="240" t="str">
        <f t="shared" ca="1" si="83"/>
        <v>-0,194509654076083-0,977866065536486i</v>
      </c>
      <c r="BH122" s="240" t="str">
        <f t="shared" ca="1" si="84"/>
        <v>-0,669560122968088-0,73874575422642i</v>
      </c>
      <c r="BI122" s="240" t="str">
        <f t="shared" ca="1" si="85"/>
        <v>-0,95409209309391-0,289420672296029i</v>
      </c>
      <c r="BJ122" s="240" t="str">
        <f t="shared" ca="1" si="86"/>
        <v>-0,967144046675336+0,242256972318772i</v>
      </c>
      <c r="BK122" s="240" t="str">
        <f t="shared" ca="1" si="87"/>
        <v>-0,705002144555813+0,705002144555822i</v>
      </c>
      <c r="BL122" s="240" t="str">
        <f t="shared" ca="1" si="88"/>
        <v>-0,242256972318858+0,967144046675314i</v>
      </c>
      <c r="BM122" s="240" t="str">
        <f t="shared" ca="1" si="89"/>
        <v>0,289420672296039+0,954092093093907i</v>
      </c>
      <c r="BN122" s="240" t="str">
        <f t="shared" ca="1" si="90"/>
        <v>0,738745754226427+0,66956012296808i</v>
      </c>
      <c r="BO122" s="240" t="str">
        <f t="shared" ca="1" si="91"/>
        <v>0,977866065536488+0,194509654076069i</v>
      </c>
      <c r="BP122" s="240" t="str">
        <f t="shared" ca="1" si="92"/>
        <v>0,938741648091644-0,335887132523393i</v>
      </c>
      <c r="BQ122" s="240" t="str">
        <f t="shared" ca="1" si="93"/>
        <v>0,632505072397501-0,770709660668683i</v>
      </c>
      <c r="BR122" s="240" t="str">
        <f t="shared" ca="1" si="94"/>
        <v>0,146293745039679-0,986232319394811i</v>
      </c>
      <c r="BS122" s="240" t="str">
        <f t="shared" ca="1" si="95"/>
        <v>-0,381544411228349-0,921129692235038i</v>
      </c>
      <c r="BT122" s="240" t="str">
        <f t="shared" ca="1" si="96"/>
        <v>-0,800816860032129-0,59392626170669i</v>
      </c>
      <c r="BU122" s="240" t="str">
        <f t="shared" ca="1" si="97"/>
        <v>-0,992222653211978-0,0977254015575676i</v>
      </c>
      <c r="BV122" s="240" t="str">
        <f t="shared" ca="1" si="98"/>
        <v>-0,901298654268441+0,426282516027224i</v>
      </c>
      <c r="BW122" s="240" t="str">
        <f t="shared" ca="1" si="99"/>
        <v>-0,553916630629634+0,82899482143649i</v>
      </c>
      <c r="BX122" s="240" t="str">
        <f t="shared" ca="1" si="100"/>
        <v>-0,0489216290234716+0,995822635749104i</v>
      </c>
      <c r="BY122" s="240" t="str">
        <f t="shared" ca="1" si="101"/>
        <v>0,469993668907052+0,879296308899276i</v>
      </c>
      <c r="BZ122" s="240" t="str">
        <f t="shared" ca="1" si="102"/>
        <v>0,855175661704692+0,512572565871941i</v>
      </c>
      <c r="CA122" s="240" t="str">
        <f t="shared" ca="1" si="103"/>
        <v>0,997023594332954+2,61386276394296E-14i</v>
      </c>
      <c r="CB122" s="240" t="str">
        <f t="shared" ca="1" si="104"/>
        <v>0,855175661704664-0,512572565871987i</v>
      </c>
      <c r="CC122" s="240" t="str">
        <f t="shared" ca="1" si="105"/>
        <v>0,469993668907099-0,879296308899251i</v>
      </c>
      <c r="CD122" s="240" t="str">
        <f t="shared" ca="1" si="106"/>
        <v>-0,0489216290235185-0,995822635749102i</v>
      </c>
      <c r="CE122" s="240" t="str">
        <f t="shared" ca="1" si="107"/>
        <v>-0,553916630629597-0,828994821436514i</v>
      </c>
      <c r="CF122" s="240" t="str">
        <f t="shared" ca="1" si="108"/>
        <v>-0,901298654268461-0,426282516027182i</v>
      </c>
      <c r="CG122" s="240" t="str">
        <f t="shared" ca="1" si="109"/>
        <v>-0,992222653211973+0,0977254015576178i</v>
      </c>
      <c r="CH122" s="240" t="str">
        <f t="shared" ca="1" si="110"/>
        <v>-0,800816860032161+0,593926261706649i</v>
      </c>
      <c r="CI122" s="240" t="str">
        <f t="shared" ca="1" si="111"/>
        <v>-0,381544411228306+0,921129692235056i</v>
      </c>
      <c r="CJ122" s="240" t="str">
        <f t="shared" ca="1" si="112"/>
        <v>0,146293745039631+0,986232319394818i</v>
      </c>
      <c r="CK122" s="240" t="str">
        <f t="shared" ca="1" si="113"/>
        <v>0,632505072397538+0,770709660668653i</v>
      </c>
      <c r="CL122" s="240" t="str">
        <f t="shared" ca="1" si="114"/>
        <v>0,938741648091628+0,335887132523439i</v>
      </c>
      <c r="CM122" s="240" t="str">
        <f t="shared" ca="1" si="115"/>
        <v>0,977866065536479-0,194509654076115i</v>
      </c>
      <c r="CN122" s="240" t="str">
        <f t="shared" ca="1" si="116"/>
        <v>0,738745754226462-0,669560122968041i</v>
      </c>
      <c r="CO122" s="240" t="str">
        <f t="shared" ca="1" si="117"/>
        <v>0,28942067229599-0,954092093093921i</v>
      </c>
      <c r="CP122" s="240" t="str">
        <f t="shared" ca="1" si="118"/>
        <v>-0,242256972318807-0,967144046675327i</v>
      </c>
      <c r="CQ122" s="240" t="str">
        <f t="shared" ca="1" si="119"/>
        <v>-0,705002144555848-0,705002144555787i</v>
      </c>
      <c r="CR122" s="240" t="str">
        <f t="shared" ca="1" si="120"/>
        <v>-0,967144046675323-0,242256972318826i</v>
      </c>
      <c r="CS122" s="240" t="str">
        <f t="shared" ca="1" si="121"/>
        <v>-0,954092093093925+0,289420672295979i</v>
      </c>
      <c r="CT122" s="240" t="str">
        <f t="shared" ca="1" si="122"/>
        <v>-0,669560122968051+0,738745754226454i</v>
      </c>
      <c r="CU122" s="240" t="str">
        <f t="shared" ca="1" si="123"/>
        <v>-0,194509654076134+0,977866065536475i</v>
      </c>
      <c r="CV122" s="240" t="str">
        <f t="shared" ca="1" si="124"/>
        <v>0,335887132523427+0,938741648091632i</v>
      </c>
      <c r="CW122" s="240" t="str">
        <f t="shared" ca="1" si="125"/>
        <v>0,770709660668645+0,632505072397546i</v>
      </c>
      <c r="CX122" s="240" t="str">
        <f t="shared" ca="1" si="126"/>
        <v>0,986232319394816+0,146293745039643i</v>
      </c>
      <c r="CY122" s="240" t="str">
        <f t="shared" ca="1" si="127"/>
        <v>0,921129692235061-0,381544411228294i</v>
      </c>
      <c r="CZ122" s="240" t="str">
        <f t="shared" ca="1" si="128"/>
        <v>0,593926261706664-0,800816860032149i</v>
      </c>
      <c r="DA122" s="240" t="str">
        <f t="shared" ca="1" si="129"/>
        <v>0,0977254015576299-0,992222653211971i</v>
      </c>
      <c r="DB122" s="240" t="str">
        <f t="shared" ca="1" si="130"/>
        <v>-0,426282516027261-0,901298654268424i</v>
      </c>
      <c r="DC122" s="240" t="str">
        <f t="shared" ca="1" si="131"/>
        <v>-0,828994821436507-0,553916630629606i</v>
      </c>
      <c r="DD122" s="240" t="str">
        <f t="shared" ca="1" si="132"/>
        <v>-0,995822635749101-0,0489216290235307i</v>
      </c>
      <c r="DE122" s="240" t="str">
        <f t="shared" ca="1" si="133"/>
        <v>-0,87929630889926+0,469993668907082i</v>
      </c>
      <c r="DF122" s="240" t="str">
        <f t="shared" ca="1" si="134"/>
        <v>-0,512572565871997+0,855175661704658i</v>
      </c>
      <c r="DG122" s="240" t="str">
        <f t="shared" ca="1" si="135"/>
        <v>1,39241489659585E-14+0,997023594332954i</v>
      </c>
      <c r="DH122" s="240" t="str">
        <f t="shared" ca="1" si="136"/>
        <v>0,512572565871931+0,855175661704699i</v>
      </c>
      <c r="DI122" s="240" t="str">
        <f t="shared" ca="1" si="137"/>
        <v>0,87929630889927+0,469993668907063i</v>
      </c>
      <c r="DJ122" s="240" t="str">
        <f t="shared" ca="1" si="138"/>
        <v>0,995822635749105-0,0489216290234523i</v>
      </c>
      <c r="DK122" s="240" t="str">
        <f t="shared" ca="1" si="139"/>
        <v>0,828994821436496-0,553916630629623i</v>
      </c>
      <c r="DL122" s="240" t="str">
        <f t="shared" ca="1" si="140"/>
        <v>0,426282516027236-0,901298654268436i</v>
      </c>
      <c r="DM122" s="240" t="str">
        <f t="shared" ca="1" si="141"/>
        <v>-0,0977254015576507-0,992222653211969i</v>
      </c>
      <c r="DN122" s="240" t="str">
        <f t="shared" ca="1" si="142"/>
        <v>-0,593926261706681-0,800816860032137i</v>
      </c>
      <c r="DO122" s="240" t="str">
        <f t="shared" ca="1" si="143"/>
        <v>-0,921129692235072-0,381544411228269i</v>
      </c>
      <c r="DP122" s="240" t="str">
        <f t="shared" ca="1" si="144"/>
        <v>-0,986232319394813+0,146293745039664i</v>
      </c>
      <c r="DQ122" s="240" t="str">
        <f t="shared" ca="1" si="145"/>
        <v>-0,770709660668691+0,632505072397492i</v>
      </c>
      <c r="DR122" s="240" t="str">
        <f t="shared" ca="1" si="146"/>
        <v>-0,335887132523407+0,938741648091639i</v>
      </c>
      <c r="DS122" s="240" t="str">
        <f t="shared" ca="1" si="147"/>
        <v>0,194509654076058+0,977866065536491i</v>
      </c>
      <c r="DT122" s="240" t="str">
        <f t="shared" ca="1" si="148"/>
        <v>0,669560122968071+0,738745754226436i</v>
      </c>
      <c r="DU122" s="240" t="str">
        <f t="shared" ca="1" si="149"/>
        <v>0,954092093093902+0,289420672296054i</v>
      </c>
      <c r="DV122" s="240" t="str">
        <f t="shared" ca="1" si="150"/>
        <v>0,967144046675317-0,242256972318846i</v>
      </c>
      <c r="DW122" s="240" t="str">
        <f t="shared" ca="1" si="151"/>
        <v>0,705002144555834-0,705002144555801i</v>
      </c>
      <c r="DX122" s="240" t="str">
        <f t="shared" ca="1" si="152"/>
        <v>0,242256972318787-0,967144046675332i</v>
      </c>
      <c r="DY122" s="240" t="str">
        <f t="shared" ca="1" si="153"/>
        <v>-0,289420672296017-0,954092093093913i</v>
      </c>
      <c r="DZ122" s="240" t="str">
        <f t="shared" ca="1" si="154"/>
        <v>-0,738745754226476-0,669560122968026i</v>
      </c>
      <c r="EA122" s="240" t="str">
        <f t="shared" ca="1" si="155"/>
        <v>-0,977866065536483-0,194509654076095i</v>
      </c>
      <c r="EB122" s="240" t="str">
        <f t="shared" ca="1" si="156"/>
        <v>-0,938741648091654+0,335887132523364i</v>
      </c>
      <c r="EC122" s="240" t="str">
        <f t="shared" ca="1" si="157"/>
        <v>-0,632505072397521+0,770709660668666i</v>
      </c>
      <c r="ED122" s="240" t="str">
        <f t="shared" ca="1" si="158"/>
        <v>-0,146293745039702+0,986232319394807i</v>
      </c>
      <c r="EE122" s="240" t="str">
        <f t="shared" ca="1" si="159"/>
        <v>0,381544411228332+0,921129692235045i</v>
      </c>
      <c r="EF122" s="240" t="str">
        <f t="shared" ca="1" si="160"/>
        <v>0,800816860032109+0,593926261706717i</v>
      </c>
      <c r="EG122" s="240" t="str">
        <f t="shared" ca="1" si="161"/>
        <v>0,992222653211975+0,0977254015575971i</v>
      </c>
      <c r="EH122" s="240" t="str">
        <f t="shared" ca="1" si="162"/>
        <v>0,901298654268452-0,426282516027201i</v>
      </c>
      <c r="EI122" s="240" t="str">
        <f t="shared" ca="1" si="163"/>
        <v>0,553916630629574-0,82899482143653i</v>
      </c>
      <c r="EJ122" s="240" t="str">
        <f t="shared" ca="1" si="164"/>
        <v>0,0489216290234907-0,995822635749103i</v>
      </c>
      <c r="EK122" s="240" t="str">
        <f t="shared" ca="1" si="165"/>
        <v>-0,469993668907123-0,879296308899238i</v>
      </c>
      <c r="EL122" s="240" t="str">
        <f t="shared" ca="1" si="166"/>
        <v>-0,855175661704675-0,51257256587197i</v>
      </c>
      <c r="EM122" s="240" t="str">
        <f t="shared" ca="1" si="167"/>
        <v>-0,997023594332954-5,22772552788592E-14i</v>
      </c>
      <c r="EN122" s="240"/>
      <c r="EO122" s="240"/>
      <c r="EP122" s="240"/>
    </row>
    <row r="123" spans="1:146" ht="15.75" thickBot="1">
      <c r="A123" s="277">
        <f t="shared" si="168"/>
        <v>4.4921875000000013E-4</v>
      </c>
      <c r="B123" s="276">
        <v>23</v>
      </c>
      <c r="C123" s="248">
        <f t="shared" si="169"/>
        <v>4600</v>
      </c>
      <c r="D123" s="247">
        <f t="shared" si="170"/>
        <v>28902.652413026095</v>
      </c>
      <c r="E123" s="247" t="str">
        <f t="shared" si="171"/>
        <v>28902,6524130261i</v>
      </c>
      <c r="F123" s="247" t="str">
        <f t="shared" si="172"/>
        <v>-0,0268368907814564-0,802373308745562i</v>
      </c>
      <c r="G123" s="247" t="str">
        <f t="shared" si="173"/>
        <v>-0,458913264024245+0,29361978328332i</v>
      </c>
      <c r="H123" s="247" t="str">
        <f t="shared" si="38"/>
        <v>0,00757043253844443-0,230712005591685i</v>
      </c>
      <c r="I123" s="247" t="str">
        <f t="shared" si="174"/>
        <v>-0,127721244717162+0,245567114012174i</v>
      </c>
      <c r="J123" s="275" t="str">
        <f ca="1">IMPRODUCT(1/N_FFT2,AL100)</f>
        <v>0,0288444844133+0,0000799798039766937i</v>
      </c>
      <c r="K123" s="274" t="str">
        <f t="shared" ca="1" si="175"/>
        <v>-0,00370369386213327+0,00707304167242708i</v>
      </c>
      <c r="N123" s="265">
        <f t="shared" ca="1" si="176"/>
        <v>1.0030205099376386</v>
      </c>
      <c r="O123" s="240">
        <f t="shared" ca="1" si="39"/>
        <v>-0.99697949006236142</v>
      </c>
      <c r="P123" s="240" t="str">
        <f t="shared" ca="1" si="40"/>
        <v>-0,842301676660021+0,533381654259615i</v>
      </c>
      <c r="Q123" s="240" t="str">
        <f t="shared" ca="1" si="41"/>
        <v>-0,42626365902169+0,901258784480045i</v>
      </c>
      <c r="R123" s="240" t="str">
        <f t="shared" ca="1" si="42"/>
        <v>0,122040932538306+0,989481740301552i</v>
      </c>
      <c r="S123" s="240" t="str">
        <f t="shared" ca="1" si="43"/>
        <v>0,632477092944456+0,770675567606458i</v>
      </c>
      <c r="T123" s="240" t="str">
        <f t="shared" ca="1" si="44"/>
        <v>0,946660121287488+0,31273426158476i</v>
      </c>
      <c r="U123" s="241" t="str">
        <f t="shared" ca="1" si="45"/>
        <v>0,967101264154449-0,242246255855221i</v>
      </c>
      <c r="V123" s="240" t="str">
        <f t="shared" ca="1" si="46"/>
        <v>0,687457780669285-0,722059487440105i</v>
      </c>
      <c r="W123" s="240" t="str">
        <f t="shared" ca="1" si="47"/>
        <v>0,194501049759739-0,977822808717083i</v>
      </c>
      <c r="X123" s="240" t="str">
        <f t="shared" ca="1" si="48"/>
        <v>-0,358807970000623-0,930174684814114i</v>
      </c>
      <c r="Y123" s="240" t="str">
        <f t="shared" ca="1" si="49"/>
        <v>-0,800781435149822-0,593899988823369i</v>
      </c>
      <c r="Z123" s="240" t="str">
        <f t="shared" ca="1" si="50"/>
        <v>-0,99427813094358-0,0733423611042618i</v>
      </c>
      <c r="AA123" s="240" t="str">
        <f t="shared" ca="1" si="51"/>
        <v>-0,879257412405177+0,469972878297843i</v>
      </c>
      <c r="AB123" s="240" t="str">
        <f t="shared" ca="1" si="52"/>
        <v>-0,491409388341908+0,867458884705459i</v>
      </c>
      <c r="AC123" s="240" t="str">
        <f t="shared" ca="1" si="53"/>
        <v>0,0489194649294912+0,995778584604037i</v>
      </c>
      <c r="AD123" s="240" t="str">
        <f t="shared" ca="1" si="54"/>
        <v>0,574068957053495+0,815115290098597i</v>
      </c>
      <c r="AE123" s="240" t="str">
        <f t="shared" ca="1" si="55"/>
        <v>0,921088945202153+0,381527533254667i</v>
      </c>
      <c r="AF123" s="240" t="str">
        <f t="shared" ca="1" si="56"/>
        <v>0,982301601478773-0,170445496676341i</v>
      </c>
      <c r="AG123" s="240" t="str">
        <f t="shared" ca="1" si="57"/>
        <v>0,738713075117511-0,669530504350202i</v>
      </c>
      <c r="AH123" s="240" t="str">
        <f t="shared" ca="1" si="58"/>
        <v>0,265907148940454-0,960864970611046i</v>
      </c>
      <c r="AI123" s="240" t="str">
        <f t="shared" ca="1" si="59"/>
        <v>-0,289407869502053-0,954049887938408i</v>
      </c>
      <c r="AJ123" s="240" t="str">
        <f t="shared" ca="1" si="60"/>
        <v>-0,75492168966072-0,651199927890666i</v>
      </c>
      <c r="AK123" s="240" t="str">
        <f t="shared" ca="1" si="61"/>
        <v>-0,986188692486346-0,146287273599166i</v>
      </c>
      <c r="AL123" s="240" t="str">
        <f t="shared" ca="1" si="62"/>
        <v>-0,911448376051328+0,404017278588926i</v>
      </c>
      <c r="AM123" s="240" t="str">
        <f t="shared" ca="1" si="63"/>
        <v>-0,553892127609696+0,828958150075751i</v>
      </c>
      <c r="AN123" s="240" t="str">
        <f t="shared" ca="1" si="64"/>
        <v>-0,0244671014982766+0,996679218479687i</v>
      </c>
      <c r="AO123" s="240" t="str">
        <f t="shared" ca="1" si="65"/>
        <v>0,512549891745406+0,855137832209977i</v>
      </c>
      <c r="AP123" s="240" t="str">
        <f t="shared" ca="1" si="66"/>
        <v>0,8905263083172+0,448253274165338i</v>
      </c>
      <c r="AQ123" s="240" t="str">
        <f t="shared" ca="1" si="67"/>
        <v>0,992178761315502-0,0977210785830895i</v>
      </c>
      <c r="AR123" s="240" t="str">
        <f t="shared" ca="1" si="68"/>
        <v>0,992178761315502-0,0977210785830895i</v>
      </c>
      <c r="AS123" s="240" t="str">
        <f t="shared" ca="1" si="69"/>
        <v>0,335872274242139-0,938700121977418i</v>
      </c>
      <c r="AT123" s="240" t="str">
        <f t="shared" ca="1" si="70"/>
        <v>-0,218439442683633-0,972755012058571i</v>
      </c>
      <c r="AU123" s="240" t="str">
        <f t="shared" ca="1" si="71"/>
        <v>-0,704970958126994-0,70497095812701i</v>
      </c>
      <c r="AV123" s="240" t="str">
        <f t="shared" ca="1" si="72"/>
        <v>-0,972755012058566-0,218439442683654i</v>
      </c>
      <c r="AW123" s="240" t="str">
        <f t="shared" ca="1" si="73"/>
        <v>-0,938700121977425+0,335872274242119i</v>
      </c>
      <c r="AX123" s="240" t="str">
        <f t="shared" ca="1" si="74"/>
        <v>-0,613373277447296+0,785965219407684i</v>
      </c>
      <c r="AY123" s="240" t="str">
        <f t="shared" ca="1" si="75"/>
        <v>-0,0977210785831102+0,9921787613155i</v>
      </c>
      <c r="AZ123" s="240" t="str">
        <f t="shared" ca="1" si="76"/>
        <v>0,448253274165316+0,890526308317211i</v>
      </c>
      <c r="BA123" s="240" t="str">
        <f t="shared" ca="1" si="77"/>
        <v>0,855137832209965+0,512549891745426i</v>
      </c>
      <c r="BB123" s="240" t="str">
        <f t="shared" ca="1" si="78"/>
        <v>0,996679218479688-0,024467101498254i</v>
      </c>
      <c r="BC123" s="240" t="str">
        <f t="shared" ca="1" si="79"/>
        <v>0,828958150075763-0,553892127609678i</v>
      </c>
      <c r="BD123" s="240" t="str">
        <f t="shared" ca="1" si="80"/>
        <v>0,404017278588854-0,91144837605136i</v>
      </c>
      <c r="BE123" s="240" t="str">
        <f t="shared" ca="1" si="81"/>
        <v>-0,146287273599145-0,986188692486349i</v>
      </c>
      <c r="BF123" s="240" t="str">
        <f t="shared" ca="1" si="82"/>
        <v>-0,651199927890648-0,754921689660736i</v>
      </c>
      <c r="BG123" s="240" t="str">
        <f t="shared" ca="1" si="83"/>
        <v>-0,954049887938402-0,289407869502075i</v>
      </c>
      <c r="BH123" s="240" t="str">
        <f t="shared" ca="1" si="84"/>
        <v>-0,960864970611052+0,265907148940432i</v>
      </c>
      <c r="BI123" s="240" t="str">
        <f t="shared" ca="1" si="85"/>
        <v>-0,669530504350218+0,738713075117497i</v>
      </c>
      <c r="BJ123" s="240" t="str">
        <f t="shared" ca="1" si="86"/>
        <v>-0,170445496676294+0,982301601478781i</v>
      </c>
      <c r="BK123" s="240" t="str">
        <f t="shared" ca="1" si="87"/>
        <v>0,381527533254693+0,921088945202142i</v>
      </c>
      <c r="BL123" s="240" t="str">
        <f t="shared" ca="1" si="88"/>
        <v>0,815115290098606+0,574068957053481i</v>
      </c>
      <c r="BM123" s="240" t="str">
        <f t="shared" ca="1" si="89"/>
        <v>0,995778584604036+0,0489194649294944i</v>
      </c>
      <c r="BN123" s="240" t="str">
        <f t="shared" ca="1" si="90"/>
        <v>0,867458884705465-0,491409388341897i</v>
      </c>
      <c r="BO123" s="240" t="str">
        <f t="shared" ca="1" si="91"/>
        <v>0,469972878297871-0,879257412405162i</v>
      </c>
      <c r="BP123" s="240" t="str">
        <f t="shared" ca="1" si="92"/>
        <v>-0,0733423611042119-0,994278130943584i</v>
      </c>
      <c r="BQ123" s="240" t="str">
        <f t="shared" ca="1" si="93"/>
        <v>-0,593899988823398-0,800781435149801i</v>
      </c>
      <c r="BR123" s="240" t="str">
        <f t="shared" ca="1" si="94"/>
        <v>-0,93017468481412-0,358807970000608i</v>
      </c>
      <c r="BS123" s="240" t="str">
        <f t="shared" ca="1" si="95"/>
        <v>-0,977822808717081+0,194501049759746i</v>
      </c>
      <c r="BT123" s="240" t="str">
        <f t="shared" ca="1" si="96"/>
        <v>-0,722059487440115+0,687457780669274i</v>
      </c>
      <c r="BU123" s="240" t="str">
        <f t="shared" ca="1" si="97"/>
        <v>-0,242246255855241+0,967101264154444i</v>
      </c>
      <c r="BV123" s="240" t="str">
        <f t="shared" ca="1" si="98"/>
        <v>0,31273426158472+0,946660121287502i</v>
      </c>
      <c r="BW123" s="240" t="str">
        <f t="shared" ca="1" si="99"/>
        <v>0,770675567606484+0,632477092944425i</v>
      </c>
      <c r="BX123" s="240" t="str">
        <f t="shared" ca="1" si="100"/>
        <v>0,989481740301555+0,12204093253828i</v>
      </c>
      <c r="BY123" s="240" t="str">
        <f t="shared" ca="1" si="101"/>
        <v>0,90125878448004-0,4262636590217i</v>
      </c>
      <c r="BZ123" s="240" t="str">
        <f t="shared" ca="1" si="102"/>
        <v>0,53338165425962-0,842301676660018i</v>
      </c>
      <c r="CA123" s="240" t="str">
        <f t="shared" ca="1" si="103"/>
        <v>2,4427552430982E-14-0,996979490062361i</v>
      </c>
      <c r="CB123" s="240" t="str">
        <f t="shared" ca="1" si="104"/>
        <v>-0,533381654259585-0,84230167666004i</v>
      </c>
      <c r="CC123" s="240" t="str">
        <f t="shared" ca="1" si="105"/>
        <v>-0,901258784480064-0,426263659021648i</v>
      </c>
      <c r="CD123" s="240" t="str">
        <f t="shared" ca="1" si="106"/>
        <v>-0,989481740301548+0,122040932538337i</v>
      </c>
      <c r="CE123" s="240" t="str">
        <f t="shared" ca="1" si="107"/>
        <v>-0,770675567606447+0,632477092944469i</v>
      </c>
      <c r="CF123" s="240" t="str">
        <f t="shared" ca="1" si="108"/>
        <v>-0,312734261584765+0,946660121287486i</v>
      </c>
      <c r="CG123" s="240" t="str">
        <f t="shared" ca="1" si="109"/>
        <v>0,242246255855201+0,967101264154454i</v>
      </c>
      <c r="CH123" s="240" t="str">
        <f t="shared" ca="1" si="110"/>
        <v>0,722059487440081+0,68745778066931i</v>
      </c>
      <c r="CI123" s="240" t="str">
        <f t="shared" ca="1" si="111"/>
        <v>0,977822808717073+0,194501049759787i</v>
      </c>
      <c r="CJ123" s="240" t="str">
        <f t="shared" ca="1" si="112"/>
        <v>0,930174684814101-0,358807970000658i</v>
      </c>
      <c r="CK123" s="240" t="str">
        <f t="shared" ca="1" si="113"/>
        <v>0,593899988823357-0,800781435149831i</v>
      </c>
      <c r="CL123" s="240" t="str">
        <f t="shared" ca="1" si="114"/>
        <v>0,0733423611042536-0,99427813094358i</v>
      </c>
      <c r="CM123" s="240" t="str">
        <f t="shared" ca="1" si="115"/>
        <v>-0,469972878297831-0,879257412405183i</v>
      </c>
      <c r="CN123" s="240" t="str">
        <f t="shared" ca="1" si="116"/>
        <v>-0,867458884705444-0,491409388341934i</v>
      </c>
      <c r="CO123" s="240" t="str">
        <f t="shared" ca="1" si="117"/>
        <v>-0,995778584604039+0,0489194649294492i</v>
      </c>
      <c r="CP123" s="240" t="str">
        <f t="shared" ca="1" si="118"/>
        <v>-0,815115290098573+0,574068957053528i</v>
      </c>
      <c r="CQ123" s="240" t="str">
        <f t="shared" ca="1" si="119"/>
        <v>-0,381527533254641+0,921088945202164i</v>
      </c>
      <c r="CR123" s="240" t="str">
        <f t="shared" ca="1" si="120"/>
        <v>0,170445496676347+0,982301601478772i</v>
      </c>
      <c r="CS123" s="240" t="str">
        <f t="shared" ca="1" si="121"/>
        <v>0,669530504350187+0,738713075117525i</v>
      </c>
      <c r="CT123" s="240" t="str">
        <f t="shared" ca="1" si="122"/>
        <v>0,96086497061104+0,265907148940476i</v>
      </c>
      <c r="CU123" s="240" t="str">
        <f t="shared" ca="1" si="123"/>
        <v>0,954049887938414-0,289407869502035i</v>
      </c>
      <c r="CV123" s="240" t="str">
        <f t="shared" ca="1" si="124"/>
        <v>0,651199927890608-0,754921689660771i</v>
      </c>
      <c r="CW123" s="240" t="str">
        <f t="shared" ca="1" si="125"/>
        <v>0,146287273599092-0,986188692486357i</v>
      </c>
      <c r="CX123" s="240" t="str">
        <f t="shared" ca="1" si="126"/>
        <v>-0,404017278588907-0,911448376051337i</v>
      </c>
      <c r="CY123" s="240" t="str">
        <f t="shared" ca="1" si="127"/>
        <v>-0,828958150075737-0,553892127609716i</v>
      </c>
      <c r="CZ123" s="240" t="str">
        <f t="shared" ca="1" si="128"/>
        <v>-0,996679218479687-0,0244671014982956i</v>
      </c>
      <c r="DA123" s="240" t="str">
        <f t="shared" ca="1" si="129"/>
        <v>-0,855137832209988+0,512549891745386i</v>
      </c>
      <c r="DB123" s="240" t="str">
        <f t="shared" ca="1" si="130"/>
        <v>-0,448253274165271+0,890526308317234i</v>
      </c>
      <c r="DC123" s="240" t="str">
        <f t="shared" ca="1" si="131"/>
        <v>0,0977210785831674+0,992178761315495i</v>
      </c>
      <c r="DD123" s="240" t="str">
        <f t="shared" ca="1" si="132"/>
        <v>0,613373277447339+0,785965219407651i</v>
      </c>
      <c r="DE123" s="240" t="str">
        <f t="shared" ca="1" si="133"/>
        <v>0,938700121977411+0,335872274242158i</v>
      </c>
      <c r="DF123" s="240" t="str">
        <f t="shared" ca="1" si="134"/>
        <v>0,972755012058576-0,218439442683609i</v>
      </c>
      <c r="DG123" s="240" t="str">
        <f t="shared" ca="1" si="135"/>
        <v>0,704970958127028-0,704970958126976i</v>
      </c>
      <c r="DH123" s="240" t="str">
        <f t="shared" ca="1" si="136"/>
        <v>0,218439442683674-0,972755012058562i</v>
      </c>
      <c r="DI123" s="240" t="str">
        <f t="shared" ca="1" si="137"/>
        <v>-0,335872274242189-0,9387001219774i</v>
      </c>
      <c r="DJ123" s="240" t="str">
        <f t="shared" ca="1" si="138"/>
        <v>-0,785965219407671-0,613373277447313i</v>
      </c>
      <c r="DK123" s="240" t="str">
        <f t="shared" ca="1" si="139"/>
        <v>-0,992178761315498-0,0977210785831345i</v>
      </c>
      <c r="DL123" s="240" t="str">
        <f t="shared" ca="1" si="140"/>
        <v>-0,890526308317219+0,448253274165301i</v>
      </c>
      <c r="DM123" s="240" t="str">
        <f t="shared" ca="1" si="141"/>
        <v>-0,512549891745443+0,855137832209954i</v>
      </c>
      <c r="DN123" s="240" t="str">
        <f t="shared" ca="1" si="142"/>
        <v>0,0244671014982295+0,996679218479688i</v>
      </c>
      <c r="DO123" s="240" t="str">
        <f t="shared" ca="1" si="143"/>
        <v>0,553892127609744+0,828958150075719i</v>
      </c>
      <c r="DP123" s="240" t="str">
        <f t="shared" ca="1" si="144"/>
        <v>0,91144837605135+0,404017278588876i</v>
      </c>
      <c r="DQ123" s="240" t="str">
        <f t="shared" ca="1" si="145"/>
        <v>0,986188692486353-0,146287273599124i</v>
      </c>
      <c r="DR123" s="240" t="str">
        <f t="shared" ca="1" si="146"/>
        <v>0,75492168966075-0,651199927890633i</v>
      </c>
      <c r="DS123" s="240" t="str">
        <f t="shared" ca="1" si="147"/>
        <v>0,289407869502098-0,954049887938395i</v>
      </c>
      <c r="DT123" s="240" t="str">
        <f t="shared" ca="1" si="148"/>
        <v>-0,265907148940412-0,960864970611057i</v>
      </c>
      <c r="DU123" s="240" t="str">
        <f t="shared" ca="1" si="149"/>
        <v>-0,738713075117548-0,669530504350162i</v>
      </c>
      <c r="DV123" s="240" t="str">
        <f t="shared" ca="1" si="150"/>
        <v>-0,982301601478777-0,170445496676314i</v>
      </c>
      <c r="DW123" s="240" t="str">
        <f t="shared" ca="1" si="151"/>
        <v>-0,921088945202152+0,381527533254671i</v>
      </c>
      <c r="DX123" s="240" t="str">
        <f t="shared" ca="1" si="152"/>
        <v>-0,574068957053501+0,815115290098592i</v>
      </c>
      <c r="DY123" s="240" t="str">
        <f t="shared" ca="1" si="153"/>
        <v>-0,0489194649295223+0,995778584604035i</v>
      </c>
      <c r="DZ123" s="240" t="str">
        <f t="shared" ca="1" si="154"/>
        <v>0,491409388341876+0,867458884705477i</v>
      </c>
      <c r="EA123" s="240" t="str">
        <f t="shared" ca="1" si="155"/>
        <v>0,879257412405199+0,469972878297802i</v>
      </c>
      <c r="EB123" s="240" t="str">
        <f t="shared" ca="1" si="156"/>
        <v>0,994278130943577-0,0733423611042935i</v>
      </c>
      <c r="EC123" s="240" t="str">
        <f t="shared" ca="1" si="157"/>
        <v>0,800781435149814-0,593899988823378i</v>
      </c>
      <c r="ED123" s="240" t="str">
        <f t="shared" ca="1" si="158"/>
        <v>0,358807970000628-0,930174684814113i</v>
      </c>
      <c r="EE123" s="240" t="str">
        <f t="shared" ca="1" si="159"/>
        <v>-0,194501049759729-0,977822808717085i</v>
      </c>
      <c r="EF123" s="240" t="str">
        <f t="shared" ca="1" si="160"/>
        <v>-0,687457780669256-0,722059487440132i</v>
      </c>
      <c r="EG123" s="240" t="str">
        <f t="shared" ca="1" si="161"/>
        <v>-0,967101264154438-0,242246255855265i</v>
      </c>
      <c r="EH123" s="240" t="str">
        <f t="shared" ca="1" si="162"/>
        <v>-0,946660121287476+0,312734261584796i</v>
      </c>
      <c r="EI123" s="240" t="str">
        <f t="shared" ca="1" si="163"/>
        <v>-0,632477092944438+0,770675567606473i</v>
      </c>
      <c r="EJ123" s="240" t="str">
        <f t="shared" ca="1" si="164"/>
        <v>-0,122040932538304+0,989481740301552i</v>
      </c>
      <c r="EK123" s="240" t="str">
        <f t="shared" ca="1" si="165"/>
        <v>0,426263659021678+0,90125878448005i</v>
      </c>
      <c r="EL123" s="240" t="str">
        <f t="shared" ca="1" si="166"/>
        <v>0,842301676660009+0,533381654259635i</v>
      </c>
      <c r="EM123" s="240" t="str">
        <f t="shared" ca="1" si="167"/>
        <v>0,996979490062361+4,88551048619639E-14i</v>
      </c>
      <c r="EN123" s="240"/>
      <c r="EO123" s="240"/>
      <c r="EP123" s="240"/>
    </row>
    <row r="124" spans="1:146" ht="15.75" thickBot="1">
      <c r="A124" s="277">
        <f t="shared" si="168"/>
        <v>4.6875000000000015E-4</v>
      </c>
      <c r="B124" s="276">
        <v>24</v>
      </c>
      <c r="C124" s="248">
        <f t="shared" si="169"/>
        <v>4800</v>
      </c>
      <c r="D124" s="247">
        <f t="shared" si="170"/>
        <v>30159.289474462013</v>
      </c>
      <c r="E124" s="247" t="str">
        <f t="shared" si="171"/>
        <v>30159,289474462i</v>
      </c>
      <c r="F124" s="247" t="str">
        <f t="shared" si="172"/>
        <v>-0,0284089246434008-0,768717250307518i</v>
      </c>
      <c r="G124" s="247" t="str">
        <f t="shared" si="173"/>
        <v>-0,44849231325865+0,298528747134917i</v>
      </c>
      <c r="H124" s="247" t="str">
        <f t="shared" si="38"/>
        <v>0,00711497024438185-0,221109490710208i</v>
      </c>
      <c r="I124" s="247" t="str">
        <f t="shared" si="174"/>
        <v>-0,116027776722505+0,240297483539834i</v>
      </c>
      <c r="J124" s="275" t="str">
        <f ca="1">IMPRODUCT(1/N_FFT2,AM100)</f>
        <v>0,00405620750526066-1,04527457004929E-06i</v>
      </c>
      <c r="K124" s="274" t="str">
        <f t="shared" ca="1" si="175"/>
        <v>-0,000470381561911742+0,000974817737113952i</v>
      </c>
      <c r="N124" s="265">
        <f t="shared" ca="1" si="176"/>
        <v>1.0030678070241237</v>
      </c>
      <c r="O124" s="240">
        <f t="shared" ca="1" si="39"/>
        <v>-0.99693219297587643</v>
      </c>
      <c r="P124" s="240" t="str">
        <f t="shared" ca="1" si="40"/>
        <v>-0,828918823985578+0,55386585075635i</v>
      </c>
      <c r="Q124" s="240" t="str">
        <f t="shared" ca="1" si="41"/>
        <v>-0,381509433443267+0,921045248392004i</v>
      </c>
      <c r="R124" s="240" t="str">
        <f t="shared" ca="1" si="42"/>
        <v>0,194491822555909+0,977776420430852i</v>
      </c>
      <c r="S124" s="240" t="str">
        <f t="shared" ca="1" si="43"/>
        <v>0,704937514036415+0,704937514036421i</v>
      </c>
      <c r="T124" s="240" t="str">
        <f t="shared" ca="1" si="44"/>
        <v>0,977776420430852+0,194491822555909i</v>
      </c>
      <c r="U124" s="241" t="str">
        <f t="shared" ca="1" si="45"/>
        <v>0,921045248392004-0,381509433443267i</v>
      </c>
      <c r="V124" s="240" t="str">
        <f t="shared" ca="1" si="46"/>
        <v>0,553865850756353-0,828918823985576i</v>
      </c>
      <c r="W124" s="240" t="str">
        <f t="shared" ca="1" si="47"/>
        <v>1,83208490380959E-16-0,996932192975876i</v>
      </c>
      <c r="X124" s="240" t="str">
        <f t="shared" ca="1" si="48"/>
        <v>-0,553865850756354-0,828918823985576i</v>
      </c>
      <c r="Y124" s="240" t="str">
        <f t="shared" ca="1" si="49"/>
        <v>-0,921045248392004-0,381509433443267i</v>
      </c>
      <c r="Z124" s="240" t="str">
        <f t="shared" ca="1" si="50"/>
        <v>-0,977776420430852+0,19449182255591i</v>
      </c>
      <c r="AA124" s="240" t="str">
        <f t="shared" ca="1" si="51"/>
        <v>-0,704937514036421+0,704937514036415i</v>
      </c>
      <c r="AB124" s="240" t="str">
        <f t="shared" ca="1" si="52"/>
        <v>-0,19449182255591+0,977776420430852i</v>
      </c>
      <c r="AC124" s="240" t="str">
        <f t="shared" ca="1" si="53"/>
        <v>0,381509433443267+0,921045248392004i</v>
      </c>
      <c r="AD124" s="240" t="str">
        <f t="shared" ca="1" si="54"/>
        <v>0,828918823985576+0,553865850756353i</v>
      </c>
      <c r="AE124" s="240" t="str">
        <f t="shared" ca="1" si="55"/>
        <v>0,996932192975876+3,66416980761917E-16i</v>
      </c>
      <c r="AF124" s="240" t="str">
        <f t="shared" ca="1" si="56"/>
        <v>0,828918823985559-0,553865850756379i</v>
      </c>
      <c r="AG124" s="240" t="str">
        <f t="shared" ca="1" si="57"/>
        <v>0,381509433443221-0,921045248392023i</v>
      </c>
      <c r="AH124" s="240" t="str">
        <f t="shared" ca="1" si="58"/>
        <v>-0,194491822555871-0,97777642043086i</v>
      </c>
      <c r="AI124" s="240" t="str">
        <f t="shared" ca="1" si="59"/>
        <v>-0,704937514036401-0,704937514036435i</v>
      </c>
      <c r="AJ124" s="240" t="str">
        <f t="shared" ca="1" si="60"/>
        <v>-0,97777642043085-0,194491822555919i</v>
      </c>
      <c r="AK124" s="240" t="str">
        <f t="shared" ca="1" si="61"/>
        <v>-0,921045248392003+0,381509433443268i</v>
      </c>
      <c r="AL124" s="240" t="str">
        <f t="shared" ca="1" si="62"/>
        <v>-0,553865850756337+0,828918823985588i</v>
      </c>
      <c r="AM124" s="240" t="str">
        <f t="shared" ca="1" si="63"/>
        <v>2,95557989588439E-14+0,996932192975876i</v>
      </c>
      <c r="AN124" s="240" t="str">
        <f t="shared" ca="1" si="64"/>
        <v>0,553865850756386+0,828918823985554i</v>
      </c>
      <c r="AO124" s="240" t="str">
        <f t="shared" ca="1" si="65"/>
        <v>0,921045248391989+0,381509433443303i</v>
      </c>
      <c r="AP124" s="240" t="str">
        <f t="shared" ca="1" si="66"/>
        <v>0,977776420430858-0,194491822555881i</v>
      </c>
      <c r="AQ124" s="240" t="str">
        <f t="shared" ca="1" si="67"/>
        <v>0,704937514036427-0,704937514036409i</v>
      </c>
      <c r="AR124" s="240" t="str">
        <f t="shared" ca="1" si="68"/>
        <v>0,704937514036427-0,704937514036409i</v>
      </c>
      <c r="AS124" s="240" t="str">
        <f t="shared" ca="1" si="69"/>
        <v>-0,381509433443278-0,921045248391999i</v>
      </c>
      <c r="AT124" s="240" t="str">
        <f t="shared" ca="1" si="70"/>
        <v>-0,828918823985593-0,55386585075633i</v>
      </c>
      <c r="AU124" s="240" t="str">
        <f t="shared" ca="1" si="71"/>
        <v>-0,996932192975876+4,17689417043399E-14i</v>
      </c>
      <c r="AV124" s="240" t="str">
        <f t="shared" ca="1" si="72"/>
        <v>-0,828918823985603+0,553865850756313i</v>
      </c>
      <c r="AW124" s="240" t="str">
        <f t="shared" ca="1" si="73"/>
        <v>-0,381509433443295+0,921045248391992i</v>
      </c>
      <c r="AX124" s="240" t="str">
        <f t="shared" ca="1" si="74"/>
        <v>0,194491822555891+0,977776420430856i</v>
      </c>
      <c r="AY124" s="240" t="str">
        <f t="shared" ca="1" si="75"/>
        <v>0,704937514036415+0,704937514036421i</v>
      </c>
      <c r="AZ124" s="240" t="str">
        <f t="shared" ca="1" si="76"/>
        <v>0,977776420430855+0,194491822555898i</v>
      </c>
      <c r="BA124" s="240" t="str">
        <f t="shared" ca="1" si="77"/>
        <v>0,921045248391996-0,381509433443286i</v>
      </c>
      <c r="BB124" s="240" t="str">
        <f t="shared" ca="1" si="78"/>
        <v>0,553865850756319-0,8289188239856i</v>
      </c>
      <c r="BC124" s="240" t="str">
        <f t="shared" ca="1" si="79"/>
        <v>4,87305400760015E-14-0,996932192975876i</v>
      </c>
      <c r="BD124" s="240" t="str">
        <f t="shared" ca="1" si="80"/>
        <v>-0,553865850756321-0,828918823985599i</v>
      </c>
      <c r="BE124" s="240" t="str">
        <f t="shared" ca="1" si="81"/>
        <v>-0,921045248391997-0,381509433443284i</v>
      </c>
      <c r="BF124" s="240" t="str">
        <f t="shared" ca="1" si="82"/>
        <v>-0,977776420430854+0,1944918225559i</v>
      </c>
      <c r="BG124" s="240" t="str">
        <f t="shared" ca="1" si="83"/>
        <v>-0,704937514036414+0,704937514036422i</v>
      </c>
      <c r="BH124" s="240" t="str">
        <f t="shared" ca="1" si="84"/>
        <v>-0,194491822555889+0,977776420430856i</v>
      </c>
      <c r="BI124" s="240" t="str">
        <f t="shared" ca="1" si="85"/>
        <v>0,381509433443297+0,921045248391991i</v>
      </c>
      <c r="BJ124" s="240" t="str">
        <f t="shared" ca="1" si="86"/>
        <v>0,828918823985604+0,553865850756312i</v>
      </c>
      <c r="BK124" s="240" t="str">
        <f t="shared" ca="1" si="87"/>
        <v>0,996932192975876+4,00592119693275E-14i</v>
      </c>
      <c r="BL124" s="240" t="str">
        <f t="shared" ca="1" si="88"/>
        <v>0,828918823985592-0,553865850756331i</v>
      </c>
      <c r="BM124" s="240" t="str">
        <f t="shared" ca="1" si="89"/>
        <v>0,381509433443276-0,921045248392i</v>
      </c>
      <c r="BN124" s="240" t="str">
        <f t="shared" ca="1" si="90"/>
        <v>-0,194491822555912-0,977776420430852i</v>
      </c>
      <c r="BO124" s="240" t="str">
        <f t="shared" ca="1" si="91"/>
        <v>-0,704937514036429-0,704937514036407i</v>
      </c>
      <c r="BP124" s="240" t="str">
        <f t="shared" ca="1" si="92"/>
        <v>-0,977776420430859-0,194491822555877i</v>
      </c>
      <c r="BQ124" s="240" t="str">
        <f t="shared" ca="1" si="93"/>
        <v>-0,921045248391988+0,381509433443305i</v>
      </c>
      <c r="BR124" s="240" t="str">
        <f t="shared" ca="1" si="94"/>
        <v>-0,553865850756384+0,828918823985556i</v>
      </c>
      <c r="BS124" s="240" t="str">
        <f t="shared" ca="1" si="95"/>
        <v>-2,78460692238315E-14+0,996932192975876i</v>
      </c>
      <c r="BT124" s="240" t="str">
        <f t="shared" ca="1" si="96"/>
        <v>0,553865850756338+0,828918823985587i</v>
      </c>
      <c r="BU124" s="240" t="str">
        <f t="shared" ca="1" si="97"/>
        <v>0,921045248392003+0,381509433443268i</v>
      </c>
      <c r="BV124" s="240" t="str">
        <f t="shared" ca="1" si="98"/>
        <v>0,977776420430849-0,194491822555924i</v>
      </c>
      <c r="BW124" s="240" t="str">
        <f t="shared" ca="1" si="99"/>
        <v>0,704937514036399-0,704937514036437i</v>
      </c>
      <c r="BX124" s="240" t="str">
        <f t="shared" ca="1" si="100"/>
        <v>0,19449182255587-0,97777642043086i</v>
      </c>
      <c r="BY124" s="240" t="str">
        <f t="shared" ca="1" si="101"/>
        <v>-0,381509433443221-0,921045248392023i</v>
      </c>
      <c r="BZ124" s="240" t="str">
        <f t="shared" ca="1" si="102"/>
        <v>-0,828918823985559-0,553865850756379i</v>
      </c>
      <c r="CA124" s="240" t="str">
        <f t="shared" ca="1" si="103"/>
        <v>-0,996932192975876-1,56329264783355E-14i</v>
      </c>
      <c r="CB124" s="240" t="str">
        <f t="shared" ca="1" si="104"/>
        <v>-0,82891882398558+0,553865850756347i</v>
      </c>
      <c r="CC124" s="240" t="str">
        <f t="shared" ca="1" si="105"/>
        <v>-0,381509433443257+0,921045248392008i</v>
      </c>
      <c r="CD124" s="240" t="str">
        <f t="shared" ca="1" si="106"/>
        <v>0,194491822555929+0,977776420430848i</v>
      </c>
      <c r="CE124" s="240" t="str">
        <f t="shared" ca="1" si="107"/>
        <v>0,704937514036441+0,704937514036395i</v>
      </c>
      <c r="CF124" s="240" t="str">
        <f t="shared" ca="1" si="108"/>
        <v>0,977776420430843+0,194491822555954i</v>
      </c>
      <c r="CG124" s="240" t="str">
        <f t="shared" ca="1" si="109"/>
        <v>0,921045248392018-0,381509433443233i</v>
      </c>
      <c r="CH124" s="240" t="str">
        <f t="shared" ca="1" si="110"/>
        <v>0,55386585075637-0,828918823985566i</v>
      </c>
      <c r="CI124" s="240" t="str">
        <f t="shared" ca="1" si="111"/>
        <v>1,05034130104836E-14-0,996932192975876i</v>
      </c>
      <c r="CJ124" s="240" t="str">
        <f t="shared" ca="1" si="112"/>
        <v>-0,553865850756352-0,828918823985577i</v>
      </c>
      <c r="CK124" s="240" t="str">
        <f t="shared" ca="1" si="113"/>
        <v>-0,921045248392013-0,381509433443245i</v>
      </c>
      <c r="CL124" s="240" t="str">
        <f t="shared" ca="1" si="114"/>
        <v>-0,977776420430846+0,194491822555941i</v>
      </c>
      <c r="CM124" s="240" t="str">
        <f t="shared" ca="1" si="115"/>
        <v>-0,704937514036456+0,70493751403638i</v>
      </c>
      <c r="CN124" s="240" t="str">
        <f t="shared" ca="1" si="116"/>
        <v>-0,194491822555949+0,977776420430844i</v>
      </c>
      <c r="CO124" s="240" t="str">
        <f t="shared" ca="1" si="117"/>
        <v>0,381509433443244+0,921045248392013i</v>
      </c>
      <c r="CP124" s="240" t="str">
        <f t="shared" ca="1" si="118"/>
        <v>0,828918823985572+0,553865850756359i</v>
      </c>
      <c r="CQ124" s="240" t="str">
        <f t="shared" ca="1" si="119"/>
        <v>0,996932192975876-1,70972973501239E-15i</v>
      </c>
      <c r="CR124" s="240" t="str">
        <f t="shared" ca="1" si="120"/>
        <v>0,82891882398557-0,553865850756362i</v>
      </c>
      <c r="CS124" s="240" t="str">
        <f t="shared" ca="1" si="121"/>
        <v>0,381509433443241-0,921045248392015i</v>
      </c>
      <c r="CT124" s="240" t="str">
        <f t="shared" ca="1" si="122"/>
        <v>-0,194491822555953-0,977776420430844i</v>
      </c>
      <c r="CU124" s="240" t="str">
        <f t="shared" ca="1" si="123"/>
        <v>-0,704937514036389-0,704937514036447i</v>
      </c>
      <c r="CV124" s="240" t="str">
        <f t="shared" ca="1" si="124"/>
        <v>-0,977776420430847-0,194491822555937i</v>
      </c>
      <c r="CW124" s="240" t="str">
        <f t="shared" ca="1" si="125"/>
        <v>-0,921045248392012+0,381509433443249i</v>
      </c>
      <c r="CX124" s="240" t="str">
        <f t="shared" ca="1" si="126"/>
        <v>-0,553865850756355+0,828918823985575i</v>
      </c>
      <c r="CY124" s="240" t="str">
        <f t="shared" ca="1" si="127"/>
        <v>1,39228724805083E-14+0,996932192975876i</v>
      </c>
      <c r="CZ124" s="240" t="str">
        <f t="shared" ca="1" si="128"/>
        <v>0,553865850756373+0,828918823985564i</v>
      </c>
      <c r="DA124" s="240" t="str">
        <f t="shared" ca="1" si="129"/>
        <v>0,921045248392019+0,381509433443229i</v>
      </c>
      <c r="DB124" s="240" t="str">
        <f t="shared" ca="1" si="130"/>
        <v>0,977776420430862-0,194491822555861i</v>
      </c>
      <c r="DC124" s="240" t="str">
        <f t="shared" ca="1" si="131"/>
        <v>0,704937514036444-0,704937514036392i</v>
      </c>
      <c r="DD124" s="240" t="str">
        <f t="shared" ca="1" si="132"/>
        <v>0,194491822555925-0,977776420430849i</v>
      </c>
      <c r="DE124" s="240" t="str">
        <f t="shared" ca="1" si="133"/>
        <v>-0,38150943344326-0,921045248392007i</v>
      </c>
      <c r="DF124" s="240" t="str">
        <f t="shared" ca="1" si="134"/>
        <v>-0,828918823985582-0,553865850756345i</v>
      </c>
      <c r="DG124" s="240" t="str">
        <f t="shared" ca="1" si="135"/>
        <v>-0,996932192975876+1,90523859483604E-14i</v>
      </c>
      <c r="DH124" s="240" t="str">
        <f t="shared" ca="1" si="136"/>
        <v>-0,828918823985557+0,553865850756382i</v>
      </c>
      <c r="DI124" s="240" t="str">
        <f t="shared" ca="1" si="137"/>
        <v>-0,38150943344331+0,921045248391986i</v>
      </c>
      <c r="DJ124" s="240" t="str">
        <f t="shared" ca="1" si="138"/>
        <v>0,194491822555872+0,97777642043086i</v>
      </c>
      <c r="DK124" s="240" t="str">
        <f t="shared" ca="1" si="139"/>
        <v>0,704937514036401+0,704937514036435i</v>
      </c>
      <c r="DL124" s="240" t="str">
        <f t="shared" ca="1" si="140"/>
        <v>0,97777642043085+0,19449182255592i</v>
      </c>
      <c r="DM124" s="240" t="str">
        <f t="shared" ca="1" si="141"/>
        <v>0,921045248392002-0,381509433443271i</v>
      </c>
      <c r="DN124" s="240" t="str">
        <f t="shared" ca="1" si="142"/>
        <v>0,553865850756335-0,828918823985589i</v>
      </c>
      <c r="DO124" s="240" t="str">
        <f t="shared" ca="1" si="143"/>
        <v>-3,12655286938563E-14-0,996932192975876i</v>
      </c>
      <c r="DP124" s="240" t="str">
        <f t="shared" ca="1" si="144"/>
        <v>-0,553865850756386-0,828918823985554i</v>
      </c>
      <c r="DQ124" s="240" t="str">
        <f t="shared" ca="1" si="145"/>
        <v>-0,921045248391988-0,381509433443305i</v>
      </c>
      <c r="DR124" s="240" t="str">
        <f t="shared" ca="1" si="146"/>
        <v>-0,977776420430857+0,194491822555884i</v>
      </c>
      <c r="DS124" s="240" t="str">
        <f t="shared" ca="1" si="147"/>
        <v>-0,704937514036426+0,70493751403641i</v>
      </c>
      <c r="DT124" s="240" t="str">
        <f t="shared" ca="1" si="148"/>
        <v>-0,194491822555908+0,977776420430852i</v>
      </c>
      <c r="DU124" s="240" t="str">
        <f t="shared" ca="1" si="149"/>
        <v>0,381509433443283+0,921045248391997i</v>
      </c>
      <c r="DV124" s="240" t="str">
        <f t="shared" ca="1" si="150"/>
        <v>0,828918823985592+0,553865850756331i</v>
      </c>
      <c r="DW124" s="240" t="str">
        <f t="shared" ca="1" si="151"/>
        <v>0,996932192975876-4,34786714393523E-14i</v>
      </c>
      <c r="DX124" s="240" t="str">
        <f t="shared" ca="1" si="152"/>
        <v>0,828918823985606-0,553865850756309i</v>
      </c>
      <c r="DY124" s="240" t="str">
        <f t="shared" ca="1" si="153"/>
        <v>0,381509433443294-0,921045248391993i</v>
      </c>
      <c r="DZ124" s="240" t="str">
        <f t="shared" ca="1" si="154"/>
        <v>-0,194491822555896-0,977776420430855i</v>
      </c>
      <c r="EA124" s="240" t="str">
        <f t="shared" ca="1" si="155"/>
        <v>-0,704937514036413-0,704937514036423i</v>
      </c>
      <c r="EB124" s="240" t="str">
        <f t="shared" ca="1" si="156"/>
        <v>-0,977776420430855-0,194491822555896i</v>
      </c>
      <c r="EC124" s="240" t="str">
        <f t="shared" ca="1" si="157"/>
        <v>-0,921045248391993+0,381509433443294i</v>
      </c>
      <c r="ED124" s="240" t="str">
        <f t="shared" ca="1" si="158"/>
        <v>-0,553865850756321+0,828918823985599i</v>
      </c>
      <c r="EE124" s="240" t="str">
        <f t="shared" ca="1" si="159"/>
        <v>-4,34789957021672E-14+0,996932192975876i</v>
      </c>
      <c r="EF124" s="240" t="str">
        <f t="shared" ca="1" si="160"/>
        <v>0,553865850756319+0,8289188239856i</v>
      </c>
      <c r="EG124" s="240" t="str">
        <f t="shared" ca="1" si="161"/>
        <v>0,921045248391997+0,381509433443283i</v>
      </c>
      <c r="EH124" s="240" t="str">
        <f t="shared" ca="1" si="162"/>
        <v>0,977776420430852-0,194491822555908i</v>
      </c>
      <c r="EI124" s="240" t="str">
        <f t="shared" ca="1" si="163"/>
        <v>0,704937514036415-0,704937514036421i</v>
      </c>
      <c r="EJ124" s="240" t="str">
        <f t="shared" ca="1" si="164"/>
        <v>0,194491822555884-0,977776420430857i</v>
      </c>
      <c r="EK124" s="240" t="str">
        <f t="shared" ca="1" si="165"/>
        <v>-0,381509433443292-0,921045248391993i</v>
      </c>
      <c r="EL124" s="240" t="str">
        <f t="shared" ca="1" si="166"/>
        <v>-0,82891882398555-0,553865850756392i</v>
      </c>
      <c r="EM124" s="240" t="str">
        <f t="shared" ca="1" si="167"/>
        <v>-0,996932192975876-3,12658529566712E-14i</v>
      </c>
      <c r="EN124" s="240"/>
      <c r="EO124" s="240"/>
      <c r="EP124" s="240"/>
    </row>
    <row r="125" spans="1:146" ht="15.75" thickBot="1">
      <c r="A125" s="277">
        <f t="shared" si="168"/>
        <v>4.8828125000000011E-4</v>
      </c>
      <c r="B125" s="276">
        <v>25</v>
      </c>
      <c r="C125" s="248">
        <f t="shared" si="169"/>
        <v>5000</v>
      </c>
      <c r="D125" s="247">
        <f t="shared" si="170"/>
        <v>31415.926535897932</v>
      </c>
      <c r="E125" s="247" t="str">
        <f t="shared" si="171"/>
        <v>31415,9265358979i</v>
      </c>
      <c r="F125" s="247" t="str">
        <f t="shared" si="172"/>
        <v>-0,0297933622590157-0,737739072282745i</v>
      </c>
      <c r="G125" s="247" t="str">
        <f t="shared" si="173"/>
        <v>-0,438098464051247+0,30299321226235i</v>
      </c>
      <c r="H125" s="247" t="str">
        <f t="shared" si="38"/>
        <v>0,00671302729863126-0,212273981878572i</v>
      </c>
      <c r="I125" s="247" t="str">
        <f t="shared" si="174"/>
        <v>-0,105377456619763+0,234690674924532i</v>
      </c>
      <c r="J125" s="275" t="str">
        <f ca="1">IMPRODUCT(1/N_FFT2,AN100)</f>
        <v>-0,018814011098182-0,0000799801104817777i</v>
      </c>
      <c r="K125" s="274" t="str">
        <f t="shared" ca="1" si="175"/>
        <v>0,00200134322445192-0,00440704486204723i</v>
      </c>
      <c r="N125" s="265">
        <f t="shared" ca="1" si="176"/>
        <v>1.0031185120734087</v>
      </c>
      <c r="O125" s="240">
        <f t="shared" ca="1" si="39"/>
        <v>-0.99688148792659137</v>
      </c>
      <c r="P125" s="240" t="str">
        <f t="shared" ca="1" si="40"/>
        <v>-0,815035165040735+0,574012526620941i</v>
      </c>
      <c r="Q125" s="240" t="str">
        <f t="shared" ca="1" si="41"/>
        <v>-0,335839258317011+0,938607848648101i</v>
      </c>
      <c r="R125" s="240" t="str">
        <f t="shared" ca="1" si="42"/>
        <v>0,265881010520581+0,960770518498195i</v>
      </c>
      <c r="S125" s="240" t="str">
        <f t="shared" ca="1" si="43"/>
        <v>0,770599810931057+0,632414921047688i</v>
      </c>
      <c r="T125" s="240" t="str">
        <f t="shared" ca="1" si="44"/>
        <v>0,994180394348842+0,0733351516199094i</v>
      </c>
      <c r="U125" s="241" t="str">
        <f t="shared" ca="1" si="45"/>
        <v>0,855053772974277-0,512499508578484i</v>
      </c>
      <c r="V125" s="240" t="str">
        <f t="shared" ca="1" si="46"/>
        <v>0,403977564074626-0,911358781542739i</v>
      </c>
      <c r="W125" s="240" t="str">
        <f t="shared" ca="1" si="47"/>
        <v>-0,194481930491515-0,977726689664872i</v>
      </c>
      <c r="X125" s="240" t="str">
        <f t="shared" ca="1" si="48"/>
        <v>-0,721988509679153-0,687390204223199i</v>
      </c>
      <c r="Y125" s="240" t="str">
        <f t="shared" ca="1" si="49"/>
        <v>-0,986091751075723-0,146272893699241i</v>
      </c>
      <c r="Z125" s="240" t="str">
        <f t="shared" ca="1" si="50"/>
        <v>-0,890438770427976+0,448209211294736i</v>
      </c>
      <c r="AA125" s="240" t="str">
        <f t="shared" ca="1" si="51"/>
        <v>-0,469926680410839+0,87917098223769i</v>
      </c>
      <c r="AB125" s="240" t="str">
        <f t="shared" ca="1" si="52"/>
        <v>0,122028936030689+0,989384475187454i</v>
      </c>
      <c r="AC125" s="240" t="str">
        <f t="shared" ca="1" si="53"/>
        <v>0,669464690138322+0,738640460324735i</v>
      </c>
      <c r="AD125" s="240" t="str">
        <f t="shared" ca="1" si="54"/>
        <v>0,972659391165953+0,218417970294139i</v>
      </c>
      <c r="AE125" s="240" t="str">
        <f t="shared" ca="1" si="55"/>
        <v>0,920998403034776-0,381490029460963i</v>
      </c>
      <c r="AF125" s="240" t="str">
        <f t="shared" ca="1" si="56"/>
        <v>0,533329223350201-0,842218879206234i</v>
      </c>
      <c r="AG125" s="240" t="str">
        <f t="shared" ca="1" si="57"/>
        <v>-0,0489146561925974-0,995680700516131i</v>
      </c>
      <c r="AH125" s="240" t="str">
        <f t="shared" ca="1" si="58"/>
        <v>-0,61331298343748-0,785887959774008i</v>
      </c>
      <c r="AI125" s="240" t="str">
        <f t="shared" ca="1" si="59"/>
        <v>-0,953956105741687-0,289379420983747i</v>
      </c>
      <c r="AJ125" s="240" t="str">
        <f t="shared" ca="1" si="60"/>
        <v>-0,946567065497811+0,312703520104262i</v>
      </c>
      <c r="AK125" s="240" t="str">
        <f t="shared" ca="1" si="61"/>
        <v>-0,593841609019287+0,800702719096244i</v>
      </c>
      <c r="AL125" s="240" t="str">
        <f t="shared" ca="1" si="62"/>
        <v>-0,0244646964054669+0,996581245860328i</v>
      </c>
      <c r="AM125" s="240" t="str">
        <f t="shared" ca="1" si="63"/>
        <v>0,55383768054034+0,828876664277883i</v>
      </c>
      <c r="AN125" s="240" t="str">
        <f t="shared" ca="1" si="64"/>
        <v>0,930083249527164+0,358772699518406i</v>
      </c>
      <c r="AO125" s="240" t="str">
        <f t="shared" ca="1" si="65"/>
        <v>0,967006199019866-0,242222443278666i</v>
      </c>
      <c r="AP125" s="240" t="str">
        <f t="shared" ca="1" si="66"/>
        <v>0,651135915557021-0,754847481576547i</v>
      </c>
      <c r="AQ125" s="240" t="str">
        <f t="shared" ca="1" si="67"/>
        <v>0,0977114726940228-0,9920812310868i</v>
      </c>
      <c r="AR125" s="240" t="str">
        <f t="shared" ca="1" si="68"/>
        <v>0,0977114726940228-0,9920812310868i</v>
      </c>
      <c r="AS125" s="240" t="str">
        <f t="shared" ca="1" si="69"/>
        <v>-0,901170191598608-0,426221757709367i</v>
      </c>
      <c r="AT125" s="240" t="str">
        <f t="shared" ca="1" si="70"/>
        <v>-0,982205042165484+0,170428742046158i</v>
      </c>
      <c r="AU125" s="240" t="str">
        <f t="shared" ca="1" si="71"/>
        <v>-0,704901660152233+0,704901660152224i</v>
      </c>
      <c r="AV125" s="240" t="str">
        <f t="shared" ca="1" si="72"/>
        <v>-0,170428742046074+0,982205042165497i</v>
      </c>
      <c r="AW125" s="240" t="str">
        <f t="shared" ca="1" si="73"/>
        <v>0,426221757709354+0,901170191598614i</v>
      </c>
      <c r="AX125" s="240" t="str">
        <f t="shared" ca="1" si="74"/>
        <v>0,867373614322035+0,491361083266334i</v>
      </c>
      <c r="AY125" s="240" t="str">
        <f t="shared" ca="1" si="75"/>
        <v>0,992081231086801-0,097711472694009i</v>
      </c>
      <c r="AZ125" s="240" t="str">
        <f t="shared" ca="1" si="76"/>
        <v>0,754847481576556-0,65113591555701i</v>
      </c>
      <c r="BA125" s="240" t="str">
        <f t="shared" ca="1" si="77"/>
        <v>0,242222443278682-0,967006199019862i</v>
      </c>
      <c r="BB125" s="240" t="str">
        <f t="shared" ca="1" si="78"/>
        <v>-0,358772699518391-0,93008324952717i</v>
      </c>
      <c r="BC125" s="240" t="str">
        <f t="shared" ca="1" si="79"/>
        <v>-0,82887666427793-0,553837680540271i</v>
      </c>
      <c r="BD125" s="240" t="str">
        <f t="shared" ca="1" si="80"/>
        <v>-0,996581245860329+0,0244646964054512i</v>
      </c>
      <c r="BE125" s="240" t="str">
        <f t="shared" ca="1" si="81"/>
        <v>-0,800702719096254+0,593841609019274i</v>
      </c>
      <c r="BF125" s="240" t="str">
        <f t="shared" ca="1" si="82"/>
        <v>-0,312703520104277+0,946567065497806i</v>
      </c>
      <c r="BG125" s="240" t="str">
        <f t="shared" ca="1" si="83"/>
        <v>0,289379420983732+0,953956105741692i</v>
      </c>
      <c r="BH125" s="240" t="str">
        <f t="shared" ca="1" si="84"/>
        <v>0,785887959773998+0,613312983437492i</v>
      </c>
      <c r="BI125" s="240" t="str">
        <f t="shared" ca="1" si="85"/>
        <v>0,99568070051613+0,0489146561926131i</v>
      </c>
      <c r="BJ125" s="240" t="str">
        <f t="shared" ca="1" si="86"/>
        <v>0,84221887920619-0,533329223350271i</v>
      </c>
      <c r="BK125" s="240" t="str">
        <f t="shared" ca="1" si="87"/>
        <v>0,381490029460977-0,92099840303477i</v>
      </c>
      <c r="BL125" s="240" t="str">
        <f t="shared" ca="1" si="88"/>
        <v>-0,218417970294172-0,972659391165946i</v>
      </c>
      <c r="BM125" s="240" t="str">
        <f t="shared" ca="1" si="89"/>
        <v>-0,738640460324717-0,669464690138341i</v>
      </c>
      <c r="BN125" s="240" t="str">
        <f t="shared" ca="1" si="90"/>
        <v>-0,989384475187455-0,122028936030675i</v>
      </c>
      <c r="BO125" s="240" t="str">
        <f t="shared" ca="1" si="91"/>
        <v>-0,879170982237707+0,469926680410807i</v>
      </c>
      <c r="BP125" s="240" t="str">
        <f t="shared" ca="1" si="92"/>
        <v>-0,44820921129473+0,890438770427979i</v>
      </c>
      <c r="BQ125" s="240" t="str">
        <f t="shared" ca="1" si="93"/>
        <v>0,146272893699188+0,986091751075731i</v>
      </c>
      <c r="BR125" s="240" t="str">
        <f t="shared" ca="1" si="94"/>
        <v>0,687390204223196+0,721988509679155i</v>
      </c>
      <c r="BS125" s="240" t="str">
        <f t="shared" ca="1" si="95"/>
        <v>0,977726689664879+0,194481930491479i</v>
      </c>
      <c r="BT125" s="240" t="str">
        <f t="shared" ca="1" si="96"/>
        <v>0,911358781542749-0,403977564074605i</v>
      </c>
      <c r="BU125" s="240" t="str">
        <f t="shared" ca="1" si="97"/>
        <v>0,512499508578461-0,855053772974291i</v>
      </c>
      <c r="BV125" s="240" t="str">
        <f t="shared" ca="1" si="98"/>
        <v>-0,073335151619876-0,994180394348845i</v>
      </c>
      <c r="BW125" s="240" t="str">
        <f t="shared" ca="1" si="99"/>
        <v>-0,632414921047701-0,770599810931046i</v>
      </c>
      <c r="BX125" s="240" t="str">
        <f t="shared" ca="1" si="100"/>
        <v>-0,960770518498183-0,265881010520623i</v>
      </c>
      <c r="BY125" s="240" t="str">
        <f t="shared" ca="1" si="101"/>
        <v>-0,938607848648102+0,335839258317007i</v>
      </c>
      <c r="BZ125" s="240" t="str">
        <f t="shared" ca="1" si="102"/>
        <v>-0,574012526620907+0,815035165040759i</v>
      </c>
      <c r="CA125" s="240" t="str">
        <f t="shared" ca="1" si="103"/>
        <v>-1,39223805123746E-14+0,996881487926591i</v>
      </c>
      <c r="CB125" s="240" t="str">
        <f t="shared" ca="1" si="104"/>
        <v>0,574012526620965+0,815035165040718i</v>
      </c>
      <c r="CC125" s="240" t="str">
        <f t="shared" ca="1" si="105"/>
        <v>0,938607848648093+0,335839258317033i</v>
      </c>
      <c r="CD125" s="240" t="str">
        <f t="shared" ca="1" si="106"/>
        <v>0,960770518498191-0,265881010520596i</v>
      </c>
      <c r="CE125" s="240" t="str">
        <f t="shared" ca="1" si="107"/>
        <v>0,632414921047723-0,770599810931028i</v>
      </c>
      <c r="CF125" s="240" t="str">
        <f t="shared" ca="1" si="108"/>
        <v>0,0733351516199038-0,994180394348842i</v>
      </c>
      <c r="CG125" s="240" t="str">
        <f t="shared" ca="1" si="109"/>
        <v>-0,512499508578522-0,855053772974254i</v>
      </c>
      <c r="CH125" s="240" t="str">
        <f t="shared" ca="1" si="110"/>
        <v>-0,911358781542738-0,40397756407463i</v>
      </c>
      <c r="CI125" s="240" t="str">
        <f t="shared" ca="1" si="111"/>
        <v>-0,977726689664865+0,194481930491548i</v>
      </c>
      <c r="CJ125" s="240" t="str">
        <f t="shared" ca="1" si="112"/>
        <v>-0,687390204223217+0,721988509679136i</v>
      </c>
      <c r="CK125" s="240" t="str">
        <f t="shared" ca="1" si="113"/>
        <v>-0,146272893699216+0,986091751075727i</v>
      </c>
      <c r="CL125" s="240" t="str">
        <f t="shared" ca="1" si="114"/>
        <v>0,448209211294705+0,890438770427992i</v>
      </c>
      <c r="CM125" s="240" t="str">
        <f t="shared" ca="1" si="115"/>
        <v>0,879170982237692+0,469926680410835i</v>
      </c>
      <c r="CN125" s="240" t="str">
        <f t="shared" ca="1" si="116"/>
        <v>0,989384475187447-0,122028936030743i</v>
      </c>
      <c r="CO125" s="240" t="str">
        <f t="shared" ca="1" si="117"/>
        <v>0,738640460324738-0,669464690138318i</v>
      </c>
      <c r="CP125" s="240" t="str">
        <f t="shared" ca="1" si="118"/>
        <v>0,218417970294106-0,972659391165961i</v>
      </c>
      <c r="CQ125" s="240" t="str">
        <f t="shared" ca="1" si="119"/>
        <v>-0,381490029460948-0,920998403034782i</v>
      </c>
      <c r="CR125" s="240" t="str">
        <f t="shared" ca="1" si="120"/>
        <v>-0,842218879206226-0,533329223350214i</v>
      </c>
      <c r="CS125" s="240" t="str">
        <f t="shared" ca="1" si="121"/>
        <v>-0,995680700516132+0,0489146561925817i</v>
      </c>
      <c r="CT125" s="240" t="str">
        <f t="shared" ca="1" si="122"/>
        <v>-0,785887959774018+0,613312983437467i</v>
      </c>
      <c r="CU125" s="240" t="str">
        <f t="shared" ca="1" si="123"/>
        <v>-0,289379420983762+0,953956105741683i</v>
      </c>
      <c r="CV125" s="240" t="str">
        <f t="shared" ca="1" si="124"/>
        <v>0,312703520104247+0,946567065497816i</v>
      </c>
      <c r="CW125" s="240" t="str">
        <f t="shared" ca="1" si="125"/>
        <v>0,800702719096294+0,593841609019219i</v>
      </c>
      <c r="CX125" s="240" t="str">
        <f t="shared" ca="1" si="126"/>
        <v>0,996581245860328+0,0244646964054826i</v>
      </c>
      <c r="CY125" s="240" t="str">
        <f t="shared" ca="1" si="127"/>
        <v>0,828876664277892-0,553837680540327i</v>
      </c>
      <c r="CZ125" s="240" t="str">
        <f t="shared" ca="1" si="128"/>
        <v>0,358772699518421-0,93008324952716i</v>
      </c>
      <c r="DA125" s="240" t="str">
        <f t="shared" ca="1" si="129"/>
        <v>-0,242222443278651-0,967006199019869i</v>
      </c>
      <c r="DB125" s="240" t="str">
        <f t="shared" ca="1" si="130"/>
        <v>-0,754847481576535-0,651135915557034i</v>
      </c>
      <c r="DC125" s="240" t="str">
        <f t="shared" ca="1" si="131"/>
        <v>-0,992081231086798-0,0977114726940402i</v>
      </c>
      <c r="DD125" s="240" t="str">
        <f t="shared" ca="1" si="132"/>
        <v>-0,86737361432205+0,491361083266307i</v>
      </c>
      <c r="DE125" s="240" t="str">
        <f t="shared" ca="1" si="133"/>
        <v>-0,426221757709382+0,9011701915986i</v>
      </c>
      <c r="DF125" s="240" t="str">
        <f t="shared" ca="1" si="134"/>
        <v>0,170428742046141+0,982205042165487i</v>
      </c>
      <c r="DG125" s="240" t="str">
        <f t="shared" ca="1" si="135"/>
        <v>0,704901660152211+0,704901660152246i</v>
      </c>
      <c r="DH125" s="240" t="str">
        <f t="shared" ca="1" si="136"/>
        <v>0,982205042165495+0,170428742046091i</v>
      </c>
      <c r="DI125" s="240" t="str">
        <f t="shared" ca="1" si="137"/>
        <v>0,901170191598621-0,426221757709338i</v>
      </c>
      <c r="DJ125" s="240" t="str">
        <f t="shared" ca="1" si="138"/>
        <v>0,491361083266349-0,867373614322026i</v>
      </c>
      <c r="DK125" s="240" t="str">
        <f t="shared" ca="1" si="139"/>
        <v>-0,0977114726939916-0,992081231086803i</v>
      </c>
      <c r="DL125" s="240" t="str">
        <f t="shared" ca="1" si="140"/>
        <v>-0,651135915556997-0,754847481576567i</v>
      </c>
      <c r="DM125" s="240" t="str">
        <f t="shared" ca="1" si="141"/>
        <v>-0,967006199019882-0,242222443278602i</v>
      </c>
      <c r="DN125" s="240" t="str">
        <f t="shared" ca="1" si="142"/>
        <v>-0,930083249527176+0,358772699518375i</v>
      </c>
      <c r="DO125" s="240" t="str">
        <f t="shared" ca="1" si="143"/>
        <v>-0,553837680540285+0,82887666427792i</v>
      </c>
      <c r="DP125" s="240" t="str">
        <f t="shared" ca="1" si="144"/>
        <v>0,0244646964054337+0,996581245860329i</v>
      </c>
      <c r="DQ125" s="240" t="str">
        <f t="shared" ca="1" si="145"/>
        <v>0,593841609019266+0,80070271909626i</v>
      </c>
      <c r="DR125" s="240" t="str">
        <f t="shared" ca="1" si="146"/>
        <v>0,946567065497801+0,312703520104294i</v>
      </c>
      <c r="DS125" s="240" t="str">
        <f t="shared" ca="1" si="147"/>
        <v>0,953956105741695-0,289379420983722i</v>
      </c>
      <c r="DT125" s="240" t="str">
        <f t="shared" ca="1" si="148"/>
        <v>0,613312983437428-0,785887959774049i</v>
      </c>
      <c r="DU125" s="240" t="str">
        <f t="shared" ca="1" si="149"/>
        <v>0,0489146561926234-0,99568070051613i</v>
      </c>
      <c r="DV125" s="240" t="str">
        <f t="shared" ca="1" si="150"/>
        <v>-0,533329223350257-0,8422188792062i</v>
      </c>
      <c r="DW125" s="240" t="str">
        <f t="shared" ca="1" si="151"/>
        <v>-0,920998403034766-0,381490029460987i</v>
      </c>
      <c r="DX125" s="240" t="str">
        <f t="shared" ca="1" si="152"/>
        <v>-0,97265939116595+0,218417970294155i</v>
      </c>
      <c r="DY125" s="240" t="str">
        <f t="shared" ca="1" si="153"/>
        <v>-0,669464690138349+0,73864046032471i</v>
      </c>
      <c r="DZ125" s="240" t="str">
        <f t="shared" ca="1" si="154"/>
        <v>-0,122028936030693+0,989384475187453i</v>
      </c>
      <c r="EA125" s="240" t="str">
        <f t="shared" ca="1" si="155"/>
        <v>0,469926680410798+0,879170982237712i</v>
      </c>
      <c r="EB125" s="240" t="str">
        <f t="shared" ca="1" si="156"/>
        <v>0,89043877042797+0,448209211294749i</v>
      </c>
      <c r="EC125" s="240" t="str">
        <f t="shared" ca="1" si="157"/>
        <v>0,986091751075718-0,146272893699273i</v>
      </c>
      <c r="ED125" s="240" t="str">
        <f t="shared" ca="1" si="158"/>
        <v>0,72198850967917-0,687390204223181i</v>
      </c>
      <c r="EE125" s="240" t="str">
        <f t="shared" ca="1" si="159"/>
        <v>0,194481930491492-0,977726689664876i</v>
      </c>
      <c r="EF125" s="240" t="str">
        <f t="shared" ca="1" si="160"/>
        <v>-0,403977564074586-0,911358781542757i</v>
      </c>
      <c r="EG125" s="240" t="str">
        <f t="shared" ca="1" si="161"/>
        <v>-0,855053772974284-0,512499508578473i</v>
      </c>
      <c r="EH125" s="240" t="str">
        <f t="shared" ca="1" si="162"/>
        <v>-0,994180394348846+0,0733351516198551i</v>
      </c>
      <c r="EI125" s="240" t="str">
        <f t="shared" ca="1" si="163"/>
        <v>-0,770599810931055+0,63241492104769i</v>
      </c>
      <c r="EJ125" s="240" t="str">
        <f t="shared" ca="1" si="164"/>
        <v>-0,265881010520548+0,960770518498204i</v>
      </c>
      <c r="EK125" s="240" t="str">
        <f t="shared" ca="1" si="165"/>
        <v>0,335839258316994+0,938607848648107i</v>
      </c>
      <c r="EL125" s="240" t="str">
        <f t="shared" ca="1" si="166"/>
        <v>0,815035165040747+0,574012526620924i</v>
      </c>
      <c r="EM125" s="240" t="str">
        <f t="shared" ca="1" si="167"/>
        <v>0,996881487926591+2,78447610247493E-14i</v>
      </c>
      <c r="EN125" s="240"/>
      <c r="EO125" s="240"/>
      <c r="EP125" s="240"/>
    </row>
    <row r="126" spans="1:146" ht="15.75" thickBot="1">
      <c r="A126" s="277">
        <f t="shared" si="168"/>
        <v>5.0781250000000013E-4</v>
      </c>
      <c r="B126" s="276">
        <v>26</v>
      </c>
      <c r="C126" s="248">
        <f t="shared" si="169"/>
        <v>5200</v>
      </c>
      <c r="D126" s="247">
        <f t="shared" si="170"/>
        <v>32672.563597333847</v>
      </c>
      <c r="E126" s="247" t="str">
        <f t="shared" si="171"/>
        <v>32672,5635973338i</v>
      </c>
      <c r="F126" s="247" t="str">
        <f t="shared" si="172"/>
        <v>-0,0310183675648573-0,709130416237894i</v>
      </c>
      <c r="G126" s="247" t="str">
        <f t="shared" si="173"/>
        <v>-0,427757575066069+0,307024773612976i</v>
      </c>
      <c r="H126" s="247" t="str">
        <f t="shared" si="38"/>
        <v>0,00635653696012377-0,204117151147859i</v>
      </c>
      <c r="I126" s="247" t="str">
        <f t="shared" si="174"/>
        <v>-0,0957061464504048+0,228862105889475i</v>
      </c>
      <c r="J126" s="275" t="str">
        <f ca="1">IMPRODUCT(1/N_FFT2,AO100)</f>
        <v>0,00373625296923966+1,02517477402466E-06i</v>
      </c>
      <c r="K126" s="274" t="str">
        <f t="shared" ca="1" si="175"/>
        <v>-0,000357816997507499+0,000854988607148932i</v>
      </c>
      <c r="N126" s="265">
        <f t="shared" ca="1" si="176"/>
        <v>1.0031728644528453</v>
      </c>
      <c r="O126" s="240">
        <f t="shared" ca="1" si="39"/>
        <v>-0.99682713554715474</v>
      </c>
      <c r="P126" s="240" t="str">
        <f t="shared" ca="1" si="40"/>
        <v>-0,800659062855753+0,593809231344625i</v>
      </c>
      <c r="Q126" s="240" t="str">
        <f t="shared" ca="1" si="41"/>
        <v>-0,2893636433208+0,95390409375747i</v>
      </c>
      <c r="R126" s="240" t="str">
        <f t="shared" ca="1" si="42"/>
        <v>0,335820947551868+0,938556673487814i</v>
      </c>
      <c r="S126" s="240" t="str">
        <f t="shared" ca="1" si="43"/>
        <v>0,828831471926051+0,553807483976193i</v>
      </c>
      <c r="T126" s="240" t="str">
        <f t="shared" ca="1" si="44"/>
        <v>0,995626413606516-0,048911989247757i</v>
      </c>
      <c r="U126" s="241" t="str">
        <f t="shared" ca="1" si="45"/>
        <v>0,770557795973585-0,632380440263199i</v>
      </c>
      <c r="V126" s="240" t="str">
        <f t="shared" ca="1" si="46"/>
        <v>0,242209236727701-0,966953475513135i</v>
      </c>
      <c r="W126" s="240" t="str">
        <f t="shared" ca="1" si="47"/>
        <v>-0,381469229705842-0,920948187983872i</v>
      </c>
      <c r="X126" s="240" t="str">
        <f t="shared" ca="1" si="48"/>
        <v>-0,855007153383414-0,512471565871062i</v>
      </c>
      <c r="Y126" s="240" t="str">
        <f t="shared" ca="1" si="49"/>
        <v>-0,992027140428924+0,0977061452292415i</v>
      </c>
      <c r="Z126" s="240" t="str">
        <f t="shared" ca="1" si="50"/>
        <v>-0,738600187868028+0,669428189311191i</v>
      </c>
      <c r="AA126" s="240" t="str">
        <f t="shared" ca="1" si="51"/>
        <v>-0,194471326868311+0,977673381651165i</v>
      </c>
      <c r="AB126" s="240" t="str">
        <f t="shared" ca="1" si="52"/>
        <v>0,426198519072706+0,901121057629539i</v>
      </c>
      <c r="AC126" s="240" t="str">
        <f t="shared" ca="1" si="53"/>
        <v>0,879123047718494+0,469901058876538i</v>
      </c>
      <c r="AD126" s="240" t="str">
        <f t="shared" ca="1" si="54"/>
        <v>0,986037986978724-0,146264918548812i</v>
      </c>
      <c r="AE126" s="240" t="str">
        <f t="shared" ca="1" si="55"/>
        <v>0,704863227216174-0,704863227216135i</v>
      </c>
      <c r="AF126" s="240" t="str">
        <f t="shared" ca="1" si="56"/>
        <v>0,14626491854877-0,98603798697873i</v>
      </c>
      <c r="AG126" s="240" t="str">
        <f t="shared" ca="1" si="57"/>
        <v>-0,469901058876552-0,879123047718487i</v>
      </c>
      <c r="AH126" s="240" t="str">
        <f t="shared" ca="1" si="58"/>
        <v>-0,901121057629536-0,426198519072711i</v>
      </c>
      <c r="AI126" s="240" t="str">
        <f t="shared" ca="1" si="59"/>
        <v>-0,977673381651172+0,194471326868275i</v>
      </c>
      <c r="AJ126" s="240" t="str">
        <f t="shared" ca="1" si="60"/>
        <v>-0,669428189311167+0,738600187868049i</v>
      </c>
      <c r="AK126" s="240" t="str">
        <f t="shared" ca="1" si="61"/>
        <v>-0,0977061452292272+0,992027140428925i</v>
      </c>
      <c r="AL126" s="240" t="str">
        <f t="shared" ca="1" si="62"/>
        <v>0,512471565871048+0,855007153383422i</v>
      </c>
      <c r="AM126" s="240" t="str">
        <f t="shared" ca="1" si="63"/>
        <v>0,920948187983855+0,381469229705884i</v>
      </c>
      <c r="AN126" s="240" t="str">
        <f t="shared" ca="1" si="64"/>
        <v>0,966953475513127-0,242209236727732i</v>
      </c>
      <c r="AO126" s="240" t="str">
        <f t="shared" ca="1" si="65"/>
        <v>0,632380440263197-0,770557795973587i</v>
      </c>
      <c r="AP126" s="240" t="str">
        <f t="shared" ca="1" si="66"/>
        <v>0,0489119892477825-0,995626413606514i</v>
      </c>
      <c r="AQ126" s="240" t="str">
        <f t="shared" ca="1" si="67"/>
        <v>-0,553807483976153-0,828831471926077i</v>
      </c>
      <c r="AR126" s="240" t="str">
        <f t="shared" ca="1" si="68"/>
        <v>-0,553807483976153-0,828831471926077i</v>
      </c>
      <c r="AS126" s="240" t="str">
        <f t="shared" ca="1" si="69"/>
        <v>-0,953904093757471+0,289363643320795i</v>
      </c>
      <c r="AT126" s="240" t="str">
        <f t="shared" ca="1" si="70"/>
        <v>-0,593809231344649+0,800659062855735i</v>
      </c>
      <c r="AU126" s="240" t="str">
        <f t="shared" ca="1" si="71"/>
        <v>4,34741977020215E-14+0,996827135547155i</v>
      </c>
      <c r="AV126" s="240" t="str">
        <f t="shared" ca="1" si="72"/>
        <v>0,593809231344639+0,800659062855742i</v>
      </c>
      <c r="AW126" s="240" t="str">
        <f t="shared" ca="1" si="73"/>
        <v>0,953904093757468+0,289363643320806i</v>
      </c>
      <c r="AX126" s="240" t="str">
        <f t="shared" ca="1" si="74"/>
        <v>0,938556673487826-0,335820947551834i</v>
      </c>
      <c r="AY126" s="240" t="str">
        <f t="shared" ca="1" si="75"/>
        <v>0,553807483976163-0,828831471926071i</v>
      </c>
      <c r="AZ126" s="240" t="str">
        <f t="shared" ca="1" si="76"/>
        <v>-0,0489119892477703-0,995626413606515i</v>
      </c>
      <c r="BA126" s="240" t="str">
        <f t="shared" ca="1" si="77"/>
        <v>-0,632380440263187-0,770557795973595i</v>
      </c>
      <c r="BB126" s="240" t="str">
        <f t="shared" ca="1" si="78"/>
        <v>-0,966953475513123-0,242209236727746i</v>
      </c>
      <c r="BC126" s="240" t="str">
        <f t="shared" ca="1" si="79"/>
        <v>-0,920948187983859+0,381469229705873i</v>
      </c>
      <c r="BD126" s="240" t="str">
        <f t="shared" ca="1" si="80"/>
        <v>-0,512471565871057+0,855007153383416i</v>
      </c>
      <c r="BE126" s="240" t="str">
        <f t="shared" ca="1" si="81"/>
        <v>0,0977061452292151+0,992027140428926i</v>
      </c>
      <c r="BF126" s="240" t="str">
        <f t="shared" ca="1" si="82"/>
        <v>0,669428189311231+0,738600187867992i</v>
      </c>
      <c r="BG126" s="240" t="str">
        <f t="shared" ca="1" si="83"/>
        <v>0,97767338165117+0,194471326868285i</v>
      </c>
      <c r="BH126" s="240" t="str">
        <f t="shared" ca="1" si="84"/>
        <v>0,901121057629541-0,4261985190727i</v>
      </c>
      <c r="BI126" s="240" t="str">
        <f t="shared" ca="1" si="85"/>
        <v>0,469901058876561-0,879123047718482i</v>
      </c>
      <c r="BJ126" s="240" t="str">
        <f t="shared" ca="1" si="86"/>
        <v>-0,146264918548853-0,986037986978718i</v>
      </c>
      <c r="BK126" s="240" t="str">
        <f t="shared" ca="1" si="87"/>
        <v>-0,704863227216166-0,704863227216143i</v>
      </c>
      <c r="BL126" s="240" t="str">
        <f t="shared" ca="1" si="88"/>
        <v>-0,986037986978723-0,146264918548822i</v>
      </c>
      <c r="BM126" s="240" t="str">
        <f t="shared" ca="1" si="89"/>
        <v>-0,879123047718514+0,469901058876502i</v>
      </c>
      <c r="BN126" s="240" t="str">
        <f t="shared" ca="1" si="90"/>
        <v>-0,426198519072675+0,901121057629553i</v>
      </c>
      <c r="BO126" s="240" t="str">
        <f t="shared" ca="1" si="91"/>
        <v>0,194471326868316+0,977673381651164i</v>
      </c>
      <c r="BP126" s="240" t="str">
        <f t="shared" ca="1" si="92"/>
        <v>0,738600187868013+0,669428189311208i</v>
      </c>
      <c r="BQ126" s="240" t="str">
        <f t="shared" ca="1" si="93"/>
        <v>0,99202714042892+0,0977061452292827i</v>
      </c>
      <c r="BR126" s="240" t="str">
        <f t="shared" ca="1" si="94"/>
        <v>0,855007153383398-0,512471565871087i</v>
      </c>
      <c r="BS126" s="240" t="str">
        <f t="shared" ca="1" si="95"/>
        <v>0,381469229705841-0,920948187983873i</v>
      </c>
      <c r="BT126" s="240" t="str">
        <f t="shared" ca="1" si="96"/>
        <v>-0,242209236727677-0,966953475513141i</v>
      </c>
      <c r="BU126" s="240" t="str">
        <f t="shared" ca="1" si="97"/>
        <v>-0,770557795973552-0,632380440263239i</v>
      </c>
      <c r="BV126" s="240" t="str">
        <f t="shared" ca="1" si="98"/>
        <v>-0,995626413606517-0,048911989247739i</v>
      </c>
      <c r="BW126" s="240" t="str">
        <f t="shared" ca="1" si="99"/>
        <v>-0,828831471926051+0,553807483976192i</v>
      </c>
      <c r="BX126" s="240" t="str">
        <f t="shared" ca="1" si="100"/>
        <v>-0,335820947551894+0,938556673487804i</v>
      </c>
      <c r="BY126" s="240" t="str">
        <f t="shared" ca="1" si="101"/>
        <v>0,289363643320833+0,95390409375746i</v>
      </c>
      <c r="BZ126" s="240" t="str">
        <f t="shared" ca="1" si="102"/>
        <v>0,80065906285576+0,593809231344614i</v>
      </c>
      <c r="CA126" s="240" t="str">
        <f t="shared" ca="1" si="103"/>
        <v>0,996827135547155+1,22119637919782E-14i</v>
      </c>
      <c r="CB126" s="240" t="str">
        <f t="shared" ca="1" si="104"/>
        <v>0,800659062855774-0,593809231344595i</v>
      </c>
      <c r="CC126" s="240" t="str">
        <f t="shared" ca="1" si="105"/>
        <v>0,289363643320761-0,95390409375748i</v>
      </c>
      <c r="CD126" s="240" t="str">
        <f t="shared" ca="1" si="106"/>
        <v>-0,335820947551872-0,938556673487812i</v>
      </c>
      <c r="CE126" s="240" t="str">
        <f t="shared" ca="1" si="107"/>
        <v>-0,828831471926038-0,553807483976213i</v>
      </c>
      <c r="CF126" s="240" t="str">
        <f t="shared" ca="1" si="108"/>
        <v>-0,995626413606518+0,0489119892477147i</v>
      </c>
      <c r="CG126" s="240" t="str">
        <f t="shared" ca="1" si="109"/>
        <v>-0,770557795973567+0,63238044026322i</v>
      </c>
      <c r="CH126" s="240" t="str">
        <f t="shared" ca="1" si="110"/>
        <v>-0,2422092367277+0,966953475513135i</v>
      </c>
      <c r="CI126" s="240" t="str">
        <f t="shared" ca="1" si="111"/>
        <v>0,381469229705825+0,920948187983879i</v>
      </c>
      <c r="CJ126" s="240" t="str">
        <f t="shared" ca="1" si="112"/>
        <v>0,855007153383386+0,512471565871108i</v>
      </c>
      <c r="CK126" s="240" t="str">
        <f t="shared" ca="1" si="113"/>
        <v>0,992027140428922-0,0977061452292584i</v>
      </c>
      <c r="CL126" s="240" t="str">
        <f t="shared" ca="1" si="114"/>
        <v>0,738600187868029-0,66942818931119i</v>
      </c>
      <c r="CM126" s="240" t="str">
        <f t="shared" ca="1" si="115"/>
        <v>0,19447132686834-0,977673381651159i</v>
      </c>
      <c r="CN126" s="240" t="str">
        <f t="shared" ca="1" si="116"/>
        <v>-0,426198519072743-0,901121057629521i</v>
      </c>
      <c r="CO126" s="240" t="str">
        <f t="shared" ca="1" si="117"/>
        <v>-0,879123047718501-0,469901058876526i</v>
      </c>
      <c r="CP126" s="240" t="str">
        <f t="shared" ca="1" si="118"/>
        <v>-0,986037986978726+0,146264918548799i</v>
      </c>
      <c r="CQ126" s="240" t="str">
        <f t="shared" ca="1" si="119"/>
        <v>-0,704863227216183+0,704863227216126i</v>
      </c>
      <c r="CR126" s="240" t="str">
        <f t="shared" ca="1" si="120"/>
        <v>-0,14626491854878+0,986037986978729i</v>
      </c>
      <c r="CS126" s="240" t="str">
        <f t="shared" ca="1" si="121"/>
        <v>0,469901058876543+0,879123047718492i</v>
      </c>
      <c r="CT126" s="240" t="str">
        <f t="shared" ca="1" si="122"/>
        <v>0,901121057629529+0,426198519072725i</v>
      </c>
      <c r="CU126" s="240" t="str">
        <f t="shared" ca="1" si="123"/>
        <v>0,977673381651175-0,194471326868261i</v>
      </c>
      <c r="CV126" s="240" t="str">
        <f t="shared" ca="1" si="124"/>
        <v>0,669428189311176-0,738600187868041i</v>
      </c>
      <c r="CW126" s="240" t="str">
        <f t="shared" ca="1" si="125"/>
        <v>0,0977061452292394-0,992027140428924i</v>
      </c>
      <c r="CX126" s="240" t="str">
        <f t="shared" ca="1" si="126"/>
        <v>-0,512471565871039-0,855007153383427i</v>
      </c>
      <c r="CY126" s="240" t="str">
        <f t="shared" ca="1" si="127"/>
        <v>-0,920948187983851-0,381469229705893i</v>
      </c>
      <c r="CZ126" s="240" t="str">
        <f t="shared" ca="1" si="128"/>
        <v>-0,96695347551313+0,242209236727719i</v>
      </c>
      <c r="DA126" s="240" t="str">
        <f t="shared" ca="1" si="129"/>
        <v>-0,632380440263205+0,770557795973579i</v>
      </c>
      <c r="DB126" s="240" t="str">
        <f t="shared" ca="1" si="130"/>
        <v>-0,0489119892477946+0,995626413606514i</v>
      </c>
      <c r="DC126" s="240" t="str">
        <f t="shared" ca="1" si="131"/>
        <v>0,553807483976229+0,828831471926027i</v>
      </c>
      <c r="DD126" s="240" t="str">
        <f t="shared" ca="1" si="132"/>
        <v>0,938556673487819+0,335820947551854i</v>
      </c>
      <c r="DE126" s="240" t="str">
        <f t="shared" ca="1" si="133"/>
        <v>0,953904093757476-0,28936364332078i</v>
      </c>
      <c r="DF126" s="240" t="str">
        <f t="shared" ca="1" si="134"/>
        <v>0,593809231344659-0,800659062855727i</v>
      </c>
      <c r="DG126" s="240" t="str">
        <f t="shared" ca="1" si="135"/>
        <v>-3,12622339100431E-14-0,996827135547155i</v>
      </c>
      <c r="DH126" s="240" t="str">
        <f t="shared" ca="1" si="136"/>
        <v>-0,593809231344629-0,800659062855748i</v>
      </c>
      <c r="DI126" s="240" t="str">
        <f t="shared" ca="1" si="137"/>
        <v>-0,953904093757465-0,289363643320815i</v>
      </c>
      <c r="DJ126" s="240" t="str">
        <f t="shared" ca="1" si="138"/>
        <v>-0,938556673487795+0,335820947551919i</v>
      </c>
      <c r="DK126" s="240" t="str">
        <f t="shared" ca="1" si="139"/>
        <v>-0,553807483976176+0,828831471926062i</v>
      </c>
      <c r="DL126" s="240" t="str">
        <f t="shared" ca="1" si="140"/>
        <v>0,0489119892477581+0,995626413606516i</v>
      </c>
      <c r="DM126" s="240" t="str">
        <f t="shared" ca="1" si="141"/>
        <v>0,632380440263171+0,770557795973607i</v>
      </c>
      <c r="DN126" s="240" t="str">
        <f t="shared" ca="1" si="142"/>
        <v>0,966953475513121+0,242209236727755i</v>
      </c>
      <c r="DO126" s="240" t="str">
        <f t="shared" ca="1" si="143"/>
        <v>0,920948187983865-0,381469229705859i</v>
      </c>
      <c r="DP126" s="240" t="str">
        <f t="shared" ca="1" si="144"/>
        <v>0,512471565871064-0,855007153383412i</v>
      </c>
      <c r="DQ126" s="240" t="str">
        <f t="shared" ca="1" si="145"/>
        <v>-0,097706145229203-0,992027140428927i</v>
      </c>
      <c r="DR126" s="240" t="str">
        <f t="shared" ca="1" si="146"/>
        <v>-0,669428189311227-0,738600187867995i</v>
      </c>
      <c r="DS126" s="240" t="str">
        <f t="shared" ca="1" si="147"/>
        <v>-0,977673381651168-0,194471326868297i</v>
      </c>
      <c r="DT126" s="240" t="str">
        <f t="shared" ca="1" si="148"/>
        <v>-0,901121057629548+0,426198519072686i</v>
      </c>
      <c r="DU126" s="240" t="str">
        <f t="shared" ca="1" si="149"/>
        <v>-0,469901058876569+0,879123047718478i</v>
      </c>
      <c r="DV126" s="240" t="str">
        <f t="shared" ca="1" si="150"/>
        <v>0,146264918548841+0,98603798697872i</v>
      </c>
      <c r="DW126" s="240" t="str">
        <f t="shared" ca="1" si="151"/>
        <v>0,704863227216162+0,704863227216147i</v>
      </c>
      <c r="DX126" s="240" t="str">
        <f t="shared" ca="1" si="152"/>
        <v>0,986037986978721+0,146264918548834i</v>
      </c>
      <c r="DY126" s="240" t="str">
        <f t="shared" ca="1" si="153"/>
        <v>0,879123047718522-0,469901058876488i</v>
      </c>
      <c r="DZ126" s="240" t="str">
        <f t="shared" ca="1" si="154"/>
        <v>0,42619851907268-0,901121057629551i</v>
      </c>
      <c r="EA126" s="240" t="str">
        <f t="shared" ca="1" si="155"/>
        <v>-0,194471326868304-0,977673381651167i</v>
      </c>
      <c r="EB126" s="240" t="str">
        <f t="shared" ca="1" si="156"/>
        <v>-0,738600187868009-0,669428189311212i</v>
      </c>
      <c r="EC126" s="240" t="str">
        <f t="shared" ca="1" si="157"/>
        <v>-0,992027140428928-0,0977061452291961i</v>
      </c>
      <c r="ED126" s="240" t="str">
        <f t="shared" ca="1" si="158"/>
        <v>-0,855007153383408+0,51247156587107i</v>
      </c>
      <c r="EE126" s="240" t="str">
        <f t="shared" ca="1" si="159"/>
        <v>-0,381469229705852+0,920948187983868i</v>
      </c>
      <c r="EF126" s="240" t="str">
        <f t="shared" ca="1" si="160"/>
        <v>0,242209236727665+0,966953475513144i</v>
      </c>
      <c r="EG126" s="240" t="str">
        <f t="shared" ca="1" si="161"/>
        <v>0,770557795973612+0,632380440263166i</v>
      </c>
      <c r="EH126" s="240" t="str">
        <f t="shared" ca="1" si="162"/>
        <v>0,995626413606516+0,0489119892477513i</v>
      </c>
      <c r="EI126" s="240" t="str">
        <f t="shared" ca="1" si="163"/>
        <v>0,828831471926062-0,553807483976176i</v>
      </c>
      <c r="EJ126" s="240" t="str">
        <f t="shared" ca="1" si="164"/>
        <v>0,335820947551906-0,9385566734878i</v>
      </c>
      <c r="EK126" s="240" t="str">
        <f t="shared" ca="1" si="165"/>
        <v>-0,289363643320821-0,953904093757463i</v>
      </c>
      <c r="EL126" s="240" t="str">
        <f t="shared" ca="1" si="166"/>
        <v>-0,800659062855757-0,593809231344618i</v>
      </c>
      <c r="EM126" s="240" t="str">
        <f t="shared" ca="1" si="167"/>
        <v>-0,996827135547155-2,44239275839565E-14i</v>
      </c>
      <c r="EN126" s="240"/>
      <c r="EO126" s="240"/>
      <c r="EP126" s="240"/>
    </row>
    <row r="127" spans="1:146" ht="15.75" thickBot="1">
      <c r="A127" s="277">
        <f t="shared" si="168"/>
        <v>5.2734375000000014E-4</v>
      </c>
      <c r="B127" s="276">
        <v>27</v>
      </c>
      <c r="C127" s="248">
        <f t="shared" si="169"/>
        <v>5400</v>
      </c>
      <c r="D127" s="247">
        <f t="shared" si="170"/>
        <v>33929.200658769769</v>
      </c>
      <c r="E127" s="247" t="str">
        <f t="shared" si="171"/>
        <v>33929,2006587698i</v>
      </c>
      <c r="F127" s="247" t="str">
        <f t="shared" si="172"/>
        <v>-0,0321069925429264-0,682628501975382i</v>
      </c>
      <c r="G127" s="247" t="str">
        <f t="shared" si="173"/>
        <v>-0,417493017922298+0,310636995573476i</v>
      </c>
      <c r="H127" s="247" t="str">
        <f t="shared" si="38"/>
        <v>0,00603889677542111-0,196563725996534i</v>
      </c>
      <c r="I127" s="247" t="str">
        <f t="shared" si="174"/>
        <v>-0,0869448217601244+0,222907705765955i</v>
      </c>
      <c r="J127" s="275" t="str">
        <f ca="1">IMPRODUCT(1/N_FFT2,AP100)</f>
        <v>0,0246960950556532+0,000079980411069493i</v>
      </c>
      <c r="K127" s="274" t="str">
        <f t="shared" ca="1" si="175"/>
        <v>-0,00216502583272258+0,00549799600764886i</v>
      </c>
      <c r="N127" s="265">
        <f t="shared" ca="1" si="176"/>
        <v>1.0032311309374851</v>
      </c>
      <c r="O127" s="240">
        <f t="shared" ca="1" si="39"/>
        <v>-0.99676886906251494</v>
      </c>
      <c r="P127" s="240" t="str">
        <f t="shared" ca="1" si="40"/>
        <v>-0,785799177094846+0,613243696754584i</v>
      </c>
      <c r="Q127" s="240" t="str">
        <f t="shared" ca="1" si="41"/>
        <v>-0,242195079126787+0,966896955202019i</v>
      </c>
      <c r="R127" s="240" t="str">
        <f t="shared" ca="1" si="42"/>
        <v>0,40393192625816+0,911255824278527i</v>
      </c>
      <c r="S127" s="240" t="str">
        <f t="shared" ca="1" si="43"/>
        <v>0,879071661266694+0,469873592245808i</v>
      </c>
      <c r="T127" s="240" t="str">
        <f t="shared" ca="1" si="44"/>
        <v>0,982094081316607-0,170409488512392i</v>
      </c>
      <c r="U127" s="241" t="str">
        <f t="shared" ca="1" si="45"/>
        <v>0,669389059931669-0,738557015250659i</v>
      </c>
      <c r="V127" s="240" t="str">
        <f t="shared" ca="1" si="46"/>
        <v>0,073326866862317-0,994068080630457i</v>
      </c>
      <c r="W127" s="240" t="str">
        <f t="shared" ca="1" si="47"/>
        <v>-0,553775112851751-0,828783025114654i</v>
      </c>
      <c r="X127" s="240" t="str">
        <f t="shared" ca="1" si="48"/>
        <v>-0,946460130712708-0,312668193622967i</v>
      </c>
      <c r="Y127" s="240" t="str">
        <f t="shared" ca="1" si="49"/>
        <v>-0,938501813025003+0,3358013181644i</v>
      </c>
      <c r="Z127" s="240" t="str">
        <f t="shared" ca="1" si="50"/>
        <v>-0,533268972525997+0,842123732757385i</v>
      </c>
      <c r="AA127" s="240" t="str">
        <f t="shared" ca="1" si="51"/>
        <v>0,0977004341150337+0,991969154513334i</v>
      </c>
      <c r="AB127" s="240" t="str">
        <f t="shared" ca="1" si="52"/>
        <v>0,687312548950315+0,72190694579536i</v>
      </c>
      <c r="AC127" s="240" t="str">
        <f t="shared" ca="1" si="53"/>
        <v>0,9859803511408+0,146256369079875i</v>
      </c>
      <c r="AD127" s="240" t="str">
        <f t="shared" ca="1" si="54"/>
        <v>0,867275626113439-0,491305573631836i</v>
      </c>
      <c r="AE127" s="240" t="str">
        <f t="shared" ca="1" si="55"/>
        <v>0,381446932087468-0,920894356771298i</v>
      </c>
      <c r="AF127" s="240" t="str">
        <f t="shared" ca="1" si="56"/>
        <v>-0,265850973632753-0,960661979132454i</v>
      </c>
      <c r="AG127" s="240" t="str">
        <f t="shared" ca="1" si="57"/>
        <v>-0,800612262776429-0,593774522040287i</v>
      </c>
      <c r="AH127" s="240" t="str">
        <f t="shared" ca="1" si="58"/>
        <v>-0,996468660914948+0,0244619326001441i</v>
      </c>
      <c r="AI127" s="240" t="str">
        <f t="shared" ca="1" si="59"/>
        <v>-0,770512755371902+0,632343476396621i</v>
      </c>
      <c r="AJ127" s="240" t="str">
        <f t="shared" ca="1" si="60"/>
        <v>-0,218393295361395+0,972549508700382i</v>
      </c>
      <c r="AK127" s="240" t="str">
        <f t="shared" ca="1" si="61"/>
        <v>0,426173606940389+0,901068385351292i</v>
      </c>
      <c r="AL127" s="240" t="str">
        <f t="shared" ca="1" si="62"/>
        <v>0,890338176521795+0,448158576577544i</v>
      </c>
      <c r="AM127" s="240" t="str">
        <f t="shared" ca="1" si="63"/>
        <v>0,977616234740695-0,194459959641031i</v>
      </c>
      <c r="AN127" s="240" t="str">
        <f t="shared" ca="1" si="64"/>
        <v>0,651062355973402-0,754762205576385i</v>
      </c>
      <c r="AO127" s="240" t="str">
        <f t="shared" ca="1" si="65"/>
        <v>0,04890913024689-0,995568217306407i</v>
      </c>
      <c r="AP127" s="240" t="str">
        <f t="shared" ca="1" si="66"/>
        <v>-0,573947679756482-0,814943089567803i</v>
      </c>
      <c r="AQ127" s="240" t="str">
        <f t="shared" ca="1" si="67"/>
        <v>-0,953848336208092-0,289346729453124i</v>
      </c>
      <c r="AR127" s="240" t="str">
        <f t="shared" ca="1" si="68"/>
        <v>-0,953848336208092-0,289346729453124i</v>
      </c>
      <c r="AS127" s="240" t="str">
        <f t="shared" ca="1" si="69"/>
        <v>-0,512441610911421+0,854957176552529i</v>
      </c>
      <c r="AT127" s="240" t="str">
        <f t="shared" ca="1" si="70"/>
        <v>0,122015150279494+0,989272703269648i</v>
      </c>
      <c r="AU127" s="240" t="str">
        <f t="shared" ca="1" si="71"/>
        <v>0,704822026589747+0,704822026589754i</v>
      </c>
      <c r="AV127" s="240" t="str">
        <f t="shared" ca="1" si="72"/>
        <v>0,989272703269647+0,122015150279504i</v>
      </c>
      <c r="AW127" s="240" t="str">
        <f t="shared" ca="1" si="73"/>
        <v>0,854957176552533-0,512441610911415i</v>
      </c>
      <c r="AX127" s="240" t="str">
        <f t="shared" ca="1" si="74"/>
        <v>0,358732168548189-0,929978176937975i</v>
      </c>
      <c r="AY127" s="240" t="str">
        <f t="shared" ca="1" si="75"/>
        <v>-0,289346729453114-0,953848336208095i</v>
      </c>
      <c r="AZ127" s="240" t="str">
        <f t="shared" ca="1" si="76"/>
        <v>-0,814943089567797-0,573947679756491i</v>
      </c>
      <c r="BA127" s="240" t="str">
        <f t="shared" ca="1" si="77"/>
        <v>-0,995568217306408+0,048909130246883i</v>
      </c>
      <c r="BB127" s="240" t="str">
        <f t="shared" ca="1" si="78"/>
        <v>-0,754762205576389+0,651062355973397i</v>
      </c>
      <c r="BC127" s="240" t="str">
        <f t="shared" ca="1" si="79"/>
        <v>-0,194459959641039+0,977616234740693i</v>
      </c>
      <c r="BD127" s="240" t="str">
        <f t="shared" ca="1" si="80"/>
        <v>0,448158576577535+0,8903381765218i</v>
      </c>
      <c r="BE127" s="240" t="str">
        <f t="shared" ca="1" si="81"/>
        <v>0,901068385351289+0,426173606940396i</v>
      </c>
      <c r="BF127" s="240" t="str">
        <f t="shared" ca="1" si="82"/>
        <v>0,972549508700384-0,218393295361386i</v>
      </c>
      <c r="BG127" s="240" t="str">
        <f t="shared" ca="1" si="83"/>
        <v>0,632343476396627-0,770512755371897i</v>
      </c>
      <c r="BH127" s="240" t="str">
        <f t="shared" ca="1" si="84"/>
        <v>0,0244619326001545-0,996468660914948i</v>
      </c>
      <c r="BI127" s="240" t="str">
        <f t="shared" ca="1" si="85"/>
        <v>-0,593774522040278-0,800612262776436i</v>
      </c>
      <c r="BJ127" s="240" t="str">
        <f t="shared" ca="1" si="86"/>
        <v>-0,960661979132452-0,265850973632759i</v>
      </c>
      <c r="BK127" s="240" t="str">
        <f t="shared" ca="1" si="87"/>
        <v>-0,920894356771264+0,381446932087552i</v>
      </c>
      <c r="BL127" s="240" t="str">
        <f t="shared" ca="1" si="88"/>
        <v>-0,491305573631887+0,86727562611341i</v>
      </c>
      <c r="BM127" s="240" t="str">
        <f t="shared" ca="1" si="89"/>
        <v>0,146256369079928+0,985980351140792i</v>
      </c>
      <c r="BN127" s="240" t="str">
        <f t="shared" ca="1" si="90"/>
        <v>0,721906945795325+0,687312548950353i</v>
      </c>
      <c r="BO127" s="240" t="str">
        <f t="shared" ca="1" si="91"/>
        <v>0,99196915451333+0,0977004341150812i</v>
      </c>
      <c r="BP127" s="240" t="str">
        <f t="shared" ca="1" si="92"/>
        <v>0,842123732757408-0,533268972525961i</v>
      </c>
      <c r="BQ127" s="240" t="str">
        <f t="shared" ca="1" si="93"/>
        <v>0,335801318164436-0,938501813024989i</v>
      </c>
      <c r="BR127" s="240" t="str">
        <f t="shared" ca="1" si="94"/>
        <v>-0,312668193622933-0,946460130712719i</v>
      </c>
      <c r="BS127" s="240" t="str">
        <f t="shared" ca="1" si="95"/>
        <v>-0,828783025114637-0,553775112851775i</v>
      </c>
      <c r="BT127" s="240" t="str">
        <f t="shared" ca="1" si="96"/>
        <v>-0,994068080630459+0,0733268668622888i</v>
      </c>
      <c r="BU127" s="240" t="str">
        <f t="shared" ca="1" si="97"/>
        <v>-0,738557015250676+0,66938905993165i</v>
      </c>
      <c r="BV127" s="240" t="str">
        <f t="shared" ca="1" si="98"/>
        <v>-0,170409488512422+0,982094081316602i</v>
      </c>
      <c r="BW127" s="240" t="str">
        <f t="shared" ca="1" si="99"/>
        <v>0,469873592245793+0,879071661266702i</v>
      </c>
      <c r="BX127" s="240" t="str">
        <f t="shared" ca="1" si="100"/>
        <v>0,911255824278518+0,40393192625818i</v>
      </c>
      <c r="BY127" s="240" t="str">
        <f t="shared" ca="1" si="101"/>
        <v>0,966896955202024-0,242195079126768i</v>
      </c>
      <c r="BZ127" s="240" t="str">
        <f t="shared" ca="1" si="102"/>
        <v>0,613243696754591-0,785799177094841i</v>
      </c>
      <c r="CA127" s="240" t="str">
        <f t="shared" ca="1" si="103"/>
        <v>1,05016922730768E-14-0,996768869062515i</v>
      </c>
      <c r="CB127" s="240" t="str">
        <f t="shared" ca="1" si="104"/>
        <v>-0,61324369675458-0,785799177094849i</v>
      </c>
      <c r="CC127" s="240" t="str">
        <f t="shared" ca="1" si="105"/>
        <v>-0,966896955202019-0,242195079126789i</v>
      </c>
      <c r="CD127" s="240" t="str">
        <f t="shared" ca="1" si="106"/>
        <v>-0,911255824278527+0,40393192625816i</v>
      </c>
      <c r="CE127" s="240" t="str">
        <f t="shared" ca="1" si="107"/>
        <v>-0,469873592245805+0,879071661266695i</v>
      </c>
      <c r="CF127" s="240" t="str">
        <f t="shared" ca="1" si="108"/>
        <v>0,170409488512401+0,982094081316606i</v>
      </c>
      <c r="CG127" s="240" t="str">
        <f t="shared" ca="1" si="109"/>
        <v>0,738557015250667+0,66938905993166i</v>
      </c>
      <c r="CH127" s="240" t="str">
        <f t="shared" ca="1" si="110"/>
        <v>0,994068080630458+0,0733268668623028i</v>
      </c>
      <c r="CI127" s="240" t="str">
        <f t="shared" ca="1" si="111"/>
        <v>0,828783025114648-0,553775112851759i</v>
      </c>
      <c r="CJ127" s="240" t="str">
        <f t="shared" ca="1" si="112"/>
        <v>0,312668193622946-0,946460130712715i</v>
      </c>
      <c r="CK127" s="240" t="str">
        <f t="shared" ca="1" si="113"/>
        <v>-0,335801318164416-0,938501813024997i</v>
      </c>
      <c r="CL127" s="240" t="str">
        <f t="shared" ca="1" si="114"/>
        <v>-0,842123732757397-0,533268972525979i</v>
      </c>
      <c r="CM127" s="240" t="str">
        <f t="shared" ca="1" si="115"/>
        <v>-0,991969154513331+0,0977004341150673i</v>
      </c>
      <c r="CN127" s="240" t="str">
        <f t="shared" ca="1" si="116"/>
        <v>-0,721906945795339+0,687312548950337i</v>
      </c>
      <c r="CO127" s="240" t="str">
        <f t="shared" ca="1" si="117"/>
        <v>-0,146256369079844+0,985980351140805i</v>
      </c>
      <c r="CP127" s="240" t="str">
        <f t="shared" ca="1" si="118"/>
        <v>0,491305573631868+0,86727562611342i</v>
      </c>
      <c r="CQ127" s="240" t="str">
        <f t="shared" ca="1" si="119"/>
        <v>0,920894356771294+0,381446932087476i</v>
      </c>
      <c r="CR127" s="240" t="str">
        <f t="shared" ca="1" si="120"/>
        <v>0,960661979132429-0,265850973632842i</v>
      </c>
      <c r="CS127" s="240" t="str">
        <f t="shared" ca="1" si="121"/>
        <v>0,593774522040295-0,800612262776423i</v>
      </c>
      <c r="CT127" s="240" t="str">
        <f t="shared" ca="1" si="122"/>
        <v>-0,0244619326002363-0,996468660914946i</v>
      </c>
      <c r="CU127" s="240" t="str">
        <f t="shared" ca="1" si="123"/>
        <v>-0,632343476396611-0,77051275537191i</v>
      </c>
      <c r="CV127" s="240" t="str">
        <f t="shared" ca="1" si="124"/>
        <v>-0,97254950870038-0,218393295361403i</v>
      </c>
      <c r="CW127" s="240" t="str">
        <f t="shared" ca="1" si="125"/>
        <v>-0,901068385351295+0,426173606940383i</v>
      </c>
      <c r="CX127" s="240" t="str">
        <f t="shared" ca="1" si="126"/>
        <v>-0,448158576577554+0,89033817652179i</v>
      </c>
      <c r="CY127" s="240" t="str">
        <f t="shared" ca="1" si="127"/>
        <v>0,194459959641022+0,977616234740697i</v>
      </c>
      <c r="CZ127" s="240" t="str">
        <f t="shared" ca="1" si="128"/>
        <v>0,75476220557638+0,651062355973407i</v>
      </c>
      <c r="DA127" s="240" t="str">
        <f t="shared" ca="1" si="129"/>
        <v>0,995568217306407+0,0489091302469004i</v>
      </c>
      <c r="DB127" s="240" t="str">
        <f t="shared" ca="1" si="130"/>
        <v>0,814943089567807-0,573947679756476i</v>
      </c>
      <c r="DC127" s="240" t="str">
        <f t="shared" ca="1" si="131"/>
        <v>0,289346729453134-0,953848336208089i</v>
      </c>
      <c r="DD127" s="240" t="str">
        <f t="shared" ca="1" si="132"/>
        <v>-0,358732168548172-0,929978176937981i</v>
      </c>
      <c r="DE127" s="240" t="str">
        <f t="shared" ca="1" si="133"/>
        <v>-0,854957176552526-0,512441610911427i</v>
      </c>
      <c r="DF127" s="240" t="str">
        <f t="shared" ca="1" si="134"/>
        <v>-0,989272703269649+0,122015150279483i</v>
      </c>
      <c r="DG127" s="240" t="str">
        <f t="shared" ca="1" si="135"/>
        <v>-0,704822026589759+0,704822026589742i</v>
      </c>
      <c r="DH127" s="240" t="str">
        <f t="shared" ca="1" si="136"/>
        <v>-0,122015150279508+0,989272703269646i</v>
      </c>
      <c r="DI127" s="240" t="str">
        <f t="shared" ca="1" si="137"/>
        <v>0,512441610911406+0,854957176552538i</v>
      </c>
      <c r="DJ127" s="240" t="str">
        <f t="shared" ca="1" si="138"/>
        <v>0,92997817693797+0,358732168548201i</v>
      </c>
      <c r="DK127" s="240" t="str">
        <f t="shared" ca="1" si="139"/>
        <v>0,953848336208096-0,289346729453111i</v>
      </c>
      <c r="DL127" s="240" t="str">
        <f t="shared" ca="1" si="140"/>
        <v>0,573947679756497-0,814943089567793i</v>
      </c>
      <c r="DM127" s="240" t="str">
        <f t="shared" ca="1" si="141"/>
        <v>-0,048909130246869-0,995568217306408i</v>
      </c>
      <c r="DN127" s="240" t="str">
        <f t="shared" ca="1" si="142"/>
        <v>-0,651062355973394-0,754762205576392i</v>
      </c>
      <c r="DO127" s="240" t="str">
        <f t="shared" ca="1" si="143"/>
        <v>-0,977616234740692-0,194459959641046i</v>
      </c>
      <c r="DP127" s="240" t="str">
        <f t="shared" ca="1" si="144"/>
        <v>-0,890338176521804+0,448158576577525i</v>
      </c>
      <c r="DQ127" s="240" t="str">
        <f t="shared" ca="1" si="145"/>
        <v>-0,426173606940399+0,901068385351287i</v>
      </c>
      <c r="DR127" s="240" t="str">
        <f t="shared" ca="1" si="146"/>
        <v>0,21839329536138+0,972549508700386i</v>
      </c>
      <c r="DS127" s="240" t="str">
        <f t="shared" ca="1" si="147"/>
        <v>0,77051275537189+0,632343476396635i</v>
      </c>
      <c r="DT127" s="240" t="str">
        <f t="shared" ca="1" si="148"/>
        <v>0,996468660914948+0,0244619326001686i</v>
      </c>
      <c r="DU127" s="240" t="str">
        <f t="shared" ca="1" si="149"/>
        <v>0,800612262776438-0,593774522040275i</v>
      </c>
      <c r="DV127" s="240" t="str">
        <f t="shared" ca="1" si="150"/>
        <v>0,26585097363277-0,960661979132449i</v>
      </c>
      <c r="DW127" s="240" t="str">
        <f t="shared" ca="1" si="151"/>
        <v>-0,381446932087539-0,920894356771269i</v>
      </c>
      <c r="DX127" s="240" t="str">
        <f t="shared" ca="1" si="152"/>
        <v>-0,867275626113457-0,491305573631803i</v>
      </c>
      <c r="DY127" s="240" t="str">
        <f t="shared" ca="1" si="153"/>
        <v>-0,985980351140794+0,146256369079917i</v>
      </c>
      <c r="DZ127" s="240" t="str">
        <f t="shared" ca="1" si="154"/>
        <v>-0,687312548950288+0,721906945795386i</v>
      </c>
      <c r="EA127" s="240" t="str">
        <f t="shared" ca="1" si="155"/>
        <v>-0,0977004341150847+0,991969154513329i</v>
      </c>
      <c r="EB127" s="240" t="str">
        <f t="shared" ca="1" si="156"/>
        <v>0,533268972525958+0,84212373275741i</v>
      </c>
      <c r="EC127" s="240" t="str">
        <f t="shared" ca="1" si="157"/>
        <v>0,938501813024986+0,335801318164446i</v>
      </c>
      <c r="ED127" s="240" t="str">
        <f t="shared" ca="1" si="158"/>
        <v>0,946460130712725-0,312668193622916i</v>
      </c>
      <c r="EE127" s="240" t="str">
        <f t="shared" ca="1" si="159"/>
        <v>0,553775112851778-0,828783025114635i</v>
      </c>
      <c r="EF127" s="240" t="str">
        <f t="shared" ca="1" si="160"/>
        <v>-0,0733268668622784-0,99406808063046i</v>
      </c>
      <c r="EG127" s="240" t="str">
        <f t="shared" ca="1" si="161"/>
        <v>-0,669389059931637-0,738557015250688i</v>
      </c>
      <c r="EH127" s="240" t="str">
        <f t="shared" ca="1" si="162"/>
        <v>-0,982094081316601-0,170409488512425i</v>
      </c>
      <c r="EI127" s="240" t="str">
        <f t="shared" ca="1" si="163"/>
        <v>-0,879071661266707+0,469873592245783i</v>
      </c>
      <c r="EJ127" s="240" t="str">
        <f t="shared" ca="1" si="164"/>
        <v>-0,403931926258189+0,911255824278514i</v>
      </c>
      <c r="EK127" s="240" t="str">
        <f t="shared" ca="1" si="165"/>
        <v>0,242195079126765+0,966896955202024i</v>
      </c>
      <c r="EL127" s="240" t="str">
        <f t="shared" ca="1" si="166"/>
        <v>0,785799177094834+0,613243696754599i</v>
      </c>
      <c r="EM127" s="240" t="str">
        <f t="shared" ca="1" si="167"/>
        <v>0,996768869062515+2,10033845461535E-14i</v>
      </c>
      <c r="EN127" s="240"/>
      <c r="EO127" s="240"/>
      <c r="EP127" s="240"/>
    </row>
    <row r="128" spans="1:146" ht="15.75" thickBot="1">
      <c r="A128" s="277">
        <f t="shared" si="168"/>
        <v>5.4687500000000016E-4</v>
      </c>
      <c r="B128" s="276">
        <v>28</v>
      </c>
      <c r="C128" s="248">
        <f t="shared" si="169"/>
        <v>5600</v>
      </c>
      <c r="D128" s="247">
        <f t="shared" si="170"/>
        <v>35185.83772020568</v>
      </c>
      <c r="E128" s="247" t="str">
        <f t="shared" si="171"/>
        <v>35185,8377202057i</v>
      </c>
      <c r="F128" s="247" t="str">
        <f t="shared" si="172"/>
        <v>-0,0330782514964261-0,658008009918317i</v>
      </c>
      <c r="G128" s="247" t="str">
        <f t="shared" si="173"/>
        <v>-0,407325746941592+0,313844960560457i</v>
      </c>
      <c r="H128" s="247" t="str">
        <f t="shared" si="38"/>
        <v>0,00575466086327368-0,189549164122881i</v>
      </c>
      <c r="I128" s="247" t="str">
        <f t="shared" si="174"/>
        <v>-0,0790226468362817+0,216905882347585i</v>
      </c>
      <c r="J128" s="275" t="str">
        <f ca="1">IMPRODUCT(1/N_FFT2,AQ100)</f>
        <v>0,00405620819233316-1,00507490538885E-06i</v>
      </c>
      <c r="K128" s="274" t="str">
        <f t="shared" ca="1" si="175"/>
        <v>-0,000320314300817997+0,000879894840622819i</v>
      </c>
      <c r="N128" s="265">
        <f t="shared" ca="1" si="176"/>
        <v>1.0032936094343938</v>
      </c>
      <c r="O128" s="240">
        <f t="shared" ca="1" si="39"/>
        <v>-0.99670639056560617</v>
      </c>
      <c r="P128" s="240" t="str">
        <f t="shared" ca="1" si="40"/>
        <v>-0,770464458840656+0,632303840457808i</v>
      </c>
      <c r="Q128" s="240" t="str">
        <f t="shared" ca="1" si="41"/>
        <v>-0,194447770690982+0,977554956750579i</v>
      </c>
      <c r="R128" s="240" t="str">
        <f t="shared" ca="1" si="42"/>
        <v>0,469844140086243+0,879016560151706i</v>
      </c>
      <c r="S128" s="240" t="str">
        <f t="shared" ca="1" si="43"/>
        <v>0,920836634166764+0,381423022601865i</v>
      </c>
      <c r="T128" s="240" t="str">
        <f t="shared" ca="1" si="44"/>
        <v>0,953788548014288-0,289328592902801i</v>
      </c>
      <c r="U128" s="241" t="str">
        <f t="shared" ca="1" si="45"/>
        <v>0,553740401658663-0,828731076143052i</v>
      </c>
      <c r="V128" s="240" t="str">
        <f t="shared" ca="1" si="46"/>
        <v>-0,0976943101514384-0,991906976867465i</v>
      </c>
      <c r="W128" s="240" t="str">
        <f t="shared" ca="1" si="47"/>
        <v>-0,704777847620909-0,704777847620906i</v>
      </c>
      <c r="X128" s="240" t="str">
        <f t="shared" ca="1" si="48"/>
        <v>-0,991906976867465-0,0976943101514344i</v>
      </c>
      <c r="Y128" s="240" t="str">
        <f t="shared" ca="1" si="49"/>
        <v>-0,828731076143055+0,553740401658658i</v>
      </c>
      <c r="Z128" s="240" t="str">
        <f t="shared" ca="1" si="50"/>
        <v>-0,289328592902798+0,953788548014289i</v>
      </c>
      <c r="AA128" s="240" t="str">
        <f t="shared" ca="1" si="51"/>
        <v>0,381423022601868+0,920836634166763i</v>
      </c>
      <c r="AB128" s="240" t="str">
        <f t="shared" ca="1" si="52"/>
        <v>0,879016560151707+0,46984414008624i</v>
      </c>
      <c r="AC128" s="240" t="str">
        <f t="shared" ca="1" si="53"/>
        <v>0,97755495675058-0,194447770690976i</v>
      </c>
      <c r="AD128" s="240" t="str">
        <f t="shared" ca="1" si="54"/>
        <v>0,632303840457815-0,77046445884065i</v>
      </c>
      <c r="AE128" s="240" t="str">
        <f t="shared" ca="1" si="55"/>
        <v>-2,43596973395325E-14-0,996706390565606i</v>
      </c>
      <c r="AF128" s="240" t="str">
        <f t="shared" ca="1" si="56"/>
        <v>-0,632303840457775-0,770464458840684i</v>
      </c>
      <c r="AG128" s="240" t="str">
        <f t="shared" ca="1" si="57"/>
        <v>-0,977554956750577-0,194447770690988i</v>
      </c>
      <c r="AH128" s="240" t="str">
        <f t="shared" ca="1" si="58"/>
        <v>-0,879016560151694+0,469844140086265i</v>
      </c>
      <c r="AI128" s="240" t="str">
        <f t="shared" ca="1" si="59"/>
        <v>-0,381423022601908+0,920836634166747i</v>
      </c>
      <c r="AJ128" s="240" t="str">
        <f t="shared" ca="1" si="60"/>
        <v>0,289328592902786+0,953788548014292i</v>
      </c>
      <c r="AK128" s="240" t="str">
        <f t="shared" ca="1" si="61"/>
        <v>0,828731076143065+0,553740401658644i</v>
      </c>
      <c r="AL128" s="240" t="str">
        <f t="shared" ca="1" si="62"/>
        <v>0,991906976867469-0,0976943101513921i</v>
      </c>
      <c r="AM128" s="240" t="str">
        <f t="shared" ca="1" si="63"/>
        <v>0,704777847620917-0,704777847620898i</v>
      </c>
      <c r="AN128" s="240" t="str">
        <f t="shared" ca="1" si="64"/>
        <v>0,0976943101514198-0,991906976867467i</v>
      </c>
      <c r="AO128" s="240" t="str">
        <f t="shared" ca="1" si="65"/>
        <v>-0,553740401658704-0,828731076143025i</v>
      </c>
      <c r="AP128" s="240" t="str">
        <f t="shared" ca="1" si="66"/>
        <v>-0,953788548014284-0,289328592902814i</v>
      </c>
      <c r="AQ128" s="240" t="str">
        <f t="shared" ca="1" si="67"/>
        <v>-0,920836634166758+0,38142302260188i</v>
      </c>
      <c r="AR128" s="240" t="str">
        <f t="shared" ca="1" si="68"/>
        <v>-0,920836634166758+0,38142302260188i</v>
      </c>
      <c r="AS128" s="240" t="str">
        <f t="shared" ca="1" si="69"/>
        <v>0,19444777069096+0,977554956750583i</v>
      </c>
      <c r="AT128" s="240" t="str">
        <f t="shared" ca="1" si="70"/>
        <v>0,770464458840666+0,632303840457796i</v>
      </c>
      <c r="AU128" s="240" t="str">
        <f t="shared" ca="1" si="71"/>
        <v>0,996706390565606-4,8719394679065E-14i</v>
      </c>
      <c r="AV128" s="240" t="str">
        <f t="shared" ca="1" si="72"/>
        <v>0,770464458840669-0,632303840457792i</v>
      </c>
      <c r="AW128" s="240" t="str">
        <f t="shared" ca="1" si="73"/>
        <v>0,194447770690965-0,977554956750582i</v>
      </c>
      <c r="AX128" s="240" t="str">
        <f t="shared" ca="1" si="74"/>
        <v>-0,469844140086285-0,879016560151684i</v>
      </c>
      <c r="AY128" s="240" t="str">
        <f t="shared" ca="1" si="75"/>
        <v>-0,920836634166756-0,381423022601885i</v>
      </c>
      <c r="AZ128" s="240" t="str">
        <f t="shared" ca="1" si="76"/>
        <v>-0,953788548014285+0,289328592902809i</v>
      </c>
      <c r="BA128" s="240" t="str">
        <f t="shared" ca="1" si="77"/>
        <v>-0,553740401658622+0,828731076143079i</v>
      </c>
      <c r="BB128" s="240" t="str">
        <f t="shared" ca="1" si="78"/>
        <v>0,0976943101514145+0,991906976867467i</v>
      </c>
      <c r="BC128" s="240" t="str">
        <f t="shared" ca="1" si="79"/>
        <v>0,704777847620914+0,704777847620901i</v>
      </c>
      <c r="BD128" s="240" t="str">
        <f t="shared" ca="1" si="80"/>
        <v>0,991906976867469+0,0976943101513973i</v>
      </c>
      <c r="BE128" s="240" t="str">
        <f t="shared" ca="1" si="81"/>
        <v>0,828731076143068-0,55374040165864i</v>
      </c>
      <c r="BF128" s="240" t="str">
        <f t="shared" ca="1" si="82"/>
        <v>0,289328592902789-0,953788548014291i</v>
      </c>
      <c r="BG128" s="240" t="str">
        <f t="shared" ca="1" si="83"/>
        <v>-0,381423022601901-0,920836634166749i</v>
      </c>
      <c r="BH128" s="240" t="str">
        <f t="shared" ca="1" si="84"/>
        <v>-0,879016560151692-0,469844140086269i</v>
      </c>
      <c r="BI128" s="240" t="str">
        <f t="shared" ca="1" si="85"/>
        <v>-0,977554956750578+0,194447770690982i</v>
      </c>
      <c r="BJ128" s="240" t="str">
        <f t="shared" ca="1" si="86"/>
        <v>-0,632303840457782+0,770464458840678i</v>
      </c>
      <c r="BK128" s="240" t="str">
        <f t="shared" ca="1" si="87"/>
        <v>-2,78397621654462E-14+0,996706390565606i</v>
      </c>
      <c r="BL128" s="240" t="str">
        <f t="shared" ca="1" si="88"/>
        <v>0,63230384045781+0,770464458840655i</v>
      </c>
      <c r="BM128" s="240" t="str">
        <f t="shared" ca="1" si="89"/>
        <v>0,977554956750587+0,19444777069094i</v>
      </c>
      <c r="BN128" s="240" t="str">
        <f t="shared" ca="1" si="90"/>
        <v>0,87901656015172-0,469844140086217i</v>
      </c>
      <c r="BO128" s="240" t="str">
        <f t="shared" ca="1" si="91"/>
        <v>0,381423022601861-0,920836634166766i</v>
      </c>
      <c r="BP128" s="240" t="str">
        <f t="shared" ca="1" si="92"/>
        <v>-0,289328592902831-0,953788548014279i</v>
      </c>
      <c r="BQ128" s="240" t="str">
        <f t="shared" ca="1" si="93"/>
        <v>-0,828731076143035-0,553740401658689i</v>
      </c>
      <c r="BR128" s="240" t="str">
        <f t="shared" ca="1" si="94"/>
        <v>-0,991906976867465+0,0976943101514405i</v>
      </c>
      <c r="BS128" s="240" t="str">
        <f t="shared" ca="1" si="95"/>
        <v>-0,704777847620885+0,70477784762093i</v>
      </c>
      <c r="BT128" s="240" t="str">
        <f t="shared" ca="1" si="96"/>
        <v>-0,09769431015147+0,991906976867462i</v>
      </c>
      <c r="BU128" s="240" t="str">
        <f t="shared" ca="1" si="97"/>
        <v>0,553740401658659+0,828731076143055i</v>
      </c>
      <c r="BV128" s="240" t="str">
        <f t="shared" ca="1" si="98"/>
        <v>0,953788548014297+0,289328592902771i</v>
      </c>
      <c r="BW128" s="240" t="str">
        <f t="shared" ca="1" si="99"/>
        <v>0,920836634166777-0,381423022601834i</v>
      </c>
      <c r="BX128" s="240" t="str">
        <f t="shared" ca="1" si="100"/>
        <v>0,469844140086249-0,879016560151702i</v>
      </c>
      <c r="BY128" s="240" t="str">
        <f t="shared" ca="1" si="101"/>
        <v>-0,194447770691008-0,977554956750573i</v>
      </c>
      <c r="BZ128" s="240" t="str">
        <f t="shared" ca="1" si="102"/>
        <v>-0,770464458840633-0,632303840457837i</v>
      </c>
      <c r="CA128" s="240" t="str">
        <f t="shared" ca="1" si="103"/>
        <v>-0,996706390565606-8,79158346717921E-15i</v>
      </c>
      <c r="CB128" s="240" t="str">
        <f t="shared" ca="1" si="104"/>
        <v>-0,770464458840639+0,63230384045783i</v>
      </c>
      <c r="CC128" s="240" t="str">
        <f t="shared" ca="1" si="105"/>
        <v>-0,194447770691018+0,977554956750571i</v>
      </c>
      <c r="CD128" s="240" t="str">
        <f t="shared" ca="1" si="106"/>
        <v>0,46984414008624+0,879016560151707i</v>
      </c>
      <c r="CE128" s="240" t="str">
        <f t="shared" ca="1" si="107"/>
        <v>0,920836634166773+0,381423022601843i</v>
      </c>
      <c r="CF128" s="240" t="str">
        <f t="shared" ca="1" si="108"/>
        <v>0,9537885480143-0,289328592902761i</v>
      </c>
      <c r="CG128" s="240" t="str">
        <f t="shared" ca="1" si="109"/>
        <v>0,553740401658668-0,828731076143049i</v>
      </c>
      <c r="CH128" s="240" t="str">
        <f t="shared" ca="1" si="110"/>
        <v>-0,0976943101514596-0,991906976867463i</v>
      </c>
      <c r="CI128" s="240" t="str">
        <f t="shared" ca="1" si="111"/>
        <v>-0,704777847620878-0,704777847620937i</v>
      </c>
      <c r="CJ128" s="240" t="str">
        <f t="shared" ca="1" si="112"/>
        <v>-0,991906976867464-0,097694310151451i</v>
      </c>
      <c r="CK128" s="240" t="str">
        <f t="shared" ca="1" si="113"/>
        <v>-0,828731076143041+0,55374040165868i</v>
      </c>
      <c r="CL128" s="240" t="str">
        <f t="shared" ca="1" si="114"/>
        <v>-0,289328592902841+0,953788548014276i</v>
      </c>
      <c r="CM128" s="240" t="str">
        <f t="shared" ca="1" si="115"/>
        <v>0,381423022601851+0,92083663416677i</v>
      </c>
      <c r="CN128" s="240" t="str">
        <f t="shared" ca="1" si="116"/>
        <v>0,879016560151715+0,469844140086226i</v>
      </c>
      <c r="CO128" s="240" t="str">
        <f t="shared" ca="1" si="117"/>
        <v>0,977554956750589-0,194447770690929i</v>
      </c>
      <c r="CP128" s="240" t="str">
        <f t="shared" ca="1" si="118"/>
        <v>0,632303840457818-0,770464458840649i</v>
      </c>
      <c r="CQ128" s="240" t="str">
        <f t="shared" ca="1" si="119"/>
        <v>-1,73386200861084E-14-0,996706390565606i</v>
      </c>
      <c r="CR128" s="240" t="str">
        <f t="shared" ca="1" si="120"/>
        <v>-0,632303840457768-0,770464458840689i</v>
      </c>
      <c r="CS128" s="240" t="str">
        <f t="shared" ca="1" si="121"/>
        <v>-0,977554956750576-0,194447770690993i</v>
      </c>
      <c r="CT128" s="240" t="str">
        <f t="shared" ca="1" si="122"/>
        <v>-0,879016560151698+0,469844140086257i</v>
      </c>
      <c r="CU128" s="240" t="str">
        <f t="shared" ca="1" si="123"/>
        <v>-0,381423022601819+0,920836634166783i</v>
      </c>
      <c r="CV128" s="240" t="str">
        <f t="shared" ca="1" si="124"/>
        <v>0,289328592902779+0,953788548014294i</v>
      </c>
      <c r="CW128" s="240" t="str">
        <f t="shared" ca="1" si="125"/>
        <v>0,828731076143064+0,553740401658646i</v>
      </c>
      <c r="CX128" s="240" t="str">
        <f t="shared" ca="1" si="126"/>
        <v>0,99190697686747-0,0976943101513869i</v>
      </c>
      <c r="CY128" s="240" t="str">
        <f t="shared" ca="1" si="127"/>
        <v>0,704777847620924-0,704777847620891i</v>
      </c>
      <c r="CZ128" s="240" t="str">
        <f t="shared" ca="1" si="128"/>
        <v>0,097694310151425-0,991906976867466i</v>
      </c>
      <c r="DA128" s="240" t="str">
        <f t="shared" ca="1" si="129"/>
        <v>-0,553740401658696-0,82873107614303i</v>
      </c>
      <c r="DB128" s="240" t="str">
        <f t="shared" ca="1" si="130"/>
        <v>-0,953788548014283-0,289328592902816i</v>
      </c>
      <c r="DC128" s="240" t="str">
        <f t="shared" ca="1" si="131"/>
        <v>-0,92083663416676+0,381423022601875i</v>
      </c>
      <c r="DD128" s="240" t="str">
        <f t="shared" ca="1" si="132"/>
        <v>-0,469844140086297+0,879016560151677i</v>
      </c>
      <c r="DE128" s="240" t="str">
        <f t="shared" ca="1" si="133"/>
        <v>0,194447770690948+0,977554956750585i</v>
      </c>
      <c r="DF128" s="240" t="str">
        <f t="shared" ca="1" si="134"/>
        <v>0,770464458840665+0,632303840457798i</v>
      </c>
      <c r="DG128" s="240" t="str">
        <f t="shared" ca="1" si="135"/>
        <v>0,996706390565606-4,3468823639396E-14i</v>
      </c>
      <c r="DH128" s="240" t="str">
        <f t="shared" ca="1" si="136"/>
        <v>0,770464458840673-0,632303840457788i</v>
      </c>
      <c r="DI128" s="240" t="str">
        <f t="shared" ca="1" si="137"/>
        <v>0,194447770690974-0,97755495675058i</v>
      </c>
      <c r="DJ128" s="240" t="str">
        <f t="shared" ca="1" si="138"/>
        <v>-0,469844140086286-0,879016560151683i</v>
      </c>
      <c r="DK128" s="240" t="str">
        <f t="shared" ca="1" si="139"/>
        <v>-0,920836634166755-0,381423022601887i</v>
      </c>
      <c r="DL128" s="240" t="str">
        <f t="shared" ca="1" si="140"/>
        <v>-0,953788548014287+0,289328592902804i</v>
      </c>
      <c r="DM128" s="240" t="str">
        <f t="shared" ca="1" si="141"/>
        <v>-0,55374040165863+0,828731076143075i</v>
      </c>
      <c r="DN128" s="240" t="str">
        <f t="shared" ca="1" si="142"/>
        <v>0,0976943101514059+0,991906976867468i</v>
      </c>
      <c r="DO128" s="240" t="str">
        <f t="shared" ca="1" si="143"/>
        <v>0,704777847620915+0,7047778476209i</v>
      </c>
      <c r="DP128" s="240" t="str">
        <f t="shared" ca="1" si="144"/>
        <v>0,991906976867469+0,097694310151399i</v>
      </c>
      <c r="DQ128" s="240" t="str">
        <f t="shared" ca="1" si="145"/>
        <v>0,828731076143071-0,553740401658636i</v>
      </c>
      <c r="DR128" s="240" t="str">
        <f t="shared" ca="1" si="146"/>
        <v>0,289328592902797-0,953788548014289i</v>
      </c>
      <c r="DS128" s="240" t="str">
        <f t="shared" ca="1" si="147"/>
        <v>-0,381423022601893-0,920836634166752i</v>
      </c>
      <c r="DT128" s="240" t="str">
        <f t="shared" ca="1" si="148"/>
        <v>-0,879016560151693-0,469844140086268i</v>
      </c>
      <c r="DU128" s="240" t="str">
        <f t="shared" ca="1" si="149"/>
        <v>-0,977554956750579+0,194447770690981i</v>
      </c>
      <c r="DV128" s="240" t="str">
        <f t="shared" ca="1" si="150"/>
        <v>-0,632303840457783+0,770464458840677i</v>
      </c>
      <c r="DW128" s="240" t="str">
        <f t="shared" ca="1" si="151"/>
        <v>-3,66313456326255E-14+0,996706390565606i</v>
      </c>
      <c r="DX128" s="240" t="str">
        <f t="shared" ca="1" si="152"/>
        <v>0,632303840457803+0,77046445884066i</v>
      </c>
      <c r="DY128" s="240" t="str">
        <f t="shared" ca="1" si="153"/>
        <v>0,977554956750587+0,194447770690941i</v>
      </c>
      <c r="DZ128" s="240" t="str">
        <f t="shared" ca="1" si="154"/>
        <v>0,879016560151721-0,469844140086216i</v>
      </c>
      <c r="EA128" s="240" t="str">
        <f t="shared" ca="1" si="155"/>
        <v>0,381423022601869-0,920836634166762i</v>
      </c>
      <c r="EB128" s="240" t="str">
        <f t="shared" ca="1" si="156"/>
        <v>-0,289328592902822-0,953788548014281i</v>
      </c>
      <c r="EC128" s="240" t="str">
        <f t="shared" ca="1" si="157"/>
        <v>-0,82873107614303-0,553740401658697i</v>
      </c>
      <c r="ED128" s="240" t="str">
        <f t="shared" ca="1" si="158"/>
        <v>-0,991906976867465+0,0976943101514389i</v>
      </c>
      <c r="EE128" s="240" t="str">
        <f t="shared" ca="1" si="159"/>
        <v>-0,704777847620887+0,704777847620928i</v>
      </c>
      <c r="EF128" s="240" t="str">
        <f t="shared" ca="1" si="160"/>
        <v>-0,0976943101514787+0,991906976867461i</v>
      </c>
      <c r="EG128" s="240" t="str">
        <f t="shared" ca="1" si="161"/>
        <v>0,553740401658651+0,82873107614306i</v>
      </c>
      <c r="EH128" s="240" t="str">
        <f t="shared" ca="1" si="162"/>
        <v>0,953788548014294+0,289328592902779i</v>
      </c>
      <c r="EI128" s="240" t="str">
        <f t="shared" ca="1" si="163"/>
        <v>0,920836634166778-0,381423022601832i</v>
      </c>
      <c r="EJ128" s="240" t="str">
        <f t="shared" ca="1" si="164"/>
        <v>0,469844140086251-0,879016560151702i</v>
      </c>
      <c r="EK128" s="240" t="str">
        <f t="shared" ca="1" si="165"/>
        <v>-0,194447770690999-0,977554956750575i</v>
      </c>
      <c r="EL128" s="240" t="str">
        <f t="shared" ca="1" si="166"/>
        <v>-0,770464458840627-0,632303840457844i</v>
      </c>
      <c r="EM128" s="240" t="str">
        <f t="shared" ca="1" si="167"/>
        <v>-0,996706390565606-1,75831669343584E-14i</v>
      </c>
      <c r="EN128" s="240"/>
      <c r="EO128" s="240"/>
      <c r="EP128" s="240"/>
    </row>
    <row r="129" spans="1:146" ht="15.75" thickBot="1">
      <c r="A129" s="277">
        <f t="shared" si="168"/>
        <v>5.6640625000000018E-4</v>
      </c>
      <c r="B129" s="276">
        <v>29</v>
      </c>
      <c r="C129" s="248">
        <f t="shared" si="169"/>
        <v>5800</v>
      </c>
      <c r="D129" s="247">
        <f t="shared" si="170"/>
        <v>36442.474781641598</v>
      </c>
      <c r="E129" s="247" t="str">
        <f t="shared" si="171"/>
        <v>36442,4747816416i</v>
      </c>
      <c r="F129" s="247" t="str">
        <f t="shared" si="172"/>
        <v>-0,0339479409107367-0,635074638117313i</v>
      </c>
      <c r="G129" s="247" t="str">
        <f t="shared" si="173"/>
        <v>-0,397274389685106+0,316664882328911i</v>
      </c>
      <c r="H129" s="247" t="str">
        <f t="shared" si="38"/>
        <v>0,00549930507368661-0,183017807915758i</v>
      </c>
      <c r="I129" s="247" t="str">
        <f t="shared" si="174"/>
        <v>-0,0718692939233904+0,210919637128811i</v>
      </c>
      <c r="J129" s="275" t="str">
        <f ca="1">IMPRODUCT(1/N_FFT2,AR100)</f>
        <v>0,00405620819233316-1,00507490538885E-06i</v>
      </c>
      <c r="K129" s="274" t="str">
        <f t="shared" ca="1" si="175"/>
        <v>-0,000291304828754924+0,000855606194069611i</v>
      </c>
      <c r="N129" s="265">
        <f t="shared" ca="1" si="176"/>
        <v>1.0033606333508249</v>
      </c>
      <c r="O129" s="240">
        <f t="shared" ca="1" si="39"/>
        <v>-0.99663936664917496</v>
      </c>
      <c r="P129" s="240" t="str">
        <f t="shared" ca="1" si="40"/>
        <v>-0,754664145203375+0,650977768513893i</v>
      </c>
      <c r="Q129" s="240" t="str">
        <f t="shared" ca="1" si="41"/>
        <v>-0,14623736712932+0,985852250395542i</v>
      </c>
      <c r="R129" s="240" t="str">
        <f t="shared" ca="1" si="42"/>
        <v>0,53319968904309+0,842014322181766i</v>
      </c>
      <c r="S129" s="240" t="str">
        <f t="shared" ca="1" si="43"/>
        <v>0,953724410125198+0,289309136886847i</v>
      </c>
      <c r="T129" s="240" t="str">
        <f t="shared" ca="1" si="44"/>
        <v>0,911137431908863-0,403879446530015i</v>
      </c>
      <c r="U129" s="241" t="str">
        <f t="shared" ca="1" si="45"/>
        <v>0,42611823752399-0,900951316556182i</v>
      </c>
      <c r="V129" s="240" t="str">
        <f t="shared" ca="1" si="46"/>
        <v>-0,265816433687035-0,960537167806002i</v>
      </c>
      <c r="W129" s="240" t="str">
        <f t="shared" ca="1" si="47"/>
        <v>-0,828675347793243-0,553703165165791i</v>
      </c>
      <c r="X129" s="240" t="str">
        <f t="shared" ca="1" si="48"/>
        <v>-0,989144174774726+0,121999297801646i</v>
      </c>
      <c r="Y129" s="240" t="str">
        <f t="shared" ca="1" si="49"/>
        <v>-0,669302091426318+0,738461060291757i</v>
      </c>
      <c r="Z129" s="240" t="str">
        <f t="shared" ca="1" si="50"/>
        <v>-0,0244587544518709+0,996339197505313i</v>
      </c>
      <c r="AA129" s="240" t="str">
        <f t="shared" ca="1" si="51"/>
        <v>0,632261320935345+0,770412648652631i</v>
      </c>
      <c r="AB129" s="240" t="str">
        <f t="shared" ca="1" si="52"/>
        <v>0,981966485484107+0,17038734853521i</v>
      </c>
      <c r="AC129" s="240" t="str">
        <f t="shared" ca="1" si="53"/>
        <v>0,854846098627551-0,512375033365331i</v>
      </c>
      <c r="AD129" s="240" t="str">
        <f t="shared" ca="1" si="54"/>
        <v>0,312627571080527-0,946337164521799i</v>
      </c>
      <c r="AE129" s="240" t="str">
        <f t="shared" ca="1" si="55"/>
        <v>-0,381397373659476-0,920774712142185i</v>
      </c>
      <c r="AF129" s="240" t="str">
        <f t="shared" ca="1" si="56"/>
        <v>-0,890222501819133-0,448100350825295i</v>
      </c>
      <c r="AG129" s="240" t="str">
        <f t="shared" ca="1" si="57"/>
        <v>-0,96677133381371+0,242163612607116i</v>
      </c>
      <c r="AH129" s="240" t="str">
        <f t="shared" ca="1" si="58"/>
        <v>-0,573873111206099+0,814837210361371i</v>
      </c>
      <c r="AI129" s="240" t="str">
        <f t="shared" ca="1" si="59"/>
        <v>0,0976877406587664+0,991840275689516i</v>
      </c>
      <c r="AJ129" s="240" t="str">
        <f t="shared" ca="1" si="60"/>
        <v>0,72181315405027+0,687223251785669i</v>
      </c>
      <c r="AK129" s="240" t="str">
        <f t="shared" ca="1" si="61"/>
        <v>0,995438870884395+0,0489027758646511i</v>
      </c>
      <c r="AL129" s="240" t="str">
        <f t="shared" ca="1" si="62"/>
        <v>0,785697084329897-0,613164022778869i</v>
      </c>
      <c r="AM129" s="240" t="str">
        <f t="shared" ca="1" si="63"/>
        <v>0,194434694973539-0,977489220679909i</v>
      </c>
      <c r="AN129" s="240" t="str">
        <f t="shared" ca="1" si="64"/>
        <v>-0,491241742126383-0,867162947748291i</v>
      </c>
      <c r="AO129" s="240" t="str">
        <f t="shared" ca="1" si="65"/>
        <v>-0,938379880796304-0,335757690115334i</v>
      </c>
      <c r="AP129" s="240" t="str">
        <f t="shared" ca="1" si="66"/>
        <v>-0,929857352118899+0,358685561272401i</v>
      </c>
      <c r="AQ129" s="240" t="str">
        <f t="shared" ca="1" si="67"/>
        <v>-0,469812545230794+0,87895745033456i</v>
      </c>
      <c r="AR129" s="240" t="str">
        <f t="shared" ca="1" si="68"/>
        <v>-0,469812545230794+0,87895745033456i</v>
      </c>
      <c r="AS129" s="240" t="str">
        <f t="shared" ca="1" si="69"/>
        <v>0,800508245462702+0,593697377542713i</v>
      </c>
      <c r="AT129" s="240" t="str">
        <f t="shared" ca="1" si="70"/>
        <v>0,993938929109514-0,0733173400738306i</v>
      </c>
      <c r="AU129" s="240" t="str">
        <f t="shared" ca="1" si="71"/>
        <v>0,704730454555098-0,704730454555098i</v>
      </c>
      <c r="AV129" s="240" t="str">
        <f t="shared" ca="1" si="72"/>
        <v>0,0733173400738341-0,993938929109513i</v>
      </c>
      <c r="AW129" s="240" t="str">
        <f t="shared" ca="1" si="73"/>
        <v>-0,593697377542713-0,800508245462702i</v>
      </c>
      <c r="AX129" s="240" t="str">
        <f t="shared" ca="1" si="74"/>
        <v>-0,972423152919847-0,218364921222005i</v>
      </c>
      <c r="AY129" s="240" t="str">
        <f t="shared" ca="1" si="75"/>
        <v>-0,878957450334609+0,469812545230704i</v>
      </c>
      <c r="AZ129" s="240" t="str">
        <f t="shared" ca="1" si="76"/>
        <v>-0,358685561272401+0,929857352118899i</v>
      </c>
      <c r="BA129" s="240" t="str">
        <f t="shared" ca="1" si="77"/>
        <v>0,335757690115331+0,938379880796305i</v>
      </c>
      <c r="BB129" s="240" t="str">
        <f t="shared" ca="1" si="78"/>
        <v>0,867162947748291+0,491241742126383i</v>
      </c>
      <c r="BC129" s="240" t="str">
        <f t="shared" ca="1" si="79"/>
        <v>0,97748922067991-0,194434694973536i</v>
      </c>
      <c r="BD129" s="240" t="str">
        <f t="shared" ca="1" si="80"/>
        <v>0,613164022778869-0,785697084329897i</v>
      </c>
      <c r="BE129" s="240" t="str">
        <f t="shared" ca="1" si="81"/>
        <v>-0,0489027758646493-0,995438870884395i</v>
      </c>
      <c r="BF129" s="240" t="str">
        <f t="shared" ca="1" si="82"/>
        <v>-0,687223251785667-0,721813154050272i</v>
      </c>
      <c r="BG129" s="240" t="str">
        <f t="shared" ca="1" si="83"/>
        <v>-0,991840275689506-0,0976877406588668i</v>
      </c>
      <c r="BH129" s="240" t="str">
        <f t="shared" ca="1" si="84"/>
        <v>-0,814837210361371+0,573873111206099i</v>
      </c>
      <c r="BI129" s="240" t="str">
        <f t="shared" ca="1" si="85"/>
        <v>-0,242163612607116+0,96677133381371i</v>
      </c>
      <c r="BJ129" s="240" t="str">
        <f t="shared" ca="1" si="86"/>
        <v>0,448100350825292+0,890222501819134i</v>
      </c>
      <c r="BK129" s="240" t="str">
        <f t="shared" ca="1" si="87"/>
        <v>0,920774712142183+0,381397373659479i</v>
      </c>
      <c r="BL129" s="240" t="str">
        <f t="shared" ca="1" si="88"/>
        <v>0,946337164521801-0,312627571080522i</v>
      </c>
      <c r="BM129" s="240" t="str">
        <f t="shared" ca="1" si="89"/>
        <v>0,512375033365314-0,854846098627561i</v>
      </c>
      <c r="BN129" s="240" t="str">
        <f t="shared" ca="1" si="90"/>
        <v>-0,1703873485352-0,981966485484109i</v>
      </c>
      <c r="BO129" s="240" t="str">
        <f t="shared" ca="1" si="91"/>
        <v>-0,77041264865266-0,632261320935309i</v>
      </c>
      <c r="BP129" s="240" t="str">
        <f t="shared" ca="1" si="92"/>
        <v>-0,996339197505313+0,0244587544518762i</v>
      </c>
      <c r="BQ129" s="240" t="str">
        <f t="shared" ca="1" si="93"/>
        <v>-0,738461060291776+0,669302091426297i</v>
      </c>
      <c r="BR129" s="240" t="str">
        <f t="shared" ca="1" si="94"/>
        <v>-0,121999297801608+0,989144174774731i</v>
      </c>
      <c r="BS129" s="240" t="str">
        <f t="shared" ca="1" si="95"/>
        <v>0,55370316516579+0,828675347793244i</v>
      </c>
      <c r="BT129" s="240" t="str">
        <f t="shared" ca="1" si="96"/>
        <v>0,96053716780599+0,265816433687077i</v>
      </c>
      <c r="BU129" s="240" t="str">
        <f t="shared" ca="1" si="97"/>
        <v>0,900951316556176-0,426118237524003i</v>
      </c>
      <c r="BV129" s="240" t="str">
        <f t="shared" ca="1" si="98"/>
        <v>0,403879446530024-0,911137431908859i</v>
      </c>
      <c r="BW129" s="240" t="str">
        <f t="shared" ca="1" si="99"/>
        <v>-0,289309136886799-0,953724410125213i</v>
      </c>
      <c r="BX129" s="240" t="str">
        <f t="shared" ca="1" si="100"/>
        <v>-0,84201432218177-0,533199689043084i</v>
      </c>
      <c r="BY129" s="240" t="str">
        <f t="shared" ca="1" si="101"/>
        <v>-0,985852250395545+0,146237367129296i</v>
      </c>
      <c r="BZ129" s="240" t="str">
        <f t="shared" ca="1" si="102"/>
        <v>-0,650977768513863+0,7546641452034i</v>
      </c>
      <c r="CA129" s="240" t="str">
        <f t="shared" ca="1" si="103"/>
        <v>-1,08055856650561E-19+0,996639366649175i</v>
      </c>
      <c r="CB129" s="240" t="str">
        <f t="shared" ca="1" si="104"/>
        <v>0,650977768513863+0,7546641452034i</v>
      </c>
      <c r="CC129" s="240" t="str">
        <f t="shared" ca="1" si="105"/>
        <v>0,985852250395544+0,146237367129303i</v>
      </c>
      <c r="CD129" s="240" t="str">
        <f t="shared" ca="1" si="106"/>
        <v>0,842014322181774-0,533199689043078i</v>
      </c>
      <c r="CE129" s="240" t="str">
        <f t="shared" ca="1" si="107"/>
        <v>0,289309136886799-0,953724410125213i</v>
      </c>
      <c r="CF129" s="240" t="str">
        <f t="shared" ca="1" si="108"/>
        <v>-0,403879446530024-0,911137431908859i</v>
      </c>
      <c r="CG129" s="240" t="str">
        <f t="shared" ca="1" si="109"/>
        <v>-0,900951316556173-0,42611823752401i</v>
      </c>
      <c r="CH129" s="240" t="str">
        <f t="shared" ca="1" si="110"/>
        <v>-0,960537167805992+0,26581643368707i</v>
      </c>
      <c r="CI129" s="240" t="str">
        <f t="shared" ca="1" si="111"/>
        <v>-0,553703165165796+0,82867534779324i</v>
      </c>
      <c r="CJ129" s="240" t="str">
        <f t="shared" ca="1" si="112"/>
        <v>0,121999297801608+0,989144174774731i</v>
      </c>
      <c r="CK129" s="240" t="str">
        <f t="shared" ca="1" si="113"/>
        <v>0,738461060291776+0,669302091426297i</v>
      </c>
      <c r="CL129" s="240" t="str">
        <f t="shared" ca="1" si="114"/>
        <v>0,996339197505313+0,0244587544518832i</v>
      </c>
      <c r="CM129" s="240" t="str">
        <f t="shared" ca="1" si="115"/>
        <v>0,770412648652664-0,632261320935304i</v>
      </c>
      <c r="CN129" s="240" t="str">
        <f t="shared" ca="1" si="116"/>
        <v>0,1703873485352-0,981966485484109i</v>
      </c>
      <c r="CO129" s="240" t="str">
        <f t="shared" ca="1" si="117"/>
        <v>-0,512375033365314-0,854846098627561i</v>
      </c>
      <c r="CP129" s="240" t="str">
        <f t="shared" ca="1" si="118"/>
        <v>-0,946337164521799-0,312627571080529i</v>
      </c>
      <c r="CQ129" s="240" t="str">
        <f t="shared" ca="1" si="119"/>
        <v>-0,920774712142186+0,381397373659473i</v>
      </c>
      <c r="CR129" s="240" t="str">
        <f t="shared" ca="1" si="120"/>
        <v>-0,448100350825299+0,890222501819131i</v>
      </c>
      <c r="CS129" s="240" t="str">
        <f t="shared" ca="1" si="121"/>
        <v>0,242163612607116+0,96677133381371i</v>
      </c>
      <c r="CT129" s="240" t="str">
        <f t="shared" ca="1" si="122"/>
        <v>0,814837210361371+0,573873111206099i</v>
      </c>
      <c r="CU129" s="240" t="str">
        <f t="shared" ca="1" si="123"/>
        <v>0,991840275689506-0,0976877406588633i</v>
      </c>
      <c r="CV129" s="240" t="str">
        <f t="shared" ca="1" si="124"/>
        <v>0,687223251785672-0,721813154050269i</v>
      </c>
      <c r="CW129" s="240" t="str">
        <f t="shared" ca="1" si="125"/>
        <v>0,0489027758646564-0,995438870884395i</v>
      </c>
      <c r="CX129" s="240" t="str">
        <f t="shared" ca="1" si="126"/>
        <v>-0,613164022778869-0,785697084329897i</v>
      </c>
      <c r="CY129" s="240" t="str">
        <f t="shared" ca="1" si="127"/>
        <v>-0,977489220679909-0,194434694973539i</v>
      </c>
      <c r="CZ129" s="240" t="str">
        <f t="shared" ca="1" si="128"/>
        <v>-0,867162947748292+0,49124174212638i</v>
      </c>
      <c r="DA129" s="240" t="str">
        <f t="shared" ca="1" si="129"/>
        <v>-0,335757690115331+0,938379880796305i</v>
      </c>
      <c r="DB129" s="240" t="str">
        <f t="shared" ca="1" si="130"/>
        <v>0,358685561272401+0,929857352118899i</v>
      </c>
      <c r="DC129" s="240" t="str">
        <f t="shared" ca="1" si="131"/>
        <v>0,87895745033456+0,469812545230794i</v>
      </c>
      <c r="DD129" s="240" t="str">
        <f t="shared" ca="1" si="132"/>
        <v>0,972423152919847-0,218364921222002i</v>
      </c>
      <c r="DE129" s="240" t="str">
        <f t="shared" ca="1" si="133"/>
        <v>0,593697377542716-0,8005082454627i</v>
      </c>
      <c r="DF129" s="240" t="str">
        <f t="shared" ca="1" si="134"/>
        <v>-0,0733173400738271-0,993938929109514i</v>
      </c>
      <c r="DG129" s="240" t="str">
        <f t="shared" ca="1" si="135"/>
        <v>-0,704730454555092-0,704730454555103i</v>
      </c>
      <c r="DH129" s="240" t="str">
        <f t="shared" ca="1" si="136"/>
        <v>-0,993938929109513-0,0733173400738412i</v>
      </c>
      <c r="DI129" s="240" t="str">
        <f t="shared" ca="1" si="137"/>
        <v>-0,8005082454627+0,593697377542716i</v>
      </c>
      <c r="DJ129" s="240" t="str">
        <f t="shared" ca="1" si="138"/>
        <v>-0,218364921222002+0,972423152919847i</v>
      </c>
      <c r="DK129" s="240" t="str">
        <f t="shared" ca="1" si="139"/>
        <v>0,469812545230708+0,878957450334607i</v>
      </c>
      <c r="DL129" s="240" t="str">
        <f t="shared" ca="1" si="140"/>
        <v>0,929857352118899+0,358685561272401i</v>
      </c>
      <c r="DM129" s="240" t="str">
        <f t="shared" ca="1" si="141"/>
        <v>0,938379880796305-0,335757690115331i</v>
      </c>
      <c r="DN129" s="240" t="str">
        <f t="shared" ca="1" si="142"/>
        <v>0,491241742126386-0,867162947748289i</v>
      </c>
      <c r="DO129" s="240" t="str">
        <f t="shared" ca="1" si="143"/>
        <v>-0,194434694973532-0,977489220679911i</v>
      </c>
      <c r="DP129" s="240" t="str">
        <f t="shared" ca="1" si="144"/>
        <v>-0,785697084329893-0,613164022778875i</v>
      </c>
      <c r="DQ129" s="240" t="str">
        <f t="shared" ca="1" si="145"/>
        <v>-0,995438870884396+0,0489027758646422i</v>
      </c>
      <c r="DR129" s="240" t="str">
        <f t="shared" ca="1" si="146"/>
        <v>-0,721813154050277+0,687223251785662i</v>
      </c>
      <c r="DS129" s="240" t="str">
        <f t="shared" ca="1" si="147"/>
        <v>-0,0976877406588633+0,991840275689506i</v>
      </c>
      <c r="DT129" s="240" t="str">
        <f t="shared" ca="1" si="148"/>
        <v>0,573873111206099+0,814837210361371i</v>
      </c>
      <c r="DU129" s="240" t="str">
        <f t="shared" ca="1" si="149"/>
        <v>0,96677133381371+0,242163612607116i</v>
      </c>
      <c r="DV129" s="240" t="str">
        <f t="shared" ca="1" si="150"/>
        <v>0,890222501819134-0,448100350825292i</v>
      </c>
      <c r="DW129" s="240" t="str">
        <f t="shared" ca="1" si="151"/>
        <v>0,381397373659479-0,920774712142183i</v>
      </c>
      <c r="DX129" s="240" t="str">
        <f t="shared" ca="1" si="152"/>
        <v>-0,312627571080522-0,946337164521801i</v>
      </c>
      <c r="DY129" s="240" t="str">
        <f t="shared" ca="1" si="153"/>
        <v>-0,854846098627557-0,51237503336532i</v>
      </c>
      <c r="DZ129" s="240" t="str">
        <f t="shared" ca="1" si="154"/>
        <v>-0,98196648548411+0,170387348535193i</v>
      </c>
      <c r="EA129" s="240" t="str">
        <f t="shared" ca="1" si="155"/>
        <v>-0,632261320935315+0,770412648652655i</v>
      </c>
      <c r="EB129" s="240" t="str">
        <f t="shared" ca="1" si="156"/>
        <v>0,0244587544518832+0,996339197505313i</v>
      </c>
      <c r="EC129" s="240" t="str">
        <f t="shared" ca="1" si="157"/>
        <v>0,669302091426297+0,738461060291776i</v>
      </c>
      <c r="ED129" s="240" t="str">
        <f t="shared" ca="1" si="158"/>
        <v>0,989144174774731+0,121999297801608i</v>
      </c>
      <c r="EE129" s="240" t="str">
        <f t="shared" ca="1" si="159"/>
        <v>0,828675347793244-0,55370316516579i</v>
      </c>
      <c r="EF129" s="240" t="str">
        <f t="shared" ca="1" si="160"/>
        <v>0,265816433687077-0,96053716780599i</v>
      </c>
      <c r="EG129" s="240" t="str">
        <f t="shared" ca="1" si="161"/>
        <v>-0,426118237524003-0,900951316556176i</v>
      </c>
      <c r="EH129" s="240" t="str">
        <f t="shared" ca="1" si="162"/>
        <v>-0,911137431908856-0,40387944653003i</v>
      </c>
      <c r="EI129" s="240" t="str">
        <f t="shared" ca="1" si="163"/>
        <v>-0,953724410125186+0,289309136886887i</v>
      </c>
      <c r="EJ129" s="240" t="str">
        <f t="shared" ca="1" si="164"/>
        <v>-0,53319968904309+0,842014322181767i</v>
      </c>
      <c r="EK129" s="240" t="str">
        <f t="shared" ca="1" si="165"/>
        <v>0,146237367129303+0,985852250395544i</v>
      </c>
      <c r="EL129" s="240" t="str">
        <f t="shared" ca="1" si="166"/>
        <v>0,7546641452034+0,650977768513863i</v>
      </c>
      <c r="EM129" s="240" t="str">
        <f t="shared" ca="1" si="167"/>
        <v>0,996639366649175+2,16111713301123E-19i</v>
      </c>
      <c r="EN129" s="240"/>
      <c r="EO129" s="240"/>
      <c r="EP129" s="240"/>
    </row>
    <row r="130" spans="1:146" ht="15.75" thickBot="1">
      <c r="A130" s="277">
        <f t="shared" si="168"/>
        <v>5.859375000000002E-4</v>
      </c>
      <c r="B130" s="276">
        <v>30</v>
      </c>
      <c r="C130" s="248">
        <f t="shared" si="169"/>
        <v>6000</v>
      </c>
      <c r="D130" s="247">
        <f t="shared" si="170"/>
        <v>37699.111843077517</v>
      </c>
      <c r="E130" s="247" t="str">
        <f t="shared" si="171"/>
        <v>37699,1118430775i</v>
      </c>
      <c r="F130" s="247" t="str">
        <f t="shared" si="172"/>
        <v>-0,0347292714918949-0,613659944370004i</v>
      </c>
      <c r="G130" s="247" t="str">
        <f t="shared" si="173"/>
        <v>-0,38735535367439+0,319113775039027i</v>
      </c>
      <c r="H130" s="247" t="str">
        <f t="shared" si="38"/>
        <v>0,00526904594681555-0,176921407032753i</v>
      </c>
      <c r="I130" s="247" t="str">
        <f t="shared" si="174"/>
        <v>-0,0654166134676997+0,204998675973732i</v>
      </c>
      <c r="J130" s="275" t="str">
        <f ca="1">IMPRODUCT(1/N_FFT2,AS100)</f>
        <v>0,00373625229561479+9,84974964209508E-07i</v>
      </c>
      <c r="K130" s="274" t="str">
        <f t="shared" ca="1" si="175"/>
        <v>-0,000244614890803569+0,00076586233997834i</v>
      </c>
      <c r="N130" s="265">
        <f t="shared" ca="1" si="176"/>
        <v>1.003432576738482</v>
      </c>
      <c r="O130" s="240">
        <f t="shared" ca="1" si="39"/>
        <v>-0.99656742326151815</v>
      </c>
      <c r="P130" s="240" t="str">
        <f t="shared" ca="1" si="40"/>
        <v>-0,738407753757714+0,669253777200092i</v>
      </c>
      <c r="Q130" s="240" t="str">
        <f t="shared" ca="1" si="41"/>
        <v>-0,0976806889736884+0,99176867872893i</v>
      </c>
      <c r="R130" s="240" t="str">
        <f t="shared" ca="1" si="42"/>
        <v>0,593654520916699+0,800450459991913i</v>
      </c>
      <c r="S130" s="240" t="str">
        <f t="shared" ca="1" si="43"/>
        <v>0,977418659664272+0,194420659514874i</v>
      </c>
      <c r="T130" s="240" t="str">
        <f t="shared" ca="1" si="44"/>
        <v>0,854784390725654-0,512338047072316i</v>
      </c>
      <c r="U130" s="241" t="str">
        <f t="shared" ca="1" si="45"/>
        <v>0,289288252823778-0,953655564595661i</v>
      </c>
      <c r="V130" s="240" t="str">
        <f t="shared" ca="1" si="46"/>
        <v>-0,42608747776215-0,900886280504033i</v>
      </c>
      <c r="W130" s="240" t="str">
        <f t="shared" ca="1" si="47"/>
        <v>-0,920708245118828-0,381369842116953i</v>
      </c>
      <c r="X130" s="240" t="str">
        <f t="shared" ca="1" si="48"/>
        <v>-0,938312142926618+0,335733453118035i</v>
      </c>
      <c r="Y130" s="240" t="str">
        <f t="shared" ca="1" si="49"/>
        <v>-0,469778631352571+0,878894001931181i</v>
      </c>
      <c r="Z130" s="240" t="str">
        <f t="shared" ca="1" si="50"/>
        <v>0,24214613178981+0,96670154647923i</v>
      </c>
      <c r="AA130" s="240" t="str">
        <f t="shared" ca="1" si="51"/>
        <v>0,828615529052599+0,553663195561149i</v>
      </c>
      <c r="AB130" s="240" t="str">
        <f t="shared" ca="1" si="52"/>
        <v>0,985781085686423-0,146226810841919i</v>
      </c>
      <c r="AC130" s="240" t="str">
        <f t="shared" ca="1" si="53"/>
        <v>0,632215680533383-0,770357035661915i</v>
      </c>
      <c r="AD130" s="240" t="str">
        <f t="shared" ca="1" si="54"/>
        <v>-0,0488992457698939-0,995367014155702i</v>
      </c>
      <c r="AE130" s="240" t="str">
        <f t="shared" ca="1" si="55"/>
        <v>-0,704679582897806-0,704679582897841i</v>
      </c>
      <c r="AF130" s="240" t="str">
        <f t="shared" ca="1" si="56"/>
        <v>-0,9953670141557-0,0488992457699425i</v>
      </c>
      <c r="AG130" s="240" t="str">
        <f t="shared" ca="1" si="57"/>
        <v>-0,770357035661946+0,632215680533346i</v>
      </c>
      <c r="AH130" s="240" t="str">
        <f t="shared" ca="1" si="58"/>
        <v>-0,146226810841967+0,985781085686416i</v>
      </c>
      <c r="AI130" s="240" t="str">
        <f t="shared" ca="1" si="59"/>
        <v>0,553663195561182+0,828615529052577i</v>
      </c>
      <c r="AJ130" s="240" t="str">
        <f t="shared" ca="1" si="60"/>
        <v>0,966701546479237+0,242146131789781i</v>
      </c>
      <c r="AK130" s="240" t="str">
        <f t="shared" ca="1" si="61"/>
        <v>0,878894001931166-0,469778631352599i</v>
      </c>
      <c r="AL130" s="240" t="str">
        <f t="shared" ca="1" si="62"/>
        <v>0,335733453118015-0,938312142926625i</v>
      </c>
      <c r="AM130" s="240" t="str">
        <f t="shared" ca="1" si="63"/>
        <v>-0,381369842116964-0,920708245118823i</v>
      </c>
      <c r="AN130" s="240" t="str">
        <f t="shared" ca="1" si="64"/>
        <v>-0,900886280504034-0,426087477762149i</v>
      </c>
      <c r="AO130" s="240" t="str">
        <f t="shared" ca="1" si="65"/>
        <v>-0,95365556459566+0,28928825282378i</v>
      </c>
      <c r="AP130" s="240" t="str">
        <f t="shared" ca="1" si="66"/>
        <v>-0,512338047072323+0,85478439072565i</v>
      </c>
      <c r="AQ130" s="240" t="str">
        <f t="shared" ca="1" si="67"/>
        <v>0,194420659514856+0,977418659664276i</v>
      </c>
      <c r="AR130" s="240" t="str">
        <f t="shared" ca="1" si="68"/>
        <v>0,194420659514856+0,977418659664276i</v>
      </c>
      <c r="AS130" s="240" t="str">
        <f t="shared" ca="1" si="69"/>
        <v>0,991768678728933-0,09768068897366i</v>
      </c>
      <c r="AT130" s="240" t="str">
        <f t="shared" ca="1" si="70"/>
        <v>0,669253777200122-0,738407753757687i</v>
      </c>
      <c r="AU130" s="240" t="str">
        <f t="shared" ca="1" si="71"/>
        <v>4,8712709951436E-14-0,996567423261518i</v>
      </c>
      <c r="AV130" s="240" t="str">
        <f t="shared" ca="1" si="72"/>
        <v>-0,669253777200123-0,738407753757685i</v>
      </c>
      <c r="AW130" s="240" t="str">
        <f t="shared" ca="1" si="73"/>
        <v>-0,991768678728933-0,0976806889736583i</v>
      </c>
      <c r="AX130" s="240" t="str">
        <f t="shared" ca="1" si="74"/>
        <v>-0,800450459991895+0,593654520916724i</v>
      </c>
      <c r="AY130" s="240" t="str">
        <f t="shared" ca="1" si="75"/>
        <v>-0,194420659514854+0,977418659664276i</v>
      </c>
      <c r="AZ130" s="240" t="str">
        <f t="shared" ca="1" si="76"/>
        <v>0,512338047072324+0,854784390725649i</v>
      </c>
      <c r="BA130" s="240" t="str">
        <f t="shared" ca="1" si="77"/>
        <v>0,953655564595661+0,289288252823778i</v>
      </c>
      <c r="BB130" s="240" t="str">
        <f t="shared" ca="1" si="78"/>
        <v>0,900886280504033-0,42608747776215i</v>
      </c>
      <c r="BC130" s="240" t="str">
        <f t="shared" ca="1" si="79"/>
        <v>0,381369842116962-0,920708245118824i</v>
      </c>
      <c r="BD130" s="240" t="str">
        <f t="shared" ca="1" si="80"/>
        <v>-0,335733453118016-0,938312142926625i</v>
      </c>
      <c r="BE130" s="240" t="str">
        <f t="shared" ca="1" si="81"/>
        <v>-0,878894001931167-0,469778631352597i</v>
      </c>
      <c r="BF130" s="240" t="str">
        <f t="shared" ca="1" si="82"/>
        <v>-0,966701546479237+0,242146131789781i</v>
      </c>
      <c r="BG130" s="240" t="str">
        <f t="shared" ca="1" si="83"/>
        <v>-0,55366319556118+0,828615529052579i</v>
      </c>
      <c r="BH130" s="240" t="str">
        <f t="shared" ca="1" si="84"/>
        <v>0,146226810841971+0,985781085686415i</v>
      </c>
      <c r="BI130" s="240" t="str">
        <f t="shared" ca="1" si="85"/>
        <v>0,770357035661949+0,632215680533343i</v>
      </c>
      <c r="BJ130" s="240" t="str">
        <f t="shared" ca="1" si="86"/>
        <v>0,9953670141557-0,048899245769946i</v>
      </c>
      <c r="BK130" s="240" t="str">
        <f t="shared" ca="1" si="87"/>
        <v>0,704679582897804-0,704679582897843i</v>
      </c>
      <c r="BL130" s="240" t="str">
        <f t="shared" ca="1" si="88"/>
        <v>0,0488992457698904-0,995367014155702i</v>
      </c>
      <c r="BM130" s="240" t="str">
        <f t="shared" ca="1" si="89"/>
        <v>-0,632215680533386-0,770357035661913i</v>
      </c>
      <c r="BN130" s="240" t="str">
        <f t="shared" ca="1" si="90"/>
        <v>-0,985781085686424-0,146226810841915i</v>
      </c>
      <c r="BO130" s="240" t="str">
        <f t="shared" ca="1" si="91"/>
        <v>-0,828615529052603+0,553663195561143i</v>
      </c>
      <c r="BP130" s="240" t="str">
        <f t="shared" ca="1" si="92"/>
        <v>-0,242146131789827+0,966701546479225i</v>
      </c>
      <c r="BQ130" s="240" t="str">
        <f t="shared" ca="1" si="93"/>
        <v>0,469778631352556+0,878894001931189i</v>
      </c>
      <c r="BR130" s="240" t="str">
        <f t="shared" ca="1" si="94"/>
        <v>0,938312142926609+0,335733453118061i</v>
      </c>
      <c r="BS130" s="240" t="str">
        <f t="shared" ca="1" si="95"/>
        <v>0,920708245118842-0,381369842116919i</v>
      </c>
      <c r="BT130" s="240" t="str">
        <f t="shared" ca="1" si="96"/>
        <v>0,426087477762193-0,900886280504013i</v>
      </c>
      <c r="BU130" s="240" t="str">
        <f t="shared" ca="1" si="97"/>
        <v>-0,289288252823827-0,953655564595646i</v>
      </c>
      <c r="BV130" s="240" t="str">
        <f t="shared" ca="1" si="98"/>
        <v>-0,854784390725676-0,51233804707228i</v>
      </c>
      <c r="BW130" s="240" t="str">
        <f t="shared" ca="1" si="99"/>
        <v>-0,977418659664266+0,194420659514905i</v>
      </c>
      <c r="BX130" s="240" t="str">
        <f t="shared" ca="1" si="100"/>
        <v>-0,593654520916683+0,800450459991926i</v>
      </c>
      <c r="BY130" s="240" t="str">
        <f t="shared" ca="1" si="101"/>
        <v>0,0976806889737102+0,991768678728928i</v>
      </c>
      <c r="BZ130" s="240" t="str">
        <f t="shared" ca="1" si="102"/>
        <v>0,738407753757721+0,669253777200084i</v>
      </c>
      <c r="CA130" s="240" t="str">
        <f t="shared" ca="1" si="103"/>
        <v>0,996567423261518-1,70910415823649E-15i</v>
      </c>
      <c r="CB130" s="240" t="str">
        <f t="shared" ca="1" si="104"/>
        <v>0,738407753757718-0,669253777200087i</v>
      </c>
      <c r="CC130" s="240" t="str">
        <f t="shared" ca="1" si="105"/>
        <v>0,0976806889737067-0,991768678728928i</v>
      </c>
      <c r="CD130" s="240" t="str">
        <f t="shared" ca="1" si="106"/>
        <v>-0,593654520916686-0,800450459991924i</v>
      </c>
      <c r="CE130" s="240" t="str">
        <f t="shared" ca="1" si="107"/>
        <v>-0,977418659664267-0,194420659514901i</v>
      </c>
      <c r="CF130" s="240" t="str">
        <f t="shared" ca="1" si="108"/>
        <v>-0,854784390725674+0,512338047072282i</v>
      </c>
      <c r="CG130" s="240" t="str">
        <f t="shared" ca="1" si="109"/>
        <v>-0,289288252823824+0,953655564595647i</v>
      </c>
      <c r="CH130" s="240" t="str">
        <f t="shared" ca="1" si="110"/>
        <v>0,426087477762196+0,900886280504012i</v>
      </c>
      <c r="CI130" s="240" t="str">
        <f t="shared" ca="1" si="111"/>
        <v>0,920708245118843+0,381369842116915i</v>
      </c>
      <c r="CJ130" s="240" t="str">
        <f t="shared" ca="1" si="112"/>
        <v>0,938312142926607-0,335733453118064i</v>
      </c>
      <c r="CK130" s="240" t="str">
        <f t="shared" ca="1" si="113"/>
        <v>0,469778631352553-0,878894001931191i</v>
      </c>
      <c r="CL130" s="240" t="str">
        <f t="shared" ca="1" si="114"/>
        <v>-0,24214613178983-0,966701546479224i</v>
      </c>
      <c r="CM130" s="240" t="str">
        <f t="shared" ca="1" si="115"/>
        <v>-0,828615529052605-0,553663195561141i</v>
      </c>
      <c r="CN130" s="240" t="str">
        <f t="shared" ca="1" si="116"/>
        <v>-0,985781085686423+0,146226810841919i</v>
      </c>
      <c r="CO130" s="240" t="str">
        <f t="shared" ca="1" si="117"/>
        <v>-0,632215680533383+0,770357035661915i</v>
      </c>
      <c r="CP130" s="240" t="str">
        <f t="shared" ca="1" si="118"/>
        <v>0,0488992457698938+0,995367014155702i</v>
      </c>
      <c r="CQ130" s="240" t="str">
        <f t="shared" ca="1" si="119"/>
        <v>0,704679582897806+0,704679582897841i</v>
      </c>
      <c r="CR130" s="240" t="str">
        <f t="shared" ca="1" si="120"/>
        <v>0,9953670141557+0,0488992457699425i</v>
      </c>
      <c r="CS130" s="240" t="str">
        <f t="shared" ca="1" si="121"/>
        <v>0,770357035661946-0,632215680533345i</v>
      </c>
      <c r="CT130" s="240" t="str">
        <f t="shared" ca="1" si="122"/>
        <v>0,146226810841967-0,985781085686416i</v>
      </c>
      <c r="CU130" s="240" t="str">
        <f t="shared" ca="1" si="123"/>
        <v>-0,553663195561182-0,828615529052577i</v>
      </c>
      <c r="CV130" s="240" t="str">
        <f t="shared" ca="1" si="124"/>
        <v>-0,966701546479237-0,242146131789781i</v>
      </c>
      <c r="CW130" s="240" t="str">
        <f t="shared" ca="1" si="125"/>
        <v>-0,878894001931167+0,469778631352597i</v>
      </c>
      <c r="CX130" s="240" t="str">
        <f t="shared" ca="1" si="126"/>
        <v>-0,33573345311801+0,938312142926627i</v>
      </c>
      <c r="CY130" s="240" t="str">
        <f t="shared" ca="1" si="127"/>
        <v>0,381369842116969+0,920708245118821i</v>
      </c>
      <c r="CZ130" s="240" t="str">
        <f t="shared" ca="1" si="128"/>
        <v>0,900886280504036+0,426087477762144i</v>
      </c>
      <c r="DA130" s="240" t="str">
        <f t="shared" ca="1" si="129"/>
        <v>0,953655564595659-0,289288252823785i</v>
      </c>
      <c r="DB130" s="240" t="str">
        <f t="shared" ca="1" si="130"/>
        <v>0,512338047072318-0,854784390725653i</v>
      </c>
      <c r="DC130" s="240" t="str">
        <f t="shared" ca="1" si="131"/>
        <v>-0,194420659514861-0,977418659664275i</v>
      </c>
      <c r="DD130" s="240" t="str">
        <f t="shared" ca="1" si="132"/>
        <v>-0,800450459991899-0,593654520916718i</v>
      </c>
      <c r="DE130" s="240" t="str">
        <f t="shared" ca="1" si="133"/>
        <v>-0,991768678728933+0,0976806889736651i</v>
      </c>
      <c r="DF130" s="240" t="str">
        <f t="shared" ca="1" si="134"/>
        <v>-0,669253777200118+0,73840775375769i</v>
      </c>
      <c r="DG130" s="240" t="str">
        <f t="shared" ca="1" si="135"/>
        <v>-4,34630870767314E-14+0,996567423261518i</v>
      </c>
      <c r="DH130" s="240" t="str">
        <f t="shared" ca="1" si="136"/>
        <v>0,669253777200053+0,738407753757748i</v>
      </c>
      <c r="DI130" s="240" t="str">
        <f t="shared" ca="1" si="137"/>
        <v>0,991768678728934+0,097680688973653i</v>
      </c>
      <c r="DJ130" s="240" t="str">
        <f t="shared" ca="1" si="138"/>
        <v>0,800450459991892-0,593654520916728i</v>
      </c>
      <c r="DK130" s="240" t="str">
        <f t="shared" ca="1" si="139"/>
        <v>0,194420659514849-0,977418659664277i</v>
      </c>
      <c r="DL130" s="240" t="str">
        <f t="shared" ca="1" si="140"/>
        <v>-0,512338047072329-0,854784390725647i</v>
      </c>
      <c r="DM130" s="240" t="str">
        <f t="shared" ca="1" si="141"/>
        <v>-0,953655564595662-0,289288252823773i</v>
      </c>
      <c r="DN130" s="240" t="str">
        <f t="shared" ca="1" si="142"/>
        <v>-0,900886280504031+0,426087477762155i</v>
      </c>
      <c r="DO130" s="240" t="str">
        <f t="shared" ca="1" si="143"/>
        <v>-0,381369842116957+0,920708245118826i</v>
      </c>
      <c r="DP130" s="240" t="str">
        <f t="shared" ca="1" si="144"/>
        <v>0,335733453118021+0,938312142926623i</v>
      </c>
      <c r="DQ130" s="240" t="str">
        <f t="shared" ca="1" si="145"/>
        <v>0,878894001931169+0,469778631352593i</v>
      </c>
      <c r="DR130" s="240" t="str">
        <f t="shared" ca="1" si="146"/>
        <v>0,966701546479235-0,242146131789786i</v>
      </c>
      <c r="DS130" s="240" t="str">
        <f t="shared" ca="1" si="147"/>
        <v>0,553663195561178-0,82861552905258i</v>
      </c>
      <c r="DT130" s="240" t="str">
        <f t="shared" ca="1" si="148"/>
        <v>-0,146226810841874-0,98578108568643i</v>
      </c>
      <c r="DU130" s="240" t="str">
        <f t="shared" ca="1" si="149"/>
        <v>-0,77035703566195-0,632215680533341i</v>
      </c>
      <c r="DV130" s="240" t="str">
        <f t="shared" ca="1" si="150"/>
        <v>-0,9953670141557+0,0488992457699477i</v>
      </c>
      <c r="DW130" s="240" t="str">
        <f t="shared" ca="1" si="151"/>
        <v>-0,704679582897803+0,704679582897844i</v>
      </c>
      <c r="DX130" s="240" t="str">
        <f t="shared" ca="1" si="152"/>
        <v>-0,0488992457698886+0,995367014155703i</v>
      </c>
      <c r="DY130" s="240" t="str">
        <f t="shared" ca="1" si="153"/>
        <v>0,632215680533387+0,770357035661912i</v>
      </c>
      <c r="DZ130" s="240" t="str">
        <f t="shared" ca="1" si="154"/>
        <v>0,985781085686424+0,146226810841914i</v>
      </c>
      <c r="EA130" s="240" t="str">
        <f t="shared" ca="1" si="155"/>
        <v>0,828615529052602-0,553663195561145i</v>
      </c>
      <c r="EB130" s="240" t="str">
        <f t="shared" ca="1" si="156"/>
        <v>0,242146131789825-0,966701546479226i</v>
      </c>
      <c r="EC130" s="240" t="str">
        <f t="shared" ca="1" si="157"/>
        <v>-0,469778631352557-0,878894001931188i</v>
      </c>
      <c r="ED130" s="240" t="str">
        <f t="shared" ca="1" si="158"/>
        <v>-0,938312142926609-0,335733453118059i</v>
      </c>
      <c r="EE130" s="240" t="str">
        <f t="shared" ca="1" si="159"/>
        <v>-0,920708245118842+0,38136984211692i</v>
      </c>
      <c r="EF130" s="240" t="str">
        <f t="shared" ca="1" si="160"/>
        <v>-0,426087477762191+0,900886280504014i</v>
      </c>
      <c r="EG130" s="240" t="str">
        <f t="shared" ca="1" si="161"/>
        <v>0,289288252823735+0,953655564595674i</v>
      </c>
      <c r="EH130" s="240" t="str">
        <f t="shared" ca="1" si="162"/>
        <v>0,854784390725677+0,512338047072278i</v>
      </c>
      <c r="EI130" s="240" t="str">
        <f t="shared" ca="1" si="163"/>
        <v>0,977418659664266-0,194420659514906i</v>
      </c>
      <c r="EJ130" s="240" t="str">
        <f t="shared" ca="1" si="164"/>
        <v>0,593654520916682-0,800450459991927i</v>
      </c>
      <c r="EK130" s="240" t="str">
        <f t="shared" ca="1" si="165"/>
        <v>-0,0976806889737119-0,991768678728928i</v>
      </c>
      <c r="EL130" s="240" t="str">
        <f t="shared" ca="1" si="166"/>
        <v>-0,738407753757722-0,669253777200083i</v>
      </c>
      <c r="EM130" s="240" t="str">
        <f t="shared" ca="1" si="167"/>
        <v>-0,996567423261518+3,41820831647299E-15i</v>
      </c>
      <c r="EN130" s="240"/>
      <c r="EO130" s="240"/>
      <c r="EP130" s="240"/>
    </row>
    <row r="131" spans="1:146" ht="15.75" thickBot="1">
      <c r="A131" s="277">
        <f t="shared" si="168"/>
        <v>6.0546875000000021E-4</v>
      </c>
      <c r="B131" s="276">
        <v>31</v>
      </c>
      <c r="C131" s="248">
        <f t="shared" si="169"/>
        <v>6200</v>
      </c>
      <c r="D131" s="247">
        <f t="shared" si="170"/>
        <v>38955.748904513435</v>
      </c>
      <c r="E131" s="247" t="str">
        <f t="shared" si="171"/>
        <v>38955,7489045134i</v>
      </c>
      <c r="F131" s="247" t="str">
        <f t="shared" si="172"/>
        <v>-0,0354333599905399-0,593617184121556i</v>
      </c>
      <c r="G131" s="247" t="str">
        <f t="shared" si="173"/>
        <v>-0,377582945113351+0,321209170888064i</v>
      </c>
      <c r="H131" s="247" t="str">
        <f t="shared" si="38"/>
        <v>0,00506069983487696-0,171217926209608i</v>
      </c>
      <c r="I131" s="247" t="str">
        <f t="shared" si="174"/>
        <v>-0,0595997699571624+0,199181413185949i</v>
      </c>
      <c r="J131" s="275" t="str">
        <f ca="1">IMPRODUCT(1/N_FFT2,AT100)</f>
        <v>0,0216042308494955+0,0000799809945524477i</v>
      </c>
      <c r="K131" s="274" t="str">
        <f t="shared" ca="1" si="175"/>
        <v>-0,00130353791625434+0,00429839438252172i</v>
      </c>
      <c r="N131" s="265">
        <f t="shared" ca="1" si="176"/>
        <v>1.0035098603778847</v>
      </c>
      <c r="O131" s="240">
        <f t="shared" ca="1" si="39"/>
        <v>-0.9964901396221153</v>
      </c>
      <c r="P131" s="240" t="str">
        <f t="shared" ca="1" si="40"/>
        <v>-0,721705076811217+0,687120353700149i</v>
      </c>
      <c r="Q131" s="240" t="str">
        <f t="shared" ca="1" si="41"/>
        <v>-0,0488954536414574+0,995289823607827i</v>
      </c>
      <c r="R131" s="240" t="str">
        <f t="shared" ca="1" si="42"/>
        <v>0,65088029747238+0,75455114917835i</v>
      </c>
      <c r="S131" s="240" t="str">
        <f t="shared" ca="1" si="43"/>
        <v>0,991691767231374+0,0976731138523663i</v>
      </c>
      <c r="T131" s="240" t="str">
        <f t="shared" ca="1" si="44"/>
        <v>0,785579441736232-0,613072213597625i</v>
      </c>
      <c r="U131" s="241" t="str">
        <f t="shared" ca="1" si="45"/>
        <v>0,146215470976841-0,985704638525721i</v>
      </c>
      <c r="V131" s="240" t="str">
        <f t="shared" ca="1" si="46"/>
        <v>-0,57378718506153-0,81471520461034i</v>
      </c>
      <c r="W131" s="240" t="str">
        <f t="shared" ca="1" si="47"/>
        <v>-0,97734286100833-0,194405582224779i</v>
      </c>
      <c r="X131" s="240" t="str">
        <f t="shared" ca="1" si="48"/>
        <v>-0,841888247195923+0,533119852938791i</v>
      </c>
      <c r="Y131" s="240" t="str">
        <f t="shared" ca="1" si="49"/>
        <v>-0,24212735339721+0,966626578933647i</v>
      </c>
      <c r="Z131" s="240" t="str">
        <f t="shared" ca="1" si="50"/>
        <v>0,491168188394547+0,867033107253306i</v>
      </c>
      <c r="AA131" s="240" t="str">
        <f t="shared" ca="1" si="51"/>
        <v>0,953581608763824+0,289265818567456i</v>
      </c>
      <c r="AB131" s="240" t="str">
        <f t="shared" ca="1" si="52"/>
        <v>0,890089208612183-0,448033256663209i</v>
      </c>
      <c r="AC131" s="240" t="str">
        <f t="shared" ca="1" si="53"/>
        <v>0,33570741704408-0,938239376974605i</v>
      </c>
      <c r="AD131" s="240" t="str">
        <f t="shared" ca="1" si="54"/>
        <v>-0,403818973573509-0,9110010071049i</v>
      </c>
      <c r="AE131" s="240" t="str">
        <f t="shared" ca="1" si="55"/>
        <v>-0,920636844346168-0,381340266948604i</v>
      </c>
      <c r="AF131" s="240" t="str">
        <f t="shared" ca="1" si="56"/>
        <v>-0,929718124377267+0,358631855206031i</v>
      </c>
      <c r="AG131" s="240" t="str">
        <f t="shared" ca="1" si="57"/>
        <v>-0,426054434748492+0,900816416921475i</v>
      </c>
      <c r="AH131" s="240" t="str">
        <f t="shared" ca="1" si="58"/>
        <v>0,312580761287016+0,946195469254283i</v>
      </c>
      <c r="AI131" s="240" t="str">
        <f t="shared" ca="1" si="59"/>
        <v>0,878825843846223+0,469742200097114i</v>
      </c>
      <c r="AJ131" s="240" t="str">
        <f t="shared" ca="1" si="60"/>
        <v>0,960393346368961-0,265776632935123i</v>
      </c>
      <c r="AK131" s="240" t="str">
        <f t="shared" ca="1" si="61"/>
        <v>0,51229831534123-0,854718102337046i</v>
      </c>
      <c r="AL131" s="240" t="str">
        <f t="shared" ca="1" si="62"/>
        <v>-0,218332225395304-0,972277551791687i</v>
      </c>
      <c r="AM131" s="240" t="str">
        <f t="shared" ca="1" si="63"/>
        <v>-0,828551270054924-0,553620259071573i</v>
      </c>
      <c r="AN131" s="240" t="str">
        <f t="shared" ca="1" si="64"/>
        <v>-0,981819455430696+0,170361836400862i</v>
      </c>
      <c r="AO131" s="240" t="str">
        <f t="shared" ca="1" si="65"/>
        <v>-0,593608483106487+0,800388385190665i</v>
      </c>
      <c r="AP131" s="240" t="str">
        <f t="shared" ca="1" si="66"/>
        <v>0,121981030820497+0,988996070004362i</v>
      </c>
      <c r="AQ131" s="240" t="str">
        <f t="shared" ca="1" si="67"/>
        <v>0,770297294600798+0,632166652311551i</v>
      </c>
      <c r="AR131" s="240" t="str">
        <f t="shared" ca="1" si="68"/>
        <v>0,770297294600798+0,632166652311551i</v>
      </c>
      <c r="AS131" s="240" t="str">
        <f t="shared" ca="1" si="69"/>
        <v>0,669201876680018-0,7383504903581i</v>
      </c>
      <c r="AT131" s="240" t="str">
        <f t="shared" ca="1" si="70"/>
        <v>-0,0244550922372773-0,996190015422645i</v>
      </c>
      <c r="AU131" s="240" t="str">
        <f t="shared" ca="1" si="71"/>
        <v>-0,704624935112329-0,704624935112326i</v>
      </c>
      <c r="AV131" s="240" t="str">
        <f t="shared" ca="1" si="72"/>
        <v>-0,996190015422645-0,0244550922372703i</v>
      </c>
      <c r="AW131" s="240" t="str">
        <f t="shared" ca="1" si="73"/>
        <v>-0,738350490358095+0,669201876680023i</v>
      </c>
      <c r="AX131" s="240" t="str">
        <f t="shared" ca="1" si="74"/>
        <v>-0,0733063622527042+0,993790106419549i</v>
      </c>
      <c r="AY131" s="240" t="str">
        <f t="shared" ca="1" si="75"/>
        <v>0,632166652311557+0,770297294600794i</v>
      </c>
      <c r="AZ131" s="240" t="str">
        <f t="shared" ca="1" si="76"/>
        <v>0,988996070004362+0,121981030820493i</v>
      </c>
      <c r="BA131" s="240" t="str">
        <f t="shared" ca="1" si="77"/>
        <v>0,800388385190663-0,593608483106489i</v>
      </c>
      <c r="BB131" s="240" t="str">
        <f t="shared" ca="1" si="78"/>
        <v>0,170361836400855-0,981819455430697i</v>
      </c>
      <c r="BC131" s="240" t="str">
        <f t="shared" ca="1" si="79"/>
        <v>-0,553620259071575-0,828551270054922i</v>
      </c>
      <c r="BD131" s="240" t="str">
        <f t="shared" ca="1" si="80"/>
        <v>-0,972277551791689-0,218332225395297i</v>
      </c>
      <c r="BE131" s="240" t="str">
        <f t="shared" ca="1" si="81"/>
        <v>-0,854718102337042+0,512298315341236i</v>
      </c>
      <c r="BF131" s="240" t="str">
        <f t="shared" ca="1" si="82"/>
        <v>-0,26577663293512+0,960393346368962i</v>
      </c>
      <c r="BG131" s="240" t="str">
        <f t="shared" ca="1" si="83"/>
        <v>0,469742200097118+0,878825843846221i</v>
      </c>
      <c r="BH131" s="240" t="str">
        <f t="shared" ca="1" si="84"/>
        <v>0,946195469254286+0,312580761287009i</v>
      </c>
      <c r="BI131" s="240" t="str">
        <f t="shared" ca="1" si="85"/>
        <v>0,900816416921472-0,4260544347485i</v>
      </c>
      <c r="BJ131" s="240" t="str">
        <f t="shared" ca="1" si="86"/>
        <v>0,35863185520603-0,929718124377267i</v>
      </c>
      <c r="BK131" s="240" t="str">
        <f t="shared" ca="1" si="87"/>
        <v>-0,381340266948515-0,920636844346205i</v>
      </c>
      <c r="BL131" s="240" t="str">
        <f t="shared" ca="1" si="88"/>
        <v>-0,911001007104902-0,403818973573504i</v>
      </c>
      <c r="BM131" s="240" t="str">
        <f t="shared" ca="1" si="89"/>
        <v>-0,938239376974603+0,335707417044086i</v>
      </c>
      <c r="BN131" s="240" t="str">
        <f t="shared" ca="1" si="90"/>
        <v>-0,448033256663184+0,890089208612195i</v>
      </c>
      <c r="BO131" s="240" t="str">
        <f t="shared" ca="1" si="91"/>
        <v>0,289265818567496+0,953581608763812i</v>
      </c>
      <c r="BP131" s="240" t="str">
        <f t="shared" ca="1" si="92"/>
        <v>0,867033107253288+0,491168188394579i</v>
      </c>
      <c r="BQ131" s="240" t="str">
        <f t="shared" ca="1" si="93"/>
        <v>0,966626578933651-0,242127353397195i</v>
      </c>
      <c r="BR131" s="240" t="str">
        <f t="shared" ca="1" si="94"/>
        <v>0,533119852938786-0,841888247195926i</v>
      </c>
      <c r="BS131" s="240" t="str">
        <f t="shared" ca="1" si="95"/>
        <v>-0,194405582224806-0,977342861008324i</v>
      </c>
      <c r="BT131" s="240" t="str">
        <f t="shared" ca="1" si="96"/>
        <v>-0,814715204610313-0,573787185061569i</v>
      </c>
      <c r="BU131" s="240" t="str">
        <f t="shared" ca="1" si="97"/>
        <v>-0,985704638525725+0,146215470976814i</v>
      </c>
      <c r="BV131" s="240" t="str">
        <f t="shared" ca="1" si="98"/>
        <v>-0,613072213597629+0,785579441736229i</v>
      </c>
      <c r="BW131" s="240" t="str">
        <f t="shared" ca="1" si="99"/>
        <v>0,0976731138523817+0,991691767231372i</v>
      </c>
      <c r="BX131" s="240" t="str">
        <f t="shared" ca="1" si="100"/>
        <v>0,754551149178374+0,650880297472352i</v>
      </c>
      <c r="BY131" s="240" t="str">
        <f t="shared" ca="1" si="101"/>
        <v>0,995289823607828-0,0488954536414257i</v>
      </c>
      <c r="BZ131" s="240" t="str">
        <f t="shared" ca="1" si="102"/>
        <v>0,687120353700163-0,721705076811203i</v>
      </c>
      <c r="CA131" s="240" t="str">
        <f t="shared" ca="1" si="103"/>
        <v>-3,41805127465891E-15-0,996490139622115i</v>
      </c>
      <c r="CB131" s="240" t="str">
        <f t="shared" ca="1" si="104"/>
        <v>-0,687120353700168-0,721705076811199i</v>
      </c>
      <c r="CC131" s="240" t="str">
        <f t="shared" ca="1" si="105"/>
        <v>-0,995289823607829-0,0488954536414118i</v>
      </c>
      <c r="CD131" s="240" t="str">
        <f t="shared" ca="1" si="106"/>
        <v>-0,754551149178365+0,650880297472363i</v>
      </c>
      <c r="CE131" s="240" t="str">
        <f t="shared" ca="1" si="107"/>
        <v>-0,0976731138523748+0,991691767231373i</v>
      </c>
      <c r="CF131" s="240" t="str">
        <f t="shared" ca="1" si="108"/>
        <v>0,613072213597635+0,785579441736226i</v>
      </c>
      <c r="CG131" s="240" t="str">
        <f t="shared" ca="1" si="109"/>
        <v>0,985704638525726+0,146215470976807i</v>
      </c>
      <c r="CH131" s="240" t="str">
        <f t="shared" ca="1" si="110"/>
        <v>0,814715204610366-0,573787185061493i</v>
      </c>
      <c r="CI131" s="240" t="str">
        <f t="shared" ca="1" si="111"/>
        <v>0,194405582224792-0,977342861008327i</v>
      </c>
      <c r="CJ131" s="240" t="str">
        <f t="shared" ca="1" si="112"/>
        <v>-0,533119852938798-0,841888247195919i</v>
      </c>
      <c r="CK131" s="240" t="str">
        <f t="shared" ca="1" si="113"/>
        <v>-0,966626578933652-0,242127353397189i</v>
      </c>
      <c r="CL131" s="240" t="str">
        <f t="shared" ca="1" si="114"/>
        <v>-0,867033107253332+0,491168188394499i</v>
      </c>
      <c r="CM131" s="240" t="str">
        <f t="shared" ca="1" si="115"/>
        <v>-0,289265818567489+0,953581608763814i</v>
      </c>
      <c r="CN131" s="240" t="str">
        <f t="shared" ca="1" si="116"/>
        <v>0,448033256663196+0,890089208612189i</v>
      </c>
      <c r="CO131" s="240" t="str">
        <f t="shared" ca="1" si="117"/>
        <v>0,938239376974608+0,335707417044073i</v>
      </c>
      <c r="CP131" s="240" t="str">
        <f t="shared" ca="1" si="118"/>
        <v>0,911001007104899-0,40381897357351i</v>
      </c>
      <c r="CQ131" s="240" t="str">
        <f t="shared" ca="1" si="119"/>
        <v>0,381340266948601-0,920636844346169i</v>
      </c>
      <c r="CR131" s="240" t="str">
        <f t="shared" ca="1" si="120"/>
        <v>-0,358631855206036-0,929718124377265i</v>
      </c>
      <c r="CS131" s="240" t="str">
        <f t="shared" ca="1" si="121"/>
        <v>-0,900816416921478-0,426054434748487i</v>
      </c>
      <c r="CT131" s="240" t="str">
        <f t="shared" ca="1" si="122"/>
        <v>-0,946195469254281+0,312580761287022i</v>
      </c>
      <c r="CU131" s="240" t="str">
        <f t="shared" ca="1" si="123"/>
        <v>-0,469742200097106+0,878825843846227i</v>
      </c>
      <c r="CV131" s="240" t="str">
        <f t="shared" ca="1" si="124"/>
        <v>0,265776632935126+0,96039334636896i</v>
      </c>
      <c r="CW131" s="240" t="str">
        <f t="shared" ca="1" si="125"/>
        <v>0,854718102337047+0,512298315341227i</v>
      </c>
      <c r="CX131" s="240" t="str">
        <f t="shared" ca="1" si="126"/>
        <v>0,972277551791686-0,218332225395308i</v>
      </c>
      <c r="CY131" s="240" t="str">
        <f t="shared" ca="1" si="127"/>
        <v>0,553620259071567-0,828551270054928i</v>
      </c>
      <c r="CZ131" s="240" t="str">
        <f t="shared" ca="1" si="128"/>
        <v>-0,170361836400771-0,981819455430712i</v>
      </c>
      <c r="DA131" s="240" t="str">
        <f t="shared" ca="1" si="129"/>
        <v>-0,80038838519067-0,593608483106478i</v>
      </c>
      <c r="DB131" s="240" t="str">
        <f t="shared" ca="1" si="130"/>
        <v>-0,988996070004361+0,121981030820507i</v>
      </c>
      <c r="DC131" s="240" t="str">
        <f t="shared" ca="1" si="131"/>
        <v>-0,632166652311543+0,770297294600805i</v>
      </c>
      <c r="DD131" s="240" t="str">
        <f t="shared" ca="1" si="132"/>
        <v>0,0733063622527075+0,993790106419549i</v>
      </c>
      <c r="DE131" s="240" t="str">
        <f t="shared" ca="1" si="133"/>
        <v>0,738350490358099+0,669201876680018i</v>
      </c>
      <c r="DF131" s="240" t="str">
        <f t="shared" ca="1" si="134"/>
        <v>0,996190015422645-0,0244550922372772i</v>
      </c>
      <c r="DG131" s="240" t="str">
        <f t="shared" ca="1" si="135"/>
        <v>0,704624935112324-0,704624935112331i</v>
      </c>
      <c r="DH131" s="240" t="str">
        <f t="shared" ca="1" si="136"/>
        <v>0,0244550922372669-0,996190015422645i</v>
      </c>
      <c r="DI131" s="240" t="str">
        <f t="shared" ca="1" si="137"/>
        <v>-0,669201876679952-0,738350490358158i</v>
      </c>
      <c r="DJ131" s="240" t="str">
        <f t="shared" ca="1" si="138"/>
        <v>-0,993790106419549-0,0733063622526974i</v>
      </c>
      <c r="DK131" s="240" t="str">
        <f t="shared" ca="1" si="139"/>
        <v>-0,770297294600789+0,632166652311562i</v>
      </c>
      <c r="DL131" s="240" t="str">
        <f t="shared" ca="1" si="140"/>
        <v>-0,121981030820483+0,988996070004364i</v>
      </c>
      <c r="DM131" s="240" t="str">
        <f t="shared" ca="1" si="141"/>
        <v>0,593608483106497+0,800388385190656i</v>
      </c>
      <c r="DN131" s="240" t="str">
        <f t="shared" ca="1" si="142"/>
        <v>0,981819455430696+0,170361836400859i</v>
      </c>
      <c r="DO131" s="240" t="str">
        <f t="shared" ca="1" si="143"/>
        <v>0,828551270054922-0,553620259071575i</v>
      </c>
      <c r="DP131" s="240" t="str">
        <f t="shared" ca="1" si="144"/>
        <v>0,218332225395297-0,972277551791689i</v>
      </c>
      <c r="DQ131" s="240" t="str">
        <f t="shared" ca="1" si="145"/>
        <v>-0,512298315341236-0,854718102337042i</v>
      </c>
      <c r="DR131" s="240" t="str">
        <f t="shared" ca="1" si="146"/>
        <v>-0,960393346368937-0,265776632935211i</v>
      </c>
      <c r="DS131" s="240" t="str">
        <f t="shared" ca="1" si="147"/>
        <v>-0,878825843846219+0,469742200097121i</v>
      </c>
      <c r="DT131" s="240" t="str">
        <f t="shared" ca="1" si="148"/>
        <v>-0,312580761287006+0,946195469254287i</v>
      </c>
      <c r="DU131" s="240" t="str">
        <f t="shared" ca="1" si="149"/>
        <v>0,426054434748503+0,90081641692147i</v>
      </c>
      <c r="DV131" s="240" t="str">
        <f t="shared" ca="1" si="150"/>
        <v>0,929718124377271+0,35863185520602i</v>
      </c>
      <c r="DW131" s="240" t="str">
        <f t="shared" ca="1" si="151"/>
        <v>0,920636844346201-0,381340266948525i</v>
      </c>
      <c r="DX131" s="240" t="str">
        <f t="shared" ca="1" si="152"/>
        <v>0,403818973573494-0,911001007104906i</v>
      </c>
      <c r="DY131" s="240" t="str">
        <f t="shared" ca="1" si="153"/>
        <v>-0,335707417044083-0,938239376974604i</v>
      </c>
      <c r="DZ131" s="240" t="str">
        <f t="shared" ca="1" si="154"/>
        <v>-0,890089208612194-0,448033256663187i</v>
      </c>
      <c r="EA131" s="240" t="str">
        <f t="shared" ca="1" si="155"/>
        <v>-0,953581608763811+0,289265818567499i</v>
      </c>
      <c r="EB131" s="240" t="str">
        <f t="shared" ca="1" si="156"/>
        <v>-0,491168188394576+0,867033107253289i</v>
      </c>
      <c r="EC131" s="240" t="str">
        <f t="shared" ca="1" si="157"/>
        <v>0,242127353397199+0,96662657893365i</v>
      </c>
      <c r="ED131" s="240" t="str">
        <f t="shared" ca="1" si="158"/>
        <v>0,841888247195928+0,533119852938783i</v>
      </c>
      <c r="EE131" s="240" t="str">
        <f t="shared" ca="1" si="159"/>
        <v>0,977342861008324-0,194405582224809i</v>
      </c>
      <c r="EF131" s="240" t="str">
        <f t="shared" ca="1" si="160"/>
        <v>0,57378718506156-0,814715204610319i</v>
      </c>
      <c r="EG131" s="240" t="str">
        <f t="shared" ca="1" si="161"/>
        <v>-0,146215470976825-0,985704638525724i</v>
      </c>
      <c r="EH131" s="240" t="str">
        <f t="shared" ca="1" si="162"/>
        <v>-0,785579441736235-0,613072213597621i</v>
      </c>
      <c r="EI131" s="240" t="str">
        <f t="shared" ca="1" si="163"/>
        <v>-0,991691767231371+0,097673113852392i</v>
      </c>
      <c r="EJ131" s="240" t="str">
        <f t="shared" ca="1" si="164"/>
        <v>-0,650880297472355+0,754551149178372i</v>
      </c>
      <c r="EK131" s="240" t="str">
        <f t="shared" ca="1" si="165"/>
        <v>0,048895453641422+0,995289823607828i</v>
      </c>
      <c r="EL131" s="240" t="str">
        <f t="shared" ca="1" si="166"/>
        <v>0,721705076811206+0,687120353700161i</v>
      </c>
      <c r="EM131" s="240" t="str">
        <f t="shared" ca="1" si="167"/>
        <v>0,996490139622115-6,83610254931783E-15i</v>
      </c>
      <c r="EN131" s="240"/>
      <c r="EO131" s="240"/>
      <c r="EP131" s="240"/>
    </row>
    <row r="132" spans="1:146" ht="15.75" thickBot="1">
      <c r="A132" s="277">
        <f t="shared" si="168"/>
        <v>6.2500000000000023E-4</v>
      </c>
      <c r="B132" s="276">
        <v>32</v>
      </c>
      <c r="C132" s="248">
        <f t="shared" si="169"/>
        <v>6400</v>
      </c>
      <c r="D132" s="247">
        <f t="shared" si="170"/>
        <v>40212.385965949354</v>
      </c>
      <c r="E132" s="247" t="str">
        <f t="shared" si="171"/>
        <v>40212,3859659494i</v>
      </c>
      <c r="F132" s="247" t="str">
        <f t="shared" si="172"/>
        <v>-0,0360696152627861-0,574817926918492i</v>
      </c>
      <c r="G132" s="247" t="str">
        <f t="shared" si="173"/>
        <v>-0,367969495886434+0,32296888033978i</v>
      </c>
      <c r="H132" s="247" t="str">
        <f t="shared" si="38"/>
        <v>0,00487157231880485-0,165870576078279i</v>
      </c>
      <c r="I132" s="247" t="str">
        <f t="shared" si="174"/>
        <v>-0,0543579531992908+0,193496807732587i</v>
      </c>
      <c r="J132" s="275" t="str">
        <f ca="1">IMPRODUCT(1/N_FFT2,AU100)</f>
        <v>0,00405620885246199-9,64874889035351E-07i</v>
      </c>
      <c r="K132" s="274" t="str">
        <f t="shared" ca="1" si="175"/>
        <v>-0,000220300510757788+0,000784915913072116i</v>
      </c>
      <c r="N132" s="265">
        <f t="shared" ca="1" si="176"/>
        <v>1.0035929590082213</v>
      </c>
      <c r="O132" s="240">
        <f t="shared" ca="1" si="39"/>
        <v>-0.99640704099177868</v>
      </c>
      <c r="P132" s="240" t="str">
        <f t="shared" ca="1" si="40"/>
        <v>-0,704566175507309+0,704566175507308i</v>
      </c>
      <c r="Q132" s="240" t="str">
        <f t="shared" ca="1" si="41"/>
        <v>3,47891159684807E-15+0,996407040991779i</v>
      </c>
      <c r="R132" s="240" t="str">
        <f t="shared" ca="1" si="42"/>
        <v>0,704566175507305+0,704566175507312i</v>
      </c>
      <c r="S132" s="240" t="str">
        <f t="shared" ca="1" si="43"/>
        <v>0,996407040991779+3,21952996333466E-15i</v>
      </c>
      <c r="T132" s="240" t="str">
        <f t="shared" ca="1" si="44"/>
        <v>0,70456617550731-0,704566175507307i</v>
      </c>
      <c r="U132" s="241" t="str">
        <f t="shared" ca="1" si="45"/>
        <v>1,83111982009672E-16-0,996407040991779i</v>
      </c>
      <c r="V132" s="240" t="str">
        <f t="shared" ca="1" si="46"/>
        <v>-0,70456617550731-0,704566175507307i</v>
      </c>
      <c r="W132" s="240" t="str">
        <f t="shared" ca="1" si="47"/>
        <v>-0,996407040991779+3,2957996148384E-15i</v>
      </c>
      <c r="X132" s="240" t="str">
        <f t="shared" ca="1" si="48"/>
        <v>-0,704566175507312+0,704566175507305i</v>
      </c>
      <c r="Y132" s="240" t="str">
        <f t="shared" ca="1" si="49"/>
        <v>-2,96014832982125E-15+0,996407040991779i</v>
      </c>
      <c r="Z132" s="240" t="str">
        <f t="shared" ca="1" si="50"/>
        <v>0,704566175507308+0,704566175507309i</v>
      </c>
      <c r="AA132" s="240" t="str">
        <f t="shared" ca="1" si="51"/>
        <v>0,996407040991779+3,66223964019344E-16i</v>
      </c>
      <c r="AB132" s="240" t="str">
        <f t="shared" ca="1" si="52"/>
        <v>0,704566175507328-0,70456617550729i</v>
      </c>
      <c r="AC132" s="240" t="str">
        <f t="shared" ca="1" si="53"/>
        <v>-2,43523811779365E-14-0,996407040991779i</v>
      </c>
      <c r="AD132" s="240" t="str">
        <f t="shared" ca="1" si="54"/>
        <v>-0,704566175507292-0,704566175507326i</v>
      </c>
      <c r="AE132" s="240" t="str">
        <f t="shared" ca="1" si="55"/>
        <v>-0,996407040991779+2,78312927747846E-14i</v>
      </c>
      <c r="AF132" s="240" t="str">
        <f t="shared" ca="1" si="56"/>
        <v>-0,704566175507323+0,704566175507295i</v>
      </c>
      <c r="AG132" s="240" t="str">
        <f t="shared" ca="1" si="57"/>
        <v>2,95402299095403E-14+0,996407040991779i</v>
      </c>
      <c r="AH132" s="240" t="str">
        <f t="shared" ca="1" si="58"/>
        <v>0,704566175507296+0,704566175507321i</v>
      </c>
      <c r="AI132" s="240" t="str">
        <f t="shared" ca="1" si="59"/>
        <v>0,996407040991779-3,30191415063883E-14i</v>
      </c>
      <c r="AJ132" s="240" t="str">
        <f t="shared" ca="1" si="60"/>
        <v>0,704566175507318-0,704566175507299i</v>
      </c>
      <c r="AK132" s="240" t="str">
        <f t="shared" ca="1" si="61"/>
        <v>-3,64980531032364E-14-0,996407040991779i</v>
      </c>
      <c r="AL132" s="240" t="str">
        <f t="shared" ca="1" si="62"/>
        <v>-0,7045661755073-0,704566175507317i</v>
      </c>
      <c r="AM132" s="240" t="str">
        <f t="shared" ca="1" si="63"/>
        <v>-0,996407040991779+4,17469391621768E-14i</v>
      </c>
      <c r="AN132" s="240" t="str">
        <f t="shared" ca="1" si="64"/>
        <v>-0,704566175507313+0,704566175507304i</v>
      </c>
      <c r="AO132" s="240" t="str">
        <f t="shared" ca="1" si="65"/>
        <v>4,34558762969326E-14+0,996407040991779i</v>
      </c>
      <c r="AP132" s="240" t="str">
        <f t="shared" ca="1" si="66"/>
        <v>0,704566175507305+0,704566175507312i</v>
      </c>
      <c r="AQ132" s="240" t="str">
        <f t="shared" ca="1" si="67"/>
        <v>0,996407040991779-4,87047623558729E-14i</v>
      </c>
      <c r="AR132" s="240" t="str">
        <f t="shared" ca="1" si="68"/>
        <v>0,996407040991779-4,87047623558729E-14i</v>
      </c>
      <c r="AS132" s="240" t="str">
        <f t="shared" ca="1" si="69"/>
        <v>4,87048703865408E-14-0,996407040991779i</v>
      </c>
      <c r="AT132" s="240" t="str">
        <f t="shared" ca="1" si="70"/>
        <v>-0,70456617550731-0,704566175507307i</v>
      </c>
      <c r="AU132" s="240" t="str">
        <f t="shared" ca="1" si="71"/>
        <v>-0,996407040991779-4,6995933251785E-14i</v>
      </c>
      <c r="AV132" s="240" t="str">
        <f t="shared" ca="1" si="72"/>
        <v>-0,704566175507304+0,704566175507313i</v>
      </c>
      <c r="AW132" s="240" t="str">
        <f t="shared" ca="1" si="73"/>
        <v>-4,17470471928447E-14+0,996407040991779i</v>
      </c>
      <c r="AX132" s="240" t="str">
        <f t="shared" ca="1" si="74"/>
        <v>0,704566175507315+0,704566175507302i</v>
      </c>
      <c r="AY132" s="240" t="str">
        <f t="shared" ca="1" si="75"/>
        <v>0,996407040991779+4,00381100580889E-14i</v>
      </c>
      <c r="AZ132" s="240" t="str">
        <f t="shared" ca="1" si="76"/>
        <v>0,704566175507299-0,704566175507318i</v>
      </c>
      <c r="BA132" s="240" t="str">
        <f t="shared" ca="1" si="77"/>
        <v>3,47892239991485E-14-0,996407040991779i</v>
      </c>
      <c r="BB132" s="240" t="str">
        <f t="shared" ca="1" si="78"/>
        <v>-0,70456617550732-0,704566175507297i</v>
      </c>
      <c r="BC132" s="240" t="str">
        <f t="shared" ca="1" si="79"/>
        <v>-0,996407040991779-3,30802868643927E-14i</v>
      </c>
      <c r="BD132" s="240" t="str">
        <f t="shared" ca="1" si="80"/>
        <v>-0,704566175507296+0,704566175507321i</v>
      </c>
      <c r="BE132" s="240" t="str">
        <f t="shared" ca="1" si="81"/>
        <v>-2,78314008054524E-14+0,996407040991779i</v>
      </c>
      <c r="BF132" s="240" t="str">
        <f t="shared" ca="1" si="82"/>
        <v>0,704566175507327+0,704566175507291i</v>
      </c>
      <c r="BG132" s="240" t="str">
        <f t="shared" ca="1" si="83"/>
        <v>0,996407040991779+2,61224636706966E-14i</v>
      </c>
      <c r="BH132" s="240" t="str">
        <f t="shared" ca="1" si="84"/>
        <v>0,70456617550729-0,704566175507328i</v>
      </c>
      <c r="BI132" s="240" t="str">
        <f t="shared" ca="1" si="85"/>
        <v>2,44135265359409E-14-0,996407040991779i</v>
      </c>
      <c r="BJ132" s="240" t="str">
        <f t="shared" ca="1" si="86"/>
        <v>-0,704566175507329-0,704566175507289i</v>
      </c>
      <c r="BK132" s="240" t="str">
        <f t="shared" ca="1" si="87"/>
        <v>-0,996407040991779-1,56246915528158E-14i</v>
      </c>
      <c r="BL132" s="240" t="str">
        <f t="shared" ca="1" si="88"/>
        <v>-0,704566175507287+0,704566175507331i</v>
      </c>
      <c r="BM132" s="240" t="str">
        <f t="shared" ca="1" si="89"/>
        <v>-1,39157544180601E-14+0,996407040991779i</v>
      </c>
      <c r="BN132" s="240" t="str">
        <f t="shared" ca="1" si="90"/>
        <v>0,704566175507332+0,704566175507286i</v>
      </c>
      <c r="BO132" s="240" t="str">
        <f t="shared" ca="1" si="91"/>
        <v>0,996407040991779+1,22068172833044E-14i</v>
      </c>
      <c r="BP132" s="240" t="str">
        <f t="shared" ca="1" si="92"/>
        <v>0,70456617550728-0,704566175507338i</v>
      </c>
      <c r="BQ132" s="240" t="str">
        <f t="shared" ca="1" si="93"/>
        <v>1,04978801485486E-14-0,996407040991779i</v>
      </c>
      <c r="BR132" s="240" t="str">
        <f t="shared" ca="1" si="94"/>
        <v>-0,704566175507339-0,704566175507279i</v>
      </c>
      <c r="BS132" s="240" t="str">
        <f t="shared" ca="1" si="95"/>
        <v>-0,996407040991779-8,78894301379285E-15i</v>
      </c>
      <c r="BT132" s="240" t="str">
        <f t="shared" ca="1" si="96"/>
        <v>-0,704566175507347+0,704566175507271i</v>
      </c>
      <c r="BU132" s="240" t="str">
        <f t="shared" ca="1" si="97"/>
        <v>-1,08030667852314E-19+0,996407040991779i</v>
      </c>
      <c r="BV132" s="240" t="str">
        <f t="shared" ca="1" si="98"/>
        <v>0,704566175507272+0,704566175507346i</v>
      </c>
      <c r="BW132" s="240" t="str">
        <f t="shared" ca="1" si="99"/>
        <v>0,996407040991779-1,7088291040879E-15i</v>
      </c>
      <c r="BX132" s="240" t="str">
        <f t="shared" ca="1" si="100"/>
        <v>0,704566175507339-0,704566175507279i</v>
      </c>
      <c r="BY132" s="240" t="str">
        <f t="shared" ca="1" si="101"/>
        <v>-3,41776623884366E-15-0,996407040991779i</v>
      </c>
      <c r="BZ132" s="240" t="str">
        <f t="shared" ca="1" si="102"/>
        <v>-0,70456617550728-0,704566175507338i</v>
      </c>
      <c r="CA132" s="240" t="str">
        <f t="shared" ca="1" si="103"/>
        <v>-0,996407040991779+5,12670337359941E-15i</v>
      </c>
      <c r="CB132" s="240" t="str">
        <f t="shared" ca="1" si="104"/>
        <v>-0,704566175507337+0,704566175507281i</v>
      </c>
      <c r="CC132" s="240" t="str">
        <f t="shared" ca="1" si="105"/>
        <v>1,39155383567244E-14+0,996407040991779i</v>
      </c>
      <c r="CD132" s="240" t="str">
        <f t="shared" ca="1" si="106"/>
        <v>0,704566175507282+0,704566175507336i</v>
      </c>
      <c r="CE132" s="240" t="str">
        <f t="shared" ca="1" si="107"/>
        <v>0,996407040991779-1,56244754914802E-14i</v>
      </c>
      <c r="CF132" s="240" t="str">
        <f t="shared" ca="1" si="108"/>
        <v>0,704566175507335-0,704566175507283i</v>
      </c>
      <c r="CG132" s="240" t="str">
        <f t="shared" ca="1" si="109"/>
        <v>-1,73334126262359E-14-0,996407040991779i</v>
      </c>
      <c r="CH132" s="240" t="str">
        <f t="shared" ca="1" si="110"/>
        <v>-0,70456617550729-0,704566175507328i</v>
      </c>
      <c r="CI132" s="240" t="str">
        <f t="shared" ca="1" si="111"/>
        <v>-0,996407040991779+1,90423497609917E-14i</v>
      </c>
      <c r="CJ132" s="240" t="str">
        <f t="shared" ca="1" si="112"/>
        <v>-0,704566175507327+0,704566175507291i</v>
      </c>
      <c r="CK132" s="240" t="str">
        <f t="shared" ca="1" si="113"/>
        <v>2,78311847441167E-14+0,996407040991779i</v>
      </c>
      <c r="CL132" s="240" t="str">
        <f t="shared" ca="1" si="114"/>
        <v>0,704566175507292+0,704566175507326i</v>
      </c>
      <c r="CM132" s="240" t="str">
        <f t="shared" ca="1" si="115"/>
        <v>0,996407040991779-2,95401218788724E-14i</v>
      </c>
      <c r="CN132" s="240" t="str">
        <f t="shared" ca="1" si="116"/>
        <v>0,704566175507325-0,704566175507293i</v>
      </c>
      <c r="CO132" s="240" t="str">
        <f t="shared" ca="1" si="117"/>
        <v>-3,12490590136281E-14-0,996407040991779i</v>
      </c>
      <c r="CP132" s="240" t="str">
        <f t="shared" ca="1" si="118"/>
        <v>-0,704566175507299-0,704566175507318i</v>
      </c>
      <c r="CQ132" s="240" t="str">
        <f t="shared" ca="1" si="119"/>
        <v>-0,996407040991779+3,2957996148384E-14i</v>
      </c>
      <c r="CR132" s="240" t="str">
        <f t="shared" ca="1" si="120"/>
        <v>-0,704566175507317+0,7045661755073i</v>
      </c>
      <c r="CS132" s="240" t="str">
        <f t="shared" ca="1" si="121"/>
        <v>3,46669332831397E-14+0,996407040991779i</v>
      </c>
      <c r="CT132" s="240" t="str">
        <f t="shared" ca="1" si="122"/>
        <v>0,704566175507301+0,704566175507316i</v>
      </c>
      <c r="CU132" s="240" t="str">
        <f t="shared" ca="1" si="123"/>
        <v>0,996407040991779-4,34557682662647E-14i</v>
      </c>
      <c r="CV132" s="240" t="str">
        <f t="shared" ca="1" si="124"/>
        <v>0,70456617550731-0,704566175507307i</v>
      </c>
      <c r="CW132" s="240" t="str">
        <f t="shared" ca="1" si="125"/>
        <v>-5,22446032493897E-14-0,996407040991779i</v>
      </c>
      <c r="CX132" s="240" t="str">
        <f t="shared" ca="1" si="126"/>
        <v>-0,704566175507303-0,704566175507314i</v>
      </c>
      <c r="CY132" s="240" t="str">
        <f t="shared" ca="1" si="127"/>
        <v>-0,996407040991779-5,22449273413933E-14i</v>
      </c>
      <c r="CZ132" s="240" t="str">
        <f t="shared" ca="1" si="128"/>
        <v>-0,704566175507307+0,70456617550731i</v>
      </c>
      <c r="DA132" s="240" t="str">
        <f t="shared" ca="1" si="129"/>
        <v>-4,34560923582683E-14+0,996407040991779i</v>
      </c>
      <c r="DB132" s="240" t="str">
        <f t="shared" ca="1" si="130"/>
        <v>0,704566175507316+0,704566175507301i</v>
      </c>
      <c r="DC132" s="240" t="str">
        <f t="shared" ca="1" si="131"/>
        <v>0,996407040991779+4,88270530718817E-14i</v>
      </c>
      <c r="DD132" s="240" t="str">
        <f t="shared" ca="1" si="132"/>
        <v>0,704566175507305-0,704566175507312i</v>
      </c>
      <c r="DE132" s="240" t="str">
        <f t="shared" ca="1" si="133"/>
        <v>4,00382180887567E-14-0,996407040991779i</v>
      </c>
      <c r="DF132" s="240" t="str">
        <f t="shared" ca="1" si="134"/>
        <v>-0,704566175507318-0,704566175507299i</v>
      </c>
      <c r="DG132" s="240" t="str">
        <f t="shared" ca="1" si="135"/>
        <v>-0,996407040991779-3,12493831056317E-14i</v>
      </c>
      <c r="DH132" s="240" t="str">
        <f t="shared" ca="1" si="136"/>
        <v>-0,704566175507302+0,704566175507315i</v>
      </c>
      <c r="DI132" s="240" t="str">
        <f t="shared" ca="1" si="137"/>
        <v>-3,66203438192453E-14+0,996407040991779i</v>
      </c>
      <c r="DJ132" s="240" t="str">
        <f t="shared" ca="1" si="138"/>
        <v>0,704566175507321+0,704566175507296i</v>
      </c>
      <c r="DK132" s="240" t="str">
        <f t="shared" ca="1" si="139"/>
        <v>0,996407040991779+2,78315088361203E-14i</v>
      </c>
      <c r="DL132" s="240" t="str">
        <f t="shared" ca="1" si="140"/>
        <v>0,704566175507291-0,704566175507327i</v>
      </c>
      <c r="DM132" s="240" t="str">
        <f t="shared" ca="1" si="141"/>
        <v>3,32024695497337E-14-0,996407040991779i</v>
      </c>
      <c r="DN132" s="240" t="str">
        <f t="shared" ca="1" si="142"/>
        <v>-0,704566175507323-0,704566175507295i</v>
      </c>
      <c r="DO132" s="240" t="str">
        <f t="shared" ca="1" si="143"/>
        <v>-0,996407040991779-2,44136345666087E-14i</v>
      </c>
      <c r="DP132" s="240" t="str">
        <f t="shared" ca="1" si="144"/>
        <v>-0,704566175507289+0,704566175507329i</v>
      </c>
      <c r="DQ132" s="240" t="str">
        <f t="shared" ca="1" si="145"/>
        <v>-1,56247995834837E-14+0,996407040991779i</v>
      </c>
      <c r="DR132" s="240" t="str">
        <f t="shared" ca="1" si="146"/>
        <v>0,704566175507326+0,704566175507292i</v>
      </c>
      <c r="DS132" s="240" t="str">
        <f t="shared" ca="1" si="147"/>
        <v>0,996407040991779+2,09957602970972E-14i</v>
      </c>
      <c r="DT132" s="240" t="str">
        <f t="shared" ca="1" si="148"/>
        <v>0,704566175507286-0,704566175507332i</v>
      </c>
      <c r="DU132" s="240" t="str">
        <f t="shared" ca="1" si="149"/>
        <v>1,22069253139723E-14-0,996407040991779i</v>
      </c>
      <c r="DV132" s="240" t="str">
        <f t="shared" ca="1" si="150"/>
        <v>-0,704566175507338-0,70456617550728i</v>
      </c>
      <c r="DW132" s="240" t="str">
        <f t="shared" ca="1" si="151"/>
        <v>-0,996407040991779-1,75778860275857E-14i</v>
      </c>
      <c r="DX132" s="240" t="str">
        <f t="shared" ca="1" si="152"/>
        <v>-0,704566175507284+0,704566175507334i</v>
      </c>
      <c r="DY132" s="240" t="str">
        <f t="shared" ca="1" si="153"/>
        <v>-8,78905104446071E-15+0,996407040991779i</v>
      </c>
      <c r="DZ132" s="240" t="str">
        <f t="shared" ca="1" si="154"/>
        <v>0,704566175507341+0,704566175507277i</v>
      </c>
      <c r="EA132" s="240" t="str">
        <f t="shared" ca="1" si="155"/>
        <v>0,996407040991779+2,16061335704628E-19i</v>
      </c>
      <c r="EB132" s="240" t="str">
        <f t="shared" ca="1" si="156"/>
        <v>0,704566175507341-0,704566175507277i</v>
      </c>
      <c r="EC132" s="240" t="str">
        <f t="shared" ca="1" si="157"/>
        <v>5,3711767749492E-15-0,996407040991779i</v>
      </c>
      <c r="ED132" s="240" t="str">
        <f t="shared" ca="1" si="158"/>
        <v>-0,704566175507274-0,704566175507344i</v>
      </c>
      <c r="EE132" s="240" t="str">
        <f t="shared" ca="1" si="159"/>
        <v>-0,996407040991779+3,4176582081758E-15i</v>
      </c>
      <c r="EF132" s="240" t="str">
        <f t="shared" ca="1" si="160"/>
        <v>-0,704566175507338+0,70456617550728i</v>
      </c>
      <c r="EG132" s="240" t="str">
        <f t="shared" ca="1" si="161"/>
        <v>1,22064931913008E-14+0,996407040991779i</v>
      </c>
      <c r="EH132" s="240" t="str">
        <f t="shared" ca="1" si="162"/>
        <v>0,704566175507276+0,704566175507342i</v>
      </c>
      <c r="EI132" s="240" t="str">
        <f t="shared" ca="1" si="163"/>
        <v>0,996407040991779-6,83553247768731E-15i</v>
      </c>
      <c r="EJ132" s="240" t="str">
        <f t="shared" ca="1" si="164"/>
        <v>0,704566175507336-0,704566175507282i</v>
      </c>
      <c r="EK132" s="240" t="str">
        <f t="shared" ca="1" si="165"/>
        <v>-1,56243674608123E-14-0,996407040991779i</v>
      </c>
      <c r="EL132" s="240" t="str">
        <f t="shared" ca="1" si="166"/>
        <v>-0,704566175507289-0,704566175507329i</v>
      </c>
      <c r="EM132" s="240" t="str">
        <f t="shared" ca="1" si="167"/>
        <v>-0,996407040991779-3,86220872761479E-13i</v>
      </c>
      <c r="EN132" s="240"/>
      <c r="EO132" s="240"/>
      <c r="EP132" s="240"/>
    </row>
    <row r="133" spans="1:146" ht="15.75" thickBot="1">
      <c r="A133" s="277">
        <f t="shared" si="168"/>
        <v>6.4453125000000025E-4</v>
      </c>
      <c r="B133" s="276">
        <v>33</v>
      </c>
      <c r="C133" s="248">
        <f t="shared" si="169"/>
        <v>6600</v>
      </c>
      <c r="D133" s="247">
        <f t="shared" si="170"/>
        <v>41469.023027385272</v>
      </c>
      <c r="E133" s="247" t="str">
        <f t="shared" si="171"/>
        <v>41469,0230273853i</v>
      </c>
      <c r="F133" s="247" t="str">
        <f t="shared" ref="F133:F164" si="177">IF(freq_ratio2&gt;1,IMPRODUCT(Kth_2/(2/rload2-Kfeed2/Gdc_ccm2),IMDIV(COMPLEX(1,Rc_2*Coutput2*microF2*miliOhm2*D133),IMSUM(1,IMPRODUCT(E133,1/omega1_2),IMPRODUCT(E133,E133,1/omega2_2),IMPRODUCT(E133,E133,E133,1/omega3_2)))),IMPRODUCT(Kth_2/(2/rload2-Kfeed2/Gdc_dcm2),(IMDIV(COMPLEX(1,Rc_2*Coutput2*microF2*miliOhm2*D133),IMSUM(1,IMDIV(E133,omegat2),IMDIV(IMPRODUCT(E133,E133),omegapole0^2*(1-2*Gdc_dcm2/(Kfeed2*rload2))))))))</f>
        <v>-0,0366460437817426-0,557149286693575i</v>
      </c>
      <c r="G133" s="247" t="str">
        <f t="shared" ref="G133:G164" si="178">IMPRODUCT(IMPRODUCT(-currentransferratio2*RFB_2/(Rfeedforward2),IMDIV(COMPLEX(1,(Rfeedforward2*kiliOhm2+q_Rz_Cz_2*Rzero2)*q_Rz_Cz_2*Czero2*nanoF2*D133),IMPRODUCT(COMPLEX(1,q_Rz_Cz_2*Rzero2*Czero2*nanoF2*D133),COMPLEX(1,D133/(2*PI()*F_roll2*kilihertz2))))),IMSUM(feedtype2,IMDIV(COMPLEX(1,Rvolt2*Cvolt2*nanoF2*kiliOhm2*D133),IMPRODUCT(Rupper2*kiliOhm2*(Cvolt2*nanoF2+Cforward2*picoF2),COMPLEX(1,Rvolt2*Cvolt2*Cforward2*picoF2*nanoF2*kiliOhm2*D133/(Cvolt2*nanoF2+Cforward2*picoF2)),E133))))</f>
        <v>-0,358525495578661+0,324410789860513i</v>
      </c>
      <c r="H133" s="247" t="str">
        <f t="shared" ref="H133:H160" si="179">IF(freq_ratio2&gt;1,IMPRODUCT(M67,IMDIV((IMPRODUCT(COMPLEX(1,Rc_2*Coutput2*microF2*miliOhm2*D133),IMSUM(1,IMDIV(E133,omega4_2),IMDIV(IMPRODUCT(E133,E133),omega5_2)))),IMSUM(1,IMPRODUCT(E133,1/omega1_2),IMPRODUCT(E133,E133,1/omega2_2),IMPRODUCT(E133,E133,E133,1/omega3_2)))),IMPRODUCT(M67,(IMDIV(IMPRODUCT(COMPLEX(1,Rc_2*Coutput2*microF2*miliOhm2*D133),COMPLEX(1,-Kfeed2*effectiveL2*PI()^2*D133/(8*ratio2^2*Gdc_dcm2))),IMSUM(1,IMDIV(E133,omegat2),IMDIV(IMPRODUCT(E133,E133),omegapole0^2*(1-2*Gdc_dcm2/(Kfeed2*rload2))))))))</f>
        <v>0,00469937069744239-0,160847019810641i</v>
      </c>
      <c r="I133" s="247" t="str">
        <f t="shared" si="174"/>
        <v>-0,0496347632935803+0,187966000982149i</v>
      </c>
      <c r="J133" s="275" t="str">
        <f ca="1">IMPRODUCT(1/N_FFT2,AV100)</f>
        <v>-0,012541753815626-0,0000799812774499887i</v>
      </c>
      <c r="K133" s="274" t="str">
        <f t="shared" ca="1" si="175"/>
        <v>0,000637540742800672-0,00235345345825168i</v>
      </c>
      <c r="N133" s="265">
        <f t="shared" ca="1" si="176"/>
        <v>1.0036824099606474</v>
      </c>
      <c r="O133" s="240">
        <f t="shared" ca="1" si="39"/>
        <v>-0.99631759003935261</v>
      </c>
      <c r="P133" s="240" t="str">
        <f t="shared" ca="1" si="40"/>
        <v>-0,687001373766857+0,721580108279237i</v>
      </c>
      <c r="Q133" s="240" t="str">
        <f t="shared" ca="1" si="41"/>
        <v>0,0488869870347318+0,995117481868593i</v>
      </c>
      <c r="R133" s="240" t="str">
        <f t="shared" ca="1" si="42"/>
        <v>0,754420493107821+0,650767592770857i</v>
      </c>
      <c r="S133" s="240" t="str">
        <f t="shared" ca="1" si="43"/>
        <v>0,991520048522015-0,0976562010356925i</v>
      </c>
      <c r="T133" s="240" t="str">
        <f t="shared" ca="1" si="44"/>
        <v>0,61296605564337-0,785443412889071i</v>
      </c>
      <c r="U133" s="241" t="str">
        <f t="shared" ca="1" si="45"/>
        <v>-0,146190152694695-0,985533956531648i</v>
      </c>
      <c r="V133" s="240" t="str">
        <f t="shared" ca="1" si="46"/>
        <v>-0,814574130691961-0,573687829598346i</v>
      </c>
      <c r="W133" s="240" t="str">
        <f t="shared" ca="1" si="47"/>
        <v>-0,977173626917417+0,194371919471112i</v>
      </c>
      <c r="X133" s="240" t="str">
        <f t="shared" ca="1" si="48"/>
        <v>-0,5330275393227+0,841742468065744i</v>
      </c>
      <c r="Y133" s="240" t="str">
        <f t="shared" ca="1" si="49"/>
        <v>0,242085427268542+0,966459200445643i</v>
      </c>
      <c r="Z133" s="240" t="str">
        <f t="shared" ca="1" si="50"/>
        <v>0,866882974106021+0,491083139017136i</v>
      </c>
      <c r="AA133" s="240" t="str">
        <f t="shared" ca="1" si="51"/>
        <v>0,953416489108164-0,289215730067514i</v>
      </c>
      <c r="AB133" s="240" t="str">
        <f t="shared" ca="1" si="52"/>
        <v>0,447955676415903-0,889935083131682i</v>
      </c>
      <c r="AC133" s="240" t="str">
        <f t="shared" ca="1" si="53"/>
        <v>-0,335649286840484-0,93807691393899i</v>
      </c>
      <c r="AD133" s="240" t="str">
        <f t="shared" ca="1" si="54"/>
        <v>-0,910843260593015-0,403749049353812i</v>
      </c>
      <c r="AE133" s="240" t="str">
        <f t="shared" ca="1" si="55"/>
        <v>-0,920477429318327+0,381274235081977i</v>
      </c>
      <c r="AF133" s="240" t="str">
        <f t="shared" ca="1" si="56"/>
        <v>-0,358569755467679+0,929557136859092i</v>
      </c>
      <c r="AG133" s="240" t="str">
        <f t="shared" ca="1" si="57"/>
        <v>0,425980660295478+0,900660433946142i</v>
      </c>
      <c r="AH133" s="240" t="str">
        <f t="shared" ca="1" si="58"/>
        <v>0,946031628562921+0,312526635633528i</v>
      </c>
      <c r="AI133" s="240" t="str">
        <f t="shared" ca="1" si="59"/>
        <v>0,878673668699998-0,469660860786919i</v>
      </c>
      <c r="AJ133" s="240" t="str">
        <f t="shared" ca="1" si="60"/>
        <v>0,26573061176013-0,960227047210924i</v>
      </c>
      <c r="AK133" s="240" t="str">
        <f t="shared" ca="1" si="61"/>
        <v>-0,5122096071272-0,85457010162328i</v>
      </c>
      <c r="AL133" s="240" t="str">
        <f t="shared" ca="1" si="62"/>
        <v>-0,972109194796243-0,218294419567753i</v>
      </c>
      <c r="AM133" s="240" t="str">
        <f t="shared" ca="1" si="63"/>
        <v>-0,828407800320251+0,553524395659654i</v>
      </c>
      <c r="AN133" s="240" t="str">
        <f t="shared" ca="1" si="64"/>
        <v>-0,170332336998204+0,981649446184611i</v>
      </c>
      <c r="AO133" s="240" t="str">
        <f t="shared" ca="1" si="65"/>
        <v>0,593505695440034+0,800249792066243i</v>
      </c>
      <c r="AP133" s="240" t="str">
        <f t="shared" ca="1" si="66"/>
        <v>0,988824818074765+0,121959908909576i</v>
      </c>
      <c r="AQ133" s="240" t="str">
        <f t="shared" ca="1" si="67"/>
        <v>0,770163911969602-0,632057188015057i</v>
      </c>
      <c r="AR133" s="240" t="str">
        <f t="shared" ca="1" si="68"/>
        <v>0,770163911969602-0,632057188015057i</v>
      </c>
      <c r="AS133" s="240" t="str">
        <f t="shared" ca="1" si="69"/>
        <v>-0,669085999462559-0,73822263955057i</v>
      </c>
      <c r="AT133" s="240" t="str">
        <f t="shared" ca="1" si="70"/>
        <v>-0,996017517808591-0,0244508576585282i</v>
      </c>
      <c r="AU133" s="240" t="str">
        <f t="shared" ca="1" si="71"/>
        <v>-0,70450292413226+0,704502924132269i</v>
      </c>
      <c r="AV133" s="240" t="str">
        <f t="shared" ca="1" si="72"/>
        <v>0,0244508576585386+0,996017517808591i</v>
      </c>
      <c r="AW133" s="240" t="str">
        <f t="shared" ca="1" si="73"/>
        <v>0,738222639550577+0,669085999462551i</v>
      </c>
      <c r="AX133" s="240" t="str">
        <f t="shared" ca="1" si="74"/>
        <v>0,993618024367362-0,0732936687178675i</v>
      </c>
      <c r="AY133" s="240" t="str">
        <f t="shared" ca="1" si="75"/>
        <v>0,632057188015049-0,770163911969609i</v>
      </c>
      <c r="AZ133" s="240" t="str">
        <f t="shared" ca="1" si="76"/>
        <v>-0,121959908909587-0,988824818074763i</v>
      </c>
      <c r="BA133" s="240" t="str">
        <f t="shared" ca="1" si="77"/>
        <v>-0,800249792066251-0,593505695440023i</v>
      </c>
      <c r="BB133" s="240" t="str">
        <f t="shared" ca="1" si="78"/>
        <v>-0,98164944618461+0,170332336998214i</v>
      </c>
      <c r="BC133" s="240" t="str">
        <f t="shared" ca="1" si="79"/>
        <v>-0,553524395659725+0,828407800320205i</v>
      </c>
      <c r="BD133" s="240" t="str">
        <f t="shared" ca="1" si="80"/>
        <v>0,218294419567763+0,972109194796241i</v>
      </c>
      <c r="BE133" s="240" t="str">
        <f t="shared" ca="1" si="81"/>
        <v>0,854570101623287+0,512209607127188i</v>
      </c>
      <c r="BF133" s="240" t="str">
        <f t="shared" ca="1" si="82"/>
        <v>0,96022704721092-0,265730611760143i</v>
      </c>
      <c r="BG133" s="240" t="str">
        <f t="shared" ca="1" si="83"/>
        <v>0,46966086078691-0,878673668700003i</v>
      </c>
      <c r="BH133" s="240" t="str">
        <f t="shared" ca="1" si="84"/>
        <v>-0,312526635633542-0,946031628562916i</v>
      </c>
      <c r="BI133" s="240" t="str">
        <f t="shared" ca="1" si="85"/>
        <v>-0,900660433946104-0,425980660295559i</v>
      </c>
      <c r="BJ133" s="240" t="str">
        <f t="shared" ca="1" si="86"/>
        <v>-0,929557136859087+0,358569755467692i</v>
      </c>
      <c r="BK133" s="240" t="str">
        <f t="shared" ca="1" si="87"/>
        <v>-0,381274235081966+0,920477429318332i</v>
      </c>
      <c r="BL133" s="240" t="str">
        <f t="shared" ca="1" si="88"/>
        <v>0,40374904935382+0,910843260593012i</v>
      </c>
      <c r="BM133" s="240" t="str">
        <f t="shared" ca="1" si="89"/>
        <v>0,938076913938994+0,335649286840473i</v>
      </c>
      <c r="BN133" s="240" t="str">
        <f t="shared" ca="1" si="90"/>
        <v>0,889935083131722-0,447955676415823i</v>
      </c>
      <c r="BO133" s="240" t="str">
        <f t="shared" ca="1" si="91"/>
        <v>0,289215730067482-0,953416489108173i</v>
      </c>
      <c r="BP133" s="240" t="str">
        <f t="shared" ca="1" si="92"/>
        <v>-0,491083139017145-0,866882974106016i</v>
      </c>
      <c r="BQ133" s="240" t="str">
        <f t="shared" ca="1" si="93"/>
        <v>-0,96645920044564-0,242085427268554i</v>
      </c>
      <c r="BR133" s="240" t="str">
        <f t="shared" ca="1" si="94"/>
        <v>-0,841742468065754+0,533027539322685i</v>
      </c>
      <c r="BS133" s="240" t="str">
        <f t="shared" ca="1" si="95"/>
        <v>-0,194371919471151+0,977173626917409i</v>
      </c>
      <c r="BT133" s="240" t="str">
        <f t="shared" ca="1" si="96"/>
        <v>0,573687829598381+0,814574130691936i</v>
      </c>
      <c r="BU133" s="240" t="str">
        <f t="shared" ca="1" si="97"/>
        <v>0,985533956531651+0,146190152694675i</v>
      </c>
      <c r="BV133" s="240" t="str">
        <f t="shared" ca="1" si="98"/>
        <v>0,785443412889069-0,612966055643374i</v>
      </c>
      <c r="BW133" s="240" t="str">
        <f t="shared" ca="1" si="99"/>
        <v>0,0976562010357107-0,991520048522013i</v>
      </c>
      <c r="BX133" s="240" t="str">
        <f t="shared" ca="1" si="100"/>
        <v>-0,650767592770833-0,754420493107842i</v>
      </c>
      <c r="BY133" s="240" t="str">
        <f t="shared" ca="1" si="101"/>
        <v>-0,995117481868591-0,0488869870347784i</v>
      </c>
      <c r="BZ133" s="240" t="str">
        <f t="shared" ca="1" si="102"/>
        <v>-0,721580108279217+0,687001373766877i</v>
      </c>
      <c r="CA133" s="240" t="str">
        <f t="shared" ca="1" si="103"/>
        <v>1,39142891100728E-14+0,996317590039353i</v>
      </c>
      <c r="CB133" s="240" t="str">
        <f t="shared" ca="1" si="104"/>
        <v>0,721580108279232+0,687001373766862i</v>
      </c>
      <c r="CC133" s="240" t="str">
        <f t="shared" ca="1" si="105"/>
        <v>0,995117481868595-0,0488869870347001i</v>
      </c>
      <c r="CD133" s="240" t="str">
        <f t="shared" ca="1" si="106"/>
        <v>0,650767592770892-0,75442049310779i</v>
      </c>
      <c r="CE133" s="240" t="str">
        <f t="shared" ca="1" si="107"/>
        <v>-0,0976562010357314-0,991520048522011i</v>
      </c>
      <c r="CF133" s="240" t="str">
        <f t="shared" ca="1" si="108"/>
        <v>-0,785443412889086-0,612966055643352i</v>
      </c>
      <c r="CG133" s="240" t="str">
        <f t="shared" ca="1" si="109"/>
        <v>-0,985533956531648+0,146190152694696i</v>
      </c>
      <c r="CH133" s="240" t="str">
        <f t="shared" ca="1" si="110"/>
        <v>-0,573687829598359+0,814574130691952i</v>
      </c>
      <c r="CI133" s="240" t="str">
        <f t="shared" ca="1" si="111"/>
        <v>0,194371919471074+0,977173626917425i</v>
      </c>
      <c r="CJ133" s="240" t="str">
        <f t="shared" ca="1" si="112"/>
        <v>0,841742468065712+0,533027539322751i</v>
      </c>
      <c r="CK133" s="240" t="str">
        <f t="shared" ca="1" si="113"/>
        <v>0,966459200445634-0,242085427268574i</v>
      </c>
      <c r="CL133" s="240" t="str">
        <f t="shared" ca="1" si="114"/>
        <v>0,491083139017127-0,866882974106026i</v>
      </c>
      <c r="CM133" s="240" t="str">
        <f t="shared" ca="1" si="115"/>
        <v>-0,289215730067509-0,953416489108165i</v>
      </c>
      <c r="CN133" s="240" t="str">
        <f t="shared" ca="1" si="116"/>
        <v>-0,889935083131687-0,447955676415894i</v>
      </c>
      <c r="CO133" s="240" t="str">
        <f t="shared" ca="1" si="117"/>
        <v>-0,93807691393902+0,335649286840399i</v>
      </c>
      <c r="CP133" s="240" t="str">
        <f t="shared" ca="1" si="118"/>
        <v>-0,403749049353801+0,91084326059302i</v>
      </c>
      <c r="CQ133" s="240" t="str">
        <f t="shared" ca="1" si="119"/>
        <v>0,381274235081992+0,920477429318321i</v>
      </c>
      <c r="CR133" s="240" t="str">
        <f t="shared" ca="1" si="120"/>
        <v>0,929557136859095+0,358569755467673i</v>
      </c>
      <c r="CS133" s="240" t="str">
        <f t="shared" ca="1" si="121"/>
        <v>0,900660433946137-0,425980660295488i</v>
      </c>
      <c r="CT133" s="240" t="str">
        <f t="shared" ca="1" si="122"/>
        <v>0,312526635633609-0,946031628562894i</v>
      </c>
      <c r="CU133" s="240" t="str">
        <f t="shared" ca="1" si="123"/>
        <v>-0,469660860786934-0,87867366869999i</v>
      </c>
      <c r="CV133" s="240" t="str">
        <f t="shared" ca="1" si="124"/>
        <v>-0,960227047210926-0,265730611760123i</v>
      </c>
      <c r="CW133" s="240" t="str">
        <f t="shared" ca="1" si="125"/>
        <v>-0,854570101623273+0,512209607127212i</v>
      </c>
      <c r="CX133" s="240" t="str">
        <f t="shared" ca="1" si="126"/>
        <v>-0,218294419567736+0,972109194796247i</v>
      </c>
      <c r="CY133" s="240" t="str">
        <f t="shared" ca="1" si="127"/>
        <v>0,553524395659659+0,828407800320248i</v>
      </c>
      <c r="CZ133" s="240" t="str">
        <f t="shared" ca="1" si="128"/>
        <v>0,981649446184613+0,170332336998193i</v>
      </c>
      <c r="DA133" s="240" t="str">
        <f t="shared" ca="1" si="129"/>
        <v>0,800249792066235-0,593505695440045i</v>
      </c>
      <c r="DB133" s="240" t="str">
        <f t="shared" ca="1" si="130"/>
        <v>0,121959908909569-0,988824818074765i</v>
      </c>
      <c r="DC133" s="240" t="str">
        <f t="shared" ca="1" si="131"/>
        <v>-0,632057188015065-0,770163911969596i</v>
      </c>
      <c r="DD133" s="240" t="str">
        <f t="shared" ca="1" si="132"/>
        <v>-0,993618024367356-0,0732936687179421i</v>
      </c>
      <c r="DE133" s="240" t="str">
        <f t="shared" ca="1" si="133"/>
        <v>-0,738222639550625+0,669085999462498i</v>
      </c>
      <c r="DF133" s="240" t="str">
        <f t="shared" ca="1" si="134"/>
        <v>-0,0244508576585214+0,996017517808591i</v>
      </c>
      <c r="DG133" s="240" t="str">
        <f t="shared" ca="1" si="135"/>
        <v>0,704502924132277+0,704502924132252i</v>
      </c>
      <c r="DH133" s="240" t="str">
        <f t="shared" ca="1" si="136"/>
        <v>0,99601751780859-0,0244508576585561i</v>
      </c>
      <c r="DI133" s="240" t="str">
        <f t="shared" ca="1" si="137"/>
        <v>0,669085999462546-0,738222639550582i</v>
      </c>
      <c r="DJ133" s="240" t="str">
        <f t="shared" ca="1" si="138"/>
        <v>-0,0732936687178777-0,993618024367361i</v>
      </c>
      <c r="DK133" s="240" t="str">
        <f t="shared" ca="1" si="139"/>
        <v>-0,770163911969618-0,632057188015038i</v>
      </c>
      <c r="DL133" s="240" t="str">
        <f t="shared" ca="1" si="140"/>
        <v>-0,988824818074761+0,121959908909604i</v>
      </c>
      <c r="DM133" s="240" t="str">
        <f t="shared" ca="1" si="141"/>
        <v>-0,593505695440017+0,800249792066255i</v>
      </c>
      <c r="DN133" s="240" t="str">
        <f t="shared" ca="1" si="142"/>
        <v>0,170332336998228+0,981649446184607i</v>
      </c>
      <c r="DO133" s="240" t="str">
        <f t="shared" ca="1" si="143"/>
        <v>0,828407800320213+0,553524395659713i</v>
      </c>
      <c r="DP133" s="240" t="str">
        <f t="shared" ca="1" si="144"/>
        <v>0,97210919479624-0,218294419567769i</v>
      </c>
      <c r="DQ133" s="240" t="str">
        <f t="shared" ca="1" si="145"/>
        <v>0,512209607127183-0,854570101623291i</v>
      </c>
      <c r="DR133" s="240" t="str">
        <f t="shared" ca="1" si="146"/>
        <v>-0,265730611760157-0,960227047210917i</v>
      </c>
      <c r="DS133" s="240" t="str">
        <f t="shared" ca="1" si="147"/>
        <v>-0,878673668700006-0,469660860786904i</v>
      </c>
      <c r="DT133" s="240" t="str">
        <f t="shared" ca="1" si="148"/>
        <v>-0,946031628562914+0,312526635633548i</v>
      </c>
      <c r="DU133" s="240" t="str">
        <f t="shared" ca="1" si="149"/>
        <v>-0,425980660295546+0,90066043394611i</v>
      </c>
      <c r="DV133" s="240" t="str">
        <f t="shared" ca="1" si="150"/>
        <v>0,358569755467705+0,929557136859082i</v>
      </c>
      <c r="DW133" s="240" t="str">
        <f t="shared" ca="1" si="151"/>
        <v>0,920477429318335+0,381274235081959i</v>
      </c>
      <c r="DX133" s="240" t="str">
        <f t="shared" ca="1" si="152"/>
        <v>0,910843260593006-0,403749049353833i</v>
      </c>
      <c r="DY133" s="240" t="str">
        <f t="shared" ca="1" si="153"/>
        <v>0,335649286840459-0,938076913938998i</v>
      </c>
      <c r="DZ133" s="240" t="str">
        <f t="shared" ca="1" si="154"/>
        <v>-0,447955676415829-0,889935083131719i</v>
      </c>
      <c r="EA133" s="240" t="str">
        <f t="shared" ca="1" si="155"/>
        <v>-0,953416489108175-0,289215730067476i</v>
      </c>
      <c r="EB133" s="240" t="str">
        <f t="shared" ca="1" si="156"/>
        <v>-0,866882974106009+0,491083139017157i</v>
      </c>
      <c r="EC133" s="240" t="str">
        <f t="shared" ca="1" si="157"/>
        <v>-0,242085427268533+0,966459200445645i</v>
      </c>
      <c r="ED133" s="240" t="str">
        <f t="shared" ca="1" si="158"/>
        <v>0,533027539322691+0,84174246806575i</v>
      </c>
      <c r="EE133" s="240" t="str">
        <f t="shared" ca="1" si="159"/>
        <v>0,977173626917412+0,194371919471138i</v>
      </c>
      <c r="EF133" s="240" t="str">
        <f t="shared" ca="1" si="160"/>
        <v>0,814574130691984-0,573687829598312i</v>
      </c>
      <c r="EG133" s="240" t="str">
        <f t="shared" ca="1" si="161"/>
        <v>0,146190152694668-0,985533956531652i</v>
      </c>
      <c r="EH133" s="240" t="str">
        <f t="shared" ca="1" si="162"/>
        <v>-0,612966055643379-0,785443412889064i</v>
      </c>
      <c r="EI133" s="240" t="str">
        <f t="shared" ca="1" si="163"/>
        <v>-0,991520048522044-0,097656201035401i</v>
      </c>
      <c r="EJ133" s="240" t="str">
        <f t="shared" ca="1" si="164"/>
        <v>-0,754420493108031+0,650767592770612i</v>
      </c>
      <c r="EK133" s="240" t="str">
        <f t="shared" ca="1" si="165"/>
        <v>-0,0488869870346726+0,995117481868596i</v>
      </c>
      <c r="EL133" s="240" t="str">
        <f t="shared" ca="1" si="166"/>
        <v>0,687001373767175+0,721580108278934i</v>
      </c>
      <c r="EM133" s="240" t="str">
        <f t="shared" ca="1" si="167"/>
        <v>0,996317590039353+1,70390765091346E-13i</v>
      </c>
      <c r="EN133" s="240"/>
      <c r="EO133" s="240"/>
      <c r="EP133" s="240"/>
    </row>
    <row r="134" spans="1:146" ht="15.75" thickBot="1">
      <c r="A134" s="277">
        <f t="shared" si="168"/>
        <v>6.6406250000000026E-4</v>
      </c>
      <c r="B134" s="276">
        <v>34</v>
      </c>
      <c r="C134" s="248">
        <f t="shared" si="169"/>
        <v>6800</v>
      </c>
      <c r="D134" s="247">
        <f t="shared" si="170"/>
        <v>42725.660088821183</v>
      </c>
      <c r="E134" s="247" t="str">
        <f t="shared" si="171"/>
        <v>42725,6600888212i</v>
      </c>
      <c r="F134" s="247" t="str">
        <f t="shared" si="177"/>
        <v>-0,0371694932478469-0,540511639810122i</v>
      </c>
      <c r="G134" s="247" t="str">
        <f t="shared" si="178"/>
        <v>-0,349259725727831+0,325552692721932i</v>
      </c>
      <c r="H134" s="247" t="str">
        <f t="shared" si="179"/>
        <v>0,00454213420769021-0,156118719475869i</v>
      </c>
      <c r="I134" s="247" t="str">
        <f t="shared" si="174"/>
        <v>-0,045378352955324+0,182603746925564i</v>
      </c>
      <c r="J134" s="275" t="str">
        <f ca="1">IMPRODUCT(1/N_FFT2,AW100)</f>
        <v>0,00373625164898192+9,4477475790552E-07i</v>
      </c>
      <c r="K134" s="274" t="str">
        <f t="shared" ca="1" si="175"/>
        <v>-0,000169717465468207+0,000682210678238488i</v>
      </c>
      <c r="N134" s="265">
        <f t="shared" ca="1" si="176"/>
        <v>1.003778823522266</v>
      </c>
      <c r="O134" s="240">
        <f t="shared" ca="1" si="39"/>
        <v>-0.99622117647773412</v>
      </c>
      <c r="P134" s="240" t="str">
        <f t="shared" ca="1" si="40"/>
        <v>-0,669021252071854+0,738151201813618i</v>
      </c>
      <c r="Q134" s="240" t="str">
        <f t="shared" ca="1" si="41"/>
        <v>0,0976467508541003+0,991424099218048i</v>
      </c>
      <c r="R134" s="240" t="str">
        <f t="shared" ca="1" si="42"/>
        <v>0,800172351967427+0,593448261948418i</v>
      </c>
      <c r="S134" s="240" t="str">
        <f t="shared" ca="1" si="43"/>
        <v>0,97707906591535-0,194353110118332i</v>
      </c>
      <c r="T134" s="240" t="str">
        <f t="shared" ca="1" si="44"/>
        <v>0,512160040650607-0,854487404953081i</v>
      </c>
      <c r="U134" s="241" t="str">
        <f t="shared" ca="1" si="45"/>
        <v>-0,289187742687896-0,95332422708214i</v>
      </c>
      <c r="V134" s="240" t="str">
        <f t="shared" ca="1" si="46"/>
        <v>-0,900573277118712-0,425939438186164i</v>
      </c>
      <c r="W134" s="240" t="str">
        <f t="shared" ca="1" si="47"/>
        <v>-0,920388354802093+0,381237339209286i</v>
      </c>
      <c r="X134" s="240" t="str">
        <f t="shared" ca="1" si="48"/>
        <v>-0,335616806089808+0,937986136322258i</v>
      </c>
      <c r="Y134" s="240" t="str">
        <f t="shared" ca="1" si="49"/>
        <v>0,469615411748562+0,878588639529848i</v>
      </c>
      <c r="Z134" s="240" t="str">
        <f t="shared" ca="1" si="50"/>
        <v>0,96636567627764+0,242062000683999i</v>
      </c>
      <c r="AA134" s="240" t="str">
        <f t="shared" ca="1" si="51"/>
        <v>0,828327635373508-0,553470831154826i</v>
      </c>
      <c r="AB134" s="240" t="str">
        <f t="shared" ca="1" si="52"/>
        <v>0,146176005887013-0,985438586501259i</v>
      </c>
      <c r="AC134" s="240" t="str">
        <f t="shared" ca="1" si="53"/>
        <v>-0,631996023899047-0,77008938327864i</v>
      </c>
      <c r="AD134" s="240" t="str">
        <f t="shared" ca="1" si="54"/>
        <v>-0,995021184441331-0,0488822562455188i</v>
      </c>
      <c r="AE134" s="240" t="str">
        <f t="shared" ca="1" si="55"/>
        <v>-0,70443474944906+0,704434749449032i</v>
      </c>
      <c r="AF134" s="240" t="str">
        <f t="shared" ca="1" si="56"/>
        <v>0,0488822562454771+0,995021184441333i</v>
      </c>
      <c r="AG134" s="240" t="str">
        <f t="shared" ca="1" si="57"/>
        <v>0,770089383278613+0,631996023899079i</v>
      </c>
      <c r="AH134" s="240" t="str">
        <f t="shared" ca="1" si="58"/>
        <v>0,985438586501251-0,14617600588707i</v>
      </c>
      <c r="AI134" s="240" t="str">
        <f t="shared" ca="1" si="59"/>
        <v>0,553470831154777-0,828327635373541i</v>
      </c>
      <c r="AJ134" s="240" t="str">
        <f t="shared" ca="1" si="60"/>
        <v>-0,242062000684034-0,966365676277631i</v>
      </c>
      <c r="AK134" s="240" t="str">
        <f t="shared" ca="1" si="61"/>
        <v>-0,878588639529871-0,469615411748519i</v>
      </c>
      <c r="AL134" s="240" t="str">
        <f t="shared" ca="1" si="62"/>
        <v>-0,937986136322272+0,335616806089769i</v>
      </c>
      <c r="AM134" s="240" t="str">
        <f t="shared" ca="1" si="63"/>
        <v>-0,381237339209317+0,92038835480208i</v>
      </c>
      <c r="AN134" s="240" t="str">
        <f t="shared" ca="1" si="64"/>
        <v>0,425939438186145+0,900573277118721i</v>
      </c>
      <c r="AO134" s="240" t="str">
        <f t="shared" ca="1" si="65"/>
        <v>0,953324227082136+0,289187742687909i</v>
      </c>
      <c r="AP134" s="240" t="str">
        <f t="shared" ca="1" si="66"/>
        <v>0,854487404953082-0,512160040650605i</v>
      </c>
      <c r="AQ134" s="240" t="str">
        <f t="shared" ca="1" si="67"/>
        <v>0,194353110118315-0,977079065915353i</v>
      </c>
      <c r="AR134" s="240" t="str">
        <f t="shared" ca="1" si="68"/>
        <v>0,194353110118315-0,977079065915353i</v>
      </c>
      <c r="AS134" s="240" t="str">
        <f t="shared" ca="1" si="69"/>
        <v>-0,991424099218051-0,0976467508540634i</v>
      </c>
      <c r="AT134" s="240" t="str">
        <f t="shared" ca="1" si="70"/>
        <v>-0,738151201813586+0,66902125207189i</v>
      </c>
      <c r="AU134" s="240" t="str">
        <f t="shared" ca="1" si="71"/>
        <v>-4,17392599188491E-14+0,996221176477734i</v>
      </c>
      <c r="AV134" s="240" t="str">
        <f t="shared" ca="1" si="72"/>
        <v>0,738151201813596+0,669021252071878i</v>
      </c>
      <c r="AW134" s="240" t="str">
        <f t="shared" ca="1" si="73"/>
        <v>0,99142409921805-0,097646750854079i</v>
      </c>
      <c r="AX134" s="240" t="str">
        <f t="shared" ca="1" si="74"/>
        <v>0,593448261948428-0,800172351967419i</v>
      </c>
      <c r="AY134" s="240" t="str">
        <f t="shared" ca="1" si="75"/>
        <v>-0,194353110118331-0,97707906591535i</v>
      </c>
      <c r="AZ134" s="240" t="str">
        <f t="shared" ca="1" si="76"/>
        <v>-0,85448740495309-0,512160040650592i</v>
      </c>
      <c r="BA134" s="240" t="str">
        <f t="shared" ca="1" si="77"/>
        <v>-0,953324227082131+0,289187742687924i</v>
      </c>
      <c r="BB134" s="240" t="str">
        <f t="shared" ca="1" si="78"/>
        <v>-0,425939438186134+0,900573277118726i</v>
      </c>
      <c r="BC134" s="240" t="str">
        <f t="shared" ca="1" si="79"/>
        <v>0,381237339209332+0,920388354802074i</v>
      </c>
      <c r="BD134" s="240" t="str">
        <f t="shared" ca="1" si="80"/>
        <v>0,937986136322244+0,335616806089848i</v>
      </c>
      <c r="BE134" s="240" t="str">
        <f t="shared" ca="1" si="81"/>
        <v>0,878588639529864-0,469615411748533i</v>
      </c>
      <c r="BF134" s="240" t="str">
        <f t="shared" ca="1" si="82"/>
        <v>0,242062000684022-0,966365676277634i</v>
      </c>
      <c r="BG134" s="240" t="str">
        <f t="shared" ca="1" si="83"/>
        <v>-0,553470831154793-0,82832763537353i</v>
      </c>
      <c r="BH134" s="240" t="str">
        <f t="shared" ca="1" si="84"/>
        <v>-0,985438586501254-0,146176005887052i</v>
      </c>
      <c r="BI134" s="240" t="str">
        <f t="shared" ca="1" si="85"/>
        <v>-0,770089383278604+0,631996023899091i</v>
      </c>
      <c r="BJ134" s="240" t="str">
        <f t="shared" ca="1" si="86"/>
        <v>-0,0488822562454633+0,995021184441334i</v>
      </c>
      <c r="BK134" s="240" t="str">
        <f t="shared" ca="1" si="87"/>
        <v>0,704434749449069+0,704434749449023i</v>
      </c>
      <c r="BL134" s="240" t="str">
        <f t="shared" ca="1" si="88"/>
        <v>0,995021184441335-0,0488822562454373i</v>
      </c>
      <c r="BM134" s="240" t="str">
        <f t="shared" ca="1" si="89"/>
        <v>0,631996023899112-0,770089383278587i</v>
      </c>
      <c r="BN134" s="240" t="str">
        <f t="shared" ca="1" si="90"/>
        <v>-0,146176005887026-0,985438586501257i</v>
      </c>
      <c r="BO134" s="240" t="str">
        <f t="shared" ca="1" si="91"/>
        <v>-0,828327635373516-0,553470831154815i</v>
      </c>
      <c r="BP134" s="240" t="str">
        <f t="shared" ca="1" si="92"/>
        <v>-0,966365676277642+0,24206200068399i</v>
      </c>
      <c r="BQ134" s="240" t="str">
        <f t="shared" ca="1" si="93"/>
        <v>-0,469615411748556+0,878588639529851i</v>
      </c>
      <c r="BR134" s="240" t="str">
        <f t="shared" ca="1" si="94"/>
        <v>0,335616806089823+0,937986136322253i</v>
      </c>
      <c r="BS134" s="240" t="str">
        <f t="shared" ca="1" si="95"/>
        <v>0,920388354802102+0,381237339209264i</v>
      </c>
      <c r="BT134" s="240" t="str">
        <f t="shared" ca="1" si="96"/>
        <v>0,900573277118698-0,425939438186194i</v>
      </c>
      <c r="BU134" s="240" t="str">
        <f t="shared" ca="1" si="97"/>
        <v>0,289187742687852-0,953324227082154i</v>
      </c>
      <c r="BV134" s="240" t="str">
        <f t="shared" ca="1" si="98"/>
        <v>-0,512160040650569-0,854487404953102i</v>
      </c>
      <c r="BW134" s="240" t="str">
        <f t="shared" ca="1" si="99"/>
        <v>-0,977079065915345-0,194353110118356i</v>
      </c>
      <c r="BX134" s="240" t="str">
        <f t="shared" ca="1" si="100"/>
        <v>-0,800172351967437+0,593448261948404i</v>
      </c>
      <c r="BY134" s="240" t="str">
        <f t="shared" ca="1" si="101"/>
        <v>-0,0976467508541085+0,991424099218047i</v>
      </c>
      <c r="BZ134" s="240" t="str">
        <f t="shared" ca="1" si="102"/>
        <v>0,669021252071859+0,738151201813614i</v>
      </c>
      <c r="CA134" s="240" t="str">
        <f t="shared" ca="1" si="103"/>
        <v>0,996221176477734-1,56215609842307E-14i</v>
      </c>
      <c r="CB134" s="240" t="str">
        <f t="shared" ca="1" si="104"/>
        <v>0,669021252071836-0,738151201813635i</v>
      </c>
      <c r="CC134" s="240" t="str">
        <f t="shared" ca="1" si="105"/>
        <v>-0,0976467508541326-0,991424099218044i</v>
      </c>
      <c r="CD134" s="240" t="str">
        <f t="shared" ca="1" si="106"/>
        <v>-0,800172351967392-0,593448261948464i</v>
      </c>
      <c r="CE134" s="240" t="str">
        <f t="shared" ca="1" si="107"/>
        <v>-0,977079065915358+0,19435311011829i</v>
      </c>
      <c r="CF134" s="240" t="str">
        <f t="shared" ca="1" si="108"/>
        <v>-0,512160040650627+0,854487404953068i</v>
      </c>
      <c r="CG134" s="240" t="str">
        <f t="shared" ca="1" si="109"/>
        <v>0,289187742687882+0,953324227082144i</v>
      </c>
      <c r="CH134" s="240" t="str">
        <f t="shared" ca="1" si="110"/>
        <v>0,900573277118708+0,425939438186172i</v>
      </c>
      <c r="CI134" s="240" t="str">
        <f t="shared" ca="1" si="111"/>
        <v>0,92038835480209-0,381237339209293i</v>
      </c>
      <c r="CJ134" s="240" t="str">
        <f t="shared" ca="1" si="112"/>
        <v>0,335616806089793-0,937986136322263i</v>
      </c>
      <c r="CK134" s="240" t="str">
        <f t="shared" ca="1" si="113"/>
        <v>-0,469615411748583-0,878588639529837i</v>
      </c>
      <c r="CL134" s="240" t="str">
        <f t="shared" ca="1" si="114"/>
        <v>-0,966365676277648-0,242062000683966i</v>
      </c>
      <c r="CM134" s="240" t="str">
        <f t="shared" ca="1" si="115"/>
        <v>-0,828327635373557+0,553470831154752i</v>
      </c>
      <c r="CN134" s="240" t="str">
        <f t="shared" ca="1" si="116"/>
        <v>-0,146176005887094+0,985438586501247i</v>
      </c>
      <c r="CO134" s="240" t="str">
        <f t="shared" ca="1" si="117"/>
        <v>0,631996023899053+0,770089383278634i</v>
      </c>
      <c r="CP134" s="240" t="str">
        <f t="shared" ca="1" si="118"/>
        <v>0,995021184441332+0,048882256245505i</v>
      </c>
      <c r="CQ134" s="240" t="str">
        <f t="shared" ca="1" si="119"/>
        <v>0,704434749449048-0,704434749449045i</v>
      </c>
      <c r="CR134" s="240" t="str">
        <f t="shared" ca="1" si="120"/>
        <v>-0,0488822562454875-0,995021184441332i</v>
      </c>
      <c r="CS134" s="240" t="str">
        <f t="shared" ca="1" si="121"/>
        <v>-0,770089383278623-0,631996023899067i</v>
      </c>
      <c r="CT134" s="240" t="str">
        <f t="shared" ca="1" si="122"/>
        <v>-0,985438586501248+0,14617600588709i</v>
      </c>
      <c r="CU134" s="240" t="str">
        <f t="shared" ca="1" si="123"/>
        <v>-0,553470831154767+0,828327635373548i</v>
      </c>
      <c r="CV134" s="240" t="str">
        <f t="shared" ca="1" si="124"/>
        <v>0,242062000683956+0,96636567627765i</v>
      </c>
      <c r="CW134" s="240" t="str">
        <f t="shared" ca="1" si="125"/>
        <v>0,878588639529828+0,469615411748598i</v>
      </c>
      <c r="CX134" s="240" t="str">
        <f t="shared" ca="1" si="126"/>
        <v>0,937986136322267-0,335616806089784i</v>
      </c>
      <c r="CY134" s="240" t="str">
        <f t="shared" ca="1" si="127"/>
        <v>0,381237339209296-0,920388354802089i</v>
      </c>
      <c r="CZ134" s="240" t="str">
        <f t="shared" ca="1" si="128"/>
        <v>-0,425939438186156-0,900573277118716i</v>
      </c>
      <c r="DA134" s="240" t="str">
        <f t="shared" ca="1" si="129"/>
        <v>-0,953324227082141-0,289187742687891i</v>
      </c>
      <c r="DB134" s="240" t="str">
        <f t="shared" ca="1" si="130"/>
        <v>-0,854487404953077+0,512160040650612i</v>
      </c>
      <c r="DC134" s="240" t="str">
        <f t="shared" ca="1" si="131"/>
        <v>-0,1943531101183+0,977079065915356i</v>
      </c>
      <c r="DD134" s="240" t="str">
        <f t="shared" ca="1" si="132"/>
        <v>0,593448261948376+0,800172351967458i</v>
      </c>
      <c r="DE134" s="240" t="str">
        <f t="shared" ca="1" si="133"/>
        <v>0,991424099218052+0,0976467508540514i</v>
      </c>
      <c r="DF134" s="240" t="str">
        <f t="shared" ca="1" si="134"/>
        <v>0,738151201813642-0,669021252071828i</v>
      </c>
      <c r="DG134" s="240" t="str">
        <f t="shared" ca="1" si="135"/>
        <v>3,31962761361847E-14-0,996221176477734i</v>
      </c>
      <c r="DH134" s="240" t="str">
        <f t="shared" ca="1" si="136"/>
        <v>-0,738151201813607-0,669021252071867i</v>
      </c>
      <c r="DI134" s="240" t="str">
        <f t="shared" ca="1" si="137"/>
        <v>-0,991424099218048+0,097646750854098i</v>
      </c>
      <c r="DJ134" s="240" t="str">
        <f t="shared" ca="1" si="138"/>
        <v>-0,593448261948418+0,800172351967426i</v>
      </c>
      <c r="DK134" s="240" t="str">
        <f t="shared" ca="1" si="139"/>
        <v>0,194353110118346+0,977079065915347i</v>
      </c>
      <c r="DL134" s="240" t="str">
        <f t="shared" ca="1" si="140"/>
        <v>0,854487404953093+0,512160040650584i</v>
      </c>
      <c r="DM134" s="240" t="str">
        <f t="shared" ca="1" si="141"/>
        <v>0,953324227082128-0,289187742687936i</v>
      </c>
      <c r="DN134" s="240" t="str">
        <f t="shared" ca="1" si="142"/>
        <v>0,425939438186203-0,900573277118693i</v>
      </c>
      <c r="DO134" s="240" t="str">
        <f t="shared" ca="1" si="143"/>
        <v>-0,381237339209248-0,920388354802109i</v>
      </c>
      <c r="DP134" s="240" t="str">
        <f t="shared" ca="1" si="144"/>
        <v>-0,937986136322249-0,335616806089833i</v>
      </c>
      <c r="DQ134" s="240" t="str">
        <f t="shared" ca="1" si="145"/>
        <v>-0,87858863952986+0,46961541174854i</v>
      </c>
      <c r="DR134" s="240" t="str">
        <f t="shared" ca="1" si="146"/>
        <v>-0,242062000684007+0,966365676277638i</v>
      </c>
      <c r="DS134" s="240" t="str">
        <f t="shared" ca="1" si="147"/>
        <v>0,553470831154806+0,828327635373521i</v>
      </c>
      <c r="DT134" s="240" t="str">
        <f t="shared" ca="1" si="148"/>
        <v>0,985438586501255+0,146176005887044i</v>
      </c>
      <c r="DU134" s="240" t="str">
        <f t="shared" ca="1" si="149"/>
        <v>0,770089383278594-0,631996023899103i</v>
      </c>
      <c r="DV134" s="240" t="str">
        <f t="shared" ca="1" si="150"/>
        <v>0,0488822562454406-0,995021184441335i</v>
      </c>
      <c r="DW134" s="240" t="str">
        <f t="shared" ca="1" si="151"/>
        <v>-0,704434749449011-0,704434749449081i</v>
      </c>
      <c r="DX134" s="240" t="str">
        <f t="shared" ca="1" si="152"/>
        <v>-0,995021184441334+0,0488822562454528i</v>
      </c>
      <c r="DY134" s="240" t="str">
        <f t="shared" ca="1" si="153"/>
        <v>-0,631996023899105+0,770089383278593i</v>
      </c>
      <c r="DZ134" s="240" t="str">
        <f t="shared" ca="1" si="154"/>
        <v>0,146176005887042+0,985438586501255i</v>
      </c>
      <c r="EA134" s="240" t="str">
        <f t="shared" ca="1" si="155"/>
        <v>0,828327635373528+0,553470831154796i</v>
      </c>
      <c r="EB134" s="240" t="str">
        <f t="shared" ca="1" si="156"/>
        <v>0,966365676277638-0,242062000684005i</v>
      </c>
      <c r="EC134" s="240" t="str">
        <f t="shared" ca="1" si="157"/>
        <v>0,469615411748542-0,878588639529859i</v>
      </c>
      <c r="ED134" s="240" t="str">
        <f t="shared" ca="1" si="158"/>
        <v>-0,335616806089831-0,93798613632225i</v>
      </c>
      <c r="EE134" s="240" t="str">
        <f t="shared" ca="1" si="159"/>
        <v>-0,920388354802222-0,381237339208976i</v>
      </c>
      <c r="EF134" s="240" t="str">
        <f t="shared" ca="1" si="160"/>
        <v>-0,900573277118906+0,425939438185754i</v>
      </c>
      <c r="EG134" s="240" t="str">
        <f t="shared" ca="1" si="161"/>
        <v>-0,289187742688128+0,953324227082069i</v>
      </c>
      <c r="EH134" s="240" t="str">
        <f t="shared" ca="1" si="162"/>
        <v>0,512160040650582+0,854487404953094i</v>
      </c>
      <c r="EI134" s="240" t="str">
        <f t="shared" ca="1" si="163"/>
        <v>0,977079065915388+0,19435311011814i</v>
      </c>
      <c r="EJ134" s="240" t="str">
        <f t="shared" ca="1" si="164"/>
        <v>0,800172351967192-0,593448261948734i</v>
      </c>
      <c r="EK134" s="240" t="str">
        <f t="shared" ca="1" si="165"/>
        <v>0,0976467508544804-0,99142409921801i</v>
      </c>
      <c r="EL134" s="240" t="str">
        <f t="shared" ca="1" si="166"/>
        <v>-0,669021252071718-0,738151201813742i</v>
      </c>
      <c r="EM134" s="240" t="str">
        <f t="shared" ca="1" si="167"/>
        <v>-0,996221176477734+3,12431219684613E-14i</v>
      </c>
      <c r="EN134" s="240"/>
      <c r="EO134" s="240"/>
      <c r="EP134" s="240"/>
    </row>
    <row r="135" spans="1:146" ht="15.75" thickBot="1">
      <c r="A135" s="277">
        <f t="shared" si="168"/>
        <v>6.8359375000000028E-4</v>
      </c>
      <c r="B135" s="276">
        <v>35</v>
      </c>
      <c r="C135" s="248">
        <f t="shared" si="169"/>
        <v>7000</v>
      </c>
      <c r="D135" s="247">
        <f t="shared" si="170"/>
        <v>43982.297150257102</v>
      </c>
      <c r="E135" s="247" t="str">
        <f t="shared" si="171"/>
        <v>43982,2971502571i</v>
      </c>
      <c r="F135" s="247" t="str">
        <f t="shared" si="177"/>
        <v>-0,0376458482265362-0,524816733535444i</v>
      </c>
      <c r="G135" s="247" t="str">
        <f t="shared" si="178"/>
        <v>-0,340179393964823+0,326412148936359i</v>
      </c>
      <c r="H135" s="247" t="str">
        <f t="shared" si="179"/>
        <v>0,00439817798592945-0,15166039423226i</v>
      </c>
      <c r="I135" s="247" t="str">
        <f t="shared" si="174"/>
        <v>-0,0415413957484283+0,177419640132356i</v>
      </c>
      <c r="J135" s="275" t="str">
        <f ca="1">IMPRODUCT(1/N_FFT2,AX100)</f>
        <v>0,0192059806663258+0,0000799815544703891i</v>
      </c>
      <c r="K135" s="274" t="str">
        <f t="shared" ca="1" si="175"/>
        <v>-0,000812033542207866+0,00340419563280168i</v>
      </c>
      <c r="N135" s="265">
        <f t="shared" ca="1" si="176"/>
        <v>1.0038828954479535</v>
      </c>
      <c r="O135" s="240">
        <f t="shared" ca="1" si="39"/>
        <v>-0.99611710455204661</v>
      </c>
      <c r="P135" s="240" t="str">
        <f t="shared" ca="1" si="40"/>
        <v>-0,650636641095145+0,754268683723234i</v>
      </c>
      <c r="Q135" s="240" t="str">
        <f t="shared" ca="1" si="41"/>
        <v>0,146160735364025+0,985335640997016i</v>
      </c>
      <c r="R135" s="240" t="str">
        <f t="shared" ca="1" si="42"/>
        <v>0,841573087187014+0,53292028006417i</v>
      </c>
      <c r="S135" s="240" t="str">
        <f t="shared" ca="1" si="43"/>
        <v>0,95322463645863-0,289157532202544i</v>
      </c>
      <c r="T135" s="240" t="str">
        <f t="shared" ca="1" si="44"/>
        <v>0,403667804351522-0,910659974804632i</v>
      </c>
      <c r="U135" s="241" t="str">
        <f t="shared" ca="1" si="45"/>
        <v>-0,425894941704248-0,900479197212177i</v>
      </c>
      <c r="V135" s="240" t="str">
        <f t="shared" ca="1" si="46"/>
        <v>-0,960033824096715-0,265677139722992i</v>
      </c>
      <c r="W135" s="240" t="str">
        <f t="shared" ca="1" si="47"/>
        <v>-0,828241102729825+0,55341301189079i</v>
      </c>
      <c r="X135" s="240" t="str">
        <f t="shared" ca="1" si="48"/>
        <v>-0,121935367345706+0,98862584033163i</v>
      </c>
      <c r="Y135" s="240" t="str">
        <f t="shared" ca="1" si="49"/>
        <v>0,66895136163821+0,738074089603163i</v>
      </c>
      <c r="Z135" s="240" t="str">
        <f t="shared" ca="1" si="50"/>
        <v>0,995817092703764-0,0244459374983939i</v>
      </c>
      <c r="AA135" s="240" t="str">
        <f t="shared" ca="1" si="51"/>
        <v>0,631930001368361-0,770008934592148i</v>
      </c>
      <c r="AB135" s="240" t="str">
        <f t="shared" ca="1" si="52"/>
        <v>-0,170298061620692-0,981451912316334i</v>
      </c>
      <c r="AC135" s="240" t="str">
        <f t="shared" ca="1" si="53"/>
        <v>-0,854398139484909-0,512106536988037i</v>
      </c>
      <c r="AD135" s="240" t="str">
        <f t="shared" ca="1" si="54"/>
        <v>-0,945841261942904+0,312463746997003i</v>
      </c>
      <c r="AE135" s="240" t="str">
        <f t="shared" ca="1" si="55"/>
        <v>-0,381197512607594+0,920292204880024i</v>
      </c>
      <c r="AF135" s="240" t="str">
        <f t="shared" ca="1" si="56"/>
        <v>0,447865535869338+0,889756004622404i</v>
      </c>
      <c r="AG135" s="240" t="str">
        <f t="shared" ca="1" si="57"/>
        <v>0,966264723257151+0,24203671326874i</v>
      </c>
      <c r="AH135" s="240" t="str">
        <f t="shared" ca="1" si="58"/>
        <v>0,814410216802294-0,573572388412477i</v>
      </c>
      <c r="AI135" s="240" t="str">
        <f t="shared" ca="1" si="59"/>
        <v>0,0976365500215345-0,991320528427131i</v>
      </c>
      <c r="AJ135" s="240" t="str">
        <f t="shared" ca="1" si="60"/>
        <v>-0,686863130894699-0,721434907249908i</v>
      </c>
      <c r="AK135" s="240" t="str">
        <f t="shared" ca="1" si="61"/>
        <v>-0,994917237874836+0,0488771496781313i</v>
      </c>
      <c r="AL135" s="240" t="str">
        <f t="shared" ca="1" si="62"/>
        <v>-0,612842710638091+0,78528536087139i</v>
      </c>
      <c r="AM135" s="240" t="str">
        <f t="shared" ca="1" si="63"/>
        <v>0,194332806692815+0,976976993702537i</v>
      </c>
      <c r="AN135" s="240" t="str">
        <f t="shared" ca="1" si="64"/>
        <v>0,866708534291624+0,490984320082851i</v>
      </c>
      <c r="AO135" s="240" t="str">
        <f t="shared" ca="1" si="65"/>
        <v>0,937888148018286-0,335581745313988i</v>
      </c>
      <c r="AP135" s="240" t="str">
        <f t="shared" ca="1" si="66"/>
        <v>0,358497601735881-0,929370085343172i</v>
      </c>
      <c r="AQ135" s="240" t="str">
        <f t="shared" ca="1" si="67"/>
        <v>-0,469566352582436-0,878496856285543i</v>
      </c>
      <c r="AR135" s="240" t="str">
        <f t="shared" ca="1" si="68"/>
        <v>-0,469566352582436-0,878496856285543i</v>
      </c>
      <c r="AS135" s="240" t="str">
        <f t="shared" ca="1" si="69"/>
        <v>-0,800088760612881+0,593386266374692i</v>
      </c>
      <c r="AT135" s="240" t="str">
        <f t="shared" ca="1" si="70"/>
        <v>-0,0732789200905673+0,993418082104163i</v>
      </c>
      <c r="AU135" s="240" t="str">
        <f t="shared" ca="1" si="71"/>
        <v>0,704361159484668+0,704361159484655i</v>
      </c>
      <c r="AV135" s="240" t="str">
        <f t="shared" ca="1" si="72"/>
        <v>0,993418082104169-0,0732789200904858i</v>
      </c>
      <c r="AW135" s="240" t="str">
        <f t="shared" ca="1" si="73"/>
        <v>0,593386266374678-0,800088760612891i</v>
      </c>
      <c r="AX135" s="240" t="str">
        <f t="shared" ca="1" si="74"/>
        <v>-0,218250492948854-0,971913580679237i</v>
      </c>
      <c r="AY135" s="240" t="str">
        <f t="shared" ca="1" si="75"/>
        <v>-0,878496856285551-0,46956635258242i</v>
      </c>
      <c r="AZ135" s="240" t="str">
        <f t="shared" ca="1" si="76"/>
        <v>-0,929370085343165+0,358497601735897i</v>
      </c>
      <c r="BA135" s="240" t="str">
        <f t="shared" ca="1" si="77"/>
        <v>-0,335581745314062+0,937888148018259i</v>
      </c>
      <c r="BB135" s="240" t="str">
        <f t="shared" ca="1" si="78"/>
        <v>0,490984320082869+0,866708534291613i</v>
      </c>
      <c r="BC135" s="240" t="str">
        <f t="shared" ca="1" si="79"/>
        <v>0,976976993702541+0,194332806692795i</v>
      </c>
      <c r="BD135" s="240" t="str">
        <f t="shared" ca="1" si="80"/>
        <v>0,785285360871377-0,612842710638108i</v>
      </c>
      <c r="BE135" s="240" t="str">
        <f t="shared" ca="1" si="81"/>
        <v>0,0488771496781105-0,994917237874837i</v>
      </c>
      <c r="BF135" s="240" t="str">
        <f t="shared" ca="1" si="82"/>
        <v>-0,721434907249854-0,686863130894756i</v>
      </c>
      <c r="BG135" s="240" t="str">
        <f t="shared" ca="1" si="83"/>
        <v>-0,991320528427129+0,0976365500215552i</v>
      </c>
      <c r="BH135" s="240" t="str">
        <f t="shared" ca="1" si="84"/>
        <v>-0,57357238841246+0,814410216802306i</v>
      </c>
      <c r="BI135" s="240" t="str">
        <f t="shared" ca="1" si="85"/>
        <v>0,242036713268759+0,966264723257146i</v>
      </c>
      <c r="BJ135" s="240" t="str">
        <f t="shared" ca="1" si="86"/>
        <v>0,889756004622413+0,447865535869321i</v>
      </c>
      <c r="BK135" s="240" t="str">
        <f t="shared" ca="1" si="87"/>
        <v>0,920292204880054-0,38119751260752i</v>
      </c>
      <c r="BL135" s="240" t="str">
        <f t="shared" ca="1" si="88"/>
        <v>0,312463746996985-0,94584126194291i</v>
      </c>
      <c r="BM135" s="240" t="str">
        <f t="shared" ca="1" si="89"/>
        <v>-0,512106536988053-0,854398139484899i</v>
      </c>
      <c r="BN135" s="240" t="str">
        <f t="shared" ca="1" si="90"/>
        <v>-0,981451912316337-0,170298061620673i</v>
      </c>
      <c r="BO135" s="240" t="str">
        <f t="shared" ca="1" si="91"/>
        <v>-0,770008934592136+0,631930001368376i</v>
      </c>
      <c r="BP135" s="240" t="str">
        <f t="shared" ca="1" si="92"/>
        <v>-0,0244459374984244+0,995817092703763i</v>
      </c>
      <c r="BQ135" s="240" t="str">
        <f t="shared" ca="1" si="93"/>
        <v>0,738074089603169+0,668951361638203i</v>
      </c>
      <c r="BR135" s="240" t="str">
        <f t="shared" ca="1" si="94"/>
        <v>0,988625840331624-0,121935367345754i</v>
      </c>
      <c r="BS135" s="240" t="str">
        <f t="shared" ca="1" si="95"/>
        <v>0,5534130118908-0,828241102729819i</v>
      </c>
      <c r="BT135" s="240" t="str">
        <f t="shared" ca="1" si="96"/>
        <v>-0,265677139723018-0,960033824096707i</v>
      </c>
      <c r="BU135" s="240" t="str">
        <f t="shared" ca="1" si="97"/>
        <v>-0,900479197212164-0,425894941704277i</v>
      </c>
      <c r="BV135" s="240" t="str">
        <f t="shared" ca="1" si="98"/>
        <v>-0,910659974804629+0,403667804351529i</v>
      </c>
      <c r="BW135" s="240" t="str">
        <f t="shared" ca="1" si="99"/>
        <v>-0,289157532202584+0,953224636458618i</v>
      </c>
      <c r="BX135" s="240" t="str">
        <f t="shared" ca="1" si="100"/>
        <v>0,532920280064168+0,841573087187015i</v>
      </c>
      <c r="BY135" s="240" t="str">
        <f t="shared" ca="1" si="101"/>
        <v>0,985335640997021+0,146160735363987i</v>
      </c>
      <c r="BZ135" s="240" t="str">
        <f t="shared" ca="1" si="102"/>
        <v>0,75426868372325-0,650636641095127i</v>
      </c>
      <c r="CA135" s="240" t="str">
        <f t="shared" ca="1" si="103"/>
        <v>-1,73283689164482E-14-0,996117104552047i</v>
      </c>
      <c r="CB135" s="240" t="str">
        <f t="shared" ca="1" si="104"/>
        <v>-0,754268683723207-0,650636641095176i</v>
      </c>
      <c r="CC135" s="240" t="str">
        <f t="shared" ca="1" si="105"/>
        <v>-0,985335640997016+0,146160735364022i</v>
      </c>
      <c r="CD135" s="240" t="str">
        <f t="shared" ca="1" si="106"/>
        <v>-0,532920280064139+0,841573087187033i</v>
      </c>
      <c r="CE135" s="240" t="str">
        <f t="shared" ca="1" si="107"/>
        <v>0,289157532202522+0,953224636458636i</v>
      </c>
      <c r="CF135" s="240" t="str">
        <f t="shared" ca="1" si="108"/>
        <v>0,910659974804643+0,403667804351497i</v>
      </c>
      <c r="CG135" s="240" t="str">
        <f t="shared" ca="1" si="109"/>
        <v>0,900479197212191-0,425894941704218i</v>
      </c>
      <c r="CH135" s="240" t="str">
        <f t="shared" ca="1" si="110"/>
        <v>0,265677139722986-0,960033824096717i</v>
      </c>
      <c r="CI135" s="240" t="str">
        <f t="shared" ca="1" si="111"/>
        <v>-0,553413011890828-0,8282411027298i</v>
      </c>
      <c r="CJ135" s="240" t="str">
        <f t="shared" ca="1" si="112"/>
        <v>-0,988625840331628-0,121935367345719i</v>
      </c>
      <c r="CK135" s="240" t="str">
        <f t="shared" ca="1" si="113"/>
        <v>-0,738074089603145+0,668951361638229i</v>
      </c>
      <c r="CL135" s="240" t="str">
        <f t="shared" ca="1" si="114"/>
        <v>0,0244459374983599+0,995817092703765i</v>
      </c>
      <c r="CM135" s="240" t="str">
        <f t="shared" ca="1" si="115"/>
        <v>0,770008934592163+0,631930001368344i</v>
      </c>
      <c r="CN135" s="240" t="str">
        <f t="shared" ca="1" si="116"/>
        <v>0,981451912316331-0,170298061620707i</v>
      </c>
      <c r="CO135" s="240" t="str">
        <f t="shared" ca="1" si="117"/>
        <v>0,512106536988017-0,854398139484921i</v>
      </c>
      <c r="CP135" s="240" t="str">
        <f t="shared" ca="1" si="118"/>
        <v>-0,312463746997018-0,9458412619429i</v>
      </c>
      <c r="CQ135" s="240" t="str">
        <f t="shared" ca="1" si="119"/>
        <v>-0,920292204880033-0,381197512607573i</v>
      </c>
      <c r="CR135" s="240" t="str">
        <f t="shared" ca="1" si="120"/>
        <v>-0,889756004622397+0,447865535869352i</v>
      </c>
      <c r="CS135" s="240" t="str">
        <f t="shared" ca="1" si="121"/>
        <v>-0,242036713268815+0,966264723257132i</v>
      </c>
      <c r="CT135" s="240" t="str">
        <f t="shared" ca="1" si="122"/>
        <v>0,573572388412488+0,814410216802286i</v>
      </c>
      <c r="CU135" s="240" t="str">
        <f t="shared" ca="1" si="123"/>
        <v>0,991320528427133+0,0976365500215137i</v>
      </c>
      <c r="CV135" s="240" t="str">
        <f t="shared" ca="1" si="124"/>
        <v>0,721434907249899-0,686863130894709i</v>
      </c>
      <c r="CW135" s="240" t="str">
        <f t="shared" ca="1" si="125"/>
        <v>-0,0488771496781521-0,994917237874835i</v>
      </c>
      <c r="CX135" s="240" t="str">
        <f t="shared" ca="1" si="126"/>
        <v>-0,785285360871337-0,612842710638159i</v>
      </c>
      <c r="CY135" s="240" t="str">
        <f t="shared" ca="1" si="127"/>
        <v>-0,976976993702533+0,194332806692836i</v>
      </c>
      <c r="CZ135" s="240" t="str">
        <f t="shared" ca="1" si="128"/>
        <v>-0,490984320082839+0,86670853429163i</v>
      </c>
      <c r="DA135" s="240" t="str">
        <f t="shared" ca="1" si="129"/>
        <v>0,335581745314008+0,937888148018279i</v>
      </c>
      <c r="DB135" s="240" t="str">
        <f t="shared" ca="1" si="130"/>
        <v>0,929370085343177+0,358497601735868i</v>
      </c>
      <c r="DC135" s="240" t="str">
        <f t="shared" ca="1" si="131"/>
        <v>0,878496856285579-0,469566352582366i</v>
      </c>
      <c r="DD135" s="240" t="str">
        <f t="shared" ca="1" si="132"/>
        <v>0,218250492948823-0,971913580679244i</v>
      </c>
      <c r="DE135" s="240" t="str">
        <f t="shared" ca="1" si="133"/>
        <v>-0,593386266374709-0,800088760612868i</v>
      </c>
      <c r="DF135" s="240" t="str">
        <f t="shared" ca="1" si="134"/>
        <v>-0,993418082104164-0,0732789200905535i</v>
      </c>
      <c r="DG135" s="240" t="str">
        <f t="shared" ca="1" si="135"/>
        <v>-0,704361159484641+0,704361159484682i</v>
      </c>
      <c r="DH135" s="240" t="str">
        <f t="shared" ca="1" si="136"/>
        <v>0,0732789200904995+0,993418082104168i</v>
      </c>
      <c r="DI135" s="240" t="str">
        <f t="shared" ca="1" si="137"/>
        <v>0,800088760612904+0,593386266374661i</v>
      </c>
      <c r="DJ135" s="240" t="str">
        <f t="shared" ca="1" si="138"/>
        <v>0,971913580679234-0,218250492948867i</v>
      </c>
      <c r="DK135" s="240" t="str">
        <f t="shared" ca="1" si="139"/>
        <v>0,469566352582402-0,878496856285561i</v>
      </c>
      <c r="DL135" s="240" t="str">
        <f t="shared" ca="1" si="140"/>
        <v>-0,35849760173591-0,92937008534316i</v>
      </c>
      <c r="DM135" s="240" t="str">
        <f t="shared" ca="1" si="141"/>
        <v>-0,937888148018265-0,335581745314046i</v>
      </c>
      <c r="DN135" s="240" t="str">
        <f t="shared" ca="1" si="142"/>
        <v>-0,866708534291608+0,490984320082877i</v>
      </c>
      <c r="DO135" s="240" t="str">
        <f t="shared" ca="1" si="143"/>
        <v>-0,194332806692875+0,976976993702525i</v>
      </c>
      <c r="DP135" s="240" t="str">
        <f t="shared" ca="1" si="144"/>
        <v>0,612842710638116+0,785285360871371i</v>
      </c>
      <c r="DQ135" s="240" t="str">
        <f t="shared" ca="1" si="145"/>
        <v>0,994917237874838+0,0488771496780932i</v>
      </c>
      <c r="DR135" s="240" t="str">
        <f t="shared" ca="1" si="146"/>
        <v>0,686863130894749-0,721434907249861i</v>
      </c>
      <c r="DS135" s="240" t="str">
        <f t="shared" ca="1" si="147"/>
        <v>-0,0976365500215726-0,991320528427127i</v>
      </c>
      <c r="DT135" s="240" t="str">
        <f t="shared" ca="1" si="148"/>
        <v>-0,814410216802255-0,573572388412533i</v>
      </c>
      <c r="DU135" s="240" t="str">
        <f t="shared" ca="1" si="149"/>
        <v>-0,966264723257142+0,242036713268776i</v>
      </c>
      <c r="DV135" s="240" t="str">
        <f t="shared" ca="1" si="150"/>
        <v>-0,447865535869312+0,889756004622418i</v>
      </c>
      <c r="DW135" s="240" t="str">
        <f t="shared" ca="1" si="151"/>
        <v>0,381197512607536+0,920292204880049i</v>
      </c>
      <c r="DX135" s="240" t="str">
        <f t="shared" ca="1" si="152"/>
        <v>0,945841261942914+0,312463746996975i</v>
      </c>
      <c r="DY135" s="240" t="str">
        <f t="shared" ca="1" si="153"/>
        <v>0,854398139484941-0,512106536987983i</v>
      </c>
      <c r="DZ135" s="240" t="str">
        <f t="shared" ca="1" si="154"/>
        <v>0,170298061620649-0,981451912316341i</v>
      </c>
      <c r="EA135" s="240" t="str">
        <f t="shared" ca="1" si="155"/>
        <v>-0,631930001368389-0,770008934592126i</v>
      </c>
      <c r="EB135" s="240" t="str">
        <f t="shared" ca="1" si="156"/>
        <v>-0,995817092703759-0,0244459374986122i</v>
      </c>
      <c r="EC135" s="240" t="str">
        <f t="shared" ca="1" si="157"/>
        <v>-0,668951361638338+0,738074089603048i</v>
      </c>
      <c r="ED135" s="240" t="str">
        <f t="shared" ca="1" si="158"/>
        <v>0,121935367345568+0,988625840331647i</v>
      </c>
      <c r="EE135" s="240" t="str">
        <f t="shared" ca="1" si="159"/>
        <v>0,828241102729774+0,553413011890867i</v>
      </c>
      <c r="EF135" s="240" t="str">
        <f t="shared" ca="1" si="160"/>
        <v>0,960033824096727-0,265677139722947i</v>
      </c>
      <c r="EG135" s="240" t="str">
        <f t="shared" ca="1" si="161"/>
        <v>0,425894941704261-0,900479197212171i</v>
      </c>
      <c r="EH135" s="240" t="str">
        <f t="shared" ca="1" si="162"/>
        <v>-0,403667804351552-0,910659974804619i</v>
      </c>
      <c r="EI135" s="240" t="str">
        <f t="shared" ca="1" si="163"/>
        <v>-0,953224636458652-0,289157532202472i</v>
      </c>
      <c r="EJ135" s="240" t="str">
        <f t="shared" ca="1" si="164"/>
        <v>-0,841573087186948+0,532920280064272i</v>
      </c>
      <c r="EK135" s="240" t="str">
        <f t="shared" ca="1" si="165"/>
        <v>-0,146160735363873+0,985335640997038i</v>
      </c>
      <c r="EL135" s="240" t="str">
        <f t="shared" ca="1" si="166"/>
        <v>0,650636641095295+0,754268683723104i</v>
      </c>
      <c r="EM135" s="240" t="str">
        <f t="shared" ca="1" si="167"/>
        <v>0,996117104552047-2,32836194162531E-13i</v>
      </c>
      <c r="EN135" s="240"/>
      <c r="EO135" s="240"/>
      <c r="EP135" s="240"/>
    </row>
    <row r="136" spans="1:146" ht="15.75" thickBot="1">
      <c r="A136" s="277">
        <f t="shared" si="168"/>
        <v>7.031250000000003E-4</v>
      </c>
      <c r="B136" s="276">
        <v>36</v>
      </c>
      <c r="C136" s="248">
        <f t="shared" si="169"/>
        <v>7200</v>
      </c>
      <c r="D136" s="247">
        <f t="shared" si="170"/>
        <v>45238.93421169302</v>
      </c>
      <c r="E136" s="247" t="str">
        <f t="shared" si="171"/>
        <v>45238,934211693i</v>
      </c>
      <c r="F136" s="247" t="str">
        <f t="shared" si="177"/>
        <v>-0,0380801883128691-0,509986109189045i</v>
      </c>
      <c r="G136" s="247" t="str">
        <f t="shared" si="178"/>
        <v>-0,331290266114414+0,327006370801658i</v>
      </c>
      <c r="H136" s="247" t="str">
        <f t="shared" si="179"/>
        <v>0,0042660477632127-0,14744956865442i</v>
      </c>
      <c r="I136" s="247" t="str">
        <f t="shared" si="174"/>
        <v>-0,0380809346656938+0,172419155367971i</v>
      </c>
      <c r="J136" s="275" t="str">
        <f ca="1">IMPRODUCT(1/N_FFT2,AY100)</f>
        <v>0,00405620948565344-9,24674518395367E-07i</v>
      </c>
      <c r="K136" s="274" t="str">
        <f t="shared" ca="1" si="175"/>
        <v>-0,000154304816814084+0,00069940342598184i</v>
      </c>
      <c r="N136" s="265">
        <f t="shared" ca="1" si="176"/>
        <v>1.0039954221563838</v>
      </c>
      <c r="O136" s="240">
        <f t="shared" ca="1" si="39"/>
        <v>-0.99600457784361607</v>
      </c>
      <c r="P136" s="240" t="str">
        <f t="shared" ca="1" si="40"/>
        <v>-0,631858615180237+0,769921950270255i</v>
      </c>
      <c r="Q136" s="240" t="str">
        <f t="shared" ca="1" si="41"/>
        <v>0,19431085382105+0,976866629163252i</v>
      </c>
      <c r="R136" s="240" t="str">
        <f t="shared" ca="1" si="42"/>
        <v>0,878397616588593+0,469513307859234i</v>
      </c>
      <c r="S136" s="240" t="str">
        <f t="shared" ca="1" si="43"/>
        <v>0,920188243757261-0,381154450500539i</v>
      </c>
      <c r="T136" s="240" t="str">
        <f t="shared" ca="1" si="44"/>
        <v>0,289124867423298-0,953116955112488i</v>
      </c>
      <c r="U136" s="241" t="str">
        <f t="shared" ca="1" si="45"/>
        <v>-0,553350495401172-0,82814754019119i</v>
      </c>
      <c r="V136" s="240" t="str">
        <f t="shared" ca="1" si="46"/>
        <v>-0,991208543565556-0,097625520475378i</v>
      </c>
      <c r="W136" s="240" t="str">
        <f t="shared" ca="1" si="47"/>
        <v>-0,704281591086069+0,704281591086062i</v>
      </c>
      <c r="X136" s="240" t="str">
        <f t="shared" ca="1" si="48"/>
        <v>0,0976255204753783+0,991208543565556i</v>
      </c>
      <c r="Y136" s="240" t="str">
        <f t="shared" ca="1" si="49"/>
        <v>0,82814754019119+0,553350495401171i</v>
      </c>
      <c r="Z136" s="240" t="str">
        <f t="shared" ca="1" si="50"/>
        <v>0,953116955112488-0,289124867423298i</v>
      </c>
      <c r="AA136" s="240" t="str">
        <f t="shared" ca="1" si="51"/>
        <v>0,381154450500494-0,92018824375728i</v>
      </c>
      <c r="AB136" s="240" t="str">
        <f t="shared" ca="1" si="52"/>
        <v>-0,469513307859253-0,878397616588582i</v>
      </c>
      <c r="AC136" s="240" t="str">
        <f t="shared" ca="1" si="53"/>
        <v>-0,97686662916325-0,19431085382106i</v>
      </c>
      <c r="AD136" s="240" t="str">
        <f t="shared" ca="1" si="54"/>
        <v>-0,76992195027028+0,631858615180206i</v>
      </c>
      <c r="AE136" s="240" t="str">
        <f t="shared" ca="1" si="55"/>
        <v>2,95282981854178E-14+0,996004577843616i</v>
      </c>
      <c r="AF136" s="240" t="str">
        <f t="shared" ca="1" si="56"/>
        <v>0,769921950270256+0,631858615180235i</v>
      </c>
      <c r="AG136" s="240" t="str">
        <f t="shared" ca="1" si="57"/>
        <v>0,976866629163258-0,194310853821022i</v>
      </c>
      <c r="AH136" s="240" t="str">
        <f t="shared" ca="1" si="58"/>
        <v>0,469513307859199-0,878397616588611i</v>
      </c>
      <c r="AI136" s="240" t="str">
        <f t="shared" ca="1" si="59"/>
        <v>-0,38115445050055-0,920188243757256i</v>
      </c>
      <c r="AJ136" s="240" t="str">
        <f t="shared" ca="1" si="60"/>
        <v>-0,953116955112482-0,289124867423318i</v>
      </c>
      <c r="AK136" s="240" t="str">
        <f t="shared" ca="1" si="61"/>
        <v>-0,828147540191216+0,55335049540113i</v>
      </c>
      <c r="AL136" s="240" t="str">
        <f t="shared" ca="1" si="62"/>
        <v>-0,0976255204753565+0,991208543565558i</v>
      </c>
      <c r="AM136" s="240" t="str">
        <f t="shared" ca="1" si="63"/>
        <v>0,704281591086062+0,704281591086069i</v>
      </c>
      <c r="AN136" s="240" t="str">
        <f t="shared" ca="1" si="64"/>
        <v>0,991208543565559-0,0976255204753496i</v>
      </c>
      <c r="AO136" s="240" t="str">
        <f t="shared" ca="1" si="65"/>
        <v>0,553350495401136-0,828147540191213i</v>
      </c>
      <c r="AP136" s="240" t="str">
        <f t="shared" ca="1" si="66"/>
        <v>-0,289124867423308-0,953116955112485i</v>
      </c>
      <c r="AQ136" s="240" t="str">
        <f t="shared" ca="1" si="67"/>
        <v>-0,920188243757254-0,381154450500556i</v>
      </c>
      <c r="AR136" s="240" t="str">
        <f t="shared" ca="1" si="68"/>
        <v>-0,920188243757254-0,381154450500556i</v>
      </c>
      <c r="AS136" s="240" t="str">
        <f t="shared" ca="1" si="69"/>
        <v>-0,19431085382103+0,976866629163256i</v>
      </c>
      <c r="AT136" s="240" t="str">
        <f t="shared" ca="1" si="70"/>
        <v>0,63185861518023+0,769921950270261i</v>
      </c>
      <c r="AU136" s="240" t="str">
        <f t="shared" ca="1" si="71"/>
        <v>0,996004577843616+4,00219380890466E-14i</v>
      </c>
      <c r="AV136" s="240" t="str">
        <f t="shared" ca="1" si="72"/>
        <v>0,631858615180212-0,769921950270275i</v>
      </c>
      <c r="AW136" s="240" t="str">
        <f t="shared" ca="1" si="73"/>
        <v>-0,194310853821053-0,976866629163252i</v>
      </c>
      <c r="AX136" s="240" t="str">
        <f t="shared" ca="1" si="74"/>
        <v>-0,878397616588578-0,46951330785926i</v>
      </c>
      <c r="AY136" s="240" t="str">
        <f t="shared" ca="1" si="75"/>
        <v>-0,920188243757245+0,381154450500577i</v>
      </c>
      <c r="AZ136" s="240" t="str">
        <f t="shared" ca="1" si="76"/>
        <v>-0,28912486742329+0,95311695511249i</v>
      </c>
      <c r="BA136" s="240" t="str">
        <f t="shared" ca="1" si="77"/>
        <v>0,553350495401155+0,8281475401912i</v>
      </c>
      <c r="BB136" s="240" t="str">
        <f t="shared" ca="1" si="78"/>
        <v>0,991208543565552+0,0976255204754257i</v>
      </c>
      <c r="BC136" s="240" t="str">
        <f t="shared" ca="1" si="79"/>
        <v>0,704281591086046-0,704281591086085i</v>
      </c>
      <c r="BD136" s="240" t="str">
        <f t="shared" ca="1" si="80"/>
        <v>-0,0976255204753825-0,991208543565556i</v>
      </c>
      <c r="BE136" s="240" t="str">
        <f t="shared" ca="1" si="81"/>
        <v>-0,828147540191173-0,553350495401197i</v>
      </c>
      <c r="BF136" s="240" t="str">
        <f t="shared" ca="1" si="82"/>
        <v>-0,953116955112476+0,289124867423336i</v>
      </c>
      <c r="BG136" s="240" t="str">
        <f t="shared" ca="1" si="83"/>
        <v>-0,381154450500529+0,920188243757265i</v>
      </c>
      <c r="BH136" s="240" t="str">
        <f t="shared" ca="1" si="84"/>
        <v>0,469513307859219+0,8783976165886i</v>
      </c>
      <c r="BI136" s="240" t="str">
        <f t="shared" ca="1" si="85"/>
        <v>0,976866629163243+0,194310853821095i</v>
      </c>
      <c r="BJ136" s="240" t="str">
        <f t="shared" ca="1" si="86"/>
        <v>0,769921950270244-0,63185861518025i</v>
      </c>
      <c r="BK136" s="240" t="str">
        <f t="shared" ca="1" si="87"/>
        <v>1,04936399036288E-14-0,996004577843616i</v>
      </c>
      <c r="BL136" s="240" t="str">
        <f t="shared" ca="1" si="88"/>
        <v>-0,769921950270231-0,631858615180266i</v>
      </c>
      <c r="BM136" s="240" t="str">
        <f t="shared" ca="1" si="89"/>
        <v>-0,976866629163246+0,194310853821082i</v>
      </c>
      <c r="BN136" s="240" t="str">
        <f t="shared" ca="1" si="90"/>
        <v>-0,469513307859231+0,878397616588593i</v>
      </c>
      <c r="BO136" s="240" t="str">
        <f t="shared" ca="1" si="91"/>
        <v>0,381154450500517+0,92018824375727i</v>
      </c>
      <c r="BP136" s="240" t="str">
        <f t="shared" ca="1" si="92"/>
        <v>0,953116955112499+0,289124867423261i</v>
      </c>
      <c r="BQ136" s="240" t="str">
        <f t="shared" ca="1" si="93"/>
        <v>0,828147540191184-0,55335049540118i</v>
      </c>
      <c r="BR136" s="240" t="str">
        <f t="shared" ca="1" si="94"/>
        <v>0,0976255204753963-0,991208543565554i</v>
      </c>
      <c r="BS136" s="240" t="str">
        <f t="shared" ca="1" si="95"/>
        <v>-0,704281591086036-0,704281591086095i</v>
      </c>
      <c r="BT136" s="240" t="str">
        <f t="shared" ca="1" si="96"/>
        <v>-0,991208543565553+0,0976255204754119i</v>
      </c>
      <c r="BU136" s="240" t="str">
        <f t="shared" ca="1" si="97"/>
        <v>-0,553350495401173+0,828147540191189i</v>
      </c>
      <c r="BV136" s="240" t="str">
        <f t="shared" ca="1" si="98"/>
        <v>0,28912486742327+0,953116955112496i</v>
      </c>
      <c r="BW136" s="240" t="str">
        <f t="shared" ca="1" si="99"/>
        <v>0,920188243757276+0,381154450500502i</v>
      </c>
      <c r="BX136" s="240" t="str">
        <f t="shared" ca="1" si="100"/>
        <v>0,878397616588587-0,469513307859245i</v>
      </c>
      <c r="BY136" s="240" t="str">
        <f t="shared" ca="1" si="101"/>
        <v>0,194310853821066-0,976866629163249i</v>
      </c>
      <c r="BZ136" s="240" t="str">
        <f t="shared" ca="1" si="102"/>
        <v>-0,631858615180196-0,769921950270288i</v>
      </c>
      <c r="CA136" s="240" t="str">
        <f t="shared" ca="1" si="103"/>
        <v>-0,996004577843616+1,9034658281789E-14i</v>
      </c>
      <c r="CB136" s="240" t="str">
        <f t="shared" ca="1" si="104"/>
        <v>-0,631858615180243+0,769921950270249i</v>
      </c>
      <c r="CC136" s="240" t="str">
        <f t="shared" ca="1" si="105"/>
        <v>0,194310853821013+0,97686662916326i</v>
      </c>
      <c r="CD136" s="240" t="str">
        <f t="shared" ca="1" si="106"/>
        <v>0,878397616588607+0,469513307859205i</v>
      </c>
      <c r="CE136" s="240" t="str">
        <f t="shared" ca="1" si="107"/>
        <v>0,920188243757259-0,381154450500543i</v>
      </c>
      <c r="CF136" s="240" t="str">
        <f t="shared" ca="1" si="108"/>
        <v>0,289124867423328-0,953116955112479i</v>
      </c>
      <c r="CG136" s="240" t="str">
        <f t="shared" ca="1" si="109"/>
        <v>-0,553350495401122-0,828147540191222i</v>
      </c>
      <c r="CH136" s="240" t="str">
        <f t="shared" ca="1" si="110"/>
        <v>-0,991208543565557-0,0976255204753669i</v>
      </c>
      <c r="CI136" s="240" t="str">
        <f t="shared" ca="1" si="111"/>
        <v>-0,704281591086074+0,704281591086057i</v>
      </c>
      <c r="CJ136" s="240" t="str">
        <f t="shared" ca="1" si="112"/>
        <v>0,0976255204753426+0,99120854356556i</v>
      </c>
      <c r="CK136" s="240" t="str">
        <f t="shared" ca="1" si="113"/>
        <v>0,828147540191205+0,553350495401148i</v>
      </c>
      <c r="CL136" s="240" t="str">
        <f t="shared" ca="1" si="114"/>
        <v>0,953116955112486-0,289124867423305i</v>
      </c>
      <c r="CM136" s="240" t="str">
        <f t="shared" ca="1" si="115"/>
        <v>0,381154450500566-0,92018824375725i</v>
      </c>
      <c r="CN136" s="240" t="str">
        <f t="shared" ca="1" si="116"/>
        <v>-0,469513307859277-0,87839761658857i</v>
      </c>
      <c r="CO136" s="240" t="str">
        <f t="shared" ca="1" si="117"/>
        <v>-0,976866629163255-0,194310853821037i</v>
      </c>
      <c r="CP136" s="240" t="str">
        <f t="shared" ca="1" si="118"/>
        <v>-0,769921950270269+0,631858615180219i</v>
      </c>
      <c r="CQ136" s="240" t="str">
        <f t="shared" ca="1" si="119"/>
        <v>-4,34385398169696E-14+0,996004577843616i</v>
      </c>
      <c r="CR136" s="240" t="str">
        <f t="shared" ca="1" si="120"/>
        <v>0,769921950270268+0,63185861518022i</v>
      </c>
      <c r="CS136" s="240" t="str">
        <f t="shared" ca="1" si="121"/>
        <v>0,976866629163252-0,194310853821049i</v>
      </c>
      <c r="CT136" s="240" t="str">
        <f t="shared" ca="1" si="122"/>
        <v>0,469513307859266-0,878397616588576i</v>
      </c>
      <c r="CU136" s="240" t="str">
        <f t="shared" ca="1" si="123"/>
        <v>-0,381154450500564-0,92018824375725i</v>
      </c>
      <c r="CV136" s="240" t="str">
        <f t="shared" ca="1" si="124"/>
        <v>-0,953116955112489-0,289124867423293i</v>
      </c>
      <c r="CW136" s="240" t="str">
        <f t="shared" ca="1" si="125"/>
        <v>-0,828147540191206+0,553350495401146i</v>
      </c>
      <c r="CX136" s="240" t="str">
        <f t="shared" ca="1" si="126"/>
        <v>-0,0976255204754292+0,991208543565551i</v>
      </c>
      <c r="CY136" s="240" t="str">
        <f t="shared" ca="1" si="127"/>
        <v>0,704281591086078+0,704281591086053i</v>
      </c>
      <c r="CZ136" s="240" t="str">
        <f t="shared" ca="1" si="128"/>
        <v>0,991208543565558-0,0976255204753651i</v>
      </c>
      <c r="DA136" s="240" t="str">
        <f t="shared" ca="1" si="129"/>
        <v>0,5533504954012-0,828147540191171i</v>
      </c>
      <c r="DB136" s="240" t="str">
        <f t="shared" ca="1" si="130"/>
        <v>-0,289124867423326-0,953116955112479i</v>
      </c>
      <c r="DC136" s="240" t="str">
        <f t="shared" ca="1" si="131"/>
        <v>-0,920188243757264-0,381154450500532i</v>
      </c>
      <c r="DD136" s="240" t="str">
        <f t="shared" ca="1" si="132"/>
        <v>-0,878397616588605+0,469513307859209i</v>
      </c>
      <c r="DE136" s="240" t="str">
        <f t="shared" ca="1" si="133"/>
        <v>-0,194310853821015+0,976866629163259i</v>
      </c>
      <c r="DF136" s="240" t="str">
        <f t="shared" ca="1" si="134"/>
        <v>0,631858615180247+0,769921950270246i</v>
      </c>
      <c r="DG136" s="240" t="str">
        <f t="shared" ca="1" si="135"/>
        <v>0,996004577843616+2,09872798072576E-14i</v>
      </c>
      <c r="DH136" s="240" t="str">
        <f t="shared" ca="1" si="136"/>
        <v>0,631858615180269-0,769921950270228i</v>
      </c>
      <c r="DI136" s="240" t="str">
        <f t="shared" ca="1" si="137"/>
        <v>-0,194310853821071-0,976866629163248i</v>
      </c>
      <c r="DJ136" s="240" t="str">
        <f t="shared" ca="1" si="138"/>
        <v>-0,878397616588586-0,469513307859247i</v>
      </c>
      <c r="DK136" s="240" t="str">
        <f t="shared" ca="1" si="139"/>
        <v>-0,920188243757275+0,381154450500507i</v>
      </c>
      <c r="DL136" s="240" t="str">
        <f t="shared" ca="1" si="140"/>
        <v>-0,289124867423271+0,953116955112496i</v>
      </c>
      <c r="DM136" s="240" t="str">
        <f t="shared" ca="1" si="141"/>
        <v>0,553350495401177+0,828147540191186i</v>
      </c>
      <c r="DN136" s="240" t="str">
        <f t="shared" ca="1" si="142"/>
        <v>0,991208543565553+0,0976255204754068i</v>
      </c>
      <c r="DO136" s="240" t="str">
        <f t="shared" ca="1" si="143"/>
        <v>0,704281591086098-0,704281591086033i</v>
      </c>
      <c r="DP136" s="240" t="str">
        <f t="shared" ca="1" si="144"/>
        <v>-0,0976255204754015-0,991208543565554i</v>
      </c>
      <c r="DQ136" s="240" t="str">
        <f t="shared" ca="1" si="145"/>
        <v>-0,828147540191183-0,553350495401181i</v>
      </c>
      <c r="DR136" s="240" t="str">
        <f t="shared" ca="1" si="146"/>
        <v>-0,953116955112497+0,289124867423266i</v>
      </c>
      <c r="DS136" s="240" t="str">
        <f t="shared" ca="1" si="147"/>
        <v>-0,381154450500512+0,920188243757272i</v>
      </c>
      <c r="DT136" s="240" t="str">
        <f t="shared" ca="1" si="148"/>
        <v>0,469513307859242+0,878397616588589i</v>
      </c>
      <c r="DU136" s="240" t="str">
        <f t="shared" ca="1" si="149"/>
        <v>0,976866629163247+0,194310853821077i</v>
      </c>
      <c r="DV136" s="240" t="str">
        <f t="shared" ca="1" si="150"/>
        <v>0,769921950270232-0,631858615180265i</v>
      </c>
      <c r="DW136" s="240" t="str">
        <f t="shared" ca="1" si="151"/>
        <v>-1,5618056553866E-14-0,996004577843616i</v>
      </c>
      <c r="DX136" s="240" t="str">
        <f t="shared" ca="1" si="152"/>
        <v>-0,769921950270243-0,631858615180251i</v>
      </c>
      <c r="DY136" s="240" t="str">
        <f t="shared" ca="1" si="153"/>
        <v>-0,976866629163202+0,194310853821302i</v>
      </c>
      <c r="DZ136" s="240" t="str">
        <f t="shared" ca="1" si="154"/>
        <v>-0,469513307859127+0,878397616588649i</v>
      </c>
      <c r="EA136" s="240" t="str">
        <f t="shared" ca="1" si="155"/>
        <v>0,381154450500528+0,920188243757266i</v>
      </c>
      <c r="EB136" s="240" t="str">
        <f t="shared" ca="1" si="156"/>
        <v>0,953116955112449+0,289124867423426i</v>
      </c>
      <c r="EC136" s="240" t="str">
        <f t="shared" ca="1" si="157"/>
        <v>0,828147540191339-0,553350495400949i</v>
      </c>
      <c r="ED136" s="240" t="str">
        <f t="shared" ca="1" si="158"/>
        <v>0,0976255204757647-0,991208543565518i</v>
      </c>
      <c r="EE136" s="240" t="str">
        <f t="shared" ca="1" si="159"/>
        <v>-0,7042815910864-0,704281591085731i</v>
      </c>
      <c r="EF136" s="240" t="str">
        <f t="shared" ca="1" si="160"/>
        <v>-0,991208543565521+0,0976255204757337i</v>
      </c>
      <c r="EG136" s="240" t="str">
        <f t="shared" ca="1" si="161"/>
        <v>-0,553350495400986+0,828147540191313i</v>
      </c>
      <c r="EH136" s="240" t="str">
        <f t="shared" ca="1" si="162"/>
        <v>0,289124867423382+0,953116955112462i</v>
      </c>
      <c r="EI136" s="240" t="str">
        <f t="shared" ca="1" si="163"/>
        <v>0,920188243757248+0,381154450500569i</v>
      </c>
      <c r="EJ136" s="240" t="str">
        <f t="shared" ca="1" si="164"/>
        <v>0,878397616588671-0,469513307859087i</v>
      </c>
      <c r="EK136" s="240" t="str">
        <f t="shared" ca="1" si="165"/>
        <v>0,194310853821345-0,976866629163193i</v>
      </c>
      <c r="EL136" s="240" t="str">
        <f t="shared" ca="1" si="166"/>
        <v>-0,631858615179911-0,769921950270523i</v>
      </c>
      <c r="EM136" s="240" t="str">
        <f t="shared" ca="1" si="167"/>
        <v>-0,996004577843616+4,48537530754518E-13i</v>
      </c>
      <c r="EN136" s="240"/>
      <c r="EO136" s="240"/>
      <c r="EP136" s="240"/>
    </row>
    <row r="137" spans="1:146" ht="15.75" thickBot="1">
      <c r="A137" s="277">
        <f t="shared" si="168"/>
        <v>7.2265625000000032E-4</v>
      </c>
      <c r="B137" s="276">
        <v>37</v>
      </c>
      <c r="C137" s="248">
        <f t="shared" si="169"/>
        <v>7400</v>
      </c>
      <c r="D137" s="247">
        <f t="shared" si="170"/>
        <v>46495.571273128939</v>
      </c>
      <c r="E137" s="247" t="str">
        <f t="shared" si="171"/>
        <v>46495,5712731289i</v>
      </c>
      <c r="F137" s="247" t="str">
        <f t="shared" si="177"/>
        <v>-0,0384769168066094-0,495949780552592i</v>
      </c>
      <c r="G137" s="247" t="str">
        <f t="shared" si="178"/>
        <v>-0,322596794710406+0,327352130882511i</v>
      </c>
      <c r="H137" s="247" t="str">
        <f t="shared" si="179"/>
        <v>0,00414448300742684-0,143466194177569i</v>
      </c>
      <c r="I137" s="247" t="str">
        <f t="shared" si="174"/>
        <v>-0,0349581531006312+0,167604517402593i</v>
      </c>
      <c r="J137" s="275" t="str">
        <f ca="1">IMPRODUCT(1/N_FFT2,AZ100)</f>
        <v>-0,0104039893376394-0,0000799818255849547i</v>
      </c>
      <c r="K137" s="274" t="str">
        <f t="shared" ca="1" si="175"/>
        <v>0,000377109567400677-0,00174095959509271i</v>
      </c>
      <c r="N137" s="265">
        <f t="shared" ca="1" si="176"/>
        <v>1.004117319305506</v>
      </c>
      <c r="O137" s="240">
        <f t="shared" ca="1" si="39"/>
        <v>-0.99588268069449415</v>
      </c>
      <c r="P137" s="240" t="str">
        <f t="shared" ca="1" si="40"/>
        <v>-0,612698485675371+0,785100553660713i</v>
      </c>
      <c r="Q137" s="240" t="str">
        <f t="shared" ca="1" si="41"/>
        <v>0,241979752917694+0,966037324788822i</v>
      </c>
      <c r="R137" s="240" t="str">
        <f t="shared" ca="1" si="42"/>
        <v>0,910445662227091+0,403572806119448i</v>
      </c>
      <c r="S137" s="240" t="str">
        <f t="shared" ca="1" si="43"/>
        <v>0,878290112900716-0,469455845940913i</v>
      </c>
      <c r="T137" s="240" t="str">
        <f t="shared" ca="1" si="44"/>
        <v>0,1702579840752-0,981220939730651i</v>
      </c>
      <c r="U137" s="241" t="str">
        <f t="shared" ca="1" si="45"/>
        <v>-0,668793932197443-0,737900392982097i</v>
      </c>
      <c r="V137" s="240" t="str">
        <f t="shared" ca="1" si="46"/>
        <v>-0,99318429342821+0,0732616748017605i</v>
      </c>
      <c r="W137" s="240" t="str">
        <f t="shared" ca="1" si="47"/>
        <v>-0,553282772973623+0,828046186415872i</v>
      </c>
      <c r="X137" s="240" t="str">
        <f t="shared" ca="1" si="48"/>
        <v>0,312390212513365+0,945618669883958i</v>
      </c>
      <c r="Y137" s="240" t="str">
        <f t="shared" ca="1" si="49"/>
        <v>0,937667427626459+0,335502770295015i</v>
      </c>
      <c r="Z137" s="240" t="str">
        <f t="shared" ca="1" si="50"/>
        <v>0,841375033355182-0,532794863858332i</v>
      </c>
      <c r="AA137" s="240" t="str">
        <f t="shared" ca="1" si="51"/>
        <v>0,097613572465406-0,991087233384525i</v>
      </c>
      <c r="AB137" s="240" t="str">
        <f t="shared" ca="1" si="52"/>
        <v>-0,721265126454878-0,686701486140288i</v>
      </c>
      <c r="AC137" s="240" t="str">
        <f t="shared" ca="1" si="53"/>
        <v>-0,985103754423749+0,146126338240187i</v>
      </c>
      <c r="AD137" s="240" t="str">
        <f t="shared" ca="1" si="54"/>
        <v>-0,490868772987262+0,866504565142753i</v>
      </c>
      <c r="AE137" s="240" t="str">
        <f t="shared" ca="1" si="55"/>
        <v>0,381107802481122+0,920075625476114i</v>
      </c>
      <c r="AF137" s="240" t="str">
        <f t="shared" ca="1" si="56"/>
        <v>0,959807891993558+0,265614615889516i</v>
      </c>
      <c r="AG137" s="240" t="str">
        <f t="shared" ca="1" si="57"/>
        <v>0,799900469604948-0,593246620245775i</v>
      </c>
      <c r="AH137" s="240" t="str">
        <f t="shared" ca="1" si="58"/>
        <v>0,0244401844489249-0,995582739450295i</v>
      </c>
      <c r="AI137" s="240" t="str">
        <f t="shared" ca="1" si="59"/>
        <v>-0,769827722499755-0,631781284447469i</v>
      </c>
      <c r="AJ137" s="240" t="str">
        <f t="shared" ca="1" si="60"/>
        <v>-0,971684852822096+0,21819913039092i</v>
      </c>
      <c r="AK137" s="240" t="str">
        <f t="shared" ca="1" si="61"/>
        <v>-0,425794712589927+0,900267280554899i</v>
      </c>
      <c r="AL137" s="240" t="str">
        <f t="shared" ca="1" si="62"/>
        <v>0,447760136247052+0,889546611536053i</v>
      </c>
      <c r="AM137" s="240" t="str">
        <f t="shared" ca="1" si="63"/>
        <v>0,976747074233673+0,194287072866964i</v>
      </c>
      <c r="AN137" s="240" t="str">
        <f t="shared" ca="1" si="64"/>
        <v>0,754091175904457-0,650483521797658i</v>
      </c>
      <c r="AO137" s="240" t="str">
        <f t="shared" ca="1" si="65"/>
        <v>-0,048865647044643-0,994683096391087i</v>
      </c>
      <c r="AP137" s="240" t="str">
        <f t="shared" ca="1" si="66"/>
        <v>-0,814218555416512-0,573437405235045i</v>
      </c>
      <c r="AQ137" s="240" t="str">
        <f t="shared" ca="1" si="67"/>
        <v>-0,953000306813678+0,289089482548722i</v>
      </c>
      <c r="AR137" s="240" t="str">
        <f t="shared" ca="1" si="68"/>
        <v>-0,953000306813678+0,289089482548722i</v>
      </c>
      <c r="AS137" s="240" t="str">
        <f t="shared" ca="1" si="69"/>
        <v>0,511986019039551+0,854197067435427i</v>
      </c>
      <c r="AT137" s="240" t="str">
        <f t="shared" ca="1" si="70"/>
        <v>0,988393179450588+0,121906671363007i</v>
      </c>
      <c r="AU137" s="240" t="str">
        <f t="shared" ca="1" si="71"/>
        <v>0,704195396785305-0,704195396785324i</v>
      </c>
      <c r="AV137" s="240" t="str">
        <f t="shared" ca="1" si="72"/>
        <v>-0,121906671363032-0,988393179450585i</v>
      </c>
      <c r="AW137" s="240" t="str">
        <f t="shared" ca="1" si="73"/>
        <v>-0,85419706743544-0,511986019039531i</v>
      </c>
      <c r="AX137" s="240" t="str">
        <f t="shared" ca="1" si="74"/>
        <v>-0,929151369572194+0,358413233753119i</v>
      </c>
      <c r="AY137" s="240" t="str">
        <f t="shared" ca="1" si="75"/>
        <v>-0,289089482548699+0,953000306813685i</v>
      </c>
      <c r="AZ137" s="240" t="str">
        <f t="shared" ca="1" si="76"/>
        <v>0,573437405235065+0,814218555416498i</v>
      </c>
      <c r="BA137" s="240" t="str">
        <f t="shared" ca="1" si="77"/>
        <v>0,994683096391088+0,0488656470446152i</v>
      </c>
      <c r="BB137" s="240" t="str">
        <f t="shared" ca="1" si="78"/>
        <v>0,65048352179764-0,754091175904473i</v>
      </c>
      <c r="BC137" s="240" t="str">
        <f t="shared" ca="1" si="79"/>
        <v>-0,194287072866991-0,976747074233667i</v>
      </c>
      <c r="BD137" s="240" t="str">
        <f t="shared" ca="1" si="80"/>
        <v>-0,889546611536062-0,447760136247034i</v>
      </c>
      <c r="BE137" s="240" t="str">
        <f t="shared" ca="1" si="81"/>
        <v>-0,900267280554888+0,425794712589949i</v>
      </c>
      <c r="BF137" s="240" t="str">
        <f t="shared" ca="1" si="82"/>
        <v>-0,218199130390893+0,971684852822102i</v>
      </c>
      <c r="BG137" s="240" t="str">
        <f t="shared" ca="1" si="83"/>
        <v>0,631781284447488+0,769827722499739i</v>
      </c>
      <c r="BH137" s="240" t="str">
        <f t="shared" ca="1" si="84"/>
        <v>0,995582739450295-0,0244401844489527i</v>
      </c>
      <c r="BI137" s="240" t="str">
        <f t="shared" ca="1" si="85"/>
        <v>0,593246620245758-0,799900469604961i</v>
      </c>
      <c r="BJ137" s="240" t="str">
        <f t="shared" ca="1" si="86"/>
        <v>-0,26561461588954-0,959807891993551i</v>
      </c>
      <c r="BK137" s="240" t="str">
        <f t="shared" ca="1" si="87"/>
        <v>-0,920075625476124-0,381107802481096i</v>
      </c>
      <c r="BL137" s="240" t="str">
        <f t="shared" ca="1" si="88"/>
        <v>-0,866504565142742+0,490868772987282i</v>
      </c>
      <c r="BM137" s="240" t="str">
        <f t="shared" ca="1" si="89"/>
        <v>-0,146126338240161+0,985103754423753i</v>
      </c>
      <c r="BN137" s="240" t="str">
        <f t="shared" ca="1" si="90"/>
        <v>0,686701486140309+0,721265126454859i</v>
      </c>
      <c r="BO137" s="240" t="str">
        <f t="shared" ca="1" si="91"/>
        <v>0,991087233384523-0,0976135724654302i</v>
      </c>
      <c r="BP137" s="240" t="str">
        <f t="shared" ca="1" si="92"/>
        <v>0,532794863858317-0,841375033355191i</v>
      </c>
      <c r="BQ137" s="240" t="str">
        <f t="shared" ca="1" si="93"/>
        <v>-0,335502770295036-0,937667427626452i</v>
      </c>
      <c r="BR137" s="240" t="str">
        <f t="shared" ca="1" si="94"/>
        <v>-0,945618669883965-0,312390212513342i</v>
      </c>
      <c r="BS137" s="240" t="str">
        <f t="shared" ca="1" si="95"/>
        <v>-0,828046186415857+0,553282772973646i</v>
      </c>
      <c r="BT137" s="240" t="str">
        <f t="shared" ca="1" si="96"/>
        <v>-0,0732616748017371+0,993184293428212i</v>
      </c>
      <c r="BU137" s="240" t="str">
        <f t="shared" ca="1" si="97"/>
        <v>0,737900392982115+0,668793932197424i</v>
      </c>
      <c r="BV137" s="240" t="str">
        <f t="shared" ca="1" si="98"/>
        <v>0,981220939730646-0,170257984075228i</v>
      </c>
      <c r="BW137" s="240" t="str">
        <f t="shared" ca="1" si="99"/>
        <v>0,469455845940892-0,878290112900728i</v>
      </c>
      <c r="BX137" s="240" t="str">
        <f t="shared" ca="1" si="100"/>
        <v>-0,403572806119472-0,91044566222708i</v>
      </c>
      <c r="BY137" s="240" t="str">
        <f t="shared" ca="1" si="101"/>
        <v>-0,966037324788827-0,241979752917672i</v>
      </c>
      <c r="BZ137" s="240" t="str">
        <f t="shared" ca="1" si="102"/>
        <v>-0,785100553660698+0,612698485675391i</v>
      </c>
      <c r="CA137" s="240" t="str">
        <f t="shared" ca="1" si="103"/>
        <v>2,78165385526449E-14+0,995882680694494i</v>
      </c>
      <c r="CB137" s="240" t="str">
        <f t="shared" ca="1" si="104"/>
        <v>0,785100553660727+0,612698485675353i</v>
      </c>
      <c r="CC137" s="240" t="str">
        <f t="shared" ca="1" si="105"/>
        <v>0,966037324788815-0,241979752917719i</v>
      </c>
      <c r="CD137" s="240" t="str">
        <f t="shared" ca="1" si="106"/>
        <v>0,403572806119428-0,9104456622271i</v>
      </c>
      <c r="CE137" s="240" t="str">
        <f t="shared" ca="1" si="107"/>
        <v>-0,469455845940935-0,878290112900705i</v>
      </c>
      <c r="CF137" s="240" t="str">
        <f t="shared" ca="1" si="108"/>
        <v>-0,981220939730655-0,170257984075174i</v>
      </c>
      <c r="CG137" s="240" t="str">
        <f t="shared" ca="1" si="109"/>
        <v>-0,737900392982082+0,66879393219746i</v>
      </c>
      <c r="CH137" s="240" t="str">
        <f t="shared" ca="1" si="110"/>
        <v>0,0732616748017856+0,993184293428208i</v>
      </c>
      <c r="CI137" s="240" t="str">
        <f t="shared" ca="1" si="111"/>
        <v>0,828046186415884+0,553282772973606i</v>
      </c>
      <c r="CJ137" s="240" t="str">
        <f t="shared" ca="1" si="112"/>
        <v>0,945618669883948-0,312390212513395i</v>
      </c>
      <c r="CK137" s="240" t="str">
        <f t="shared" ca="1" si="113"/>
        <v>0,33550277029499-0,937667427626468i</v>
      </c>
      <c r="CL137" s="240" t="str">
        <f t="shared" ca="1" si="114"/>
        <v>-0,532794863858359-0,841375033355165i</v>
      </c>
      <c r="CM137" s="240" t="str">
        <f t="shared" ca="1" si="115"/>
        <v>-0,991087233384528-0,0976135724653749i</v>
      </c>
      <c r="CN137" s="240" t="str">
        <f t="shared" ca="1" si="116"/>
        <v>-0,686701486140268+0,721265126454896i</v>
      </c>
      <c r="CO137" s="240" t="str">
        <f t="shared" ca="1" si="117"/>
        <v>0,146126338240209+0,985103754423746i</v>
      </c>
      <c r="CP137" s="240" t="str">
        <f t="shared" ca="1" si="118"/>
        <v>0,866504565142763+0,490868772987246i</v>
      </c>
      <c r="CQ137" s="240" t="str">
        <f t="shared" ca="1" si="119"/>
        <v>0,920075625476103-0,381107802481148i</v>
      </c>
      <c r="CR137" s="240" t="str">
        <f t="shared" ca="1" si="120"/>
        <v>0,265614615889493-0,959807891993564i</v>
      </c>
      <c r="CS137" s="240" t="str">
        <f t="shared" ca="1" si="121"/>
        <v>-0,593246620245792-0,799900469604936i</v>
      </c>
      <c r="CT137" s="240" t="str">
        <f t="shared" ca="1" si="122"/>
        <v>-0,995582739450296-0,0244401844488971i</v>
      </c>
      <c r="CU137" s="240" t="str">
        <f t="shared" ca="1" si="123"/>
        <v>-0,63178128444745+0,76982772249977i</v>
      </c>
      <c r="CV137" s="240" t="str">
        <f t="shared" ca="1" si="124"/>
        <v>0,21819913039094+0,971684852822091i</v>
      </c>
      <c r="CW137" s="240" t="str">
        <f t="shared" ca="1" si="125"/>
        <v>0,900267280554912+0,425794712589899i</v>
      </c>
      <c r="CX137" s="240" t="str">
        <f t="shared" ca="1" si="126"/>
        <v>0,88954661153604-0,447760136247077i</v>
      </c>
      <c r="CY137" s="240" t="str">
        <f t="shared" ca="1" si="127"/>
        <v>0,194287072866944-0,976747074233677i</v>
      </c>
      <c r="CZ137" s="240" t="str">
        <f t="shared" ca="1" si="128"/>
        <v>-0,650483521797682-0,754091175904436i</v>
      </c>
      <c r="DA137" s="240" t="str">
        <f t="shared" ca="1" si="129"/>
        <v>-0,994683096391086+0,0488656470446708i</v>
      </c>
      <c r="DB137" s="240" t="str">
        <f t="shared" ca="1" si="130"/>
        <v>-0,573437405235025+0,814218555416526i</v>
      </c>
      <c r="DC137" s="240" t="str">
        <f t="shared" ca="1" si="131"/>
        <v>0,289089482548739+0,953000306813673i</v>
      </c>
      <c r="DD137" s="240" t="str">
        <f t="shared" ca="1" si="132"/>
        <v>0,929151369572177+0,358413233753163i</v>
      </c>
      <c r="DE137" s="240" t="str">
        <f t="shared" ca="1" si="133"/>
        <v>0,854197067435415-0,511986019039572i</v>
      </c>
      <c r="DF137" s="240" t="str">
        <f t="shared" ca="1" si="134"/>
        <v>0,121906671362987-0,988393179450591i</v>
      </c>
      <c r="DG137" s="240" t="str">
        <f t="shared" ca="1" si="135"/>
        <v>-0,704195396785343-0,704195396785285i</v>
      </c>
      <c r="DH137" s="240" t="str">
        <f t="shared" ca="1" si="136"/>
        <v>-0,988393179450582+0,121906671363056i</v>
      </c>
      <c r="DI137" s="240" t="str">
        <f t="shared" ca="1" si="137"/>
        <v>-0,511986019039513+0,85419706743545i</v>
      </c>
      <c r="DJ137" s="240" t="str">
        <f t="shared" ca="1" si="138"/>
        <v>0,358413233753148+0,929151369572183i</v>
      </c>
      <c r="DK137" s="240" t="str">
        <f t="shared" ca="1" si="139"/>
        <v>0,953000306813693+0,289089482548672i</v>
      </c>
      <c r="DL137" s="240" t="str">
        <f t="shared" ca="1" si="140"/>
        <v>0,814218555416486-0,573437405235082i</v>
      </c>
      <c r="DM137" s="240" t="str">
        <f t="shared" ca="1" si="141"/>
        <v>0,0488656470446863-0,994683096391085i</v>
      </c>
      <c r="DN137" s="240" t="str">
        <f t="shared" ca="1" si="142"/>
        <v>-0,754091175904426-0,650483521797694i</v>
      </c>
      <c r="DO137" s="240" t="str">
        <f t="shared" ca="1" si="143"/>
        <v>-0,976747074233663+0,194287072867011i</v>
      </c>
      <c r="DP137" s="240" t="str">
        <f t="shared" ca="1" si="144"/>
        <v>-0,447760136247015+0,889546611536072i</v>
      </c>
      <c r="DQ137" s="240" t="str">
        <f t="shared" ca="1" si="145"/>
        <v>0,425794712589974+0,900267280554876i</v>
      </c>
      <c r="DR137" s="240" t="str">
        <f t="shared" ca="1" si="146"/>
        <v>0,971684852822106+0,218199130390872i</v>
      </c>
      <c r="DS137" s="240" t="str">
        <f t="shared" ca="1" si="147"/>
        <v>0,769827722499726-0,631781284447504i</v>
      </c>
      <c r="DT137" s="240" t="str">
        <f t="shared" ca="1" si="148"/>
        <v>-0,0244401844488815-0,995582739450296i</v>
      </c>
      <c r="DU137" s="240" t="str">
        <f t="shared" ca="1" si="149"/>
        <v>-0,799900469604977-0,593246620245736i</v>
      </c>
      <c r="DV137" s="240" t="str">
        <f t="shared" ca="1" si="150"/>
        <v>-0,959807891993625+0,265614615889273i</v>
      </c>
      <c r="DW137" s="240" t="str">
        <f t="shared" ca="1" si="151"/>
        <v>-0,381107802480705+0,920075625476287i</v>
      </c>
      <c r="DX137" s="240" t="str">
        <f t="shared" ca="1" si="152"/>
        <v>0,490868772987393+0,866504565142679i</v>
      </c>
      <c r="DY137" s="240" t="str">
        <f t="shared" ca="1" si="153"/>
        <v>0,985103754423727+0,146126338240336i</v>
      </c>
      <c r="DZ137" s="240" t="str">
        <f t="shared" ca="1" si="154"/>
        <v>0,72126512645519-0,686701486139959i</v>
      </c>
      <c r="EA137" s="240" t="str">
        <f t="shared" ca="1" si="155"/>
        <v>-0,097613572465655-0,991087233384501i</v>
      </c>
      <c r="EB137" s="240" t="str">
        <f t="shared" ca="1" si="156"/>
        <v>-0,841375033355149-0,532794863858384i</v>
      </c>
      <c r="EC137" s="240" t="str">
        <f t="shared" ca="1" si="157"/>
        <v>-0,937667427626579+0,335502770294683i</v>
      </c>
      <c r="ED137" s="240" t="str">
        <f t="shared" ca="1" si="158"/>
        <v>-0,312390212513033+0,945618669884068i</v>
      </c>
      <c r="EE137" s="240" t="str">
        <f t="shared" ca="1" si="159"/>
        <v>0,553282772973664+0,828046186415845i</v>
      </c>
      <c r="EF137" s="240" t="str">
        <f t="shared" ca="1" si="160"/>
        <v>0,993184293428191+0,0732616748020128i</v>
      </c>
      <c r="EG137" s="240" t="str">
        <f t="shared" ca="1" si="161"/>
        <v>0,668793932197109-0,7379003929824i</v>
      </c>
      <c r="EH137" s="240" t="str">
        <f t="shared" ca="1" si="162"/>
        <v>-0,170257984075347-0,981220939730625i</v>
      </c>
      <c r="EI137" s="240" t="str">
        <f t="shared" ca="1" si="163"/>
        <v>-0,878290112900645-0,469455845941048i</v>
      </c>
      <c r="EJ137" s="240" t="str">
        <f t="shared" ca="1" si="164"/>
        <v>-0,910445662227275+0,403572806119031i</v>
      </c>
      <c r="EK137" s="240" t="str">
        <f t="shared" ca="1" si="165"/>
        <v>-0,241979752917453+0,966037324788882i</v>
      </c>
      <c r="EL137" s="240" t="str">
        <f t="shared" ca="1" si="166"/>
        <v>0,612698485675329+0,785100553660745i</v>
      </c>
      <c r="EM137" s="240" t="str">
        <f t="shared" ca="1" si="167"/>
        <v>0,995882680694494+3,54784901468035E-13i</v>
      </c>
      <c r="EN137" s="240"/>
      <c r="EO137" s="240"/>
      <c r="EP137" s="240"/>
    </row>
    <row r="138" spans="1:146" ht="15.75" thickBot="1">
      <c r="A138" s="277">
        <f t="shared" si="168"/>
        <v>7.4218750000000033E-4</v>
      </c>
      <c r="B138" s="276">
        <v>38</v>
      </c>
      <c r="C138" s="248">
        <f t="shared" si="169"/>
        <v>7600</v>
      </c>
      <c r="D138" s="247">
        <f t="shared" si="170"/>
        <v>47752.208334564857</v>
      </c>
      <c r="E138" s="247" t="str">
        <f t="shared" si="171"/>
        <v>47752,2083345649i</v>
      </c>
      <c r="F138" s="247" t="str">
        <f t="shared" si="177"/>
        <v>-0,0388398660177022-0,482645120609511i</v>
      </c>
      <c r="G138" s="247" t="str">
        <f t="shared" si="178"/>
        <v>-0,314102242721057+0,327465689562434i</v>
      </c>
      <c r="H138" s="247" t="str">
        <f t="shared" si="179"/>
        <v>0,00403238675943751-0,139692330215726i</v>
      </c>
      <c r="I138" s="247" t="str">
        <f t="shared" si="174"/>
        <v>-0,0321380998472613+0,162975421340089i</v>
      </c>
      <c r="J138" s="275" t="str">
        <f ca="1">IMPRODUCT(1/N_FFT2,BA100)</f>
        <v>0,00373625102927431+9,04574199649121E-07i</v>
      </c>
      <c r="K138" s="274" t="str">
        <f t="shared" ca="1" si="175"/>
        <v>-0,000120223431994572+0,000608888014432374i</v>
      </c>
      <c r="N138" s="265">
        <f t="shared" ca="1" si="176"/>
        <v>1.0042496446568125</v>
      </c>
      <c r="O138" s="240">
        <f t="shared" ca="1" si="39"/>
        <v>-0.99575035534318734</v>
      </c>
      <c r="P138" s="240" t="str">
        <f t="shared" ca="1" si="40"/>
        <v>-0,59316779412603+0,799794184886177i</v>
      </c>
      <c r="Q138" s="240" t="str">
        <f t="shared" ca="1" si="41"/>
        <v>0,289051070526814+0,952873679347576i</v>
      </c>
      <c r="R138" s="240" t="str">
        <f t="shared" ca="1" si="42"/>
        <v>0,937542837477262+0,335458191226816i</v>
      </c>
      <c r="S138" s="240" t="str">
        <f t="shared" ca="1" si="43"/>
        <v>0,827936161907321-0,553209256947367i</v>
      </c>
      <c r="T138" s="240" t="str">
        <f t="shared" ca="1" si="44"/>
        <v>0,0488591541473894-0,994550930431461i</v>
      </c>
      <c r="U138" s="241" t="str">
        <f t="shared" ca="1" si="45"/>
        <v>-0,769725433619945-0,631697338133281i</v>
      </c>
      <c r="V138" s="240" t="str">
        <f t="shared" ca="1" si="46"/>
        <v>-0,965908965062464+0,241947600480028i</v>
      </c>
      <c r="W138" s="240" t="str">
        <f t="shared" ca="1" si="47"/>
        <v>-0,381057163761488+0,919953372792412i</v>
      </c>
      <c r="X138" s="240" t="str">
        <f t="shared" ca="1" si="48"/>
        <v>0,51191799021331+0,854083568195788i</v>
      </c>
      <c r="Y138" s="240" t="str">
        <f t="shared" ca="1" si="49"/>
        <v>0,990955545215953+0,0976006023128813i</v>
      </c>
      <c r="Z138" s="240" t="str">
        <f t="shared" ca="1" si="50"/>
        <v>0,668705067922794-0,737802346364157i</v>
      </c>
      <c r="AA138" s="240" t="str">
        <f t="shared" ca="1" si="51"/>
        <v>-0,194261257471539-0,976617291476892i</v>
      </c>
      <c r="AB138" s="240" t="str">
        <f t="shared" ca="1" si="52"/>
        <v>-0,900147659854102-0,425738136212i</v>
      </c>
      <c r="AC138" s="240" t="str">
        <f t="shared" ca="1" si="53"/>
        <v>-0,878173412359577+0,469393468202126i</v>
      </c>
      <c r="AD138" s="240" t="str">
        <f t="shared" ca="1" si="54"/>
        <v>-0,146106922078648+0,984972861294558i</v>
      </c>
      <c r="AE138" s="240" t="str">
        <f t="shared" ca="1" si="55"/>
        <v>0,70410182863207+0,704101828632095i</v>
      </c>
      <c r="AF138" s="240" t="str">
        <f t="shared" ca="1" si="56"/>
        <v>0,984972861294563-0,146106922078614i</v>
      </c>
      <c r="AG138" s="240" t="str">
        <f t="shared" ca="1" si="57"/>
        <v>0,46939346820207-0,878173412359608i</v>
      </c>
      <c r="AH138" s="240" t="str">
        <f t="shared" ca="1" si="58"/>
        <v>-0,425738136211969-0,900147659854117i</v>
      </c>
      <c r="AI138" s="240" t="str">
        <f t="shared" ca="1" si="59"/>
        <v>-0,976617291476885-0,194261257471573i</v>
      </c>
      <c r="AJ138" s="240" t="str">
        <f t="shared" ca="1" si="60"/>
        <v>-0,737802346364112+0,668705067922844i</v>
      </c>
      <c r="AK138" s="240" t="str">
        <f t="shared" ca="1" si="61"/>
        <v>0,097600602312845+0,990955545215957i</v>
      </c>
      <c r="AL138" s="240" t="str">
        <f t="shared" ca="1" si="62"/>
        <v>0,854083568195785+0,511917990213316i</v>
      </c>
      <c r="AM138" s="240" t="str">
        <f t="shared" ca="1" si="63"/>
        <v>0,919953372792403-0,38105716376151i</v>
      </c>
      <c r="AN138" s="240" t="str">
        <f t="shared" ca="1" si="64"/>
        <v>0,241947600480072-0,965908965062454i</v>
      </c>
      <c r="AO138" s="240" t="str">
        <f t="shared" ca="1" si="65"/>
        <v>-0,631697338133269-0,769725433619954i</v>
      </c>
      <c r="AP138" s="240" t="str">
        <f t="shared" ca="1" si="66"/>
        <v>-0,994550930431461+0,048859154147405i</v>
      </c>
      <c r="AQ138" s="240" t="str">
        <f t="shared" ca="1" si="67"/>
        <v>-0,553209256947328+0,827936161907346i</v>
      </c>
      <c r="AR138" s="240" t="str">
        <f t="shared" ca="1" si="68"/>
        <v>-0,553209256947328+0,827936161907346i</v>
      </c>
      <c r="AS138" s="240" t="str">
        <f t="shared" ca="1" si="69"/>
        <v>0,952873679347577+0,28905107052681i</v>
      </c>
      <c r="AT138" s="240" t="str">
        <f t="shared" ca="1" si="70"/>
        <v>0,799794184886157-0,593167794126058i</v>
      </c>
      <c r="AU138" s="240" t="str">
        <f t="shared" ca="1" si="71"/>
        <v>3,47662960357901E-14-0,995750355343187i</v>
      </c>
      <c r="AV138" s="240" t="str">
        <f t="shared" ca="1" si="72"/>
        <v>-0,799794184886174-0,593167794126034i</v>
      </c>
      <c r="AW138" s="240" t="str">
        <f t="shared" ca="1" si="73"/>
        <v>-0,952873679347568+0,289051070526838i</v>
      </c>
      <c r="AX138" s="240" t="str">
        <f t="shared" ca="1" si="74"/>
        <v>-0,335458191226857+0,937542837477247i</v>
      </c>
      <c r="AY138" s="240" t="str">
        <f t="shared" ca="1" si="75"/>
        <v>0,553209256947353+0,82793616190733i</v>
      </c>
      <c r="AZ138" s="240" t="str">
        <f t="shared" ca="1" si="76"/>
        <v>0,994550930431462+0,048859154147372i</v>
      </c>
      <c r="BA138" s="240" t="str">
        <f t="shared" ca="1" si="77"/>
        <v>0,631697338133246-0,769725433619973i</v>
      </c>
      <c r="BB138" s="240" t="str">
        <f t="shared" ca="1" si="78"/>
        <v>-0,241947600480001-0,965908965062471i</v>
      </c>
      <c r="BC138" s="240" t="str">
        <f t="shared" ca="1" si="79"/>
        <v>-0,919953372792414-0,381057163761482i</v>
      </c>
      <c r="BD138" s="240" t="str">
        <f t="shared" ca="1" si="80"/>
        <v>-0,854083568195772+0,511917990213337i</v>
      </c>
      <c r="BE138" s="240" t="str">
        <f t="shared" ca="1" si="81"/>
        <v>-0,0976006023129141+0,99095554521595i</v>
      </c>
      <c r="BF138" s="240" t="str">
        <f t="shared" ca="1" si="82"/>
        <v>0,737802346364132+0,668705067922822i</v>
      </c>
      <c r="BG138" s="240" t="str">
        <f t="shared" ca="1" si="83"/>
        <v>0,97661729147688-0,194261257471598i</v>
      </c>
      <c r="BH138" s="240" t="str">
        <f t="shared" ca="1" si="84"/>
        <v>0,425738136212032-0,900147659854087i</v>
      </c>
      <c r="BI138" s="240" t="str">
        <f t="shared" ca="1" si="85"/>
        <v>-0,469393468202093-0,878173412359595i</v>
      </c>
      <c r="BJ138" s="240" t="str">
        <f t="shared" ca="1" si="86"/>
        <v>-0,984972861294568-0,146106922078583i</v>
      </c>
      <c r="BK138" s="240" t="str">
        <f t="shared" ca="1" si="87"/>
        <v>-0,70410182863212+0,704101828632044i</v>
      </c>
      <c r="BL138" s="240" t="str">
        <f t="shared" ca="1" si="88"/>
        <v>0,146106922078581+0,984972861294568i</v>
      </c>
      <c r="BM138" s="240" t="str">
        <f t="shared" ca="1" si="89"/>
        <v>0,878173412359591+0,4693934682021i</v>
      </c>
      <c r="BN138" s="240" t="str">
        <f t="shared" ca="1" si="90"/>
        <v>0,900147659854091-0,425738136212024i</v>
      </c>
      <c r="BO138" s="240" t="str">
        <f t="shared" ca="1" si="91"/>
        <v>0,194261257471607-0,976617291476878i</v>
      </c>
      <c r="BP138" s="240" t="str">
        <f t="shared" ca="1" si="92"/>
        <v>-0,668705067922815-0,737802346364138i</v>
      </c>
      <c r="BQ138" s="240" t="str">
        <f t="shared" ca="1" si="93"/>
        <v>-0,99095554521595+0,0976006023129124i</v>
      </c>
      <c r="BR138" s="240" t="str">
        <f t="shared" ca="1" si="94"/>
        <v>-0,511917990213344+0,854083568195767i</v>
      </c>
      <c r="BS138" s="240" t="str">
        <f t="shared" ca="1" si="95"/>
        <v>0,381057163761474+0,919953372792418i</v>
      </c>
      <c r="BT138" s="240" t="str">
        <f t="shared" ca="1" si="96"/>
        <v>0,965908965062468+0,241947600480009i</v>
      </c>
      <c r="BU138" s="240" t="str">
        <f t="shared" ca="1" si="97"/>
        <v>0,769725433619915-0,631697338133316i</v>
      </c>
      <c r="BV138" s="240" t="str">
        <f t="shared" ca="1" si="98"/>
        <v>-0,0488591541473704-0,994550930431462i</v>
      </c>
      <c r="BW138" s="240" t="str">
        <f t="shared" ca="1" si="99"/>
        <v>-0,827936161907325-0,553209256947361i</v>
      </c>
      <c r="BX138" s="240" t="str">
        <f t="shared" ca="1" si="100"/>
        <v>-0,937542837477248+0,335458191226856i</v>
      </c>
      <c r="BY138" s="240" t="str">
        <f t="shared" ca="1" si="101"/>
        <v>-0,289051070526843+0,952873679347567i</v>
      </c>
      <c r="BZ138" s="240" t="str">
        <f t="shared" ca="1" si="102"/>
        <v>0,593167794126027+0,79979418488618i</v>
      </c>
      <c r="CA138" s="240" t="str">
        <f t="shared" ca="1" si="103"/>
        <v>0,995750355343187-2,95206533551693E-14i</v>
      </c>
      <c r="CB138" s="240" t="str">
        <f t="shared" ca="1" si="104"/>
        <v>0,593167794126065-0,799794184886151i</v>
      </c>
      <c r="CC138" s="240" t="str">
        <f t="shared" ca="1" si="105"/>
        <v>-0,289051070526805-0,952873679347578i</v>
      </c>
      <c r="CD138" s="240" t="str">
        <f t="shared" ca="1" si="106"/>
        <v>-0,937542837477268-0,3354581912268i</v>
      </c>
      <c r="CE138" s="240" t="str">
        <f t="shared" ca="1" si="107"/>
        <v>-0,827936161907293+0,55320925694741i</v>
      </c>
      <c r="CF138" s="240" t="str">
        <f t="shared" ca="1" si="108"/>
        <v>-0,0488591541474174+0,99455093043146i</v>
      </c>
      <c r="CG138" s="240" t="str">
        <f t="shared" ca="1" si="109"/>
        <v>0,769725433619953+0,631697338133271i</v>
      </c>
      <c r="CH138" s="240" t="str">
        <f t="shared" ca="1" si="110"/>
        <v>0,965908965062454-0,241947600480067i</v>
      </c>
      <c r="CI138" s="240" t="str">
        <f t="shared" ca="1" si="111"/>
        <v>0,381057163761518-0,9199533727924i</v>
      </c>
      <c r="CJ138" s="240" t="str">
        <f t="shared" ca="1" si="112"/>
        <v>-0,511917990213305-0,854083568195791i</v>
      </c>
      <c r="CK138" s="240" t="str">
        <f t="shared" ca="1" si="113"/>
        <v>-0,990955545215956-0,0976006023128467i</v>
      </c>
      <c r="CL138" s="240" t="str">
        <f t="shared" ca="1" si="114"/>
        <v>-0,668705067922845+0,737802346364111i</v>
      </c>
      <c r="CM138" s="240" t="str">
        <f t="shared" ca="1" si="115"/>
        <v>0,194261257471568+0,976617291476886i</v>
      </c>
      <c r="CN138" s="240" t="str">
        <f t="shared" ca="1" si="116"/>
        <v>0,900147659854113+0,425738136211977i</v>
      </c>
      <c r="CO138" s="240" t="str">
        <f t="shared" ca="1" si="117"/>
        <v>0,878173412359613-0,469393468202059i</v>
      </c>
      <c r="CP138" s="240" t="str">
        <f t="shared" ca="1" si="118"/>
        <v>0,146106922078614-0,984972861294563i</v>
      </c>
      <c r="CQ138" s="240" t="str">
        <f t="shared" ca="1" si="119"/>
        <v>-0,704101828632092-0,704101828632073i</v>
      </c>
      <c r="CR138" s="240" t="str">
        <f t="shared" ca="1" si="120"/>
        <v>-0,984972861294559+0,146106922078641i</v>
      </c>
      <c r="CS138" s="240" t="str">
        <f t="shared" ca="1" si="121"/>
        <v>-0,469393468202133+0,878173412359573i</v>
      </c>
      <c r="CT138" s="240" t="str">
        <f t="shared" ca="1" si="122"/>
        <v>0,425738136211989+0,900147659854107i</v>
      </c>
      <c r="CU138" s="240" t="str">
        <f t="shared" ca="1" si="123"/>
        <v>0,976617291476892+0,19426125747154i</v>
      </c>
      <c r="CV138" s="240" t="str">
        <f t="shared" ca="1" si="124"/>
        <v>0,737802346364159-0,668705067922792i</v>
      </c>
      <c r="CW138" s="240" t="str">
        <f t="shared" ca="1" si="125"/>
        <v>-0,0976006023128744-0,990955545215954i</v>
      </c>
      <c r="CX138" s="240" t="str">
        <f t="shared" ca="1" si="126"/>
        <v>-0,854083568195798-0,511917990213293i</v>
      </c>
      <c r="CY138" s="240" t="str">
        <f t="shared" ca="1" si="127"/>
        <v>-0,919953372792432+0,381057163761439i</v>
      </c>
      <c r="CZ138" s="240" t="str">
        <f t="shared" ca="1" si="128"/>
        <v>-0,24194760048004+0,965908965062461i</v>
      </c>
      <c r="DA138" s="240" t="str">
        <f t="shared" ca="1" si="129"/>
        <v>0,631697338133292+0,769725433619935i</v>
      </c>
      <c r="DB138" s="240" t="str">
        <f t="shared" ca="1" si="130"/>
        <v>0,994550930431459-0,048859154147431i</v>
      </c>
      <c r="DC138" s="240" t="str">
        <f t="shared" ca="1" si="131"/>
        <v>0,553209256947392-0,827936161907304i</v>
      </c>
      <c r="DD138" s="240" t="str">
        <f t="shared" ca="1" si="132"/>
        <v>-0,335458191226813-0,937542837477263i</v>
      </c>
      <c r="DE138" s="240" t="str">
        <f t="shared" ca="1" si="133"/>
        <v>-0,952873679347586-0,289051070526778i</v>
      </c>
      <c r="DF138" s="240" t="str">
        <f t="shared" ca="1" si="134"/>
        <v>-0,799794184886198+0,593167794126002i</v>
      </c>
      <c r="DG138" s="240" t="str">
        <f t="shared" ca="1" si="135"/>
        <v>-8,78325858871904E-15+0,995750355343187i</v>
      </c>
      <c r="DH138" s="240" t="str">
        <f t="shared" ca="1" si="136"/>
        <v>0,799794184886188+0,593167794126016i</v>
      </c>
      <c r="DI138" s="240" t="str">
        <f t="shared" ca="1" si="137"/>
        <v>0,952873679347587-0,289051070526775i</v>
      </c>
      <c r="DJ138" s="240" t="str">
        <f t="shared" ca="1" si="138"/>
        <v>0,335458191226829-0,937542837477257i</v>
      </c>
      <c r="DK138" s="240" t="str">
        <f t="shared" ca="1" si="139"/>
        <v>-0,553209256947378-0,827936161907313i</v>
      </c>
      <c r="DL138" s="240" t="str">
        <f t="shared" ca="1" si="140"/>
        <v>-0,994550930431463-0,0488591541473496i</v>
      </c>
      <c r="DM138" s="240" t="str">
        <f t="shared" ca="1" si="141"/>
        <v>-0,631697338133306+0,769725433619924i</v>
      </c>
      <c r="DN138" s="240" t="str">
        <f t="shared" ca="1" si="142"/>
        <v>0,241947600480036+0,965908965062462i</v>
      </c>
      <c r="DO138" s="240" t="str">
        <f t="shared" ca="1" si="143"/>
        <v>0,919953372792426+0,381057163761455i</v>
      </c>
      <c r="DP138" s="240" t="str">
        <f t="shared" ca="1" si="144"/>
        <v>0,854083568195808-0,511917990213278i</v>
      </c>
      <c r="DQ138" s="240" t="str">
        <f t="shared" ca="1" si="145"/>
        <v>0,0976006023128918-0,990955545215952i</v>
      </c>
      <c r="DR138" s="240" t="str">
        <f t="shared" ca="1" si="146"/>
        <v>-0,737802346364147-0,668705067922805i</v>
      </c>
      <c r="DS138" s="240" t="str">
        <f t="shared" ca="1" si="147"/>
        <v>-0,976617291476834+0,194261257471829i</v>
      </c>
      <c r="DT138" s="240" t="str">
        <f t="shared" ca="1" si="148"/>
        <v>-0,425738136212184+0,900147659854015i</v>
      </c>
      <c r="DU138" s="240" t="str">
        <f t="shared" ca="1" si="149"/>
        <v>0,46939346820238+0,878173412359441i</v>
      </c>
      <c r="DV138" s="240" t="str">
        <f t="shared" ca="1" si="150"/>
        <v>0,984972861294542+0,146106922078757i</v>
      </c>
      <c r="DW138" s="240" t="str">
        <f t="shared" ca="1" si="151"/>
        <v>0,704101828631814-0,70410182863235i</v>
      </c>
      <c r="DX138" s="240" t="str">
        <f t="shared" ca="1" si="152"/>
        <v>-0,146106922078513-0,984972861294578i</v>
      </c>
      <c r="DY138" s="240" t="str">
        <f t="shared" ca="1" si="153"/>
        <v>-0,878173412359792-0,469393468201724i</v>
      </c>
      <c r="DZ138" s="240" t="str">
        <f t="shared" ca="1" si="154"/>
        <v>-0,900147659854121+0,425738136211961i</v>
      </c>
      <c r="EA138" s="240" t="str">
        <f t="shared" ca="1" si="155"/>
        <v>-0,194261257471099+0,97661729147698i</v>
      </c>
      <c r="EB138" s="240" t="str">
        <f t="shared" ca="1" si="156"/>
        <v>0,668705067922842+0,737802346364113i</v>
      </c>
      <c r="EC138" s="240" t="str">
        <f t="shared" ca="1" si="157"/>
        <v>0,990955545215996-0,097600602312449i</v>
      </c>
      <c r="ED138" s="240" t="str">
        <f t="shared" ca="1" si="158"/>
        <v>0,511917990213235-0,854083568195833i</v>
      </c>
      <c r="EE138" s="240" t="str">
        <f t="shared" ca="1" si="159"/>
        <v>-0,381057163761135-0,919953372792558i</v>
      </c>
      <c r="EF138" s="240" t="str">
        <f t="shared" ca="1" si="160"/>
        <v>-0,965908965062498-0,241947600479891i</v>
      </c>
      <c r="EG138" s="240" t="str">
        <f t="shared" ca="1" si="161"/>
        <v>-0,769725433620152+0,631697338133027i</v>
      </c>
      <c r="EH138" s="240" t="str">
        <f t="shared" ca="1" si="162"/>
        <v>0,0488591541475977+0,994550930431451i</v>
      </c>
      <c r="EI138" s="240" t="str">
        <f t="shared" ca="1" si="163"/>
        <v>0,827936161907177+0,553209256947583i</v>
      </c>
      <c r="EJ138" s="240" t="str">
        <f t="shared" ca="1" si="164"/>
        <v>0,937542837477174-0,335458191227063i</v>
      </c>
      <c r="EK138" s="240" t="str">
        <f t="shared" ca="1" si="165"/>
        <v>0,289051070527011-0,952873679347516i</v>
      </c>
      <c r="EL138" s="240" t="str">
        <f t="shared" ca="1" si="166"/>
        <v>-0,593167794126295-0,79979418488598i</v>
      </c>
      <c r="EM138" s="240" t="str">
        <f t="shared" ca="1" si="167"/>
        <v>-0,995750355343187-1,39065184143161E-13i</v>
      </c>
      <c r="EN138" s="240"/>
      <c r="EO138" s="240"/>
      <c r="EP138" s="240"/>
    </row>
    <row r="139" spans="1:146" ht="15.75" thickBot="1">
      <c r="A139" s="277">
        <f t="shared" si="168"/>
        <v>7.6171875000000035E-4</v>
      </c>
      <c r="B139" s="276">
        <v>39</v>
      </c>
      <c r="C139" s="248">
        <f t="shared" si="169"/>
        <v>7800</v>
      </c>
      <c r="D139" s="247">
        <f t="shared" si="170"/>
        <v>49008.845396000776</v>
      </c>
      <c r="E139" s="247" t="str">
        <f t="shared" si="171"/>
        <v>49008,8453960008i</v>
      </c>
      <c r="F139" s="247" t="str">
        <f t="shared" si="177"/>
        <v>-0,0391723839295303-0,470015919289109i</v>
      </c>
      <c r="G139" s="247" t="str">
        <f t="shared" si="178"/>
        <v>-0,30580880158283+0,327362739579114i</v>
      </c>
      <c r="H139" s="247" t="str">
        <f t="shared" si="179"/>
        <v>0,00392880080910302-0,136111874262412i</v>
      </c>
      <c r="I139" s="247" t="str">
        <f t="shared" si="174"/>
        <v>-0,0295893913154379+0,158529623765382i</v>
      </c>
      <c r="J139" s="275" t="str">
        <f ca="1">IMPRODUCT(1/N_FFT2,BB100)</f>
        <v>0,0172872754001009+0,0000799820908174078i</v>
      </c>
      <c r="K139" s="274" t="str">
        <f t="shared" ca="1" si="175"/>
        <v>-0,000524199487356581+0,00273817864372312i</v>
      </c>
      <c r="N139" s="265">
        <f t="shared" ca="1" si="176"/>
        <v>1.0043936264279252</v>
      </c>
      <c r="O139" s="240">
        <f t="shared" ca="1" si="39"/>
        <v>-0.99560637357207482</v>
      </c>
      <c r="P139" s="240" t="str">
        <f t="shared" ca="1" si="40"/>
        <v>-0,573278305330616+0,813992650909451i</v>
      </c>
      <c r="Q139" s="240" t="str">
        <f t="shared" ca="1" si="41"/>
        <v>0,335409685229056+0,937407272295177i</v>
      </c>
      <c r="R139" s="240" t="str">
        <f t="shared" ca="1" si="42"/>
        <v>0,959541593802159+0,265540921254992i</v>
      </c>
      <c r="S139" s="240" t="str">
        <f t="shared" ca="1" si="43"/>
        <v>0,76961413420578-0,631605997064645i</v>
      </c>
      <c r="T139" s="240" t="str">
        <f t="shared" ca="1" si="44"/>
        <v>-0,0732413483888767-0,992908734971909i</v>
      </c>
      <c r="U139" s="241" t="str">
        <f t="shared" ca="1" si="45"/>
        <v>-0,853960070911387-0,511843968789667i</v>
      </c>
      <c r="V139" s="240" t="str">
        <f t="shared" ca="1" si="46"/>
        <v>-0,910193059560205+0,40346083505809i</v>
      </c>
      <c r="W139" s="240" t="str">
        <f t="shared" ca="1" si="47"/>
        <v>-0,194233168021487+0,97647607627513i</v>
      </c>
      <c r="X139" s="240" t="str">
        <f t="shared" ca="1" si="48"/>
        <v>0,686510961176582+0,721065011827465i</v>
      </c>
      <c r="Y139" s="240" t="str">
        <f t="shared" ca="1" si="49"/>
        <v>0,984830437908717-0,146085795565012i</v>
      </c>
      <c r="Z139" s="240" t="str">
        <f t="shared" ca="1" si="50"/>
        <v>0,447635905434378-0,889299807299699i</v>
      </c>
      <c r="AA139" s="240" t="str">
        <f t="shared" ca="1" si="51"/>
        <v>-0,469325595665059-0,878046431773956i</v>
      </c>
      <c r="AB139" s="240" t="str">
        <f t="shared" ca="1" si="52"/>
        <v>-0,988118950286319-0,121872848421622i</v>
      </c>
      <c r="AC139" s="240" t="str">
        <f t="shared" ca="1" si="53"/>
        <v>-0,668608375675065+0,737695662908823i</v>
      </c>
      <c r="AD139" s="240" t="str">
        <f t="shared" ca="1" si="54"/>
        <v>0,218138591157724+0,971415259374209i</v>
      </c>
      <c r="AE139" s="240" t="str">
        <f t="shared" ca="1" si="55"/>
        <v>0,91982035098101+0,381002064323159i</v>
      </c>
      <c r="AF139" s="240" t="str">
        <f t="shared" ca="1" si="56"/>
        <v>0,84114159429769-0,532647040205498i</v>
      </c>
      <c r="AG139" s="240" t="str">
        <f t="shared" ca="1" si="57"/>
        <v>0,0488520892967579-0,994407122092696i</v>
      </c>
      <c r="AH139" s="240" t="str">
        <f t="shared" ca="1" si="58"/>
        <v>-0,784882727927848-0,612528492804929i</v>
      </c>
      <c r="AI139" s="240" t="str">
        <f t="shared" ca="1" si="59"/>
        <v>-0,952735897383188+0,289009274824854i</v>
      </c>
      <c r="AJ139" s="240" t="str">
        <f t="shared" ca="1" si="60"/>
        <v>-0,312303540014359+0,94535630848471i</v>
      </c>
      <c r="AK139" s="240" t="str">
        <f t="shared" ca="1" si="61"/>
        <v>0,593082024285133+0,799678537643212i</v>
      </c>
      <c r="AL139" s="240" t="str">
        <f t="shared" ca="1" si="62"/>
        <v>0,995306515546416-0,0244334035326773i</v>
      </c>
      <c r="AM139" s="240" t="str">
        <f t="shared" ca="1" si="63"/>
        <v>0,553129264961207-0,827816445439938i</v>
      </c>
      <c r="AN139" s="240" t="str">
        <f t="shared" ca="1" si="64"/>
        <v>-0,358313792191186-0,928893577016716i</v>
      </c>
      <c r="AO139" s="240" t="str">
        <f t="shared" ca="1" si="65"/>
        <v>-0,965769298244584-0,241912615763422i</v>
      </c>
      <c r="AP139" s="240" t="str">
        <f t="shared" ca="1" si="66"/>
        <v>-0,753881953707003+0,650303045488985i</v>
      </c>
      <c r="AQ139" s="240" t="str">
        <f t="shared" ca="1" si="67"/>
        <v>0,0975864896313947+0,990812256756425i</v>
      </c>
      <c r="AR139" s="240" t="str">
        <f t="shared" ca="1" si="68"/>
        <v>0,0975864896313947+0,990812256756425i</v>
      </c>
      <c r="AS139" s="240" t="str">
        <f t="shared" ca="1" si="69"/>
        <v>0,900017501874616-0,425676576072389i</v>
      </c>
      <c r="AT139" s="240" t="str">
        <f t="shared" ca="1" si="70"/>
        <v>0,170210746087718-0,98094870050049i</v>
      </c>
      <c r="AU139" s="240" t="str">
        <f t="shared" ca="1" si="71"/>
        <v>-0,704000018145373-0,70400001814535i</v>
      </c>
      <c r="AV139" s="240" t="str">
        <f t="shared" ca="1" si="72"/>
        <v>-0,980948700500502+0,170210746087651i</v>
      </c>
      <c r="AW139" s="240" t="str">
        <f t="shared" ca="1" si="73"/>
        <v>-0,425676576072364+0,900017501874628i</v>
      </c>
      <c r="AX139" s="240" t="str">
        <f t="shared" ca="1" si="74"/>
        <v>0,490732581706125+0,866264153909983i</v>
      </c>
      <c r="AY139" s="240" t="str">
        <f t="shared" ca="1" si="75"/>
        <v>0,990812256756419+0,0975864896314622i</v>
      </c>
      <c r="AZ139" s="240" t="str">
        <f t="shared" ca="1" si="76"/>
        <v>0,650303045488961-0,753881953707024i</v>
      </c>
      <c r="BA139" s="240" t="str">
        <f t="shared" ca="1" si="77"/>
        <v>-0,241912615763353-0,965769298244602i</v>
      </c>
      <c r="BB139" s="240" t="str">
        <f t="shared" ca="1" si="78"/>
        <v>-0,928893577016729-0,358313792191154i</v>
      </c>
      <c r="BC139" s="240" t="str">
        <f t="shared" ca="1" si="79"/>
        <v>-0,827816445439918+0,553129264961235i</v>
      </c>
      <c r="BD139" s="240" t="str">
        <f t="shared" ca="1" si="80"/>
        <v>-0,024433403532745+0,995306515546414i</v>
      </c>
      <c r="BE139" s="240" t="str">
        <f t="shared" ca="1" si="81"/>
        <v>0,799678537643231+0,593082024285108i</v>
      </c>
      <c r="BF139" s="240" t="str">
        <f t="shared" ca="1" si="82"/>
        <v>0,945356308484733-0,31230354001429i</v>
      </c>
      <c r="BG139" s="240" t="str">
        <f t="shared" ca="1" si="83"/>
        <v>0,28900927482482-0,952735897383198i</v>
      </c>
      <c r="BH139" s="240" t="str">
        <f t="shared" ca="1" si="84"/>
        <v>-0,612528492804954-0,784882727927828i</v>
      </c>
      <c r="BI139" s="240" t="str">
        <f t="shared" ca="1" si="85"/>
        <v>-0,9944071220927+0,0488520892966902i</v>
      </c>
      <c r="BJ139" s="240" t="str">
        <f t="shared" ca="1" si="86"/>
        <v>-0,532647040205474+0,841141594297705i</v>
      </c>
      <c r="BK139" s="240" t="str">
        <f t="shared" ca="1" si="87"/>
        <v>0,381002064323101+0,919820350981034i</v>
      </c>
      <c r="BL139" s="240" t="str">
        <f t="shared" ca="1" si="88"/>
        <v>0,971415259374216+0,218138591157691i</v>
      </c>
      <c r="BM139" s="240" t="str">
        <f t="shared" ca="1" si="89"/>
        <v>0,737695662908803-0,668608375675088i</v>
      </c>
      <c r="BN139" s="240" t="str">
        <f t="shared" ca="1" si="90"/>
        <v>-0,121872848421554-0,988118950286328i</v>
      </c>
      <c r="BO139" s="240" t="str">
        <f t="shared" ca="1" si="91"/>
        <v>-0,87804643177397-0,469325595665032i</v>
      </c>
      <c r="BP139" s="240" t="str">
        <f t="shared" ca="1" si="92"/>
        <v>-0,889299807299728+0,44763590543432i</v>
      </c>
      <c r="BQ139" s="240" t="str">
        <f t="shared" ca="1" si="93"/>
        <v>-0,146085795564979+0,984830437908722i</v>
      </c>
      <c r="BR139" s="240" t="str">
        <f t="shared" ca="1" si="94"/>
        <v>0,721065011827459+0,686510961176589i</v>
      </c>
      <c r="BS139" s="240" t="str">
        <f t="shared" ca="1" si="95"/>
        <v>0,97647607627514-0,194233168021438i</v>
      </c>
      <c r="BT139" s="240" t="str">
        <f t="shared" ca="1" si="96"/>
        <v>0,403460835058076-0,910193059560211i</v>
      </c>
      <c r="BU139" s="240" t="str">
        <f t="shared" ca="1" si="97"/>
        <v>-0,511843968789644-0,8539600709114i</v>
      </c>
      <c r="BV139" s="240" t="str">
        <f t="shared" ca="1" si="98"/>
        <v>-0,992908734971912-0,0732413483888447i</v>
      </c>
      <c r="BW139" s="240" t="str">
        <f t="shared" ca="1" si="99"/>
        <v>-0,631605997064652+0,769614134205774i</v>
      </c>
      <c r="BX139" s="240" t="str">
        <f t="shared" ca="1" si="100"/>
        <v>0,265540921254944+0,959541593802172i</v>
      </c>
      <c r="BY139" s="240" t="str">
        <f t="shared" ca="1" si="101"/>
        <v>0,937407272295182+0,335409685229042i</v>
      </c>
      <c r="BZ139" s="240" t="str">
        <f t="shared" ca="1" si="102"/>
        <v>0,813992650909466-0,573278305330594i</v>
      </c>
      <c r="CA139" s="240" t="str">
        <f t="shared" ca="1" si="103"/>
        <v>-3,12239486898154E-14-0,995606373572075i</v>
      </c>
      <c r="CB139" s="240" t="str">
        <f t="shared" ca="1" si="104"/>
        <v>-0,813992650909445-0,573278305330625i</v>
      </c>
      <c r="CC139" s="240" t="str">
        <f t="shared" ca="1" si="105"/>
        <v>-0,937407272295194+0,335409685229007i</v>
      </c>
      <c r="CD139" s="240" t="str">
        <f t="shared" ca="1" si="106"/>
        <v>-0,265540921254986+0,959541593802161i</v>
      </c>
      <c r="CE139" s="240" t="str">
        <f t="shared" ca="1" si="107"/>
        <v>0,631605997064618+0,769614134205802i</v>
      </c>
      <c r="CF139" s="240" t="str">
        <f t="shared" ca="1" si="108"/>
        <v>0,992908734971906-0,0732413483889141i</v>
      </c>
      <c r="CG139" s="240" t="str">
        <f t="shared" ca="1" si="109"/>
        <v>0,511843968789669-0,853960070911385i</v>
      </c>
      <c r="CH139" s="240" t="str">
        <f t="shared" ca="1" si="110"/>
        <v>-0,403460835058049-0,910193059560223i</v>
      </c>
      <c r="CI139" s="240" t="str">
        <f t="shared" ca="1" si="111"/>
        <v>-0,976476076275133-0,194233168021474i</v>
      </c>
      <c r="CJ139" s="240" t="str">
        <f t="shared" ca="1" si="112"/>
        <v>-0,721065011827484+0,686510961176563i</v>
      </c>
      <c r="CK139" s="240" t="str">
        <f t="shared" ca="1" si="113"/>
        <v>0,146085795565041+0,984830437908713i</v>
      </c>
      <c r="CL139" s="240" t="str">
        <f t="shared" ca="1" si="114"/>
        <v>0,889299807299712+0,447635905434353i</v>
      </c>
      <c r="CM139" s="240" t="str">
        <f t="shared" ca="1" si="115"/>
        <v>0,878046431773991-0,469325595664994i</v>
      </c>
      <c r="CN139" s="240" t="str">
        <f t="shared" ca="1" si="116"/>
        <v>0,121872848421597-0,988118950286322i</v>
      </c>
      <c r="CO139" s="240" t="str">
        <f t="shared" ca="1" si="117"/>
        <v>-0,737695662908783-0,66860837567511i</v>
      </c>
      <c r="CP139" s="240" t="str">
        <f t="shared" ca="1" si="118"/>
        <v>-0,971415259374201+0,218138591157758i</v>
      </c>
      <c r="CQ139" s="240" t="str">
        <f t="shared" ca="1" si="119"/>
        <v>-0,381002064323128+0,919820350981023i</v>
      </c>
      <c r="CR139" s="240" t="str">
        <f t="shared" ca="1" si="120"/>
        <v>0,532647040205443+0,841141594297725i</v>
      </c>
      <c r="CS139" s="240" t="str">
        <f t="shared" ca="1" si="121"/>
        <v>0,994407122092698+0,0488520892967268i</v>
      </c>
      <c r="CT139" s="240" t="str">
        <f t="shared" ca="1" si="122"/>
        <v>0,612528492804982-0,784882727927806i</v>
      </c>
      <c r="CU139" s="240" t="str">
        <f t="shared" ca="1" si="123"/>
        <v>-0,28900927482488-0,95273589738318i</v>
      </c>
      <c r="CV139" s="240" t="str">
        <f t="shared" ca="1" si="124"/>
        <v>-0,945356308484719-0,312303540014332i</v>
      </c>
      <c r="CW139" s="240" t="str">
        <f t="shared" ca="1" si="125"/>
        <v>-0,799678537643198+0,593082024285153i</v>
      </c>
      <c r="CX139" s="240" t="str">
        <f t="shared" ca="1" si="126"/>
        <v>0,0244334035327155+0,995306515546415i</v>
      </c>
      <c r="CY139" s="240" t="str">
        <f t="shared" ca="1" si="127"/>
        <v>0,827816445439902+0,55312926496126i</v>
      </c>
      <c r="CZ139" s="240" t="str">
        <f t="shared" ca="1" si="128"/>
        <v>0,928893577016703-0,358313792191219i</v>
      </c>
      <c r="DA139" s="240" t="str">
        <f t="shared" ca="1" si="129"/>
        <v>0,241912615763388-0,965769298244593i</v>
      </c>
      <c r="DB139" s="240" t="str">
        <f t="shared" ca="1" si="130"/>
        <v>-0,650303045488933-0,753881953707048i</v>
      </c>
      <c r="DC139" s="240" t="str">
        <f t="shared" ca="1" si="131"/>
        <v>-0,990812256756422+0,0975864896314259i</v>
      </c>
      <c r="DD139" s="240" t="str">
        <f t="shared" ca="1" si="132"/>
        <v>-0,490732581706157+0,866264153909965i</v>
      </c>
      <c r="DE139" s="240" t="str">
        <f t="shared" ca="1" si="133"/>
        <v>0,425676576072414+0,900017501874604i</v>
      </c>
      <c r="DF139" s="240" t="str">
        <f t="shared" ca="1" si="134"/>
        <v>0,980948700500494+0,170210746087694i</v>
      </c>
      <c r="DG139" s="240" t="str">
        <f t="shared" ca="1" si="135"/>
        <v>0,704000018145393-0,704000018145329i</v>
      </c>
      <c r="DH139" s="240" t="str">
        <f t="shared" ca="1" si="136"/>
        <v>-0,170210746087689-0,980948700500495i</v>
      </c>
      <c r="DI139" s="240" t="str">
        <f t="shared" ca="1" si="137"/>
        <v>-0,900017501874602-0,425676576072419i</v>
      </c>
      <c r="DJ139" s="240" t="str">
        <f t="shared" ca="1" si="138"/>
        <v>-0,866264153909968+0,490732581706152i</v>
      </c>
      <c r="DK139" s="240" t="str">
        <f t="shared" ca="1" si="139"/>
        <v>-0,0975864896314311+0,990812256756422i</v>
      </c>
      <c r="DL139" s="240" t="str">
        <f t="shared" ca="1" si="140"/>
        <v>0,753881953707044+0,650303045488937i</v>
      </c>
      <c r="DM139" s="240" t="str">
        <f t="shared" ca="1" si="141"/>
        <v>0,965769298244594-0,241912615763383i</v>
      </c>
      <c r="DN139" s="240" t="str">
        <f t="shared" ca="1" si="142"/>
        <v>0,358313792191224-0,928893577016702i</v>
      </c>
      <c r="DO139" s="240" t="str">
        <f t="shared" ca="1" si="143"/>
        <v>-0,553129264961255-0,827816445439905i</v>
      </c>
      <c r="DP139" s="240" t="str">
        <f t="shared" ca="1" si="144"/>
        <v>-0,99530651554641-0,0244334035329189i</v>
      </c>
      <c r="DQ139" s="240" t="str">
        <f t="shared" ca="1" si="145"/>
        <v>-0,593082024284998+0,799678537643313i</v>
      </c>
      <c r="DR139" s="240" t="str">
        <f t="shared" ca="1" si="146"/>
        <v>0,312303540013857+0,945356308484876i</v>
      </c>
      <c r="DS139" s="240" t="str">
        <f t="shared" ca="1" si="147"/>
        <v>0,95273589738315+0,289009274824981i</v>
      </c>
      <c r="DT139" s="240" t="str">
        <f t="shared" ca="1" si="148"/>
        <v>0,784882727927688-0,612528492805135i</v>
      </c>
      <c r="DU139" s="240" t="str">
        <f t="shared" ca="1" si="149"/>
        <v>-0,0488520892963257-0,994407122092718i</v>
      </c>
      <c r="DV139" s="240" t="str">
        <f t="shared" ca="1" si="150"/>
        <v>-0,841141594297669-0,532647040205532i</v>
      </c>
      <c r="DW139" s="240" t="str">
        <f t="shared" ca="1" si="151"/>
        <v>-0,919820350980912+0,381002064323397i</v>
      </c>
      <c r="DX139" s="240" t="str">
        <f t="shared" ca="1" si="152"/>
        <v>-0,218138591158054+0,971415259374134i</v>
      </c>
      <c r="DY139" s="240" t="str">
        <f t="shared" ca="1" si="153"/>
        <v>0,668608375675116+0,737695662908777i</v>
      </c>
      <c r="DZ139" s="240" t="str">
        <f t="shared" ca="1" si="154"/>
        <v>0,988118950286274-0,121872848421985i</v>
      </c>
      <c r="EA139" s="240" t="str">
        <f t="shared" ca="1" si="155"/>
        <v>0,469325595665261-0,878046431773847i</v>
      </c>
      <c r="EB139" s="240" t="str">
        <f t="shared" ca="1" si="156"/>
        <v>-0,447635905434437-0,88929980729967i</v>
      </c>
      <c r="EC139" s="240" t="str">
        <f t="shared" ca="1" si="157"/>
        <v>-0,984830437908785-0,146085795564556i</v>
      </c>
      <c r="ED139" s="240" t="str">
        <f t="shared" ca="1" si="158"/>
        <v>-0,686510961176711+0,721065011827343i</v>
      </c>
      <c r="EE139" s="240" t="str">
        <f t="shared" ca="1" si="159"/>
        <v>0,194233168021663+0,976476076275096i</v>
      </c>
      <c r="EF139" s="240" t="str">
        <f t="shared" ca="1" si="160"/>
        <v>0,910193059560021+0,403460835058507i</v>
      </c>
      <c r="EG139" s="240" t="str">
        <f t="shared" ca="1" si="161"/>
        <v>0,853960070911439-0,51184396878958i</v>
      </c>
      <c r="EH139" s="240" t="str">
        <f t="shared" ca="1" si="162"/>
        <v>0,0732413483886089-0,992908734971929i</v>
      </c>
      <c r="EI139" s="240" t="str">
        <f t="shared" ca="1" si="163"/>
        <v>-0,769614134205538-0,63160599706494i</v>
      </c>
      <c r="EJ139" s="240" t="str">
        <f t="shared" ca="1" si="164"/>
        <v>-0,959541593802162+0,265540921254981i</v>
      </c>
      <c r="EK139" s="240" t="str">
        <f t="shared" ca="1" si="165"/>
        <v>-0,335409685228733+0,937407272295292i</v>
      </c>
      <c r="EL139" s="240" t="str">
        <f t="shared" ca="1" si="166"/>
        <v>0,573278305330377+0,813992650909619i</v>
      </c>
      <c r="EM139" s="240" t="str">
        <f t="shared" ca="1" si="167"/>
        <v>0,995606373572075-6,24478973796309E-14i</v>
      </c>
      <c r="EN139" s="240"/>
      <c r="EO139" s="240"/>
      <c r="EP139" s="240"/>
    </row>
    <row r="140" spans="1:146" ht="15.75" thickBot="1">
      <c r="A140" s="277">
        <f t="shared" si="168"/>
        <v>7.8125000000000037E-4</v>
      </c>
      <c r="B140" s="276">
        <v>40</v>
      </c>
      <c r="C140" s="248">
        <f t="shared" si="169"/>
        <v>8000</v>
      </c>
      <c r="D140" s="247">
        <f t="shared" si="170"/>
        <v>50265.482457436687</v>
      </c>
      <c r="E140" s="247" t="str">
        <f t="shared" si="171"/>
        <v>50265,4824574367i</v>
      </c>
      <c r="F140" s="247" t="str">
        <f t="shared" si="177"/>
        <v>-0,0394774058981645-0,4580115823407i</v>
      </c>
      <c r="G140" s="247" t="str">
        <f t="shared" si="178"/>
        <v>-0,297717702902388+0,327058365211102i</v>
      </c>
      <c r="H140" s="247" t="str">
        <f t="shared" si="179"/>
        <v>0,00383288515756975-0,132710332416562i</v>
      </c>
      <c r="I140" s="247" t="str">
        <f t="shared" si="174"/>
        <v>-0,0272839074753728+0,15426342386936i</v>
      </c>
      <c r="J140" s="275" t="str">
        <f ca="1">IMPRODUCT(1/N_FFT2,BC100)</f>
        <v>0,00405621009187734-8,84473796972617E-07i</v>
      </c>
      <c r="K140" s="274" t="str">
        <f t="shared" ca="1" si="175"/>
        <v>-0,000110532818891211+0,000625748988607691i</v>
      </c>
      <c r="N140" s="265">
        <f t="shared" ca="1" si="176"/>
        <v>1.0045506987333257</v>
      </c>
      <c r="O140" s="240">
        <f t="shared" ca="1" si="39"/>
        <v>-0.9954493012666743</v>
      </c>
      <c r="P140" s="240" t="str">
        <f t="shared" ca="1" si="40"/>
        <v>-0,553042000263927+0,827685844591041i</v>
      </c>
      <c r="Q140" s="240" t="str">
        <f t="shared" ca="1" si="41"/>
        <v>0,38094195535416+0,919675235092942i</v>
      </c>
      <c r="R140" s="240" t="str">
        <f t="shared" ca="1" si="42"/>
        <v>0,976322022070034+0,194202524734846i</v>
      </c>
      <c r="S140" s="240" t="str">
        <f t="shared" ca="1" si="43"/>
        <v>0,703888951253077-0,703888951253074i</v>
      </c>
      <c r="T140" s="240" t="str">
        <f t="shared" ca="1" si="44"/>
        <v>-0,194202524734844-0,976322022070035i</v>
      </c>
      <c r="U140" s="241" t="str">
        <f t="shared" ca="1" si="45"/>
        <v>-0,919675235092941-0,380941955354163i</v>
      </c>
      <c r="V140" s="240" t="str">
        <f t="shared" ca="1" si="46"/>
        <v>-0,827685844591042+0,553042000263924i</v>
      </c>
      <c r="W140" s="240" t="str">
        <f t="shared" ca="1" si="47"/>
        <v>-2,95730305521857E-15+0,995449301266674i</v>
      </c>
      <c r="X140" s="240" t="str">
        <f t="shared" ca="1" si="48"/>
        <v>0,827685844591039+0,553042000263929i</v>
      </c>
      <c r="Y140" s="240" t="str">
        <f t="shared" ca="1" si="49"/>
        <v>0,919675235092943-0,380941955354158i</v>
      </c>
      <c r="Z140" s="240" t="str">
        <f t="shared" ca="1" si="50"/>
        <v>0,194202524734859-0,976322022070032i</v>
      </c>
      <c r="AA140" s="240" t="str">
        <f t="shared" ca="1" si="51"/>
        <v>-0,703888951253059-0,703888951253093i</v>
      </c>
      <c r="AB140" s="240" t="str">
        <f t="shared" ca="1" si="52"/>
        <v>-0,976322022070041+0,194202524734811i</v>
      </c>
      <c r="AC140" s="240" t="str">
        <f t="shared" ca="1" si="53"/>
        <v>-0,380941955354203+0,919675235092924i</v>
      </c>
      <c r="AD140" s="240" t="str">
        <f t="shared" ca="1" si="54"/>
        <v>0,553042000263962+0,827685844591017i</v>
      </c>
      <c r="AE140" s="240" t="str">
        <f t="shared" ca="1" si="55"/>
        <v>0,995449301266674-3,29874037303505E-14i</v>
      </c>
      <c r="AF140" s="240" t="str">
        <f t="shared" ca="1" si="56"/>
        <v>0,553042000263906-0,827685844591055i</v>
      </c>
      <c r="AG140" s="240" t="str">
        <f t="shared" ca="1" si="57"/>
        <v>-0,380941955354174-0,919675235092936i</v>
      </c>
      <c r="AH140" s="240" t="str">
        <f t="shared" ca="1" si="58"/>
        <v>-0,976322022070035-0,194202524734842i</v>
      </c>
      <c r="AI140" s="240" t="str">
        <f t="shared" ca="1" si="59"/>
        <v>-0,70388895125308+0,703888951253071i</v>
      </c>
      <c r="AJ140" s="240" t="str">
        <f t="shared" ca="1" si="60"/>
        <v>0,194202524734828+0,976322022070038i</v>
      </c>
      <c r="AK140" s="240" t="str">
        <f t="shared" ca="1" si="61"/>
        <v>0,919675235092931+0,380941955354187i</v>
      </c>
      <c r="AL140" s="240" t="str">
        <f t="shared" ca="1" si="62"/>
        <v>0,827685844591063-0,553042000263894i</v>
      </c>
      <c r="AM140" s="240" t="str">
        <f t="shared" ca="1" si="63"/>
        <v>4,8658055593734E-14-0,995449301266674i</v>
      </c>
      <c r="AN140" s="240" t="str">
        <f t="shared" ca="1" si="64"/>
        <v>-0,827685844591064-0,553042000263893i</v>
      </c>
      <c r="AO140" s="240" t="str">
        <f t="shared" ca="1" si="65"/>
        <v>-0,91967523509293+0,380941955354188i</v>
      </c>
      <c r="AP140" s="240" t="str">
        <f t="shared" ca="1" si="66"/>
        <v>-0,194202524734826+0,976322022070038i</v>
      </c>
      <c r="AQ140" s="240" t="str">
        <f t="shared" ca="1" si="67"/>
        <v>0,703888951253082+0,703888951253069i</v>
      </c>
      <c r="AR140" s="240" t="str">
        <f t="shared" ca="1" si="68"/>
        <v>0,703888951253082+0,703888951253069i</v>
      </c>
      <c r="AS140" s="240" t="str">
        <f t="shared" ca="1" si="69"/>
        <v>0,380941955354172-0,919675235092937i</v>
      </c>
      <c r="AT140" s="240" t="str">
        <f t="shared" ca="1" si="70"/>
        <v>-0,553042000263907-0,827685844591054i</v>
      </c>
      <c r="AU140" s="240" t="str">
        <f t="shared" ca="1" si="71"/>
        <v>-0,995449301266674-3,30484903158493E-14i</v>
      </c>
      <c r="AV140" s="240" t="str">
        <f t="shared" ca="1" si="72"/>
        <v>-0,55304200026396+0,827685844591019i</v>
      </c>
      <c r="AW140" s="240" t="str">
        <f t="shared" ca="1" si="73"/>
        <v>0,380941955354206+0,919675235092923i</v>
      </c>
      <c r="AX140" s="240" t="str">
        <f t="shared" ca="1" si="74"/>
        <v>0,976322022070042+0,194202524734808i</v>
      </c>
      <c r="AY140" s="240" t="str">
        <f t="shared" ca="1" si="75"/>
        <v>0,703888951253057-0,703888951253095i</v>
      </c>
      <c r="AZ140" s="240" t="str">
        <f t="shared" ca="1" si="76"/>
        <v>-0,194202524734862-0,976322022070031i</v>
      </c>
      <c r="BA140" s="240" t="str">
        <f t="shared" ca="1" si="77"/>
        <v>-0,919675235092944-0,380941955354154i</v>
      </c>
      <c r="BB140" s="240" t="str">
        <f t="shared" ca="1" si="78"/>
        <v>-0,827685844591043+0,553042000263923i</v>
      </c>
      <c r="BC140" s="240" t="str">
        <f t="shared" ca="1" si="79"/>
        <v>-1,39023786888022E-14+0,995449301266674i</v>
      </c>
      <c r="BD140" s="240" t="str">
        <f t="shared" ca="1" si="80"/>
        <v>0,827685844591028+0,553042000263946i</v>
      </c>
      <c r="BE140" s="240" t="str">
        <f t="shared" ca="1" si="81"/>
        <v>0,919675235092955-0,38094195535413i</v>
      </c>
      <c r="BF140" s="240" t="str">
        <f t="shared" ca="1" si="82"/>
        <v>0,19420252473489-0,976322022070027i</v>
      </c>
      <c r="BG140" s="240" t="str">
        <f t="shared" ca="1" si="83"/>
        <v>-0,703888951253106-0,703888951253046i</v>
      </c>
      <c r="BH140" s="240" t="str">
        <f t="shared" ca="1" si="84"/>
        <v>-0,976322022070029+0,194202524734878i</v>
      </c>
      <c r="BI140" s="240" t="str">
        <f t="shared" ca="1" si="85"/>
        <v>-0,380941955354141+0,91967523509295i</v>
      </c>
      <c r="BJ140" s="240" t="str">
        <f t="shared" ca="1" si="86"/>
        <v>0,553042000263936+0,827685844591034i</v>
      </c>
      <c r="BK140" s="240" t="str">
        <f t="shared" ca="1" si="87"/>
        <v>0,995449301266674-1,70718658908242E-15i</v>
      </c>
      <c r="BL140" s="240" t="str">
        <f t="shared" ca="1" si="88"/>
        <v>0,553042000263934-0,827685844591036i</v>
      </c>
      <c r="BM140" s="240" t="str">
        <f t="shared" ca="1" si="89"/>
        <v>-0,380941955354144-0,919675235092949i</v>
      </c>
      <c r="BN140" s="240" t="str">
        <f t="shared" ca="1" si="90"/>
        <v>-0,976322022070029-0,194202524734874i</v>
      </c>
      <c r="BO140" s="240" t="str">
        <f t="shared" ca="1" si="91"/>
        <v>-0,703888951253104+0,703888951253048i</v>
      </c>
      <c r="BP140" s="240" t="str">
        <f t="shared" ca="1" si="92"/>
        <v>0,194202524734796+0,976322022070044i</v>
      </c>
      <c r="BQ140" s="240" t="str">
        <f t="shared" ca="1" si="93"/>
        <v>0,919675235092956+0,380941955354126i</v>
      </c>
      <c r="BR140" s="240" t="str">
        <f t="shared" ca="1" si="94"/>
        <v>0,827685844591026-0,553042000263949i</v>
      </c>
      <c r="BS140" s="240" t="str">
        <f t="shared" ca="1" si="95"/>
        <v>-1,73167518669671E-14-0,995449301266674i</v>
      </c>
      <c r="BT140" s="240" t="str">
        <f t="shared" ca="1" si="96"/>
        <v>-0,827685844591045-0,553042000263921i</v>
      </c>
      <c r="BU140" s="240" t="str">
        <f t="shared" ca="1" si="97"/>
        <v>-0,919675235092943+0,380941955354158i</v>
      </c>
      <c r="BV140" s="240" t="str">
        <f t="shared" ca="1" si="98"/>
        <v>-0,194202524734859+0,976322022070032i</v>
      </c>
      <c r="BW140" s="240" t="str">
        <f t="shared" ca="1" si="99"/>
        <v>0,703888951253059+0,703888951253093i</v>
      </c>
      <c r="BX140" s="240" t="str">
        <f t="shared" ca="1" si="100"/>
        <v>0,976322022070041-0,194202524734811i</v>
      </c>
      <c r="BY140" s="240" t="str">
        <f t="shared" ca="1" si="101"/>
        <v>0,380941955354203-0,919675235092924i</v>
      </c>
      <c r="BZ140" s="240" t="str">
        <f t="shared" ca="1" si="102"/>
        <v>-0,553042000263962-0,827685844591017i</v>
      </c>
      <c r="CA140" s="240" t="str">
        <f t="shared" ca="1" si="103"/>
        <v>-0,995449301266674+3,29263171448517E-14i</v>
      </c>
      <c r="CB140" s="240" t="str">
        <f t="shared" ca="1" si="104"/>
        <v>-0,553042000263907+0,827685844591054i</v>
      </c>
      <c r="CC140" s="240" t="str">
        <f t="shared" ca="1" si="105"/>
        <v>0,380941955354179+0,919675235092934i</v>
      </c>
      <c r="CD140" s="240" t="str">
        <f t="shared" ca="1" si="106"/>
        <v>0,976322022070036+0,194202524734837i</v>
      </c>
      <c r="CE140" s="240" t="str">
        <f t="shared" ca="1" si="107"/>
        <v>0,703888951253077-0,703888951253074i</v>
      </c>
      <c r="CF140" s="240" t="str">
        <f t="shared" ca="1" si="108"/>
        <v>-0,194202524734833-0,976322022070037i</v>
      </c>
      <c r="CG140" s="240" t="str">
        <f t="shared" ca="1" si="109"/>
        <v>-0,919675235092933-0,380941955354182i</v>
      </c>
      <c r="CH140" s="240" t="str">
        <f t="shared" ca="1" si="110"/>
        <v>-0,82768584459106+0,553042000263899i</v>
      </c>
      <c r="CI140" s="240" t="str">
        <f t="shared" ca="1" si="111"/>
        <v>-4,34143226554891E-14+0,995449301266674i</v>
      </c>
      <c r="CJ140" s="240" t="str">
        <f t="shared" ca="1" si="112"/>
        <v>0,827685844591011+0,553042000263971i</v>
      </c>
      <c r="CK140" s="240" t="str">
        <f t="shared" ca="1" si="113"/>
        <v>0,919675235092928-0,380941955354193i</v>
      </c>
      <c r="CL140" s="240" t="str">
        <f t="shared" ca="1" si="114"/>
        <v>0,194202524734821-0,976322022070039i</v>
      </c>
      <c r="CM140" s="240" t="str">
        <f t="shared" ca="1" si="115"/>
        <v>-0,703888951253085-0,703888951253066i</v>
      </c>
      <c r="CN140" s="240" t="str">
        <f t="shared" ca="1" si="116"/>
        <v>-0,976322022070034+0,194202524734849i</v>
      </c>
      <c r="CO140" s="240" t="str">
        <f t="shared" ca="1" si="117"/>
        <v>-0,380941955354167+0,919675235092939i</v>
      </c>
      <c r="CP140" s="240" t="str">
        <f t="shared" ca="1" si="118"/>
        <v>0,553042000263912+0,827685844591051i</v>
      </c>
      <c r="CQ140" s="240" t="str">
        <f t="shared" ca="1" si="119"/>
        <v>0,995449301266674+2,78047573776045E-14i</v>
      </c>
      <c r="CR140" s="240" t="str">
        <f t="shared" ca="1" si="120"/>
        <v>0,553042000263958-0,82768584459102i</v>
      </c>
      <c r="CS140" s="240" t="str">
        <f t="shared" ca="1" si="121"/>
        <v>-0,380941955354117-0,919675235092961i</v>
      </c>
      <c r="CT140" s="240" t="str">
        <f t="shared" ca="1" si="122"/>
        <v>-0,976322022070042-0,194202524734806i</v>
      </c>
      <c r="CU140" s="240" t="str">
        <f t="shared" ca="1" si="123"/>
        <v>-0,703888951253056+0,703888951253096i</v>
      </c>
      <c r="CV140" s="240" t="str">
        <f t="shared" ca="1" si="124"/>
        <v>0,194202524734864+0,976322022070031i</v>
      </c>
      <c r="CW140" s="240" t="str">
        <f t="shared" ca="1" si="125"/>
        <v>0,919675235092945+0,380941955354153i</v>
      </c>
      <c r="CX140" s="240" t="str">
        <f t="shared" ca="1" si="126"/>
        <v>0,827685844591042-0,553042000263925i</v>
      </c>
      <c r="CY140" s="240" t="str">
        <f t="shared" ca="1" si="127"/>
        <v>1,21951920997198E-14-0,995449301266674i</v>
      </c>
      <c r="CZ140" s="240" t="str">
        <f t="shared" ca="1" si="128"/>
        <v>-0,827685844591029-0,553042000263945i</v>
      </c>
      <c r="DA140" s="240" t="str">
        <f t="shared" ca="1" si="129"/>
        <v>-0,919675235092955+0,380941955354131i</v>
      </c>
      <c r="DB140" s="240" t="str">
        <f t="shared" ca="1" si="130"/>
        <v>-0,194202524734888+0,976322022070027i</v>
      </c>
      <c r="DC140" s="240" t="str">
        <f t="shared" ca="1" si="131"/>
        <v>0,703888951253038+0,703888951253114i</v>
      </c>
      <c r="DD140" s="240" t="str">
        <f t="shared" ca="1" si="132"/>
        <v>0,976322022070029-0,194202524734879i</v>
      </c>
      <c r="DE140" s="240" t="str">
        <f t="shared" ca="1" si="133"/>
        <v>0,380941955354139-0,919675235092951i</v>
      </c>
      <c r="DF140" s="240" t="str">
        <f t="shared" ca="1" si="134"/>
        <v>-0,553042000263938-0,827685844591033i</v>
      </c>
      <c r="DG140" s="240" t="str">
        <f t="shared" ca="1" si="135"/>
        <v>-0,995449301266674+3,41437317816483E-15i</v>
      </c>
      <c r="DH140" s="240" t="str">
        <f t="shared" ca="1" si="136"/>
        <v>-0,553042000263932+0,827685844591037i</v>
      </c>
      <c r="DI140" s="240" t="str">
        <f t="shared" ca="1" si="137"/>
        <v>0,380941955354146+0,919675235092949i</v>
      </c>
      <c r="DJ140" s="240" t="str">
        <f t="shared" ca="1" si="138"/>
        <v>0,976322022070029+0,194202524734873i</v>
      </c>
      <c r="DK140" s="240" t="str">
        <f t="shared" ca="1" si="139"/>
        <v>0,703888951253103-0,703888951253049i</v>
      </c>
      <c r="DL140" s="240" t="str">
        <f t="shared" ca="1" si="140"/>
        <v>-0,194202524734797-0,976322022070044i</v>
      </c>
      <c r="DM140" s="240" t="str">
        <f t="shared" ca="1" si="141"/>
        <v>-0,919675235093071-0,38094195535385i</v>
      </c>
      <c r="DN140" s="240" t="str">
        <f t="shared" ca="1" si="142"/>
        <v>-0,8276858445913+0,553042000263539i</v>
      </c>
      <c r="DO140" s="240" t="str">
        <f t="shared" ca="1" si="143"/>
        <v>-2,78045954873602E-13+0,995449301266674i</v>
      </c>
      <c r="DP140" s="240" t="str">
        <f t="shared" ca="1" si="144"/>
        <v>0,827685844590991+0,553042000264002i</v>
      </c>
      <c r="DQ140" s="240" t="str">
        <f t="shared" ca="1" si="145"/>
        <v>0,919675235092904-0,380941955354251i</v>
      </c>
      <c r="DR140" s="240" t="str">
        <f t="shared" ca="1" si="146"/>
        <v>0,194202524734566-0,97632202207009i</v>
      </c>
      <c r="DS140" s="240" t="str">
        <f t="shared" ca="1" si="147"/>
        <v>-0,70388895125341-0,703888951252742i</v>
      </c>
      <c r="DT140" s="240" t="str">
        <f t="shared" ca="1" si="148"/>
        <v>-0,976322022070099+0,194202524734522i</v>
      </c>
      <c r="DU140" s="240" t="str">
        <f t="shared" ca="1" si="149"/>
        <v>-0,380941955354293+0,919675235092888i</v>
      </c>
      <c r="DV140" s="240" t="str">
        <f t="shared" ca="1" si="150"/>
        <v>0,553042000263964+0,827685844591016i</v>
      </c>
      <c r="DW140" s="240" t="str">
        <f t="shared" ca="1" si="151"/>
        <v>0,995449301266674-2,32680099287035E-13i</v>
      </c>
      <c r="DX140" s="240" t="str">
        <f t="shared" ca="1" si="152"/>
        <v>0,553042000263577-0,827685844591275i</v>
      </c>
      <c r="DY140" s="240" t="str">
        <f t="shared" ca="1" si="153"/>
        <v>-0,380941955353808-0,919675235093089i</v>
      </c>
      <c r="DZ140" s="240" t="str">
        <f t="shared" ca="1" si="154"/>
        <v>-0,976322022069997-0,194202524735036i</v>
      </c>
      <c r="EA140" s="240" t="str">
        <f t="shared" ca="1" si="155"/>
        <v>-0,703888951253081+0,70388895125307i</v>
      </c>
      <c r="EB140" s="240" t="str">
        <f t="shared" ca="1" si="156"/>
        <v>0,194202524735022+0,97632202207i</v>
      </c>
      <c r="EC140" s="240" t="str">
        <f t="shared" ca="1" si="157"/>
        <v>0,919675235093083+0,380941955353821i</v>
      </c>
      <c r="ED140" s="240" t="str">
        <f t="shared" ca="1" si="158"/>
        <v>0,827685844591283-0,553042000263565i</v>
      </c>
      <c r="EE140" s="240" t="str">
        <f t="shared" ca="1" si="159"/>
        <v>2,46826824317833E-13-0,995449301266674i</v>
      </c>
      <c r="EF140" s="240" t="str">
        <f t="shared" ca="1" si="160"/>
        <v>-0,827685844591008-0,553042000263976i</v>
      </c>
      <c r="EG140" s="240" t="str">
        <f t="shared" ca="1" si="161"/>
        <v>-0,919675235092893+0,38094195535428i</v>
      </c>
      <c r="EH140" s="240" t="str">
        <f t="shared" ca="1" si="162"/>
        <v>-0,194202524734536+0,976322022070096i</v>
      </c>
      <c r="EI140" s="240" t="str">
        <f t="shared" ca="1" si="163"/>
        <v>0,703888951252732+0,70388895125342i</v>
      </c>
      <c r="EJ140" s="240" t="str">
        <f t="shared" ca="1" si="164"/>
        <v>0,976322022070093-0,194202524734552i</v>
      </c>
      <c r="EK140" s="240" t="str">
        <f t="shared" ca="1" si="165"/>
        <v>0,380941955354264-0,9196752350929i</v>
      </c>
      <c r="EL140" s="240" t="str">
        <f t="shared" ca="1" si="166"/>
        <v>-0,55304200026399-0,827685844590999i</v>
      </c>
      <c r="EM140" s="240" t="str">
        <f t="shared" ca="1" si="167"/>
        <v>-0,995449301266674+2,63899229842805E-13i</v>
      </c>
      <c r="EN140" s="240"/>
      <c r="EO140" s="240"/>
      <c r="EP140" s="240"/>
    </row>
    <row r="141" spans="1:146" ht="15.75" thickBot="1">
      <c r="A141" s="277">
        <f t="shared" si="168"/>
        <v>8.0078125000000039E-4</v>
      </c>
      <c r="B141" s="276">
        <v>41</v>
      </c>
      <c r="C141" s="248">
        <f t="shared" si="169"/>
        <v>8200</v>
      </c>
      <c r="D141" s="247">
        <f t="shared" si="170"/>
        <v>51522.119518872605</v>
      </c>
      <c r="E141" s="247" t="str">
        <f t="shared" si="171"/>
        <v>51522,1195188726i</v>
      </c>
      <c r="F141" s="247" t="str">
        <f t="shared" si="177"/>
        <v>-0,0397575142691181-0,446586447281465i</v>
      </c>
      <c r="G141" s="247" t="str">
        <f t="shared" si="178"/>
        <v>-0,289829323410393+0,326567014020876i</v>
      </c>
      <c r="H141" s="247" t="str">
        <f t="shared" si="179"/>
        <v>0,00374390094047267-0,129474623443044i</v>
      </c>
      <c r="I141" s="247" t="str">
        <f t="shared" si="174"/>
        <v>-0,0251964928954722+0,150172051969968i</v>
      </c>
      <c r="J141" s="275" t="str">
        <f ca="1">IMPRODUCT(1/N_FFT2,BD100)</f>
        <v>-0,0086712248637091-0,0000799823501372344i</v>
      </c>
      <c r="K141" s="274" t="str">
        <f t="shared" ca="1" si="175"/>
        <v>0,000230495569314977-0,00130016035615921i</v>
      </c>
      <c r="N141" s="265">
        <f t="shared" ca="1" si="176"/>
        <v>1.0047225462686502</v>
      </c>
      <c r="O141" s="240">
        <f t="shared" ca="1" si="39"/>
        <v>-0.99527745373134979</v>
      </c>
      <c r="P141" s="240" t="str">
        <f t="shared" ca="1" si="40"/>
        <v>-0,532471068873563+0,840863705197581i</v>
      </c>
      <c r="Q141" s="240" t="str">
        <f t="shared" ca="1" si="41"/>
        <v>0,425535944719159+0,899720161860304i</v>
      </c>
      <c r="R141" s="240" t="str">
        <f t="shared" ca="1" si="42"/>
        <v>0,987792504075879+0,121832585121813i</v>
      </c>
      <c r="S141" s="240" t="str">
        <f t="shared" ca="1" si="43"/>
        <v>0,631397332526663-0,76935987573058i</v>
      </c>
      <c r="T141" s="240" t="str">
        <f t="shared" ca="1" si="44"/>
        <v>-0,312200363866225-0,9450439898268i</v>
      </c>
      <c r="U141" s="241" t="str">
        <f t="shared" ca="1" si="45"/>
        <v>-0,965450235719295-0,24183269476131i</v>
      </c>
      <c r="V141" s="240" t="str">
        <f t="shared" ca="1" si="46"/>
        <v>-0,720826792592297+0,686284157610433i</v>
      </c>
      <c r="W141" s="240" t="str">
        <f t="shared" ca="1" si="47"/>
        <v>0,194168998943837+0,976153476536916i</v>
      </c>
      <c r="X141" s="240" t="str">
        <f t="shared" ca="1" si="48"/>
        <v>0,928586697173925+0,358195415573091i</v>
      </c>
      <c r="Y141" s="240" t="str">
        <f t="shared" ca="1" si="49"/>
        <v>0,799414346749902-0,59288608696476i</v>
      </c>
      <c r="Z141" s="240" t="str">
        <f t="shared" ca="1" si="50"/>
        <v>-0,0732171515443475-0,992580706353741i</v>
      </c>
      <c r="AA141" s="240" t="str">
        <f t="shared" ca="1" si="51"/>
        <v>-0,877756350372178-0,469170543925419i</v>
      </c>
      <c r="AB141" s="240" t="str">
        <f t="shared" ca="1" si="52"/>
        <v>-0,865977965035473+0,490570457711204i</v>
      </c>
      <c r="AC141" s="240" t="str">
        <f t="shared" ca="1" si="53"/>
        <v>-0,0488359499651404+0,994078598450324i</v>
      </c>
      <c r="AD141" s="240" t="str">
        <f t="shared" ca="1" si="54"/>
        <v>0,813723731042924+0,573088910592015i</v>
      </c>
      <c r="AE141" s="240" t="str">
        <f t="shared" ca="1" si="55"/>
        <v>0,919516468672339-0,380876192149508i</v>
      </c>
      <c r="AF141" s="240" t="str">
        <f t="shared" ca="1" si="56"/>
        <v>0,170154513330426-0,980624623135298i</v>
      </c>
      <c r="AG141" s="240" t="str">
        <f t="shared" ca="1" si="57"/>
        <v>-0,737451949382696-0,668387486610591i</v>
      </c>
      <c r="AH141" s="240" t="str">
        <f t="shared" ca="1" si="58"/>
        <v>-0,959224588732112+0,265453194137253i</v>
      </c>
      <c r="AI141" s="240" t="str">
        <f t="shared" ca="1" si="59"/>
        <v>-0,28891379443506+0,952421140720372i</v>
      </c>
      <c r="AJ141" s="240" t="str">
        <f t="shared" ca="1" si="60"/>
        <v>0,650088203981505+0,753632892693823i</v>
      </c>
      <c r="AK141" s="240" t="str">
        <f t="shared" ca="1" si="61"/>
        <v>0,984505078128606-0,14603753300075i</v>
      </c>
      <c r="AL141" s="240" t="str">
        <f t="shared" ca="1" si="62"/>
        <v>0,403327543149591-0,909892357832988i</v>
      </c>
      <c r="AM141" s="240" t="str">
        <f t="shared" ca="1" si="63"/>
        <v>-0,552946526888652-0,82754295858749i</v>
      </c>
      <c r="AN141" s="240" t="str">
        <f t="shared" ca="1" si="64"/>
        <v>-0,994977694770197+0,0244253314357072i</v>
      </c>
      <c r="AO141" s="240" t="str">
        <f t="shared" ca="1" si="65"/>
        <v>-0,511674870196925+0,853677946953603i</v>
      </c>
      <c r="AP141" s="240" t="str">
        <f t="shared" ca="1" si="66"/>
        <v>0,447488019347423+0,889006008104827i</v>
      </c>
      <c r="AQ141" s="240" t="str">
        <f t="shared" ca="1" si="67"/>
        <v>0,990484920754638+0,097554249849192i</v>
      </c>
      <c r="AR141" s="240" t="str">
        <f t="shared" ca="1" si="68"/>
        <v>0,990484920754638+0,097554249849192i</v>
      </c>
      <c r="AS141" s="240" t="str">
        <f t="shared" ca="1" si="69"/>
        <v>-0,335298875472118-0,937097579771228i</v>
      </c>
      <c r="AT141" s="240" t="str">
        <f t="shared" ca="1" si="70"/>
        <v>-0,971094331585001-0,21806652441271i</v>
      </c>
      <c r="AU141" s="240" t="str">
        <f t="shared" ca="1" si="71"/>
        <v>-0,703767436695505+0,70376743669553i</v>
      </c>
      <c r="AV141" s="240" t="str">
        <f t="shared" ca="1" si="72"/>
        <v>0,218066524412747+0,971094331584993i</v>
      </c>
      <c r="AW141" s="240" t="str">
        <f t="shared" ca="1" si="73"/>
        <v>0,937097579771207+0,335298875472175i</v>
      </c>
      <c r="AX141" s="240" t="str">
        <f t="shared" ca="1" si="74"/>
        <v>0,784623425146427-0,612326130928159i</v>
      </c>
      <c r="AY141" s="240" t="str">
        <f t="shared" ca="1" si="75"/>
        <v>-0,0975542498492335-0,990484920754634i</v>
      </c>
      <c r="AZ141" s="240" t="str">
        <f t="shared" ca="1" si="76"/>
        <v>-0,889006008104842-0,447488019347392i</v>
      </c>
      <c r="BA141" s="240" t="str">
        <f t="shared" ca="1" si="77"/>
        <v>-0,853677946953584+0,511674870196958i</v>
      </c>
      <c r="BB141" s="240" t="str">
        <f t="shared" ca="1" si="78"/>
        <v>-0,024425331435768+0,994977694770195i</v>
      </c>
      <c r="BC141" s="240" t="str">
        <f t="shared" ca="1" si="79"/>
        <v>0,827542958587457+0,552946526888702i</v>
      </c>
      <c r="BD141" s="240" t="str">
        <f t="shared" ca="1" si="80"/>
        <v>0,909892357832971-0,403327543149629i</v>
      </c>
      <c r="BE141" s="240" t="str">
        <f t="shared" ca="1" si="81"/>
        <v>0,146037533000716-0,984505078128611i</v>
      </c>
      <c r="BF141" s="240" t="str">
        <f t="shared" ca="1" si="82"/>
        <v>-0,753632892693846-0,650088203981479i</v>
      </c>
      <c r="BG141" s="240" t="str">
        <f t="shared" ca="1" si="83"/>
        <v>-0,95242114072039+0,288913794435002i</v>
      </c>
      <c r="BH141" s="240" t="str">
        <f t="shared" ca="1" si="84"/>
        <v>-0,265453194137311+0,959224588732095i</v>
      </c>
      <c r="BI141" s="240" t="str">
        <f t="shared" ca="1" si="85"/>
        <v>0,668387486610622+0,737451949382667i</v>
      </c>
      <c r="BJ141" s="240" t="str">
        <f t="shared" ca="1" si="86"/>
        <v>0,980624623135291-0,170154513330468i</v>
      </c>
      <c r="BK141" s="240" t="str">
        <f t="shared" ca="1" si="87"/>
        <v>0,380876192149476-0,919516468672353i</v>
      </c>
      <c r="BL141" s="240" t="str">
        <f t="shared" ca="1" si="88"/>
        <v>-0,573088910591964-0,81372373104296i</v>
      </c>
      <c r="BM141" s="240" t="str">
        <f t="shared" ca="1" si="89"/>
        <v>-0,994078598450327+0,0488359499650796i</v>
      </c>
      <c r="BN141" s="240" t="str">
        <f t="shared" ca="1" si="90"/>
        <v>-0,490570457711255+0,865977965035445i</v>
      </c>
      <c r="BO141" s="240" t="str">
        <f t="shared" ca="1" si="91"/>
        <v>0,469170543925453+0,877756350372159i</v>
      </c>
      <c r="BP141" s="240" t="str">
        <f t="shared" ca="1" si="92"/>
        <v>0,992580706353744+0,0732171515443058i</v>
      </c>
      <c r="BQ141" s="240" t="str">
        <f t="shared" ca="1" si="93"/>
        <v>0,59288608696481-0,799414346749865i</v>
      </c>
      <c r="BR141" s="240" t="str">
        <f t="shared" ca="1" si="94"/>
        <v>-0,35819541557306-0,928586697173937i</v>
      </c>
      <c r="BS141" s="240" t="str">
        <f t="shared" ca="1" si="95"/>
        <v>-0,976153476536912-0,194168998943857i</v>
      </c>
      <c r="BT141" s="240" t="str">
        <f t="shared" ca="1" si="96"/>
        <v>-0,686284157610432+0,720826792592297i</v>
      </c>
      <c r="BU141" s="240" t="str">
        <f t="shared" ca="1" si="97"/>
        <v>0,24183269476133+0,96545023571929i</v>
      </c>
      <c r="BV141" s="240" t="str">
        <f t="shared" ca="1" si="98"/>
        <v>0,945043989826811+0,312200363866191i</v>
      </c>
      <c r="BW141" s="240" t="str">
        <f t="shared" ca="1" si="99"/>
        <v>0,769359875730606-0,63139733252663i</v>
      </c>
      <c r="BX141" s="240" t="str">
        <f t="shared" ca="1" si="100"/>
        <v>-0,121832585121792-0,987792504075881i</v>
      </c>
      <c r="BY141" s="240" t="str">
        <f t="shared" ca="1" si="101"/>
        <v>-0,899720161860304-0,425535944719159i</v>
      </c>
      <c r="BZ141" s="240" t="str">
        <f t="shared" ca="1" si="102"/>
        <v>-0,84086370519757+0,53247106887358i</v>
      </c>
      <c r="CA141" s="240" t="str">
        <f t="shared" ca="1" si="103"/>
        <v>3,46276327517466E-14+0,99527745373135i</v>
      </c>
      <c r="CB141" s="240" t="str">
        <f t="shared" ca="1" si="104"/>
        <v>0,840863705197557+0,5324710688736i</v>
      </c>
      <c r="CC141" s="240" t="str">
        <f t="shared" ca="1" si="105"/>
        <v>0,899720161860313-0,42553594471914i</v>
      </c>
      <c r="CD141" s="240" t="str">
        <f t="shared" ca="1" si="106"/>
        <v>0,121832585121814-0,987792504075879i</v>
      </c>
      <c r="CE141" s="240" t="str">
        <f t="shared" ca="1" si="107"/>
        <v>-0,769359875730592-0,631397332526648i</v>
      </c>
      <c r="CF141" s="240" t="str">
        <f t="shared" ca="1" si="108"/>
        <v>-0,945043989826787+0,312200363866262i</v>
      </c>
      <c r="CG141" s="240" t="str">
        <f t="shared" ca="1" si="109"/>
        <v>-0,241832694761346+0,965450235719286i</v>
      </c>
      <c r="CH141" s="240" t="str">
        <f t="shared" ca="1" si="110"/>
        <v>0,686284157610421+0,720826792592308i</v>
      </c>
      <c r="CI141" s="240" t="str">
        <f t="shared" ca="1" si="111"/>
        <v>0,976153476536915-0,194168998943841i</v>
      </c>
      <c r="CJ141" s="240" t="str">
        <f t="shared" ca="1" si="112"/>
        <v>0,358195415573088-0,928586697173926i</v>
      </c>
      <c r="CK141" s="240" t="str">
        <f t="shared" ca="1" si="113"/>
        <v>-0,592886086964787-0,799414346749883i</v>
      </c>
      <c r="CL141" s="240" t="str">
        <f t="shared" ca="1" si="114"/>
        <v>-0,992580706353746+0,0732171515442833i</v>
      </c>
      <c r="CM141" s="240" t="str">
        <f t="shared" ca="1" si="115"/>
        <v>-0,469170543925473+0,877756350372148i</v>
      </c>
      <c r="CN141" s="240" t="str">
        <f t="shared" ca="1" si="116"/>
        <v>0,490570457711235+0,865977965035455i</v>
      </c>
      <c r="CO141" s="240" t="str">
        <f t="shared" ca="1" si="117"/>
        <v>0,994078598450326+0,0488359499651023i</v>
      </c>
      <c r="CP141" s="240" t="str">
        <f t="shared" ca="1" si="118"/>
        <v>0,573088910591983-0,813723731042947i</v>
      </c>
      <c r="CQ141" s="240" t="str">
        <f t="shared" ca="1" si="119"/>
        <v>-0,380876192149455-0,919516468672362i</v>
      </c>
      <c r="CR141" s="240" t="str">
        <f t="shared" ca="1" si="120"/>
        <v>-0,980624623135288-0,170154513330483i</v>
      </c>
      <c r="CS141" s="240" t="str">
        <f t="shared" ca="1" si="121"/>
        <v>-0,668387486610633+0,737451949382657i</v>
      </c>
      <c r="CT141" s="240" t="str">
        <f t="shared" ca="1" si="122"/>
        <v>0,265453194137296+0,9592245887321i</v>
      </c>
      <c r="CU141" s="240" t="str">
        <f t="shared" ca="1" si="123"/>
        <v>0,952421140720381+0,28891379443503i</v>
      </c>
      <c r="CV141" s="240" t="str">
        <f t="shared" ca="1" si="124"/>
        <v>0,753632892693801-0,650088203981532i</v>
      </c>
      <c r="CW141" s="240" t="str">
        <f t="shared" ca="1" si="125"/>
        <v>-0,146037533000687-0,984505078128616i</v>
      </c>
      <c r="CX141" s="240" t="str">
        <f t="shared" ca="1" si="126"/>
        <v>-0,909892357832962-0,40332754314965i</v>
      </c>
      <c r="CY141" s="240" t="str">
        <f t="shared" ca="1" si="127"/>
        <v>-0,827542958587469+0,552946526888684i</v>
      </c>
      <c r="CZ141" s="240" t="str">
        <f t="shared" ca="1" si="128"/>
        <v>0,0244253314357454+0,994977694770196i</v>
      </c>
      <c r="DA141" s="240" t="str">
        <f t="shared" ca="1" si="129"/>
        <v>0,853677946953623+0,511674870196893i</v>
      </c>
      <c r="DB141" s="240" t="str">
        <f t="shared" ca="1" si="130"/>
        <v>0,889006008104853-0,447488019347371i</v>
      </c>
      <c r="DC141" s="240" t="str">
        <f t="shared" ca="1" si="131"/>
        <v>0,097554249849249-0,990484920754632i</v>
      </c>
      <c r="DD141" s="240" t="str">
        <f t="shared" ca="1" si="132"/>
        <v>-0,784623425146417-0,612326130928171i</v>
      </c>
      <c r="DE141" s="240" t="str">
        <f t="shared" ca="1" si="133"/>
        <v>-0,937097579771212+0,33529887547216i</v>
      </c>
      <c r="DF141" s="240" t="str">
        <f t="shared" ca="1" si="134"/>
        <v>-0,21806652441268+0,971094331585007i</v>
      </c>
      <c r="DG141" s="240" t="str">
        <f t="shared" ca="1" si="135"/>
        <v>0,703767436695484+0,703767436695551i</v>
      </c>
      <c r="DH141" s="240" t="str">
        <f t="shared" ca="1" si="136"/>
        <v>0,971094331585006-0,218066524412685i</v>
      </c>
      <c r="DI141" s="240" t="str">
        <f t="shared" ca="1" si="137"/>
        <v>0,335298875472142-0,937097579771219i</v>
      </c>
      <c r="DJ141" s="240" t="str">
        <f t="shared" ca="1" si="138"/>
        <v>-0,612326130928186-0,784623425146405i</v>
      </c>
      <c r="DK141" s="240" t="str">
        <f t="shared" ca="1" si="139"/>
        <v>-0,99048492075464+0,0975542498491695i</v>
      </c>
      <c r="DL141" s="240" t="str">
        <f t="shared" ca="1" si="140"/>
        <v>-0,447488019347443+0,889006008104817i</v>
      </c>
      <c r="DM141" s="240" t="str">
        <f t="shared" ca="1" si="141"/>
        <v>0,511674870196909+0,853677946953613i</v>
      </c>
      <c r="DN141" s="240" t="str">
        <f t="shared" ca="1" si="142"/>
        <v>0,994977694770196+0,0244253314357264i</v>
      </c>
      <c r="DO141" s="240" t="str">
        <f t="shared" ca="1" si="143"/>
        <v>0,552946526888668-0,82754295858748i</v>
      </c>
      <c r="DP141" s="240" t="str">
        <f t="shared" ca="1" si="144"/>
        <v>-0,403327543149668-0,909892357832954i</v>
      </c>
      <c r="DQ141" s="240" t="str">
        <f t="shared" ca="1" si="145"/>
        <v>-0,984505078128619-0,146037533000668i</v>
      </c>
      <c r="DR141" s="240" t="str">
        <f t="shared" ca="1" si="146"/>
        <v>-0,650088203981453+0,753632892693869i</v>
      </c>
      <c r="DS141" s="240" t="str">
        <f t="shared" ca="1" si="147"/>
        <v>0,288913794435129+0,952421140720351i</v>
      </c>
      <c r="DT141" s="240" t="str">
        <f t="shared" ca="1" si="148"/>
        <v>0,959224588732131+0,265453194137182i</v>
      </c>
      <c r="DU141" s="240" t="str">
        <f t="shared" ca="1" si="149"/>
        <v>0,737451949382577-0,66838748661072i</v>
      </c>
      <c r="DV141" s="240" t="str">
        <f t="shared" ca="1" si="150"/>
        <v>-0,170154513330599-0,980624623135268i</v>
      </c>
      <c r="DW141" s="240" t="str">
        <f t="shared" ca="1" si="151"/>
        <v>-0,919516468672407-0,380876192149346i</v>
      </c>
      <c r="DX141" s="240" t="str">
        <f t="shared" ca="1" si="152"/>
        <v>-0,813723731042821+0,57308891059216i</v>
      </c>
      <c r="DY141" s="240" t="str">
        <f t="shared" ca="1" si="153"/>
        <v>0,048835949965319+0,994078598450316i</v>
      </c>
      <c r="DZ141" s="240" t="str">
        <f t="shared" ca="1" si="154"/>
        <v>0,865977965035562+0,490570457711047i</v>
      </c>
      <c r="EA141" s="240" t="str">
        <f t="shared" ca="1" si="155"/>
        <v>0,877756350372046-0,469170543925665i</v>
      </c>
      <c r="EB141" s="240" t="str">
        <f t="shared" ca="1" si="156"/>
        <v>0,0732171515440668-0,992580706353761i</v>
      </c>
      <c r="EC141" s="240" t="str">
        <f t="shared" ca="1" si="157"/>
        <v>-0,799414346750072-0,592886086964533i</v>
      </c>
      <c r="ED141" s="240" t="str">
        <f t="shared" ca="1" si="158"/>
        <v>-0,928586697173818+0,35819541557337i</v>
      </c>
      <c r="EE141" s="240" t="str">
        <f t="shared" ca="1" si="159"/>
        <v>-0,194168998943531+0,976153476536976i</v>
      </c>
      <c r="EF141" s="240" t="str">
        <f t="shared" ca="1" si="160"/>
        <v>0,720826792592526+0,686284157610192i</v>
      </c>
      <c r="EG141" s="240" t="str">
        <f t="shared" ca="1" si="161"/>
        <v>0,96545023571921-0,241832694761652i</v>
      </c>
      <c r="EH141" s="240" t="str">
        <f t="shared" ca="1" si="162"/>
        <v>0,312200363865869-0,945043989826918i</v>
      </c>
      <c r="EI141" s="240" t="str">
        <f t="shared" ca="1" si="163"/>
        <v>-0,631397332526969-0,769359875730328i</v>
      </c>
      <c r="EJ141" s="240" t="str">
        <f t="shared" ca="1" si="164"/>
        <v>-0,987792504075828+0,121832585122226i</v>
      </c>
      <c r="EK141" s="240" t="str">
        <f t="shared" ca="1" si="165"/>
        <v>-0,425535944718764+0,899720161860491i</v>
      </c>
      <c r="EL141" s="240" t="str">
        <f t="shared" ca="1" si="166"/>
        <v>0,532471068873951+0,840863705197335i</v>
      </c>
      <c r="EM141" s="240" t="str">
        <f t="shared" ca="1" si="167"/>
        <v>0,99527745373135-4,6528007779968E-13i</v>
      </c>
      <c r="EN141" s="240"/>
      <c r="EO141" s="240"/>
      <c r="EP141" s="240"/>
    </row>
    <row r="142" spans="1:146" ht="15.75" thickBot="1">
      <c r="A142" s="277">
        <f t="shared" si="168"/>
        <v>8.203125000000004E-4</v>
      </c>
      <c r="B142" s="276">
        <v>42</v>
      </c>
      <c r="C142" s="248">
        <f t="shared" si="169"/>
        <v>8400</v>
      </c>
      <c r="D142" s="247">
        <f t="shared" si="170"/>
        <v>52778.756580308524</v>
      </c>
      <c r="E142" s="247" t="str">
        <f t="shared" si="171"/>
        <v>52778,7565803085i</v>
      </c>
      <c r="F142" s="247" t="str">
        <f t="shared" si="177"/>
        <v>-0,0400149881836067-0,435699196935887i</v>
      </c>
      <c r="G142" s="247" t="str">
        <f t="shared" si="178"/>
        <v>-0,282143282938157+0,32590247927958i</v>
      </c>
      <c r="H142" s="247" t="str">
        <f t="shared" si="179"/>
        <v>0,00366119616124677-0,126392910787253i</v>
      </c>
      <c r="I142" s="247" t="str">
        <f t="shared" si="174"/>
        <v>-0,0233046703477017+0,146249980848309i</v>
      </c>
      <c r="J142" s="275" t="str">
        <f ca="1">IMPRODUCT(1/N_FFT2,BE100)</f>
        <v>0,00373625043648954+8,64373289668434E-07i</v>
      </c>
      <c r="K142" s="274" t="str">
        <f t="shared" ca="1" si="175"/>
        <v>-0,0000871984993359051+0,000546406410846508i</v>
      </c>
      <c r="N142" s="265">
        <f t="shared" ca="1" si="176"/>
        <v>1.0049111611774764</v>
      </c>
      <c r="O142" s="240">
        <f t="shared" ca="1" si="39"/>
        <v>-0.99508883882252364</v>
      </c>
      <c r="P142" s="240" t="str">
        <f t="shared" ca="1" si="40"/>
        <v>-0,511577902754706+0,853516166550028i</v>
      </c>
      <c r="Q142" s="240" t="str">
        <f t="shared" ca="1" si="41"/>
        <v>0,469081631472907+0,877590006873298i</v>
      </c>
      <c r="R142" s="240" t="str">
        <f t="shared" ca="1" si="42"/>
        <v>0,993890210736417+0,0488266950701947i</v>
      </c>
      <c r="S142" s="240" t="str">
        <f t="shared" ca="1" si="43"/>
        <v>0,552841738059838-0,827386131022351i</v>
      </c>
      <c r="T142" s="240" t="str">
        <f t="shared" ca="1" si="44"/>
        <v>-0,425455301454191-0,899549656002203i</v>
      </c>
      <c r="U142" s="241" t="str">
        <f t="shared" ca="1" si="45"/>
        <v>-0,990297214078147-0,0975357623552423i</v>
      </c>
      <c r="V142" s="240" t="str">
        <f t="shared" ca="1" si="46"/>
        <v>-0,592773729194757+0,799262849834583i</v>
      </c>
      <c r="W142" s="240" t="str">
        <f t="shared" ca="1" si="47"/>
        <v>0,380804012348797+0,919342211218552i</v>
      </c>
      <c r="X142" s="240" t="str">
        <f t="shared" ca="1" si="48"/>
        <v>0,98431850469137+0,146009857445662i</v>
      </c>
      <c r="Y142" s="240" t="str">
        <f t="shared" ca="1" si="49"/>
        <v>0,631277676495216-0,769214074434393i</v>
      </c>
      <c r="Z142" s="240" t="str">
        <f t="shared" ca="1" si="50"/>
        <v>-0,335235333023191-0,936919990523198i</v>
      </c>
      <c r="AA142" s="240" t="str">
        <f t="shared" ca="1" si="51"/>
        <v>-0,975968485810671-0,194132202000552i</v>
      </c>
      <c r="AB142" s="240" t="str">
        <f t="shared" ca="1" si="52"/>
        <v>-0,66826082057956+0,737312194953733i</v>
      </c>
      <c r="AC142" s="240" t="str">
        <f t="shared" ca="1" si="53"/>
        <v>0,288859042417103+0,952240647506203i</v>
      </c>
      <c r="AD142" s="240" t="str">
        <f t="shared" ca="1" si="54"/>
        <v>0,965267273362925+0,241786865076792i</v>
      </c>
      <c r="AE142" s="240" t="str">
        <f t="shared" ca="1" si="55"/>
        <v>0,703634065814463-0,703634065814444i</v>
      </c>
      <c r="AF142" s="240" t="str">
        <f t="shared" ca="1" si="56"/>
        <v>-0,24178686507686-0,965267273362908i</v>
      </c>
      <c r="AG142" s="240" t="str">
        <f t="shared" ca="1" si="57"/>
        <v>-0,952240647506195-0,288859042417131i</v>
      </c>
      <c r="AH142" s="240" t="str">
        <f t="shared" ca="1" si="58"/>
        <v>-0,737312194953685+0,668260820579613i</v>
      </c>
      <c r="AI142" s="240" t="str">
        <f t="shared" ca="1" si="59"/>
        <v>0,194132202000524+0,975968485810677i</v>
      </c>
      <c r="AJ142" s="240" t="str">
        <f t="shared" ca="1" si="60"/>
        <v>0,936919990523221+0,335235333023126i</v>
      </c>
      <c r="AK142" s="240" t="str">
        <f t="shared" ca="1" si="61"/>
        <v>0,769214074434411-0,631277676495193i</v>
      </c>
      <c r="AL142" s="240" t="str">
        <f t="shared" ca="1" si="62"/>
        <v>-0,146009857445694-0,984318504691366i</v>
      </c>
      <c r="AM142" s="240" t="str">
        <f t="shared" ca="1" si="63"/>
        <v>-0,919342211218545-0,380804012348814i</v>
      </c>
      <c r="AN142" s="240" t="str">
        <f t="shared" ca="1" si="64"/>
        <v>-0,799262849834565+0,592773729194782i</v>
      </c>
      <c r="AO142" s="240" t="str">
        <f t="shared" ca="1" si="65"/>
        <v>0,0975357623552225+0,990297214078149i</v>
      </c>
      <c r="AP142" s="240" t="str">
        <f t="shared" ca="1" si="66"/>
        <v>0,899549656002213+0,425455301454171i</v>
      </c>
      <c r="AQ142" s="240" t="str">
        <f t="shared" ca="1" si="67"/>
        <v>0,827386131022367-0,552841738059815i</v>
      </c>
      <c r="AR142" s="240" t="str">
        <f t="shared" ca="1" si="68"/>
        <v>0,827386131022367-0,552841738059815i</v>
      </c>
      <c r="AS142" s="240" t="str">
        <f t="shared" ca="1" si="69"/>
        <v>-0,877590006873283-0,469081631472933i</v>
      </c>
      <c r="AT142" s="240" t="str">
        <f t="shared" ca="1" si="70"/>
        <v>-0,853516166550016+0,511577902754726i</v>
      </c>
      <c r="AU142" s="240" t="str">
        <f t="shared" ca="1" si="71"/>
        <v>-2,77945811008479E-14+0,995088838822524i</v>
      </c>
      <c r="AV142" s="240" t="str">
        <f t="shared" ca="1" si="72"/>
        <v>0,85351616655004+0,511577902754685i</v>
      </c>
      <c r="AW142" s="240" t="str">
        <f t="shared" ca="1" si="73"/>
        <v>0,877590006873311-0,469081631472881i</v>
      </c>
      <c r="AX142" s="240" t="str">
        <f t="shared" ca="1" si="74"/>
        <v>0,0488266950701722-0,993890210736418i</v>
      </c>
      <c r="AY142" s="240" t="str">
        <f t="shared" ca="1" si="75"/>
        <v>-0,827386131022334-0,552841738059864i</v>
      </c>
      <c r="AZ142" s="240" t="str">
        <f t="shared" ca="1" si="76"/>
        <v>-0,899549656002194+0,42545530145421i</v>
      </c>
      <c r="BA142" s="240" t="str">
        <f t="shared" ca="1" si="77"/>
        <v>-0,0975357623552779+0,990297214078144i</v>
      </c>
      <c r="BB142" s="240" t="str">
        <f t="shared" ca="1" si="78"/>
        <v>0,799262849834589+0,59277372919475i</v>
      </c>
      <c r="BC142" s="240" t="str">
        <f t="shared" ca="1" si="79"/>
        <v>0,919342211218565-0,380804012348763i</v>
      </c>
      <c r="BD142" s="240" t="str">
        <f t="shared" ca="1" si="80"/>
        <v>0,146009857445654-0,984318504691371i</v>
      </c>
      <c r="BE142" s="240" t="str">
        <f t="shared" ca="1" si="81"/>
        <v>-0,769214074434375-0,631277676495239i</v>
      </c>
      <c r="BF142" s="240" t="str">
        <f t="shared" ca="1" si="82"/>
        <v>-0,936919990523206+0,335235333023166i</v>
      </c>
      <c r="BG142" s="240" t="str">
        <f t="shared" ca="1" si="83"/>
        <v>-0,194132202000582+0,975968485810665i</v>
      </c>
      <c r="BH142" s="240" t="str">
        <f t="shared" ca="1" si="84"/>
        <v>0,737312194953715+0,66826082057958i</v>
      </c>
      <c r="BI142" s="240" t="str">
        <f t="shared" ca="1" si="85"/>
        <v>0,952240647506211-0,288859042417078i</v>
      </c>
      <c r="BJ142" s="240" t="str">
        <f t="shared" ca="1" si="86"/>
        <v>0,241786865076821-0,965267273362917i</v>
      </c>
      <c r="BK142" s="240" t="str">
        <f t="shared" ca="1" si="87"/>
        <v>-0,703634065814425-0,703634065814483i</v>
      </c>
      <c r="BL142" s="240" t="str">
        <f t="shared" ca="1" si="88"/>
        <v>-0,965267273362915+0,241786865076829i</v>
      </c>
      <c r="BM142" s="240" t="str">
        <f t="shared" ca="1" si="89"/>
        <v>-0,288859042417157+0,952240647506187i</v>
      </c>
      <c r="BN142" s="240" t="str">
        <f t="shared" ca="1" si="90"/>
        <v>0,668260820579592+0,737312194953704i</v>
      </c>
      <c r="BO142" s="240" t="str">
        <f t="shared" ca="1" si="91"/>
        <v>0,975968485810683-0,194132202000493i</v>
      </c>
      <c r="BP142" s="240" t="str">
        <f t="shared" ca="1" si="92"/>
        <v>0,335235333023152-0,936919990523212i</v>
      </c>
      <c r="BQ142" s="240" t="str">
        <f t="shared" ca="1" si="93"/>
        <v>-0,631277676495169-0,769214074434431i</v>
      </c>
      <c r="BR142" s="240" t="str">
        <f t="shared" ca="1" si="94"/>
        <v>-0,98431850469137+0,146009857445663i</v>
      </c>
      <c r="BS142" s="240" t="str">
        <f t="shared" ca="1" si="95"/>
        <v>-0,380804012348748+0,919342211218571i</v>
      </c>
      <c r="BT142" s="240" t="str">
        <f t="shared" ca="1" si="96"/>
        <v>0,592773729194757+0,799262849834584i</v>
      </c>
      <c r="BU142" s="240" t="str">
        <f t="shared" ca="1" si="97"/>
        <v>0,990297214078152-0,097535762355195i</v>
      </c>
      <c r="BV142" s="240" t="str">
        <f t="shared" ca="1" si="98"/>
        <v>0,425455301454196-0,899549656002201i</v>
      </c>
      <c r="BW142" s="240" t="str">
        <f t="shared" ca="1" si="99"/>
        <v>-0,552841738059789-0,827386131022384i</v>
      </c>
      <c r="BX142" s="240" t="str">
        <f t="shared" ca="1" si="100"/>
        <v>-0,993890210736418+0,0488266950701878i</v>
      </c>
      <c r="BY142" s="240" t="str">
        <f t="shared" ca="1" si="101"/>
        <v>-0,469081631472867+0,877590006873318i</v>
      </c>
      <c r="BZ142" s="240" t="str">
        <f t="shared" ca="1" si="102"/>
        <v>0,511577902754699+0,853516166550032i</v>
      </c>
      <c r="CA142" s="240" t="str">
        <f t="shared" ca="1" si="103"/>
        <v>0,995088838822524-4,33982782188858E-14i</v>
      </c>
      <c r="CB142" s="240" t="str">
        <f t="shared" ca="1" si="104"/>
        <v>0,511577902754709-0,853516166550026i</v>
      </c>
      <c r="CC142" s="240" t="str">
        <f t="shared" ca="1" si="105"/>
        <v>-0,46908163147295-0,877590006873275i</v>
      </c>
      <c r="CD142" s="240" t="str">
        <f t="shared" ca="1" si="106"/>
        <v>-0,993890210736417-0,0488266950702071i</v>
      </c>
      <c r="CE142" s="240" t="str">
        <f t="shared" ca="1" si="107"/>
        <v>-0,552841738059805+0,827386131022374i</v>
      </c>
      <c r="CF142" s="240" t="str">
        <f t="shared" ca="1" si="108"/>
        <v>0,425455301454185+0,899549656002206i</v>
      </c>
      <c r="CG142" s="240" t="str">
        <f t="shared" ca="1" si="109"/>
        <v>0,990297214078151+0,097535762355207i</v>
      </c>
      <c r="CH142" s="240" t="str">
        <f t="shared" ca="1" si="110"/>
        <v>0,592773729194767-0,799262849834576i</v>
      </c>
      <c r="CI142" s="240" t="str">
        <f t="shared" ca="1" si="111"/>
        <v>-0,380804012348822-0,919342211218541i</v>
      </c>
      <c r="CJ142" s="240" t="str">
        <f t="shared" ca="1" si="112"/>
        <v>-0,984318504691367-0,146009857445682i</v>
      </c>
      <c r="CK142" s="240" t="str">
        <f t="shared" ca="1" si="113"/>
        <v>-0,631277676495184+0,769214074434419i</v>
      </c>
      <c r="CL142" s="240" t="str">
        <f t="shared" ca="1" si="114"/>
        <v>0,335235333023141+0,936919990523216i</v>
      </c>
      <c r="CM142" s="240" t="str">
        <f t="shared" ca="1" si="115"/>
        <v>0,975968485810681+0,194132202000505i</v>
      </c>
      <c r="CN142" s="240" t="str">
        <f t="shared" ca="1" si="116"/>
        <v>0,668260820579606-0,737312194953691i</v>
      </c>
      <c r="CO142" s="240" t="str">
        <f t="shared" ca="1" si="117"/>
        <v>-0,288859042417139-0,952240647506192i</v>
      </c>
      <c r="CP142" s="240" t="str">
        <f t="shared" ca="1" si="118"/>
        <v>-0,965267273362911-0,241786865076848i</v>
      </c>
      <c r="CQ142" s="240" t="str">
        <f t="shared" ca="1" si="119"/>
        <v>-0,703634065814433+0,703634065814474i</v>
      </c>
      <c r="CR142" s="240" t="str">
        <f t="shared" ca="1" si="120"/>
        <v>0,241786865076809+0,96526727336292i</v>
      </c>
      <c r="CS142" s="240" t="str">
        <f t="shared" ca="1" si="121"/>
        <v>0,952240647506205+0,288859042417096i</v>
      </c>
      <c r="CT142" s="240" t="str">
        <f t="shared" ca="1" si="122"/>
        <v>0,737312194953728-0,668260820579566i</v>
      </c>
      <c r="CU142" s="240" t="str">
        <f t="shared" ca="1" si="123"/>
        <v>-0,194132202000563-0,975968485810669i</v>
      </c>
      <c r="CV142" s="240" t="str">
        <f t="shared" ca="1" si="124"/>
        <v>-0,936919990523202-0,335235333023178i</v>
      </c>
      <c r="CW142" s="240" t="str">
        <f t="shared" ca="1" si="125"/>
        <v>-0,769214074434382+0,63127767649523i</v>
      </c>
      <c r="CX142" s="240" t="str">
        <f t="shared" ca="1" si="126"/>
        <v>0,146009857445642+0,984318504691373i</v>
      </c>
      <c r="CY142" s="240" t="str">
        <f t="shared" ca="1" si="127"/>
        <v>0,919342211218559+0,38080401234878i</v>
      </c>
      <c r="CZ142" s="240" t="str">
        <f t="shared" ca="1" si="128"/>
        <v>0,7992628498346-0,592773729194734i</v>
      </c>
      <c r="DA142" s="240" t="str">
        <f t="shared" ca="1" si="129"/>
        <v>-0,0975357623552658-0,990297214078145i</v>
      </c>
      <c r="DB142" s="240" t="str">
        <f t="shared" ca="1" si="130"/>
        <v>-0,899549656002189-0,425455301454221i</v>
      </c>
      <c r="DC142" s="240" t="str">
        <f t="shared" ca="1" si="131"/>
        <v>-0,827386131022341+0,552841738059854i</v>
      </c>
      <c r="DD142" s="240" t="str">
        <f t="shared" ca="1" si="132"/>
        <v>0,0488266950701529+0,993890210736419i</v>
      </c>
      <c r="DE142" s="240" t="str">
        <f t="shared" ca="1" si="133"/>
        <v>0,877590006873302+0,469081631472898i</v>
      </c>
      <c r="DF142" s="240" t="str">
        <f t="shared" ca="1" si="134"/>
        <v>0,853516166550047-0,511577902754675i</v>
      </c>
      <c r="DG142" s="240" t="str">
        <f t="shared" ca="1" si="135"/>
        <v>-1,5603697118038E-14-0,995088838822524i</v>
      </c>
      <c r="DH142" s="240" t="str">
        <f t="shared" ca="1" si="136"/>
        <v>-0,853516166550011-0,511577902754733i</v>
      </c>
      <c r="DI142" s="240" t="str">
        <f t="shared" ca="1" si="137"/>
        <v>-0,877590006873194+0,4690816314731i</v>
      </c>
      <c r="DJ142" s="240" t="str">
        <f t="shared" ca="1" si="138"/>
        <v>-0,0488266950701359+0,99389021073642i</v>
      </c>
      <c r="DK142" s="240" t="str">
        <f t="shared" ca="1" si="139"/>
        <v>0,827386131022304+0,55284173805991i</v>
      </c>
      <c r="DL142" s="240" t="str">
        <f t="shared" ca="1" si="140"/>
        <v>0,899549656002302-0,425455301453981i</v>
      </c>
      <c r="DM142" s="240" t="str">
        <f t="shared" ca="1" si="141"/>
        <v>0,0975357623556287-0,990297214078109i</v>
      </c>
      <c r="DN142" s="240" t="str">
        <f t="shared" ca="1" si="142"/>
        <v>-0,799262849834854-0,592773729194392i</v>
      </c>
      <c r="DO142" s="240" t="str">
        <f t="shared" ca="1" si="143"/>
        <v>-0,919342211218438+0,380804012349071i</v>
      </c>
      <c r="DP142" s="240" t="str">
        <f t="shared" ca="1" si="144"/>
        <v>-0,146009857445514+0,984318504691392i</v>
      </c>
      <c r="DQ142" s="240" t="str">
        <f t="shared" ca="1" si="145"/>
        <v>0,769214074434401+0,631277676495205i</v>
      </c>
      <c r="DR142" s="240" t="str">
        <f t="shared" ca="1" si="146"/>
        <v>0,936919990523259-0,335235333023021i</v>
      </c>
      <c r="DS142" s="240" t="str">
        <f t="shared" ca="1" si="147"/>
        <v>0,194132202000838-0,975968485810615i</v>
      </c>
      <c r="DT142" s="240" t="str">
        <f t="shared" ca="1" si="148"/>
        <v>-0,737312194953407-0,66826082057992i</v>
      </c>
      <c r="DU142" s="240" t="str">
        <f t="shared" ca="1" si="149"/>
        <v>-0,952240647506085+0,288859042417491i</v>
      </c>
      <c r="DV142" s="240" t="str">
        <f t="shared" ca="1" si="150"/>
        <v>-0,241786865076587+0,965267273362976i</v>
      </c>
      <c r="DW142" s="240" t="str">
        <f t="shared" ca="1" si="151"/>
        <v>0,703634065814525+0,703634065814383i</v>
      </c>
      <c r="DX142" s="240" t="str">
        <f t="shared" ca="1" si="152"/>
        <v>0,965267273362927-0,241786865076782i</v>
      </c>
      <c r="DY142" s="240" t="str">
        <f t="shared" ca="1" si="153"/>
        <v>0,288859042417312-0,95224064750614i</v>
      </c>
      <c r="DZ142" s="240" t="str">
        <f t="shared" ca="1" si="154"/>
        <v>-0,668260820579325-0,737312194953946i</v>
      </c>
      <c r="EA142" s="240" t="str">
        <f t="shared" ca="1" si="155"/>
        <v>-0,975968485810772+0,19413220200005i</v>
      </c>
      <c r="EB142" s="240" t="str">
        <f t="shared" ca="1" si="156"/>
        <v>-0,335235333022832+0,936919990523326i</v>
      </c>
      <c r="EC142" s="240" t="str">
        <f t="shared" ca="1" si="157"/>
        <v>0,631277676495361+0,769214074434274i</v>
      </c>
      <c r="ED142" s="240" t="str">
        <f t="shared" ca="1" si="158"/>
        <v>0,984318504691366-0,146009857445699i</v>
      </c>
      <c r="EE142" s="240" t="str">
        <f t="shared" ca="1" si="159"/>
        <v>0,380804012348898-0,91934221121851i</v>
      </c>
      <c r="EF142" s="240" t="str">
        <f t="shared" ca="1" si="160"/>
        <v>-0,592773729194553-0,799262849834734i</v>
      </c>
      <c r="EG142" s="240" t="str">
        <f t="shared" ca="1" si="161"/>
        <v>-0,990297214078187+0,0975357623548441i</v>
      </c>
      <c r="EH142" s="240" t="str">
        <f t="shared" ca="1" si="162"/>
        <v>-0,425455301453799+0,899549656002389i</v>
      </c>
      <c r="EI142" s="240" t="str">
        <f t="shared" ca="1" si="163"/>
        <v>0,552841738060077+0,827386131022191i</v>
      </c>
      <c r="EJ142" s="240" t="str">
        <f t="shared" ca="1" si="164"/>
        <v>0,993890210736411-0,0488266950703229i</v>
      </c>
      <c r="EK142" s="240" t="str">
        <f t="shared" ca="1" si="165"/>
        <v>0,469081631472923-0,87759000687329i</v>
      </c>
      <c r="EL142" s="240" t="str">
        <f t="shared" ca="1" si="166"/>
        <v>-0,511577902754567-0,853516166550112i</v>
      </c>
      <c r="EM142" s="240" t="str">
        <f t="shared" ca="1" si="167"/>
        <v>-0,995088838822524-3,09153205244555E-13i</v>
      </c>
      <c r="EN142" s="240"/>
      <c r="EO142" s="240"/>
      <c r="EP142" s="240"/>
    </row>
    <row r="143" spans="1:146" ht="15.75" thickBot="1">
      <c r="A143" s="277">
        <f t="shared" si="168"/>
        <v>8.3984375000000042E-4</v>
      </c>
      <c r="B143" s="276">
        <v>43</v>
      </c>
      <c r="C143" s="248">
        <f t="shared" si="169"/>
        <v>8600</v>
      </c>
      <c r="D143" s="247">
        <f t="shared" si="170"/>
        <v>54035.393641744442</v>
      </c>
      <c r="E143" s="247" t="str">
        <f t="shared" si="171"/>
        <v>54035,3936417444i</v>
      </c>
      <c r="F143" s="247" t="str">
        <f t="shared" si="177"/>
        <v>-0,040251845376776-0,425312354703104i</v>
      </c>
      <c r="G143" s="247" t="str">
        <f t="shared" si="178"/>
        <v>-0,274658535343014+0,325077891403713i</v>
      </c>
      <c r="H143" s="247" t="str">
        <f t="shared" si="179"/>
        <v>0,00358419371825401-0,123454457999848i</v>
      </c>
      <c r="I143" s="247" t="str">
        <f t="shared" si="174"/>
        <v>-0,021588371576315+0,142491173279967i</v>
      </c>
      <c r="J143" s="275" t="str">
        <f ca="1">IMPRODUCT(1/N_FFT2,BF100)</f>
        <v>0,0157136553216958+0,0000799826035747316i</v>
      </c>
      <c r="K143" s="274" t="str">
        <f t="shared" ca="1" si="175"/>
        <v>-0,000350629044932259+0,00223733048913982i</v>
      </c>
      <c r="N143" s="265">
        <f t="shared" ca="1" si="176"/>
        <v>1.0051189161576408</v>
      </c>
      <c r="O143" s="240">
        <f t="shared" ca="1" si="39"/>
        <v>-0.99488108384235918</v>
      </c>
      <c r="P143" s="240" t="str">
        <f t="shared" ca="1" si="40"/>
        <v>-0,490375087709508+0,865633088751372i</v>
      </c>
      <c r="Q143" s="240" t="str">
        <f t="shared" ca="1" si="41"/>
        <v>0,511471095349282+0,853337969159672i</v>
      </c>
      <c r="R143" s="240" t="str">
        <f t="shared" ca="1" si="42"/>
        <v>0,994581444260406-0,0244156040316947i</v>
      </c>
      <c r="S143" s="240" t="str">
        <f t="shared" ca="1" si="43"/>
        <v>0,468983696453204-0,877406783338513i</v>
      </c>
      <c r="T143" s="240" t="str">
        <f t="shared" ca="1" si="44"/>
        <v>-0,532259011926362-0,840528830683708i</v>
      </c>
      <c r="U143" s="241" t="str">
        <f t="shared" ca="1" si="45"/>
        <v>-0,993682706006225+0,0488165010164887i</v>
      </c>
      <c r="V143" s="240" t="str">
        <f t="shared" ca="1" si="46"/>
        <v>-0,447309806954578+0,888651960887729i</v>
      </c>
      <c r="W143" s="240" t="str">
        <f t="shared" ca="1" si="47"/>
        <v>0,552726315577095+0,827213389069542i</v>
      </c>
      <c r="X143" s="240" t="str">
        <f t="shared" ca="1" si="48"/>
        <v>0,992185410446136-0,0731879927664276i</v>
      </c>
      <c r="Y143" s="240" t="str">
        <f t="shared" ca="1" si="49"/>
        <v>0,42536647475425-0,899361847724534i</v>
      </c>
      <c r="Z143" s="240" t="str">
        <f t="shared" ca="1" si="50"/>
        <v>-0,572860677563067-0,81339966504132i</v>
      </c>
      <c r="AA143" s="240" t="str">
        <f t="shared" ca="1" si="51"/>
        <v>-0,990090459494992+0,0975153988062467i</v>
      </c>
      <c r="AB143" s="240" t="str">
        <f t="shared" ca="1" si="52"/>
        <v>-0,403166917694963+0,909529992613597i</v>
      </c>
      <c r="AC143" s="240" t="str">
        <f t="shared" ca="1" si="53"/>
        <v>0,592649969697575+0,799095979469807i</v>
      </c>
      <c r="AD143" s="240" t="str">
        <f t="shared" ca="1" si="54"/>
        <v>0,987399115072927-0,121784065216053i</v>
      </c>
      <c r="AE143" s="240" t="str">
        <f t="shared" ca="1" si="55"/>
        <v>0,380724507959932-0,919150270644585i</v>
      </c>
      <c r="AF143" s="240" t="str">
        <f t="shared" ca="1" si="56"/>
        <v>-0,612082271650943-0,784310948360386i</v>
      </c>
      <c r="AG143" s="240" t="str">
        <f t="shared" ca="1" si="57"/>
        <v>-0,984112998345161+0,145979373458872i</v>
      </c>
      <c r="AH143" s="240" t="str">
        <f t="shared" ca="1" si="58"/>
        <v>-0,358052764017416+0,92821688692182i</v>
      </c>
      <c r="AI143" s="240" t="str">
        <f t="shared" ca="1" si="59"/>
        <v>0,631145878131024+0,769053477663007i</v>
      </c>
      <c r="AJ143" s="240" t="str">
        <f t="shared" ca="1" si="60"/>
        <v>0,980234088745562-0,170086749185543i</v>
      </c>
      <c r="AK143" s="240" t="str">
        <f t="shared" ca="1" si="61"/>
        <v>0,335165342478312-0,936724380054637i</v>
      </c>
      <c r="AL143" s="240" t="str">
        <f t="shared" ca="1" si="62"/>
        <v>-0,649829305934258-0,753332757907386i</v>
      </c>
      <c r="AM143" s="240" t="str">
        <f t="shared" ca="1" si="63"/>
        <v>-0,9757647227842+0,194091671014552i</v>
      </c>
      <c r="AN143" s="240" t="str">
        <f t="shared" ca="1" si="64"/>
        <v>-0,312076029869634+0,944667625447254i</v>
      </c>
      <c r="AO143" s="240" t="str">
        <f t="shared" ca="1" si="65"/>
        <v>0,66812130086228+0,737158258667325i</v>
      </c>
      <c r="AP143" s="240" t="str">
        <f t="shared" ca="1" si="66"/>
        <v>0,970707592640023-0,2179796792785i</v>
      </c>
      <c r="AQ143" s="240" t="str">
        <f t="shared" ca="1" si="67"/>
        <v>0,288798734329741-0,952041838385733i</v>
      </c>
      <c r="AR143" s="240" t="str">
        <f t="shared" ca="1" si="68"/>
        <v>0,288798734329741-0,952041838385733i</v>
      </c>
      <c r="AS143" s="240" t="str">
        <f t="shared" ca="1" si="69"/>
        <v>-0,965065744539159+0,241736384734336i</v>
      </c>
      <c r="AT143" s="240" t="str">
        <f t="shared" ca="1" si="70"/>
        <v>-0,26534747723117+0,958842576919903i</v>
      </c>
      <c r="AU143" s="240" t="str">
        <f t="shared" ca="1" si="71"/>
        <v>0,703487160859173+0,703487160859136i</v>
      </c>
      <c r="AV143" s="240" t="str">
        <f t="shared" ca="1" si="72"/>
        <v>0,958842576919891-0,265347477231213i</v>
      </c>
      <c r="AW143" s="240" t="str">
        <f t="shared" ca="1" si="73"/>
        <v>0,241736384734392-0,965065744539145i</v>
      </c>
      <c r="AX143" s="240" t="str">
        <f t="shared" ca="1" si="74"/>
        <v>-0,720539722856396-0,686010844501292i</v>
      </c>
      <c r="AY143" s="240" t="str">
        <f t="shared" ca="1" si="75"/>
        <v>-0,95204183838572+0,288798734329783i</v>
      </c>
      <c r="AZ143" s="240" t="str">
        <f t="shared" ca="1" si="76"/>
        <v>-0,217979679278453+0,970707592640034i</v>
      </c>
      <c r="BA143" s="240" t="str">
        <f t="shared" ca="1" si="77"/>
        <v>0,737158258667354+0,668121300862247i</v>
      </c>
      <c r="BB143" s="240" t="str">
        <f t="shared" ca="1" si="78"/>
        <v>0,944667625447273-0,312076029869579i</v>
      </c>
      <c r="BC143" s="240" t="str">
        <f t="shared" ca="1" si="79"/>
        <v>0,194091671014605-0,97576472278419i</v>
      </c>
      <c r="BD143" s="240" t="str">
        <f t="shared" ca="1" si="80"/>
        <v>-0,753332757907413-0,649829305934226i</v>
      </c>
      <c r="BE143" s="240" t="str">
        <f t="shared" ca="1" si="81"/>
        <v>-0,93672438005462+0,335165342478357i</v>
      </c>
      <c r="BF143" s="240" t="str">
        <f t="shared" ca="1" si="82"/>
        <v>-0,170086749185596+0,980234088745552i</v>
      </c>
      <c r="BG143" s="240" t="str">
        <f t="shared" ca="1" si="83"/>
        <v>0,769053477662975+0,631145878131063i</v>
      </c>
      <c r="BH143" s="240" t="str">
        <f t="shared" ca="1" si="84"/>
        <v>0,928216886921804-0,358052764017458i</v>
      </c>
      <c r="BI143" s="240" t="str">
        <f t="shared" ca="1" si="85"/>
        <v>0,145979373458831-0,984112998345167i</v>
      </c>
      <c r="BJ143" s="240" t="str">
        <f t="shared" ca="1" si="86"/>
        <v>-0,784310948360414-0,612082271650908i</v>
      </c>
      <c r="BK143" s="240" t="str">
        <f t="shared" ca="1" si="87"/>
        <v>-0,919150270644608+0,380724507959879i</v>
      </c>
      <c r="BL143" s="240" t="str">
        <f t="shared" ca="1" si="88"/>
        <v>-0,121784065216105+0,987399115072921i</v>
      </c>
      <c r="BM143" s="240" t="str">
        <f t="shared" ca="1" si="89"/>
        <v>0,799095979469834+0,592649969697538i</v>
      </c>
      <c r="BN143" s="240" t="str">
        <f t="shared" ca="1" si="90"/>
        <v>0,909529992613577-0,403166917695008i</v>
      </c>
      <c r="BO143" s="240" t="str">
        <f t="shared" ca="1" si="91"/>
        <v>0,0975153988062019-0,990090459494997i</v>
      </c>
      <c r="BP143" s="240" t="str">
        <f t="shared" ca="1" si="92"/>
        <v>-0,813399665041287-0,572860677563114i</v>
      </c>
      <c r="BQ143" s="240" t="str">
        <f t="shared" ca="1" si="93"/>
        <v>-0,899361847724557+0,425366474754203i</v>
      </c>
      <c r="BR143" s="240" t="str">
        <f t="shared" ca="1" si="94"/>
        <v>-0,0731879927663932+0,992185410446139i</v>
      </c>
      <c r="BS143" s="240" t="str">
        <f t="shared" ca="1" si="95"/>
        <v>0,827213389069552+0,55272631557708i</v>
      </c>
      <c r="BT143" s="240" t="str">
        <f t="shared" ca="1" si="96"/>
        <v>0,888651960887731-0,447309806954574i</v>
      </c>
      <c r="BU143" s="240" t="str">
        <f t="shared" ca="1" si="97"/>
        <v>0,048816501016516-0,993682706006224i</v>
      </c>
      <c r="BV143" s="240" t="str">
        <f t="shared" ca="1" si="98"/>
        <v>-0,840528830683685-0,532259011926397i</v>
      </c>
      <c r="BW143" s="240" t="str">
        <f t="shared" ca="1" si="99"/>
        <v>-0,877406783338502+0,468983696453224i</v>
      </c>
      <c r="BX143" s="240" t="str">
        <f t="shared" ca="1" si="100"/>
        <v>-0,0244156040316942+0,994581444260406i</v>
      </c>
      <c r="BY143" s="240" t="str">
        <f t="shared" ca="1" si="101"/>
        <v>0,853337969159664+0,511471095349295i</v>
      </c>
      <c r="BZ143" s="240" t="str">
        <f t="shared" ca="1" si="102"/>
        <v>0,865633088751386-0,490375087709481i</v>
      </c>
      <c r="CA143" s="240" t="str">
        <f t="shared" ca="1" si="103"/>
        <v>-5,21645927490949E-14-0,994881083842359i</v>
      </c>
      <c r="CB143" s="240" t="str">
        <f t="shared" ca="1" si="104"/>
        <v>-0,865633088751382-0,490375087709488i</v>
      </c>
      <c r="CC143" s="240" t="str">
        <f t="shared" ca="1" si="105"/>
        <v>-0,853337969159669+0,511471095349287i</v>
      </c>
      <c r="CD143" s="240" t="str">
        <f t="shared" ca="1" si="106"/>
        <v>0,0244156040316855+0,994581444260407i</v>
      </c>
      <c r="CE143" s="240" t="str">
        <f t="shared" ca="1" si="107"/>
        <v>0,877406783338494+0,468983696453238i</v>
      </c>
      <c r="CF143" s="240" t="str">
        <f t="shared" ca="1" si="108"/>
        <v>0,840528830683689-0,53225901192639i</v>
      </c>
      <c r="CG143" s="240" t="str">
        <f t="shared" ca="1" si="109"/>
        <v>-0,0488165010165072-0,993682706006224i</v>
      </c>
      <c r="CH143" s="240" t="str">
        <f t="shared" ca="1" si="110"/>
        <v>-0,888651960887724-0,447309806954588i</v>
      </c>
      <c r="CI143" s="240" t="str">
        <f t="shared" ca="1" si="111"/>
        <v>-0,827213389069557+0,552726315577072i</v>
      </c>
      <c r="CJ143" s="240" t="str">
        <f t="shared" ca="1" si="112"/>
        <v>0,0731879927663844+0,992185410446139i</v>
      </c>
      <c r="CK143" s="240" t="str">
        <f t="shared" ca="1" si="113"/>
        <v>0,899361847724556+0,425366474754205i</v>
      </c>
      <c r="CL143" s="240" t="str">
        <f t="shared" ca="1" si="114"/>
        <v>0,813399665041296-0,572860677563101i</v>
      </c>
      <c r="CM143" s="240" t="str">
        <f t="shared" ca="1" si="115"/>
        <v>-0,0975153988061932-0,990090459494998i</v>
      </c>
      <c r="CN143" s="240" t="str">
        <f t="shared" ca="1" si="116"/>
        <v>-0,909529992613576-0,403166917695009i</v>
      </c>
      <c r="CO143" s="240" t="str">
        <f t="shared" ca="1" si="117"/>
        <v>-0,799095979469785+0,592649969697606i</v>
      </c>
      <c r="CP143" s="240" t="str">
        <f t="shared" ca="1" si="118"/>
        <v>0,121784065216097+0,987399115072922i</v>
      </c>
      <c r="CQ143" s="240" t="str">
        <f t="shared" ca="1" si="119"/>
        <v>0,919150270644604+0,380724507959887i</v>
      </c>
      <c r="CR143" s="240" t="str">
        <f t="shared" ca="1" si="120"/>
        <v>0,784310948360415-0,612082271650906i</v>
      </c>
      <c r="CS143" s="240" t="str">
        <f t="shared" ca="1" si="121"/>
        <v>-0,145979373458815-0,98411299834517i</v>
      </c>
      <c r="CT143" s="240" t="str">
        <f t="shared" ca="1" si="122"/>
        <v>-0,928216886921836-0,358052764017375i</v>
      </c>
      <c r="CU143" s="240" t="str">
        <f t="shared" ca="1" si="123"/>
        <v>-0,769053477662976+0,631145878131062i</v>
      </c>
      <c r="CV143" s="240" t="str">
        <f t="shared" ca="1" si="124"/>
        <v>0,17008674918558+0,980234088745555i</v>
      </c>
      <c r="CW143" s="240" t="str">
        <f t="shared" ca="1" si="125"/>
        <v>0,936724380054617+0,335165342478366i</v>
      </c>
      <c r="CX143" s="240" t="str">
        <f t="shared" ca="1" si="126"/>
        <v>0,753332757907419-0,649829305934219i</v>
      </c>
      <c r="CY143" s="240" t="str">
        <f t="shared" ca="1" si="127"/>
        <v>-0,194091671014507-0,975764722784209i</v>
      </c>
      <c r="CZ143" s="240" t="str">
        <f t="shared" ca="1" si="128"/>
        <v>-0,944667625447268-0,312076029869595i</v>
      </c>
      <c r="DA143" s="240" t="str">
        <f t="shared" ca="1" si="129"/>
        <v>-0,73715825866736+0,66812130086224i</v>
      </c>
      <c r="DB143" s="240" t="str">
        <f t="shared" ca="1" si="130"/>
        <v>0,217979679278451+0,970707592640034i</v>
      </c>
      <c r="DC143" s="240" t="str">
        <f t="shared" ca="1" si="131"/>
        <v>0,952041838385716+0,288798734329799i</v>
      </c>
      <c r="DD143" s="240" t="str">
        <f t="shared" ca="1" si="132"/>
        <v>0,720539722856402-0,686010844501286i</v>
      </c>
      <c r="DE143" s="240" t="str">
        <f t="shared" ca="1" si="133"/>
        <v>-0,241736384734384-0,965065744539147i</v>
      </c>
      <c r="DF143" s="240" t="str">
        <f t="shared" ca="1" si="134"/>
        <v>-0,958842576920024-0,265347477230738i</v>
      </c>
      <c r="DG143" s="240" t="str">
        <f t="shared" ca="1" si="135"/>
        <v>-0,703487160859039+0,703487160859269i</v>
      </c>
      <c r="DH143" s="240" t="str">
        <f t="shared" ca="1" si="136"/>
        <v>0,265347477231066+0,958842576919932i</v>
      </c>
      <c r="DI143" s="240" t="str">
        <f t="shared" ca="1" si="137"/>
        <v>0,965065744539033+0,241736384734835i</v>
      </c>
      <c r="DJ143" s="240" t="str">
        <f t="shared" ca="1" si="138"/>
        <v>0,686010844501121-0,720539722856559i</v>
      </c>
      <c r="DK143" s="240" t="str">
        <f t="shared" ca="1" si="139"/>
        <v>-0,288798734329637-0,952041838385765i</v>
      </c>
      <c r="DL143" s="240" t="str">
        <f t="shared" ca="1" si="140"/>
        <v>-0,970707592639936-0,217979679278892i</v>
      </c>
      <c r="DM143" s="240" t="str">
        <f t="shared" ca="1" si="141"/>
        <v>-0,668121300862061+0,737158258667522i</v>
      </c>
      <c r="DN143" s="240" t="str">
        <f t="shared" ca="1" si="142"/>
        <v>0,312076029869529+0,94466762544729i</v>
      </c>
      <c r="DO143" s="240" t="str">
        <f t="shared" ca="1" si="143"/>
        <v>0,975764722784121+0,194091671014949i</v>
      </c>
      <c r="DP143" s="240" t="str">
        <f t="shared" ca="1" si="144"/>
        <v>0,649829305934037-0,753332757907576i</v>
      </c>
      <c r="DQ143" s="240" t="str">
        <f t="shared" ca="1" si="145"/>
        <v>-0,335165342478301-0,936724380054641i</v>
      </c>
      <c r="DR143" s="240" t="str">
        <f t="shared" ca="1" si="146"/>
        <v>-0,980234088745492-0,170086749185941i</v>
      </c>
      <c r="DS143" s="240" t="str">
        <f t="shared" ca="1" si="147"/>
        <v>-0,631145878130798+0,769053477663192i</v>
      </c>
      <c r="DT143" s="240" t="str">
        <f t="shared" ca="1" si="148"/>
        <v>0,358052764017401+0,928216886921826i</v>
      </c>
      <c r="DU143" s="240" t="str">
        <f t="shared" ca="1" si="149"/>
        <v>0,984112998345116+0,145979373459177i</v>
      </c>
      <c r="DV143" s="240" t="str">
        <f t="shared" ca="1" si="150"/>
        <v>0,612082271650638-0,784310948360625i</v>
      </c>
      <c r="DW143" s="240" t="str">
        <f t="shared" ca="1" si="151"/>
        <v>-0,380724507959927-0,919150270644587i</v>
      </c>
      <c r="DX143" s="240" t="str">
        <f t="shared" ca="1" si="152"/>
        <v>-0,987399115072889-0,121784065216363i</v>
      </c>
      <c r="DY143" s="240" t="str">
        <f t="shared" ca="1" si="153"/>
        <v>-0,592649969697264+0,799095979470038i</v>
      </c>
      <c r="DZ143" s="240" t="str">
        <f t="shared" ca="1" si="154"/>
        <v>0,403166917695049+0,909529992613559i</v>
      </c>
      <c r="EA143" s="240" t="str">
        <f t="shared" ca="1" si="155"/>
        <v>0,990090459494971+0,0975153988064595i</v>
      </c>
      <c r="EB143" s="240" t="str">
        <f t="shared" ca="1" si="156"/>
        <v>0,572860677562754-0,81339966504154i</v>
      </c>
      <c r="EC143" s="240" t="str">
        <f t="shared" ca="1" si="157"/>
        <v>-0,425366474754334-0,899361847724495i</v>
      </c>
      <c r="ED143" s="240" t="str">
        <f t="shared" ca="1" si="158"/>
        <v>-0,992185410446121-0,0731879927666513i</v>
      </c>
      <c r="EE143" s="240" t="str">
        <f t="shared" ca="1" si="159"/>
        <v>-0,552726315576719+0,827213389069793i</v>
      </c>
      <c r="EF143" s="240" t="str">
        <f t="shared" ca="1" si="160"/>
        <v>0,447309806954702+0,888651960887666i</v>
      </c>
      <c r="EG143" s="240" t="str">
        <f t="shared" ca="1" si="161"/>
        <v>0,993682706006216+0,0488165010166757i</v>
      </c>
      <c r="EH143" s="240" t="str">
        <f t="shared" ca="1" si="162"/>
        <v>0,532259011926771-0,840528830683448i</v>
      </c>
      <c r="EI143" s="240" t="str">
        <f t="shared" ca="1" si="163"/>
        <v>-0,468983696453351-0,877406783338435i</v>
      </c>
      <c r="EJ143" s="240" t="str">
        <f t="shared" ca="1" si="164"/>
        <v>-0,994581444260402-0,0244156040318541i</v>
      </c>
      <c r="EK143" s="240" t="str">
        <f t="shared" ca="1" si="165"/>
        <v>-0,511471095349675+0,853337969159437i</v>
      </c>
      <c r="EL143" s="240" t="str">
        <f t="shared" ca="1" si="166"/>
        <v>0,490375087709686+0,86563308875127i</v>
      </c>
      <c r="EM143" s="240" t="str">
        <f t="shared" ca="1" si="167"/>
        <v>0,994881083842359+1,21880583163994E-13i</v>
      </c>
      <c r="EN143" s="240"/>
      <c r="EO143" s="240"/>
      <c r="EP143" s="240"/>
    </row>
    <row r="144" spans="1:146" ht="15.75" thickBot="1">
      <c r="A144" s="277">
        <f t="shared" si="168"/>
        <v>8.5937500000000044E-4</v>
      </c>
      <c r="B144" s="276">
        <v>44</v>
      </c>
      <c r="C144" s="248">
        <f t="shared" si="169"/>
        <v>8800</v>
      </c>
      <c r="D144" s="247">
        <f t="shared" si="170"/>
        <v>55292.03070318036</v>
      </c>
      <c r="E144" s="247" t="str">
        <f t="shared" si="171"/>
        <v>55292,0307031804i</v>
      </c>
      <c r="F144" s="247" t="str">
        <f t="shared" si="177"/>
        <v>-0,0404698774061965-0,41539184856821i</v>
      </c>
      <c r="G144" s="247" t="str">
        <f t="shared" si="178"/>
        <v>-0,267373452433259+0,324105716923842i</v>
      </c>
      <c r="H144" s="247" t="str">
        <f t="shared" si="179"/>
        <v>0,00351238131374066-0,120649503852473i</v>
      </c>
      <c r="I144" s="247" t="str">
        <f t="shared" si="174"/>
        <v>-0,0200296877406005+0,138889277196322i</v>
      </c>
      <c r="J144" s="275" t="str">
        <f ca="1">IMPRODUCT(1/N_FFT2,BG100)</f>
        <v>0,00405621067117883-8,44272734536188E-07i</v>
      </c>
      <c r="K144" s="274" t="str">
        <f t="shared" ca="1" si="175"/>
        <v>-0,0000811273727239472+0,000563381078795276i</v>
      </c>
      <c r="N144" s="265">
        <f t="shared" ca="1" si="176"/>
        <v>1.005348659486285</v>
      </c>
      <c r="O144" s="240">
        <f t="shared" ca="1" si="39"/>
        <v>-0.99465134051371495</v>
      </c>
      <c r="P144" s="240" t="str">
        <f t="shared" ca="1" si="40"/>
        <v>-0,468875396197771+0,877204167811641i</v>
      </c>
      <c r="Q144" s="240" t="str">
        <f t="shared" ca="1" si="41"/>
        <v>0,552598677022462+0,827022364473147i</v>
      </c>
      <c r="R144" s="240" t="str">
        <f t="shared" ca="1" si="42"/>
        <v>0,989861822443276-0,097492880022114i</v>
      </c>
      <c r="S144" s="240" t="str">
        <f t="shared" ca="1" si="43"/>
        <v>0,380636588994321-0,918938015485538i</v>
      </c>
      <c r="T144" s="240" t="str">
        <f t="shared" ca="1" si="44"/>
        <v>-0,631000130506271-0,768875883668359i</v>
      </c>
      <c r="U144" s="241" t="str">
        <f t="shared" ca="1" si="45"/>
        <v>-0,975539393909193+0,194046850314596i</v>
      </c>
      <c r="V144" s="240" t="str">
        <f t="shared" ca="1" si="46"/>
        <v>-0,288732043361743+0,951821987727686i</v>
      </c>
      <c r="W144" s="240" t="str">
        <f t="shared" ca="1" si="47"/>
        <v>0,703324707793537+0,703324707793538i</v>
      </c>
      <c r="X144" s="240" t="str">
        <f t="shared" ca="1" si="48"/>
        <v>0,951821987727687-0,288732043361739i</v>
      </c>
      <c r="Y144" s="240" t="str">
        <f t="shared" ca="1" si="49"/>
        <v>0,194046850314608-0,975539393909191i</v>
      </c>
      <c r="Z144" s="240" t="str">
        <f t="shared" ca="1" si="50"/>
        <v>-0,768875883668358-0,631000130506273i</v>
      </c>
      <c r="AA144" s="240" t="str">
        <f t="shared" ca="1" si="51"/>
        <v>-0,918938015485534+0,380636588994329i</v>
      </c>
      <c r="AB144" s="240" t="str">
        <f t="shared" ca="1" si="52"/>
        <v>-0,0974928800221062+0,989861822443277i</v>
      </c>
      <c r="AC144" s="240" t="str">
        <f t="shared" ca="1" si="53"/>
        <v>0,827022364473156+0,552598677022448i</v>
      </c>
      <c r="AD144" s="240" t="str">
        <f t="shared" ca="1" si="54"/>
        <v>0,877204167811628-0,468875396197796i</v>
      </c>
      <c r="AE144" s="240" t="str">
        <f t="shared" ca="1" si="55"/>
        <v>-3,64337423881917E-14-0,994651340513715i</v>
      </c>
      <c r="AF144" s="240" t="str">
        <f t="shared" ca="1" si="56"/>
        <v>-0,877204167811664-0,468875396197728i</v>
      </c>
      <c r="AG144" s="240" t="str">
        <f t="shared" ca="1" si="57"/>
        <v>-0,82702236447317+0,552598677022426i</v>
      </c>
      <c r="AH144" s="240" t="str">
        <f t="shared" ca="1" si="58"/>
        <v>0,0974928800220804+0,98986182244328i</v>
      </c>
      <c r="AI144" s="240" t="str">
        <f t="shared" ca="1" si="59"/>
        <v>0,918938015485525+0,380636588994352i</v>
      </c>
      <c r="AJ144" s="240" t="str">
        <f t="shared" ca="1" si="60"/>
        <v>0,768875883668374-0,631000130506252i</v>
      </c>
      <c r="AK144" s="240" t="str">
        <f t="shared" ca="1" si="61"/>
        <v>-0,194046850314584-0,975539393909196i</v>
      </c>
      <c r="AL144" s="240" t="str">
        <f t="shared" ca="1" si="62"/>
        <v>-0,951821987727685-0,288732043361746i</v>
      </c>
      <c r="AM144" s="240" t="str">
        <f t="shared" ca="1" si="63"/>
        <v>-0,703324707793533+0,703324707793542i</v>
      </c>
      <c r="AN144" s="240" t="str">
        <f t="shared" ca="1" si="64"/>
        <v>0,288732043361756+0,951821987727682i</v>
      </c>
      <c r="AO144" s="240" t="str">
        <f t="shared" ca="1" si="65"/>
        <v>0,975539393909198+0,19404685031457i</v>
      </c>
      <c r="AP144" s="240" t="str">
        <f t="shared" ca="1" si="66"/>
        <v>0,631000130506244-0,768875883668381i</v>
      </c>
      <c r="AQ144" s="240" t="str">
        <f t="shared" ca="1" si="67"/>
        <v>-0,380636588994361-0,918938015485521i</v>
      </c>
      <c r="AR144" s="240" t="str">
        <f t="shared" ca="1" si="68"/>
        <v>-0,380636588994361-0,918938015485521i</v>
      </c>
      <c r="AS144" s="240" t="str">
        <f t="shared" ca="1" si="69"/>
        <v>-0,552598677022498+0,827022364473123i</v>
      </c>
      <c r="AT144" s="240" t="str">
        <f t="shared" ca="1" si="70"/>
        <v>0,46887539619774+0,877204167811658i</v>
      </c>
      <c r="AU144" s="240" t="str">
        <f t="shared" ca="1" si="71"/>
        <v>0,994651340513715+2,60764350698658E-14i</v>
      </c>
      <c r="AV144" s="240" t="str">
        <f t="shared" ca="1" si="72"/>
        <v>0,468875396197787-0,877204167811633i</v>
      </c>
      <c r="AW144" s="240" t="str">
        <f t="shared" ca="1" si="73"/>
        <v>-0,55259867702246-0,827022364473148i</v>
      </c>
      <c r="AX144" s="240" t="str">
        <f t="shared" ca="1" si="74"/>
        <v>-0,989861822443276+0,09749288002212i</v>
      </c>
      <c r="AY144" s="240" t="str">
        <f t="shared" ca="1" si="75"/>
        <v>-0,380636588994318+0,918938015485539i</v>
      </c>
      <c r="AZ144" s="240" t="str">
        <f t="shared" ca="1" si="76"/>
        <v>0,631000130506281+0,768875883668351i</v>
      </c>
      <c r="BA144" s="240" t="str">
        <f t="shared" ca="1" si="77"/>
        <v>0,975539393909189-0,194046850314616i</v>
      </c>
      <c r="BB144" s="240" t="str">
        <f t="shared" ca="1" si="78"/>
        <v>0,288732043361707-0,951821987727696i</v>
      </c>
      <c r="BC144" s="240" t="str">
        <f t="shared" ca="1" si="79"/>
        <v>-0,703324707793568-0,703324707793507i</v>
      </c>
      <c r="BD144" s="240" t="str">
        <f t="shared" ca="1" si="80"/>
        <v>-0,9518219877277+0,288732043361696i</v>
      </c>
      <c r="BE144" s="240" t="str">
        <f t="shared" ca="1" si="81"/>
        <v>-0,194046850314635+0,975539393909185i</v>
      </c>
      <c r="BF144" s="240" t="str">
        <f t="shared" ca="1" si="82"/>
        <v>0,768875883668343+0,63100013050629i</v>
      </c>
      <c r="BG144" s="240" t="str">
        <f t="shared" ca="1" si="83"/>
        <v>0,918938015485544-0,380636588994306i</v>
      </c>
      <c r="BH144" s="240" t="str">
        <f t="shared" ca="1" si="84"/>
        <v>0,0974928800221322-0,989861822443274i</v>
      </c>
      <c r="BI144" s="240" t="str">
        <f t="shared" ca="1" si="85"/>
        <v>-0,827022364473141-0,55259867702247i</v>
      </c>
      <c r="BJ144" s="240" t="str">
        <f t="shared" ca="1" si="86"/>
        <v>-0,877204167811642+0,46887539619777i</v>
      </c>
      <c r="BK144" s="240" t="str">
        <f t="shared" ca="1" si="87"/>
        <v>1,38910187414062E-14+0,994651340513715i</v>
      </c>
      <c r="BL144" s="240" t="str">
        <f t="shared" ca="1" si="88"/>
        <v>0,877204167811652+0,468875396197751i</v>
      </c>
      <c r="BM144" s="240" t="str">
        <f t="shared" ca="1" si="89"/>
        <v>0,82702236447313-0,552598677022487i</v>
      </c>
      <c r="BN144" s="240" t="str">
        <f t="shared" ca="1" si="90"/>
        <v>-0,0974928800221529-0,989861822443272i</v>
      </c>
      <c r="BO144" s="240" t="str">
        <f t="shared" ca="1" si="91"/>
        <v>-0,918938015485555-0,380636588994282i</v>
      </c>
      <c r="BP144" s="240" t="str">
        <f t="shared" ca="1" si="92"/>
        <v>-0,768875883668389+0,631000130506235i</v>
      </c>
      <c r="BQ144" s="240" t="str">
        <f t="shared" ca="1" si="93"/>
        <v>0,194046850314558+0,9755393939092i</v>
      </c>
      <c r="BR144" s="240" t="str">
        <f t="shared" ca="1" si="94"/>
        <v>0,951821987727677+0,288732043361771i</v>
      </c>
      <c r="BS144" s="240" t="str">
        <f t="shared" ca="1" si="95"/>
        <v>0,703324707793554-0,703324707793521i</v>
      </c>
      <c r="BT144" s="240" t="str">
        <f t="shared" ca="1" si="96"/>
        <v>-0,288732043361734-0,951821987727688i</v>
      </c>
      <c r="BU144" s="240" t="str">
        <f t="shared" ca="1" si="97"/>
        <v>-0,975539393909193-0,194046850314596i</v>
      </c>
      <c r="BV144" s="240" t="str">
        <f t="shared" ca="1" si="98"/>
        <v>-0,631000130506264+0,768875883668364i</v>
      </c>
      <c r="BW144" s="240" t="str">
        <f t="shared" ca="1" si="99"/>
        <v>0,380636588994344+0,918938015485528i</v>
      </c>
      <c r="BX144" s="240" t="str">
        <f t="shared" ca="1" si="100"/>
        <v>0,989861822443278+0,0974928800220995i</v>
      </c>
      <c r="BY144" s="240" t="str">
        <f t="shared" ca="1" si="101"/>
        <v>0,552598677022437-0,827022364473164i</v>
      </c>
      <c r="BZ144" s="240" t="str">
        <f t="shared" ca="1" si="102"/>
        <v>-0,468875396197811-0,87720416781162i</v>
      </c>
      <c r="CA144" s="240" t="str">
        <f t="shared" ca="1" si="103"/>
        <v>-0,994651340513715-5,21528701397316E-14i</v>
      </c>
      <c r="CB144" s="240" t="str">
        <f t="shared" ca="1" si="104"/>
        <v>-0,468875396197804+0,877204167811624i</v>
      </c>
      <c r="CC144" s="240" t="str">
        <f t="shared" ca="1" si="105"/>
        <v>0,552598677022432+0,827022364473167i</v>
      </c>
      <c r="CD144" s="240" t="str">
        <f t="shared" ca="1" si="106"/>
        <v>0,989861822443278-0,0974928800220941i</v>
      </c>
      <c r="CE144" s="240" t="str">
        <f t="shared" ca="1" si="107"/>
        <v>0,380636588994335-0,918938015485532i</v>
      </c>
      <c r="CF144" s="240" t="str">
        <f t="shared" ca="1" si="108"/>
        <v>-0,63100013050626-0,768875883668368i</v>
      </c>
      <c r="CG144" s="240" t="str">
        <f t="shared" ca="1" si="109"/>
        <v>-0,975539393909193+0,194046850314598i</v>
      </c>
      <c r="CH144" s="240" t="str">
        <f t="shared" ca="1" si="110"/>
        <v>-0,288732043361739+0,951821987727687i</v>
      </c>
      <c r="CI144" s="240" t="str">
        <f t="shared" ca="1" si="111"/>
        <v>0,70332470779355+0,703324707793525i</v>
      </c>
      <c r="CJ144" s="240" t="str">
        <f t="shared" ca="1" si="112"/>
        <v>0,951821987727677-0,288732043361772i</v>
      </c>
      <c r="CK144" s="240" t="str">
        <f t="shared" ca="1" si="113"/>
        <v>0,194046850314564-0,975539393909199i</v>
      </c>
      <c r="CL144" s="240" t="str">
        <f t="shared" ca="1" si="114"/>
        <v>-0,768875883668327-0,631000130506309i</v>
      </c>
      <c r="CM144" s="240" t="str">
        <f t="shared" ca="1" si="115"/>
        <v>-0,918938015485556+0,380636588994277i</v>
      </c>
      <c r="CN144" s="240" t="str">
        <f t="shared" ca="1" si="116"/>
        <v>-0,0974928800221582+0,989861822443272i</v>
      </c>
      <c r="CO144" s="240" t="str">
        <f t="shared" ca="1" si="117"/>
        <v>0,827022364473131+0,552598677022486i</v>
      </c>
      <c r="CP144" s="240" t="str">
        <f t="shared" ca="1" si="118"/>
        <v>0,877204167811654-0,468875396197746i</v>
      </c>
      <c r="CQ144" s="240" t="str">
        <f t="shared" ca="1" si="119"/>
        <v>1,21854163284596E-14-0,994651340513715i</v>
      </c>
      <c r="CR144" s="240" t="str">
        <f t="shared" ca="1" si="120"/>
        <v>-0,877204167811636-0,468875396197781i</v>
      </c>
      <c r="CS144" s="240" t="str">
        <f t="shared" ca="1" si="121"/>
        <v>-0,827022364473144+0,552598677022466i</v>
      </c>
      <c r="CT144" s="240" t="str">
        <f t="shared" ca="1" si="122"/>
        <v>0,0974928800221339+0,989861822443274i</v>
      </c>
      <c r="CU144" s="240" t="str">
        <f t="shared" ca="1" si="123"/>
        <v>0,918938015485542+0,380636588994311i</v>
      </c>
      <c r="CV144" s="240" t="str">
        <f t="shared" ca="1" si="124"/>
        <v>0,768875883668342-0,63100013050629i</v>
      </c>
      <c r="CW144" s="240" t="str">
        <f t="shared" ca="1" si="125"/>
        <v>-0,19404685031454-0,975539393909203i</v>
      </c>
      <c r="CX144" s="240" t="str">
        <f t="shared" ca="1" si="126"/>
        <v>-0,95182198772767-0,288732043361795i</v>
      </c>
      <c r="CY144" s="240" t="str">
        <f t="shared" ca="1" si="127"/>
        <v>-0,703324707793567+0,703324707793508i</v>
      </c>
      <c r="CZ144" s="240" t="str">
        <f t="shared" ca="1" si="128"/>
        <v>0,288732043361702+0,951821987727698i</v>
      </c>
      <c r="DA144" s="240" t="str">
        <f t="shared" ca="1" si="129"/>
        <v>0,975539393909188+0,194046850314622i</v>
      </c>
      <c r="DB144" s="240" t="str">
        <f t="shared" ca="1" si="130"/>
        <v>0,631000130506279-0,768875883668352i</v>
      </c>
      <c r="DC144" s="240" t="str">
        <f t="shared" ca="1" si="131"/>
        <v>-0,380636588994313-0,918938015485541i</v>
      </c>
      <c r="DD144" s="240" t="str">
        <f t="shared" ca="1" si="132"/>
        <v>-0,989861822443305-0,097492880021823i</v>
      </c>
      <c r="DE144" s="240" t="str">
        <f t="shared" ca="1" si="133"/>
        <v>-0,552598677022629+0,827022364473036i</v>
      </c>
      <c r="DF144" s="240" t="str">
        <f t="shared" ca="1" si="134"/>
        <v>0,468875396198043+0,877204167811495i</v>
      </c>
      <c r="DG144" s="240" t="str">
        <f t="shared" ca="1" si="135"/>
        <v>0,994651340513715+1,70105802209686E-13i</v>
      </c>
      <c r="DH144" s="240" t="str">
        <f t="shared" ca="1" si="136"/>
        <v>0,468875396197483-0,877204167811795i</v>
      </c>
      <c r="DI144" s="240" t="str">
        <f t="shared" ca="1" si="137"/>
        <v>-0,552598677022335-0,827022364473232i</v>
      </c>
      <c r="DJ144" s="240" t="str">
        <f t="shared" ca="1" si="138"/>
        <v>-0,989861822443241+0,0974928800224691i</v>
      </c>
      <c r="DK144" s="240" t="str">
        <f t="shared" ca="1" si="139"/>
        <v>-0,380636588994458+0,918938015485481i</v>
      </c>
      <c r="DL144" s="240" t="str">
        <f t="shared" ca="1" si="140"/>
        <v>0,631000130506551+0,768875883668128i</v>
      </c>
      <c r="DM144" s="240" t="str">
        <f t="shared" ca="1" si="141"/>
        <v>0,975539393909218-0,194046850314468i</v>
      </c>
      <c r="DN144" s="240" t="str">
        <f t="shared" ca="1" si="142"/>
        <v>0,288732043361379-0,951821987727796i</v>
      </c>
      <c r="DO144" s="240" t="str">
        <f t="shared" ca="1" si="143"/>
        <v>-0,703324707793466-0,703324707793609i</v>
      </c>
      <c r="DP144" s="240" t="str">
        <f t="shared" ca="1" si="144"/>
        <v>-0,951821987727572+0,288732043362119i</v>
      </c>
      <c r="DQ144" s="240" t="str">
        <f t="shared" ca="1" si="145"/>
        <v>-0,19404685031468+0,975539393909176i</v>
      </c>
      <c r="DR144" s="240" t="str">
        <f t="shared" ca="1" si="146"/>
        <v>0,768875883668628+0,631000130505942i</v>
      </c>
      <c r="DS144" s="240" t="str">
        <f t="shared" ca="1" si="147"/>
        <v>0,918938015485564-0,380636588994259i</v>
      </c>
      <c r="DT144" s="240" t="str">
        <f t="shared" ca="1" si="148"/>
        <v>0,0974928800216848-0,989861822443319i</v>
      </c>
      <c r="DU144" s="240" t="str">
        <f t="shared" ca="1" si="149"/>
        <v>-0,827022364473113-0,552598677022514i</v>
      </c>
      <c r="DV144" s="240" t="str">
        <f t="shared" ca="1" si="150"/>
        <v>-0,87720416781143+0,468875396198166i</v>
      </c>
      <c r="DW144" s="240" t="str">
        <f t="shared" ca="1" si="151"/>
        <v>-4,53292742444859E-14+0,994651340513715i</v>
      </c>
      <c r="DX144" s="240" t="str">
        <f t="shared" ca="1" si="152"/>
        <v>0,877204167811861+0,468875396197361i</v>
      </c>
      <c r="DY144" s="240" t="str">
        <f t="shared" ca="1" si="153"/>
        <v>0,827022364473155-0,55259867702245i</v>
      </c>
      <c r="DZ144" s="240" t="str">
        <f t="shared" ca="1" si="154"/>
        <v>-0,0974928800225933-0,989861822443229i</v>
      </c>
      <c r="EA144" s="240" t="str">
        <f t="shared" ca="1" si="155"/>
        <v>-0,918938015485534-0,380636588994329i</v>
      </c>
      <c r="EB144" s="240" t="str">
        <f t="shared" ca="1" si="156"/>
        <v>-0,768875883668677+0,631000130505883i</v>
      </c>
      <c r="EC144" s="240" t="str">
        <f t="shared" ca="1" si="157"/>
        <v>0,194046850314604+0,975539393909191i</v>
      </c>
      <c r="ED144" s="240" t="str">
        <f t="shared" ca="1" si="158"/>
        <v>0,95182198772755+0,288732043362192i</v>
      </c>
      <c r="EE144" s="240" t="str">
        <f t="shared" ca="1" si="159"/>
        <v>0,70332470779351-0,703324707793565i</v>
      </c>
      <c r="EF144" s="240" t="str">
        <f t="shared" ca="1" si="160"/>
        <v>-0,288732043361291-0,951821987727822i</v>
      </c>
      <c r="EG144" s="240" t="str">
        <f t="shared" ca="1" si="161"/>
        <v>-0,9755393939092-0,194046850314557i</v>
      </c>
      <c r="EH144" s="240" t="str">
        <f t="shared" ca="1" si="162"/>
        <v>-0,631000130506611+0,76887588366808i</v>
      </c>
      <c r="EI144" s="240" t="str">
        <f t="shared" ca="1" si="163"/>
        <v>0,380636588994387+0,91893801548551i</v>
      </c>
      <c r="EJ144" s="240" t="str">
        <f t="shared" ca="1" si="164"/>
        <v>0,989861822443235+0,0974928800225311i</v>
      </c>
      <c r="EK144" s="240" t="str">
        <f t="shared" ca="1" si="165"/>
        <v>0,552598677022387-0,827022364473198i</v>
      </c>
      <c r="EL144" s="240" t="str">
        <f t="shared" ca="1" si="166"/>
        <v>-0,468875396197404-0,877204167811838i</v>
      </c>
      <c r="EM144" s="240" t="str">
        <f t="shared" ca="1" si="167"/>
        <v>-0,994651340513715+9,35820994130353E-14i</v>
      </c>
      <c r="EN144" s="240"/>
      <c r="EO144" s="240"/>
      <c r="EP144" s="240"/>
    </row>
    <row r="145" spans="1:146" ht="15.75" thickBot="1">
      <c r="A145" s="277">
        <f t="shared" si="168"/>
        <v>8.7890625000000046E-4</v>
      </c>
      <c r="B145" s="276">
        <v>45</v>
      </c>
      <c r="C145" s="248">
        <f t="shared" si="169"/>
        <v>9000</v>
      </c>
      <c r="D145" s="247">
        <f t="shared" si="170"/>
        <v>56548.667764616279</v>
      </c>
      <c r="E145" s="247" t="str">
        <f t="shared" si="171"/>
        <v>56548,6677646163i</v>
      </c>
      <c r="F145" s="247" t="str">
        <f t="shared" si="177"/>
        <v>-0,0406706794647092-0,405906633178284i</v>
      </c>
      <c r="G145" s="247" t="str">
        <f t="shared" si="178"/>
        <v>-0,260285901042509+0,322997763680561i</v>
      </c>
      <c r="H145" s="247" t="str">
        <f t="shared" si="179"/>
        <v>0,00344530291404613-0,117969154085532i</v>
      </c>
      <c r="I145" s="247" t="str">
        <f t="shared" si="174"/>
        <v>-0,0186126405672441+0,135437778131203i</v>
      </c>
      <c r="J145" s="275" t="str">
        <f ca="1">IMPRODUCT(1/N_FFT2,BH100)</f>
        <v>-0,00723483266841875-0,0000799828511212512i</v>
      </c>
      <c r="K145" s="274" t="str">
        <f t="shared" ca="1" si="175"/>
        <v>0,000145492039665895-0,000978380969702215i</v>
      </c>
      <c r="N145" s="265">
        <f t="shared" ca="1" si="176"/>
        <v>1.0056038400305707</v>
      </c>
      <c r="O145" s="240">
        <f t="shared" ca="1" si="39"/>
        <v>-0.99439615996942921</v>
      </c>
      <c r="P145" s="240" t="str">
        <f t="shared" ca="1" si="40"/>
        <v>-0,447091779687291+0,888218815100197i</v>
      </c>
      <c r="Q145" s="240" t="str">
        <f t="shared" ca="1" si="41"/>
        <v>0,592361100883732+0,79870648496288i</v>
      </c>
      <c r="R145" s="240" t="str">
        <f t="shared" ca="1" si="42"/>
        <v>0,979756304095296-0,170003845684359i</v>
      </c>
      <c r="S145" s="240" t="str">
        <f t="shared" ca="1" si="43"/>
        <v>0,288657968359799-0,951577795171966i</v>
      </c>
      <c r="T145" s="240" t="str">
        <f t="shared" ca="1" si="44"/>
        <v>-0,720188518156-0,685676469829767i</v>
      </c>
      <c r="U145" s="241" t="str">
        <f t="shared" ca="1" si="45"/>
        <v>-0,936267802860002+0,335001976545888i</v>
      </c>
      <c r="V145" s="240" t="str">
        <f t="shared" ca="1" si="46"/>
        <v>-0,121724705357367+0,986917838053203i</v>
      </c>
      <c r="W145" s="240" t="str">
        <f t="shared" ca="1" si="47"/>
        <v>0,826810189604919+0,552456906308016i</v>
      </c>
      <c r="X145" s="240" t="str">
        <f t="shared" ca="1" si="48"/>
        <v>0,86521116279786-0,490136069609167i</v>
      </c>
      <c r="Y145" s="240" t="str">
        <f t="shared" ca="1" si="49"/>
        <v>-0,0487927069297986-0,993198366245338i</v>
      </c>
      <c r="Z145" s="240" t="str">
        <f t="shared" ca="1" si="50"/>
        <v>-0,909086670478189-0,402970406507508i</v>
      </c>
      <c r="AA145" s="240" t="str">
        <f t="shared" ca="1" si="51"/>
        <v>-0,768678626440158+0,630838245682694i</v>
      </c>
      <c r="AB145" s="240" t="str">
        <f t="shared" ca="1" si="52"/>
        <v>0,217873431856529+0,970234451384306i</v>
      </c>
      <c r="AC145" s="240" t="str">
        <f t="shared" ca="1" si="53"/>
        <v>0,964595353226997+0,241618557844452i</v>
      </c>
      <c r="AD145" s="240" t="str">
        <f t="shared" ca="1" si="54"/>
        <v>0,649512566829569-0,752965569260914i</v>
      </c>
      <c r="AE145" s="240" t="str">
        <f t="shared" ca="1" si="55"/>
        <v>-0,380538935627779-0,918702259403569i</v>
      </c>
      <c r="AF145" s="240" t="str">
        <f t="shared" ca="1" si="56"/>
        <v>-0,991701800495452-0,0731523195532846i</v>
      </c>
      <c r="AG145" s="240" t="str">
        <f t="shared" ca="1" si="57"/>
        <v>-0,511221794655494+0,852922036080182i</v>
      </c>
      <c r="AH145" s="240" t="str">
        <f t="shared" ca="1" si="58"/>
        <v>0,531999578808537+0,840119141020775i</v>
      </c>
      <c r="AI145" s="240" t="str">
        <f t="shared" ca="1" si="59"/>
        <v>0,989607870663062-0,0974678679548669i</v>
      </c>
      <c r="AJ145" s="240" t="str">
        <f t="shared" ca="1" si="60"/>
        <v>0,357878242322446-0,927764456440397i</v>
      </c>
      <c r="AK145" s="240" t="str">
        <f t="shared" ca="1" si="61"/>
        <v>-0,66779564589299-0,73679895377797i</v>
      </c>
      <c r="AL145" s="240" t="str">
        <f t="shared" ca="1" si="62"/>
        <v>-0,958375218897434+0,265218141847878i</v>
      </c>
      <c r="AM145" s="240" t="str">
        <f t="shared" ca="1" si="63"/>
        <v>-0,193997067060018+0,975289116587516i</v>
      </c>
      <c r="AN145" s="240" t="str">
        <f t="shared" ca="1" si="64"/>
        <v>0,783928660357489+0,611783931165292i</v>
      </c>
      <c r="AO145" s="240" t="str">
        <f t="shared" ca="1" si="65"/>
        <v>0,898923481735432-0,425159143082439i</v>
      </c>
      <c r="AP145" s="240" t="str">
        <f t="shared" ca="1" si="66"/>
        <v>0,0244037034040828-0,994096666437481i</v>
      </c>
      <c r="AQ145" s="240" t="str">
        <f t="shared" ca="1" si="67"/>
        <v>-0,876979118663375-0,468755104921916i</v>
      </c>
      <c r="AR145" s="240" t="str">
        <f t="shared" ca="1" si="68"/>
        <v>-0,876979118663375-0,468755104921916i</v>
      </c>
      <c r="AS145" s="240" t="str">
        <f t="shared" ca="1" si="69"/>
        <v>0,145908220348857+0,983633323040947i</v>
      </c>
      <c r="AT145" s="240" t="str">
        <f t="shared" ca="1" si="70"/>
        <v>0,944207176564472+0,311923918105195i</v>
      </c>
      <c r="AU145" s="240" t="str">
        <f t="shared" ca="1" si="71"/>
        <v>0,703144267900227-0,703144267900266i</v>
      </c>
      <c r="AV145" s="240" t="str">
        <f t="shared" ca="1" si="72"/>
        <v>-0,311923918105154-0,944207176564485i</v>
      </c>
      <c r="AW145" s="240" t="str">
        <f t="shared" ca="1" si="73"/>
        <v>-0,983633323040941-0,145908220348899i</v>
      </c>
      <c r="AX145" s="240" t="str">
        <f t="shared" ca="1" si="74"/>
        <v>-0,572581454424813+0,813003198647282i</v>
      </c>
      <c r="AY145" s="240" t="str">
        <f t="shared" ca="1" si="75"/>
        <v>0,468755104921875+0,876979118663397i</v>
      </c>
      <c r="AZ145" s="240" t="str">
        <f t="shared" ca="1" si="76"/>
        <v>0,99409666643748-0,0244037034041348i</v>
      </c>
      <c r="BA145" s="240" t="str">
        <f t="shared" ca="1" si="77"/>
        <v>0,425159143082482-0,898923481735413i</v>
      </c>
      <c r="BB145" s="240" t="str">
        <f t="shared" ca="1" si="78"/>
        <v>-0,611783931165256-0,783928660357518i</v>
      </c>
      <c r="BC145" s="240" t="str">
        <f t="shared" ca="1" si="79"/>
        <v>-0,975289116587506+0,19399706706007i</v>
      </c>
      <c r="BD145" s="240" t="str">
        <f t="shared" ca="1" si="80"/>
        <v>-0,265218141847924+0,958375218897421i</v>
      </c>
      <c r="BE145" s="240" t="str">
        <f t="shared" ca="1" si="81"/>
        <v>0,736798953778005+0,667795645892951i</v>
      </c>
      <c r="BF145" s="240" t="str">
        <f t="shared" ca="1" si="82"/>
        <v>0,927764456440378-0,357878242322493i</v>
      </c>
      <c r="BG145" s="240" t="str">
        <f t="shared" ca="1" si="83"/>
        <v>0,0974678679549136-0,989607870663057i</v>
      </c>
      <c r="BH145" s="240" t="str">
        <f t="shared" ca="1" si="84"/>
        <v>-0,840119141020803-0,531999578808494i</v>
      </c>
      <c r="BI145" s="240" t="str">
        <f t="shared" ca="1" si="85"/>
        <v>-0,852922036080206+0,511221794655453i</v>
      </c>
      <c r="BJ145" s="240" t="str">
        <f t="shared" ca="1" si="86"/>
        <v>0,0731523195533365+0,991701800495448i</v>
      </c>
      <c r="BK145" s="240" t="str">
        <f t="shared" ca="1" si="87"/>
        <v>0,918702259403589+0,38053893562773i</v>
      </c>
      <c r="BL145" s="240" t="str">
        <f t="shared" ca="1" si="88"/>
        <v>0,752965569260944-0,649512566829533i</v>
      </c>
      <c r="BM145" s="240" t="str">
        <f t="shared" ca="1" si="89"/>
        <v>-0,241618557844501-0,964595353226984i</v>
      </c>
      <c r="BN145" s="240" t="str">
        <f t="shared" ca="1" si="90"/>
        <v>-0,970234451384295-0,217873431856576i</v>
      </c>
      <c r="BO145" s="240" t="str">
        <f t="shared" ca="1" si="91"/>
        <v>-0,630838245682731+0,768678626440127i</v>
      </c>
      <c r="BP145" s="240" t="str">
        <f t="shared" ca="1" si="92"/>
        <v>0,402970406507555+0,909086670478169i</v>
      </c>
      <c r="BQ145" s="240" t="str">
        <f t="shared" ca="1" si="93"/>
        <v>0,993198366245336+0,0487927069298471i</v>
      </c>
      <c r="BR145" s="240" t="str">
        <f t="shared" ca="1" si="94"/>
        <v>0,490136069609166-0,86521116279786i</v>
      </c>
      <c r="BS145" s="240" t="str">
        <f t="shared" ca="1" si="95"/>
        <v>-0,552456906308049-0,826810189604897i</v>
      </c>
      <c r="BT145" s="240" t="str">
        <f t="shared" ca="1" si="96"/>
        <v>-0,986917838053205+0,121724705357348i</v>
      </c>
      <c r="BU145" s="240" t="str">
        <f t="shared" ca="1" si="97"/>
        <v>-0,335001976545863+0,936267802860011i</v>
      </c>
      <c r="BV145" s="240" t="str">
        <f t="shared" ca="1" si="98"/>
        <v>0,685676469829738+0,720188518156028i</v>
      </c>
      <c r="BW145" s="240" t="str">
        <f t="shared" ca="1" si="99"/>
        <v>0,951577795171964-0,288657968359806i</v>
      </c>
      <c r="BX145" s="240" t="str">
        <f t="shared" ca="1" si="100"/>
        <v>0,17000384568433-0,979756304095301i</v>
      </c>
      <c r="BY145" s="240" t="str">
        <f t="shared" ca="1" si="101"/>
        <v>-0,798706484962866-0,592361100883751i</v>
      </c>
      <c r="BZ145" s="240" t="str">
        <f t="shared" ca="1" si="102"/>
        <v>-0,888218815100192+0,447091779687299i</v>
      </c>
      <c r="CA145" s="240" t="str">
        <f t="shared" ca="1" si="103"/>
        <v>-4,33683922238516E-14+0,994396159969429i</v>
      </c>
      <c r="CB145" s="240" t="str">
        <f t="shared" ca="1" si="104"/>
        <v>0,888218815100192+0,447091779687301i</v>
      </c>
      <c r="CC145" s="240" t="str">
        <f t="shared" ca="1" si="105"/>
        <v>0,798706484962859-0,592361100883761i</v>
      </c>
      <c r="CD145" s="240" t="str">
        <f t="shared" ca="1" si="106"/>
        <v>-0,170003845684328-0,979756304095301i</v>
      </c>
      <c r="CE145" s="240" t="str">
        <f t="shared" ca="1" si="107"/>
        <v>-0,951577795171967-0,288657968359794i</v>
      </c>
      <c r="CF145" s="240" t="str">
        <f t="shared" ca="1" si="108"/>
        <v>-0,685676469829739+0,720188518156026i</v>
      </c>
      <c r="CG145" s="240" t="str">
        <f t="shared" ca="1" si="109"/>
        <v>0,335001976545874+0,936267802860007i</v>
      </c>
      <c r="CH145" s="240" t="str">
        <f t="shared" ca="1" si="110"/>
        <v>0,986917838053205+0,12172470535735i</v>
      </c>
      <c r="CI145" s="240" t="str">
        <f t="shared" ca="1" si="111"/>
        <v>0,552456906308045-0,8268101896049i</v>
      </c>
      <c r="CJ145" s="240" t="str">
        <f t="shared" ca="1" si="112"/>
        <v>-0,490136069609164-0,865211162797861i</v>
      </c>
      <c r="CK145" s="240" t="str">
        <f t="shared" ca="1" si="113"/>
        <v>-0,993198366245336+0,0487927069298523i</v>
      </c>
      <c r="CL145" s="240" t="str">
        <f t="shared" ca="1" si="114"/>
        <v>-0,402970406507556+0,909086670478168i</v>
      </c>
      <c r="CM145" s="240" t="str">
        <f t="shared" ca="1" si="115"/>
        <v>0,630838245682734+0,768678626440124i</v>
      </c>
      <c r="CN145" s="240" t="str">
        <f t="shared" ca="1" si="116"/>
        <v>0,970234451384296-0,217873431856574i</v>
      </c>
      <c r="CO145" s="240" t="str">
        <f t="shared" ca="1" si="117"/>
        <v>0,241618557844496-0,964595353226986i</v>
      </c>
      <c r="CP145" s="240" t="str">
        <f t="shared" ca="1" si="118"/>
        <v>-0,752965569260943-0,649512566829535i</v>
      </c>
      <c r="CQ145" s="240" t="str">
        <f t="shared" ca="1" si="119"/>
        <v>-0,918702259403588+0,380538935627735i</v>
      </c>
      <c r="CR145" s="240" t="str">
        <f t="shared" ca="1" si="120"/>
        <v>-0,0731523195533385+0,991701800495448i</v>
      </c>
      <c r="CS145" s="240" t="str">
        <f t="shared" ca="1" si="121"/>
        <v>0,852922036080158+0,511221794655533i</v>
      </c>
      <c r="CT145" s="240" t="str">
        <f t="shared" ca="1" si="122"/>
        <v>0,840119141020804-0,531999578808492i</v>
      </c>
      <c r="CU145" s="240" t="str">
        <f t="shared" ca="1" si="123"/>
        <v>-0,0974678679549187-0,989607870663057i</v>
      </c>
      <c r="CV145" s="240" t="str">
        <f t="shared" ca="1" si="124"/>
        <v>-0,927764456440377-0,357878242322495i</v>
      </c>
      <c r="CW145" s="240" t="str">
        <f t="shared" ca="1" si="125"/>
        <v>-0,736798953778001+0,667795645892955i</v>
      </c>
      <c r="CX145" s="240" t="str">
        <f t="shared" ca="1" si="126"/>
        <v>0,265218141847922+0,958375218897422i</v>
      </c>
      <c r="CY145" s="240" t="str">
        <f t="shared" ca="1" si="127"/>
        <v>0,975289116587507+0,193997067060065i</v>
      </c>
      <c r="CZ145" s="240" t="str">
        <f t="shared" ca="1" si="128"/>
        <v>0,611783931165246-0,783928660357526i</v>
      </c>
      <c r="DA145" s="240" t="str">
        <f t="shared" ca="1" si="129"/>
        <v>-0,425159143082486-0,898923481735411i</v>
      </c>
      <c r="DB145" s="240" t="str">
        <f t="shared" ca="1" si="130"/>
        <v>-0,994096666437475-0,0244037034043346i</v>
      </c>
      <c r="DC145" s="240" t="str">
        <f t="shared" ca="1" si="131"/>
        <v>-0,468755104921783+0,876979118663446i</v>
      </c>
      <c r="DD145" s="240" t="str">
        <f t="shared" ca="1" si="132"/>
        <v>0,572581454425227+0,813003198646991i</v>
      </c>
      <c r="DE145" s="240" t="str">
        <f t="shared" ca="1" si="133"/>
        <v>0,983633323040969-0,145908220348709i</v>
      </c>
      <c r="DF145" s="240" t="str">
        <f t="shared" ca="1" si="134"/>
        <v>0,311923918105048-0,944207176564519i</v>
      </c>
      <c r="DG145" s="240" t="str">
        <f t="shared" ca="1" si="135"/>
        <v>-0,70314426790058-0,703144267899913i</v>
      </c>
      <c r="DH145" s="240" t="str">
        <f t="shared" ca="1" si="136"/>
        <v>-0,944207176564529+0,311923918105019i</v>
      </c>
      <c r="DI145" s="240" t="str">
        <f t="shared" ca="1" si="137"/>
        <v>-0,145908220348754+0,983633323040962i</v>
      </c>
      <c r="DJ145" s="240" t="str">
        <f t="shared" ca="1" si="138"/>
        <v>0,813003198647542+0,572581454424444i</v>
      </c>
      <c r="DK145" s="240" t="str">
        <f t="shared" ca="1" si="139"/>
        <v>0,876979118663468-0,468755104921743i</v>
      </c>
      <c r="DL145" s="240" t="str">
        <f t="shared" ca="1" si="140"/>
        <v>-0,0244037034042892-0,994096666437476i</v>
      </c>
      <c r="DM145" s="240" t="str">
        <f t="shared" ca="1" si="141"/>
        <v>-0,898923481735222-0,425159143082884i</v>
      </c>
      <c r="DN145" s="240" t="str">
        <f t="shared" ca="1" si="142"/>
        <v>-0,783928660357605+0,611783931165143i</v>
      </c>
      <c r="DO145" s="240" t="str">
        <f t="shared" ca="1" si="143"/>
        <v>0,193997067060214+0,975289116587477i</v>
      </c>
      <c r="DP145" s="240" t="str">
        <f t="shared" ca="1" si="144"/>
        <v>0,958375218897304+0,265218141848347i</v>
      </c>
      <c r="DQ145" s="240" t="str">
        <f t="shared" ca="1" si="145"/>
        <v>0,667795645893062-0,736798953777905i</v>
      </c>
      <c r="DR145" s="240" t="str">
        <f t="shared" ca="1" si="146"/>
        <v>-0,357878242322637-0,927764456440322i</v>
      </c>
      <c r="DS145" s="240" t="str">
        <f t="shared" ca="1" si="147"/>
        <v>-0,989607870663014-0,0974678679553576i</v>
      </c>
      <c r="DT145" s="240" t="str">
        <f t="shared" ca="1" si="148"/>
        <v>-0,531999578808614+0,840119141020726i</v>
      </c>
      <c r="DU145" s="240" t="str">
        <f t="shared" ca="1" si="149"/>
        <v>0,511221794655665+0,852922036080079i</v>
      </c>
      <c r="DV145" s="240" t="str">
        <f t="shared" ca="1" si="150"/>
        <v>0,991701800495481-0,0731523195528987i</v>
      </c>
      <c r="DW145" s="240" t="str">
        <f t="shared" ca="1" si="151"/>
        <v>0,380538935627869-0,918702259403532i</v>
      </c>
      <c r="DX145" s="240" t="str">
        <f t="shared" ca="1" si="152"/>
        <v>-0,649512566829725-0,752965569260779i</v>
      </c>
      <c r="DY145" s="240" t="str">
        <f t="shared" ca="1" si="153"/>
        <v>-0,964595353227092+0,241618557844068i</v>
      </c>
      <c r="DZ145" s="240" t="str">
        <f t="shared" ca="1" si="154"/>
        <v>-0,217873431856619+0,970234451384286i</v>
      </c>
      <c r="EA145" s="240" t="str">
        <f t="shared" ca="1" si="155"/>
        <v>0,768678626440293+0,63083824568253i</v>
      </c>
      <c r="EB145" s="240" t="str">
        <f t="shared" ca="1" si="156"/>
        <v>0,909086670478347-0,402970406507153i</v>
      </c>
      <c r="EC145" s="240" t="str">
        <f t="shared" ca="1" si="157"/>
        <v>0,0487927069298975-0,993198366245333i</v>
      </c>
      <c r="ED145" s="240" t="str">
        <f t="shared" ca="1" si="158"/>
        <v>-0,865211162797978-0,490136069608958i</v>
      </c>
      <c r="EE145" s="240" t="str">
        <f t="shared" ca="1" si="159"/>
        <v>-0,826810189605137+0,55245690630769i</v>
      </c>
      <c r="EF145" s="240" t="str">
        <f t="shared" ca="1" si="160"/>
        <v>0,121724705357305+0,986917838053211i</v>
      </c>
      <c r="EG145" s="240" t="str">
        <f t="shared" ca="1" si="161"/>
        <v>0,936267802860091+0,335001976545637i</v>
      </c>
      <c r="EH145" s="240" t="str">
        <f t="shared" ca="1" si="162"/>
        <v>0,720188518156272-0,685676469829481i</v>
      </c>
      <c r="EI145" s="240" t="str">
        <f t="shared" ca="1" si="163"/>
        <v>-0,288657968359764-0,951577795171976i</v>
      </c>
      <c r="EJ145" s="240" t="str">
        <f t="shared" ca="1" si="164"/>
        <v>-0,979756304095345-0,170003845684081i</v>
      </c>
      <c r="EK145" s="240" t="str">
        <f t="shared" ca="1" si="165"/>
        <v>-0,592361100884036+0,798706484962655i</v>
      </c>
      <c r="EL145" s="240" t="str">
        <f t="shared" ca="1" si="166"/>
        <v>0,447091779687249+0,888218815100218i</v>
      </c>
      <c r="EM145" s="240" t="str">
        <f t="shared" ca="1" si="167"/>
        <v>0,994396159969429-3,08937357595346E-13i</v>
      </c>
      <c r="EN145" s="240"/>
      <c r="EO145" s="240"/>
      <c r="EP145" s="240"/>
    </row>
    <row r="146" spans="1:146" ht="15.75" thickBot="1">
      <c r="A146" s="277">
        <f t="shared" si="168"/>
        <v>8.9843750000000047E-4</v>
      </c>
      <c r="B146" s="276">
        <v>46</v>
      </c>
      <c r="C146" s="248">
        <f t="shared" si="169"/>
        <v>9200</v>
      </c>
      <c r="D146" s="247">
        <f t="shared" si="170"/>
        <v>57805.30482605219</v>
      </c>
      <c r="E146" s="247" t="str">
        <f t="shared" si="171"/>
        <v>57805,3048260522i</v>
      </c>
      <c r="F146" s="247" t="str">
        <f t="shared" si="177"/>
        <v>-0,0408556757085547-0,396828361158473i</v>
      </c>
      <c r="G146" s="247" t="str">
        <f t="shared" si="178"/>
        <v>-0,253393313479446+0,32176519110373i</v>
      </c>
      <c r="H146" s="247" t="str">
        <f t="shared" si="179"/>
        <v>0,00338255149441207-0,115405287260261i</v>
      </c>
      <c r="I146" s="247" t="str">
        <f t="shared" si="174"/>
        <v>-0,0173229742337905+0,132130117026989i</v>
      </c>
      <c r="J146" s="275" t="str">
        <f ca="1">IMPRODUCT(1/N_FFT2,BI100)</f>
        <v>0,00373624987065073+8,24172106818344E-07i</v>
      </c>
      <c r="K146" s="274" t="str">
        <f t="shared" ca="1" si="175"/>
        <v>-0,00006483185819721+0,000493656855538983i</v>
      </c>
      <c r="N146" s="265">
        <f t="shared" ca="1" si="176"/>
        <v>1.0058886738929913</v>
      </c>
      <c r="O146" s="240">
        <f t="shared" ca="1" si="39"/>
        <v>-0.99411132610700881</v>
      </c>
      <c r="P146" s="240" t="str">
        <f t="shared" ca="1" si="40"/>
        <v>-0,425037360913786+0,898665994973483i</v>
      </c>
      <c r="Q146" s="240" t="str">
        <f t="shared" ca="1" si="41"/>
        <v>0,6306575489933+0,768458446887013i</v>
      </c>
      <c r="R146" s="240" t="str">
        <f t="shared" ca="1" si="42"/>
        <v>0,964319055478471-0,241549348861357i</v>
      </c>
      <c r="S146" s="240" t="str">
        <f t="shared" ca="1" si="43"/>
        <v>0,193941498730094-0,97500975572789i</v>
      </c>
      <c r="T146" s="240" t="str">
        <f t="shared" ca="1" si="44"/>
        <v>-0,798477704259361-0,592191425549995i</v>
      </c>
      <c r="U146" s="241" t="str">
        <f t="shared" ca="1" si="45"/>
        <v>-0,876727917623314+0,468620835168607i</v>
      </c>
      <c r="V146" s="240" t="str">
        <f t="shared" ca="1" si="46"/>
        <v>0,0487787307946124+0,992913875477779i</v>
      </c>
      <c r="W146" s="240" t="str">
        <f t="shared" ca="1" si="47"/>
        <v>0,918439107227916+0,380429934427646i</v>
      </c>
      <c r="X146" s="240" t="str">
        <f t="shared" ca="1" si="48"/>
        <v>0,73658790580709-0,667604363162016i</v>
      </c>
      <c r="Y146" s="240" t="str">
        <f t="shared" ca="1" si="49"/>
        <v>-0,28857528545396-0,951305226160038i</v>
      </c>
      <c r="Z146" s="240" t="str">
        <f t="shared" ca="1" si="50"/>
        <v>-0,983351572074983-0,145866426541181i</v>
      </c>
      <c r="AA146" s="240" t="str">
        <f t="shared" ca="1" si="51"/>
        <v>-0,552298661092682+0,826573358903773i</v>
      </c>
      <c r="AB146" s="240" t="str">
        <f t="shared" ca="1" si="52"/>
        <v>0,511075360785163+0,8526777259273i</v>
      </c>
      <c r="AC146" s="240" t="str">
        <f t="shared" ca="1" si="53"/>
        <v>0,989324408353543-0,0974399493541896i</v>
      </c>
      <c r="AD146" s="240" t="str">
        <f t="shared" ca="1" si="54"/>
        <v>0,334906018907716-0,935999619227284i</v>
      </c>
      <c r="AE146" s="240" t="str">
        <f t="shared" ca="1" si="55"/>
        <v>-0,702942859944609-0,702942859944626i</v>
      </c>
      <c r="AF146" s="240" t="str">
        <f t="shared" ca="1" si="56"/>
        <v>-0,935999619227291+0,334906018907696i</v>
      </c>
      <c r="AG146" s="240" t="str">
        <f t="shared" ca="1" si="57"/>
        <v>-0,0974399493542103+0,989324408353541i</v>
      </c>
      <c r="AH146" s="240" t="str">
        <f t="shared" ca="1" si="58"/>
        <v>0,852677725927288+0,511075360785183i</v>
      </c>
      <c r="AI146" s="240" t="str">
        <f t="shared" ca="1" si="59"/>
        <v>0,826573358903785-0,552298661092665i</v>
      </c>
      <c r="AJ146" s="240" t="str">
        <f t="shared" ca="1" si="60"/>
        <v>-0,14586642654116-0,983351572074986i</v>
      </c>
      <c r="AK146" s="240" t="str">
        <f t="shared" ca="1" si="61"/>
        <v>-0,951305226160032-0,288575285453982i</v>
      </c>
      <c r="AL146" s="240" t="str">
        <f t="shared" ca="1" si="62"/>
        <v>-0,667604363162032+0,736587905807076i</v>
      </c>
      <c r="AM146" s="240" t="str">
        <f t="shared" ca="1" si="63"/>
        <v>0,380429934427673+0,918439107227905i</v>
      </c>
      <c r="AN146" s="240" t="str">
        <f t="shared" ca="1" si="64"/>
        <v>0,992913875477778+0,0487787307946155i</v>
      </c>
      <c r="AO146" s="240" t="str">
        <f t="shared" ca="1" si="65"/>
        <v>0,468620835168635-0,876727917623299i</v>
      </c>
      <c r="AP146" s="240" t="str">
        <f t="shared" ca="1" si="66"/>
        <v>-0,592191425550024-0,79847770425934i</v>
      </c>
      <c r="AQ146" s="240" t="str">
        <f t="shared" ca="1" si="67"/>
        <v>-0,975009755727888+0,193941498730101i</v>
      </c>
      <c r="AR146" s="240" t="str">
        <f t="shared" ca="1" si="68"/>
        <v>-0,975009755727888+0,193941498730101i</v>
      </c>
      <c r="AS146" s="240" t="str">
        <f t="shared" ca="1" si="69"/>
        <v>0,768458446887038+0,630657548993269i</v>
      </c>
      <c r="AT146" s="240" t="str">
        <f t="shared" ca="1" si="70"/>
        <v>0,898665994973478-0,425037360913796i</v>
      </c>
      <c r="AU146" s="240" t="str">
        <f t="shared" ca="1" si="71"/>
        <v>2,4357277940786E-14-0,994111326107009i</v>
      </c>
      <c r="AV146" s="240" t="str">
        <f t="shared" ca="1" si="72"/>
        <v>-0,898665994973502-0,425037360913744i</v>
      </c>
      <c r="AW146" s="240" t="str">
        <f t="shared" ca="1" si="73"/>
        <v>-0,768458446887002+0,630657548993313i</v>
      </c>
      <c r="AX146" s="240" t="str">
        <f t="shared" ca="1" si="74"/>
        <v>0,241549348861337+0,964319055478476i</v>
      </c>
      <c r="AY146" s="240" t="str">
        <f t="shared" ca="1" si="75"/>
        <v>0,975009755727881+0,193941498730142i</v>
      </c>
      <c r="AZ146" s="240" t="str">
        <f t="shared" ca="1" si="76"/>
        <v>0,592191425549983-0,79847770425937i</v>
      </c>
      <c r="BA146" s="240" t="str">
        <f t="shared" ca="1" si="77"/>
        <v>-0,468620835168596-0,87672791762332i</v>
      </c>
      <c r="BB146" s="240" t="str">
        <f t="shared" ca="1" si="78"/>
        <v>-0,992913875477781+0,0487787307945704i</v>
      </c>
      <c r="BC146" s="240" t="str">
        <f t="shared" ca="1" si="79"/>
        <v>-0,380429934427621+0,918439107227927i</v>
      </c>
      <c r="BD146" s="240" t="str">
        <f t="shared" ca="1" si="80"/>
        <v>0,667604363162001+0,736587905807104i</v>
      </c>
      <c r="BE146" s="240" t="str">
        <f t="shared" ca="1" si="81"/>
        <v>0,951305226160044-0,288575285453943i</v>
      </c>
      <c r="BF146" s="240" t="str">
        <f t="shared" ca="1" si="82"/>
        <v>0,145866426541108-0,983351572074994i</v>
      </c>
      <c r="BG146" s="240" t="str">
        <f t="shared" ca="1" si="83"/>
        <v>-0,826573358903759-0,552298661092702i</v>
      </c>
      <c r="BH146" s="240" t="str">
        <f t="shared" ca="1" si="84"/>
        <v>-0,852677725927311+0,511075360785143i</v>
      </c>
      <c r="BI146" s="240" t="str">
        <f t="shared" ca="1" si="85"/>
        <v>0,0974399493542673+0,989324408353536i</v>
      </c>
      <c r="BJ146" s="240" t="str">
        <f t="shared" ca="1" si="86"/>
        <v>0,935999619227277+0,334906018907735i</v>
      </c>
      <c r="BK146" s="240" t="str">
        <f t="shared" ca="1" si="87"/>
        <v>0,702942859944644-0,702942859944591i</v>
      </c>
      <c r="BL146" s="240" t="str">
        <f t="shared" ca="1" si="88"/>
        <v>-0,334906018907765-0,935999619227266i</v>
      </c>
      <c r="BM146" s="240" t="str">
        <f t="shared" ca="1" si="89"/>
        <v>-0,989324408353539-0,0974399493542346i</v>
      </c>
      <c r="BN146" s="240" t="str">
        <f t="shared" ca="1" si="90"/>
        <v>-0,5110753607852+0,852677725927277i</v>
      </c>
      <c r="BO146" s="240" t="str">
        <f t="shared" ca="1" si="91"/>
        <v>0,55229866109273+0,826573358903742i</v>
      </c>
      <c r="BP146" s="240" t="str">
        <f t="shared" ca="1" si="92"/>
        <v>0,98335157207499-0,145866426541139i</v>
      </c>
      <c r="BQ146" s="240" t="str">
        <f t="shared" ca="1" si="93"/>
        <v>0,288575285454005-0,951305226160025i</v>
      </c>
      <c r="BR146" s="240" t="str">
        <f t="shared" ca="1" si="94"/>
        <v>-0,736587905807127-0,667604363161976i</v>
      </c>
      <c r="BS146" s="240" t="str">
        <f t="shared" ca="1" si="95"/>
        <v>-0,918439107227915+0,38042993442765i</v>
      </c>
      <c r="BT146" s="240" t="str">
        <f t="shared" ca="1" si="96"/>
        <v>-0,0487787307946434+0,992913875477777i</v>
      </c>
      <c r="BU146" s="240" t="str">
        <f t="shared" ca="1" si="97"/>
        <v>0,876727917623336+0,468620835168567i</v>
      </c>
      <c r="BV146" s="240" t="str">
        <f t="shared" ca="1" si="98"/>
        <v>0,798477704259354-0,592191425550004i</v>
      </c>
      <c r="BW146" s="240" t="str">
        <f t="shared" ca="1" si="99"/>
        <v>-0,193941498730084-0,975009755727892i</v>
      </c>
      <c r="BX146" s="240" t="str">
        <f t="shared" ca="1" si="100"/>
        <v>-0,96431905547846-0,241549348861401i</v>
      </c>
      <c r="BY146" s="240" t="str">
        <f t="shared" ca="1" si="101"/>
        <v>-0,630657548993282+0,768458446887027i</v>
      </c>
      <c r="BZ146" s="240" t="str">
        <f t="shared" ca="1" si="102"/>
        <v>0,425037360913774+0,898665994973488i</v>
      </c>
      <c r="CA146" s="240" t="str">
        <f t="shared" ca="1" si="103"/>
        <v>0,994111326107009+4,87145558815718E-14i</v>
      </c>
      <c r="CB146" s="240" t="str">
        <f t="shared" ca="1" si="104"/>
        <v>0,42503736091376-0,898665994973495i</v>
      </c>
      <c r="CC146" s="240" t="str">
        <f t="shared" ca="1" si="105"/>
        <v>-0,630657548993294-0,768458446887017i</v>
      </c>
      <c r="CD146" s="240" t="str">
        <f t="shared" ca="1" si="106"/>
        <v>-0,96431905547848+0,241549348861321i</v>
      </c>
      <c r="CE146" s="240" t="str">
        <f t="shared" ca="1" si="107"/>
        <v>-0,19394149873007+0,975009755727895i</v>
      </c>
      <c r="CF146" s="240" t="str">
        <f t="shared" ca="1" si="108"/>
        <v>0,798477704259355+0,592191425550003i</v>
      </c>
      <c r="CG146" s="240" t="str">
        <f t="shared" ca="1" si="109"/>
        <v>0,876727917623329-0,46862083516858i</v>
      </c>
      <c r="CH146" s="240" t="str">
        <f t="shared" ca="1" si="110"/>
        <v>-0,0487787307946449-0,992913875477777i</v>
      </c>
      <c r="CI146" s="240" t="str">
        <f t="shared" ca="1" si="111"/>
        <v>-0,918439107227921-0,380429934427636i</v>
      </c>
      <c r="CJ146" s="240" t="str">
        <f t="shared" ca="1" si="112"/>
        <v>-0,736587905807121+0,667604363161982i</v>
      </c>
      <c r="CK146" s="240" t="str">
        <f t="shared" ca="1" si="113"/>
        <v>0,288575285454007+0,951305226160024i</v>
      </c>
      <c r="CL146" s="240" t="str">
        <f t="shared" ca="1" si="114"/>
        <v>0,983351572074992+0,145866426541125i</v>
      </c>
      <c r="CM146" s="240" t="str">
        <f t="shared" ca="1" si="115"/>
        <v>0,552298661092722-0,826573358903747i</v>
      </c>
      <c r="CN146" s="240" t="str">
        <f t="shared" ca="1" si="116"/>
        <v>-0,511075360785214-0,852677725927269i</v>
      </c>
      <c r="CO146" s="240" t="str">
        <f t="shared" ca="1" si="117"/>
        <v>-0,989324408353538+0,0974399493542431i</v>
      </c>
      <c r="CP146" s="240" t="str">
        <f t="shared" ca="1" si="118"/>
        <v>-0,334906018907764+0,935999619227266i</v>
      </c>
      <c r="CQ146" s="240" t="str">
        <f t="shared" ca="1" si="119"/>
        <v>0,70294285994465+0,702942859944585i</v>
      </c>
      <c r="CR146" s="240" t="str">
        <f t="shared" ca="1" si="120"/>
        <v>0,935999619227274-0,334906018907743i</v>
      </c>
      <c r="CS146" s="240" t="str">
        <f t="shared" ca="1" si="121"/>
        <v>0,0974399493542518-0,989324408353537i</v>
      </c>
      <c r="CT146" s="240" t="str">
        <f t="shared" ca="1" si="122"/>
        <v>-0,852677725927316-0,511075360785136i</v>
      </c>
      <c r="CU146" s="240" t="str">
        <f t="shared" ca="1" si="123"/>
        <v>-0,826573358903752+0,552298661092715i</v>
      </c>
      <c r="CV146" s="240" t="str">
        <f t="shared" ca="1" si="124"/>
        <v>0,145866426541116+0,983351572074993i</v>
      </c>
      <c r="CW146" s="240" t="str">
        <f t="shared" ca="1" si="125"/>
        <v>0,951305226160018+0,288575285454029i</v>
      </c>
      <c r="CX146" s="240" t="str">
        <f t="shared" ca="1" si="126"/>
        <v>0,667604363161989-0,736587905807115i</v>
      </c>
      <c r="CY146" s="240" t="str">
        <f t="shared" ca="1" si="127"/>
        <v>-0,380429934427629-0,918439107227924i</v>
      </c>
      <c r="CZ146" s="240" t="str">
        <f t="shared" ca="1" si="128"/>
        <v>-0,992913875477777-0,0487787307946536i</v>
      </c>
      <c r="DA146" s="240" t="str">
        <f t="shared" ca="1" si="129"/>
        <v>-0,4686208351685+0,876727917623371i</v>
      </c>
      <c r="DB146" s="240" t="str">
        <f t="shared" ca="1" si="130"/>
        <v>0,592191425550235+0,798477704259184i</v>
      </c>
      <c r="DC146" s="240" t="str">
        <f t="shared" ca="1" si="131"/>
        <v>0,975009755727801-0,193941498730546i</v>
      </c>
      <c r="DD146" s="240" t="str">
        <f t="shared" ca="1" si="132"/>
        <v>0,241549348861712-0,964319055478381i</v>
      </c>
      <c r="DE146" s="240" t="str">
        <f t="shared" ca="1" si="133"/>
        <v>-0,768458446886886-0,630657548993454i</v>
      </c>
      <c r="DF146" s="240" t="str">
        <f t="shared" ca="1" si="134"/>
        <v>-0,898665994973499+0,425037360913752i</v>
      </c>
      <c r="DG146" s="240" t="str">
        <f t="shared" ca="1" si="135"/>
        <v>1,38835740568295E-13+0,994111326107009i</v>
      </c>
      <c r="DH146" s="240" t="str">
        <f t="shared" ca="1" si="136"/>
        <v>0,898665994973612+0,425037360913513i</v>
      </c>
      <c r="DI146" s="240" t="str">
        <f t="shared" ca="1" si="137"/>
        <v>0,768458446886719-0,630657548993657i</v>
      </c>
      <c r="DJ146" s="240" t="str">
        <f t="shared" ca="1" si="138"/>
        <v>-0,241549348861009-0,964319055478558i</v>
      </c>
      <c r="DK146" s="240" t="str">
        <f t="shared" ca="1" si="139"/>
        <v>-0,975009755727852-0,193941498730287i</v>
      </c>
      <c r="DL146" s="240" t="str">
        <f t="shared" ca="1" si="140"/>
        <v>-0,592191425550011+0,798477704259349i</v>
      </c>
      <c r="DM146" s="240" t="str">
        <f t="shared" ca="1" si="141"/>
        <v>0,468620835168733+0,876727917623246i</v>
      </c>
      <c r="DN146" s="240" t="str">
        <f t="shared" ca="1" si="142"/>
        <v>0,992913875477764-0,0487787307949169i</v>
      </c>
      <c r="DO146" s="240" t="str">
        <f t="shared" ca="1" si="143"/>
        <v>0,380429934427202-0,918439107228101i</v>
      </c>
      <c r="DP146" s="240" t="str">
        <f t="shared" ca="1" si="144"/>
        <v>-0,667604363161744-0,736587905807336i</v>
      </c>
      <c r="DQ146" s="240" t="str">
        <f t="shared" ca="1" si="145"/>
        <v>-0,951305226160084+0,288575285453807i</v>
      </c>
      <c r="DR146" s="240" t="str">
        <f t="shared" ca="1" si="146"/>
        <v>-0,145866426541148+0,983351572074988i</v>
      </c>
      <c r="DS146" s="240" t="str">
        <f t="shared" ca="1" si="147"/>
        <v>0,826573358903843+0,552298661092578i</v>
      </c>
      <c r="DT146" s="240" t="str">
        <f t="shared" ca="1" si="148"/>
        <v>0,852677725927129-0,511075360785448i</v>
      </c>
      <c r="DU146" s="240" t="str">
        <f t="shared" ca="1" si="149"/>
        <v>-0,097439949354711-0,989324408353492i</v>
      </c>
      <c r="DV146" s="240" t="str">
        <f t="shared" ca="1" si="150"/>
        <v>-0,935999619227163-0,334906018908054i</v>
      </c>
      <c r="DW146" s="240" t="str">
        <f t="shared" ca="1" si="151"/>
        <v>-0,702942859944742+0,702942859944492i</v>
      </c>
      <c r="DX146" s="240" t="str">
        <f t="shared" ca="1" si="152"/>
        <v>0,33490601890772+0,935999619227282i</v>
      </c>
      <c r="DY146" s="240" t="str">
        <f t="shared" ca="1" si="153"/>
        <v>0,989324408353553+0,0974399493540933i</v>
      </c>
      <c r="DZ146" s="240" t="str">
        <f t="shared" ca="1" si="154"/>
        <v>0,511075360784903-0,852677725927456i</v>
      </c>
      <c r="EA146" s="240" t="str">
        <f t="shared" ca="1" si="155"/>
        <v>-0,552298661093106-0,82657335890349i</v>
      </c>
      <c r="EB146" s="240" t="str">
        <f t="shared" ca="1" si="156"/>
        <v>-0,983351572075038+0,145866426540812i</v>
      </c>
      <c r="EC146" s="240" t="str">
        <f t="shared" ca="1" si="157"/>
        <v>-0,288575285454146+0,951305226159982i</v>
      </c>
      <c r="ED146" s="240" t="str">
        <f t="shared" ca="1" si="158"/>
        <v>0,736587905807098+0,667604363162007i</v>
      </c>
      <c r="EE146" s="240" t="str">
        <f t="shared" ca="1" si="159"/>
        <v>0,918439107227852-0,380429934427801i</v>
      </c>
      <c r="EF146" s="240" t="str">
        <f t="shared" ca="1" si="160"/>
        <v>0,0487787307942969-0,992913875477794i</v>
      </c>
      <c r="EG146" s="240" t="str">
        <f t="shared" ca="1" si="161"/>
        <v>-0,876727917623079-0,468620835169045i</v>
      </c>
      <c r="EH146" s="240" t="str">
        <f t="shared" ca="1" si="162"/>
        <v>-0,798477704259552+0,592191425549739i</v>
      </c>
      <c r="EI146" s="240" t="str">
        <f t="shared" ca="1" si="163"/>
        <v>0,193941498729926+0,975009755727924i</v>
      </c>
      <c r="EJ146" s="240" t="str">
        <f t="shared" ca="1" si="164"/>
        <v>0,964319055478472+0,241549348861352i</v>
      </c>
      <c r="EK146" s="240" t="str">
        <f t="shared" ca="1" si="165"/>
        <v>0,630657548993166-0,768458446887122i</v>
      </c>
      <c r="EL146" s="240" t="str">
        <f t="shared" ca="1" si="166"/>
        <v>-0,4250373609141-0,898665994973334i</v>
      </c>
      <c r="EM146" s="240" t="str">
        <f t="shared" ca="1" si="167"/>
        <v>-0,994111326107009-4,92989917292362E-13i</v>
      </c>
      <c r="EN146" s="240"/>
      <c r="EO146" s="240"/>
      <c r="EP146" s="240"/>
    </row>
    <row r="147" spans="1:146" ht="15.75" thickBot="1">
      <c r="A147" s="277">
        <f t="shared" si="168"/>
        <v>9.1796875000000049E-4</v>
      </c>
      <c r="B147" s="276">
        <v>47</v>
      </c>
      <c r="C147" s="248">
        <f t="shared" si="169"/>
        <v>9400</v>
      </c>
      <c r="D147" s="247">
        <f t="shared" si="170"/>
        <v>59061.941887488108</v>
      </c>
      <c r="E147" s="247" t="str">
        <f t="shared" si="171"/>
        <v>59061,9418874881i</v>
      </c>
      <c r="F147" s="247" t="str">
        <f t="shared" si="177"/>
        <v>-0,0410261408554857-0,388131096343469i</v>
      </c>
      <c r="G147" s="247" t="str">
        <f t="shared" si="178"/>
        <v>-0,246692751635472+0,320418524577438i</v>
      </c>
      <c r="H147" s="247" t="str">
        <f t="shared" si="179"/>
        <v>0,0033237628522112-0,112950472617037i</v>
      </c>
      <c r="I147" s="247" t="str">
        <f t="shared" si="174"/>
        <v>-0,0161479673331579+0,128959780098828i</v>
      </c>
      <c r="J147" s="275" t="str">
        <f ca="1">IMPRODUCT(1/N_FFT2,BJ100)</f>
        <v>0,0143963898748407+0,000079983092770123i</v>
      </c>
      <c r="K147" s="274" t="str">
        <f t="shared" ca="1" si="175"/>
        <v>-0,000242787035469592+0,00185526370810719i</v>
      </c>
      <c r="N147" s="265">
        <f t="shared" ca="1" si="176"/>
        <v>1.006208369814483</v>
      </c>
      <c r="O147" s="240">
        <f t="shared" ca="1" si="39"/>
        <v>-0.99379163018551708</v>
      </c>
      <c r="P147" s="240" t="str">
        <f t="shared" ca="1" si="40"/>
        <v>-0,402725426063542+0,908534003452114i</v>
      </c>
      <c r="Q147" s="240" t="str">
        <f t="shared" ca="1" si="41"/>
        <v>0,667389668503097+0,736351026754301i</v>
      </c>
      <c r="R147" s="240" t="str">
        <f t="shared" ca="1" si="42"/>
        <v>0,943633158498641-0,311734288150448i</v>
      </c>
      <c r="S147" s="240" t="str">
        <f t="shared" ca="1" si="43"/>
        <v>0,0974086136742356-0,989006251855291i</v>
      </c>
      <c r="T147" s="240" t="str">
        <f t="shared" ca="1" si="44"/>
        <v>-0,864685169297137-0,489838097971532i</v>
      </c>
      <c r="U147" s="241" t="str">
        <f t="shared" ca="1" si="45"/>
        <v>-0,798220922087437+0,592000982911912i</v>
      </c>
      <c r="V147" s="240" t="str">
        <f t="shared" ca="1" si="46"/>
        <v>0,217740978631169+0,969644610386469i</v>
      </c>
      <c r="W147" s="240" t="str">
        <f t="shared" ca="1" si="47"/>
        <v>0,974696202673886+0,193879129149823i</v>
      </c>
      <c r="X147" s="240" t="str">
        <f t="shared" ca="1" si="48"/>
        <v>0,572233361223331-0,812508944276822i</v>
      </c>
      <c r="Y147" s="240" t="str">
        <f t="shared" ca="1" si="49"/>
        <v>-0,510911004234611-0,852403513588939i</v>
      </c>
      <c r="Z147" s="240" t="str">
        <f t="shared" ca="1" si="50"/>
        <v>-0,986317854614618+0,121650704458314i</v>
      </c>
      <c r="AA147" s="240" t="str">
        <f t="shared" ca="1" si="51"/>
        <v>-0,288482482626613+0,95099929623758i</v>
      </c>
      <c r="AB147" s="240" t="str">
        <f t="shared" ca="1" si="52"/>
        <v>0,752507813960555+0,649117704391965i</v>
      </c>
      <c r="AC147" s="240" t="str">
        <f t="shared" ca="1" si="53"/>
        <v>0,898376993283414-0,424900673294172i</v>
      </c>
      <c r="AD147" s="240" t="str">
        <f t="shared" ca="1" si="54"/>
        <v>-0,0243888675005087-0,993492318726637i</v>
      </c>
      <c r="AE147" s="240" t="str">
        <f t="shared" ca="1" si="55"/>
        <v>-0,918143746709411-0,380307592095124i</v>
      </c>
      <c r="AF147" s="240" t="str">
        <f t="shared" ca="1" si="56"/>
        <v>-0,71975068922347+0,685259622033231i</v>
      </c>
      <c r="AG147" s="240" t="str">
        <f t="shared" ca="1" si="57"/>
        <v>0,334798316595575+0,935698611429747i</v>
      </c>
      <c r="AH147" s="240" t="str">
        <f t="shared" ca="1" si="58"/>
        <v>0,991098908711171+0,0731078475836399i</v>
      </c>
      <c r="AI147" s="240" t="str">
        <f t="shared" ca="1" si="59"/>
        <v>0,468470131554479-0,876445970992004i</v>
      </c>
      <c r="AJ147" s="240" t="str">
        <f t="shared" ca="1" si="60"/>
        <v>-0,611412005344713-0,783452081462002i</v>
      </c>
      <c r="AK147" s="240" t="str">
        <f t="shared" ca="1" si="61"/>
        <v>-0,964008940443118+0,241471669088787i</v>
      </c>
      <c r="AL147" s="240" t="str">
        <f t="shared" ca="1" si="62"/>
        <v>-0,169900494130743+0,979160674415041i</v>
      </c>
      <c r="AM147" s="240" t="str">
        <f t="shared" ca="1" si="63"/>
        <v>0,826307541459892+0,552121047555059i</v>
      </c>
      <c r="AN147" s="240" t="str">
        <f t="shared" ca="1" si="64"/>
        <v>0,839608401877529-0,531676156813007i</v>
      </c>
      <c r="AO147" s="240" t="str">
        <f t="shared" ca="1" si="65"/>
        <v>-0,145819517406928-0,983035336379114i</v>
      </c>
      <c r="AP147" s="240" t="str">
        <f t="shared" ca="1" si="66"/>
        <v>-0,957792587560645-0,265056906042214i</v>
      </c>
      <c r="AQ147" s="240" t="str">
        <f t="shared" ca="1" si="67"/>
        <v>-0,630454736047707+0,768211318597822i</v>
      </c>
      <c r="AR147" s="240" t="str">
        <f t="shared" ca="1" si="68"/>
        <v>-0,630454736047707+0,768211318597822i</v>
      </c>
      <c r="AS147" s="240" t="str">
        <f t="shared" ca="1" si="69"/>
        <v>0,992594564644024-0,0487630440592924i</v>
      </c>
      <c r="AT147" s="240" t="str">
        <f t="shared" ca="1" si="70"/>
        <v>0,357660675053755-0,927200434505333i</v>
      </c>
      <c r="AU147" s="240" t="str">
        <f t="shared" ca="1" si="71"/>
        <v>-0,702716800790633-0,702716800790592i</v>
      </c>
      <c r="AV147" s="240" t="str">
        <f t="shared" ca="1" si="72"/>
        <v>-0,927200434505313+0,35766067505381i</v>
      </c>
      <c r="AW147" s="240" t="str">
        <f t="shared" ca="1" si="73"/>
        <v>-0,0487630440592334+0,992594564644027i</v>
      </c>
      <c r="AX147" s="240" t="str">
        <f t="shared" ca="1" si="74"/>
        <v>0,887678834406421+0,446819976247308i</v>
      </c>
      <c r="AY147" s="240" t="str">
        <f t="shared" ca="1" si="75"/>
        <v>0,768211318597789-0,630454736047747i</v>
      </c>
      <c r="AZ147" s="240" t="str">
        <f t="shared" ca="1" si="76"/>
        <v>-0,265056906042271-0,957792587560629i</v>
      </c>
      <c r="BA147" s="240" t="str">
        <f t="shared" ca="1" si="77"/>
        <v>-0,983035336379123-0,145819517406871i</v>
      </c>
      <c r="BB147" s="240" t="str">
        <f t="shared" ca="1" si="78"/>
        <v>-0,53167615681296+0,839608401877558i</v>
      </c>
      <c r="BC147" s="240" t="str">
        <f t="shared" ca="1" si="79"/>
        <v>0,552121047555108+0,826307541459859i</v>
      </c>
      <c r="BD147" s="240" t="str">
        <f t="shared" ca="1" si="80"/>
        <v>0,979160674415047-0,169900494130707i</v>
      </c>
      <c r="BE147" s="240" t="str">
        <f t="shared" ca="1" si="81"/>
        <v>0,241471669088829-0,964008940443107i</v>
      </c>
      <c r="BF147" s="240" t="str">
        <f t="shared" ca="1" si="82"/>
        <v>-0,783452081461978-0,611412005344745i</v>
      </c>
      <c r="BG147" s="240" t="str">
        <f t="shared" ca="1" si="83"/>
        <v>-0,876445970992024+0,468470131554442i</v>
      </c>
      <c r="BH147" s="240" t="str">
        <f t="shared" ca="1" si="84"/>
        <v>0,0731078475836+0,991098908711174i</v>
      </c>
      <c r="BI147" s="240" t="str">
        <f t="shared" ca="1" si="85"/>
        <v>0,935698611429733+0,334798316595613i</v>
      </c>
      <c r="BJ147" s="240" t="str">
        <f t="shared" ca="1" si="86"/>
        <v>0,685259622033263-0,71975068922344i</v>
      </c>
      <c r="BK147" s="240" t="str">
        <f t="shared" ca="1" si="87"/>
        <v>-0,380307592095087-0,918143746709427i</v>
      </c>
      <c r="BL147" s="240" t="str">
        <f t="shared" ca="1" si="88"/>
        <v>-0,993492318726636-0,0243888675005451i</v>
      </c>
      <c r="BM147" s="240" t="str">
        <f t="shared" ca="1" si="89"/>
        <v>-0,424900673294211+0,898376993283395i</v>
      </c>
      <c r="BN147" s="240" t="str">
        <f t="shared" ca="1" si="90"/>
        <v>0,649117704391935+0,752507813960582i</v>
      </c>
      <c r="BO147" s="240" t="str">
        <f t="shared" ca="1" si="91"/>
        <v>0,950999296237593-0,288482482626573i</v>
      </c>
      <c r="BP147" s="240" t="str">
        <f t="shared" ca="1" si="92"/>
        <v>0,121650704458356-0,986317854614613i</v>
      </c>
      <c r="BQ147" s="240" t="str">
        <f t="shared" ca="1" si="93"/>
        <v>-0,85240351358892-0,510911004234644i</v>
      </c>
      <c r="BR147" s="240" t="str">
        <f t="shared" ca="1" si="94"/>
        <v>-0,812508944276847+0,572233361223296i</v>
      </c>
      <c r="BS147" s="240" t="str">
        <f t="shared" ca="1" si="95"/>
        <v>0,193879129149796+0,974696202673891i</v>
      </c>
      <c r="BT147" s="240" t="str">
        <f t="shared" ca="1" si="96"/>
        <v>0,969644610386466+0,217740978631186i</v>
      </c>
      <c r="BU147" s="240" t="str">
        <f t="shared" ca="1" si="97"/>
        <v>0,592000982911938-0,798220922087418i</v>
      </c>
      <c r="BV147" s="240" t="str">
        <f t="shared" ca="1" si="98"/>
        <v>-0,489838097971501-0,864685169297155i</v>
      </c>
      <c r="BW147" s="240" t="str">
        <f t="shared" ca="1" si="99"/>
        <v>-0,989006251855294+0,097408613674209i</v>
      </c>
      <c r="BX147" s="240" t="str">
        <f t="shared" ca="1" si="100"/>
        <v>-0,311734288150477+0,943633158498631i</v>
      </c>
      <c r="BY147" s="240" t="str">
        <f t="shared" ca="1" si="101"/>
        <v>0,73635102675427+0,667389668503131i</v>
      </c>
      <c r="BZ147" s="240" t="str">
        <f t="shared" ca="1" si="102"/>
        <v>0,908534003452128-0,402725426063509i</v>
      </c>
      <c r="CA147" s="240" t="str">
        <f t="shared" ca="1" si="103"/>
        <v>3,99331241021179E-14-0,993791630185517i</v>
      </c>
      <c r="CB147" s="240" t="str">
        <f t="shared" ca="1" si="104"/>
        <v>-0,908534003452097-0,402725426063583i</v>
      </c>
      <c r="CC147" s="240" t="str">
        <f t="shared" ca="1" si="105"/>
        <v>-0,736351026754324+0,667389668503071i</v>
      </c>
      <c r="CD147" s="240" t="str">
        <f t="shared" ca="1" si="106"/>
        <v>0,311734288150401+0,943633158498656i</v>
      </c>
      <c r="CE147" s="240" t="str">
        <f t="shared" ca="1" si="107"/>
        <v>0,989006251855295+0,0974086136741901i</v>
      </c>
      <c r="CF147" s="240" t="str">
        <f t="shared" ca="1" si="108"/>
        <v>0,489838097971582-0,864685169297109i</v>
      </c>
      <c r="CG147" s="240" t="str">
        <f t="shared" ca="1" si="109"/>
        <v>-0,592000982911873-0,798220922087466i</v>
      </c>
      <c r="CH147" s="240" t="str">
        <f t="shared" ca="1" si="110"/>
        <v>-0,969644610386461+0,217740978631204i</v>
      </c>
      <c r="CI147" s="240" t="str">
        <f t="shared" ca="1" si="111"/>
        <v>-0,193879129149792+0,974696202673892i</v>
      </c>
      <c r="CJ147" s="240" t="str">
        <f t="shared" ca="1" si="112"/>
        <v>0,812508944276858+0,572233361223281i</v>
      </c>
      <c r="CK147" s="240" t="str">
        <f t="shared" ca="1" si="113"/>
        <v>0,85240351358891-0,51091100423466i</v>
      </c>
      <c r="CL147" s="240" t="str">
        <f t="shared" ca="1" si="114"/>
        <v>-0,121650704458368-0,986317854614611i</v>
      </c>
      <c r="CM147" s="240" t="str">
        <f t="shared" ca="1" si="115"/>
        <v>-0,950999296237598-0,288482482626554i</v>
      </c>
      <c r="CN147" s="240" t="str">
        <f t="shared" ca="1" si="116"/>
        <v>-0,64911770439192+0,752507813960594i</v>
      </c>
      <c r="CO147" s="240" t="str">
        <f t="shared" ca="1" si="117"/>
        <v>0,424900673294222+0,89837699328339i</v>
      </c>
      <c r="CP147" s="240" t="str">
        <f t="shared" ca="1" si="118"/>
        <v>0,993492318726635-0,0243888675005711i</v>
      </c>
      <c r="CQ147" s="240" t="str">
        <f t="shared" ca="1" si="119"/>
        <v>0,380307592095069-0,918143746709434i</v>
      </c>
      <c r="CR147" s="240" t="str">
        <f t="shared" ca="1" si="120"/>
        <v>-0,685259622033272-0,719750689223432i</v>
      </c>
      <c r="CS147" s="240" t="str">
        <f t="shared" ca="1" si="121"/>
        <v>-0,935698611429724+0,334798316595638i</v>
      </c>
      <c r="CT147" s="240" t="str">
        <f t="shared" ca="1" si="122"/>
        <v>-0,0731078475835811+0,991098908711176i</v>
      </c>
      <c r="CU147" s="240" t="str">
        <f t="shared" ca="1" si="123"/>
        <v>0,87644597099203+0,468470131554431i</v>
      </c>
      <c r="CV147" s="240" t="str">
        <f t="shared" ca="1" si="124"/>
        <v>0,783452081461962-0,611412005344765i</v>
      </c>
      <c r="CW147" s="240" t="str">
        <f t="shared" ca="1" si="125"/>
        <v>-0,241471669088848-0,964008940443103i</v>
      </c>
      <c r="CX147" s="240" t="str">
        <f t="shared" ca="1" si="126"/>
        <v>-0,979160674415016-0,169900494130883i</v>
      </c>
      <c r="CY147" s="240" t="str">
        <f t="shared" ca="1" si="127"/>
        <v>-0,552121047555263+0,826307541459757i</v>
      </c>
      <c r="CZ147" s="240" t="str">
        <f t="shared" ca="1" si="128"/>
        <v>0,531676156812809+0,839608401877655i</v>
      </c>
      <c r="DA147" s="240" t="str">
        <f t="shared" ca="1" si="129"/>
        <v>0,983035336379149-0,145819517406694i</v>
      </c>
      <c r="DB147" s="240" t="str">
        <f t="shared" ca="1" si="130"/>
        <v>0,26505690604245-0,95779258756058i</v>
      </c>
      <c r="DC147" s="240" t="str">
        <f t="shared" ca="1" si="131"/>
        <v>-0,768211318597676-0,630454736047885i</v>
      </c>
      <c r="DD147" s="240" t="str">
        <f t="shared" ca="1" si="132"/>
        <v>-0,887678834406502+0,446819976247149i</v>
      </c>
      <c r="DE147" s="240" t="str">
        <f t="shared" ca="1" si="133"/>
        <v>0,0487630440590479+0,992594564644036i</v>
      </c>
      <c r="DF147" s="240" t="str">
        <f t="shared" ca="1" si="134"/>
        <v>0,927200434505251+0,35766067505397i</v>
      </c>
      <c r="DG147" s="240" t="str">
        <f t="shared" ca="1" si="135"/>
        <v>0,70271680079076-0,702716800790465i</v>
      </c>
      <c r="DH147" s="240" t="str">
        <f t="shared" ca="1" si="136"/>
        <v>-0,357660675053581-0,927200434505401i</v>
      </c>
      <c r="DI147" s="240" t="str">
        <f t="shared" ca="1" si="137"/>
        <v>-0,992594564644014-0,0487630440594779i</v>
      </c>
      <c r="DJ147" s="240" t="str">
        <f t="shared" ca="1" si="138"/>
        <v>-0,446819976247521+0,887678834406315i</v>
      </c>
      <c r="DK147" s="240" t="str">
        <f t="shared" ca="1" si="139"/>
        <v>0,630454736047563+0,76821131859794i</v>
      </c>
      <c r="DL147" s="240" t="str">
        <f t="shared" ca="1" si="140"/>
        <v>0,957792587560695-0,265056906042035i</v>
      </c>
      <c r="DM147" s="240" t="str">
        <f t="shared" ca="1" si="141"/>
        <v>0,145819517407105-0,983035336379088i</v>
      </c>
      <c r="DN147" s="240" t="str">
        <f t="shared" ca="1" si="142"/>
        <v>-0,839608401877431-0,53167615681316i</v>
      </c>
      <c r="DO147" s="240" t="str">
        <f t="shared" ca="1" si="143"/>
        <v>-0,826307541459995+0,552121047554905i</v>
      </c>
      <c r="DP147" s="240" t="str">
        <f t="shared" ca="1" si="144"/>
        <v>0,169900494130473+0,979160674415087i</v>
      </c>
      <c r="DQ147" s="240" t="str">
        <f t="shared" ca="1" si="145"/>
        <v>0,964008940443049+0,24147166908906i</v>
      </c>
      <c r="DR147" s="240" t="str">
        <f t="shared" ca="1" si="146"/>
        <v>0,611412005344938-0,783452081461827i</v>
      </c>
      <c r="DS147" s="240" t="str">
        <f t="shared" ca="1" si="147"/>
        <v>-0,468470131554238-0,876445970992132i</v>
      </c>
      <c r="DT147" s="240" t="str">
        <f t="shared" ca="1" si="148"/>
        <v>-0,991098908711192+0,073107847583363i</v>
      </c>
      <c r="DU147" s="240" t="str">
        <f t="shared" ca="1" si="149"/>
        <v>-0,334798316595844+0,935698611429651i</v>
      </c>
      <c r="DV147" s="240" t="str">
        <f t="shared" ca="1" si="150"/>
        <v>0,719750689223271+0,68525962203344i</v>
      </c>
      <c r="DW147" s="240" t="str">
        <f t="shared" ca="1" si="151"/>
        <v>0,918143746709524-0,380307592094854i</v>
      </c>
      <c r="DX147" s="240" t="str">
        <f t="shared" ca="1" si="152"/>
        <v>0,0243888675007756-0,99349231872663i</v>
      </c>
      <c r="DY147" s="240" t="str">
        <f t="shared" ca="1" si="153"/>
        <v>-0,898376993283296-0,42490067329442i</v>
      </c>
      <c r="DZ147" s="240" t="str">
        <f t="shared" ca="1" si="154"/>
        <v>-0,752507813960737+0,649117704391754i</v>
      </c>
      <c r="EA147" s="240" t="str">
        <f t="shared" ca="1" si="155"/>
        <v>0,288482482626345+0,950999296237662i</v>
      </c>
      <c r="EB147" s="240" t="str">
        <f t="shared" ca="1" si="156"/>
        <v>0,986317854614584+0,121650704458599i</v>
      </c>
      <c r="EC147" s="240" t="str">
        <f t="shared" ca="1" si="157"/>
        <v>0,51091100423486-0,85240351358879i</v>
      </c>
      <c r="ED147" s="240" t="str">
        <f t="shared" ca="1" si="158"/>
        <v>-0,57223336122309-0,812508944276992i</v>
      </c>
      <c r="EE147" s="240" t="str">
        <f t="shared" ca="1" si="159"/>
        <v>-0,974696202673935+0,193879129149577i</v>
      </c>
      <c r="EF147" s="240" t="str">
        <f t="shared" ca="1" si="160"/>
        <v>-0,217740978631418+0,969644610386413i</v>
      </c>
      <c r="EG147" s="240" t="str">
        <f t="shared" ca="1" si="161"/>
        <v>0,798220922087276+0,592000982912128i</v>
      </c>
      <c r="EH147" s="240" t="str">
        <f t="shared" ca="1" si="162"/>
        <v>0,864685169297273-0,489838097971294i</v>
      </c>
      <c r="EI147" s="240" t="str">
        <f t="shared" ca="1" si="163"/>
        <v>-0,0974086136739585-0,989006251855318i</v>
      </c>
      <c r="EJ147" s="240" t="str">
        <f t="shared" ca="1" si="164"/>
        <v>-0,943633158498552-0,311734288150716i</v>
      </c>
      <c r="EK147" s="240" t="str">
        <f t="shared" ca="1" si="165"/>
        <v>-0,667389668503297+0,73635102675412i</v>
      </c>
      <c r="EL147" s="240" t="str">
        <f t="shared" ca="1" si="166"/>
        <v>0,402725426063293+0,908534003452225i</v>
      </c>
      <c r="EM147" s="240" t="str">
        <f t="shared" ca="1" si="167"/>
        <v>0,993791630185517+2,77583046836738E-13i</v>
      </c>
      <c r="EN147" s="240"/>
      <c r="EO147" s="240"/>
      <c r="EP147" s="240"/>
    </row>
    <row r="148" spans="1:146" ht="15.75" thickBot="1">
      <c r="A148" s="277">
        <f t="shared" si="168"/>
        <v>9.3750000000000051E-4</v>
      </c>
      <c r="B148" s="276">
        <v>48</v>
      </c>
      <c r="C148" s="248">
        <f t="shared" si="169"/>
        <v>9600</v>
      </c>
      <c r="D148" s="247">
        <f t="shared" si="170"/>
        <v>60318.578948924027</v>
      </c>
      <c r="E148" s="247" t="str">
        <f t="shared" si="171"/>
        <v>60318,578948924i</v>
      </c>
      <c r="F148" s="247" t="str">
        <f t="shared" si="177"/>
        <v>-0,0411832186676439-0,379791062818804i</v>
      </c>
      <c r="G148" s="247" t="str">
        <f t="shared" si="178"/>
        <v>-0,240180965072846+0,318967673026194i</v>
      </c>
      <c r="H148" s="247" t="str">
        <f t="shared" si="179"/>
        <v>0,00326861031250238-0,110597898191043i</v>
      </c>
      <c r="I148" s="247" t="str">
        <f t="shared" si="174"/>
        <v>-0,0150762638480646+0,125920366277792i</v>
      </c>
      <c r="J148" s="275" t="str">
        <f ca="1">IMPRODUCT(1/N_FFT2,BK100)</f>
        <v>0,00405621122352988-8,04071344317688E-07i</v>
      </c>
      <c r="K148" s="274" t="str">
        <f t="shared" ca="1" si="175"/>
        <v>-0,0000610512616712274+0,000510771725358713i</v>
      </c>
      <c r="N148" s="265">
        <f t="shared" ca="1" si="176"/>
        <v>1.0065694390081337</v>
      </c>
      <c r="O148" s="240">
        <f t="shared" ca="1" si="39"/>
        <v>-0.99343056099186622</v>
      </c>
      <c r="P148" s="240" t="str">
        <f t="shared" ca="1" si="40"/>
        <v>-0,380169416896746+0,91781016227159i</v>
      </c>
      <c r="Q148" s="240" t="str">
        <f t="shared" ca="1" si="41"/>
        <v>0,702461486315301+0,702461486315308i</v>
      </c>
      <c r="R148" s="240" t="str">
        <f t="shared" ca="1" si="42"/>
        <v>0,91781016227159-0,380169416896746i</v>
      </c>
      <c r="S148" s="240" t="str">
        <f t="shared" ca="1" si="43"/>
        <v>1,82564987528728E-16-0,993430560991866i</v>
      </c>
      <c r="T148" s="240" t="str">
        <f t="shared" ca="1" si="44"/>
        <v>-0,91781016227159-0,380169416896746i</v>
      </c>
      <c r="U148" s="241" t="str">
        <f t="shared" ca="1" si="45"/>
        <v>-0,702461486315308+0,702461486315301i</v>
      </c>
      <c r="V148" s="240" t="str">
        <f t="shared" ca="1" si="46"/>
        <v>0,380169416896746+0,91781016227159i</v>
      </c>
      <c r="W148" s="240" t="str">
        <f t="shared" ca="1" si="47"/>
        <v>0,993430560991866+3,65129975057457E-16i</v>
      </c>
      <c r="X148" s="240" t="str">
        <f t="shared" ca="1" si="48"/>
        <v>0,380169416896701-0,917810162271609i</v>
      </c>
      <c r="Y148" s="240" t="str">
        <f t="shared" ca="1" si="49"/>
        <v>-0,702461486315287-0,702461486315322i</v>
      </c>
      <c r="Z148" s="240" t="str">
        <f t="shared" ca="1" si="50"/>
        <v>-0,917810162271589+0,380169416896747i</v>
      </c>
      <c r="AA148" s="240" t="str">
        <f t="shared" ca="1" si="51"/>
        <v>2,9451986952695E-14+0,993430560991866i</v>
      </c>
      <c r="AB148" s="240" t="str">
        <f t="shared" ca="1" si="52"/>
        <v>0,917810162271575+0,380169416896782i</v>
      </c>
      <c r="AC148" s="240" t="str">
        <f t="shared" ca="1" si="53"/>
        <v>0,702461486315314-0,702461486315295i</v>
      </c>
      <c r="AD148" s="240" t="str">
        <f t="shared" ca="1" si="54"/>
        <v>-0,380169416896757-0,917810162271585i</v>
      </c>
      <c r="AE148" s="240" t="str">
        <f t="shared" ca="1" si="55"/>
        <v>-0,993430560991866+4,16222321655761E-14i</v>
      </c>
      <c r="AF148" s="240" t="str">
        <f t="shared" ca="1" si="56"/>
        <v>-0,380169416896774+0,917810162271578i</v>
      </c>
      <c r="AG148" s="240" t="str">
        <f t="shared" ca="1" si="57"/>
        <v>0,702461486315301+0,702461486315308i</v>
      </c>
      <c r="AH148" s="240" t="str">
        <f t="shared" ca="1" si="58"/>
        <v>0,917810162271582-0,380169416896765i</v>
      </c>
      <c r="AI148" s="240" t="str">
        <f t="shared" ca="1" si="59"/>
        <v>4,85593785677961E-14-0,993430560991866i</v>
      </c>
      <c r="AJ148" s="240" t="str">
        <f t="shared" ca="1" si="60"/>
        <v>-0,917810162271583-0,380169416896763i</v>
      </c>
      <c r="AK148" s="240" t="str">
        <f t="shared" ca="1" si="61"/>
        <v>-0,7024614863153+0,702461486315309i</v>
      </c>
      <c r="AL148" s="240" t="str">
        <f t="shared" ca="1" si="62"/>
        <v>0,380169416896776+0,917810162271577i</v>
      </c>
      <c r="AM148" s="240" t="str">
        <f t="shared" ca="1" si="63"/>
        <v>0,993430560991866+3,99185076978892E-14i</v>
      </c>
      <c r="AN148" s="240" t="str">
        <f t="shared" ca="1" si="64"/>
        <v>0,380169416896755-0,917810162271586i</v>
      </c>
      <c r="AO148" s="240" t="str">
        <f t="shared" ca="1" si="65"/>
        <v>-0,702461486315316-0,702461486315293i</v>
      </c>
      <c r="AP148" s="240" t="str">
        <f t="shared" ca="1" si="66"/>
        <v>-0,917810162271574+0,380169416896784i</v>
      </c>
      <c r="AQ148" s="240" t="str">
        <f t="shared" ca="1" si="67"/>
        <v>-2,7748262485008E-14+0,993430560991866i</v>
      </c>
      <c r="AR148" s="240" t="str">
        <f t="shared" ca="1" si="68"/>
        <v>-2,7748262485008E-14+0,993430560991866i</v>
      </c>
      <c r="AS148" s="240" t="str">
        <f t="shared" ca="1" si="69"/>
        <v>0,702461486315285-0,702461486315324i</v>
      </c>
      <c r="AT148" s="240" t="str">
        <f t="shared" ca="1" si="70"/>
        <v>-0,380169416896701-0,917810162271609i</v>
      </c>
      <c r="AU148" s="240" t="str">
        <f t="shared" ca="1" si="71"/>
        <v>-0,993430560991866-1,55780172721268E-14i</v>
      </c>
      <c r="AV148" s="240" t="str">
        <f t="shared" ca="1" si="72"/>
        <v>-0,380169416896736+0,917810162271594i</v>
      </c>
      <c r="AW148" s="240" t="str">
        <f t="shared" ca="1" si="73"/>
        <v>0,702461486315328+0,702461486315281i</v>
      </c>
      <c r="AX148" s="240" t="str">
        <f t="shared" ca="1" si="74"/>
        <v>0,917810162271604-0,380169416896712i</v>
      </c>
      <c r="AY148" s="240" t="str">
        <f t="shared" ca="1" si="75"/>
        <v>1,04665207451942E-14-0,993430560991866i</v>
      </c>
      <c r="AZ148" s="240" t="str">
        <f t="shared" ca="1" si="76"/>
        <v>-0,917810162271599-0,380169416896724i</v>
      </c>
      <c r="BA148" s="240" t="str">
        <f t="shared" ca="1" si="77"/>
        <v>-0,702461486315343+0,702461486315267i</v>
      </c>
      <c r="BB148" s="240" t="str">
        <f t="shared" ca="1" si="78"/>
        <v>0,380169416896723+0,917810162271599i</v>
      </c>
      <c r="BC148" s="240" t="str">
        <f t="shared" ca="1" si="79"/>
        <v>0,993430560991866-1,70372446768697E-15i</v>
      </c>
      <c r="BD148" s="240" t="str">
        <f t="shared" ca="1" si="80"/>
        <v>0,38016941689672-0,917810162271601i</v>
      </c>
      <c r="BE148" s="240" t="str">
        <f t="shared" ca="1" si="81"/>
        <v>-0,702461486315275-0,702461486315334i</v>
      </c>
      <c r="BF148" s="240" t="str">
        <f t="shared" ca="1" si="82"/>
        <v>-0,917810162271598+0,380169416896728i</v>
      </c>
      <c r="BG148" s="240" t="str">
        <f t="shared" ca="1" si="83"/>
        <v>1,38739696805681E-14+0,993430560991866i</v>
      </c>
      <c r="BH148" s="240" t="str">
        <f t="shared" ca="1" si="84"/>
        <v>0,917810162271605+0,380169416896708i</v>
      </c>
      <c r="BI148" s="240" t="str">
        <f t="shared" ca="1" si="85"/>
        <v>0,702461486315331-0,702461486315278i</v>
      </c>
      <c r="BJ148" s="240" t="str">
        <f t="shared" ca="1" si="86"/>
        <v>-0,380169416896739-0,917810162271593i</v>
      </c>
      <c r="BK148" s="240" t="str">
        <f t="shared" ca="1" si="87"/>
        <v>-0,993430560991866+1,89854662075008E-14i</v>
      </c>
      <c r="BL148" s="240" t="str">
        <f t="shared" ca="1" si="88"/>
        <v>-0,380169416896789+0,917810162271572i</v>
      </c>
      <c r="BM148" s="240" t="str">
        <f t="shared" ca="1" si="89"/>
        <v>0,702461486315287+0,702461486315322i</v>
      </c>
      <c r="BN148" s="240" t="str">
        <f t="shared" ca="1" si="90"/>
        <v>0,917810162271588-0,38016941689675i</v>
      </c>
      <c r="BO148" s="240" t="str">
        <f t="shared" ca="1" si="91"/>
        <v>-3,11557114203819E-14-0,993430560991866i</v>
      </c>
      <c r="BP148" s="240" t="str">
        <f t="shared" ca="1" si="92"/>
        <v>-0,917810162271574-0,380169416896784i</v>
      </c>
      <c r="BQ148" s="240" t="str">
        <f t="shared" ca="1" si="93"/>
        <v>-0,702461486315313+0,702461486315296i</v>
      </c>
      <c r="BR148" s="240" t="str">
        <f t="shared" ca="1" si="94"/>
        <v>0,380169416896762+0,917810162271583i</v>
      </c>
      <c r="BS148" s="240" t="str">
        <f t="shared" ca="1" si="95"/>
        <v>0,993430560991866-4,33259566332632E-14i</v>
      </c>
      <c r="BT148" s="240" t="str">
        <f t="shared" ca="1" si="96"/>
        <v>0,380169416896773-0,917810162271579i</v>
      </c>
      <c r="BU148" s="240" t="str">
        <f t="shared" ca="1" si="97"/>
        <v>-0,702461486315299-0,70246148631531i</v>
      </c>
      <c r="BV148" s="240" t="str">
        <f t="shared" ca="1" si="98"/>
        <v>-0,917810162271579+0,380169416896773i</v>
      </c>
      <c r="BW148" s="240" t="str">
        <f t="shared" ca="1" si="99"/>
        <v>-4,33262797571349E-14+0,993430560991866i</v>
      </c>
      <c r="BX148" s="240" t="str">
        <f t="shared" ca="1" si="100"/>
        <v>0,917810162271583+0,380169416896762i</v>
      </c>
      <c r="BY148" s="240" t="str">
        <f t="shared" ca="1" si="101"/>
        <v>0,702461486315301-0,702461486315308i</v>
      </c>
      <c r="BZ148" s="240" t="str">
        <f t="shared" ca="1" si="102"/>
        <v>-0,380169416896771-0,917810162271579i</v>
      </c>
      <c r="CA148" s="240" t="str">
        <f t="shared" ca="1" si="103"/>
        <v>-0,993430560991866-3,11560345442537E-14i</v>
      </c>
      <c r="CB148" s="240" t="str">
        <f t="shared" ca="1" si="104"/>
        <v>-0,38016941689675+0,917810162271588i</v>
      </c>
      <c r="CC148" s="240" t="str">
        <f t="shared" ca="1" si="105"/>
        <v>0,702461486315317+0,702461486315292i</v>
      </c>
      <c r="CD148" s="240" t="str">
        <f t="shared" ca="1" si="106"/>
        <v>0,917810162271575-0,380169416896782i</v>
      </c>
      <c r="CE148" s="240" t="str">
        <f t="shared" ca="1" si="107"/>
        <v>3,31032867032695E-14-0,993430560991866i</v>
      </c>
      <c r="CF148" s="240" t="str">
        <f t="shared" ca="1" si="108"/>
        <v>-0,917810162271593-0,380169416896739i</v>
      </c>
      <c r="CG148" s="240" t="str">
        <f t="shared" ca="1" si="109"/>
        <v>-0,702461486315284+0,702461486315325i</v>
      </c>
      <c r="CH148" s="240" t="str">
        <f t="shared" ca="1" si="110"/>
        <v>0,380169416896703+0,917810162271608i</v>
      </c>
      <c r="CI148" s="240" t="str">
        <f t="shared" ca="1" si="111"/>
        <v>0,993430560991866+2,09330414903884E-14i</v>
      </c>
      <c r="CJ148" s="240" t="str">
        <f t="shared" ca="1" si="112"/>
        <v>0,380169416896741-0,917810162271592i</v>
      </c>
      <c r="CK148" s="240" t="str">
        <f t="shared" ca="1" si="113"/>
        <v>-0,702461486315334-0,702461486315275i</v>
      </c>
      <c r="CL148" s="240" t="str">
        <f t="shared" ca="1" si="114"/>
        <v>-0,917810162271604+0,380169416896713i</v>
      </c>
      <c r="CM148" s="240" t="str">
        <f t="shared" ca="1" si="115"/>
        <v>-8,76279627750723E-15+0,993430560991866i</v>
      </c>
      <c r="CN148" s="240" t="str">
        <f t="shared" ca="1" si="116"/>
        <v>0,917810162271597+0,380169416896729i</v>
      </c>
      <c r="CO148" s="240" t="str">
        <f t="shared" ca="1" si="117"/>
        <v>0,702461486315337-0,702461486315272i</v>
      </c>
      <c r="CP148" s="240" t="str">
        <f t="shared" ca="1" si="118"/>
        <v>-0,380169416896724-0,917810162271599i</v>
      </c>
      <c r="CQ148" s="240" t="str">
        <f t="shared" ca="1" si="119"/>
        <v>-0,993430560991866+3,40744893537395E-15i</v>
      </c>
      <c r="CR148" s="240" t="str">
        <f t="shared" ca="1" si="120"/>
        <v>-0,380169416896718+0,917810162271601i</v>
      </c>
      <c r="CS148" s="240" t="str">
        <f t="shared" ca="1" si="121"/>
        <v>0,702461486315271+0,702461486315338i</v>
      </c>
      <c r="CT148" s="240" t="str">
        <f t="shared" ca="1" si="122"/>
        <v>0,917810162271594-0,380169416896736i</v>
      </c>
      <c r="CU148" s="240" t="str">
        <f t="shared" ca="1" si="123"/>
        <v>-1,55776941482551E-14-0,993430560991866i</v>
      </c>
      <c r="CV148" s="240" t="str">
        <f t="shared" ca="1" si="124"/>
        <v>-0,917810162271719-0,380169416896433i</v>
      </c>
      <c r="CW148" s="240" t="str">
        <f t="shared" ca="1" si="125"/>
        <v>-0,70246148631519+0,702461486315419i</v>
      </c>
      <c r="CX148" s="240" t="str">
        <f t="shared" ca="1" si="126"/>
        <v>0,380169416896734+0,917810162271595i</v>
      </c>
      <c r="CY148" s="240" t="str">
        <f t="shared" ca="1" si="127"/>
        <v>0,993430560991866+1,69897023845422E-13i</v>
      </c>
      <c r="CZ148" s="240" t="str">
        <f t="shared" ca="1" si="128"/>
        <v>0,380169416897061-0,91781016227146i</v>
      </c>
      <c r="DA148" s="240" t="str">
        <f t="shared" ca="1" si="129"/>
        <v>-0,702461486315638-0,702461486314971i</v>
      </c>
      <c r="DB148" s="240" t="str">
        <f t="shared" ca="1" si="130"/>
        <v>-0,917810162271477+0,380169416897019i</v>
      </c>
      <c r="DC148" s="240" t="str">
        <f t="shared" ca="1" si="131"/>
        <v>1,38740666177297E-13+0,993430560991866i</v>
      </c>
      <c r="DD148" s="240" t="str">
        <f t="shared" ca="1" si="132"/>
        <v>0,917810162271577+0,380169416896776i</v>
      </c>
      <c r="DE148" s="240" t="str">
        <f t="shared" ca="1" si="133"/>
        <v>0,702461486315452-0,702461486315157i</v>
      </c>
      <c r="DF148" s="240" t="str">
        <f t="shared" ca="1" si="134"/>
        <v>-0,380169416896392-0,917810162271737i</v>
      </c>
      <c r="DG148" s="240" t="str">
        <f t="shared" ca="1" si="135"/>
        <v>-0,993430560991866+4,47378356200016E-13i</v>
      </c>
      <c r="DH148" s="240" t="str">
        <f t="shared" ca="1" si="136"/>
        <v>-0,380169416896491+0,917810162271695i</v>
      </c>
      <c r="DI148" s="240" t="str">
        <f t="shared" ca="1" si="137"/>
        <v>0,702461486315376+0,702461486315234i</v>
      </c>
      <c r="DJ148" s="240" t="str">
        <f t="shared" ca="1" si="138"/>
        <v>0,917810162271619-0,380169416896677i</v>
      </c>
      <c r="DK148" s="240" t="str">
        <f t="shared" ca="1" si="139"/>
        <v>2,46326267181955E-13-0,993430560991866i</v>
      </c>
      <c r="DL148" s="240" t="str">
        <f t="shared" ca="1" si="140"/>
        <v>-0,91781016227143-0,380169416897132i</v>
      </c>
      <c r="DM148" s="240" t="str">
        <f t="shared" ca="1" si="141"/>
        <v>-0,702461486315015+0,702461486315594i</v>
      </c>
      <c r="DN148" s="240" t="str">
        <f t="shared" ca="1" si="142"/>
        <v>0,380169416896962+0,917810162271501i</v>
      </c>
      <c r="DO148" s="240" t="str">
        <f t="shared" ca="1" si="143"/>
        <v>0,993430560991866-6,2311422840764E-14i</v>
      </c>
      <c r="DP148" s="240" t="str">
        <f t="shared" ca="1" si="144"/>
        <v>0,380169416896847-0,917810162271548i</v>
      </c>
      <c r="DQ148" s="240" t="str">
        <f t="shared" ca="1" si="145"/>
        <v>-0,702461486315103-0,702461486315506i</v>
      </c>
      <c r="DR148" s="240" t="str">
        <f t="shared" ca="1" si="146"/>
        <v>-0,917810162271761+0,380169416896334i</v>
      </c>
      <c r="DS148" s="240" t="str">
        <f t="shared" ca="1" si="147"/>
        <v>3,70949112863482E-13+0,993430560991866i</v>
      </c>
      <c r="DT148" s="240" t="str">
        <f t="shared" ca="1" si="148"/>
        <v>0,917810162271666+0,380169416896561i</v>
      </c>
      <c r="DU148" s="240" t="str">
        <f t="shared" ca="1" si="149"/>
        <v>0,702461486315277-0,702461486315332i</v>
      </c>
      <c r="DV148" s="240" t="str">
        <f t="shared" ca="1" si="150"/>
        <v>-0,380169416896606-0,917810162271648i</v>
      </c>
      <c r="DW148" s="240" t="str">
        <f t="shared" ca="1" si="151"/>
        <v>-0,993430560991866-3,0863801314659E-13i</v>
      </c>
      <c r="DX148" s="240" t="str">
        <f t="shared" ca="1" si="152"/>
        <v>-0,380169416897202+0,917810162271401i</v>
      </c>
      <c r="DY148" s="240" t="str">
        <f t="shared" ca="1" si="153"/>
        <v>0,70246148631554+0,70246148631507i</v>
      </c>
      <c r="DZ148" s="240" t="str">
        <f t="shared" ca="1" si="154"/>
        <v>0,917810162271524-0,380169416896904i</v>
      </c>
      <c r="EA148" s="240" t="str">
        <f t="shared" ca="1" si="155"/>
        <v>1,41178204957687E-14-0,993430560991866i</v>
      </c>
      <c r="EB148" s="240" t="str">
        <f t="shared" ca="1" si="156"/>
        <v>-0,917810162271524-0,380169416896904i</v>
      </c>
      <c r="EC148" s="240" t="str">
        <f t="shared" ca="1" si="157"/>
        <v>-0,702461486315559+0,70246148631505i</v>
      </c>
      <c r="ED148" s="240" t="str">
        <f t="shared" ca="1" si="158"/>
        <v>0,380169416897176+0,917810162271412i</v>
      </c>
      <c r="EE148" s="240" t="str">
        <f t="shared" ca="1" si="159"/>
        <v>0,993430560991866-3,08637366898847E-13i</v>
      </c>
      <c r="EF148" s="240" t="str">
        <f t="shared" ca="1" si="160"/>
        <v>0,380169416896632-0,917810162271637i</v>
      </c>
      <c r="EG148" s="240" t="str">
        <f t="shared" ca="1" si="161"/>
        <v>-0,702461486315277-0,702461486315332i</v>
      </c>
      <c r="EH148" s="240" t="str">
        <f t="shared" ca="1" si="162"/>
        <v>-0,917810162271677+0,380169416896536i</v>
      </c>
      <c r="EI148" s="240" t="str">
        <f t="shared" ca="1" si="163"/>
        <v>-3,85067256483123E-13+0,993430560991866i</v>
      </c>
      <c r="EJ148" s="240" t="str">
        <f t="shared" ca="1" si="164"/>
        <v>0,917810162271761+0,380169416896334i</v>
      </c>
      <c r="EK148" s="240" t="str">
        <f t="shared" ca="1" si="165"/>
        <v>0,702461486315123-0,702461486315486i</v>
      </c>
      <c r="EL148" s="240" t="str">
        <f t="shared" ca="1" si="166"/>
        <v>-0,380169416896834-0,917810162271553i</v>
      </c>
      <c r="EM148" s="240" t="str">
        <f t="shared" ca="1" si="167"/>
        <v>-0,993430560991866-6,23120690885075E-14i</v>
      </c>
      <c r="EN148" s="240"/>
      <c r="EO148" s="240"/>
      <c r="EP148" s="240"/>
    </row>
    <row r="149" spans="1:146" ht="15.75" thickBot="1">
      <c r="A149" s="277">
        <f t="shared" si="168"/>
        <v>9.5703125000000052E-4</v>
      </c>
      <c r="B149" s="276">
        <v>49</v>
      </c>
      <c r="C149" s="248">
        <f t="shared" si="169"/>
        <v>9800</v>
      </c>
      <c r="D149" s="247">
        <f t="shared" si="170"/>
        <v>61575.216010359945</v>
      </c>
      <c r="E149" s="247" t="str">
        <f t="shared" si="171"/>
        <v>61575,2160103599i</v>
      </c>
      <c r="F149" s="247" t="str">
        <f t="shared" si="177"/>
        <v>-0,041327937822298-0,371786424662069i</v>
      </c>
      <c r="G149" s="247" t="str">
        <f t="shared" si="178"/>
        <v>-0,233854443442023+0,317421948977484i</v>
      </c>
      <c r="H149" s="247" t="str">
        <f t="shared" si="179"/>
        <v>0,00321680018180087-0,108341307721595i</v>
      </c>
      <c r="I149" s="247" t="str">
        <f t="shared" si="174"/>
        <v>-0,0140977218229655+0,123005636757754i</v>
      </c>
      <c r="J149" s="275" t="str">
        <f ca="1">IMPRODUCT(1/N_FFT2,BL100)</f>
        <v>-0,00602161074509461-0,0000799833285324469i</v>
      </c>
      <c r="K149" s="274" t="str">
        <f t="shared" ca="1" si="175"/>
        <v>0,0000947293934666621-0,000739564481291571i</v>
      </c>
      <c r="N149" s="265">
        <f t="shared" ca="1" si="176"/>
        <v>1.0069801287662954</v>
      </c>
      <c r="O149" s="240">
        <f t="shared" ca="1" si="39"/>
        <v>-0.9930198712337045</v>
      </c>
      <c r="P149" s="240" t="str">
        <f t="shared" ca="1" si="40"/>
        <v>-0,357382922837626+0,926480388960845i</v>
      </c>
      <c r="Q149" s="240" t="str">
        <f t="shared" ca="1" si="41"/>
        <v>0,735779191090453+0,666871386868024i</v>
      </c>
      <c r="R149" s="240" t="str">
        <f t="shared" ca="1" si="42"/>
        <v>0,886989480555986-0,446472984678834i</v>
      </c>
      <c r="S149" s="240" t="str">
        <f t="shared" ca="1" si="43"/>
        <v>-0,0973329680687557-0,988238209133774i</v>
      </c>
      <c r="T149" s="240" t="str">
        <f t="shared" ca="1" si="44"/>
        <v>-0,957048784754313-0,264851068084113i</v>
      </c>
      <c r="U149" s="241" t="str">
        <f t="shared" ca="1" si="45"/>
        <v>-0,59154124664108+0,797601039484854i</v>
      </c>
      <c r="V149" s="240" t="str">
        <f t="shared" ca="1" si="46"/>
        <v>0,531263267610624+0,8389563785756i</v>
      </c>
      <c r="W149" s="240" t="str">
        <f t="shared" ca="1" si="47"/>
        <v>0,973939272853929-0,193728566447396i</v>
      </c>
      <c r="X149" s="240" t="str">
        <f t="shared" ca="1" si="48"/>
        <v>0,16976855276261-0,978400277574517i</v>
      </c>
      <c r="Y149" s="240" t="str">
        <f t="shared" ca="1" si="49"/>
        <v>-0,851741553855921-0,51051424083967i</v>
      </c>
      <c r="Z149" s="240" t="str">
        <f t="shared" ca="1" si="50"/>
        <v>-0,782843668049305+0,610937194857305i</v>
      </c>
      <c r="AA149" s="240" t="str">
        <f t="shared" ca="1" si="51"/>
        <v>0,288258452828332+0,950260768967139i</v>
      </c>
      <c r="AB149" s="240" t="str">
        <f t="shared" ca="1" si="52"/>
        <v>0,990329240873679+0,0730510734730609i</v>
      </c>
      <c r="AC149" s="240" t="str">
        <f t="shared" ca="1" si="53"/>
        <v>0,424570703823452-0,89767933145409i</v>
      </c>
      <c r="AD149" s="240" t="str">
        <f t="shared" ca="1" si="54"/>
        <v>-0,684727462945192-0,719191745053879i</v>
      </c>
      <c r="AE149" s="240" t="str">
        <f t="shared" ca="1" si="55"/>
        <v>-0,917430734409807+0,380012252730468i</v>
      </c>
      <c r="AF149" s="240" t="str">
        <f t="shared" ca="1" si="56"/>
        <v>0,0243699275877146+0,992720792214192i</v>
      </c>
      <c r="AG149" s="240" t="str">
        <f t="shared" ca="1" si="57"/>
        <v>0,934971966368912+0,334538318835455i</v>
      </c>
      <c r="AH149" s="240" t="str">
        <f t="shared" ca="1" si="58"/>
        <v>0,648613612403319-0,751923431254885i</v>
      </c>
      <c r="AI149" s="240" t="str">
        <f t="shared" ca="1" si="59"/>
        <v>-0,468106326902981-0,875765340361448i</v>
      </c>
      <c r="AJ149" s="240" t="str">
        <f t="shared" ca="1" si="60"/>
        <v>-0,985551899649298+0,121556232923957i</v>
      </c>
      <c r="AK149" s="240" t="str">
        <f t="shared" ca="1" si="61"/>
        <v>-0,241284146959919+0,963260310139905i</v>
      </c>
      <c r="AL149" s="240" t="str">
        <f t="shared" ca="1" si="62"/>
        <v>0,811877965878427+0,571788976097048i</v>
      </c>
      <c r="AM149" s="240" t="str">
        <f t="shared" ca="1" si="63"/>
        <v>0,825665847343425-0,551692281254385i</v>
      </c>
      <c r="AN149" s="240" t="str">
        <f t="shared" ca="1" si="64"/>
        <v>-0,21757188528775-0,968891603533304i</v>
      </c>
      <c r="AO149" s="240" t="str">
        <f t="shared" ca="1" si="65"/>
        <v>-0,982271930552631-0,145706276849733i</v>
      </c>
      <c r="AP149" s="240" t="str">
        <f t="shared" ca="1" si="66"/>
        <v>-0,489457699379392+0,864013671872868i</v>
      </c>
      <c r="AQ149" s="240" t="str">
        <f t="shared" ca="1" si="67"/>
        <v>0,629965137351712+0,767614740860572i</v>
      </c>
      <c r="AR149" s="240" t="str">
        <f t="shared" ca="1" si="68"/>
        <v>0,629965137351712+0,767614740860572i</v>
      </c>
      <c r="AS149" s="240" t="str">
        <f t="shared" ca="1" si="69"/>
        <v>0,0487251756423301-0,99182373530967i</v>
      </c>
      <c r="AT149" s="240" t="str">
        <f t="shared" ca="1" si="70"/>
        <v>-0,907828453889307-0,402412677451834i</v>
      </c>
      <c r="AU149" s="240" t="str">
        <f t="shared" ca="1" si="71"/>
        <v>-0,702171084802322+0,702171084802367i</v>
      </c>
      <c r="AV149" s="240" t="str">
        <f t="shared" ca="1" si="72"/>
        <v>0,4024126774518+0,907828453889322i</v>
      </c>
      <c r="AW149" s="240" t="str">
        <f t="shared" ca="1" si="73"/>
        <v>0,991823735309667-0,0487251756423993i</v>
      </c>
      <c r="AX149" s="240" t="str">
        <f t="shared" ca="1" si="74"/>
        <v>0,311492201459266-0,942900351625272i</v>
      </c>
      <c r="AY149" s="240" t="str">
        <f t="shared" ca="1" si="75"/>
        <v>-0,767614740860549-0,629965137351739i</v>
      </c>
      <c r="AZ149" s="240" t="str">
        <f t="shared" ca="1" si="76"/>
        <v>-0,864013671872886+0,489457699379361i</v>
      </c>
      <c r="BA149" s="240" t="str">
        <f t="shared" ca="1" si="77"/>
        <v>0,145706276849704+0,982271930552635i</v>
      </c>
      <c r="BB149" s="240" t="str">
        <f t="shared" ca="1" si="78"/>
        <v>0,968891603533318+0,217571885287685i</v>
      </c>
      <c r="BC149" s="240" t="str">
        <f t="shared" ca="1" si="79"/>
        <v>0,551692281254412-0,825665847343407i</v>
      </c>
      <c r="BD149" s="240" t="str">
        <f t="shared" ca="1" si="80"/>
        <v>-0,571788976097018-0,811877965878448i</v>
      </c>
      <c r="BE149" s="240" t="str">
        <f t="shared" ca="1" si="81"/>
        <v>-0,963260310139914+0,241284146959884i</v>
      </c>
      <c r="BF149" s="240" t="str">
        <f t="shared" ca="1" si="82"/>
        <v>-0,12155623292399+0,985551899649294i</v>
      </c>
      <c r="BG149" s="240" t="str">
        <f t="shared" ca="1" si="83"/>
        <v>0,875765340361479+0,468106326902922i</v>
      </c>
      <c r="BH149" s="240" t="str">
        <f t="shared" ca="1" si="84"/>
        <v>0,751923431254907-0,648613612403294i</v>
      </c>
      <c r="BI149" s="240" t="str">
        <f t="shared" ca="1" si="85"/>
        <v>-0,334538318835514-0,934971966368891i</v>
      </c>
      <c r="BJ149" s="240" t="str">
        <f t="shared" ca="1" si="86"/>
        <v>-0,992720792214191-0,0243699275877441i</v>
      </c>
      <c r="BK149" s="240" t="str">
        <f t="shared" ca="1" si="87"/>
        <v>-0,380012252730407+0,917430734409832i</v>
      </c>
      <c r="BL149" s="240" t="str">
        <f t="shared" ca="1" si="88"/>
        <v>0,719191745053856+0,684727462945216i</v>
      </c>
      <c r="BM149" s="240" t="str">
        <f t="shared" ca="1" si="89"/>
        <v>0,897679331454105-0,424570703823419i</v>
      </c>
      <c r="BN149" s="240" t="str">
        <f t="shared" ca="1" si="90"/>
        <v>-0,0730510734731231-0,990329240873674i</v>
      </c>
      <c r="BO149" s="240" t="str">
        <f t="shared" ca="1" si="91"/>
        <v>-0,95026076896713-0,288258452828362i</v>
      </c>
      <c r="BP149" s="240" t="str">
        <f t="shared" ca="1" si="92"/>
        <v>-0,610937194857253+0,782843668049346i</v>
      </c>
      <c r="BQ149" s="240" t="str">
        <f t="shared" ca="1" si="93"/>
        <v>0,51051424083964+0,851741553855938i</v>
      </c>
      <c r="BR149" s="240" t="str">
        <f t="shared" ca="1" si="94"/>
        <v>0,978400277574506-0,169768552762672i</v>
      </c>
      <c r="BS149" s="240" t="str">
        <f t="shared" ca="1" si="95"/>
        <v>0,193728566447394-0,973939272853929i</v>
      </c>
      <c r="BT149" s="240" t="str">
        <f t="shared" ca="1" si="96"/>
        <v>-0,838956378575578-0,531263267610658i</v>
      </c>
      <c r="BU149" s="240" t="str">
        <f t="shared" ca="1" si="97"/>
        <v>-0,797601039484835+0,591541246641107i</v>
      </c>
      <c r="BV149" s="240" t="str">
        <f t="shared" ca="1" si="98"/>
        <v>0,264851068084096+0,957048784754318i</v>
      </c>
      <c r="BW149" s="240" t="str">
        <f t="shared" ca="1" si="99"/>
        <v>0,988238209133778+0,0973329680687165i</v>
      </c>
      <c r="BX149" s="240" t="str">
        <f t="shared" ca="1" si="100"/>
        <v>0,446472984678835-0,886989480555985i</v>
      </c>
      <c r="BY149" s="240" t="str">
        <f t="shared" ca="1" si="101"/>
        <v>-0,666871386867992-0,735779191090482i</v>
      </c>
      <c r="BZ149" s="240" t="str">
        <f t="shared" ca="1" si="102"/>
        <v>-0,926480388960843+0,35738292283763i</v>
      </c>
      <c r="CA149" s="240" t="str">
        <f t="shared" ca="1" si="103"/>
        <v>-3,64958572228927E-14+0,993019871233704i</v>
      </c>
      <c r="CB149" s="240" t="str">
        <f t="shared" ca="1" si="104"/>
        <v>0,926480388960853+0,357382922837606i</v>
      </c>
      <c r="CC149" s="240" t="str">
        <f t="shared" ca="1" si="105"/>
        <v>0,666871386868046-0,735779191090433i</v>
      </c>
      <c r="CD149" s="240" t="str">
        <f t="shared" ca="1" si="106"/>
        <v>-0,446472984678871-0,886989480555966i</v>
      </c>
      <c r="CE149" s="240" t="str">
        <f t="shared" ca="1" si="107"/>
        <v>-0,988238209133774+0,0973329680687562i</v>
      </c>
      <c r="CF149" s="240" t="str">
        <f t="shared" ca="1" si="108"/>
        <v>-0,264851068084152+0,957048784754302i</v>
      </c>
      <c r="CG149" s="240" t="str">
        <f t="shared" ca="1" si="109"/>
        <v>0,797601039484859+0,591541246641074i</v>
      </c>
      <c r="CH149" s="240" t="str">
        <f t="shared" ca="1" si="110"/>
        <v>0,838956378575618-0,531263267610597i</v>
      </c>
      <c r="CI149" s="240" t="str">
        <f t="shared" ca="1" si="111"/>
        <v>-0,193728566447419-0,973939272853924i</v>
      </c>
      <c r="CJ149" s="240" t="str">
        <f t="shared" ca="1" si="112"/>
        <v>-0,978400277574511-0,169768552762646i</v>
      </c>
      <c r="CK149" s="240" t="str">
        <f t="shared" ca="1" si="113"/>
        <v>-0,510514240839619+0,851741553855951i</v>
      </c>
      <c r="CL149" s="240" t="str">
        <f t="shared" ca="1" si="114"/>
        <v>0,610937194857273+0,78284366804933i</v>
      </c>
      <c r="CM149" s="240" t="str">
        <f t="shared" ca="1" si="115"/>
        <v>0,950260768967147-0,288258452828306i</v>
      </c>
      <c r="CN149" s="240" t="str">
        <f t="shared" ca="1" si="116"/>
        <v>0,0730510734730903-0,990329240873676i</v>
      </c>
      <c r="CO149" s="240" t="str">
        <f t="shared" ca="1" si="117"/>
        <v>-0,897679331454077-0,424570703823479i</v>
      </c>
      <c r="CP149" s="240" t="str">
        <f t="shared" ca="1" si="118"/>
        <v>-0,719191745053834+0,68472746294524i</v>
      </c>
      <c r="CQ149" s="240" t="str">
        <f t="shared" ca="1" si="119"/>
        <v>0,380012252730438+0,91743073440982i</v>
      </c>
      <c r="CR149" s="240" t="str">
        <f t="shared" ca="1" si="120"/>
        <v>0,99272079221419-0,0243699275877768i</v>
      </c>
      <c r="CS149" s="240" t="str">
        <f t="shared" ca="1" si="121"/>
        <v>0,33453831883549-0,9349719663689i</v>
      </c>
      <c r="CT149" s="240" t="str">
        <f t="shared" ca="1" si="122"/>
        <v>-0,751923431254923-0,648613612403276i</v>
      </c>
      <c r="CU149" s="240" t="str">
        <f t="shared" ca="1" si="123"/>
        <v>-0,875765340361367+0,468106326903132i</v>
      </c>
      <c r="CV149" s="240" t="str">
        <f t="shared" ca="1" si="124"/>
        <v>0,12155623292382+0,985551899649315i</v>
      </c>
      <c r="CW149" s="240" t="str">
        <f t="shared" ca="1" si="125"/>
        <v>0,963260310139799+0,241284146960345i</v>
      </c>
      <c r="CX149" s="240" t="str">
        <f t="shared" ca="1" si="126"/>
        <v>0,571788976096911-0,811877965878524i</v>
      </c>
      <c r="CY149" s="240" t="str">
        <f t="shared" ca="1" si="127"/>
        <v>-0,551692281254275-0,825665847343498i</v>
      </c>
      <c r="CZ149" s="240" t="str">
        <f t="shared" ca="1" si="128"/>
        <v>-0,968891603533203+0,2175718852882i</v>
      </c>
      <c r="DA149" s="240" t="str">
        <f t="shared" ca="1" si="129"/>
        <v>-0,145706276849574+0,982271930552654i</v>
      </c>
      <c r="DB149" s="240" t="str">
        <f t="shared" ca="1" si="130"/>
        <v>0,864013671872801+0,48945769937951i</v>
      </c>
      <c r="DC149" s="240" t="str">
        <f t="shared" ca="1" si="131"/>
        <v>0,767614740860282-0,629965137352065i</v>
      </c>
      <c r="DD149" s="240" t="str">
        <f t="shared" ca="1" si="132"/>
        <v>-0,311492201459384-0,942900351625234i</v>
      </c>
      <c r="DE149" s="240" t="str">
        <f t="shared" ca="1" si="133"/>
        <v>-0,991823735309658-0,0487251756425709i</v>
      </c>
      <c r="DF149" s="240" t="str">
        <f t="shared" ca="1" si="134"/>
        <v>-0,402412677451409+0,907828453889495i</v>
      </c>
      <c r="DG149" s="240" t="str">
        <f t="shared" ca="1" si="135"/>
        <v>0,702171084802416+0,702171084802274i</v>
      </c>
      <c r="DH149" s="240" t="str">
        <f t="shared" ca="1" si="136"/>
        <v>0,907828453889414-0,402412677451593i</v>
      </c>
      <c r="DI149" s="240" t="str">
        <f t="shared" ca="1" si="137"/>
        <v>-0,0487251756427575-0,991823735309649i</v>
      </c>
      <c r="DJ149" s="240" t="str">
        <f t="shared" ca="1" si="138"/>
        <v>-0,942900351625292-0,311492201459208i</v>
      </c>
      <c r="DK149" s="240" t="str">
        <f t="shared" ca="1" si="139"/>
        <v>-0,62996513735192+0,7676147408604i</v>
      </c>
      <c r="DL149" s="240" t="str">
        <f t="shared" ca="1" si="140"/>
        <v>0,489457699379673+0,864013671872709i</v>
      </c>
      <c r="DM149" s="240" t="str">
        <f t="shared" ca="1" si="141"/>
        <v>0,982271930552627-0,145706276849759i</v>
      </c>
      <c r="DN149" s="240" t="str">
        <f t="shared" ca="1" si="142"/>
        <v>0,217571885288017-0,968891603533244i</v>
      </c>
      <c r="DO149" s="240" t="str">
        <f t="shared" ca="1" si="143"/>
        <v>-0,82566584734361-0,551692281254107i</v>
      </c>
      <c r="DP149" s="240" t="str">
        <f t="shared" ca="1" si="144"/>
        <v>-0,811877965878408+0,571788976097075i</v>
      </c>
      <c r="DQ149" s="240" t="str">
        <f t="shared" ca="1" si="145"/>
        <v>0,241284146959568+0,963260310139994i</v>
      </c>
      <c r="DR149" s="240" t="str">
        <f t="shared" ca="1" si="146"/>
        <v>0,985551899649338+0,121556232923635i</v>
      </c>
      <c r="DS149" s="240" t="str">
        <f t="shared" ca="1" si="147"/>
        <v>0,468106326902955-0,875765340361462i</v>
      </c>
      <c r="DT149" s="240" t="str">
        <f t="shared" ca="1" si="148"/>
        <v>-0,648613612403042-0,751923431255124i</v>
      </c>
      <c r="DU149" s="240" t="str">
        <f t="shared" ca="1" si="149"/>
        <v>-0,934971966368804+0,334538318835759i</v>
      </c>
      <c r="DV149" s="240" t="str">
        <f t="shared" ca="1" si="150"/>
        <v>-0,0243699275877875+0,99272079221419i</v>
      </c>
      <c r="DW149" s="240" t="str">
        <f t="shared" ca="1" si="151"/>
        <v>0,917430734409664+0,380012252730812i</v>
      </c>
      <c r="DX149" s="240" t="str">
        <f t="shared" ca="1" si="152"/>
        <v>0,684727462945033-0,719191745054031i</v>
      </c>
      <c r="DY149" s="240" t="str">
        <f t="shared" ca="1" si="153"/>
        <v>-0,42457070382338-0,897679331454124i</v>
      </c>
      <c r="DZ149" s="240" t="str">
        <f t="shared" ca="1" si="154"/>
        <v>-0,990329240873706+0,0730510734726855i</v>
      </c>
      <c r="EA149" s="240" t="str">
        <f t="shared" ca="1" si="155"/>
        <v>-0,2882584528281+0,95026076896721i</v>
      </c>
      <c r="EB149" s="240" t="str">
        <f t="shared" ca="1" si="156"/>
        <v>0,782843668049271+0,610937194857349i</v>
      </c>
      <c r="EC149" s="240" t="str">
        <f t="shared" ca="1" si="157"/>
        <v>0,851741553856153-0,510514240839282i</v>
      </c>
      <c r="ED149" s="240" t="str">
        <f t="shared" ca="1" si="158"/>
        <v>-0,169768552762844-0,978400277574476i</v>
      </c>
      <c r="EE149" s="240" t="str">
        <f t="shared" ca="1" si="159"/>
        <v>-0,973939272853905-0,193728566447514i</v>
      </c>
      <c r="EF149" s="240" t="str">
        <f t="shared" ca="1" si="160"/>
        <v>-0,531263267611011+0,838956378575355i</v>
      </c>
      <c r="EG149" s="240" t="str">
        <f t="shared" ca="1" si="161"/>
        <v>0,591541246641236+0,797601039484739i</v>
      </c>
      <c r="EH149" s="240" t="str">
        <f t="shared" ca="1" si="162"/>
        <v>0,957048784754354-0,264851068083964i</v>
      </c>
      <c r="EI149" s="240" t="str">
        <f t="shared" ca="1" si="163"/>
        <v>0,0973329680692444-0,988238209133727i</v>
      </c>
      <c r="EJ149" s="240" t="str">
        <f t="shared" ca="1" si="164"/>
        <v>-0,886989480556057-0,446472984678692i</v>
      </c>
      <c r="EK149" s="240" t="str">
        <f t="shared" ca="1" si="165"/>
        <v>-0,735779191090573+0,666871386867892i</v>
      </c>
      <c r="EL149" s="240" t="str">
        <f t="shared" ca="1" si="166"/>
        <v>0,357382922838057+0,926480388960678i</v>
      </c>
      <c r="EM149" s="240" t="str">
        <f t="shared" ca="1" si="167"/>
        <v>0,993019871233704-1,24571541225965E-13i</v>
      </c>
      <c r="EN149" s="240"/>
      <c r="EO149" s="240"/>
      <c r="EP149" s="240"/>
    </row>
    <row r="150" spans="1:146" ht="15.75" thickBot="1">
      <c r="A150" s="277">
        <f t="shared" si="168"/>
        <v>9.7656250000000043E-4</v>
      </c>
      <c r="B150" s="276">
        <v>50</v>
      </c>
      <c r="C150" s="248">
        <f t="shared" si="169"/>
        <v>10000</v>
      </c>
      <c r="D150" s="247">
        <f t="shared" si="170"/>
        <v>62831.853071795864</v>
      </c>
      <c r="E150" s="247" t="str">
        <f t="shared" si="171"/>
        <v>62831,8530717959i</v>
      </c>
      <c r="F150" s="247" t="str">
        <f t="shared" si="177"/>
        <v>-0,0414612255839432-0,364097092090577i</v>
      </c>
      <c r="G150" s="247" t="str">
        <f t="shared" si="178"/>
        <v>-0,227709463591854+0,31579009046324i</v>
      </c>
      <c r="H150" s="247" t="str">
        <f t="shared" si="179"/>
        <v>0,00316806783162442-0,106174945125338i</v>
      </c>
      <c r="I150" s="247" t="str">
        <f t="shared" si="174"/>
        <v>-0,0132032783064291+0,120209550336425i</v>
      </c>
      <c r="J150" s="275" t="str">
        <f ca="1">IMPRODUCT(1/N_FFT2,BM100)</f>
        <v>0,00373624933178605+7,83970542216766E-07i</v>
      </c>
      <c r="K150" s="274" t="str">
        <f t="shared" ca="1" si="175"/>
        <v>-0,0000494249804961379+0,000449122501137517i</v>
      </c>
      <c r="N150" s="265">
        <f t="shared" ca="1" si="176"/>
        <v>1.0074510416243037</v>
      </c>
      <c r="O150" s="240">
        <f t="shared" ca="1" si="39"/>
        <v>-0.99254895837569623</v>
      </c>
      <c r="P150" s="240" t="str">
        <f t="shared" ca="1" si="40"/>
        <v>-0,334379673071792+0,934528581162225i</v>
      </c>
      <c r="Q150" s="240" t="str">
        <f t="shared" ca="1" si="41"/>
        <v>0,767250720298712+0,62966639339716i</v>
      </c>
      <c r="R150" s="240" t="str">
        <f t="shared" ca="1" si="42"/>
        <v>0,851337638424803-0,51027214324707i</v>
      </c>
      <c r="S150" s="240" t="str">
        <f t="shared" ca="1" si="43"/>
        <v>-0,193636695906286-0,973477408454442i</v>
      </c>
      <c r="T150" s="240" t="str">
        <f t="shared" ca="1" si="44"/>
        <v>-0,981806114615249-0,145637179582646i</v>
      </c>
      <c r="U150" s="241" t="str">
        <f t="shared" ca="1" si="45"/>
        <v>-0,467884340118345+0,875350032298338i</v>
      </c>
      <c r="V150" s="240" t="str">
        <f t="shared" ca="1" si="46"/>
        <v>0,666555141121279+0,735430267678366i</v>
      </c>
      <c r="W150" s="240" t="str">
        <f t="shared" ca="1" si="47"/>
        <v>0,916995667658704-0,379832042181603i</v>
      </c>
      <c r="X150" s="240" t="str">
        <f t="shared" ca="1" si="48"/>
        <v>-0,0487020690435803-0,991353389686823i</v>
      </c>
      <c r="Y150" s="240" t="str">
        <f t="shared" ca="1" si="49"/>
        <v>-0,949810133458684-0,28812175404137i</v>
      </c>
      <c r="Z150" s="240" t="str">
        <f t="shared" ca="1" si="50"/>
        <v>-0,591260724179126+0,797222798730603i</v>
      </c>
      <c r="AA150" s="240" t="str">
        <f t="shared" ca="1" si="51"/>
        <v>0,551430656088185+0,825274297611911i</v>
      </c>
      <c r="AB150" s="240" t="str">
        <f t="shared" ca="1" si="52"/>
        <v>0,962803509950109-0,241169724468953i</v>
      </c>
      <c r="AC150" s="240" t="str">
        <f t="shared" ca="1" si="53"/>
        <v>0,0972868105370509-0,987769563849893i</v>
      </c>
      <c r="AD150" s="240" t="str">
        <f t="shared" ca="1" si="54"/>
        <v>-0,897253631272458-0,424369362632445i</v>
      </c>
      <c r="AE150" s="240" t="str">
        <f t="shared" ca="1" si="55"/>
        <v>-0,701838099127104+0,701838099127095i</v>
      </c>
      <c r="AF150" s="240" t="str">
        <f t="shared" ca="1" si="56"/>
        <v>0,424369362632432+0,897253631272464i</v>
      </c>
      <c r="AG150" s="240" t="str">
        <f t="shared" ca="1" si="57"/>
        <v>0,987769563849894-0,0972868105370371i</v>
      </c>
      <c r="AH150" s="240" t="str">
        <f t="shared" ca="1" si="58"/>
        <v>0,241169724468969-0,962803509950105i</v>
      </c>
      <c r="AI150" s="240" t="str">
        <f t="shared" ca="1" si="59"/>
        <v>-0,825274297611958-0,551430656088116i</v>
      </c>
      <c r="AJ150" s="240" t="str">
        <f t="shared" ca="1" si="60"/>
        <v>-0,797222798730613+0,591260724179113i</v>
      </c>
      <c r="AK150" s="240" t="str">
        <f t="shared" ca="1" si="61"/>
        <v>0,288121754041355+0,949810133458689i</v>
      </c>
      <c r="AL150" s="240" t="str">
        <f t="shared" ca="1" si="62"/>
        <v>0,991353389686822+0,0487020690435958i</v>
      </c>
      <c r="AM150" s="240" t="str">
        <f t="shared" ca="1" si="63"/>
        <v>0,379832042181617-0,916995667658698i</v>
      </c>
      <c r="AN150" s="240" t="str">
        <f t="shared" ca="1" si="64"/>
        <v>-0,735430267678348-0,666555141121298i</v>
      </c>
      <c r="AO150" s="240" t="str">
        <f t="shared" ca="1" si="65"/>
        <v>-0,875350032298355+0,467884340118313i</v>
      </c>
      <c r="AP150" s="240" t="str">
        <f t="shared" ca="1" si="66"/>
        <v>0,145637179582594+0,981806114615257i</v>
      </c>
      <c r="AQ150" s="240" t="str">
        <f t="shared" ca="1" si="67"/>
        <v>0,973477408454449+0,19363669590625i</v>
      </c>
      <c r="AR150" s="240" t="str">
        <f t="shared" ca="1" si="68"/>
        <v>0,973477408454449+0,19363669590625i</v>
      </c>
      <c r="AS150" s="240" t="str">
        <f t="shared" ca="1" si="69"/>
        <v>-0,629666393397173-0,767250720298701i</v>
      </c>
      <c r="AT150" s="240" t="str">
        <f t="shared" ca="1" si="70"/>
        <v>-0,934528581162226+0,334379673071788i</v>
      </c>
      <c r="AU150" s="240" t="str">
        <f t="shared" ca="1" si="71"/>
        <v>-1,38618726930207E-14+0,992548958375696i</v>
      </c>
      <c r="AV150" s="240" t="str">
        <f t="shared" ca="1" si="72"/>
        <v>0,934528581162217+0,334379673071815i</v>
      </c>
      <c r="AW150" s="240" t="str">
        <f t="shared" ca="1" si="73"/>
        <v>0,629666393397195-0,767250720298684i</v>
      </c>
      <c r="AX150" s="240" t="str">
        <f t="shared" ca="1" si="74"/>
        <v>-0,510272143247108-0,85133763842478i</v>
      </c>
      <c r="AY150" s="240" t="str">
        <f t="shared" ca="1" si="75"/>
        <v>-0,973477408454435+0,19363669590632i</v>
      </c>
      <c r="AZ150" s="240" t="str">
        <f t="shared" ca="1" si="76"/>
        <v>-0,145637179582621+0,981806114615253i</v>
      </c>
      <c r="BA150" s="240" t="str">
        <f t="shared" ca="1" si="77"/>
        <v>0,87535003229834+0,467884340118341i</v>
      </c>
      <c r="BB150" s="240" t="str">
        <f t="shared" ca="1" si="78"/>
        <v>0,735430267678368-0,666555141121275i</v>
      </c>
      <c r="BC150" s="240" t="str">
        <f t="shared" ca="1" si="79"/>
        <v>-0,379832042181588-0,91699566765871i</v>
      </c>
      <c r="BD150" s="240" t="str">
        <f t="shared" ca="1" si="80"/>
        <v>-0,991353389686824+0,0487020690435646i</v>
      </c>
      <c r="BE150" s="240" t="str">
        <f t="shared" ca="1" si="81"/>
        <v>-0,288121754041385+0,94981013345868i</v>
      </c>
      <c r="BF150" s="240" t="str">
        <f t="shared" ca="1" si="82"/>
        <v>0,797222798730652+0,591260724179058i</v>
      </c>
      <c r="BG150" s="240" t="str">
        <f t="shared" ca="1" si="83"/>
        <v>0,82527429761192-0,551430656088172i</v>
      </c>
      <c r="BH150" s="240" t="str">
        <f t="shared" ca="1" si="84"/>
        <v>-0,241169724468938-0,962803509950112i</v>
      </c>
      <c r="BI150" s="240" t="str">
        <f t="shared" ca="1" si="85"/>
        <v>-0,987769563849891-0,0972868105370681i</v>
      </c>
      <c r="BJ150" s="240" t="str">
        <f t="shared" ca="1" si="86"/>
        <v>-0,42436936263246+0,89725363127245i</v>
      </c>
      <c r="BK150" s="240" t="str">
        <f t="shared" ca="1" si="87"/>
        <v>0,701838099127082+0,701838099127116i</v>
      </c>
      <c r="BL150" s="240" t="str">
        <f t="shared" ca="1" si="88"/>
        <v>0,897253631272471-0,424369362632416i</v>
      </c>
      <c r="BM150" s="240" t="str">
        <f t="shared" ca="1" si="89"/>
        <v>-0,0972868105370198-0,987769563849896i</v>
      </c>
      <c r="BN150" s="240" t="str">
        <f t="shared" ca="1" si="90"/>
        <v>-0,962803509950125-0,241169724468889i</v>
      </c>
      <c r="BO150" s="240" t="str">
        <f t="shared" ca="1" si="91"/>
        <v>-0,55143065608813+0,825274297611948i</v>
      </c>
      <c r="BP150" s="240" t="str">
        <f t="shared" ca="1" si="92"/>
        <v>0,591260724179105+0,797222798730618i</v>
      </c>
      <c r="BQ150" s="240" t="str">
        <f t="shared" ca="1" si="93"/>
        <v>0,949810133458692-0,288121754041345i</v>
      </c>
      <c r="BR150" s="240" t="str">
        <f t="shared" ca="1" si="94"/>
        <v>0,0487020690436062-0,991353389686822i</v>
      </c>
      <c r="BS150" s="240" t="str">
        <f t="shared" ca="1" si="95"/>
        <v>-0,916995667658694-0,379832042181627i</v>
      </c>
      <c r="BT150" s="240" t="str">
        <f t="shared" ca="1" si="96"/>
        <v>-0,666555141121306+0,735430267678341i</v>
      </c>
      <c r="BU150" s="240" t="str">
        <f t="shared" ca="1" si="97"/>
        <v>0,467884340118304+0,87535003229836i</v>
      </c>
      <c r="BV150" s="240" t="str">
        <f t="shared" ca="1" si="98"/>
        <v>0,981806114615244-0,145637179582678i</v>
      </c>
      <c r="BW150" s="240" t="str">
        <f t="shared" ca="1" si="99"/>
        <v>0,193636695906263-0,973477408454446i</v>
      </c>
      <c r="BX150" s="240" t="str">
        <f t="shared" ca="1" si="100"/>
        <v>-0,85133763842481-0,51027214324706i</v>
      </c>
      <c r="BY150" s="240" t="str">
        <f t="shared" ca="1" si="101"/>
        <v>-0,76725072029871+0,629666393397162i</v>
      </c>
      <c r="BZ150" s="240" t="str">
        <f t="shared" ca="1" si="102"/>
        <v>0,334379673071775+0,934528581162231i</v>
      </c>
      <c r="CA150" s="240" t="str">
        <f t="shared" ca="1" si="103"/>
        <v>0,992548958375696+2,77237453860416E-14i</v>
      </c>
      <c r="CB150" s="240" t="str">
        <f t="shared" ca="1" si="104"/>
        <v>0,334379673071828-0,934528581162212i</v>
      </c>
      <c r="CC150" s="240" t="str">
        <f t="shared" ca="1" si="105"/>
        <v>-0,767250720298738-0,629666393397128i</v>
      </c>
      <c r="CD150" s="240" t="str">
        <f t="shared" ca="1" si="106"/>
        <v>-0,851337638424787+0,510272143247096i</v>
      </c>
      <c r="CE150" s="240" t="str">
        <f t="shared" ca="1" si="107"/>
        <v>0,193636695906306+0,973477408454438i</v>
      </c>
      <c r="CF150" s="240" t="str">
        <f t="shared" ca="1" si="108"/>
        <v>0,981806114615251+0,145637179582635i</v>
      </c>
      <c r="CG150" s="240" t="str">
        <f t="shared" ca="1" si="109"/>
        <v>0,467884340118353-0,875350032298334i</v>
      </c>
      <c r="CH150" s="240" t="str">
        <f t="shared" ca="1" si="110"/>
        <v>-0,666555141121264-0,735430267678378i</v>
      </c>
      <c r="CI150" s="240" t="str">
        <f t="shared" ca="1" si="111"/>
        <v>-0,916995667658716+0,379832042181575i</v>
      </c>
      <c r="CJ150" s="240" t="str">
        <f t="shared" ca="1" si="112"/>
        <v>0,0487020690435508+0,991353389686825i</v>
      </c>
      <c r="CK150" s="240" t="str">
        <f t="shared" ca="1" si="113"/>
        <v>0,949810133458704+0,288121754041304i</v>
      </c>
      <c r="CL150" s="240" t="str">
        <f t="shared" ca="1" si="114"/>
        <v>0,59126072417907-0,797222798730644i</v>
      </c>
      <c r="CM150" s="240" t="str">
        <f t="shared" ca="1" si="115"/>
        <v>-0,551430656088161-0,825274297611927i</v>
      </c>
      <c r="CN150" s="240" t="str">
        <f t="shared" ca="1" si="116"/>
        <v>-0,962803509950116+0,241169724468925i</v>
      </c>
      <c r="CO150" s="240" t="str">
        <f t="shared" ca="1" si="117"/>
        <v>-0,0972868105370819+0,98776956384989i</v>
      </c>
      <c r="CP150" s="240" t="str">
        <f t="shared" ca="1" si="118"/>
        <v>0,897253631272444+0,424369362632473i</v>
      </c>
      <c r="CQ150" s="240" t="str">
        <f t="shared" ca="1" si="119"/>
        <v>0,701838099127126-0,701838099127072i</v>
      </c>
      <c r="CR150" s="240" t="str">
        <f t="shared" ca="1" si="120"/>
        <v>-0,424369362632404-0,897253631272477i</v>
      </c>
      <c r="CS150" s="240" t="str">
        <f t="shared" ca="1" si="121"/>
        <v>-0,987769563849897+0,097286810537006i</v>
      </c>
      <c r="CT150" s="240" t="str">
        <f t="shared" ca="1" si="122"/>
        <v>-0,24116972446852+0,962803509950217i</v>
      </c>
      <c r="CU150" s="240" t="str">
        <f t="shared" ca="1" si="123"/>
        <v>0,825274297611885+0,551430656088224i</v>
      </c>
      <c r="CV150" s="240" t="str">
        <f t="shared" ca="1" si="124"/>
        <v>0,797222798730396-0,591260724179405i</v>
      </c>
      <c r="CW150" s="240" t="str">
        <f t="shared" ca="1" si="125"/>
        <v>-0,28812175404123-0,949810133458727i</v>
      </c>
      <c r="CX150" s="240" t="str">
        <f t="shared" ca="1" si="126"/>
        <v>-0,99135338968684-0,0487020690432326i</v>
      </c>
      <c r="CY150" s="240" t="str">
        <f t="shared" ca="1" si="127"/>
        <v>-0,379832042181737+0,916995667658648i</v>
      </c>
      <c r="CZ150" s="240" t="str">
        <f t="shared" ca="1" si="128"/>
        <v>0,735430267678592+0,666555141121029i</v>
      </c>
      <c r="DA150" s="240" t="str">
        <f t="shared" ca="1" si="129"/>
        <v>0,875350032298416-0,467884340118198i</v>
      </c>
      <c r="DB150" s="240" t="str">
        <f t="shared" ca="1" si="130"/>
        <v>-0,14563717958295-0,981806114615204i</v>
      </c>
      <c r="DC150" s="240" t="str">
        <f t="shared" ca="1" si="131"/>
        <v>-0,973477408454403-0,193636695906478i</v>
      </c>
      <c r="DD150" s="240" t="str">
        <f t="shared" ca="1" si="132"/>
        <v>-0,510272143246823+0,851337638424951i</v>
      </c>
      <c r="DE150" s="240" t="str">
        <f t="shared" ca="1" si="133"/>
        <v>0,629666393396993+0,767250720298849i</v>
      </c>
      <c r="DF150" s="240" t="str">
        <f t="shared" ca="1" si="134"/>
        <v>0,934528581162138-0,334379673072034i</v>
      </c>
      <c r="DG150" s="240" t="str">
        <f t="shared" ca="1" si="135"/>
        <v>2,46107669234493E-13-0,992548958375696i</v>
      </c>
      <c r="DH150" s="240" t="str">
        <f t="shared" ca="1" si="136"/>
        <v>-0,934528581162305-0,334379673071569i</v>
      </c>
      <c r="DI150" s="240" t="str">
        <f t="shared" ca="1" si="137"/>
        <v>-0,629666393397373+0,767250720298537i</v>
      </c>
      <c r="DJ150" s="240" t="str">
        <f t="shared" ca="1" si="138"/>
        <v>0,510272143247248+0,851337638424697i</v>
      </c>
      <c r="DK150" s="240" t="str">
        <f t="shared" ca="1" si="139"/>
        <v>0,9734774084545-0,193636695905995i</v>
      </c>
      <c r="DL150" s="240" t="str">
        <f t="shared" ca="1" si="140"/>
        <v>0,145637179582461-0,981806114615277i</v>
      </c>
      <c r="DM150" s="240" t="str">
        <f t="shared" ca="1" si="141"/>
        <v>-0,875350032298184-0,467884340118632i</v>
      </c>
      <c r="DN150" s="240" t="str">
        <f t="shared" ca="1" si="142"/>
        <v>-0,735430267678259+0,666555141121395i</v>
      </c>
      <c r="DO150" s="240" t="str">
        <f t="shared" ca="1" si="143"/>
        <v>0,379832042181283+0,916995667658837i</v>
      </c>
      <c r="DP150" s="240" t="str">
        <f t="shared" ca="1" si="144"/>
        <v>0,991353389686816-0,0487020690437271i</v>
      </c>
      <c r="DQ150" s="240" t="str">
        <f t="shared" ca="1" si="145"/>
        <v>0,288121754041688-0,949810133458588i</v>
      </c>
      <c r="DR150" s="240" t="str">
        <f t="shared" ca="1" si="146"/>
        <v>-0,797222798730691-0,591260724179008i</v>
      </c>
      <c r="DS150" s="240" t="str">
        <f t="shared" ca="1" si="147"/>
        <v>-0,82527429761215+0,551430656087826i</v>
      </c>
      <c r="DT150" s="240" t="str">
        <f t="shared" ca="1" si="148"/>
        <v>0,241169724469+0,962803509950097i</v>
      </c>
      <c r="DU150" s="240" t="str">
        <f t="shared" ca="1" si="149"/>
        <v>0,98776956384985+0,0972868105374817i</v>
      </c>
      <c r="DV150" s="240" t="str">
        <f t="shared" ca="1" si="150"/>
        <v>0,424369362632402-0,897253631272478i</v>
      </c>
      <c r="DW150" s="240" t="str">
        <f t="shared" ca="1" si="151"/>
        <v>-0,701838099126788-0,70183809912741i</v>
      </c>
      <c r="DX150" s="240" t="str">
        <f t="shared" ca="1" si="152"/>
        <v>-0,897253631272444+0,424369362632474i</v>
      </c>
      <c r="DY150" s="240" t="str">
        <f t="shared" ca="1" si="153"/>
        <v>0,0972868105366061+0,987769563849937i</v>
      </c>
      <c r="DZ150" s="240" t="str">
        <f t="shared" ca="1" si="154"/>
        <v>0,962803509950116+0,241169724468923i</v>
      </c>
      <c r="EA150" s="240" t="str">
        <f t="shared" ca="1" si="155"/>
        <v>0,551430656088558-0,825274297611662i</v>
      </c>
      <c r="EB150" s="240" t="str">
        <f t="shared" ca="1" si="156"/>
        <v>-0,591260724179071-0,797222798730643i</v>
      </c>
      <c r="EC150" s="240" t="str">
        <f t="shared" ca="1" si="157"/>
        <v>-0,949810133458557+0,288121754041791i</v>
      </c>
      <c r="ED150" s="240" t="str">
        <f t="shared" ca="1" si="158"/>
        <v>-0,0487020690436479+0,99135338968682i</v>
      </c>
      <c r="EE150" s="240" t="str">
        <f t="shared" ca="1" si="159"/>
        <v>0,916995667658873+0,379832042181196i</v>
      </c>
      <c r="EF150" s="240" t="str">
        <f t="shared" ca="1" si="160"/>
        <v>0,666555141121336-0,735430267678313i</v>
      </c>
      <c r="EG150" s="240" t="str">
        <f t="shared" ca="1" si="161"/>
        <v>-0,467884340118715-0,87535003229814i</v>
      </c>
      <c r="EH150" s="240" t="str">
        <f t="shared" ca="1" si="162"/>
        <v>-0,981806114615265+0,145637179582539i</v>
      </c>
      <c r="EI150" s="240" t="str">
        <f t="shared" ca="1" si="163"/>
        <v>-0,193636695905903+0,973477408454518i</v>
      </c>
      <c r="EJ150" s="240" t="str">
        <f t="shared" ca="1" si="164"/>
        <v>0,851337638424737+0,51027214324718i</v>
      </c>
      <c r="EK150" s="240" t="str">
        <f t="shared" ca="1" si="165"/>
        <v>0,767250720298477-0,629666393397446i</v>
      </c>
      <c r="EL150" s="240" t="str">
        <f t="shared" ca="1" si="166"/>
        <v>-0,334379673071643-0,934528581162279i</v>
      </c>
      <c r="EM150" s="240" t="str">
        <f t="shared" ca="1" si="167"/>
        <v>-0,992548958375696+3,39491642493576E-13i</v>
      </c>
      <c r="EN150" s="240"/>
      <c r="EO150" s="240"/>
      <c r="EP150" s="240"/>
    </row>
    <row r="151" spans="1:146" ht="15.75" thickBot="1">
      <c r="A151" s="277">
        <f t="shared" si="168"/>
        <v>9.9609375000000045E-4</v>
      </c>
      <c r="B151" s="276">
        <v>51</v>
      </c>
      <c r="C151" s="248">
        <f t="shared" si="169"/>
        <v>10200</v>
      </c>
      <c r="D151" s="247">
        <f t="shared" si="170"/>
        <v>64088.490133231782</v>
      </c>
      <c r="E151" s="247" t="str">
        <f t="shared" si="171"/>
        <v>64088,4901332318i</v>
      </c>
      <c r="F151" s="247" t="str">
        <f t="shared" si="177"/>
        <v>-0,0415839196190678-0,356704550394888i</v>
      </c>
      <c r="G151" s="247" t="str">
        <f t="shared" si="178"/>
        <v>-0,221742131741819+0,31408028421819i</v>
      </c>
      <c r="H151" s="247" t="str">
        <f t="shared" si="179"/>
        <v>0,00312217431404998-0,104093505496205i</v>
      </c>
      <c r="I151" s="247" t="str">
        <f t="shared" si="174"/>
        <v>-0,0123848291091348+0,117526287547619i</v>
      </c>
      <c r="J151" s="275" t="str">
        <f ca="1">IMPRODUCT(1/N_FFT2,BN100)</f>
        <v>0,0132745406794936+0,0000799835583917039i</v>
      </c>
      <c r="K151" s="274" t="str">
        <f t="shared" ca="1" si="175"/>
        <v>-0,000173803088500412+0,00155911690225851i</v>
      </c>
      <c r="N151" s="265">
        <f t="shared" ca="1" si="176"/>
        <v>1.0079960398054046</v>
      </c>
      <c r="O151" s="240">
        <f t="shared" ca="1" si="39"/>
        <v>-0.99200396019459547</v>
      </c>
      <c r="P151" s="240" t="str">
        <f t="shared" ca="1" si="40"/>
        <v>-0,311173528716437+0,941935715464661i</v>
      </c>
      <c r="Q151" s="240" t="str">
        <f t="shared" ca="1" si="41"/>
        <v>0,796785052086927+0,590936069141658i</v>
      </c>
      <c r="R151" s="240" t="str">
        <f t="shared" ca="1" si="42"/>
        <v>0,811047372441329-0,571204006198991i</v>
      </c>
      <c r="S151" s="240" t="str">
        <f t="shared" ca="1" si="43"/>
        <v>-0,287963549420233-0,949288602716298i</v>
      </c>
      <c r="T151" s="240" t="str">
        <f t="shared" ca="1" si="44"/>
        <v>-0,991705187148493-0,0243449958827662i</v>
      </c>
      <c r="U151" s="241" t="str">
        <f t="shared" ca="1" si="45"/>
        <v>-0,334196068714458+0,934015441359275i</v>
      </c>
      <c r="V151" s="240" t="str">
        <f t="shared" ca="1" si="46"/>
        <v>0,782042778210854+0,610312174292804i</v>
      </c>
      <c r="W151" s="240" t="str">
        <f t="shared" ca="1" si="47"/>
        <v>0,824821148185571-0,551127871321708i</v>
      </c>
      <c r="X151" s="240" t="str">
        <f t="shared" ca="1" si="48"/>
        <v>-0,264580111649474-0,956069674009856i</v>
      </c>
      <c r="Y151" s="240" t="str">
        <f t="shared" ca="1" si="49"/>
        <v>-0,990809047979897-0,0486753272503694i</v>
      </c>
      <c r="Z151" s="240" t="str">
        <f t="shared" ca="1" si="50"/>
        <v>-0,357017301497102+0,925532551277095i</v>
      </c>
      <c r="AA151" s="240" t="str">
        <f t="shared" ca="1" si="51"/>
        <v>0,766829431007656+0,62932065021119i</v>
      </c>
      <c r="AB151" s="240" t="str">
        <f t="shared" ca="1" si="52"/>
        <v>0,838098082512224-0,530719757622697i</v>
      </c>
      <c r="AC151" s="240" t="str">
        <f t="shared" ca="1" si="53"/>
        <v>-0,241037300712866-0,962274844681506i</v>
      </c>
      <c r="AD151" s="240" t="str">
        <f t="shared" ca="1" si="54"/>
        <v>-0,989316082489534-0,0729763384209043i</v>
      </c>
      <c r="AE151" s="240" t="str">
        <f t="shared" ca="1" si="55"/>
        <v>-0,37962348040706+0,916492154993915i</v>
      </c>
      <c r="AF151" s="240" t="str">
        <f t="shared" ca="1" si="56"/>
        <v>0,751154174428805+0,64795004690172i</v>
      </c>
      <c r="AG151" s="240" t="str">
        <f t="shared" ca="1" si="57"/>
        <v>0,850870177892475-0,509991958186587i</v>
      </c>
      <c r="AH151" s="240" t="str">
        <f t="shared" ca="1" si="58"/>
        <v>-0,217349297919178-0,967900376968519i</v>
      </c>
      <c r="AI151" s="240" t="str">
        <f t="shared" ca="1" si="59"/>
        <v>-0,987227189983998-0,0972333913738391i</v>
      </c>
      <c r="AJ151" s="240" t="str">
        <f t="shared" ca="1" si="60"/>
        <v>-0,402000988327454+0,906899698106418i</v>
      </c>
      <c r="AK151" s="240" t="str">
        <f t="shared" ca="1" si="61"/>
        <v>0,73502645066274+0,666189142712409i</v>
      </c>
      <c r="AL151" s="240" t="str">
        <f t="shared" ca="1" si="62"/>
        <v>0,863129740893649-0,48895695866469i</v>
      </c>
      <c r="AM151" s="240" t="str">
        <f t="shared" ca="1" si="63"/>
        <v>-0,193530372035642-0,972942882260571i</v>
      </c>
      <c r="AN151" s="240" t="str">
        <f t="shared" ca="1" si="64"/>
        <v>-0,984543628734011-0,121431874567699i</v>
      </c>
      <c r="AO151" s="240" t="str">
        <f t="shared" ca="1" si="65"/>
        <v>-0,424136345884181+0,896760958751982i</v>
      </c>
      <c r="AP151" s="240" t="str">
        <f t="shared" ca="1" si="66"/>
        <v>0,718455974447205+0,684026951093945i</v>
      </c>
      <c r="AQ151" s="240" t="str">
        <f t="shared" ca="1" si="67"/>
        <v>0,874869386813408-0,467627429754172i</v>
      </c>
      <c r="AR151" s="240" t="str">
        <f t="shared" ca="1" si="68"/>
        <v>0,874869386813408-0,467627429754172i</v>
      </c>
      <c r="AS151" s="240" t="str">
        <f t="shared" ca="1" si="69"/>
        <v>-0,981267015216532-0,145557211740946i</v>
      </c>
      <c r="AT151" s="240" t="str">
        <f t="shared" ca="1" si="70"/>
        <v>-0,446016219565708+0,886082044128011i</v>
      </c>
      <c r="AU151" s="240" t="str">
        <f t="shared" ca="1" si="71"/>
        <v>0,701452727217532+0,701452727217485i</v>
      </c>
      <c r="AV151" s="240" t="str">
        <f t="shared" ca="1" si="72"/>
        <v>0,886082044128023-0,446016219565684i</v>
      </c>
      <c r="AW151" s="240" t="str">
        <f t="shared" ca="1" si="73"/>
        <v>-0,14555721174092-0,981267015216535i</v>
      </c>
      <c r="AX151" s="240" t="str">
        <f t="shared" ca="1" si="74"/>
        <v>-0,977399323141022-0,169594870692579i</v>
      </c>
      <c r="AY151" s="240" t="str">
        <f t="shared" ca="1" si="75"/>
        <v>-0,467627429754195+0,874869386813395i</v>
      </c>
      <c r="AZ151" s="240" t="str">
        <f t="shared" ca="1" si="76"/>
        <v>0,684026951093926+0,718455974447223i</v>
      </c>
      <c r="BA151" s="240" t="str">
        <f t="shared" ca="1" si="77"/>
        <v>0,896760958751955-0,424136345884241i</v>
      </c>
      <c r="BB151" s="240" t="str">
        <f t="shared" ca="1" si="78"/>
        <v>-0,12143187456767-0,984543628734015i</v>
      </c>
      <c r="BC151" s="240" t="str">
        <f t="shared" ca="1" si="79"/>
        <v>-0,972942882260566-0,193530372035667i</v>
      </c>
      <c r="BD151" s="240" t="str">
        <f t="shared" ca="1" si="80"/>
        <v>-0,488956958664713+0,863129740893636i</v>
      </c>
      <c r="BE151" s="240" t="str">
        <f t="shared" ca="1" si="81"/>
        <v>0,66618914271239+0,735026450662758i</v>
      </c>
      <c r="BF151" s="240" t="str">
        <f t="shared" ca="1" si="82"/>
        <v>0,906899698106427-0,402000988327433i</v>
      </c>
      <c r="BG151" s="240" t="str">
        <f t="shared" ca="1" si="83"/>
        <v>-0,0972333913739079-0,987227189983992i</v>
      </c>
      <c r="BH151" s="240" t="str">
        <f t="shared" ca="1" si="84"/>
        <v>-0,967900376968512-0,217349297919207i</v>
      </c>
      <c r="BI151" s="240" t="str">
        <f t="shared" ca="1" si="85"/>
        <v>-0,509991958186609+0,850870177892461i</v>
      </c>
      <c r="BJ151" s="240" t="str">
        <f t="shared" ca="1" si="86"/>
        <v>0,647950046901701+0,751154174428822i</v>
      </c>
      <c r="BK151" s="240" t="str">
        <f t="shared" ca="1" si="87"/>
        <v>0,916492154993925-0,379623480407036i</v>
      </c>
      <c r="BL151" s="240" t="str">
        <f t="shared" ca="1" si="88"/>
        <v>-0,0729763384208749-0,989316082489536i</v>
      </c>
      <c r="BM151" s="240" t="str">
        <f t="shared" ca="1" si="89"/>
        <v>-0,962274844681523-0,241037300712798i</v>
      </c>
      <c r="BN151" s="240" t="str">
        <f t="shared" ca="1" si="90"/>
        <v>-0,530719757622722+0,838098082512209i</v>
      </c>
      <c r="BO151" s="240" t="str">
        <f t="shared" ca="1" si="91"/>
        <v>0,629320650211164+0,766829431007677i</v>
      </c>
      <c r="BP151" s="240" t="str">
        <f t="shared" ca="1" si="92"/>
        <v>0,925532551277107-0,357017301497071i</v>
      </c>
      <c r="BQ151" s="240" t="str">
        <f t="shared" ca="1" si="93"/>
        <v>-0,0486753272503381-0,990809047979898i</v>
      </c>
      <c r="BR151" s="240" t="str">
        <f t="shared" ca="1" si="94"/>
        <v>-0,956069674009848-0,264580111649502i</v>
      </c>
      <c r="BS151" s="240" t="str">
        <f t="shared" ca="1" si="95"/>
        <v>-0,55112787132165+0,82482114818561i</v>
      </c>
      <c r="BT151" s="240" t="str">
        <f t="shared" ca="1" si="96"/>
        <v>0,610312174292766+0,782042778210883i</v>
      </c>
      <c r="BU151" s="240" t="str">
        <f t="shared" ca="1" si="97"/>
        <v>0,934015441359284-0,334196068714434i</v>
      </c>
      <c r="BV151" s="240" t="str">
        <f t="shared" ca="1" si="98"/>
        <v>-0,0243449958827604-0,991705187148493i</v>
      </c>
      <c r="BW151" s="240" t="str">
        <f t="shared" ca="1" si="99"/>
        <v>-0,949288602716299-0,287963549420228i</v>
      </c>
      <c r="BX151" s="240" t="str">
        <f t="shared" ca="1" si="100"/>
        <v>-0,571204006198968+0,811047372441345i</v>
      </c>
      <c r="BY151" s="240" t="str">
        <f t="shared" ca="1" si="101"/>
        <v>0,590936069141616+0,796785052086958i</v>
      </c>
      <c r="BZ151" s="240" t="str">
        <f t="shared" ca="1" si="102"/>
        <v>0,941935715464678-0,311173528716385i</v>
      </c>
      <c r="CA151" s="240" t="str">
        <f t="shared" ca="1" si="103"/>
        <v>3,30557492335585E-14-0,992003960194595i</v>
      </c>
      <c r="CB151" s="240" t="str">
        <f t="shared" ca="1" si="104"/>
        <v>-0,941935715464657-0,311173528716448i</v>
      </c>
      <c r="CC151" s="240" t="str">
        <f t="shared" ca="1" si="105"/>
        <v>-0,590936069141658+0,796785052086926i</v>
      </c>
      <c r="CD151" s="240" t="str">
        <f t="shared" ca="1" si="106"/>
        <v>0,571204006199007+0,811047372441318i</v>
      </c>
      <c r="CE151" s="240" t="str">
        <f t="shared" ca="1" si="107"/>
        <v>0,949288602716286-0,287963549420273i</v>
      </c>
      <c r="CF151" s="240" t="str">
        <f t="shared" ca="1" si="108"/>
        <v>0,0243449958828124-0,991705187148492i</v>
      </c>
      <c r="CG151" s="240" t="str">
        <f t="shared" ca="1" si="109"/>
        <v>-0,934015441359266-0,334196068714483i</v>
      </c>
      <c r="CH151" s="240" t="str">
        <f t="shared" ca="1" si="110"/>
        <v>-0,610312174292808+0,782042778210851i</v>
      </c>
      <c r="CI151" s="240" t="str">
        <f t="shared" ca="1" si="111"/>
        <v>0,551127871321688+0,824821148185584i</v>
      </c>
      <c r="CJ151" s="240" t="str">
        <f t="shared" ca="1" si="112"/>
        <v>0,956069674009836-0,264580111649547i</v>
      </c>
      <c r="CK151" s="240" t="str">
        <f t="shared" ca="1" si="113"/>
        <v>0,0486753272502915-0,990809047979901i</v>
      </c>
      <c r="CL151" s="240" t="str">
        <f t="shared" ca="1" si="114"/>
        <v>-0,925532551277083-0,357017301497132i</v>
      </c>
      <c r="CM151" s="240" t="str">
        <f t="shared" ca="1" si="115"/>
        <v>-0,629320650211216+0,766829431007635i</v>
      </c>
      <c r="CN151" s="240" t="str">
        <f t="shared" ca="1" si="116"/>
        <v>0,530719757622672+0,838098082512239i</v>
      </c>
      <c r="CO151" s="240" t="str">
        <f t="shared" ca="1" si="117"/>
        <v>0,962274844681513-0,241037300712837i</v>
      </c>
      <c r="CP151" s="240" t="str">
        <f t="shared" ca="1" si="118"/>
        <v>0,0729763384208353-0,989316082489539i</v>
      </c>
      <c r="CQ151" s="240" t="str">
        <f t="shared" ca="1" si="119"/>
        <v>-0,916492154994056-0,379623480406719i</v>
      </c>
      <c r="CR151" s="240" t="str">
        <f t="shared" ca="1" si="120"/>
        <v>-0,647950046901964+0,751154174428594i</v>
      </c>
      <c r="CS151" s="240" t="str">
        <f t="shared" ca="1" si="121"/>
        <v>0,509991958186565+0,850870177892487i</v>
      </c>
      <c r="CT151" s="240" t="str">
        <f t="shared" ca="1" si="122"/>
        <v>0,967900376968458-0,217349297919445i</v>
      </c>
      <c r="CU151" s="240" t="str">
        <f t="shared" ca="1" si="123"/>
        <v>0,0972333913742542-0,987227189983958i</v>
      </c>
      <c r="CV151" s="240" t="str">
        <f t="shared" ca="1" si="124"/>
        <v>-0,906899698106409-0,402000988327474i</v>
      </c>
      <c r="CW151" s="240" t="str">
        <f t="shared" ca="1" si="125"/>
        <v>-0,666189142712204+0,735026450662926i</v>
      </c>
      <c r="CX151" s="240" t="str">
        <f t="shared" ca="1" si="126"/>
        <v>0,488956958664318+0,863129740893859i</v>
      </c>
      <c r="CY151" s="240" t="str">
        <f t="shared" ca="1" si="127"/>
        <v>0,972942882260597-0,193530372035512i</v>
      </c>
      <c r="CZ151" s="240" t="str">
        <f t="shared" ca="1" si="128"/>
        <v>0,121431874567533-0,984543628734032i</v>
      </c>
      <c r="DA151" s="240" t="str">
        <f t="shared" ca="1" si="129"/>
        <v>-0,89676095875176-0,42413634588465i</v>
      </c>
      <c r="DB151" s="240" t="str">
        <f t="shared" ca="1" si="130"/>
        <v>-0,684026951094035+0,718455974447119i</v>
      </c>
      <c r="DC151" s="240" t="str">
        <f t="shared" ca="1" si="131"/>
        <v>0,467627429754323+0,874869386813326i</v>
      </c>
      <c r="DD151" s="240" t="str">
        <f t="shared" ca="1" si="132"/>
        <v>0,977399323140946-0,169594870693014i</v>
      </c>
      <c r="DE151" s="240" t="str">
        <f t="shared" ca="1" si="133"/>
        <v>0,145557211741167-0,9812670152165i</v>
      </c>
      <c r="DF151" s="240" t="str">
        <f t="shared" ca="1" si="134"/>
        <v>-0,886082044128044-0,446016219565643i</v>
      </c>
      <c r="DG151" s="240" t="str">
        <f t="shared" ca="1" si="135"/>
        <v>-0,701452727217219+0,701452727217798i</v>
      </c>
      <c r="DH151" s="240" t="str">
        <f t="shared" ca="1" si="136"/>
        <v>0,446016219565479+0,886082044128127i</v>
      </c>
      <c r="DI151" s="240" t="str">
        <f t="shared" ca="1" si="137"/>
        <v>0,981267015216526-0,145557211740986i</v>
      </c>
      <c r="DJ151" s="240" t="str">
        <f t="shared" ca="1" si="138"/>
        <v>0,169594870692222-0,977399323141083i</v>
      </c>
      <c r="DK151" s="240" t="str">
        <f t="shared" ca="1" si="139"/>
        <v>-0,87486938681324-0,467627429754485i</v>
      </c>
      <c r="DL151" s="240" t="str">
        <f t="shared" ca="1" si="140"/>
        <v>-0,718455974447246+0,684026951093902i</v>
      </c>
      <c r="DM151" s="240" t="str">
        <f t="shared" ca="1" si="141"/>
        <v>0,424136345884485+0,896760958751838i</v>
      </c>
      <c r="DN151" s="240" t="str">
        <f t="shared" ca="1" si="142"/>
        <v>0,984543628734056-0,121431874567337i</v>
      </c>
      <c r="DO151" s="240" t="str">
        <f t="shared" ca="1" si="143"/>
        <v>0,193530372035706-0,972942882260558i</v>
      </c>
      <c r="DP151" s="240" t="str">
        <f t="shared" ca="1" si="144"/>
        <v>-0,863129740893762-0,48895695866449i</v>
      </c>
      <c r="DQ151" s="240" t="str">
        <f t="shared" ca="1" si="145"/>
        <v>-0,735026450663049+0,666189142712068i</v>
      </c>
      <c r="DR151" s="240" t="str">
        <f t="shared" ca="1" si="146"/>
        <v>0,402000988327307+0,906899698106483i</v>
      </c>
      <c r="DS151" s="240" t="str">
        <f t="shared" ca="1" si="147"/>
        <v>0,987227189983976-0,0972333913740714i</v>
      </c>
      <c r="DT151" s="240" t="str">
        <f t="shared" ca="1" si="148"/>
        <v>0,217349297919624-0,967900376968419i</v>
      </c>
      <c r="DU151" s="240" t="str">
        <f t="shared" ca="1" si="149"/>
        <v>-0,850870177892393-0,509991958186722i</v>
      </c>
      <c r="DV151" s="240" t="str">
        <f t="shared" ca="1" si="150"/>
        <v>-0,751154174428714+0,647950046901825i</v>
      </c>
      <c r="DW151" s="240" t="str">
        <f t="shared" ca="1" si="151"/>
        <v>0,379623480407461+0,91649215499375i</v>
      </c>
      <c r="DX151" s="240" t="str">
        <f t="shared" ca="1" si="152"/>
        <v>0,989316082489552-0,0729763384206521i</v>
      </c>
      <c r="DY151" s="240" t="str">
        <f t="shared" ca="1" si="153"/>
        <v>0,241037300712728-0,962274844681541i</v>
      </c>
      <c r="DZ151" s="240" t="str">
        <f t="shared" ca="1" si="154"/>
        <v>-0,838098082512459-0,530719757622327i</v>
      </c>
      <c r="EA151" s="240" t="str">
        <f t="shared" ca="1" si="155"/>
        <v>-0,766829431007814+0,629320650210998i</v>
      </c>
      <c r="EB151" s="240" t="str">
        <f t="shared" ca="1" si="156"/>
        <v>0,357017301497145+0,925532551277078i</v>
      </c>
      <c r="EC151" s="240" t="str">
        <f t="shared" ca="1" si="157"/>
        <v>0,99080904797988-0,0486753272507134i</v>
      </c>
      <c r="ED151" s="240" t="str">
        <f t="shared" ca="1" si="158"/>
        <v>0,264580111649805-0,956069674009764i</v>
      </c>
      <c r="EE151" s="240" t="str">
        <f t="shared" ca="1" si="159"/>
        <v>-0,824821148185599-0,551127871321666i</v>
      </c>
      <c r="EF151" s="240" t="str">
        <f t="shared" ca="1" si="160"/>
        <v>-0,782042778210652+0,610312174293063i</v>
      </c>
      <c r="EG151" s="240" t="str">
        <f t="shared" ca="1" si="161"/>
        <v>0,334196068714137+0,93401544135939i</v>
      </c>
      <c r="EH151" s="240" t="str">
        <f t="shared" ca="1" si="162"/>
        <v>0,991705187148494-0,0243449958827415i</v>
      </c>
      <c r="EI151" s="240" t="str">
        <f t="shared" ca="1" si="163"/>
        <v>0,287963549419963-0,94928860271638i</v>
      </c>
      <c r="EJ151" s="240" t="str">
        <f t="shared" ca="1" si="164"/>
        <v>-0,811047372441091-0,57120400619933i</v>
      </c>
      <c r="EK151" s="240" t="str">
        <f t="shared" ca="1" si="165"/>
        <v>-0,796785052086986+0,590936069141578i</v>
      </c>
      <c r="EL151" s="240" t="str">
        <f t="shared" ca="1" si="166"/>
        <v>0,311173528716662+0,941935715464586i</v>
      </c>
      <c r="EM151" s="240" t="str">
        <f t="shared" ca="1" si="167"/>
        <v>0,992003960194595+4,60833774813569E-13i</v>
      </c>
      <c r="EN151" s="240"/>
      <c r="EO151" s="240"/>
      <c r="EP151" s="240"/>
    </row>
    <row r="152" spans="1:146" ht="15.75" thickBot="1">
      <c r="A152" s="277">
        <f t="shared" si="168"/>
        <v>1.0156250000000005E-3</v>
      </c>
      <c r="B152" s="276">
        <v>52</v>
      </c>
      <c r="C152" s="248">
        <f t="shared" si="169"/>
        <v>10400</v>
      </c>
      <c r="D152" s="247">
        <f t="shared" si="170"/>
        <v>65345.127194667693</v>
      </c>
      <c r="E152" s="247" t="str">
        <f t="shared" si="171"/>
        <v>65345,1271946677i</v>
      </c>
      <c r="F152" s="247" t="str">
        <f t="shared" si="177"/>
        <v>-0,0416967782364189-0,349591708593821i</v>
      </c>
      <c r="G152" s="247" t="str">
        <f t="shared" si="178"/>
        <v>-0,215948421083975+0,31230018971789i</v>
      </c>
      <c r="H152" s="247" t="str">
        <f t="shared" si="179"/>
        <v>0,00307890342826753-0,102092091754379i</v>
      </c>
      <c r="I152" s="247" t="str">
        <f t="shared" si="174"/>
        <v>-0,0116351219527233+0,114950266009163i</v>
      </c>
      <c r="J152" s="275" t="str">
        <f ca="1">IMPRODUCT(1/N_FFT2,BO100)</f>
        <v>0,00405621174895168-7,63869673528051E-07i</v>
      </c>
      <c r="K152" s="274" t="str">
        <f t="shared" ca="1" si="175"/>
        <v>-0,0000471067113429535+0,000466271507248295i</v>
      </c>
      <c r="N152" s="265">
        <f t="shared" ca="1" si="176"/>
        <v>1.0086336009943051</v>
      </c>
      <c r="O152" s="240">
        <f t="shared" ca="1" si="39"/>
        <v>-0.99136639900569479</v>
      </c>
      <c r="P152" s="240" t="str">
        <f t="shared" ca="1" si="40"/>
        <v>-0,28777847517629+0,94867849469814i</v>
      </c>
      <c r="Q152" s="240" t="str">
        <f t="shared" ca="1" si="41"/>
        <v>0,824291035431037+0,550773661303396i</v>
      </c>
      <c r="R152" s="240" t="str">
        <f t="shared" ca="1" si="42"/>
        <v>0,766336589543976-0,628916185674709i</v>
      </c>
      <c r="S152" s="240" t="str">
        <f t="shared" ca="1" si="43"/>
        <v>-0,379379496302915-0,91590312526078i</v>
      </c>
      <c r="T152" s="240" t="str">
        <f t="shared" ca="1" si="44"/>
        <v>-0,986592698826483+0,0971708994493544i</v>
      </c>
      <c r="U152" s="241" t="str">
        <f t="shared" ca="1" si="45"/>
        <v>-0,193405990017992+0,972317571631141i</v>
      </c>
      <c r="V152" s="240" t="str">
        <f t="shared" ca="1" si="46"/>
        <v>0,874307108043576+0,467326885490228i</v>
      </c>
      <c r="W152" s="240" t="str">
        <f t="shared" ca="1" si="47"/>
        <v>0,701001903377435-0,701001903377396i</v>
      </c>
      <c r="X152" s="240" t="str">
        <f t="shared" ca="1" si="48"/>
        <v>-0,467326885490242-0,874307108043569i</v>
      </c>
      <c r="Y152" s="240" t="str">
        <f t="shared" ca="1" si="49"/>
        <v>-0,972317571631148+0,193405990017957i</v>
      </c>
      <c r="Z152" s="240" t="str">
        <f t="shared" ca="1" si="50"/>
        <v>-0,0971708994493403+0,986592698826484i</v>
      </c>
      <c r="AA152" s="240" t="str">
        <f t="shared" ca="1" si="51"/>
        <v>0,915903125260763+0,379379496302956i</v>
      </c>
      <c r="AB152" s="240" t="str">
        <f t="shared" ca="1" si="52"/>
        <v>0,628916185674707-0,766336589543978i</v>
      </c>
      <c r="AC152" s="240" t="str">
        <f t="shared" ca="1" si="53"/>
        <v>-0,550773661303356-0,824291035431063i</v>
      </c>
      <c r="AD152" s="240" t="str">
        <f t="shared" ca="1" si="54"/>
        <v>-0,948678494698141+0,287778475176285i</v>
      </c>
      <c r="AE152" s="240" t="str">
        <f t="shared" ca="1" si="55"/>
        <v>4,32360409228405E-14+0,991366399005695i</v>
      </c>
      <c r="AF152" s="240" t="str">
        <f t="shared" ca="1" si="56"/>
        <v>0,948678494698138+0,287778475176296i</v>
      </c>
      <c r="AG152" s="240" t="str">
        <f t="shared" ca="1" si="57"/>
        <v>0,550773661303366-0,824291035431057i</v>
      </c>
      <c r="AH152" s="240" t="str">
        <f t="shared" ca="1" si="58"/>
        <v>-0,628916185674697-0,766336589543986i</v>
      </c>
      <c r="AI152" s="240" t="str">
        <f t="shared" ca="1" si="59"/>
        <v>-0,915903125260767+0,379379496302945i</v>
      </c>
      <c r="AJ152" s="240" t="str">
        <f t="shared" ca="1" si="60"/>
        <v>0,0971708994493282+0,986592698826485i</v>
      </c>
      <c r="AK152" s="240" t="str">
        <f t="shared" ca="1" si="61"/>
        <v>0,972317571631146+0,193405990017966i</v>
      </c>
      <c r="AL152" s="240" t="str">
        <f t="shared" ca="1" si="62"/>
        <v>0,467326885490251-0,874307108043564i</v>
      </c>
      <c r="AM152" s="240" t="str">
        <f t="shared" ca="1" si="63"/>
        <v>-0,701001903377427-0,701001903377404i</v>
      </c>
      <c r="AN152" s="240" t="str">
        <f t="shared" ca="1" si="64"/>
        <v>-0,874307108043596+0,467326885490191i</v>
      </c>
      <c r="AO152" s="240" t="str">
        <f t="shared" ca="1" si="65"/>
        <v>0,193405990017997+0,97231757163114i</v>
      </c>
      <c r="AP152" s="240" t="str">
        <f t="shared" ca="1" si="66"/>
        <v>0,986592698826479+0,0971708994493954i</v>
      </c>
      <c r="AQ152" s="240" t="str">
        <f t="shared" ca="1" si="67"/>
        <v>0,379379496302914-0,915903125260781i</v>
      </c>
      <c r="AR152" s="240" t="str">
        <f t="shared" ca="1" si="68"/>
        <v>0,379379496302914-0,915903125260781i</v>
      </c>
      <c r="AS152" s="240" t="str">
        <f t="shared" ca="1" si="69"/>
        <v>-0,824291035431037+0,550773661303395i</v>
      </c>
      <c r="AT152" s="240" t="str">
        <f t="shared" ca="1" si="70"/>
        <v>0,287778475176323+0,94867849469813i</v>
      </c>
      <c r="AU152" s="240" t="str">
        <f t="shared" ca="1" si="71"/>
        <v>0,991366399005695+1,21450652149394E-14i</v>
      </c>
      <c r="AV152" s="240" t="str">
        <f t="shared" ca="1" si="72"/>
        <v>0,287778475176252-0,948678494698151i</v>
      </c>
      <c r="AW152" s="240" t="str">
        <f t="shared" ca="1" si="73"/>
        <v>-0,824291035431024-0,550773661303415i</v>
      </c>
      <c r="AX152" s="240" t="str">
        <f t="shared" ca="1" si="74"/>
        <v>-0,766336589543958+0,628916185674731i</v>
      </c>
      <c r="AY152" s="240" t="str">
        <f t="shared" ca="1" si="75"/>
        <v>0,379379496302898+0,915903125260787i</v>
      </c>
      <c r="AZ152" s="240" t="str">
        <f t="shared" ca="1" si="76"/>
        <v>0,986592698826481-0,0971708994493713i</v>
      </c>
      <c r="BA152" s="240" t="str">
        <f t="shared" ca="1" si="77"/>
        <v>0,193405990018021-0,972317571631135i</v>
      </c>
      <c r="BB152" s="240" t="str">
        <f t="shared" ca="1" si="78"/>
        <v>-0,874307108043583-0,467326885490215i</v>
      </c>
      <c r="BC152" s="240" t="str">
        <f t="shared" ca="1" si="79"/>
        <v>-0,701001903377444+0,701001903377387i</v>
      </c>
      <c r="BD152" s="240" t="str">
        <f t="shared" ca="1" si="80"/>
        <v>0,467326885490232+0,874307108043574i</v>
      </c>
      <c r="BE152" s="240" t="str">
        <f t="shared" ca="1" si="81"/>
        <v>0,972317571631151-0,193405990017943i</v>
      </c>
      <c r="BF152" s="240" t="str">
        <f t="shared" ca="1" si="82"/>
        <v>0,0971708994493524-0,986592698826483i</v>
      </c>
      <c r="BG152" s="240" t="str">
        <f t="shared" ca="1" si="83"/>
        <v>-0,915903125260759-0,379379496302965i</v>
      </c>
      <c r="BH152" s="240" t="str">
        <f t="shared" ca="1" si="84"/>
        <v>-0,628916185674716+0,76633658954397i</v>
      </c>
      <c r="BI152" s="240" t="str">
        <f t="shared" ca="1" si="85"/>
        <v>0,550773661303431+0,824291035431013i</v>
      </c>
      <c r="BJ152" s="240" t="str">
        <f t="shared" ca="1" si="86"/>
        <v>0,948678494698146-0,28777847517627i</v>
      </c>
      <c r="BK152" s="240" t="str">
        <f t="shared" ca="1" si="87"/>
        <v>-3,10909757079011E-14-0,991366399005695i</v>
      </c>
      <c r="BL152" s="240" t="str">
        <f t="shared" ca="1" si="88"/>
        <v>-0,948678494698135-0,287778475176305i</v>
      </c>
      <c r="BM152" s="240" t="str">
        <f t="shared" ca="1" si="89"/>
        <v>-0,550773661303379+0,824291035431048i</v>
      </c>
      <c r="BN152" s="240" t="str">
        <f t="shared" ca="1" si="90"/>
        <v>0,628916185674682+0,766336589543998i</v>
      </c>
      <c r="BO152" s="240" t="str">
        <f t="shared" ca="1" si="91"/>
        <v>0,915903125260773-0,379379496302931i</v>
      </c>
      <c r="BP152" s="240" t="str">
        <f t="shared" ca="1" si="92"/>
        <v>-0,0971708994493162-0,986592698826486i</v>
      </c>
      <c r="BQ152" s="240" t="str">
        <f t="shared" ca="1" si="93"/>
        <v>-0,972317571631144-0,193405990017978i</v>
      </c>
      <c r="BR152" s="240" t="str">
        <f t="shared" ca="1" si="94"/>
        <v>-0,467326885490259+0,87430710804356i</v>
      </c>
      <c r="BS152" s="240" t="str">
        <f t="shared" ca="1" si="95"/>
        <v>0,701001903377423+0,701001903377408i</v>
      </c>
      <c r="BT152" s="240" t="str">
        <f t="shared" ca="1" si="96"/>
        <v>0,874307108043604-0,467326885490177i</v>
      </c>
      <c r="BU152" s="240" t="str">
        <f t="shared" ca="1" si="97"/>
        <v>-0,193405990017985-0,972317571631143i</v>
      </c>
      <c r="BV152" s="240" t="str">
        <f t="shared" ca="1" si="98"/>
        <v>-0,986592698826487-0,0971708994493093i</v>
      </c>
      <c r="BW152" s="240" t="str">
        <f t="shared" ca="1" si="99"/>
        <v>-0,379379496302925+0,915903125260776i</v>
      </c>
      <c r="BX152" s="240" t="str">
        <f t="shared" ca="1" si="100"/>
        <v>0,766336589544003+0,628916185674677i</v>
      </c>
      <c r="BY152" s="240" t="str">
        <f t="shared" ca="1" si="101"/>
        <v>0,824291035431048-0,550773661303379i</v>
      </c>
      <c r="BZ152" s="240" t="str">
        <f t="shared" ca="1" si="102"/>
        <v>-0,287778475176311-0,948678494698133i</v>
      </c>
      <c r="CA152" s="240" t="str">
        <f t="shared" ca="1" si="103"/>
        <v>-0,991366399005695-2,42901304298787E-14i</v>
      </c>
      <c r="CB152" s="240" t="str">
        <f t="shared" ca="1" si="104"/>
        <v>-0,287778475176264+0,948678494698148i</v>
      </c>
      <c r="CC152" s="240" t="str">
        <f t="shared" ca="1" si="105"/>
        <v>0,824291035431021+0,550773661303419i</v>
      </c>
      <c r="CD152" s="240" t="str">
        <f t="shared" ca="1" si="106"/>
        <v>0,766336589543971-0,628916185674716i</v>
      </c>
      <c r="CE152" s="240" t="str">
        <f t="shared" ca="1" si="107"/>
        <v>-0,37937949630288-0,915903125260795i</v>
      </c>
      <c r="CF152" s="240" t="str">
        <f t="shared" ca="1" si="108"/>
        <v>-0,986592698826482+0,0971708994493592i</v>
      </c>
      <c r="CG152" s="240" t="str">
        <f t="shared" ca="1" si="109"/>
        <v>-0,193405990018033+0,972317571631133i</v>
      </c>
      <c r="CH152" s="240" t="str">
        <f t="shared" ca="1" si="110"/>
        <v>0,87430710804358+0,46732688549022i</v>
      </c>
      <c r="CI152" s="240" t="str">
        <f t="shared" ca="1" si="111"/>
        <v>0,701001903377448-0,701001903377383i</v>
      </c>
      <c r="CJ152" s="240" t="str">
        <f t="shared" ca="1" si="112"/>
        <v>-0,467326885490215-0,874307108043583i</v>
      </c>
      <c r="CK152" s="240" t="str">
        <f t="shared" ca="1" si="113"/>
        <v>-0,972317571631134+0,193405990018028i</v>
      </c>
      <c r="CL152" s="240" t="str">
        <f t="shared" ca="1" si="114"/>
        <v>-0,0971708994493645+0,986592698826482i</v>
      </c>
      <c r="CM152" s="240" t="str">
        <f t="shared" ca="1" si="115"/>
        <v>0,915903125260793+0,379379496302885i</v>
      </c>
      <c r="CN152" s="240" t="str">
        <f t="shared" ca="1" si="116"/>
        <v>0,62891618567472-0,766336589543967i</v>
      </c>
      <c r="CO152" s="240" t="str">
        <f t="shared" ca="1" si="117"/>
        <v>-0,550773661303415-0,824291035431024i</v>
      </c>
      <c r="CP152" s="240" t="str">
        <f t="shared" ca="1" si="118"/>
        <v>-0,948678494698263+0,287778475175881i</v>
      </c>
      <c r="CQ152" s="240" t="str">
        <f t="shared" ca="1" si="119"/>
        <v>-2,76905530688899E-13+0,991366399005695i</v>
      </c>
      <c r="CR152" s="240" t="str">
        <f t="shared" ca="1" si="120"/>
        <v>0,948678494698103+0,287778475176411i</v>
      </c>
      <c r="CS152" s="240" t="str">
        <f t="shared" ca="1" si="121"/>
        <v>0,550773661303384-0,824291035431045i</v>
      </c>
      <c r="CT152" s="240" t="str">
        <f t="shared" ca="1" si="122"/>
        <v>-0,628916185674837-0,766336589543872i</v>
      </c>
      <c r="CU152" s="240" t="str">
        <f t="shared" ca="1" si="123"/>
        <v>-0,915903125260665+0,379379496303193i</v>
      </c>
      <c r="CV152" s="240" t="str">
        <f t="shared" ca="1" si="124"/>
        <v>0,0971708994497947+0,986592698826439i</v>
      </c>
      <c r="CW152" s="240" t="str">
        <f t="shared" ca="1" si="125"/>
        <v>0,972317571631064+0,193405990018378i</v>
      </c>
      <c r="CX152" s="240" t="str">
        <f t="shared" ca="1" si="126"/>
        <v>0,467326885490443-0,874307108043461i</v>
      </c>
      <c r="CY152" s="240" t="str">
        <f t="shared" ca="1" si="127"/>
        <v>-0,701001903377344-0,701001903377486i</v>
      </c>
      <c r="CZ152" s="240" t="str">
        <f t="shared" ca="1" si="128"/>
        <v>-0,874307108043563+0,467326885490254i</v>
      </c>
      <c r="DA152" s="240" t="str">
        <f t="shared" ca="1" si="129"/>
        <v>0,193405990018167+0,972317571631106i</v>
      </c>
      <c r="DB152" s="240" t="str">
        <f t="shared" ca="1" si="130"/>
        <v>0,986592698826514+0,097170899449027i</v>
      </c>
      <c r="DC152" s="240" t="str">
        <f t="shared" ca="1" si="131"/>
        <v>0,37937949630248-0,915903125260961i</v>
      </c>
      <c r="DD152" s="240" t="str">
        <f t="shared" ca="1" si="132"/>
        <v>-0,766336589543735-0,628916185675003i</v>
      </c>
      <c r="DE152" s="240" t="str">
        <f t="shared" ca="1" si="133"/>
        <v>-0,824291035431164+0,550773661303205i</v>
      </c>
      <c r="DF152" s="240" t="str">
        <f t="shared" ca="1" si="134"/>
        <v>0,287778475176205+0,948678494698165i</v>
      </c>
      <c r="DG152" s="240" t="str">
        <f t="shared" ca="1" si="135"/>
        <v>0,991366399005695-6,21819514158022E-14i</v>
      </c>
      <c r="DH152" s="240" t="str">
        <f t="shared" ca="1" si="136"/>
        <v>0,287778475176086-0,948678494698201i</v>
      </c>
      <c r="DI152" s="240" t="str">
        <f t="shared" ca="1" si="137"/>
        <v>-0,824291035431233-0,550773661303101i</v>
      </c>
      <c r="DJ152" s="240" t="str">
        <f t="shared" ca="1" si="138"/>
        <v>-0,766336589543657+0,628916185675099i</v>
      </c>
      <c r="DK152" s="240" t="str">
        <f t="shared" ca="1" si="139"/>
        <v>0,379379496302595+0,915903125260913i</v>
      </c>
      <c r="DL152" s="240" t="str">
        <f t="shared" ca="1" si="140"/>
        <v>0,986592698826502-0,0971708994491508i</v>
      </c>
      <c r="DM152" s="240" t="str">
        <f t="shared" ca="1" si="141"/>
        <v>0,193405990018059-0,972317571631128i</v>
      </c>
      <c r="DN152" s="240" t="str">
        <f t="shared" ca="1" si="142"/>
        <v>-0,874307108043622-0,467326885490144i</v>
      </c>
      <c r="DO152" s="240" t="str">
        <f t="shared" ca="1" si="143"/>
        <v>-0,701001903377256+0,701001903377575i</v>
      </c>
      <c r="DP152" s="240" t="str">
        <f t="shared" ca="1" si="144"/>
        <v>0,467326885490565+0,874307108043397i</v>
      </c>
      <c r="DQ152" s="240" t="str">
        <f t="shared" ca="1" si="145"/>
        <v>0,972317571631232-0,193405990017532i</v>
      </c>
      <c r="DR152" s="240" t="str">
        <f t="shared" ca="1" si="146"/>
        <v>0,097170899449685-0,98659269882645i</v>
      </c>
      <c r="DS152" s="240" t="str">
        <f t="shared" ca="1" si="147"/>
        <v>-0,915903125260713-0,379379496303078i</v>
      </c>
      <c r="DT152" s="240" t="str">
        <f t="shared" ca="1" si="148"/>
        <v>-0,628916185674741+0,76633658954395i</v>
      </c>
      <c r="DU152" s="240" t="str">
        <f t="shared" ca="1" si="149"/>
        <v>0,550773661303499+0,824291035430968i</v>
      </c>
      <c r="DV152" s="240" t="str">
        <f t="shared" ca="1" si="150"/>
        <v>0,948678494698066-0,28777847517653i</v>
      </c>
      <c r="DW152" s="240" t="str">
        <f t="shared" ca="1" si="151"/>
        <v>-4,15357597386307E-13-0,991366399005695i</v>
      </c>
      <c r="DX152" s="240" t="str">
        <f t="shared" ca="1" si="152"/>
        <v>-0,948678494698014-0,287778475176706i</v>
      </c>
      <c r="DY152" s="240" t="str">
        <f t="shared" ca="1" si="153"/>
        <v>-0,550773661303651+0,824291035430866i</v>
      </c>
      <c r="DZ152" s="240" t="str">
        <f t="shared" ca="1" si="154"/>
        <v>0,628916185674599+0,766336589544067i</v>
      </c>
      <c r="EA152" s="240" t="str">
        <f t="shared" ca="1" si="155"/>
        <v>0,915903125260783-0,379379496302909i</v>
      </c>
      <c r="EB152" s="240" t="str">
        <f t="shared" ca="1" si="156"/>
        <v>-0,0971708994495022-0,986592698826468i</v>
      </c>
      <c r="EC152" s="240" t="str">
        <f t="shared" ca="1" si="157"/>
        <v>-0,972317571631196-0,193405990017713i</v>
      </c>
      <c r="ED152" s="240" t="str">
        <f t="shared" ca="1" si="158"/>
        <v>-0,467326885489857+0,874307108043774i</v>
      </c>
      <c r="EE152" s="240" t="str">
        <f t="shared" ca="1" si="159"/>
        <v>0,701001903377126+0,701001903377704i</v>
      </c>
      <c r="EF152" s="240" t="str">
        <f t="shared" ca="1" si="160"/>
        <v>0,874307108043708-0,467326885489982i</v>
      </c>
      <c r="EG152" s="240" t="str">
        <f t="shared" ca="1" si="161"/>
        <v>-0,193405990017878-0,972317571631164i</v>
      </c>
      <c r="EH152" s="240" t="str">
        <f t="shared" ca="1" si="162"/>
        <v>-0,986592698826485-0,0971708994493335i</v>
      </c>
      <c r="EI152" s="240" t="str">
        <f t="shared" ca="1" si="163"/>
        <v>-0,379379496302778+0,915903125260837i</v>
      </c>
      <c r="EJ152" s="240" t="str">
        <f t="shared" ca="1" si="164"/>
        <v>0,766336589544174+0,628916185674467i</v>
      </c>
      <c r="EK152" s="240" t="str">
        <f t="shared" ca="1" si="165"/>
        <v>0,824291035430787-0,550773661303768i</v>
      </c>
      <c r="EL152" s="240" t="str">
        <f t="shared" ca="1" si="166"/>
        <v>-0,287778475175924-0,948678494698251i</v>
      </c>
      <c r="EM152" s="240" t="str">
        <f t="shared" ca="1" si="167"/>
        <v>-0,991366399005695-2,45814554980998E-13i</v>
      </c>
      <c r="EN152" s="240"/>
      <c r="EO152" s="240"/>
      <c r="EP152" s="240"/>
    </row>
    <row r="153" spans="1:146" ht="15.75" thickBot="1">
      <c r="A153" s="277">
        <f t="shared" si="168"/>
        <v>1.0351562500000005E-3</v>
      </c>
      <c r="B153" s="276">
        <v>53</v>
      </c>
      <c r="C153" s="248">
        <f t="shared" si="169"/>
        <v>10600</v>
      </c>
      <c r="D153" s="247">
        <f t="shared" si="170"/>
        <v>66601.764256103619</v>
      </c>
      <c r="E153" s="247" t="str">
        <f t="shared" si="171"/>
        <v>66601,7642561036i</v>
      </c>
      <c r="F153" s="247" t="str">
        <f t="shared" si="177"/>
        <v>-0,0418004892880546-0,34274276520872i</v>
      </c>
      <c r="G153" s="247" t="str">
        <f t="shared" si="178"/>
        <v>-0,210324205174831+0,310456963673567i</v>
      </c>
      <c r="H153" s="247" t="str">
        <f t="shared" si="179"/>
        <v>0,00303805917073468-0,100166176198919i</v>
      </c>
      <c r="I153" s="247" t="str">
        <f t="shared" si="174"/>
        <v>-0,0109476616514725+0,112476148940543i</v>
      </c>
      <c r="J153" s="275" t="str">
        <f ca="1">IMPRODUCT(1/N_FFT2,BP100)</f>
        <v>-0,00498041055133289-0,0000799837823608457i</v>
      </c>
      <c r="K153" s="274" t="str">
        <f t="shared" ca="1" si="175"/>
        <v>0,0000635201174190626-0,000559301763569878i</v>
      </c>
      <c r="N153" s="265">
        <f t="shared" ca="1" si="176"/>
        <v>1.0093889119106243</v>
      </c>
      <c r="O153" s="240">
        <f t="shared" ca="1" si="39"/>
        <v>-0.9906110880893757</v>
      </c>
      <c r="P153" s="240" t="str">
        <f t="shared" ca="1" si="40"/>
        <v>-0,26420861488953+0,954727257212117i</v>
      </c>
      <c r="Q153" s="240" t="str">
        <f t="shared" ca="1" si="41"/>
        <v>0,849675471637758+0,509275878814979i</v>
      </c>
      <c r="R153" s="240" t="str">
        <f t="shared" ca="1" si="42"/>
        <v>0,71744719088811-0,683066509303726i</v>
      </c>
      <c r="S153" s="240" t="str">
        <f t="shared" ca="1" si="43"/>
        <v>-0,466970834388978-0,873640983285285i</v>
      </c>
      <c r="T153" s="240" t="str">
        <f t="shared" ca="1" si="44"/>
        <v>-0,966541348688588+0,21704411791353i</v>
      </c>
      <c r="U153" s="241" t="str">
        <f t="shared" ca="1" si="45"/>
        <v>-0,0486069822555014+0,98941785365013i</v>
      </c>
      <c r="V153" s="240" t="str">
        <f t="shared" ca="1" si="46"/>
        <v>0,940613144148795+0,310736610170312i</v>
      </c>
      <c r="W153" s="240" t="str">
        <f t="shared" ca="1" si="47"/>
        <v>0,550354033041608-0,823663017356281i</v>
      </c>
      <c r="X153" s="240" t="str">
        <f t="shared" ca="1" si="48"/>
        <v>-0,647040260668861-0,750099479348699i</v>
      </c>
      <c r="Y153" s="240" t="str">
        <f t="shared" ca="1" si="49"/>
        <v>-0,895501817282175+0,423540816321093i</v>
      </c>
      <c r="Z153" s="240" t="str">
        <f t="shared" ca="1" si="50"/>
        <v>0,169356742646694+0,976026957397038i</v>
      </c>
      <c r="AA153" s="240" t="str">
        <f t="shared" ca="1" si="51"/>
        <v>0,985841024938674+0,0970968660332596i</v>
      </c>
      <c r="AB153" s="240" t="str">
        <f t="shared" ca="1" si="52"/>
        <v>0,356516013739899-0,92423301163323i</v>
      </c>
      <c r="AC153" s="240" t="str">
        <f t="shared" ca="1" si="53"/>
        <v>-0,795666286721604-0,590106336197359i</v>
      </c>
      <c r="AD153" s="240" t="str">
        <f t="shared" ca="1" si="54"/>
        <v>-0,780944712462538+0,609455235372067i</v>
      </c>
      <c r="AE153" s="240" t="str">
        <f t="shared" ca="1" si="55"/>
        <v>0,379090451328978+0,915205308964502i</v>
      </c>
      <c r="AF153" s="240" t="str">
        <f t="shared" ca="1" si="56"/>
        <v>0,983161231675266-0,121261372152846i</v>
      </c>
      <c r="AG153" s="240" t="str">
        <f t="shared" ca="1" si="57"/>
        <v>0,145352834956124-0,979889218848659i</v>
      </c>
      <c r="AH153" s="240" t="str">
        <f t="shared" ca="1" si="58"/>
        <v>-0,905626320839376-0,401436539005298i</v>
      </c>
      <c r="AI153" s="240" t="str">
        <f t="shared" ca="1" si="59"/>
        <v>-0,628437021501923+0,765752726310137i</v>
      </c>
      <c r="AJ153" s="240" t="str">
        <f t="shared" ca="1" si="60"/>
        <v>0,570401979031208+0,809908581361439i</v>
      </c>
      <c r="AK153" s="240" t="str">
        <f t="shared" ca="1" si="61"/>
        <v>0,932703990895054-0,333726824235118i</v>
      </c>
      <c r="AL153" s="240" t="str">
        <f t="shared" ca="1" si="62"/>
        <v>-0,0728738723922422-0,987926984431631i</v>
      </c>
      <c r="AM153" s="240" t="str">
        <f t="shared" ca="1" si="63"/>
        <v>-0,971576773802294-0,193258636168073i</v>
      </c>
      <c r="AN153" s="240" t="str">
        <f t="shared" ca="1" si="64"/>
        <v>-0,445389968486453+0,884837896915165i</v>
      </c>
      <c r="AO153" s="240" t="str">
        <f t="shared" ca="1" si="65"/>
        <v>0,733994400508912+0,665253746977182i</v>
      </c>
      <c r="AP153" s="240" t="str">
        <f t="shared" ca="1" si="66"/>
        <v>0,836921309548224-0,529974574361546i</v>
      </c>
      <c r="AQ153" s="240" t="str">
        <f t="shared" ca="1" si="67"/>
        <v>-0,28755921999075-0,947955707216286i</v>
      </c>
      <c r="AR153" s="240" t="str">
        <f t="shared" ca="1" si="68"/>
        <v>-0,28755921999075-0,947955707216286i</v>
      </c>
      <c r="AS153" s="240" t="str">
        <f t="shared" ca="1" si="69"/>
        <v>-0,240698860398136+0,960923715207745i</v>
      </c>
      <c r="AT153" s="240" t="str">
        <f t="shared" ca="1" si="70"/>
        <v>0,861917820994593+0,488270414522065i</v>
      </c>
      <c r="AU153" s="240" t="str">
        <f t="shared" ca="1" si="71"/>
        <v>0,700467817906553-0,700467817906611i</v>
      </c>
      <c r="AV153" s="240" t="str">
        <f t="shared" ca="1" si="72"/>
        <v>-0,488270414522046-0,861917820994604i</v>
      </c>
      <c r="AW153" s="240" t="str">
        <f t="shared" ca="1" si="73"/>
        <v>-0,960923715207751+0,240698860398114i</v>
      </c>
      <c r="AX153" s="240" t="str">
        <f t="shared" ca="1" si="74"/>
        <v>-0,0243108130901629+0,990312734550309i</v>
      </c>
      <c r="AY153" s="240" t="str">
        <f t="shared" ca="1" si="75"/>
        <v>0,947955707216308+0,287559219990676i</v>
      </c>
      <c r="AZ153" s="240" t="str">
        <f t="shared" ca="1" si="76"/>
        <v>0,529974574361564-0,836921309548213i</v>
      </c>
      <c r="BA153" s="240" t="str">
        <f t="shared" ca="1" si="77"/>
        <v>-0,665253746977165-0,733994400508926i</v>
      </c>
      <c r="BB153" s="240" t="str">
        <f t="shared" ca="1" si="78"/>
        <v>-0,884837896915172+0,445389968486439i</v>
      </c>
      <c r="BC153" s="240" t="str">
        <f t="shared" ca="1" si="79"/>
        <v>0,193258636168055+0,971576773802297i</v>
      </c>
      <c r="BD153" s="240" t="str">
        <f t="shared" ca="1" si="80"/>
        <v>0,98792698443163+0,0728738723922577i</v>
      </c>
      <c r="BE153" s="240" t="str">
        <f t="shared" ca="1" si="81"/>
        <v>0,333726824235135-0,932703990895048i</v>
      </c>
      <c r="BF153" s="240" t="str">
        <f t="shared" ca="1" si="82"/>
        <v>-0,809908581361426-0,570401979031227i</v>
      </c>
      <c r="BG153" s="240" t="str">
        <f t="shared" ca="1" si="83"/>
        <v>-0,76575272631015+0,628437021501908i</v>
      </c>
      <c r="BH153" s="240" t="str">
        <f t="shared" ca="1" si="84"/>
        <v>0,401436539005278+0,905626320839385i</v>
      </c>
      <c r="BI153" s="240" t="str">
        <f t="shared" ca="1" si="85"/>
        <v>0,979889218848662-0,145352834956105i</v>
      </c>
      <c r="BJ153" s="240" t="str">
        <f t="shared" ca="1" si="86"/>
        <v>0,121261372152867-0,983161231675263i</v>
      </c>
      <c r="BK153" s="240" t="str">
        <f t="shared" ca="1" si="87"/>
        <v>-0,915205308964493-0,379090451328998i</v>
      </c>
      <c r="BL153" s="240" t="str">
        <f t="shared" ca="1" si="88"/>
        <v>-0,609455235372003+0,780944712462587i</v>
      </c>
      <c r="BM153" s="240" t="str">
        <f t="shared" ca="1" si="89"/>
        <v>0,590106336197347+0,795666286721613i</v>
      </c>
      <c r="BN153" s="240" t="str">
        <f t="shared" ca="1" si="90"/>
        <v>0,924233011633239-0,356516013739874i</v>
      </c>
      <c r="BO153" s="240" t="str">
        <f t="shared" ca="1" si="91"/>
        <v>-0,0970968660332389-0,985841024938676i</v>
      </c>
      <c r="BP153" s="240" t="str">
        <f t="shared" ca="1" si="92"/>
        <v>-0,976026957397052-0,169356742646615i</v>
      </c>
      <c r="BQ153" s="240" t="str">
        <f t="shared" ca="1" si="93"/>
        <v>-0,423540816321106+0,895501817282169i</v>
      </c>
      <c r="BR153" s="240" t="str">
        <f t="shared" ca="1" si="94"/>
        <v>0,750099479348683+0,647040260668879i</v>
      </c>
      <c r="BS153" s="240" t="str">
        <f t="shared" ca="1" si="95"/>
        <v>0,823663017356292-0,550354033041592i</v>
      </c>
      <c r="BT153" s="240" t="str">
        <f t="shared" ca="1" si="96"/>
        <v>-0,310736610170269-0,940613144148808i</v>
      </c>
      <c r="BU153" s="240" t="str">
        <f t="shared" ca="1" si="97"/>
        <v>-0,98941785365013+0,0486069822555149i</v>
      </c>
      <c r="BV153" s="240" t="str">
        <f t="shared" ca="1" si="98"/>
        <v>-0,217044117913532+0,966541348688588i</v>
      </c>
      <c r="BW153" s="240" t="str">
        <f t="shared" ca="1" si="99"/>
        <v>0,873640983285271+0,466970834389003i</v>
      </c>
      <c r="BX153" s="240" t="str">
        <f t="shared" ca="1" si="100"/>
        <v>0,683066509303767-0,717447190888071i</v>
      </c>
      <c r="BY153" s="240" t="str">
        <f t="shared" ca="1" si="101"/>
        <v>-0,509275878815001-0,849675471637745i</v>
      </c>
      <c r="BZ153" s="240" t="str">
        <f t="shared" ca="1" si="102"/>
        <v>-0,954727257212117+0,26420861488953i</v>
      </c>
      <c r="CA153" s="240" t="str">
        <f t="shared" ca="1" si="103"/>
        <v>-1,55339124271613E-14+0,990611088089376i</v>
      </c>
      <c r="CB153" s="240" t="str">
        <f t="shared" ca="1" si="104"/>
        <v>0,954727257212106+0,264208614889574i</v>
      </c>
      <c r="CC153" s="240" t="str">
        <f t="shared" ca="1" si="105"/>
        <v>0,509275878814956-0,849675471637773i</v>
      </c>
      <c r="CD153" s="240" t="str">
        <f t="shared" ca="1" si="106"/>
        <v>-0,683066509303735-0,717447190888101i</v>
      </c>
      <c r="CE153" s="240" t="str">
        <f t="shared" ca="1" si="107"/>
        <v>-0,873640983285293+0,466970834388962i</v>
      </c>
      <c r="CF153" s="240" t="str">
        <f t="shared" ca="1" si="108"/>
        <v>0,217044117913487+0,966541348688598i</v>
      </c>
      <c r="CG153" s="240" t="str">
        <f t="shared" ca="1" si="109"/>
        <v>0,989417853650132+0,0486069822554616i</v>
      </c>
      <c r="CH153" s="240" t="str">
        <f t="shared" ca="1" si="110"/>
        <v>0,310736610170298-0,940613144148799i</v>
      </c>
      <c r="CI153" s="240" t="str">
        <f t="shared" ca="1" si="111"/>
        <v>-0,823663017356267-0,550354033041629i</v>
      </c>
      <c r="CJ153" s="240" t="str">
        <f t="shared" ca="1" si="112"/>
        <v>-0,750099479348713+0,647040260668845i</v>
      </c>
      <c r="CK153" s="240" t="str">
        <f t="shared" ca="1" si="113"/>
        <v>0,423540816321166+0,895501817282141i</v>
      </c>
      <c r="CL153" s="240" t="str">
        <f t="shared" ca="1" si="114"/>
        <v>0,976026957397042-0,169356742646667i</v>
      </c>
      <c r="CM153" s="240" t="str">
        <f t="shared" ca="1" si="115"/>
        <v>0,0970968660332838-0,985841024938672i</v>
      </c>
      <c r="CN153" s="240" t="str">
        <f t="shared" ca="1" si="116"/>
        <v>-0,924233011633293-0,356516013739733i</v>
      </c>
      <c r="CO153" s="240" t="str">
        <f t="shared" ca="1" si="117"/>
        <v>-0,590106336197214+0,795666286721712i</v>
      </c>
      <c r="CP153" s="240" t="str">
        <f t="shared" ca="1" si="118"/>
        <v>0,609455235372123+0,780944712462493i</v>
      </c>
      <c r="CQ153" s="240" t="str">
        <f t="shared" ca="1" si="119"/>
        <v>0,915205308964472-0,379090451329048i</v>
      </c>
      <c r="CR153" s="240" t="str">
        <f t="shared" ca="1" si="120"/>
        <v>-0,121261372152928-0,983161231675255i</v>
      </c>
      <c r="CS153" s="240" t="str">
        <f t="shared" ca="1" si="121"/>
        <v>-0,979889218848672-0,145352834956039i</v>
      </c>
      <c r="CT153" s="240" t="str">
        <f t="shared" ca="1" si="122"/>
        <v>-0,401436539005229+0,905626320839407i</v>
      </c>
      <c r="CU153" s="240" t="str">
        <f t="shared" ca="1" si="123"/>
        <v>0,765752726310125+0,628437021501937i</v>
      </c>
      <c r="CV153" s="240" t="str">
        <f t="shared" ca="1" si="124"/>
        <v>0,809908581361447-0,570401979031196i</v>
      </c>
      <c r="CW153" s="240" t="str">
        <f t="shared" ca="1" si="125"/>
        <v>-0,333726824235093-0,932703990895062i</v>
      </c>
      <c r="CX153" s="240" t="str">
        <f t="shared" ca="1" si="126"/>
        <v>-0,987926984431632+0,0728738723922197i</v>
      </c>
      <c r="CY153" s="240" t="str">
        <f t="shared" ca="1" si="127"/>
        <v>-0,193258636168188+0,97157677380227i</v>
      </c>
      <c r="CZ153" s="240" t="str">
        <f t="shared" ca="1" si="128"/>
        <v>0,884837896915108+0,445389968486568i</v>
      </c>
      <c r="DA153" s="240" t="str">
        <f t="shared" ca="1" si="129"/>
        <v>0,665253746977272-0,73399440050883i</v>
      </c>
      <c r="DB153" s="240" t="str">
        <f t="shared" ca="1" si="130"/>
        <v>-0,52997457436145-0,836921309548286i</v>
      </c>
      <c r="DC153" s="240" t="str">
        <f t="shared" ca="1" si="131"/>
        <v>-0,947955707216348+0,287559219990546i</v>
      </c>
      <c r="DD153" s="240" t="str">
        <f t="shared" ca="1" si="132"/>
        <v>0,0243108130899207+0,990312734550315i</v>
      </c>
      <c r="DE153" s="240" t="str">
        <f t="shared" ca="1" si="133"/>
        <v>0,960923715207691+0,240698860398348i</v>
      </c>
      <c r="DF153" s="240" t="str">
        <f t="shared" ca="1" si="134"/>
        <v>0,488270414522251-0,861917820994488i</v>
      </c>
      <c r="DG153" s="240" t="str">
        <f t="shared" ca="1" si="135"/>
        <v>-0,700467817906381-0,700467817906782i</v>
      </c>
      <c r="DH153" s="240" t="str">
        <f t="shared" ca="1" si="136"/>
        <v>-0,861917820994761+0,488270414521769i</v>
      </c>
      <c r="DI153" s="240" t="str">
        <f t="shared" ca="1" si="137"/>
        <v>0,240698860397812+0,960923715207826i</v>
      </c>
      <c r="DJ153" s="240" t="str">
        <f t="shared" ca="1" si="138"/>
        <v>0,990312734550302+0,0243108130904739i</v>
      </c>
      <c r="DK153" s="240" t="str">
        <f t="shared" ca="1" si="139"/>
        <v>0,287559219991062-0,947955707216191i</v>
      </c>
      <c r="DL153" s="240" t="str">
        <f t="shared" ca="1" si="140"/>
        <v>-0,836921309547982-0,529974574361929i</v>
      </c>
      <c r="DM153" s="240" t="str">
        <f t="shared" ca="1" si="141"/>
        <v>-0,733994400509211+0,665253746976851i</v>
      </c>
      <c r="DN153" s="240" t="str">
        <f t="shared" ca="1" si="142"/>
        <v>0,445389968486061+0,884837896915363i</v>
      </c>
      <c r="DO153" s="240" t="str">
        <f t="shared" ca="1" si="143"/>
        <v>0,971576773802378-0,193258636167646i</v>
      </c>
      <c r="DP153" s="240" t="str">
        <f t="shared" ca="1" si="144"/>
        <v>0,0728738723927716-0,987926984431592i</v>
      </c>
      <c r="DQ153" s="240" t="str">
        <f t="shared" ca="1" si="145"/>
        <v>-0,932703990895208-0,333726824234686i</v>
      </c>
      <c r="DR153" s="240" t="str">
        <f t="shared" ca="1" si="146"/>
        <v>-0,57040197903083+0,809908581361704i</v>
      </c>
      <c r="DS153" s="240" t="str">
        <f t="shared" ca="1" si="147"/>
        <v>0,628437021502283+0,765752726309843i</v>
      </c>
      <c r="DT153" s="240" t="str">
        <f t="shared" ca="1" si="148"/>
        <v>0,905626320839238-0,401436539005611i</v>
      </c>
      <c r="DU153" s="240" t="str">
        <f t="shared" ca="1" si="149"/>
        <v>-0,145352834956466-0,979889218848608i</v>
      </c>
      <c r="DV153" s="240" t="str">
        <f t="shared" ca="1" si="150"/>
        <v>-0,983161231675309-0,121261372152499i</v>
      </c>
      <c r="DW153" s="240" t="str">
        <f t="shared" ca="1" si="151"/>
        <v>-0,379090451328649+0,915205308964637i</v>
      </c>
      <c r="DX153" s="240" t="str">
        <f t="shared" ca="1" si="152"/>
        <v>0,78094471246276+0,609455235371783i</v>
      </c>
      <c r="DY153" s="240" t="str">
        <f t="shared" ca="1" si="153"/>
        <v>0,795666286721447-0,590106336197572i</v>
      </c>
      <c r="DZ153" s="240" t="str">
        <f t="shared" ca="1" si="154"/>
        <v>-0,356516013740149-0,924233011633133i</v>
      </c>
      <c r="EA153" s="240" t="str">
        <f t="shared" ca="1" si="155"/>
        <v>-0,98584102493865+0,0970968660335036i</v>
      </c>
      <c r="EB153" s="240" t="str">
        <f t="shared" ca="1" si="156"/>
        <v>-0,16935674264645+0,97602695739708i</v>
      </c>
      <c r="EC153" s="240" t="str">
        <f t="shared" ca="1" si="157"/>
        <v>0,895501817282242+0,423540816320954i</v>
      </c>
      <c r="ED153" s="240" t="str">
        <f t="shared" ca="1" si="158"/>
        <v>0,647040260668742-0,750099479348802i</v>
      </c>
      <c r="EE153" s="240" t="str">
        <f t="shared" ca="1" si="159"/>
        <v>-0,550354033041743-0,823663017356191i</v>
      </c>
      <c r="EF153" s="240" t="str">
        <f t="shared" ca="1" si="160"/>
        <v>-0,940613144148752+0,310736610170441i</v>
      </c>
      <c r="EG153" s="240" t="str">
        <f t="shared" ca="1" si="161"/>
        <v>0,0486069822556119+0,989417853650125i</v>
      </c>
      <c r="EH153" s="240" t="str">
        <f t="shared" ca="1" si="162"/>
        <v>0,966541348688603+0,217044117913464i</v>
      </c>
      <c r="EI153" s="240" t="str">
        <f t="shared" ca="1" si="163"/>
        <v>0,466970834388941-0,873640983285304i</v>
      </c>
      <c r="EJ153" s="240" t="str">
        <f t="shared" ca="1" si="164"/>
        <v>-0,717447190888128-0,683066509303707i</v>
      </c>
      <c r="EK153" s="240" t="str">
        <f t="shared" ca="1" si="165"/>
        <v>-0,849675471637753+0,509275878814988i</v>
      </c>
      <c r="EL153" s="240" t="str">
        <f t="shared" ca="1" si="166"/>
        <v>0,264208614889516+0,954727257212121i</v>
      </c>
      <c r="EM153" s="240" t="str">
        <f t="shared" ca="1" si="167"/>
        <v>0,990611088089376+3,10678248543227E-14i</v>
      </c>
      <c r="EN153" s="240"/>
      <c r="EO153" s="240"/>
      <c r="EP153" s="240"/>
    </row>
    <row r="154" spans="1:146" ht="15.75" thickBot="1">
      <c r="A154" s="277">
        <f t="shared" si="168"/>
        <v>1.0546875000000005E-3</v>
      </c>
      <c r="B154" s="276">
        <v>54</v>
      </c>
      <c r="C154" s="248">
        <f t="shared" si="169"/>
        <v>10800</v>
      </c>
      <c r="D154" s="247">
        <f t="shared" si="170"/>
        <v>67858.401317539538</v>
      </c>
      <c r="E154" s="247" t="str">
        <f t="shared" si="171"/>
        <v>67858,4013175395i</v>
      </c>
      <c r="F154" s="247" t="str">
        <f t="shared" si="177"/>
        <v>-0,0418956779276445-0,336143088939877i</v>
      </c>
      <c r="G154" s="247" t="str">
        <f t="shared" si="178"/>
        <v>-0,204865287465861+0,308557284666434i</v>
      </c>
      <c r="H154" s="247" t="str">
        <f t="shared" si="179"/>
        <v>0,00299946351265879-0,0983115663289123i</v>
      </c>
      <c r="I154" s="247" t="str">
        <f t="shared" si="174"/>
        <v>-0,0103166260571169+0,110098848419502i</v>
      </c>
      <c r="J154" s="275" t="str">
        <f ca="1">IMPRODUCT(1/N_FFT2,BQ100)</f>
        <v>0,00373624881984618+7,43768716715813E-07i</v>
      </c>
      <c r="K154" s="274" t="str">
        <f t="shared" ca="1" si="175"/>
        <v>-0,0000386273700098982+0,000411349019290064i</v>
      </c>
      <c r="N154" s="265">
        <f t="shared" ca="1" si="176"/>
        <v>1.0102972145720459</v>
      </c>
      <c r="O154" s="240">
        <f t="shared" ca="1" si="39"/>
        <v>-0.98970278542795398</v>
      </c>
      <c r="P154" s="240" t="str">
        <f t="shared" ca="1" si="40"/>
        <v>-0,24047816085405+0,960042633238808i</v>
      </c>
      <c r="Q154" s="240" t="str">
        <f t="shared" ca="1" si="41"/>
        <v>0,872839931853711+0,466542663478336i</v>
      </c>
      <c r="R154" s="240" t="str">
        <f t="shared" ca="1" si="42"/>
        <v>0,664643768191181-0,733321392629779i</v>
      </c>
      <c r="S154" s="240" t="str">
        <f t="shared" ca="1" si="43"/>
        <v>-0,549849407120361-0,822907791294528i</v>
      </c>
      <c r="T154" s="240" t="str">
        <f t="shared" ca="1" si="44"/>
        <v>-0,931848783914795+0,333420826284695i</v>
      </c>
      <c r="U154" s="241" t="str">
        <f t="shared" ca="1" si="45"/>
        <v>0,0970078368038446+0,98493709600283i</v>
      </c>
      <c r="V154" s="240" t="str">
        <f t="shared" ca="1" si="46"/>
        <v>0,978990747192046+0,145219559275635i</v>
      </c>
      <c r="W154" s="240" t="str">
        <f t="shared" ca="1" si="47"/>
        <v>0,378742858948816-0,914366146726314i</v>
      </c>
      <c r="X154" s="240" t="str">
        <f t="shared" ca="1" si="48"/>
        <v>-0,794936731183078-0,589565260933693i</v>
      </c>
      <c r="Y154" s="240" t="str">
        <f t="shared" ca="1" si="49"/>
        <v>-0,765050598858051+0,627860800393517i</v>
      </c>
      <c r="Z154" s="240" t="str">
        <f t="shared" ca="1" si="50"/>
        <v>0,423152466891829+0,894680721401334i</v>
      </c>
      <c r="AA154" s="240" t="str">
        <f t="shared" ca="1" si="51"/>
        <v>0,97068592392182-0,193081435109372i</v>
      </c>
      <c r="AB154" s="240" t="str">
        <f t="shared" ca="1" si="52"/>
        <v>0,0485624139563389-0,988510645079042i</v>
      </c>
      <c r="AC154" s="240" t="str">
        <f t="shared" ca="1" si="53"/>
        <v>-0,947086515762524-0,287295553645812i</v>
      </c>
      <c r="AD154" s="240" t="str">
        <f t="shared" ca="1" si="54"/>
        <v>-0,508808917924195+0,848896394458512i</v>
      </c>
      <c r="AE154" s="240" t="str">
        <f t="shared" ca="1" si="55"/>
        <v>0,699825550935317+0,699825550935324i</v>
      </c>
      <c r="AF154" s="240" t="str">
        <f t="shared" ca="1" si="56"/>
        <v>0,848896394458515-0,508808917924189i</v>
      </c>
      <c r="AG154" s="240" t="str">
        <f t="shared" ca="1" si="57"/>
        <v>-0,287295553645803-0,947086515762527i</v>
      </c>
      <c r="AH154" s="240" t="str">
        <f t="shared" ca="1" si="58"/>
        <v>-0,988510645079043+0,0485624139563319i</v>
      </c>
      <c r="AI154" s="240" t="str">
        <f t="shared" ca="1" si="59"/>
        <v>-0,19308143510938+0,970685923921818i</v>
      </c>
      <c r="AJ154" s="240" t="str">
        <f t="shared" ca="1" si="60"/>
        <v>0,894680721401331+0,423152466891835i</v>
      </c>
      <c r="AK154" s="240" t="str">
        <f t="shared" ca="1" si="61"/>
        <v>0,627860800393523-0,765050598858046i</v>
      </c>
      <c r="AL154" s="240" t="str">
        <f t="shared" ca="1" si="62"/>
        <v>-0,589565260933685-0,794936731183085i</v>
      </c>
      <c r="AM154" s="240" t="str">
        <f t="shared" ca="1" si="63"/>
        <v>-0,91436614672628+0,378742858948899i</v>
      </c>
      <c r="AN154" s="240" t="str">
        <f t="shared" ca="1" si="64"/>
        <v>0,145219559275687+0,978990747192038i</v>
      </c>
      <c r="AO154" s="240" t="str">
        <f t="shared" ca="1" si="65"/>
        <v>0,984937096002827+0,0970078368038917i</v>
      </c>
      <c r="AP154" s="240" t="str">
        <f t="shared" ca="1" si="66"/>
        <v>0,333420826284732-0,931848783914781i</v>
      </c>
      <c r="AQ154" s="240" t="str">
        <f t="shared" ca="1" si="67"/>
        <v>-0,822907791294511-0,549849407120386i</v>
      </c>
      <c r="AR154" s="240" t="str">
        <f t="shared" ca="1" si="68"/>
        <v>-0,822907791294511-0,549849407120386i</v>
      </c>
      <c r="AS154" s="240" t="str">
        <f t="shared" ca="1" si="69"/>
        <v>0,466542663478322+0,872839931853719i</v>
      </c>
      <c r="AT154" s="240" t="str">
        <f t="shared" ca="1" si="70"/>
        <v>0,960042633238813-0,240478160854031i</v>
      </c>
      <c r="AU154" s="240" t="str">
        <f t="shared" ca="1" si="71"/>
        <v>1,0427245891163E-14-0,989702785427954i</v>
      </c>
      <c r="AV154" s="240" t="str">
        <f t="shared" ca="1" si="72"/>
        <v>-0,960042633238808-0,240478160854052i</v>
      </c>
      <c r="AW154" s="240" t="str">
        <f t="shared" ca="1" si="73"/>
        <v>-0,466542663478333+0,872839931853712i</v>
      </c>
      <c r="AX154" s="240" t="str">
        <f t="shared" ca="1" si="74"/>
        <v>0,733321392629787+0,664643768191172i</v>
      </c>
      <c r="AY154" s="240" t="str">
        <f t="shared" ca="1" si="75"/>
        <v>0,822907791294522-0,549849407120369i</v>
      </c>
      <c r="AZ154" s="240" t="str">
        <f t="shared" ca="1" si="76"/>
        <v>-0,333420826284712-0,931848783914789i</v>
      </c>
      <c r="BA154" s="240" t="str">
        <f t="shared" ca="1" si="77"/>
        <v>-0,984937096002828+0,097007836803878i</v>
      </c>
      <c r="BB154" s="240" t="str">
        <f t="shared" ca="1" si="78"/>
        <v>-0,145219559275603+0,978990747192051i</v>
      </c>
      <c r="BC154" s="240" t="str">
        <f t="shared" ca="1" si="79"/>
        <v>0,914366146726311+0,378742858948824i</v>
      </c>
      <c r="BD154" s="240" t="str">
        <f t="shared" ca="1" si="80"/>
        <v>0,589565260933701-0,794936731183072i</v>
      </c>
      <c r="BE154" s="240" t="str">
        <f t="shared" ca="1" si="81"/>
        <v>-0,627860800393507-0,765050598858059i</v>
      </c>
      <c r="BF154" s="240" t="str">
        <f t="shared" ca="1" si="82"/>
        <v>-0,894680721401336+0,423152466891823i</v>
      </c>
      <c r="BG154" s="240" t="str">
        <f t="shared" ca="1" si="83"/>
        <v>0,193081435109363+0,970685923921822i</v>
      </c>
      <c r="BH154" s="240" t="str">
        <f t="shared" ca="1" si="84"/>
        <v>0,988510645079042+0,0485624139563493i</v>
      </c>
      <c r="BI154" s="240" t="str">
        <f t="shared" ca="1" si="85"/>
        <v>0,287295553645822-0,947086515762521i</v>
      </c>
      <c r="BJ154" s="240" t="str">
        <f t="shared" ca="1" si="86"/>
        <v>-0,848896394458509-0,508808917924201i</v>
      </c>
      <c r="BK154" s="240" t="str">
        <f t="shared" ca="1" si="87"/>
        <v>-0,699825550935329+0,699825550935312i</v>
      </c>
      <c r="BL154" s="240" t="str">
        <f t="shared" ca="1" si="88"/>
        <v>0,50880891792418+0,84889639445852i</v>
      </c>
      <c r="BM154" s="240" t="str">
        <f t="shared" ca="1" si="89"/>
        <v>0,947086515762528-0,2872955536458i</v>
      </c>
      <c r="BN154" s="240" t="str">
        <f t="shared" ca="1" si="90"/>
        <v>-0,0485624139563181-0,988510645079043i</v>
      </c>
      <c r="BO154" s="240" t="str">
        <f t="shared" ca="1" si="91"/>
        <v>-0,970685923921817-0,193081435109386i</v>
      </c>
      <c r="BP154" s="240" t="str">
        <f t="shared" ca="1" si="92"/>
        <v>-0,423152466891838+0,894680721401329i</v>
      </c>
      <c r="BQ154" s="240" t="str">
        <f t="shared" ca="1" si="93"/>
        <v>0,765050598858039+0,627860800393531i</v>
      </c>
      <c r="BR154" s="240" t="str">
        <f t="shared" ca="1" si="94"/>
        <v>0,794936731183086-0,589565260933682i</v>
      </c>
      <c r="BS154" s="240" t="str">
        <f t="shared" ca="1" si="95"/>
        <v>-0,378742858948886-0,914366146726285i</v>
      </c>
      <c r="BT154" s="240" t="str">
        <f t="shared" ca="1" si="96"/>
        <v>-0,97899074719204+0,145219559275677i</v>
      </c>
      <c r="BU154" s="240" t="str">
        <f t="shared" ca="1" si="97"/>
        <v>-0,0970078368038952+0,984937096002826i</v>
      </c>
      <c r="BV154" s="240" t="str">
        <f t="shared" ca="1" si="98"/>
        <v>0,931848783914778+0,333420826284742i</v>
      </c>
      <c r="BW154" s="240" t="str">
        <f t="shared" ca="1" si="99"/>
        <v>0,549849407120389-0,822907791294509i</v>
      </c>
      <c r="BX154" s="240" t="str">
        <f t="shared" ca="1" si="100"/>
        <v>-0,66464376819115-0,733321392629808i</v>
      </c>
      <c r="BY154" s="240" t="str">
        <f t="shared" ca="1" si="101"/>
        <v>-0,872839931853724+0,466542663478312i</v>
      </c>
      <c r="BZ154" s="240" t="str">
        <f t="shared" ca="1" si="102"/>
        <v>0,240478160854028+0,960042633238813i</v>
      </c>
      <c r="CA154" s="240" t="str">
        <f t="shared" ca="1" si="103"/>
        <v>0,989702785427954+2,0854491782326E-14i</v>
      </c>
      <c r="CB154" s="240" t="str">
        <f t="shared" ca="1" si="104"/>
        <v>0,240478160854055-0,960042633238807i</v>
      </c>
      <c r="CC154" s="240" t="str">
        <f t="shared" ca="1" si="105"/>
        <v>-0,872839931853704-0,466542663478349i</v>
      </c>
      <c r="CD154" s="240" t="str">
        <f t="shared" ca="1" si="106"/>
        <v>-0,66464376819118+0,733321392629779i</v>
      </c>
      <c r="CE154" s="240" t="str">
        <f t="shared" ca="1" si="107"/>
        <v>0,549849407120366+0,822907791294524i</v>
      </c>
      <c r="CF154" s="240" t="str">
        <f t="shared" ca="1" si="108"/>
        <v>0,931848783914792-0,333420826284702i</v>
      </c>
      <c r="CG154" s="240" t="str">
        <f t="shared" ca="1" si="109"/>
        <v>-0,0970078368038677-0,984937096002829i</v>
      </c>
      <c r="CH154" s="240" t="str">
        <f t="shared" ca="1" si="110"/>
        <v>-0,97899074719205-0,145219559275606i</v>
      </c>
      <c r="CI154" s="240" t="str">
        <f t="shared" ca="1" si="111"/>
        <v>-0,378742858948834+0,914366146726307i</v>
      </c>
      <c r="CJ154" s="240" t="str">
        <f t="shared" ca="1" si="112"/>
        <v>0,794936731183128+0,589565260933625i</v>
      </c>
      <c r="CK154" s="240" t="str">
        <f t="shared" ca="1" si="113"/>
        <v>0,765050598858004-0,627860800393576i</v>
      </c>
      <c r="CL154" s="240" t="str">
        <f t="shared" ca="1" si="114"/>
        <v>-0,423152466891814-0,89468072140134i</v>
      </c>
      <c r="CM154" s="240" t="str">
        <f t="shared" ca="1" si="115"/>
        <v>-0,970685923921764+0,19308143510965i</v>
      </c>
      <c r="CN154" s="240" t="str">
        <f t="shared" ca="1" si="116"/>
        <v>-0,0485624139562614+0,988510645079046i</v>
      </c>
      <c r="CO154" s="240" t="str">
        <f t="shared" ca="1" si="117"/>
        <v>0,947086515762491+0,28729555364592i</v>
      </c>
      <c r="CP154" s="240" t="str">
        <f t="shared" ca="1" si="118"/>
        <v>0,508808917924469-0,848896394458347i</v>
      </c>
      <c r="CQ154" s="240" t="str">
        <f t="shared" ca="1" si="119"/>
        <v>-0,699825550935653-0,699825550934989i</v>
      </c>
      <c r="CR154" s="240" t="str">
        <f t="shared" ca="1" si="120"/>
        <v>-0,84889639445837+0,50880891792443i</v>
      </c>
      <c r="CS154" s="240" t="str">
        <f t="shared" ca="1" si="121"/>
        <v>0,287295553645877+0,947086515762504i</v>
      </c>
      <c r="CT154" s="240" t="str">
        <f t="shared" ca="1" si="122"/>
        <v>0,988510645079048-0,0485624139562164i</v>
      </c>
      <c r="CU154" s="240" t="str">
        <f t="shared" ca="1" si="123"/>
        <v>0,193081435109693-0,970685923921755i</v>
      </c>
      <c r="CV154" s="240" t="str">
        <f t="shared" ca="1" si="124"/>
        <v>-0,894680721401111-0,423152466892299i</v>
      </c>
      <c r="CW154" s="240" t="str">
        <f t="shared" ca="1" si="125"/>
        <v>-0,627860800393305+0,765050598858224i</v>
      </c>
      <c r="CX154" s="240" t="str">
        <f t="shared" ca="1" si="126"/>
        <v>0,589565260933747+0,794936731183038i</v>
      </c>
      <c r="CY154" s="240" t="str">
        <f t="shared" ca="1" si="127"/>
        <v>0,914366146726324-0,378742858948792i</v>
      </c>
      <c r="CZ154" s="240" t="str">
        <f t="shared" ca="1" si="128"/>
        <v>-0,145219559275368-0,978990747192086i</v>
      </c>
      <c r="DA154" s="240" t="str">
        <f t="shared" ca="1" si="129"/>
        <v>-0,984937096002786-0,0970078368043044i</v>
      </c>
      <c r="DB154" s="240" t="str">
        <f t="shared" ca="1" si="130"/>
        <v>-0,333420826284374+0,93184878391491i</v>
      </c>
      <c r="DC154" s="240" t="str">
        <f t="shared" ca="1" si="131"/>
        <v>0,822907791294609+0,54984940712024i</v>
      </c>
      <c r="DD154" s="240" t="str">
        <f t="shared" ca="1" si="132"/>
        <v>0,73332139262981-0,664643768191147i</v>
      </c>
      <c r="DE154" s="240" t="str">
        <f t="shared" ca="1" si="133"/>
        <v>-0,466542663478135-0,872839931853818i</v>
      </c>
      <c r="DF154" s="240" t="str">
        <f t="shared" ca="1" si="134"/>
        <v>-0,960042633238913+0,240478160853629i</v>
      </c>
      <c r="DG154" s="240" t="str">
        <f t="shared" ca="1" si="135"/>
        <v>3,69557153432511E-13+0,989702785427954i</v>
      </c>
      <c r="DH154" s="240" t="str">
        <f t="shared" ca="1" si="136"/>
        <v>0,960042633238854+0,240478160853868i</v>
      </c>
      <c r="DI154" s="240" t="str">
        <f t="shared" ca="1" si="137"/>
        <v>0,466542663478352-0,872839931853703i</v>
      </c>
      <c r="DJ154" s="240" t="str">
        <f t="shared" ca="1" si="138"/>
        <v>-0,733321392629635-0,66464376819134i</v>
      </c>
      <c r="DK154" s="240" t="str">
        <f t="shared" ca="1" si="139"/>
        <v>-0,822907791294744+0,549849407120036i</v>
      </c>
      <c r="DL154" s="240" t="str">
        <f t="shared" ca="1" si="140"/>
        <v>0,33342082628507+0,93184878391466i</v>
      </c>
      <c r="DM154" s="240" t="str">
        <f t="shared" ca="1" si="141"/>
        <v>0,984937096002811-0,0970078368040462i</v>
      </c>
      <c r="DN154" s="240" t="str">
        <f t="shared" ca="1" si="142"/>
        <v>0,14521955927561-0,97899074719205i</v>
      </c>
      <c r="DO154" s="240" t="str">
        <f t="shared" ca="1" si="143"/>
        <v>-0,91436614672623-0,378742858949019i</v>
      </c>
      <c r="DP154" s="240" t="str">
        <f t="shared" ca="1" si="144"/>
        <v>-0,589565260933956+0,794936731182884i</v>
      </c>
      <c r="DQ154" s="240" t="str">
        <f t="shared" ca="1" si="145"/>
        <v>0,627860800393888+0,765050598857747i</v>
      </c>
      <c r="DR154" s="240" t="str">
        <f t="shared" ca="1" si="146"/>
        <v>0,894680721401216-0,423152466892077i</v>
      </c>
      <c r="DS154" s="240" t="str">
        <f t="shared" ca="1" si="147"/>
        <v>-0,193081435109439-0,970685923921806i</v>
      </c>
      <c r="DT154" s="240" t="str">
        <f t="shared" ca="1" si="148"/>
        <v>-0,988510645079036-0,0485624139564755i</v>
      </c>
      <c r="DU154" s="240" t="str">
        <f t="shared" ca="1" si="149"/>
        <v>-0,287295553646111+0,947086515762433i</v>
      </c>
      <c r="DV154" s="240" t="str">
        <f t="shared" ca="1" si="150"/>
        <v>0,84889639445875+0,508808917923796i</v>
      </c>
      <c r="DW154" s="240" t="str">
        <f t="shared" ca="1" si="151"/>
        <v>0,69982555093514-0,699825550935501i</v>
      </c>
      <c r="DX154" s="240" t="str">
        <f t="shared" ca="1" si="152"/>
        <v>-0,508808917924258-0,848896394458473i</v>
      </c>
      <c r="DY154" s="240" t="str">
        <f t="shared" ca="1" si="153"/>
        <v>-0,947086515762562+0,287295553645685i</v>
      </c>
      <c r="DZ154" s="240" t="str">
        <f t="shared" ca="1" si="154"/>
        <v>0,0485624139560023+0,988510645079059i</v>
      </c>
      <c r="EA154" s="240" t="str">
        <f t="shared" ca="1" si="155"/>
        <v>0,970685923921714+0,193081435109904i</v>
      </c>
      <c r="EB154" s="240" t="str">
        <f t="shared" ca="1" si="156"/>
        <v>0,42315246689159-0,894680721401446i</v>
      </c>
      <c r="EC154" s="240" t="str">
        <f t="shared" ca="1" si="157"/>
        <v>-0,765050598858089-0,627860800393472i</v>
      </c>
      <c r="ED154" s="240" t="str">
        <f t="shared" ca="1" si="158"/>
        <v>-0,794936731183166+0,589565260933575i</v>
      </c>
      <c r="EE154" s="240" t="str">
        <f t="shared" ca="1" si="159"/>
        <v>0,378742858948607+0,914366146726401i</v>
      </c>
      <c r="EF154" s="240" t="str">
        <f t="shared" ca="1" si="160"/>
        <v>0,978990747192115-0,145219559275169i</v>
      </c>
      <c r="EG154" s="240" t="str">
        <f t="shared" ca="1" si="161"/>
        <v>0,097007836803538-0,984937096002861i</v>
      </c>
      <c r="EH154" s="240" t="str">
        <f t="shared" ca="1" si="162"/>
        <v>-0,931848783914842-0,333420826284563i</v>
      </c>
      <c r="EI154" s="240" t="str">
        <f t="shared" ca="1" si="163"/>
        <v>-0,549849407120407+0,822907791294497i</v>
      </c>
      <c r="EJ154" s="240" t="str">
        <f t="shared" ca="1" si="164"/>
        <v>0,664643768190988+0,733321392629954i</v>
      </c>
      <c r="EK154" s="240" t="str">
        <f t="shared" ca="1" si="165"/>
        <v>0,872839931853913-0,466542663477958i</v>
      </c>
      <c r="EL154" s="240" t="str">
        <f t="shared" ca="1" si="166"/>
        <v>-0,24047816085439-0,960042633238723i</v>
      </c>
      <c r="EM154" s="240" t="str">
        <f t="shared" ca="1" si="167"/>
        <v>-0,989702785427954+1,55194331364611E-13i</v>
      </c>
      <c r="EN154" s="240"/>
      <c r="EO154" s="240"/>
      <c r="EP154" s="240"/>
    </row>
    <row r="155" spans="1:146" ht="15.75" thickBot="1">
      <c r="A155" s="277">
        <f t="shared" si="168"/>
        <v>1.0742187500000005E-3</v>
      </c>
      <c r="B155" s="276">
        <v>55</v>
      </c>
      <c r="C155" s="248">
        <f t="shared" si="169"/>
        <v>11000</v>
      </c>
      <c r="D155" s="247">
        <f t="shared" si="170"/>
        <v>69115.038378975441</v>
      </c>
      <c r="E155" s="247" t="str">
        <f t="shared" si="171"/>
        <v>69115,0383789754i</v>
      </c>
      <c r="F155" s="247" t="str">
        <f t="shared" si="177"/>
        <v>-0,0419829133906397-0,329779112350093i</v>
      </c>
      <c r="G155" s="247" t="str">
        <f t="shared" si="178"/>
        <v>-0,19956742730649+0,306607377660858i</v>
      </c>
      <c r="H155" s="247" t="str">
        <f t="shared" si="179"/>
        <v>0,00296295445765036-0,0965243743904146i</v>
      </c>
      <c r="I155" s="247" t="str">
        <f t="shared" si="174"/>
        <v>-0,00973679159652735+0,107813524633413i</v>
      </c>
      <c r="J155" s="275" t="str">
        <f ca="1">IMPRODUCT(1/N_FFT2,BR100)</f>
        <v>0,0123048511467786+0,000079984000434766i</v>
      </c>
      <c r="K155" s="274" t="str">
        <f t="shared" ca="1" si="175"/>
        <v>-0,000128433128243626+0,0013258505846804i</v>
      </c>
      <c r="N155" s="265">
        <f t="shared" ca="1" si="176"/>
        <v>1.0114093760008613</v>
      </c>
      <c r="O155" s="240">
        <f t="shared" ca="1" si="39"/>
        <v>-0.98859062399913866</v>
      </c>
      <c r="P155" s="240" t="str">
        <f t="shared" ca="1" si="40"/>
        <v>-0,216601431725669+0,964569977572077i</v>
      </c>
      <c r="Q155" s="240" t="str">
        <f t="shared" ca="1" si="41"/>
        <v>0,893675339377446+0,422676956608251i</v>
      </c>
      <c r="R155" s="240" t="str">
        <f t="shared" ca="1" si="42"/>
        <v>0,608212182036087-0,779351886814876i</v>
      </c>
      <c r="S155" s="240" t="str">
        <f t="shared" ca="1" si="43"/>
        <v>-0,627155252652204-0,764190886447723i</v>
      </c>
      <c r="T155" s="240" t="str">
        <f t="shared" ca="1" si="44"/>
        <v>-0,88303316929007+0,444481544940328i</v>
      </c>
      <c r="U155" s="241" t="str">
        <f t="shared" ca="1" si="45"/>
        <v>0,240207927669985+0,958963801894263i</v>
      </c>
      <c r="V155" s="240" t="str">
        <f t="shared" ca="1" si="46"/>
        <v>0,988292878986082-0,0242612284191717i</v>
      </c>
      <c r="W155" s="240" t="str">
        <f t="shared" ca="1" si="47"/>
        <v>0,192864463178131-0,969595132362997i</v>
      </c>
      <c r="X155" s="240" t="str">
        <f t="shared" ca="1" si="48"/>
        <v>-0,903779192857062-0,400617763482404i</v>
      </c>
      <c r="Y155" s="240" t="str">
        <f t="shared" ca="1" si="49"/>
        <v>-0,588902747144062+0,794043434747233i</v>
      </c>
      <c r="Z155" s="240" t="str">
        <f t="shared" ca="1" si="50"/>
        <v>0,64572054839496+0,748569566065518i</v>
      </c>
      <c r="AA155" s="240" t="str">
        <f t="shared" ca="1" si="51"/>
        <v>0,871859093040236-0,466018394209997i</v>
      </c>
      <c r="AB155" s="240" t="str">
        <f t="shared" ca="1" si="52"/>
        <v>-0,263669731340608-0,952779982280158i</v>
      </c>
      <c r="AC155" s="240" t="str">
        <f t="shared" ca="1" si="53"/>
        <v>-0,987399823297375+0,0485078427815296i</v>
      </c>
      <c r="AD155" s="240" t="str">
        <f t="shared" ca="1" si="54"/>
        <v>-0,169011320289583+0,974036239301689i</v>
      </c>
      <c r="AE155" s="240" t="str">
        <f t="shared" ca="1" si="55"/>
        <v>0,913338643545355+0,378317253195962i</v>
      </c>
      <c r="AF155" s="240" t="str">
        <f t="shared" ca="1" si="56"/>
        <v>0,569238579257577-0,808256680605748i</v>
      </c>
      <c r="AG155" s="240" t="str">
        <f t="shared" ca="1" si="57"/>
        <v>-0,663896886224455-0,732497335367494i</v>
      </c>
      <c r="AH155" s="240" t="str">
        <f t="shared" ca="1" si="58"/>
        <v>-0,860159841473705+0,487274531424471i</v>
      </c>
      <c r="AI155" s="240" t="str">
        <f t="shared" ca="1" si="59"/>
        <v>0,286972710224391+0,946022243631446i</v>
      </c>
      <c r="AJ155" s="240" t="str">
        <f t="shared" ca="1" si="60"/>
        <v>0,985911994876376-0,0727252378331701i</v>
      </c>
      <c r="AK155" s="240" t="str">
        <f t="shared" ca="1" si="61"/>
        <v>0,14505637130153-0,977890623231371i</v>
      </c>
      <c r="AL155" s="240" t="str">
        <f t="shared" ca="1" si="62"/>
        <v>-0,922347933186744-0,355788858742298i</v>
      </c>
      <c r="AM155" s="240" t="str">
        <f t="shared" ca="1" si="63"/>
        <v>-0,549231523336229+0,821983062862473i</v>
      </c>
      <c r="AN155" s="240" t="str">
        <f t="shared" ca="1" si="64"/>
        <v>0,681673317394319+0,71598387566455i</v>
      </c>
      <c r="AO155" s="240" t="str">
        <f t="shared" ca="1" si="65"/>
        <v>0,847942461782067-0,508237152681673i</v>
      </c>
      <c r="AP155" s="240" t="str">
        <f t="shared" ca="1" si="66"/>
        <v>-0,310102827478045-0,938694656557247i</v>
      </c>
      <c r="AQ155" s="240" t="str">
        <f t="shared" ca="1" si="67"/>
        <v>-0,98383028993528+0,0968988259210131i</v>
      </c>
      <c r="AR155" s="240" t="str">
        <f t="shared" ca="1" si="68"/>
        <v>-0,98383028993528+0,0968988259210131i</v>
      </c>
      <c r="AS155" s="240" t="str">
        <f t="shared" ca="1" si="69"/>
        <v>0,93080163492196+0,333046150384019i</v>
      </c>
      <c r="AT155" s="240" t="str">
        <f t="shared" ca="1" si="70"/>
        <v>0,528893630882232-0,835214313258109i</v>
      </c>
      <c r="AU155" s="240" t="str">
        <f t="shared" ca="1" si="71"/>
        <v>-0,699039134047262-0,699039134047201i</v>
      </c>
      <c r="AV155" s="240" t="str">
        <f t="shared" ca="1" si="72"/>
        <v>-0,835214313258116+0,528893630882222i</v>
      </c>
      <c r="AW155" s="240" t="str">
        <f t="shared" ca="1" si="73"/>
        <v>0,333046150384007+0,930801634921964i</v>
      </c>
      <c r="AX155" s="240" t="str">
        <f t="shared" ca="1" si="74"/>
        <v>0,981155962415319-0,1210140457793i</v>
      </c>
      <c r="AY155" s="240" t="str">
        <f t="shared" ca="1" si="75"/>
        <v>0,0968988259210252-0,983830289935278i</v>
      </c>
      <c r="AZ155" s="240" t="str">
        <f t="shared" ca="1" si="76"/>
        <v>-0,938694656557243-0,310102827478056i</v>
      </c>
      <c r="BA155" s="240" t="str">
        <f t="shared" ca="1" si="77"/>
        <v>-0,508237152681682+0,847942461782061i</v>
      </c>
      <c r="BB155" s="240" t="str">
        <f t="shared" ca="1" si="78"/>
        <v>0,715983875664542+0,681673317394328i</v>
      </c>
      <c r="BC155" s="240" t="str">
        <f t="shared" ca="1" si="79"/>
        <v>0,82198306286248-0,549231523336218i</v>
      </c>
      <c r="BD155" s="240" t="str">
        <f t="shared" ca="1" si="80"/>
        <v>-0,355788858742283-0,92234793318675i</v>
      </c>
      <c r="BE155" s="240" t="str">
        <f t="shared" ca="1" si="81"/>
        <v>-0,977890623231373+0,145056371301515i</v>
      </c>
      <c r="BF155" s="240" t="str">
        <f t="shared" ca="1" si="82"/>
        <v>-0,0727252378331856+0,985911994876375i</v>
      </c>
      <c r="BG155" s="240" t="str">
        <f t="shared" ca="1" si="83"/>
        <v>0,946022243631441+0,286972710224406i</v>
      </c>
      <c r="BH155" s="240" t="str">
        <f t="shared" ca="1" si="84"/>
        <v>0,487274531424485-0,860159841473697i</v>
      </c>
      <c r="BI155" s="240" t="str">
        <f t="shared" ca="1" si="85"/>
        <v>-0,732497335367484-0,663896886224466i</v>
      </c>
      <c r="BJ155" s="240" t="str">
        <f t="shared" ca="1" si="86"/>
        <v>-0,808256680605757+0,569238579257564i</v>
      </c>
      <c r="BK155" s="240" t="str">
        <f t="shared" ca="1" si="87"/>
        <v>0,378317253195954+0,913338643545358i</v>
      </c>
      <c r="BL155" s="240" t="str">
        <f t="shared" ca="1" si="88"/>
        <v>0,974036239301692-0,169011320289567i</v>
      </c>
      <c r="BM155" s="240" t="str">
        <f t="shared" ca="1" si="89"/>
        <v>0,0485078427815382-0,987399823297375i</v>
      </c>
      <c r="BN155" s="240" t="str">
        <f t="shared" ca="1" si="90"/>
        <v>-0,952779982280154-0,263669731340623i</v>
      </c>
      <c r="BO155" s="240" t="str">
        <f t="shared" ca="1" si="91"/>
        <v>-0,466018394210005+0,871859093040232i</v>
      </c>
      <c r="BP155" s="240" t="str">
        <f t="shared" ca="1" si="92"/>
        <v>0,748569566065507+0,645720548394973i</v>
      </c>
      <c r="BQ155" s="240" t="str">
        <f t="shared" ca="1" si="93"/>
        <v>0,79404343474724-0,588902747144053i</v>
      </c>
      <c r="BR155" s="240" t="str">
        <f t="shared" ca="1" si="94"/>
        <v>-0,400617763482388-0,903779192857069i</v>
      </c>
      <c r="BS155" s="240" t="str">
        <f t="shared" ca="1" si="95"/>
        <v>-0,969595132362999+0,192864463178121i</v>
      </c>
      <c r="BT155" s="240" t="str">
        <f t="shared" ca="1" si="96"/>
        <v>-0,02426122841914+0,988292878986083i</v>
      </c>
      <c r="BU155" s="240" t="str">
        <f t="shared" ca="1" si="97"/>
        <v>0,958963801894255+0,240207927670014i</v>
      </c>
      <c r="BV155" s="240" t="str">
        <f t="shared" ca="1" si="98"/>
        <v>0,444481544940327-0,883033169290071i</v>
      </c>
      <c r="BW155" s="240" t="str">
        <f t="shared" ca="1" si="99"/>
        <v>-0,764190886447692-0,627155252652242i</v>
      </c>
      <c r="BX155" s="240" t="str">
        <f t="shared" ca="1" si="100"/>
        <v>-0,779351886814894+0,608212182036064i</v>
      </c>
      <c r="BY155" s="240" t="str">
        <f t="shared" ca="1" si="101"/>
        <v>0,422676956608267+0,893675339377438i</v>
      </c>
      <c r="BZ155" s="240" t="str">
        <f t="shared" ca="1" si="102"/>
        <v>0,964569977572068-0,216601431725708i</v>
      </c>
      <c r="CA155" s="240" t="str">
        <f t="shared" ca="1" si="103"/>
        <v>1,21111668392459E-14-0,988590623999139i</v>
      </c>
      <c r="CB155" s="240" t="str">
        <f t="shared" ca="1" si="104"/>
        <v>-0,964569977572081-0,216601431725649i</v>
      </c>
      <c r="CC155" s="240" t="str">
        <f t="shared" ca="1" si="105"/>
        <v>-0,422676956608289+0,893675339377428i</v>
      </c>
      <c r="CD155" s="240" t="str">
        <f t="shared" ca="1" si="106"/>
        <v>0,77935188681487+0,608212182036095i</v>
      </c>
      <c r="CE155" s="240" t="str">
        <f t="shared" ca="1" si="107"/>
        <v>0,764190886447706-0,627155252652223i</v>
      </c>
      <c r="CF155" s="240" t="str">
        <f t="shared" ca="1" si="108"/>
        <v>-0,444481544940293-0,883033169290087i</v>
      </c>
      <c r="CG155" s="240" t="str">
        <f t="shared" ca="1" si="109"/>
        <v>-0,958963801894261+0,240207927669992i</v>
      </c>
      <c r="CH155" s="240" t="str">
        <f t="shared" ca="1" si="110"/>
        <v>0,0242612284192+0,988292878986081i</v>
      </c>
      <c r="CI155" s="240" t="str">
        <f t="shared" ca="1" si="111"/>
        <v>0,969595132362994+0,192864463178145i</v>
      </c>
      <c r="CJ155" s="240" t="str">
        <f t="shared" ca="1" si="112"/>
        <v>0,400617763482411-0,903779192857059i</v>
      </c>
      <c r="CK155" s="240" t="str">
        <f t="shared" ca="1" si="113"/>
        <v>-0,794043434747283-0,588902747143994i</v>
      </c>
      <c r="CL155" s="240" t="str">
        <f t="shared" ca="1" si="114"/>
        <v>-0,748569566065725+0,645720548394721i</v>
      </c>
      <c r="CM155" s="240" t="str">
        <f t="shared" ca="1" si="115"/>
        <v>0,466018394210243+0,871859093040104i</v>
      </c>
      <c r="CN155" s="240" t="str">
        <f t="shared" ca="1" si="116"/>
        <v>0,95277998228016-0,2636697313406i</v>
      </c>
      <c r="CO155" s="240" t="str">
        <f t="shared" ca="1" si="117"/>
        <v>-0,0485078427811211-0,987399823297396i</v>
      </c>
      <c r="CP155" s="240" t="str">
        <f t="shared" ca="1" si="118"/>
        <v>-0,974036239301722-0,169011320289397i</v>
      </c>
      <c r="CQ155" s="240" t="str">
        <f t="shared" ca="1" si="119"/>
        <v>-0,378317253196067+0,913338643545311i</v>
      </c>
      <c r="CR155" s="240" t="str">
        <f t="shared" ca="1" si="120"/>
        <v>0,808256680605451+0,569238579257998i</v>
      </c>
      <c r="CS155" s="240" t="str">
        <f t="shared" ca="1" si="121"/>
        <v>0,732497335367439-0,663896886224516i</v>
      </c>
      <c r="CT155" s="240" t="str">
        <f t="shared" ca="1" si="122"/>
        <v>-0,487274531424293-0,860159841473805i</v>
      </c>
      <c r="CU155" s="240" t="str">
        <f t="shared" ca="1" si="123"/>
        <v>-0,946022243631336+0,286972710224752i</v>
      </c>
      <c r="CV155" s="240" t="str">
        <f t="shared" ca="1" si="124"/>
        <v>0,0727252378332595+0,985911994876369i</v>
      </c>
      <c r="CW155" s="240" t="str">
        <f t="shared" ca="1" si="125"/>
        <v>0,977890623231326+0,145056371301837i</v>
      </c>
      <c r="CX155" s="240" t="str">
        <f t="shared" ca="1" si="126"/>
        <v>0,355788858742031-0,922347933186848i</v>
      </c>
      <c r="CY155" s="240" t="str">
        <f t="shared" ca="1" si="127"/>
        <v>-0,821983062862462-0,549231523336245i</v>
      </c>
      <c r="CZ155" s="240" t="str">
        <f t="shared" ca="1" si="128"/>
        <v>-0,715983875664829+0,681673317394025i</v>
      </c>
      <c r="DA155" s="240" t="str">
        <f t="shared" ca="1" si="129"/>
        <v>0,508237152681825+0,847942461781976i</v>
      </c>
      <c r="DB155" s="240" t="str">
        <f t="shared" ca="1" si="130"/>
        <v>0,938694656557282-0,31010282747794i</v>
      </c>
      <c r="DC155" s="240" t="str">
        <f t="shared" ca="1" si="131"/>
        <v>-0,0968988259205048-0,983830289935329i</v>
      </c>
      <c r="DD155" s="240" t="str">
        <f t="shared" ca="1" si="132"/>
        <v>-0,981155962415328-0,121014045779227i</v>
      </c>
      <c r="DE155" s="240" t="str">
        <f t="shared" ca="1" si="133"/>
        <v>-0,333046150384221+0,930801634921886i</v>
      </c>
      <c r="DF155" s="240" t="str">
        <f t="shared" ca="1" si="134"/>
        <v>0,835214313258313+0,52889363088191i</v>
      </c>
      <c r="DG155" s="240" t="str">
        <f t="shared" ca="1" si="135"/>
        <v>0,699039134047204-0,699039134047259i</v>
      </c>
      <c r="DH155" s="240" t="str">
        <f t="shared" ca="1" si="136"/>
        <v>-0,528893630881951-0,835214313258288i</v>
      </c>
      <c r="DI155" s="240" t="str">
        <f t="shared" ca="1" si="137"/>
        <v>-0,930801634921871+0,333046150384267i</v>
      </c>
      <c r="DJ155" s="240" t="str">
        <f t="shared" ca="1" si="138"/>
        <v>0,121014045779289+0,981155962415321i</v>
      </c>
      <c r="DK155" s="240" t="str">
        <f t="shared" ca="1" si="139"/>
        <v>0,983830289935239+0,0968988259214217i</v>
      </c>
      <c r="DL155" s="240" t="str">
        <f t="shared" ca="1" si="140"/>
        <v>0,310102827477894-0,938694656557298i</v>
      </c>
      <c r="DM155" s="240" t="str">
        <f t="shared" ca="1" si="141"/>
        <v>-0,847942461782001-0,508237152681783i</v>
      </c>
      <c r="DN155" s="240" t="str">
        <f t="shared" ca="1" si="142"/>
        <v>-0,681673317393981+0,715983875664872i</v>
      </c>
      <c r="DO155" s="240" t="str">
        <f t="shared" ca="1" si="143"/>
        <v>0,549231523336296+0,821983062862428i</v>
      </c>
      <c r="DP155" s="240" t="str">
        <f t="shared" ca="1" si="144"/>
        <v>0,92234793318683-0,355788858742075i</v>
      </c>
      <c r="DQ155" s="240" t="str">
        <f t="shared" ca="1" si="145"/>
        <v>-0,145056371301885-0,977890623231319i</v>
      </c>
      <c r="DR155" s="240" t="str">
        <f t="shared" ca="1" si="146"/>
        <v>-0,985911994876374-0,0727252378331977i</v>
      </c>
      <c r="DS155" s="240" t="str">
        <f t="shared" ca="1" si="147"/>
        <v>-0,286972710224693+0,946022243631354i</v>
      </c>
      <c r="DT155" s="240" t="str">
        <f t="shared" ca="1" si="148"/>
        <v>0,860159841473843+0,487274531424227i</v>
      </c>
      <c r="DU155" s="240" t="str">
        <f t="shared" ca="1" si="149"/>
        <v>0,66389688622448-0,732497335367472i</v>
      </c>
      <c r="DV155" s="240" t="str">
        <f t="shared" ca="1" si="150"/>
        <v>-0,569238579257233-0,80825668060599i</v>
      </c>
      <c r="DW155" s="240" t="str">
        <f t="shared" ca="1" si="151"/>
        <v>-0,913338643545288+0,378317253196124i</v>
      </c>
      <c r="DX155" s="240" t="str">
        <f t="shared" ca="1" si="152"/>
        <v>0,169011320289444+0,974036239301714i</v>
      </c>
      <c r="DY155" s="240" t="str">
        <f t="shared" ca="1" si="153"/>
        <v>0,987399823297398+0,0485078427810731i</v>
      </c>
      <c r="DZ155" s="240" t="str">
        <f t="shared" ca="1" si="154"/>
        <v>0,26366973134054-0,952779982280177i</v>
      </c>
      <c r="EA155" s="240" t="str">
        <f t="shared" ca="1" si="155"/>
        <v>-0,871859093040133-0,466018394210189i</v>
      </c>
      <c r="EB155" s="240" t="str">
        <f t="shared" ca="1" si="156"/>
        <v>-0,645720548394674+0,748569566065765i</v>
      </c>
      <c r="EC155" s="240" t="str">
        <f t="shared" ca="1" si="157"/>
        <v>0,588902747144032+0,794043434747255i</v>
      </c>
      <c r="ED155" s="240" t="str">
        <f t="shared" ca="1" si="158"/>
        <v>0,903779192857193-0,400617763482108i</v>
      </c>
      <c r="EE155" s="240" t="str">
        <f t="shared" ca="1" si="159"/>
        <v>-0,192864463178398-0,969595132362944i</v>
      </c>
      <c r="EF155" s="240" t="str">
        <f t="shared" ca="1" si="160"/>
        <v>-0,988292878986081-0,0242612284192364i</v>
      </c>
      <c r="EG155" s="240" t="str">
        <f t="shared" ca="1" si="161"/>
        <v>-0,240207927670422+0,958963801894153i</v>
      </c>
      <c r="EH155" s="240" t="str">
        <f t="shared" ca="1" si="162"/>
        <v>0,883033169290154+0,444481544940162i</v>
      </c>
      <c r="EI155" s="240" t="str">
        <f t="shared" ca="1" si="163"/>
        <v>0,627155252652328-0,764190886447621i</v>
      </c>
      <c r="EJ155" s="240" t="str">
        <f t="shared" ca="1" si="164"/>
        <v>-0,608212182036453-0,779351886814591i</v>
      </c>
      <c r="EK155" s="240" t="str">
        <f t="shared" ca="1" si="165"/>
        <v>-0,893675339377407+0,422676956608333i</v>
      </c>
      <c r="EL155" s="240" t="str">
        <f t="shared" ca="1" si="166"/>
        <v>0,216601431725408+0,964569977572135i</v>
      </c>
      <c r="EM155" s="240" t="str">
        <f t="shared" ca="1" si="167"/>
        <v>0,988590623999139-3,69141762774462E-13i</v>
      </c>
      <c r="EN155" s="240"/>
      <c r="EO155" s="240"/>
      <c r="EP155" s="240"/>
    </row>
    <row r="156" spans="1:146" ht="15.75" thickBot="1">
      <c r="A156" s="277">
        <f t="shared" si="168"/>
        <v>1.0937500000000005E-3</v>
      </c>
      <c r="B156" s="276">
        <v>56</v>
      </c>
      <c r="C156" s="248">
        <f t="shared" si="169"/>
        <v>11200</v>
      </c>
      <c r="D156" s="247">
        <f t="shared" si="170"/>
        <v>70371.67544041136</v>
      </c>
      <c r="E156" s="247" t="str">
        <f t="shared" si="171"/>
        <v>70371,6754404114i</v>
      </c>
      <c r="F156" s="247" t="str">
        <f t="shared" si="177"/>
        <v>-0,0420627149347355-0,323638236930889i</v>
      </c>
      <c r="G156" s="247" t="str">
        <f t="shared" si="178"/>
        <v>-0,194426362736555+0,304613038185247i</v>
      </c>
      <c r="H156" s="247" t="str">
        <f t="shared" si="179"/>
        <v>0,00292838433990253-0,0948009901838119i</v>
      </c>
      <c r="I156" s="247" t="str">
        <f t="shared" si="174"/>
        <v>-0,00920346733515478+0,10561558212651i</v>
      </c>
      <c r="J156" s="275" t="str">
        <f ca="1">IMPRODUCT(1/N_FFT2,BS100)</f>
        <v>0,00405621224742609-7,23667687357875E-07i</v>
      </c>
      <c r="K156" s="274" t="str">
        <f t="shared" ca="1" si="175"/>
        <v>-0,0000372547863395743+0,000428405877992508i</v>
      </c>
      <c r="N156" s="265">
        <f t="shared" ca="1" si="176"/>
        <v>1.0128016181744004</v>
      </c>
      <c r="O156" s="240">
        <f t="shared" ca="1" si="39"/>
        <v>-0.9871983818255996</v>
      </c>
      <c r="P156" s="240" t="str">
        <f t="shared" ca="1" si="40"/>
        <v>-0,192592850204162+0,968229641732436i</v>
      </c>
      <c r="Q156" s="240" t="str">
        <f t="shared" ca="1" si="41"/>
        <v>0,912052379496934+0,377784465182282i</v>
      </c>
      <c r="R156" s="240" t="str">
        <f t="shared" ca="1" si="42"/>
        <v>0,548458035027425-0,820825455802229i</v>
      </c>
      <c r="S156" s="240" t="str">
        <f t="shared" ca="1" si="43"/>
        <v>-0,69805467016527-0,698054670165267i</v>
      </c>
      <c r="T156" s="240" t="str">
        <f t="shared" ca="1" si="44"/>
        <v>-0,820825455802232+0,54845803502742i</v>
      </c>
      <c r="U156" s="241" t="str">
        <f t="shared" ca="1" si="45"/>
        <v>0,377784465182285+0,912052379496933i</v>
      </c>
      <c r="V156" s="240" t="str">
        <f t="shared" ca="1" si="46"/>
        <v>0,968229641732437-0,192592850204156i</v>
      </c>
      <c r="W156" s="240" t="str">
        <f t="shared" ca="1" si="47"/>
        <v>-2,4127319763347E-14-0,9871983818256i</v>
      </c>
      <c r="X156" s="240" t="str">
        <f t="shared" ca="1" si="48"/>
        <v>-0,968229641732434-0,192592850204168i</v>
      </c>
      <c r="Y156" s="240" t="str">
        <f t="shared" ca="1" si="49"/>
        <v>-0,377784465182325+0,912052379496916i</v>
      </c>
      <c r="Z156" s="240" t="str">
        <f t="shared" ca="1" si="50"/>
        <v>0,820825455802242+0,548458035027407i</v>
      </c>
      <c r="AA156" s="240" t="str">
        <f t="shared" ca="1" si="51"/>
        <v>0,698054670165277-0,698054670165259i</v>
      </c>
      <c r="AB156" s="240" t="str">
        <f t="shared" ca="1" si="52"/>
        <v>-0,548458035027466-0,820825455802202i</v>
      </c>
      <c r="AC156" s="240" t="str">
        <f t="shared" ca="1" si="53"/>
        <v>-0,912052379496928+0,377784465182297i</v>
      </c>
      <c r="AD156" s="240" t="str">
        <f t="shared" ca="1" si="54"/>
        <v>0,19259285020414+0,96822964173244i</v>
      </c>
      <c r="AE156" s="240" t="str">
        <f t="shared" ca="1" si="55"/>
        <v>0,9871983818256-4,82546395266941E-14i</v>
      </c>
      <c r="AF156" s="240" t="str">
        <f t="shared" ca="1" si="56"/>
        <v>0,192592850204145-0,968229641732439i</v>
      </c>
      <c r="AG156" s="240" t="str">
        <f t="shared" ca="1" si="57"/>
        <v>-0,912052379496926-0,377784465182302i</v>
      </c>
      <c r="AH156" s="240" t="str">
        <f t="shared" ca="1" si="58"/>
        <v>-0,548458035027385+0,820825455802256i</v>
      </c>
      <c r="AI156" s="240" t="str">
        <f t="shared" ca="1" si="59"/>
        <v>0,698054670165274+0,698054670165262i</v>
      </c>
      <c r="AJ156" s="240" t="str">
        <f t="shared" ca="1" si="60"/>
        <v>0,820825455802245-0,548458035027403i</v>
      </c>
      <c r="AK156" s="240" t="str">
        <f t="shared" ca="1" si="61"/>
        <v>-0,377784465182318-0,912052379496919i</v>
      </c>
      <c r="AL156" s="240" t="str">
        <f t="shared" ca="1" si="62"/>
        <v>-0,968229641732435+0,192592850204162i</v>
      </c>
      <c r="AM156" s="240" t="str">
        <f t="shared" ca="1" si="63"/>
        <v>-2,75741867618025E-14+0,9871983818256i</v>
      </c>
      <c r="AN156" s="240" t="str">
        <f t="shared" ca="1" si="64"/>
        <v>0,968229641732444+0,19259285020412i</v>
      </c>
      <c r="AO156" s="240" t="str">
        <f t="shared" ca="1" si="65"/>
        <v>0,377784465182278-0,912052379496936i</v>
      </c>
      <c r="AP156" s="240" t="str">
        <f t="shared" ca="1" si="66"/>
        <v>-0,820825455802212-0,548458035027451i</v>
      </c>
      <c r="AQ156" s="240" t="str">
        <f t="shared" ca="1" si="67"/>
        <v>-0,698054670165246+0,69805467016529i</v>
      </c>
      <c r="AR156" s="240" t="str">
        <f t="shared" ca="1" si="68"/>
        <v>-0,698054670165246+0,69805467016529i</v>
      </c>
      <c r="AS156" s="240" t="str">
        <f t="shared" ca="1" si="69"/>
        <v>0,912052379496947-0,377784465182252i</v>
      </c>
      <c r="AT156" s="240" t="str">
        <f t="shared" ca="1" si="70"/>
        <v>-0,192592850204187-0,96822964173243i</v>
      </c>
      <c r="AU156" s="240" t="str">
        <f t="shared" ca="1" si="71"/>
        <v>-0,9871983818256-8,70771679065775E-15i</v>
      </c>
      <c r="AV156" s="240" t="str">
        <f t="shared" ca="1" si="72"/>
        <v>-0,192592850204197+0,968229641732428i</v>
      </c>
      <c r="AW156" s="240" t="str">
        <f t="shared" ca="1" si="73"/>
        <v>0,912052379496943+0,37778446518226i</v>
      </c>
      <c r="AX156" s="240" t="str">
        <f t="shared" ca="1" si="74"/>
        <v>0,54845803502743-0,820825455802226i</v>
      </c>
      <c r="AY156" s="240" t="str">
        <f t="shared" ca="1" si="75"/>
        <v>-0,698054670165239-0,698054670165297i</v>
      </c>
      <c r="AZ156" s="240" t="str">
        <f t="shared" ca="1" si="76"/>
        <v>-0,820825455802218+0,548458035027442i</v>
      </c>
      <c r="BA156" s="240" t="str">
        <f t="shared" ca="1" si="77"/>
        <v>0,377784465182268+0,91205237949694i</v>
      </c>
      <c r="BB156" s="240" t="str">
        <f t="shared" ca="1" si="78"/>
        <v>0,968229641732446-0,192592850204109i</v>
      </c>
      <c r="BC156" s="240" t="str">
        <f t="shared" ca="1" si="79"/>
        <v>-1,71732195700901E-14-0,9871983818256i</v>
      </c>
      <c r="BD156" s="240" t="str">
        <f t="shared" ca="1" si="80"/>
        <v>-0,968229641732433-0,192592850204173i</v>
      </c>
      <c r="BE156" s="240" t="str">
        <f t="shared" ca="1" si="81"/>
        <v>-0,377784465182237+0,912052379496953i</v>
      </c>
      <c r="BF156" s="240" t="str">
        <f t="shared" ca="1" si="82"/>
        <v>0,820825455802241+0,548458035027409i</v>
      </c>
      <c r="BG156" s="240" t="str">
        <f t="shared" ca="1" si="83"/>
        <v>0,698054670165284-0,698054670165252i</v>
      </c>
      <c r="BH156" s="240" t="str">
        <f t="shared" ca="1" si="84"/>
        <v>-0,548458035027458-0,820825455802207i</v>
      </c>
      <c r="BI156" s="240" t="str">
        <f t="shared" ca="1" si="85"/>
        <v>-0,91205237949693+0,377784465182292i</v>
      </c>
      <c r="BJ156" s="240" t="str">
        <f t="shared" ca="1" si="86"/>
        <v>0,192592850204128+0,968229641732442i</v>
      </c>
      <c r="BK156" s="240" t="str">
        <f t="shared" ca="1" si="87"/>
        <v>0,9871983818256-4,30541559308378E-14i</v>
      </c>
      <c r="BL156" s="240" t="str">
        <f t="shared" ca="1" si="88"/>
        <v>0,192592850204154-0,968229641732437i</v>
      </c>
      <c r="BM156" s="240" t="str">
        <f t="shared" ca="1" si="89"/>
        <v>-0,912052379496925-0,377784465182304i</v>
      </c>
      <c r="BN156" s="240" t="str">
        <f t="shared" ca="1" si="90"/>
        <v>-0,548458035027393+0,820825455802252i</v>
      </c>
      <c r="BO156" s="240" t="str">
        <f t="shared" ca="1" si="91"/>
        <v>0,698054670165275+0,698054670165261i</v>
      </c>
      <c r="BP156" s="240" t="str">
        <f t="shared" ca="1" si="92"/>
        <v>0,820825455802248-0,548458035027399i</v>
      </c>
      <c r="BQ156" s="240" t="str">
        <f t="shared" ca="1" si="93"/>
        <v>-0,37778446518231-0,912052379496922i</v>
      </c>
      <c r="BR156" s="240" t="str">
        <f t="shared" ca="1" si="94"/>
        <v>-0,968229641732436+0,192592850204161i</v>
      </c>
      <c r="BS156" s="240" t="str">
        <f t="shared" ca="1" si="95"/>
        <v>-3,62819035524602E-14+0,9871983818256i</v>
      </c>
      <c r="BT156" s="240" t="str">
        <f t="shared" ca="1" si="96"/>
        <v>0,968229641732444+0,192592850204121i</v>
      </c>
      <c r="BU156" s="240" t="str">
        <f t="shared" ca="1" si="97"/>
        <v>0,377784465182286-0,912052379496932i</v>
      </c>
      <c r="BV156" s="240" t="str">
        <f t="shared" ca="1" si="98"/>
        <v>-0,820825455802207-0,548458035027459i</v>
      </c>
      <c r="BW156" s="240" t="str">
        <f t="shared" ca="1" si="99"/>
        <v>-0,698054670165248+0,698054670165288i</v>
      </c>
      <c r="BX156" s="240" t="str">
        <f t="shared" ca="1" si="100"/>
        <v>0,548458035027414+0,820825455802237i</v>
      </c>
      <c r="BY156" s="240" t="str">
        <f t="shared" ca="1" si="101"/>
        <v>0,912052379496948-0,37778446518225i</v>
      </c>
      <c r="BZ156" s="240" t="str">
        <f t="shared" ca="1" si="102"/>
        <v>-0,192592850204178-0,968229641732432i</v>
      </c>
      <c r="CA156" s="240" t="str">
        <f t="shared" ca="1" si="103"/>
        <v>-0,9871983818256-1,74154335813155E-14i</v>
      </c>
      <c r="CB156" s="240" t="str">
        <f t="shared" ca="1" si="104"/>
        <v>-0,192592850204199+0,968229641732428i</v>
      </c>
      <c r="CC156" s="240" t="str">
        <f t="shared" ca="1" si="105"/>
        <v>0,91205237949694+0,377784465182268i</v>
      </c>
      <c r="CD156" s="240" t="str">
        <f t="shared" ca="1" si="106"/>
        <v>0,548458035027431-0,820825455802225i</v>
      </c>
      <c r="CE156" s="240" t="str">
        <f t="shared" ca="1" si="107"/>
        <v>-0,698054670165302-0,698054670165234i</v>
      </c>
      <c r="CF156" s="240" t="str">
        <f t="shared" ca="1" si="108"/>
        <v>-0,820825455802219+0,548458035027441i</v>
      </c>
      <c r="CG156" s="240" t="str">
        <f t="shared" ca="1" si="109"/>
        <v>0,377784465182267+0,912052379496941i</v>
      </c>
      <c r="CH156" s="240" t="str">
        <f t="shared" ca="1" si="110"/>
        <v>0,968229641732428-0,192592850204197i</v>
      </c>
      <c r="CI156" s="240" t="str">
        <f t="shared" ca="1" si="111"/>
        <v>-1,54799691690353E-14-0,9871983818256i</v>
      </c>
      <c r="CJ156" s="240" t="str">
        <f t="shared" ca="1" si="112"/>
        <v>-0,968229641732432-0,19259285020418i</v>
      </c>
      <c r="CK156" s="240" t="str">
        <f t="shared" ca="1" si="113"/>
        <v>-0,377784465181875+0,912052379497103i</v>
      </c>
      <c r="CL156" s="240" t="str">
        <f t="shared" ca="1" si="114"/>
        <v>0,820825455802182+0,548458035027497i</v>
      </c>
      <c r="CM156" s="240" t="str">
        <f t="shared" ca="1" si="115"/>
        <v>0,698054670165002-0,698054670165534i</v>
      </c>
      <c r="CN156" s="240" t="str">
        <f t="shared" ca="1" si="116"/>
        <v>-0,548458035027294-0,820825455802317i</v>
      </c>
      <c r="CO156" s="240" t="str">
        <f t="shared" ca="1" si="117"/>
        <v>-0,91205237949682+0,377784465182557i</v>
      </c>
      <c r="CP156" s="240" t="str">
        <f t="shared" ca="1" si="118"/>
        <v>0,192592850203941+0,968229641732479i</v>
      </c>
      <c r="CQ156" s="240" t="str">
        <f t="shared" ca="1" si="119"/>
        <v>0,9871983818256-2,30751498049065E-13i</v>
      </c>
      <c r="CR156" s="240" t="str">
        <f t="shared" ca="1" si="120"/>
        <v>0,192592850204451-0,968229641732377i</v>
      </c>
      <c r="CS156" s="240" t="str">
        <f t="shared" ca="1" si="121"/>
        <v>-0,912052379496997-0,37778446518213i</v>
      </c>
      <c r="CT156" s="240" t="str">
        <f t="shared" ca="1" si="122"/>
        <v>-0,548458035027726+0,820825455802029i</v>
      </c>
      <c r="CU156" s="240" t="str">
        <f t="shared" ca="1" si="123"/>
        <v>0,698054670165339+0,698054670165197i</v>
      </c>
      <c r="CV156" s="240" t="str">
        <f t="shared" ca="1" si="124"/>
        <v>0,820825455802471-0,548458035027064i</v>
      </c>
      <c r="CW156" s="240" t="str">
        <f t="shared" ca="1" si="125"/>
        <v>-0,377784465182315-0,91205237949692i</v>
      </c>
      <c r="CX156" s="240" t="str">
        <f t="shared" ca="1" si="126"/>
        <v>-0,968229641732533+0,19259285020367i</v>
      </c>
      <c r="CY156" s="240" t="str">
        <f t="shared" ca="1" si="127"/>
        <v>-4,49896203431179E-14+0,9871983818256i</v>
      </c>
      <c r="CZ156" s="240" t="str">
        <f t="shared" ca="1" si="128"/>
        <v>0,968229641732518+0,192592850203745i</v>
      </c>
      <c r="DA156" s="240" t="str">
        <f t="shared" ca="1" si="129"/>
        <v>0,377784465182385-0,912052379496892i</v>
      </c>
      <c r="DB156" s="240" t="str">
        <f t="shared" ca="1" si="130"/>
        <v>-0,820825455802428-0,548458035027127i</v>
      </c>
      <c r="DC156" s="240" t="str">
        <f t="shared" ca="1" si="131"/>
        <v>-0,698054670165392+0,698054670165144i</v>
      </c>
      <c r="DD156" s="240" t="str">
        <f t="shared" ca="1" si="132"/>
        <v>0,548458035027663+0,82082545580207i</v>
      </c>
      <c r="DE156" s="240" t="str">
        <f t="shared" ca="1" si="133"/>
        <v>0,912052379497032-0,377784465182047i</v>
      </c>
      <c r="DF156" s="240" t="str">
        <f t="shared" ca="1" si="134"/>
        <v>-0,192592850204377-0,968229641732392i</v>
      </c>
      <c r="DG156" s="240" t="str">
        <f t="shared" ca="1" si="135"/>
        <v>-0,9871983818256-3,06701805956095E-13i</v>
      </c>
      <c r="DH156" s="240" t="str">
        <f t="shared" ca="1" si="136"/>
        <v>-0,192592850204016+0,968229641732464i</v>
      </c>
      <c r="DI156" s="240" t="str">
        <f t="shared" ca="1" si="137"/>
        <v>0,912052379496786+0,37778446518264i</v>
      </c>
      <c r="DJ156" s="240" t="str">
        <f t="shared" ca="1" si="138"/>
        <v>0,548458035027345-0,820825455802283i</v>
      </c>
      <c r="DK156" s="240" t="str">
        <f t="shared" ca="1" si="139"/>
        <v>-0,698054670164959-0,698054670165578i</v>
      </c>
      <c r="DL156" s="240" t="str">
        <f t="shared" ca="1" si="140"/>
        <v>-0,820825455802223+0,548458035027434i</v>
      </c>
      <c r="DM156" s="240" t="str">
        <f t="shared" ca="1" si="141"/>
        <v>0,377784465182713+0,912052379496756i</v>
      </c>
      <c r="DN156" s="240" t="str">
        <f t="shared" ca="1" si="142"/>
        <v>0,968229641732448-0,192592850204093i</v>
      </c>
      <c r="DO156" s="240" t="str">
        <f t="shared" ca="1" si="143"/>
        <v>-4,13611302975355E-13-0,9871983818256i</v>
      </c>
      <c r="DP156" s="240" t="str">
        <f t="shared" ca="1" si="144"/>
        <v>-0,968229641732413-0,192592850204272i</v>
      </c>
      <c r="DQ156" s="240" t="str">
        <f t="shared" ca="1" si="145"/>
        <v>-0,377784465181974+0,912052379497061i</v>
      </c>
      <c r="DR156" s="240" t="str">
        <f t="shared" ca="1" si="146"/>
        <v>0,820825455802123+0,548458035027586i</v>
      </c>
      <c r="DS156" s="240" t="str">
        <f t="shared" ca="1" si="147"/>
        <v>0,698054670165088-0,698054670165448i</v>
      </c>
      <c r="DT156" s="240" t="str">
        <f t="shared" ca="1" si="148"/>
        <v>-0,548458035027216-0,820825455802369i</v>
      </c>
      <c r="DU156" s="240" t="str">
        <f t="shared" ca="1" si="149"/>
        <v>-0,912052379496856+0,377784465182471i</v>
      </c>
      <c r="DV156" s="240" t="str">
        <f t="shared" ca="1" si="150"/>
        <v>0,192592850203836+0,9682296417325i</v>
      </c>
      <c r="DW156" s="240" t="str">
        <f t="shared" ca="1" si="151"/>
        <v>0,9871983818256-1,23841251803965E-13i</v>
      </c>
      <c r="DX156" s="240" t="str">
        <f t="shared" ca="1" si="152"/>
        <v>0,192592850204557-0,968229641732357i</v>
      </c>
      <c r="DY156" s="240" t="str">
        <f t="shared" ca="1" si="153"/>
        <v>-0,912052379496962-0,377784465182216i</v>
      </c>
      <c r="DZ156" s="240" t="str">
        <f t="shared" ca="1" si="154"/>
        <v>-0,548458035027803+0,820825455801976i</v>
      </c>
      <c r="EA156" s="240" t="str">
        <f t="shared" ca="1" si="155"/>
        <v>0,698054670165263+0,698054670165273i</v>
      </c>
      <c r="EB156" s="240" t="str">
        <f t="shared" ca="1" si="156"/>
        <v>0,820825455801984-0,548458035027792i</v>
      </c>
      <c r="EC156" s="240" t="str">
        <f t="shared" ca="1" si="157"/>
        <v>-0,377784465182203-0,912052379496967i</v>
      </c>
      <c r="ED156" s="240" t="str">
        <f t="shared" ca="1" si="158"/>
        <v>-0,96822964173236+0,192592850204543i</v>
      </c>
      <c r="EE156" s="240" t="str">
        <f t="shared" ca="1" si="159"/>
        <v>-1,37870933809012E-13+0,9871983818256i</v>
      </c>
      <c r="EF156" s="240" t="str">
        <f t="shared" ca="1" si="160"/>
        <v>0,968229641732497+0,19259285020385i</v>
      </c>
      <c r="EG156" s="240" t="str">
        <f t="shared" ca="1" si="161"/>
        <v>0,377784465182484-0,91205237949685i</v>
      </c>
      <c r="EH156" s="240" t="str">
        <f t="shared" ca="1" si="162"/>
        <v>-0,820825455802377-0,548458035027205i</v>
      </c>
      <c r="EI156" s="240" t="str">
        <f t="shared" ca="1" si="163"/>
        <v>-0,698054670165458+0,698054670165078i</v>
      </c>
      <c r="EJ156" s="240" t="str">
        <f t="shared" ca="1" si="164"/>
        <v>0,548458035027575+0,82082545580213i</v>
      </c>
      <c r="EK156" s="240" t="str">
        <f t="shared" ca="1" si="165"/>
        <v>0,912052379497067-0,377784465181961i</v>
      </c>
      <c r="EL156" s="240" t="str">
        <f t="shared" ca="1" si="166"/>
        <v>-0,192592850204258-0,968229641732416i</v>
      </c>
      <c r="EM156" s="240" t="str">
        <f t="shared" ca="1" si="167"/>
        <v>-0,9871983818256-4,27640984980402E-13i</v>
      </c>
      <c r="EN156" s="240"/>
      <c r="EO156" s="240"/>
      <c r="EP156" s="240"/>
    </row>
    <row r="157" spans="1:146" ht="15.75" thickBot="1">
      <c r="A157" s="277">
        <f t="shared" si="168"/>
        <v>1.1132812500000006E-3</v>
      </c>
      <c r="B157" s="276">
        <v>57</v>
      </c>
      <c r="C157" s="248">
        <f t="shared" si="169"/>
        <v>11400</v>
      </c>
      <c r="D157" s="247">
        <f t="shared" si="170"/>
        <v>71628.312501847278</v>
      </c>
      <c r="E157" s="247" t="str">
        <f t="shared" si="171"/>
        <v>71628,3125018473i</v>
      </c>
      <c r="F157" s="247" t="str">
        <f t="shared" si="177"/>
        <v>-0,042135557057377-0,317708748154633i</v>
      </c>
      <c r="G157" s="247" t="str">
        <f t="shared" si="178"/>
        <v>-0,189437830366761+0,302579656011905i</v>
      </c>
      <c r="H157" s="247" t="str">
        <f t="shared" si="179"/>
        <v>0,00289561832944844-0,0931380567315507i</v>
      </c>
      <c r="I157" s="247" t="str">
        <f t="shared" si="174"/>
        <v>-0,00871243660128444+0,103500663837892i</v>
      </c>
      <c r="J157" s="275" t="str">
        <f ca="1">IMPRODUCT(1/N_FFT2,BT100)</f>
        <v>-0,0040743947223209-0,000079984212609073i</v>
      </c>
      <c r="K157" s="274" t="str">
        <f t="shared" ca="1" si="175"/>
        <v>0,0000437763248084189-0,000421005701116357i</v>
      </c>
      <c r="N157" s="265">
        <f t="shared" ca="1" si="176"/>
        <v>1.0145935450767445</v>
      </c>
      <c r="O157" s="240">
        <f t="shared" ca="1" si="39"/>
        <v>-0.98540645492325551</v>
      </c>
      <c r="P157" s="240" t="str">
        <f t="shared" ca="1" si="40"/>
        <v>-0,168466948730277+0,970898948701629i</v>
      </c>
      <c r="Q157" s="240" t="str">
        <f t="shared" ca="1" si="41"/>
        <v>0,927803599426031+0,331973436130842i</v>
      </c>
      <c r="R157" s="240" t="str">
        <f t="shared" ca="1" si="42"/>
        <v>0,485705060243237-0,857389337383275i</v>
      </c>
      <c r="S157" s="240" t="str">
        <f t="shared" ca="1" si="43"/>
        <v>-0,761729490466794-0,625135237174819i</v>
      </c>
      <c r="T157" s="240" t="str">
        <f t="shared" ca="1" si="44"/>
        <v>-0,746158485072485+0,643640735627223i</v>
      </c>
      <c r="U157" s="241" t="str">
        <f t="shared" ca="1" si="45"/>
        <v>0,506600162621761+0,845211308866619i</v>
      </c>
      <c r="V157" s="240" t="str">
        <f t="shared" ca="1" si="46"/>
        <v>0,919377126368667-0,354642892096414i</v>
      </c>
      <c r="W157" s="240" t="str">
        <f t="shared" ca="1" si="47"/>
        <v>-0,192243262607713-0,966472146203066i</v>
      </c>
      <c r="X157" s="240" t="str">
        <f t="shared" ca="1" si="48"/>
        <v>-0,985109668922394+0,024183084998181i</v>
      </c>
      <c r="Y157" s="240" t="str">
        <f t="shared" ca="1" si="49"/>
        <v>-0,144589156662312+0,974740917977746i</v>
      </c>
      <c r="Z157" s="240" t="str">
        <f t="shared" ca="1" si="50"/>
        <v>0,935671198287928+0,309104011780584i</v>
      </c>
      <c r="AA157" s="240" t="str">
        <f t="shared" ca="1" si="51"/>
        <v>0,464517387298061-0,869050906622968i</v>
      </c>
      <c r="AB157" s="240" t="str">
        <f t="shared" ca="1" si="52"/>
        <v>-0,776841658498969-0,606253180630823i</v>
      </c>
      <c r="AC157" s="240" t="str">
        <f t="shared" ca="1" si="53"/>
        <v>-0,730138021707404+0,661758528967792i</v>
      </c>
      <c r="AD157" s="240" t="str">
        <f t="shared" ca="1" si="54"/>
        <v>0,527190108005347+0,832524156661972i</v>
      </c>
      <c r="AE157" s="240" t="str">
        <f t="shared" ca="1" si="55"/>
        <v>0,910396854908093-0,377098724444767i</v>
      </c>
      <c r="AF157" s="240" t="str">
        <f t="shared" ca="1" si="56"/>
        <v>-0,215903776332286-0,961463177022332i</v>
      </c>
      <c r="AG157" s="240" t="str">
        <f t="shared" ca="1" si="57"/>
        <v>-0,984219489692594+0,0483516030103244i</v>
      </c>
      <c r="AH157" s="240" t="str">
        <f t="shared" ca="1" si="58"/>
        <v>-0,120624269492813+0,977995739772798i</v>
      </c>
      <c r="AI157" s="240" t="str">
        <f t="shared" ca="1" si="59"/>
        <v>0,942975183806947+0,286048394731858i</v>
      </c>
      <c r="AJ157" s="240" t="str">
        <f t="shared" ca="1" si="60"/>
        <v>0,443049906448279-0,880188992092374i</v>
      </c>
      <c r="AK157" s="240" t="str">
        <f t="shared" ca="1" si="61"/>
        <v>-0,791485886163999-0,587005939840141i</v>
      </c>
      <c r="AL157" s="240" t="str">
        <f t="shared" ca="1" si="62"/>
        <v>-0,713677750499723+0,679477703715194i</v>
      </c>
      <c r="AM157" s="240" t="str">
        <f t="shared" ca="1" si="63"/>
        <v>0,54746249378072+0,819335523035473i</v>
      </c>
      <c r="AN157" s="240" t="str">
        <f t="shared" ca="1" si="64"/>
        <v>0,900868194424079-0,399327406622083i</v>
      </c>
      <c r="AO157" s="240" t="str">
        <f t="shared" ca="1" si="65"/>
        <v>-0,239434237695065-0,955875058375205i</v>
      </c>
      <c r="AP157" s="240" t="str">
        <f t="shared" ca="1" si="66"/>
        <v>-0,982736453444544+0,0724909958246958i</v>
      </c>
      <c r="AQ157" s="240" t="str">
        <f t="shared" ca="1" si="67"/>
        <v>-0,0965867227738983+0,980661453503816i</v>
      </c>
      <c r="AR157" s="240" t="str">
        <f t="shared" ca="1" si="68"/>
        <v>-0,0965867227738983+0,980661453503816i</v>
      </c>
      <c r="AS157" s="240" t="str">
        <f t="shared" ca="1" si="69"/>
        <v>0,421315548901554-0,890796884625334i</v>
      </c>
      <c r="AT157" s="240" t="str">
        <f t="shared" ca="1" si="70"/>
        <v>-0,805653352326765-0,567405108620872i</v>
      </c>
      <c r="AU157" s="240" t="str">
        <f t="shared" ca="1" si="71"/>
        <v>-0,696787586501268+0,696787586501192i</v>
      </c>
      <c r="AV157" s="240" t="str">
        <f t="shared" ca="1" si="72"/>
        <v>0,567405108620865+0,80565335232677i</v>
      </c>
      <c r="AW157" s="240" t="str">
        <f t="shared" ca="1" si="73"/>
        <v>0,890796884625338-0,421315548901546i</v>
      </c>
      <c r="AX157" s="240" t="str">
        <f t="shared" ca="1" si="74"/>
        <v>-0,262820472826176-0,949711156335358i</v>
      </c>
      <c r="AY157" s="240" t="str">
        <f t="shared" ca="1" si="75"/>
        <v>-0,980661453503816+0,0965867227738966i</v>
      </c>
      <c r="AZ157" s="240" t="str">
        <f t="shared" ca="1" si="76"/>
        <v>-0,0724909958247045+0,982736453444544i</v>
      </c>
      <c r="BA157" s="240" t="str">
        <f t="shared" ca="1" si="77"/>
        <v>0,955875058375202+0,239434237695072i</v>
      </c>
      <c r="BB157" s="240" t="str">
        <f t="shared" ca="1" si="78"/>
        <v>0,399327406622084-0,900868194424078i</v>
      </c>
      <c r="BC157" s="240" t="str">
        <f t="shared" ca="1" si="79"/>
        <v>-0,819335523035469-0,547462493780728i</v>
      </c>
      <c r="BD157" s="240" t="str">
        <f t="shared" ca="1" si="80"/>
        <v>-0,6794777037152+0,713677750499717i</v>
      </c>
      <c r="BE157" s="240" t="str">
        <f t="shared" ca="1" si="81"/>
        <v>0,587005939840134+0,791485886164005i</v>
      </c>
      <c r="BF157" s="240" t="str">
        <f t="shared" ca="1" si="82"/>
        <v>0,880188992092378-0,443049906448272i</v>
      </c>
      <c r="BG157" s="240" t="str">
        <f t="shared" ca="1" si="83"/>
        <v>-0,286048394731853-0,942975183806948i</v>
      </c>
      <c r="BH157" s="240" t="str">
        <f t="shared" ca="1" si="84"/>
        <v>-0,977995739772799+0,120624269492804i</v>
      </c>
      <c r="BI157" s="240" t="str">
        <f t="shared" ca="1" si="85"/>
        <v>-0,0483516030103366+0,984219489692593i</v>
      </c>
      <c r="BJ157" s="240" t="str">
        <f t="shared" ca="1" si="86"/>
        <v>0,961463177022331+0,215903776332292i</v>
      </c>
      <c r="BK157" s="240" t="str">
        <f t="shared" ca="1" si="87"/>
        <v>0,377098724444775-0,91039685490809i</v>
      </c>
      <c r="BL157" s="240" t="str">
        <f t="shared" ca="1" si="88"/>
        <v>-0,832524156661965-0,527190108005358i</v>
      </c>
      <c r="BM157" s="240" t="str">
        <f t="shared" ca="1" si="89"/>
        <v>-0,661758528967793+0,730138021707403i</v>
      </c>
      <c r="BN157" s="240" t="str">
        <f t="shared" ca="1" si="90"/>
        <v>0,606253180630816+0,776841658498974i</v>
      </c>
      <c r="BO157" s="240" t="str">
        <f t="shared" ca="1" si="91"/>
        <v>0,869050906622927-0,464517387298137i</v>
      </c>
      <c r="BP157" s="240" t="str">
        <f t="shared" ca="1" si="92"/>
        <v>-0,309104011780583-0,935671198287928i</v>
      </c>
      <c r="BQ157" s="240" t="str">
        <f t="shared" ca="1" si="93"/>
        <v>-0,974740917977747+0,144589156662305i</v>
      </c>
      <c r="BR157" s="240" t="str">
        <f t="shared" ca="1" si="94"/>
        <v>-0,0241830849981933+0,985109668922394i</v>
      </c>
      <c r="BS157" s="240" t="str">
        <f t="shared" ca="1" si="95"/>
        <v>0,966472146203066+0,192243262607714i</v>
      </c>
      <c r="BT157" s="240" t="str">
        <f t="shared" ca="1" si="96"/>
        <v>0,354642892096393-0,919377126368676i</v>
      </c>
      <c r="BU157" s="240" t="str">
        <f t="shared" ca="1" si="97"/>
        <v>-0,845211308866629-0,506600162621744i</v>
      </c>
      <c r="BV157" s="240" t="str">
        <f t="shared" ca="1" si="98"/>
        <v>-0,643640735627208+0,746158485072498i</v>
      </c>
      <c r="BW157" s="240" t="str">
        <f t="shared" ca="1" si="99"/>
        <v>0,62513523717483+0,761729490466784i</v>
      </c>
      <c r="BX157" s="240" t="str">
        <f t="shared" ca="1" si="100"/>
        <v>0,857389337383275-0,485705060243237i</v>
      </c>
      <c r="BY157" s="240" t="str">
        <f t="shared" ca="1" si="101"/>
        <v>-0,331973436130839-0,927803599426032i</v>
      </c>
      <c r="BZ157" s="240" t="str">
        <f t="shared" ca="1" si="102"/>
        <v>-0,970898948701629+0,168466948730273i</v>
      </c>
      <c r="CA157" s="240" t="str">
        <f t="shared" ca="1" si="103"/>
        <v>-8,69201769513893E-15+0,985406454923256i</v>
      </c>
      <c r="CB157" s="240" t="str">
        <f t="shared" ca="1" si="104"/>
        <v>0,970898948701627+0,16846694873029i</v>
      </c>
      <c r="CC157" s="240" t="str">
        <f t="shared" ca="1" si="105"/>
        <v>0,331973436130855-0,927803599426026i</v>
      </c>
      <c r="CD157" s="240" t="str">
        <f t="shared" ca="1" si="106"/>
        <v>-0,857389337383266-0,485705060243251i</v>
      </c>
      <c r="CE157" s="240" t="str">
        <f t="shared" ca="1" si="107"/>
        <v>-0,625135237174844+0,761729490466774i</v>
      </c>
      <c r="CF157" s="240" t="str">
        <f t="shared" ca="1" si="108"/>
        <v>0,643640735627206+0,7461584850725i</v>
      </c>
      <c r="CG157" s="240" t="str">
        <f t="shared" ca="1" si="109"/>
        <v>0,845211308866638-0,50660016262173i</v>
      </c>
      <c r="CH157" s="240" t="str">
        <f t="shared" ca="1" si="110"/>
        <v>-0,354642892096377-0,919377126368682i</v>
      </c>
      <c r="CI157" s="240" t="str">
        <f t="shared" ca="1" si="111"/>
        <v>-0,966472146203009+0,192243262607999i</v>
      </c>
      <c r="CJ157" s="240" t="str">
        <f t="shared" ca="1" si="112"/>
        <v>0,0241830849977839+0,985109668922404i</v>
      </c>
      <c r="CK157" s="240" t="str">
        <f t="shared" ca="1" si="113"/>
        <v>0,974740917977731+0,144589156662419i</v>
      </c>
      <c r="CL157" s="240" t="str">
        <f t="shared" ca="1" si="114"/>
        <v>0,309104011780493-0,935671198287958i</v>
      </c>
      <c r="CM157" s="240" t="str">
        <f t="shared" ca="1" si="115"/>
        <v>-0,86905090662315-0,464517387297719i</v>
      </c>
      <c r="CN157" s="240" t="str">
        <f t="shared" ca="1" si="116"/>
        <v>-0,606253180631062+0,776841658498782i</v>
      </c>
      <c r="CO157" s="240" t="str">
        <f t="shared" ca="1" si="117"/>
        <v>0,66175852896779+0,730138021707405i</v>
      </c>
      <c r="CP157" s="240" t="str">
        <f t="shared" ca="1" si="118"/>
        <v>0,832524156661818-0,527190108005592i</v>
      </c>
      <c r="CQ157" s="240" t="str">
        <f t="shared" ca="1" si="119"/>
        <v>-0,377098724444397-0,910396854908247i</v>
      </c>
      <c r="CR157" s="240" t="str">
        <f t="shared" ca="1" si="120"/>
        <v>-0,961463177022356+0,215903776332178i</v>
      </c>
      <c r="CS157" s="240" t="str">
        <f t="shared" ca="1" si="121"/>
        <v>0,0483516030105151+0,984219489692584i</v>
      </c>
      <c r="CT157" s="240" t="str">
        <f t="shared" ca="1" si="122"/>
        <v>0,977995739772737+0,120624269493308i</v>
      </c>
      <c r="CU157" s="240" t="str">
        <f t="shared" ca="1" si="123"/>
        <v>0,286048394732057-0,942975183806887i</v>
      </c>
      <c r="CV157" s="240" t="str">
        <f t="shared" ca="1" si="124"/>
        <v>-0,880188992092417-0,443049906448193i</v>
      </c>
      <c r="CW157" s="240" t="str">
        <f t="shared" ca="1" si="125"/>
        <v>-0,587005939839833+0,791485886164227i</v>
      </c>
      <c r="CX157" s="240" t="str">
        <f t="shared" ca="1" si="126"/>
        <v>0,679477703714975+0,713677750499932i</v>
      </c>
      <c r="CY157" s="240" t="str">
        <f t="shared" ca="1" si="127"/>
        <v>0,819335523035474-0,547462493780719i</v>
      </c>
      <c r="CZ157" s="240" t="str">
        <f t="shared" ca="1" si="128"/>
        <v>-0,399327406622343-0,900868194423964i</v>
      </c>
      <c r="DA157" s="240" t="str">
        <f t="shared" ca="1" si="129"/>
        <v>-0,955875058375302+0,239434237694675i</v>
      </c>
      <c r="DB157" s="240" t="str">
        <f t="shared" ca="1" si="130"/>
        <v>0,0724909958245964+0,982736453444552i</v>
      </c>
      <c r="DC157" s="240" t="str">
        <f t="shared" ca="1" si="131"/>
        <v>0,980661453503832+0,0965867227737259i</v>
      </c>
      <c r="DD157" s="240" t="str">
        <f t="shared" ca="1" si="132"/>
        <v>0,262820472825721-0,949711156335484i</v>
      </c>
      <c r="DE157" s="240" t="str">
        <f t="shared" ca="1" si="133"/>
        <v>-0,890796884625249-0,421315548901732i</v>
      </c>
      <c r="DF157" s="240" t="str">
        <f t="shared" ca="1" si="134"/>
        <v>-0,567405108620804+0,805653352326812i</v>
      </c>
      <c r="DG157" s="240" t="str">
        <f t="shared" ca="1" si="135"/>
        <v>0,696787586501463+0,696787586500997i</v>
      </c>
      <c r="DH157" s="240" t="str">
        <f t="shared" ca="1" si="136"/>
        <v>0,805653352326997-0,567405108620543i</v>
      </c>
      <c r="DI157" s="240" t="str">
        <f t="shared" ca="1" si="137"/>
        <v>-0,421315548901443-0,890796884625386i</v>
      </c>
      <c r="DJ157" s="240" t="str">
        <f t="shared" ca="1" si="138"/>
        <v>-0,949711156335309+0,262820472826356i</v>
      </c>
      <c r="DK157" s="240" t="str">
        <f t="shared" ca="1" si="139"/>
        <v>0,0965867227734072+0,980661453503864i</v>
      </c>
      <c r="DL157" s="240" t="str">
        <f t="shared" ca="1" si="140"/>
        <v>0,982736453444529+0,0724909958249157i</v>
      </c>
      <c r="DM157" s="240" t="str">
        <f t="shared" ca="1" si="141"/>
        <v>0,239434237694986-0,955875058375225i</v>
      </c>
      <c r="DN157" s="240" t="str">
        <f t="shared" ca="1" si="142"/>
        <v>-0,900868194424236-0,399327406621727i</v>
      </c>
      <c r="DO157" s="240" t="str">
        <f t="shared" ca="1" si="143"/>
        <v>-0,547462493780985+0,819335523035296i</v>
      </c>
      <c r="DP157" s="240" t="str">
        <f t="shared" ca="1" si="144"/>
        <v>0,713677750499711+0,679477703715207i</v>
      </c>
      <c r="DQ157" s="240" t="str">
        <f t="shared" ca="1" si="145"/>
        <v>0,791485886163826-0,587005939840375i</v>
      </c>
      <c r="DR157" s="240" t="str">
        <f t="shared" ca="1" si="146"/>
        <v>-0,443049906447907-0,880188992092561i</v>
      </c>
      <c r="DS157" s="240" t="str">
        <f t="shared" ca="1" si="147"/>
        <v>-0,94297518380698+0,28604839473175i</v>
      </c>
      <c r="DT157" s="240" t="str">
        <f t="shared" ca="1" si="148"/>
        <v>0,120624269493004+0,977995739772775i</v>
      </c>
      <c r="DU157" s="240" t="str">
        <f t="shared" ca="1" si="149"/>
        <v>0,984219489692617+0,0483516030098557i</v>
      </c>
      <c r="DV157" s="240" t="str">
        <f t="shared" ca="1" si="150"/>
        <v>0,215903776332491-0,961463177022286i</v>
      </c>
      <c r="DW157" s="240" t="str">
        <f t="shared" ca="1" si="151"/>
        <v>-0,91039685490813-0,37709872444468i</v>
      </c>
      <c r="DX157" s="240" t="str">
        <f t="shared" ca="1" si="152"/>
        <v>-0,527190108005034+0,83252415666217i</v>
      </c>
      <c r="DY157" s="240" t="str">
        <f t="shared" ca="1" si="153"/>
        <v>0,7301380217072+0,661758528968018i</v>
      </c>
      <c r="DZ157" s="240" t="str">
        <f t="shared" ca="1" si="154"/>
        <v>0,776841658498971-0,606253180630821i</v>
      </c>
      <c r="EA157" s="240" t="str">
        <f t="shared" ca="1" si="155"/>
        <v>-0,464517387298301-0,869050906622838i</v>
      </c>
      <c r="EB157" s="240" t="str">
        <f t="shared" ca="1" si="156"/>
        <v>-0,935671198288054+0,309104011780201i</v>
      </c>
      <c r="EC157" s="240" t="str">
        <f t="shared" ca="1" si="157"/>
        <v>0,144589156662117+0,974740917977775i</v>
      </c>
      <c r="ED157" s="240" t="str">
        <f t="shared" ca="1" si="158"/>
        <v>0,985109668922396+0,0241830849981039i</v>
      </c>
      <c r="EE157" s="240" t="str">
        <f t="shared" ca="1" si="159"/>
        <v>0,192243262607338-0,96647214620314i</v>
      </c>
      <c r="EF157" s="240" t="str">
        <f t="shared" ca="1" si="160"/>
        <v>-0,919377126368562-0,354642892096688i</v>
      </c>
      <c r="EG157" s="240" t="str">
        <f t="shared" ca="1" si="161"/>
        <v>-0,506600162621752+0,845211308866625i</v>
      </c>
      <c r="EH157" s="240" t="str">
        <f t="shared" ca="1" si="162"/>
        <v>0,746158485072684+0,643640735626992i</v>
      </c>
      <c r="EI157" s="240" t="str">
        <f t="shared" ca="1" si="163"/>
        <v>0,761729490467047-0,625135237174509i</v>
      </c>
      <c r="EJ157" s="240" t="str">
        <f t="shared" ca="1" si="164"/>
        <v>-0,485705060243144-0,857389337383328i</v>
      </c>
      <c r="EK157" s="240" t="str">
        <f t="shared" ca="1" si="165"/>
        <v>-0,927803599425964+0,331973436131028i</v>
      </c>
      <c r="EL157" s="240" t="str">
        <f t="shared" ca="1" si="166"/>
        <v>0,168466948730761+0,970898948701545i</v>
      </c>
      <c r="EM157" s="240" t="str">
        <f t="shared" ca="1" si="167"/>
        <v>0,985406454923256+2,13432586918991E-13i</v>
      </c>
      <c r="EN157" s="240"/>
      <c r="EO157" s="240"/>
      <c r="EP157" s="240"/>
    </row>
    <row r="158" spans="1:146" ht="15.75" thickBot="1">
      <c r="A158" s="277">
        <f t="shared" si="168"/>
        <v>1.1328125000000006E-3</v>
      </c>
      <c r="B158" s="276">
        <v>58</v>
      </c>
      <c r="C158" s="248">
        <f t="shared" si="169"/>
        <v>11600</v>
      </c>
      <c r="D158" s="247">
        <f t="shared" si="170"/>
        <v>72884.949563283197</v>
      </c>
      <c r="E158" s="247" t="str">
        <f t="shared" si="171"/>
        <v>72884,9495632832i</v>
      </c>
      <c r="F158" s="247" t="str">
        <f t="shared" si="177"/>
        <v>-0,0422018740891413-0,311979739308352i</v>
      </c>
      <c r="G158" s="247" t="str">
        <f t="shared" si="178"/>
        <v>-0,184597582626633+0,300512238203675i</v>
      </c>
      <c r="H158" s="247" t="str">
        <f t="shared" si="179"/>
        <v>0,00286453311619272-0,0915324484612826i</v>
      </c>
      <c r="I158" s="247" t="str">
        <f t="shared" si="174"/>
        <v>-0,00825990530414581+0,101464643558637i</v>
      </c>
      <c r="J158" s="275" t="str">
        <f ca="1">IMPRODUCT(1/N_FFT2,BU100)</f>
        <v>0,00373624833485368+7,03566603607684E-07i</v>
      </c>
      <c r="K158" s="274" t="str">
        <f t="shared" ca="1" si="175"/>
        <v>-0,0000309324445733187+0,000379091294148959i</v>
      </c>
      <c r="N158" s="265">
        <f t="shared" ca="1" si="176"/>
        <v>1.0169840763745388</v>
      </c>
      <c r="O158" s="240">
        <f t="shared" ca="1" si="39"/>
        <v>-0.9830159236254612</v>
      </c>
      <c r="P158" s="240" t="str">
        <f t="shared" ca="1" si="40"/>
        <v>-0,144238392870735+0,97237626057164i</v>
      </c>
      <c r="Q158" s="240" t="str">
        <f t="shared" ca="1" si="41"/>
        <v>0,940687587984256+0,285354460125614i</v>
      </c>
      <c r="R158" s="240" t="str">
        <f t="shared" ca="1" si="42"/>
        <v>0,420293465069144-0,888635869927267i</v>
      </c>
      <c r="S158" s="240" t="str">
        <f t="shared" ca="1" si="43"/>
        <v>-0,81734786890409-0,546134385750577i</v>
      </c>
      <c r="T158" s="240" t="str">
        <f t="shared" ca="1" si="44"/>
        <v>-0,660153146267895+0,728366754852127i</v>
      </c>
      <c r="U158" s="241" t="str">
        <f t="shared" ca="1" si="45"/>
        <v>0,623618700173915+0,759881584784508i</v>
      </c>
      <c r="V158" s="240" t="str">
        <f t="shared" ca="1" si="46"/>
        <v>0,843160881779403-0,505371183921479i</v>
      </c>
      <c r="W158" s="240" t="str">
        <f t="shared" ca="1" si="47"/>
        <v>-0,376183907722531-0,908188291970242i</v>
      </c>
      <c r="X158" s="240" t="str">
        <f t="shared" ca="1" si="48"/>
        <v>-0,953556168304592+0,238853385970311i</v>
      </c>
      <c r="Y158" s="240" t="str">
        <f t="shared" ca="1" si="49"/>
        <v>0,0963524097321399+0,978282433267627i</v>
      </c>
      <c r="Z158" s="240" t="str">
        <f t="shared" ca="1" si="50"/>
        <v>0,98183183789444+0,048234305199145i</v>
      </c>
      <c r="AA158" s="240" t="str">
        <f t="shared" ca="1" si="51"/>
        <v>0,191776893087075-0,964127548293838i</v>
      </c>
      <c r="AB158" s="240" t="str">
        <f t="shared" ca="1" si="52"/>
        <v>-0,925552808869967-0,331168090392378i</v>
      </c>
      <c r="AC158" s="240" t="str">
        <f t="shared" ca="1" si="53"/>
        <v>-0,46339049864508+0,866942646238309i</v>
      </c>
      <c r="AD158" s="240" t="str">
        <f t="shared" ca="1" si="54"/>
        <v>0,789565793421358+0,585581902008695i</v>
      </c>
      <c r="AE158" s="240" t="str">
        <f t="shared" ca="1" si="55"/>
        <v>0,695097225609921-0,695097225609921i</v>
      </c>
      <c r="AF158" s="240" t="str">
        <f t="shared" ca="1" si="56"/>
        <v>-0,585581902008695-0,789565793421358i</v>
      </c>
      <c r="AG158" s="240" t="str">
        <f t="shared" ca="1" si="57"/>
        <v>-0,866942646238357+0,463390498644991i</v>
      </c>
      <c r="AH158" s="240" t="str">
        <f t="shared" ca="1" si="58"/>
        <v>0,331168090392375+0,925552808869968i</v>
      </c>
      <c r="AI158" s="240" t="str">
        <f t="shared" ca="1" si="59"/>
        <v>0,964127548293839-0,191776893087072i</v>
      </c>
      <c r="AJ158" s="240" t="str">
        <f t="shared" ca="1" si="60"/>
        <v>-0,0482343051991432-0,98183183789444i</v>
      </c>
      <c r="AK158" s="240" t="str">
        <f t="shared" ca="1" si="61"/>
        <v>-0,978282433267617-0,096352409732239i</v>
      </c>
      <c r="AL158" s="240" t="str">
        <f t="shared" ca="1" si="62"/>
        <v>-0,238853385970311+0,953556168304592i</v>
      </c>
      <c r="AM158" s="240" t="str">
        <f t="shared" ca="1" si="63"/>
        <v>0,90818829197024+0,376183907722534i</v>
      </c>
      <c r="AN158" s="240" t="str">
        <f t="shared" ca="1" si="64"/>
        <v>0,505371183921463-0,843160881779413i</v>
      </c>
      <c r="AO158" s="240" t="str">
        <f t="shared" ca="1" si="65"/>
        <v>-0,759881584784537-0,62361870017388i</v>
      </c>
      <c r="AP158" s="240" t="str">
        <f t="shared" ca="1" si="66"/>
        <v>-0,728366754852146+0,660153146267874i</v>
      </c>
      <c r="AQ158" s="240" t="str">
        <f t="shared" ca="1" si="67"/>
        <v>0,546134385750576+0,817347868904091i</v>
      </c>
      <c r="AR158" s="240" t="str">
        <f t="shared" ca="1" si="68"/>
        <v>0,546134385750576+0,817347868904091i</v>
      </c>
      <c r="AS158" s="240" t="str">
        <f t="shared" ca="1" si="69"/>
        <v>-0,285354460125567-0,940687587984271i</v>
      </c>
      <c r="AT158" s="240" t="str">
        <f t="shared" ca="1" si="70"/>
        <v>-0,972376260571643+0,144238392870711i</v>
      </c>
      <c r="AU158" s="240" t="str">
        <f t="shared" ca="1" si="71"/>
        <v>-1,06578799998257E-19+0,983015923625461i</v>
      </c>
      <c r="AV158" s="240" t="str">
        <f t="shared" ca="1" si="72"/>
        <v>0,972376260571642+0,144238392870718i</v>
      </c>
      <c r="AW158" s="240" t="str">
        <f t="shared" ca="1" si="73"/>
        <v>0,285354460125567-0,940687587984271i</v>
      </c>
      <c r="AX158" s="240" t="str">
        <f t="shared" ca="1" si="74"/>
        <v>-0,888635869927258-0,420293465069164i</v>
      </c>
      <c r="AY158" s="240" t="str">
        <f t="shared" ca="1" si="75"/>
        <v>-0,546134385750582+0,817347868904088i</v>
      </c>
      <c r="AZ158" s="240" t="str">
        <f t="shared" ca="1" si="76"/>
        <v>0,728366754852146+0,660153146267874i</v>
      </c>
      <c r="BA158" s="240" t="str">
        <f t="shared" ca="1" si="77"/>
        <v>0,759881584784541-0,623618700173875i</v>
      </c>
      <c r="BB158" s="240" t="str">
        <f t="shared" ca="1" si="78"/>
        <v>-0,505371183921463-0,843160881779413i</v>
      </c>
      <c r="BC158" s="240" t="str">
        <f t="shared" ca="1" si="79"/>
        <v>-0,908188291970243+0,376183907722528i</v>
      </c>
      <c r="BD158" s="240" t="str">
        <f t="shared" ca="1" si="80"/>
        <v>0,238853385970311+0,953556168304592i</v>
      </c>
      <c r="BE158" s="240" t="str">
        <f t="shared" ca="1" si="81"/>
        <v>0,978282433267617-0,0963524097322355i</v>
      </c>
      <c r="BF158" s="240" t="str">
        <f t="shared" ca="1" si="82"/>
        <v>0,0482343051991502-0,98183183789444i</v>
      </c>
      <c r="BG158" s="240" t="str">
        <f t="shared" ca="1" si="83"/>
        <v>-0,964127548293838-0,191776893087075i</v>
      </c>
      <c r="BH158" s="240" t="str">
        <f t="shared" ca="1" si="84"/>
        <v>-0,331168090392375+0,925552808869968i</v>
      </c>
      <c r="BI158" s="240" t="str">
        <f t="shared" ca="1" si="85"/>
        <v>0,866942646238309+0,46339049864508i</v>
      </c>
      <c r="BJ158" s="240" t="str">
        <f t="shared" ca="1" si="86"/>
        <v>0,585581902008697-0,789565793421356i</v>
      </c>
      <c r="BK158" s="240" t="str">
        <f t="shared" ca="1" si="87"/>
        <v>-0,695097225609915-0,695097225609926i</v>
      </c>
      <c r="BL158" s="240" t="str">
        <f t="shared" ca="1" si="88"/>
        <v>-0,789565793421356+0,585581902008697i</v>
      </c>
      <c r="BM158" s="240" t="str">
        <f t="shared" ca="1" si="89"/>
        <v>0,463390498644995+0,866942646238355i</v>
      </c>
      <c r="BN158" s="240" t="str">
        <f t="shared" ca="1" si="90"/>
        <v>0,925552808869968-0,331168090392375i</v>
      </c>
      <c r="BO158" s="240" t="str">
        <f t="shared" ca="1" si="91"/>
        <v>-0,191776893087068-0,96412754829384i</v>
      </c>
      <c r="BP158" s="240" t="str">
        <f t="shared" ca="1" si="92"/>
        <v>-0,981831837894441+0,0482343051991363i</v>
      </c>
      <c r="BQ158" s="240" t="str">
        <f t="shared" ca="1" si="93"/>
        <v>-0,0963524097322355+0,978282433267617i</v>
      </c>
      <c r="BR158" s="240" t="str">
        <f t="shared" ca="1" si="94"/>
        <v>0,953556168304592+0,238853385970311i</v>
      </c>
      <c r="BS158" s="240" t="str">
        <f t="shared" ca="1" si="95"/>
        <v>0,376183907722534-0,90818829197024i</v>
      </c>
      <c r="BT158" s="240" t="str">
        <f t="shared" ca="1" si="96"/>
        <v>-0,843160881779409-0,505371183921469i</v>
      </c>
      <c r="BU158" s="240" t="str">
        <f t="shared" ca="1" si="97"/>
        <v>-0,623618700173886+0,759881584784532i</v>
      </c>
      <c r="BV158" s="240" t="str">
        <f t="shared" ca="1" si="98"/>
        <v>0,660153146267874+0,728366754852146i</v>
      </c>
      <c r="BW158" s="240" t="str">
        <f t="shared" ca="1" si="99"/>
        <v>0,817347868904091-0,546134385750576i</v>
      </c>
      <c r="BX158" s="240" t="str">
        <f t="shared" ca="1" si="100"/>
        <v>-0,420293465069157-0,888635869927261i</v>
      </c>
      <c r="BY158" s="240" t="str">
        <f t="shared" ca="1" si="101"/>
        <v>-0,940687587984244+0,285354460125653i</v>
      </c>
      <c r="BZ158" s="240" t="str">
        <f t="shared" ca="1" si="102"/>
        <v>0,144238392870718+0,972376260571642i</v>
      </c>
      <c r="CA158" s="240" t="str">
        <f t="shared" ca="1" si="103"/>
        <v>0,983015923625461+2,13157599996514E-19i</v>
      </c>
      <c r="CB158" s="240" t="str">
        <f t="shared" ca="1" si="104"/>
        <v>0,144238392870718-0,972376260571642i</v>
      </c>
      <c r="CC158" s="240" t="str">
        <f t="shared" ca="1" si="105"/>
        <v>-0,940687587984268-0,285354460125574i</v>
      </c>
      <c r="CD158" s="240" t="str">
        <f t="shared" ca="1" si="106"/>
        <v>-0,420293465069169+0,888635869927255i</v>
      </c>
      <c r="CE158" s="240" t="str">
        <f t="shared" ca="1" si="107"/>
        <v>0,817347868904091+0,546134385750576i</v>
      </c>
      <c r="CF158" s="240" t="str">
        <f t="shared" ca="1" si="108"/>
        <v>0,660153146267874-0,728366754852146i</v>
      </c>
      <c r="CG158" s="240" t="str">
        <f t="shared" ca="1" si="109"/>
        <v>-0,623618700173875-0,759881584784541i</v>
      </c>
      <c r="CH158" s="240" t="str">
        <f t="shared" ca="1" si="110"/>
        <v>-0,843160881779467+0,505371183921373i</v>
      </c>
      <c r="CI158" s="240" t="str">
        <f t="shared" ca="1" si="111"/>
        <v>0,376183907722521+0,908188291970246i</v>
      </c>
      <c r="CJ158" s="240" t="str">
        <f t="shared" ca="1" si="112"/>
        <v>0,953556168304569-0,238853385970407i</v>
      </c>
      <c r="CK158" s="240" t="str">
        <f t="shared" ca="1" si="113"/>
        <v>-0,0963524097324301-0,978282433267598i</v>
      </c>
      <c r="CL158" s="240" t="str">
        <f t="shared" ca="1" si="114"/>
        <v>-0,981831837894459-0,0482343051987596i</v>
      </c>
      <c r="CM158" s="240" t="str">
        <f t="shared" ca="1" si="115"/>
        <v>-0,191776893087561+0,964127548293742i</v>
      </c>
      <c r="CN158" s="240" t="str">
        <f t="shared" ca="1" si="116"/>
        <v>0,925552808869831+0,331168090392756i</v>
      </c>
      <c r="CO158" s="240" t="str">
        <f t="shared" ca="1" si="117"/>
        <v>0,463390498645253-0,866942646238217i</v>
      </c>
      <c r="CP158" s="240" t="str">
        <f t="shared" ca="1" si="118"/>
        <v>-0,789565793421297-0,585581902008775i</v>
      </c>
      <c r="CQ158" s="240" t="str">
        <f t="shared" ca="1" si="119"/>
        <v>-0,695097225609926+0,695097225609915i</v>
      </c>
      <c r="CR158" s="240" t="str">
        <f t="shared" ca="1" si="120"/>
        <v>0,585581902008764+0,789565793421306i</v>
      </c>
      <c r="CS158" s="240" t="str">
        <f t="shared" ca="1" si="121"/>
        <v>0,866942646238217-0,463390498645253i</v>
      </c>
      <c r="CT158" s="240" t="str">
        <f t="shared" ca="1" si="122"/>
        <v>-0,331168090392742-0,925552808869836i</v>
      </c>
      <c r="CU158" s="240" t="str">
        <f t="shared" ca="1" si="123"/>
        <v>-0,964127548293745+0,191776893087548i</v>
      </c>
      <c r="CV158" s="240" t="str">
        <f t="shared" ca="1" si="124"/>
        <v>0,0482343051987456+0,98183183789446i</v>
      </c>
      <c r="CW158" s="240" t="str">
        <f t="shared" ca="1" si="125"/>
        <v>0,978282433267596+0,0963524097324441i</v>
      </c>
      <c r="CX158" s="240" t="str">
        <f t="shared" ca="1" si="126"/>
        <v>0,238853385970407-0,953556168304569i</v>
      </c>
      <c r="CY158" s="240" t="str">
        <f t="shared" ca="1" si="127"/>
        <v>-0,90818829197024-0,376183907722534i</v>
      </c>
      <c r="CZ158" s="240" t="str">
        <f t="shared" ca="1" si="128"/>
        <v>-0,505371183921385+0,84316088177946i</v>
      </c>
      <c r="DA158" s="240" t="str">
        <f t="shared" ca="1" si="129"/>
        <v>0,759881584784666+0,623618700173723i</v>
      </c>
      <c r="DB158" s="240" t="str">
        <f t="shared" ca="1" si="130"/>
        <v>0,728366754851883-0,660153146268164i</v>
      </c>
      <c r="DC158" s="240" t="str">
        <f t="shared" ca="1" si="131"/>
        <v>-0,546134385750169-0,817347868904364i</v>
      </c>
      <c r="DD158" s="240" t="str">
        <f t="shared" ca="1" si="132"/>
        <v>-0,888635869927428+0,420293465068803i</v>
      </c>
      <c r="DE158" s="240" t="str">
        <f t="shared" ca="1" si="133"/>
        <v>0,285354460125373+0,940687587984329i</v>
      </c>
      <c r="DF158" s="240" t="str">
        <f t="shared" ca="1" si="134"/>
        <v>0,972376260571659-0,144238392870608i</v>
      </c>
      <c r="DG158" s="240" t="str">
        <f t="shared" ca="1" si="135"/>
        <v>1,39698162097715E-14-0,983015923625461i</v>
      </c>
      <c r="DH158" s="240" t="str">
        <f t="shared" ca="1" si="136"/>
        <v>-0,972376260571655-0,144238392870636i</v>
      </c>
      <c r="DI158" s="240" t="str">
        <f t="shared" ca="1" si="137"/>
        <v>-0,285354460125373+0,940687587984329i</v>
      </c>
      <c r="DJ158" s="240" t="str">
        <f t="shared" ca="1" si="138"/>
        <v>0,888635869927428+0,420293465068803i</v>
      </c>
      <c r="DK158" s="240" t="str">
        <f t="shared" ca="1" si="139"/>
        <v>0,546134385750982-0,81734786890382i</v>
      </c>
      <c r="DL158" s="240" t="str">
        <f t="shared" ca="1" si="140"/>
        <v>-0,728366754851883-0,660153146268164i</v>
      </c>
      <c r="DM158" s="240" t="str">
        <f t="shared" ca="1" si="141"/>
        <v>-0,759881584784666+0,623618700173723i</v>
      </c>
      <c r="DN158" s="240" t="str">
        <f t="shared" ca="1" si="142"/>
        <v>0,505371183921373+0,843160881779467i</v>
      </c>
      <c r="DO158" s="240" t="str">
        <f t="shared" ca="1" si="143"/>
        <v>0,908188291970246-0,376183907722521i</v>
      </c>
      <c r="DP158" s="240" t="str">
        <f t="shared" ca="1" si="144"/>
        <v>-0,238853385970393-0,953556168304572i</v>
      </c>
      <c r="DQ158" s="240" t="str">
        <f t="shared" ca="1" si="145"/>
        <v>-0,978282433267599+0,0963524097324162i</v>
      </c>
      <c r="DR158" s="240" t="str">
        <f t="shared" ca="1" si="146"/>
        <v>-0,0482343051987456+0,98183183789446i</v>
      </c>
      <c r="DS158" s="240" t="str">
        <f t="shared" ca="1" si="147"/>
        <v>0,964127548293739+0,191776893087575i</v>
      </c>
      <c r="DT158" s="240" t="str">
        <f t="shared" ca="1" si="148"/>
        <v>0,331168090392742-0,925552808869836i</v>
      </c>
      <c r="DU158" s="240" t="str">
        <f t="shared" ca="1" si="149"/>
        <v>-0,866942646238217-0,463390498645253i</v>
      </c>
      <c r="DV158" s="240" t="str">
        <f t="shared" ca="1" si="150"/>
        <v>-0,585581902008775+0,789565793421297i</v>
      </c>
      <c r="DW158" s="240" t="str">
        <f t="shared" ca="1" si="151"/>
        <v>0,695097225609915+0,695097225609926i</v>
      </c>
      <c r="DX158" s="240" t="str">
        <f t="shared" ca="1" si="152"/>
        <v>0,789565793421306-0,585581902008764i</v>
      </c>
      <c r="DY158" s="240" t="str">
        <f t="shared" ca="1" si="153"/>
        <v>-0,46339049864524-0,866942646238224i</v>
      </c>
      <c r="DZ158" s="240" t="str">
        <f t="shared" ca="1" si="154"/>
        <v>-0,925552808869841+0,33116809039273i</v>
      </c>
      <c r="EA158" s="240" t="str">
        <f t="shared" ca="1" si="155"/>
        <v>0,191776893087561+0,964127548293742i</v>
      </c>
      <c r="EB158" s="240" t="str">
        <f t="shared" ca="1" si="156"/>
        <v>0,981831837894461-0,0482343051987317i</v>
      </c>
      <c r="EC158" s="240" t="str">
        <f t="shared" ca="1" si="157"/>
        <v>0,0963524097324301-0,978282433267598i</v>
      </c>
      <c r="ED158" s="240" t="str">
        <f t="shared" ca="1" si="158"/>
        <v>-0,953556168304569-0,238853385970407i</v>
      </c>
      <c r="EE158" s="240" t="str">
        <f t="shared" ca="1" si="159"/>
        <v>-0,376183907722534+0,90818829197024i</v>
      </c>
      <c r="EF158" s="240" t="str">
        <f t="shared" ca="1" si="160"/>
        <v>0,84316088177946+0,505371183921385i</v>
      </c>
      <c r="EG158" s="240" t="str">
        <f t="shared" ca="1" si="161"/>
        <v>0,623618700173734-0,759881584784657i</v>
      </c>
      <c r="EH158" s="240" t="str">
        <f t="shared" ca="1" si="162"/>
        <v>-0,660153146268153-0,728366754851892i</v>
      </c>
      <c r="EI158" s="240" t="str">
        <f t="shared" ca="1" si="163"/>
        <v>-0,817347868903828+0,546134385750971i</v>
      </c>
      <c r="EJ158" s="240" t="str">
        <f t="shared" ca="1" si="164"/>
        <v>0,420293465068791+0,888635869927434i</v>
      </c>
      <c r="EK158" s="240" t="str">
        <f t="shared" ca="1" si="165"/>
        <v>0,940687587984334-0,285354460125359i</v>
      </c>
      <c r="EL158" s="240" t="str">
        <f t="shared" ca="1" si="166"/>
        <v>-0,144238392870622-0,972376260571657i</v>
      </c>
      <c r="EM158" s="240" t="str">
        <f t="shared" ca="1" si="167"/>
        <v>-0,983015923625461-4,26315199993028E-19i</v>
      </c>
      <c r="EN158" s="240"/>
      <c r="EO158" s="240"/>
      <c r="EP158" s="240"/>
    </row>
    <row r="159" spans="1:146" ht="15.75" thickBot="1">
      <c r="A159" s="277">
        <f t="shared" si="168"/>
        <v>1.1523437500000006E-3</v>
      </c>
      <c r="B159" s="276">
        <v>59</v>
      </c>
      <c r="C159" s="248">
        <f t="shared" si="169"/>
        <v>11800</v>
      </c>
      <c r="D159" s="247">
        <f t="shared" si="170"/>
        <v>74141.586624719115</v>
      </c>
      <c r="E159" s="247" t="str">
        <f t="shared" si="171"/>
        <v>74141,5866247191i</v>
      </c>
      <c r="F159" s="247" t="str">
        <f t="shared" si="177"/>
        <v>-0,0422620642468452-0,306441043068086i</v>
      </c>
      <c r="G159" s="247" t="str">
        <f t="shared" si="178"/>
        <v>-0,179901402640005+0,29841543142617i</v>
      </c>
      <c r="H159" s="247" t="str">
        <f t="shared" si="179"/>
        <v>0,00283501574869497-0,0899812516062052i</v>
      </c>
      <c r="I159" s="247" t="str">
        <f t="shared" si="174"/>
        <v>-0,00784245617093139+0,0995036173021192i</v>
      </c>
      <c r="J159" s="275" t="str">
        <f ca="1">IMPRODUCT(1/N_FFT2,BV100)</f>
        <v>0,0114557483228774+0,0000799844189095191i</v>
      </c>
      <c r="K159" s="274" t="str">
        <f t="shared" ca="1" si="175"/>
        <v>-0,000097799943136692+0,00113926112272933i</v>
      </c>
      <c r="N159" s="265">
        <f t="shared" ca="1" si="176"/>
        <v>1.020330111142671</v>
      </c>
      <c r="O159" s="240">
        <f t="shared" ca="1" si="39"/>
        <v>-0.97966988885732909</v>
      </c>
      <c r="P159" s="240" t="str">
        <f t="shared" ca="1" si="40"/>
        <v>-0,119922052567363+0,972302315353493i</v>
      </c>
      <c r="Q159" s="240" t="str">
        <f t="shared" ca="1" si="41"/>
        <v>0,950310410005235+0,238040365840364i</v>
      </c>
      <c r="R159" s="240" t="str">
        <f t="shared" ca="1" si="42"/>
        <v>0,352578330442533-0,914024951539118i</v>
      </c>
      <c r="S159" s="240" t="str">
        <f t="shared" ca="1" si="43"/>
        <v>-0,863991707025067-0,461813188774034i</v>
      </c>
      <c r="T159" s="240" t="str">
        <f t="shared" ca="1" si="44"/>
        <v>-0,564101946889457+0,800963223031654i</v>
      </c>
      <c r="U159" s="241" t="str">
        <f t="shared" ca="1" si="45"/>
        <v>0,725887506625205+0,657906086656123i</v>
      </c>
      <c r="V159" s="240" t="str">
        <f t="shared" ca="1" si="46"/>
        <v>0,741814706498805-0,639893766461139i</v>
      </c>
      <c r="W159" s="240" t="str">
        <f t="shared" ca="1" si="47"/>
        <v>-0,544275428434784-0,814565742672661i</v>
      </c>
      <c r="X159" s="240" t="str">
        <f t="shared" ca="1" si="48"/>
        <v>-0,875064951876879+0,440470681351717i</v>
      </c>
      <c r="Y159" s="240" t="str">
        <f t="shared" ca="1" si="49"/>
        <v>0,330040845229961+0,922402369692112i</v>
      </c>
      <c r="Z159" s="240" t="str">
        <f t="shared" ca="1" si="50"/>
        <v>0,955865997292704-0,214646887592985i</v>
      </c>
      <c r="AA159" s="240" t="str">
        <f t="shared" ca="1" si="51"/>
        <v>-0,0960244409727296-0,974952510571467i</v>
      </c>
      <c r="AB159" s="240" t="str">
        <f t="shared" ca="1" si="52"/>
        <v>-0,979374830602913-0,0240423026194531i</v>
      </c>
      <c r="AC159" s="240" t="str">
        <f t="shared" ca="1" si="53"/>
        <v>-0,143747427601702+0,969066441577473i</v>
      </c>
      <c r="AD159" s="240" t="str">
        <f t="shared" ca="1" si="54"/>
        <v>0,944182391261177+0,261290457472246i</v>
      </c>
      <c r="AE159" s="240" t="str">
        <f t="shared" ca="1" si="55"/>
        <v>0,374903435652672-0,905096958932884i</v>
      </c>
      <c r="AF159" s="240" t="str">
        <f t="shared" ca="1" si="56"/>
        <v>-0,852398025875693-0,482877517199705i</v>
      </c>
      <c r="AG159" s="240" t="str">
        <f t="shared" ca="1" si="57"/>
        <v>-0,583588671424504+0,786878233095003i</v>
      </c>
      <c r="AH159" s="240" t="str">
        <f t="shared" ca="1" si="58"/>
        <v>0,709523059260335+0,675522108825156i</v>
      </c>
      <c r="AI159" s="240" t="str">
        <f t="shared" ca="1" si="59"/>
        <v>0,75729506493143-0,621495998188429i</v>
      </c>
      <c r="AJ159" s="240" t="str">
        <f t="shared" ca="1" si="60"/>
        <v>-0,524121058813769-0,827677598368873i</v>
      </c>
      <c r="AK159" s="240" t="str">
        <f t="shared" ca="1" si="61"/>
        <v>-0,885611090322458+0,418862850861231i</v>
      </c>
      <c r="AL159" s="240" t="str">
        <f t="shared" ca="1" si="62"/>
        <v>0,307304555753115+0,930224167148496i</v>
      </c>
      <c r="AM159" s="240" t="str">
        <f t="shared" ca="1" si="63"/>
        <v>0,960845806645534-0,191124114086696i</v>
      </c>
      <c r="AN159" s="240" t="str">
        <f t="shared" ca="1" si="64"/>
        <v>-0,0720689878454938-0,97701543085289i</v>
      </c>
      <c r="AO159" s="240" t="str">
        <f t="shared" ca="1" si="65"/>
        <v>-0,978489833571728-0,0480701230548079i</v>
      </c>
      <c r="AP159" s="240" t="str">
        <f t="shared" ca="1" si="66"/>
        <v>-0,167486214560668+0,965246838412781i</v>
      </c>
      <c r="AQ159" s="240" t="str">
        <f t="shared" ca="1" si="67"/>
        <v>0,937485632349876+0,284383157502839i</v>
      </c>
      <c r="AR159" s="240" t="str">
        <f t="shared" ca="1" si="68"/>
        <v>0,937485632349876+0,284383157502839i</v>
      </c>
      <c r="AS159" s="240" t="str">
        <f t="shared" ca="1" si="69"/>
        <v>-0,840290892028738-0,503650978264987i</v>
      </c>
      <c r="AT159" s="240" t="str">
        <f t="shared" ca="1" si="70"/>
        <v>-0,602723863965645+0,772319257134027i</v>
      </c>
      <c r="AU159" s="240" t="str">
        <f t="shared" ca="1" si="71"/>
        <v>0,692731221735252+0,692731221735325i</v>
      </c>
      <c r="AV159" s="240" t="str">
        <f t="shared" ca="1" si="72"/>
        <v>0,772319257134026-0,602723863965647i</v>
      </c>
      <c r="AW159" s="240" t="str">
        <f t="shared" ca="1" si="73"/>
        <v>-0,503650978264988-0,840290892028737i</v>
      </c>
      <c r="AX159" s="240" t="str">
        <f t="shared" ca="1" si="74"/>
        <v>-0,895623769762358+0,397002713051678i</v>
      </c>
      <c r="AY159" s="240" t="str">
        <f t="shared" ca="1" si="75"/>
        <v>0,284383157502834+0,937485632349877i</v>
      </c>
      <c r="AZ159" s="240" t="str">
        <f t="shared" ca="1" si="76"/>
        <v>0,965246838412781-0,167486214560669i</v>
      </c>
      <c r="BA159" s="240" t="str">
        <f t="shared" ca="1" si="77"/>
        <v>-0,0480701230548096-0,978489833571727i</v>
      </c>
      <c r="BB159" s="240" t="str">
        <f t="shared" ca="1" si="78"/>
        <v>-0,97701543085289-0,0720689878454921i</v>
      </c>
      <c r="BC159" s="240" t="str">
        <f t="shared" ca="1" si="79"/>
        <v>-0,191124114086694+0,960845806645535i</v>
      </c>
      <c r="BD159" s="240" t="str">
        <f t="shared" ca="1" si="80"/>
        <v>0,930224167148494+0,30730455575312i</v>
      </c>
      <c r="BE159" s="240" t="str">
        <f t="shared" ca="1" si="81"/>
        <v>0,41886285086123-0,885611090322459i</v>
      </c>
      <c r="BF159" s="240" t="str">
        <f t="shared" ca="1" si="82"/>
        <v>-0,827677598368874-0,524121058813767i</v>
      </c>
      <c r="BG159" s="240" t="str">
        <f t="shared" ca="1" si="83"/>
        <v>-0,62149599818843+0,757295064931429i</v>
      </c>
      <c r="BH159" s="240" t="str">
        <f t="shared" ca="1" si="84"/>
        <v>0,675522108825155+0,709523059260337i</v>
      </c>
      <c r="BI159" s="240" t="str">
        <f t="shared" ca="1" si="85"/>
        <v>0,786878233095006-0,583588671424499i</v>
      </c>
      <c r="BJ159" s="240" t="str">
        <f t="shared" ca="1" si="86"/>
        <v>-0,482877517199701-0,852398025875696i</v>
      </c>
      <c r="BK159" s="240" t="str">
        <f t="shared" ca="1" si="87"/>
        <v>-0,905096958932882+0,374903435652677i</v>
      </c>
      <c r="BL159" s="240" t="str">
        <f t="shared" ca="1" si="88"/>
        <v>0,261290457472251+0,944182391261176i</v>
      </c>
      <c r="BM159" s="240" t="str">
        <f t="shared" ca="1" si="89"/>
        <v>0,969066441577472-0,143747427601704i</v>
      </c>
      <c r="BN159" s="240" t="str">
        <f t="shared" ca="1" si="90"/>
        <v>-0,0240423026194548-0,979374830602913i</v>
      </c>
      <c r="BO159" s="240" t="str">
        <f t="shared" ca="1" si="91"/>
        <v>-0,974952510571467-0,0960244409727313i</v>
      </c>
      <c r="BP159" s="240" t="str">
        <f t="shared" ca="1" si="92"/>
        <v>-0,214646887592987+0,955865997292704i</v>
      </c>
      <c r="BQ159" s="240" t="str">
        <f t="shared" ca="1" si="93"/>
        <v>0,922402369692111+0,330040845229964i</v>
      </c>
      <c r="BR159" s="240" t="str">
        <f t="shared" ca="1" si="94"/>
        <v>0,440470681351722-0,875064951876878i</v>
      </c>
      <c r="BS159" s="240" t="str">
        <f t="shared" ca="1" si="95"/>
        <v>-0,814565742672657-0,54427542843479i</v>
      </c>
      <c r="BT159" s="240" t="str">
        <f t="shared" ca="1" si="96"/>
        <v>-0,639893766461135+0,741814706498809i</v>
      </c>
      <c r="BU159" s="240" t="str">
        <f t="shared" ca="1" si="97"/>
        <v>0,657906086656106+0,725887506625221i</v>
      </c>
      <c r="BV159" s="240" t="str">
        <f t="shared" ca="1" si="98"/>
        <v>0,800963223031636-0,564101946889483i</v>
      </c>
      <c r="BW159" s="240" t="str">
        <f t="shared" ca="1" si="99"/>
        <v>-0,461813188774017-0,863991707025076i</v>
      </c>
      <c r="BX159" s="240" t="str">
        <f t="shared" ca="1" si="100"/>
        <v>-0,914024951539104+0,352578330442568i</v>
      </c>
      <c r="BY159" s="240" t="str">
        <f t="shared" ca="1" si="101"/>
        <v>0,238040365840354+0,950310410005238i</v>
      </c>
      <c r="BZ159" s="240" t="str">
        <f t="shared" ca="1" si="102"/>
        <v>0,972302315353487-0,119922052567407i</v>
      </c>
      <c r="CA159" s="240" t="str">
        <f t="shared" ca="1" si="103"/>
        <v>5,28095440685567E-15-0,979669888857329i</v>
      </c>
      <c r="CB159" s="240" t="str">
        <f t="shared" ca="1" si="104"/>
        <v>-0,972302315353486-0,119922052567417i</v>
      </c>
      <c r="CC159" s="240" t="str">
        <f t="shared" ca="1" si="105"/>
        <v>-0,23804036584035+0,950310410005238i</v>
      </c>
      <c r="CD159" s="240" t="str">
        <f t="shared" ca="1" si="106"/>
        <v>0,914024951539105+0,352578330442565i</v>
      </c>
      <c r="CE159" s="240" t="str">
        <f t="shared" ca="1" si="107"/>
        <v>0,461813188774014-0,863991707025078i</v>
      </c>
      <c r="CF159" s="240" t="str">
        <f t="shared" ca="1" si="108"/>
        <v>-0,800963223031638-0,56410194688948i</v>
      </c>
      <c r="CG159" s="240" t="str">
        <f t="shared" ca="1" si="109"/>
        <v>-0,657906086656248+0,725887506625093i</v>
      </c>
      <c r="CH159" s="240" t="str">
        <f t="shared" ca="1" si="110"/>
        <v>0,63989376646099+0,741814706498934i</v>
      </c>
      <c r="CI159" s="240" t="str">
        <f t="shared" ca="1" si="111"/>
        <v>0,814565742672826-0,544275428434538i</v>
      </c>
      <c r="CJ159" s="240" t="str">
        <f t="shared" ca="1" si="112"/>
        <v>-0,440470681351451-0,875064951877014i</v>
      </c>
      <c r="CK159" s="240" t="str">
        <f t="shared" ca="1" si="113"/>
        <v>-0,922402369692247+0,330040845229587i</v>
      </c>
      <c r="CL159" s="240" t="str">
        <f t="shared" ca="1" si="114"/>
        <v>0,214646887592596+0,955865997292791i</v>
      </c>
      <c r="CM159" s="240" t="str">
        <f t="shared" ca="1" si="115"/>
        <v>0,974952510571505-0,0960244409723468i</v>
      </c>
      <c r="CN159" s="240" t="str">
        <f t="shared" ca="1" si="116"/>
        <v>0,0240423026199386-0,979374830602902i</v>
      </c>
      <c r="CO159" s="240" t="str">
        <f t="shared" ca="1" si="117"/>
        <v>-0,969066441577544-0,143747427601218i</v>
      </c>
      <c r="CP159" s="240" t="str">
        <f t="shared" ca="1" si="118"/>
        <v>-0,261290457471872+0,944182391261281i</v>
      </c>
      <c r="CQ159" s="240" t="str">
        <f t="shared" ca="1" si="119"/>
        <v>0,905096958933032+0,374903435652314i</v>
      </c>
      <c r="CR159" s="240" t="str">
        <f t="shared" ca="1" si="120"/>
        <v>0,482877517199456-0,852398025875836i</v>
      </c>
      <c r="CS159" s="240" t="str">
        <f t="shared" ca="1" si="121"/>
        <v>-0,786878233095183-0,583588671424262i</v>
      </c>
      <c r="CT159" s="240" t="str">
        <f t="shared" ca="1" si="122"/>
        <v>-0,675522108825011+0,709523059260473i</v>
      </c>
      <c r="CU159" s="240" t="str">
        <f t="shared" ca="1" si="123"/>
        <v>0,621495998188584+0,757295064931304i</v>
      </c>
      <c r="CV159" s="240" t="str">
        <f t="shared" ca="1" si="124"/>
        <v>0,82767759836882-0,524121058813852i</v>
      </c>
      <c r="CW159" s="240" t="str">
        <f t="shared" ca="1" si="125"/>
        <v>-0,418862850861321-0,885611090322416i</v>
      </c>
      <c r="CX159" s="240" t="str">
        <f t="shared" ca="1" si="126"/>
        <v>-0,930224167148465+0,307304555753209i</v>
      </c>
      <c r="CY159" s="240" t="str">
        <f t="shared" ca="1" si="127"/>
        <v>0,19112411408669+0,960845806645535i</v>
      </c>
      <c r="CZ159" s="240" t="str">
        <f t="shared" ca="1" si="128"/>
        <v>0,977015430852889-0,0720689878455024i</v>
      </c>
      <c r="DA159" s="240" t="str">
        <f t="shared" ca="1" si="129"/>
        <v>0,0480701230549105-0,978489833571722i</v>
      </c>
      <c r="DB159" s="240" t="str">
        <f t="shared" ca="1" si="130"/>
        <v>-0,965246838412765-0,167486214560755i</v>
      </c>
      <c r="DC159" s="240" t="str">
        <f t="shared" ca="1" si="131"/>
        <v>-0,28438315750303+0,937485632349818i</v>
      </c>
      <c r="DD159" s="240" t="str">
        <f t="shared" ca="1" si="132"/>
        <v>0,895623769762281+0,397002713051854i</v>
      </c>
      <c r="DE159" s="240" t="str">
        <f t="shared" ca="1" si="133"/>
        <v>0,503650978265248-0,840290892028582i</v>
      </c>
      <c r="DF159" s="240" t="str">
        <f t="shared" ca="1" si="134"/>
        <v>-0,772319257133847-0,602723863965874i</v>
      </c>
      <c r="DG159" s="240" t="str">
        <f t="shared" ca="1" si="135"/>
        <v>-0,69273122173554+0,692731221735037i</v>
      </c>
      <c r="DH159" s="240" t="str">
        <f t="shared" ca="1" si="136"/>
        <v>0,602723863965335+0,772319257134269i</v>
      </c>
      <c r="DI159" s="240" t="str">
        <f t="shared" ca="1" si="137"/>
        <v>0,840290892028933-0,503650978264661i</v>
      </c>
      <c r="DJ159" s="240" t="str">
        <f t="shared" ca="1" si="138"/>
        <v>-0,397002713051229-0,895623769762558i</v>
      </c>
      <c r="DK159" s="240" t="str">
        <f t="shared" ca="1" si="139"/>
        <v>-0,937485632349734+0,284383157503308i</v>
      </c>
      <c r="DL159" s="240" t="str">
        <f t="shared" ca="1" si="140"/>
        <v>0,167486214561041+0,965246838412716i</v>
      </c>
      <c r="DM159" s="240" t="str">
        <f t="shared" ca="1" si="141"/>
        <v>0,978489833571708-0,0480701230552006i</v>
      </c>
      <c r="DN159" s="240" t="str">
        <f t="shared" ca="1" si="142"/>
        <v>0,0720689878452128-0,977015430852911i</v>
      </c>
      <c r="DO159" s="240" t="str">
        <f t="shared" ca="1" si="143"/>
        <v>-0,960845806645592-0,191124114086406i</v>
      </c>
      <c r="DP159" s="240" t="str">
        <f t="shared" ca="1" si="144"/>
        <v>-0,30730455575292+0,93022416714856i</v>
      </c>
      <c r="DQ159" s="240" t="str">
        <f t="shared" ca="1" si="145"/>
        <v>0,88561109032254+0,418862850861059i</v>
      </c>
      <c r="DR159" s="240" t="str">
        <f t="shared" ca="1" si="146"/>
        <v>0,524121058813596-0,827677598368983i</v>
      </c>
      <c r="DS159" s="240" t="str">
        <f t="shared" ca="1" si="147"/>
        <v>-0,757295064931488-0,62149599818836i</v>
      </c>
      <c r="DT159" s="240" t="str">
        <f t="shared" ca="1" si="148"/>
        <v>-0,709523059260263+0,675522108825232i</v>
      </c>
      <c r="DU159" s="240" t="str">
        <f t="shared" ca="1" si="149"/>
        <v>0,583588671424495+0,786878233095009i</v>
      </c>
      <c r="DV159" s="240" t="str">
        <f t="shared" ca="1" si="150"/>
        <v>0,852398025875692-0,482877517199708i</v>
      </c>
      <c r="DW159" s="240" t="str">
        <f t="shared" ca="1" si="151"/>
        <v>-0,37490343565257-0,905096958932926i</v>
      </c>
      <c r="DX159" s="240" t="str">
        <f t="shared" ca="1" si="152"/>
        <v>-0,944182391261204+0,261290457472152i</v>
      </c>
      <c r="DY159" s="240" t="str">
        <f t="shared" ca="1" si="153"/>
        <v>0,14374742760152+0,969066441577499i</v>
      </c>
      <c r="DZ159" s="240" t="str">
        <f t="shared" ca="1" si="154"/>
        <v>0,979374830602918-0,0240423026192546i</v>
      </c>
      <c r="EA159" s="240" t="str">
        <f t="shared" ca="1" si="155"/>
        <v>0,0960244409730137-0,974952510571439i</v>
      </c>
      <c r="EB159" s="240" t="str">
        <f t="shared" ca="1" si="156"/>
        <v>-0,955865997292638-0,214646887593277i</v>
      </c>
      <c r="EC159" s="240" t="str">
        <f t="shared" ca="1" si="157"/>
        <v>-0,330040845230232+0,922402369692015i</v>
      </c>
      <c r="ED159" s="240" t="str">
        <f t="shared" ca="1" si="158"/>
        <v>0,875064951876699+0,440470681352075i</v>
      </c>
      <c r="EE159" s="240" t="str">
        <f t="shared" ca="1" si="159"/>
        <v>0,544275428435107-0,814565742672446i</v>
      </c>
      <c r="EF159" s="240" t="str">
        <f t="shared" ca="1" si="160"/>
        <v>-0,741814706498478-0,639893766461519i</v>
      </c>
      <c r="EG159" s="240" t="str">
        <f t="shared" ca="1" si="161"/>
        <v>-0,725887506624897+0,657906086656462i</v>
      </c>
      <c r="EH159" s="240" t="str">
        <f t="shared" ca="1" si="162"/>
        <v>0,56410194688981+0,800963223031407i</v>
      </c>
      <c r="EI159" s="240" t="str">
        <f t="shared" ca="1" si="163"/>
        <v>0,863991707024895-0,461813188774356i</v>
      </c>
      <c r="EJ159" s="240" t="str">
        <f t="shared" ca="1" si="164"/>
        <v>-0,35257833044285-0,914024951538997i</v>
      </c>
      <c r="EK159" s="240" t="str">
        <f t="shared" ca="1" si="165"/>
        <v>-0,950310410005168+0,238040365840632i</v>
      </c>
      <c r="EL159" s="240" t="str">
        <f t="shared" ca="1" si="166"/>
        <v>0,119922052567609+0,972302315353463i</v>
      </c>
      <c r="EM159" s="240" t="str">
        <f t="shared" ca="1" si="167"/>
        <v>0,979669888857329-1,84345341618023E-13i</v>
      </c>
      <c r="EN159" s="240"/>
      <c r="EO159" s="240"/>
      <c r="EP159" s="240"/>
    </row>
    <row r="160" spans="1:146" ht="15.75" thickBot="1">
      <c r="A160" s="277">
        <f t="shared" si="168"/>
        <v>1.1718750000000006E-3</v>
      </c>
      <c r="B160" s="276">
        <v>60</v>
      </c>
      <c r="C160" s="248">
        <f t="shared" si="169"/>
        <v>12000</v>
      </c>
      <c r="D160" s="247">
        <f t="shared" si="170"/>
        <v>75398.223686155034</v>
      </c>
      <c r="E160" s="247" t="str">
        <f t="shared" si="171"/>
        <v>75398,223686155i</v>
      </c>
      <c r="F160" s="247" t="str">
        <f t="shared" si="177"/>
        <v>-0,0423164932178052-0,301083169911453i</v>
      </c>
      <c r="G160" s="247" t="str">
        <f t="shared" si="178"/>
        <v>-0,17534511696886+0,296293543450795i</v>
      </c>
      <c r="H160" s="247" t="str">
        <f t="shared" si="179"/>
        <v>0,00280696260724932-0,0884817465641334i</v>
      </c>
      <c r="I160" s="247" t="str">
        <f t="shared" si="174"/>
        <v>-0,00745700821278532+0,0976138939737965i</v>
      </c>
      <c r="J160" s="275" t="str">
        <f ca="1">IMPRODUCT(1/N_FFT2,BW100)</f>
        <v>0,00405621271894258-6,83465449474555E-07i</v>
      </c>
      <c r="K160" s="274" t="str">
        <f t="shared" ca="1" si="175"/>
        <v>-0,0000301804958340393+0,000395947814889496i</v>
      </c>
      <c r="N160" s="265">
        <f t="shared" ca="1" si="176"/>
        <v>1.0253416532902699</v>
      </c>
      <c r="O160" s="240">
        <f t="shared" ca="1" si="39"/>
        <v>-0.97465834670972995</v>
      </c>
      <c r="P160" s="240" t="str">
        <f t="shared" ca="1" si="40"/>
        <v>-0,0955332239428207+0,969965100369098i</v>
      </c>
      <c r="Q160" s="240" t="str">
        <f t="shared" ca="1" si="41"/>
        <v>0,955930559875051+0,190146410715309i</v>
      </c>
      <c r="R160" s="240" t="str">
        <f t="shared" ca="1" si="42"/>
        <v>0,282928383607999-0,93268988552461i</v>
      </c>
      <c r="S160" s="240" t="str">
        <f t="shared" ca="1" si="43"/>
        <v>-0,900466897716408-0,372985601502165i</v>
      </c>
      <c r="T160" s="240" t="str">
        <f t="shared" ca="1" si="44"/>
        <v>-0,459450764159187+0,859571921437923i</v>
      </c>
      <c r="U160" s="241" t="str">
        <f t="shared" ca="1" si="45"/>
        <v>0,810398797666177+0,541491164796028i</v>
      </c>
      <c r="V160" s="240" t="str">
        <f t="shared" ca="1" si="46"/>
        <v>0,618316709506701-0,753421090463858i</v>
      </c>
      <c r="W160" s="240" t="str">
        <f t="shared" ca="1" si="47"/>
        <v>-0,689187526298502-0,689187526298536i</v>
      </c>
      <c r="X160" s="240" t="str">
        <f t="shared" ca="1" si="48"/>
        <v>-0,753421090463888+0,618316709506665i</v>
      </c>
      <c r="Y160" s="240" t="str">
        <f t="shared" ca="1" si="49"/>
        <v>0,54149116479606+0,810398797666155i</v>
      </c>
      <c r="Z160" s="240" t="str">
        <f t="shared" ca="1" si="50"/>
        <v>0,859571921437909-0,459450764159214i</v>
      </c>
      <c r="AA160" s="240" t="str">
        <f t="shared" ca="1" si="51"/>
        <v>-0,372985601502176-0,900466897716403i</v>
      </c>
      <c r="AB160" s="240" t="str">
        <f t="shared" ca="1" si="52"/>
        <v>-0,932689885524609+0,282928383608i</v>
      </c>
      <c r="AC160" s="240" t="str">
        <f t="shared" ca="1" si="53"/>
        <v>0,190146410715292+0,955930559875055i</v>
      </c>
      <c r="AD160" s="240" t="str">
        <f t="shared" ca="1" si="54"/>
        <v>0,969965100369101-0,095533223942793i</v>
      </c>
      <c r="AE160" s="240" t="str">
        <f t="shared" ca="1" si="55"/>
        <v>4,76417834225734E-14-0,97465834670973i</v>
      </c>
      <c r="AF160" s="240" t="str">
        <f t="shared" ca="1" si="56"/>
        <v>-0,969965100369101-0,0955332239427913i</v>
      </c>
      <c r="AG160" s="240" t="str">
        <f t="shared" ca="1" si="57"/>
        <v>-0,19014641071529+0,955930559875055i</v>
      </c>
      <c r="AH160" s="240" t="str">
        <f t="shared" ca="1" si="58"/>
        <v>0,93268988552461+0,282928383607999i</v>
      </c>
      <c r="AI160" s="240" t="str">
        <f t="shared" ca="1" si="59"/>
        <v>0,372985601502174-0,900466897716404i</v>
      </c>
      <c r="AJ160" s="240" t="str">
        <f t="shared" ca="1" si="60"/>
        <v>-0,85957192143791-0,459450764159212i</v>
      </c>
      <c r="AK160" s="240" t="str">
        <f t="shared" ca="1" si="61"/>
        <v>-0,541491164796058+0,810398797666157i</v>
      </c>
      <c r="AL160" s="240" t="str">
        <f t="shared" ca="1" si="62"/>
        <v>0,753421090463891+0,618316709506662i</v>
      </c>
      <c r="AM160" s="240" t="str">
        <f t="shared" ca="1" si="63"/>
        <v>0,6891875262985-0,689187526298538i</v>
      </c>
      <c r="AN160" s="240" t="str">
        <f t="shared" ca="1" si="64"/>
        <v>-0,618316709506704-0,753421090463856i</v>
      </c>
      <c r="AO160" s="240" t="str">
        <f t="shared" ca="1" si="65"/>
        <v>-0,810398797666181+0,541491164796022i</v>
      </c>
      <c r="AP160" s="240" t="str">
        <f t="shared" ca="1" si="66"/>
        <v>0,459450764159172+0,859571921437931i</v>
      </c>
      <c r="AQ160" s="240" t="str">
        <f t="shared" ca="1" si="67"/>
        <v>0,900466897716422-0,372985601502132i</v>
      </c>
      <c r="AR160" s="240" t="str">
        <f t="shared" ca="1" si="68"/>
        <v>0,900466897716422-0,372985601502132i</v>
      </c>
      <c r="AS160" s="240" t="str">
        <f t="shared" ca="1" si="69"/>
        <v>-0,955930559875045+0,19014641071534i</v>
      </c>
      <c r="AT160" s="240" t="str">
        <f t="shared" ca="1" si="70"/>
        <v>0,0955332239428421+0,969965100369096i</v>
      </c>
      <c r="AU160" s="240" t="str">
        <f t="shared" ca="1" si="71"/>
        <v>0,97465834670973-1,67153028920991E-15i</v>
      </c>
      <c r="AV160" s="240" t="str">
        <f t="shared" ca="1" si="72"/>
        <v>0,0955332239428387-0,969965100369096i</v>
      </c>
      <c r="AW160" s="240" t="str">
        <f t="shared" ca="1" si="73"/>
        <v>-0,955930559875046-0,190146410715336i</v>
      </c>
      <c r="AX160" s="240" t="str">
        <f t="shared" ca="1" si="74"/>
        <v>-0,282928383608044+0,932689885524596i</v>
      </c>
      <c r="AY160" s="240" t="str">
        <f t="shared" ca="1" si="75"/>
        <v>0,900466897716423+0,372985601502128i</v>
      </c>
      <c r="AZ160" s="240" t="str">
        <f t="shared" ca="1" si="76"/>
        <v>0,459450764159169-0,859571921437933i</v>
      </c>
      <c r="BA160" s="240" t="str">
        <f t="shared" ca="1" si="77"/>
        <v>-0,810398797666183-0,54149116479602i</v>
      </c>
      <c r="BB160" s="240" t="str">
        <f t="shared" ca="1" si="78"/>
        <v>-0,618316709506701+0,753421090463858i</v>
      </c>
      <c r="BC160" s="240" t="str">
        <f t="shared" ca="1" si="79"/>
        <v>0,689187526298502+0,689187526298536i</v>
      </c>
      <c r="BD160" s="240" t="str">
        <f t="shared" ca="1" si="80"/>
        <v>0,753421090463888-0,618316709506664i</v>
      </c>
      <c r="BE160" s="240" t="str">
        <f t="shared" ca="1" si="81"/>
        <v>-0,54149116479606-0,810398797666155i</v>
      </c>
      <c r="BF160" s="240" t="str">
        <f t="shared" ca="1" si="82"/>
        <v>-0,85957192143791+0,459450764159212i</v>
      </c>
      <c r="BG160" s="240" t="str">
        <f t="shared" ca="1" si="83"/>
        <v>0,372985601502181+0,900466897716401i</v>
      </c>
      <c r="BH160" s="240" t="str">
        <f t="shared" ca="1" si="84"/>
        <v>0,932689885524608-0,282928383608005i</v>
      </c>
      <c r="BI160" s="240" t="str">
        <f t="shared" ca="1" si="85"/>
        <v>-0,190146410715296-0,955930559875054i</v>
      </c>
      <c r="BJ160" s="240" t="str">
        <f t="shared" ca="1" si="86"/>
        <v>-0,969965100369101+0,095533223942798i</v>
      </c>
      <c r="BK160" s="240" t="str">
        <f t="shared" ca="1" si="87"/>
        <v>-4,25075710928508E-14+0,97465834670973i</v>
      </c>
      <c r="BL160" s="240" t="str">
        <f t="shared" ca="1" si="88"/>
        <v>0,969965100369102+0,0955332239427861i</v>
      </c>
      <c r="BM160" s="240" t="str">
        <f t="shared" ca="1" si="89"/>
        <v>0,190146410715285-0,955930559875056i</v>
      </c>
      <c r="BN160" s="240" t="str">
        <f t="shared" ca="1" si="90"/>
        <v>-0,932689885524611-0,282928383607994i</v>
      </c>
      <c r="BO160" s="240" t="str">
        <f t="shared" ca="1" si="91"/>
        <v>-0,372985601502169+0,900466897716406i</v>
      </c>
      <c r="BP160" s="240" t="str">
        <f t="shared" ca="1" si="92"/>
        <v>0,859571921437912+0,459450764159208i</v>
      </c>
      <c r="BQ160" s="240" t="str">
        <f t="shared" ca="1" si="93"/>
        <v>0,541491164796056-0,810398797666158i</v>
      </c>
      <c r="BR160" s="240" t="str">
        <f t="shared" ca="1" si="94"/>
        <v>-0,753421090463892-0,61831670950666i</v>
      </c>
      <c r="BS160" s="240" t="str">
        <f t="shared" ca="1" si="95"/>
        <v>-0,689187526298499+0,689187526298539i</v>
      </c>
      <c r="BT160" s="240" t="str">
        <f t="shared" ca="1" si="96"/>
        <v>0,618316709506705+0,753421090463855i</v>
      </c>
      <c r="BU160" s="240" t="str">
        <f t="shared" ca="1" si="97"/>
        <v>0,81039879766618-0,541491164796024i</v>
      </c>
      <c r="BV160" s="240" t="str">
        <f t="shared" ca="1" si="98"/>
        <v>-0,459450764159173-0,85957192143793i</v>
      </c>
      <c r="BW160" s="240" t="str">
        <f t="shared" ca="1" si="99"/>
        <v>-0,900466897716422+0,372985601502133i</v>
      </c>
      <c r="BX160" s="240" t="str">
        <f t="shared" ca="1" si="100"/>
        <v>0,282928383607957+0,932689885524622i</v>
      </c>
      <c r="BY160" s="240" t="str">
        <f t="shared" ca="1" si="101"/>
        <v>0,955930559875045-0,190146410715341i</v>
      </c>
      <c r="BZ160" s="240" t="str">
        <f t="shared" ca="1" si="102"/>
        <v>-0,0955332239428437-0,969965100369096i</v>
      </c>
      <c r="CA160" s="240" t="str">
        <f t="shared" ca="1" si="103"/>
        <v>-0,97465834670973+3,34306057841983E-15i</v>
      </c>
      <c r="CB160" s="240" t="str">
        <f t="shared" ca="1" si="104"/>
        <v>-0,095533223942837+0,969965100369097i</v>
      </c>
      <c r="CC160" s="240" t="str">
        <f t="shared" ca="1" si="105"/>
        <v>0,955930559875046+0,190146410715335i</v>
      </c>
      <c r="CD160" s="240" t="str">
        <f t="shared" ca="1" si="106"/>
        <v>0,282928383608042-0,932689885524596i</v>
      </c>
      <c r="CE160" s="240" t="str">
        <f t="shared" ca="1" si="107"/>
        <v>-0,900466897716535-0,372985601501858i</v>
      </c>
      <c r="CF160" s="240" t="str">
        <f t="shared" ca="1" si="108"/>
        <v>-0,459450764159082+0,859571921437979i</v>
      </c>
      <c r="CG160" s="240" t="str">
        <f t="shared" ca="1" si="109"/>
        <v>0,81039879766613+0,541491164796099i</v>
      </c>
      <c r="CH160" s="240" t="str">
        <f t="shared" ca="1" si="110"/>
        <v>0,618316709506925-0,753421090463675i</v>
      </c>
      <c r="CI160" s="240" t="str">
        <f t="shared" ca="1" si="111"/>
        <v>-0,689187526298846-0,689187526298192i</v>
      </c>
      <c r="CJ160" s="240" t="str">
        <f t="shared" ca="1" si="112"/>
        <v>-0,753421090463703+0,61831670950689i</v>
      </c>
      <c r="CK160" s="240" t="str">
        <f t="shared" ca="1" si="113"/>
        <v>0,541491164796062+0,810398797666154i</v>
      </c>
      <c r="CL160" s="240" t="str">
        <f t="shared" ca="1" si="114"/>
        <v>0,859571921438-0,459450764159043i</v>
      </c>
      <c r="CM160" s="240" t="str">
        <f t="shared" ca="1" si="115"/>
        <v>-0,372985601501817-0,900466897716552i</v>
      </c>
      <c r="CN160" s="240" t="str">
        <f t="shared" ca="1" si="116"/>
        <v>-0,932689885524497+0,282928383608371i</v>
      </c>
      <c r="CO160" s="240" t="str">
        <f t="shared" ca="1" si="117"/>
        <v>0,190146410715482+0,955930559875017i</v>
      </c>
      <c r="CP160" s="240" t="str">
        <f t="shared" ca="1" si="118"/>
        <v>0,969965100369101-0,0955332239427929i</v>
      </c>
      <c r="CQ160" s="240" t="str">
        <f t="shared" ca="1" si="119"/>
        <v>2,4167159915338E-13-0,97465834670973i</v>
      </c>
      <c r="CR160" s="240" t="str">
        <f t="shared" ca="1" si="120"/>
        <v>-0,969965100369054-0,0955332239432739i</v>
      </c>
      <c r="CS160" s="240" t="str">
        <f t="shared" ca="1" si="121"/>
        <v>-0,190146410715005+0,955930559875112i</v>
      </c>
      <c r="CT160" s="240" t="str">
        <f t="shared" ca="1" si="122"/>
        <v>0,932689885524638+0,282928383607906i</v>
      </c>
      <c r="CU160" s="240" t="str">
        <f t="shared" ca="1" si="123"/>
        <v>0,372985601502264-0,900466897716367i</v>
      </c>
      <c r="CV160" s="240" t="str">
        <f t="shared" ca="1" si="124"/>
        <v>-0,859571921437772-0,45945076415947i</v>
      </c>
      <c r="CW160" s="240" t="str">
        <f t="shared" ca="1" si="125"/>
        <v>-0,541491164795657+0,810398797666424i</v>
      </c>
      <c r="CX160" s="240" t="str">
        <f t="shared" ca="1" si="126"/>
        <v>0,753421090464021+0,618316709506504i</v>
      </c>
      <c r="CY160" s="240" t="str">
        <f t="shared" ca="1" si="127"/>
        <v>0,689187526298492-0,689187526298546i</v>
      </c>
      <c r="CZ160" s="240" t="str">
        <f t="shared" ca="1" si="128"/>
        <v>-0,618316709506562-0,753421090463973i</v>
      </c>
      <c r="DA160" s="240" t="str">
        <f t="shared" ca="1" si="129"/>
        <v>-0,81039879766639+0,541491164795708i</v>
      </c>
      <c r="DB160" s="240" t="str">
        <f t="shared" ca="1" si="130"/>
        <v>0,459450764159523+0,859571921437744i</v>
      </c>
      <c r="DC160" s="240" t="str">
        <f t="shared" ca="1" si="131"/>
        <v>0,900466897716344-0,37298560150232i</v>
      </c>
      <c r="DD160" s="240" t="str">
        <f t="shared" ca="1" si="132"/>
        <v>-0,282928383607964-0,93268988552462i</v>
      </c>
      <c r="DE160" s="240" t="str">
        <f t="shared" ca="1" si="133"/>
        <v>-0,9559305598751+0,190146410715064i</v>
      </c>
      <c r="DF160" s="240" t="str">
        <f t="shared" ca="1" si="134"/>
        <v>0,0955332239423698+0,969965100369143i</v>
      </c>
      <c r="DG160" s="240" t="str">
        <f t="shared" ca="1" si="135"/>
        <v>0,97465834670973-3,02805246351725E-13i</v>
      </c>
      <c r="DH160" s="240" t="str">
        <f t="shared" ca="1" si="136"/>
        <v>0,095533223942732-0,969965100369107i</v>
      </c>
      <c r="DI160" s="240" t="str">
        <f t="shared" ca="1" si="137"/>
        <v>-0,955930559875029-0,190146410715422i</v>
      </c>
      <c r="DJ160" s="240" t="str">
        <f t="shared" ca="1" si="138"/>
        <v>-0,282928383608312+0,932689885524514i</v>
      </c>
      <c r="DK160" s="240" t="str">
        <f t="shared" ca="1" si="139"/>
        <v>0,900466897716576+0,372985601501761i</v>
      </c>
      <c r="DL160" s="240" t="str">
        <f t="shared" ca="1" si="140"/>
        <v>0,459450764158989-0,859571921438029i</v>
      </c>
      <c r="DM160" s="240" t="str">
        <f t="shared" ca="1" si="141"/>
        <v>-0,810398797666188-0,541491164796011i</v>
      </c>
      <c r="DN160" s="240" t="str">
        <f t="shared" ca="1" si="142"/>
        <v>-0,618316709506843+0,753421090463742i</v>
      </c>
      <c r="DO160" s="240" t="str">
        <f t="shared" ca="1" si="143"/>
        <v>0,689187526298235+0,689187526298803i</v>
      </c>
      <c r="DP160" s="240" t="str">
        <f t="shared" ca="1" si="144"/>
        <v>0,753421090463636-0,618316709506972i</v>
      </c>
      <c r="DQ160" s="240" t="str">
        <f t="shared" ca="1" si="145"/>
        <v>-0,541491164796149-0,810398797666096i</v>
      </c>
      <c r="DR160" s="240" t="str">
        <f t="shared" ca="1" si="146"/>
        <v>-0,859571921437951+0,459450764159136i</v>
      </c>
      <c r="DS160" s="240" t="str">
        <f t="shared" ca="1" si="147"/>
        <v>0,372985601501915+0,900466897716512i</v>
      </c>
      <c r="DT160" s="240" t="str">
        <f t="shared" ca="1" si="148"/>
        <v>0,932689885524747-0,282928383607544i</v>
      </c>
      <c r="DU160" s="240" t="str">
        <f t="shared" ca="1" si="149"/>
        <v>-0,190146410715585-0,955930559874997i</v>
      </c>
      <c r="DV160" s="240" t="str">
        <f t="shared" ca="1" si="150"/>
        <v>-0,96996510036909+0,0955332239428979i</v>
      </c>
      <c r="DW160" s="240" t="str">
        <f t="shared" ca="1" si="151"/>
        <v>-1,36119607648788E-13+0,97465834670973i</v>
      </c>
      <c r="DX160" s="240" t="str">
        <f t="shared" ca="1" si="152"/>
        <v>0,969965100369064+0,0955332239431688i</v>
      </c>
      <c r="DY160" s="240" t="str">
        <f t="shared" ca="1" si="153"/>
        <v>0,190146410714902-0,955930559875132i</v>
      </c>
      <c r="DZ160" s="240" t="str">
        <f t="shared" ca="1" si="154"/>
        <v>-0,932689885524668-0,282928383607805i</v>
      </c>
      <c r="EA160" s="240" t="str">
        <f t="shared" ca="1" si="155"/>
        <v>-0,372985601502166+0,900466897716407i</v>
      </c>
      <c r="EB160" s="240" t="str">
        <f t="shared" ca="1" si="156"/>
        <v>0,859571921437822+0,459450764159376i</v>
      </c>
      <c r="EC160" s="240" t="str">
        <f t="shared" ca="1" si="157"/>
        <v>0,541491164796376-0,810398797665945i</v>
      </c>
      <c r="ED160" s="240" t="str">
        <f t="shared" ca="1" si="158"/>
        <v>-0,753421090464079-0,618316709506433i</v>
      </c>
      <c r="EE160" s="240" t="str">
        <f t="shared" ca="1" si="159"/>
        <v>-0,689187526298428+0,68918752629861i</v>
      </c>
      <c r="EF160" s="240" t="str">
        <f t="shared" ca="1" si="160"/>
        <v>0,618316709506633+0,753421090463915i</v>
      </c>
      <c r="EG160" s="240" t="str">
        <f t="shared" ca="1" si="161"/>
        <v>0,810398797666339-0,541491164795784i</v>
      </c>
      <c r="EH160" s="240" t="str">
        <f t="shared" ca="1" si="162"/>
        <v>-0,459450764159604-0,8595719214377i</v>
      </c>
      <c r="EI160" s="240" t="str">
        <f t="shared" ca="1" si="163"/>
        <v>-0,900466897716309+0,372985601502405i</v>
      </c>
      <c r="EJ160" s="240" t="str">
        <f t="shared" ca="1" si="164"/>
        <v>0,282928383608052+0,932689885524593i</v>
      </c>
      <c r="EK160" s="240" t="str">
        <f t="shared" ca="1" si="165"/>
        <v>0,955930559875082-0,190146410715155i</v>
      </c>
      <c r="EL160" s="240" t="str">
        <f t="shared" ca="1" si="166"/>
        <v>-0,0955332239424611-0,969965100369134i</v>
      </c>
      <c r="EM160" s="240" t="str">
        <f t="shared" ca="1" si="167"/>
        <v>-0,97465834670973+3,94506509694266E-13i</v>
      </c>
      <c r="EN160" s="240"/>
      <c r="EO160" s="240"/>
      <c r="EP160" s="240"/>
    </row>
    <row r="161" spans="1:146" ht="15.75" thickBot="1">
      <c r="A161" s="277">
        <f t="shared" si="168"/>
        <v>1.1914062500000006E-3</v>
      </c>
      <c r="B161" s="276">
        <v>61</v>
      </c>
      <c r="C161" s="248">
        <f t="shared" si="169"/>
        <v>12200</v>
      </c>
      <c r="D161" s="247">
        <f t="shared" si="170"/>
        <v>76654.860747590952</v>
      </c>
      <c r="E161" s="247" t="str">
        <f t="shared" si="171"/>
        <v>76654,860747591i</v>
      </c>
      <c r="F161" s="247" t="str">
        <f t="shared" si="177"/>
        <v>-0,0423654973361906-0,295897252584188i</v>
      </c>
      <c r="G161" s="247" t="str">
        <f t="shared" si="178"/>
        <v>-0,170924606447477+0,294150563795886i</v>
      </c>
      <c r="H161" s="247" t="str">
        <f t="shared" ref="H161:H192" si="180">IF(freq_ratio2&gt;1,IMPRODUCT(M35,IMDIV((IMPRODUCT(COMPLEX(1,Rc_2*Coutput2*microF2*miliOhm2*D161),IMSUM(1,IMDIV(E161,omega4_2),IMDIV(IMPRODUCT(E161,E161),omega5_2)))),IMSUM(1,IMPRODUCT(E161,1/omega1_2),IMPRODUCT(E161,E161,1/omega2_2),IMPRODUCT(E161,E161,E161,1/omega3_2)))),IMPRODUCT(M35,(IMDIV(IMPRODUCT(COMPLEX(1,Rc_2*Coutput2*microF2*miliOhm2*D161),COMPLEX(1,-Kfeed2*effectiveL2*PI()^2*D161/(8*ratio2^2*Gdc_dcm2))),IMSUM(1,IMDIV(E161,omegat2),IMDIV(IMPRODUCT(E161,E161),omegapole0^2*(1-2*Gdc_dcm2/(Kfeed2*rload2))))))))</f>
        <v>0,00278027849380139-0,0870313919906664i</v>
      </c>
      <c r="I161" s="247" t="str">
        <f t="shared" si="174"/>
        <v>-0,00710078080744605+0,0957919856402104i</v>
      </c>
      <c r="J161" s="275" t="str">
        <f ca="1">IMPRODUCT(1/N_FFT2,BX100)</f>
        <v>-0,00327634044335079-0,0000799846192903332i</v>
      </c>
      <c r="K161" s="274" t="str">
        <f t="shared" ca="1" si="175"/>
        <v>0,0000309264608413019-0,000313279203452352i</v>
      </c>
      <c r="N161" s="265">
        <f t="shared" ca="1" si="176"/>
        <v>1.0336592411438144</v>
      </c>
      <c r="O161" s="240">
        <f t="shared" ca="1" si="39"/>
        <v>-0.96634075885618576</v>
      </c>
      <c r="P161" s="240" t="str">
        <f t="shared" ca="1" si="40"/>
        <v>-0,0710884362138227+0,963722416706918i</v>
      </c>
      <c r="Q161" s="240" t="str">
        <f t="shared" ca="1" si="41"/>
        <v>0,95588157928208+0,141791638032525i</v>
      </c>
      <c r="R161" s="240" t="str">
        <f t="shared" ca="1" si="42"/>
        <v>0,211726458679518-0,942860736759029i</v>
      </c>
      <c r="S161" s="240" t="str">
        <f t="shared" ca="1" si="43"/>
        <v>-0,924730450211555-0,280513915302404i</v>
      </c>
      <c r="T161" s="240" t="str">
        <f t="shared" ca="1" si="44"/>
        <v>-0,347781242713794+0,901588969233318i</v>
      </c>
      <c r="U161" s="241" t="str">
        <f t="shared" ca="1" si="45"/>
        <v>0,873561699514774+0,41316391343825i</v>
      </c>
      <c r="V161" s="240" t="str">
        <f t="shared" ca="1" si="46"/>
        <v>0,476307613118173-0,840800523258887i</v>
      </c>
      <c r="W161" s="240" t="str">
        <f t="shared" ca="1" si="47"/>
        <v>-0,803482976118308-0,536870160574059i</v>
      </c>
      <c r="X161" s="240" t="str">
        <f t="shared" ca="1" si="48"/>
        <v>-0,59452336211396+0,761811285114274i</v>
      </c>
      <c r="Y161" s="240" t="str">
        <f t="shared" ca="1" si="49"/>
        <v>0,716011272750883+0,648954790043505i</v>
      </c>
      <c r="Z161" s="240" t="str">
        <f t="shared" ca="1" si="50"/>
        <v>0,699869475738729-0,666331133263293i</v>
      </c>
      <c r="AA161" s="240" t="str">
        <f t="shared" ca="1" si="51"/>
        <v>-0,613040087631943-0,74699150810633i</v>
      </c>
      <c r="AB161" s="240" t="str">
        <f t="shared" ca="1" si="52"/>
        <v>-0,790065528770202+0,556426924650318i</v>
      </c>
      <c r="AC161" s="240" t="str">
        <f t="shared" ca="1" si="53"/>
        <v>0,496798435953723+0,828858115880325i</v>
      </c>
      <c r="AD161" s="240" t="str">
        <f t="shared" ca="1" si="54"/>
        <v>0,863159049046055-0,434477753488782i</v>
      </c>
      <c r="AE161" s="240" t="str">
        <f t="shared" ca="1" si="55"/>
        <v>-0,369802598433396-0,892782448538645i</v>
      </c>
      <c r="AF161" s="240" t="str">
        <f t="shared" ca="1" si="56"/>
        <v>-0,917567782589596+0,30312345105643i</v>
      </c>
      <c r="AG161" s="240" t="str">
        <f t="shared" ca="1" si="57"/>
        <v>0,234801651434691+0,937380737326243i</v>
      </c>
      <c r="AH161" s="240" t="str">
        <f t="shared" ca="1" si="58"/>
        <v>0,952113944630168-0,165207441320088i</v>
      </c>
      <c r="AI161" s="240" t="str">
        <f t="shared" ca="1" si="59"/>
        <v>-0,094717957766964-0,961687563974499i</v>
      </c>
      <c r="AJ161" s="240" t="str">
        <f t="shared" ca="1" si="60"/>
        <v>-0,966049715086522+0,023715189394092i</v>
      </c>
      <c r="AK161" s="240" t="str">
        <f t="shared" ca="1" si="61"/>
        <v>-0,0474160936448561+0,965176759091417i</v>
      </c>
      <c r="AL161" s="240" t="str">
        <f t="shared" ca="1" si="62"/>
        <v>0,959073426613354+0,118290424764085i</v>
      </c>
      <c r="AM161" s="240" t="str">
        <f t="shared" ca="1" si="63"/>
        <v>0,188523729822525-0,947772792139842i</v>
      </c>
      <c r="AN161" s="240" t="str">
        <f t="shared" ca="1" si="64"/>
        <v>-0,931336094788183-0,25773540845496i</v>
      </c>
      <c r="AO161" s="240" t="str">
        <f t="shared" ca="1" si="65"/>
        <v>-0,325550396578013+0,909852406445489i</v>
      </c>
      <c r="AP161" s="240" t="str">
        <f t="shared" ca="1" si="66"/>
        <v>0,88343814908027+0,391601198895478i</v>
      </c>
      <c r="AQ161" s="240" t="str">
        <f t="shared" ca="1" si="67"/>
        <v>0,455529880386769-0,852236463841793i</v>
      </c>
      <c r="AR161" s="240" t="str">
        <f t="shared" ca="1" si="68"/>
        <v>0,455529880386769-0,852236463841793i</v>
      </c>
      <c r="AS161" s="240" t="str">
        <f t="shared" ca="1" si="69"/>
        <v>-0,575648517953301+0,776172175490025i</v>
      </c>
      <c r="AT161" s="240" t="str">
        <f t="shared" ca="1" si="70"/>
        <v>0,731721771345719+0,631187540724175i</v>
      </c>
      <c r="AU161" s="240" t="str">
        <f t="shared" ca="1" si="71"/>
        <v>0,683306103524193-0,683306103524134i</v>
      </c>
      <c r="AV161" s="240" t="str">
        <f t="shared" ca="1" si="72"/>
        <v>-0,631187540724179-0,731721771345716i</v>
      </c>
      <c r="AW161" s="240" t="str">
        <f t="shared" ca="1" si="73"/>
        <v>-0,776172175490022+0,575648517953304i</v>
      </c>
      <c r="AX161" s="240" t="str">
        <f t="shared" ca="1" si="74"/>
        <v>0,516990005987947+0,816416435365759i</v>
      </c>
      <c r="AY161" s="240" t="str">
        <f t="shared" ca="1" si="75"/>
        <v>0,852236463841791-0,455529880386773i</v>
      </c>
      <c r="AZ161" s="240" t="str">
        <f t="shared" ca="1" si="76"/>
        <v>-0,391601198895482-0,883438149080268i</v>
      </c>
      <c r="BA161" s="240" t="str">
        <f t="shared" ca="1" si="77"/>
        <v>-0,909852406445485+0,325550396578025i</v>
      </c>
      <c r="BB161" s="240" t="str">
        <f t="shared" ca="1" si="78"/>
        <v>0,257735408454872+0,931336094788207i</v>
      </c>
      <c r="BC161" s="240" t="str">
        <f t="shared" ca="1" si="79"/>
        <v>0,947772792139841-0,18852372982253i</v>
      </c>
      <c r="BD161" s="240" t="str">
        <f t="shared" ca="1" si="80"/>
        <v>-0,11829042476409-0,959073426613353i</v>
      </c>
      <c r="BE161" s="240" t="str">
        <f t="shared" ca="1" si="81"/>
        <v>-0,965176759091417+0,047416093644861i</v>
      </c>
      <c r="BF161" s="240" t="str">
        <f t="shared" ca="1" si="82"/>
        <v>-0,0237151893940905+0,966049715086522i</v>
      </c>
      <c r="BG161" s="240" t="str">
        <f t="shared" ca="1" si="83"/>
        <v>0,961687563974499+0,0947179577669625i</v>
      </c>
      <c r="BH161" s="240" t="str">
        <f t="shared" ca="1" si="84"/>
        <v>0,165207441320083-0,952113944630169i</v>
      </c>
      <c r="BI161" s="240" t="str">
        <f t="shared" ca="1" si="85"/>
        <v>-0,937380737326221-0,234801651434779i</v>
      </c>
      <c r="BJ161" s="240" t="str">
        <f t="shared" ca="1" si="86"/>
        <v>-0,303123451056425+0,917567782589598i</v>
      </c>
      <c r="BK161" s="240" t="str">
        <f t="shared" ca="1" si="87"/>
        <v>0,892782448538647+0,369802598433388i</v>
      </c>
      <c r="BL161" s="240" t="str">
        <f t="shared" ca="1" si="88"/>
        <v>0,434477753488774-0,863159049046059i</v>
      </c>
      <c r="BM161" s="240" t="str">
        <f t="shared" ca="1" si="89"/>
        <v>-0,82885811588033-0,496798435953716i</v>
      </c>
      <c r="BN161" s="240" t="str">
        <f t="shared" ca="1" si="90"/>
        <v>-0,556426924650307+0,790065528770209i</v>
      </c>
      <c r="BO161" s="240" t="str">
        <f t="shared" ca="1" si="91"/>
        <v>0,746991508106338+0,613040087631934i</v>
      </c>
      <c r="BP161" s="240" t="str">
        <f t="shared" ca="1" si="92"/>
        <v>0,666331133263365-0,699869475738662i</v>
      </c>
      <c r="BQ161" s="240" t="str">
        <f t="shared" ca="1" si="93"/>
        <v>-0,648954790043505-0,716011272750883i</v>
      </c>
      <c r="BR161" s="240" t="str">
        <f t="shared" ca="1" si="94"/>
        <v>-0,761811285114273+0,594523362113961i</v>
      </c>
      <c r="BS161" s="240" t="str">
        <f t="shared" ca="1" si="95"/>
        <v>0,536870160574061+0,803482976118306i</v>
      </c>
      <c r="BT161" s="240" t="str">
        <f t="shared" ca="1" si="96"/>
        <v>0,840800523258885-0,476307613118175i</v>
      </c>
      <c r="BU161" s="240" t="str">
        <f t="shared" ca="1" si="97"/>
        <v>-0,413163913438264-0,873561699514767i</v>
      </c>
      <c r="BV161" s="240" t="str">
        <f t="shared" ca="1" si="98"/>
        <v>-0,901588969233306+0,347781242713827i</v>
      </c>
      <c r="BW161" s="240" t="str">
        <f t="shared" ca="1" si="99"/>
        <v>0,280513915302355+0,92473045021157i</v>
      </c>
      <c r="BX161" s="240" t="str">
        <f t="shared" ca="1" si="100"/>
        <v>0,942860736759036-0,211726458679489i</v>
      </c>
      <c r="BY161" s="240" t="str">
        <f t="shared" ca="1" si="101"/>
        <v>-0,141791638032505-0,955881579282083i</v>
      </c>
      <c r="BZ161" s="240" t="str">
        <f t="shared" ca="1" si="102"/>
        <v>-0,963722416706917+0,0710884362138238i</v>
      </c>
      <c r="CA161" s="240" t="str">
        <f t="shared" ca="1" si="103"/>
        <v>1,18381659384037E-14+0,966340758856186i</v>
      </c>
      <c r="CB161" s="240" t="str">
        <f t="shared" ca="1" si="104"/>
        <v>0,963722416706918+0,0710884362138139i</v>
      </c>
      <c r="CC161" s="240" t="str">
        <f t="shared" ca="1" si="105"/>
        <v>0,141791638032495-0,955881579282084i</v>
      </c>
      <c r="CD161" s="240" t="str">
        <f t="shared" ca="1" si="106"/>
        <v>-0,942860736759059-0,211726458679386i</v>
      </c>
      <c r="CE161" s="240" t="str">
        <f t="shared" ca="1" si="107"/>
        <v>-0,280513915302621+0,924730450211488i</v>
      </c>
      <c r="CF161" s="240" t="str">
        <f t="shared" ca="1" si="108"/>
        <v>0,901588969233448+0,347781242713459i</v>
      </c>
      <c r="CG161" s="240" t="str">
        <f t="shared" ca="1" si="109"/>
        <v>0,413163913438255-0,873561699514771i</v>
      </c>
      <c r="CH161" s="240" t="str">
        <f t="shared" ca="1" si="110"/>
        <v>-0,840800523258701-0,476307613118501i</v>
      </c>
      <c r="CI161" s="240" t="str">
        <f t="shared" ca="1" si="111"/>
        <v>-0,536870160573893+0,803482976118418i</v>
      </c>
      <c r="CJ161" s="240" t="str">
        <f t="shared" ca="1" si="112"/>
        <v>0,761811285114161+0,594523362114105i</v>
      </c>
      <c r="CK161" s="240" t="str">
        <f t="shared" ca="1" si="113"/>
        <v>0,648954790043213-0,716011272751148i</v>
      </c>
      <c r="CL161" s="240" t="str">
        <f t="shared" ca="1" si="114"/>
        <v>-0,666331133263371-0,699869475738655i</v>
      </c>
      <c r="CM161" s="240" t="str">
        <f t="shared" ca="1" si="115"/>
        <v>-0,746991508106513+0,613040087631718i</v>
      </c>
      <c r="CN161" s="240" t="str">
        <f t="shared" ca="1" si="116"/>
        <v>0,556426924650563+0,790065528770029i</v>
      </c>
      <c r="CO161" s="240" t="str">
        <f t="shared" ca="1" si="117"/>
        <v>0,828858115880375-0,496798435953643i</v>
      </c>
      <c r="CP161" s="240" t="str">
        <f t="shared" ca="1" si="118"/>
        <v>-0,434477753488354-0,863159049046271i</v>
      </c>
      <c r="CQ161" s="240" t="str">
        <f t="shared" ca="1" si="119"/>
        <v>-0,892782448538607+0,369802598433486i</v>
      </c>
      <c r="CR161" s="240" t="str">
        <f t="shared" ca="1" si="120"/>
        <v>0,303123451056161+0,917567782589685i</v>
      </c>
      <c r="CS161" s="240" t="str">
        <f t="shared" ca="1" si="121"/>
        <v>0,937380737326148-0,234801651435069i</v>
      </c>
      <c r="CT161" s="240" t="str">
        <f t="shared" ca="1" si="122"/>
        <v>-0,165207441320094-0,952113944630167i</v>
      </c>
      <c r="CU161" s="240" t="str">
        <f t="shared" ca="1" si="123"/>
        <v>-0,961687563974535+0,0947179577665898i</v>
      </c>
      <c r="CV161" s="240" t="str">
        <f t="shared" ca="1" si="124"/>
        <v>0,0237151893942926+0,966049715086517i</v>
      </c>
      <c r="CW161" s="240" t="str">
        <f t="shared" ca="1" si="125"/>
        <v>0,965176759091407+0,0474160936450501i</v>
      </c>
      <c r="CX161" s="240" t="str">
        <f t="shared" ca="1" si="126"/>
        <v>0,118290424763691-0,959073426613403i</v>
      </c>
      <c r="CY161" s="240" t="str">
        <f t="shared" ca="1" si="127"/>
        <v>-0,947772792139842-0,188523729822527i</v>
      </c>
      <c r="CZ161" s="240" t="str">
        <f t="shared" ca="1" si="128"/>
        <v>-0,257735408455227+0,93133609478811i</v>
      </c>
      <c r="DA161" s="240" t="str">
        <f t="shared" ca="1" si="129"/>
        <v>0,909852406445586+0,325550396577743i</v>
      </c>
      <c r="DB161" s="240" t="str">
        <f t="shared" ca="1" si="130"/>
        <v>0,391601198895549-0,883438149080239i</v>
      </c>
      <c r="DC161" s="240" t="str">
        <f t="shared" ca="1" si="131"/>
        <v>-0,852236463841569-0,455529880387188i</v>
      </c>
      <c r="DD161" s="240" t="str">
        <f t="shared" ca="1" si="132"/>
        <v>-0,516990005987845+0,816416435365823i</v>
      </c>
      <c r="DE161" s="240" t="str">
        <f t="shared" ca="1" si="133"/>
        <v>0,776172175489856+0,575648517953528i</v>
      </c>
      <c r="DF161" s="240" t="str">
        <f t="shared" ca="1" si="134"/>
        <v>0,631187540723942-0,73172177134592i</v>
      </c>
      <c r="DG161" s="240" t="str">
        <f t="shared" ca="1" si="135"/>
        <v>-0,683306103524137-0,68330610352419i</v>
      </c>
      <c r="DH161" s="240" t="str">
        <f t="shared" ca="1" si="136"/>
        <v>-0,731721771345968+0,631187540723886i</v>
      </c>
      <c r="DI161" s="240" t="str">
        <f t="shared" ca="1" si="137"/>
        <v>0,575648517953469+0,7761721754899i</v>
      </c>
      <c r="DJ161" s="240" t="str">
        <f t="shared" ca="1" si="138"/>
        <v>0,816416435365862-0,516990005987782i</v>
      </c>
      <c r="DK161" s="240" t="str">
        <f t="shared" ca="1" si="139"/>
        <v>-0,455529880387123-0,852236463841605i</v>
      </c>
      <c r="DL161" s="240" t="str">
        <f t="shared" ca="1" si="140"/>
        <v>-0,883438149080269+0,391601198895481i</v>
      </c>
      <c r="DM161" s="240" t="str">
        <f t="shared" ca="1" si="141"/>
        <v>0,325550396577674+0,909852406445611i</v>
      </c>
      <c r="DN161" s="240" t="str">
        <f t="shared" ca="1" si="142"/>
        <v>0,931336094788129-0,257735408455156i</v>
      </c>
      <c r="DO161" s="240" t="str">
        <f t="shared" ca="1" si="143"/>
        <v>-0,188523729822454-0,947772792139856i</v>
      </c>
      <c r="DP161" s="240" t="str">
        <f t="shared" ca="1" si="144"/>
        <v>-0,959073426613295+0,118290424764571i</v>
      </c>
      <c r="DQ161" s="240" t="str">
        <f t="shared" ca="1" si="145"/>
        <v>0,0474160936449757+0,965176759091411i</v>
      </c>
      <c r="DR161" s="240" t="str">
        <f t="shared" ca="1" si="146"/>
        <v>0,966049715086515+0,0237151893943669i</v>
      </c>
      <c r="DS161" s="240" t="str">
        <f t="shared" ca="1" si="147"/>
        <v>0,0947179577666774-0,961687563974527i</v>
      </c>
      <c r="DT161" s="240" t="str">
        <f t="shared" ca="1" si="148"/>
        <v>-0,952113944630154-0,165207441320166i</v>
      </c>
      <c r="DU161" s="240" t="str">
        <f t="shared" ca="1" si="149"/>
        <v>-0,234801651435154+0,937380737326127i</v>
      </c>
      <c r="DV161" s="240" t="str">
        <f t="shared" ca="1" si="150"/>
        <v>0,917567782589662+0,303123451056232i</v>
      </c>
      <c r="DW161" s="240" t="str">
        <f t="shared" ca="1" si="151"/>
        <v>0,369802598433567-0,892782448538573i</v>
      </c>
      <c r="DX161" s="240" t="str">
        <f t="shared" ca="1" si="152"/>
        <v>-0,863159049046237-0,434477753488421i</v>
      </c>
      <c r="DY161" s="240" t="str">
        <f t="shared" ca="1" si="153"/>
        <v>-0,496798435953718+0,828858115880329i</v>
      </c>
      <c r="DZ161" s="240" t="str">
        <f t="shared" ca="1" si="154"/>
        <v>0,790065528769994+0,556426924650612i</v>
      </c>
      <c r="EA161" s="240" t="str">
        <f t="shared" ca="1" si="155"/>
        <v>0,613040087631787-0,746991508106458i</v>
      </c>
      <c r="EB161" s="240" t="str">
        <f t="shared" ca="1" si="156"/>
        <v>-0,699869475738613-0,666331133263416i</v>
      </c>
      <c r="EC161" s="240" t="str">
        <f t="shared" ca="1" si="157"/>
        <v>-0,716011272750552+0,64895479004387i</v>
      </c>
      <c r="ED161" s="240" t="str">
        <f t="shared" ca="1" si="158"/>
        <v>0,594523362114035+0,761811285114215i</v>
      </c>
      <c r="EE161" s="240" t="str">
        <f t="shared" ca="1" si="159"/>
        <v>0,803482976118459-0,536870160573832i</v>
      </c>
      <c r="EF161" s="240" t="str">
        <f t="shared" ca="1" si="160"/>
        <v>-0,476307613118425-0,840800523258744i</v>
      </c>
      <c r="EG161" s="240" t="str">
        <f t="shared" ca="1" si="161"/>
        <v>-0,873561699514803+0,413163913438187i</v>
      </c>
      <c r="EH161" s="240" t="str">
        <f t="shared" ca="1" si="162"/>
        <v>0,347781242713377+0,90158896923348i</v>
      </c>
      <c r="EI161" s="240" t="str">
        <f t="shared" ca="1" si="163"/>
        <v>0,924730450211511-0,28051391530255i</v>
      </c>
      <c r="EJ161" s="240" t="str">
        <f t="shared" ca="1" si="164"/>
        <v>-0,2117264586793-0,942860736759078i</v>
      </c>
      <c r="EK161" s="240" t="str">
        <f t="shared" ca="1" si="165"/>
        <v>-0,955881579282025+0,141791638032897i</v>
      </c>
      <c r="EL161" s="240" t="str">
        <f t="shared" ca="1" si="166"/>
        <v>0,0710884362138219+0,963722416706918i</v>
      </c>
      <c r="EM161" s="240" t="str">
        <f t="shared" ca="1" si="167"/>
        <v>0,966340758856186+3,60834455748725E-13i</v>
      </c>
      <c r="EN161" s="240"/>
      <c r="EO161" s="240"/>
      <c r="EP161" s="240"/>
    </row>
    <row r="162" spans="1:146" ht="15.75" thickBot="1">
      <c r="A162" s="277">
        <f t="shared" si="168"/>
        <v>1.2109375000000006E-3</v>
      </c>
      <c r="B162" s="276">
        <v>62</v>
      </c>
      <c r="C162" s="248">
        <f t="shared" si="169"/>
        <v>12400</v>
      </c>
      <c r="D162" s="247">
        <f t="shared" si="170"/>
        <v>77911.497809026871</v>
      </c>
      <c r="E162" s="247" t="str">
        <f t="shared" si="171"/>
        <v>77911,4978090269i</v>
      </c>
      <c r="F162" s="247" t="str">
        <f t="shared" si="177"/>
        <v>-0,0424093864036726-0,2908749959377i</v>
      </c>
      <c r="G162" s="247" t="str">
        <f t="shared" si="178"/>
        <v>-0,166635815310619+0,291990183471834i</v>
      </c>
      <c r="H162" s="247" t="str">
        <f t="shared" si="180"/>
        <v>0,00275487582375286-0,0856278104308217i</v>
      </c>
      <c r="I162" s="247" t="str">
        <f t="shared" si="174"/>
        <v>-0,00677126185646028+0,0940345976277931i</v>
      </c>
      <c r="J162" s="275" t="str">
        <f ca="1">IMPRODUCT(1/N_FFT2,BY100)</f>
        <v>0,0037362478767857+6,63364214885387E-07i</v>
      </c>
      <c r="K162" s="274" t="str">
        <f t="shared" ca="1" si="175"/>
        <v>-0,0000253614919213871+0,000351332073918434i</v>
      </c>
      <c r="N162" s="265">
        <f t="shared" ca="1" si="176"/>
        <v>1.0500996689936166</v>
      </c>
      <c r="O162" s="240">
        <f t="shared" ca="1" si="39"/>
        <v>-0.94990033100638338</v>
      </c>
      <c r="P162" s="240" t="str">
        <f t="shared" ca="1" si="40"/>
        <v>-0,0466094000853241+0,948756134456965i</v>
      </c>
      <c r="Q162" s="240" t="str">
        <f t="shared" ca="1" si="41"/>
        <v>0,945326301278417+0,0931065140433506i</v>
      </c>
      <c r="R162" s="240" t="str">
        <f t="shared" ca="1" si="42"/>
        <v>0,13937932625387-0,939619094239285i</v>
      </c>
      <c r="S162" s="240" t="str">
        <f t="shared" ca="1" si="43"/>
        <v>-0,931648262501217-0,185316361459266i</v>
      </c>
      <c r="T162" s="240" t="str">
        <f t="shared" ca="1" si="44"/>
        <v>-0,230806953318101+0,921433008496034i</v>
      </c>
      <c r="U162" s="241" t="str">
        <f t="shared" ca="1" si="45"/>
        <v>0,908997941665386+0,275741511010091i</v>
      </c>
      <c r="V162" s="240" t="str">
        <f t="shared" ca="1" si="46"/>
        <v>0,320011783249955-0,894373019174449i</v>
      </c>
      <c r="W162" s="240" t="str">
        <f t="shared" ca="1" si="47"/>
        <v>-0,877593473742476-0,363511119074301i</v>
      </c>
      <c r="X162" s="240" t="str">
        <f t="shared" ca="1" si="48"/>
        <v>-0,406134724772894+0,858699728764183i</v>
      </c>
      <c r="Y162" s="240" t="str">
        <f t="shared" ca="1" si="49"/>
        <v>0,837737300926088+0,447779916346312i</v>
      </c>
      <c r="Z162" s="240" t="str">
        <f t="shared" ca="1" si="50"/>
        <v>0,488346366880445-0,814756690552896i</v>
      </c>
      <c r="AA162" s="240" t="str">
        <f t="shared" ca="1" si="51"/>
        <v>-0,789813259947951-0,527736348242594i</v>
      </c>
      <c r="AB162" s="240" t="str">
        <f t="shared" ca="1" si="52"/>
        <v>-0,565854966517658+0,762967100020268i</v>
      </c>
      <c r="AC162" s="240" t="str">
        <f t="shared" ca="1" si="53"/>
        <v>0,734282885520668+0,602610390615262i</v>
      </c>
      <c r="AD162" s="240" t="str">
        <f t="shared" ca="1" si="54"/>
        <v>0,637914073499513-0,703829719234202i</v>
      </c>
      <c r="AE162" s="240" t="str">
        <f t="shared" ca="1" si="55"/>
        <v>-0,671680965505961-0,671680965505958i</v>
      </c>
      <c r="AF162" s="240" t="str">
        <f t="shared" ca="1" si="56"/>
        <v>-0,703829719234197+0,637914073499517i</v>
      </c>
      <c r="AG162" s="240" t="str">
        <f t="shared" ca="1" si="57"/>
        <v>0,602610390615267+0,734282885520664i</v>
      </c>
      <c r="AH162" s="240" t="str">
        <f t="shared" ca="1" si="58"/>
        <v>0,762967100020266-0,565854966517661i</v>
      </c>
      <c r="AI162" s="240" t="str">
        <f t="shared" ca="1" si="59"/>
        <v>-0,527736348242595-0,789813259947949i</v>
      </c>
      <c r="AJ162" s="240" t="str">
        <f t="shared" ca="1" si="60"/>
        <v>-0,814756690552892+0,488346366880451i</v>
      </c>
      <c r="AK162" s="240" t="str">
        <f t="shared" ca="1" si="61"/>
        <v>0,447779916346316+0,837737300926086i</v>
      </c>
      <c r="AL162" s="240" t="str">
        <f t="shared" ca="1" si="62"/>
        <v>0,85869972876418-0,406134724772901i</v>
      </c>
      <c r="AM162" s="240" t="str">
        <f t="shared" ca="1" si="63"/>
        <v>-0,363511119074216-0,877593473742511i</v>
      </c>
      <c r="AN162" s="240" t="str">
        <f t="shared" ca="1" si="64"/>
        <v>-0,894373019174447+0,320011783249961i</v>
      </c>
      <c r="AO162" s="240" t="str">
        <f t="shared" ca="1" si="65"/>
        <v>0,27574151101013+0,908997941665375i</v>
      </c>
      <c r="AP162" s="240" t="str">
        <f t="shared" ca="1" si="66"/>
        <v>0,921433008496038-0,230806953318087i</v>
      </c>
      <c r="AQ162" s="240" t="str">
        <f t="shared" ca="1" si="67"/>
        <v>-0,185316361459291-0,931648262501211i</v>
      </c>
      <c r="AR162" s="240" t="str">
        <f t="shared" ca="1" si="68"/>
        <v>-0,185316361459291-0,931648262501211i</v>
      </c>
      <c r="AS162" s="240" t="str">
        <f t="shared" ca="1" si="69"/>
        <v>0,0931065140433653+0,945326301278415i</v>
      </c>
      <c r="AT162" s="240" t="str">
        <f t="shared" ca="1" si="70"/>
        <v>0,948756134456966-0,0466094000852939i</v>
      </c>
      <c r="AU162" s="240" t="str">
        <f t="shared" ca="1" si="71"/>
        <v>-3,25824401877828E-15-0,949900331006383i</v>
      </c>
      <c r="AV162" s="240" t="str">
        <f t="shared" ca="1" si="72"/>
        <v>-0,948756134456967-0,0466094000852807i</v>
      </c>
      <c r="AW162" s="240" t="str">
        <f t="shared" ca="1" si="73"/>
        <v>-0,0931065140433587+0,945326301278416i</v>
      </c>
      <c r="AX162" s="240" t="str">
        <f t="shared" ca="1" si="74"/>
        <v>0,939619094239289+0,139379326253838i</v>
      </c>
      <c r="AY162" s="240" t="str">
        <f t="shared" ca="1" si="75"/>
        <v>0,185316361459278-0,931648262501214i</v>
      </c>
      <c r="AZ162" s="240" t="str">
        <f t="shared" ca="1" si="76"/>
        <v>-0,921433008496039-0,230806953318081i</v>
      </c>
      <c r="BA162" s="240" t="str">
        <f t="shared" ca="1" si="77"/>
        <v>-0,275741511010123+0,908997941665377i</v>
      </c>
      <c r="BB162" s="240" t="str">
        <f t="shared" ca="1" si="78"/>
        <v>0,894373019174452+0,320011783249948i</v>
      </c>
      <c r="BC162" s="240" t="str">
        <f t="shared" ca="1" si="79"/>
        <v>0,363511119074298-0,877593473742477i</v>
      </c>
      <c r="BD162" s="240" t="str">
        <f t="shared" ca="1" si="80"/>
        <v>-0,858699728764186-0,406134724772889i</v>
      </c>
      <c r="BE162" s="240" t="str">
        <f t="shared" ca="1" si="81"/>
        <v>-0,447779916346305+0,837737300926091i</v>
      </c>
      <c r="BF162" s="240" t="str">
        <f t="shared" ca="1" si="82"/>
        <v>0,814756690552897+0,488346366880442i</v>
      </c>
      <c r="BG162" s="240" t="str">
        <f t="shared" ca="1" si="83"/>
        <v>0,527736348242588-0,789813259947955i</v>
      </c>
      <c r="BH162" s="240" t="str">
        <f t="shared" ca="1" si="84"/>
        <v>-0,762967100020273-0,56585496651765i</v>
      </c>
      <c r="BI162" s="240" t="str">
        <f t="shared" ca="1" si="85"/>
        <v>-0,602610390615254+0,734282885520674i</v>
      </c>
      <c r="BJ162" s="240" t="str">
        <f t="shared" ca="1" si="86"/>
        <v>0,703829719234201+0,637914073499513i</v>
      </c>
      <c r="BK162" s="240" t="str">
        <f t="shared" ca="1" si="87"/>
        <v>0,671680965505956-0,671680965505963i</v>
      </c>
      <c r="BL162" s="240" t="str">
        <f t="shared" ca="1" si="88"/>
        <v>-0,63791407349945-0,703829719234258i</v>
      </c>
      <c r="BM162" s="240" t="str">
        <f t="shared" ca="1" si="89"/>
        <v>-0,734282885520659+0,602610390615272i</v>
      </c>
      <c r="BN162" s="240" t="str">
        <f t="shared" ca="1" si="90"/>
        <v>0,565854966517669+0,762967100020259i</v>
      </c>
      <c r="BO162" s="240" t="str">
        <f t="shared" ca="1" si="91"/>
        <v>0,789813259947949-0,527736348242595i</v>
      </c>
      <c r="BP162" s="240" t="str">
        <f t="shared" ca="1" si="92"/>
        <v>-0,488346366880451-0,814756690552892i</v>
      </c>
      <c r="BQ162" s="240" t="str">
        <f t="shared" ca="1" si="93"/>
        <v>-0,837737300926084+0,447779916346319i</v>
      </c>
      <c r="BR162" s="240" t="str">
        <f t="shared" ca="1" si="94"/>
        <v>0,406134724772904+0,858699728764178i</v>
      </c>
      <c r="BS162" s="240" t="str">
        <f t="shared" ca="1" si="95"/>
        <v>0,877593473742508-0,363511119074226i</v>
      </c>
      <c r="BT162" s="240" t="str">
        <f t="shared" ca="1" si="96"/>
        <v>-0,320011783249958-0,894373019174448i</v>
      </c>
      <c r="BU162" s="240" t="str">
        <f t="shared" ca="1" si="97"/>
        <v>-0,908997941665374+0,275741511010133i</v>
      </c>
      <c r="BV162" s="240" t="str">
        <f t="shared" ca="1" si="98"/>
        <v>0,230806953318091+0,921433008496037i</v>
      </c>
      <c r="BW162" s="240" t="str">
        <f t="shared" ca="1" si="99"/>
        <v>0,931648262501211-0,185316361459294i</v>
      </c>
      <c r="BX162" s="240" t="str">
        <f t="shared" ca="1" si="100"/>
        <v>-0,139379326253855-0,939619094239287i</v>
      </c>
      <c r="BY162" s="240" t="str">
        <f t="shared" ca="1" si="101"/>
        <v>-0,945326301278414+0,0931065140433752i</v>
      </c>
      <c r="BZ162" s="240" t="str">
        <f t="shared" ca="1" si="102"/>
        <v>0,0466094000852904+0,948756134456966i</v>
      </c>
      <c r="CA162" s="240" t="str">
        <f t="shared" ca="1" si="103"/>
        <v>0,949900331006383-6,51648803755657E-15i</v>
      </c>
      <c r="CB162" s="240" t="str">
        <f t="shared" ca="1" si="104"/>
        <v>0,0466094000853718-0,948756134456963i</v>
      </c>
      <c r="CC162" s="240" t="str">
        <f t="shared" ca="1" si="105"/>
        <v>-0,945326301278445-0,0931065140430666i</v>
      </c>
      <c r="CD162" s="240" t="str">
        <f t="shared" ca="1" si="106"/>
        <v>-0,139379326254109+0,939619094239249i</v>
      </c>
      <c r="CE162" s="240" t="str">
        <f t="shared" ca="1" si="107"/>
        <v>0,931648262501253+0,185316361459083i</v>
      </c>
      <c r="CF162" s="240" t="str">
        <f t="shared" ca="1" si="108"/>
        <v>0,230806953318444-0,921433008495948i</v>
      </c>
      <c r="CG162" s="240" t="str">
        <f t="shared" ca="1" si="109"/>
        <v>-0,908997941665405-0,27574151101003i</v>
      </c>
      <c r="CH162" s="240" t="str">
        <f t="shared" ca="1" si="110"/>
        <v>-0,32001178325039+0,894373019174294i</v>
      </c>
      <c r="CI162" s="240" t="str">
        <f t="shared" ca="1" si="111"/>
        <v>0,877593473742481+0,363511119074288i</v>
      </c>
      <c r="CJ162" s="240" t="str">
        <f t="shared" ca="1" si="112"/>
        <v>0,406134724772539-0,858699728764351i</v>
      </c>
      <c r="CK162" s="240" t="str">
        <f t="shared" ca="1" si="113"/>
        <v>-0,837737300926001-0,447779916346475i</v>
      </c>
      <c r="CL162" s="240" t="str">
        <f t="shared" ca="1" si="114"/>
        <v>-0,488346366880196+0,814756690553044i</v>
      </c>
      <c r="CM162" s="240" t="str">
        <f t="shared" ca="1" si="115"/>
        <v>0,789813259947799+0,527736348242821i</v>
      </c>
      <c r="CN162" s="240" t="str">
        <f t="shared" ca="1" si="116"/>
        <v>0,565854966517496-0,762967100020388i</v>
      </c>
      <c r="CO162" s="240" t="str">
        <f t="shared" ca="1" si="117"/>
        <v>-0,734282885520428-0,602610390615554i</v>
      </c>
      <c r="CP162" s="240" t="str">
        <f t="shared" ca="1" si="118"/>
        <v>-0,637914073499441+0,703829719234268i</v>
      </c>
      <c r="CQ162" s="240" t="str">
        <f t="shared" ca="1" si="119"/>
        <v>0,671680965505631+0,671680965506288i</v>
      </c>
      <c r="CR162" s="240" t="str">
        <f t="shared" ca="1" si="120"/>
        <v>0,703829719234256-0,637914073499452i</v>
      </c>
      <c r="CS162" s="240" t="str">
        <f t="shared" ca="1" si="121"/>
        <v>-0,602610390615567-0,734282885520417i</v>
      </c>
      <c r="CT162" s="240" t="str">
        <f t="shared" ca="1" si="122"/>
        <v>-0,76296710002037+0,56585496651752i</v>
      </c>
      <c r="CU162" s="240" t="str">
        <f t="shared" ca="1" si="123"/>
        <v>0,527736348242845+0,789813259947782i</v>
      </c>
      <c r="CV162" s="240" t="str">
        <f t="shared" ca="1" si="124"/>
        <v>0,814756690553036-0,48834636688021i</v>
      </c>
      <c r="CW162" s="240" t="str">
        <f t="shared" ca="1" si="125"/>
        <v>-0,447779916346489-0,837737300925994i</v>
      </c>
      <c r="CX162" s="240" t="str">
        <f t="shared" ca="1" si="126"/>
        <v>-0,858699728764339+0,406134724772565i</v>
      </c>
      <c r="CY162" s="240" t="str">
        <f t="shared" ca="1" si="127"/>
        <v>0,363511119074316+0,87759347374247i</v>
      </c>
      <c r="CZ162" s="240" t="str">
        <f t="shared" ca="1" si="128"/>
        <v>0,894373019174602-0,320011783249529i</v>
      </c>
      <c r="DA162" s="240" t="str">
        <f t="shared" ca="1" si="129"/>
        <v>-0,275741511010059-0,908997941665395i</v>
      </c>
      <c r="DB162" s="240" t="str">
        <f t="shared" ca="1" si="130"/>
        <v>-0,921433008495941+0,230806953318473i</v>
      </c>
      <c r="DC162" s="240" t="str">
        <f t="shared" ca="1" si="131"/>
        <v>0,185316361459099+0,93164826250125i</v>
      </c>
      <c r="DD162" s="240" t="str">
        <f t="shared" ca="1" si="132"/>
        <v>0,939619094239247-0,139379326254125i</v>
      </c>
      <c r="DE162" s="240" t="str">
        <f t="shared" ca="1" si="133"/>
        <v>-0,0931065140430829-0,945326301278443i</v>
      </c>
      <c r="DF162" s="240" t="str">
        <f t="shared" ca="1" si="134"/>
        <v>-0,948756134456957+0,0466094000854824i</v>
      </c>
      <c r="DG162" s="240" t="str">
        <f t="shared" ca="1" si="135"/>
        <v>-3,68194344683577E-13+0,949900331006383i</v>
      </c>
      <c r="DH162" s="240" t="str">
        <f t="shared" ca="1" si="136"/>
        <v>0,948756134456967+0,0466094000852741i</v>
      </c>
      <c r="DI162" s="240" t="str">
        <f t="shared" ca="1" si="137"/>
        <v>0,0931065140438157-0,945326301278371i</v>
      </c>
      <c r="DJ162" s="240" t="str">
        <f t="shared" ca="1" si="138"/>
        <v>-0,939619094239278-0,139379326253919i</v>
      </c>
      <c r="DK162" s="240" t="str">
        <f t="shared" ca="1" si="139"/>
        <v>-0,185316361458894+0,93164826250129i</v>
      </c>
      <c r="DL162" s="240" t="str">
        <f t="shared" ca="1" si="140"/>
        <v>0,921433008495998+0,230806953318244i</v>
      </c>
      <c r="DM162" s="240" t="str">
        <f t="shared" ca="1" si="141"/>
        <v>0,275741511009833-0,908997941665465i</v>
      </c>
      <c r="DN162" s="240" t="str">
        <f t="shared" ca="1" si="142"/>
        <v>-0,894373019174354-0,320011783250222i</v>
      </c>
      <c r="DO162" s="240" t="str">
        <f t="shared" ca="1" si="143"/>
        <v>-0,363511119074123+0,877593473742549i</v>
      </c>
      <c r="DP162" s="240" t="str">
        <f t="shared" ca="1" si="144"/>
        <v>0,858699728764024+0,406134724773231i</v>
      </c>
      <c r="DQ162" s="240" t="str">
        <f t="shared" ca="1" si="145"/>
        <v>0,447779916346305-0,837737300926091i</v>
      </c>
      <c r="DR162" s="240" t="str">
        <f t="shared" ca="1" si="146"/>
        <v>-0,814756690552657-0,488346366880842i</v>
      </c>
      <c r="DS162" s="240" t="str">
        <f t="shared" ca="1" si="147"/>
        <v>-0,527736348242661+0,789813259947905i</v>
      </c>
      <c r="DT162" s="240" t="str">
        <f t="shared" ca="1" si="148"/>
        <v>0,762967100020502+0,565854966517341i</v>
      </c>
      <c r="DU162" s="240" t="str">
        <f t="shared" ca="1" si="149"/>
        <v>0,602610390615396-0,734282885520559i</v>
      </c>
      <c r="DV162" s="240" t="str">
        <f t="shared" ca="1" si="150"/>
        <v>-0,703829719234405-0,637914073499288i</v>
      </c>
      <c r="DW162" s="240" t="str">
        <f t="shared" ca="1" si="151"/>
        <v>-0,671680965506143+0,671680965505777i</v>
      </c>
      <c r="DX162" s="240" t="str">
        <f t="shared" ca="1" si="152"/>
        <v>0,637914073499605+0,703829719234119i</v>
      </c>
      <c r="DY162" s="240" t="str">
        <f t="shared" ca="1" si="153"/>
        <v>0,734282885520903-0,602610390614975i</v>
      </c>
      <c r="DZ162" s="240" t="str">
        <f t="shared" ca="1" si="154"/>
        <v>-0,565854966517663-0,762967100020264i</v>
      </c>
      <c r="EA162" s="240" t="str">
        <f t="shared" ca="1" si="155"/>
        <v>-0,789813259947683+0,527736348242994i</v>
      </c>
      <c r="EB162" s="240" t="str">
        <f t="shared" ca="1" si="156"/>
        <v>0,488346366880375+0,814756690552938i</v>
      </c>
      <c r="EC162" s="240" t="str">
        <f t="shared" ca="1" si="157"/>
        <v>0,837737300925902-0,447779916346658i</v>
      </c>
      <c r="ED162" s="240" t="str">
        <f t="shared" ca="1" si="158"/>
        <v>-0,406134724772739-0,858699728764256i</v>
      </c>
      <c r="EE162" s="240" t="str">
        <f t="shared" ca="1" si="159"/>
        <v>-0,877593473742396+0,363511119074494i</v>
      </c>
      <c r="EF162" s="240" t="str">
        <f t="shared" ca="1" si="160"/>
        <v>0,32001178324971+0,894373019174538i</v>
      </c>
      <c r="EG162" s="240" t="str">
        <f t="shared" ca="1" si="161"/>
        <v>0,90899794166534-0,275741511010243i</v>
      </c>
      <c r="EH162" s="240" t="str">
        <f t="shared" ca="1" si="162"/>
        <v>-0,230806953317743-0,921433008496124i</v>
      </c>
      <c r="EI162" s="240" t="str">
        <f t="shared" ca="1" si="163"/>
        <v>-0,931648262501207+0,185316361459314i</v>
      </c>
      <c r="EJ162" s="240" t="str">
        <f t="shared" ca="1" si="164"/>
        <v>0,139379326254341+0,939619094239215i</v>
      </c>
      <c r="EK162" s="240" t="str">
        <f t="shared" ca="1" si="165"/>
        <v>0,945326301278425-0,0931065140432742i</v>
      </c>
      <c r="EL162" s="240" t="str">
        <f t="shared" ca="1" si="166"/>
        <v>-0,0466094000856744-0,948756134456948i</v>
      </c>
      <c r="EM162" s="240" t="str">
        <f t="shared" ca="1" si="167"/>
        <v>-0,949900331006383-1,75951562294843E-13i</v>
      </c>
      <c r="EN162" s="240"/>
      <c r="EO162" s="240"/>
      <c r="EP162" s="240"/>
    </row>
    <row r="163" spans="1:146" ht="15.75" thickBot="1">
      <c r="A163" s="277">
        <f t="shared" si="168"/>
        <v>1.2304687500000007E-3</v>
      </c>
      <c r="B163" s="276">
        <v>63</v>
      </c>
      <c r="C163" s="248">
        <f t="shared" si="169"/>
        <v>12600</v>
      </c>
      <c r="D163" s="247">
        <f t="shared" si="170"/>
        <v>79168.134870462789</v>
      </c>
      <c r="E163" s="247" t="str">
        <f t="shared" si="171"/>
        <v>79168,1348704628i</v>
      </c>
      <c r="F163" s="247" t="str">
        <f t="shared" si="177"/>
        <v>-0,0424484461991487-0,286008631541179i</v>
      </c>
      <c r="G163" s="247" t="str">
        <f t="shared" si="178"/>
        <v>-0,162474758802172+0,289815813811453i</v>
      </c>
      <c r="H163" s="247" t="str">
        <f t="shared" si="180"/>
        <v>0,0027306739068226-0,0842687753182866i</v>
      </c>
      <c r="I163" s="247" t="str">
        <f t="shared" si="174"/>
        <v>-0,00646617953798068+0,0923386186268811i</v>
      </c>
      <c r="J163" s="275" t="str">
        <f ca="1">IMPRODUCT(1/N_FFT2,BZ100)</f>
        <v>0,0107036292406949+0,0000799848138048055i</v>
      </c>
      <c r="K163" s="274" t="str">
        <f t="shared" ca="1" si="175"/>
        <v>-0,0000765972755961771+0,000987841142213686i</v>
      </c>
      <c r="N163" s="265">
        <f t="shared" ca="1" si="176"/>
        <v>1.0971438344069178</v>
      </c>
      <c r="O163" s="240">
        <f t="shared" ca="1" si="39"/>
        <v>-0.90285616559308224</v>
      </c>
      <c r="P163" s="240" t="str">
        <f t="shared" ca="1" si="40"/>
        <v>-0,0221571994831369+0,902584242195989i</v>
      </c>
      <c r="Q163" s="240" t="str">
        <f t="shared" ca="1" si="41"/>
        <v>0,901768635801195+0,0443010522978251i</v>
      </c>
      <c r="R163" s="240" t="str">
        <f t="shared" ca="1" si="42"/>
        <v>0,0664182198151233-0,900409837699496i</v>
      </c>
      <c r="S163" s="240" t="str">
        <f t="shared" ca="1" si="43"/>
        <v>-0,898508666380059-0,0884953794803421i</v>
      </c>
      <c r="T163" s="240" t="str">
        <f t="shared" ca="1" si="44"/>
        <v>-0,110519232838026+0,896066267037398i</v>
      </c>
      <c r="U163" s="241" t="str">
        <f t="shared" ca="1" si="45"/>
        <v>0,893084110881549+0,13247651354242i</v>
      </c>
      <c r="V163" s="240" t="str">
        <f t="shared" ca="1" si="46"/>
        <v>0,154353995348663-0,889563994251874i</v>
      </c>
      <c r="W163" s="240" t="str">
        <f t="shared" ca="1" si="47"/>
        <v>-0,885508037534994-0,176138500079811i</v>
      </c>
      <c r="X163" s="240" t="str">
        <f t="shared" ca="1" si="48"/>
        <v>-0,197816905564754+0,880918683887581i</v>
      </c>
      <c r="Y163" s="240" t="str">
        <f t="shared" ca="1" si="49"/>
        <v>0,875798697764686+0,219376153542547i</v>
      </c>
      <c r="Z163" s="240" t="str">
        <f t="shared" ca="1" si="50"/>
        <v>0,240803257528534-0,87015116325446i</v>
      </c>
      <c r="AA163" s="240" t="str">
        <f t="shared" ca="1" si="51"/>
        <v>-0,863979482220535-0,262085310636404i</v>
      </c>
      <c r="AB163" s="240" t="str">
        <f t="shared" ca="1" si="52"/>
        <v>-0,283209493353145+0,857287372252793i</v>
      </c>
      <c r="AC163" s="240" t="str">
        <f t="shared" ca="1" si="53"/>
        <v>0,850078864428074+0,304163081260889i</v>
      </c>
      <c r="AD163" s="240" t="str">
        <f t="shared" ca="1" si="54"/>
        <v>0,324933452701958-0,842358300881892i</v>
      </c>
      <c r="AE163" s="240" t="str">
        <f t="shared" ca="1" si="55"/>
        <v>-0,834130332193063-0,345508096381162i</v>
      </c>
      <c r="AF163" s="240" t="str">
        <f t="shared" ca="1" si="56"/>
        <v>-0,365874618902486+0,825399914582261i</v>
      </c>
      <c r="AG163" s="240" t="str">
        <f t="shared" ca="1" si="57"/>
        <v>0,816172306926643+0,386020752234235i</v>
      </c>
      <c r="AH163" s="240" t="str">
        <f t="shared" ca="1" si="58"/>
        <v>0,405934361099168-0,806453067591942i</v>
      </c>
      <c r="AI163" s="240" t="str">
        <f t="shared" ca="1" si="59"/>
        <v>-0,796248051084547-0,425603450283834i</v>
      </c>
      <c r="AJ163" s="240" t="str">
        <f t="shared" ca="1" si="60"/>
        <v>-0,445016171864309+0,785563404524854i</v>
      </c>
      <c r="AK163" s="240" t="str">
        <f t="shared" ca="1" si="61"/>
        <v>0,774405563944341+0,464160832343155i</v>
      </c>
      <c r="AL163" s="240" t="str">
        <f t="shared" ca="1" si="62"/>
        <v>0,483025899692694-0,762781250408993i</v>
      </c>
      <c r="AM163" s="240" t="str">
        <f t="shared" ca="1" si="63"/>
        <v>-0,750697465970625-0,501600010301759i</v>
      </c>
      <c r="AN163" s="240" t="str">
        <f t="shared" ca="1" si="64"/>
        <v>-0,519871975820572+0,738161489449197i</v>
      </c>
      <c r="AO163" s="240" t="str">
        <f t="shared" ca="1" si="65"/>
        <v>0,725180872048107+0,537830789900495i</v>
      </c>
      <c r="AP163" s="240" t="str">
        <f t="shared" ca="1" si="66"/>
        <v>0,555465634823364-0,711763432805957i</v>
      </c>
      <c r="AQ163" s="240" t="str">
        <f t="shared" ca="1" si="67"/>
        <v>-0,697917253886429-0,572765888018018i</v>
      </c>
      <c r="AR163" s="240" t="str">
        <f t="shared" ca="1" si="68"/>
        <v>-0,697917253886429-0,572765888018018i</v>
      </c>
      <c r="AS163" s="240" t="str">
        <f t="shared" ca="1" si="69"/>
        <v>0,668972291929864+0,60632114294287i</v>
      </c>
      <c r="AT163" s="240" t="str">
        <f t="shared" ca="1" si="70"/>
        <v>0,622555932242286-0,653890944255524i</v>
      </c>
      <c r="AU163" s="240" t="str">
        <f t="shared" ca="1" si="71"/>
        <v>-0,638415717126926-0,63841571712698i</v>
      </c>
      <c r="AV163" s="240" t="str">
        <f t="shared" ca="1" si="72"/>
        <v>-0,653890944255518+0,622555932242292i</v>
      </c>
      <c r="AW163" s="240" t="str">
        <f t="shared" ca="1" si="73"/>
        <v>0,606321142942881+0,668972291929854i</v>
      </c>
      <c r="AX163" s="240" t="str">
        <f t="shared" ca="1" si="74"/>
        <v>0,683650675710019-0,589721128458763i</v>
      </c>
      <c r="AY163" s="240" t="str">
        <f t="shared" ca="1" si="75"/>
        <v>-0,572765888017955-0,697917253886481i</v>
      </c>
      <c r="AZ163" s="240" t="str">
        <f t="shared" ca="1" si="76"/>
        <v>-0,711763432805948+0,555465634823375i</v>
      </c>
      <c r="BA163" s="240" t="str">
        <f t="shared" ca="1" si="77"/>
        <v>0,537830789900501+0,725180872048103i</v>
      </c>
      <c r="BB163" s="240" t="str">
        <f t="shared" ca="1" si="78"/>
        <v>0,738161489449189-0,519871975820583i</v>
      </c>
      <c r="BC163" s="240" t="str">
        <f t="shared" ca="1" si="79"/>
        <v>-0,501600010301766-0,750697465970621i</v>
      </c>
      <c r="BD163" s="240" t="str">
        <f t="shared" ca="1" si="80"/>
        <v>-0,762781250408985+0,483025899692706i</v>
      </c>
      <c r="BE163" s="240" t="str">
        <f t="shared" ca="1" si="81"/>
        <v>0,464160832343167+0,774405563944333i</v>
      </c>
      <c r="BF163" s="240" t="str">
        <f t="shared" ca="1" si="82"/>
        <v>0,785563404524847-0,445016171864321i</v>
      </c>
      <c r="BG163" s="240" t="str">
        <f t="shared" ca="1" si="83"/>
        <v>-0,425603450283849-0,796248051084539i</v>
      </c>
      <c r="BH163" s="240" t="str">
        <f t="shared" ca="1" si="84"/>
        <v>-0,806453067591939+0,405934361099174i</v>
      </c>
      <c r="BI163" s="240" t="str">
        <f t="shared" ca="1" si="85"/>
        <v>0,386020752234247+0,816172306926637i</v>
      </c>
      <c r="BJ163" s="240" t="str">
        <f t="shared" ca="1" si="86"/>
        <v>0,82539991458229-0,36587461890242i</v>
      </c>
      <c r="BK163" s="240" t="str">
        <f t="shared" ca="1" si="87"/>
        <v>-0,345508096381169-0,834130332193059i</v>
      </c>
      <c r="BL163" s="240" t="str">
        <f t="shared" ca="1" si="88"/>
        <v>-0,842358300881888+0,324933452701968i</v>
      </c>
      <c r="BM163" s="240" t="str">
        <f t="shared" ca="1" si="89"/>
        <v>0,304163081260903+0,85007886442807i</v>
      </c>
      <c r="BN163" s="240" t="str">
        <f t="shared" ca="1" si="90"/>
        <v>0,85728737225282-0,283209493353064i</v>
      </c>
      <c r="BO163" s="240" t="str">
        <f t="shared" ca="1" si="91"/>
        <v>-0,262085310636412-0,863979482220532i</v>
      </c>
      <c r="BP163" s="240" t="str">
        <f t="shared" ca="1" si="92"/>
        <v>-0,870151163254456+0,240803257528548i</v>
      </c>
      <c r="BQ163" s="240" t="str">
        <f t="shared" ca="1" si="93"/>
        <v>0,219376153542562+0,875798697764682i</v>
      </c>
      <c r="BR163" s="240" t="str">
        <f t="shared" ca="1" si="94"/>
        <v>0,88091868388758-0,19781690556476i</v>
      </c>
      <c r="BS163" s="240" t="str">
        <f t="shared" ca="1" si="95"/>
        <v>-0,176138500079821-0,885508037534993i</v>
      </c>
      <c r="BT163" s="240" t="str">
        <f t="shared" ca="1" si="96"/>
        <v>-0,889563994251871+0,154353995348677i</v>
      </c>
      <c r="BU163" s="240" t="str">
        <f t="shared" ca="1" si="97"/>
        <v>0,132476513542402+0,893084110881552i</v>
      </c>
      <c r="BV163" s="240" t="str">
        <f t="shared" ca="1" si="98"/>
        <v>0,896066267037394-0,110519232838061i</v>
      </c>
      <c r="BW163" s="240" t="str">
        <f t="shared" ca="1" si="99"/>
        <v>-0,0884953794803634-0,898508666380058i</v>
      </c>
      <c r="BX163" s="240" t="str">
        <f t="shared" ca="1" si="100"/>
        <v>-0,900409837699496+0,0664182198151214i</v>
      </c>
      <c r="BY163" s="240" t="str">
        <f t="shared" ca="1" si="101"/>
        <v>0,0443010522977872+0,901768635801197i</v>
      </c>
      <c r="BZ163" s="240" t="str">
        <f t="shared" ca="1" si="102"/>
        <v>0,902584242195988-0,0221571994831743i</v>
      </c>
      <c r="CA163" s="240" t="str">
        <f t="shared" ca="1" si="103"/>
        <v>-1,41574235379201E-14-0,902856165593082i</v>
      </c>
      <c r="CB163" s="240" t="str">
        <f t="shared" ca="1" si="104"/>
        <v>-0,902584242195984-0,0221571994833384i</v>
      </c>
      <c r="CC163" s="240" t="str">
        <f t="shared" ca="1" si="105"/>
        <v>-0,0443010522977717+0,901768635801198i</v>
      </c>
      <c r="CD163" s="240" t="str">
        <f t="shared" ca="1" si="106"/>
        <v>0,900409837699518+0,0664182198148245i</v>
      </c>
      <c r="CE163" s="240" t="str">
        <f t="shared" ca="1" si="107"/>
        <v>0,0884953794806927-0,898508666380025i</v>
      </c>
      <c r="CF163" s="240" t="str">
        <f t="shared" ca="1" si="108"/>
        <v>-0,896066267037385-0,110519232838135i</v>
      </c>
      <c r="CG163" s="240" t="str">
        <f t="shared" ca="1" si="109"/>
        <v>-0,132476513542286+0,893084110881569i</v>
      </c>
      <c r="CH163" s="240" t="str">
        <f t="shared" ca="1" si="110"/>
        <v>0,889563994251938+0,154353995348295i</v>
      </c>
      <c r="CI163" s="240" t="str">
        <f t="shared" ca="1" si="111"/>
        <v>0,17613850008007-0,885508037534943i</v>
      </c>
      <c r="CJ163" s="240" t="str">
        <f t="shared" ca="1" si="112"/>
        <v>-0,880918683887583-0,197816905564745i</v>
      </c>
      <c r="CK163" s="240" t="str">
        <f t="shared" ca="1" si="113"/>
        <v>-0,219376153542361+0,875798697764733i</v>
      </c>
      <c r="CL163" s="240" t="str">
        <f t="shared" ca="1" si="114"/>
        <v>0,870151163254343+0,240803257528953i</v>
      </c>
      <c r="CM163" s="240" t="str">
        <f t="shared" ca="1" si="115"/>
        <v>0,262085310636569-0,863979482220485i</v>
      </c>
      <c r="CN163" s="240" t="str">
        <f t="shared" ca="1" si="116"/>
        <v>-0,857287372252824-0,28320949335305i</v>
      </c>
      <c r="CO163" s="240" t="str">
        <f t="shared" ca="1" si="117"/>
        <v>-0,304163081260623+0,85007886442817i</v>
      </c>
      <c r="CP163" s="240" t="str">
        <f t="shared" ca="1" si="118"/>
        <v>0,842358300881764+0,324933452702288i</v>
      </c>
      <c r="CQ163" s="240" t="str">
        <f t="shared" ca="1" si="119"/>
        <v>0,345508096381238-0,834130332193031i</v>
      </c>
      <c r="CR163" s="240" t="str">
        <f t="shared" ca="1" si="120"/>
        <v>-0,825399914582338-0,365874618902312i</v>
      </c>
      <c r="CS163" s="240" t="str">
        <f t="shared" ca="1" si="121"/>
        <v>-0,386020752233897+0,816172306926803i</v>
      </c>
      <c r="CT163" s="240" t="str">
        <f t="shared" ca="1" si="122"/>
        <v>0,80645306759183+0,40593436109939i</v>
      </c>
      <c r="CU163" s="240" t="str">
        <f t="shared" ca="1" si="123"/>
        <v>0,425603450283825-0,796248051084553i</v>
      </c>
      <c r="CV163" s="240" t="str">
        <f t="shared" ca="1" si="124"/>
        <v>-0,785563404524943-0,445016171864152i</v>
      </c>
      <c r="CW163" s="240" t="str">
        <f t="shared" ca="1" si="125"/>
        <v>-0,464160832343528+0,774405563944118i</v>
      </c>
      <c r="CX163" s="240" t="str">
        <f t="shared" ca="1" si="126"/>
        <v>0,762781250408901+0,48302589969284i</v>
      </c>
      <c r="CY163" s="240" t="str">
        <f t="shared" ca="1" si="127"/>
        <v>0,501600010301663-0,75069746597069i</v>
      </c>
      <c r="CZ163" s="240" t="str">
        <f t="shared" ca="1" si="128"/>
        <v>-0,738161489449361-0,51987197582034i</v>
      </c>
      <c r="DA163" s="240" t="str">
        <f t="shared" ca="1" si="129"/>
        <v>-0,537830789900778+0,725180872047898i</v>
      </c>
      <c r="DB163" s="240" t="str">
        <f t="shared" ca="1" si="130"/>
        <v>0,711763432805914+0,555465634823419i</v>
      </c>
      <c r="DC163" s="240" t="str">
        <f t="shared" ca="1" si="131"/>
        <v>0,572765888017868-0,697917253886552i</v>
      </c>
      <c r="DD163" s="240" t="str">
        <f t="shared" ca="1" si="132"/>
        <v>-0,683650675710264-0,58972112845848i</v>
      </c>
      <c r="DE163" s="240" t="str">
        <f t="shared" ca="1" si="133"/>
        <v>-0,606321142943055+0,668972291929696i</v>
      </c>
      <c r="DF163" s="240" t="str">
        <f t="shared" ca="1" si="134"/>
        <v>0,653890944255534+0,622555932242276i</v>
      </c>
      <c r="DG163" s="240" t="str">
        <f t="shared" ca="1" si="135"/>
        <v>0,638415717126788-0,638415717127118i</v>
      </c>
      <c r="DH163" s="240" t="str">
        <f t="shared" ca="1" si="136"/>
        <v>-0,622555932241982-0,653890944255815i</v>
      </c>
      <c r="DI163" s="240" t="str">
        <f t="shared" ca="1" si="137"/>
        <v>-0,668972291929969+0,606321142942754i</v>
      </c>
      <c r="DJ163" s="240" t="str">
        <f t="shared" ca="1" si="138"/>
        <v>0,589721128458833+0,68365067570996i</v>
      </c>
      <c r="DK163" s="240" t="str">
        <f t="shared" ca="1" si="139"/>
        <v>0,69791725388624-0,572765888018248i</v>
      </c>
      <c r="DL163" s="240" t="str">
        <f t="shared" ca="1" si="140"/>
        <v>-0,555465634823098-0,711763432806164i</v>
      </c>
      <c r="DM163" s="240" t="str">
        <f t="shared" ca="1" si="141"/>
        <v>-0,725180872048155+0,53783078990043i</v>
      </c>
      <c r="DN163" s="240" t="str">
        <f t="shared" ca="1" si="142"/>
        <v>0,519871975820742+0,738161489449077i</v>
      </c>
      <c r="DO163" s="240" t="str">
        <f t="shared" ca="1" si="143"/>
        <v>0,750697465970417-0,501600010302071i</v>
      </c>
      <c r="DP163" s="240" t="str">
        <f t="shared" ca="1" si="144"/>
        <v>-0,483025899692496-0,762781250409118i</v>
      </c>
      <c r="DQ163" s="240" t="str">
        <f t="shared" ca="1" si="145"/>
        <v>-0,774405563944326+0,464160832343179i</v>
      </c>
      <c r="DR163" s="240" t="str">
        <f t="shared" ca="1" si="146"/>
        <v>0,445016171864557+0,785563404524713i</v>
      </c>
      <c r="DS163" s="240" t="str">
        <f t="shared" ca="1" si="147"/>
        <v>0,796248051084744-0,425603450283465i</v>
      </c>
      <c r="DT163" s="240" t="str">
        <f t="shared" ca="1" si="148"/>
        <v>-0,405934361099027-0,806453067592014i</v>
      </c>
      <c r="DU163" s="240" t="str">
        <f t="shared" ca="1" si="149"/>
        <v>-0,816172306926598+0,38602075223433i</v>
      </c>
      <c r="DV163" s="240" t="str">
        <f t="shared" ca="1" si="150"/>
        <v>0,365874618902761+0,825399914582139i</v>
      </c>
      <c r="DW163" s="240" t="str">
        <f t="shared" ca="1" si="151"/>
        <v>0,834130332193192-0,34550809638085i</v>
      </c>
      <c r="DX163" s="240" t="str">
        <f t="shared" ca="1" si="152"/>
        <v>-0,324933452701886-0,842358300881919i</v>
      </c>
      <c r="DY163" s="240" t="str">
        <f t="shared" ca="1" si="153"/>
        <v>-0,850078864428004+0,304163081261085i</v>
      </c>
      <c r="DZ163" s="240" t="str">
        <f t="shared" ca="1" si="154"/>
        <v>0,283209493353504+0,857287372252674i</v>
      </c>
      <c r="EA163" s="240" t="str">
        <f t="shared" ca="1" si="155"/>
        <v>0,86397948222061-0,262085310636155i</v>
      </c>
      <c r="EB163" s="240" t="str">
        <f t="shared" ca="1" si="156"/>
        <v>-0,240803257528561-0,870151163254453i</v>
      </c>
      <c r="EC163" s="240" t="str">
        <f t="shared" ca="1" si="157"/>
        <v>-0,875798697764617+0,219376153542825i</v>
      </c>
      <c r="ED163" s="240" t="str">
        <f t="shared" ca="1" si="158"/>
        <v>0,197816905564348+0,880918683887672i</v>
      </c>
      <c r="EE163" s="240" t="str">
        <f t="shared" ca="1" si="159"/>
        <v>0,885508037535025-0,176138500079659i</v>
      </c>
      <c r="EF163" s="240" t="str">
        <f t="shared" ca="1" si="160"/>
        <v>-0,154353995348767-0,889563994251856i</v>
      </c>
      <c r="EG163" s="240" t="str">
        <f t="shared" ca="1" si="161"/>
        <v>-0,893084110881498+0,132476513542771i</v>
      </c>
      <c r="EH163" s="240" t="str">
        <f t="shared" ca="1" si="162"/>
        <v>0,110519232837719+0,896066267037436i</v>
      </c>
      <c r="EI163" s="240" t="str">
        <f t="shared" ca="1" si="163"/>
        <v>0,898508666380067-0,0884953794802753i</v>
      </c>
      <c r="EJ163" s="240" t="str">
        <f t="shared" ca="1" si="164"/>
        <v>-0,0664182198153146-0,900409837699482i</v>
      </c>
      <c r="EK163" s="240" t="str">
        <f t="shared" ca="1" si="165"/>
        <v>-0,901768635801174+0,0443010522982499i</v>
      </c>
      <c r="EL163" s="240" t="str">
        <f t="shared" ca="1" si="166"/>
        <v>0,0221571994829063+0,902584242195995i</v>
      </c>
      <c r="EM163" s="240" t="str">
        <f t="shared" ca="1" si="167"/>
        <v>0,902856165593082-2,83148470758402E-14i</v>
      </c>
      <c r="EN163" s="240"/>
      <c r="EO163" s="240"/>
      <c r="EP163" s="240"/>
    </row>
    <row r="164" spans="1:146" ht="15.75" thickBot="1">
      <c r="A164" s="277">
        <f t="shared" si="168"/>
        <v>1.2500000000000007E-3</v>
      </c>
      <c r="B164" s="276">
        <v>64</v>
      </c>
      <c r="C164" s="248">
        <f t="shared" si="169"/>
        <v>12800</v>
      </c>
      <c r="D164" s="247">
        <f t="shared" si="170"/>
        <v>80424.771931898707</v>
      </c>
      <c r="E164" s="247" t="str">
        <f t="shared" si="171"/>
        <v>80424,7719318987i</v>
      </c>
      <c r="F164" s="247" t="str">
        <f t="shared" si="177"/>
        <v>-0,0424829407161012-0,28129087654646i</v>
      </c>
      <c r="G164" s="247" t="str">
        <f t="shared" si="178"/>
        <v>-0,158437529434088+0,287630604379452i</v>
      </c>
      <c r="H164" s="247" t="str">
        <f t="shared" si="180"/>
        <v>0,00270759830592606-0,0829521991928222i</v>
      </c>
      <c r="I164" s="247" t="str">
        <f t="shared" si="174"/>
        <v>-0,00618347723253848+0,0907011109325128i</v>
      </c>
      <c r="J164" s="275" t="str">
        <f ca="1">IMPRODUCT(1/N_FFT2,CA100)</f>
        <v>0,00405621316353813-6,43262935695176E-07i</v>
      </c>
      <c r="K164" s="274" t="str">
        <f t="shared" ca="1" si="175"/>
        <v>-0,0000250231570841716+0,000367907017713708i</v>
      </c>
      <c r="N164" s="265">
        <f t="shared" ca="1" si="176"/>
        <v>2.0307955571635912</v>
      </c>
      <c r="O164" s="240">
        <f t="shared" ca="1" si="39"/>
        <v>3.0795557163591336E-2</v>
      </c>
      <c r="P164" s="240" t="str">
        <f t="shared" ca="1" si="40"/>
        <v>-1,07521340717523E-16-0,0307955571635913i</v>
      </c>
      <c r="Q164" s="240" t="str">
        <f t="shared" ca="1" si="41"/>
        <v>-0,0307955571635913-9,95047354614044E-17i</v>
      </c>
      <c r="R164" s="240" t="str">
        <f t="shared" ca="1" si="42"/>
        <v>-5,6593693915536E-18+0,0307955571635913i</v>
      </c>
      <c r="S164" s="240" t="str">
        <f t="shared" ca="1" si="43"/>
        <v>0,0307955571635913-1,01861971325969E-16i</v>
      </c>
      <c r="T164" s="240" t="str">
        <f t="shared" ca="1" si="44"/>
        <v>9,14881302052862E-17-0,0307955571635913i</v>
      </c>
      <c r="U164" s="241" t="str">
        <f t="shared" ca="1" si="45"/>
        <v>-0,0307955571635913-1,13187387831072E-17i</v>
      </c>
      <c r="V164" s="240" t="str">
        <f t="shared" ca="1" si="46"/>
        <v>7,52649385022658E-16+0,0307955571635913i</v>
      </c>
      <c r="W164" s="240" t="str">
        <f t="shared" ca="1" si="47"/>
        <v>0,0307955571635913-8,60170725740181E-16i</v>
      </c>
      <c r="X164" s="240" t="str">
        <f t="shared" ca="1" si="48"/>
        <v>-9,12988167867016E-16-0,0307955571635913i</v>
      </c>
      <c r="Y164" s="240" t="str">
        <f t="shared" ca="1" si="49"/>
        <v>-0,0307955571635913+1,02050950858454E-15i</v>
      </c>
      <c r="Z164" s="240" t="str">
        <f t="shared" ca="1" si="50"/>
        <v>1,12803084930206E-15+0,0307955571635913i</v>
      </c>
      <c r="AA164" s="240" t="str">
        <f t="shared" ca="1" si="51"/>
        <v>0,0307955571635913-1,29025608861027E-15i</v>
      </c>
      <c r="AB164" s="240" t="str">
        <f t="shared" ca="1" si="52"/>
        <v>-1,34307353073711E-15-0,0307955571635913i</v>
      </c>
      <c r="AC164" s="240" t="str">
        <f t="shared" ca="1" si="53"/>
        <v>-0,0307955571635913+1,50529877004532E-15i</v>
      </c>
      <c r="AD164" s="240" t="str">
        <f t="shared" ca="1" si="54"/>
        <v>-1,50530210890631E-15+0,0307955571635913i</v>
      </c>
      <c r="AE164" s="240" t="str">
        <f t="shared" ca="1" si="55"/>
        <v>0,0307955571635913+1,45248466677948E-15i</v>
      </c>
      <c r="AF164" s="240" t="str">
        <f t="shared" ca="1" si="56"/>
        <v>1,29025942747127E-15-0,0307955571635913i</v>
      </c>
      <c r="AG164" s="240" t="str">
        <f t="shared" ca="1" si="57"/>
        <v>-0,0307955571635913-1,23744198534443E-15i</v>
      </c>
      <c r="AH164" s="240" t="str">
        <f t="shared" ca="1" si="58"/>
        <v>-1,07521674603622E-15+0,0307955571635913i</v>
      </c>
      <c r="AI164" s="240" t="str">
        <f t="shared" ca="1" si="59"/>
        <v>0,0307955571635913+1,02239930390939E-15i</v>
      </c>
      <c r="AJ164" s="240" t="str">
        <f t="shared" ca="1" si="60"/>
        <v>8,60174064601178E-16-0,0307955571635913i</v>
      </c>
      <c r="AK164" s="240" t="str">
        <f t="shared" ca="1" si="61"/>
        <v>-0,0307955571635913-8,07356622474343E-16i</v>
      </c>
      <c r="AL164" s="240" t="str">
        <f t="shared" ca="1" si="62"/>
        <v>-7,54539180347508E-16+0,0307955571635913i</v>
      </c>
      <c r="AM164" s="240" t="str">
        <f t="shared" ca="1" si="63"/>
        <v>0,0307955571635913+4,82906143857922E-16i</v>
      </c>
      <c r="AN164" s="240" t="str">
        <f t="shared" ca="1" si="64"/>
        <v>4,30088701731087E-16-0,0307955571635913i</v>
      </c>
      <c r="AO164" s="240" t="str">
        <f t="shared" ca="1" si="65"/>
        <v>-0,0307955571635913-3,77271259604252E-16i</v>
      </c>
      <c r="AP164" s="240" t="str">
        <f t="shared" ca="1" si="66"/>
        <v>-3,24453817477417E-16+0,0307955571635913i</v>
      </c>
      <c r="AQ164" s="240" t="str">
        <f t="shared" ca="1" si="67"/>
        <v>0,0307955571635913+2,71636375350581E-16i</v>
      </c>
      <c r="AR164" s="240" t="str">
        <f t="shared" ca="1" si="68"/>
        <v>0,0307955571635913+2,71636375350581E-16i</v>
      </c>
      <c r="AS164" s="240" t="str">
        <f t="shared" ca="1" si="69"/>
        <v>-0,0307955571635913+5,28141032658377E-17i</v>
      </c>
      <c r="AT164" s="240" t="str">
        <f t="shared" ca="1" si="70"/>
        <v>1,05631545392673E-16+0,0307955571635913i</v>
      </c>
      <c r="AU164" s="240" t="str">
        <f t="shared" ca="1" si="71"/>
        <v>0,0307955571635913-1,58448987519509E-16i</v>
      </c>
      <c r="AV164" s="240" t="str">
        <f t="shared" ca="1" si="72"/>
        <v>-4,30082024009091E-16-0,0307955571635913i</v>
      </c>
      <c r="AW164" s="240" t="str">
        <f t="shared" ca="1" si="73"/>
        <v>-0,0307955571635913+4,82899466135929E-16i</v>
      </c>
      <c r="AX164" s="240" t="str">
        <f t="shared" ca="1" si="74"/>
        <v>5,35716908262764E-16+0,0307955571635913i</v>
      </c>
      <c r="AY164" s="240" t="str">
        <f t="shared" ca="1" si="75"/>
        <v>0,0307955571635913-5,88534350389599E-16i</v>
      </c>
      <c r="AZ164" s="240" t="str">
        <f t="shared" ca="1" si="76"/>
        <v>-8,60167386879182E-16-0,0307955571635913i</v>
      </c>
      <c r="BA164" s="240" t="str">
        <f t="shared" ca="1" si="77"/>
        <v>-0,0307955571635913+9,12984829006017E-16i</v>
      </c>
      <c r="BB164" s="240" t="str">
        <f t="shared" ca="1" si="78"/>
        <v>9,65802271132852E-16+0,0307955571635913i</v>
      </c>
      <c r="BC164" s="240" t="str">
        <f t="shared" ca="1" si="79"/>
        <v>0,0307955571635913-1,01861971325969E-15i</v>
      </c>
      <c r="BD164" s="240" t="str">
        <f t="shared" ca="1" si="80"/>
        <v>-1,07143715538652E-15-0,0307955571635913i</v>
      </c>
      <c r="BE164" s="240" t="str">
        <f t="shared" ca="1" si="81"/>
        <v>-0,0307955571635913+1,34307019187611E-15i</v>
      </c>
      <c r="BF164" s="240" t="str">
        <f t="shared" ca="1" si="82"/>
        <v>1,61470322836569E-15+0,0307955571635913i</v>
      </c>
      <c r="BG164" s="240" t="str">
        <f t="shared" ca="1" si="83"/>
        <v>0,0307955571635913+1,61471324494869E-15i</v>
      </c>
      <c r="BH164" s="240" t="str">
        <f t="shared" ca="1" si="84"/>
        <v>1,3430802084591E-15-0,0307955571635913i</v>
      </c>
      <c r="BI164" s="240" t="str">
        <f t="shared" ca="1" si="85"/>
        <v>-0,0307955571635913-1,50907836069501E-15i</v>
      </c>
      <c r="BJ164" s="240" t="str">
        <f t="shared" ca="1" si="86"/>
        <v>-1,23744532420543E-15+0,0307955571635913i</v>
      </c>
      <c r="BK164" s="240" t="str">
        <f t="shared" ca="1" si="87"/>
        <v>0,0307955571635913+9,65812287715847E-16i</v>
      </c>
      <c r="BL164" s="240" t="str">
        <f t="shared" ca="1" si="88"/>
        <v>1,13181043995176E-15-0,0307955571635913i</v>
      </c>
      <c r="BM164" s="240" t="str">
        <f t="shared" ca="1" si="89"/>
        <v>-0,0307955571635913-8,60177403462177E-16i</v>
      </c>
      <c r="BN164" s="240" t="str">
        <f t="shared" ca="1" si="90"/>
        <v>-1,02617555569809E-15+0,0307955571635913i</v>
      </c>
      <c r="BO164" s="240" t="str">
        <f t="shared" ca="1" si="91"/>
        <v>0,0307955571635913+7,54542519208504E-16i</v>
      </c>
      <c r="BP164" s="240" t="str">
        <f t="shared" ca="1" si="92"/>
        <v>4,82909482718922E-16-0,0307955571635913i</v>
      </c>
      <c r="BQ164" s="240" t="str">
        <f t="shared" ca="1" si="93"/>
        <v>-0,0307955571635913-6,48907634954834E-16i</v>
      </c>
      <c r="BR164" s="240" t="str">
        <f t="shared" ca="1" si="94"/>
        <v>-3,77274598465252E-16+0,0307955571635913i</v>
      </c>
      <c r="BS164" s="240" t="str">
        <f t="shared" ca="1" si="95"/>
        <v>0,0307955571635913+5,43272750701161E-16i</v>
      </c>
      <c r="BT164" s="240" t="str">
        <f t="shared" ca="1" si="96"/>
        <v>2,71639714211579E-16-0,0307955571635913i</v>
      </c>
      <c r="BU164" s="240" t="str">
        <f t="shared" ca="1" si="97"/>
        <v>-0,0307955571635913-6,67772199593346E-21i</v>
      </c>
      <c r="BV164" s="240" t="str">
        <f t="shared" ca="1" si="98"/>
        <v>-1,66004829957908E-16+0,0307955571635913i</v>
      </c>
      <c r="BW164" s="240" t="str">
        <f t="shared" ca="1" si="99"/>
        <v>0,0307955571635913-1,05628206531675E-16i</v>
      </c>
      <c r="BX164" s="240" t="str">
        <f t="shared" ca="1" si="100"/>
        <v>-3,7726124302126E-16-0,0307955571635913i</v>
      </c>
      <c r="BY164" s="240" t="str">
        <f t="shared" ca="1" si="101"/>
        <v>-0,0307955571635913+2,11263090785347E-16i</v>
      </c>
      <c r="BZ164" s="240" t="str">
        <f t="shared" ca="1" si="102"/>
        <v>4,8289612727493E-16+0,0307955571635913i</v>
      </c>
      <c r="CA164" s="240" t="str">
        <f t="shared" ca="1" si="103"/>
        <v>0,0307955571635913+1,19367753092748E-14i</v>
      </c>
      <c r="CB164" s="240" t="str">
        <f t="shared" ca="1" si="104"/>
        <v>8,60172395170679E-15-0,0307955571635913i</v>
      </c>
      <c r="CC164" s="240" t="str">
        <f t="shared" ca="1" si="105"/>
        <v>-0,0307955571635913-5,26667259413874E-15i</v>
      </c>
      <c r="CD164" s="240" t="str">
        <f t="shared" ca="1" si="106"/>
        <v>-2,36925242529619E-15+0,0307955571635913i</v>
      </c>
      <c r="CE164" s="240" t="str">
        <f t="shared" ca="1" si="107"/>
        <v>0,0307955571635913-9,65798932271855E-16i</v>
      </c>
      <c r="CF164" s="240" t="str">
        <f t="shared" ca="1" si="108"/>
        <v>-4,30085028983992E-15-0,0307955571635913i</v>
      </c>
      <c r="CG164" s="240" t="str">
        <f t="shared" ca="1" si="109"/>
        <v>-0,0307955571635913+7,19827045868244E-15i</v>
      </c>
      <c r="CH164" s="240" t="str">
        <f t="shared" ca="1" si="110"/>
        <v>1,05333218162505E-14+0,0307955571635913i</v>
      </c>
      <c r="CI164" s="240" t="str">
        <f t="shared" ca="1" si="111"/>
        <v>0,0307955571635913-1,38683731738185E-14i</v>
      </c>
      <c r="CJ164" s="240" t="str">
        <f t="shared" ca="1" si="112"/>
        <v>1,38683898681235E-14-0,0307955571635913i</v>
      </c>
      <c r="CK164" s="240" t="str">
        <f t="shared" ca="1" si="113"/>
        <v>-0,0307955571635913-1,0970969699281E-14i</v>
      </c>
      <c r="CL164" s="240" t="str">
        <f t="shared" ca="1" si="114"/>
        <v>-7,63591834171295E-15+0,0307955571635913i</v>
      </c>
      <c r="CM164" s="240" t="str">
        <f t="shared" ca="1" si="115"/>
        <v>0,0307955571635913+4,3008669841449E-15i</v>
      </c>
      <c r="CN164" s="240" t="str">
        <f t="shared" ca="1" si="116"/>
        <v>1,40344681530234E-15-0,0307955571635913i</v>
      </c>
      <c r="CO164" s="240" t="str">
        <f t="shared" ca="1" si="117"/>
        <v>-0,0307955571635913+1,93160454226571E-15i</v>
      </c>
      <c r="CP164" s="240" t="str">
        <f t="shared" ca="1" si="118"/>
        <v>5,26665589983376E-15+0,0307955571635913i</v>
      </c>
      <c r="CQ164" s="240" t="str">
        <f t="shared" ca="1" si="119"/>
        <v>0,0307955571635913-8,16407606867632E-15i</v>
      </c>
      <c r="CR164" s="240" t="str">
        <f t="shared" ca="1" si="120"/>
        <v>-1,14991274262443E-14-0,0307955571635913i</v>
      </c>
      <c r="CS164" s="240" t="str">
        <f t="shared" ca="1" si="121"/>
        <v>-0,0307955571635913+1,43965475950869E-14i</v>
      </c>
      <c r="CT164" s="240" t="str">
        <f t="shared" ca="1" si="122"/>
        <v>-1,29025842581297E-14+0,0307955571635913i</v>
      </c>
      <c r="CU164" s="240" t="str">
        <f t="shared" ca="1" si="123"/>
        <v>0,0307955571635913+9,56753290056163E-15i</v>
      </c>
      <c r="CV164" s="240" t="str">
        <f t="shared" ca="1" si="124"/>
        <v>6,23248154299358E-15-0,0307955571635913i</v>
      </c>
      <c r="CW164" s="240" t="str">
        <f t="shared" ca="1" si="125"/>
        <v>-0,0307955571635913-3,77269256287655E-15i</v>
      </c>
      <c r="CX164" s="240" t="str">
        <f t="shared" ca="1" si="126"/>
        <v>-4,37641205308487E-16+0,0307955571635913i</v>
      </c>
      <c r="CY164" s="240" t="str">
        <f t="shared" ca="1" si="127"/>
        <v>0,0307955571635913-2,89741015225956E-15i</v>
      </c>
      <c r="CZ164" s="240" t="str">
        <f t="shared" ca="1" si="128"/>
        <v>-6,23246150982761E-15-0,0307955571635913i</v>
      </c>
      <c r="DA164" s="240" t="str">
        <f t="shared" ca="1" si="129"/>
        <v>-0,0307955571635913+9,56751286739566E-15i</v>
      </c>
      <c r="DB164" s="240" t="str">
        <f t="shared" ca="1" si="130"/>
        <v>1,29025642249637E-14+0,0307955571635913i</v>
      </c>
      <c r="DC164" s="240" t="str">
        <f t="shared" ca="1" si="131"/>
        <v>0,0307955571635913+1,52718300057039E-14i</v>
      </c>
      <c r="DD164" s="240" t="str">
        <f t="shared" ca="1" si="132"/>
        <v>1,19367786481358E-14-0,0307955571635913i</v>
      </c>
      <c r="DE164" s="240" t="str">
        <f t="shared" ca="1" si="133"/>
        <v>-0,0307955571635913-8,60172729056778E-15i</v>
      </c>
      <c r="DF164" s="240" t="str">
        <f t="shared" ca="1" si="134"/>
        <v>-5,26667593299973E-15+0,0307955571635913i</v>
      </c>
      <c r="DG164" s="240" t="str">
        <f t="shared" ca="1" si="135"/>
        <v>0,0307955571635913+1,93162457543169E-15i</v>
      </c>
      <c r="DH164" s="240" t="str">
        <f t="shared" ca="1" si="136"/>
        <v>-5,28164404685361E-16-0,0307955571635913i</v>
      </c>
      <c r="DI164" s="240" t="str">
        <f t="shared" ca="1" si="137"/>
        <v>-0,0307955571635913+3,8632157622534E-15i</v>
      </c>
      <c r="DJ164" s="240" t="str">
        <f t="shared" ca="1" si="138"/>
        <v>7,19826711982145E-15+0,0307955571635913i</v>
      </c>
      <c r="DK164" s="240" t="str">
        <f t="shared" ca="1" si="139"/>
        <v>0,0307955571635913-1,05333184773895E-14i</v>
      </c>
      <c r="DL164" s="240" t="str">
        <f t="shared" ca="1" si="140"/>
        <v>-1,38683698349576E-14-0,0307955571635913i</v>
      </c>
      <c r="DM164" s="240" t="str">
        <f t="shared" ca="1" si="141"/>
        <v>-0,0307955571635913-1,430602439571E-14i</v>
      </c>
      <c r="DN164" s="240" t="str">
        <f t="shared" ca="1" si="142"/>
        <v>-1,0970973038142E-14+0,0307955571635913i</v>
      </c>
      <c r="DO164" s="240" t="str">
        <f t="shared" ca="1" si="143"/>
        <v>0,0307955571635913+7,63592168057394E-15i</v>
      </c>
      <c r="DP164" s="240" t="str">
        <f t="shared" ca="1" si="144"/>
        <v>4,30087032300589E-15-0,0307955571635913i</v>
      </c>
      <c r="DQ164" s="240" t="str">
        <f t="shared" ca="1" si="145"/>
        <v>-0,0307955571635913-9,65818965437843E-16i</v>
      </c>
      <c r="DR164" s="240" t="str">
        <f t="shared" ca="1" si="146"/>
        <v>1,49397001467921E-15+0,0307955571635913i</v>
      </c>
      <c r="DS164" s="240" t="str">
        <f t="shared" ca="1" si="147"/>
        <v>0,0307955571635913-4,82902137224724E-15i</v>
      </c>
      <c r="DT164" s="240" t="str">
        <f t="shared" ca="1" si="148"/>
        <v>-8,1640727298153E-15-0,0307955571635913i</v>
      </c>
      <c r="DU164" s="240" t="str">
        <f t="shared" ca="1" si="149"/>
        <v>-0,0307955571635913+1,14991240873833E-14i</v>
      </c>
      <c r="DV164" s="240" t="str">
        <f t="shared" ca="1" si="150"/>
        <v>1,48341754449514E-14+0,0307955571635913i</v>
      </c>
      <c r="DW164" s="240" t="str">
        <f t="shared" ca="1" si="151"/>
        <v>0,0307955571635913+1,33402187857162E-14i</v>
      </c>
      <c r="DX164" s="240" t="str">
        <f t="shared" ca="1" si="152"/>
        <v>1,00051674281481E-14-0,0307955571635913i</v>
      </c>
      <c r="DY164" s="240" t="str">
        <f t="shared" ca="1" si="153"/>
        <v>-0,0307955571635913-6,67011607058009E-15i</v>
      </c>
      <c r="DZ164" s="240" t="str">
        <f t="shared" ca="1" si="154"/>
        <v>-3,33506471301204E-15+0,0307955571635913i</v>
      </c>
      <c r="EA164" s="240" t="str">
        <f t="shared" ca="1" si="155"/>
        <v>0,0307955571635913+1,33554439918669E-20i</v>
      </c>
      <c r="EB164" s="240" t="str">
        <f t="shared" ca="1" si="156"/>
        <v>-3,33503800212406E-15-0,0307955571635913i</v>
      </c>
      <c r="EC164" s="240" t="str">
        <f t="shared" ca="1" si="157"/>
        <v>-0,0307955571635913+5,79482698224112E-15i</v>
      </c>
      <c r="ED164" s="240" t="str">
        <f t="shared" ca="1" si="158"/>
        <v>9,12987833980917E-15+0,0307955571635913i</v>
      </c>
      <c r="EE164" s="240" t="str">
        <f t="shared" ca="1" si="159"/>
        <v>0,0307955571635913-1,24649296973772E-14i</v>
      </c>
      <c r="EF164" s="240" t="str">
        <f t="shared" ca="1" si="160"/>
        <v>1,48342021558394E-14-0,0307955571635913i</v>
      </c>
      <c r="EG164" s="240" t="str">
        <f t="shared" ca="1" si="161"/>
        <v>-0,0307955571635913-1,14991507982713E-14i</v>
      </c>
      <c r="EH164" s="240" t="str">
        <f t="shared" ca="1" si="162"/>
        <v>-9,03936181815427E-15+0,0307955571635913i</v>
      </c>
      <c r="EI164" s="240" t="str">
        <f t="shared" ca="1" si="163"/>
        <v>0,0307955571635913+5,70431046058622E-15i</v>
      </c>
      <c r="EJ164" s="240" t="str">
        <f t="shared" ca="1" si="164"/>
        <v>2,36925910301819E-15-0,0307955571635913i</v>
      </c>
      <c r="EK164" s="240" t="str">
        <f t="shared" ca="1" si="165"/>
        <v>-0,0307955571635913+9,65792254549859E-16i</v>
      </c>
      <c r="EL164" s="240" t="str">
        <f t="shared" ca="1" si="166"/>
        <v>4,3008436121179E-15+0,0307955571635913i</v>
      </c>
      <c r="EM164" s="240" t="str">
        <f t="shared" ca="1" si="167"/>
        <v>0,0307955571635913-6,76063259223497E-15i</v>
      </c>
      <c r="EN164" s="240"/>
      <c r="EO164" s="240"/>
      <c r="EP164" s="240"/>
    </row>
    <row r="165" spans="1:146" ht="15.75" thickBot="1">
      <c r="A165" s="277">
        <f t="shared" ref="A165:A228" si="181">A164+Div_Nt_load2</f>
        <v>1.2695312500000007E-3</v>
      </c>
      <c r="B165" s="276">
        <v>65</v>
      </c>
      <c r="C165" s="248">
        <f t="shared" ref="C165:C228" si="182">C164+1/time_load2</f>
        <v>13000</v>
      </c>
      <c r="D165" s="247">
        <f t="shared" si="170"/>
        <v>81681.408993334626</v>
      </c>
      <c r="E165" s="247" t="str">
        <f t="shared" si="171"/>
        <v>81681,4089933346i</v>
      </c>
      <c r="F165" s="247" t="str">
        <f t="shared" ref="F165:F196" si="183">IF(freq_ratio2&gt;1,IMPRODUCT(Kth_2/(2/rload2-Kfeed2/Gdc_ccm2),IMDIV(COMPLEX(1,Rc_2*Coutput2*microF2*miliOhm2*D165),IMSUM(1,IMPRODUCT(E165,1/omega1_2),IMPRODUCT(E165,E165,1/omega2_2),IMPRODUCT(E165,E165,E165,1/omega3_2)))),IMPRODUCT(Kth_2/(2/rload2-Kfeed2/Gdc_dcm2),(IMDIV(COMPLEX(1,Rc_2*Coutput2*microF2*miliOhm2*D165),IMSUM(1,IMDIV(E165,omegat2),IMDIV(IMPRODUCT(E165,E165),omegapole0^2*(1-2*Gdc_dcm2/(Kfeed2*rload2))))))))</f>
        <v>-0,0425131141608303-0,276714896347856i</v>
      </c>
      <c r="G165" s="247" t="str">
        <f t="shared" ref="G165:G196" si="184">IMPRODUCT(IMPRODUCT(-currentransferratio2*RFB_2/(Rfeedforward2),IMDIV(COMPLEX(1,(Rfeedforward2*kiliOhm2+q_Rz_Cz_2*Rzero2)*q_Rz_Cz_2*Czero2*nanoF2*D165),IMPRODUCT(COMPLEX(1,q_Rz_Cz_2*Rzero2*Czero2*nanoF2*D165),COMPLEX(1,D165/(2*PI()*F_roll2*kilihertz2))))),IMSUM(feedtype2,IMDIV(COMPLEX(1,Rvolt2*Cvolt2*nanoF2*kiliOhm2*D165),IMPRODUCT(Rupper2*kiliOhm2*(Cvolt2*nanoF2+Cforward2*picoF2),COMPLEX(1,Rvolt2*Cvolt2*Cforward2*picoF2*nanoF2*kiliOhm2*D165/(Cvolt2*nanoF2+Cforward2*picoF2)),E165))))</f>
        <v>-0,154520302050059+0,285437459965219i</v>
      </c>
      <c r="H165" s="247" t="str">
        <f t="shared" si="180"/>
        <v>0,00268558026454476-0,0816761230046954i</v>
      </c>
      <c r="I165" s="247" t="str">
        <f t="shared" si="174"/>
        <v>-0,00592129124931779+0,0891193009187881i</v>
      </c>
      <c r="J165" s="275" t="str">
        <f ca="1">IMPRODUCT(1/N_FFT2,CB100)</f>
        <v>-0,00256567643841165-0,0000799850024185363i</v>
      </c>
      <c r="K165" s="274" t="str">
        <f t="shared" ca="1" si="175"/>
        <v>0,0000223203249428753-0,000228177676080155i</v>
      </c>
      <c r="N165" s="265">
        <f t="shared" ref="N165:N228" ca="1" si="185">Ioutput2+O165</f>
        <v>2.9030147684775458</v>
      </c>
      <c r="O165" s="240">
        <f t="shared" ref="O165:O228" ca="1" si="186">I_step2*(th_2/time_load2-0.5)+2*I_step2*(th_2/time_load2)*SUMPRODUCT((SIN(ROW(INDIRECT(1&amp;":"&amp;N_FFT2))*PI()*th_2/time_load2)/(ROW(INDIRECT(1&amp;":"&amp;N_FFT2))*PI()*th_2/time_load2))*(SIN(ROW(INDIRECT(1&amp;":"&amp;N_FFT2))*PI()*transient2/time_load2)/(ROW(INDIRECT(1&amp;":"&amp;N_FFT2))*PI()*transient2/time_load2))*COS(ROW(INDIRECT(1&amp;":"&amp;N_FFT2))*2*PI()*Div_Nt_load2*B165/time_load2-ROW(INDIRECT(1&amp;":"&amp;N_FFT2))*PI()*(time_load2-transient2)/time_load2))</f>
        <v>0.90301476847754569</v>
      </c>
      <c r="P165" s="240" t="str">
        <f t="shared" ref="P165:P228" ca="1" si="187">IMPRODUCT(O165,IMEXP(COMPLEX(0,-2*PI()*1*B165/Nt_load2)))</f>
        <v>-0,0221610917927751-0,902742797312229i</v>
      </c>
      <c r="Q165" s="240" t="str">
        <f t="shared" ref="Q165:Q228" ca="1" si="188">IMPRODUCT(O165,IMEXP(COMPLEX(0,-2*PI()*2*B165/Nt_load2)))</f>
        <v>-0,901927047641539+0,0443088345725015i</v>
      </c>
      <c r="R165" s="240" t="str">
        <f t="shared" ref="R165:R228" ca="1" si="189">IMPRODUCT(O165,IMEXP(COMPLEX(0,-2*PI()*3*B165/Nt_load2)))</f>
        <v>0,066429887367105+0,900568010842573i</v>
      </c>
      <c r="S165" s="240" t="str">
        <f t="shared" ref="S165:S228" ca="1" si="190">IMPRODUCT(O165,IMEXP(COMPLEX(0,-2*PI()*4*B165/Nt_load2)))</f>
        <v>0,898666505548284-0,0885109252815312i</v>
      </c>
      <c r="T165" s="240" t="str">
        <f t="shared" ref="T165:T228" ca="1" si="191">IMPRODUCT(O165,IMEXP(COMPLEX(0,-2*PI()*5*B165/Nt_load2)))</f>
        <v>-0,110538647524196-0,896223677154357i</v>
      </c>
      <c r="U165" s="241" t="str">
        <f t="shared" ref="U165:U228" ca="1" si="192">IMPRODUCT(O165,IMEXP(COMPLEX(0,-2*PI()*6*B165/Nt_load2)))</f>
        <v>-0,893240997129273+0,132499785418908i</v>
      </c>
      <c r="V165" s="240" t="str">
        <f t="shared" ref="V165:V228" ca="1" si="193">IMPRODUCT(O165,IMEXP(COMPLEX(0,-2*PI()*7*B165/Nt_load2)))</f>
        <v>0,154381110397396+0,889720262127947i</v>
      </c>
      <c r="W165" s="240" t="str">
        <f t="shared" ref="W165:W228" ca="1" si="194">IMPRODUCT(O165,IMEXP(COMPLEX(0,-2*PI()*8*B165/Nt_load2)))</f>
        <v>0,885663592909514-0,176169441967573i</v>
      </c>
      <c r="X165" s="240" t="str">
        <f t="shared" ref="X165:X228" ca="1" si="195">IMPRODUCT(O165,IMEXP(COMPLEX(0,-2*PI()*9*B165/Nt_load2)))</f>
        <v>-0,197851655653397-0,88107343305979i</v>
      </c>
      <c r="Y165" s="240" t="str">
        <f t="shared" ref="Y165:Y228" ca="1" si="196">IMPRODUCT(O165,IMEXP(COMPLEX(0,-2*PI()*10*B165/Nt_load2)))</f>
        <v>-0,875952547519448+0,219414690900005i</v>
      </c>
      <c r="Z165" s="240" t="str">
        <f t="shared" ref="Z165:Z228" ca="1" si="197">IMPRODUCT(O165,IMEXP(COMPLEX(0,-2*PI()*11*B165/Nt_load2)))</f>
        <v>0,240845558941173+0,870304020918477i</v>
      </c>
      <c r="AA165" s="240" t="str">
        <f t="shared" ref="AA165:AA228" ca="1" si="198">IMPRODUCT(O165,IMEXP(COMPLEX(0,-2*PI()*12*B165/Nt_load2)))</f>
        <v>0,864131255718046-0,262131350623516i</v>
      </c>
      <c r="AB165" s="240" t="str">
        <f t="shared" ref="AB165:AB228" ca="1" si="199">IMPRODUCT(O165,IMEXP(COMPLEX(0,-2*PI()*13*B165/Nt_load2)))</f>
        <v>-0,283259244181965-0,857437970161117i</v>
      </c>
      <c r="AC165" s="240" t="str">
        <f t="shared" ref="AC165:AC228" ca="1" si="200">IMPRODUCT(O165,IMEXP(COMPLEX(0,-2*PI()*14*B165/Nt_load2)))</f>
        <v>-0,850228196032664+0,304216512963379i</v>
      </c>
      <c r="AD165" s="240" t="str">
        <f t="shared" ref="AD165:AD228" ca="1" si="201">IMPRODUCT(O165,IMEXP(COMPLEX(0,-2*PI()*15*B165/Nt_load2)))</f>
        <v>0,324990533092857+0,84250627623097i</v>
      </c>
      <c r="AE165" s="240" t="str">
        <f t="shared" ref="AE165:AE228" ca="1" si="202">IMPRODUCT(O165,IMEXP(COMPLEX(0,-2*PI()*16*B165/Nt_load2)))</f>
        <v>0,834276862151812-0,345568791077379i</v>
      </c>
      <c r="AF165" s="240" t="str">
        <f t="shared" ref="AF165:AF228" ca="1" si="203">IMPRODUCT(O165,IMEXP(COMPLEX(0,-2*PI()*17*B165/Nt_load2)))</f>
        <v>-0,365938891343722-0,825544910886551i</v>
      </c>
      <c r="AG165" s="240" t="str">
        <f t="shared" ref="AG165:AG228" ca="1" si="204">IMPRODUCT(O165,IMEXP(COMPLEX(0,-2*PI()*18*B165/Nt_load2)))</f>
        <v>-0,816315682236048+0,386088563705338i</v>
      </c>
      <c r="AH165" s="240" t="str">
        <f t="shared" ref="AH165:AH228" ca="1" si="205">IMPRODUCT(O165,IMEXP(COMPLEX(0,-2*PI()*19*B165/Nt_load2)))</f>
        <v>0,406005670752959+0,806594735542575i</v>
      </c>
      <c r="AI165" s="240" t="str">
        <f t="shared" ref="AI165:AI228" ca="1" si="206">IMPRODUCT(O165,IMEXP(COMPLEX(0,-2*PI()*20*B165/Nt_load2)))</f>
        <v>0,79638792634097-0,425678215165968i</v>
      </c>
      <c r="AJ165" s="240" t="str">
        <f t="shared" ref="AJ165:AJ228" ca="1" si="207">IMPRODUCT(O165,IMEXP(COMPLEX(0,-2*PI()*21*B165/Nt_load2)))</f>
        <v>-0,445094346939377-0,785701402831358i</v>
      </c>
      <c r="AK165" s="240" t="str">
        <f t="shared" ref="AK165:AK228" ca="1" si="208">IMPRODUCT(O165,IMEXP(COMPLEX(0,-2*PI()*22*B165/Nt_load2)))</f>
        <v>-0,774541602175948+0,464242370521337i</v>
      </c>
      <c r="AL165" s="240" t="str">
        <f t="shared" ref="AL165:AL228" ca="1" si="209">IMPRODUCT(O165,IMEXP(COMPLEX(0,-2*PI()*23*B165/Nt_load2)))</f>
        <v>0,483110751858358+0,76291524662141i</v>
      </c>
      <c r="AM165" s="240" t="str">
        <f t="shared" ref="AM165:AM228" ca="1" si="210">IMPRODUCT(O165,IMEXP(COMPLEX(0,-2*PI()*24*B165/Nt_load2)))</f>
        <v>0,750829339449499-0,501688125343209i</v>
      </c>
      <c r="AN165" s="240" t="str">
        <f t="shared" ref="AN165:AN228" ca="1" si="211">IMPRODUCT(O165,IMEXP(COMPLEX(0,-2*PI()*25*B165/Nt_load2)))</f>
        <v>-0,519963300660681-0,73829116075882i</v>
      </c>
      <c r="AO165" s="240" t="str">
        <f t="shared" ref="AO165:AO228" ca="1" si="212">IMPRODUCT(O165,IMEXP(COMPLEX(0,-2*PI()*26*B165/Nt_load2)))</f>
        <v>-0,725308263079436+0,537925269528442i</v>
      </c>
      <c r="AP165" s="240" t="str">
        <f t="shared" ref="AP165:AP228" ca="1" si="213">IMPRODUCT(O165,IMEXP(COMPLEX(0,-2*PI()*27*B165/Nt_load2)))</f>
        <v>0,555563212328233+0,711888466823343i</v>
      </c>
      <c r="AQ165" s="240" t="str">
        <f t="shared" ref="AQ165:AQ228" ca="1" si="214">IMPRODUCT(O165,IMEXP(COMPLEX(0,-2*PI()*28*B165/Nt_load2)))</f>
        <v>0,698039855574058-0,572866504622764i</v>
      </c>
      <c r="AR165" s="240" t="str">
        <f t="shared" ref="AR165:AR228" ca="1" si="215">IMPRODUCT(O165,IMEXP(COMPLEX(0,-2*PI()*28*B165/Nt_load2)))</f>
        <v>0,698039855574058-0,572866504622764i</v>
      </c>
      <c r="AS165" s="240" t="str">
        <f t="shared" ref="AS165:AS228" ca="1" si="216">IMPRODUCT(O165,IMEXP(COMPLEX(0,-2*PI()*30*B165/Nt_load2)))</f>
        <v>-0,669089808915589+0,606427654130199i</v>
      </c>
      <c r="AT165" s="240" t="str">
        <f t="shared" ref="AT165:AT228" ca="1" si="217">IMPRODUCT(O165,IMEXP(COMPLEX(0,-2*PI()*31*B165/Nt_load2)))</f>
        <v>0,622665295361641+0,654005811931941i</v>
      </c>
      <c r="AU165" s="240" t="str">
        <f t="shared" ref="AU165:AU228" ca="1" si="218">IMPRODUCT(O165,IMEXP(COMPLEX(0,-2*PI()*32*B165/Nt_load2)))</f>
        <v>0,638527866302098-0,638527866302047i</v>
      </c>
      <c r="AV165" s="240" t="str">
        <f t="shared" ref="AV165:AV228" ca="1" si="219">IMPRODUCT(O165,IMEXP(COMPLEX(0,-2*PI()*33*B165/Nt_load2)))</f>
        <v>-0,654005811931952-0,622665295361628i</v>
      </c>
      <c r="AW165" s="240" t="str">
        <f t="shared" ref="AW165:AW228" ca="1" si="220">IMPRODUCT(O165,IMEXP(COMPLEX(0,-2*PI()*34*B165/Nt_load2)))</f>
        <v>-0,606427654130186+0,669089808915601i</v>
      </c>
      <c r="AX165" s="240" t="str">
        <f t="shared" ref="AX165:AX228" ca="1" si="221">IMPRODUCT(O165,IMEXP(COMPLEX(0,-2*PI()*35*B165/Nt_load2)))</f>
        <v>0,683770771217178+0,589824723555753i</v>
      </c>
      <c r="AY165" s="240" t="str">
        <f t="shared" ref="AY165:AY228" ca="1" si="222">IMPRODUCT(O165,IMEXP(COMPLEX(0,-2*PI()*36*B165/Nt_load2)))</f>
        <v>0,57286650462275-0,698039855574069i</v>
      </c>
      <c r="AZ165" s="240" t="str">
        <f t="shared" ref="AZ165:AZ228" ca="1" si="223">IMPRODUCT(O165,IMEXP(COMPLEX(0,-2*PI()*37*B165/Nt_load2)))</f>
        <v>-0,711888466823353-0,55556321232822i</v>
      </c>
      <c r="BA165" s="240" t="str">
        <f t="shared" ref="BA165:BA228" ca="1" si="224">IMPRODUCT(O165,IMEXP(COMPLEX(0,-2*PI()*38*B165/Nt_load2)))</f>
        <v>-0,537925269528501+0,725308263079392i</v>
      </c>
      <c r="BB165" s="240" t="str">
        <f t="shared" ref="BB165:BB228" ca="1" si="225">IMPRODUCT(O165,IMEXP(COMPLEX(0,-2*PI()*39*B165/Nt_load2)))</f>
        <v>0,73829116075883+0,519963300660668i</v>
      </c>
      <c r="BC165" s="240" t="str">
        <f t="shared" ref="BC165:BC228" ca="1" si="226">IMPRODUCT(O165,IMEXP(COMPLEX(0,-2*PI()*40*B165/Nt_load2)))</f>
        <v>0,501688125343195-0,750829339449509i</v>
      </c>
      <c r="BD165" s="240" t="str">
        <f t="shared" ref="BD165:BD228" ca="1" si="227">IMPRODUCT(O165,IMEXP(COMPLEX(0,-2*PI()*41*B165/Nt_load2)))</f>
        <v>-0,762915246621372-0,483110751858419i</v>
      </c>
      <c r="BE165" s="240" t="str">
        <f t="shared" ref="BE165:BE228" ca="1" si="228">IMPRODUCT(O165,IMEXP(COMPLEX(0,-2*PI()*42*B165/Nt_load2)))</f>
        <v>-0,464242370521316+0,774541602175961i</v>
      </c>
      <c r="BF165" s="240" t="str">
        <f t="shared" ref="BF165:BF228" ca="1" si="229">IMPRODUCT(O165,IMEXP(COMPLEX(0,-2*PI()*43*B165/Nt_load2)))</f>
        <v>0,785701402831367+0,445094346939362i</v>
      </c>
      <c r="BG165" s="240" t="str">
        <f t="shared" ref="BG165:BG228" ca="1" si="230">IMPRODUCT(O165,IMEXP(COMPLEX(0,-2*PI()*44*B165/Nt_load2)))</f>
        <v>0,42567821516603-0,796387926340938i</v>
      </c>
      <c r="BH165" s="240" t="str">
        <f t="shared" ref="BH165:BH228" ca="1" si="231">IMPRODUCT(O165,IMEXP(COMPLEX(0,-2*PI()*45*B165/Nt_load2)))</f>
        <v>-0,806594735542581-0,406005670752946i</v>
      </c>
      <c r="BI165" s="240" t="str">
        <f t="shared" ref="BI165:BI228" ca="1" si="232">IMPRODUCT(O165,IMEXP(COMPLEX(0,-2*PI()*46*B165/Nt_load2)))</f>
        <v>-0,38608856370532+0,816315682236057i</v>
      </c>
      <c r="BJ165" s="240" t="str">
        <f t="shared" ref="BJ165:BJ228" ca="1" si="233">IMPRODUCT(O165,IMEXP(COMPLEX(0,-2*PI()*47*B165/Nt_load2)))</f>
        <v>0,82554491088652+0,365938891343791i</v>
      </c>
      <c r="BK165" s="240" t="str">
        <f t="shared" ref="BK165:BK228" ca="1" si="234">IMPRODUCT(O165,IMEXP(COMPLEX(0,-2*PI()*48*B165/Nt_load2)))</f>
        <v>0,34556879107736-0,83427686215182i</v>
      </c>
      <c r="BL165" s="240" t="str">
        <f t="shared" ref="BL165:BL228" ca="1" si="235">IMPRODUCT(O165,IMEXP(COMPLEX(0,-2*PI()*49*B165/Nt_load2)))</f>
        <v>-0,842506276230976-0,324990533092845i</v>
      </c>
      <c r="BM165" s="240" t="str">
        <f t="shared" ref="BM165:BM228" ca="1" si="236">IMPRODUCT(O165,IMEXP(COMPLEX(0,-2*PI()*50*B165/Nt_load2)))</f>
        <v>-0,304216512963445+0,85022819603264i</v>
      </c>
      <c r="BN165" s="240" t="str">
        <f t="shared" ref="BN165:BN228" ca="1" si="237">IMPRODUCT(O165,IMEXP(COMPLEX(0,-2*PI()*51*B165/Nt_load2)))</f>
        <v>0,857437970161122+0,283259244181952i</v>
      </c>
      <c r="BO165" s="240" t="str">
        <f t="shared" ref="BO165:BO228" ca="1" si="238">IMPRODUCT(O165,IMEXP(COMPLEX(0,-2*PI()*52*B165/Nt_load2)))</f>
        <v>0,262131350623496-0,864131255718052i</v>
      </c>
      <c r="BP165" s="240" t="str">
        <f t="shared" ref="BP165:BP228" ca="1" si="239">IMPRODUCT(O165,IMEXP(COMPLEX(0,-2*PI()*53*B165/Nt_load2)))</f>
        <v>-0,870304020918457-0,240845558941246i</v>
      </c>
      <c r="BQ165" s="240" t="str">
        <f t="shared" ref="BQ165:BQ228" ca="1" si="240">IMPRODUCT(O165,IMEXP(COMPLEX(0,-2*PI()*54*B165/Nt_load2)))</f>
        <v>-0,219414690899986+0,875952547519453i</v>
      </c>
      <c r="BR165" s="240" t="str">
        <f t="shared" ref="BR165:BR228" ca="1" si="241">IMPRODUCT(O165,IMEXP(COMPLEX(0,-2*PI()*55*B165/Nt_load2)))</f>
        <v>0,881073433059793+0,197851655653385i</v>
      </c>
      <c r="BS165" s="240" t="str">
        <f t="shared" ref="BS165:BS228" ca="1" si="242">IMPRODUCT(O165,IMEXP(COMPLEX(0,-2*PI()*56*B165/Nt_load2)))</f>
        <v>0,176169441967642-0,8856635929095i</v>
      </c>
      <c r="BT165" s="240" t="str">
        <f t="shared" ref="BT165:BT228" ca="1" si="243">IMPRODUCT(O165,IMEXP(COMPLEX(0,-2*PI()*57*B165/Nt_load2)))</f>
        <v>-0,889720262127949-0,154381110397383i</v>
      </c>
      <c r="BU165" s="240" t="str">
        <f t="shared" ref="BU165:BU228" ca="1" si="244">IMPRODUCT(O165,IMEXP(COMPLEX(0,-2*PI()*58*B165/Nt_load2)))</f>
        <v>-0,132499785418889+0,893240997129276i</v>
      </c>
      <c r="BV165" s="240" t="str">
        <f t="shared" ref="BV165:BV228" ca="1" si="245">IMPRODUCT(O165,IMEXP(COMPLEX(0,-2*PI()*59*B165/Nt_load2)))</f>
        <v>0,896223677154351+0,110538647524247i</v>
      </c>
      <c r="BW165" s="240" t="str">
        <f t="shared" ref="BW165:BW228" ca="1" si="246">IMPRODUCT(O165,IMEXP(COMPLEX(0,-2*PI()*60*B165/Nt_load2)))</f>
        <v>0,0885109252815403-0,898666505548283i</v>
      </c>
      <c r="BX165" s="240" t="str">
        <f t="shared" ref="BX165:BX228" ca="1" si="247">IMPRODUCT(O165,IMEXP(COMPLEX(0,-2*PI()*61*B165/Nt_load2)))</f>
        <v>-0,900568010842574-0,0664298873670933i</v>
      </c>
      <c r="BY165" s="240" t="str">
        <f t="shared" ref="BY165:BY228" ca="1" si="248">IMPRODUCT(O165,IMEXP(COMPLEX(0,-2*PI()*62*B165/Nt_load2)))</f>
        <v>-0,0443088345725468+0,901927047641536i</v>
      </c>
      <c r="BZ165" s="240" t="str">
        <f t="shared" ref="BZ165:BZ228" ca="1" si="249">IMPRODUCT(O165,IMEXP(COMPLEX(0,-2*PI()*63*B165/Nt_load2)))</f>
        <v>0,902742797312224+0,0221610917929705i</v>
      </c>
      <c r="CA165" s="240" t="str">
        <f t="shared" ref="CA165:CA228" ca="1" si="250">IMPRODUCT(O165,IMEXP(COMPLEX(0,-2*PI()*64*B165/Nt_load2)))</f>
        <v>2,52227414542171E-13-0,903014768477546i</v>
      </c>
      <c r="CB165" s="240" t="str">
        <f t="shared" ref="CB165:CB228" ca="1" si="251">IMPRODUCT(O165,IMEXP(COMPLEX(0,-2*PI()*65*B165/Nt_load2)))</f>
        <v>-0,902742797312237+0,0221610917924533i</v>
      </c>
      <c r="CC165" s="240" t="str">
        <f t="shared" ref="CC165:CC228" ca="1" si="252">IMPRODUCT(O165,IMEXP(COMPLEX(0,-2*PI()*66*B165/Nt_load2)))</f>
        <v>0,0443088345721327+0,901927047641557i</v>
      </c>
      <c r="CD165" s="240" t="str">
        <f t="shared" ref="CD165:CD228" ca="1" si="253">IMPRODUCT(O165,IMEXP(COMPLEX(0,-2*PI()*67*B165/Nt_load2)))</f>
        <v>0,900568010842606-0,066429887366667i</v>
      </c>
      <c r="CE165" s="240" t="str">
        <f t="shared" ref="CE165:CE228" ca="1" si="254">IMPRODUCT(O165,IMEXP(COMPLEX(0,-2*PI()*68*B165/Nt_load2)))</f>
        <v>-0,0885109252819322-0,898666505548244i</v>
      </c>
      <c r="CF165" s="240" t="str">
        <f t="shared" ref="CF165:CF228" ca="1" si="255">IMPRODUCT(O165,IMEXP(COMPLEX(0,-2*PI()*69*B165/Nt_load2)))</f>
        <v>-0,896223677154313+0,110538647524549i</v>
      </c>
      <c r="CG165" s="240" t="str">
        <f t="shared" ref="CG165:CG228" ca="1" si="256">IMPRODUCT(O165,IMEXP(COMPLEX(0,-2*PI()*70*B165/Nt_load2)))</f>
        <v>0,13249978541919+0,893240997129232i</v>
      </c>
      <c r="CH165" s="240" t="str">
        <f t="shared" ref="CH165:CH228" ca="1" si="257">IMPRODUCT(O165,IMEXP(COMPLEX(0,-2*PI()*71*B165/Nt_load2)))</f>
        <v>0,889720262127913-0,154381110397595i</v>
      </c>
      <c r="CI165" s="240" t="str">
        <f t="shared" ref="CI165:CI228" ca="1" si="258">IMPRODUCT(O165,IMEXP(COMPLEX(0,-2*PI()*72*B165/Nt_load2)))</f>
        <v>-0,176169441967764-0,885663592909476i</v>
      </c>
      <c r="CJ165" s="240" t="str">
        <f t="shared" ref="CJ165:CJ228" ca="1" si="259">IMPRODUCT(O165,IMEXP(COMPLEX(0,-2*PI()*73*B165/Nt_load2)))</f>
        <v>-0,881073433059766+0,197851655653507i</v>
      </c>
      <c r="CK165" s="240" t="str">
        <f t="shared" ref="CK165:CK228" ca="1" si="260">IMPRODUCT(O165,IMEXP(COMPLEX(0,-2*PI()*74*B165/Nt_load2)))</f>
        <v>0,21941469090002+0,875952547519444i</v>
      </c>
      <c r="CL165" s="240" t="str">
        <f t="shared" ref="CL165:CL228" ca="1" si="261">IMPRODUCT(O165,IMEXP(COMPLEX(0,-2*PI()*75*B165/Nt_load2)))</f>
        <v>0,870304020918472-0,240845558941193i</v>
      </c>
      <c r="CM165" s="240" t="str">
        <f t="shared" ref="CM165:CM228" ca="1" si="262">IMPRODUCT(O165,IMEXP(COMPLEX(0,-2*PI()*76*B165/Nt_load2)))</f>
        <v>-0,262131350623443-0,864131255718068i</v>
      </c>
      <c r="CN165" s="240" t="str">
        <f t="shared" ref="CN165:CN228" ca="1" si="263">IMPRODUCT(O165,IMEXP(COMPLEX(0,-2*PI()*77*B165/Nt_load2)))</f>
        <v>-0,857437970161167+0,283259244181814i</v>
      </c>
      <c r="CO165" s="240" t="str">
        <f t="shared" ref="CO165:CO228" ca="1" si="264">IMPRODUCT(O165,IMEXP(COMPLEX(0,-2*PI()*78*B165/Nt_load2)))</f>
        <v>0,304216512963224+0,85022819603272i</v>
      </c>
      <c r="CP165" s="240" t="str">
        <f t="shared" ref="CP165:CP228" ca="1" si="265">IMPRODUCT(O165,IMEXP(COMPLEX(0,-2*PI()*79*B165/Nt_load2)))</f>
        <v>0,842506276231059-0,324990533092625i</v>
      </c>
      <c r="CQ165" s="240" t="str">
        <f t="shared" ref="CQ165:CQ228" ca="1" si="266">IMPRODUCT(O165,IMEXP(COMPLEX(0,-2*PI()*80*B165/Nt_load2)))</f>
        <v>-0,34556879107706-0,834276862151945i</v>
      </c>
      <c r="CR165" s="240" t="str">
        <f t="shared" ref="CR165:CR228" ca="1" si="267">IMPRODUCT(O165,IMEXP(COMPLEX(0,-2*PI()*81*B165/Nt_load2)))</f>
        <v>-0,825544910886688+0,365938891343412i</v>
      </c>
      <c r="CS165" s="240" t="str">
        <f t="shared" ref="CS165:CS228" ca="1" si="268">IMPRODUCT(O165,IMEXP(COMPLEX(0,-2*PI()*82*B165/Nt_load2)))</f>
        <v>0,386088563704945+0,816315682236234i</v>
      </c>
      <c r="CT165" s="240" t="str">
        <f t="shared" ref="CT165:CT228" ca="1" si="269">IMPRODUCT(O165,IMEXP(COMPLEX(0,-2*PI()*83*B165/Nt_load2)))</f>
        <v>0,806594735542398-0,406005670753309i</v>
      </c>
      <c r="CU165" s="240" t="str">
        <f t="shared" ref="CU165:CU228" ca="1" si="270">IMPRODUCT(O165,IMEXP(COMPLEX(0,-2*PI()*84*B165/Nt_load2)))</f>
        <v>-0,425678215166309-0,796387926340789i</v>
      </c>
      <c r="CV165" s="240" t="str">
        <f t="shared" ref="CV165:CV228" ca="1" si="271">IMPRODUCT(O165,IMEXP(COMPLEX(0,-2*PI()*85*B165/Nt_load2)))</f>
        <v>-0,785701402831217+0,445094346939627i</v>
      </c>
      <c r="CW165" s="240" t="str">
        <f t="shared" ref="CW165:CW228" ca="1" si="272">IMPRODUCT(O165,IMEXP(COMPLEX(0,-2*PI()*86*B165/Nt_load2)))</f>
        <v>0,4642423705215+0,774541602175851i</v>
      </c>
      <c r="CX165" s="240" t="str">
        <f t="shared" ref="CX165:CX228" ca="1" si="273">IMPRODUCT(O165,IMEXP(COMPLEX(0,-2*PI()*87*B165/Nt_load2)))</f>
        <v>0,762915246621312-0,483110751858513i</v>
      </c>
      <c r="CY165" s="240" t="str">
        <f t="shared" ref="CY165:CY228" ca="1" si="274">IMPRODUCT(O165,IMEXP(COMPLEX(0,-2*PI()*88*B165/Nt_load2)))</f>
        <v>-0,501688125343304-0,750829339449436i</v>
      </c>
      <c r="CZ165" s="240" t="str">
        <f t="shared" ref="CZ165:CZ228" ca="1" si="275">IMPRODUCT(O165,IMEXP(COMPLEX(0,-2*PI()*89*B165/Nt_load2)))</f>
        <v>-0,73829116075881+0,519963300660696i</v>
      </c>
      <c r="DA165" s="240" t="str">
        <f t="shared" ref="DA165:DA228" ca="1" si="276">IMPRODUCT(O165,IMEXP(COMPLEX(0,-2*PI()*90*B165/Nt_load2)))</f>
        <v>0,537925269528451+0,725308263079429i</v>
      </c>
      <c r="DB165" s="240" t="str">
        <f t="shared" ref="DB165:DB228" ca="1" si="277">IMPRODUCT(O165,IMEXP(COMPLEX(0,-2*PI()*91*B165/Nt_load2)))</f>
        <v>0,711888466823395-0,555563212328166i</v>
      </c>
      <c r="DC165" s="240" t="str">
        <f t="shared" ref="DC165:DC228" ca="1" si="278">IMPRODUCT(O165,IMEXP(COMPLEX(0,-2*PI()*92*B165/Nt_load2)))</f>
        <v>-0,572866504622644-0,698039855574158i</v>
      </c>
      <c r="DD165" s="240" t="str">
        <f t="shared" ref="DD165:DD228" ca="1" si="279">IMPRODUCT(O165,IMEXP(COMPLEX(0,-2*PI()*93*B165/Nt_load2)))</f>
        <v>-0,683770771217331+0,589824723555575i</v>
      </c>
      <c r="DE165" s="240" t="str">
        <f t="shared" ref="DE165:DE228" ca="1" si="280">IMPRODUCT(O165,IMEXP(COMPLEX(0,-2*PI()*94*B165/Nt_load2)))</f>
        <v>0,606427654130007+0,669089808915763i</v>
      </c>
      <c r="DF165" s="240" t="str">
        <f t="shared" ref="DF165:DF228" ca="1" si="281">IMPRODUCT(O165,IMEXP(COMPLEX(0,-2*PI()*95*B165/Nt_load2)))</f>
        <v>0,654005811932185-0,622665295361383i</v>
      </c>
      <c r="DG165" s="240" t="str">
        <f t="shared" ref="DG165:DG228" ca="1" si="282">IMPRODUCT(O165,IMEXP(COMPLEX(0,-2*PI()*96*B165/Nt_load2)))</f>
        <v>-0,63852786630181-0,638527866302336i</v>
      </c>
      <c r="DH165" s="240" t="str">
        <f t="shared" ref="DH165:DH228" ca="1" si="283">IMPRODUCT(O165,IMEXP(COMPLEX(0,-2*PI()*97*B165/Nt_load2)))</f>
        <v>-0,622665295361941+0,654005811931654i</v>
      </c>
      <c r="DI165" s="240" t="str">
        <f t="shared" ref="DI165:DI228" ca="1" si="284">IMPRODUCT(O165,IMEXP(COMPLEX(0,-2*PI()*98*B165/Nt_load2)))</f>
        <v>0,669089808915849+0,606427654129912i</v>
      </c>
      <c r="DJ165" s="240" t="str">
        <f t="shared" ref="DJ165:DJ228" ca="1" si="285">IMPRODUCT(O165,IMEXP(COMPLEX(0,-2*PI()*99*B165/Nt_load2)))</f>
        <v>0,589824723555459-0,683770771217432i</v>
      </c>
      <c r="DK165" s="240" t="str">
        <f t="shared" ref="DK165:DK228" ca="1" si="286">IMPRODUCT(O165,IMEXP(COMPLEX(0,-2*PI()*100*B165/Nt_load2)))</f>
        <v>-0,698039855574255-0,572866504622523i</v>
      </c>
      <c r="DL165" s="240" t="str">
        <f t="shared" ref="DL165:DL228" ca="1" si="287">IMPRODUCT(O165,IMEXP(COMPLEX(0,-2*PI()*101*B165/Nt_load2)))</f>
        <v>-0,555563212328065+0,711888466823474i</v>
      </c>
      <c r="DM165" s="240" t="str">
        <f t="shared" ref="DM165:DM228" ca="1" si="288">IMPRODUCT(O165,IMEXP(COMPLEX(0,-2*PI()*102*B165/Nt_load2)))</f>
        <v>0,725308263079506+0,537925269528348i</v>
      </c>
      <c r="DN165" s="240" t="str">
        <f t="shared" ref="DN165:DN228" ca="1" si="289">IMPRODUCT(O165,IMEXP(COMPLEX(0,-2*PI()*103*B165/Nt_load2)))</f>
        <v>0,519963300660569-0,738291160758898i</v>
      </c>
      <c r="DO165" s="240" t="str">
        <f t="shared" ref="DO165:DO228" ca="1" si="290">IMPRODUCT(O165,IMEXP(COMPLEX(0,-2*PI()*104*B165/Nt_load2)))</f>
        <v>-0,750829339449522-0,501688125343176i</v>
      </c>
      <c r="DP165" s="240" t="str">
        <f t="shared" ref="DP165:DP228" ca="1" si="291">IMPRODUCT(O165,IMEXP(COMPLEX(0,-2*PI()*105*B165/Nt_load2)))</f>
        <v>-0,483110751858404+0,762915246621381i</v>
      </c>
      <c r="DQ165" s="240" t="str">
        <f t="shared" ref="DQ165:DQ228" ca="1" si="292">IMPRODUCT(O165,IMEXP(COMPLEX(0,-2*PI()*106*B165/Nt_load2)))</f>
        <v>0,774541602175917+0,46424237052139i</v>
      </c>
      <c r="DR165" s="240" t="str">
        <f t="shared" ref="DR165:DR228" ca="1" si="293">IMPRODUCT(O165,IMEXP(COMPLEX(0,-2*PI()*107*B165/Nt_load2)))</f>
        <v>0,445094346939493-0,785701402831293i</v>
      </c>
      <c r="DS165" s="240" t="str">
        <f t="shared" ref="DS165:DS228" ca="1" si="294">IMPRODUCT(O165,IMEXP(COMPLEX(0,-2*PI()*108*B165/Nt_load2)))</f>
        <v>-0,796387926340861-0,425678215166172i</v>
      </c>
      <c r="DT165" s="240" t="str">
        <f t="shared" ref="DT165:DT228" ca="1" si="295">IMPRODUCT(O165,IMEXP(COMPLEX(0,-2*PI()*109*B165/Nt_load2)))</f>
        <v>-0,406005670753171+0,806594735542467i</v>
      </c>
      <c r="DU165" s="240" t="str">
        <f t="shared" ref="DU165:DU228" ca="1" si="296">IMPRODUCT(O165,IMEXP(COMPLEX(0,-2*PI()*110*B165/Nt_load2)))</f>
        <v>0,816315682235905+0,38608856370564i</v>
      </c>
      <c r="DV165" s="240" t="str">
        <f t="shared" ref="DV165:DV228" ca="1" si="297">IMPRODUCT(O165,IMEXP(COMPLEX(0,-2*PI()*111*B165/Nt_load2)))</f>
        <v>0,365938891344092-0,825544910886387i</v>
      </c>
      <c r="DW165" s="240" t="str">
        <f t="shared" ref="DW165:DW228" ca="1" si="298">IMPRODUCT(O165,IMEXP(COMPLEX(0,-2*PI()*112*B165/Nt_load2)))</f>
        <v>-0,834276862151655-0,345568791077759i</v>
      </c>
      <c r="DX165" s="240" t="str">
        <f t="shared" ref="DX165:DX228" ca="1" si="299">IMPRODUCT(O165,IMEXP(COMPLEX(0,-2*PI()*113*B165/Nt_load2)))</f>
        <v>-0,324990533092493+0,842506276231111i</v>
      </c>
      <c r="DY165" s="240" t="str">
        <f t="shared" ref="DY165:DY228" ca="1" si="300">IMPRODUCT(O165,IMEXP(COMPLEX(0,-2*PI()*114*B165/Nt_load2)))</f>
        <v>0,850228196032763+0,304216512963102i</v>
      </c>
      <c r="DZ165" s="240" t="str">
        <f t="shared" ref="DZ165:DZ228" ca="1" si="301">IMPRODUCT(O165,IMEXP(COMPLEX(0,-2*PI()*115*B165/Nt_load2)))</f>
        <v>0,283259244181667-0,857437970161216i</v>
      </c>
      <c r="EA165" s="240" t="str">
        <f t="shared" ref="EA165:EA228" ca="1" si="302">IMPRODUCT(O165,IMEXP(COMPLEX(0,-2*PI()*116*B165/Nt_load2)))</f>
        <v>-0,864131255718109-0,262131350623308i</v>
      </c>
      <c r="EB165" s="240" t="str">
        <f t="shared" ref="EB165:EB228" ca="1" si="303">IMPRODUCT(O165,IMEXP(COMPLEX(0,-2*PI()*117*B165/Nt_load2)))</f>
        <v>-0,240845558941057+0,87030402091851i</v>
      </c>
      <c r="EC165" s="240" t="str">
        <f t="shared" ref="EC165:EC228" ca="1" si="304">IMPRODUCT(O165,IMEXP(COMPLEX(0,-2*PI()*118*B165/Nt_load2)))</f>
        <v>0,875952547519475+0,219414690899895i</v>
      </c>
      <c r="ED165" s="240" t="str">
        <f t="shared" ref="ED165:ED228" ca="1" si="305">IMPRODUCT(O165,IMEXP(COMPLEX(0,-2*PI()*119*B165/Nt_load2)))</f>
        <v>0,197851655653356-0,881073433059799i</v>
      </c>
      <c r="EE165" s="240" t="str">
        <f t="shared" ref="EE165:EE228" ca="1" si="306">IMPRODUCT(O165,IMEXP(COMPLEX(0,-2*PI()*120*B165/Nt_load2)))</f>
        <v>-0,885663592909504-0,176169441967625i</v>
      </c>
      <c r="EF165" s="240" t="str">
        <f t="shared" ref="EF165:EF228" ca="1" si="307">IMPRODUCT(O165,IMEXP(COMPLEX(0,-2*PI()*121*B165/Nt_load2)))</f>
        <v>-0,154381110397455+0,889720262127936i</v>
      </c>
      <c r="EG165" s="240" t="str">
        <f t="shared" ref="EG165:EG228" ca="1" si="308">IMPRODUCT(O165,IMEXP(COMPLEX(0,-2*PI()*122*B165/Nt_load2)))</f>
        <v>0,893240997129251+0,132499785419063i</v>
      </c>
      <c r="EH165" s="240" t="str">
        <f t="shared" ref="EH165:EH228" ca="1" si="309">IMPRODUCT(O165,IMEXP(COMPLEX(0,-2*PI()*123*B165/Nt_load2)))</f>
        <v>0,110538647524395-0,896223677154332i</v>
      </c>
      <c r="EI165" s="240" t="str">
        <f t="shared" ref="EI165:EI228" ca="1" si="310">IMPRODUCT(O165,IMEXP(COMPLEX(0,-2*PI()*124*B165/Nt_load2)))</f>
        <v>-0,898666505548257-0,0885109252817913i</v>
      </c>
      <c r="EJ165" s="240" t="str">
        <f t="shared" ref="EJ165:EJ228" ca="1" si="311">IMPRODUCT(O165,IMEXP(COMPLEX(0,-2*PI()*125*B165/Nt_load2)))</f>
        <v>-0,0664298873674345+0,900568010842549i</v>
      </c>
      <c r="EK165" s="240" t="str">
        <f t="shared" ref="EK165:EK228" ca="1" si="312">IMPRODUCT(O165,IMEXP(COMPLEX(0,-2*PI()*126*B165/Nt_load2)))</f>
        <v>0,901927047641519+0,0443088345729012i</v>
      </c>
      <c r="EL165" s="240" t="str">
        <f t="shared" ref="EL165:EL228" ca="1" si="313">IMPRODUCT(O165,IMEXP(COMPLEX(0,-2*PI()*127*B165/Nt_load2)))</f>
        <v>0,0221610917932098-0,902742797312218i</v>
      </c>
      <c r="EM165" s="240" t="str">
        <f t="shared" ref="EM165:EM228" ca="1" si="314">IMPRODUCT(O165,IMEXP(COMPLEX(0,-2*PI()*128*B165/Nt_load2)))</f>
        <v>-0,903014768477546+3,93827988551791E-13i</v>
      </c>
      <c r="EN165" s="240"/>
      <c r="EO165" s="240"/>
      <c r="EP165" s="240"/>
    </row>
    <row r="166" spans="1:146" ht="15.75" thickBot="1">
      <c r="A166" s="277">
        <f t="shared" si="181"/>
        <v>1.2890625000000007E-3</v>
      </c>
      <c r="B166" s="276">
        <v>66</v>
      </c>
      <c r="C166" s="248">
        <f t="shared" si="182"/>
        <v>13200</v>
      </c>
      <c r="D166" s="247">
        <f t="shared" ref="D166:D229" si="315">2*PI()*C166</f>
        <v>82938.046054770544</v>
      </c>
      <c r="E166" s="247" t="str">
        <f t="shared" ref="E166:E229" si="316">COMPLEX(0,D166)</f>
        <v>82938,0460547705i</v>
      </c>
      <c r="F166" s="247" t="str">
        <f t="shared" si="183"/>
        <v>-0,0425391927403276-0,27227427063478i</v>
      </c>
      <c r="G166" s="247" t="str">
        <f t="shared" si="184"/>
        <v>-0,150719337833822+0,283239056671315i</v>
      </c>
      <c r="H166" s="247" t="str">
        <f t="shared" si="180"/>
        <v>0,00266455619435227-0,0804387063909322i</v>
      </c>
      <c r="I166" s="247" t="str">
        <f t="shared" ref="I166:I229" si="317">IMDIV(IMPRODUCT(-1,H166),IMSUM(1,IMPRODUCT(F166,G166,-1)))</f>
        <v>-0,00567793102491733+0,0875905698161757i</v>
      </c>
      <c r="J166" s="275" t="str">
        <f ca="1">IMPRODUCT(1/N_FFT2,CC100)</f>
        <v>0,00373624744567332+6,23161600654242E-07i</v>
      </c>
      <c r="K166" s="274" t="str">
        <f t="shared" ref="K166:K229" ca="1" si="318">IMPRODUCT(I166,J166)</f>
        <v>-0,0000212687383682455+0,000327256504472171i</v>
      </c>
      <c r="N166" s="265">
        <f t="shared" ca="1" si="185"/>
        <v>2.9500599402875376</v>
      </c>
      <c r="O166" s="240">
        <f t="shared" ca="1" si="186"/>
        <v>0.95005994028753771</v>
      </c>
      <c r="P166" s="240" t="str">
        <f t="shared" ca="1" si="187"/>
        <v>-0,0466172317415579-0,94891555148175i</v>
      </c>
      <c r="Q166" s="240" t="str">
        <f t="shared" ca="1" si="188"/>
        <v>-0,945485141997257+0,0931221584886534i</v>
      </c>
      <c r="R166" s="240" t="str">
        <f t="shared" ca="1" si="189"/>
        <v>0,139402745799421+0,939776975990975i</v>
      </c>
      <c r="S166" s="240" t="str">
        <f t="shared" ca="1" si="190"/>
        <v>0,931804804934789-0,185347499685321i</v>
      </c>
      <c r="T166" s="240" t="str">
        <f t="shared" ca="1" si="191"/>
        <v>-0,230845735209944-0,921587834487056i</v>
      </c>
      <c r="U166" s="241" t="str">
        <f t="shared" ca="1" si="192"/>
        <v>-0,90915067822448+0,275787843138758i</v>
      </c>
      <c r="V166" s="240" t="str">
        <f t="shared" ca="1" si="193"/>
        <v>0,320065553997325+0,894523298345854i</v>
      </c>
      <c r="W166" s="240" t="str">
        <f t="shared" ca="1" si="194"/>
        <v>0,87774093349055-0,36357219890181i</v>
      </c>
      <c r="X166" s="240" t="str">
        <f t="shared" ca="1" si="195"/>
        <v>-0,406202966533977-0,858844013845446i</v>
      </c>
      <c r="Y166" s="240" t="str">
        <f t="shared" ca="1" si="196"/>
        <v>-0,837878063745095+0,447855155640673i</v>
      </c>
      <c r="Z166" s="240" t="str">
        <f t="shared" ca="1" si="197"/>
        <v>0,488428422449863+0,814893591999776i</v>
      </c>
      <c r="AA166" s="240" t="str">
        <f t="shared" ca="1" si="198"/>
        <v>0,789945970215082-0,5278250224081i</v>
      </c>
      <c r="AB166" s="240" t="str">
        <f t="shared" ca="1" si="199"/>
        <v>-0,565950045655423-0,763095299396992i</v>
      </c>
      <c r="AC166" s="240" t="str">
        <f t="shared" ca="1" si="200"/>
        <v>-0,734406265163457+0,602711645671312i</v>
      </c>
      <c r="AD166" s="240" t="str">
        <f t="shared" ca="1" si="201"/>
        <v>0,63802126054155+0,703947981910689i</v>
      </c>
      <c r="AE166" s="240" t="str">
        <f t="shared" ca="1" si="202"/>
        <v>0,671793826311-0,671793826311009i</v>
      </c>
      <c r="AF166" s="240" t="str">
        <f t="shared" ca="1" si="203"/>
        <v>-0,703947981910695-0,638021260541542i</v>
      </c>
      <c r="AG166" s="240" t="str">
        <f t="shared" ca="1" si="204"/>
        <v>-0,602711645671305+0,734406265163463i</v>
      </c>
      <c r="AH166" s="240" t="str">
        <f t="shared" ca="1" si="205"/>
        <v>0,763095299396999+0,565950045655412i</v>
      </c>
      <c r="AI166" s="240" t="str">
        <f t="shared" ca="1" si="206"/>
        <v>0,527825022408169-0,789945970215037i</v>
      </c>
      <c r="AJ166" s="240" t="str">
        <f t="shared" ca="1" si="207"/>
        <v>-0,814893591999783-0,488428422449852i</v>
      </c>
      <c r="AK166" s="240" t="str">
        <f t="shared" ca="1" si="208"/>
        <v>-0,447855155640664+0,837878063745099i</v>
      </c>
      <c r="AL166" s="240" t="str">
        <f t="shared" ca="1" si="209"/>
        <v>0,85884401384541+0,406202966534054i</v>
      </c>
      <c r="AM166" s="240" t="str">
        <f t="shared" ca="1" si="210"/>
        <v>0,3635721989018-0,877740933490554i</v>
      </c>
      <c r="AN166" s="240" t="str">
        <f t="shared" ca="1" si="211"/>
        <v>-0,894523298345858-0,320065553997315i</v>
      </c>
      <c r="AO166" s="240" t="str">
        <f t="shared" ca="1" si="212"/>
        <v>-0,275787843138728+0,909150678224488i</v>
      </c>
      <c r="AP166" s="240" t="str">
        <f t="shared" ca="1" si="213"/>
        <v>0,921587834487053+0,230845735209956i</v>
      </c>
      <c r="AQ166" s="240" t="str">
        <f t="shared" ca="1" si="214"/>
        <v>0,185347499685358-0,931804804934781i</v>
      </c>
      <c r="AR166" s="240" t="str">
        <f t="shared" ca="1" si="215"/>
        <v>0,185347499685358-0,931804804934781i</v>
      </c>
      <c r="AS166" s="240" t="str">
        <f t="shared" ca="1" si="216"/>
        <v>-0,0931221584886708+0,945485141997255i</v>
      </c>
      <c r="AT166" s="240" t="str">
        <f t="shared" ca="1" si="217"/>
        <v>0,948915551481748+0,0466172317416023i</v>
      </c>
      <c r="AU166" s="240" t="str">
        <f t="shared" ca="1" si="218"/>
        <v>-1,32682678828718E-14-0,950059940287538i</v>
      </c>
      <c r="AV166" s="240" t="str">
        <f t="shared" ca="1" si="219"/>
        <v>-0,948915551481752+0,0466172317415276i</v>
      </c>
      <c r="AW166" s="240" t="str">
        <f t="shared" ca="1" si="220"/>
        <v>0,0931221584886905+0,945485141997253i</v>
      </c>
      <c r="AX166" s="240" t="str">
        <f t="shared" ca="1" si="221"/>
        <v>0,939776975990975-0,139402745799422i</v>
      </c>
      <c r="AY166" s="240" t="str">
        <f t="shared" ca="1" si="222"/>
        <v>-0,185347499685285-0,931804804934796i</v>
      </c>
      <c r="AZ166" s="240" t="str">
        <f t="shared" ca="1" si="223"/>
        <v>-0,921587834487047+0,230845735209975i</v>
      </c>
      <c r="BA166" s="240" t="str">
        <f t="shared" ca="1" si="224"/>
        <v>0,275787843138754+0,909150678224481i</v>
      </c>
      <c r="BB166" s="240" t="str">
        <f t="shared" ca="1" si="225"/>
        <v>0,894523298345883-0,320065553997243i</v>
      </c>
      <c r="BC166" s="240" t="str">
        <f t="shared" ca="1" si="226"/>
        <v>-0,363572198901824-0,877740933490544i</v>
      </c>
      <c r="BD166" s="240" t="str">
        <f t="shared" ca="1" si="227"/>
        <v>-0,858844013845441+0,406202966533986i</v>
      </c>
      <c r="BE166" s="240" t="str">
        <f t="shared" ca="1" si="228"/>
        <v>0,447855155640687+0,837878063745087i</v>
      </c>
      <c r="BF166" s="240" t="str">
        <f t="shared" ca="1" si="229"/>
        <v>0,814893591999769-0,488428422449875i</v>
      </c>
      <c r="BG166" s="240" t="str">
        <f t="shared" ca="1" si="230"/>
        <v>-0,527825022408106-0,789945970215079i</v>
      </c>
      <c r="BH166" s="240" t="str">
        <f t="shared" ca="1" si="231"/>
        <v>-0,763095299396984+0,565950045655433i</v>
      </c>
      <c r="BI166" s="240" t="str">
        <f t="shared" ca="1" si="232"/>
        <v>0,60271164567132+0,734406265163451i</v>
      </c>
      <c r="BJ166" s="240" t="str">
        <f t="shared" ca="1" si="233"/>
        <v>0,703947981910741-0,638021260541492i</v>
      </c>
      <c r="BK166" s="240" t="str">
        <f t="shared" ca="1" si="234"/>
        <v>-0,671793826311016-0,671793826310992i</v>
      </c>
      <c r="BL166" s="240" t="str">
        <f t="shared" ca="1" si="235"/>
        <v>-0,638021260541537+0,7039479819107i</v>
      </c>
      <c r="BM166" s="240" t="str">
        <f t="shared" ca="1" si="236"/>
        <v>0,734406265163472+0,602711645671294i</v>
      </c>
      <c r="BN166" s="240" t="str">
        <f t="shared" ca="1" si="237"/>
        <v>0,565950045655407-0,763095299397003i</v>
      </c>
      <c r="BO166" s="240" t="str">
        <f t="shared" ca="1" si="238"/>
        <v>-0,789945970215045-0,527825022408157i</v>
      </c>
      <c r="BP166" s="240" t="str">
        <f t="shared" ca="1" si="239"/>
        <v>-0,488428422449847+0,814893591999786i</v>
      </c>
      <c r="BQ166" s="240" t="str">
        <f t="shared" ca="1" si="240"/>
        <v>0,837878063745102+0,447855155640658i</v>
      </c>
      <c r="BR166" s="240" t="str">
        <f t="shared" ca="1" si="241"/>
        <v>0,406202966534041-0,858844013845416i</v>
      </c>
      <c r="BS166" s="240" t="str">
        <f t="shared" ca="1" si="242"/>
        <v>-0,877740933490557-0,363572198901793i</v>
      </c>
      <c r="BT166" s="240" t="str">
        <f t="shared" ca="1" si="243"/>
        <v>-0,320065553997301+0,894523298345862i</v>
      </c>
      <c r="BU166" s="240" t="str">
        <f t="shared" ca="1" si="244"/>
        <v>0,90915067822449+0,275787843138722i</v>
      </c>
      <c r="BV166" s="240" t="str">
        <f t="shared" ca="1" si="245"/>
        <v>0,230845735209936-0,921587834487058i</v>
      </c>
      <c r="BW166" s="240" t="str">
        <f t="shared" ca="1" si="246"/>
        <v>-0,931804804934784-0,185347499685346i</v>
      </c>
      <c r="BX166" s="240" t="str">
        <f t="shared" ca="1" si="247"/>
        <v>-0,139402745799396+0,939776975990979i</v>
      </c>
      <c r="BY166" s="240" t="str">
        <f t="shared" ca="1" si="248"/>
        <v>0,945485141997285+0,0931221584883754i</v>
      </c>
      <c r="BZ166" s="240" t="str">
        <f t="shared" ca="1" si="249"/>
        <v>0,0466172317415014-0,948915551481753i</v>
      </c>
      <c r="CA166" s="240" t="str">
        <f t="shared" ca="1" si="250"/>
        <v>-0,950059940287538-1,62479757184492E-13i</v>
      </c>
      <c r="CB166" s="240" t="str">
        <f t="shared" ca="1" si="251"/>
        <v>0,0466172317411634+0,94891555148177i</v>
      </c>
      <c r="CC166" s="240" t="str">
        <f t="shared" ca="1" si="252"/>
        <v>0,945485141997224-0,0931221584889925i</v>
      </c>
      <c r="CD166" s="240" t="str">
        <f t="shared" ca="1" si="253"/>
        <v>-0,139402745799529-0,939776975990959i</v>
      </c>
      <c r="CE166" s="240" t="str">
        <f t="shared" ca="1" si="254"/>
        <v>-0,931804804934813+0,185347499685198i</v>
      </c>
      <c r="CF166" s="240" t="str">
        <f t="shared" ca="1" si="255"/>
        <v>0,230845735209621+0,921587834487137i</v>
      </c>
      <c r="CG166" s="240" t="str">
        <f t="shared" ca="1" si="256"/>
        <v>0,90915067822437-0,275787843139121i</v>
      </c>
      <c r="CH166" s="240" t="str">
        <f t="shared" ca="1" si="257"/>
        <v>-0,320065553997441-0,894523298345812i</v>
      </c>
      <c r="CI166" s="240" t="str">
        <f t="shared" ca="1" si="258"/>
        <v>-0,877740933490578+0,363572198901743i</v>
      </c>
      <c r="CJ166" s="240" t="str">
        <f t="shared" ca="1" si="259"/>
        <v>0,406202966533736+0,85884401384556i</v>
      </c>
      <c r="CK166" s="240" t="str">
        <f t="shared" ca="1" si="260"/>
        <v>0,837878063744906-0,447855155641026i</v>
      </c>
      <c r="CL166" s="240" t="str">
        <f t="shared" ca="1" si="261"/>
        <v>-0,488428422450043-0,814893591999668i</v>
      </c>
      <c r="CM166" s="240" t="str">
        <f t="shared" ca="1" si="262"/>
        <v>-0,789945970215068+0,527825022408123i</v>
      </c>
      <c r="CN166" s="240" t="str">
        <f t="shared" ca="1" si="263"/>
        <v>0,565950045655211+0,763095299397148i</v>
      </c>
      <c r="CO166" s="240" t="str">
        <f t="shared" ca="1" si="264"/>
        <v>0,734406265163746-0,60271164567096i</v>
      </c>
      <c r="CP166" s="240" t="str">
        <f t="shared" ca="1" si="265"/>
        <v>-0,638021260541707-0,703947981910546i</v>
      </c>
      <c r="CQ166" s="240" t="str">
        <f t="shared" ca="1" si="266"/>
        <v>-0,671793826310978+0,67179382631103i</v>
      </c>
      <c r="CR166" s="240" t="str">
        <f t="shared" ca="1" si="267"/>
        <v>0,703947981910578+0,638021260541673i</v>
      </c>
      <c r="CS166" s="240" t="str">
        <f t="shared" ca="1" si="268"/>
        <v>0,602711645671655-0,734406265163176i</v>
      </c>
      <c r="CT166" s="240" t="str">
        <f t="shared" ca="1" si="269"/>
        <v>-0,763095299397185-0,565950045655163i</v>
      </c>
      <c r="CU166" s="240" t="str">
        <f t="shared" ca="1" si="270"/>
        <v>-0,527825022408062+0,789945970215108i</v>
      </c>
      <c r="CV166" s="240" t="str">
        <f t="shared" ca="1" si="271"/>
        <v>0,814893591999692+0,488428422450003i</v>
      </c>
      <c r="CW166" s="240" t="str">
        <f t="shared" ca="1" si="272"/>
        <v>0,447855155640974-0,837878063744934i</v>
      </c>
      <c r="CX166" s="240" t="str">
        <f t="shared" ca="1" si="273"/>
        <v>-0,858844013845586-0,406202966533681i</v>
      </c>
      <c r="CY166" s="240" t="str">
        <f t="shared" ca="1" si="274"/>
        <v>-0,3635721989017+0,877740933490595i</v>
      </c>
      <c r="CZ166" s="240" t="str">
        <f t="shared" ca="1" si="275"/>
        <v>0,894523298345832+0,320065553997385i</v>
      </c>
      <c r="DA166" s="240" t="str">
        <f t="shared" ca="1" si="276"/>
        <v>0,275787843139064-0,909150678224387i</v>
      </c>
      <c r="DB166" s="240" t="str">
        <f t="shared" ca="1" si="277"/>
        <v>-0,921587834487154-0,23084573520955i</v>
      </c>
      <c r="DC166" s="240" t="str">
        <f t="shared" ca="1" si="278"/>
        <v>-0,185347499685154+0,931804804934822i</v>
      </c>
      <c r="DD166" s="240" t="str">
        <f t="shared" ca="1" si="279"/>
        <v>0,939776975990968+0,13940274579947i</v>
      </c>
      <c r="DE166" s="240" t="str">
        <f t="shared" ca="1" si="280"/>
        <v>0,0931221584889199-0,945485141997231i</v>
      </c>
      <c r="DF166" s="240" t="str">
        <f t="shared" ca="1" si="281"/>
        <v>-0,948915551481772-0,0466172317411173i</v>
      </c>
      <c r="DG166" s="240" t="str">
        <f t="shared" ca="1" si="282"/>
        <v>2,22070514707771E-13+0,950059940287538i</v>
      </c>
      <c r="DH166" s="240" t="str">
        <f t="shared" ca="1" si="283"/>
        <v>0,94891555148175-0,0466172317415609i</v>
      </c>
      <c r="DI166" s="240" t="str">
        <f t="shared" ca="1" si="284"/>
        <v>-0,0931221584884213-0,94548514199728i</v>
      </c>
      <c r="DJ166" s="240" t="str">
        <f t="shared" ca="1" si="285"/>
        <v>-0,939776975991041+0,139402745798974i</v>
      </c>
      <c r="DK166" s="240" t="str">
        <f t="shared" ca="1" si="286"/>
        <v>0,185347499685589+0,931804804934735i</v>
      </c>
      <c r="DL166" s="240" t="str">
        <f t="shared" ca="1" si="287"/>
        <v>0,92158783448704-0,230845735210007i</v>
      </c>
      <c r="DM166" s="240" t="str">
        <f t="shared" ca="1" si="288"/>
        <v>-0,275787843138586-0,909150678224532i</v>
      </c>
      <c r="DN166" s="240" t="str">
        <f t="shared" ca="1" si="289"/>
        <v>-0,894523298346001+0,320065553996913i</v>
      </c>
      <c r="DO166" s="240" t="str">
        <f t="shared" ca="1" si="290"/>
        <v>0,36357219890211+0,877740933490426i</v>
      </c>
      <c r="DP166" s="240" t="str">
        <f t="shared" ca="1" si="291"/>
        <v>0,858844013845396-0,406202966534083i</v>
      </c>
      <c r="DQ166" s="240" t="str">
        <f t="shared" ca="1" si="292"/>
        <v>-0,447855155640532-0,83787806374517i</v>
      </c>
      <c r="DR166" s="240" t="str">
        <f t="shared" ca="1" si="293"/>
        <v>-0,81489359199995+0,488428422449573i</v>
      </c>
      <c r="DS166" s="240" t="str">
        <f t="shared" ca="1" si="294"/>
        <v>0,527825022408454+0,789945970214846i</v>
      </c>
      <c r="DT166" s="240" t="str">
        <f t="shared" ca="1" si="295"/>
        <v>0,76309529939692-0,56595004565552i</v>
      </c>
      <c r="DU166" s="240" t="str">
        <f t="shared" ca="1" si="296"/>
        <v>-0,602711645671268-0,734406265163494i</v>
      </c>
      <c r="DV166" s="240" t="str">
        <f t="shared" ca="1" si="297"/>
        <v>-0,703947981910914+0,638021260541302i</v>
      </c>
      <c r="DW166" s="240" t="str">
        <f t="shared" ca="1" si="298"/>
        <v>0,671793826311293+0,671793826310716i</v>
      </c>
      <c r="DX166" s="240" t="str">
        <f t="shared" ca="1" si="299"/>
        <v>0,638021260541378-0,703947981910845i</v>
      </c>
      <c r="DY166" s="240" t="str">
        <f t="shared" ca="1" si="300"/>
        <v>-0,734406265163428-0,602711645671347i</v>
      </c>
      <c r="DZ166" s="240" t="str">
        <f t="shared" ca="1" si="301"/>
        <v>-0,565950045655624+0,763095299396843i</v>
      </c>
      <c r="EA166" s="240" t="str">
        <f t="shared" ca="1" si="302"/>
        <v>0,789945970215315+0,527825022407754i</v>
      </c>
      <c r="EB166" s="240" t="str">
        <f t="shared" ca="1" si="303"/>
        <v>0,488428422449662-0,814893591999897i</v>
      </c>
      <c r="EC166" s="240" t="str">
        <f t="shared" ca="1" si="304"/>
        <v>-0,837878063745121-0,447855155640622i</v>
      </c>
      <c r="ED166" s="240" t="str">
        <f t="shared" ca="1" si="305"/>
        <v>-0,406202966534201+0,85884401384534i</v>
      </c>
      <c r="EE166" s="240" t="str">
        <f t="shared" ca="1" si="306"/>
        <v>0,877740933490386+0,363572198902205i</v>
      </c>
      <c r="EF166" s="240" t="str">
        <f t="shared" ca="1" si="307"/>
        <v>0,32006555399701-0,894523298345966i</v>
      </c>
      <c r="EG166" s="240" t="str">
        <f t="shared" ca="1" si="308"/>
        <v>-0,909150678224494-0,27578784313871i</v>
      </c>
      <c r="EH166" s="240" t="str">
        <f t="shared" ca="1" si="309"/>
        <v>-0,230845735210107+0,921587834487015i</v>
      </c>
      <c r="EI166" s="240" t="str">
        <f t="shared" ca="1" si="310"/>
        <v>0,931804804934716+0,185347499685691i</v>
      </c>
      <c r="EJ166" s="240" t="str">
        <f t="shared" ca="1" si="311"/>
        <v>0,139402745799077-0,939776975991026i</v>
      </c>
      <c r="EK166" s="240" t="str">
        <f t="shared" ca="1" si="312"/>
        <v>-0,945485141997268-0,0931221584885506i</v>
      </c>
      <c r="EL166" s="240" t="str">
        <f t="shared" ca="1" si="313"/>
        <v>-0,0466172317416637+0,948915551481745i</v>
      </c>
      <c r="EM166" s="240" t="str">
        <f t="shared" ca="1" si="314"/>
        <v>0,950059940287538+3,24959514368984E-13i</v>
      </c>
      <c r="EN166" s="240"/>
      <c r="EO166" s="240"/>
      <c r="EP166" s="240"/>
    </row>
    <row r="167" spans="1:146" ht="15.75" thickBot="1">
      <c r="A167" s="277">
        <f t="shared" si="181"/>
        <v>1.3085937500000007E-3</v>
      </c>
      <c r="B167" s="276">
        <v>67</v>
      </c>
      <c r="C167" s="248">
        <f t="shared" si="182"/>
        <v>13400</v>
      </c>
      <c r="D167" s="247">
        <f t="shared" si="315"/>
        <v>84194.683116206463</v>
      </c>
      <c r="E167" s="247" t="str">
        <f t="shared" si="316"/>
        <v>84194,6831162065i</v>
      </c>
      <c r="F167" s="247" t="str">
        <f t="shared" si="183"/>
        <v>-0,0425613862647075-0,267962962482857i</v>
      </c>
      <c r="G167" s="247" t="str">
        <f t="shared" si="184"/>
        <v>-0,147030987388548+0,281037857116686i</v>
      </c>
      <c r="H167" s="247" t="str">
        <f t="shared" si="180"/>
        <v>0,00264446721595511-0,0792382188219148i</v>
      </c>
      <c r="I167" s="247" t="str">
        <f t="shared" si="317"/>
        <v>-0,00545186150587177+0,0861124448395967i</v>
      </c>
      <c r="J167" s="275" t="str">
        <f ca="1">IMPRODUCT(1/N_FFT2,CD100)</f>
        <v>0,010030476989344+0,0000799851851331199i</v>
      </c>
      <c r="K167" s="274" t="str">
        <f t="shared" ca="1" si="318"/>
        <v>-0,0000615724912264978+0,000863312828307862i</v>
      </c>
      <c r="N167" s="265">
        <f t="shared" ca="1" si="185"/>
        <v>2.9665005544997776</v>
      </c>
      <c r="O167" s="240">
        <f t="shared" ca="1" si="186"/>
        <v>0.96650055449977768</v>
      </c>
      <c r="P167" s="240" t="str">
        <f t="shared" ca="1" si="187"/>
        <v>-0,0711001915106152-0,96388177937729i</v>
      </c>
      <c r="Q167" s="240" t="str">
        <f t="shared" ca="1" si="188"/>
        <v>-0,956039645379117+0,141815084923118i</v>
      </c>
      <c r="R167" s="240" t="str">
        <f t="shared" ca="1" si="189"/>
        <v>0,211761470103202+0,943016649708852i</v>
      </c>
      <c r="S167" s="240" t="str">
        <f t="shared" ca="1" si="190"/>
        <v>0,924883365108383-0,280560301529228i</v>
      </c>
      <c r="T167" s="240" t="str">
        <f t="shared" ca="1" si="191"/>
        <v>-0,347838752372787-0,901738057418074i</v>
      </c>
      <c r="U167" s="241" t="str">
        <f t="shared" ca="1" si="192"/>
        <v>-0,873706153065672+0,413232234879569i</v>
      </c>
      <c r="V167" s="240" t="str">
        <f t="shared" ca="1" si="193"/>
        <v>0,476386376102065+0,84093955936959i</v>
      </c>
      <c r="W167" s="240" t="str">
        <f t="shared" ca="1" si="194"/>
        <v>0,803615841340104-0,536958938277049i</v>
      </c>
      <c r="X167" s="240" t="str">
        <f t="shared" ca="1" si="195"/>
        <v>-0,594621673441981-0,761937259439014i</v>
      </c>
      <c r="Y167" s="240" t="str">
        <f t="shared" ca="1" si="196"/>
        <v>-0,716129673512785+0,649062102238953i</v>
      </c>
      <c r="Z167" s="240" t="str">
        <f t="shared" ca="1" si="197"/>
        <v>0,699985207267452+0,66644131883844i</v>
      </c>
      <c r="AA167" s="240" t="str">
        <f t="shared" ca="1" si="198"/>
        <v>0,61314146091509-0,747115031809217i</v>
      </c>
      <c r="AB167" s="240" t="str">
        <f t="shared" ca="1" si="199"/>
        <v>-0,790196175261604-0,55651893629086i</v>
      </c>
      <c r="AC167" s="240" t="str">
        <f t="shared" ca="1" si="200"/>
        <v>-0,496880587332608+0,828995177175585i</v>
      </c>
      <c r="AD167" s="240" t="str">
        <f t="shared" ca="1" si="201"/>
        <v>0,863301782398137+0,434549599420569i</v>
      </c>
      <c r="AE167" s="240" t="str">
        <f t="shared" ca="1" si="202"/>
        <v>0,369863749578755-0,892930080463146i</v>
      </c>
      <c r="AF167" s="240" t="str">
        <f t="shared" ca="1" si="203"/>
        <v>-0,917719513056327-0,30317357603201i</v>
      </c>
      <c r="AG167" s="240" t="str">
        <f t="shared" ca="1" si="204"/>
        <v>-0,23484047860899+0,937535744094633i</v>
      </c>
      <c r="AH167" s="240" t="str">
        <f t="shared" ca="1" si="205"/>
        <v>0,952271387705138+0,165234760285199i</v>
      </c>
      <c r="AI167" s="240" t="str">
        <f t="shared" ca="1" si="206"/>
        <v>0,0947336204790464-0,961846590158383i</v>
      </c>
      <c r="AJ167" s="240" t="str">
        <f t="shared" ca="1" si="207"/>
        <v>-0,966209462602655-0,0237191109754596i</v>
      </c>
      <c r="AK167" s="240" t="str">
        <f t="shared" ca="1" si="208"/>
        <v>0,0474239344455002+0,965336362254156i</v>
      </c>
      <c r="AL167" s="240" t="str">
        <f t="shared" ca="1" si="209"/>
        <v>0,959232020519331-0,118309985456766i</v>
      </c>
      <c r="AM167" s="240" t="str">
        <f t="shared" ca="1" si="210"/>
        <v>-0,188554904406148-0,947929517354938i</v>
      </c>
      <c r="AN167" s="240" t="str">
        <f t="shared" ca="1" si="211"/>
        <v>-0,931490102004903+0,257778027991669i</v>
      </c>
      <c r="AO167" s="240" t="str">
        <f t="shared" ca="1" si="212"/>
        <v>0,325604230108933+0,910002861085363i</v>
      </c>
      <c r="AP167" s="240" t="str">
        <f t="shared" ca="1" si="213"/>
        <v>0,883584235816569-0,39166595469204i</v>
      </c>
      <c r="AQ167" s="240" t="str">
        <f t="shared" ca="1" si="214"/>
        <v>-0,455605207531708-0,852377391017832i</v>
      </c>
      <c r="AR167" s="240" t="str">
        <f t="shared" ca="1" si="215"/>
        <v>-0,455605207531708-0,852377391017832i</v>
      </c>
      <c r="AS167" s="240" t="str">
        <f t="shared" ca="1" si="216"/>
        <v>0,575743708107052+0,776300524554454i</v>
      </c>
      <c r="AT167" s="240" t="str">
        <f t="shared" ca="1" si="217"/>
        <v>0,731842770020671-0,631291914899002i</v>
      </c>
      <c r="AU167" s="240" t="str">
        <f t="shared" ca="1" si="218"/>
        <v>-0,683419096107325-0,683419096107378i</v>
      </c>
      <c r="AV167" s="240" t="str">
        <f t="shared" ca="1" si="219"/>
        <v>-0,631291914899054+0,731842770020627i</v>
      </c>
      <c r="AW167" s="240" t="str">
        <f t="shared" ca="1" si="220"/>
        <v>0,776300524554471+0,575743708107029i</v>
      </c>
      <c r="AX167" s="240" t="str">
        <f t="shared" ca="1" si="221"/>
        <v>0,517075496276909-0,816551439284976i</v>
      </c>
      <c r="AY167" s="240" t="str">
        <f t="shared" ca="1" si="222"/>
        <v>-0,852377391017846-0,455605207531683i</v>
      </c>
      <c r="AZ167" s="240" t="str">
        <f t="shared" ca="1" si="223"/>
        <v>-0,391665954692021+0,883584235816578i</v>
      </c>
      <c r="BA167" s="240" t="str">
        <f t="shared" ca="1" si="224"/>
        <v>0,91000286108537+0,325604230108913i</v>
      </c>
      <c r="BB167" s="240" t="str">
        <f t="shared" ca="1" si="225"/>
        <v>0,257778027991648-0,931490102004909i</v>
      </c>
      <c r="BC167" s="240" t="str">
        <f t="shared" ca="1" si="226"/>
        <v>-0,947929517354944-0,18855490440612i</v>
      </c>
      <c r="BD167" s="240" t="str">
        <f t="shared" ca="1" si="227"/>
        <v>-0,118309985456737+0,959232020519334i</v>
      </c>
      <c r="BE167" s="240" t="str">
        <f t="shared" ca="1" si="228"/>
        <v>0,965336362254157+0,0474239344454785i</v>
      </c>
      <c r="BF167" s="240" t="str">
        <f t="shared" ca="1" si="229"/>
        <v>-0,0237191109754883-0,966209462602655i</v>
      </c>
      <c r="BG167" s="240" t="str">
        <f t="shared" ca="1" si="230"/>
        <v>-0,96184659015839+0,0947336204789793i</v>
      </c>
      <c r="BH167" s="240" t="str">
        <f t="shared" ca="1" si="231"/>
        <v>0,165234760285125+0,952271387705151i</v>
      </c>
      <c r="BI167" s="240" t="str">
        <f t="shared" ca="1" si="232"/>
        <v>0,937535744094649-0,234840478608929i</v>
      </c>
      <c r="BJ167" s="240" t="str">
        <f t="shared" ca="1" si="233"/>
        <v>-0,303173576031942-0,917719513056349i</v>
      </c>
      <c r="BK167" s="240" t="str">
        <f t="shared" ca="1" si="234"/>
        <v>-0,892930080463139+0,369863749578774i</v>
      </c>
      <c r="BL167" s="240" t="str">
        <f t="shared" ca="1" si="235"/>
        <v>0,434549599420499+0,863301782398173i</v>
      </c>
      <c r="BM167" s="240" t="str">
        <f t="shared" ca="1" si="236"/>
        <v>0,82899517717557-0,496880587332633i</v>
      </c>
      <c r="BN167" s="240" t="str">
        <f t="shared" ca="1" si="237"/>
        <v>-0,556518936290878-0,790196175261591i</v>
      </c>
      <c r="BO167" s="240" t="str">
        <f t="shared" ca="1" si="238"/>
        <v>-0,747115031809205+0,613141460915105i</v>
      </c>
      <c r="BP167" s="240" t="str">
        <f t="shared" ca="1" si="239"/>
        <v>0,666441318838462+0,699985207267432i</v>
      </c>
      <c r="BQ167" s="240" t="str">
        <f t="shared" ca="1" si="240"/>
        <v>0,649062102238935-0,716129673512801i</v>
      </c>
      <c r="BR167" s="240" t="str">
        <f t="shared" ca="1" si="241"/>
        <v>-0,761937259439026-0,594621673441966i</v>
      </c>
      <c r="BS167" s="240" t="str">
        <f t="shared" ca="1" si="242"/>
        <v>-0,536958938277025+0,803615841340119i</v>
      </c>
      <c r="BT167" s="240" t="str">
        <f t="shared" ca="1" si="243"/>
        <v>0,840939559369602+0,476386376102043i</v>
      </c>
      <c r="BU167" s="240" t="str">
        <f t="shared" ca="1" si="244"/>
        <v>0,413232234879602-0,873706153065656i</v>
      </c>
      <c r="BV167" s="240" t="str">
        <f t="shared" ca="1" si="245"/>
        <v>-0,901738057418063-0,347838752372813i</v>
      </c>
      <c r="BW167" s="240" t="str">
        <f t="shared" ca="1" si="246"/>
        <v>-0,280560301529267+0,924883365108371i</v>
      </c>
      <c r="BX167" s="240" t="str">
        <f t="shared" ca="1" si="247"/>
        <v>0,943016649708882+0,211761470103069i</v>
      </c>
      <c r="BY167" s="240" t="str">
        <f t="shared" ca="1" si="248"/>
        <v>0,141815084923363-0,95603964537908i</v>
      </c>
      <c r="BZ167" s="240" t="str">
        <f t="shared" ca="1" si="249"/>
        <v>-0,963881779377315-0,0711001915102919i</v>
      </c>
      <c r="CA167" s="240" t="str">
        <f t="shared" ca="1" si="250"/>
        <v>-7,43576019954583E-14+0,966500554499778i</v>
      </c>
      <c r="CB167" s="240" t="str">
        <f t="shared" ca="1" si="251"/>
        <v>0,963881779377325-0,0711001915101436i</v>
      </c>
      <c r="CC167" s="240" t="str">
        <f t="shared" ca="1" si="252"/>
        <v>-0,14181508492323-0,956039645379099i</v>
      </c>
      <c r="CD167" s="240" t="str">
        <f t="shared" ca="1" si="253"/>
        <v>-0,943016649708915+0,211761470102924i</v>
      </c>
      <c r="CE167" s="240" t="str">
        <f t="shared" ca="1" si="254"/>
        <v>0,280560301529506+0,924883365108298i</v>
      </c>
      <c r="CF167" s="240" t="str">
        <f t="shared" ca="1" si="255"/>
        <v>0,901738057418113-0,347838752372687i</v>
      </c>
      <c r="CG167" s="240" t="str">
        <f t="shared" ca="1" si="256"/>
        <v>-0,413232234879988-0,873706153065473i</v>
      </c>
      <c r="CH167" s="240" t="str">
        <f t="shared" ca="1" si="257"/>
        <v>-0,840939559369574+0,476386376102093i</v>
      </c>
      <c r="CI167" s="240" t="str">
        <f t="shared" ca="1" si="258"/>
        <v>0,536958938276752+0,803615841340302i</v>
      </c>
      <c r="CJ167" s="240" t="str">
        <f t="shared" ca="1" si="259"/>
        <v>0,761937259438881-0,594621673442151i</v>
      </c>
      <c r="CK167" s="240" t="str">
        <f t="shared" ca="1" si="260"/>
        <v>-0,649062102238825-0,716129673512902i</v>
      </c>
      <c r="CL167" s="240" t="str">
        <f t="shared" ca="1" si="261"/>
        <v>-0,666441318838142+0,699985207267737i</v>
      </c>
      <c r="CM167" s="240" t="str">
        <f t="shared" ca="1" si="262"/>
        <v>0,747115031809232+0,613141460915071i</v>
      </c>
      <c r="CN167" s="240" t="str">
        <f t="shared" ca="1" si="263"/>
        <v>0,556518936291156-0,790196175261395i</v>
      </c>
      <c r="CO167" s="240" t="str">
        <f t="shared" ca="1" si="264"/>
        <v>-0,828995177175692-0,496880587332431i</v>
      </c>
      <c r="CP167" s="240" t="str">
        <f t="shared" ca="1" si="265"/>
        <v>-0,43454959942073+0,863301782398056i</v>
      </c>
      <c r="CQ167" s="240" t="str">
        <f t="shared" ca="1" si="266"/>
        <v>0,892930080463308+0,369863749578366i</v>
      </c>
      <c r="CR167" s="240" t="str">
        <f t="shared" ca="1" si="267"/>
        <v>0,303173576031979-0,917719513056336i</v>
      </c>
      <c r="CS167" s="240" t="str">
        <f t="shared" ca="1" si="268"/>
        <v>-0,937535744094546-0,234840478609339i</v>
      </c>
      <c r="CT167" s="240" t="str">
        <f t="shared" ca="1" si="269"/>
        <v>-0,165234760284988+0,952271387705175i</v>
      </c>
      <c r="CU167" s="240" t="str">
        <f t="shared" ca="1" si="270"/>
        <v>0,961846590158367+0,094733620479223i</v>
      </c>
      <c r="CV167" s="240" t="str">
        <f t="shared" ca="1" si="271"/>
        <v>0,023719110975129-0,966209462602664i</v>
      </c>
      <c r="CW167" s="240" t="str">
        <f t="shared" ca="1" si="272"/>
        <v>-0,965336362254159+0,0474239344454396i</v>
      </c>
      <c r="CX167" s="240" t="str">
        <f t="shared" ca="1" si="273"/>
        <v>0,118309985456317+0,959232020519386i</v>
      </c>
      <c r="CY167" s="240" t="str">
        <f t="shared" ca="1" si="274"/>
        <v>0,947929517354914-0,18855490440627i</v>
      </c>
      <c r="CZ167" s="240" t="str">
        <f t="shared" ca="1" si="275"/>
        <v>-0,257778027991412-0,931490102004974i</v>
      </c>
      <c r="DA167" s="240" t="str">
        <f t="shared" ca="1" si="276"/>
        <v>-0,910002861085258+0,325604230109225i</v>
      </c>
      <c r="DB167" s="240" t="str">
        <f t="shared" ca="1" si="277"/>
        <v>0,391665954691967+0,883584235816602i</v>
      </c>
      <c r="DC167" s="240" t="str">
        <f t="shared" ca="1" si="278"/>
        <v>0,852377391018055-0,455605207531291i</v>
      </c>
      <c r="DD167" s="240" t="str">
        <f t="shared" ca="1" si="279"/>
        <v>-0,517075496277038-0,816551439284894i</v>
      </c>
      <c r="DE167" s="240" t="str">
        <f t="shared" ca="1" si="280"/>
        <v>-0,776300524554608+0,575743708106843i</v>
      </c>
      <c r="DF167" s="240" t="str">
        <f t="shared" ca="1" si="281"/>
        <v>0,631291914899237+0,731842770020468i</v>
      </c>
      <c r="DG167" s="240" t="str">
        <f t="shared" ca="1" si="282"/>
        <v>0,68341909610743-0,683419096107272i</v>
      </c>
      <c r="DH167" s="240" t="str">
        <f t="shared" ca="1" si="283"/>
        <v>-0,731842770020951-0,631291914898678i</v>
      </c>
      <c r="DI167" s="240" t="str">
        <f t="shared" ca="1" si="284"/>
        <v>-0,575743708107+0,776300524554491i</v>
      </c>
      <c r="DJ167" s="240" t="str">
        <f t="shared" ca="1" si="285"/>
        <v>0,81655143928479+0,517075496277204i</v>
      </c>
      <c r="DK167" s="240" t="str">
        <f t="shared" ca="1" si="286"/>
        <v>0,455605207531488-0,85237739101795i</v>
      </c>
      <c r="DL167" s="240" t="str">
        <f t="shared" ca="1" si="287"/>
        <v>-0,883584235816511-0,391665954692171i</v>
      </c>
      <c r="DM167" s="240" t="str">
        <f t="shared" ca="1" si="288"/>
        <v>-0,32560423010853+0,910002861085508i</v>
      </c>
      <c r="DN167" s="240" t="str">
        <f t="shared" ca="1" si="289"/>
        <v>0,931490102004915+0,257778027991627i</v>
      </c>
      <c r="DO167" s="240" t="str">
        <f t="shared" ca="1" si="290"/>
        <v>0,188554904406489-0,94792951735487i</v>
      </c>
      <c r="DP167" s="240" t="str">
        <f t="shared" ca="1" si="291"/>
        <v>-0,959232020519362-0,118309985456511i</v>
      </c>
      <c r="DQ167" s="240" t="str">
        <f t="shared" ca="1" si="292"/>
        <v>-0,0474239344456351+0,965336362254149i</v>
      </c>
      <c r="DR167" s="240" t="str">
        <f t="shared" ca="1" si="293"/>
        <v>0,966209462602644-0,0237191109758945i</v>
      </c>
      <c r="DS167" s="240" t="str">
        <f t="shared" ca="1" si="294"/>
        <v>-0,094733620479001-0,961846590158388i</v>
      </c>
      <c r="DT167" s="240" t="str">
        <f t="shared" ca="1" si="295"/>
        <v>-0,952271387705214+0,165234760284769i</v>
      </c>
      <c r="DU167" s="240" t="str">
        <f t="shared" ca="1" si="296"/>
        <v>0,234840478609123+0,9375357440946i</v>
      </c>
      <c r="DV167" s="240" t="str">
        <f t="shared" ca="1" si="297"/>
        <v>0,917719513056398-0,303173576031793i</v>
      </c>
      <c r="DW167" s="240" t="str">
        <f t="shared" ca="1" si="298"/>
        <v>-0,369863749579074-0,892930080463015i</v>
      </c>
      <c r="DX167" s="240" t="str">
        <f t="shared" ca="1" si="299"/>
        <v>-0,863301782398156+0,434549599420531i</v>
      </c>
      <c r="DY167" s="240" t="str">
        <f t="shared" ca="1" si="300"/>
        <v>0,496880587332239+0,828995177175807i</v>
      </c>
      <c r="DZ167" s="240" t="str">
        <f t="shared" ca="1" si="301"/>
        <v>0,790196175261524-0,556518936290974i</v>
      </c>
      <c r="EA167" s="240" t="str">
        <f t="shared" ca="1" si="302"/>
        <v>-0,613141460914899-0,747115031809374i</v>
      </c>
      <c r="EB167" s="240" t="str">
        <f t="shared" ca="1" si="303"/>
        <v>-0,699985207267208+0,666441318838697i</v>
      </c>
      <c r="EC167" s="240" t="str">
        <f t="shared" ca="1" si="304"/>
        <v>0,716129673512761+0,64906210223898i</v>
      </c>
      <c r="ED167" s="240" t="str">
        <f t="shared" ca="1" si="305"/>
        <v>0,594621673442317-0,761937259438752i</v>
      </c>
      <c r="EE167" s="240" t="str">
        <f t="shared" ca="1" si="306"/>
        <v>-0,803615841340185-0,536958938276926i</v>
      </c>
      <c r="EF167" s="240" t="str">
        <f t="shared" ca="1" si="307"/>
        <v>-0,476386376102275+0,84093955936947i</v>
      </c>
      <c r="EG167" s="240" t="str">
        <f t="shared" ca="1" si="308"/>
        <v>0,873706153065789+0,413232234879321i</v>
      </c>
      <c r="EH167" s="240" t="str">
        <f t="shared" ca="1" si="309"/>
        <v>0,347838752372895-0,901738057418032i</v>
      </c>
      <c r="EI167" s="240" t="str">
        <f t="shared" ca="1" si="310"/>
        <v>-0,924883365108241-0,280560301529693i</v>
      </c>
      <c r="EJ167" s="240" t="str">
        <f t="shared" ca="1" si="311"/>
        <v>-0,211761470103127+0,943016649708869i</v>
      </c>
      <c r="EK167" s="240" t="str">
        <f t="shared" ca="1" si="312"/>
        <v>0,956039645379069+0,141815084923437i</v>
      </c>
      <c r="EL167" s="240" t="str">
        <f t="shared" ca="1" si="313"/>
        <v>0,071100191510366-0,963881779377309i</v>
      </c>
      <c r="EM167" s="240" t="str">
        <f t="shared" ca="1" si="314"/>
        <v>-0,966500554499778-1,48715203990916E-13i</v>
      </c>
      <c r="EN167" s="240"/>
      <c r="EO167" s="240"/>
      <c r="EP167" s="240"/>
    </row>
    <row r="168" spans="1:146" ht="15.75" thickBot="1">
      <c r="A168" s="277">
        <f t="shared" si="181"/>
        <v>1.3281250000000007E-3</v>
      </c>
      <c r="B168" s="276">
        <v>68</v>
      </c>
      <c r="C168" s="248">
        <f t="shared" si="182"/>
        <v>13600</v>
      </c>
      <c r="D168" s="247">
        <f t="shared" si="315"/>
        <v>85451.320177642367</v>
      </c>
      <c r="E168" s="247" t="str">
        <f t="shared" si="316"/>
        <v>85451,3201776424i</v>
      </c>
      <c r="F168" s="247" t="str">
        <f t="shared" si="183"/>
        <v>-0,042579889585834-0,263775290170906i</v>
      </c>
      <c r="G168" s="247" t="str">
        <f t="shared" si="184"/>
        <v>-0,143451693001348+0,278836124778698i</v>
      </c>
      <c r="H168" s="247" t="str">
        <f t="shared" si="180"/>
        <v>0,00262525874655251-0,0780730315287693i</v>
      </c>
      <c r="I168" s="247" t="str">
        <f t="shared" si="317"/>
        <v>-0,0052416874608769+0,0846825906982763i</v>
      </c>
      <c r="J168" s="275" t="str">
        <f ca="1">IMPRODUCT(1/N_FFT2,CE100)</f>
        <v>0,00405621358116324-6,03060189085981E-07i</v>
      </c>
      <c r="K168" s="274" t="str">
        <f t="shared" ca="1" si="318"/>
        <v>-0,0000212103351678632+0,000343493835531468i</v>
      </c>
      <c r="N168" s="265">
        <f t="shared" ca="1" si="185"/>
        <v>2.9748182075796228</v>
      </c>
      <c r="O168" s="240">
        <f t="shared" ca="1" si="186"/>
        <v>0.97481820757962256</v>
      </c>
      <c r="P168" s="240" t="str">
        <f t="shared" ca="1" si="187"/>
        <v>-0,0955488930481448-0,970124191465208i</v>
      </c>
      <c r="Q168" s="240" t="str">
        <f t="shared" ca="1" si="188"/>
        <v>-0,956087349063154+0,190177598023898i</v>
      </c>
      <c r="R168" s="240" t="str">
        <f t="shared" ca="1" si="189"/>
        <v>0,282974788769021+0,932842862839115i</v>
      </c>
      <c r="S168" s="240" t="str">
        <f t="shared" ca="1" si="190"/>
        <v>0,900614589902152-0,373046777608554i</v>
      </c>
      <c r="T168" s="240" t="str">
        <f t="shared" ca="1" si="191"/>
        <v>-0,459526122051603-0,859712906138417i</v>
      </c>
      <c r="U168" s="241" t="str">
        <f t="shared" ca="1" si="192"/>
        <v>-0,810531717121672+0,54157997873679i</v>
      </c>
      <c r="V168" s="240" t="str">
        <f t="shared" ca="1" si="193"/>
        <v>0,618418124168922+0,753544664587402i</v>
      </c>
      <c r="W168" s="240" t="str">
        <f t="shared" ca="1" si="194"/>
        <v>0,689300565003681-0,689300565003653i</v>
      </c>
      <c r="X168" s="240" t="str">
        <f t="shared" ca="1" si="195"/>
        <v>-0,753544664587376-0,618418124168954i</v>
      </c>
      <c r="Y168" s="240" t="str">
        <f t="shared" ca="1" si="196"/>
        <v>-0,541579978736742+0,810531717121704i</v>
      </c>
      <c r="Z168" s="240" t="str">
        <f t="shared" ca="1" si="197"/>
        <v>0,859712906138439+0,459526122051562i</v>
      </c>
      <c r="AA168" s="240" t="str">
        <f t="shared" ca="1" si="198"/>
        <v>0,373046777608584-0,90061458990214i</v>
      </c>
      <c r="AB168" s="240" t="str">
        <f t="shared" ca="1" si="199"/>
        <v>-0,932842862839111-0,282974788769034i</v>
      </c>
      <c r="AC168" s="240" t="str">
        <f t="shared" ca="1" si="200"/>
        <v>-0,190177598023882+0,956087349063157i</v>
      </c>
      <c r="AD168" s="240" t="str">
        <f t="shared" ca="1" si="201"/>
        <v>0,970124191465211+0,0955488930481088i</v>
      </c>
      <c r="AE168" s="240" t="str">
        <f t="shared" ca="1" si="202"/>
        <v>4,0842527242445E-14-0,974818207579623i</v>
      </c>
      <c r="AF168" s="240" t="str">
        <f t="shared" ca="1" si="203"/>
        <v>-0,97012419146521+0,095548893048124i</v>
      </c>
      <c r="AG168" s="240" t="str">
        <f t="shared" ca="1" si="204"/>
        <v>0,190177598023897+0,956087349063154i</v>
      </c>
      <c r="AH168" s="240" t="str">
        <f t="shared" ca="1" si="205"/>
        <v>0,932842862839106-0,282974788769048i</v>
      </c>
      <c r="AI168" s="240" t="str">
        <f t="shared" ca="1" si="206"/>
        <v>-0,373046777608599-0,900614589902134i</v>
      </c>
      <c r="AJ168" s="240" t="str">
        <f t="shared" ca="1" si="207"/>
        <v>-0,859712906138433+0,459526122051575i</v>
      </c>
      <c r="AK168" s="240" t="str">
        <f t="shared" ca="1" si="208"/>
        <v>0,541579978736758+0,810531717121694i</v>
      </c>
      <c r="AL168" s="240" t="str">
        <f t="shared" ca="1" si="209"/>
        <v>0,753544664587366-0,618418124168965i</v>
      </c>
      <c r="AM168" s="240" t="str">
        <f t="shared" ca="1" si="210"/>
        <v>-0,68930056500369-0,689300565003644i</v>
      </c>
      <c r="AN168" s="240" t="str">
        <f t="shared" ca="1" si="211"/>
        <v>-0,618418124168986+0,753544664587349i</v>
      </c>
      <c r="AO168" s="240" t="str">
        <f t="shared" ca="1" si="212"/>
        <v>0,81053171712168+0,541579978736779i</v>
      </c>
      <c r="AP168" s="240" t="str">
        <f t="shared" ca="1" si="213"/>
        <v>0,459526122051598-0,85971290613842i</v>
      </c>
      <c r="AQ168" s="240" t="str">
        <f t="shared" ca="1" si="214"/>
        <v>-0,900614589902161-0,373046777608532i</v>
      </c>
      <c r="AR168" s="240" t="str">
        <f t="shared" ca="1" si="215"/>
        <v>-0,900614589902161-0,373046777608532i</v>
      </c>
      <c r="AS168" s="240" t="str">
        <f t="shared" ca="1" si="216"/>
        <v>0,956087349063149+0,190177598023922i</v>
      </c>
      <c r="AT168" s="240" t="str">
        <f t="shared" ca="1" si="217"/>
        <v>0,0955488930481528-0,970124191465207i</v>
      </c>
      <c r="AU168" s="240" t="str">
        <f t="shared" ca="1" si="218"/>
        <v>-0,974818207579623+1,52859449666436E-14i</v>
      </c>
      <c r="AV168" s="240" t="str">
        <f t="shared" ca="1" si="219"/>
        <v>0,0955488930481764+0,970124191465204i</v>
      </c>
      <c r="AW168" s="240" t="str">
        <f t="shared" ca="1" si="220"/>
        <v>0,956087349063162-0,190177598023857i</v>
      </c>
      <c r="AX168" s="240" t="str">
        <f t="shared" ca="1" si="221"/>
        <v>-0,282974788769006-0,932842862839119i</v>
      </c>
      <c r="AY168" s="240" t="str">
        <f t="shared" ca="1" si="222"/>
        <v>-0,900614589902149+0,373046777608561i</v>
      </c>
      <c r="AZ168" s="240" t="str">
        <f t="shared" ca="1" si="223"/>
        <v>0,459526122051625+0,859712906138406i</v>
      </c>
      <c r="BA168" s="240" t="str">
        <f t="shared" ca="1" si="224"/>
        <v>0,81053171712172-0,541579978736718i</v>
      </c>
      <c r="BB168" s="240" t="str">
        <f t="shared" ca="1" si="225"/>
        <v>-0,618418124168928-0,753544664587396i</v>
      </c>
      <c r="BC168" s="240" t="str">
        <f t="shared" ca="1" si="226"/>
        <v>-0,689300565003668+0,689300565003665i</v>
      </c>
      <c r="BD168" s="240" t="str">
        <f t="shared" ca="1" si="227"/>
        <v>0,753544664587385+0,618418124168942i</v>
      </c>
      <c r="BE168" s="240" t="str">
        <f t="shared" ca="1" si="228"/>
        <v>0,541579978736732-0,810531717121711i</v>
      </c>
      <c r="BF168" s="240" t="str">
        <f t="shared" ca="1" si="229"/>
        <v>-0,859712906138397-0,459526122051639i</v>
      </c>
      <c r="BG168" s="240" t="str">
        <f t="shared" ca="1" si="230"/>
        <v>-0,373046777608564+0,900614589902148i</v>
      </c>
      <c r="BH168" s="240" t="str">
        <f t="shared" ca="1" si="231"/>
        <v>0,932842862839116+0,282974788769016i</v>
      </c>
      <c r="BI168" s="240" t="str">
        <f t="shared" ca="1" si="232"/>
        <v>0,190177598023867-0,95608734906316i</v>
      </c>
      <c r="BJ168" s="240" t="str">
        <f t="shared" ca="1" si="233"/>
        <v>-0,970124191465212-0,095548893048097i</v>
      </c>
      <c r="BK168" s="240" t="str">
        <f t="shared" ca="1" si="234"/>
        <v>-3,24830822366253E-14+0,974818207579623i</v>
      </c>
      <c r="BL168" s="240" t="str">
        <f t="shared" ca="1" si="235"/>
        <v>0,970124191465208-0,0955488930481426i</v>
      </c>
      <c r="BM168" s="240" t="str">
        <f t="shared" ca="1" si="236"/>
        <v>-0,190177598023912-0,956087349063151i</v>
      </c>
      <c r="BN168" s="240" t="str">
        <f t="shared" ca="1" si="237"/>
        <v>-0,932842862839104+0,28297478876906i</v>
      </c>
      <c r="BO168" s="240" t="str">
        <f t="shared" ca="1" si="238"/>
        <v>0,373046777608517+0,900614589902168i</v>
      </c>
      <c r="BP168" s="240" t="str">
        <f t="shared" ca="1" si="239"/>
        <v>0,859712906138429-0,459526122051582i</v>
      </c>
      <c r="BQ168" s="240" t="str">
        <f t="shared" ca="1" si="240"/>
        <v>-0,54157997873677-0,810531717121685i</v>
      </c>
      <c r="BR168" s="240" t="str">
        <f t="shared" ca="1" si="241"/>
        <v>-0,753544664587356+0,618418124168977i</v>
      </c>
      <c r="BS168" s="240" t="str">
        <f t="shared" ca="1" si="242"/>
        <v>0,689300565003632+0,689300565003701i</v>
      </c>
      <c r="BT168" s="240" t="str">
        <f t="shared" ca="1" si="243"/>
        <v>0,618418124168979-0,753544664587355i</v>
      </c>
      <c r="BU168" s="240" t="str">
        <f t="shared" ca="1" si="244"/>
        <v>-0,810531717121692-0,541579978736761i</v>
      </c>
      <c r="BV168" s="240" t="str">
        <f t="shared" ca="1" si="245"/>
        <v>-0,459526122051584+0,859712906138428i</v>
      </c>
      <c r="BW168" s="240" t="str">
        <f t="shared" ca="1" si="246"/>
        <v>0,900614589902278+0,37304677760825i</v>
      </c>
      <c r="BX168" s="240" t="str">
        <f t="shared" ca="1" si="247"/>
        <v>0,282974788769247-0,932842862839046i</v>
      </c>
      <c r="BY168" s="240" t="str">
        <f t="shared" ca="1" si="248"/>
        <v>-0,956087349063191-0,19017759802371i</v>
      </c>
      <c r="BZ168" s="240" t="str">
        <f t="shared" ca="1" si="249"/>
        <v>-0,0955488930485167+0,970124191465171i</v>
      </c>
      <c r="CA168" s="240" t="str">
        <f t="shared" ca="1" si="250"/>
        <v>0,974818207579623-3,0571889933287E-14i</v>
      </c>
      <c r="CB168" s="240" t="str">
        <f t="shared" ca="1" si="251"/>
        <v>-0,0955488930485776-0,970124191465165i</v>
      </c>
      <c r="CC168" s="240" t="str">
        <f t="shared" ca="1" si="252"/>
        <v>-0,956087349063179+0,190177598023769i</v>
      </c>
      <c r="CD168" s="240" t="str">
        <f t="shared" ca="1" si="253"/>
        <v>0,282974788769306+0,932842862839028i</v>
      </c>
      <c r="CE168" s="240" t="str">
        <f t="shared" ca="1" si="254"/>
        <v>0,900614589902255-0,373046777608306i</v>
      </c>
      <c r="CF168" s="240" t="str">
        <f t="shared" ca="1" si="255"/>
        <v>-0,459526122051723-0,859712906138353i</v>
      </c>
      <c r="CG168" s="240" t="str">
        <f t="shared" ca="1" si="256"/>
        <v>-0,810531717121928+0,541579978736408i</v>
      </c>
      <c r="CH168" s="240" t="str">
        <f t="shared" ca="1" si="257"/>
        <v>0,61841812416894+0,753544664587386i</v>
      </c>
      <c r="CI168" s="240" t="str">
        <f t="shared" ca="1" si="258"/>
        <v>0,689300565003382-0,689300565003951i</v>
      </c>
      <c r="CJ168" s="240" t="str">
        <f t="shared" ca="1" si="259"/>
        <v>-0,753544664587272-0,61841812416908i</v>
      </c>
      <c r="CK168" s="240" t="str">
        <f t="shared" ca="1" si="260"/>
        <v>-0,541579978736558+0,810531717121827i</v>
      </c>
      <c r="CL168" s="240" t="str">
        <f t="shared" ca="1" si="261"/>
        <v>0,859712906138268+0,459526122051883i</v>
      </c>
      <c r="CM168" s="240" t="str">
        <f t="shared" ca="1" si="262"/>
        <v>0,37304677760846-0,900614589902191i</v>
      </c>
      <c r="CN168" s="240" t="str">
        <f t="shared" ca="1" si="263"/>
        <v>-0,932842862838981-0,282974788769465i</v>
      </c>
      <c r="CO168" s="240" t="str">
        <f t="shared" ca="1" si="264"/>
        <v>-0,190177598023961+0,956087349063142i</v>
      </c>
      <c r="CP168" s="240" t="str">
        <f t="shared" ca="1" si="265"/>
        <v>0,970124191465242+0,0955488930477923i</v>
      </c>
      <c r="CQ168" s="240" t="str">
        <f t="shared" ca="1" si="266"/>
        <v>1,97286136251401E-13-0,974818207579623i</v>
      </c>
      <c r="CR168" s="240" t="str">
        <f t="shared" ca="1" si="267"/>
        <v>-0,970124191465188+0,0955488930483371i</v>
      </c>
      <c r="CS168" s="240" t="str">
        <f t="shared" ca="1" si="268"/>
        <v>0,190177598023546+0,956087349063223i</v>
      </c>
      <c r="CT168" s="240" t="str">
        <f t="shared" ca="1" si="269"/>
        <v>0,932842862839095-0,282974788769088i</v>
      </c>
      <c r="CU168" s="240" t="str">
        <f t="shared" ca="1" si="270"/>
        <v>-0,373046777608979-0,900614589901977i</v>
      </c>
      <c r="CV168" s="240" t="str">
        <f t="shared" ca="1" si="271"/>
        <v>-0,859712906138461+0,459526122051522i</v>
      </c>
      <c r="CW168" s="240" t="str">
        <f t="shared" ca="1" si="272"/>
        <v>0,541579978737013+0,810531717121523i</v>
      </c>
      <c r="CX168" s="240" t="str">
        <f t="shared" ca="1" si="273"/>
        <v>0,753544664587532-0,618418124168765i</v>
      </c>
      <c r="CY168" s="240" t="str">
        <f t="shared" ca="1" si="274"/>
        <v>-0,689300565003789-0,689300565003544i</v>
      </c>
      <c r="CZ168" s="240" t="str">
        <f t="shared" ca="1" si="275"/>
        <v>-0,618418124169267+0,753544664587118i</v>
      </c>
      <c r="DA168" s="240" t="str">
        <f t="shared" ca="1" si="276"/>
        <v>0,8105317171217+0,541579978736748i</v>
      </c>
      <c r="DB168" s="240" t="str">
        <f t="shared" ca="1" si="277"/>
        <v>0,459526122051241-0,859712906138611i</v>
      </c>
      <c r="DC168" s="240" t="str">
        <f t="shared" ca="1" si="278"/>
        <v>-0,900614589902099-0,373046777608683i</v>
      </c>
      <c r="DD168" s="240" t="str">
        <f t="shared" ca="1" si="279"/>
        <v>-0,282974788768756+0,932842862839196i</v>
      </c>
      <c r="DE168" s="240" t="str">
        <f t="shared" ca="1" si="280"/>
        <v>0,956087349063097+0,190177598024184i</v>
      </c>
      <c r="DF168" s="240" t="str">
        <f t="shared" ca="1" si="281"/>
        <v>0,095548893048019-0,970124191465219i</v>
      </c>
      <c r="DG168" s="240" t="str">
        <f t="shared" ca="1" si="282"/>
        <v>-0,974818207579623-4,52850162279385E-13i</v>
      </c>
      <c r="DH168" s="240" t="str">
        <f t="shared" ca="1" si="283"/>
        <v>0,0955488930481103+0,970124191465211i</v>
      </c>
      <c r="DI168" s="240" t="str">
        <f t="shared" ca="1" si="284"/>
        <v>0,956087349063079-0,190177598024274i</v>
      </c>
      <c r="DJ168" s="240" t="str">
        <f t="shared" ca="1" si="285"/>
        <v>-0,282974788768844-0,932842862839169i</v>
      </c>
      <c r="DK168" s="240" t="str">
        <f t="shared" ca="1" si="286"/>
        <v>-0,900614589902064+0,373046777608768i</v>
      </c>
      <c r="DL168" s="240" t="str">
        <f t="shared" ca="1" si="287"/>
        <v>0,459526122051297+0,859712906138581i</v>
      </c>
      <c r="DM168" s="240" t="str">
        <f t="shared" ca="1" si="288"/>
        <v>0,81053171712165-0,541579978736824i</v>
      </c>
      <c r="DN168" s="240" t="str">
        <f t="shared" ca="1" si="289"/>
        <v>-0,618418124168588-0,753544664587676i</v>
      </c>
      <c r="DO168" s="240" t="str">
        <f t="shared" ca="1" si="290"/>
        <v>-0,689300565003725+0,689300565003609i</v>
      </c>
      <c r="DP168" s="240" t="str">
        <f t="shared" ca="1" si="291"/>
        <v>0,753544664587589+0,618418124168693i</v>
      </c>
      <c r="DQ168" s="240" t="str">
        <f t="shared" ca="1" si="292"/>
        <v>0,541579978736961-0,810531717121558i</v>
      </c>
      <c r="DR168" s="240" t="str">
        <f t="shared" ca="1" si="293"/>
        <v>-0,859712906138504-0,459526122051442i</v>
      </c>
      <c r="DS168" s="240" t="str">
        <f t="shared" ca="1" si="294"/>
        <v>-0,373046777608894+0,900614589902012i</v>
      </c>
      <c r="DT168" s="240" t="str">
        <f t="shared" ca="1" si="295"/>
        <v>0,932842862839121+0,282974788769001i</v>
      </c>
      <c r="DU168" s="240" t="str">
        <f t="shared" ca="1" si="296"/>
        <v>0,190177598023457-0,956087349063242i</v>
      </c>
      <c r="DV168" s="240" t="str">
        <f t="shared" ca="1" si="297"/>
        <v>-0,970124191465197-0,0955488930482458i</v>
      </c>
      <c r="DW168" s="240" t="str">
        <f t="shared" ca="1" si="298"/>
        <v>2,89001806051263E-13+0,974818207579623i</v>
      </c>
      <c r="DX168" s="240" t="str">
        <f t="shared" ca="1" si="299"/>
        <v>0,970124191465233-0,0955488930478836i</v>
      </c>
      <c r="DY168" s="240" t="str">
        <f t="shared" ca="1" si="300"/>
        <v>-0,190177598024023-0,956087349063129i</v>
      </c>
      <c r="DZ168" s="240" t="str">
        <f t="shared" ca="1" si="301"/>
        <v>-0,932842862839235+0,282974788768625i</v>
      </c>
      <c r="EA168" s="240" t="str">
        <f t="shared" ca="1" si="302"/>
        <v>0,373046777608558+0,90061458990215i</v>
      </c>
      <c r="EB168" s="240" t="str">
        <f t="shared" ca="1" si="303"/>
        <v>0,859712906138231-0,459526122051951i</v>
      </c>
      <c r="EC168" s="240" t="str">
        <f t="shared" ca="1" si="304"/>
        <v>-0,541579978736635-0,810531717121776i</v>
      </c>
      <c r="ED168" s="240" t="str">
        <f t="shared" ca="1" si="305"/>
        <v>-0,753544664587223+0,61841812416914i</v>
      </c>
      <c r="EE168" s="240" t="str">
        <f t="shared" ca="1" si="306"/>
        <v>0,689300565003448+0,689300565003885i</v>
      </c>
      <c r="EF168" s="240" t="str">
        <f t="shared" ca="1" si="307"/>
        <v>0,61841812416887-0,753544664587445i</v>
      </c>
      <c r="EG168" s="240" t="str">
        <f t="shared" ca="1" si="308"/>
        <v>-0,810531717121431-0,54157997873715i</v>
      </c>
      <c r="EH168" s="240" t="str">
        <f t="shared" ca="1" si="309"/>
        <v>-0,459526122051642+0,859712906138396i</v>
      </c>
      <c r="EI168" s="240" t="str">
        <f t="shared" ca="1" si="310"/>
        <v>0,900614589902296+0,373046777608209i</v>
      </c>
      <c r="EJ168" s="240" t="str">
        <f t="shared" ca="1" si="311"/>
        <v>0,282974788769218-0,932842862839056i</v>
      </c>
      <c r="EK168" s="240" t="str">
        <f t="shared" ca="1" si="312"/>
        <v>-0,956087349063197-0,19017759802368i</v>
      </c>
      <c r="EL168" s="240" t="str">
        <f t="shared" ca="1" si="313"/>
        <v>-0,0955488930485002+0,970124191465173i</v>
      </c>
      <c r="EM168" s="240" t="str">
        <f t="shared" ca="1" si="314"/>
        <v>0,974818207579623-6,11437798665741E-14i</v>
      </c>
      <c r="EN168" s="240"/>
      <c r="EO168" s="240"/>
      <c r="EP168" s="240"/>
    </row>
    <row r="169" spans="1:146" ht="15.75" thickBot="1">
      <c r="A169" s="277">
        <f t="shared" si="181"/>
        <v>1.3476562500000008E-3</v>
      </c>
      <c r="B169" s="276">
        <v>69</v>
      </c>
      <c r="C169" s="248">
        <f t="shared" si="182"/>
        <v>13800</v>
      </c>
      <c r="D169" s="247">
        <f t="shared" si="315"/>
        <v>86707.957239078285</v>
      </c>
      <c r="E169" s="247" t="str">
        <f t="shared" si="316"/>
        <v>86707,9572390783i</v>
      </c>
      <c r="F169" s="247" t="str">
        <f t="shared" si="183"/>
        <v>-0,0425948838910194-0,259705901447466i</v>
      </c>
      <c r="G169" s="247" t="str">
        <f t="shared" si="184"/>
        <v>-0,13997799019538+0,276635937501866i</v>
      </c>
      <c r="H169" s="247" t="str">
        <f t="shared" si="180"/>
        <v>0,00260688012910983-0,0769416101323944i</v>
      </c>
      <c r="I169" s="247" t="str">
        <f t="shared" si="317"/>
        <v>-0,0050461394991751+0,0832988015053417i</v>
      </c>
      <c r="J169" s="275" t="str">
        <f ca="1">IMPRODUCT(1/N_FFT2,CF100)</f>
        <v>-0,00192655000455975-0,0000799853619447848i</v>
      </c>
      <c r="K169" s="274" t="str">
        <f t="shared" ca="1" si="318"/>
        <v>0,0000163843248631165-0,000160075689125672i</v>
      </c>
      <c r="N169" s="265">
        <f t="shared" ca="1" si="185"/>
        <v>2.9798297799175564</v>
      </c>
      <c r="O169" s="240">
        <f t="shared" ca="1" si="186"/>
        <v>0.97982977991755649</v>
      </c>
      <c r="P169" s="240" t="str">
        <f t="shared" ca="1" si="187"/>
        <v>-0,119941624940009-0,972461003958533i</v>
      </c>
      <c r="Q169" s="240" t="str">
        <f t="shared" ca="1" si="188"/>
        <v>-0,950465509330761+0,238079216198947i</v>
      </c>
      <c r="R169" s="240" t="str">
        <f t="shared" ca="1" si="189"/>
        <v>0,352635874441494+0,914174128746908i</v>
      </c>
      <c r="S169" s="240" t="str">
        <f t="shared" ca="1" si="190"/>
        <v>0,864132718351063-0,46188856089807i</v>
      </c>
      <c r="T169" s="240" t="str">
        <f t="shared" ca="1" si="191"/>
        <v>-0,564194013471674-0,801093947534253i</v>
      </c>
      <c r="U169" s="241" t="str">
        <f t="shared" ca="1" si="192"/>
        <v>-0,726005978086206+0,658013462929428i</v>
      </c>
      <c r="V169" s="240" t="str">
        <f t="shared" ca="1" si="193"/>
        <v>0,741935777424052+0,63999820295955i</v>
      </c>
      <c r="W169" s="240" t="str">
        <f t="shared" ca="1" si="194"/>
        <v>0,544364259148328-0,814698687230549i</v>
      </c>
      <c r="X169" s="240" t="str">
        <f t="shared" ca="1" si="195"/>
        <v>-0,875207770457401-0,440542570183941i</v>
      </c>
      <c r="Y169" s="240" t="str">
        <f t="shared" ca="1" si="196"/>
        <v>-0,330094710905737+0,922552914170968i</v>
      </c>
      <c r="Z169" s="240" t="str">
        <f t="shared" ca="1" si="197"/>
        <v>0,956022003340736+0,214681919922596i</v>
      </c>
      <c r="AA169" s="240" t="str">
        <f t="shared" ca="1" si="198"/>
        <v>0,096040113037236-0,975111631712534i</v>
      </c>
      <c r="AB169" s="240" t="str">
        <f t="shared" ca="1" si="199"/>
        <v>-0,979534673506944+0,024046226542489i</v>
      </c>
      <c r="AC169" s="240" t="str">
        <f t="shared" ca="1" si="200"/>
        <v>0,143770888492825+0,969224602058403i</v>
      </c>
      <c r="AD169" s="240" t="str">
        <f t="shared" ca="1" si="201"/>
        <v>0,944336490438159-0,261333102457816i</v>
      </c>
      <c r="AE169" s="240" t="str">
        <f t="shared" ca="1" si="202"/>
        <v>-0,374964623312413-0,905244679010856i</v>
      </c>
      <c r="AF169" s="240" t="str">
        <f t="shared" ca="1" si="203"/>
        <v>-0,852537145007185+0,482956327214258i</v>
      </c>
      <c r="AG169" s="240" t="str">
        <f t="shared" ca="1" si="204"/>
        <v>0,58368391841789+0,787006658798784i</v>
      </c>
      <c r="AH169" s="240" t="str">
        <f t="shared" ca="1" si="205"/>
        <v>0,709638859894277-0,675632360193943i</v>
      </c>
      <c r="AI169" s="240" t="str">
        <f t="shared" ca="1" si="206"/>
        <v>-0,757418662392409-0,621597432003208i</v>
      </c>
      <c r="AJ169" s="240" t="str">
        <f t="shared" ca="1" si="207"/>
        <v>-0,524206600150396+0,82781268290118i</v>
      </c>
      <c r="AK169" s="240" t="str">
        <f t="shared" ca="1" si="208"/>
        <v>0,885755630128948+0,418931213098472i</v>
      </c>
      <c r="AL169" s="240" t="str">
        <f t="shared" ca="1" si="209"/>
        <v>0,307354710659206-0,930375988215991i</v>
      </c>
      <c r="AM169" s="240" t="str">
        <f t="shared" ca="1" si="210"/>
        <v>-0,961002625443867-0,191155307285153i</v>
      </c>
      <c r="AN169" s="240" t="str">
        <f t="shared" ca="1" si="211"/>
        <v>-0,0720807501615903+0,97717488868136i</v>
      </c>
      <c r="AO169" s="240" t="str">
        <f t="shared" ca="1" si="212"/>
        <v>0,978649532036172-0,0480779685372551i</v>
      </c>
      <c r="AP169" s="240" t="str">
        <f t="shared" ca="1" si="213"/>
        <v>-0,167513549838299-0,965404375499645i</v>
      </c>
      <c r="AQ169" s="240" t="str">
        <f t="shared" ca="1" si="214"/>
        <v>-0,937638638554734+0,284429571427643i</v>
      </c>
      <c r="AR169" s="240" t="str">
        <f t="shared" ca="1" si="215"/>
        <v>-0,937638638554734+0,284429571427643i</v>
      </c>
      <c r="AS169" s="240" t="str">
        <f t="shared" ca="1" si="216"/>
        <v>0,840428035165577-0,503733178697824i</v>
      </c>
      <c r="AT169" s="240" t="str">
        <f t="shared" ca="1" si="217"/>
        <v>-0,602822233996954-0,772445306680162i</v>
      </c>
      <c r="AU169" s="240" t="str">
        <f t="shared" ca="1" si="218"/>
        <v>-0,692844281788253+0,692844281788201i</v>
      </c>
      <c r="AV169" s="240" t="str">
        <f t="shared" ca="1" si="219"/>
        <v>0,772445306680182+0,602822233996928i</v>
      </c>
      <c r="AW169" s="240" t="str">
        <f t="shared" ca="1" si="220"/>
        <v>0,50373317869788-0,840428035165543i</v>
      </c>
      <c r="AX169" s="240" t="str">
        <f t="shared" ca="1" si="221"/>
        <v>-0,895769943729482-0,397067507514991i</v>
      </c>
      <c r="AY169" s="240" t="str">
        <f t="shared" ca="1" si="222"/>
        <v>-0,284429571427705+0,937638638554715i</v>
      </c>
      <c r="AZ169" s="240" t="str">
        <f t="shared" ca="1" si="223"/>
        <v>0,96540437549965+0,167513549838267i</v>
      </c>
      <c r="BA169" s="240" t="str">
        <f t="shared" ca="1" si="224"/>
        <v>0,048077968537327-0,978649532036168i</v>
      </c>
      <c r="BB169" s="240" t="str">
        <f t="shared" ca="1" si="225"/>
        <v>-0,977174888681357+0,0720807501616295i</v>
      </c>
      <c r="BC169" s="240" t="str">
        <f t="shared" ca="1" si="226"/>
        <v>0,191155307285096+0,961002625443879i</v>
      </c>
      <c r="BD169" s="240" t="str">
        <f t="shared" ca="1" si="227"/>
        <v>0,930375988215982-0,307354710659237i</v>
      </c>
      <c r="BE169" s="240" t="str">
        <f t="shared" ca="1" si="228"/>
        <v>-0,418931213098414-0,885755630128976i</v>
      </c>
      <c r="BF169" s="240" t="str">
        <f t="shared" ca="1" si="229"/>
        <v>-0,827812682901163+0,524206600150423i</v>
      </c>
      <c r="BG169" s="240" t="str">
        <f t="shared" ca="1" si="230"/>
        <v>0,621597432003232+0,757418662392388i</v>
      </c>
      <c r="BH169" s="240" t="str">
        <f t="shared" ca="1" si="231"/>
        <v>0,675632360193924-0,709638859894295i</v>
      </c>
      <c r="BI169" s="240" t="str">
        <f t="shared" ca="1" si="232"/>
        <v>-0,787006658798798-0,58368391841787i</v>
      </c>
      <c r="BJ169" s="240" t="str">
        <f t="shared" ca="1" si="233"/>
        <v>-0,482956327214321+0,852537145007149i</v>
      </c>
      <c r="BK169" s="240" t="str">
        <f t="shared" ca="1" si="234"/>
        <v>0,905244679010871+0,374964623312376i</v>
      </c>
      <c r="BL169" s="240" t="str">
        <f t="shared" ca="1" si="235"/>
        <v>0,261333102457876-0,944336490438143i</v>
      </c>
      <c r="BM169" s="240" t="str">
        <f t="shared" ca="1" si="236"/>
        <v>-0,969224602058409-0,14377088849279i</v>
      </c>
      <c r="BN169" s="240" t="str">
        <f t="shared" ca="1" si="237"/>
        <v>-0,0240462265425539+0,979534673506942i</v>
      </c>
      <c r="BO169" s="240" t="str">
        <f t="shared" ca="1" si="238"/>
        <v>0,975111631712531-0,0960401130372684i</v>
      </c>
      <c r="BP169" s="240" t="str">
        <f t="shared" ca="1" si="239"/>
        <v>-0,214681919922528-0,956022003340752i</v>
      </c>
      <c r="BQ169" s="240" t="str">
        <f t="shared" ca="1" si="240"/>
        <v>-0,922552914170958+0,330094710905764i</v>
      </c>
      <c r="BR169" s="240" t="str">
        <f t="shared" ca="1" si="241"/>
        <v>0,440542570183876+0,875207770457433i</v>
      </c>
      <c r="BS169" s="240" t="str">
        <f t="shared" ca="1" si="242"/>
        <v>0,814698687230527-0,544364259148361i</v>
      </c>
      <c r="BT169" s="240" t="str">
        <f t="shared" ca="1" si="243"/>
        <v>-0,639998202959504-0,741935777424093i</v>
      </c>
      <c r="BU169" s="240" t="str">
        <f t="shared" ca="1" si="244"/>
        <v>-0,658013462929401+0,726005978086231i</v>
      </c>
      <c r="BV169" s="240" t="str">
        <f t="shared" ca="1" si="245"/>
        <v>0,801093947534238+0,564194013471694i</v>
      </c>
      <c r="BW169" s="240" t="str">
        <f t="shared" ca="1" si="246"/>
        <v>0,461888560897964-0,864132718351119i</v>
      </c>
      <c r="BX169" s="240" t="str">
        <f t="shared" ca="1" si="247"/>
        <v>-0,914174128747039-0,352635874441157i</v>
      </c>
      <c r="BY169" s="240" t="str">
        <f t="shared" ca="1" si="248"/>
        <v>-0,238079216199297+0,950465509330672i</v>
      </c>
      <c r="BZ169" s="240" t="str">
        <f t="shared" ca="1" si="249"/>
        <v>0,972461003958518+0,119941624940128i</v>
      </c>
      <c r="CA169" s="240" t="str">
        <f t="shared" ca="1" si="250"/>
        <v>-1,36841206365131E-13-0,979829779917556i</v>
      </c>
      <c r="CB169" s="240" t="str">
        <f t="shared" ca="1" si="251"/>
        <v>-0,972461003958486+0,119941624940386i</v>
      </c>
      <c r="CC169" s="240" t="str">
        <f t="shared" ca="1" si="252"/>
        <v>0,238079216198604+0,950465509330847i</v>
      </c>
      <c r="CD169" s="240" t="str">
        <f t="shared" ca="1" si="253"/>
        <v>0,914174128746946-0,3526358744414i</v>
      </c>
      <c r="CE169" s="240" t="str">
        <f t="shared" ca="1" si="254"/>
        <v>-0,461888560898193-0,864132718350996i</v>
      </c>
      <c r="CF169" s="240" t="str">
        <f t="shared" ca="1" si="255"/>
        <v>-0,801093947534033+0,564194013471986i</v>
      </c>
      <c r="CG169" s="240" t="str">
        <f t="shared" ca="1" si="256"/>
        <v>0,65801346292916+0,72600597808645i</v>
      </c>
      <c r="CH169" s="240" t="str">
        <f t="shared" ca="1" si="257"/>
        <v>0,639998202959602-0,741935777424007i</v>
      </c>
      <c r="CI169" s="240" t="str">
        <f t="shared" ca="1" si="258"/>
        <v>-0,814698687230617-0,544364259148226i</v>
      </c>
      <c r="CJ169" s="240" t="str">
        <f t="shared" ca="1" si="259"/>
        <v>-0,440542570183558+0,875207770457594i</v>
      </c>
      <c r="CK169" s="240" t="str">
        <f t="shared" ca="1" si="260"/>
        <v>0,922552914170848+0,33009471090607i</v>
      </c>
      <c r="CL169" s="240" t="str">
        <f t="shared" ca="1" si="261"/>
        <v>0,214681919922656-0,956022003340723i</v>
      </c>
      <c r="CM169" s="240" t="str">
        <f t="shared" ca="1" si="262"/>
        <v>-0,975111631712546-0,0960401130371207i</v>
      </c>
      <c r="CN169" s="240" t="str">
        <f t="shared" ca="1" si="263"/>
        <v>0,024046226542925+0,979534673506933i</v>
      </c>
      <c r="CO169" s="240" t="str">
        <f t="shared" ca="1" si="264"/>
        <v>0,969224602058454-0,143770888492482i</v>
      </c>
      <c r="CP169" s="240" t="str">
        <f t="shared" ca="1" si="265"/>
        <v>-0,261333102457764-0,944336490438174i</v>
      </c>
      <c r="CQ169" s="240" t="str">
        <f t="shared" ca="1" si="266"/>
        <v>-0,905244679010804+0,374964623312539i</v>
      </c>
      <c r="CR169" s="240" t="str">
        <f t="shared" ca="1" si="267"/>
        <v>0,482956327214632+0,852537145006973i</v>
      </c>
      <c r="CS169" s="240" t="str">
        <f t="shared" ca="1" si="268"/>
        <v>0,787006658798992-0,583683918417609i</v>
      </c>
      <c r="CT169" s="240" t="str">
        <f t="shared" ca="1" si="269"/>
        <v>-0,6756323601939-0,709638859894317i</v>
      </c>
      <c r="CU169" s="240" t="str">
        <f t="shared" ca="1" si="270"/>
        <v>-0,621597432003107+0,757418662392491i</v>
      </c>
      <c r="CV169" s="240" t="str">
        <f t="shared" ca="1" si="271"/>
        <v>0,827812682901407+0,524206600150039i</v>
      </c>
      <c r="CW169" s="240" t="str">
        <f t="shared" ca="1" si="272"/>
        <v>0,418931213098708-0,885755630128836i</v>
      </c>
      <c r="CX169" s="240" t="str">
        <f t="shared" ca="1" si="273"/>
        <v>-0,930375988215971-0,307354710659268i</v>
      </c>
      <c r="CY169" s="240" t="str">
        <f t="shared" ca="1" si="274"/>
        <v>-0,191155307284937+0,96100262544391i</v>
      </c>
      <c r="CZ169" s="240" t="str">
        <f t="shared" ca="1" si="275"/>
        <v>0,977174888681392+0,0720807501611761i</v>
      </c>
      <c r="DA169" s="240" t="str">
        <f t="shared" ca="1" si="276"/>
        <v>-0,0480779685369884-0,978649532036185i</v>
      </c>
      <c r="DB169" s="240" t="str">
        <f t="shared" ca="1" si="277"/>
        <v>-0,965404375499657+0,167513549838229i</v>
      </c>
      <c r="DC169" s="240" t="str">
        <f t="shared" ca="1" si="278"/>
        <v>0,284429571427847+0,937638638554672i</v>
      </c>
      <c r="DD169" s="240" t="str">
        <f t="shared" ca="1" si="279"/>
        <v>0,895769943729293-0,39706750751542i</v>
      </c>
      <c r="DE169" s="240" t="str">
        <f t="shared" ca="1" si="280"/>
        <v>-0,50373317869759-0,840428035165718i</v>
      </c>
      <c r="DF169" s="240" t="str">
        <f t="shared" ca="1" si="281"/>
        <v>-0,772445306680194+0,602822233996914i</v>
      </c>
      <c r="DG169" s="240" t="str">
        <f t="shared" ca="1" si="282"/>
        <v>0,692844281788372+0,692844281788081i</v>
      </c>
      <c r="DH169" s="240" t="str">
        <f t="shared" ca="1" si="283"/>
        <v>0,602822233996589-0,772445306680446i</v>
      </c>
      <c r="DI169" s="240" t="str">
        <f t="shared" ca="1" si="284"/>
        <v>-0,840428035165413-0,503733178698098i</v>
      </c>
      <c r="DJ169" s="240" t="str">
        <f t="shared" ca="1" si="285"/>
        <v>-0,397067507515045+0,895769943729458i</v>
      </c>
      <c r="DK169" s="240" t="str">
        <f t="shared" ca="1" si="286"/>
        <v>0,937638638554783+0,28442957142748i</v>
      </c>
      <c r="DL169" s="240" t="str">
        <f t="shared" ca="1" si="287"/>
        <v>0,167513549837852-0,965404375499722i</v>
      </c>
      <c r="DM169" s="240" t="str">
        <f t="shared" ca="1" si="288"/>
        <v>-0,978649532036155-0,0480779685375797i</v>
      </c>
      <c r="DN169" s="240" t="str">
        <f t="shared" ca="1" si="289"/>
        <v>0,0720807501615577+0,977174888681363i</v>
      </c>
      <c r="DO169" s="240" t="str">
        <f t="shared" ca="1" si="290"/>
        <v>0,961002625443836-0,191155307285313i</v>
      </c>
      <c r="DP169" s="240" t="str">
        <f t="shared" ca="1" si="291"/>
        <v>-0,307354710659632-0,930375988215851i</v>
      </c>
      <c r="DQ169" s="240" t="str">
        <f t="shared" ca="1" si="292"/>
        <v>-0,88575563012909+0,418931213098173i</v>
      </c>
      <c r="DR169" s="240" t="str">
        <f t="shared" ca="1" si="293"/>
        <v>0,524206600150362+0,827812682901202i</v>
      </c>
      <c r="DS169" s="240" t="str">
        <f t="shared" ca="1" si="294"/>
        <v>0,757418662392248-0,621597432003403i</v>
      </c>
      <c r="DT169" s="240" t="str">
        <f t="shared" ca="1" si="295"/>
        <v>-0,709638859894582-0,675632360193623i</v>
      </c>
      <c r="DU169" s="240" t="str">
        <f t="shared" ca="1" si="296"/>
        <v>-0,583683918418084+0,78700665879864i</v>
      </c>
      <c r="DV169" s="240" t="str">
        <f t="shared" ca="1" si="297"/>
        <v>0,852537145007175+0,482956327214275i</v>
      </c>
      <c r="DW169" s="240" t="str">
        <f t="shared" ca="1" si="298"/>
        <v>0,37496462331216-0,90524467901096i</v>
      </c>
      <c r="DX169" s="240" t="str">
        <f t="shared" ca="1" si="299"/>
        <v>-0,944336490438023-0,261333102458307i</v>
      </c>
      <c r="DY169" s="240" t="str">
        <f t="shared" ca="1" si="300"/>
        <v>-0,14377088849304+0,969224602058372i</v>
      </c>
      <c r="DZ169" s="240" t="str">
        <f t="shared" ca="1" si="301"/>
        <v>0,979534673506943+0,0240462265425147i</v>
      </c>
      <c r="EA169" s="240" t="str">
        <f t="shared" ca="1" si="302"/>
        <v>-0,0960401130375015-0,975111631712509i</v>
      </c>
      <c r="EB169" s="240" t="str">
        <f t="shared" ca="1" si="303"/>
        <v>-0,95602200334085+0,214681919922091i</v>
      </c>
      <c r="EC169" s="240" t="str">
        <f t="shared" ca="1" si="304"/>
        <v>0,330094710905526+0,922552914171043i</v>
      </c>
      <c r="ED169" s="240" t="str">
        <f t="shared" ca="1" si="305"/>
        <v>0,875207770457416-0,440542570183912i</v>
      </c>
      <c r="EE169" s="240" t="str">
        <f t="shared" ca="1" si="306"/>
        <v>-0,544364259148544-0,814698687230405i</v>
      </c>
      <c r="EF169" s="240" t="str">
        <f t="shared" ca="1" si="307"/>
        <v>-0,741935777423758+0,639998202959892i</v>
      </c>
      <c r="EG169" s="240" t="str">
        <f t="shared" ca="1" si="308"/>
        <v>0,726005978086052+0,658013462929599i</v>
      </c>
      <c r="EH169" s="240" t="str">
        <f t="shared" ca="1" si="309"/>
        <v>0,564194013471673-0,801093947534253i</v>
      </c>
      <c r="EI169" s="240" t="str">
        <f t="shared" ca="1" si="310"/>
        <v>-0,864132718351177-0,461888560897856i</v>
      </c>
      <c r="EJ169" s="240" t="str">
        <f t="shared" ca="1" si="311"/>
        <v>-0,352635874441952+0,914174128746732i</v>
      </c>
      <c r="EK169" s="240" t="str">
        <f t="shared" ca="1" si="312"/>
        <v>0,950465509330703+0,238079216199179i</v>
      </c>
      <c r="EL169" s="240" t="str">
        <f t="shared" ca="1" si="313"/>
        <v>0,119941624940005-0,972461003958533i</v>
      </c>
      <c r="EM169" s="240" t="str">
        <f t="shared" ca="1" si="314"/>
        <v>-0,979829779917556+2,73682412730262E-13i</v>
      </c>
      <c r="EN169" s="240"/>
      <c r="EO169" s="240"/>
      <c r="EP169" s="240"/>
    </row>
    <row r="170" spans="1:146" ht="15.75" thickBot="1">
      <c r="A170" s="277">
        <f t="shared" si="181"/>
        <v>1.3671875000000008E-3</v>
      </c>
      <c r="B170" s="276">
        <v>70</v>
      </c>
      <c r="C170" s="248">
        <f t="shared" si="182"/>
        <v>14000</v>
      </c>
      <c r="D170" s="247">
        <f t="shared" si="315"/>
        <v>87964.594300514203</v>
      </c>
      <c r="E170" s="247" t="str">
        <f t="shared" si="316"/>
        <v>87964,5943005142i</v>
      </c>
      <c r="F170" s="247" t="str">
        <f t="shared" si="183"/>
        <v>-0,0426065378681954-0,255749750001965i</v>
      </c>
      <c r="G170" s="247" t="str">
        <f t="shared" si="184"/>
        <v>-0,13660650866162+0,274439200204075i</v>
      </c>
      <c r="H170" s="247" t="str">
        <f t="shared" si="180"/>
        <v>0,00258928429834351-0,0758425079039853i</v>
      </c>
      <c r="I170" s="247" t="str">
        <f t="shared" si="317"/>
        <v>-0,00486406159842162+0,0819589930950669i</v>
      </c>
      <c r="J170" s="275" t="str">
        <f ca="1">IMPRODUCT(1/N_FFT2,CG100)</f>
        <v>0,00373624704150631+5,82958718339363E-07i</v>
      </c>
      <c r="K170" s="274" t="str">
        <f t="shared" ca="1" si="318"/>
        <v>-0,0000182211144663783+0,000306216209929164i</v>
      </c>
      <c r="N170" s="265">
        <f t="shared" ca="1" si="185"/>
        <v>2.9831758310853327</v>
      </c>
      <c r="O170" s="240">
        <f t="shared" ca="1" si="186"/>
        <v>0.98317583108533269</v>
      </c>
      <c r="P170" s="240" t="str">
        <f t="shared" ca="1" si="187"/>
        <v>-0,144261856168198-0,972534437274712i</v>
      </c>
      <c r="Q170" s="240" t="str">
        <f t="shared" ca="1" si="188"/>
        <v>-0,940840609882591+0,285400878810997i</v>
      </c>
      <c r="R170" s="240" t="str">
        <f t="shared" ca="1" si="189"/>
        <v>0,420361834318081+0,888780424558886i</v>
      </c>
      <c r="S170" s="240" t="str">
        <f t="shared" ca="1" si="190"/>
        <v>0,817480827097755-0,546223225575317i</v>
      </c>
      <c r="T170" s="240" t="str">
        <f t="shared" ca="1" si="191"/>
        <v>-0,660260533554514-0,728485238464475i</v>
      </c>
      <c r="U170" s="241" t="str">
        <f t="shared" ca="1" si="192"/>
        <v>-0,623720144392552+0,760005194922553i</v>
      </c>
      <c r="V170" s="240" t="str">
        <f t="shared" ca="1" si="193"/>
        <v>0,843298038982671+0,505453392785444i</v>
      </c>
      <c r="W170" s="240" t="str">
        <f t="shared" ca="1" si="194"/>
        <v>0,376245101658176-0,908336027199495i</v>
      </c>
      <c r="X170" s="240" t="str">
        <f t="shared" ca="1" si="195"/>
        <v>-0,953711283538301-0,238892240313621i</v>
      </c>
      <c r="Y170" s="240" t="str">
        <f t="shared" ca="1" si="196"/>
        <v>-0,0963680834041046+0,978441570729369i</v>
      </c>
      <c r="Z170" s="240" t="str">
        <f t="shared" ca="1" si="197"/>
        <v>0,981991552738774-0,0482421514862845i</v>
      </c>
      <c r="AA170" s="240" t="str">
        <f t="shared" ca="1" si="198"/>
        <v>-0,191808089484895-0,964284383176711i</v>
      </c>
      <c r="AB170" s="240" t="str">
        <f t="shared" ca="1" si="199"/>
        <v>-0,925703368789791+0,331221961593078i</v>
      </c>
      <c r="AC170" s="240" t="str">
        <f t="shared" ca="1" si="200"/>
        <v>0,463465878499854+0,867083672027501i</v>
      </c>
      <c r="AD170" s="240" t="str">
        <f t="shared" ca="1" si="201"/>
        <v>0,789694232297466-0,585677158771324i</v>
      </c>
      <c r="AE170" s="240" t="str">
        <f t="shared" ca="1" si="202"/>
        <v>-0,695210297259165-0,695210297259152i</v>
      </c>
      <c r="AF170" s="240" t="str">
        <f t="shared" ca="1" si="203"/>
        <v>-0,58567715877131+0,789694232297476i</v>
      </c>
      <c r="AG170" s="240" t="str">
        <f t="shared" ca="1" si="204"/>
        <v>0,867083672027508+0,463465878499838i</v>
      </c>
      <c r="AH170" s="240" t="str">
        <f t="shared" ca="1" si="205"/>
        <v>0,331221961593151-0,925703368789765i</v>
      </c>
      <c r="AI170" s="240" t="str">
        <f t="shared" ca="1" si="206"/>
        <v>-0,964284383176715-0,191808089484875i</v>
      </c>
      <c r="AJ170" s="240" t="str">
        <f t="shared" ca="1" si="207"/>
        <v>-0,048242151486264+0,981991552738775i</v>
      </c>
      <c r="AK170" s="240" t="str">
        <f t="shared" ca="1" si="208"/>
        <v>0,978441570729367-0,0963680834041251i</v>
      </c>
      <c r="AL170" s="240" t="str">
        <f t="shared" ca="1" si="209"/>
        <v>-0,23889224031364-0,953711283538296i</v>
      </c>
      <c r="AM170" s="240" t="str">
        <f t="shared" ca="1" si="210"/>
        <v>-0,908336027199526+0,376245101658104i</v>
      </c>
      <c r="AN170" s="240" t="str">
        <f t="shared" ca="1" si="211"/>
        <v>0,50545339278546+0,843298038982661i</v>
      </c>
      <c r="AO170" s="240" t="str">
        <f t="shared" ca="1" si="212"/>
        <v>0,760005194922541-0,623720144392567i</v>
      </c>
      <c r="AP170" s="240" t="str">
        <f t="shared" ca="1" si="213"/>
        <v>-0,728485238464481-0,660260533554507i</v>
      </c>
      <c r="AQ170" s="240" t="str">
        <f t="shared" ca="1" si="214"/>
        <v>-0,546223225575327+0,817480827097749i</v>
      </c>
      <c r="AR170" s="240" t="str">
        <f t="shared" ca="1" si="215"/>
        <v>-0,546223225575327+0,817480827097749i</v>
      </c>
      <c r="AS170" s="240" t="str">
        <f t="shared" ca="1" si="216"/>
        <v>0,285400878811037-0,940840609882579i</v>
      </c>
      <c r="AT170" s="240" t="str">
        <f t="shared" ca="1" si="217"/>
        <v>-0,972534437274717-0,14426185616816i</v>
      </c>
      <c r="AU170" s="240" t="str">
        <f t="shared" ca="1" si="218"/>
        <v>1,71032436175701E-14+0,983175831085333i</v>
      </c>
      <c r="AV170" s="240" t="str">
        <f t="shared" ca="1" si="219"/>
        <v>0,972534437274712-0,144261856168195i</v>
      </c>
      <c r="AW170" s="240" t="str">
        <f t="shared" ca="1" si="220"/>
        <v>-0,285400878810976-0,940840609882597i</v>
      </c>
      <c r="AX170" s="240" t="str">
        <f t="shared" ca="1" si="221"/>
        <v>-0,888780424558899+0,420361834318051i</v>
      </c>
      <c r="AY170" s="240" t="str">
        <f t="shared" ca="1" si="222"/>
        <v>0,546223225575355+0,817480827097731i</v>
      </c>
      <c r="AZ170" s="240" t="str">
        <f t="shared" ca="1" si="223"/>
        <v>0,728485238464458-0,660260533554533i</v>
      </c>
      <c r="BA170" s="240" t="str">
        <f t="shared" ca="1" si="224"/>
        <v>-0,760005194922568-0,623720144392536i</v>
      </c>
      <c r="BB170" s="240" t="str">
        <f t="shared" ca="1" si="225"/>
        <v>-0,505453392785424+0,843298038982683i</v>
      </c>
      <c r="BC170" s="240" t="str">
        <f t="shared" ca="1" si="226"/>
        <v>0,908336027199504+0,376245101658156i</v>
      </c>
      <c r="BD170" s="240" t="str">
        <f t="shared" ca="1" si="227"/>
        <v>0,238892240313695-0,953711283538283i</v>
      </c>
      <c r="BE170" s="240" t="str">
        <f t="shared" ca="1" si="228"/>
        <v>-0,978441570729371-0,0963680834040841i</v>
      </c>
      <c r="BF170" s="240" t="str">
        <f t="shared" ca="1" si="229"/>
        <v>0,0482421514863051+0,981991552738773i</v>
      </c>
      <c r="BG170" s="240" t="str">
        <f t="shared" ca="1" si="230"/>
        <v>0,964284383176707-0,191808089484916i</v>
      </c>
      <c r="BH170" s="240" t="str">
        <f t="shared" ca="1" si="231"/>
        <v>-0,331221961593098-0,925703368789784i</v>
      </c>
      <c r="BI170" s="240" t="str">
        <f t="shared" ca="1" si="232"/>
        <v>-0,867083672027537+0,463465878499785i</v>
      </c>
      <c r="BJ170" s="240" t="str">
        <f t="shared" ca="1" si="233"/>
        <v>0,585677158771341+0,789694232297453i</v>
      </c>
      <c r="BK170" s="240" t="str">
        <f t="shared" ca="1" si="234"/>
        <v>0,695210297259138-0,695210297259178i</v>
      </c>
      <c r="BL170" s="240" t="str">
        <f t="shared" ca="1" si="235"/>
        <v>-0,789694232297489-0,585677158771294i</v>
      </c>
      <c r="BM170" s="240" t="str">
        <f t="shared" ca="1" si="236"/>
        <v>-0,46346587849982+0,867083672027518i</v>
      </c>
      <c r="BN170" s="240" t="str">
        <f t="shared" ca="1" si="237"/>
        <v>0,925703368789771+0,331221961593135i</v>
      </c>
      <c r="BO170" s="240" t="str">
        <f t="shared" ca="1" si="238"/>
        <v>0,191808089484954-0,964284383176699i</v>
      </c>
      <c r="BP170" s="240" t="str">
        <f t="shared" ca="1" si="239"/>
        <v>-0,981991552738776-0,0482421514862469i</v>
      </c>
      <c r="BQ170" s="240" t="str">
        <f t="shared" ca="1" si="240"/>
        <v>0,0963680834041422+0,978441570729365i</v>
      </c>
      <c r="BR170" s="240" t="str">
        <f t="shared" ca="1" si="241"/>
        <v>0,953711283538293-0,238892240313656i</v>
      </c>
      <c r="BS170" s="240" t="str">
        <f t="shared" ca="1" si="242"/>
        <v>-0,376245101658119-0,90833602719952i</v>
      </c>
      <c r="BT170" s="240" t="str">
        <f t="shared" ca="1" si="243"/>
        <v>-0,843298038982703+0,505453392785391i</v>
      </c>
      <c r="BU170" s="240" t="str">
        <f t="shared" ca="1" si="244"/>
        <v>0,62372014439258+0,76000519492253i</v>
      </c>
      <c r="BV170" s="240" t="str">
        <f t="shared" ca="1" si="245"/>
        <v>0,66026053355464-0,728485238464361i</v>
      </c>
      <c r="BW170" s="240" t="str">
        <f t="shared" ca="1" si="246"/>
        <v>-0,817480827097705-0,546223225575394i</v>
      </c>
      <c r="BX170" s="240" t="str">
        <f t="shared" ca="1" si="247"/>
        <v>-0,420361834318093+0,88878042455888i</v>
      </c>
      <c r="BY170" s="240" t="str">
        <f t="shared" ca="1" si="248"/>
        <v>0,940840609882613+0,285400878810926i</v>
      </c>
      <c r="BZ170" s="240" t="str">
        <f t="shared" ca="1" si="249"/>
        <v>0,144261856168047-0,972534437274734i</v>
      </c>
      <c r="CA170" s="240" t="str">
        <f t="shared" ca="1" si="250"/>
        <v>-0,983175831085333+2,29811251765863E-13i</v>
      </c>
      <c r="CB170" s="240" t="str">
        <f t="shared" ca="1" si="251"/>
        <v>0,144261856168501+0,972534437274667i</v>
      </c>
      <c r="CC170" s="240" t="str">
        <f t="shared" ca="1" si="252"/>
        <v>0,940840609882479-0,285400878811366i</v>
      </c>
      <c r="CD170" s="240" t="str">
        <f t="shared" ca="1" si="253"/>
        <v>-0,420361834318508-0,888780424558683i</v>
      </c>
      <c r="CE170" s="240" t="str">
        <f t="shared" ca="1" si="254"/>
        <v>-0,817480827097993+0,546223225574962i</v>
      </c>
      <c r="CF170" s="240" t="str">
        <f t="shared" ca="1" si="255"/>
        <v>0,660260533554256+0,728485238464709i</v>
      </c>
      <c r="CG170" s="240" t="str">
        <f t="shared" ca="1" si="256"/>
        <v>0,623720144392754-0,760005194922388i</v>
      </c>
      <c r="CH170" s="240" t="str">
        <f t="shared" ca="1" si="257"/>
        <v>-0,843298038982587-0,505453392785583i</v>
      </c>
      <c r="CI170" s="240" t="str">
        <f t="shared" ca="1" si="258"/>
        <v>-0,376245101658236+0,908336027199471i</v>
      </c>
      <c r="CJ170" s="240" t="str">
        <f t="shared" ca="1" si="259"/>
        <v>0,953711283538286+0,238892240313685i</v>
      </c>
      <c r="CK170" s="240" t="str">
        <f t="shared" ca="1" si="260"/>
        <v>0,0963680834040741-0,978441570729372i</v>
      </c>
      <c r="CL170" s="240" t="str">
        <f t="shared" ca="1" si="261"/>
        <v>-0,981991552738768+0,0482421514864128i</v>
      </c>
      <c r="CM170" s="240" t="str">
        <f t="shared" ca="1" si="262"/>
        <v>0,191808089485131+0,964284383176663i</v>
      </c>
      <c r="CN170" s="240" t="str">
        <f t="shared" ca="1" si="263"/>
        <v>0,925703368789682-0,331221961593384i</v>
      </c>
      <c r="CO170" s="240" t="str">
        <f t="shared" ca="1" si="264"/>
        <v>-0,463465878500152-0,867083672027341i</v>
      </c>
      <c r="CP170" s="240" t="str">
        <f t="shared" ca="1" si="265"/>
        <v>-0,789694232297214+0,585677158771663i</v>
      </c>
      <c r="CQ170" s="240" t="str">
        <f t="shared" ca="1" si="266"/>
        <v>0,69521029725885+0,695210297259467i</v>
      </c>
      <c r="CR170" s="240" t="str">
        <f t="shared" ca="1" si="267"/>
        <v>0,5856771587716-0,789694232297261i</v>
      </c>
      <c r="CS170" s="240" t="str">
        <f t="shared" ca="1" si="268"/>
        <v>-0,867083672027392-0,463465878500057i</v>
      </c>
      <c r="CT170" s="240" t="str">
        <f t="shared" ca="1" si="269"/>
        <v>-0,33122196159331+0,925703368789708i</v>
      </c>
      <c r="CU170" s="240" t="str">
        <f t="shared" ca="1" si="270"/>
        <v>0,964284383176684+0,191808089485027i</v>
      </c>
      <c r="CV170" s="240" t="str">
        <f t="shared" ca="1" si="271"/>
        <v>0,0482421514863345-0,981991552738772i</v>
      </c>
      <c r="CW170" s="240" t="str">
        <f t="shared" ca="1" si="272"/>
        <v>-0,978441570729363+0,0963680834041661i</v>
      </c>
      <c r="CX170" s="240" t="str">
        <f t="shared" ca="1" si="273"/>
        <v>0,23889224031376+0,953711283538266i</v>
      </c>
      <c r="CY170" s="240" t="str">
        <f t="shared" ca="1" si="274"/>
        <v>0,908336027199436-0,376245101658322i</v>
      </c>
      <c r="CZ170" s="240" t="str">
        <f t="shared" ca="1" si="275"/>
        <v>-0,505453392785651-0,843298038982547i</v>
      </c>
      <c r="DA170" s="240" t="str">
        <f t="shared" ca="1" si="276"/>
        <v>-0,760005194922329+0,623720144392826i</v>
      </c>
      <c r="DB170" s="240" t="str">
        <f t="shared" ca="1" si="277"/>
        <v>0,728485238464761+0,660260533554198i</v>
      </c>
      <c r="DC170" s="240" t="str">
        <f t="shared" ca="1" si="278"/>
        <v>0,546223225575699-0,8174808270975i</v>
      </c>
      <c r="DD170" s="240" t="str">
        <f t="shared" ca="1" si="279"/>
        <v>-0,888780424558716-0,420361834318438i</v>
      </c>
      <c r="DE170" s="240" t="str">
        <f t="shared" ca="1" si="280"/>
        <v>-0,285400878811277+0,940840609882505i</v>
      </c>
      <c r="DF170" s="240" t="str">
        <f t="shared" ca="1" si="281"/>
        <v>0,972534437274678+0,144261856168424i</v>
      </c>
      <c r="DG170" s="240" t="str">
        <f t="shared" ca="1" si="282"/>
        <v>1,37309149230487E-13-0,983175831085333i</v>
      </c>
      <c r="DH170" s="240" t="str">
        <f t="shared" ca="1" si="283"/>
        <v>-0,972534437274723+0,144261856168125i</v>
      </c>
      <c r="DI170" s="240" t="str">
        <f t="shared" ca="1" si="284"/>
        <v>0,285400878811015+0,940840609882585i</v>
      </c>
      <c r="DJ170" s="240" t="str">
        <f t="shared" ca="1" si="285"/>
        <v>0,888780424558846-0,420361834318164i</v>
      </c>
      <c r="DK170" s="240" t="str">
        <f t="shared" ca="1" si="286"/>
        <v>-0,546223225575471-0,817480827097654i</v>
      </c>
      <c r="DL170" s="240" t="str">
        <f t="shared" ca="1" si="287"/>
        <v>-0,728485238464308+0,660260533554698i</v>
      </c>
      <c r="DM170" s="240" t="str">
        <f t="shared" ca="1" si="288"/>
        <v>0,760005194922775+0,623720144392282i</v>
      </c>
      <c r="DN170" s="240" t="str">
        <f t="shared" ca="1" si="289"/>
        <v>0,505453392785072-0,843298038982894i</v>
      </c>
      <c r="DO170" s="240" t="str">
        <f t="shared" ca="1" si="290"/>
        <v>-0,90833602719933-0,376245101658575i</v>
      </c>
      <c r="DP170" s="240" t="str">
        <f t="shared" ca="1" si="291"/>
        <v>-0,238892240314054+0,953711283538192i</v>
      </c>
      <c r="DQ170" s="240" t="str">
        <f t="shared" ca="1" si="292"/>
        <v>0,978441570729335+0,0963680834044394i</v>
      </c>
      <c r="DR170" s="240" t="str">
        <f t="shared" ca="1" si="293"/>
        <v>-0,0482421514860322-0,981991552738787i</v>
      </c>
      <c r="DS170" s="240" t="str">
        <f t="shared" ca="1" si="294"/>
        <v>-0,964284383176738+0,191808089484757i</v>
      </c>
      <c r="DT170" s="240" t="str">
        <f t="shared" ca="1" si="295"/>
        <v>0,331221961593025+0,92570336878981i</v>
      </c>
      <c r="DU170" s="240" t="str">
        <f t="shared" ca="1" si="296"/>
        <v>0,86708367202752-0,463465878499815i</v>
      </c>
      <c r="DV170" s="240" t="str">
        <f t="shared" ca="1" si="297"/>
        <v>-0,585677158771357-0,789694232297441i</v>
      </c>
      <c r="DW170" s="240" t="str">
        <f t="shared" ca="1" si="298"/>
        <v>-0,695210297259045+0,695210297259272i</v>
      </c>
      <c r="DX170" s="240" t="str">
        <f t="shared" ca="1" si="299"/>
        <v>0,789694232297633+0,585677158771098i</v>
      </c>
      <c r="DY170" s="240" t="str">
        <f t="shared" ca="1" si="300"/>
        <v>0,463465878499531-0,867083672027673i</v>
      </c>
      <c r="DZ170" s="240" t="str">
        <f t="shared" ca="1" si="301"/>
        <v>-0,925703368789919-0,331221961592721i</v>
      </c>
      <c r="EA170" s="240" t="str">
        <f t="shared" ca="1" si="302"/>
        <v>-0,191808089484441+0,964284383176801i</v>
      </c>
      <c r="EB170" s="240" t="str">
        <f t="shared" ca="1" si="303"/>
        <v>0,981991552738753+0,0482421514867151i</v>
      </c>
      <c r="EC170" s="240" t="str">
        <f t="shared" ca="1" si="304"/>
        <v>-0,0963680834037869-0,9784415707294i</v>
      </c>
      <c r="ED170" s="240" t="str">
        <f t="shared" ca="1" si="305"/>
        <v>-0,953711283538358+0,238892240313391i</v>
      </c>
      <c r="EE170" s="240" t="str">
        <f t="shared" ca="1" si="306"/>
        <v>0,37624510165797+0,908336027199581i</v>
      </c>
      <c r="EF170" s="240" t="str">
        <f t="shared" ca="1" si="307"/>
        <v>0,843298038982728-0,505453392785349i</v>
      </c>
      <c r="EG170" s="240" t="str">
        <f t="shared" ca="1" si="308"/>
        <v>-0,623720144392531-0,760005194922571i</v>
      </c>
      <c r="EH170" s="240" t="str">
        <f t="shared" ca="1" si="309"/>
        <v>-0,660260533554459+0,728485238464524i</v>
      </c>
      <c r="EI170" s="240" t="str">
        <f t="shared" ca="1" si="310"/>
        <v>0,817480827097833+0,546223225575202i</v>
      </c>
      <c r="EJ170" s="240" t="str">
        <f t="shared" ca="1" si="311"/>
        <v>0,420361834317873-0,888780424558984i</v>
      </c>
      <c r="EK170" s="240" t="str">
        <f t="shared" ca="1" si="312"/>
        <v>-0,940840609882678-0,285400878810706i</v>
      </c>
      <c r="EL170" s="240" t="str">
        <f t="shared" ca="1" si="313"/>
        <v>-0,144261856167806+0,97253443727477i</v>
      </c>
      <c r="EM170" s="240" t="str">
        <f t="shared" ca="1" si="314"/>
        <v>0,983175831085333-4,59622503531727E-13i</v>
      </c>
      <c r="EN170" s="240"/>
      <c r="EO170" s="240"/>
      <c r="EP170" s="240"/>
    </row>
    <row r="171" spans="1:146" ht="15.75" thickBot="1">
      <c r="A171" s="277">
        <f t="shared" si="181"/>
        <v>1.3867187500000008E-3</v>
      </c>
      <c r="B171" s="276">
        <v>71</v>
      </c>
      <c r="C171" s="248">
        <f t="shared" si="182"/>
        <v>14200</v>
      </c>
      <c r="D171" s="247">
        <f t="shared" si="315"/>
        <v>89221.231361950122</v>
      </c>
      <c r="E171" s="247" t="str">
        <f t="shared" si="316"/>
        <v>89221,2313619501i</v>
      </c>
      <c r="F171" s="247" t="str">
        <f t="shared" si="183"/>
        <v>-0,0426150087569748-0,251902073923367i</v>
      </c>
      <c r="G171" s="247" t="str">
        <f t="shared" si="184"/>
        <v>-0,133333972652643+0,272247656813004i</v>
      </c>
      <c r="H171" s="247" t="str">
        <f t="shared" si="180"/>
        <v>0,0025724274793933-0,074774359594844i</v>
      </c>
      <c r="I171" s="247" t="str">
        <f t="shared" si="317"/>
        <v>-0,00469439996892833+0,0806611957480814i</v>
      </c>
      <c r="J171" s="275" t="str">
        <f ca="1">IMPRODUCT(1/N_FFT2,CH100)</f>
        <v>0,00942228202800777+0,0000799855328602602i</v>
      </c>
      <c r="K171" s="274" t="str">
        <f t="shared" ca="1" si="318"/>
        <v>-0,0000506836891825697+0,00075963705097179i</v>
      </c>
      <c r="N171" s="265">
        <f t="shared" ca="1" si="185"/>
        <v>2.9855663722715513</v>
      </c>
      <c r="O171" s="240">
        <f t="shared" ca="1" si="186"/>
        <v>0.98556637227155131</v>
      </c>
      <c r="P171" s="240" t="str">
        <f t="shared" ca="1" si="187"/>
        <v>-0,168494288502184-0,971056511689535i</v>
      </c>
      <c r="Q171" s="240" t="str">
        <f t="shared" ca="1" si="188"/>
        <v>-0,927954168656238+0,332027310662868i</v>
      </c>
      <c r="R171" s="240" t="str">
        <f t="shared" ca="1" si="189"/>
        <v>0,485783883215118+0,85752847938768i</v>
      </c>
      <c r="S171" s="240" t="str">
        <f t="shared" ca="1" si="190"/>
        <v>0,761853108248702-0,625236687666597i</v>
      </c>
      <c r="T171" s="240" t="str">
        <f t="shared" ca="1" si="191"/>
        <v>-0,74627957590332-0,643745189296252i</v>
      </c>
      <c r="U171" s="241" t="str">
        <f t="shared" ca="1" si="192"/>
        <v>-0,506682376569389+0,845348474551473i</v>
      </c>
      <c r="V171" s="240" t="str">
        <f t="shared" ca="1" si="193"/>
        <v>0,919526328103028+0,354700445556343i</v>
      </c>
      <c r="W171" s="240" t="str">
        <f t="shared" ca="1" si="194"/>
        <v>0,192274460934731-0,966628990784347i</v>
      </c>
      <c r="X171" s="240" t="str">
        <f t="shared" ca="1" si="195"/>
        <v>-0,985269538106573-0,02418700956641i</v>
      </c>
      <c r="Y171" s="240" t="str">
        <f t="shared" ca="1" si="196"/>
        <v>0,14461262141067+0,974899104462221i</v>
      </c>
      <c r="Z171" s="240" t="str">
        <f t="shared" ca="1" si="197"/>
        <v>0,935823044316678-0,309154174932786i</v>
      </c>
      <c r="AA171" s="240" t="str">
        <f t="shared" ca="1" si="198"/>
        <v>-0,46459277181428-0,86919194113293i</v>
      </c>
      <c r="AB171" s="240" t="str">
        <f t="shared" ca="1" si="199"/>
        <v>-0,776967728769161+0,606351566835444i</v>
      </c>
      <c r="AC171" s="240" t="str">
        <f t="shared" ca="1" si="200"/>
        <v>0,730256512646585+0,66186592289508i</v>
      </c>
      <c r="AD171" s="240" t="str">
        <f t="shared" ca="1" si="201"/>
        <v>0,527275663406063-0,832659263403826i</v>
      </c>
      <c r="AE171" s="240" t="str">
        <f t="shared" ca="1" si="202"/>
        <v>-0,91054459927308-0,3771599221645i</v>
      </c>
      <c r="AF171" s="240" t="str">
        <f t="shared" ca="1" si="203"/>
        <v>-0,215938814421609+0,961619208719697i</v>
      </c>
      <c r="AG171" s="240" t="str">
        <f t="shared" ca="1" si="204"/>
        <v>0,984379214413441+0,0483594497826676i</v>
      </c>
      <c r="AH171" s="240" t="str">
        <f t="shared" ca="1" si="205"/>
        <v>-0,120643845083423-0,978154454468206i</v>
      </c>
      <c r="AI171" s="240" t="str">
        <f t="shared" ca="1" si="206"/>
        <v>-0,943128215167904+0,28609481628773i</v>
      </c>
      <c r="AJ171" s="240" t="str">
        <f t="shared" ca="1" si="207"/>
        <v>0,44312180709992+0,880331834154035i</v>
      </c>
      <c r="AK171" s="240" t="str">
        <f t="shared" ca="1" si="208"/>
        <v>0,791614332982596-0,587101202493256i</v>
      </c>
      <c r="AL171" s="240" t="str">
        <f t="shared" ca="1" si="209"/>
        <v>-0,713793570172706-0,679587973210686i</v>
      </c>
      <c r="AM171" s="240" t="str">
        <f t="shared" ca="1" si="210"/>
        <v>-0,547551339099208+0,819468489451041i</v>
      </c>
      <c r="AN171" s="240" t="str">
        <f t="shared" ca="1" si="211"/>
        <v>0,901014392423986+0,399392211738464i</v>
      </c>
      <c r="AO171" s="240" t="str">
        <f t="shared" ca="1" si="212"/>
        <v>0,239473094441146-0,956030183200974i</v>
      </c>
      <c r="AP171" s="240" t="str">
        <f t="shared" ca="1" si="213"/>
        <v>-0,982895937489856-0,072502760074649i</v>
      </c>
      <c r="AQ171" s="240" t="str">
        <f t="shared" ca="1" si="214"/>
        <v>0,0966023974150571+0,980820600806371i</v>
      </c>
      <c r="AR171" s="240" t="str">
        <f t="shared" ca="1" si="215"/>
        <v>0,0966023974150571+0,980820600806371i</v>
      </c>
      <c r="AS171" s="240" t="str">
        <f t="shared" ca="1" si="216"/>
        <v>-0,42138392237826-0,890941448196018i</v>
      </c>
      <c r="AT171" s="240" t="str">
        <f t="shared" ca="1" si="217"/>
        <v>-0,805784098322143+0,567497190339896i</v>
      </c>
      <c r="AU171" s="240" t="str">
        <f t="shared" ca="1" si="218"/>
        <v>0,69690066514262+0,696900665142658i</v>
      </c>
      <c r="AV171" s="240" t="str">
        <f t="shared" ca="1" si="219"/>
        <v>0,567497190339941-0,805784098322112i</v>
      </c>
      <c r="AW171" s="240" t="str">
        <f t="shared" ca="1" si="220"/>
        <v>-0,890941448195992-0,421383922378316i</v>
      </c>
      <c r="AX171" s="240" t="str">
        <f t="shared" ca="1" si="221"/>
        <v>-0,262863124823075+0,949865280848161i</v>
      </c>
      <c r="AY171" s="240" t="str">
        <f t="shared" ca="1" si="222"/>
        <v>0,980820600806374+0,0966023974150212i</v>
      </c>
      <c r="AZ171" s="240" t="str">
        <f t="shared" ca="1" si="223"/>
        <v>-0,0725027600746919-0,982895937489853i</v>
      </c>
      <c r="BA171" s="240" t="str">
        <f t="shared" ca="1" si="224"/>
        <v>-0,956030183200964+0,239473094441188i</v>
      </c>
      <c r="BB171" s="240" t="str">
        <f t="shared" ca="1" si="225"/>
        <v>0,399392211738413+0,901014392424008i</v>
      </c>
      <c r="BC171" s="240" t="str">
        <f t="shared" ca="1" si="226"/>
        <v>0,819468489451071-0,547551339099163i</v>
      </c>
      <c r="BD171" s="240" t="str">
        <f t="shared" ca="1" si="227"/>
        <v>-0,679587973210646-0,713793570172744i</v>
      </c>
      <c r="BE171" s="240" t="str">
        <f t="shared" ca="1" si="228"/>
        <v>-0,5871012024933+0,791614332982562i</v>
      </c>
      <c r="BF171" s="240" t="str">
        <f t="shared" ca="1" si="229"/>
        <v>0,880331834154051+0,443121807099887i</v>
      </c>
      <c r="BG171" s="240" t="str">
        <f t="shared" ca="1" si="230"/>
        <v>0,286094816287695-0,943128215167915i</v>
      </c>
      <c r="BH171" s="240" t="str">
        <f t="shared" ca="1" si="231"/>
        <v>-0,97815445446821-0,120643845083387i</v>
      </c>
      <c r="BI171" s="240" t="str">
        <f t="shared" ca="1" si="232"/>
        <v>0,0483594497827036+0,984379214413439i</v>
      </c>
      <c r="BJ171" s="240" t="str">
        <f t="shared" ca="1" si="233"/>
        <v>0,961619208719689-0,215938814421644i</v>
      </c>
      <c r="BK171" s="240" t="str">
        <f t="shared" ca="1" si="234"/>
        <v>-0,377159922164446-0,910544599273103i</v>
      </c>
      <c r="BL171" s="240" t="str">
        <f t="shared" ca="1" si="235"/>
        <v>-0,832659263403858+0,527275663406014i</v>
      </c>
      <c r="BM171" s="240" t="str">
        <f t="shared" ca="1" si="236"/>
        <v>0,661865922895035+0,730256512646624i</v>
      </c>
      <c r="BN171" s="240" t="str">
        <f t="shared" ca="1" si="237"/>
        <v>0,606351566835411-0,776967728769187i</v>
      </c>
      <c r="BO171" s="240" t="str">
        <f t="shared" ca="1" si="238"/>
        <v>-0,86919194113295-0,464592771814241i</v>
      </c>
      <c r="BP171" s="240" t="str">
        <f t="shared" ca="1" si="239"/>
        <v>-0,309154174932745+0,935823044316691i</v>
      </c>
      <c r="BQ171" s="240" t="str">
        <f t="shared" ca="1" si="240"/>
        <v>0,974899104462227+0,144612621410624i</v>
      </c>
      <c r="BR171" s="240" t="str">
        <f t="shared" ca="1" si="241"/>
        <v>-0,0241870095664424-0,985269538106572i</v>
      </c>
      <c r="BS171" s="240" t="str">
        <f t="shared" ca="1" si="242"/>
        <v>-0,96662899078434+0,192274460934764i</v>
      </c>
      <c r="BT171" s="240" t="str">
        <f t="shared" ca="1" si="243"/>
        <v>0,354700445556284+0,919526328103051i</v>
      </c>
      <c r="BU171" s="240" t="str">
        <f t="shared" ca="1" si="244"/>
        <v>0,845348474551555-0,506682376569252i</v>
      </c>
      <c r="BV171" s="240" t="str">
        <f t="shared" ca="1" si="245"/>
        <v>-0,643745189296086-0,746279575903462i</v>
      </c>
      <c r="BW171" s="240" t="str">
        <f t="shared" ca="1" si="246"/>
        <v>-0,625236687666832+0,761853108248509i</v>
      </c>
      <c r="BX171" s="240" t="str">
        <f t="shared" ca="1" si="247"/>
        <v>0,857528479387492+0,48578388321545i</v>
      </c>
      <c r="BY171" s="240" t="str">
        <f t="shared" ca="1" si="248"/>
        <v>0,33202731066331-0,927954168656079i</v>
      </c>
      <c r="BZ171" s="240" t="str">
        <f t="shared" ca="1" si="249"/>
        <v>-0,971056511689608-0,168494288501766i</v>
      </c>
      <c r="CA171" s="240" t="str">
        <f t="shared" ca="1" si="250"/>
        <v>3,37103424213551E-13+0,985566372271551i</v>
      </c>
      <c r="CB171" s="240" t="str">
        <f t="shared" ca="1" si="251"/>
        <v>0,971056511689493-0,168494288502431i</v>
      </c>
      <c r="CC171" s="240" t="str">
        <f t="shared" ca="1" si="252"/>
        <v>-0,332027310663022-0,927954168656183i</v>
      </c>
      <c r="CD171" s="240" t="str">
        <f t="shared" ca="1" si="253"/>
        <v>-0,857528479387642+0,485783883215184i</v>
      </c>
      <c r="CE171" s="240" t="str">
        <f t="shared" ca="1" si="254"/>
        <v>0,625236687666584+0,761853108248712i</v>
      </c>
      <c r="CF171" s="240" t="str">
        <f t="shared" ca="1" si="255"/>
        <v>0,643745189296329-0,746279575903253i</v>
      </c>
      <c r="CG171" s="240" t="str">
        <f t="shared" ca="1" si="256"/>
        <v>-0,845348474551391-0,506682376569526i</v>
      </c>
      <c r="CH171" s="240" t="str">
        <f t="shared" ca="1" si="257"/>
        <v>-0,354700445556583+0,919526328102935i</v>
      </c>
      <c r="CI171" s="240" t="str">
        <f t="shared" ca="1" si="258"/>
        <v>0,966628990784278+0,192274460935079i</v>
      </c>
      <c r="CJ171" s="240" t="str">
        <f t="shared" ca="1" si="259"/>
        <v>0,0241870095668606-0,985269538106562i</v>
      </c>
      <c r="CK171" s="240" t="str">
        <f t="shared" ca="1" si="260"/>
        <v>-0,974899104462157+0,144612621411097i</v>
      </c>
      <c r="CL171" s="240" t="str">
        <f t="shared" ca="1" si="261"/>
        <v>0,309154174933106+0,935823044316572i</v>
      </c>
      <c r="CM171" s="240" t="str">
        <f t="shared" ca="1" si="262"/>
        <v>0,869191941132818-0,464592771814489i</v>
      </c>
      <c r="CN171" s="240" t="str">
        <f t="shared" ca="1" si="263"/>
        <v>-0,606351566835556-0,776967728769074i</v>
      </c>
      <c r="CO171" s="240" t="str">
        <f t="shared" ca="1" si="264"/>
        <v>-0,661865922894972+0,730256512646681i</v>
      </c>
      <c r="CP171" s="240" t="str">
        <f t="shared" ca="1" si="265"/>
        <v>0,832659263403851+0,527275663406024i</v>
      </c>
      <c r="CQ171" s="240" t="str">
        <f t="shared" ca="1" si="266"/>
        <v>0,377159922164547-0,91054459927306i</v>
      </c>
      <c r="CR171" s="240" t="str">
        <f t="shared" ca="1" si="267"/>
        <v>-0,961619208719665-0,215938814421751i</v>
      </c>
      <c r="CS171" s="240" t="str">
        <f t="shared" ca="1" si="268"/>
        <v>-0,0483594497829114+0,98437921441343i</v>
      </c>
      <c r="CT171" s="240" t="str">
        <f t="shared" ca="1" si="269"/>
        <v>0,978154454468248-0,120643845083083i</v>
      </c>
      <c r="CU171" s="240" t="str">
        <f t="shared" ca="1" si="270"/>
        <v>-0,286094816287282-0,94312821516804i</v>
      </c>
      <c r="CV171" s="240" t="str">
        <f t="shared" ca="1" si="271"/>
        <v>-0,880331834153836+0,443121807100314i</v>
      </c>
      <c r="CW171" s="240" t="str">
        <f t="shared" ca="1" si="272"/>
        <v>0,587101202493617+0,791614332982328i</v>
      </c>
      <c r="CX171" s="240" t="str">
        <f t="shared" ca="1" si="273"/>
        <v>0,679587973210452-0,71379357017293i</v>
      </c>
      <c r="CY171" s="240" t="str">
        <f t="shared" ca="1" si="274"/>
        <v>-0,819468489451165-0,547551339099021i</v>
      </c>
      <c r="CZ171" s="240" t="str">
        <f t="shared" ca="1" si="275"/>
        <v>-0,399392211738347+0,901014392424037i</v>
      </c>
      <c r="DA171" s="240" t="str">
        <f t="shared" ca="1" si="276"/>
        <v>0,956030183200981+0,239473094441118i</v>
      </c>
      <c r="DB171" s="240" t="str">
        <f t="shared" ca="1" si="277"/>
        <v>0,0725027600747179-0,982895937489851i</v>
      </c>
      <c r="DC171" s="240" t="str">
        <f t="shared" ca="1" si="278"/>
        <v>-0,980820600806386+0,0966023974148977i</v>
      </c>
      <c r="DD171" s="240" t="str">
        <f t="shared" ca="1" si="279"/>
        <v>0,26286312482286+0,94986528084822i</v>
      </c>
      <c r="DE171" s="240" t="str">
        <f t="shared" ca="1" si="280"/>
        <v>0,890941448196129-0,421383922378026i</v>
      </c>
      <c r="DF171" s="240" t="str">
        <f t="shared" ca="1" si="281"/>
        <v>-0,567497190339605-0,805784098322348i</v>
      </c>
      <c r="DG171" s="240" t="str">
        <f t="shared" ca="1" si="282"/>
        <v>-0,69690066514298+0,696900665142299i</v>
      </c>
      <c r="DH171" s="240" t="str">
        <f t="shared" ca="1" si="283"/>
        <v>0,805784098322358+0,567497190339591i</v>
      </c>
      <c r="DI171" s="240" t="str">
        <f t="shared" ca="1" si="284"/>
        <v>0,421383922378012-0,890941448196136i</v>
      </c>
      <c r="DJ171" s="240" t="str">
        <f t="shared" ca="1" si="285"/>
        <v>-0,949865280848224-0,262863124822845i</v>
      </c>
      <c r="DK171" s="240" t="str">
        <f t="shared" ca="1" si="286"/>
        <v>-0,0966023974148809+0,980820600806387i</v>
      </c>
      <c r="DL171" s="240" t="str">
        <f t="shared" ca="1" si="287"/>
        <v>0,98289593748985-0,0725027600747348i</v>
      </c>
      <c r="DM171" s="240" t="str">
        <f t="shared" ca="1" si="288"/>
        <v>-0,239473094441134-0,956030183200977i</v>
      </c>
      <c r="DN171" s="240" t="str">
        <f t="shared" ca="1" si="289"/>
        <v>-0,901014392424031+0,399392211738363i</v>
      </c>
      <c r="DO171" s="240" t="str">
        <f t="shared" ca="1" si="290"/>
        <v>0,547551339099036+0,819468489451156i</v>
      </c>
      <c r="DP171" s="240" t="str">
        <f t="shared" ca="1" si="291"/>
        <v>0,713793570172918-0,679587973210464i</v>
      </c>
      <c r="DQ171" s="240" t="str">
        <f t="shared" ca="1" si="292"/>
        <v>-0,791614332982354-0,58710120249358i</v>
      </c>
      <c r="DR171" s="240" t="str">
        <f t="shared" ca="1" si="293"/>
        <v>-0,443121807100275+0,880331834153856i</v>
      </c>
      <c r="DS171" s="240" t="str">
        <f t="shared" ca="1" si="294"/>
        <v>0,943128215168045+0,286094816287266i</v>
      </c>
      <c r="DT171" s="240" t="str">
        <f t="shared" ca="1" si="295"/>
        <v>0,120643845083039-0,978154454468254i</v>
      </c>
      <c r="DU171" s="240" t="str">
        <f t="shared" ca="1" si="296"/>
        <v>-0,984379214413427+0,0483594497829563i</v>
      </c>
      <c r="DV171" s="240" t="str">
        <f t="shared" ca="1" si="297"/>
        <v>0,215938814421768+0,961619208719661i</v>
      </c>
      <c r="DW171" s="240" t="str">
        <f t="shared" ca="1" si="298"/>
        <v>0,910544599273054-0,377159922164563i</v>
      </c>
      <c r="DX171" s="240" t="str">
        <f t="shared" ca="1" si="299"/>
        <v>-0,527275663406038-0,832659263403842i</v>
      </c>
      <c r="DY171" s="240" t="str">
        <f t="shared" ca="1" si="300"/>
        <v>-0,73025651264667+0,661865922894985i</v>
      </c>
      <c r="DZ171" s="240" t="str">
        <f t="shared" ca="1" si="301"/>
        <v>0,776967728769084+0,606351566835542i</v>
      </c>
      <c r="EA171" s="240" t="str">
        <f t="shared" ca="1" si="302"/>
        <v>0,464592771814475-0,869191941132826i</v>
      </c>
      <c r="EB171" s="240" t="str">
        <f t="shared" ca="1" si="303"/>
        <v>-0,935823044316577-0,30915417493309i</v>
      </c>
      <c r="EC171" s="240" t="str">
        <f t="shared" ca="1" si="304"/>
        <v>-0,14461262141108+0,97489910446216i</v>
      </c>
      <c r="ED171" s="240" t="str">
        <f t="shared" ca="1" si="305"/>
        <v>0,985269538106562-0,0241870095668774i</v>
      </c>
      <c r="EE171" s="240" t="str">
        <f t="shared" ca="1" si="306"/>
        <v>-0,192274460935096-0,966628990784275i</v>
      </c>
      <c r="EF171" s="240" t="str">
        <f t="shared" ca="1" si="307"/>
        <v>-0,91952632810293+0,354700445556599i</v>
      </c>
      <c r="EG171" s="240" t="str">
        <f t="shared" ca="1" si="308"/>
        <v>0,506682376569541+0,845348474551382i</v>
      </c>
      <c r="EH171" s="240" t="str">
        <f t="shared" ca="1" si="309"/>
        <v>0,746279575903242-0,643745189296341i</v>
      </c>
      <c r="EI171" s="240" t="str">
        <f t="shared" ca="1" si="310"/>
        <v>-0,761853108248723-0,625236687666571i</v>
      </c>
      <c r="EJ171" s="240" t="str">
        <f t="shared" ca="1" si="311"/>
        <v>-0,485783883215157+0,857528479387658i</v>
      </c>
      <c r="EK171" s="240" t="str">
        <f t="shared" ca="1" si="312"/>
        <v>0,927954168656194+0,332027310662992i</v>
      </c>
      <c r="EL171" s="240" t="str">
        <f t="shared" ca="1" si="313"/>
        <v>0,1684942885024-0,971056511689498i</v>
      </c>
      <c r="EM171" s="240" t="str">
        <f t="shared" ca="1" si="314"/>
        <v>-0,985566372271551-3,06194988570678E-13i</v>
      </c>
      <c r="EN171" s="240"/>
      <c r="EO171" s="240"/>
      <c r="EP171" s="240"/>
    </row>
    <row r="172" spans="1:146" ht="15.75" thickBot="1">
      <c r="A172" s="277">
        <f t="shared" si="181"/>
        <v>1.4062500000000008E-3</v>
      </c>
      <c r="B172" s="276">
        <v>72</v>
      </c>
      <c r="C172" s="248">
        <f t="shared" si="182"/>
        <v>14400</v>
      </c>
      <c r="D172" s="247">
        <f t="shared" si="315"/>
        <v>90477.86842338604</v>
      </c>
      <c r="E172" s="247" t="str">
        <f t="shared" si="316"/>
        <v>90477,868423386i</v>
      </c>
      <c r="F172" s="247" t="str">
        <f t="shared" si="183"/>
        <v>-0,0426204432981508-0,248158375953096i</v>
      </c>
      <c r="G172" s="247" t="str">
        <f t="shared" si="184"/>
        <v>-0,130157200912057+0,270062901466674i</v>
      </c>
      <c r="H172" s="247" t="str">
        <f t="shared" si="180"/>
        <v>0,00255626891558287-0,0737358757801379i</v>
      </c>
      <c r="I172" s="247" t="str">
        <f t="shared" si="317"/>
        <v>-0,00453619310191454+0,0794035473190907i</v>
      </c>
      <c r="J172" s="275" t="str">
        <f ca="1">IMPRODUCT(1/N_FFT2,CI100)</f>
        <v>0,00405621397188813-5,6285719476218E-07i</v>
      </c>
      <c r="K172" s="274" t="str">
        <f t="shared" ca="1" si="318"/>
        <v>-0,0000183550769812701+0,0003220803312821i</v>
      </c>
      <c r="N172" s="265">
        <f t="shared" ca="1" si="185"/>
        <v>2.9873583055918407</v>
      </c>
      <c r="O172" s="240">
        <f t="shared" ca="1" si="186"/>
        <v>0.98735830559184057</v>
      </c>
      <c r="P172" s="240" t="str">
        <f t="shared" ca="1" si="187"/>
        <v>-0,192624049783212-0,968386492608351i</v>
      </c>
      <c r="Q172" s="240" t="str">
        <f t="shared" ca="1" si="188"/>
        <v>-0,912200129791325+0,377845665358067i</v>
      </c>
      <c r="R172" s="240" t="str">
        <f t="shared" ca="1" si="189"/>
        <v>0,548546883911502+0,820958427554143i</v>
      </c>
      <c r="S172" s="240" t="str">
        <f t="shared" ca="1" si="190"/>
        <v>0,698167753344853-0,698167753344846i</v>
      </c>
      <c r="T172" s="240" t="str">
        <f t="shared" ca="1" si="191"/>
        <v>-0,820958427554143-0,548546883911501i</v>
      </c>
      <c r="U172" s="241" t="str">
        <f t="shared" ca="1" si="192"/>
        <v>-0,377845665358021+0,912200129791344i</v>
      </c>
      <c r="V172" s="240" t="str">
        <f t="shared" ca="1" si="193"/>
        <v>0,968386492608349+0,192624049783222i</v>
      </c>
      <c r="W172" s="240" t="str">
        <f t="shared" ca="1" si="194"/>
        <v>-2,92719643181624E-14-0,987358305591841i</v>
      </c>
      <c r="X172" s="240" t="str">
        <f t="shared" ca="1" si="195"/>
        <v>-0,968386492608357+0,192624049783184i</v>
      </c>
      <c r="Y172" s="240" t="str">
        <f t="shared" ca="1" si="196"/>
        <v>0,377845665358078+0,91220012979132i</v>
      </c>
      <c r="Z172" s="240" t="str">
        <f t="shared" ca="1" si="197"/>
        <v>0,82095842755417-0,548546883911461i</v>
      </c>
      <c r="AA172" s="240" t="str">
        <f t="shared" ca="1" si="198"/>
        <v>-0,698167753344846-0,698167753344853i</v>
      </c>
      <c r="AB172" s="240" t="str">
        <f t="shared" ca="1" si="199"/>
        <v>-0,548546883911467+0,820958427554167i</v>
      </c>
      <c r="AC172" s="240" t="str">
        <f t="shared" ca="1" si="200"/>
        <v>0,912200129791318+0,377845665358084i</v>
      </c>
      <c r="AD172" s="240" t="str">
        <f t="shared" ca="1" si="201"/>
        <v>0,192624049783192-0,968386492608355i</v>
      </c>
      <c r="AE172" s="240" t="str">
        <f t="shared" ca="1" si="202"/>
        <v>-0,987358305591841-3,9674509391971E-14i</v>
      </c>
      <c r="AF172" s="240" t="str">
        <f t="shared" ca="1" si="203"/>
        <v>0,192624049783215+0,968386492608351i</v>
      </c>
      <c r="AG172" s="240" t="str">
        <f t="shared" ca="1" si="204"/>
        <v>0,912200129791309-0,377845665358104i</v>
      </c>
      <c r="AH172" s="240" t="str">
        <f t="shared" ca="1" si="205"/>
        <v>-0,548546883911485-0,820958427554154i</v>
      </c>
      <c r="AI172" s="240" t="str">
        <f t="shared" ca="1" si="206"/>
        <v>-0,698167753344831+0,698167753344869i</v>
      </c>
      <c r="AJ172" s="240" t="str">
        <f t="shared" ca="1" si="207"/>
        <v>0,820958427554127+0,548546883911527i</v>
      </c>
      <c r="AK172" s="240" t="str">
        <f t="shared" ca="1" si="208"/>
        <v>0,377845665358057-0,912200129791329i</v>
      </c>
      <c r="AL172" s="240" t="str">
        <f t="shared" ca="1" si="209"/>
        <v>-0,968386492608343-0,192624049783256i</v>
      </c>
      <c r="AM172" s="240" t="str">
        <f t="shared" ca="1" si="210"/>
        <v>-1,04025450738086E-14+0,987358305591841i</v>
      </c>
      <c r="AN172" s="240" t="str">
        <f t="shared" ca="1" si="211"/>
        <v>0,968386492608346-0,192624049783243i</v>
      </c>
      <c r="AO172" s="240" t="str">
        <f t="shared" ca="1" si="212"/>
        <v>-0,377845665358044-0,912200129791334i</v>
      </c>
      <c r="AP172" s="240" t="str">
        <f t="shared" ca="1" si="213"/>
        <v>-0,820958427554138+0,54854688391151i</v>
      </c>
      <c r="AQ172" s="240" t="str">
        <f t="shared" ca="1" si="214"/>
        <v>0,698167753344821+0,698167753344879i</v>
      </c>
      <c r="AR172" s="240" t="str">
        <f t="shared" ca="1" si="215"/>
        <v>0,698167753344821+0,698167753344879i</v>
      </c>
      <c r="AS172" s="240" t="str">
        <f t="shared" ca="1" si="216"/>
        <v>-0,91220012979134-0,377845665358029i</v>
      </c>
      <c r="AT172" s="240" t="str">
        <f t="shared" ca="1" si="217"/>
        <v>-0,192624049783228+0,968386492608348i</v>
      </c>
      <c r="AU172" s="240" t="str">
        <f t="shared" ca="1" si="218"/>
        <v>0,987358305591841-1,88694192443538E-14i</v>
      </c>
      <c r="AV172" s="240" t="str">
        <f t="shared" ca="1" si="219"/>
        <v>-0,192624049783175-0,968386492608359i</v>
      </c>
      <c r="AW172" s="240" t="str">
        <f t="shared" ca="1" si="220"/>
        <v>-0,912200129791323+0,377845665358071i</v>
      </c>
      <c r="AX172" s="240" t="str">
        <f t="shared" ca="1" si="221"/>
        <v>0,548546883911453+0,820958427554176i</v>
      </c>
      <c r="AY172" s="240" t="str">
        <f t="shared" ca="1" si="222"/>
        <v>0,698167753344858-0,698167753344841i</v>
      </c>
      <c r="AZ172" s="240" t="str">
        <f t="shared" ca="1" si="223"/>
        <v>-0,820958427554159-0,548546883911479i</v>
      </c>
      <c r="BA172" s="240" t="str">
        <f t="shared" ca="1" si="224"/>
        <v>-0,377845665358094+0,912200129791314i</v>
      </c>
      <c r="BB172" s="240" t="str">
        <f t="shared" ca="1" si="225"/>
        <v>0,968386492608354+0,192624049783199i</v>
      </c>
      <c r="BC172" s="240" t="str">
        <f t="shared" ca="1" si="226"/>
        <v>4,30614517494727E-14-0,987358305591841i</v>
      </c>
      <c r="BD172" s="240" t="str">
        <f t="shared" ca="1" si="227"/>
        <v>-0,968386492608351+0,192624049783211i</v>
      </c>
      <c r="BE172" s="240" t="str">
        <f t="shared" ca="1" si="228"/>
        <v>0,377845665358092+0,912200129791314i</v>
      </c>
      <c r="BF172" s="240" t="str">
        <f t="shared" ca="1" si="229"/>
        <v>0,82095842755416-0,548546883911477i</v>
      </c>
      <c r="BG172" s="240" t="str">
        <f t="shared" ca="1" si="230"/>
        <v>-0,698167753344862-0,698167753344838i</v>
      </c>
      <c r="BH172" s="240" t="str">
        <f t="shared" ca="1" si="231"/>
        <v>-0,54854688391153+0,820958427554125i</v>
      </c>
      <c r="BI172" s="240" t="str">
        <f t="shared" ca="1" si="232"/>
        <v>0,912200129791328+0,37784566535806i</v>
      </c>
      <c r="BJ172" s="240" t="str">
        <f t="shared" ca="1" si="233"/>
        <v>0,192624049783177-0,968386492608358i</v>
      </c>
      <c r="BK172" s="240" t="str">
        <f t="shared" ca="1" si="234"/>
        <v>-0,987358305591841-2,08050901476171E-14i</v>
      </c>
      <c r="BL172" s="240" t="str">
        <f t="shared" ca="1" si="235"/>
        <v>0,192624049783232+0,968386492608347i</v>
      </c>
      <c r="BM172" s="240" t="str">
        <f t="shared" ca="1" si="236"/>
        <v>0,912200129791339-0,377845665358034i</v>
      </c>
      <c r="BN172" s="240" t="str">
        <f t="shared" ca="1" si="237"/>
        <v>-0,548546883911507-0,82095842755414i</v>
      </c>
      <c r="BO172" s="240" t="str">
        <f t="shared" ca="1" si="238"/>
        <v>-0,698167753344882+0,698167753344818i</v>
      </c>
      <c r="BP172" s="240" t="str">
        <f t="shared" ca="1" si="239"/>
        <v>0,820958427554137+0,548546883911511i</v>
      </c>
      <c r="BQ172" s="240" t="str">
        <f t="shared" ca="1" si="240"/>
        <v>0,377845665358039-0,912200129791336i</v>
      </c>
      <c r="BR172" s="240" t="str">
        <f t="shared" ca="1" si="241"/>
        <v>-0,968386492608346-0,192624049783238i</v>
      </c>
      <c r="BS172" s="240" t="str">
        <f t="shared" ca="1" si="242"/>
        <v>1,54824768868521E-14+0,987358305591841i</v>
      </c>
      <c r="BT172" s="240" t="str">
        <f t="shared" ca="1" si="243"/>
        <v>0,968386492608302-0,192624049783461i</v>
      </c>
      <c r="BU172" s="240" t="str">
        <f t="shared" ca="1" si="244"/>
        <v>-0,377845665358055-0,91220012979133i</v>
      </c>
      <c r="BV172" s="240" t="str">
        <f t="shared" ca="1" si="245"/>
        <v>-0,820958427554292+0,548546883911281i</v>
      </c>
      <c r="BW172" s="240" t="str">
        <f t="shared" ca="1" si="246"/>
        <v>0,698167753345181+0,698167753344519i</v>
      </c>
      <c r="BX172" s="240" t="str">
        <f t="shared" ca="1" si="247"/>
        <v>0,548546883911318-0,820958427554266i</v>
      </c>
      <c r="BY172" s="240" t="str">
        <f t="shared" ca="1" si="248"/>
        <v>-0,912200129791312-0,377845665358097i</v>
      </c>
      <c r="BZ172" s="240" t="str">
        <f t="shared" ca="1" si="249"/>
        <v>-0,192624049783505+0,968386492608293i</v>
      </c>
      <c r="CA172" s="240" t="str">
        <f t="shared" ca="1" si="250"/>
        <v>0,987358305591841-4,44643796034504E-13i</v>
      </c>
      <c r="CB172" s="240" t="str">
        <f t="shared" ca="1" si="251"/>
        <v>-0,192624049783386-0,968386492608317i</v>
      </c>
      <c r="CC172" s="240" t="str">
        <f t="shared" ca="1" si="252"/>
        <v>-0,912200129791354+0,377845665357998i</v>
      </c>
      <c r="CD172" s="240" t="str">
        <f t="shared" ca="1" si="253"/>
        <v>0,548546883911229+0,820958427554326i</v>
      </c>
      <c r="CE172" s="240" t="str">
        <f t="shared" ca="1" si="254"/>
        <v>0,698167753344562-0,698167753345138i</v>
      </c>
      <c r="CF172" s="240" t="str">
        <f t="shared" ca="1" si="255"/>
        <v>-0,820958427554224-0,548546883911381i</v>
      </c>
      <c r="CG172" s="240" t="str">
        <f t="shared" ca="1" si="256"/>
        <v>-0,377845665358167+0,912200129791284i</v>
      </c>
      <c r="CH172" s="240" t="str">
        <f t="shared" ca="1" si="257"/>
        <v>0,968386492608281+0,192624049783566i</v>
      </c>
      <c r="CI172" s="240" t="str">
        <f t="shared" ca="1" si="258"/>
        <v>-3,68681719608063E-13-0,987358305591841i</v>
      </c>
      <c r="CJ172" s="240" t="str">
        <f t="shared" ca="1" si="259"/>
        <v>-0,968386492608329+0,192624049783326i</v>
      </c>
      <c r="CK172" s="240" t="str">
        <f t="shared" ca="1" si="260"/>
        <v>0,377845665357928+0,912200129791382i</v>
      </c>
      <c r="CL172" s="240" t="str">
        <f t="shared" ca="1" si="261"/>
        <v>0,82095842755436-0,548546883911177i</v>
      </c>
      <c r="CM172" s="240" t="str">
        <f t="shared" ca="1" si="262"/>
        <v>-0,698167753345084-0,698167753344616i</v>
      </c>
      <c r="CN172" s="240" t="str">
        <f t="shared" ca="1" si="263"/>
        <v>-0,548546883911421+0,820958427554198i</v>
      </c>
      <c r="CO172" s="240" t="str">
        <f t="shared" ca="1" si="264"/>
        <v>0,91220012979126+0,377845665358224i</v>
      </c>
      <c r="CP172" s="240" t="str">
        <f t="shared" ca="1" si="265"/>
        <v>0,19262404978364-0,968386492608267i</v>
      </c>
      <c r="CQ172" s="240" t="str">
        <f t="shared" ca="1" si="266"/>
        <v>-0,987358305591841+3,06750848614238E-13i</v>
      </c>
      <c r="CR172" s="240" t="str">
        <f t="shared" ca="1" si="267"/>
        <v>0,192624049783251+0,968386492608344i</v>
      </c>
      <c r="CS172" s="240" t="str">
        <f t="shared" ca="1" si="268"/>
        <v>0,912200129791412-0,377845665357858i</v>
      </c>
      <c r="CT172" s="240" t="str">
        <f t="shared" ca="1" si="269"/>
        <v>-0,548546883911114-0,820958427554402i</v>
      </c>
      <c r="CU172" s="240" t="str">
        <f t="shared" ca="1" si="270"/>
        <v>-0,69816775334467+0,69816775334503i</v>
      </c>
      <c r="CV172" s="240" t="str">
        <f t="shared" ca="1" si="271"/>
        <v>0,820958427554155+0,548546883911484i</v>
      </c>
      <c r="CW172" s="240" t="str">
        <f t="shared" ca="1" si="272"/>
        <v>0,377845665358294-0,91220012979123i</v>
      </c>
      <c r="CX172" s="240" t="str">
        <f t="shared" ca="1" si="273"/>
        <v>-0,968386492608252-0,192624049783715i</v>
      </c>
      <c r="CY172" s="240" t="str">
        <f t="shared" ca="1" si="274"/>
        <v>2,30788772187797E-13+0,987358305591841i</v>
      </c>
      <c r="CZ172" s="240" t="str">
        <f t="shared" ca="1" si="275"/>
        <v>0,968386492608358-0,192624049783177i</v>
      </c>
      <c r="DA172" s="240" t="str">
        <f t="shared" ca="1" si="276"/>
        <v>-0,377845665357813-0,91220012979143i</v>
      </c>
      <c r="DB172" s="240" t="str">
        <f t="shared" ca="1" si="277"/>
        <v>-0,820958427553899+0,548546883911868i</v>
      </c>
      <c r="DC172" s="240" t="str">
        <f t="shared" ca="1" si="278"/>
        <v>0,698167753344997+0,698167753344703i</v>
      </c>
      <c r="DD172" s="240" t="str">
        <f t="shared" ca="1" si="279"/>
        <v>0,548546883911548-0,820958427554113i</v>
      </c>
      <c r="DE172" s="240" t="str">
        <f t="shared" ca="1" si="280"/>
        <v>-0,912200129791202-0,377845665358364i</v>
      </c>
      <c r="DF172" s="240" t="str">
        <f t="shared" ca="1" si="281"/>
        <v>-0,192624049782799+0,968386492608433i</v>
      </c>
      <c r="DG172" s="240" t="str">
        <f t="shared" ca="1" si="282"/>
        <v>0,987358305591841-1,54826695761357E-13i</v>
      </c>
      <c r="DH172" s="240" t="str">
        <f t="shared" ca="1" si="283"/>
        <v>-0,19262404978313-0,968386492608368i</v>
      </c>
      <c r="DI172" s="240" t="str">
        <f t="shared" ca="1" si="284"/>
        <v>-0,912200129791459+0,377845665357743i</v>
      </c>
      <c r="DJ172" s="240" t="str">
        <f t="shared" ca="1" si="285"/>
        <v>0,548546883911828+0,820958427553925i</v>
      </c>
      <c r="DK172" s="240" t="str">
        <f t="shared" ca="1" si="286"/>
        <v>0,698167753344758-0,698167753344942i</v>
      </c>
      <c r="DL172" s="240" t="str">
        <f t="shared" ca="1" si="287"/>
        <v>-0,82095842755407-0,548546883911611i</v>
      </c>
      <c r="DM172" s="240" t="str">
        <f t="shared" ca="1" si="288"/>
        <v>-0,377845665358409+0,912200129791184i</v>
      </c>
      <c r="DN172" s="240" t="str">
        <f t="shared" ca="1" si="289"/>
        <v>0,968386492608419+0,192624049782873i</v>
      </c>
      <c r="DO172" s="240" t="str">
        <f t="shared" ca="1" si="290"/>
        <v>-1,06927030200145E-13-0,987358305591841i</v>
      </c>
      <c r="DP172" s="240" t="str">
        <f t="shared" ca="1" si="291"/>
        <v>-0,968386492608383+0,192624049783056i</v>
      </c>
      <c r="DQ172" s="240" t="str">
        <f t="shared" ca="1" si="292"/>
        <v>0,377845665357673+0,912200129791488i</v>
      </c>
      <c r="DR172" s="240" t="str">
        <f t="shared" ca="1" si="293"/>
        <v>0,820958427553968-0,548546883911765i</v>
      </c>
      <c r="DS172" s="240" t="str">
        <f t="shared" ca="1" si="294"/>
        <v>-0,698167753344889-0,698167753344811i</v>
      </c>
      <c r="DT172" s="240" t="str">
        <f t="shared" ca="1" si="295"/>
        <v>-0,54854688391165+0,820958427554045i</v>
      </c>
      <c r="DU172" s="240" t="str">
        <f t="shared" ca="1" si="296"/>
        <v>0,912200129791154+0,377845665358479i</v>
      </c>
      <c r="DV172" s="240" t="str">
        <f t="shared" ca="1" si="297"/>
        <v>0,192624049782948-0,968386492608404i</v>
      </c>
      <c r="DW172" s="240" t="str">
        <f t="shared" ca="1" si="298"/>
        <v>-0,987358305591841+3,09649537737042E-14i</v>
      </c>
      <c r="DX172" s="240" t="str">
        <f t="shared" ca="1" si="299"/>
        <v>0,192624049782981+0,968386492608398i</v>
      </c>
      <c r="DY172" s="240" t="str">
        <f t="shared" ca="1" si="300"/>
        <v>0,912200129791507-0,377845665357629i</v>
      </c>
      <c r="DZ172" s="240" t="str">
        <f t="shared" ca="1" si="301"/>
        <v>-0,548546883911702-0,82095842755401i</v>
      </c>
      <c r="EA172" s="240" t="str">
        <f t="shared" ca="1" si="302"/>
        <v>-0,698167753344865+0,698167753344835i</v>
      </c>
      <c r="EB172" s="240" t="str">
        <f t="shared" ca="1" si="303"/>
        <v>0,820958427554002+0,548546883911713i</v>
      </c>
      <c r="EC172" s="240" t="str">
        <f t="shared" ca="1" si="304"/>
        <v>0,377845665357641-0,912200129791501i</v>
      </c>
      <c r="ED172" s="240" t="str">
        <f t="shared" ca="1" si="305"/>
        <v>-0,968386492608395-0,192624049782994i</v>
      </c>
      <c r="EE172" s="240" t="str">
        <f t="shared" ca="1" si="306"/>
        <v>-4,49971226527358E-14+0,987358305591841i</v>
      </c>
      <c r="EF172" s="240" t="str">
        <f t="shared" ca="1" si="307"/>
        <v>0,968386492608413-0,192624049782907i</v>
      </c>
      <c r="EG172" s="240" t="str">
        <f t="shared" ca="1" si="308"/>
        <v>-0,377845665358466-0,91220012979116i</v>
      </c>
      <c r="EH172" s="240" t="str">
        <f t="shared" ca="1" si="309"/>
        <v>-0,820958427554052+0,548546883911638i</v>
      </c>
      <c r="EI172" s="240" t="str">
        <f t="shared" ca="1" si="310"/>
        <v>0,698167753344801+0,698167753344899i</v>
      </c>
      <c r="EJ172" s="240" t="str">
        <f t="shared" ca="1" si="311"/>
        <v>0,548546883911777-0,82095842755396i</v>
      </c>
      <c r="EK172" s="240" t="str">
        <f t="shared" ca="1" si="312"/>
        <v>-0,912200129791483-0,377845665357686i</v>
      </c>
      <c r="EL172" s="240" t="str">
        <f t="shared" ca="1" si="313"/>
        <v>-0,192624049783069+0,96838649260838i</v>
      </c>
      <c r="EM172" s="240" t="str">
        <f t="shared" ca="1" si="314"/>
        <v>0,987358305591841+1,20959199079176E-13i</v>
      </c>
      <c r="EN172" s="240"/>
      <c r="EO172" s="240"/>
      <c r="EP172" s="240"/>
    </row>
    <row r="173" spans="1:146" ht="15.75" thickBot="1">
      <c r="A173" s="277">
        <f t="shared" si="181"/>
        <v>1.4257812500000008E-3</v>
      </c>
      <c r="B173" s="276">
        <v>73</v>
      </c>
      <c r="C173" s="248">
        <f t="shared" si="182"/>
        <v>14600</v>
      </c>
      <c r="D173" s="247">
        <f t="shared" si="315"/>
        <v>91734.505484821959</v>
      </c>
      <c r="E173" s="247" t="str">
        <f t="shared" si="316"/>
        <v>91734,505484822i</v>
      </c>
      <c r="F173" s="247" t="str">
        <f t="shared" si="183"/>
        <v>-0,0426229785927168-0,244514405360335i</v>
      </c>
      <c r="G173" s="247" t="str">
        <f t="shared" si="184"/>
        <v>-0,12707310620519+0,267886389012732i</v>
      </c>
      <c r="H173" s="247" t="str">
        <f t="shared" si="180"/>
        <v>0,00254077062209774-0,0727258376673657i</v>
      </c>
      <c r="I173" s="247" t="str">
        <f t="shared" si="317"/>
        <v>-0,00438856286756423+0,07818428675749i</v>
      </c>
      <c r="J173" s="275" t="str">
        <f ca="1">IMPRODUCT(1/N_FFT2,CJ100)</f>
        <v>-0,0013465289241012-0,0000799856978892828i</v>
      </c>
      <c r="K173" s="274" t="str">
        <f t="shared" ca="1" si="318"/>
        <v>0,0000121629515766854-0,00010492638126549i</v>
      </c>
      <c r="N173" s="265">
        <f t="shared" ca="1" si="185"/>
        <v>2.9887505521654743</v>
      </c>
      <c r="O173" s="240">
        <f t="shared" ca="1" si="186"/>
        <v>0.98875055216547436</v>
      </c>
      <c r="P173" s="240" t="str">
        <f t="shared" ca="1" si="187"/>
        <v>-0,216636472185246-0,964726019824624i</v>
      </c>
      <c r="Q173" s="240" t="str">
        <f t="shared" ca="1" si="188"/>
        <v>-0,893819912727481+0,422745334710354i</v>
      </c>
      <c r="R173" s="240" t="str">
        <f t="shared" ca="1" si="189"/>
        <v>0,60831057489624+0,779477965613484i</v>
      </c>
      <c r="S173" s="240" t="str">
        <f t="shared" ca="1" si="190"/>
        <v>0,62725671000687-0,764314512592092i</v>
      </c>
      <c r="T173" s="240" t="str">
        <f t="shared" ca="1" si="191"/>
        <v>-0,883176021014688-0,444553450455841i</v>
      </c>
      <c r="U173" s="241" t="str">
        <f t="shared" ca="1" si="192"/>
        <v>-0,240246787044593+0,959118937213879i</v>
      </c>
      <c r="V173" s="240" t="str">
        <f t="shared" ca="1" si="193"/>
        <v>0,988452758985044+0,0242651532528517i</v>
      </c>
      <c r="W173" s="240" t="str">
        <f t="shared" ca="1" si="194"/>
        <v>-0,192895663615556-0,96975198755447i</v>
      </c>
      <c r="X173" s="240" t="str">
        <f t="shared" ca="1" si="195"/>
        <v>-0,903925400746914+0,400682572982732i</v>
      </c>
      <c r="Y173" s="240" t="str">
        <f t="shared" ca="1" si="196"/>
        <v>0,588998016241491+0,794171890254948i</v>
      </c>
      <c r="Z173" s="240" t="str">
        <f t="shared" ca="1" si="197"/>
        <v>0,645825009130052-0,748690665087857i</v>
      </c>
      <c r="AA173" s="240" t="str">
        <f t="shared" ca="1" si="198"/>
        <v>-0,872000137090887-0,466093783825751i</v>
      </c>
      <c r="AB173" s="240" t="str">
        <f t="shared" ca="1" si="199"/>
        <v>-0,263712386222861+0,952934117219116i</v>
      </c>
      <c r="AC173" s="240" t="str">
        <f t="shared" ca="1" si="200"/>
        <v>0,987559558823231+0,0485156900847162i</v>
      </c>
      <c r="AD173" s="240" t="str">
        <f t="shared" ca="1" si="201"/>
        <v>-0,169038661910966-0,974193812948368i</v>
      </c>
      <c r="AE173" s="240" t="str">
        <f t="shared" ca="1" si="202"/>
        <v>-0,913486397904901+0,378378455055595i</v>
      </c>
      <c r="AF173" s="240" t="str">
        <f t="shared" ca="1" si="203"/>
        <v>0,569330667205804+0,80838743544573i</v>
      </c>
      <c r="AG173" s="240" t="str">
        <f t="shared" ca="1" si="204"/>
        <v>0,664004287416673-0,732615834322332i</v>
      </c>
      <c r="AH173" s="240" t="str">
        <f t="shared" ca="1" si="205"/>
        <v>-0,86029899289071-0,487353359728608i</v>
      </c>
      <c r="AI173" s="240" t="str">
        <f t="shared" ca="1" si="206"/>
        <v>-0,287019134920505+0,946175285344642i</v>
      </c>
      <c r="AJ173" s="240" t="str">
        <f t="shared" ca="1" si="207"/>
        <v>0,986071489710413+0,0727370028789924i</v>
      </c>
      <c r="AK173" s="240" t="str">
        <f t="shared" ca="1" si="208"/>
        <v>-0,145079837637208-0,978048820416799i</v>
      </c>
      <c r="AL173" s="240" t="str">
        <f t="shared" ca="1" si="209"/>
        <v>-0,922497145014248+0,355846416095614i</v>
      </c>
      <c r="AM173" s="240" t="str">
        <f t="shared" ca="1" si="210"/>
        <v>0,549320374664835+0,822116038272953i</v>
      </c>
      <c r="AN173" s="240" t="str">
        <f t="shared" ca="1" si="211"/>
        <v>0,681783594349274-0,716099703172481i</v>
      </c>
      <c r="AO173" s="240" t="str">
        <f t="shared" ca="1" si="212"/>
        <v>-0,848079636745916-0,508319372190796i</v>
      </c>
      <c r="AP173" s="240" t="str">
        <f t="shared" ca="1" si="213"/>
        <v>-0,310152994023613+0,93884651285805i</v>
      </c>
      <c r="AQ173" s="240" t="str">
        <f t="shared" ca="1" si="214"/>
        <v>0,983989448003781+0,0969145016225459i</v>
      </c>
      <c r="AR173" s="240" t="str">
        <f t="shared" ca="1" si="215"/>
        <v>0,983989448003781+0,0969145016225459i</v>
      </c>
      <c r="AS173" s="240" t="str">
        <f t="shared" ca="1" si="216"/>
        <v>-0,930952214337827+0,333100028560532i</v>
      </c>
      <c r="AT173" s="240" t="str">
        <f t="shared" ca="1" si="217"/>
        <v>0,528979192070587+0,835349429139614i</v>
      </c>
      <c r="AU173" s="240" t="str">
        <f t="shared" ca="1" si="218"/>
        <v>0,699152220338168-0,699152220338132i</v>
      </c>
      <c r="AV173" s="240" t="str">
        <f t="shared" ca="1" si="219"/>
        <v>-0,835349429139639-0,528979192070547i</v>
      </c>
      <c r="AW173" s="240" t="str">
        <f t="shared" ca="1" si="220"/>
        <v>-0,333100028560487+0,930952214337842i</v>
      </c>
      <c r="AX173" s="240" t="str">
        <f t="shared" ca="1" si="221"/>
        <v>0,981314687847405+0,121033622694188i</v>
      </c>
      <c r="AY173" s="240" t="str">
        <f t="shared" ca="1" si="222"/>
        <v>-0,0969145016224943-0,983989448003785i</v>
      </c>
      <c r="AZ173" s="240" t="str">
        <f t="shared" ca="1" si="223"/>
        <v>-0,938846512858033+0,310152994023663i</v>
      </c>
      <c r="BA173" s="240" t="str">
        <f t="shared" ca="1" si="224"/>
        <v>0,50831937219083+0,848079636745896i</v>
      </c>
      <c r="BB173" s="240" t="str">
        <f t="shared" ca="1" si="225"/>
        <v>0,716099703172517-0,681783594349236i</v>
      </c>
      <c r="BC173" s="240" t="str">
        <f t="shared" ca="1" si="226"/>
        <v>-0,822116038272979-0,549320374664795i</v>
      </c>
      <c r="BD173" s="240" t="str">
        <f t="shared" ca="1" si="227"/>
        <v>-0,355846416095577+0,922497145014261i</v>
      </c>
      <c r="BE173" s="240" t="str">
        <f t="shared" ca="1" si="228"/>
        <v>0,978048820416791+0,145079837637259i</v>
      </c>
      <c r="BF173" s="240" t="str">
        <f t="shared" ca="1" si="229"/>
        <v>-0,0727370028789407-0,986071489710416i</v>
      </c>
      <c r="BG173" s="240" t="str">
        <f t="shared" ca="1" si="230"/>
        <v>-0,946175285344627+0,287019134920555i</v>
      </c>
      <c r="BH173" s="240" t="str">
        <f t="shared" ca="1" si="231"/>
        <v>0,487353359728556+0,860298992890738i</v>
      </c>
      <c r="BI173" s="240" t="str">
        <f t="shared" ca="1" si="232"/>
        <v>0,732615834322367-0,664004287416634i</v>
      </c>
      <c r="BJ173" s="240" t="str">
        <f t="shared" ca="1" si="233"/>
        <v>-0,808387435445759-0,569330667205764i</v>
      </c>
      <c r="BK173" s="240" t="str">
        <f t="shared" ca="1" si="234"/>
        <v>-0,378378455055559+0,913486397904916i</v>
      </c>
      <c r="BL173" s="240" t="str">
        <f t="shared" ca="1" si="235"/>
        <v>0,974193812948359+0,169038661911021i</v>
      </c>
      <c r="BM173" s="240" t="str">
        <f t="shared" ca="1" si="236"/>
        <v>-0,0485156900846645-0,987559558823234i</v>
      </c>
      <c r="BN173" s="240" t="str">
        <f t="shared" ca="1" si="237"/>
        <v>-0,952934117219102+0,263712386222909i</v>
      </c>
      <c r="BO173" s="240" t="str">
        <f t="shared" ca="1" si="238"/>
        <v>0,466093783825698+0,872000137090914i</v>
      </c>
      <c r="BP173" s="240" t="str">
        <f t="shared" ca="1" si="239"/>
        <v>0,748690665087892-0,645825009130013i</v>
      </c>
      <c r="BQ173" s="240" t="str">
        <f t="shared" ca="1" si="240"/>
        <v>-0,794171890254978-0,588998016241452i</v>
      </c>
      <c r="BR173" s="240" t="str">
        <f t="shared" ca="1" si="241"/>
        <v>-0,400682572982683+0,903925400746935i</v>
      </c>
      <c r="BS173" s="240" t="str">
        <f t="shared" ca="1" si="242"/>
        <v>0,969751987554459+0,192895663615611i</v>
      </c>
      <c r="BT173" s="240" t="str">
        <f t="shared" ca="1" si="243"/>
        <v>-0,0242651532524066-0,988452758985055i</v>
      </c>
      <c r="BU173" s="240" t="str">
        <f t="shared" ca="1" si="244"/>
        <v>-0,959118937213843+0,240246787044738i</v>
      </c>
      <c r="BV173" s="240" t="str">
        <f t="shared" ca="1" si="245"/>
        <v>0,44455345045557+0,883176021014825i</v>
      </c>
      <c r="BW173" s="240" t="str">
        <f t="shared" ca="1" si="246"/>
        <v>0,764314512591927-0,627256710007071i</v>
      </c>
      <c r="BX173" s="240" t="str">
        <f t="shared" ca="1" si="247"/>
        <v>-0,779477965613387-0,608310574896365i</v>
      </c>
      <c r="BY173" s="240" t="str">
        <f t="shared" ca="1" si="248"/>
        <v>-0,422745334709986+0,893819912727654i</v>
      </c>
      <c r="BZ173" s="240" t="str">
        <f t="shared" ca="1" si="249"/>
        <v>0,964726019824618+0,216636472185272i</v>
      </c>
      <c r="CA173" s="240" t="str">
        <f t="shared" ca="1" si="250"/>
        <v>4,45271311926934E-13-0,988750552165474i</v>
      </c>
      <c r="CB173" s="240" t="str">
        <f t="shared" ca="1" si="251"/>
        <v>-0,964726019824598+0,216636472185363i</v>
      </c>
      <c r="CC173" s="240" t="str">
        <f t="shared" ca="1" si="252"/>
        <v>0,42274533471007+0,893819912727615i</v>
      </c>
      <c r="CD173" s="240" t="str">
        <f t="shared" ca="1" si="253"/>
        <v>0,77947796561333-0,608310574896438i</v>
      </c>
      <c r="CE173" s="240" t="str">
        <f t="shared" ca="1" si="254"/>
        <v>-0,764314512591986-0,627256710007i</v>
      </c>
      <c r="CF173" s="240" t="str">
        <f t="shared" ca="1" si="255"/>
        <v>-0,444553450455487+0,883176021014866i</v>
      </c>
      <c r="CG173" s="240" t="str">
        <f t="shared" ca="1" si="256"/>
        <v>0,959118937213866+0,240246787044648i</v>
      </c>
      <c r="CH173" s="240" t="str">
        <f t="shared" ca="1" si="257"/>
        <v>0,0242651532532968-0,988452758985033i</v>
      </c>
      <c r="CI173" s="240" t="str">
        <f t="shared" ca="1" si="258"/>
        <v>-0,96975198755444+0,192895663615702i</v>
      </c>
      <c r="CJ173" s="240" t="str">
        <f t="shared" ca="1" si="259"/>
        <v>0,400682572982421+0,903925400747051i</v>
      </c>
      <c r="CK173" s="240" t="str">
        <f t="shared" ca="1" si="260"/>
        <v>0,794171890254797-0,588998016241696i</v>
      </c>
      <c r="CL173" s="240" t="str">
        <f t="shared" ca="1" si="261"/>
        <v>-0,74869066508775-0,645825009130176i</v>
      </c>
      <c r="CM173" s="240" t="str">
        <f t="shared" ca="1" si="262"/>
        <v>-0,466093783825369+0,87200013709109i</v>
      </c>
      <c r="CN173" s="240" t="str">
        <f t="shared" ca="1" si="263"/>
        <v>0,952934117219101+0,263712386222914i</v>
      </c>
      <c r="CO173" s="240" t="str">
        <f t="shared" ca="1" si="264"/>
        <v>0,048515690085161-0,987559558823209i</v>
      </c>
      <c r="CP173" s="240" t="str">
        <f t="shared" ca="1" si="265"/>
        <v>-0,974193812948342+0,169038661911113i</v>
      </c>
      <c r="CQ173" s="240" t="str">
        <f t="shared" ca="1" si="266"/>
        <v>0,378378455055281+0,913486397905031i</v>
      </c>
      <c r="CR173" s="240" t="str">
        <f t="shared" ca="1" si="267"/>
        <v>0,808387435445584-0,569330667206012i</v>
      </c>
      <c r="CS173" s="240" t="str">
        <f t="shared" ca="1" si="268"/>
        <v>-0,732615834322222-0,664004287416794i</v>
      </c>
      <c r="CT173" s="240" t="str">
        <f t="shared" ca="1" si="269"/>
        <v>-0,487353359728231+0,860298992890923i</v>
      </c>
      <c r="CU173" s="240" t="str">
        <f t="shared" ca="1" si="270"/>
        <v>0,946175285344625+0,287019134920561i</v>
      </c>
      <c r="CV173" s="240" t="str">
        <f t="shared" ca="1" si="271"/>
        <v>0,0727370028794364-0,986071489710379i</v>
      </c>
      <c r="CW173" s="240" t="str">
        <f t="shared" ca="1" si="272"/>
        <v>-0,978048820416777+0,145079837637351i</v>
      </c>
      <c r="CX173" s="240" t="str">
        <f t="shared" ca="1" si="273"/>
        <v>0,355846416095297+0,92249714501437i</v>
      </c>
      <c r="CY173" s="240" t="str">
        <f t="shared" ca="1" si="274"/>
        <v>0,822116038272811-0,549320374665048i</v>
      </c>
      <c r="CZ173" s="240" t="str">
        <f t="shared" ca="1" si="275"/>
        <v>-0,716099703172368-0,681783594349393i</v>
      </c>
      <c r="DA173" s="240" t="str">
        <f t="shared" ca="1" si="276"/>
        <v>-0,508319372190509+0,848079636746089i</v>
      </c>
      <c r="DB173" s="240" t="str">
        <f t="shared" ca="1" si="277"/>
        <v>0,938846512858031+0,310152994023668i</v>
      </c>
      <c r="DC173" s="240" t="str">
        <f t="shared" ca="1" si="278"/>
        <v>0,096914501622989-0,983989448003737i</v>
      </c>
      <c r="DD173" s="240" t="str">
        <f t="shared" ca="1" si="279"/>
        <v>-0,981314687847395+0,121033622694281i</v>
      </c>
      <c r="DE173" s="240" t="str">
        <f t="shared" ca="1" si="280"/>
        <v>0,333100028560212+0,930952214337941i</v>
      </c>
      <c r="DF173" s="240" t="str">
        <f t="shared" ca="1" si="281"/>
        <v>0,835349429139481-0,528979192070798i</v>
      </c>
      <c r="DG173" s="240" t="str">
        <f t="shared" ca="1" si="282"/>
        <v>-0,699152220338016-0,699152220338285i</v>
      </c>
      <c r="DH173" s="240" t="str">
        <f t="shared" ca="1" si="283"/>
        <v>-0,528979192070264+0,835349429139818i</v>
      </c>
      <c r="DI173" s="240" t="str">
        <f t="shared" ca="1" si="284"/>
        <v>0,930952214337823+0,333100028560544i</v>
      </c>
      <c r="DJ173" s="240" t="str">
        <f t="shared" ca="1" si="285"/>
        <v>0,12103362269463-0,981314687847351i</v>
      </c>
      <c r="DK173" s="240" t="str">
        <f t="shared" ca="1" si="286"/>
        <v>-0,983989448003771+0,0969145016226384i</v>
      </c>
      <c r="DL173" s="240" t="str">
        <f t="shared" ca="1" si="287"/>
        <v>0,310152994023334+0,938846512858141i</v>
      </c>
      <c r="DM173" s="240" t="str">
        <f t="shared" ca="1" si="288"/>
        <v>0,848079636745764-0,508319372191051i</v>
      </c>
      <c r="DN173" s="240" t="str">
        <f t="shared" ca="1" si="289"/>
        <v>-0,681783594349117-0,716099703172631i</v>
      </c>
      <c r="DO173" s="240" t="str">
        <f t="shared" ca="1" si="290"/>
        <v>-0,549320374664523+0,822116038273162i</v>
      </c>
      <c r="DP173" s="240" t="str">
        <f t="shared" ca="1" si="291"/>
        <v>0,922497145014243+0,355846416095626i</v>
      </c>
      <c r="DQ173" s="240" t="str">
        <f t="shared" ca="1" si="292"/>
        <v>0,145079837637699-0,978048820416726i</v>
      </c>
      <c r="DR173" s="240" t="str">
        <f t="shared" ca="1" si="293"/>
        <v>-0,986071489710406+0,0727370028790851i</v>
      </c>
      <c r="DS173" s="240" t="str">
        <f t="shared" ca="1" si="294"/>
        <v>0,287019134920224+0,946175285344728i</v>
      </c>
      <c r="DT173" s="240" t="str">
        <f t="shared" ca="1" si="295"/>
        <v>0,860298992890612-0,487353359728781i</v>
      </c>
      <c r="DU173" s="240" t="str">
        <f t="shared" ca="1" si="296"/>
        <v>-0,664004287416513-0,732615834322477i</v>
      </c>
      <c r="DV173" s="240" t="str">
        <f t="shared" ca="1" si="297"/>
        <v>-0,569330667205496+0,808387435445947i</v>
      </c>
      <c r="DW173" s="240" t="str">
        <f t="shared" ca="1" si="298"/>
        <v>0,913486397904896+0,378378455055606i</v>
      </c>
      <c r="DX173" s="240" t="str">
        <f t="shared" ca="1" si="299"/>
        <v>0,16903866191146-0,974193812948283i</v>
      </c>
      <c r="DY173" s="240" t="str">
        <f t="shared" ca="1" si="300"/>
        <v>-0,987559558823227+0,0485156900848092i</v>
      </c>
      <c r="DZ173" s="240" t="str">
        <f t="shared" ca="1" si="301"/>
        <v>0,263712386222575+0,952934117219195i</v>
      </c>
      <c r="EA173" s="240" t="str">
        <f t="shared" ca="1" si="302"/>
        <v>0,872000137090793-0,466093783825926i</v>
      </c>
      <c r="EB173" s="240" t="str">
        <f t="shared" ca="1" si="303"/>
        <v>-0,645825009129888-0,748690665087999i</v>
      </c>
      <c r="EC173" s="240" t="str">
        <f t="shared" ca="1" si="304"/>
        <v>-0,588998016241189+0,794171890255174i</v>
      </c>
      <c r="ED173" s="240" t="str">
        <f t="shared" ca="1" si="305"/>
        <v>0,903925400746908+0,400682572982744i</v>
      </c>
      <c r="EE173" s="240" t="str">
        <f t="shared" ca="1" si="306"/>
        <v>0,192895663616048-0,969751987554372i</v>
      </c>
      <c r="EF173" s="240" t="str">
        <f t="shared" ca="1" si="307"/>
        <v>-0,988452758985042+0,0242651532529446i</v>
      </c>
      <c r="EG173" s="240" t="str">
        <f t="shared" ca="1" si="308"/>
        <v>0,240246787044306+0,959118937213951i</v>
      </c>
      <c r="EH173" s="240" t="str">
        <f t="shared" ca="1" si="309"/>
        <v>0,883176021014577-0,444553450456063i</v>
      </c>
      <c r="EI173" s="240" t="str">
        <f t="shared" ca="1" si="310"/>
        <v>-0,627256710006716-0,764314512592218i</v>
      </c>
      <c r="EJ173" s="240" t="str">
        <f t="shared" ca="1" si="311"/>
        <v>-0,608310574895951+0,779477965613709i</v>
      </c>
      <c r="EK173" s="240" t="str">
        <f t="shared" ca="1" si="312"/>
        <v>0,893819912727458+0,422745334710402i</v>
      </c>
      <c r="EL173" s="240" t="str">
        <f t="shared" ca="1" si="313"/>
        <v>0,216636472185706-0,964726019824521i</v>
      </c>
      <c r="EM173" s="240" t="str">
        <f t="shared" ca="1" si="314"/>
        <v>-0,988750552165474+9,30267073940833E-14i</v>
      </c>
      <c r="EN173" s="240"/>
      <c r="EO173" s="240"/>
      <c r="EP173" s="240"/>
    </row>
    <row r="174" spans="1:146" ht="15.75" thickBot="1">
      <c r="A174" s="277">
        <f t="shared" si="181"/>
        <v>1.4453125000000009E-3</v>
      </c>
      <c r="B174" s="276">
        <v>74</v>
      </c>
      <c r="C174" s="248">
        <f t="shared" si="182"/>
        <v>14800</v>
      </c>
      <c r="D174" s="247">
        <f t="shared" si="315"/>
        <v>92991.142546257877</v>
      </c>
      <c r="E174" s="247" t="str">
        <f t="shared" si="316"/>
        <v>92991,1425462579i</v>
      </c>
      <c r="F174" s="247" t="str">
        <f t="shared" si="183"/>
        <v>-0,0426227428800978-0,240966141286245i</v>
      </c>
      <c r="G174" s="247" t="str">
        <f t="shared" si="184"/>
        <v>-0,124078694509447+0,265719444841227i</v>
      </c>
      <c r="H174" s="247" t="str">
        <f t="shared" si="180"/>
        <v>0,00252589716280312-0,0717430923255763i</v>
      </c>
      <c r="I174" s="247" t="str">
        <f t="shared" si="317"/>
        <v>-0,00425070654466007+0,0770017480081949i</v>
      </c>
      <c r="J174" s="275" t="str">
        <f ca="1">IMPRODUCT(1/N_FFT2,CK100)</f>
        <v>0,00373624666427855+5,42755623890359E-07i</v>
      </c>
      <c r="K174" s="274" t="str">
        <f t="shared" ca="1" si="318"/>
        <v>-0,000015923481280094+0,000287695217044353i</v>
      </c>
      <c r="N174" s="265">
        <f t="shared" ca="1" si="185"/>
        <v>2.9898627167416127</v>
      </c>
      <c r="O174" s="240">
        <f t="shared" ca="1" si="186"/>
        <v>0.98986271674161286</v>
      </c>
      <c r="P174" s="240" t="str">
        <f t="shared" ca="1" si="187"/>
        <v>-0,240517020993412-0,960197771611423i</v>
      </c>
      <c r="Q174" s="240" t="str">
        <f t="shared" ca="1" si="188"/>
        <v>-0,87298097868006+0,466618054577714i</v>
      </c>
      <c r="R174" s="240" t="str">
        <f t="shared" ca="1" si="189"/>
        <v>0,664751171497029+0,733439893916613i</v>
      </c>
      <c r="S174" s="240" t="str">
        <f t="shared" ca="1" si="190"/>
        <v>0,549938260197551-0,823040769321895i</v>
      </c>
      <c r="T174" s="240" t="str">
        <f t="shared" ca="1" si="191"/>
        <v>-0,931999366294008-0,333474705521503i</v>
      </c>
      <c r="U174" s="241" t="str">
        <f t="shared" ca="1" si="192"/>
        <v>-0,0970235128138576+0,9850962572035i</v>
      </c>
      <c r="V174" s="240" t="str">
        <f t="shared" ca="1" si="193"/>
        <v>0,979148947490724-0,145243026073176i</v>
      </c>
      <c r="W174" s="240" t="str">
        <f t="shared" ca="1" si="194"/>
        <v>-0,378804062012919-0,914513903993591i</v>
      </c>
      <c r="X174" s="240" t="str">
        <f t="shared" ca="1" si="195"/>
        <v>-0,795065189218752+0,589660531905974i</v>
      </c>
      <c r="Y174" s="240" t="str">
        <f t="shared" ca="1" si="196"/>
        <v>0,765174227435311+0,627962259744854i</v>
      </c>
      <c r="Z174" s="240" t="str">
        <f t="shared" ca="1" si="197"/>
        <v>0,423220846339606-0,894825297596505i</v>
      </c>
      <c r="AA174" s="240" t="str">
        <f t="shared" ca="1" si="198"/>
        <v>-0,970842782200129-0,193112636160871i</v>
      </c>
      <c r="AB174" s="240" t="str">
        <f t="shared" ca="1" si="199"/>
        <v>0,0485702614139402+0,98867038374843i</v>
      </c>
      <c r="AC174" s="240" t="str">
        <f t="shared" ca="1" si="200"/>
        <v>0,947239560487512-0,287341979255576i</v>
      </c>
      <c r="AD174" s="240" t="str">
        <f t="shared" ca="1" si="201"/>
        <v>-0,50889113905143-0,849033572121871i</v>
      </c>
      <c r="AE174" s="240" t="str">
        <f t="shared" ca="1" si="202"/>
        <v>-0,699938639451724+0,699938639451743i</v>
      </c>
      <c r="AF174" s="240" t="str">
        <f t="shared" ca="1" si="203"/>
        <v>0,849033572121883+0,50889113905141i</v>
      </c>
      <c r="AG174" s="240" t="str">
        <f t="shared" ca="1" si="204"/>
        <v>0,287341979255553-0,947239560487519i</v>
      </c>
      <c r="AH174" s="240" t="str">
        <f t="shared" ca="1" si="205"/>
        <v>-0,988670383748431-0,0485702614139126i</v>
      </c>
      <c r="AI174" s="240" t="str">
        <f t="shared" ca="1" si="206"/>
        <v>0,193112636160897+0,970842782200123i</v>
      </c>
      <c r="AJ174" s="240" t="str">
        <f t="shared" ca="1" si="207"/>
        <v>0,894825297596495-0,423220846339628i</v>
      </c>
      <c r="AK174" s="240" t="str">
        <f t="shared" ca="1" si="208"/>
        <v>-0,627962259744873-0,765174227435295i</v>
      </c>
      <c r="AL174" s="240" t="str">
        <f t="shared" ca="1" si="209"/>
        <v>-0,589660531905957+0,795065189218765i</v>
      </c>
      <c r="AM174" s="240" t="str">
        <f t="shared" ca="1" si="210"/>
        <v>0,914513903993602+0,378804062012893i</v>
      </c>
      <c r="AN174" s="240" t="str">
        <f t="shared" ca="1" si="211"/>
        <v>0,145243026073151-0,979148947490728i</v>
      </c>
      <c r="AO174" s="240" t="str">
        <f t="shared" ca="1" si="212"/>
        <v>-0,985096257203498+0,0970235128138817i</v>
      </c>
      <c r="AP174" s="240" t="str">
        <f t="shared" ca="1" si="213"/>
        <v>0,333474705521523+0,931999366294001i</v>
      </c>
      <c r="AQ174" s="240" t="str">
        <f t="shared" ca="1" si="214"/>
        <v>0,82304076932188-0,549938260197574i</v>
      </c>
      <c r="AR174" s="240" t="str">
        <f t="shared" ca="1" si="215"/>
        <v>0,82304076932188-0,549938260197574i</v>
      </c>
      <c r="AS174" s="240" t="str">
        <f t="shared" ca="1" si="216"/>
        <v>-0,466618054577694+0,872980978680072i</v>
      </c>
      <c r="AT174" s="240" t="str">
        <f t="shared" ca="1" si="217"/>
        <v>0,960197771611428+0,24051702099339i</v>
      </c>
      <c r="AU174" s="240" t="str">
        <f t="shared" ca="1" si="218"/>
        <v>-2,76483916788946E-14-0,989862716741613i</v>
      </c>
      <c r="AV174" s="240" t="str">
        <f t="shared" ca="1" si="219"/>
        <v>-0,960197771611416+0,240517020993436i</v>
      </c>
      <c r="AW174" s="240" t="str">
        <f t="shared" ca="1" si="220"/>
        <v>0,466618054577736+0,872980978680049i</v>
      </c>
      <c r="AX174" s="240" t="str">
        <f t="shared" ca="1" si="221"/>
        <v>0,733439893916598-0,664751171497046i</v>
      </c>
      <c r="AY174" s="240" t="str">
        <f t="shared" ca="1" si="222"/>
        <v>-0,823040769321907-0,549938260197534i</v>
      </c>
      <c r="AZ174" s="240" t="str">
        <f t="shared" ca="1" si="223"/>
        <v>-0,333474705521478+0,931999366294017i</v>
      </c>
      <c r="BA174" s="240" t="str">
        <f t="shared" ca="1" si="224"/>
        <v>0,985096257203503+0,0970235128138266i</v>
      </c>
      <c r="BB174" s="240" t="str">
        <f t="shared" ca="1" si="225"/>
        <v>-0,145243026073198-0,979148947490721i</v>
      </c>
      <c r="BC174" s="240" t="str">
        <f t="shared" ca="1" si="226"/>
        <v>-0,91451390399358+0,378804062012945i</v>
      </c>
      <c r="BD174" s="240" t="str">
        <f t="shared" ca="1" si="227"/>
        <v>0,589660531905991+0,79506518921874i</v>
      </c>
      <c r="BE174" s="240" t="str">
        <f t="shared" ca="1" si="228"/>
        <v>0,627962259744835-0,765174227435325i</v>
      </c>
      <c r="BF174" s="240" t="str">
        <f t="shared" ca="1" si="229"/>
        <v>-0,894825297596518-0,423220846339578i</v>
      </c>
      <c r="BG174" s="240" t="str">
        <f t="shared" ca="1" si="230"/>
        <v>-0,193112636160851+0,970842782200133i</v>
      </c>
      <c r="BH174" s="240" t="str">
        <f t="shared" ca="1" si="231"/>
        <v>0,988670383748429-0,0485702614139678i</v>
      </c>
      <c r="BI174" s="240" t="str">
        <f t="shared" ca="1" si="232"/>
        <v>-0,287341979255593-0,947239560487507i</v>
      </c>
      <c r="BJ174" s="240" t="str">
        <f t="shared" ca="1" si="233"/>
        <v>-0,849033572121859+0,508891139051451i</v>
      </c>
      <c r="BK174" s="240" t="str">
        <f t="shared" ca="1" si="234"/>
        <v>0,699938639451762+0,699938639451704i</v>
      </c>
      <c r="BL174" s="240" t="str">
        <f t="shared" ca="1" si="235"/>
        <v>0,508891139051392-0,849033572121893i</v>
      </c>
      <c r="BM174" s="240" t="str">
        <f t="shared" ca="1" si="236"/>
        <v>-0,947239560487526-0,287341979255526i</v>
      </c>
      <c r="BN174" s="240" t="str">
        <f t="shared" ca="1" si="237"/>
        <v>-0,0485702614139832+0,988670383748428i</v>
      </c>
      <c r="BO174" s="240" t="str">
        <f t="shared" ca="1" si="238"/>
        <v>0,970842782200119-0,193112636160918i</v>
      </c>
      <c r="BP174" s="240" t="str">
        <f t="shared" ca="1" si="239"/>
        <v>-0,423220846339653-0,894825297596483i</v>
      </c>
      <c r="BQ174" s="240" t="str">
        <f t="shared" ca="1" si="240"/>
        <v>-0,765174227435282+0,627962259744888i</v>
      </c>
      <c r="BR174" s="240" t="str">
        <f t="shared" ca="1" si="241"/>
        <v>0,795065189218781+0,589660531905935i</v>
      </c>
      <c r="BS174" s="240" t="str">
        <f t="shared" ca="1" si="242"/>
        <v>0,378804062012504-0,914513903993763i</v>
      </c>
      <c r="BT174" s="240" t="str">
        <f t="shared" ca="1" si="243"/>
        <v>-0,979148947490702-0,145243026073325i</v>
      </c>
      <c r="BU174" s="240" t="str">
        <f t="shared" ca="1" si="244"/>
        <v>0,0970235128141051+0,985096257203477i</v>
      </c>
      <c r="BV174" s="240" t="str">
        <f t="shared" ca="1" si="245"/>
        <v>0,931999366294127-0,333474705521172i</v>
      </c>
      <c r="BW174" s="240" t="str">
        <f t="shared" ca="1" si="246"/>
        <v>-0,549938260197592-0,823040769321868i</v>
      </c>
      <c r="BX174" s="240" t="str">
        <f t="shared" ca="1" si="247"/>
        <v>-0,664751171496698+0,733439893916914i</v>
      </c>
      <c r="BY174" s="240" t="str">
        <f t="shared" ca="1" si="248"/>
        <v>0,872980978679989+0,466618054577849i</v>
      </c>
      <c r="BZ174" s="240" t="str">
        <f t="shared" ca="1" si="249"/>
        <v>0,240517020993172-0,960197771611482i</v>
      </c>
      <c r="CA174" s="240" t="str">
        <f t="shared" ca="1" si="250"/>
        <v>-0,989862716741613-3,52640279054907E-13i</v>
      </c>
      <c r="CB174" s="240" t="str">
        <f t="shared" ca="1" si="251"/>
        <v>0,240517020993456+0,960197771611411i</v>
      </c>
      <c r="CC174" s="240" t="str">
        <f t="shared" ca="1" si="252"/>
        <v>0,87298097867985-0,466618054578107i</v>
      </c>
      <c r="CD174" s="240" t="str">
        <f t="shared" ca="1" si="253"/>
        <v>-0,664751171496915-0,733439893916717i</v>
      </c>
      <c r="CE174" s="240" t="str">
        <f t="shared" ca="1" si="254"/>
        <v>-0,549938260197347+0,823040769322031i</v>
      </c>
      <c r="CF174" s="240" t="str">
        <f t="shared" ca="1" si="255"/>
        <v>0,931999366293894+0,333474705521823i</v>
      </c>
      <c r="CG174" s="240" t="str">
        <f t="shared" ca="1" si="256"/>
        <v>0,0970235128138131-0,985096257203505i</v>
      </c>
      <c r="CH174" s="240" t="str">
        <f t="shared" ca="1" si="257"/>
        <v>-0,979148947490659+0,145243026073615i</v>
      </c>
      <c r="CI174" s="240" t="str">
        <f t="shared" ca="1" si="258"/>
        <v>0,378804062012776+0,91451390399365i</v>
      </c>
      <c r="CJ174" s="240" t="str">
        <f t="shared" ca="1" si="259"/>
        <v>0,795065189218597-0,589660531906183i</v>
      </c>
      <c r="CK174" s="240" t="str">
        <f t="shared" ca="1" si="260"/>
        <v>-0,765174227435093-0,627962259745118i</v>
      </c>
      <c r="CL174" s="240" t="str">
        <f t="shared" ca="1" si="261"/>
        <v>-0,423220846339566+0,894825297596524i</v>
      </c>
      <c r="CM174" s="240" t="str">
        <f t="shared" ca="1" si="262"/>
        <v>0,970842782200217+0,193112636160423i</v>
      </c>
      <c r="CN174" s="240" t="str">
        <f t="shared" ca="1" si="263"/>
        <v>-0,0485702614137987-0,988670383748437i</v>
      </c>
      <c r="CO174" s="240" t="str">
        <f t="shared" ca="1" si="264"/>
        <v>-0,947239560487441+0,287341979255808i</v>
      </c>
      <c r="CP174" s="240" t="str">
        <f t="shared" ca="1" si="265"/>
        <v>0,508891139051125+0,849033572122054i</v>
      </c>
      <c r="CQ174" s="240" t="str">
        <f t="shared" ca="1" si="266"/>
        <v>0,699938639451684-0,699938639451782i</v>
      </c>
      <c r="CR174" s="240" t="str">
        <f t="shared" ca="1" si="267"/>
        <v>-0,84903357212211-0,50889113905103i</v>
      </c>
      <c r="CS174" s="240" t="str">
        <f t="shared" ca="1" si="268"/>
        <v>-0,287341979255702+0,947239560487474i</v>
      </c>
      <c r="CT174" s="240" t="str">
        <f t="shared" ca="1" si="269"/>
        <v>0,988670383748444+0,0485702614136606i</v>
      </c>
      <c r="CU174" s="240" t="str">
        <f t="shared" ca="1" si="270"/>
        <v>-0,193112636160559-0,97084278220019i</v>
      </c>
      <c r="CV174" s="240" t="str">
        <f t="shared" ca="1" si="271"/>
        <v>-0,894825297596477+0,423220846339666i</v>
      </c>
      <c r="CW174" s="240" t="str">
        <f t="shared" ca="1" si="272"/>
        <v>0,627962259745225+0,765174227435006i</v>
      </c>
      <c r="CX174" s="240" t="str">
        <f t="shared" ca="1" si="273"/>
        <v>0,589660531906071-0,79506518921868i</v>
      </c>
      <c r="CY174" s="240" t="str">
        <f t="shared" ca="1" si="274"/>
        <v>-0,914513903993693-0,378804062012674i</v>
      </c>
      <c r="CZ174" s="240" t="str">
        <f t="shared" ca="1" si="275"/>
        <v>-0,145243026073506+0,979148947490676i</v>
      </c>
      <c r="DA174" s="240" t="str">
        <f t="shared" ca="1" si="276"/>
        <v>0,985096257203492-0,0970235128139367i</v>
      </c>
      <c r="DB174" s="240" t="str">
        <f t="shared" ca="1" si="277"/>
        <v>-0,33347470552194-0,931999366293852i</v>
      </c>
      <c r="DC174" s="240" t="str">
        <f t="shared" ca="1" si="278"/>
        <v>-0,82304076932197+0,549938260197439i</v>
      </c>
      <c r="DD174" s="240" t="str">
        <f t="shared" ca="1" si="279"/>
        <v>0,7334398939168+0,664751171496824i</v>
      </c>
      <c r="DE174" s="240" t="str">
        <f t="shared" ca="1" si="280"/>
        <v>0,466618054577999-0,872980978679908i</v>
      </c>
      <c r="DF174" s="240" t="str">
        <f t="shared" ca="1" si="281"/>
        <v>-0,960197771611437-0,240517020993349i</v>
      </c>
      <c r="DG174" s="240" t="str">
        <f t="shared" ca="1" si="282"/>
        <v>4,7681544219377E-13+0,989862716741613i</v>
      </c>
      <c r="DH174" s="240" t="str">
        <f t="shared" ca="1" si="283"/>
        <v>0,960197771611452-0,240517020993292i</v>
      </c>
      <c r="DI174" s="240" t="str">
        <f t="shared" ca="1" si="284"/>
        <v>-0,466618054577946-0,872980978679936i</v>
      </c>
      <c r="DJ174" s="240" t="str">
        <f t="shared" ca="1" si="285"/>
        <v>-0,733439893916821+0,664751171496801i</v>
      </c>
      <c r="DK174" s="240" t="str">
        <f t="shared" ca="1" si="286"/>
        <v>0,823040769321937+0,549938260197489i</v>
      </c>
      <c r="DL174" s="240" t="str">
        <f t="shared" ca="1" si="287"/>
        <v>0,333474705521068-0,931999366294164i</v>
      </c>
      <c r="DM174" s="240" t="str">
        <f t="shared" ca="1" si="288"/>
        <v>-0,985096257203489-0,0970235128139676i</v>
      </c>
      <c r="DN174" s="240" t="str">
        <f t="shared" ca="1" si="289"/>
        <v>0,145243026073448+0,979148947490684i</v>
      </c>
      <c r="DO174" s="240" t="str">
        <f t="shared" ca="1" si="290"/>
        <v>0,914513903993716-0,378804062012619i</v>
      </c>
      <c r="DP174" s="240" t="str">
        <f t="shared" ca="1" si="291"/>
        <v>-0,589660531906023-0,795065189218715i</v>
      </c>
      <c r="DQ174" s="240" t="str">
        <f t="shared" ca="1" si="292"/>
        <v>-0,627962259744487+0,76517422743561i</v>
      </c>
      <c r="DR174" s="240" t="str">
        <f t="shared" ca="1" si="293"/>
        <v>0,894825297596452+0,423220846339719i</v>
      </c>
      <c r="DS174" s="240" t="str">
        <f t="shared" ca="1" si="294"/>
        <v>0,193112636160617-0,970842782200178i</v>
      </c>
      <c r="DT174" s="240" t="str">
        <f t="shared" ca="1" si="295"/>
        <v>-0,988670383748445+0,0485702614136296i</v>
      </c>
      <c r="DU174" s="240" t="str">
        <f t="shared" ca="1" si="296"/>
        <v>0,287341979255645+0,947239560487491i</v>
      </c>
      <c r="DV174" s="240" t="str">
        <f t="shared" ca="1" si="297"/>
        <v>0,849033572121635-0,508891139051824i</v>
      </c>
      <c r="DW174" s="240" t="str">
        <f t="shared" ca="1" si="298"/>
        <v>-0,699938639451662-0,699938639451804i</v>
      </c>
      <c r="DX174" s="240" t="str">
        <f t="shared" ca="1" si="299"/>
        <v>-0,508891139051176+0,849033572122023i</v>
      </c>
      <c r="DY174" s="240" t="str">
        <f t="shared" ca="1" si="300"/>
        <v>0,947239560487424+0,287341979255864i</v>
      </c>
      <c r="DZ174" s="240" t="str">
        <f t="shared" ca="1" si="301"/>
        <v>0,0485702614138297-0,988670383748435i</v>
      </c>
      <c r="EA174" s="240" t="str">
        <f t="shared" ca="1" si="302"/>
        <v>-0,970842782200032+0,193112636161359i</v>
      </c>
      <c r="EB174" s="240" t="str">
        <f t="shared" ca="1" si="303"/>
        <v>0,423220846339512+0,89482529759655i</v>
      </c>
      <c r="EC174" s="240" t="str">
        <f t="shared" ca="1" si="304"/>
        <v>0,765174227435113-0,627962259745094i</v>
      </c>
      <c r="ED174" s="240" t="str">
        <f t="shared" ca="1" si="305"/>
        <v>-0,79506518921858-0,589660531906208i</v>
      </c>
      <c r="EE174" s="240" t="str">
        <f t="shared" ca="1" si="306"/>
        <v>-0,37880406201283+0,914513903993628i</v>
      </c>
      <c r="EF174" s="240" t="str">
        <f t="shared" ca="1" si="307"/>
        <v>0,979148947490799+0,145243026072672i</v>
      </c>
      <c r="EG174" s="240" t="str">
        <f t="shared" ca="1" si="308"/>
        <v>-0,0970235128137682-0,985096257203509i</v>
      </c>
      <c r="EH174" s="240" t="str">
        <f t="shared" ca="1" si="309"/>
        <v>-0,931999366293909+0,333474705521781i</v>
      </c>
      <c r="EI174" s="240" t="str">
        <f t="shared" ca="1" si="310"/>
        <v>0,549938260197299+0,823040769322064i</v>
      </c>
      <c r="EJ174" s="240" t="str">
        <f t="shared" ca="1" si="311"/>
        <v>0,664751171496949-0,733439893916686i</v>
      </c>
      <c r="EK174" s="240" t="str">
        <f t="shared" ca="1" si="312"/>
        <v>-0,872980978680292-0,466618054577279i</v>
      </c>
      <c r="EL174" s="240" t="str">
        <f t="shared" ca="1" si="313"/>
        <v>-0,240517020993514+0,960197771611397i</v>
      </c>
      <c r="EM174" s="240" t="str">
        <f t="shared" ca="1" si="314"/>
        <v>0,989862716741613-3,07528700294121E-13i</v>
      </c>
      <c r="EN174" s="240"/>
      <c r="EO174" s="240"/>
      <c r="EP174" s="240"/>
    </row>
    <row r="175" spans="1:146" ht="15.75" thickBot="1">
      <c r="A175" s="277">
        <f t="shared" si="181"/>
        <v>1.4648437500000009E-3</v>
      </c>
      <c r="B175" s="276">
        <v>75</v>
      </c>
      <c r="C175" s="248">
        <f t="shared" si="182"/>
        <v>15000</v>
      </c>
      <c r="D175" s="247">
        <f t="shared" si="315"/>
        <v>94247.779607693796</v>
      </c>
      <c r="E175" s="247" t="str">
        <f t="shared" si="316"/>
        <v>94247,7796076938i</v>
      </c>
      <c r="F175" s="247" t="str">
        <f t="shared" si="183"/>
        <v>-0,0426198562441649-0,237509777420131i</v>
      </c>
      <c r="G175" s="247" t="str">
        <f t="shared" si="184"/>
        <v>-0,121171063916194+0,263563274085469i</v>
      </c>
      <c r="H175" s="247" t="str">
        <f t="shared" si="180"/>
        <v>0,0025116154477469-0,0707865482961053i</v>
      </c>
      <c r="I175" s="247" t="str">
        <f t="shared" si="317"/>
        <v>-0,00412188967755875+0,0758543542779672i</v>
      </c>
      <c r="J175" s="275" t="str">
        <f ca="1">IMPRODUCT(1/N_FFT2,CL100)</f>
        <v>0,00886796803308356+0,000079985857053834i</v>
      </c>
      <c r="K175" s="274" t="str">
        <f t="shared" ca="1" si="318"/>
        <v>-0,0000426200614346765+0,000672344296028668i</v>
      </c>
      <c r="N175" s="265">
        <f t="shared" ca="1" si="185"/>
        <v>2.9907710217316748</v>
      </c>
      <c r="O175" s="240">
        <f t="shared" ca="1" si="186"/>
        <v>0.99077102173167497</v>
      </c>
      <c r="P175" s="240" t="str">
        <f t="shared" ca="1" si="187"/>
        <v>-0,264251271232278-0,954881397428682i</v>
      </c>
      <c r="Q175" s="240" t="str">
        <f t="shared" ca="1" si="188"/>
        <v>-0,849812651298458+0,509358101139378i</v>
      </c>
      <c r="R175" s="240" t="str">
        <f t="shared" ca="1" si="189"/>
        <v>0,717563022362011+0,683176790034559i</v>
      </c>
      <c r="S175" s="240" t="str">
        <f t="shared" ca="1" si="190"/>
        <v>0,46704622658607-0,873782032165311i</v>
      </c>
      <c r="T175" s="240" t="str">
        <f t="shared" ca="1" si="191"/>
        <v>-0,966697396284045-0,217079159572896i</v>
      </c>
      <c r="U175" s="241" t="str">
        <f t="shared" ca="1" si="192"/>
        <v>0,0486148298273567+0,989577594645354i</v>
      </c>
      <c r="V175" s="240" t="str">
        <f t="shared" ca="1" si="193"/>
        <v>0,940765005649177-0,310786778433592i</v>
      </c>
      <c r="W175" s="240" t="str">
        <f t="shared" ca="1" si="194"/>
        <v>-0,550442887412572-0,823795997319808i</v>
      </c>
      <c r="X175" s="240" t="str">
        <f t="shared" ca="1" si="195"/>
        <v>-0,647144724980714+0,750220582517477i</v>
      </c>
      <c r="Y175" s="240" t="str">
        <f t="shared" ca="1" si="196"/>
        <v>0,895646395582411+0,423609196764497i</v>
      </c>
      <c r="Z175" s="240" t="str">
        <f t="shared" ca="1" si="197"/>
        <v>0,169384085204186-0,976184536439073i</v>
      </c>
      <c r="AA175" s="240" t="str">
        <f t="shared" ca="1" si="198"/>
        <v>-0,986000188456773+0,097112542271503i</v>
      </c>
      <c r="AB175" s="240" t="str">
        <f t="shared" ca="1" si="199"/>
        <v>0,356573573063926+0,92438222856979i</v>
      </c>
      <c r="AC175" s="240" t="str">
        <f t="shared" ca="1" si="200"/>
        <v>0,795794746627639-0,590201608556838i</v>
      </c>
      <c r="AD175" s="240" t="str">
        <f t="shared" ca="1" si="201"/>
        <v>-0,781070795578103-0,609553631601204i</v>
      </c>
      <c r="AE175" s="240" t="str">
        <f t="shared" ca="1" si="202"/>
        <v>-0,379151655284155+0,915353068383185i</v>
      </c>
      <c r="AF175" s="240" t="str">
        <f t="shared" ca="1" si="203"/>
        <v>0,983319962542143+0,121280949737974i</v>
      </c>
      <c r="AG175" s="240" t="str">
        <f t="shared" ca="1" si="204"/>
        <v>-0,145376302095363-0,980047421450771i</v>
      </c>
      <c r="AH175" s="240" t="str">
        <f t="shared" ca="1" si="205"/>
        <v>-0,905772533735459+0,401501350724595i</v>
      </c>
      <c r="AI175" s="240" t="str">
        <f t="shared" ca="1" si="206"/>
        <v>0,628538482330537+0,765876356687456i</v>
      </c>
      <c r="AJ175" s="240" t="str">
        <f t="shared" ca="1" si="207"/>
        <v>0,570494070132493-0,810039340678519i</v>
      </c>
      <c r="AK175" s="240" t="str">
        <f t="shared" ca="1" si="208"/>
        <v>-0,932854575466768-0,33378070425647i</v>
      </c>
      <c r="AL175" s="240" t="str">
        <f t="shared" ca="1" si="209"/>
        <v>-0,0728856378408843+0,988086484726794i</v>
      </c>
      <c r="AM175" s="240" t="str">
        <f t="shared" ca="1" si="210"/>
        <v>0,97173363436449-0,193289837673913i</v>
      </c>
      <c r="AN175" s="240" t="str">
        <f t="shared" ca="1" si="211"/>
        <v>-0,445461876463999-0,884980753531059i</v>
      </c>
      <c r="AO175" s="240" t="str">
        <f t="shared" ca="1" si="212"/>
        <v>-0,734112903521171+0,665361151846832i</v>
      </c>
      <c r="AP175" s="240" t="str">
        <f t="shared" ca="1" si="213"/>
        <v>0,837056430056113+0,530060138479533i</v>
      </c>
      <c r="AQ175" s="240" t="str">
        <f t="shared" ca="1" si="214"/>
        <v>0,287605646276496-0,94810875416964i</v>
      </c>
      <c r="AR175" s="240" t="str">
        <f t="shared" ca="1" si="215"/>
        <v>0,287605646276496-0,94810875416964i</v>
      </c>
      <c r="AS175" s="240" t="str">
        <f t="shared" ca="1" si="216"/>
        <v>0,240737721103317+0,961078855839211i</v>
      </c>
      <c r="AT175" s="240" t="str">
        <f t="shared" ca="1" si="217"/>
        <v>0,862056977176243-0,488349245525152i</v>
      </c>
      <c r="AU175" s="240" t="str">
        <f t="shared" ca="1" si="218"/>
        <v>-0,700580908069574-0,700580908069609i</v>
      </c>
      <c r="AV175" s="240" t="str">
        <f t="shared" ca="1" si="219"/>
        <v>-0,488349245525194+0,862056977176219i</v>
      </c>
      <c r="AW175" s="240" t="str">
        <f t="shared" ca="1" si="220"/>
        <v>0,961078855839224+0,240737721103268i</v>
      </c>
      <c r="AX175" s="240" t="str">
        <f t="shared" ca="1" si="221"/>
        <v>-0,024314738058163-0,990472620023588i</v>
      </c>
      <c r="AY175" s="240" t="str">
        <f t="shared" ca="1" si="222"/>
        <v>-0,948108754169652+0,287605646276457i</v>
      </c>
      <c r="AZ175" s="240" t="str">
        <f t="shared" ca="1" si="223"/>
        <v>0,530060138479576+0,837056430056087i</v>
      </c>
      <c r="BA175" s="240" t="str">
        <f t="shared" ca="1" si="224"/>
        <v>0,665361151846863-0,734112903521143i</v>
      </c>
      <c r="BB175" s="240" t="str">
        <f t="shared" ca="1" si="225"/>
        <v>-0,884980753531037-0,445461876464043i</v>
      </c>
      <c r="BC175" s="240" t="str">
        <f t="shared" ca="1" si="226"/>
        <v>-0,193289837673857+0,9717336343645i</v>
      </c>
      <c r="BD175" s="240" t="str">
        <f t="shared" ca="1" si="227"/>
        <v>0,988086484726798-0,0728856378408358i</v>
      </c>
      <c r="BE175" s="240" t="str">
        <f t="shared" ca="1" si="228"/>
        <v>-0,33378070425643-0,932854575466782i</v>
      </c>
      <c r="BF175" s="240" t="str">
        <f t="shared" ca="1" si="229"/>
        <v>-0,810039340678491+0,570494070132533i</v>
      </c>
      <c r="BG175" s="240" t="str">
        <f t="shared" ca="1" si="230"/>
        <v>0,765876356687431+0,628538482330569i</v>
      </c>
      <c r="BH175" s="240" t="str">
        <f t="shared" ca="1" si="231"/>
        <v>0,401501350724638-0,90577253373544i</v>
      </c>
      <c r="BI175" s="240" t="str">
        <f t="shared" ca="1" si="232"/>
        <v>-0,980047421450779-0,145376302095306i</v>
      </c>
      <c r="BJ175" s="240" t="str">
        <f t="shared" ca="1" si="233"/>
        <v>0,12128094973802+0,983319962542137i</v>
      </c>
      <c r="BK175" s="240" t="str">
        <f t="shared" ca="1" si="234"/>
        <v>0,915353068383203-0,379151655284114i</v>
      </c>
      <c r="BL175" s="240" t="str">
        <f t="shared" ca="1" si="235"/>
        <v>-0,609553631601163-0,781070795578135i</v>
      </c>
      <c r="BM175" s="240" t="str">
        <f t="shared" ca="1" si="236"/>
        <v>-0,590201608556795+0,795794746627671i</v>
      </c>
      <c r="BN175" s="240" t="str">
        <f t="shared" ca="1" si="237"/>
        <v>0,924382228569772+0,356573573063974i</v>
      </c>
      <c r="BO175" s="240" t="str">
        <f t="shared" ca="1" si="238"/>
        <v>0,0971125422715478-0,986000188456769i</v>
      </c>
      <c r="BP175" s="240" t="str">
        <f t="shared" ca="1" si="239"/>
        <v>-0,976184536439065+0,169384085204231i</v>
      </c>
      <c r="BQ175" s="240" t="str">
        <f t="shared" ca="1" si="240"/>
        <v>0,423609196764457+0,89564639558243i</v>
      </c>
      <c r="BR175" s="240" t="str">
        <f t="shared" ca="1" si="241"/>
        <v>0,750220582517704-0,647144724980451i</v>
      </c>
      <c r="BS175" s="240" t="str">
        <f t="shared" ca="1" si="242"/>
        <v>-0,823795997319783-0,550442887412611i</v>
      </c>
      <c r="BT175" s="240" t="str">
        <f t="shared" ca="1" si="243"/>
        <v>-0,310786778433444+0,940765005649226i</v>
      </c>
      <c r="BU175" s="240" t="str">
        <f t="shared" ca="1" si="244"/>
        <v>0,98957759464537+0,0486148298270096i</v>
      </c>
      <c r="BV175" s="240" t="str">
        <f t="shared" ca="1" si="245"/>
        <v>-0,217079159572507-0,966697396284132i</v>
      </c>
      <c r="BW175" s="240" t="str">
        <f t="shared" ca="1" si="246"/>
        <v>-0,87378203216539+0,467046226585923i</v>
      </c>
      <c r="BX175" s="240" t="str">
        <f t="shared" ca="1" si="247"/>
        <v>0,683176790034607+0,717563022361965i</v>
      </c>
      <c r="BY175" s="240" t="str">
        <f t="shared" ca="1" si="248"/>
        <v>0,509358101139131-0,849812651298606i</v>
      </c>
      <c r="BZ175" s="240" t="str">
        <f t="shared" ca="1" si="249"/>
        <v>-0,954881397428557-0,264251271232726i</v>
      </c>
      <c r="CA175" s="240" t="str">
        <f t="shared" ca="1" si="250"/>
        <v>-2,45666820609532E-13+0,990771021731675i</v>
      </c>
      <c r="CB175" s="240" t="str">
        <f t="shared" ca="1" si="251"/>
        <v>0,954881397428685-0,264251271232266i</v>
      </c>
      <c r="CC175" s="240" t="str">
        <f t="shared" ca="1" si="252"/>
        <v>-0,509358101139555-0,849812651298352i</v>
      </c>
      <c r="CD175" s="240" t="str">
        <f t="shared" ca="1" si="253"/>
        <v>-0,68317679003424+0,717563022362315i</v>
      </c>
      <c r="CE175" s="240" t="str">
        <f t="shared" ca="1" si="254"/>
        <v>0,873782032165158+0,467046226586357i</v>
      </c>
      <c r="CF175" s="240" t="str">
        <f t="shared" ca="1" si="255"/>
        <v>0,217079159572986-0,966697396284025i</v>
      </c>
      <c r="CG175" s="240" t="str">
        <f t="shared" ca="1" si="256"/>
        <v>-0,989577594645347+0,0486148298275032i</v>
      </c>
      <c r="CH175" s="240" t="str">
        <f t="shared" ca="1" si="257"/>
        <v>0,310786778433926+0,940765005649067i</v>
      </c>
      <c r="CI175" s="240" t="str">
        <f t="shared" ca="1" si="258"/>
        <v>0,823795997320047-0,550442887412214i</v>
      </c>
      <c r="CJ175" s="240" t="str">
        <f t="shared" ca="1" si="259"/>
        <v>-0,750220582517374-0,647144724980833i</v>
      </c>
      <c r="CK175" s="240" t="str">
        <f t="shared" ca="1" si="260"/>
        <v>-0,423609196764455+0,895646395582431i</v>
      </c>
      <c r="CL175" s="240" t="str">
        <f t="shared" ca="1" si="261"/>
        <v>0,976184536439116+0,169384085203938i</v>
      </c>
      <c r="CM175" s="240" t="str">
        <f t="shared" ca="1" si="262"/>
        <v>-0,0971125422710728-0,986000188456816i</v>
      </c>
      <c r="CN175" s="240" t="str">
        <f t="shared" ca="1" si="263"/>
        <v>-0,924382228569883+0,356573573063687i</v>
      </c>
      <c r="CO175" s="240" t="str">
        <f t="shared" ca="1" si="264"/>
        <v>0,590201608556796+0,79579474662767i</v>
      </c>
      <c r="CP175" s="240" t="str">
        <f t="shared" ca="1" si="265"/>
        <v>0,609553631601007-0,781070795578257i</v>
      </c>
      <c r="CQ175" s="240" t="str">
        <f t="shared" ca="1" si="266"/>
        <v>-0,91535306838336-0,379151655283735i</v>
      </c>
      <c r="CR175" s="240" t="str">
        <f t="shared" ca="1" si="267"/>
        <v>-0,121280949738326+0,9833199625421i</v>
      </c>
      <c r="CS175" s="240" t="str">
        <f t="shared" ca="1" si="268"/>
        <v>0,980047421450793-0,14537630209521i</v>
      </c>
      <c r="CT175" s="240" t="str">
        <f t="shared" ca="1" si="269"/>
        <v>-0,40150135072473-0,905772533735399i</v>
      </c>
      <c r="CU175" s="240" t="str">
        <f t="shared" ca="1" si="270"/>
        <v>-0,765876356687232+0,62853848233081i</v>
      </c>
      <c r="CV175" s="240" t="str">
        <f t="shared" ca="1" si="271"/>
        <v>0,810039340678257+0,570494070132866i</v>
      </c>
      <c r="CW175" s="240" t="str">
        <f t="shared" ca="1" si="272"/>
        <v>0,333780704256614-0,932854575466715i</v>
      </c>
      <c r="CX175" s="240" t="str">
        <f t="shared" ca="1" si="273"/>
        <v>-0,988086484726798-0,0728856378408344i</v>
      </c>
      <c r="CY175" s="240" t="str">
        <f t="shared" ca="1" si="274"/>
        <v>0,193289837674162+0,97173363436444i</v>
      </c>
      <c r="CZ175" s="240" t="str">
        <f t="shared" ca="1" si="275"/>
        <v>0,884980753531264-0,445461876463591i</v>
      </c>
      <c r="DA175" s="240" t="str">
        <f t="shared" ca="1" si="276"/>
        <v>-0,665361151846645-0,734112903521341i</v>
      </c>
      <c r="DB175" s="240" t="str">
        <f t="shared" ca="1" si="277"/>
        <v>-0,530060138479574+0,837056430056088i</v>
      </c>
      <c r="DC175" s="240" t="str">
        <f t="shared" ca="1" si="278"/>
        <v>0,948108754169713+0,287605646276253i</v>
      </c>
      <c r="DD175" s="240" t="str">
        <f t="shared" ca="1" si="279"/>
        <v>0,0243147380577534-0,990472620023597i</v>
      </c>
      <c r="DE175" s="240" t="str">
        <f t="shared" ca="1" si="280"/>
        <v>-0,961078855839298+0,240737721102976i</v>
      </c>
      <c r="DF175" s="240" t="str">
        <f t="shared" ca="1" si="281"/>
        <v>0,488349245525109+0,862056977176268i</v>
      </c>
      <c r="DG175" s="240" t="str">
        <f t="shared" ca="1" si="282"/>
        <v>0,700580908069499-0,700580908069684i</v>
      </c>
      <c r="DH175" s="240" t="str">
        <f t="shared" ca="1" si="283"/>
        <v>-0,862056977176397-0,488349245524881i</v>
      </c>
      <c r="DI175" s="240" t="str">
        <f t="shared" ca="1" si="284"/>
        <v>-0,240737721103705+0,961078855839114i</v>
      </c>
      <c r="DJ175" s="240" t="str">
        <f t="shared" ca="1" si="285"/>
        <v>0,990472620023591-0,0243147380580159i</v>
      </c>
      <c r="DK175" s="240" t="str">
        <f t="shared" ca="1" si="286"/>
        <v>-0,287605646276504-0,948108754169637i</v>
      </c>
      <c r="DL175" s="240" t="str">
        <f t="shared" ca="1" si="287"/>
        <v>-0,837056430055947+0,530060138479796i</v>
      </c>
      <c r="DM175" s="240" t="str">
        <f t="shared" ca="1" si="288"/>
        <v>0,734112903520836+0,665361151847201i</v>
      </c>
      <c r="DN175" s="240" t="str">
        <f t="shared" ca="1" si="289"/>
        <v>0,445461876464262-0,884980753530926i</v>
      </c>
      <c r="DO175" s="240" t="str">
        <f t="shared" ca="1" si="290"/>
        <v>-0,971733634364492-0,193289837673904i</v>
      </c>
      <c r="DP175" s="240" t="str">
        <f t="shared" ca="1" si="291"/>
        <v>0,0728856378410963+0,98808648472678i</v>
      </c>
      <c r="DQ175" s="240" t="str">
        <f t="shared" ca="1" si="292"/>
        <v>0,932854575466627-0,333780704256862i</v>
      </c>
      <c r="DR175" s="240" t="str">
        <f t="shared" ca="1" si="293"/>
        <v>-0,570494070132252-0,810039340678689i</v>
      </c>
      <c r="DS175" s="240" t="str">
        <f t="shared" ca="1" si="294"/>
        <v>-0,628538482330607+0,765876356687399i</v>
      </c>
      <c r="DT175" s="240" t="str">
        <f t="shared" ca="1" si="295"/>
        <v>0,905772533735506+0,40150135072449i</v>
      </c>
      <c r="DU175" s="240" t="str">
        <f t="shared" ca="1" si="296"/>
        <v>0,145376302094951-0,980047421450832i</v>
      </c>
      <c r="DV175" s="240" t="str">
        <f t="shared" ca="1" si="297"/>
        <v>-0,983319962542192+0,12128094973758i</v>
      </c>
      <c r="DW175" s="240" t="str">
        <f t="shared" ca="1" si="298"/>
        <v>0,379151655283978+0,915353068383258i</v>
      </c>
      <c r="DX175" s="240" t="str">
        <f t="shared" ca="1" si="299"/>
        <v>0,781070795578096-0,609553631601214i</v>
      </c>
      <c r="DY175" s="240" t="str">
        <f t="shared" ca="1" si="300"/>
        <v>-0,795794746627827-0,590201608556585i</v>
      </c>
      <c r="DZ175" s="240" t="str">
        <f t="shared" ca="1" si="301"/>
        <v>-0,356573573063468+0,924382228569967i</v>
      </c>
      <c r="EA175" s="240" t="str">
        <f t="shared" ca="1" si="302"/>
        <v>0,986000188456745+0,0971125422717923i</v>
      </c>
      <c r="EB175" s="240" t="str">
        <f t="shared" ca="1" si="303"/>
        <v>-0,169384085204197-0,976184536439071i</v>
      </c>
      <c r="EC175" s="240" t="str">
        <f t="shared" ca="1" si="304"/>
        <v>-0,895646395582319+0,423609196764692i</v>
      </c>
      <c r="ED175" s="240" t="str">
        <f t="shared" ca="1" si="305"/>
        <v>0,647144724981011+0,750220582517221i</v>
      </c>
      <c r="EE175" s="240" t="str">
        <f t="shared" ca="1" si="306"/>
        <v>0,550442887412815-0,823795997319646i</v>
      </c>
      <c r="EF175" s="240" t="str">
        <f t="shared" ca="1" si="307"/>
        <v>-0,940765005649149-0,310786778433676i</v>
      </c>
      <c r="EG175" s="240" t="str">
        <f t="shared" ca="1" si="308"/>
        <v>-0,0486148298272409+0,98957759464536i</v>
      </c>
      <c r="EH175" s="240" t="str">
        <f t="shared" ca="1" si="309"/>
        <v>0,966697396283971-0,217079159573229i</v>
      </c>
      <c r="EI175" s="240" t="str">
        <f t="shared" ca="1" si="310"/>
        <v>-0,467046226585707-0,873782032165506i</v>
      </c>
      <c r="EJ175" s="240" t="str">
        <f t="shared" ca="1" si="311"/>
        <v>-0,717563022362134+0,68317679003443i</v>
      </c>
      <c r="EK175" s="240" t="str">
        <f t="shared" ca="1" si="312"/>
        <v>0,849812651298487+0,50935810113933i</v>
      </c>
      <c r="EL175" s="240" t="str">
        <f t="shared" ca="1" si="313"/>
        <v>0,264251271232026-0,954881397428751i</v>
      </c>
      <c r="EM175" s="240" t="str">
        <f t="shared" ca="1" si="314"/>
        <v>-0,990771021731675-4,91333641219063E-13i</v>
      </c>
      <c r="EN175" s="240"/>
      <c r="EO175" s="240"/>
      <c r="EP175" s="240"/>
    </row>
    <row r="176" spans="1:146" ht="15.75" thickBot="1">
      <c r="A176" s="277">
        <f t="shared" si="181"/>
        <v>1.4843750000000009E-3</v>
      </c>
      <c r="B176" s="276">
        <v>76</v>
      </c>
      <c r="C176" s="248">
        <f t="shared" si="182"/>
        <v>15200</v>
      </c>
      <c r="D176" s="247">
        <f t="shared" si="315"/>
        <v>95504.416669129714</v>
      </c>
      <c r="E176" s="247" t="str">
        <f t="shared" si="316"/>
        <v>95504,4166691297i</v>
      </c>
      <c r="F176" s="247" t="str">
        <f t="shared" si="183"/>
        <v>-0,0426144312545726-0,234141707884872i</v>
      </c>
      <c r="G176" s="247" t="str">
        <f t="shared" si="184"/>
        <v>-0,118347403290078+0,261418970224928i</v>
      </c>
      <c r="H176" s="247" t="str">
        <f t="shared" si="180"/>
        <v>0,00249789454918777-0,0698551715496877i</v>
      </c>
      <c r="I176" s="247" t="str">
        <f t="shared" si="317"/>
        <v>-0,00400143966856673+0,0747406126511265i</v>
      </c>
      <c r="J176" s="275" t="str">
        <f ca="1">IMPRODUCT(1/N_FFT2,CM100)</f>
        <v>0,00405621433562762-5,22653993433824E-07i</v>
      </c>
      <c r="K176" s="274" t="str">
        <f t="shared" ca="1" si="318"/>
        <v>-0,0000161916334671156+0,000303166035857513i</v>
      </c>
      <c r="N176" s="265">
        <f t="shared" ca="1" si="185"/>
        <v>2.9915263344190879</v>
      </c>
      <c r="O176" s="240">
        <f t="shared" ca="1" si="186"/>
        <v>0.99152633441908777</v>
      </c>
      <c r="P176" s="240" t="str">
        <f t="shared" ca="1" si="187"/>
        <v>-0,287824901976146-0,948831543346328i</v>
      </c>
      <c r="Q176" s="240" t="str">
        <f t="shared" ca="1" si="188"/>
        <v>-0,824424016867202+0,550862516658285i</v>
      </c>
      <c r="R176" s="240" t="str">
        <f t="shared" ca="1" si="189"/>
        <v>0,766460221290393+0,629017647626866i</v>
      </c>
      <c r="S176" s="240" t="str">
        <f t="shared" ca="1" si="190"/>
        <v>0,379440700935872-0,916050886315737i</v>
      </c>
      <c r="T176" s="240" t="str">
        <f t="shared" ca="1" si="191"/>
        <v>-0,986751864107145-0,0971865758612089i</v>
      </c>
      <c r="U176" s="241" t="str">
        <f t="shared" ca="1" si="192"/>
        <v>0,193437191869254+0,97247443393042i</v>
      </c>
      <c r="V176" s="240" t="str">
        <f t="shared" ca="1" si="193"/>
        <v>0,874448158485561-0,467402278522221i</v>
      </c>
      <c r="W176" s="240" t="str">
        <f t="shared" ca="1" si="194"/>
        <v>-0,701114994792765-0,70111499479279i</v>
      </c>
      <c r="X176" s="240" t="str">
        <f t="shared" ca="1" si="195"/>
        <v>-0,467402278522165+0,874448158485592i</v>
      </c>
      <c r="Y176" s="240" t="str">
        <f t="shared" ca="1" si="196"/>
        <v>0,972474433930413+0,193437191869288i</v>
      </c>
      <c r="Z176" s="240" t="str">
        <f t="shared" ca="1" si="197"/>
        <v>-0,0971865758611727-0,986751864107149i</v>
      </c>
      <c r="AA176" s="240" t="str">
        <f t="shared" ca="1" si="198"/>
        <v>-0,916050886315728+0,379440700935893i</v>
      </c>
      <c r="AB176" s="240" t="str">
        <f t="shared" ca="1" si="199"/>
        <v>0,629017647626854+0,766460221290402i</v>
      </c>
      <c r="AC176" s="240" t="str">
        <f t="shared" ca="1" si="200"/>
        <v>0,550862516658247-0,824424016867227i</v>
      </c>
      <c r="AD176" s="240" t="str">
        <f t="shared" ca="1" si="201"/>
        <v>-0,948831543346329-0,287824901976142i</v>
      </c>
      <c r="AE176" s="240" t="str">
        <f t="shared" ca="1" si="202"/>
        <v>-3,46188157350093E-14+0,991526334419088i</v>
      </c>
      <c r="AF176" s="240" t="str">
        <f t="shared" ca="1" si="203"/>
        <v>0,94883154334632-0,287824901976169i</v>
      </c>
      <c r="AG176" s="240" t="str">
        <f t="shared" ca="1" si="204"/>
        <v>-0,550862516658271-0,824424016867211i</v>
      </c>
      <c r="AH176" s="240" t="str">
        <f t="shared" ca="1" si="205"/>
        <v>-0,629017647626831+0,766460221290421i</v>
      </c>
      <c r="AI176" s="240" t="str">
        <f t="shared" ca="1" si="206"/>
        <v>0,916050886315739+0,379440700935866i</v>
      </c>
      <c r="AJ176" s="240" t="str">
        <f t="shared" ca="1" si="207"/>
        <v>0,0971865758612415-0,986751864107142i</v>
      </c>
      <c r="AK176" s="240" t="str">
        <f t="shared" ca="1" si="208"/>
        <v>-0,972474433930408+0,193437191869313i</v>
      </c>
      <c r="AL176" s="240" t="str">
        <f t="shared" ca="1" si="209"/>
        <v>0,467402278522187+0,874448158485579i</v>
      </c>
      <c r="AM176" s="240" t="str">
        <f t="shared" ca="1" si="210"/>
        <v>0,701114994792816-0,701114994792739i</v>
      </c>
      <c r="AN176" s="240" t="str">
        <f t="shared" ca="1" si="211"/>
        <v>-0,874448158485575-0,467402278522195i</v>
      </c>
      <c r="AO176" s="240" t="str">
        <f t="shared" ca="1" si="212"/>
        <v>-0,193437191869322+0,972474433930406i</v>
      </c>
      <c r="AP176" s="240" t="str">
        <f t="shared" ca="1" si="213"/>
        <v>0,986751864107142-0,0971865758612398i</v>
      </c>
      <c r="AQ176" s="240" t="str">
        <f t="shared" ca="1" si="214"/>
        <v>-0,379440700935858-0,916050886315743i</v>
      </c>
      <c r="AR176" s="240" t="str">
        <f t="shared" ca="1" si="215"/>
        <v>-0,379440700935858-0,916050886315743i</v>
      </c>
      <c r="AS176" s="240" t="str">
        <f t="shared" ca="1" si="216"/>
        <v>0,824424016867206+0,550862516658279i</v>
      </c>
      <c r="AT176" s="240" t="str">
        <f t="shared" ca="1" si="217"/>
        <v>0,287824901976174-0,948831543346319i</v>
      </c>
      <c r="AU176" s="240" t="str">
        <f t="shared" ca="1" si="218"/>
        <v>-0,991526334419088+2,93954253230665E-14i</v>
      </c>
      <c r="AV176" s="240" t="str">
        <f t="shared" ca="1" si="219"/>
        <v>0,287824901976137+0,94883154334633i</v>
      </c>
      <c r="AW176" s="240" t="str">
        <f t="shared" ca="1" si="220"/>
        <v>0,824424016867174-0,550862516658328i</v>
      </c>
      <c r="AX176" s="240" t="str">
        <f t="shared" ca="1" si="221"/>
        <v>-0,766460221290401-0,629017647626856i</v>
      </c>
      <c r="AY176" s="240" t="str">
        <f t="shared" ca="1" si="222"/>
        <v>-0,379440700935901+0,916050886315725i</v>
      </c>
      <c r="AZ176" s="240" t="str">
        <f t="shared" ca="1" si="223"/>
        <v>0,986751864107148+0,0971865758611744i</v>
      </c>
      <c r="BA176" s="240" t="str">
        <f t="shared" ca="1" si="224"/>
        <v>-0,193437191869283-0,972474433930414i</v>
      </c>
      <c r="BB176" s="240" t="str">
        <f t="shared" ca="1" si="225"/>
        <v>-0,874448158485598+0,467402278522154i</v>
      </c>
      <c r="BC176" s="240" t="str">
        <f t="shared" ca="1" si="226"/>
        <v>0,701114994792787+0,701114994792768i</v>
      </c>
      <c r="BD176" s="240" t="str">
        <f t="shared" ca="1" si="227"/>
        <v>0,467402278522228-0,874448158485557i</v>
      </c>
      <c r="BE176" s="240" t="str">
        <f t="shared" ca="1" si="228"/>
        <v>-0,97247443393042-0,193437191869255i</v>
      </c>
      <c r="BF176" s="240" t="str">
        <f t="shared" ca="1" si="229"/>
        <v>0,0971865758612019+0,986751864107146i</v>
      </c>
      <c r="BG176" s="240" t="str">
        <f t="shared" ca="1" si="230"/>
        <v>0,916050886315757-0,379440700935823i</v>
      </c>
      <c r="BH176" s="240" t="str">
        <f t="shared" ca="1" si="231"/>
        <v>-0,629017647626877-0,766460221290383i</v>
      </c>
      <c r="BI176" s="240" t="str">
        <f t="shared" ca="1" si="232"/>
        <v>-0,55086251665831+0,824424016867186i</v>
      </c>
      <c r="BJ176" s="240" t="str">
        <f t="shared" ca="1" si="233"/>
        <v>0,948831543346338+0,28782490197611i</v>
      </c>
      <c r="BK176" s="240" t="str">
        <f t="shared" ca="1" si="234"/>
        <v>8,74599958312447E-15-0,991526334419088i</v>
      </c>
      <c r="BL176" s="240" t="str">
        <f t="shared" ca="1" si="235"/>
        <v>-0,948831543346339+0,287824901976107i</v>
      </c>
      <c r="BM176" s="240" t="str">
        <f t="shared" ca="1" si="236"/>
        <v>0,550862516658296+0,824424016867195i</v>
      </c>
      <c r="BN176" s="240" t="str">
        <f t="shared" ca="1" si="237"/>
        <v>0,62901764762689-0,766460221290372i</v>
      </c>
      <c r="BO176" s="240" t="str">
        <f t="shared" ca="1" si="238"/>
        <v>-0,916050886315751-0,379440700935839i</v>
      </c>
      <c r="BP176" s="240" t="str">
        <f t="shared" ca="1" si="239"/>
        <v>-0,0971865758612193+0,986751864107144i</v>
      </c>
      <c r="BQ176" s="240" t="str">
        <f t="shared" ca="1" si="240"/>
        <v>0,972474433930362-0,193437191869543i</v>
      </c>
      <c r="BR176" s="240" t="str">
        <f t="shared" ca="1" si="241"/>
        <v>-0,467402278522474-0,874448158485426i</v>
      </c>
      <c r="BS176" s="240" t="str">
        <f t="shared" ca="1" si="242"/>
        <v>-0,70111499479251+0,701114994793045i</v>
      </c>
      <c r="BT176" s="240" t="str">
        <f t="shared" ca="1" si="243"/>
        <v>0,874448158485775+0,46740227852182i</v>
      </c>
      <c r="BU176" s="240" t="str">
        <f t="shared" ca="1" si="244"/>
        <v>0,193437191868816-0,972474433930507i</v>
      </c>
      <c r="BV176" s="240" t="str">
        <f t="shared" ca="1" si="245"/>
        <v>-0,986751864107188+0,0971865758607783i</v>
      </c>
      <c r="BW176" s="240" t="str">
        <f t="shared" ca="1" si="246"/>
        <v>0,379440700935521+0,916050886315882i</v>
      </c>
      <c r="BX176" s="240" t="str">
        <f t="shared" ca="1" si="247"/>
        <v>0,766460221290599-0,629017647626613i</v>
      </c>
      <c r="BY176" s="240" t="str">
        <f t="shared" ca="1" si="248"/>
        <v>-0,824424016867059-0,550862516658501i</v>
      </c>
      <c r="BZ176" s="240" t="str">
        <f t="shared" ca="1" si="249"/>
        <v>-0,287824901976342+0,948831543346269i</v>
      </c>
      <c r="CA176" s="240" t="str">
        <f t="shared" ca="1" si="250"/>
        <v>0,991526334419088+1,38475262940038E-13i</v>
      </c>
      <c r="CB176" s="240" t="str">
        <f t="shared" ca="1" si="251"/>
        <v>-0,287824901976063-0,948831543346353i</v>
      </c>
      <c r="CC176" s="240" t="str">
        <f t="shared" ca="1" si="252"/>
        <v>-0,824424016867212+0,55086251665827i</v>
      </c>
      <c r="CD176" s="240" t="str">
        <f t="shared" ca="1" si="253"/>
        <v>0,766460221290415+0,629017647626838i</v>
      </c>
      <c r="CE176" s="240" t="str">
        <f t="shared" ca="1" si="254"/>
        <v>0,379440700935776-0,916050886315777i</v>
      </c>
      <c r="CF176" s="240" t="str">
        <f t="shared" ca="1" si="255"/>
        <v>-0,986751864107159-0,097186575861068i</v>
      </c>
      <c r="CG176" s="240" t="str">
        <f t="shared" ca="1" si="256"/>
        <v>0,193437191869512+0,972474433930368i</v>
      </c>
      <c r="CH176" s="240" t="str">
        <f t="shared" ca="1" si="257"/>
        <v>0,874448158485441-0,467402278522446i</v>
      </c>
      <c r="CI176" s="240" t="str">
        <f t="shared" ca="1" si="258"/>
        <v>-0,701114994793012-0,701114994792543i</v>
      </c>
      <c r="CJ176" s="240" t="str">
        <f t="shared" ca="1" si="259"/>
        <v>-0,467402278521861+0,874448158485753i</v>
      </c>
      <c r="CK176" s="240" t="str">
        <f t="shared" ca="1" si="260"/>
        <v>0,972474433930503+0,193437191868833i</v>
      </c>
      <c r="CL176" s="240" t="str">
        <f t="shared" ca="1" si="261"/>
        <v>-0,0971865758607473-0,986751864107191i</v>
      </c>
      <c r="CM176" s="240" t="str">
        <f t="shared" ca="1" si="262"/>
        <v>-0,916050886315894+0,379440700935492i</v>
      </c>
      <c r="CN176" s="240" t="str">
        <f t="shared" ca="1" si="263"/>
        <v>0,629017647626589+0,766460221290619i</v>
      </c>
      <c r="CO176" s="240" t="str">
        <f t="shared" ca="1" si="264"/>
        <v>0,550862516658538-0,824424016867033i</v>
      </c>
      <c r="CP176" s="240" t="str">
        <f t="shared" ca="1" si="265"/>
        <v>-0,948831543346264-0,287824901976359i</v>
      </c>
      <c r="CQ176" s="240" t="str">
        <f t="shared" ca="1" si="266"/>
        <v>-1,69571469503865E-13+0,991526334419088i</v>
      </c>
      <c r="CR176" s="240" t="str">
        <f t="shared" ca="1" si="267"/>
        <v>0,948831543346362-0,287824901976034i</v>
      </c>
      <c r="CS176" s="240" t="str">
        <f t="shared" ca="1" si="268"/>
        <v>-0,550862516658233-0,824424016867237i</v>
      </c>
      <c r="CT176" s="240" t="str">
        <f t="shared" ca="1" si="269"/>
        <v>-0,629017647626873+0,766460221290386i</v>
      </c>
      <c r="CU176" s="240" t="str">
        <f t="shared" ca="1" si="270"/>
        <v>0,916050886315765+0,379440700935805i</v>
      </c>
      <c r="CV176" s="240" t="str">
        <f t="shared" ca="1" si="271"/>
        <v>0,0971865758610848-0,986751864107157i</v>
      </c>
      <c r="CW176" s="240" t="str">
        <f t="shared" ca="1" si="272"/>
        <v>-0,972474433930377+0,193437191869467i</v>
      </c>
      <c r="CX176" s="240" t="str">
        <f t="shared" ca="1" si="273"/>
        <v>0,467402278522406+0,874448158485462i</v>
      </c>
      <c r="CY176" s="240" t="str">
        <f t="shared" ca="1" si="274"/>
        <v>0,701114994792575-0,70111499479298i</v>
      </c>
      <c r="CZ176" s="240" t="str">
        <f t="shared" ca="1" si="275"/>
        <v>-0,874448158485745-0,467402278521876i</v>
      </c>
      <c r="DA176" s="240" t="str">
        <f t="shared" ca="1" si="276"/>
        <v>-0,193437191868877+0,972474433930494i</v>
      </c>
      <c r="DB176" s="240" t="str">
        <f t="shared" ca="1" si="277"/>
        <v>0,986751864107099-0,097186575861684i</v>
      </c>
      <c r="DC176" s="240" t="str">
        <f t="shared" ca="1" si="278"/>
        <v>-0,37944070093545-0,916050886315911i</v>
      </c>
      <c r="DD176" s="240" t="str">
        <f t="shared" ca="1" si="279"/>
        <v>-0,766460221290648+0,629017647626554i</v>
      </c>
      <c r="DE176" s="240" t="str">
        <f t="shared" ca="1" si="280"/>
        <v>0,824424016867024+0,550862516658552i</v>
      </c>
      <c r="DF176" s="240" t="str">
        <f t="shared" ca="1" si="281"/>
        <v>0,287824901976401-0,94883154334625i</v>
      </c>
      <c r="DG176" s="240" t="str">
        <f t="shared" ca="1" si="282"/>
        <v>-0,991526334419088-2,1475811275242E-13i</v>
      </c>
      <c r="DH176" s="240" t="str">
        <f t="shared" ca="1" si="283"/>
        <v>0,287824901975991+0,948831543346375i</v>
      </c>
      <c r="DI176" s="240" t="str">
        <f t="shared" ca="1" si="284"/>
        <v>0,824424016867247-0,550862516658219i</v>
      </c>
      <c r="DJ176" s="240" t="str">
        <f t="shared" ca="1" si="285"/>
        <v>-0,766460221290375-0,629017647626887i</v>
      </c>
      <c r="DK176" s="240" t="str">
        <f t="shared" ca="1" si="286"/>
        <v>-0,379440700935847+0,916050886315747i</v>
      </c>
      <c r="DL176" s="240" t="str">
        <f t="shared" ca="1" si="287"/>
        <v>0,986751864107153+0,0971865758611298i</v>
      </c>
      <c r="DM176" s="240" t="str">
        <f t="shared" ca="1" si="288"/>
        <v>-0,193437191869423-0,972474433930386i</v>
      </c>
      <c r="DN176" s="240" t="str">
        <f t="shared" ca="1" si="289"/>
        <v>-0,87444815848547+0,467402278522392i</v>
      </c>
      <c r="DO176" s="240" t="str">
        <f t="shared" ca="1" si="290"/>
        <v>0,701114994792968+0,701114994792587i</v>
      </c>
      <c r="DP176" s="240" t="str">
        <f t="shared" ca="1" si="291"/>
        <v>0,467402278521916-0,874448158485724i</v>
      </c>
      <c r="DQ176" s="240" t="str">
        <f t="shared" ca="1" si="292"/>
        <v>-0,972474433930486-0,193437191868921i</v>
      </c>
      <c r="DR176" s="240" t="str">
        <f t="shared" ca="1" si="293"/>
        <v>0,097186575861639+0,986751864107103i</v>
      </c>
      <c r="DS176" s="240" t="str">
        <f t="shared" ca="1" si="294"/>
        <v>0,916050886315918-0,379440700935434i</v>
      </c>
      <c r="DT176" s="240" t="str">
        <f t="shared" ca="1" si="295"/>
        <v>-0,629017647626541-0,766460221290658i</v>
      </c>
      <c r="DU176" s="240" t="str">
        <f t="shared" ca="1" si="296"/>
        <v>-0,55086251665859+0,824424016866999i</v>
      </c>
      <c r="DV176" s="240" t="str">
        <f t="shared" ca="1" si="297"/>
        <v>0,948831543346237+0,287824901976445i</v>
      </c>
      <c r="DW176" s="240" t="str">
        <f t="shared" ca="1" si="298"/>
        <v>2,59944756000973E-13-0,991526334419088i</v>
      </c>
      <c r="DX176" s="240" t="str">
        <f t="shared" ca="1" si="299"/>
        <v>-0,94883154334638+0,287824901975974i</v>
      </c>
      <c r="DY176" s="240" t="str">
        <f t="shared" ca="1" si="300"/>
        <v>0,550862516658181+0,824424016867272i</v>
      </c>
      <c r="DZ176" s="240" t="str">
        <f t="shared" ca="1" si="301"/>
        <v>0,629017647626921-0,766460221290346i</v>
      </c>
      <c r="EA176" s="240" t="str">
        <f t="shared" ca="1" si="302"/>
        <v>-0,91605088631573-0,379440700935888i</v>
      </c>
      <c r="EB176" s="240" t="str">
        <f t="shared" ca="1" si="303"/>
        <v>-0,0971865758611468+0,986751864107151i</v>
      </c>
      <c r="EC176" s="240" t="str">
        <f t="shared" ca="1" si="304"/>
        <v>0,972474433930389-0,193437191869407i</v>
      </c>
      <c r="ED176" s="240" t="str">
        <f t="shared" ca="1" si="305"/>
        <v>-0,467402278522352-0,874448158485491i</v>
      </c>
      <c r="EE176" s="240" t="str">
        <f t="shared" ca="1" si="306"/>
        <v>-0,701114994792618+0,701114994792937i</v>
      </c>
      <c r="EF176" s="240" t="str">
        <f t="shared" ca="1" si="307"/>
        <v>0,874448158485703+0,467402278521955i</v>
      </c>
      <c r="EG176" s="240" t="str">
        <f t="shared" ca="1" si="308"/>
        <v>0,193437191868938-0,972474433930482i</v>
      </c>
      <c r="EH176" s="240" t="str">
        <f t="shared" ca="1" si="309"/>
        <v>-0,986751864107105+0,097186575861622i</v>
      </c>
      <c r="EI176" s="240" t="str">
        <f t="shared" ca="1" si="310"/>
        <v>0,379440700936304+0,916050886315558i</v>
      </c>
      <c r="EJ176" s="240" t="str">
        <f t="shared" ca="1" si="311"/>
        <v>0,766460221290687-0,629017647626506i</v>
      </c>
      <c r="EK176" s="240" t="str">
        <f t="shared" ca="1" si="312"/>
        <v>-0,824424016866973-0,550862516658628i</v>
      </c>
      <c r="EL176" s="240" t="str">
        <f t="shared" ca="1" si="313"/>
        <v>-0,287824901976461+0,948831543346232i</v>
      </c>
      <c r="EM176" s="240" t="str">
        <f t="shared" ca="1" si="314"/>
        <v>0,991526334419088+2,76950525880075E-13i</v>
      </c>
      <c r="EN176" s="240"/>
      <c r="EO176" s="240"/>
      <c r="EP176" s="240"/>
    </row>
    <row r="177" spans="1:146" ht="15.75" thickBot="1">
      <c r="A177" s="277">
        <f t="shared" si="181"/>
        <v>1.5039062500000009E-3</v>
      </c>
      <c r="B177" s="276">
        <v>77</v>
      </c>
      <c r="C177" s="248">
        <f t="shared" si="182"/>
        <v>15400</v>
      </c>
      <c r="D177" s="247">
        <f t="shared" si="315"/>
        <v>96761.053730565633</v>
      </c>
      <c r="E177" s="247" t="str">
        <f t="shared" si="316"/>
        <v>96761,0537305656i</v>
      </c>
      <c r="F177" s="247" t="str">
        <f t="shared" si="183"/>
        <v>-0,0426065735501006-0,230858514221781i</v>
      </c>
      <c r="G177" s="247" t="str">
        <f t="shared" si="184"/>
        <v>-0,115604990726421+0,259287523123464i</v>
      </c>
      <c r="H177" s="247" t="str">
        <f t="shared" si="180"/>
        <v>0,00248470553423603-0,0689479817584874i</v>
      </c>
      <c r="I177" s="247" t="str">
        <f t="shared" si="317"/>
        <v>-0,00388874002456033+0,0736591090377883i</v>
      </c>
      <c r="J177" s="275" t="str">
        <f ca="1">IMPRODUCT(1/N_FFT2,CN100)</f>
        <v>-0,000815707298499449-0,0000799860102782129i</v>
      </c>
      <c r="K177" s="274" t="str">
        <f t="shared" ca="1" si="318"/>
        <v>9,06377187258133E-06-0,0000597732280435169i</v>
      </c>
      <c r="N177" s="265">
        <f t="shared" ca="1" si="185"/>
        <v>2.9921638969862752</v>
      </c>
      <c r="O177" s="240">
        <f t="shared" ca="1" si="186"/>
        <v>0.99216389698627516</v>
      </c>
      <c r="P177" s="240" t="str">
        <f t="shared" ca="1" si="187"/>
        <v>-0,311223697967601-0,942087579955475i</v>
      </c>
      <c r="Q177" s="240" t="str">
        <f t="shared" ca="1" si="188"/>
        <v>-0,796913514522563+0,591031343377226i</v>
      </c>
      <c r="R177" s="240" t="str">
        <f t="shared" ca="1" si="189"/>
        <v>0,811178134333271+0,571296099113748i</v>
      </c>
      <c r="S177" s="240" t="str">
        <f t="shared" ca="1" si="190"/>
        <v>0,288009976620191-0,949441652683423i</v>
      </c>
      <c r="T177" s="240" t="str">
        <f t="shared" ca="1" si="191"/>
        <v>-0,991865075770202+0,0243489209281238i</v>
      </c>
      <c r="U177" s="241" t="str">
        <f t="shared" ca="1" si="192"/>
        <v>0,334249949796797+0,934166028896273i</v>
      </c>
      <c r="V177" s="240" t="str">
        <f t="shared" ca="1" si="193"/>
        <v>0,782168863809204-0,610410572459563i</v>
      </c>
      <c r="W177" s="240" t="str">
        <f t="shared" ca="1" si="194"/>
        <v>-0,824954130767771-0,551216727442285i</v>
      </c>
      <c r="X177" s="240" t="str">
        <f t="shared" ca="1" si="195"/>
        <v>-0,264622768832239+0,956223817261707i</v>
      </c>
      <c r="Y177" s="240" t="str">
        <f t="shared" ca="1" si="196"/>
        <v>0,990968792120708-0,0486831749767453i</v>
      </c>
      <c r="Z177" s="240" t="str">
        <f t="shared" ca="1" si="197"/>
        <v>-0,357074861954563-0,92568177115201i</v>
      </c>
      <c r="AA177" s="240" t="str">
        <f t="shared" ca="1" si="198"/>
        <v>-0,766953063819513+0,629422113037708i</v>
      </c>
      <c r="AB177" s="240" t="str">
        <f t="shared" ca="1" si="199"/>
        <v>0,838233205680883+0,530805323425588i</v>
      </c>
      <c r="AC177" s="240" t="str">
        <f t="shared" ca="1" si="200"/>
        <v>0,241076162183286-0,962429988367969i</v>
      </c>
      <c r="AD177" s="240" t="str">
        <f t="shared" ca="1" si="201"/>
        <v>-0,989475585925555+0,0729881041010911i</v>
      </c>
      <c r="AE177" s="240" t="str">
        <f t="shared" ca="1" si="202"/>
        <v>0,379684685567466+0,916639917322242i</v>
      </c>
      <c r="AF177" s="240" t="str">
        <f t="shared" ca="1" si="203"/>
        <v>0,751275279982336-0,648054513270646i</v>
      </c>
      <c r="AG177" s="240" t="str">
        <f t="shared" ca="1" si="204"/>
        <v>-0,851007360254503-0,510074182130065i</v>
      </c>
      <c r="AH177" s="240" t="str">
        <f t="shared" ca="1" si="205"/>
        <v>-0,217384340268557+0,968056427636838i</v>
      </c>
      <c r="AI177" s="240" t="str">
        <f t="shared" ca="1" si="206"/>
        <v>0,987386356636308-0,0972490679208291i</v>
      </c>
      <c r="AJ177" s="240" t="str">
        <f t="shared" ca="1" si="207"/>
        <v>-0,402065801323018-0,907045913881691i</v>
      </c>
      <c r="AK177" s="240" t="str">
        <f t="shared" ca="1" si="208"/>
        <v>-0,735144956008556+0,666296549697033i</v>
      </c>
      <c r="AL177" s="240" t="str">
        <f t="shared" ca="1" si="209"/>
        <v>0,863268899815468+0,489035791220217i</v>
      </c>
      <c r="AM177" s="240" t="str">
        <f t="shared" ca="1" si="210"/>
        <v>0,19356157415587-0,973099745911637i</v>
      </c>
      <c r="AN177" s="240" t="str">
        <f t="shared" ca="1" si="211"/>
        <v>-0,984702362726575+0,121451452538425i</v>
      </c>
      <c r="AO177" s="240" t="str">
        <f t="shared" ca="1" si="212"/>
        <v>0,424204727674158+0,896905539899206i</v>
      </c>
      <c r="AP177" s="240" t="str">
        <f t="shared" ca="1" si="213"/>
        <v>0,71857180820205-0,684137233996387i</v>
      </c>
      <c r="AQ177" s="240" t="str">
        <f t="shared" ca="1" si="214"/>
        <v>-0,875010438470937-0,467702823435877i</v>
      </c>
      <c r="AR177" s="240" t="str">
        <f t="shared" ca="1" si="215"/>
        <v>-0,875010438470937-0,467702823435877i</v>
      </c>
      <c r="AS177" s="240" t="str">
        <f t="shared" ca="1" si="216"/>
        <v>0,98142522093394-0,145580679342276i</v>
      </c>
      <c r="AT177" s="240" t="str">
        <f t="shared" ca="1" si="217"/>
        <v>-0,446088128959288-0,886224903556989i</v>
      </c>
      <c r="AU177" s="240" t="str">
        <f t="shared" ca="1" si="218"/>
        <v>-0,701565819607483+0,70156581960745i</v>
      </c>
      <c r="AV177" s="240" t="str">
        <f t="shared" ca="1" si="219"/>
        <v>0,886224903556972+0,446088128959322i</v>
      </c>
      <c r="AW177" s="240" t="str">
        <f t="shared" ca="1" si="220"/>
        <v>0,145580679342314-0,981425220933934i</v>
      </c>
      <c r="AX177" s="240" t="str">
        <f t="shared" ca="1" si="221"/>
        <v>-0,97755690528607+0,169622213788504i</v>
      </c>
      <c r="AY177" s="240" t="str">
        <f t="shared" ca="1" si="222"/>
        <v>0,467702823435936+0,875010438470905i</v>
      </c>
      <c r="AZ177" s="240" t="str">
        <f t="shared" ca="1" si="223"/>
        <v>0,684137233996344-0,718571808202091i</v>
      </c>
      <c r="BA177" s="240" t="str">
        <f t="shared" ca="1" si="224"/>
        <v>-0,896905539899231-0,424204727674104i</v>
      </c>
      <c r="BB177" s="240" t="str">
        <f t="shared" ca="1" si="225"/>
        <v>-0,121451452538371+0,984702362726581i</v>
      </c>
      <c r="BC177" s="240" t="str">
        <f t="shared" ca="1" si="226"/>
        <v>0,973099745911645-0,193561574155833i</v>
      </c>
      <c r="BD177" s="240" t="str">
        <f t="shared" ca="1" si="227"/>
        <v>-0,489035791220183-0,863268899815487i</v>
      </c>
      <c r="BE177" s="240" t="str">
        <f t="shared" ca="1" si="228"/>
        <v>-0,666296549697066+0,735144956008525i</v>
      </c>
      <c r="BF177" s="240" t="str">
        <f t="shared" ca="1" si="229"/>
        <v>0,907045913881675+0,402065801323053i</v>
      </c>
      <c r="BG177" s="240" t="str">
        <f t="shared" ca="1" si="230"/>
        <v>0,0972490679208671-0,987386356636304i</v>
      </c>
      <c r="BH177" s="240" t="str">
        <f t="shared" ca="1" si="231"/>
        <v>-0,968056427636826+0,217384340268609i</v>
      </c>
      <c r="BI177" s="240" t="str">
        <f t="shared" ca="1" si="232"/>
        <v>0,510074182130039+0,851007360254519i</v>
      </c>
      <c r="BJ177" s="240" t="str">
        <f t="shared" ca="1" si="233"/>
        <v>0,648054513270601-0,751275279982375i</v>
      </c>
      <c r="BK177" s="240" t="str">
        <f t="shared" ca="1" si="234"/>
        <v>-0,916639917322262-0,379684685567416i</v>
      </c>
      <c r="BL177" s="240" t="str">
        <f t="shared" ca="1" si="235"/>
        <v>-0,0729881041011256+0,989475585925552i</v>
      </c>
      <c r="BM177" s="240" t="str">
        <f t="shared" ca="1" si="236"/>
        <v>0,962429988367979-0,24107616218325i</v>
      </c>
      <c r="BN177" s="240" t="str">
        <f t="shared" ca="1" si="237"/>
        <v>-0,530805323425553-0,838233205680905i</v>
      </c>
      <c r="BO177" s="240" t="str">
        <f t="shared" ca="1" si="238"/>
        <v>-0,629422113037734+0,766953063819492i</v>
      </c>
      <c r="BP177" s="240" t="str">
        <f t="shared" ca="1" si="239"/>
        <v>0,925681771152067+0,357074861954414i</v>
      </c>
      <c r="BQ177" s="240" t="str">
        <f t="shared" ca="1" si="240"/>
        <v>0,0486831749766884-0,990968792120711i</v>
      </c>
      <c r="BR177" s="240" t="str">
        <f t="shared" ca="1" si="241"/>
        <v>-0,956223817261715+0,264622768832209i</v>
      </c>
      <c r="BS177" s="240" t="str">
        <f t="shared" ca="1" si="242"/>
        <v>0,551216727442172+0,824954130767847i</v>
      </c>
      <c r="BT177" s="240" t="str">
        <f t="shared" ca="1" si="243"/>
        <v>0,610410572459752-0,782168863809056i</v>
      </c>
      <c r="BU177" s="240" t="str">
        <f t="shared" ca="1" si="244"/>
        <v>-0,934166028896157-0,33424994979712i</v>
      </c>
      <c r="BV177" s="240" t="str">
        <f t="shared" ca="1" si="245"/>
        <v>-0,0243489209286042+0,99186507577019i</v>
      </c>
      <c r="BW177" s="240" t="str">
        <f t="shared" ca="1" si="246"/>
        <v>0,949441652683309-0,288009976620566i</v>
      </c>
      <c r="BX177" s="240" t="str">
        <f t="shared" ca="1" si="247"/>
        <v>-0,571296099113989-0,811178134333101i</v>
      </c>
      <c r="BY177" s="240" t="str">
        <f t="shared" ca="1" si="248"/>
        <v>-0,591031343377081+0,796913514522671i</v>
      </c>
      <c r="BZ177" s="240" t="str">
        <f t="shared" ca="1" si="249"/>
        <v>0,942087579955496+0,311223697967537i</v>
      </c>
      <c r="CA177" s="240" t="str">
        <f t="shared" ca="1" si="250"/>
        <v>4,52159139088283E-14-0,992163896986275i</v>
      </c>
      <c r="CB177" s="240" t="str">
        <f t="shared" ca="1" si="251"/>
        <v>-0,94208757995552+0,311223697967465i</v>
      </c>
      <c r="CC177" s="240" t="str">
        <f t="shared" ca="1" si="252"/>
        <v>0,59103134337702+0,796913514522716i</v>
      </c>
      <c r="CD177" s="240" t="str">
        <f t="shared" ca="1" si="253"/>
        <v>0,571296099114051-0,811178134333058i</v>
      </c>
      <c r="CE177" s="240" t="str">
        <f t="shared" ca="1" si="254"/>
        <v>-0,949441652683287-0,28800997662064i</v>
      </c>
      <c r="CF177" s="240" t="str">
        <f t="shared" ca="1" si="255"/>
        <v>0,024348920928542+0,991865075770192i</v>
      </c>
      <c r="CG177" s="240" t="str">
        <f t="shared" ca="1" si="256"/>
        <v>0,934166028896187-0,334249949797035i</v>
      </c>
      <c r="CH177" s="240" t="str">
        <f t="shared" ca="1" si="257"/>
        <v>-0,610410572459691-0,782168863809104i</v>
      </c>
      <c r="CI177" s="240" t="str">
        <f t="shared" ca="1" si="258"/>
        <v>-0,551216727442224+0,824954130767813i</v>
      </c>
      <c r="CJ177" s="240" t="str">
        <f t="shared" ca="1" si="259"/>
        <v>0,956223817261695+0,264622768832283i</v>
      </c>
      <c r="CK177" s="240" t="str">
        <f t="shared" ca="1" si="260"/>
        <v>-0,0486831749766122-0,990968792120715i</v>
      </c>
      <c r="CL177" s="240" t="str">
        <f t="shared" ca="1" si="261"/>
        <v>-0,9256817711521+0,357074861954329i</v>
      </c>
      <c r="CM177" s="240" t="str">
        <f t="shared" ca="1" si="262"/>
        <v>0,629422113037447+0,766953063819728i</v>
      </c>
      <c r="CN177" s="240" t="str">
        <f t="shared" ca="1" si="263"/>
        <v>0,530805323425951-0,838233205680653i</v>
      </c>
      <c r="CO177" s="240" t="str">
        <f t="shared" ca="1" si="264"/>
        <v>-0,962429988368083-0,241076162182831i</v>
      </c>
      <c r="CP177" s="240" t="str">
        <f t="shared" ca="1" si="265"/>
        <v>0,0729881041014432+0,989475585925529i</v>
      </c>
      <c r="CQ177" s="240" t="str">
        <f t="shared" ca="1" si="266"/>
        <v>0,916639917322178-0,37968468556762i</v>
      </c>
      <c r="CR177" s="240" t="str">
        <f t="shared" ca="1" si="267"/>
        <v>-0,648054513270682-0,751275279982306i</v>
      </c>
      <c r="CS177" s="240" t="str">
        <f t="shared" ca="1" si="268"/>
        <v>-0,510074182130104+0,85100736025448i</v>
      </c>
      <c r="CT177" s="240" t="str">
        <f t="shared" ca="1" si="269"/>
        <v>0,96805642763681+0,217384340268684i</v>
      </c>
      <c r="CU177" s="240" t="str">
        <f t="shared" ca="1" si="270"/>
        <v>-0,0972490679205807-0,987386356636332i</v>
      </c>
      <c r="CV177" s="240" t="str">
        <f t="shared" ca="1" si="271"/>
        <v>-0,907045913881826+0,402065801322712i</v>
      </c>
      <c r="CW177" s="240" t="str">
        <f t="shared" ca="1" si="272"/>
        <v>0,666296549696717+0,735144956008842i</v>
      </c>
      <c r="CX177" s="240" t="str">
        <f t="shared" ca="1" si="273"/>
        <v>0,489035791219832-0,863268899815686i</v>
      </c>
      <c r="CY177" s="240" t="str">
        <f t="shared" ca="1" si="274"/>
        <v>-0,973099745911707-0,19356157415552i</v>
      </c>
      <c r="CZ177" s="240" t="str">
        <f t="shared" ca="1" si="275"/>
        <v>0,12145145253859+0,984702362726554i</v>
      </c>
      <c r="DA177" s="240" t="str">
        <f t="shared" ca="1" si="276"/>
        <v>0,896905539899186-0,4242047276742i</v>
      </c>
      <c r="DB177" s="240" t="str">
        <f t="shared" ca="1" si="277"/>
        <v>-0,68413723399636-0,718571808202077i</v>
      </c>
      <c r="DC177" s="240" t="str">
        <f t="shared" ca="1" si="278"/>
        <v>-0,467702823435992+0,875010438470875i</v>
      </c>
      <c r="DD177" s="240" t="str">
        <f t="shared" ca="1" si="279"/>
        <v>0,977556905286022+0,169622213788787i</v>
      </c>
      <c r="DE177" s="240" t="str">
        <f t="shared" ca="1" si="280"/>
        <v>-0,145580679341946-0,98142522093399i</v>
      </c>
      <c r="DF177" s="240" t="str">
        <f t="shared" ca="1" si="281"/>
        <v>-0,88622490355718+0,446088128958908i</v>
      </c>
      <c r="DG177" s="240" t="str">
        <f t="shared" ca="1" si="282"/>
        <v>0,701565819607767+0,701565819607165i</v>
      </c>
      <c r="DH177" s="240" t="str">
        <f t="shared" ca="1" si="283"/>
        <v>0,446088128959003-0,886224903557131i</v>
      </c>
      <c r="DI177" s="240" t="str">
        <f t="shared" ca="1" si="284"/>
        <v>-0,981425220933974-0,145580679342052i</v>
      </c>
      <c r="DJ177" s="240" t="str">
        <f t="shared" ca="1" si="285"/>
        <v>0,169622213788654+0,977556905286044i</v>
      </c>
      <c r="DK177" s="240" t="str">
        <f t="shared" ca="1" si="286"/>
        <v>0,875010438470926-0,467702823435897i</v>
      </c>
      <c r="DL177" s="240" t="str">
        <f t="shared" ca="1" si="287"/>
        <v>-0,718571808202002-0,684137233996438i</v>
      </c>
      <c r="DM177" s="240" t="str">
        <f t="shared" ca="1" si="288"/>
        <v>-0,424204727674323+0,896905539899128i</v>
      </c>
      <c r="DN177" s="240" t="str">
        <f t="shared" ca="1" si="289"/>
        <v>0,984702362726541+0,121451452538697i</v>
      </c>
      <c r="DO177" s="240" t="str">
        <f t="shared" ca="1" si="290"/>
        <v>-0,193561574155415-0,973099745911728i</v>
      </c>
      <c r="DP177" s="240" t="str">
        <f t="shared" ca="1" si="291"/>
        <v>-0,863268899815266+0,489035791220574i</v>
      </c>
      <c r="DQ177" s="240" t="str">
        <f t="shared" ca="1" si="292"/>
        <v>0,735144956008769+0,666296549696797i</v>
      </c>
      <c r="DR177" s="240" t="str">
        <f t="shared" ca="1" si="293"/>
        <v>0,40206580132281-0,907045913881783i</v>
      </c>
      <c r="DS177" s="240" t="str">
        <f t="shared" ca="1" si="294"/>
        <v>-0,987386356636319-0,0972490679207157i</v>
      </c>
      <c r="DT177" s="240" t="str">
        <f t="shared" ca="1" si="295"/>
        <v>0,217384340268579+0,968056427636833i</v>
      </c>
      <c r="DU177" s="240" t="str">
        <f t="shared" ca="1" si="296"/>
        <v>0,851007360254534-0,510074182130012i</v>
      </c>
      <c r="DV177" s="240" t="str">
        <f t="shared" ca="1" si="297"/>
        <v>-0,751275279982217-0,648054513270784i</v>
      </c>
      <c r="DW177" s="240" t="str">
        <f t="shared" ca="1" si="298"/>
        <v>-0,379684685567719+0,916639917322137i</v>
      </c>
      <c r="DX177" s="240" t="str">
        <f t="shared" ca="1" si="299"/>
        <v>0,989475585925519+0,0729881041015784i</v>
      </c>
      <c r="DY177" s="240" t="str">
        <f t="shared" ca="1" si="300"/>
        <v>-0,241076162183684-0,96242998836787i</v>
      </c>
      <c r="DZ177" s="240" t="str">
        <f t="shared" ca="1" si="301"/>
        <v>-0,83823320568071+0,53080532342586i</v>
      </c>
      <c r="EA177" s="240" t="str">
        <f t="shared" ca="1" si="302"/>
        <v>0,76695306381966+0,62942211303753i</v>
      </c>
      <c r="EB177" s="240" t="str">
        <f t="shared" ca="1" si="303"/>
        <v>0,357074861954456-0,925681771152051i</v>
      </c>
      <c r="EC177" s="240" t="str">
        <f t="shared" ca="1" si="304"/>
        <v>-0,99096879212071-0,0486831749767194i</v>
      </c>
      <c r="ED177" s="240" t="str">
        <f t="shared" ca="1" si="305"/>
        <v>0,264622768832152+0,956223817261731i</v>
      </c>
      <c r="EE177" s="240" t="str">
        <f t="shared" ca="1" si="306"/>
        <v>0,824954130767873-0,551216727442135i</v>
      </c>
      <c r="EF177" s="240" t="str">
        <f t="shared" ca="1" si="307"/>
        <v>-0,782168863809037-0,610410572459775i</v>
      </c>
      <c r="EG177" s="240" t="str">
        <f t="shared" ca="1" si="308"/>
        <v>-0,334249949797163+0,934166028896142i</v>
      </c>
      <c r="EH177" s="240" t="str">
        <f t="shared" ca="1" si="309"/>
        <v>0,991865075770213+0,0243489209276627i</v>
      </c>
      <c r="EI177" s="240" t="str">
        <f t="shared" ca="1" si="310"/>
        <v>-0,288009976620536-0,949441652683318i</v>
      </c>
      <c r="EJ177" s="240" t="str">
        <f t="shared" ca="1" si="311"/>
        <v>-0,811178134333135+0,571296099113941i</v>
      </c>
      <c r="EK177" s="240" t="str">
        <f t="shared" ca="1" si="312"/>
        <v>0,796913514522643+0,591031343377117i</v>
      </c>
      <c r="EL177" s="240" t="str">
        <f t="shared" ca="1" si="313"/>
        <v>0,311223697967566-0,942087579955486i</v>
      </c>
      <c r="EM177" s="240" t="str">
        <f t="shared" ca="1" si="314"/>
        <v>-0,992163896986275-9,04318278176566E-14i</v>
      </c>
      <c r="EN177" s="240"/>
      <c r="EO177" s="240"/>
      <c r="EP177" s="240"/>
    </row>
    <row r="178" spans="1:146" ht="15.75" thickBot="1">
      <c r="A178" s="277">
        <f t="shared" si="181"/>
        <v>1.5234375000000009E-3</v>
      </c>
      <c r="B178" s="276">
        <v>78</v>
      </c>
      <c r="C178" s="248">
        <f t="shared" si="182"/>
        <v>15600</v>
      </c>
      <c r="D178" s="247">
        <f t="shared" si="315"/>
        <v>98017.690792001551</v>
      </c>
      <c r="E178" s="247" t="str">
        <f t="shared" si="316"/>
        <v>98017,6907920016i</v>
      </c>
      <c r="F178" s="247" t="str">
        <f t="shared" si="183"/>
        <v>-0,0425963823699106-0,227656953376249i</v>
      </c>
      <c r="G178" s="247" t="str">
        <f t="shared" si="184"/>
        <v>-0,112941191842517+0,257169826535201i</v>
      </c>
      <c r="H178" s="247" t="str">
        <f t="shared" si="180"/>
        <v>0,00247202131241302-0,0680640488547848i</v>
      </c>
      <c r="I178" s="247" t="str">
        <f t="shared" si="317"/>
        <v>-0,00378322518616306+0,0726085034373973i</v>
      </c>
      <c r="J178" s="275" t="str">
        <f ca="1">IMPRODUCT(1/N_FFT2,CO100)</f>
        <v>0,00373624631399739+5,02552336440355E-07i</v>
      </c>
      <c r="K178" s="274" t="str">
        <f t="shared" ca="1" si="318"/>
        <v>-0,0000141715507298717+0,000271281352064186i</v>
      </c>
      <c r="N178" s="265">
        <f t="shared" ca="1" si="185"/>
        <v>2.9927088962609805</v>
      </c>
      <c r="O178" s="240">
        <f t="shared" ca="1" si="186"/>
        <v>0.99270889626098069</v>
      </c>
      <c r="P178" s="240" t="str">
        <f t="shared" ca="1" si="187"/>
        <v>-0,334433554522514-0,934679169728914i</v>
      </c>
      <c r="Q178" s="240" t="str">
        <f t="shared" ca="1" si="188"/>
        <v>-0,767374353955923+0,629767856917471i</v>
      </c>
      <c r="R178" s="240" t="str">
        <f t="shared" ca="1" si="189"/>
        <v>0,851474821724835+0,510354367752796i</v>
      </c>
      <c r="S178" s="240" t="str">
        <f t="shared" ca="1" si="190"/>
        <v>0,193667898239832-0,973634273178107i</v>
      </c>
      <c r="T178" s="240" t="str">
        <f t="shared" ca="1" si="191"/>
        <v>-0,981964321414427+0,145660647344431i</v>
      </c>
      <c r="U178" s="241" t="str">
        <f t="shared" ca="1" si="192"/>
        <v>0,467959734315581+0,875491084920335i</v>
      </c>
      <c r="V178" s="240" t="str">
        <f t="shared" ca="1" si="193"/>
        <v>0,666662548840334-0,735548773834478i</v>
      </c>
      <c r="W178" s="240" t="str">
        <f t="shared" ca="1" si="194"/>
        <v>-0,917143430997375-0,37989324776055i</v>
      </c>
      <c r="X178" s="240" t="str">
        <f t="shared" ca="1" si="195"/>
        <v>-0,048709916823686+0,991513134919918i</v>
      </c>
      <c r="Y178" s="240" t="str">
        <f t="shared" ca="1" si="196"/>
        <v>0,949963184472334-0,288168181558751i</v>
      </c>
      <c r="Z178" s="240" t="str">
        <f t="shared" ca="1" si="197"/>
        <v>-0,591355999066132-0,797351262044647i</v>
      </c>
      <c r="AA178" s="240" t="str">
        <f t="shared" ca="1" si="198"/>
        <v>-0,551519512816313+0,825407281103427i</v>
      </c>
      <c r="AB178" s="240" t="str">
        <f t="shared" ca="1" si="199"/>
        <v>0,962958654697401+0,241208586205106i</v>
      </c>
      <c r="AC178" s="240" t="str">
        <f t="shared" ca="1" si="200"/>
        <v>-0,0973024871911915-0,987928731590545i</v>
      </c>
      <c r="AD178" s="240" t="str">
        <f t="shared" ca="1" si="201"/>
        <v>-0,897398213408319+0,424437744889932i</v>
      </c>
      <c r="AE178" s="240" t="str">
        <f t="shared" ca="1" si="202"/>
        <v>0,701951192290364+0,701951192290341i</v>
      </c>
      <c r="AF178" s="240" t="str">
        <f t="shared" ca="1" si="203"/>
        <v>0,424437744889907-0,897398213408331i</v>
      </c>
      <c r="AG178" s="240" t="str">
        <f t="shared" ca="1" si="204"/>
        <v>-0,987928731590539-0,0973024871912588i</v>
      </c>
      <c r="AH178" s="240" t="str">
        <f t="shared" ca="1" si="205"/>
        <v>0,241208586205038+0,962958654697419i</v>
      </c>
      <c r="AI178" s="240" t="str">
        <f t="shared" ca="1" si="206"/>
        <v>0,825407281103407-0,551519512816342i</v>
      </c>
      <c r="AJ178" s="240" t="str">
        <f t="shared" ca="1" si="207"/>
        <v>-0,797351262044666-0,591355999066107i</v>
      </c>
      <c r="AK178" s="240" t="str">
        <f t="shared" ca="1" si="208"/>
        <v>-0,288168181558717+0,949963184472344i</v>
      </c>
      <c r="AL178" s="240" t="str">
        <f t="shared" ca="1" si="209"/>
        <v>0,991513134919922-0,0487099168236185i</v>
      </c>
      <c r="AM178" s="240" t="str">
        <f t="shared" ca="1" si="210"/>
        <v>-0,379893247760491-0,917143430997398i</v>
      </c>
      <c r="AN178" s="240" t="str">
        <f t="shared" ca="1" si="211"/>
        <v>-0,735548773834457+0,666662548840357i</v>
      </c>
      <c r="AO178" s="240" t="str">
        <f t="shared" ca="1" si="212"/>
        <v>0,875491084920349+0,467959734315555i</v>
      </c>
      <c r="AP178" s="240" t="str">
        <f t="shared" ca="1" si="213"/>
        <v>0,145660647344399-0,981964321414432i</v>
      </c>
      <c r="AQ178" s="240" t="str">
        <f t="shared" ca="1" si="214"/>
        <v>-0,973634273178117+0,193667898239782i</v>
      </c>
      <c r="AR178" s="240" t="str">
        <f t="shared" ca="1" si="215"/>
        <v>-0,973634273178117+0,193667898239782i</v>
      </c>
      <c r="AS178" s="240" t="str">
        <f t="shared" ca="1" si="216"/>
        <v>0,629767856917478-0,767374353955917i</v>
      </c>
      <c r="AT178" s="240" t="str">
        <f t="shared" ca="1" si="217"/>
        <v>-0,934679169728919-0,3344335545225i</v>
      </c>
      <c r="AU178" s="240" t="str">
        <f t="shared" ca="1" si="218"/>
        <v>3,11330787583917E-14+0,992708896260981i</v>
      </c>
      <c r="AV178" s="240" t="str">
        <f t="shared" ca="1" si="219"/>
        <v>0,934679169728931-0,334433554522466i</v>
      </c>
      <c r="AW178" s="240" t="str">
        <f t="shared" ca="1" si="220"/>
        <v>-0,629767856917444-0,767374353955945i</v>
      </c>
      <c r="AX178" s="240" t="str">
        <f t="shared" ca="1" si="221"/>
        <v>-0,510354367752798+0,851474821724833i</v>
      </c>
      <c r="AY178" s="240" t="str">
        <f t="shared" ca="1" si="222"/>
        <v>0,97363427317811+0,193667898239818i</v>
      </c>
      <c r="AZ178" s="240" t="str">
        <f t="shared" ca="1" si="223"/>
        <v>-0,14566064734446-0,981964321414423i</v>
      </c>
      <c r="BA178" s="240" t="str">
        <f t="shared" ca="1" si="224"/>
        <v>-0,87549108492037+0,467959734315517i</v>
      </c>
      <c r="BB178" s="240" t="str">
        <f t="shared" ca="1" si="225"/>
        <v>0,735548773834437+0,666662548840379i</v>
      </c>
      <c r="BC178" s="240" t="str">
        <f t="shared" ca="1" si="226"/>
        <v>0,379893247760518-0,917143430997387i</v>
      </c>
      <c r="BD178" s="240" t="str">
        <f t="shared" ca="1" si="227"/>
        <v>-0,99151313491992-0,0487099168236549i</v>
      </c>
      <c r="BE178" s="240" t="str">
        <f t="shared" ca="1" si="228"/>
        <v>0,288168181558777+0,949963184472326i</v>
      </c>
      <c r="BF178" s="240" t="str">
        <f t="shared" ca="1" si="229"/>
        <v>0,797351262044633-0,591355999066152i</v>
      </c>
      <c r="BG178" s="240" t="str">
        <f t="shared" ca="1" si="230"/>
        <v>-0,825407281103391-0,551519512816367i</v>
      </c>
      <c r="BH178" s="240" t="str">
        <f t="shared" ca="1" si="231"/>
        <v>-0,241208586205073+0,96295865469741i</v>
      </c>
      <c r="BI178" s="240" t="str">
        <f t="shared" ca="1" si="232"/>
        <v>0,987928731590542-0,0973024871912226i</v>
      </c>
      <c r="BJ178" s="240" t="str">
        <f t="shared" ca="1" si="233"/>
        <v>-0,424437744889957-0,897398213408307i</v>
      </c>
      <c r="BK178" s="240" t="str">
        <f t="shared" ca="1" si="234"/>
        <v>-0,701951192290385+0,70195119229032i</v>
      </c>
      <c r="BL178" s="240" t="str">
        <f t="shared" ca="1" si="235"/>
        <v>0,897398213408305+0,424437744889962i</v>
      </c>
      <c r="BM178" s="240" t="str">
        <f t="shared" ca="1" si="236"/>
        <v>0,0973024871912279-0,987928731590542i</v>
      </c>
      <c r="BN178" s="240" t="str">
        <f t="shared" ca="1" si="237"/>
        <v>-0,962958654697411+0,241208586205068i</v>
      </c>
      <c r="BO178" s="240" t="str">
        <f t="shared" ca="1" si="238"/>
        <v>0,551519512816362+0,825407281103394i</v>
      </c>
      <c r="BP178" s="240" t="str">
        <f t="shared" ca="1" si="239"/>
        <v>0,591355999065997-0,797351262044747i</v>
      </c>
      <c r="BQ178" s="240" t="str">
        <f t="shared" ca="1" si="240"/>
        <v>-0,949963184472296-0,288168181558877i</v>
      </c>
      <c r="BR178" s="240" t="str">
        <f t="shared" ca="1" si="241"/>
        <v>0,0487099168232551+0,99151313491994i</v>
      </c>
      <c r="BS178" s="240" t="str">
        <f t="shared" ca="1" si="242"/>
        <v>0,917143430997276-0,379893247760787i</v>
      </c>
      <c r="BT178" s="240" t="str">
        <f t="shared" ca="1" si="243"/>
        <v>-0,666662548840385-0,735548773834431i</v>
      </c>
      <c r="BU178" s="240" t="str">
        <f t="shared" ca="1" si="244"/>
        <v>-0,467959734315783+0,875491084920227i</v>
      </c>
      <c r="BV178" s="240" t="str">
        <f t="shared" ca="1" si="245"/>
        <v>0,981964321414494+0,145660647343977i</v>
      </c>
      <c r="BW178" s="240" t="str">
        <f t="shared" ca="1" si="246"/>
        <v>-0,193667898240006-0,973634273178072i</v>
      </c>
      <c r="BX178" s="240" t="str">
        <f t="shared" ca="1" si="247"/>
        <v>-0,851474821724887+0,510354367752709i</v>
      </c>
      <c r="BY178" s="240" t="str">
        <f t="shared" ca="1" si="248"/>
        <v>0,767374353955682+0,629767856917765i</v>
      </c>
      <c r="BZ178" s="240" t="str">
        <f t="shared" ca="1" si="249"/>
        <v>0,334433554522193-0,934679169729029i</v>
      </c>
      <c r="CA178" s="240" t="str">
        <f t="shared" ca="1" si="250"/>
        <v>-0,992708896260981+6,22661575167834E-14i</v>
      </c>
      <c r="CB178" s="240" t="str">
        <f t="shared" ca="1" si="251"/>
        <v>0,33443355452231+0,934679169728987i</v>
      </c>
      <c r="CC178" s="240" t="str">
        <f t="shared" ca="1" si="252"/>
        <v>0,767374353956239-0,629767856917087i</v>
      </c>
      <c r="CD178" s="240" t="str">
        <f t="shared" ca="1" si="253"/>
        <v>-0,851474821724943-0,510354367752614i</v>
      </c>
      <c r="CE178" s="240" t="str">
        <f t="shared" ca="1" si="254"/>
        <v>-0,193667898239898+0,973634273178094i</v>
      </c>
      <c r="CF178" s="240" t="str">
        <f t="shared" ca="1" si="255"/>
        <v>0,981964321414473-0,145660647344115i</v>
      </c>
      <c r="CG178" s="240" t="str">
        <f t="shared" ca="1" si="256"/>
        <v>-0,467959734315905-0,875491084920162i</v>
      </c>
      <c r="CH178" s="240" t="str">
        <f t="shared" ca="1" si="257"/>
        <v>-0,666662548840283+0,735548773834524i</v>
      </c>
      <c r="CI178" s="240" t="str">
        <f t="shared" ca="1" si="258"/>
        <v>0,917143430997324+0,379893247760672i</v>
      </c>
      <c r="CJ178" s="240" t="str">
        <f t="shared" ca="1" si="259"/>
        <v>0,048709916824117-0,991513134919897i</v>
      </c>
      <c r="CK178" s="240" t="str">
        <f t="shared" ca="1" si="260"/>
        <v>-0,949963184472259+0,288168181558996i</v>
      </c>
      <c r="CL178" s="240" t="str">
        <f t="shared" ca="1" si="261"/>
        <v>0,591355999066097+0,797351262044673i</v>
      </c>
      <c r="CM178" s="240" t="str">
        <f t="shared" ca="1" si="262"/>
        <v>0,551519512816599-0,825407281103235i</v>
      </c>
      <c r="CN178" s="240" t="str">
        <f t="shared" ca="1" si="263"/>
        <v>-0,962958654697516-0,241208586204646i</v>
      </c>
      <c r="CO178" s="240" t="str">
        <f t="shared" ca="1" si="264"/>
        <v>0,0973024871913659+0,987928731590528i</v>
      </c>
      <c r="CP178" s="240" t="str">
        <f t="shared" ca="1" si="265"/>
        <v>0,897398213408373-0,42443774488982i</v>
      </c>
      <c r="CQ178" s="240" t="str">
        <f t="shared" ca="1" si="266"/>
        <v>-0,701951192290063-0,701951192290642i</v>
      </c>
      <c r="CR178" s="240" t="str">
        <f t="shared" ca="1" si="267"/>
        <v>-0,424437744889666+0,897398213408445i</v>
      </c>
      <c r="CS178" s="240" t="str">
        <f t="shared" ca="1" si="268"/>
        <v>0,987928731590545+0,0973024871911969i</v>
      </c>
      <c r="CT178" s="240" t="str">
        <f t="shared" ca="1" si="269"/>
        <v>-0,241208586204811-0,962958654697475i</v>
      </c>
      <c r="CU178" s="240" t="str">
        <f t="shared" ca="1" si="270"/>
        <v>-0,825407281103157+0,551519512816716i</v>
      </c>
      <c r="CV178" s="240" t="str">
        <f t="shared" ca="1" si="271"/>
        <v>0,797351262044757+0,591355999065983i</v>
      </c>
      <c r="CW178" s="240" t="str">
        <f t="shared" ca="1" si="272"/>
        <v>0,28816818155886-0,949963184472301i</v>
      </c>
      <c r="CX178" s="240" t="str">
        <f t="shared" ca="1" si="273"/>
        <v>-0,991513134919939+0,0487099168232721i</v>
      </c>
      <c r="CY178" s="240" t="str">
        <f t="shared" ca="1" si="274"/>
        <v>0,379893247760829+0,917143430997259i</v>
      </c>
      <c r="CZ178" s="240" t="str">
        <f t="shared" ca="1" si="275"/>
        <v>0,73554877383441-0,666662548840409i</v>
      </c>
      <c r="DA178" s="240" t="str">
        <f t="shared" ca="1" si="276"/>
        <v>-0,875491084920242-0,467959734315755i</v>
      </c>
      <c r="DB178" s="240" t="str">
        <f t="shared" ca="1" si="277"/>
        <v>-0,145660647344923+0,981964321414354i</v>
      </c>
      <c r="DC178" s="240" t="str">
        <f t="shared" ca="1" si="278"/>
        <v>0,973634273178066-0,193667898240037i</v>
      </c>
      <c r="DD178" s="240" t="str">
        <f t="shared" ca="1" si="279"/>
        <v>-0,510354367752735-0,851474821724871i</v>
      </c>
      <c r="DE178" s="240" t="str">
        <f t="shared" ca="1" si="280"/>
        <v>-0,629767856917741+0,767374353955702i</v>
      </c>
      <c r="DF178" s="240" t="str">
        <f t="shared" ca="1" si="281"/>
        <v>0,934679169729035+0,334433554522176i</v>
      </c>
      <c r="DG178" s="240" t="str">
        <f t="shared" ca="1" si="282"/>
        <v>-1,07506478174429E-13-0,992708896260981i</v>
      </c>
      <c r="DH178" s="240" t="str">
        <f t="shared" ca="1" si="283"/>
        <v>-0,934679169728971+0,334433554522353i</v>
      </c>
      <c r="DI178" s="240" t="str">
        <f t="shared" ca="1" si="284"/>
        <v>0,629767856917121+0,76737435395621i</v>
      </c>
      <c r="DJ178" s="240" t="str">
        <f t="shared" ca="1" si="285"/>
        <v>0,510354367752575-0,851474821724966i</v>
      </c>
      <c r="DK178" s="240" t="str">
        <f t="shared" ca="1" si="286"/>
        <v>-0,973634273178103-0,193667898239854i</v>
      </c>
      <c r="DL178" s="240" t="str">
        <f t="shared" ca="1" si="287"/>
        <v>0,145660647344132+0,981964321414471i</v>
      </c>
      <c r="DM178" s="240" t="str">
        <f t="shared" ca="1" si="288"/>
        <v>0,875491084920153-0,46795973431592i</v>
      </c>
      <c r="DN178" s="240" t="str">
        <f t="shared" ca="1" si="289"/>
        <v>-0,735548773834536-0,66666254884027i</v>
      </c>
      <c r="DO178" s="240" t="str">
        <f t="shared" ca="1" si="290"/>
        <v>-0,379893247760656+0,917143430997331i</v>
      </c>
      <c r="DP178" s="240" t="str">
        <f t="shared" ca="1" si="291"/>
        <v>0,991513134919898+0,0487099168241i</v>
      </c>
      <c r="DQ178" s="240" t="str">
        <f t="shared" ca="1" si="292"/>
        <v>-0,288168181559039-0,949963184472246i</v>
      </c>
      <c r="DR178" s="240" t="str">
        <f t="shared" ca="1" si="293"/>
        <v>-0,797351262044646+0,591355999066133i</v>
      </c>
      <c r="DS178" s="240" t="str">
        <f t="shared" ca="1" si="294"/>
        <v>0,825407281103261+0,551519512816561i</v>
      </c>
      <c r="DT178" s="240" t="str">
        <f t="shared" ca="1" si="295"/>
        <v>0,241208586204629-0,962958654697521i</v>
      </c>
      <c r="DU178" s="240" t="str">
        <f t="shared" ca="1" si="296"/>
        <v>-0,987928731590526+0,0973024871913828i</v>
      </c>
      <c r="DV178" s="240" t="str">
        <f t="shared" ca="1" si="297"/>
        <v>0,424437744889834+0,897398213408366i</v>
      </c>
      <c r="DW178" s="240" t="str">
        <f t="shared" ca="1" si="298"/>
        <v>0,70195119229063-0,701951192290075i</v>
      </c>
      <c r="DX178" s="240" t="str">
        <f t="shared" ca="1" si="299"/>
        <v>-0,897398213408452-0,42443774488965i</v>
      </c>
      <c r="DY178" s="240" t="str">
        <f t="shared" ca="1" si="300"/>
        <v>-0,0973024871911519+0,987928731590548i</v>
      </c>
      <c r="DZ178" s="240" t="str">
        <f t="shared" ca="1" si="301"/>
        <v>0,962958654697464-0,241208586204854i</v>
      </c>
      <c r="EA178" s="240" t="str">
        <f t="shared" ca="1" si="302"/>
        <v>-0,551519512816754-0,825407281103132i</v>
      </c>
      <c r="EB178" s="240" t="str">
        <f t="shared" ca="1" si="303"/>
        <v>-0,591355999065947+0,797351262044784i</v>
      </c>
      <c r="EC178" s="240" t="str">
        <f t="shared" ca="1" si="304"/>
        <v>0,949963184472314+0,288168181558818i</v>
      </c>
      <c r="ED178" s="240" t="str">
        <f t="shared" ca="1" si="305"/>
        <v>-0,0487099168233172-0,991513134919937i</v>
      </c>
      <c r="EE178" s="240" t="str">
        <f t="shared" ca="1" si="306"/>
        <v>-0,917143430997252+0,379893247760845i</v>
      </c>
      <c r="EF178" s="240" t="str">
        <f t="shared" ca="1" si="307"/>
        <v>0,666662548840421+0,735548773834399i</v>
      </c>
      <c r="EG178" s="240" t="str">
        <f t="shared" ca="1" si="308"/>
        <v>0,46795973431574-0,87549108492025i</v>
      </c>
      <c r="EH178" s="240" t="str">
        <f t="shared" ca="1" si="309"/>
        <v>-0,981964321414356-0,145660647344907i</v>
      </c>
      <c r="EI178" s="240" t="str">
        <f t="shared" ca="1" si="310"/>
        <v>0,193667898240082+0,973634273178057i</v>
      </c>
      <c r="EJ178" s="240" t="str">
        <f t="shared" ca="1" si="311"/>
        <v>0,851474821724847-0,510354367752774i</v>
      </c>
      <c r="EK178" s="240" t="str">
        <f t="shared" ca="1" si="312"/>
        <v>-0,76737435395573-0,629767856917706i</v>
      </c>
      <c r="EL178" s="240" t="str">
        <f t="shared" ca="1" si="313"/>
        <v>-0,334433554522134+0,93467916972905i</v>
      </c>
      <c r="EM178" s="240" t="str">
        <f t="shared" ca="1" si="314"/>
        <v>0,992708896260981-1,24532315033567E-13i</v>
      </c>
      <c r="EN178" s="240"/>
      <c r="EO178" s="240"/>
      <c r="EP178" s="240"/>
    </row>
    <row r="179" spans="1:146" ht="15.75" thickBot="1">
      <c r="A179" s="277">
        <f t="shared" si="181"/>
        <v>1.5429687500000009E-3</v>
      </c>
      <c r="B179" s="276">
        <v>79</v>
      </c>
      <c r="C179" s="248">
        <f t="shared" si="182"/>
        <v>15800</v>
      </c>
      <c r="D179" s="247">
        <f t="shared" si="315"/>
        <v>99274.327853437469</v>
      </c>
      <c r="E179" s="247" t="str">
        <f t="shared" si="316"/>
        <v>99274,3278534375i</v>
      </c>
      <c r="F179" s="247" t="str">
        <f t="shared" si="183"/>
        <v>-0,0425839510379413-0,224533946595527i</v>
      </c>
      <c r="G179" s="247" t="str">
        <f t="shared" si="184"/>
        <v>-0,110353457934337+0,255066685109184i</v>
      </c>
      <c r="H179" s="247" t="str">
        <f t="shared" si="180"/>
        <v>0,00245981649663167-0,0672024898509337i</v>
      </c>
      <c r="I179" s="247" t="str">
        <f t="shared" si="317"/>
        <v>-0,00368437587611724+0,0715875255003144i</v>
      </c>
      <c r="J179" s="275" t="str">
        <f ca="1">IMPRODUCT(1/N_FFT2,CP100)</f>
        <v>0,00835864335953047+0,0000799861576381996i</v>
      </c>
      <c r="K179" s="274" t="str">
        <f t="shared" ca="1" si="318"/>
        <v>-0,0000365223950505184+0,000598079895578796i</v>
      </c>
      <c r="N179" s="265">
        <f t="shared" ca="1" si="185"/>
        <v>2.9931798100012363</v>
      </c>
      <c r="O179" s="240">
        <f t="shared" ca="1" si="186"/>
        <v>0.99317981000123634</v>
      </c>
      <c r="P179" s="240" t="str">
        <f t="shared" ca="1" si="187"/>
        <v>-0,357440484006207-0,926629610679208i</v>
      </c>
      <c r="Q179" s="240" t="str">
        <f t="shared" ca="1" si="188"/>
        <v>-0,735897697900241+0,66697879517959i</v>
      </c>
      <c r="R179" s="240" t="str">
        <f t="shared" ca="1" si="189"/>
        <v>0,887132341749849+0,446544894960767i</v>
      </c>
      <c r="S179" s="240" t="str">
        <f t="shared" ca="1" si="190"/>
        <v>0,0973486448093792-0,988397377752425i</v>
      </c>
      <c r="T179" s="240" t="str">
        <f t="shared" ca="1" si="191"/>
        <v>-0,957202929910454+0,264893725793823i</v>
      </c>
      <c r="U179" s="241" t="str">
        <f t="shared" ca="1" si="192"/>
        <v>0,591636522053661+0,79772950350751i</v>
      </c>
      <c r="V179" s="240" t="str">
        <f t="shared" ca="1" si="193"/>
        <v>0,531348834470542-0,839091503413596i</v>
      </c>
      <c r="W179" s="240" t="str">
        <f t="shared" ca="1" si="194"/>
        <v>-0,974096138442889-0,193759768953062i</v>
      </c>
      <c r="X179" s="240" t="str">
        <f t="shared" ca="1" si="195"/>
        <v>0,169795896196452+0,978557861666308i</v>
      </c>
      <c r="Y179" s="240" t="str">
        <f t="shared" ca="1" si="196"/>
        <v>0,851878737912697-0,510596465798934i</v>
      </c>
      <c r="Z179" s="240" t="str">
        <f t="shared" ca="1" si="197"/>
        <v>-0,782969755205373-0,611035594239592i</v>
      </c>
      <c r="AA179" s="240" t="str">
        <f t="shared" ca="1" si="198"/>
        <v>-0,288304880601862+0,950413820825033i</v>
      </c>
      <c r="AB179" s="240" t="str">
        <f t="shared" ca="1" si="199"/>
        <v>0,990488746280185-0,0730628392987834i</v>
      </c>
      <c r="AC179" s="240" t="str">
        <f t="shared" ca="1" si="200"/>
        <v>-0,424639086458143-0,897823914387496i</v>
      </c>
      <c r="AD179" s="240" t="str">
        <f t="shared" ca="1" si="201"/>
        <v>-0,684837747210079+0,719307580239715i</v>
      </c>
      <c r="AE179" s="240" t="str">
        <f t="shared" ca="1" si="202"/>
        <v>0,917578498563588+0,380073458646987i</v>
      </c>
      <c r="AF179" s="240" t="str">
        <f t="shared" ca="1" si="203"/>
        <v>0,0243738526815427-0,992880682811157i</v>
      </c>
      <c r="AG179" s="240" t="str">
        <f t="shared" ca="1" si="204"/>
        <v>-0,935122555766268+0,334592200583418i</v>
      </c>
      <c r="AH179" s="240" t="str">
        <f t="shared" ca="1" si="205"/>
        <v>0,648718080062832+0,752044538304537i</v>
      </c>
      <c r="AI179" s="240" t="str">
        <f t="shared" ca="1" si="206"/>
        <v>0,468181721516054-0,875906393761545i</v>
      </c>
      <c r="AJ179" s="240" t="str">
        <f t="shared" ca="1" si="207"/>
        <v>-0,985710635602867-0,121575811136443i</v>
      </c>
      <c r="AK179" s="240" t="str">
        <f t="shared" ca="1" si="208"/>
        <v>0,241323008910377+0,963415455743021i</v>
      </c>
      <c r="AL179" s="240" t="str">
        <f t="shared" ca="1" si="209"/>
        <v>0,812008729385763-0,571881070149565i</v>
      </c>
      <c r="AM179" s="240" t="str">
        <f t="shared" ca="1" si="210"/>
        <v>-0,825798831568437-0,55178113847276i</v>
      </c>
      <c r="AN179" s="240" t="str">
        <f t="shared" ca="1" si="211"/>
        <v>-0,21760692807+0,969047656129476i</v>
      </c>
      <c r="AO179" s="240" t="str">
        <f t="shared" ca="1" si="212"/>
        <v>0,982430138224509-0,145729744740953i</v>
      </c>
      <c r="AP179" s="240" t="str">
        <f t="shared" ca="1" si="213"/>
        <v>-0,489536532908758-0,864152832513881i</v>
      </c>
      <c r="AQ179" s="240" t="str">
        <f t="shared" ca="1" si="214"/>
        <v>-0,630066601431719+0,767738375199765i</v>
      </c>
      <c r="AR179" s="240" t="str">
        <f t="shared" ca="1" si="215"/>
        <v>-0,630066601431719+0,767738375199765i</v>
      </c>
      <c r="AS179" s="240" t="str">
        <f t="shared" ca="1" si="216"/>
        <v>-0,0487330234656911-0,991983481423952i</v>
      </c>
      <c r="AT179" s="240" t="str">
        <f t="shared" ca="1" si="217"/>
        <v>-0,907974671470897+0,402477491248155i</v>
      </c>
      <c r="AU179" s="240" t="str">
        <f t="shared" ca="1" si="218"/>
        <v>0,702284178589432+0,70228417858945i</v>
      </c>
      <c r="AV179" s="240" t="str">
        <f t="shared" ca="1" si="219"/>
        <v>0,402477491248097-0,907974671470923i</v>
      </c>
      <c r="AW179" s="240" t="str">
        <f t="shared" ca="1" si="220"/>
        <v>-0,991983481423951-0,0487330234657258i</v>
      </c>
      <c r="AX179" s="240" t="str">
        <f t="shared" ca="1" si="221"/>
        <v>0,311542371330256+0,943052217992203i</v>
      </c>
      <c r="AY179" s="240" t="str">
        <f t="shared" ca="1" si="222"/>
        <v>0,767738375199787-0,630066601431692i</v>
      </c>
      <c r="AZ179" s="240" t="str">
        <f t="shared" ca="1" si="223"/>
        <v>-0,86415283251391-0,489536532908709i</v>
      </c>
      <c r="BA179" s="240" t="str">
        <f t="shared" ca="1" si="224"/>
        <v>-0,145729744740981+0,982430138224505i</v>
      </c>
      <c r="BB179" s="240" t="str">
        <f t="shared" ca="1" si="225"/>
        <v>0,96904765612946-0,217606928070068i</v>
      </c>
      <c r="BC179" s="240" t="str">
        <f t="shared" ca="1" si="226"/>
        <v>-0,551781138472737-0,825798831568453i</v>
      </c>
      <c r="BD179" s="240" t="str">
        <f t="shared" ca="1" si="227"/>
        <v>-0,571881070149507+0,812008729385803i</v>
      </c>
      <c r="BE179" s="240" t="str">
        <f t="shared" ca="1" si="228"/>
        <v>0,963415455743013+0,241323008910411i</v>
      </c>
      <c r="BF179" s="240" t="str">
        <f t="shared" ca="1" si="229"/>
        <v>-0,121575811136506-0,985710635602859i</v>
      </c>
      <c r="BG179" s="240" t="str">
        <f t="shared" ca="1" si="230"/>
        <v>-0,875906393761561+0,468181721516024i</v>
      </c>
      <c r="BH179" s="240" t="str">
        <f t="shared" ca="1" si="231"/>
        <v>0,752044538304579+0,648718080062784i</v>
      </c>
      <c r="BI179" s="240" t="str">
        <f t="shared" ca="1" si="232"/>
        <v>0,334592200583458-0,935122555766254i</v>
      </c>
      <c r="BJ179" s="240" t="str">
        <f t="shared" ca="1" si="233"/>
        <v>-0,992880682811155+0,0243738526816137i</v>
      </c>
      <c r="BK179" s="240" t="str">
        <f t="shared" ca="1" si="234"/>
        <v>0,380073458646961+0,917578498563599i</v>
      </c>
      <c r="BL179" s="240" t="str">
        <f t="shared" ca="1" si="235"/>
        <v>0,71930758023967-0,684837747210128i</v>
      </c>
      <c r="BM179" s="240" t="str">
        <f t="shared" ca="1" si="236"/>
        <v>-0,897823914387482-0,424639086458171i</v>
      </c>
      <c r="BN179" s="240" t="str">
        <f t="shared" ca="1" si="237"/>
        <v>-0,0730628392987196+0,99048874628019i</v>
      </c>
      <c r="BO179" s="240" t="str">
        <f t="shared" ca="1" si="238"/>
        <v>0,950413820825158-0,288304880601451i</v>
      </c>
      <c r="BP179" s="240" t="str">
        <f t="shared" ca="1" si="239"/>
        <v>-0,611035594239717-0,782969755205274i</v>
      </c>
      <c r="BQ179" s="240" t="str">
        <f t="shared" ca="1" si="240"/>
        <v>-0,510596465799221+0,851878737912525i</v>
      </c>
      <c r="BR179" s="240" t="str">
        <f t="shared" ca="1" si="241"/>
        <v>0,978557861666353+0,169795896196187i</v>
      </c>
      <c r="BS179" s="240" t="str">
        <f t="shared" ca="1" si="242"/>
        <v>-0,193759768952841-0,974096138442933i</v>
      </c>
      <c r="BT179" s="240" t="str">
        <f t="shared" ca="1" si="243"/>
        <v>-0,8390915034134+0,531348834470851i</v>
      </c>
      <c r="BU179" s="240" t="str">
        <f t="shared" ca="1" si="244"/>
        <v>0,797729503507433+0,591636522053766i</v>
      </c>
      <c r="BV179" s="240" t="str">
        <f t="shared" ca="1" si="245"/>
        <v>0,264893725793427-0,957202929910564i</v>
      </c>
      <c r="BW179" s="240" t="str">
        <f t="shared" ca="1" si="246"/>
        <v>-0,988397377752428+0,0973486448093446i</v>
      </c>
      <c r="BX179" s="240" t="str">
        <f t="shared" ca="1" si="247"/>
        <v>0,446544894960337+0,887132341750065i</v>
      </c>
      <c r="BY179" s="240" t="str">
        <f t="shared" ca="1" si="248"/>
        <v>0,666978795179546-0,735897697900282i</v>
      </c>
      <c r="BZ179" s="240" t="str">
        <f t="shared" ca="1" si="249"/>
        <v>-0,926629610679069-0,357440484006567i</v>
      </c>
      <c r="CA179" s="240" t="str">
        <f t="shared" ca="1" si="250"/>
        <v>1,6985360187355E-13+0,993179810001236i</v>
      </c>
      <c r="CB179" s="240" t="str">
        <f t="shared" ca="1" si="251"/>
        <v>0,926629610679307-0,357440484005949i</v>
      </c>
      <c r="CC179" s="240" t="str">
        <f t="shared" ca="1" si="252"/>
        <v>-0,666978795179787-0,735897697900063i</v>
      </c>
      <c r="CD179" s="240" t="str">
        <f t="shared" ca="1" si="253"/>
        <v>-0,446544894960941+0,88713234174976i</v>
      </c>
      <c r="CE179" s="240" t="str">
        <f t="shared" ca="1" si="254"/>
        <v>0,98839737775246+0,0973486448090206i</v>
      </c>
      <c r="CF179" s="240" t="str">
        <f t="shared" ca="1" si="255"/>
        <v>-0,264893725793754-0,957202929910474i</v>
      </c>
      <c r="CG179" s="240" t="str">
        <f t="shared" ca="1" si="256"/>
        <v>-0,797729503507239+0,591636522054028i</v>
      </c>
      <c r="CH179" s="240" t="str">
        <f t="shared" ca="1" si="257"/>
        <v>0,839091503413582+0,531348834470564i</v>
      </c>
      <c r="CI179" s="240" t="str">
        <f t="shared" ca="1" si="258"/>
        <v>0,19375976895349-0,974096138442804i</v>
      </c>
      <c r="CJ179" s="240" t="str">
        <f t="shared" ca="1" si="259"/>
        <v>-0,978557861666295+0,169795896196521i</v>
      </c>
      <c r="CK179" s="240" t="str">
        <f t="shared" ca="1" si="260"/>
        <v>0,510596465798641+0,851878737912872i</v>
      </c>
      <c r="CL179" s="240" t="str">
        <f t="shared" ca="1" si="261"/>
        <v>0,611035594239461-0,782969755205475i</v>
      </c>
      <c r="CM179" s="240" t="str">
        <f t="shared" ca="1" si="262"/>
        <v>-0,95041382082497-0,288304880602071i</v>
      </c>
      <c r="CN179" s="240" t="str">
        <f t="shared" ca="1" si="263"/>
        <v>0,0730628392990443+0,990488746280166i</v>
      </c>
      <c r="CO179" s="240" t="str">
        <f t="shared" ca="1" si="264"/>
        <v>0,897823914387549-0,424639086458032i</v>
      </c>
      <c r="CP179" s="240" t="str">
        <f t="shared" ca="1" si="265"/>
        <v>-0,719307580239962-0,684837747209821i</v>
      </c>
      <c r="CQ179" s="240" t="str">
        <f t="shared" ca="1" si="266"/>
        <v>-0,380073458647013+0,917578498563577i</v>
      </c>
      <c r="CR179" s="240" t="str">
        <f t="shared" ca="1" si="267"/>
        <v>0,992880682811144+0,0243738526820784i</v>
      </c>
      <c r="CS179" s="240" t="str">
        <f t="shared" ca="1" si="268"/>
        <v>-0,334592200583486-0,935122555766244i</v>
      </c>
      <c r="CT179" s="240" t="str">
        <f t="shared" ca="1" si="269"/>
        <v>-0,752044538304827+0,648718080062496i</v>
      </c>
      <c r="CU179" s="240" t="str">
        <f t="shared" ca="1" si="270"/>
        <v>0,875906393761622+0,468181721515911i</v>
      </c>
      <c r="CV179" s="240" t="str">
        <f t="shared" ca="1" si="271"/>
        <v>0,121575811136758-0,985710635602828i</v>
      </c>
      <c r="CW179" s="240" t="str">
        <f t="shared" ca="1" si="272"/>
        <v>-0,963415455742958+0,241323008910631i</v>
      </c>
      <c r="CX179" s="240" t="str">
        <f t="shared" ca="1" si="273"/>
        <v>0,571881070149381+0,812008729385892i</v>
      </c>
      <c r="CY179" s="240" t="str">
        <f t="shared" ca="1" si="274"/>
        <v>0,551781138472466-0,825798831568634i</v>
      </c>
      <c r="CZ179" s="240" t="str">
        <f t="shared" ca="1" si="275"/>
        <v>-0,969047656129448-0,217606928070123i</v>
      </c>
      <c r="DA179" s="240" t="str">
        <f t="shared" ca="1" si="276"/>
        <v>0,1457297447414+0,982430138224443i</v>
      </c>
      <c r="DB179" s="240" t="str">
        <f t="shared" ca="1" si="277"/>
        <v>0,864152832513895-0,489536532908734i</v>
      </c>
      <c r="DC179" s="240" t="str">
        <f t="shared" ca="1" si="278"/>
        <v>-0,767738375199484-0,630066601432063i</v>
      </c>
      <c r="DD179" s="240" t="str">
        <f t="shared" ca="1" si="279"/>
        <v>-0,311542371330134+0,943052217992243i</v>
      </c>
      <c r="DE179" s="240" t="str">
        <f t="shared" ca="1" si="280"/>
        <v>0,991983481423968-0,0487330234653743i</v>
      </c>
      <c r="DF179" s="240" t="str">
        <f t="shared" ca="1" si="281"/>
        <v>-0,402477491248304-0,907974671470831i</v>
      </c>
      <c r="DG179" s="240" t="str">
        <f t="shared" ca="1" si="282"/>
        <v>-0,70228417858961+0,702284178589272i</v>
      </c>
      <c r="DH179" s="240" t="str">
        <f t="shared" ca="1" si="283"/>
        <v>0,907974671471026+0,402477491247864i</v>
      </c>
      <c r="DI179" s="240" t="str">
        <f t="shared" ca="1" si="284"/>
        <v>0,0487330234658522-0,991983481423944i</v>
      </c>
      <c r="DJ179" s="240" t="str">
        <f t="shared" ca="1" si="285"/>
        <v>-0,943052217992092+0,311542371330591i</v>
      </c>
      <c r="DK179" s="240" t="str">
        <f t="shared" ca="1" si="286"/>
        <v>0,63006660143167+0,767738375199804i</v>
      </c>
      <c r="DL179" s="240" t="str">
        <f t="shared" ca="1" si="287"/>
        <v>0,489536532909175-0,864152832513646i</v>
      </c>
      <c r="DM179" s="240" t="str">
        <f t="shared" ca="1" si="288"/>
        <v>-0,982430138224513-0,145729744740924i</v>
      </c>
      <c r="DN179" s="240" t="str">
        <f t="shared" ca="1" si="289"/>
        <v>0,217606928069656+0,969047656129552i</v>
      </c>
      <c r="DO179" s="240" t="str">
        <f t="shared" ca="1" si="290"/>
        <v>0,825798831568367-0,551781138472866i</v>
      </c>
      <c r="DP179" s="240" t="str">
        <f t="shared" ca="1" si="291"/>
        <v>-0,812008729385617-0,571881070149772i</v>
      </c>
      <c r="DQ179" s="240" t="str">
        <f t="shared" ca="1" si="292"/>
        <v>-0,241323008910165+0,963415455743075i</v>
      </c>
      <c r="DR179" s="240" t="str">
        <f t="shared" ca="1" si="293"/>
        <v>0,985710635602887-0,121575811136282i</v>
      </c>
      <c r="DS179" s="240" t="str">
        <f t="shared" ca="1" si="294"/>
        <v>-0,46818172151636-0,875906393761381i</v>
      </c>
      <c r="DT179" s="240" t="str">
        <f t="shared" ca="1" si="295"/>
        <v>-0,648718080062879+0,752044538304497i</v>
      </c>
      <c r="DU179" s="240" t="str">
        <f t="shared" ca="1" si="296"/>
        <v>0,935122555766415+0,334592200583006i</v>
      </c>
      <c r="DV179" s="240" t="str">
        <f t="shared" ca="1" si="297"/>
        <v>-0,0243738526815719-0,992880682811156i</v>
      </c>
      <c r="DW179" s="240" t="str">
        <f t="shared" ca="1" si="298"/>
        <v>-0,917578498563761+0,380073458646571i</v>
      </c>
      <c r="DX179" s="240" t="str">
        <f t="shared" ca="1" si="299"/>
        <v>0,68483774721017+0,71930758023963i</v>
      </c>
      <c r="DY179" s="240" t="str">
        <f t="shared" ca="1" si="300"/>
        <v>0,424639086458464-0,897823914387344i</v>
      </c>
      <c r="DZ179" s="240" t="str">
        <f t="shared" ca="1" si="301"/>
        <v>-0,9904887462802-0,0730628392985643i</v>
      </c>
      <c r="EA179" s="240" t="str">
        <f t="shared" ca="1" si="302"/>
        <v>0,288304880601613+0,950413820825108i</v>
      </c>
      <c r="EB179" s="240" t="str">
        <f t="shared" ca="1" si="303"/>
        <v>0,782969755205161-0,611035594239862i</v>
      </c>
      <c r="EC179" s="240" t="str">
        <f t="shared" ca="1" si="304"/>
        <v>-0,851878737912612-0,510596465799075i</v>
      </c>
      <c r="ED179" s="240" t="str">
        <f t="shared" ca="1" si="305"/>
        <v>-0,16979589619602+0,978557861666382i</v>
      </c>
      <c r="EE179" s="240" t="str">
        <f t="shared" ca="1" si="306"/>
        <v>0,974096138442902-0,193759768952993i</v>
      </c>
      <c r="EF179" s="240" t="str">
        <f t="shared" ca="1" si="307"/>
        <v>-0,531348834470994-0,83909150341331i</v>
      </c>
      <c r="EG179" s="240" t="str">
        <f t="shared" ca="1" si="308"/>
        <v>-0,59163652205364+0,797729503507526i</v>
      </c>
      <c r="EH179" s="240" t="str">
        <f t="shared" ca="1" si="309"/>
        <v>0,957202929910346+0,264893725794215i</v>
      </c>
      <c r="EI179" s="240" t="str">
        <f t="shared" ca="1" si="310"/>
        <v>-0,0973486448094996-0,988397377752413i</v>
      </c>
      <c r="EJ179" s="240" t="str">
        <f t="shared" ca="1" si="311"/>
        <v>-0,887132341749989+0,446544894960489i</v>
      </c>
      <c r="EK179" s="240" t="str">
        <f t="shared" ca="1" si="312"/>
        <v>0,735897697900405+0,666978795179409i</v>
      </c>
      <c r="EL179" s="240" t="str">
        <f t="shared" ca="1" si="313"/>
        <v>0,357440484006409-0,92662961067913i</v>
      </c>
      <c r="EM179" s="240" t="str">
        <f t="shared" ca="1" si="314"/>
        <v>-0,993179810001236+3,39707203747098E-13i</v>
      </c>
      <c r="EN179" s="240"/>
      <c r="EO179" s="240"/>
      <c r="EP179" s="240"/>
    </row>
    <row r="180" spans="1:146" ht="15.75" thickBot="1">
      <c r="A180" s="277">
        <f t="shared" si="181"/>
        <v>1.562500000000001E-3</v>
      </c>
      <c r="B180" s="276">
        <v>80</v>
      </c>
      <c r="C180" s="248">
        <f t="shared" si="182"/>
        <v>16000</v>
      </c>
      <c r="D180" s="247">
        <f t="shared" si="315"/>
        <v>100530.96491487337</v>
      </c>
      <c r="E180" s="247" t="str">
        <f t="shared" si="316"/>
        <v>100530,964914873i</v>
      </c>
      <c r="F180" s="247" t="str">
        <f t="shared" si="183"/>
        <v>-0,042569367405127-0,221486569158892i</v>
      </c>
      <c r="G180" s="247" t="str">
        <f t="shared" si="184"/>
        <v>-0,107839324026337+0,252978820922914i</v>
      </c>
      <c r="H180" s="247" t="str">
        <f t="shared" si="180"/>
        <v>0,00244806727626123-0,0663624658977412i</v>
      </c>
      <c r="I180" s="247" t="str">
        <f t="shared" si="317"/>
        <v>-0,00359171491079021+0,0705949703704583i</v>
      </c>
      <c r="J180" s="275" t="str">
        <f ca="1">IMPRODUCT(1/N_FFT2,CQ100)</f>
        <v>0,00405621467244531-4,82450608562617E-07i</v>
      </c>
      <c r="K180" s="274" t="str">
        <f t="shared" ca="1" si="318"/>
        <v>-0,0000145347081339712+0,000286350087442539i</v>
      </c>
      <c r="N180" s="265">
        <f t="shared" ca="1" si="185"/>
        <v>2.9935905004814121</v>
      </c>
      <c r="O180" s="240">
        <f t="shared" ca="1" si="186"/>
        <v>0.99359050048141206</v>
      </c>
      <c r="P180" s="240" t="str">
        <f t="shared" ca="1" si="187"/>
        <v>-0,380230623089573-0,917957927092423i</v>
      </c>
      <c r="Q180" s="240" t="str">
        <f t="shared" ca="1" si="188"/>
        <v>-0,702574580612944+0,702574580612941i</v>
      </c>
      <c r="R180" s="240" t="str">
        <f t="shared" ca="1" si="189"/>
        <v>0,917957927092422+0,380230623089576i</v>
      </c>
      <c r="S180" s="240" t="str">
        <f t="shared" ca="1" si="190"/>
        <v>2,95178088825908E-15-0,993590500481412i</v>
      </c>
      <c r="T180" s="240" t="str">
        <f t="shared" ca="1" si="191"/>
        <v>-0,917957927092424+0,380230623089571i</v>
      </c>
      <c r="U180" s="241" t="str">
        <f t="shared" ca="1" si="192"/>
        <v>0,702574580612925+0,702574580612959i</v>
      </c>
      <c r="V180" s="240" t="str">
        <f t="shared" ca="1" si="193"/>
        <v>0,380230623089616-0,917957927092405i</v>
      </c>
      <c r="W180" s="240" t="str">
        <f t="shared" ca="1" si="194"/>
        <v>-0,993590500481412+3,29258064075338E-14i</v>
      </c>
      <c r="X180" s="240" t="str">
        <f t="shared" ca="1" si="195"/>
        <v>0,380230623089587+0,917957927092417i</v>
      </c>
      <c r="Y180" s="240" t="str">
        <f t="shared" ca="1" si="196"/>
        <v>0,702574580612947-0,702574580612938i</v>
      </c>
      <c r="Z180" s="240" t="str">
        <f t="shared" ca="1" si="197"/>
        <v>-0,917957927092412-0,3802306230896i</v>
      </c>
      <c r="AA180" s="240" t="str">
        <f t="shared" ca="1" si="198"/>
        <v>-4,85671964893759E-14+0,993590500481412i</v>
      </c>
      <c r="AB180" s="240" t="str">
        <f t="shared" ca="1" si="199"/>
        <v>0,917957927092411-0,380230623089601i</v>
      </c>
      <c r="AC180" s="240" t="str">
        <f t="shared" ca="1" si="200"/>
        <v>-0,702574580612949-0,702574580612936i</v>
      </c>
      <c r="AD180" s="240" t="str">
        <f t="shared" ca="1" si="201"/>
        <v>-0,380230623089585+0,917957927092418i</v>
      </c>
      <c r="AE180" s="240" t="str">
        <f t="shared" ca="1" si="202"/>
        <v>0,993590500481412+3,29867789261556E-14i</v>
      </c>
      <c r="AF180" s="240" t="str">
        <f t="shared" ca="1" si="203"/>
        <v>-0,380230623089619-0,917957927092404i</v>
      </c>
      <c r="AG180" s="240" t="str">
        <f t="shared" ca="1" si="204"/>
        <v>-0,702574580612923+0,702574580612961i</v>
      </c>
      <c r="AH180" s="240" t="str">
        <f t="shared" ca="1" si="205"/>
        <v>0,917957927092425+0,380230623089567i</v>
      </c>
      <c r="AI180" s="240" t="str">
        <f t="shared" ca="1" si="206"/>
        <v>1,38764188007487E-14-0,993590500481412i</v>
      </c>
      <c r="AJ180" s="240" t="str">
        <f t="shared" ca="1" si="207"/>
        <v>-0,917957927092436+0,380230623089543i</v>
      </c>
      <c r="AK180" s="240" t="str">
        <f t="shared" ca="1" si="208"/>
        <v>0,702574580612972+0,702574580612912i</v>
      </c>
      <c r="AL180" s="240" t="str">
        <f t="shared" ca="1" si="209"/>
        <v>0,380230623089554-0,917957927092431i</v>
      </c>
      <c r="AM180" s="240" t="str">
        <f t="shared" ca="1" si="210"/>
        <v>-0,993590500481412+1,70399876247152E-15i</v>
      </c>
      <c r="AN180" s="240" t="str">
        <f t="shared" ca="1" si="211"/>
        <v>0,380230623089557+0,91795792709243i</v>
      </c>
      <c r="AO180" s="240" t="str">
        <f t="shared" ca="1" si="212"/>
        <v>0,70257458061297-0,702574580612914i</v>
      </c>
      <c r="AP180" s="240" t="str">
        <f t="shared" ca="1" si="213"/>
        <v>-0,917957927092437-0,380230623089539i</v>
      </c>
      <c r="AQ180" s="240" t="str">
        <f t="shared" ca="1" si="214"/>
        <v>1,72844163256918E-14+0,993590500481412i</v>
      </c>
      <c r="AR180" s="240" t="str">
        <f t="shared" ca="1" si="215"/>
        <v>1,72844163256918E-14+0,993590500481412i</v>
      </c>
      <c r="AS180" s="240" t="str">
        <f t="shared" ca="1" si="216"/>
        <v>-0,702574580612925-0,702574580612959i</v>
      </c>
      <c r="AT180" s="240" t="str">
        <f t="shared" ca="1" si="217"/>
        <v>-0,380230623089616+0,917957927092405i</v>
      </c>
      <c r="AU180" s="240" t="str">
        <f t="shared" ca="1" si="218"/>
        <v>0,993590500481412-3,28648338889121E-14i</v>
      </c>
      <c r="AV180" s="240" t="str">
        <f t="shared" ca="1" si="219"/>
        <v>-0,380230623089592-0,917957927092415i</v>
      </c>
      <c r="AW180" s="240" t="str">
        <f t="shared" ca="1" si="220"/>
        <v>-0,702574580612944+0,702574580612941i</v>
      </c>
      <c r="AX180" s="240" t="str">
        <f t="shared" ca="1" si="221"/>
        <v>0,917957927092414+0,380230623089595i</v>
      </c>
      <c r="AY180" s="240" t="str">
        <f t="shared" ca="1" si="222"/>
        <v>4,33332551647179E-14-0,993590500481412i</v>
      </c>
      <c r="AZ180" s="240" t="str">
        <f t="shared" ca="1" si="223"/>
        <v>-0,917957927092409+0,380230623089606i</v>
      </c>
      <c r="BA180" s="240" t="str">
        <f t="shared" ca="1" si="224"/>
        <v>0,702574580612952+0,702574580612933i</v>
      </c>
      <c r="BB180" s="240" t="str">
        <f t="shared" ca="1" si="225"/>
        <v>0,38023062308958-0,91795792709242i</v>
      </c>
      <c r="BC180" s="240" t="str">
        <f t="shared" ca="1" si="226"/>
        <v>-0,993590500481412-2,77528376014976E-14i</v>
      </c>
      <c r="BD180" s="240" t="str">
        <f t="shared" ca="1" si="227"/>
        <v>0,38023062308953+0,917957927092442i</v>
      </c>
      <c r="BE180" s="240" t="str">
        <f t="shared" ca="1" si="228"/>
        <v>0,702574580612922-0,702574580612962i</v>
      </c>
      <c r="BF180" s="240" t="str">
        <f t="shared" ca="1" si="229"/>
        <v>-0,917957927092426-0,380230623089566i</v>
      </c>
      <c r="BG180" s="240" t="str">
        <f t="shared" ca="1" si="230"/>
        <v>-1,21724200382773E-14+0,993590500481412i</v>
      </c>
      <c r="BH180" s="240" t="str">
        <f t="shared" ca="1" si="231"/>
        <v>0,917957927092436-0,380230623089544i</v>
      </c>
      <c r="BI180" s="240" t="str">
        <f t="shared" ca="1" si="232"/>
        <v>-0,702574580612904-0,70257458061298i</v>
      </c>
      <c r="BJ180" s="240" t="str">
        <f t="shared" ca="1" si="233"/>
        <v>-0,380230623089552+0,917957927092432i</v>
      </c>
      <c r="BK180" s="240" t="str">
        <f t="shared" ca="1" si="234"/>
        <v>0,993590500481412-3,40799752494304E-15i</v>
      </c>
      <c r="BL180" s="240" t="str">
        <f t="shared" ca="1" si="235"/>
        <v>-0,380230623089559-0,91795792709243i</v>
      </c>
      <c r="BM180" s="240" t="str">
        <f t="shared" ca="1" si="236"/>
        <v>-0,702574580612969+0,702574580612915i</v>
      </c>
      <c r="BN180" s="240" t="str">
        <f t="shared" ca="1" si="237"/>
        <v>0,917957927092551+0,380230623089263i</v>
      </c>
      <c r="BO180" s="240" t="str">
        <f t="shared" ca="1" si="238"/>
        <v>2,77526760135507E-13-0,993590500481412i</v>
      </c>
      <c r="BP180" s="240" t="str">
        <f t="shared" ca="1" si="239"/>
        <v>-0,917957927092385+0,380230623089664i</v>
      </c>
      <c r="BQ180" s="240" t="str">
        <f t="shared" ca="1" si="240"/>
        <v>0,702574580613275+0,702574580612609i</v>
      </c>
      <c r="BR180" s="240" t="str">
        <f t="shared" ca="1" si="241"/>
        <v>0,380230623089706-0,917957927092368i</v>
      </c>
      <c r="BS180" s="240" t="str">
        <f t="shared" ca="1" si="242"/>
        <v>-0,993590500481412+2,3224561613383E-13i</v>
      </c>
      <c r="BT180" s="240" t="str">
        <f t="shared" ca="1" si="243"/>
        <v>0,380230623089222+0,917957927092569i</v>
      </c>
      <c r="BU180" s="240" t="str">
        <f t="shared" ca="1" si="244"/>
        <v>0,702574580612948-0,702574580612937i</v>
      </c>
      <c r="BV180" s="240" t="str">
        <f t="shared" ca="1" si="245"/>
        <v>-0,917957927092563-0,380230623089235i</v>
      </c>
      <c r="BW180" s="240" t="str">
        <f t="shared" ca="1" si="246"/>
        <v>-2,46365925009066E-13+0,993590500481412i</v>
      </c>
      <c r="BX180" s="240" t="str">
        <f t="shared" ca="1" si="247"/>
        <v>0,917957927092373-0,380230623089693i</v>
      </c>
      <c r="BY180" s="240" t="str">
        <f t="shared" ca="1" si="248"/>
        <v>-0,702574580612599-0,702574580613285i</v>
      </c>
      <c r="BZ180" s="240" t="str">
        <f t="shared" ca="1" si="249"/>
        <v>-0,380230623089677+0,91795792709238i</v>
      </c>
      <c r="CA180" s="240" t="str">
        <f t="shared" ca="1" si="250"/>
        <v>0,993590500481412-2,63406451260271E-13i</v>
      </c>
      <c r="CB180" s="240" t="str">
        <f t="shared" ca="1" si="251"/>
        <v>-0,38023062308925-0,917957927092557i</v>
      </c>
      <c r="CC180" s="240" t="str">
        <f t="shared" ca="1" si="252"/>
        <v>-0,702574580612915+0,702574580612969i</v>
      </c>
      <c r="CD180" s="240" t="str">
        <f t="shared" ca="1" si="253"/>
        <v>0,917957927092581+0,380230623089193i</v>
      </c>
      <c r="CE180" s="240" t="str">
        <f t="shared" ca="1" si="254"/>
        <v>2,01085319633879E-13-0,993590500481412i</v>
      </c>
      <c r="CF180" s="240" t="str">
        <f t="shared" ca="1" si="255"/>
        <v>-0,917957927092356+0,380230623089734i</v>
      </c>
      <c r="CG180" s="240" t="str">
        <f t="shared" ca="1" si="256"/>
        <v>0,702574580612631+0,702574580613254i</v>
      </c>
      <c r="CH180" s="240" t="str">
        <f t="shared" ca="1" si="257"/>
        <v>0,380230623089635-0,917957927092397i</v>
      </c>
      <c r="CI180" s="240" t="str">
        <f t="shared" ca="1" si="258"/>
        <v>-0,993590500481412+3,08687056635458E-13i</v>
      </c>
      <c r="CJ180" s="240" t="str">
        <f t="shared" ca="1" si="259"/>
        <v>0,380230623089292+0,917957927092539i</v>
      </c>
      <c r="CK180" s="240" t="str">
        <f t="shared" ca="1" si="260"/>
        <v>0,702574580612893-0,702574580612991i</v>
      </c>
      <c r="CL180" s="240" t="str">
        <f t="shared" ca="1" si="261"/>
        <v>-0,917957927092593-0,380230623089164i</v>
      </c>
      <c r="CM180" s="240" t="str">
        <f t="shared" ca="1" si="262"/>
        <v>-1,69924484507439E-13+0,993590500481412i</v>
      </c>
      <c r="CN180" s="240" t="str">
        <f t="shared" ca="1" si="263"/>
        <v>0,917957927092344-0,380230623089763i</v>
      </c>
      <c r="CO180" s="240" t="str">
        <f t="shared" ca="1" si="264"/>
        <v>-0,702574580612652-0,702574580613232i</v>
      </c>
      <c r="CP180" s="240" t="str">
        <f t="shared" ca="1" si="265"/>
        <v>-0,380230623089606+0,917957927092409i</v>
      </c>
      <c r="CQ180" s="240" t="str">
        <f t="shared" ca="1" si="266"/>
        <v>0,993590500481412-3,39847891761898E-13i</v>
      </c>
      <c r="CR180" s="240" t="str">
        <f t="shared" ca="1" si="267"/>
        <v>-0,380230623089321-0,917957927092527i</v>
      </c>
      <c r="CS180" s="240" t="str">
        <f t="shared" ca="1" si="268"/>
        <v>-0,702574580612871+0,702574580613013i</v>
      </c>
      <c r="CT180" s="240" t="str">
        <f t="shared" ca="1" si="269"/>
        <v>0,917957927092604+0,380230623089135i</v>
      </c>
      <c r="CU180" s="240" t="str">
        <f t="shared" ca="1" si="270"/>
        <v>1,38763649380998E-13-0,993590500481412i</v>
      </c>
      <c r="CV180" s="240" t="str">
        <f t="shared" ca="1" si="271"/>
        <v>-0,917957927092332+0,380230623089792i</v>
      </c>
      <c r="CW180" s="240" t="str">
        <f t="shared" ca="1" si="272"/>
        <v>0,702574580612674+0,70257458061321i</v>
      </c>
      <c r="CX180" s="240" t="str">
        <f t="shared" ca="1" si="273"/>
        <v>0,380230623089577-0,917957927092421i</v>
      </c>
      <c r="CY180" s="240" t="str">
        <f t="shared" ca="1" si="274"/>
        <v>-0,993590500481412+3,71008726888339E-13i</v>
      </c>
      <c r="CZ180" s="240" t="str">
        <f t="shared" ca="1" si="275"/>
        <v>0,38023062308935+0,917957927092515i</v>
      </c>
      <c r="DA180" s="240" t="str">
        <f t="shared" ca="1" si="276"/>
        <v>0,702574580612849-0,702574580613035i</v>
      </c>
      <c r="DB180" s="240" t="str">
        <f t="shared" ca="1" si="277"/>
        <v>-0,917957927092238-0,380230623090019i</v>
      </c>
      <c r="DC180" s="240" t="str">
        <f t="shared" ca="1" si="278"/>
        <v>-1,07602814254558E-13+0,993590500481412i</v>
      </c>
      <c r="DD180" s="240" t="str">
        <f t="shared" ca="1" si="279"/>
        <v>0,91795792709232-0,380230623089821i</v>
      </c>
      <c r="DE180" s="240" t="str">
        <f t="shared" ca="1" si="280"/>
        <v>-0,702574580612697-0,702574580613187i</v>
      </c>
      <c r="DF180" s="240" t="str">
        <f t="shared" ca="1" si="281"/>
        <v>-0,380230623089549+0,917957927092433i</v>
      </c>
      <c r="DG180" s="240" t="str">
        <f t="shared" ca="1" si="282"/>
        <v>0,993590500481412-4,02169562014779E-13i</v>
      </c>
      <c r="DH180" s="240" t="str">
        <f t="shared" ca="1" si="283"/>
        <v>-0,380230623089379-0,917957927092503i</v>
      </c>
      <c r="DI180" s="240" t="str">
        <f t="shared" ca="1" si="284"/>
        <v>-0,702574580612827+0,702574580613057i</v>
      </c>
      <c r="DJ180" s="240" t="str">
        <f t="shared" ca="1" si="285"/>
        <v>0,91795792709225+0,380230623089991i</v>
      </c>
      <c r="DK180" s="240" t="str">
        <f t="shared" ca="1" si="286"/>
        <v>7,64419791281169E-14-0,993590500481412i</v>
      </c>
      <c r="DL180" s="240" t="str">
        <f t="shared" ca="1" si="287"/>
        <v>-0,917957927092309+0,38023062308985i</v>
      </c>
      <c r="DM180" s="240" t="str">
        <f t="shared" ca="1" si="288"/>
        <v>0,702574580612719+0,702574580613165i</v>
      </c>
      <c r="DN180" s="240" t="str">
        <f t="shared" ca="1" si="289"/>
        <v>0,38023062308952-0,917957927092445i</v>
      </c>
      <c r="DO180" s="240" t="str">
        <f t="shared" ca="1" si="290"/>
        <v>-0,993590500481412+4,3333039714122E-13i</v>
      </c>
      <c r="DP180" s="240" t="str">
        <f t="shared" ca="1" si="291"/>
        <v>0,380230623089407+0,917957927092491i</v>
      </c>
      <c r="DQ180" s="240" t="str">
        <f t="shared" ca="1" si="292"/>
        <v>0,702574580612804-0,70257458061308i</v>
      </c>
      <c r="DR180" s="240" t="str">
        <f t="shared" ca="1" si="293"/>
        <v>-0,917957927092262-0,380230623089962i</v>
      </c>
      <c r="DS180" s="240" t="str">
        <f t="shared" ca="1" si="294"/>
        <v>-4,52811440016763E-14+0,993590500481412i</v>
      </c>
      <c r="DT180" s="240" t="str">
        <f t="shared" ca="1" si="295"/>
        <v>0,917957927092296-0,380230623089878i</v>
      </c>
      <c r="DU180" s="240" t="str">
        <f t="shared" ca="1" si="296"/>
        <v>-0,702574580612741-0,702574580613143i</v>
      </c>
      <c r="DV180" s="240" t="str">
        <f t="shared" ca="1" si="297"/>
        <v>-0,380230623089491+0,917957927092456i</v>
      </c>
      <c r="DW180" s="240" t="str">
        <f t="shared" ca="1" si="298"/>
        <v>0,993590500481412-4,64491232267661E-13i</v>
      </c>
      <c r="DX180" s="240" t="str">
        <f t="shared" ca="1" si="299"/>
        <v>-0,380230623089436-0,917957927092479i</v>
      </c>
      <c r="DY180" s="240" t="str">
        <f t="shared" ca="1" si="300"/>
        <v>-0,702574580612783+0,702574580613102i</v>
      </c>
      <c r="DZ180" s="240" t="str">
        <f t="shared" ca="1" si="301"/>
        <v>0,917957927092274+0,380230623089933i</v>
      </c>
      <c r="EA180" s="240" t="str">
        <f t="shared" ca="1" si="302"/>
        <v>1,41203088752357E-14-0,993590500481412i</v>
      </c>
      <c r="EB180" s="240" t="str">
        <f t="shared" ca="1" si="303"/>
        <v>-0,917957927092285+0,380230623089907i</v>
      </c>
      <c r="EC180" s="240" t="str">
        <f t="shared" ca="1" si="304"/>
        <v>0,702574580612763+0,702574580613121i</v>
      </c>
      <c r="ED180" s="240" t="str">
        <f t="shared" ca="1" si="305"/>
        <v>0,380230623089462-0,917957927092468i</v>
      </c>
      <c r="EE180" s="240" t="str">
        <f t="shared" ca="1" si="306"/>
        <v>-0,993590500481412-4,92731850018132E-13i</v>
      </c>
      <c r="EF180" s="240" t="str">
        <f t="shared" ca="1" si="307"/>
        <v>0,380230623089465+0,917957927092467i</v>
      </c>
      <c r="EG180" s="240" t="str">
        <f t="shared" ca="1" si="308"/>
        <v>0,702574580612761-0,702574580613123i</v>
      </c>
      <c r="EH180" s="240" t="str">
        <f t="shared" ca="1" si="309"/>
        <v>-0,917957927092286-0,380230623089904i</v>
      </c>
      <c r="EI180" s="240" t="str">
        <f t="shared" ca="1" si="310"/>
        <v>1,70405262512049E-14+0,993590500481412i</v>
      </c>
      <c r="EJ180" s="240" t="str">
        <f t="shared" ca="1" si="311"/>
        <v>0,917957927092273-0,380230623089936i</v>
      </c>
      <c r="EK180" s="240" t="str">
        <f t="shared" ca="1" si="312"/>
        <v>-0,702574580612785-0,7025745806131i</v>
      </c>
      <c r="EL180" s="240" t="str">
        <f t="shared" ca="1" si="313"/>
        <v>-0,380230623089433+0,91795792709248i</v>
      </c>
      <c r="EM180" s="240" t="str">
        <f t="shared" ca="1" si="314"/>
        <v>0,993590500481412+4,61571014891692E-13i</v>
      </c>
      <c r="EN180" s="240"/>
      <c r="EO180" s="240"/>
      <c r="EP180" s="240"/>
    </row>
    <row r="181" spans="1:146" ht="15.75" thickBot="1">
      <c r="A181" s="277">
        <f t="shared" si="181"/>
        <v>1.582031250000001E-3</v>
      </c>
      <c r="B181" s="276">
        <v>81</v>
      </c>
      <c r="C181" s="248">
        <f t="shared" si="182"/>
        <v>16200</v>
      </c>
      <c r="D181" s="247">
        <f t="shared" si="315"/>
        <v>101787.60197630929</v>
      </c>
      <c r="E181" s="247" t="str">
        <f t="shared" si="316"/>
        <v>101787,601976309i</v>
      </c>
      <c r="F181" s="247" t="str">
        <f t="shared" si="183"/>
        <v>-0,042552714253549-0,218512040868265i</v>
      </c>
      <c r="G181" s="247" t="str">
        <f t="shared" si="184"/>
        <v>-0,105396406838592+0,250906879573401i</v>
      </c>
      <c r="H181" s="247" t="str">
        <f t="shared" si="180"/>
        <v>0,00243675130109216-0,0655431795606655i</v>
      </c>
      <c r="I181" s="247" t="str">
        <f t="shared" si="317"/>
        <v>-0,00350480342518844+0,0696296947923941i</v>
      </c>
      <c r="J181" s="275" t="str">
        <f ca="1">IMPRODUCT(1/N_FFT2,CR100)</f>
        <v>-0,0003260755730588-0,0000799862990921527i</v>
      </c>
      <c r="K181" s="274" t="str">
        <f t="shared" ca="1" si="318"/>
        <v>6,71225237868651E-06-0,0000224242063763129i</v>
      </c>
      <c r="N181" s="265">
        <f t="shared" ca="1" si="185"/>
        <v>2.9939515702734174</v>
      </c>
      <c r="O181" s="240">
        <f t="shared" ca="1" si="186"/>
        <v>0.9939515702734173</v>
      </c>
      <c r="P181" s="240" t="str">
        <f t="shared" ca="1" si="187"/>
        <v>-0,402790240394922-0,908680222240802i</v>
      </c>
      <c r="Q181" s="240" t="str">
        <f t="shared" ca="1" si="188"/>
        <v>-0,66749707770137+0,736469534542416i</v>
      </c>
      <c r="R181" s="240" t="str">
        <f t="shared" ca="1" si="189"/>
        <v>0,943785026119309+0,311784458435579i</v>
      </c>
      <c r="S181" s="240" t="str">
        <f t="shared" ca="1" si="190"/>
        <v>-0,0974242905442725-0,989165421787952i</v>
      </c>
      <c r="T181" s="240" t="str">
        <f t="shared" ca="1" si="191"/>
        <v>-0,864824331086979+0,489916932151718i</v>
      </c>
      <c r="U181" s="241" t="str">
        <f t="shared" ca="1" si="192"/>
        <v>0,798349387170594+0,592096259111074i</v>
      </c>
      <c r="V181" s="240" t="str">
        <f t="shared" ca="1" si="193"/>
        <v>0,217776021702811-0,969800664270905i</v>
      </c>
      <c r="W181" s="240" t="str">
        <f t="shared" ca="1" si="194"/>
        <v>-0,97485306955785+0,19391033191305i</v>
      </c>
      <c r="X181" s="240" t="str">
        <f t="shared" ca="1" si="195"/>
        <v>0,572325456036048+0,812639708863726i</v>
      </c>
      <c r="Y181" s="240" t="str">
        <f t="shared" ca="1" si="196"/>
        <v>0,510993229872734-0,852540698778201i</v>
      </c>
      <c r="Z181" s="240" t="str">
        <f t="shared" ca="1" si="197"/>
        <v>-0,986476591878618-0,121670282832493i</v>
      </c>
      <c r="AA181" s="240" t="str">
        <f t="shared" ca="1" si="198"/>
        <v>0,288528910783392+0,951152349358998i</v>
      </c>
      <c r="AB181" s="240" t="str">
        <f t="shared" ca="1" si="199"/>
        <v>0,752628922010032-0,649222172913872i</v>
      </c>
      <c r="AC181" s="240" t="str">
        <f t="shared" ca="1" si="200"/>
        <v>-0,898521577410415-0,424969056493403i</v>
      </c>
      <c r="AD181" s="240" t="str">
        <f t="shared" ca="1" si="201"/>
        <v>-0,0243927926267541+0,993652210643573i</v>
      </c>
      <c r="AE181" s="240" t="str">
        <f t="shared" ca="1" si="202"/>
        <v>0,918291512083047-0,380368798516942i</v>
      </c>
      <c r="AF181" s="240" t="str">
        <f t="shared" ca="1" si="203"/>
        <v>-0,719866525365519-0,685369907208631i</v>
      </c>
      <c r="AG181" s="240" t="str">
        <f t="shared" ca="1" si="204"/>
        <v>-0,334852198788415+0,935849202070267i</v>
      </c>
      <c r="AH181" s="240" t="str">
        <f t="shared" ca="1" si="205"/>
        <v>0,991258415434479-0,0731196135063391i</v>
      </c>
      <c r="AI181" s="240" t="str">
        <f t="shared" ca="1" si="206"/>
        <v>-0,468545526789949-0,876587025556574i</v>
      </c>
      <c r="AJ181" s="240" t="str">
        <f t="shared" ca="1" si="207"/>
        <v>-0,611510405539433+0,783578169658899i</v>
      </c>
      <c r="AK181" s="240" t="str">
        <f t="shared" ca="1" si="208"/>
        <v>0,964164087327007+0,241510531360173i</v>
      </c>
      <c r="AL181" s="240" t="str">
        <f t="shared" ca="1" si="209"/>
        <v>-0,169927837790214-0,979318259807778i</v>
      </c>
      <c r="AM181" s="240" t="str">
        <f t="shared" ca="1" si="210"/>
        <v>-0,826440526782736+0,552209905507014i</v>
      </c>
      <c r="AN181" s="240" t="str">
        <f t="shared" ca="1" si="211"/>
        <v>0,839743527831054+0,531761724379301i</v>
      </c>
      <c r="AO181" s="240" t="str">
        <f t="shared" ca="1" si="212"/>
        <v>0,145842985491837-0,983193545357078i</v>
      </c>
      <c r="AP181" s="240" t="str">
        <f t="shared" ca="1" si="213"/>
        <v>-0,957946733989302+0,265099564104171i</v>
      </c>
      <c r="AQ181" s="240" t="str">
        <f t="shared" ca="1" si="214"/>
        <v>0,630556200965325+0,768334953957691i</v>
      </c>
      <c r="AR181" s="240" t="str">
        <f t="shared" ca="1" si="215"/>
        <v>0,630556200965325+0,768334953957691i</v>
      </c>
      <c r="AS181" s="240" t="str">
        <f t="shared" ca="1" si="216"/>
        <v>-0,992754312077084-0,0487708919474339i</v>
      </c>
      <c r="AT181" s="240" t="str">
        <f t="shared" ca="1" si="217"/>
        <v>0,357718236697539+0,927349657455587i</v>
      </c>
      <c r="AU181" s="240" t="str">
        <f t="shared" ca="1" si="218"/>
        <v>0,702829895511359-0,702829895511342i</v>
      </c>
      <c r="AV181" s="240" t="str">
        <f t="shared" ca="1" si="219"/>
        <v>-0,927349657455576-0,357718236697569i</v>
      </c>
      <c r="AW181" s="240" t="str">
        <f t="shared" ca="1" si="220"/>
        <v>0,0487708919474026+0,992754312077085i</v>
      </c>
      <c r="AX181" s="240" t="str">
        <f t="shared" ca="1" si="221"/>
        <v>0,887821696779653-0,446891887122925i</v>
      </c>
      <c r="AY181" s="240" t="str">
        <f t="shared" ca="1" si="222"/>
        <v>-0,768334953957672-0,630556200965349i</v>
      </c>
      <c r="AZ181" s="240" t="str">
        <f t="shared" ca="1" si="223"/>
        <v>-0,265099564104099+0,957946733989322i</v>
      </c>
      <c r="BA181" s="240" t="str">
        <f t="shared" ca="1" si="224"/>
        <v>0,983193545357067-0,14584298549191i</v>
      </c>
      <c r="BB181" s="240" t="str">
        <f t="shared" ca="1" si="225"/>
        <v>-0,53176172437928-0,839743527831067i</v>
      </c>
      <c r="BC181" s="240" t="str">
        <f t="shared" ca="1" si="226"/>
        <v>-0,552209905507034+0,826440526782723i</v>
      </c>
      <c r="BD181" s="240" t="str">
        <f t="shared" ca="1" si="227"/>
        <v>0,979318259807773+0,169927837790238i</v>
      </c>
      <c r="BE181" s="240" t="str">
        <f t="shared" ca="1" si="228"/>
        <v>-0,241510531360149-0,964164087327012i</v>
      </c>
      <c r="BF181" s="240" t="str">
        <f t="shared" ca="1" si="229"/>
        <v>-0,783578169658909+0,611510405539419i</v>
      </c>
      <c r="BG181" s="240" t="str">
        <f t="shared" ca="1" si="230"/>
        <v>0,876587025556559+0,468545526789977i</v>
      </c>
      <c r="BH181" s="240" t="str">
        <f t="shared" ca="1" si="231"/>
        <v>0,0731196135063705-0,991258415434477i</v>
      </c>
      <c r="BI181" s="240" t="str">
        <f t="shared" ca="1" si="232"/>
        <v>-0,935849202070278+0,334852198788385i</v>
      </c>
      <c r="BJ181" s="240" t="str">
        <f t="shared" ca="1" si="233"/>
        <v>0,685369907208608+0,719866525365541i</v>
      </c>
      <c r="BK181" s="240" t="str">
        <f t="shared" ca="1" si="234"/>
        <v>0,380368798516876-0,918291512083074i</v>
      </c>
      <c r="BL181" s="240" t="str">
        <f t="shared" ca="1" si="235"/>
        <v>-0,993652210643571+0,024392792626825i</v>
      </c>
      <c r="BM181" s="240" t="str">
        <f t="shared" ca="1" si="236"/>
        <v>0,424969056493469+0,898521577410383i</v>
      </c>
      <c r="BN181" s="240" t="str">
        <f t="shared" ca="1" si="237"/>
        <v>0,649222172914114-0,752628922009823i</v>
      </c>
      <c r="BO181" s="240" t="str">
        <f t="shared" ca="1" si="238"/>
        <v>-0,951152349358962-0,28852891078351i</v>
      </c>
      <c r="BP181" s="240" t="str">
        <f t="shared" ca="1" si="239"/>
        <v>0,121670282832568+0,986476591878608i</v>
      </c>
      <c r="BQ181" s="240" t="str">
        <f t="shared" ca="1" si="240"/>
        <v>0,852540698778059-0,51099322987297i</v>
      </c>
      <c r="BR181" s="240" t="str">
        <f t="shared" ca="1" si="241"/>
        <v>-0,812639708863999-0,572325456035661i</v>
      </c>
      <c r="BS181" s="240" t="str">
        <f t="shared" ca="1" si="242"/>
        <v>-0,193910331913373+0,974853069557786i</v>
      </c>
      <c r="BT181" s="240" t="str">
        <f t="shared" ca="1" si="243"/>
        <v>0,969800664270934-0,217776021702682i</v>
      </c>
      <c r="BU181" s="240" t="str">
        <f t="shared" ca="1" si="244"/>
        <v>-0,592096259111128-0,798349387170555i</v>
      </c>
      <c r="BV181" s="240" t="str">
        <f t="shared" ca="1" si="245"/>
        <v>-0,489916932151443+0,864824331087135i</v>
      </c>
      <c r="BW181" s="240" t="str">
        <f t="shared" ca="1" si="246"/>
        <v>0,989165421787907+0,0974242905447343i</v>
      </c>
      <c r="BX181" s="240" t="str">
        <f t="shared" ca="1" si="247"/>
        <v>-0,311784458435338-0,943785026119389i</v>
      </c>
      <c r="BY181" s="240" t="str">
        <f t="shared" ca="1" si="248"/>
        <v>-0,736469534542447+0,667497077701336i</v>
      </c>
      <c r="BZ181" s="240" t="str">
        <f t="shared" ca="1" si="249"/>
        <v>0,908680222240867+0,402790240394774i</v>
      </c>
      <c r="CA181" s="240" t="str">
        <f t="shared" ca="1" si="250"/>
        <v>-3,71143658852275E-13-0,993951570273417i</v>
      </c>
      <c r="CB181" s="240" t="str">
        <f t="shared" ca="1" si="251"/>
        <v>-0,908680222240968+0,402790240394548i</v>
      </c>
      <c r="CC181" s="240" t="str">
        <f t="shared" ca="1" si="252"/>
        <v>0,736469534542272+0,667497077701529i</v>
      </c>
      <c r="CD181" s="240" t="str">
        <f t="shared" ca="1" si="253"/>
        <v>0,311784458435571-0,943785026119311i</v>
      </c>
      <c r="CE181" s="240" t="str">
        <f t="shared" ca="1" si="254"/>
        <v>-0,989165421787932+0,0974242905444749i</v>
      </c>
      <c r="CF181" s="240" t="str">
        <f t="shared" ca="1" si="255"/>
        <v>0,489916932152089+0,864824331086769i</v>
      </c>
      <c r="CG181" s="240" t="str">
        <f t="shared" ca="1" si="256"/>
        <v>0,592096259111337-0,7983493871704i</v>
      </c>
      <c r="CH181" s="240" t="str">
        <f t="shared" ca="1" si="257"/>
        <v>-0,96980066427088-0,217776021702922i</v>
      </c>
      <c r="CI181" s="240" t="str">
        <f t="shared" ca="1" si="258"/>
        <v>0,193910331913118+0,974853069557836i</v>
      </c>
      <c r="CJ181" s="240" t="str">
        <f t="shared" ca="1" si="259"/>
        <v>0,812639708863563-0,572325456036279i</v>
      </c>
      <c r="CK181" s="240" t="str">
        <f t="shared" ca="1" si="260"/>
        <v>-0,852540698778441-0,510993229872333i</v>
      </c>
      <c r="CL181" s="240" t="str">
        <f t="shared" ca="1" si="261"/>
        <v>-0,121670282832826+0,986476591878577i</v>
      </c>
      <c r="CM181" s="240" t="str">
        <f t="shared" ca="1" si="262"/>
        <v>0,951152349359034-0,288528910783273i</v>
      </c>
      <c r="CN181" s="240" t="str">
        <f t="shared" ca="1" si="263"/>
        <v>-0,649222172913917-0,752628922009993i</v>
      </c>
      <c r="CO181" s="240" t="str">
        <f t="shared" ca="1" si="264"/>
        <v>-0,424969056493156+0,898521577410531i</v>
      </c>
      <c r="CP181" s="240" t="str">
        <f t="shared" ca="1" si="265"/>
        <v>0,993652210643584+0,0243927926262949i</v>
      </c>
      <c r="CQ181" s="240" t="str">
        <f t="shared" ca="1" si="266"/>
        <v>-0,380368798516649-0,918291512083169i</v>
      </c>
      <c r="CR181" s="240" t="str">
        <f t="shared" ca="1" si="267"/>
        <v>-0,685369907208654+0,719866525365497i</v>
      </c>
      <c r="CS181" s="240" t="str">
        <f t="shared" ca="1" si="268"/>
        <v>0,935849202070328+0,334852198788245i</v>
      </c>
      <c r="CT181" s="240" t="str">
        <f t="shared" ca="1" si="269"/>
        <v>-0,0731196135067022-0,991258415434452i</v>
      </c>
      <c r="CU181" s="240" t="str">
        <f t="shared" ca="1" si="270"/>
        <v>-0,876587025556769+0,468545526789584i</v>
      </c>
      <c r="CV181" s="240" t="str">
        <f t="shared" ca="1" si="271"/>
        <v>0,783578169658758+0,611510405539614i</v>
      </c>
      <c r="CW181" s="240" t="str">
        <f t="shared" ca="1" si="272"/>
        <v>0,241510531360183-0,964164087327004i</v>
      </c>
      <c r="CX181" s="240" t="str">
        <f t="shared" ca="1" si="273"/>
        <v>-0,979318259807749+0,169927837790385i</v>
      </c>
      <c r="CY181" s="240" t="str">
        <f t="shared" ca="1" si="274"/>
        <v>0,552209905507334+0,826440526782522i</v>
      </c>
      <c r="CZ181" s="240" t="str">
        <f t="shared" ca="1" si="275"/>
        <v>0,531761724379656-0,83974352783083i</v>
      </c>
      <c r="DA181" s="240" t="str">
        <f t="shared" ca="1" si="276"/>
        <v>-0,983193545357043-0,14584298549207i</v>
      </c>
      <c r="DB181" s="240" t="str">
        <f t="shared" ca="1" si="277"/>
        <v>0,265099564104147+0,957946733989309i</v>
      </c>
      <c r="DC181" s="240" t="str">
        <f t="shared" ca="1" si="278"/>
        <v>0,768334953957523-0,63055620096553i</v>
      </c>
      <c r="DD181" s="240" t="str">
        <f t="shared" ca="1" si="279"/>
        <v>-0,887821696779854-0,446891887122527i</v>
      </c>
      <c r="DE181" s="240" t="str">
        <f t="shared" ca="1" si="280"/>
        <v>-0,0487708919477616+0,992754312077068i</v>
      </c>
      <c r="DF181" s="240" t="str">
        <f t="shared" ca="1" si="281"/>
        <v>0,927349657455629-0,357718236697431i</v>
      </c>
      <c r="DG181" s="240" t="str">
        <f t="shared" ca="1" si="282"/>
        <v>-0,70282989551139-0,702829895511311i</v>
      </c>
      <c r="DH181" s="240" t="str">
        <f t="shared" ca="1" si="283"/>
        <v>-0,357718236697302+0,927349657455679i</v>
      </c>
      <c r="DI181" s="240" t="str">
        <f t="shared" ca="1" si="284"/>
        <v>0,992754312077062-0,048770891947872i</v>
      </c>
      <c r="DJ181" s="240" t="str">
        <f t="shared" ca="1" si="285"/>
        <v>-0,446891887122625-0,887821696779804i</v>
      </c>
      <c r="DK181" s="240" t="str">
        <f t="shared" ca="1" si="286"/>
        <v>-0,630556200965445+0,768334953957593i</v>
      </c>
      <c r="DL181" s="240" t="str">
        <f t="shared" ca="1" si="287"/>
        <v>0,957946733989338+0,265099564104041i</v>
      </c>
      <c r="DM181" s="240" t="str">
        <f t="shared" ca="1" si="288"/>
        <v>-0,14584298549218-0,983193545357027i</v>
      </c>
      <c r="DN181" s="240" t="str">
        <f t="shared" ca="1" si="289"/>
        <v>-0,8397435278313+0,531761724378913i</v>
      </c>
      <c r="DO181" s="240" t="str">
        <f t="shared" ca="1" si="290"/>
        <v>0,8264405267826+0,552209905507218i</v>
      </c>
      <c r="DP181" s="240" t="str">
        <f t="shared" ca="1" si="291"/>
        <v>0,169927837790276-0,979318259807767i</v>
      </c>
      <c r="DQ181" s="240" t="str">
        <f t="shared" ca="1" si="292"/>
        <v>-0,96416408732697+0,241510531360317i</v>
      </c>
      <c r="DR181" s="240" t="str">
        <f t="shared" ca="1" si="293"/>
        <v>0,611510405539701+0,783578169658689i</v>
      </c>
      <c r="DS181" s="240" t="str">
        <f t="shared" ca="1" si="294"/>
        <v>0,468545526790334-0,876587025556368i</v>
      </c>
      <c r="DT181" s="240" t="str">
        <f t="shared" ca="1" si="295"/>
        <v>-0,991258415434461-0,0731196135065919i</v>
      </c>
      <c r="DU181" s="240" t="str">
        <f t="shared" ca="1" si="296"/>
        <v>0,334852198788376+0,935849202070282i</v>
      </c>
      <c r="DV181" s="240" t="str">
        <f t="shared" ca="1" si="297"/>
        <v>0,71986652536542-0,685369907208733i</v>
      </c>
      <c r="DW181" s="240" t="str">
        <f t="shared" ca="1" si="298"/>
        <v>-0,918291512083222-0,380368798516521i</v>
      </c>
      <c r="DX181" s="240" t="str">
        <f t="shared" ca="1" si="299"/>
        <v>0,0243927926264054+0,993652210643582i</v>
      </c>
      <c r="DY181" s="240" t="str">
        <f t="shared" ca="1" si="300"/>
        <v>0,898521577410483-0,424969056493256i</v>
      </c>
      <c r="DZ181" s="240" t="str">
        <f t="shared" ca="1" si="301"/>
        <v>-0,752628922010065-0,649222172913833i</v>
      </c>
      <c r="EA181" s="240" t="str">
        <f t="shared" ca="1" si="302"/>
        <v>-0,288528910783168+0,951152349359066i</v>
      </c>
      <c r="EB181" s="240" t="str">
        <f t="shared" ca="1" si="303"/>
        <v>0,986476591878564-0,121670282832935i</v>
      </c>
      <c r="EC181" s="240" t="str">
        <f t="shared" ca="1" si="304"/>
        <v>-0,510993229872429-0,852540698778384i</v>
      </c>
      <c r="ED181" s="240" t="str">
        <f t="shared" ca="1" si="305"/>
        <v>-0,572325456036166+0,812639708863644i</v>
      </c>
      <c r="EE181" s="240" t="str">
        <f t="shared" ca="1" si="306"/>
        <v>0,974853069557858+0,193910331913009i</v>
      </c>
      <c r="EF181" s="240" t="str">
        <f t="shared" ca="1" si="307"/>
        <v>-0,217776021703057-0,969800664270849i</v>
      </c>
      <c r="EG181" s="240" t="str">
        <f t="shared" ca="1" si="308"/>
        <v>-0,798349387170334+0,592096259111426i</v>
      </c>
      <c r="EH181" s="240" t="str">
        <f t="shared" ca="1" si="309"/>
        <v>0,864824331086837+0,489916932151968i</v>
      </c>
      <c r="EI181" s="240" t="str">
        <f t="shared" ca="1" si="310"/>
        <v>0,0974242905443649-0,989165421787943i</v>
      </c>
      <c r="EJ181" s="240" t="str">
        <f t="shared" ca="1" si="311"/>
        <v>-0,943785026119268+0,311784458435703i</v>
      </c>
      <c r="EK181" s="240" t="str">
        <f t="shared" ca="1" si="312"/>
        <v>0,667497077701611+0,736469534542197i</v>
      </c>
      <c r="EL181" s="240" t="str">
        <f t="shared" ca="1" si="313"/>
        <v>0,402790240395351-0,908680222240612i</v>
      </c>
      <c r="EM181" s="240" t="str">
        <f t="shared" ca="1" si="314"/>
        <v>-0,993951570273417-2,46455777432619E-13i</v>
      </c>
      <c r="EN181" s="240"/>
      <c r="EO181" s="240"/>
      <c r="EP181" s="240"/>
    </row>
    <row r="182" spans="1:146" ht="15.75" thickBot="1">
      <c r="A182" s="277">
        <f t="shared" si="181"/>
        <v>1.601562500000001E-3</v>
      </c>
      <c r="B182" s="276">
        <v>82</v>
      </c>
      <c r="C182" s="248">
        <f t="shared" si="182"/>
        <v>16400</v>
      </c>
      <c r="D182" s="247">
        <f t="shared" si="315"/>
        <v>103044.23903774521</v>
      </c>
      <c r="E182" s="247" t="str">
        <f t="shared" si="316"/>
        <v>103044,239037745i</v>
      </c>
      <c r="F182" s="247" t="str">
        <f t="shared" si="183"/>
        <v>-0,0425340696662278-0,215607717234416i</v>
      </c>
      <c r="G182" s="247" t="str">
        <f t="shared" si="184"/>
        <v>-0,103022402692398+0,24885143585328i</v>
      </c>
      <c r="H182" s="247" t="str">
        <f t="shared" si="180"/>
        <v>0,00242584757514566-0,0647438722952535i</v>
      </c>
      <c r="I182" s="247" t="str">
        <f t="shared" si="317"/>
        <v>-0,00342323746750695+0,0686906134668347i</v>
      </c>
      <c r="J182" s="275" t="str">
        <f ca="1">IMPRODUCT(1/N_FFT2,CS100)</f>
        <v>0,00373624599066098+4,62348846231535E-07i</v>
      </c>
      <c r="K182" s="274" t="str">
        <f t="shared" ca="1" si="318"/>
        <v>-0,0000128218162889366+0,000256643446431611i</v>
      </c>
      <c r="N182" s="265">
        <f t="shared" ca="1" si="185"/>
        <v>2.9942712666963023</v>
      </c>
      <c r="O182" s="240">
        <f t="shared" ca="1" si="186"/>
        <v>0.99427126669630228</v>
      </c>
      <c r="P182" s="240" t="str">
        <f t="shared" ca="1" si="187"/>
        <v>-0,425105744327381-0,898810579553742i</v>
      </c>
      <c r="Q182" s="240" t="str">
        <f t="shared" ca="1" si="188"/>
        <v>-0,630759014229017+0,76858208263445i</v>
      </c>
      <c r="R182" s="240" t="str">
        <f t="shared" ca="1" si="189"/>
        <v>0,96447420284874+0,241588211254518i</v>
      </c>
      <c r="S182" s="240" t="str">
        <f t="shared" ca="1" si="190"/>
        <v>-0,193972701591161-0,975166623103608i</v>
      </c>
      <c r="T182" s="240" t="str">
        <f t="shared" ca="1" si="191"/>
        <v>-0,798606169745274+0,592286702047793i</v>
      </c>
      <c r="U182" s="241" t="str">
        <f t="shared" ca="1" si="192"/>
        <v>0,876868972630058+0,468696230640461i</v>
      </c>
      <c r="V182" s="240" t="str">
        <f t="shared" ca="1" si="193"/>
        <v>0,0487865787073922-0,993073623411626i</v>
      </c>
      <c r="W182" s="240" t="str">
        <f t="shared" ca="1" si="194"/>
        <v>-0,918586873064781+0,380491141041335i</v>
      </c>
      <c r="X182" s="240" t="str">
        <f t="shared" ca="1" si="195"/>
        <v>0,73670641396676+0,667711772696954i</v>
      </c>
      <c r="Y182" s="240" t="str">
        <f t="shared" ca="1" si="196"/>
        <v>0,288621713756333-0,951458279761244i</v>
      </c>
      <c r="Z182" s="240" t="str">
        <f t="shared" ca="1" si="197"/>
        <v>-0,983509781548906+0,145889894699707i</v>
      </c>
      <c r="AA182" s="240" t="str">
        <f t="shared" ca="1" si="198"/>
        <v>0,55238751932313+0,826706344643556i</v>
      </c>
      <c r="AB182" s="240" t="str">
        <f t="shared" ca="1" si="199"/>
        <v>0,511157586681036-0,852814911546631i</v>
      </c>
      <c r="AC182" s="240" t="str">
        <f t="shared" ca="1" si="200"/>
        <v>-0,989483578785183-0,09745562627338i</v>
      </c>
      <c r="AD182" s="240" t="str">
        <f t="shared" ca="1" si="201"/>
        <v>0,334959901269395+0,936150210339915i</v>
      </c>
      <c r="AE182" s="240" t="str">
        <f t="shared" ca="1" si="202"/>
        <v>0,703055955019881-0,703055955019906i</v>
      </c>
      <c r="AF182" s="240" t="str">
        <f t="shared" ca="1" si="203"/>
        <v>-0,936150210339894-0,334959901269453i</v>
      </c>
      <c r="AG182" s="240" t="str">
        <f t="shared" ca="1" si="204"/>
        <v>0,0974556262734214+0,989483578785179i</v>
      </c>
      <c r="AH182" s="240" t="str">
        <f t="shared" ca="1" si="205"/>
        <v>0,852814911546612-0,511157586681069i</v>
      </c>
      <c r="AI182" s="240" t="str">
        <f t="shared" ca="1" si="206"/>
        <v>-0,826706344643522-0,552387519323179i</v>
      </c>
      <c r="AJ182" s="240" t="str">
        <f t="shared" ca="1" si="207"/>
        <v>-0,145889894699672+0,983509781548911i</v>
      </c>
      <c r="AK182" s="240" t="str">
        <f t="shared" ca="1" si="208"/>
        <v>0,951458279761262-0,288621713756275i</v>
      </c>
      <c r="AL182" s="240" t="str">
        <f t="shared" ca="1" si="209"/>
        <v>-0,667711772696984-0,736706413966731i</v>
      </c>
      <c r="AM182" s="240" t="str">
        <f t="shared" ca="1" si="210"/>
        <v>-0,380491141041303+0,918586873064795i</v>
      </c>
      <c r="AN182" s="240" t="str">
        <f t="shared" ca="1" si="211"/>
        <v>0,993073623411629-0,0487865787073314i</v>
      </c>
      <c r="AO182" s="240" t="str">
        <f t="shared" ca="1" si="212"/>
        <v>-0,468696230640495-0,876868972630039i</v>
      </c>
      <c r="AP182" s="240" t="str">
        <f t="shared" ca="1" si="213"/>
        <v>-0,592286702047843+0,798606169745237i</v>
      </c>
      <c r="AQ182" s="240" t="str">
        <f t="shared" ca="1" si="214"/>
        <v>0,975166623103604+0,193972701591181i</v>
      </c>
      <c r="AR182" s="240" t="str">
        <f t="shared" ca="1" si="215"/>
        <v>0,975166623103604+0,193972701591181i</v>
      </c>
      <c r="AS182" s="240" t="str">
        <f t="shared" ca="1" si="216"/>
        <v>-0,768582082634476+0,630759014228984i</v>
      </c>
      <c r="AT182" s="240" t="str">
        <f t="shared" ca="1" si="217"/>
        <v>0,898810579553742+0,425105744327381i</v>
      </c>
      <c r="AU182" s="240" t="str">
        <f t="shared" ca="1" si="218"/>
        <v>-3,4592625553504E-14-0,994271266696302i</v>
      </c>
      <c r="AV182" s="240" t="str">
        <f t="shared" ca="1" si="219"/>
        <v>-0,898810579553751+0,425105744327361i</v>
      </c>
      <c r="AW182" s="240" t="str">
        <f t="shared" ca="1" si="220"/>
        <v>0,768582082634462+0,630759014229002i</v>
      </c>
      <c r="AX182" s="240" t="str">
        <f t="shared" ca="1" si="221"/>
        <v>0,241588211254553-0,964474202848731i</v>
      </c>
      <c r="AY182" s="240" t="str">
        <f t="shared" ca="1" si="222"/>
        <v>-0,975166623103607+0,193972701591165i</v>
      </c>
      <c r="AZ182" s="240" t="str">
        <f t="shared" ca="1" si="223"/>
        <v>0,59228670204782+0,798606169745255i</v>
      </c>
      <c r="BA182" s="240" t="str">
        <f t="shared" ca="1" si="224"/>
        <v>0,468696230640515-0,876868972630028i</v>
      </c>
      <c r="BB182" s="240" t="str">
        <f t="shared" ca="1" si="225"/>
        <v>-0,993073623411628-0,0487865787073541i</v>
      </c>
      <c r="BC182" s="240" t="str">
        <f t="shared" ca="1" si="226"/>
        <v>0,380491141041282+0,918586873064804i</v>
      </c>
      <c r="BD182" s="240" t="str">
        <f t="shared" ca="1" si="227"/>
        <v>0,667711772696995-0,736706413966721i</v>
      </c>
      <c r="BE182" s="240" t="str">
        <f t="shared" ca="1" si="228"/>
        <v>-0,951458279761253-0,288621713756303i</v>
      </c>
      <c r="BF182" s="240" t="str">
        <f t="shared" ca="1" si="229"/>
        <v>0,145889894699643+0,983509781548916i</v>
      </c>
      <c r="BG182" s="240" t="str">
        <f t="shared" ca="1" si="230"/>
        <v>0,826706344643534-0,552387519323161i</v>
      </c>
      <c r="BH182" s="240" t="str">
        <f t="shared" ca="1" si="231"/>
        <v>-0,852814911546651-0,511157586681003i</v>
      </c>
      <c r="BI182" s="240" t="str">
        <f t="shared" ca="1" si="232"/>
        <v>-0,0974556262734369+0,989483578785177i</v>
      </c>
      <c r="BJ182" s="240" t="str">
        <f t="shared" ca="1" si="233"/>
        <v>0,936150210339899-0,334959901269438i</v>
      </c>
      <c r="BK182" s="240" t="str">
        <f t="shared" ca="1" si="234"/>
        <v>-0,70305595501986-0,703055955019927i</v>
      </c>
      <c r="BL182" s="240" t="str">
        <f t="shared" ca="1" si="235"/>
        <v>-0,33495990126942+0,936150210339906i</v>
      </c>
      <c r="BM182" s="240" t="str">
        <f t="shared" ca="1" si="236"/>
        <v>0,989483578785185-0,0974556262733575i</v>
      </c>
      <c r="BN182" s="240" t="str">
        <f t="shared" ca="1" si="237"/>
        <v>-0,511157586681019-0,852814911546641i</v>
      </c>
      <c r="BO182" s="240" t="str">
        <f t="shared" ca="1" si="238"/>
        <v>-0,552387519323146+0,826706344643545i</v>
      </c>
      <c r="BP182" s="240" t="str">
        <f t="shared" ca="1" si="239"/>
        <v>0,983509781548919+0,145889894699625i</v>
      </c>
      <c r="BQ182" s="240" t="str">
        <f t="shared" ca="1" si="240"/>
        <v>-0,288621713756403-0,951458279761223i</v>
      </c>
      <c r="BR182" s="240" t="str">
        <f t="shared" ca="1" si="241"/>
        <v>-0,736706413966641+0,667711772697083i</v>
      </c>
      <c r="BS182" s="240" t="str">
        <f t="shared" ca="1" si="242"/>
        <v>0,918586873064849+0,380491141041173i</v>
      </c>
      <c r="BT182" s="240" t="str">
        <f t="shared" ca="1" si="243"/>
        <v>-0,0487865787075706-0,993073623411618i</v>
      </c>
      <c r="BU182" s="240" t="str">
        <f t="shared" ca="1" si="244"/>
        <v>-0,876868972629926+0,468696230640707i</v>
      </c>
      <c r="BV182" s="240" t="str">
        <f t="shared" ca="1" si="245"/>
        <v>0,798606169745443+0,592286702047566i</v>
      </c>
      <c r="BW182" s="240" t="str">
        <f t="shared" ca="1" si="246"/>
        <v>0,193972701590856-0,975166623103669i</v>
      </c>
      <c r="BX182" s="240" t="str">
        <f t="shared" ca="1" si="247"/>
        <v>-0,964474202848654+0,24158821125486i</v>
      </c>
      <c r="BY182" s="240" t="str">
        <f t="shared" ca="1" si="248"/>
        <v>0,630759014229322+0,768582082634199i</v>
      </c>
      <c r="BZ182" s="240" t="str">
        <f t="shared" ca="1" si="249"/>
        <v>0,425105744326987-0,898810579553928i</v>
      </c>
      <c r="CA182" s="240" t="str">
        <f t="shared" ca="1" si="250"/>
        <v>-0,994271266696302+4,64809697625596E-13i</v>
      </c>
      <c r="CB182" s="240" t="str">
        <f t="shared" ca="1" si="251"/>
        <v>0,425105744326946+0,898810579553947i</v>
      </c>
      <c r="CC182" s="240" t="str">
        <f t="shared" ca="1" si="252"/>
        <v>0,630759014229358-0,768582082634171i</v>
      </c>
      <c r="CD182" s="240" t="str">
        <f t="shared" ca="1" si="253"/>
        <v>-0,964474202848643-0,241588211254903i</v>
      </c>
      <c r="CE182" s="240" t="str">
        <f t="shared" ca="1" si="254"/>
        <v>0,193972701590811+0,975166623103678i</v>
      </c>
      <c r="CF182" s="240" t="str">
        <f t="shared" ca="1" si="255"/>
        <v>0,798606169745462-0,592286702047541i</v>
      </c>
      <c r="CG182" s="240" t="str">
        <f t="shared" ca="1" si="256"/>
        <v>-0,876868972629912-0,468696230640734i</v>
      </c>
      <c r="CH182" s="240" t="str">
        <f t="shared" ca="1" si="257"/>
        <v>-0,0487865787076018+0,993073623411617i</v>
      </c>
      <c r="CI182" s="240" t="str">
        <f t="shared" ca="1" si="258"/>
        <v>0,918586873064871-0,380491141041118i</v>
      </c>
      <c r="CJ182" s="240" t="str">
        <f t="shared" ca="1" si="259"/>
        <v>-0,736706413966601-0,667711772697127i</v>
      </c>
      <c r="CK182" s="240" t="str">
        <f t="shared" ca="1" si="260"/>
        <v>-0,288621713756459+0,951458279761206i</v>
      </c>
      <c r="CL182" s="240" t="str">
        <f t="shared" ca="1" si="261"/>
        <v>0,983509781548925-0,14588989469958i</v>
      </c>
      <c r="CM182" s="240" t="str">
        <f t="shared" ca="1" si="262"/>
        <v>-0,552387519323108-0,82670634464357i</v>
      </c>
      <c r="CN182" s="240" t="str">
        <f t="shared" ca="1" si="263"/>
        <v>-0,511157586681059+0,852814911546618i</v>
      </c>
      <c r="CO182" s="240" t="str">
        <f t="shared" ca="1" si="264"/>
        <v>0,989483578785181+0,0974556262734025i</v>
      </c>
      <c r="CP182" s="240" t="str">
        <f t="shared" ca="1" si="265"/>
        <v>-0,334959901269471-0,936150210339887i</v>
      </c>
      <c r="CQ182" s="240" t="str">
        <f t="shared" ca="1" si="266"/>
        <v>-0,703055955019823+0,703055955019965i</v>
      </c>
      <c r="CR182" s="240" t="str">
        <f t="shared" ca="1" si="267"/>
        <v>0,936150210339956+0,334959901269281i</v>
      </c>
      <c r="CS182" s="240" t="str">
        <f t="shared" ca="1" si="268"/>
        <v>-0,0974556262736028-0,989483578785161i</v>
      </c>
      <c r="CT182" s="240" t="str">
        <f t="shared" ca="1" si="269"/>
        <v>-0,852814911546515+0,511157586681231i</v>
      </c>
      <c r="CU182" s="240" t="str">
        <f t="shared" ca="1" si="270"/>
        <v>0,826706344643682+0,552387519322941i</v>
      </c>
      <c r="CV182" s="240" t="str">
        <f t="shared" ca="1" si="271"/>
        <v>0,145889894699409-0,983509781548951i</v>
      </c>
      <c r="CW182" s="240" t="str">
        <f t="shared" ca="1" si="272"/>
        <v>-0,951458279761156+0,288621713756625i</v>
      </c>
      <c r="CX182" s="240" t="str">
        <f t="shared" ca="1" si="273"/>
        <v>0,667711772697255+0,736706413966485i</v>
      </c>
      <c r="CY182" s="240" t="str">
        <f t="shared" ca="1" si="274"/>
        <v>0,380491141040958-0,918586873064937i</v>
      </c>
      <c r="CZ182" s="240" t="str">
        <f t="shared" ca="1" si="275"/>
        <v>-0,993073623411607+0,0487865787078027i</v>
      </c>
      <c r="DA182" s="240" t="str">
        <f t="shared" ca="1" si="276"/>
        <v>0,468696230640912+0,876868972629817i</v>
      </c>
      <c r="DB182" s="240" t="str">
        <f t="shared" ca="1" si="277"/>
        <v>0,592286702048174-0,798606169744993i</v>
      </c>
      <c r="DC182" s="240" t="str">
        <f t="shared" ca="1" si="278"/>
        <v>-0,975166623103525-0,193972701591584i</v>
      </c>
      <c r="DD182" s="240" t="str">
        <f t="shared" ca="1" si="279"/>
        <v>0,241588211254139+0,964474202848834i</v>
      </c>
      <c r="DE182" s="240" t="str">
        <f t="shared" ca="1" si="280"/>
        <v>0,768582082634688-0,630759014228726i</v>
      </c>
      <c r="DF182" s="240" t="str">
        <f t="shared" ca="1" si="281"/>
        <v>-0,898810579553598-0,425105744327684i</v>
      </c>
      <c r="DG182" s="240" t="str">
        <f t="shared" ca="1" si="282"/>
        <v>-2,91846569858076E-13+0,994271266696302i</v>
      </c>
      <c r="DH182" s="240" t="str">
        <f t="shared" ca="1" si="283"/>
        <v>0,898810579553848-0,425105744327156i</v>
      </c>
      <c r="DI182" s="240" t="str">
        <f t="shared" ca="1" si="284"/>
        <v>-0,768582082634318-0,630759014229178i</v>
      </c>
      <c r="DJ182" s="240" t="str">
        <f t="shared" ca="1" si="285"/>
        <v>-0,241588211254678+0,9644742028487i</v>
      </c>
      <c r="DK182" s="240" t="str">
        <f t="shared" ca="1" si="286"/>
        <v>0,975166623103633-0,193972701591039i</v>
      </c>
      <c r="DL182" s="240" t="str">
        <f t="shared" ca="1" si="287"/>
        <v>-0,592286702047727-0,798606169745323i</v>
      </c>
      <c r="DM182" s="240" t="str">
        <f t="shared" ca="1" si="288"/>
        <v>-0,468696230640529+0,876868972630022i</v>
      </c>
      <c r="DN182" s="240" t="str">
        <f t="shared" ca="1" si="289"/>
        <v>0,993073623411627+0,0487865787073696i</v>
      </c>
      <c r="DO182" s="240" t="str">
        <f t="shared" ca="1" si="290"/>
        <v>-0,380491141041359-0,918586873064771i</v>
      </c>
      <c r="DP182" s="240" t="str">
        <f t="shared" ca="1" si="291"/>
        <v>-0,667711772696934+0,736706413966776i</v>
      </c>
      <c r="DQ182" s="240" t="str">
        <f t="shared" ca="1" si="292"/>
        <v>0,951458279761282+0,28862171375621i</v>
      </c>
      <c r="DR182" s="240" t="str">
        <f t="shared" ca="1" si="293"/>
        <v>-0,145889894699809-0,983509781548891i</v>
      </c>
      <c r="DS182" s="240" t="str">
        <f t="shared" ca="1" si="294"/>
        <v>-0,82670634464344+0,552387519323301i</v>
      </c>
      <c r="DT182" s="240" t="str">
        <f t="shared" ca="1" si="295"/>
        <v>0,852814911546737+0,511157586680859i</v>
      </c>
      <c r="DU182" s="240" t="str">
        <f t="shared" ca="1" si="296"/>
        <v>0,0974556262731713-0,989483578785204i</v>
      </c>
      <c r="DV182" s="240" t="str">
        <f t="shared" ca="1" si="297"/>
        <v>-0,93615021033981+0,33495990126969i</v>
      </c>
      <c r="DW182" s="240" t="str">
        <f t="shared" ca="1" si="298"/>
        <v>0,703055955020129+0,703055955019658i</v>
      </c>
      <c r="DX182" s="240" t="str">
        <f t="shared" ca="1" si="299"/>
        <v>0,334959901269062-0,936150210340033i</v>
      </c>
      <c r="DY182" s="240" t="str">
        <f t="shared" ca="1" si="300"/>
        <v>-0,989483578785138+0,0974556262738341i</v>
      </c>
      <c r="DZ182" s="240" t="str">
        <f t="shared" ca="1" si="301"/>
        <v>0,511157586681431+0,852814911546395i</v>
      </c>
      <c r="EA182" s="240" t="str">
        <f t="shared" ca="1" si="302"/>
        <v>0,552387519323593-0,826706344643245i</v>
      </c>
      <c r="EB182" s="240" t="str">
        <f t="shared" ca="1" si="303"/>
        <v>-0,98350978154884-0,145889894700157i</v>
      </c>
      <c r="EC182" s="240" t="str">
        <f t="shared" ca="1" si="304"/>
        <v>0,288621713755902+0,951458279761376i</v>
      </c>
      <c r="ED182" s="240" t="str">
        <f t="shared" ca="1" si="305"/>
        <v>0,736706413966993-0,667711772696694i</v>
      </c>
      <c r="EE182" s="240" t="str">
        <f t="shared" ca="1" si="306"/>
        <v>-0,918586873064648-0,380491141041657i</v>
      </c>
      <c r="EF182" s="240" t="str">
        <f t="shared" ca="1" si="307"/>
        <v>0,048786578707047+0,993073623411643i</v>
      </c>
      <c r="EG182" s="240" t="str">
        <f t="shared" ca="1" si="308"/>
        <v>0,876868972630174-0,468696230640245i</v>
      </c>
      <c r="EH182" s="240" t="str">
        <f t="shared" ca="1" si="309"/>
        <v>-0,798606169745131-0,592286702047987i</v>
      </c>
      <c r="EI182" s="240" t="str">
        <f t="shared" ca="1" si="310"/>
        <v>-0,193972701591356+0,97516662310357i</v>
      </c>
      <c r="EJ182" s="240" t="str">
        <f t="shared" ca="1" si="311"/>
        <v>0,964474202848777-0,241588211254365i</v>
      </c>
      <c r="EK182" s="240" t="str">
        <f t="shared" ca="1" si="312"/>
        <v>-0,630759014228928-0,768582082634523i</v>
      </c>
      <c r="EL182" s="240" t="str">
        <f t="shared" ca="1" si="313"/>
        <v>-0,425105744327448+0,89881057955371i</v>
      </c>
      <c r="EM182" s="240" t="str">
        <f t="shared" ca="1" si="314"/>
        <v>0,994271266696302+3,11828320082362E-14i</v>
      </c>
      <c r="EN182" s="240"/>
      <c r="EO182" s="240"/>
      <c r="EP182" s="240"/>
    </row>
    <row r="183" spans="1:146" ht="15.75" thickBot="1">
      <c r="A183" s="277">
        <f t="shared" si="181"/>
        <v>1.621093750000001E-3</v>
      </c>
      <c r="B183" s="276">
        <v>83</v>
      </c>
      <c r="C183" s="248">
        <f t="shared" si="182"/>
        <v>16600</v>
      </c>
      <c r="D183" s="247">
        <f t="shared" si="315"/>
        <v>104300.87609918113</v>
      </c>
      <c r="E183" s="247" t="str">
        <f t="shared" si="316"/>
        <v>104300,876099181i</v>
      </c>
      <c r="F183" s="247" t="str">
        <f t="shared" si="183"/>
        <v>-0,0425135073658493-0,212771081300098i</v>
      </c>
      <c r="G183" s="247" t="str">
        <f t="shared" si="184"/>
        <v>-0,100715085372767+0,246812999038022i</v>
      </c>
      <c r="H183" s="247" t="str">
        <f t="shared" si="180"/>
        <v>0,00241533635938035-0,0639638221050169i</v>
      </c>
      <c r="I183" s="247" t="str">
        <f t="shared" si="317"/>
        <v>-0,00334664492421279+0,0677766956391334i</v>
      </c>
      <c r="J183" s="275" t="str">
        <f ca="1">IMPRODUCT(1/N_FFT2,CT100)</f>
        <v>0,00788706816110258+0,0000799864346639922i</v>
      </c>
      <c r="K183" s="274" t="str">
        <f t="shared" ca="1" si="318"/>
        <v>-0,0000318164328657551+0,000534291732044575i</v>
      </c>
      <c r="N183" s="265">
        <f t="shared" ca="1" si="185"/>
        <v>2.9945561009830253</v>
      </c>
      <c r="O183" s="240">
        <f t="shared" ca="1" si="186"/>
        <v>0.99455610098302516</v>
      </c>
      <c r="P183" s="240" t="str">
        <f t="shared" ca="1" si="187"/>
        <v>-0,447163690979078-0,8883616783003i</v>
      </c>
      <c r="Q183" s="240" t="str">
        <f t="shared" ca="1" si="188"/>
        <v>-0,592456377634297+0,798834950789589i</v>
      </c>
      <c r="R183" s="240" t="str">
        <f t="shared" ca="1" si="189"/>
        <v>0,979913890400092+0,170031189502144i</v>
      </c>
      <c r="S183" s="240" t="str">
        <f t="shared" ca="1" si="190"/>
        <v>-0,288704396785318-0,951730849179212i</v>
      </c>
      <c r="T183" s="240" t="str">
        <f t="shared" ca="1" si="191"/>
        <v>-0,720304354968512+0,685786755643439i</v>
      </c>
      <c r="U183" s="241" t="str">
        <f t="shared" ca="1" si="192"/>
        <v>0,936418394372137+0,335055859050498i</v>
      </c>
      <c r="V183" s="240" t="str">
        <f t="shared" ca="1" si="193"/>
        <v>-0,121744283844811-0,987076576235943i</v>
      </c>
      <c r="W183" s="240" t="str">
        <f t="shared" ca="1" si="194"/>
        <v>-0,826943175697461+0,552545764774245i</v>
      </c>
      <c r="X183" s="240" t="str">
        <f t="shared" ca="1" si="195"/>
        <v>0,86535032539314+0,490214904245622i</v>
      </c>
      <c r="Y183" s="240" t="str">
        <f t="shared" ca="1" si="196"/>
        <v>0,0488005548633964-0,993358114602978i</v>
      </c>
      <c r="Z183" s="240" t="str">
        <f t="shared" ca="1" si="197"/>
        <v>-0,909232890113166+0,403035221213999i</v>
      </c>
      <c r="AA183" s="240" t="str">
        <f t="shared" ca="1" si="198"/>
        <v>0,768802262515578+0,630939711187594i</v>
      </c>
      <c r="AB183" s="240" t="str">
        <f t="shared" ca="1" si="199"/>
        <v>0,217908475130973-0,970390506171949i</v>
      </c>
      <c r="AC183" s="240" t="str">
        <f t="shared" ca="1" si="200"/>
        <v>-0,964750501008853+0,241657420340702i</v>
      </c>
      <c r="AD183" s="240" t="str">
        <f t="shared" ca="1" si="201"/>
        <v>0,649617035956125+0,753086678011327i</v>
      </c>
      <c r="AE183" s="240" t="str">
        <f t="shared" ca="1" si="202"/>
        <v>0,38060014240383-0,918850025632444i</v>
      </c>
      <c r="AF183" s="240" t="str">
        <f t="shared" ca="1" si="203"/>
        <v>-0,991861308141942+0,0731640855441635i</v>
      </c>
      <c r="AG183" s="240" t="str">
        <f t="shared" ca="1" si="204"/>
        <v>0,511304020769511+0,853059222063443i</v>
      </c>
      <c r="AH183" s="240" t="str">
        <f t="shared" ca="1" si="205"/>
        <v>0,532085146870112-0,840254267756355i</v>
      </c>
      <c r="AI183" s="240" t="str">
        <f t="shared" ca="1" si="206"/>
        <v>-0,989767041516955-0,0974835449157032i</v>
      </c>
      <c r="AJ183" s="240" t="str">
        <f t="shared" ca="1" si="207"/>
        <v>0,357935804299414+0,927913680254305i</v>
      </c>
      <c r="AK183" s="240" t="str">
        <f t="shared" ca="1" si="208"/>
        <v>0,667903055712881-0,736917462252018i</v>
      </c>
      <c r="AL183" s="240" t="str">
        <f t="shared" ca="1" si="209"/>
        <v>-0,958529366218265-0,265260800156692i</v>
      </c>
      <c r="AM183" s="240" t="str">
        <f t="shared" ca="1" si="210"/>
        <v>0,194028270003928+0,975445984379371i</v>
      </c>
      <c r="AN183" s="240" t="str">
        <f t="shared" ca="1" si="211"/>
        <v>0,784054749284208-0,611882331929461i</v>
      </c>
      <c r="AO183" s="240" t="str">
        <f t="shared" ca="1" si="212"/>
        <v>-0,899068066699243-0,425227526677475i</v>
      </c>
      <c r="AP183" s="240" t="str">
        <f t="shared" ca="1" si="213"/>
        <v>0,0244076285531292+0,994256559279832i</v>
      </c>
      <c r="AQ183" s="240" t="str">
        <f t="shared" ca="1" si="214"/>
        <v>0,877120174044313-0,468830500593798i</v>
      </c>
      <c r="AR183" s="240" t="str">
        <f t="shared" ca="1" si="215"/>
        <v>0,877120174044313-0,468830500593798i</v>
      </c>
      <c r="AS183" s="240" t="str">
        <f t="shared" ca="1" si="216"/>
        <v>-0,145931688569761+0,983791532934562i</v>
      </c>
      <c r="AT183" s="240" t="str">
        <f t="shared" ca="1" si="217"/>
        <v>0,944359045064109-0,311974088680713i</v>
      </c>
      <c r="AU183" s="240" t="str">
        <f t="shared" ca="1" si="218"/>
        <v>-0,703257363275542-0,703257363275557i</v>
      </c>
      <c r="AV183" s="240" t="str">
        <f t="shared" ca="1" si="219"/>
        <v>-0,311974088680726+0,944359045064105i</v>
      </c>
      <c r="AW183" s="240" t="str">
        <f t="shared" ca="1" si="220"/>
        <v>0,983791532934564-0,145931688569747i</v>
      </c>
      <c r="AX183" s="240" t="str">
        <f t="shared" ca="1" si="221"/>
        <v>-0,572673549770613-0,813133963990979i</v>
      </c>
      <c r="AY183" s="240" t="str">
        <f t="shared" ca="1" si="222"/>
        <v>-0,468830500593816+0,877120174044304i</v>
      </c>
      <c r="AZ183" s="240" t="str">
        <f t="shared" ca="1" si="223"/>
        <v>0,994256559279834+0,0244076285530442i</v>
      </c>
      <c r="BA183" s="240" t="str">
        <f t="shared" ca="1" si="224"/>
        <v>-0,42522752667745-0,899068066699255i</v>
      </c>
      <c r="BB183" s="240" t="str">
        <f t="shared" ca="1" si="225"/>
        <v>-0,611882331929478+0,784054749284195i</v>
      </c>
      <c r="BC183" s="240" t="str">
        <f t="shared" ca="1" si="226"/>
        <v>0,975445984379387+0,194028270003844i</v>
      </c>
      <c r="BD183" s="240" t="str">
        <f t="shared" ca="1" si="227"/>
        <v>-0,265260800156679-0,958529366218269i</v>
      </c>
      <c r="BE183" s="240" t="str">
        <f t="shared" ca="1" si="228"/>
        <v>-0,736917462252033+0,667903055712865i</v>
      </c>
      <c r="BF183" s="240" t="str">
        <f t="shared" ca="1" si="229"/>
        <v>0,927913680254333+0,357935804299341i</v>
      </c>
      <c r="BG183" s="240" t="str">
        <f t="shared" ca="1" si="230"/>
        <v>-0,0974835449156893-0,989767041516956i</v>
      </c>
      <c r="BH183" s="240" t="str">
        <f t="shared" ca="1" si="231"/>
        <v>-0,84025426775637+0,532085146870088i</v>
      </c>
      <c r="BI183" s="240" t="str">
        <f t="shared" ca="1" si="232"/>
        <v>0,853059222063434+0,51130402076953i</v>
      </c>
      <c r="BJ183" s="240" t="str">
        <f t="shared" ca="1" si="233"/>
        <v>0,0731640855441845-0,991861308141941i</v>
      </c>
      <c r="BK183" s="240" t="str">
        <f t="shared" ca="1" si="234"/>
        <v>-0,918850025632449+0,380600142403817i</v>
      </c>
      <c r="BL183" s="240" t="str">
        <f t="shared" ca="1" si="235"/>
        <v>0,753086678011311+0,649617035956144i</v>
      </c>
      <c r="BM183" s="240" t="str">
        <f t="shared" ca="1" si="236"/>
        <v>0,241657420340339-0,964750501008945i</v>
      </c>
      <c r="BN183" s="240" t="str">
        <f t="shared" ca="1" si="237"/>
        <v>-0,970390506171887+0,217908475131245i</v>
      </c>
      <c r="BO183" s="240" t="str">
        <f t="shared" ca="1" si="238"/>
        <v>0,630939711187739+0,76880226251546i</v>
      </c>
      <c r="BP183" s="240" t="str">
        <f t="shared" ca="1" si="239"/>
        <v>0,403035221214018-0,909232890113158i</v>
      </c>
      <c r="BQ183" s="240" t="str">
        <f t="shared" ca="1" si="240"/>
        <v>-0,993358114602983+0,0488005548632803i</v>
      </c>
      <c r="BR183" s="240" t="str">
        <f t="shared" ca="1" si="241"/>
        <v>0,490214904245438+0,865350325393244i</v>
      </c>
      <c r="BS183" s="240" t="str">
        <f t="shared" ca="1" si="242"/>
        <v>0,552545764774512-0,826943175697283i</v>
      </c>
      <c r="BT183" s="240" t="str">
        <f t="shared" ca="1" si="243"/>
        <v>-0,98707657623588-0,121744283845323i</v>
      </c>
      <c r="BU183" s="240" t="str">
        <f t="shared" ca="1" si="244"/>
        <v>0,335055859050856+0,936418394372008i</v>
      </c>
      <c r="BV183" s="240" t="str">
        <f t="shared" ca="1" si="245"/>
        <v>0,685786755643233-0,720304354968708i</v>
      </c>
      <c r="BW183" s="240" t="str">
        <f t="shared" ca="1" si="246"/>
        <v>-0,951730849179243-0,288704396785216i</v>
      </c>
      <c r="BX183" s="240" t="str">
        <f t="shared" ca="1" si="247"/>
        <v>0,170031189502116+0,979913890400097i</v>
      </c>
      <c r="BY183" s="240" t="str">
        <f t="shared" ca="1" si="248"/>
        <v>0,79883495078968-0,592456377634174i</v>
      </c>
      <c r="BZ183" s="240" t="str">
        <f t="shared" ca="1" si="249"/>
        <v>-0,888361678300174-0,447163690979326i</v>
      </c>
      <c r="CA183" s="240" t="str">
        <f t="shared" ca="1" si="250"/>
        <v>-4,1669464930291E-13+0,994556100983025i</v>
      </c>
      <c r="CB183" s="240" t="str">
        <f t="shared" ca="1" si="251"/>
        <v>0,888361678300092-0,44716369097949i</v>
      </c>
      <c r="CC183" s="240" t="str">
        <f t="shared" ca="1" si="252"/>
        <v>-0,798834950789782-0,592456377634037i</v>
      </c>
      <c r="CD183" s="240" t="str">
        <f t="shared" ca="1" si="253"/>
        <v>-0,170031189501962+0,979913890400123i</v>
      </c>
      <c r="CE183" s="240" t="str">
        <f t="shared" ca="1" si="254"/>
        <v>0,951730849179193-0,288704396785379i</v>
      </c>
      <c r="CF183" s="240" t="str">
        <f t="shared" ca="1" si="255"/>
        <v>-0,685786755643356-0,72030435496859i</v>
      </c>
      <c r="CG183" s="240" t="str">
        <f t="shared" ca="1" si="256"/>
        <v>-0,33505585905071+0,936418394372061i</v>
      </c>
      <c r="CH183" s="240" t="str">
        <f t="shared" ca="1" si="257"/>
        <v>0,98707657623598-0,12174428384451i</v>
      </c>
      <c r="CI183" s="240" t="str">
        <f t="shared" ca="1" si="258"/>
        <v>-0,552545764773819-0,826943175697745i</v>
      </c>
      <c r="CJ183" s="240" t="str">
        <f t="shared" ca="1" si="259"/>
        <v>-0,490214904245301+0,865350325393322i</v>
      </c>
      <c r="CK183" s="240" t="str">
        <f t="shared" ca="1" si="260"/>
        <v>0,993358114602992+0,0488005548631104i</v>
      </c>
      <c r="CL183" s="240" t="str">
        <f t="shared" ca="1" si="261"/>
        <v>-0,403035221214161-0,909232890113094i</v>
      </c>
      <c r="CM183" s="240" t="str">
        <f t="shared" ca="1" si="262"/>
        <v>-0,630939711187618+0,768802262515558i</v>
      </c>
      <c r="CN183" s="240" t="str">
        <f t="shared" ca="1" si="263"/>
        <v>0,970390506171925+0,21790847513108i</v>
      </c>
      <c r="CO183" s="240" t="str">
        <f t="shared" ca="1" si="264"/>
        <v>-0,241657420340491-0,964750501008907i</v>
      </c>
      <c r="CP183" s="240" t="str">
        <f t="shared" ca="1" si="265"/>
        <v>-0,753086678011605+0,649617035955802i</v>
      </c>
      <c r="CQ183" s="240" t="str">
        <f t="shared" ca="1" si="266"/>
        <v>0,918850025632628+0,380600142403386i</v>
      </c>
      <c r="CR183" s="240" t="str">
        <f t="shared" ca="1" si="267"/>
        <v>-0,0731640855445373-0,991861308141914i</v>
      </c>
      <c r="CS183" s="240" t="str">
        <f t="shared" ca="1" si="268"/>
        <v>-0,853059222063346+0,511304020769675i</v>
      </c>
      <c r="CT183" s="240" t="str">
        <f t="shared" ca="1" si="269"/>
        <v>0,840254267756401+0,53208514687004i</v>
      </c>
      <c r="CU183" s="240" t="str">
        <f t="shared" ca="1" si="270"/>
        <v>0,0974835449157311-0,989767041516952i</v>
      </c>
      <c r="CV183" s="240" t="str">
        <f t="shared" ca="1" si="271"/>
        <v>-0,927913680254379+0,357935804299223i</v>
      </c>
      <c r="CW183" s="240" t="str">
        <f t="shared" ca="1" si="272"/>
        <v>0,736917462251805+0,667903055713115i</v>
      </c>
      <c r="CX183" s="240" t="str">
        <f t="shared" ca="1" si="273"/>
        <v>0,2652608001571-0,958529366218152i</v>
      </c>
      <c r="CY183" s="240" t="str">
        <f t="shared" ca="1" si="274"/>
        <v>-0,975445984379297+0,194028270004302i</v>
      </c>
      <c r="CZ183" s="240" t="str">
        <f t="shared" ca="1" si="275"/>
        <v>0,611882331929679+0,784054749284038i</v>
      </c>
      <c r="DA183" s="240" t="str">
        <f t="shared" ca="1" si="276"/>
        <v>0,425227526677322-0,899068066699315i</v>
      </c>
      <c r="DB183" s="240" t="str">
        <f t="shared" ca="1" si="277"/>
        <v>-0,994256559279832+0,0244076285531153i</v>
      </c>
      <c r="DC183" s="240" t="str">
        <f t="shared" ca="1" si="278"/>
        <v>0,468830500593692+0,877120174044369i</v>
      </c>
      <c r="DD183" s="240" t="str">
        <f t="shared" ca="1" si="279"/>
        <v>0,572673549770821-0,813133963990832i</v>
      </c>
      <c r="DE183" s="240" t="str">
        <f t="shared" ca="1" si="280"/>
        <v>-0,983791532934516-0,145931688570068i</v>
      </c>
      <c r="DF183" s="240" t="str">
        <f t="shared" ca="1" si="281"/>
        <v>0,311974088681157+0,944359045063963i</v>
      </c>
      <c r="DG183" s="240" t="str">
        <f t="shared" ca="1" si="282"/>
        <v>0,703257363275282-0,703257363275818i</v>
      </c>
      <c r="DH183" s="240" t="str">
        <f t="shared" ca="1" si="283"/>
        <v>-0,944359045064191-0,311974088680465i</v>
      </c>
      <c r="DI183" s="240" t="str">
        <f t="shared" ca="1" si="284"/>
        <v>0,145931688569811+0,983791532934555i</v>
      </c>
      <c r="DJ183" s="240" t="str">
        <f t="shared" ca="1" si="285"/>
        <v>0,813133963990982-0,572673549770608i</v>
      </c>
      <c r="DK183" s="240" t="str">
        <f t="shared" ca="1" si="286"/>
        <v>-0,877120174044247-0,468830500593922i</v>
      </c>
      <c r="DL183" s="240" t="str">
        <f t="shared" ca="1" si="287"/>
        <v>-0,0244076285533759+0,994256559279826i</v>
      </c>
      <c r="DM183" s="240" t="str">
        <f t="shared" ca="1" si="288"/>
        <v>0,899068066699427-0,425227526677086i</v>
      </c>
      <c r="DN183" s="240" t="str">
        <f t="shared" ca="1" si="289"/>
        <v>-0,784054749284486-0,611882331929105i</v>
      </c>
      <c r="DO183" s="240" t="str">
        <f t="shared" ca="1" si="290"/>
        <v>-0,19402827000356+0,975445984379444i</v>
      </c>
      <c r="DP183" s="240" t="str">
        <f t="shared" ca="1" si="291"/>
        <v>0,958529366218222-0,265260800156849i</v>
      </c>
      <c r="DQ183" s="240" t="str">
        <f t="shared" ca="1" si="292"/>
        <v>-0,667903055712922-0,73691746225198i</v>
      </c>
      <c r="DR183" s="240" t="str">
        <f t="shared" ca="1" si="293"/>
        <v>-0,35793580429944+0,927913680254295i</v>
      </c>
      <c r="DS183" s="240" t="str">
        <f t="shared" ca="1" si="294"/>
        <v>0,989767041516978-0,0974835449154716i</v>
      </c>
      <c r="DT183" s="240" t="str">
        <f t="shared" ca="1" si="295"/>
        <v>-0,532085146869819-0,84025426775654i</v>
      </c>
      <c r="DU183" s="240" t="str">
        <f t="shared" ca="1" si="296"/>
        <v>-0,511304020769875+0,853059222063227i</v>
      </c>
      <c r="DV183" s="240" t="str">
        <f t="shared" ca="1" si="297"/>
        <v>0,991861308141967+0,0731640855438106i</v>
      </c>
      <c r="DW183" s="240" t="str">
        <f t="shared" ca="1" si="298"/>
        <v>-0,380600142404059-0,918850025632348i</v>
      </c>
      <c r="DX183" s="240" t="str">
        <f t="shared" ca="1" si="299"/>
        <v>-0,649617035955999+0,753086678011435i</v>
      </c>
      <c r="DY183" s="240" t="str">
        <f t="shared" ca="1" si="300"/>
        <v>0,964750501008843+0,241657420340743i</v>
      </c>
      <c r="DZ183" s="240" t="str">
        <f t="shared" ca="1" si="301"/>
        <v>-0,217908475130826-0,970390506171982i</v>
      </c>
      <c r="EA183" s="240" t="str">
        <f t="shared" ca="1" si="302"/>
        <v>-0,768802262515724+0,630939711187417i</v>
      </c>
      <c r="EB183" s="240" t="str">
        <f t="shared" ca="1" si="303"/>
        <v>0,909232890112989+0,403035221214399i</v>
      </c>
      <c r="EC183" s="240" t="str">
        <f t="shared" ca="1" si="304"/>
        <v>-0,0488005548628499-0,993358114603005i</v>
      </c>
      <c r="ED183" s="240" t="str">
        <f t="shared" ca="1" si="305"/>
        <v>-0,865350325392962+0,490214904245936i</v>
      </c>
      <c r="EE183" s="240" t="str">
        <f t="shared" ca="1" si="306"/>
        <v>0,8269431756976+0,552545764774036i</v>
      </c>
      <c r="EF183" s="240" t="str">
        <f t="shared" ca="1" si="307"/>
        <v>0,12174428384474-0,987076576235951i</v>
      </c>
      <c r="EG183" s="240" t="str">
        <f t="shared" ca="1" si="308"/>
        <v>-0,936418394372149+0,335055859050465i</v>
      </c>
      <c r="EH183" s="240" t="str">
        <f t="shared" ca="1" si="309"/>
        <v>0,72030435496841+0,685786755643545i</v>
      </c>
      <c r="EI183" s="240" t="str">
        <f t="shared" ca="1" si="310"/>
        <v>0,288704396785601-0,951730849179125i</v>
      </c>
      <c r="EJ183" s="240" t="str">
        <f t="shared" ca="1" si="311"/>
        <v>-0,979913890400168+0,170031189501705i</v>
      </c>
      <c r="EK183" s="240" t="str">
        <f t="shared" ca="1" si="312"/>
        <v>0,592456377634622+0,798834950789347i</v>
      </c>
      <c r="EL183" s="240" t="str">
        <f t="shared" ca="1" si="313"/>
        <v>0,44716369097884-0,888361678300419i</v>
      </c>
      <c r="EM183" s="240" t="str">
        <f t="shared" ca="1" si="314"/>
        <v>-0,994556100983025+1,84222143911683E-13i</v>
      </c>
      <c r="EN183" s="240"/>
      <c r="EO183" s="240"/>
      <c r="EP183" s="240"/>
    </row>
    <row r="184" spans="1:146" ht="15.75" thickBot="1">
      <c r="A184" s="277">
        <f t="shared" si="181"/>
        <v>1.640625000000001E-3</v>
      </c>
      <c r="B184" s="276">
        <v>84</v>
      </c>
      <c r="C184" s="248">
        <f t="shared" si="182"/>
        <v>16800</v>
      </c>
      <c r="D184" s="247">
        <f t="shared" si="315"/>
        <v>105557.51316061705</v>
      </c>
      <c r="E184" s="247" t="str">
        <f t="shared" si="316"/>
        <v>105557,513160617i</v>
      </c>
      <c r="F184" s="247" t="str">
        <f t="shared" si="183"/>
        <v>-0,0424910970253472-0,209999736047054i</v>
      </c>
      <c r="G184" s="247" t="str">
        <f t="shared" si="184"/>
        <v>-0,0984723039637597+0,244792017809077i</v>
      </c>
      <c r="H184" s="247" t="str">
        <f t="shared" si="180"/>
        <v>0,00240519908246117-0,0632023413665455i</v>
      </c>
      <c r="I184" s="247" t="str">
        <f t="shared" si="317"/>
        <v>-0,00327468274105952+0,0668869619060478i</v>
      </c>
      <c r="J184" s="275" t="str">
        <f ca="1">IMPRODUCT(1/N_FFT2,CU100)</f>
        <v>0,00405621498232176-4,42247027449949E-07i</v>
      </c>
      <c r="K184" s="274" t="str">
        <f t="shared" ca="1" si="318"/>
        <v>-0,000013253236636558+0,000271309345224004i</v>
      </c>
      <c r="N184" s="265">
        <f t="shared" ca="1" si="185"/>
        <v>2.9948112818895392</v>
      </c>
      <c r="O184" s="240">
        <f t="shared" ca="1" si="186"/>
        <v>0.99481128188953905</v>
      </c>
      <c r="P184" s="240" t="str">
        <f t="shared" ca="1" si="187"/>
        <v>-0,468950792040415-0,877345223512031i</v>
      </c>
      <c r="Q184" s="240" t="str">
        <f t="shared" ca="1" si="188"/>
        <v>-0,552687535689903+0,827155350866891i</v>
      </c>
      <c r="R184" s="240" t="str">
        <f t="shared" ca="1" si="189"/>
        <v>0,990020993657659+0,0975085570183925i</v>
      </c>
      <c r="S184" s="240" t="str">
        <f t="shared" ca="1" si="190"/>
        <v>-0,380697795909006-0,91908578204906i</v>
      </c>
      <c r="T184" s="240" t="str">
        <f t="shared" ca="1" si="191"/>
        <v>-0,631101596240957+0,768999520023792i</v>
      </c>
      <c r="U184" s="241" t="str">
        <f t="shared" ca="1" si="192"/>
        <v>0,975696262056326+0,194078053329118i</v>
      </c>
      <c r="V184" s="240" t="str">
        <f t="shared" ca="1" si="193"/>
        <v>-0,288778471892392-0,951975042081568i</v>
      </c>
      <c r="W184" s="240" t="str">
        <f t="shared" ca="1" si="194"/>
        <v>-0,703437803424985+0,703437803424966i</v>
      </c>
      <c r="X184" s="240" t="str">
        <f t="shared" ca="1" si="195"/>
        <v>0,95197504208156+0,288778471892419i</v>
      </c>
      <c r="Y184" s="240" t="str">
        <f t="shared" ca="1" si="196"/>
        <v>-0,19407805332909-0,975696262056332i</v>
      </c>
      <c r="Z184" s="240" t="str">
        <f t="shared" ca="1" si="197"/>
        <v>-0,768999520023811+0,631101596240934i</v>
      </c>
      <c r="AA184" s="240" t="str">
        <f t="shared" ca="1" si="198"/>
        <v>0,919085782049053+0,380697795909023i</v>
      </c>
      <c r="AB184" s="240" t="str">
        <f t="shared" ca="1" si="199"/>
        <v>-0,0975085570183727-0,990020993657661i</v>
      </c>
      <c r="AC184" s="240" t="str">
        <f t="shared" ca="1" si="200"/>
        <v>-0,827155350866907+0,55268753568988i</v>
      </c>
      <c r="AD184" s="240" t="str">
        <f t="shared" ca="1" si="201"/>
        <v>0,877345223512017+0,468950792040441i</v>
      </c>
      <c r="AE184" s="240" t="str">
        <f t="shared" ca="1" si="202"/>
        <v>2,77868284476345E-14-0,994811281889539i</v>
      </c>
      <c r="AF184" s="240" t="str">
        <f t="shared" ca="1" si="203"/>
        <v>-0,877345223512045+0,468950792040389i</v>
      </c>
      <c r="AG184" s="240" t="str">
        <f t="shared" ca="1" si="204"/>
        <v>0,827155350866874+0,552687535689929i</v>
      </c>
      <c r="AH184" s="240" t="str">
        <f t="shared" ca="1" si="205"/>
        <v>0,0975085570184281-0,990020993657656i</v>
      </c>
      <c r="AI184" s="240" t="str">
        <f t="shared" ca="1" si="206"/>
        <v>-0,919085782049074+0,380697795908972i</v>
      </c>
      <c r="AJ184" s="240" t="str">
        <f t="shared" ca="1" si="207"/>
        <v>0,768999520023774+0,63110159624098i</v>
      </c>
      <c r="AK184" s="240" t="str">
        <f t="shared" ca="1" si="208"/>
        <v>0,194078053329148-0,97569626205632i</v>
      </c>
      <c r="AL184" s="240" t="str">
        <f t="shared" ca="1" si="209"/>
        <v>-0,951975042081576+0,288778471892367i</v>
      </c>
      <c r="AM184" s="240" t="str">
        <f t="shared" ca="1" si="210"/>
        <v>0,703437803424946+0,703437803425005i</v>
      </c>
      <c r="AN184" s="240" t="str">
        <f t="shared" ca="1" si="211"/>
        <v>0,288778471892446-0,951975042081552i</v>
      </c>
      <c r="AO184" s="240" t="str">
        <f t="shared" ca="1" si="212"/>
        <v>-0,975696262056338+0,19407805332906i</v>
      </c>
      <c r="AP184" s="240" t="str">
        <f t="shared" ca="1" si="213"/>
        <v>0,63110159624091+0,768999520023831i</v>
      </c>
      <c r="AQ184" s="240" t="str">
        <f t="shared" ca="1" si="214"/>
        <v>0,380697795908957-0,91908578204908i</v>
      </c>
      <c r="AR184" s="240" t="str">
        <f t="shared" ca="1" si="215"/>
        <v>0,380697795908957-0,91908578204908i</v>
      </c>
      <c r="AS184" s="240" t="str">
        <f t="shared" ca="1" si="216"/>
        <v>0,552687535689854+0,827155350866924i</v>
      </c>
      <c r="AT184" s="240" t="str">
        <f t="shared" ca="1" si="217"/>
        <v>0,468950792040375-0,877345223512052i</v>
      </c>
      <c r="AU184" s="240" t="str">
        <f t="shared" ca="1" si="218"/>
        <v>-0,994811281889539+4,33861732765638E-14i</v>
      </c>
      <c r="AV184" s="240" t="str">
        <f t="shared" ca="1" si="219"/>
        <v>0,468950792040458+0,877345223512008i</v>
      </c>
      <c r="AW184" s="240" t="str">
        <f t="shared" ca="1" si="220"/>
        <v>0,55268753568987-0,827155350866914i</v>
      </c>
      <c r="AX184" s="240" t="str">
        <f t="shared" ca="1" si="221"/>
        <v>-0,990020993657663-0,0975085570183572i</v>
      </c>
      <c r="AY184" s="240" t="str">
        <f t="shared" ca="1" si="222"/>
        <v>0,380697795909031+0,91908578204905i</v>
      </c>
      <c r="AZ184" s="240" t="str">
        <f t="shared" ca="1" si="223"/>
        <v>0,631101596240925-0,768999520023819i</v>
      </c>
      <c r="BA184" s="240" t="str">
        <f t="shared" ca="1" si="224"/>
        <v>-0,975696262056336-0,194078053329071i</v>
      </c>
      <c r="BB184" s="240" t="str">
        <f t="shared" ca="1" si="225"/>
        <v>0,288778471892427+0,951975042081557i</v>
      </c>
      <c r="BC184" s="240" t="str">
        <f t="shared" ca="1" si="226"/>
        <v>0,703437803424955-0,703437803424996i</v>
      </c>
      <c r="BD184" s="240" t="str">
        <f t="shared" ca="1" si="227"/>
        <v>-0,95197504208157-0,288778471892385i</v>
      </c>
      <c r="BE184" s="240" t="str">
        <f t="shared" ca="1" si="228"/>
        <v>0,194078053329129+0,975696262056324i</v>
      </c>
      <c r="BF184" s="240" t="str">
        <f t="shared" ca="1" si="229"/>
        <v>0,768999520023781-0,631101596240971i</v>
      </c>
      <c r="BG184" s="240" t="str">
        <f t="shared" ca="1" si="230"/>
        <v>-0,919085782049067-0,380697795908989i</v>
      </c>
      <c r="BH184" s="240" t="str">
        <f t="shared" ca="1" si="231"/>
        <v>0,097508557018416+0,990020993657657i</v>
      </c>
      <c r="BI184" s="240" t="str">
        <f t="shared" ca="1" si="232"/>
        <v>0,827155350866881-0,552687535689919i</v>
      </c>
      <c r="BJ184" s="240" t="str">
        <f t="shared" ca="1" si="233"/>
        <v>-0,877345223512036-0,468950792040406i</v>
      </c>
      <c r="BK184" s="240" t="str">
        <f t="shared" ca="1" si="234"/>
        <v>1,55993448289293E-14+0,994811281889539i</v>
      </c>
      <c r="BL184" s="240" t="str">
        <f t="shared" ca="1" si="235"/>
        <v>0,877345223511928-0,468950792040608i</v>
      </c>
      <c r="BM184" s="240" t="str">
        <f t="shared" ca="1" si="236"/>
        <v>-0,827155350866843-0,552687535689976i</v>
      </c>
      <c r="BN184" s="240" t="str">
        <f t="shared" ca="1" si="237"/>
        <v>-0,0975085570187788+0,990020993657621i</v>
      </c>
      <c r="BO184" s="240" t="str">
        <f t="shared" ca="1" si="238"/>
        <v>0,919085782048947-0,380697795909279i</v>
      </c>
      <c r="BP184" s="240" t="str">
        <f t="shared" ca="1" si="239"/>
        <v>-0,768999520023801-0,631101596240946i</v>
      </c>
      <c r="BQ184" s="240" t="str">
        <f t="shared" ca="1" si="240"/>
        <v>-0,194078053329404+0,97569626205627i</v>
      </c>
      <c r="BR184" s="240" t="str">
        <f t="shared" ca="1" si="241"/>
        <v>0,95197504208145-0,288778471892779i</v>
      </c>
      <c r="BS184" s="240" t="str">
        <f t="shared" ca="1" si="242"/>
        <v>-0,703437803425046-0,703437803424904i</v>
      </c>
      <c r="BT184" s="240" t="str">
        <f t="shared" ca="1" si="243"/>
        <v>-0,2887784718926+0,951975042081505i</v>
      </c>
      <c r="BU184" s="240" t="str">
        <f t="shared" ca="1" si="244"/>
        <v>0,975696262056427-0,194078053328617i</v>
      </c>
      <c r="BV184" s="240" t="str">
        <f t="shared" ca="1" si="245"/>
        <v>-0,631101596241103-0,768999520023674i</v>
      </c>
      <c r="BW184" s="240" t="str">
        <f t="shared" ca="1" si="246"/>
        <v>-0,380697795909106+0,919085782049019i</v>
      </c>
      <c r="BX184" s="240" t="str">
        <f t="shared" ca="1" si="247"/>
        <v>0,990020993657699-0,0975085570179944i</v>
      </c>
      <c r="BY184" s="240" t="str">
        <f t="shared" ca="1" si="248"/>
        <v>-0,552687535690143-0,827155350866731i</v>
      </c>
      <c r="BZ184" s="240" t="str">
        <f t="shared" ca="1" si="249"/>
        <v>-0,468950792040431+0,877345223512023i</v>
      </c>
      <c r="CA184" s="240" t="str">
        <f t="shared" ca="1" si="250"/>
        <v>0,994811281889539+3,09066974134203E-13i</v>
      </c>
      <c r="CB184" s="240" t="str">
        <f t="shared" ca="1" si="251"/>
        <v>-0,468950792040758-0,877345223511848i</v>
      </c>
      <c r="CC184" s="240" t="str">
        <f t="shared" ca="1" si="252"/>
        <v>-0,552687535689823+0,827155350866946i</v>
      </c>
      <c r="CD184" s="240" t="str">
        <f t="shared" ca="1" si="253"/>
        <v>0,990020993657637+0,0975085570186236i</v>
      </c>
      <c r="CE184" s="240" t="str">
        <f t="shared" ca="1" si="254"/>
        <v>-0,380697795909437-0,919085782048882i</v>
      </c>
      <c r="CF184" s="240" t="str">
        <f t="shared" ca="1" si="255"/>
        <v>-0,631101596240815+0,76899952002391i</v>
      </c>
      <c r="CG184" s="240" t="str">
        <f t="shared" ca="1" si="256"/>
        <v>0,975696262056305+0,194078053329224i</v>
      </c>
      <c r="CH184" s="240" t="str">
        <f t="shared" ca="1" si="257"/>
        <v>-0,288778471891983-0,951975042081692i</v>
      </c>
      <c r="CI184" s="240" t="str">
        <f t="shared" ca="1" si="258"/>
        <v>-0,703437803424794+0,703437803425157i</v>
      </c>
      <c r="CJ184" s="240" t="str">
        <f t="shared" ca="1" si="259"/>
        <v>0,951975042081554+0,288778471892438i</v>
      </c>
      <c r="CK184" s="240" t="str">
        <f t="shared" ca="1" si="260"/>
        <v>-0,194078053328784-0,975696262056393i</v>
      </c>
      <c r="CL184" s="240" t="str">
        <f t="shared" ca="1" si="261"/>
        <v>-0,768999520023565+0,631101596241234i</v>
      </c>
      <c r="CM184" s="240" t="str">
        <f t="shared" ca="1" si="262"/>
        <v>0,919085782049089+0,380697795908936i</v>
      </c>
      <c r="CN184" s="240" t="str">
        <f t="shared" ca="1" si="263"/>
        <v>-0,0975085570181496-0,990020993657683i</v>
      </c>
      <c r="CO184" s="240" t="str">
        <f t="shared" ca="1" si="264"/>
        <v>-0,827155350866644+0,552687535690272i</v>
      </c>
      <c r="CP184" s="240" t="str">
        <f t="shared" ca="1" si="265"/>
        <v>0,877345223512103+0,46895079204028i</v>
      </c>
      <c r="CQ184" s="240" t="str">
        <f t="shared" ca="1" si="266"/>
        <v>1,38934142238172E-13-0,994811281889539i</v>
      </c>
      <c r="CR184" s="240" t="str">
        <f t="shared" ca="1" si="267"/>
        <v>-0,877345223512234+0,468950792040035i</v>
      </c>
      <c r="CS184" s="240" t="str">
        <f t="shared" ca="1" si="268"/>
        <v>0,82715535086704+0,552687535689681i</v>
      </c>
      <c r="CT184" s="240" t="str">
        <f t="shared" ca="1" si="269"/>
        <v>0,0975085570184543-0,990020993657653i</v>
      </c>
      <c r="CU184" s="240" t="str">
        <f t="shared" ca="1" si="270"/>
        <v>-0,919085782049196+0,38069779590868i</v>
      </c>
      <c r="CV184" s="240" t="str">
        <f t="shared" ca="1" si="271"/>
        <v>0,768999520024017+0,631101596240684i</v>
      </c>
      <c r="CW184" s="240" t="str">
        <f t="shared" ca="1" si="272"/>
        <v>0,194078053329057-0,975696262056339i</v>
      </c>
      <c r="CX184" s="240" t="str">
        <f t="shared" ca="1" si="273"/>
        <v>-0,951975042081643+0,288778471892145i</v>
      </c>
      <c r="CY184" s="240" t="str">
        <f t="shared" ca="1" si="274"/>
        <v>0,703437803425277+0,703437803424673i</v>
      </c>
      <c r="CZ184" s="240" t="str">
        <f t="shared" ca="1" si="275"/>
        <v>0,288778471892275-0,951975042081604i</v>
      </c>
      <c r="DA184" s="240" t="str">
        <f t="shared" ca="1" si="276"/>
        <v>-0,97569626205636+0,194078053328951i</v>
      </c>
      <c r="DB184" s="240" t="str">
        <f t="shared" ca="1" si="277"/>
        <v>0,6311015962406+0,768999520024086i</v>
      </c>
      <c r="DC184" s="240" t="str">
        <f t="shared" ca="1" si="278"/>
        <v>0,380697795908779-0,919085782049154i</v>
      </c>
      <c r="DD184" s="240" t="str">
        <f t="shared" ca="1" si="279"/>
        <v>-0,990020993657667+0,0975085570183189i</v>
      </c>
      <c r="DE184" s="240" t="str">
        <f t="shared" ca="1" si="280"/>
        <v>0,552687535689592+0,8271553508671i</v>
      </c>
      <c r="DF184" s="240" t="str">
        <f t="shared" ca="1" si="281"/>
        <v>0,46895079204013-0,877345223512183i</v>
      </c>
      <c r="DG184" s="240" t="str">
        <f t="shared" ca="1" si="282"/>
        <v>-0,994811281889539+3,11986896578587E-14i</v>
      </c>
      <c r="DH184" s="240" t="str">
        <f t="shared" ca="1" si="283"/>
        <v>0,468950792040185+0,877345223512153i</v>
      </c>
      <c r="DI184" s="240" t="str">
        <f t="shared" ca="1" si="284"/>
        <v>0,552687535689539-0,827155350867135i</v>
      </c>
      <c r="DJ184" s="240" t="str">
        <f t="shared" ca="1" si="285"/>
        <v>-0,99002099365767-0,097508557018285i</v>
      </c>
      <c r="DK184" s="240" t="str">
        <f t="shared" ca="1" si="286"/>
        <v>0,380697795908837+0,91908578204913i</v>
      </c>
      <c r="DL184" s="240" t="str">
        <f t="shared" ca="1" si="287"/>
        <v>0,631101596241317-0,768999520023498i</v>
      </c>
      <c r="DM184" s="240" t="str">
        <f t="shared" ca="1" si="288"/>
        <v>-0,975696262056372-0,194078053328889i</v>
      </c>
      <c r="DN184" s="240" t="str">
        <f t="shared" ca="1" si="289"/>
        <v>0,288778471892308+0,951975042081594i</v>
      </c>
      <c r="DO184" s="240" t="str">
        <f t="shared" ca="1" si="290"/>
        <v>0,703437803425253-0,703437803424697i</v>
      </c>
      <c r="DP184" s="240" t="str">
        <f t="shared" ca="1" si="291"/>
        <v>-0,951975042081652-0,288778471892112i</v>
      </c>
      <c r="DQ184" s="240" t="str">
        <f t="shared" ca="1" si="292"/>
        <v>0,194078053329117+0,975696262056326i</v>
      </c>
      <c r="DR184" s="240" t="str">
        <f t="shared" ca="1" si="293"/>
        <v>0,768999520023977-0,631101596240732i</v>
      </c>
      <c r="DS184" s="240" t="str">
        <f t="shared" ca="1" si="294"/>
        <v>-0,91908578204922-0,380697795908622i</v>
      </c>
      <c r="DT184" s="240" t="str">
        <f t="shared" ca="1" si="295"/>
        <v>0,0975085570184882+0,99002099365765i</v>
      </c>
      <c r="DU184" s="240" t="str">
        <f t="shared" ca="1" si="296"/>
        <v>0,827155350867005-0,552687535689733i</v>
      </c>
      <c r="DV184" s="240" t="str">
        <f t="shared" ca="1" si="297"/>
        <v>-0,877345223511796-0,468950792040852i</v>
      </c>
      <c r="DW184" s="240" t="str">
        <f t="shared" ca="1" si="298"/>
        <v>2,01331521553889E-13+0,994811281889539i</v>
      </c>
      <c r="DX184" s="240" t="str">
        <f t="shared" ca="1" si="299"/>
        <v>0,877345223512074-0,468950792040335i</v>
      </c>
      <c r="DY184" s="240" t="str">
        <f t="shared" ca="1" si="300"/>
        <v>-0,827155350866663-0,552687535690244i</v>
      </c>
      <c r="DZ184" s="240" t="str">
        <f t="shared" ca="1" si="301"/>
        <v>-0,0975085570181157+0,990020993657687i</v>
      </c>
      <c r="EA184" s="240" t="str">
        <f t="shared" ca="1" si="302"/>
        <v>0,919085782049065-0,380697795908994i</v>
      </c>
      <c r="EB184" s="240" t="str">
        <f t="shared" ca="1" si="303"/>
        <v>-0,768999520023605-0,631101596241186i</v>
      </c>
      <c r="EC184" s="240" t="str">
        <f t="shared" ca="1" si="304"/>
        <v>-0,194078053328722+0,975696262056405i</v>
      </c>
      <c r="ED184" s="240" t="str">
        <f t="shared" ca="1" si="305"/>
        <v>0,951975042081544-0,28877847189247i</v>
      </c>
      <c r="EE184" s="240" t="str">
        <f t="shared" ca="1" si="306"/>
        <v>-0,703437803424817-0,703437803425133i</v>
      </c>
      <c r="EF184" s="240" t="str">
        <f t="shared" ca="1" si="307"/>
        <v>-0,28877847189195+0,951975042081702i</v>
      </c>
      <c r="EG184" s="240" t="str">
        <f t="shared" ca="1" si="308"/>
        <v>0,975696262056293-0,194078053329284i</v>
      </c>
      <c r="EH184" s="240" t="str">
        <f t="shared" ca="1" si="309"/>
        <v>-0,631101596240864-0,76899952002387i</v>
      </c>
      <c r="EI184" s="240" t="str">
        <f t="shared" ca="1" si="310"/>
        <v>-0,380697795909405+0,919085782048895i</v>
      </c>
      <c r="EJ184" s="240" t="str">
        <f t="shared" ca="1" si="311"/>
        <v>0,990020993657633-0,0975085570186576i</v>
      </c>
      <c r="EK184" s="240" t="str">
        <f t="shared" ca="1" si="312"/>
        <v>-0,552687535689874-0,827155350866911i</v>
      </c>
      <c r="EL184" s="240" t="str">
        <f t="shared" ca="1" si="313"/>
        <v>-0,468950792040703+0,877345223511877i</v>
      </c>
      <c r="EM184" s="240" t="str">
        <f t="shared" ca="1" si="314"/>
        <v>0,994811281889539-3,43190116257969E-13i</v>
      </c>
      <c r="EN184" s="240"/>
      <c r="EO184" s="240"/>
      <c r="EP184" s="240"/>
    </row>
    <row r="185" spans="1:146" ht="15.75" thickBot="1">
      <c r="A185" s="277">
        <f t="shared" si="181"/>
        <v>1.660156250000001E-3</v>
      </c>
      <c r="B185" s="276">
        <v>85</v>
      </c>
      <c r="C185" s="248">
        <f t="shared" si="182"/>
        <v>17000</v>
      </c>
      <c r="D185" s="247">
        <f t="shared" si="315"/>
        <v>106814.15022205297</v>
      </c>
      <c r="E185" s="247" t="str">
        <f t="shared" si="316"/>
        <v>106814,150222053i</v>
      </c>
      <c r="F185" s="247" t="str">
        <f t="shared" si="183"/>
        <v>-0,0424669045530009-0,207291397338847i</v>
      </c>
      <c r="G185" s="247" t="str">
        <f t="shared" si="184"/>
        <v>-0,0962919806704471+0,242788884836433i</v>
      </c>
      <c r="H185" s="247" t="str">
        <f t="shared" si="180"/>
        <v>0,00239541825882781-0,0624587748080997i</v>
      </c>
      <c r="I185" s="247" t="str">
        <f t="shared" si="317"/>
        <v>-0,00320703440927731+0,0660204812267921i</v>
      </c>
      <c r="J185" s="275" t="str">
        <f ca="1">IMPRODUCT(1/N_FFT2,CV100)</f>
        <v>0,000128932390638959-0,0000799865643208125i</v>
      </c>
      <c r="K185" s="274" t="str">
        <f t="shared" ca="1" si="318"/>
        <v>4,86726085488828E-06+8,76869813976154E-06i</v>
      </c>
      <c r="N185" s="265">
        <f t="shared" ca="1" si="185"/>
        <v>2.9950410255298712</v>
      </c>
      <c r="O185" s="240">
        <f t="shared" ca="1" si="186"/>
        <v>0.99504102552987139</v>
      </c>
      <c r="P185" s="240" t="str">
        <f t="shared" ca="1" si="187"/>
        <v>-0,490453922678142-0,865772251933014i</v>
      </c>
      <c r="Q185" s="240" t="str">
        <f t="shared" ca="1" si="188"/>
        <v>-0,511553321809749+0,85347515572098i</v>
      </c>
      <c r="R185" s="240" t="str">
        <f t="shared" ca="1" si="189"/>
        <v>0,994741337776472+0,0244195291971982i</v>
      </c>
      <c r="S185" s="240" t="str">
        <f t="shared" ca="1" si="190"/>
        <v>-0,469059092442777-0,877547839313787i</v>
      </c>
      <c r="T185" s="240" t="str">
        <f t="shared" ca="1" si="191"/>
        <v>-0,532344580348464+0,840663957988657i</v>
      </c>
      <c r="U185" s="241" t="str">
        <f t="shared" ca="1" si="192"/>
        <v>0,993842455036969+0,0488243489831519i</v>
      </c>
      <c r="V185" s="240" t="str">
        <f t="shared" ca="1" si="193"/>
        <v>-0,447381718549364-0,88879482468979i</v>
      </c>
      <c r="W185" s="240" t="str">
        <f t="shared" ca="1" si="194"/>
        <v>-0,552815174417674+0,827346375722463i</v>
      </c>
      <c r="X185" s="240" t="str">
        <f t="shared" ca="1" si="195"/>
        <v>0,992344918764714+0,0731997588069177i</v>
      </c>
      <c r="Y185" s="240" t="str">
        <f t="shared" ca="1" si="196"/>
        <v>-0,42543485863737-0,899506433297583i</v>
      </c>
      <c r="Z185" s="240" t="str">
        <f t="shared" ca="1" si="197"/>
        <v>-0,572952773296907+0,813530430936004i</v>
      </c>
      <c r="AA185" s="240" t="str">
        <f t="shared" ca="1" si="198"/>
        <v>0,990249631019571+0,0975310758329968i</v>
      </c>
      <c r="AB185" s="240" t="str">
        <f t="shared" ca="1" si="199"/>
        <v>-0,403231732674564-0,90967621286467i</v>
      </c>
      <c r="AC185" s="240" t="str">
        <f t="shared" ca="1" si="200"/>
        <v>-0,59274524684959+0,799224445837811i</v>
      </c>
      <c r="AD185" s="240" t="str">
        <f t="shared" ca="1" si="201"/>
        <v>0,987557853924512+0,121803643786014i</v>
      </c>
      <c r="AE185" s="240" t="str">
        <f t="shared" ca="1" si="202"/>
        <v>-0,380785714993895-0,91929803749607i</v>
      </c>
      <c r="AF185" s="240" t="str">
        <f t="shared" ca="1" si="203"/>
        <v>-0,612180672829739+0,784437037818375i</v>
      </c>
      <c r="AG185" s="240" t="str">
        <f t="shared" ca="1" si="204"/>
        <v>0,984271208905416+0,146002841778543i</v>
      </c>
      <c r="AH185" s="240" t="str">
        <f t="shared" ca="1" si="205"/>
        <v>-0,358110326236915-0,928366111364492i</v>
      </c>
      <c r="AI185" s="240" t="str">
        <f t="shared" ca="1" si="206"/>
        <v>-0,631247344063488+0,769177114259343i</v>
      </c>
      <c r="AJ185" s="240" t="str">
        <f t="shared" ca="1" si="207"/>
        <v>0,980391675714344+0,170114093118587i</v>
      </c>
      <c r="AK185" s="240" t="str">
        <f t="shared" ca="1" si="208"/>
        <v>-0,335219225210017-0,936874972201272i</v>
      </c>
      <c r="AL185" s="240" t="str">
        <f t="shared" ca="1" si="209"/>
        <v>-0,649933775500956+0,753453867168131i</v>
      </c>
      <c r="AM185" s="240" t="str">
        <f t="shared" ca="1" si="210"/>
        <v>0,975921591237027+0,19412287408991i</v>
      </c>
      <c r="AN185" s="240" t="str">
        <f t="shared" ca="1" si="211"/>
        <v>-0,312126200656505-0,944819494586808i</v>
      </c>
      <c r="AO185" s="240" t="str">
        <f t="shared" ca="1" si="212"/>
        <v>-0,668228711134727+0,737276767640728i</v>
      </c>
      <c r="AP185" s="240" t="str">
        <f t="shared" ca="1" si="213"/>
        <v>0,970863648085207+0,218014722700603i</v>
      </c>
      <c r="AQ185" s="240" t="str">
        <f t="shared" ca="1" si="214"/>
        <v>-0,28884516295087-0,952194893037882i</v>
      </c>
      <c r="AR185" s="240" t="str">
        <f t="shared" ca="1" si="215"/>
        <v>-0,28884516295087-0,952194893037882i</v>
      </c>
      <c r="AS185" s="240" t="str">
        <f t="shared" ca="1" si="216"/>
        <v>0,965220892974734+0,241775247394342i</v>
      </c>
      <c r="AT185" s="240" t="str">
        <f t="shared" ca="1" si="217"/>
        <v>-0,265390135719688-0,958996724890248i</v>
      </c>
      <c r="AU185" s="240" t="str">
        <f t="shared" ca="1" si="218"/>
        <v>-0,70360025671099+0,703600256710987i</v>
      </c>
      <c r="AV185" s="240" t="str">
        <f t="shared" ca="1" si="219"/>
        <v>0,958996724890244+0,265390135719704i</v>
      </c>
      <c r="AW185" s="240" t="str">
        <f t="shared" ca="1" si="220"/>
        <v>-0,241775247394332-0,965220892974736i</v>
      </c>
      <c r="AX185" s="240" t="str">
        <f t="shared" ca="1" si="221"/>
        <v>-0,720655560157063+0,686121130779578i</v>
      </c>
      <c r="AY185" s="240" t="str">
        <f t="shared" ca="1" si="222"/>
        <v>0,952194893037879+0,28884516295088i</v>
      </c>
      <c r="AZ185" s="240" t="str">
        <f t="shared" ca="1" si="223"/>
        <v>-0,218014722700586-0,970863648085211i</v>
      </c>
      <c r="BA185" s="240" t="str">
        <f t="shared" ca="1" si="224"/>
        <v>-0,737276767640735+0,668228711134719i</v>
      </c>
      <c r="BB185" s="240" t="str">
        <f t="shared" ca="1" si="225"/>
        <v>0,944819494586803+0,312126200656522i</v>
      </c>
      <c r="BC185" s="240" t="str">
        <f t="shared" ca="1" si="226"/>
        <v>-0,1941228740899-0,975921591237029i</v>
      </c>
      <c r="BD185" s="240" t="str">
        <f t="shared" ca="1" si="227"/>
        <v>-0,753453867168143+0,649933775500942i</v>
      </c>
      <c r="BE185" s="240" t="str">
        <f t="shared" ca="1" si="228"/>
        <v>0,936874972201268+0,335219225210026i</v>
      </c>
      <c r="BF185" s="240" t="str">
        <f t="shared" ca="1" si="229"/>
        <v>-0,170114093118569-0,980391675714347i</v>
      </c>
      <c r="BG185" s="240" t="str">
        <f t="shared" ca="1" si="230"/>
        <v>-0,76917711425935+0,631247344063479i</v>
      </c>
      <c r="BH185" s="240" t="str">
        <f t="shared" ca="1" si="231"/>
        <v>0,928366111364486+0,358110326236931i</v>
      </c>
      <c r="BI185" s="240" t="str">
        <f t="shared" ca="1" si="232"/>
        <v>-0,146002841778533-0,984271208905417i</v>
      </c>
      <c r="BJ185" s="240" t="str">
        <f t="shared" ca="1" si="233"/>
        <v>-0,784437037818377+0,612180672829736i</v>
      </c>
      <c r="BK185" s="240" t="str">
        <f t="shared" ca="1" si="234"/>
        <v>0,919298037496218+0,380785714993539i</v>
      </c>
      <c r="BL185" s="240" t="str">
        <f t="shared" ca="1" si="235"/>
        <v>-0,121803643785896-0,987557853924527i</v>
      </c>
      <c r="BM185" s="240" t="str">
        <f t="shared" ca="1" si="236"/>
        <v>-0,799224445837585+0,592745246849896i</v>
      </c>
      <c r="BN185" s="240" t="str">
        <f t="shared" ca="1" si="237"/>
        <v>0,909676212864627+0,403231732674661i</v>
      </c>
      <c r="BO185" s="240" t="str">
        <f t="shared" ca="1" si="238"/>
        <v>-0,0975310758334753-0,990249631019524i</v>
      </c>
      <c r="BP185" s="240" t="str">
        <f t="shared" ca="1" si="239"/>
        <v>-0,813530430936008+0,572952773296902i</v>
      </c>
      <c r="BQ185" s="240" t="str">
        <f t="shared" ca="1" si="240"/>
        <v>0,899506433297365+0,42543485863783i</v>
      </c>
      <c r="BR185" s="240" t="str">
        <f t="shared" ca="1" si="241"/>
        <v>-0,0731997588069108-0,992344918764714i</v>
      </c>
      <c r="BS185" s="240" t="str">
        <f t="shared" ca="1" si="242"/>
        <v>-0,827346375722691+0,552815174417333i</v>
      </c>
      <c r="BT185" s="240" t="str">
        <f t="shared" ca="1" si="243"/>
        <v>0,888794824689831+0,447381718549284i</v>
      </c>
      <c r="BU185" s="240" t="str">
        <f t="shared" ca="1" si="244"/>
        <v>-0,0488243489827406-0,993842455036989i</v>
      </c>
      <c r="BV185" s="240" t="str">
        <f t="shared" ca="1" si="245"/>
        <v>-0,840663957988557+0,532344580348624i</v>
      </c>
      <c r="BW185" s="240" t="str">
        <f t="shared" ca="1" si="246"/>
        <v>0,877547839313635+0,469059092443063i</v>
      </c>
      <c r="BX185" s="240" t="str">
        <f t="shared" ca="1" si="247"/>
        <v>-0,024419529197406-0,994741337776467i</v>
      </c>
      <c r="BY185" s="240" t="str">
        <f t="shared" ca="1" si="248"/>
        <v>-0,853475155721121+0,511553321809513i</v>
      </c>
      <c r="BZ185" s="240" t="str">
        <f t="shared" ca="1" si="249"/>
        <v>0,865772251933133+0,490453922677931i</v>
      </c>
      <c r="CA185" s="240" t="str">
        <f t="shared" ca="1" si="250"/>
        <v>2,01378880505148E-13-0,995041025529871i</v>
      </c>
      <c r="CB185" s="240" t="str">
        <f t="shared" ca="1" si="251"/>
        <v>-0,865772251932858+0,490453922678417i</v>
      </c>
      <c r="CC185" s="240" t="str">
        <f t="shared" ca="1" si="252"/>
        <v>0,853475155720899+0,511553321809882i</v>
      </c>
      <c r="CD185" s="240" t="str">
        <f t="shared" ca="1" si="253"/>
        <v>0,0244195291968191-0,994741337776482i</v>
      </c>
      <c r="CE185" s="240" t="str">
        <f t="shared" ca="1" si="254"/>
        <v>-0,877547839313832+0,469059092442694i</v>
      </c>
      <c r="CF185" s="240" t="str">
        <f t="shared" ca="1" si="255"/>
        <v>0,840663957988864+0,53234458034814i</v>
      </c>
      <c r="CG185" s="240" t="str">
        <f t="shared" ca="1" si="256"/>
        <v>0,0488243489831712-0,993842455036968i</v>
      </c>
      <c r="CH185" s="240" t="str">
        <f t="shared" ca="1" si="257"/>
        <v>-0,888794824689567+0,447381718549808i</v>
      </c>
      <c r="CI185" s="240" t="str">
        <f t="shared" ca="1" si="258"/>
        <v>0,827346375722459+0,55281517441768i</v>
      </c>
      <c r="CJ185" s="240" t="str">
        <f t="shared" ca="1" si="259"/>
        <v>0,0731997588073265-0,992344918764684i</v>
      </c>
      <c r="CK185" s="240" t="str">
        <f t="shared" ca="1" si="260"/>
        <v>-0,899506433297549+0,425434858637441i</v>
      </c>
      <c r="CL185" s="240" t="str">
        <f t="shared" ca="1" si="261"/>
        <v>0,813530430935761+0,572952773297254i</v>
      </c>
      <c r="CM185" s="240" t="str">
        <f t="shared" ca="1" si="262"/>
        <v>0,0975310758329051-0,99024963101958i</v>
      </c>
      <c r="CN185" s="240" t="str">
        <f t="shared" ca="1" si="263"/>
        <v>-0,909676212864795+0,403231732674279i</v>
      </c>
      <c r="CO185" s="240" t="str">
        <f t="shared" ca="1" si="264"/>
        <v>0,799224445837917+0,592745246849447i</v>
      </c>
      <c r="CP185" s="240" t="str">
        <f t="shared" ca="1" si="265"/>
        <v>0,121803643786309-0,987557853924476i</v>
      </c>
      <c r="CQ185" s="240" t="str">
        <f t="shared" ca="1" si="266"/>
        <v>-0,919298037495999+0,380785714994068i</v>
      </c>
      <c r="CR185" s="240" t="str">
        <f t="shared" ca="1" si="267"/>
        <v>0,784437037818242+0,612180672829909i</v>
      </c>
      <c r="CS185" s="240" t="str">
        <f t="shared" ca="1" si="268"/>
        <v>0,146002841778274-0,984271208905455i</v>
      </c>
      <c r="CT185" s="240" t="str">
        <f t="shared" ca="1" si="269"/>
        <v>-0,928366111364564+0,358110326236727i</v>
      </c>
      <c r="CU185" s="240" t="str">
        <f t="shared" ca="1" si="270"/>
        <v>0,769177114259588+0,63124734406319i</v>
      </c>
      <c r="CV185" s="240" t="str">
        <f t="shared" ca="1" si="271"/>
        <v>0,170114093118701-0,980391675714324i</v>
      </c>
      <c r="CW185" s="240" t="str">
        <f t="shared" ca="1" si="272"/>
        <v>-0,936874972201147+0,335219225210366i</v>
      </c>
      <c r="CX185" s="240" t="str">
        <f t="shared" ca="1" si="273"/>
        <v>0,753453867168064+0,649933775501034i</v>
      </c>
      <c r="CY185" s="240" t="str">
        <f t="shared" ca="1" si="274"/>
        <v>0,194122874089435-0,975921591237122i</v>
      </c>
      <c r="CZ185" s="240" t="str">
        <f t="shared" ca="1" si="275"/>
        <v>-0,944819494586814+0,312126200656489i</v>
      </c>
      <c r="DA185" s="240" t="str">
        <f t="shared" ca="1" si="276"/>
        <v>0,737276767640378+0,668228711135113i</v>
      </c>
      <c r="DB185" s="240" t="str">
        <f t="shared" ca="1" si="277"/>
        <v>0,218014722700511-0,970863648085228i</v>
      </c>
      <c r="DC185" s="240" t="str">
        <f t="shared" ca="1" si="278"/>
        <v>-0,952194893038+0,288845162950481i</v>
      </c>
      <c r="DD185" s="240" t="str">
        <f t="shared" ca="1" si="279"/>
        <v>0,720655560157107+0,686121130779533i</v>
      </c>
      <c r="DE185" s="240" t="str">
        <f t="shared" ca="1" si="280"/>
        <v>0,24177524739475-0,965220892974632i</v>
      </c>
      <c r="DF185" s="240" t="str">
        <f t="shared" ca="1" si="281"/>
        <v>-0,958996724890197+0,265390135719876i</v>
      </c>
      <c r="DG185" s="240" t="str">
        <f t="shared" ca="1" si="282"/>
        <v>0,703600256710765+0,703600256711212i</v>
      </c>
      <c r="DH185" s="240" t="str">
        <f t="shared" ca="1" si="283"/>
        <v>0,265390135719531-0,958996724890292i</v>
      </c>
      <c r="DI185" s="240" t="str">
        <f t="shared" ca="1" si="284"/>
        <v>-0,965220892974792+0,241775247394109i</v>
      </c>
      <c r="DJ185" s="240" t="str">
        <f t="shared" ca="1" si="285"/>
        <v>0,686121130779791+0,72065556015686i</v>
      </c>
      <c r="DK185" s="240" t="str">
        <f t="shared" ca="1" si="286"/>
        <v>0,288845162951086-0,952194893037817i</v>
      </c>
      <c r="DL185" s="240" t="str">
        <f t="shared" ca="1" si="287"/>
        <v>-0,97086364808515+0,218014722700859i</v>
      </c>
      <c r="DM185" s="240" t="str">
        <f t="shared" ca="1" si="288"/>
        <v>0,668228711134644+0,737276767640803i</v>
      </c>
      <c r="DN185" s="240" t="str">
        <f t="shared" ca="1" si="289"/>
        <v>0,31212620065615-0,944819494586927i</v>
      </c>
      <c r="DO185" s="240" t="str">
        <f t="shared" ca="1" si="290"/>
        <v>-0,975921591237052+0,194122874089785i</v>
      </c>
      <c r="DP185" s="240" t="str">
        <f t="shared" ca="1" si="291"/>
        <v>0,649933775501304+0,75345386716783i</v>
      </c>
      <c r="DQ185" s="240" t="str">
        <f t="shared" ca="1" si="292"/>
        <v>0,335219225210029-0,936874972201267i</v>
      </c>
      <c r="DR185" s="240" t="str">
        <f t="shared" ca="1" si="293"/>
        <v>-0,980391675714432+0,170114093118078i</v>
      </c>
      <c r="DS185" s="240" t="str">
        <f t="shared" ca="1" si="294"/>
        <v>0,631247344063466+0,769177114259361i</v>
      </c>
      <c r="DT185" s="240" t="str">
        <f t="shared" ca="1" si="295"/>
        <v>0,358110326237317-0,928366111364338i</v>
      </c>
      <c r="DU185" s="240" t="str">
        <f t="shared" ca="1" si="296"/>
        <v>-0,984271208905403+0,146002841778628i</v>
      </c>
      <c r="DV185" s="240" t="str">
        <f t="shared" ca="1" si="297"/>
        <v>0,612180672829411+0,784437037818631i</v>
      </c>
      <c r="DW185" s="240" t="str">
        <f t="shared" ca="1" si="298"/>
        <v>0,380785714993738-0,919298037496135i</v>
      </c>
      <c r="DX185" s="240" t="str">
        <f t="shared" ca="1" si="299"/>
        <v>-0,987557853924553+0,121803643785682i</v>
      </c>
      <c r="DY185" s="240" t="str">
        <f t="shared" ca="1" si="300"/>
        <v>0,592745246849735+0,799224445837704i</v>
      </c>
      <c r="DZ185" s="240" t="str">
        <f t="shared" ca="1" si="301"/>
        <v>0,403231732674858-0,909676212864539i</v>
      </c>
      <c r="EA185" s="240" t="str">
        <f t="shared" ca="1" si="302"/>
        <v>-0,990249631019545+0,0975310758332608i</v>
      </c>
      <c r="EB185" s="240" t="str">
        <f t="shared" ca="1" si="303"/>
        <v>0,572952773296714+0,813530430936141i</v>
      </c>
      <c r="EC185" s="240" t="str">
        <f t="shared" ca="1" si="304"/>
        <v>0,425434858637117-0,899506433297703i</v>
      </c>
      <c r="ED185" s="240" t="str">
        <f t="shared" ca="1" si="305"/>
        <v>-0,99234491876473+0,0731997588066959i</v>
      </c>
      <c r="EE185" s="240" t="str">
        <f t="shared" ca="1" si="306"/>
        <v>0,552815174417977+0,82734637572226i</v>
      </c>
      <c r="EF185" s="240" t="str">
        <f t="shared" ca="1" si="307"/>
        <v>0,447381718549464-0,88879482468974i</v>
      </c>
      <c r="EG185" s="240" t="str">
        <f t="shared" ca="1" si="308"/>
        <v>-0,99384245503695+0,0488243489835281i</v>
      </c>
      <c r="EH185" s="240" t="str">
        <f t="shared" ca="1" si="309"/>
        <v>0,532344580348465+0,840663957988656i</v>
      </c>
      <c r="EI185" s="240" t="str">
        <f t="shared" ca="1" si="310"/>
        <v>0,469059092442354-0,877547839314013i</v>
      </c>
      <c r="EJ185" s="240" t="str">
        <f t="shared" ca="1" si="311"/>
        <v>-0,994741337776473+0,0244195291971763i</v>
      </c>
      <c r="EK185" s="240" t="str">
        <f t="shared" ca="1" si="312"/>
        <v>0,51155332180934+0,853475155721225i</v>
      </c>
      <c r="EL185" s="240" t="str">
        <f t="shared" ca="1" si="313"/>
        <v>0,490453922678106-0,865772251933034i</v>
      </c>
      <c r="EM185" s="240" t="str">
        <f t="shared" ca="1" si="314"/>
        <v>-0,995041025529871-4,02757761010298E-13i</v>
      </c>
      <c r="EN185" s="240"/>
      <c r="EO185" s="240"/>
      <c r="EP185" s="240"/>
    </row>
    <row r="186" spans="1:146" ht="15.75" thickBot="1">
      <c r="A186" s="277">
        <f t="shared" si="181"/>
        <v>1.6796875000000011E-3</v>
      </c>
      <c r="B186" s="276">
        <v>86</v>
      </c>
      <c r="C186" s="248">
        <f t="shared" si="182"/>
        <v>17200</v>
      </c>
      <c r="D186" s="247">
        <f t="shared" si="315"/>
        <v>108070.78728348888</v>
      </c>
      <c r="E186" s="247" t="str">
        <f t="shared" si="316"/>
        <v>108070,787283489i</v>
      </c>
      <c r="F186" s="247" t="str">
        <f t="shared" si="183"/>
        <v>-0,0424409923543845-0,2046438873559i</v>
      </c>
      <c r="G186" s="247" t="str">
        <f t="shared" si="184"/>
        <v>-0,0941721086393728+0,240803941042762i</v>
      </c>
      <c r="H186" s="247" t="str">
        <f t="shared" si="180"/>
        <v>0,00238597741339569-0,0617324976291849i</v>
      </c>
      <c r="I186" s="247" t="str">
        <f t="shared" si="317"/>
        <v>-0,0031434076896124+0,0651763681251198i</v>
      </c>
      <c r="J186" s="275" t="str">
        <f ca="1">IMPRODUCT(1/N_FFT2,CW100)</f>
        <v>0,00373624569426134+4,22145199293918E-07i</v>
      </c>
      <c r="K186" s="274" t="str">
        <f t="shared" ca="1" si="318"/>
        <v>-0,0000117720573365337+0,000243513597800605i</v>
      </c>
      <c r="N186" s="265">
        <f t="shared" ca="1" si="185"/>
        <v>2.9952487807801607</v>
      </c>
      <c r="O186" s="240">
        <f t="shared" ca="1" si="186"/>
        <v>0.99524878078016088</v>
      </c>
      <c r="P186" s="240" t="str">
        <f t="shared" ca="1" si="187"/>
        <v>-0,511660129354037-0,853653353343034i</v>
      </c>
      <c r="Q186" s="240" t="str">
        <f t="shared" ca="1" si="188"/>
        <v>-0,469157027589825+0,877731063086796i</v>
      </c>
      <c r="R186" s="240" t="str">
        <f t="shared" ca="1" si="189"/>
        <v>0,994049960036962-0,048834543050084i</v>
      </c>
      <c r="S186" s="240" t="str">
        <f t="shared" ca="1" si="190"/>
        <v>-0,55293059705051-0,827519117899861i</v>
      </c>
      <c r="T186" s="240" t="str">
        <f t="shared" ca="1" si="191"/>
        <v>-0,425523685452846+0,899694241819421i</v>
      </c>
      <c r="U186" s="241" t="str">
        <f t="shared" ca="1" si="192"/>
        <v>0,990456385871537-0,097551439408598i</v>
      </c>
      <c r="V186" s="240" t="str">
        <f t="shared" ca="1" si="193"/>
        <v>-0,592869006507688-0,799391316419552i</v>
      </c>
      <c r="W186" s="240" t="str">
        <f t="shared" ca="1" si="194"/>
        <v>-0,38086521948616+0,919489978319587i</v>
      </c>
      <c r="X186" s="240" t="str">
        <f t="shared" ca="1" si="195"/>
        <v>0,98447671551882-0,146033325805011i</v>
      </c>
      <c r="Y186" s="240" t="str">
        <f t="shared" ca="1" si="196"/>
        <v>-0,631379142598973-0,769337711239597i</v>
      </c>
      <c r="Z186" s="240" t="str">
        <f t="shared" ca="1" si="197"/>
        <v>-0,33528921584578+0,93707058292421i</v>
      </c>
      <c r="AA186" s="240" t="str">
        <f t="shared" ca="1" si="198"/>
        <v>0,976125354528445-0,194163405128552i</v>
      </c>
      <c r="AB186" s="240" t="str">
        <f t="shared" ca="1" si="199"/>
        <v>-0,668368231033531-0,737430704127178i</v>
      </c>
      <c r="AC186" s="240" t="str">
        <f t="shared" ca="1" si="200"/>
        <v>-0,288905471116658+0,952393702416841i</v>
      </c>
      <c r="AD186" s="240" t="str">
        <f t="shared" ca="1" si="201"/>
        <v>0,96542242206053-0,241825727802433i</v>
      </c>
      <c r="AE186" s="240" t="str">
        <f t="shared" ca="1" si="202"/>
        <v>-0,703747161857314-0,703747161857277i</v>
      </c>
      <c r="AF186" s="240" t="str">
        <f t="shared" ca="1" si="203"/>
        <v>-0,241825727802489+0,965422422060516i</v>
      </c>
      <c r="AG186" s="240" t="str">
        <f t="shared" ca="1" si="204"/>
        <v>0,952393702416828-0,288905471116701i</v>
      </c>
      <c r="AH186" s="240" t="str">
        <f t="shared" ca="1" si="205"/>
        <v>-0,737430704127208-0,668368231033498i</v>
      </c>
      <c r="AI186" s="240" t="str">
        <f t="shared" ca="1" si="206"/>
        <v>-0,194163405128605+0,976125354528435i</v>
      </c>
      <c r="AJ186" s="240" t="str">
        <f t="shared" ca="1" si="207"/>
        <v>0,937070582924193-0,335289215845826i</v>
      </c>
      <c r="AK186" s="240" t="str">
        <f t="shared" ca="1" si="208"/>
        <v>-0,769337711239566-0,631379142599012i</v>
      </c>
      <c r="AL186" s="240" t="str">
        <f t="shared" ca="1" si="209"/>
        <v>-0,146033325804971+0,984476715518826i</v>
      </c>
      <c r="AM186" s="240" t="str">
        <f t="shared" ca="1" si="210"/>
        <v>0,91948997831961-0,380865219486107i</v>
      </c>
      <c r="AN186" s="240" t="str">
        <f t="shared" ca="1" si="211"/>
        <v>-0,799391316419579-0,592869006507651i</v>
      </c>
      <c r="AO186" s="240" t="str">
        <f t="shared" ca="1" si="212"/>
        <v>-0,0975514394085531+0,990456385871542i</v>
      </c>
      <c r="AP186" s="240" t="str">
        <f t="shared" ca="1" si="213"/>
        <v>0,899694241819444-0,425523685452799i</v>
      </c>
      <c r="AQ186" s="240" t="str">
        <f t="shared" ca="1" si="214"/>
        <v>-0,827519117899871-0,552930597050495i</v>
      </c>
      <c r="AR186" s="240" t="str">
        <f t="shared" ca="1" si="215"/>
        <v>-0,827519117899871-0,552930597050495i</v>
      </c>
      <c r="AS186" s="240" t="str">
        <f t="shared" ca="1" si="216"/>
        <v>0,877731063086785-0,469157027589845i</v>
      </c>
      <c r="AT186" s="240" t="str">
        <f t="shared" ca="1" si="217"/>
        <v>-0,853653353343026-0,51166012935405i</v>
      </c>
      <c r="AU186" s="240" t="str">
        <f t="shared" ca="1" si="218"/>
        <v>5,21838722000032E-14+0,995248780780161i</v>
      </c>
      <c r="AV186" s="240" t="str">
        <f t="shared" ca="1" si="219"/>
        <v>0,853653353343031-0,511660129354042i</v>
      </c>
      <c r="AW186" s="240" t="str">
        <f t="shared" ca="1" si="220"/>
        <v>-0,877731063086777-0,469157027589859i</v>
      </c>
      <c r="AX186" s="240" t="str">
        <f t="shared" ca="1" si="221"/>
        <v>0,0488345430501025+0,994049960036961i</v>
      </c>
      <c r="AY186" s="240" t="str">
        <f t="shared" ca="1" si="222"/>
        <v>0,827519117899876-0,552930597050487i</v>
      </c>
      <c r="AZ186" s="240" t="str">
        <f t="shared" ca="1" si="223"/>
        <v>-0,899694241819443-0,425523685452801i</v>
      </c>
      <c r="BA186" s="240" t="str">
        <f t="shared" ca="1" si="224"/>
        <v>0,0975514394085445+0,990456385871543i</v>
      </c>
      <c r="BB186" s="240" t="str">
        <f t="shared" ca="1" si="225"/>
        <v>0,79939131641953-0,592869006507719i</v>
      </c>
      <c r="BC186" s="240" t="str">
        <f t="shared" ca="1" si="226"/>
        <v>-0,919489978319606-0,380865219486115i</v>
      </c>
      <c r="BD186" s="240" t="str">
        <f t="shared" ca="1" si="227"/>
        <v>0,146033325804955+0,984476715518829i</v>
      </c>
      <c r="BE186" s="240" t="str">
        <f t="shared" ca="1" si="228"/>
        <v>0,769337711239567-0,631379142599011i</v>
      </c>
      <c r="BF186" s="240" t="str">
        <f t="shared" ca="1" si="229"/>
        <v>-0,93707058292419-0,335289215845835i</v>
      </c>
      <c r="BG186" s="240" t="str">
        <f t="shared" ca="1" si="230"/>
        <v>0,194163405128507+0,976125354528454i</v>
      </c>
      <c r="BH186" s="240" t="str">
        <f t="shared" ca="1" si="231"/>
        <v>0,737430704127214-0,668368231033491i</v>
      </c>
      <c r="BI186" s="240" t="str">
        <f t="shared" ca="1" si="232"/>
        <v>-0,952393702416824-0,288905471116717i</v>
      </c>
      <c r="BJ186" s="240" t="str">
        <f t="shared" ca="1" si="233"/>
        <v>0,241825727802481+0,965422422060518i</v>
      </c>
      <c r="BK186" s="240" t="str">
        <f t="shared" ca="1" si="234"/>
        <v>0,70374716185718-0,70374716185741i</v>
      </c>
      <c r="BL186" s="240" t="str">
        <f t="shared" ca="1" si="235"/>
        <v>-0,965422422060405-0,241825727802932i</v>
      </c>
      <c r="BM186" s="240" t="str">
        <f t="shared" ca="1" si="236"/>
        <v>0,288905471116554+0,952393702416873i</v>
      </c>
      <c r="BN186" s="240" t="str">
        <f t="shared" ca="1" si="237"/>
        <v>0,668368231033312-0,737430704127376i</v>
      </c>
      <c r="BO186" s="240" t="str">
        <f t="shared" ca="1" si="238"/>
        <v>-0,976125354528366-0,19416340512895i</v>
      </c>
      <c r="BP186" s="240" t="str">
        <f t="shared" ca="1" si="239"/>
        <v>0,335289215845769+0,937070582924214i</v>
      </c>
      <c r="BQ186" s="240" t="str">
        <f t="shared" ca="1" si="240"/>
        <v>0,631379142598747-0,769337711239782i</v>
      </c>
      <c r="BR186" s="240" t="str">
        <f t="shared" ca="1" si="241"/>
        <v>-0,984476715518775-0,146033325805317i</v>
      </c>
      <c r="BS186" s="240" t="str">
        <f t="shared" ca="1" si="242"/>
        <v>0,380865219486155+0,919489978319589i</v>
      </c>
      <c r="BT186" s="240" t="str">
        <f t="shared" ca="1" si="243"/>
        <v>0,592869006507376-0,799391316419783i</v>
      </c>
      <c r="BU186" s="240" t="str">
        <f t="shared" ca="1" si="244"/>
        <v>-0,990456385871516-0,0975514394088109i</v>
      </c>
      <c r="BV186" s="240" t="str">
        <f t="shared" ca="1" si="245"/>
        <v>0,42552368545293+0,899694241819382i</v>
      </c>
      <c r="BW186" s="240" t="str">
        <f t="shared" ca="1" si="246"/>
        <v>0,552930597050134-0,827519117900112i</v>
      </c>
      <c r="BX186" s="240" t="str">
        <f t="shared" ca="1" si="247"/>
        <v>-0,994049960036953-0,0488345430502711i</v>
      </c>
      <c r="BY186" s="240" t="str">
        <f t="shared" ca="1" si="248"/>
        <v>0,469157027589972+0,877731063086718i</v>
      </c>
      <c r="BZ186" s="240" t="str">
        <f t="shared" ca="1" si="249"/>
        <v>0,51166012935443-0,853653353342799i</v>
      </c>
      <c r="CA186" s="240" t="str">
        <f t="shared" ca="1" si="250"/>
        <v>-0,995248780780161-1,21925628866375E-13i</v>
      </c>
      <c r="CB186" s="240" t="str">
        <f t="shared" ca="1" si="251"/>
        <v>0,511660129354245+0,853653353342909i</v>
      </c>
      <c r="CC186" s="240" t="str">
        <f t="shared" ca="1" si="252"/>
        <v>0,469157027590162-0,877731063086616i</v>
      </c>
      <c r="CD186" s="240" t="str">
        <f t="shared" ca="1" si="253"/>
        <v>-0,994049960036964+0,0488345430500557i</v>
      </c>
      <c r="CE186" s="240" t="str">
        <f t="shared" ca="1" si="254"/>
        <v>0,552930597050766+0,82751911789969i</v>
      </c>
      <c r="CF186" s="240" t="str">
        <f t="shared" ca="1" si="255"/>
        <v>0,425523685453125-0,89969424181929i</v>
      </c>
      <c r="CG186" s="240" t="str">
        <f t="shared" ca="1" si="256"/>
        <v>-0,990456385871538+0,0975514394085963i</v>
      </c>
      <c r="CH186" s="240" t="str">
        <f t="shared" ca="1" si="257"/>
        <v>0,59286900650801+0,799391316419313i</v>
      </c>
      <c r="CI186" s="240" t="str">
        <f t="shared" ca="1" si="258"/>
        <v>0,380865219486354-0,919489978319507i</v>
      </c>
      <c r="CJ186" s="240" t="str">
        <f t="shared" ca="1" si="259"/>
        <v>-0,984476715518806+0,146033325805104i</v>
      </c>
      <c r="CK186" s="240" t="str">
        <f t="shared" ca="1" si="260"/>
        <v>0,631379142599357+0,769337711239283i</v>
      </c>
      <c r="CL186" s="240" t="str">
        <f t="shared" ca="1" si="261"/>
        <v>0,335289215845985-0,937070582924136i</v>
      </c>
      <c r="CM186" s="240" t="str">
        <f t="shared" ca="1" si="262"/>
        <v>-0,976125354528408+0,194163405128738i</v>
      </c>
      <c r="CN186" s="240" t="str">
        <f t="shared" ca="1" si="263"/>
        <v>0,668368231033162+0,737430704127512i</v>
      </c>
      <c r="CO186" s="240" t="str">
        <f t="shared" ca="1" si="264"/>
        <v>0,288905471116774-0,952393702416806i</v>
      </c>
      <c r="CP186" s="240" t="str">
        <f t="shared" ca="1" si="265"/>
        <v>-0,965422422060461+0,24182572780271i</v>
      </c>
      <c r="CQ186" s="240" t="str">
        <f t="shared" ca="1" si="266"/>
        <v>0,703747161857027+0,703747161857564i</v>
      </c>
      <c r="CR186" s="240" t="str">
        <f t="shared" ca="1" si="267"/>
        <v>0,241825727802484-0,965422422060517i</v>
      </c>
      <c r="CS186" s="240" t="str">
        <f t="shared" ca="1" si="268"/>
        <v>-0,952393702416746+0,28890547111697i</v>
      </c>
      <c r="CT186" s="240" t="str">
        <f t="shared" ca="1" si="269"/>
        <v>0,737430704127003+0,668368231033724i</v>
      </c>
      <c r="CU186" s="240" t="str">
        <f t="shared" ca="1" si="270"/>
        <v>0,19416340512851-0,976125354528454i</v>
      </c>
      <c r="CV186" s="240" t="str">
        <f t="shared" ca="1" si="271"/>
        <v>-0,937070582924068+0,335289215846177i</v>
      </c>
      <c r="CW186" s="240" t="str">
        <f t="shared" ca="1" si="272"/>
        <v>0,76933771123943+0,631379142599177i</v>
      </c>
      <c r="CX186" s="240" t="str">
        <f t="shared" ca="1" si="273"/>
        <v>0,146033325804874-0,984476715518841i</v>
      </c>
      <c r="CY186" s="240" t="str">
        <f t="shared" ca="1" si="274"/>
        <v>-0,919489978319808+0,380865219485628i</v>
      </c>
      <c r="CZ186" s="240" t="str">
        <f t="shared" ca="1" si="275"/>
        <v>0,799391316419451+0,592869006507823i</v>
      </c>
      <c r="DA186" s="240" t="str">
        <f t="shared" ca="1" si="276"/>
        <v>0,0975514394083648-0,99045638587156i</v>
      </c>
      <c r="DB186" s="240" t="str">
        <f t="shared" ca="1" si="277"/>
        <v>-0,899694241819614+0,42552368545244i</v>
      </c>
      <c r="DC186" s="240" t="str">
        <f t="shared" ca="1" si="278"/>
        <v>0,827519117899803+0,552930597050596i</v>
      </c>
      <c r="DD186" s="240" t="str">
        <f t="shared" ca="1" si="279"/>
        <v>0,0488345430498234-0,994049960036975i</v>
      </c>
      <c r="DE186" s="240" t="str">
        <f t="shared" ca="1" si="280"/>
        <v>-0,877731063086972+0,469157027589494i</v>
      </c>
      <c r="DF186" s="240" t="str">
        <f t="shared" ca="1" si="281"/>
        <v>0,853653353343029+0,511660129354045i</v>
      </c>
      <c r="DG186" s="240" t="str">
        <f t="shared" ca="1" si="282"/>
        <v>-3,26271646549795E-13-0,995248780780161i</v>
      </c>
      <c r="DH186" s="240" t="str">
        <f t="shared" ca="1" si="283"/>
        <v>-0,853653353343188+0,51166012935378i</v>
      </c>
      <c r="DI186" s="240" t="str">
        <f t="shared" ca="1" si="284"/>
        <v>0,877731063086827+0,469157027589767i</v>
      </c>
      <c r="DJ186" s="240" t="str">
        <f t="shared" ca="1" si="285"/>
        <v>-0,0488345430504751-0,994049960036943i</v>
      </c>
      <c r="DK186" s="240" t="str">
        <f t="shared" ca="1" si="286"/>
        <v>-0,82751911789999+0,552930597050316i</v>
      </c>
      <c r="DL186" s="240" t="str">
        <f t="shared" ca="1" si="287"/>
        <v>0,899694241819482+0,42552368545272i</v>
      </c>
      <c r="DM186" s="240" t="str">
        <f t="shared" ca="1" si="288"/>
        <v>-0,0975514394090424-0,990456385871494i</v>
      </c>
      <c r="DN186" s="240" t="str">
        <f t="shared" ca="1" si="289"/>
        <v>-0,799391316419652+0,592869006507552i</v>
      </c>
      <c r="DO186" s="240" t="str">
        <f t="shared" ca="1" si="290"/>
        <v>0,919489978319679+0,38086521948594i</v>
      </c>
      <c r="DP186" s="240" t="str">
        <f t="shared" ca="1" si="291"/>
        <v>-0,146033325804569-0,984476715518886i</v>
      </c>
      <c r="DQ186" s="240" t="str">
        <f t="shared" ca="1" si="292"/>
        <v>-0,769337711239644+0,631379142598916i</v>
      </c>
      <c r="DR186" s="240" t="str">
        <f t="shared" ca="1" si="293"/>
        <v>0,937070582924287+0,335289215845563i</v>
      </c>
      <c r="DS186" s="240" t="str">
        <f t="shared" ca="1" si="294"/>
        <v>-0,194163405128206-0,976125354528514i</v>
      </c>
      <c r="DT186" s="240" t="str">
        <f t="shared" ca="1" si="295"/>
        <v>-0,73743070412723+0,668368231033474i</v>
      </c>
      <c r="DU186" s="240" t="str">
        <f t="shared" ca="1" si="296"/>
        <v>0,952393702416936+0,288905471116345i</v>
      </c>
      <c r="DV186" s="240" t="str">
        <f t="shared" ca="1" si="297"/>
        <v>-0,241825727802184-0,965422422060592i</v>
      </c>
      <c r="DW186" s="240" t="str">
        <f t="shared" ca="1" si="298"/>
        <v>-0,703747161857246+0,703747161857345i</v>
      </c>
      <c r="DX186" s="240" t="str">
        <f t="shared" ca="1" si="299"/>
        <v>0,965422422060619+0,241825727802077i</v>
      </c>
      <c r="DY186" s="240" t="str">
        <f t="shared" ca="1" si="300"/>
        <v>-0,288905471116452-0,952393702416903i</v>
      </c>
      <c r="DZ186" s="240" t="str">
        <f t="shared" ca="1" si="301"/>
        <v>-0,668368231033392+0,737430704127304i</v>
      </c>
      <c r="EA186" s="240" t="str">
        <f t="shared" ca="1" si="302"/>
        <v>0,976125354528541+0,19416340512807i</v>
      </c>
      <c r="EB186" s="240" t="str">
        <f t="shared" ca="1" si="303"/>
        <v>-0,335289215845668-0,937070582924251i</v>
      </c>
      <c r="EC186" s="240" t="str">
        <f t="shared" ca="1" si="304"/>
        <v>-0,631379142598831+0,769337711239715i</v>
      </c>
      <c r="ED186" s="240" t="str">
        <f t="shared" ca="1" si="305"/>
        <v>0,984476715518757+0,146033325805437i</v>
      </c>
      <c r="EE186" s="240" t="str">
        <f t="shared" ca="1" si="306"/>
        <v>-0,380865219486042-0,919489978319636i</v>
      </c>
      <c r="EF186" s="240" t="str">
        <f t="shared" ca="1" si="307"/>
        <v>-0,592869006507463+0,799391316419719i</v>
      </c>
      <c r="EG186" s="240" t="str">
        <f t="shared" ca="1" si="308"/>
        <v>0,990456385871504+0,0975514394089322i</v>
      </c>
      <c r="EH186" s="240" t="str">
        <f t="shared" ca="1" si="309"/>
        <v>-0,425523685452819-0,899694241819434i</v>
      </c>
      <c r="EI186" s="240" t="str">
        <f t="shared" ca="1" si="310"/>
        <v>-0,552930597050223+0,827519117900052i</v>
      </c>
      <c r="EJ186" s="240" t="str">
        <f t="shared" ca="1" si="311"/>
        <v>0,994049960036947+0,0488345430503928i</v>
      </c>
      <c r="EK186" s="240" t="str">
        <f t="shared" ca="1" si="312"/>
        <v>-0,469157027589865-0,877731063086774i</v>
      </c>
      <c r="EL186" s="240" t="str">
        <f t="shared" ca="1" si="313"/>
        <v>-0,511660129353686+0,853653353343245i</v>
      </c>
      <c r="EM186" s="240" t="str">
        <f t="shared" ca="1" si="314"/>
        <v>0,995248780780161+2,43851257732748E-13i</v>
      </c>
      <c r="EN186" s="240"/>
      <c r="EO186" s="240"/>
      <c r="EP186" s="240"/>
    </row>
    <row r="187" spans="1:146" ht="15.75" thickBot="1">
      <c r="A187" s="277">
        <f t="shared" si="181"/>
        <v>1.6992187500000011E-3</v>
      </c>
      <c r="B187" s="276">
        <v>87</v>
      </c>
      <c r="C187" s="248">
        <f t="shared" si="182"/>
        <v>17400</v>
      </c>
      <c r="D187" s="247">
        <f t="shared" si="315"/>
        <v>109327.4243449248</v>
      </c>
      <c r="E187" s="247" t="str">
        <f t="shared" si="316"/>
        <v>109327,424344925i</v>
      </c>
      <c r="F187" s="247" t="str">
        <f t="shared" si="183"/>
        <v>-0,0424134195732888-0,202055128483157i</v>
      </c>
      <c r="G187" s="247" t="str">
        <f t="shared" si="184"/>
        <v>-0,0921107497876534+0,238837479570089i</v>
      </c>
      <c r="H187" s="247" t="str">
        <f t="shared" si="180"/>
        <v>0,00237686101227736-0,0610229137497707i</v>
      </c>
      <c r="I187" s="247" t="str">
        <f t="shared" si="317"/>
        <v>-0,00308353254988427+0,0643537800699326i</v>
      </c>
      <c r="J187" s="275" t="str">
        <f ca="1">IMPRODUCT(1/N_FFT2,CX100)</f>
        <v>0,00744726763806141+0,0000799866880967465i</v>
      </c>
      <c r="K187" s="274" t="str">
        <f t="shared" ca="1" si="318"/>
        <v>-0,0000281113379039624+0,000479013182145427i</v>
      </c>
      <c r="N187" s="265">
        <f t="shared" ca="1" si="185"/>
        <v>2.9954373959246148</v>
      </c>
      <c r="O187" s="240">
        <f t="shared" ca="1" si="186"/>
        <v>0.99543739592461478</v>
      </c>
      <c r="P187" s="240" t="str">
        <f t="shared" ca="1" si="187"/>
        <v>-0,532556637566277-0,840998832929796i</v>
      </c>
      <c r="Q187" s="240" t="str">
        <f t="shared" ca="1" si="188"/>
        <v>-0,42560432881855+0,899864747890531i</v>
      </c>
      <c r="R187" s="240" t="str">
        <f t="shared" ca="1" si="189"/>
        <v>0,987951243429413-0,121852163753683i</v>
      </c>
      <c r="S187" s="240" t="str">
        <f t="shared" ca="1" si="190"/>
        <v>-0,631498798779923-0,76948351271791i</v>
      </c>
      <c r="T187" s="240" t="str">
        <f t="shared" ca="1" si="191"/>
        <v>-0,312250534811738+0,945195859446581i</v>
      </c>
      <c r="U187" s="241" t="str">
        <f t="shared" ca="1" si="192"/>
        <v>0,965605384645462-0,241871557544223i</v>
      </c>
      <c r="V187" s="240" t="str">
        <f t="shared" ca="1" si="193"/>
        <v>-0,720942630259215-0,686394444237497i</v>
      </c>
      <c r="W187" s="240" t="str">
        <f t="shared" ca="1" si="194"/>
        <v>-0,194200202117831+0,976310345485784i</v>
      </c>
      <c r="X187" s="240" t="str">
        <f t="shared" ca="1" si="195"/>
        <v>0,928735922088474-0,358252977974572i</v>
      </c>
      <c r="Y187" s="240" t="str">
        <f t="shared" ca="1" si="196"/>
        <v>-0,799542813524116-0,592981364418073i</v>
      </c>
      <c r="Z187" s="240" t="str">
        <f t="shared" ca="1" si="197"/>
        <v>-0,0732289176220222+0,992740215176702i</v>
      </c>
      <c r="AA187" s="240" t="str">
        <f t="shared" ca="1" si="198"/>
        <v>0,877897406793495-0,469245940153386i</v>
      </c>
      <c r="AB187" s="240" t="str">
        <f t="shared" ca="1" si="199"/>
        <v>-0,866117128657158-0,490649292929135i</v>
      </c>
      <c r="AC187" s="240" t="str">
        <f t="shared" ca="1" si="200"/>
        <v>0,0488437979565854+0,994238347986213i</v>
      </c>
      <c r="AD187" s="240" t="str">
        <f t="shared" ca="1" si="201"/>
        <v>0,813854497351118-0,573181006617053i</v>
      </c>
      <c r="AE187" s="240" t="str">
        <f t="shared" ca="1" si="202"/>
        <v>-0,919664235991084-0,380937399377002i</v>
      </c>
      <c r="AF187" s="240" t="str">
        <f t="shared" ca="1" si="203"/>
        <v>0,170181857349895+0,980782210602394i</v>
      </c>
      <c r="AG187" s="240" t="str">
        <f t="shared" ca="1" si="204"/>
        <v>0,737570458730769-0,668494897222755i</v>
      </c>
      <c r="AH187" s="240" t="str">
        <f t="shared" ca="1" si="205"/>
        <v>-0,959378737189872-0,265495852760726i</v>
      </c>
      <c r="AI187" s="240" t="str">
        <f t="shared" ca="1" si="206"/>
        <v>0,288960223203046+0,952574195856483i</v>
      </c>
      <c r="AJ187" s="240" t="str">
        <f t="shared" ca="1" si="207"/>
        <v>0,650192673878555-0,753754002337522i</v>
      </c>
      <c r="AK187" s="240" t="str">
        <f t="shared" ca="1" si="208"/>
        <v>-0,984663289189143-0,146061001394607i</v>
      </c>
      <c r="AL187" s="240" t="str">
        <f t="shared" ca="1" si="209"/>
        <v>0,403392358334207+0,910038578546396i</v>
      </c>
      <c r="AM187" s="240" t="str">
        <f t="shared" ca="1" si="210"/>
        <v>0,553035386010269-0,827675945660891i</v>
      </c>
      <c r="AN187" s="240" t="str">
        <f t="shared" ca="1" si="211"/>
        <v>-0,995137588791863-0,0244292566136539i</v>
      </c>
      <c r="AO187" s="240" t="str">
        <f t="shared" ca="1" si="212"/>
        <v>0,511757096917377+0,853815133948723i</v>
      </c>
      <c r="AP187" s="240" t="str">
        <f t="shared" ca="1" si="213"/>
        <v>0,447559931169623-0,889148872358628i</v>
      </c>
      <c r="AQ187" s="240" t="str">
        <f t="shared" ca="1" si="214"/>
        <v>-0,990644092782526+0,0975699269255835i</v>
      </c>
      <c r="AR187" s="240" t="str">
        <f t="shared" ca="1" si="215"/>
        <v>-0,990644092782526+0,0975699269255835i</v>
      </c>
      <c r="AS187" s="240" t="str">
        <f t="shared" ca="1" si="216"/>
        <v>0,335352758374152-0,937248172394071i</v>
      </c>
      <c r="AT187" s="240" t="str">
        <f t="shared" ca="1" si="217"/>
        <v>-0,97125038752365+0,218101567945618i</v>
      </c>
      <c r="AU187" s="240" t="str">
        <f t="shared" ca="1" si="218"/>
        <v>0,703880532904968+0,703880532904979i</v>
      </c>
      <c r="AV187" s="240" t="str">
        <f t="shared" ca="1" si="219"/>
        <v>0,218101567945618-0,97125038752365i</v>
      </c>
      <c r="AW187" s="240" t="str">
        <f t="shared" ca="1" si="220"/>
        <v>-0,937248172394071+0,335352758374152i</v>
      </c>
      <c r="AX187" s="240" t="str">
        <f t="shared" ca="1" si="221"/>
        <v>0,784749515003075+0,612424532418173i</v>
      </c>
      <c r="AY187" s="240" t="str">
        <f t="shared" ca="1" si="222"/>
        <v>0,097569926925682-0,990644092782516i</v>
      </c>
      <c r="AZ187" s="240" t="str">
        <f t="shared" ca="1" si="223"/>
        <v>-0,889148872358631+0,447559931169616i</v>
      </c>
      <c r="BA187" s="240" t="str">
        <f t="shared" ca="1" si="224"/>
        <v>0,853815133948719+0,511757096917383i</v>
      </c>
      <c r="BB187" s="240" t="str">
        <f t="shared" ca="1" si="225"/>
        <v>-0,0244292566136539-0,995137588791863i</v>
      </c>
      <c r="BC187" s="240" t="str">
        <f t="shared" ca="1" si="226"/>
        <v>-0,827675945660895+0,553035386010263i</v>
      </c>
      <c r="BD187" s="240" t="str">
        <f t="shared" ca="1" si="227"/>
        <v>0,910038578546393+0,403392358334213i</v>
      </c>
      <c r="BE187" s="240" t="str">
        <f t="shared" ca="1" si="228"/>
        <v>-0,146061001394607-0,984663289189143i</v>
      </c>
      <c r="BF187" s="240" t="str">
        <f t="shared" ca="1" si="229"/>
        <v>-0,753754002337522+0,650192673878555i</v>
      </c>
      <c r="BG187" s="240" t="str">
        <f t="shared" ca="1" si="230"/>
        <v>0,952574195856481+0,288960223203053i</v>
      </c>
      <c r="BH187" s="240" t="str">
        <f t="shared" ca="1" si="231"/>
        <v>-0,265495852760712-0,959378737189876i</v>
      </c>
      <c r="BI187" s="240" t="str">
        <f t="shared" ca="1" si="232"/>
        <v>-0,668494897222755+0,737570458730769i</v>
      </c>
      <c r="BJ187" s="240" t="str">
        <f t="shared" ca="1" si="233"/>
        <v>0,980782210602358+0,170181857350097i</v>
      </c>
      <c r="BK187" s="240" t="str">
        <f t="shared" ca="1" si="234"/>
        <v>-0,380937399376989-0,91966423599109i</v>
      </c>
      <c r="BL187" s="240" t="str">
        <f t="shared" ca="1" si="235"/>
        <v>-0,573181006616891+0,813854497351231i</v>
      </c>
      <c r="BM187" s="240" t="str">
        <f t="shared" ca="1" si="236"/>
        <v>0,994238347986232+0,0488437979561969i</v>
      </c>
      <c r="BN187" s="240" t="str">
        <f t="shared" ca="1" si="237"/>
        <v>-0,49064929292878-0,866117128657358i</v>
      </c>
      <c r="BO187" s="240" t="str">
        <f t="shared" ca="1" si="238"/>
        <v>-0,469245940153651+0,877897406793353i</v>
      </c>
      <c r="BP187" s="240" t="str">
        <f t="shared" ca="1" si="239"/>
        <v>0,99274021517671-0,0732289176219164i</v>
      </c>
      <c r="BQ187" s="240" t="str">
        <f t="shared" ca="1" si="240"/>
        <v>-0,592981364418143-0,799542813524064i</v>
      </c>
      <c r="BR187" s="240" t="str">
        <f t="shared" ca="1" si="241"/>
        <v>-0,358252977974295+0,928735922088582i</v>
      </c>
      <c r="BS187" s="240" t="str">
        <f t="shared" ca="1" si="242"/>
        <v>0,976310345485883-0,194200202117338i</v>
      </c>
      <c r="BT187" s="240" t="str">
        <f t="shared" ca="1" si="243"/>
        <v>-0,686394444237275-0,720942630259427i</v>
      </c>
      <c r="BU187" s="240" t="str">
        <f t="shared" ca="1" si="244"/>
        <v>-0,24187155754432+0,965605384645438i</v>
      </c>
      <c r="BV187" s="240" t="str">
        <f t="shared" ca="1" si="245"/>
        <v>0,945195859446552-0,312250534811828i</v>
      </c>
      <c r="BW187" s="240" t="str">
        <f t="shared" ca="1" si="246"/>
        <v>-0,769483512718069-0,631498798779729i</v>
      </c>
      <c r="BX187" s="240" t="str">
        <f t="shared" ca="1" si="247"/>
        <v>-0,121852163753251+0,987951243429466i</v>
      </c>
      <c r="BY187" s="240" t="str">
        <f t="shared" ca="1" si="248"/>
        <v>0,899864747890695-0,425604328818205i</v>
      </c>
      <c r="BZ187" s="240" t="str">
        <f t="shared" ca="1" si="249"/>
        <v>-0,84099883292969-0,532556637566444i</v>
      </c>
      <c r="CA187" s="240" t="str">
        <f t="shared" ca="1" si="250"/>
        <v>-1,41463399881798E-14+0,995437395924615i</v>
      </c>
      <c r="CB187" s="240" t="str">
        <f t="shared" ca="1" si="251"/>
        <v>0,840998832929705-0,53255663756642i</v>
      </c>
      <c r="CC187" s="240" t="str">
        <f t="shared" ca="1" si="252"/>
        <v>-0,899864747890695-0,425604328818205i</v>
      </c>
      <c r="CD187" s="240" t="str">
        <f t="shared" ca="1" si="253"/>
        <v>0,121852163753251+0,987951243429466i</v>
      </c>
      <c r="CE187" s="240" t="str">
        <f t="shared" ca="1" si="254"/>
        <v>0,769483512718069-0,631498798779729i</v>
      </c>
      <c r="CF187" s="240" t="str">
        <f t="shared" ca="1" si="255"/>
        <v>-0,945195859446547-0,312250534811841i</v>
      </c>
      <c r="CG187" s="240" t="str">
        <f t="shared" ca="1" si="256"/>
        <v>0,241871557544306+0,965605384645441i</v>
      </c>
      <c r="CH187" s="240" t="str">
        <f t="shared" ca="1" si="257"/>
        <v>0,686394444237295-0,720942630259408i</v>
      </c>
      <c r="CI187" s="240" t="str">
        <f t="shared" ca="1" si="258"/>
        <v>-0,976310345485684-0,194200202118338i</v>
      </c>
      <c r="CJ187" s="240" t="str">
        <f t="shared" ca="1" si="259"/>
        <v>0,358252977974295+0,928735922088582i</v>
      </c>
      <c r="CK187" s="240" t="str">
        <f t="shared" ca="1" si="260"/>
        <v>0,592981364418154-0,799542813524055i</v>
      </c>
      <c r="CL187" s="240" t="str">
        <f t="shared" ca="1" si="261"/>
        <v>-0,992740215176709-0,0732289176219306i</v>
      </c>
      <c r="CM187" s="240" t="str">
        <f t="shared" ca="1" si="262"/>
        <v>0,469245940153638+0,87789740679336i</v>
      </c>
      <c r="CN187" s="240" t="str">
        <f t="shared" ca="1" si="263"/>
        <v>0,490649292928805-0,866117128657344i</v>
      </c>
      <c r="CO187" s="240" t="str">
        <f t="shared" ca="1" si="264"/>
        <v>-0,994238347986234+0,0488437979561687i</v>
      </c>
      <c r="CP187" s="240" t="str">
        <f t="shared" ca="1" si="265"/>
        <v>0,573181006616891+0,813854497351231i</v>
      </c>
      <c r="CQ187" s="240" t="str">
        <f t="shared" ca="1" si="266"/>
        <v>0,380937399377002-0,919664235991084i</v>
      </c>
      <c r="CR187" s="240" t="str">
        <f t="shared" ca="1" si="267"/>
        <v>-0,980782210602361+0,170181857350083i</v>
      </c>
      <c r="CS187" s="240" t="str">
        <f t="shared" ca="1" si="268"/>
        <v>0,668494897223037+0,737570458730512i</v>
      </c>
      <c r="CT187" s="240" t="str">
        <f t="shared" ca="1" si="269"/>
        <v>0,265495852761121-0,959378737189763i</v>
      </c>
      <c r="CU187" s="240" t="str">
        <f t="shared" ca="1" si="270"/>
        <v>-0,952574195856575+0,288960223202741i</v>
      </c>
      <c r="CV187" s="240" t="str">
        <f t="shared" ca="1" si="271"/>
        <v>0,753754002337457+0,650192673878631i</v>
      </c>
      <c r="CW187" s="240" t="str">
        <f t="shared" ca="1" si="272"/>
        <v>0,146061001394509-0,984663289189158i</v>
      </c>
      <c r="CX187" s="240" t="str">
        <f t="shared" ca="1" si="273"/>
        <v>-0,910038578546279+0,403392358334472i</v>
      </c>
      <c r="CY187" s="240" t="str">
        <f t="shared" ca="1" si="274"/>
        <v>0,827675945660613+0,553035386010686i</v>
      </c>
      <c r="CZ187" s="240" t="str">
        <f t="shared" ca="1" si="275"/>
        <v>0,0244292566139651-0,995137588791855i</v>
      </c>
      <c r="DA187" s="240" t="str">
        <f t="shared" ca="1" si="276"/>
        <v>-0,853815133948785+0,511757096917274i</v>
      </c>
      <c r="DB187" s="240" t="str">
        <f t="shared" ca="1" si="277"/>
        <v>0,889148872358676+0,447559931169528i</v>
      </c>
      <c r="DC187" s="240" t="str">
        <f t="shared" ca="1" si="278"/>
        <v>-0,097569926925879-0,990644092782497i</v>
      </c>
      <c r="DD187" s="240" t="str">
        <f t="shared" ca="1" si="279"/>
        <v>-0,78474951500284+0,612424532418473i</v>
      </c>
      <c r="DE187" s="240" t="str">
        <f t="shared" ca="1" si="280"/>
        <v>0,937248172393933+0,335352758374538i</v>
      </c>
      <c r="DF187" s="240" t="str">
        <f t="shared" ca="1" si="281"/>
        <v>-0,218101567945411-0,971250387523697i</v>
      </c>
      <c r="DG187" s="240" t="str">
        <f t="shared" ca="1" si="282"/>
        <v>-0,703880532904989+0,703880532904958i</v>
      </c>
      <c r="DH187" s="240" t="str">
        <f t="shared" ca="1" si="283"/>
        <v>0,971250387523694+0,218101567945424i</v>
      </c>
      <c r="DI187" s="240" t="str">
        <f t="shared" ca="1" si="284"/>
        <v>-0,335352758374524-0,937248172393938i</v>
      </c>
      <c r="DJ187" s="240" t="str">
        <f t="shared" ca="1" si="285"/>
        <v>-0,612424532418484+0,784749515002831i</v>
      </c>
      <c r="DK187" s="240" t="str">
        <f t="shared" ca="1" si="286"/>
        <v>0,990644092782495+0,0975699269258932i</v>
      </c>
      <c r="DL187" s="240" t="str">
        <f t="shared" ca="1" si="287"/>
        <v>-0,447559931169516-0,889148872358683i</v>
      </c>
      <c r="DM187" s="240" t="str">
        <f t="shared" ca="1" si="288"/>
        <v>-0,511757096917311+0,853815133948763i</v>
      </c>
      <c r="DN187" s="240" t="str">
        <f t="shared" ca="1" si="289"/>
        <v>0,995137588791855-0,0244292566139509i</v>
      </c>
      <c r="DO187" s="240" t="str">
        <f t="shared" ca="1" si="290"/>
        <v>-0,553035386010674-0,827675945660621i</v>
      </c>
      <c r="DP187" s="240" t="str">
        <f t="shared" ca="1" si="291"/>
        <v>-0,403392358334485+0,910038578546273i</v>
      </c>
      <c r="DQ187" s="240" t="str">
        <f t="shared" ca="1" si="292"/>
        <v>0,98466328918916-0,146061001394495i</v>
      </c>
      <c r="DR187" s="240" t="str">
        <f t="shared" ca="1" si="293"/>
        <v>-0,65019267387862-0,753754002337466i</v>
      </c>
      <c r="DS187" s="240" t="str">
        <f t="shared" ca="1" si="294"/>
        <v>-0,288960223202782+0,952574195856562i</v>
      </c>
      <c r="DT187" s="240" t="str">
        <f t="shared" ca="1" si="295"/>
        <v>0,959378737189767-0,265495852761107i</v>
      </c>
      <c r="DU187" s="240" t="str">
        <f t="shared" ca="1" si="296"/>
        <v>-0,737570458730503-0,668494897223048i</v>
      </c>
      <c r="DV187" s="240" t="str">
        <f t="shared" ca="1" si="297"/>
        <v>-0,170181857350097+0,980782210602358i</v>
      </c>
      <c r="DW187" s="240" t="str">
        <f t="shared" ca="1" si="298"/>
        <v>0,91966423599109-0,380937399376989i</v>
      </c>
      <c r="DX187" s="240" t="str">
        <f t="shared" ca="1" si="299"/>
        <v>-0,813854497351223-0,573181006616902i</v>
      </c>
      <c r="DY187" s="240" t="str">
        <f t="shared" ca="1" si="300"/>
        <v>-0,0488437979562111+0,994238347986232i</v>
      </c>
      <c r="DZ187" s="240" t="str">
        <f t="shared" ca="1" si="301"/>
        <v>0,866117128657365-0,490649292928768i</v>
      </c>
      <c r="EA187" s="240" t="str">
        <f t="shared" ca="1" si="302"/>
        <v>-0,877897406793353-0,469245940153651i</v>
      </c>
      <c r="EB187" s="240" t="str">
        <f t="shared" ca="1" si="303"/>
        <v>0,0732289176219164+0,99274021517671i</v>
      </c>
      <c r="EC187" s="240" t="str">
        <f t="shared" ca="1" si="304"/>
        <v>0,799542813524064-0,592981364418143i</v>
      </c>
      <c r="ED187" s="240" t="str">
        <f t="shared" ca="1" si="305"/>
        <v>-0,928735922088576-0,358252977974308i</v>
      </c>
      <c r="EE187" s="240" t="str">
        <f t="shared" ca="1" si="306"/>
        <v>0,194200202118324+0,976310345485687i</v>
      </c>
      <c r="EF187" s="240" t="str">
        <f t="shared" ca="1" si="307"/>
        <v>0,720942630259417-0,686394444237285i</v>
      </c>
      <c r="EG187" s="240" t="str">
        <f t="shared" ca="1" si="308"/>
        <v>-0,965605384645431-0,241871557544348i</v>
      </c>
      <c r="EH187" s="240" t="str">
        <f t="shared" ca="1" si="309"/>
        <v>0,312250534811828+0,945195859446552i</v>
      </c>
      <c r="EI187" s="240" t="str">
        <f t="shared" ca="1" si="310"/>
        <v>0,631498798779762-0,769483512718042i</v>
      </c>
      <c r="EJ187" s="240" t="str">
        <f t="shared" ca="1" si="311"/>
        <v>-0,987951243429464-0,121852163753266i</v>
      </c>
      <c r="EK187" s="240" t="str">
        <f t="shared" ca="1" si="312"/>
        <v>0,425604328818193+0,899864747890701i</v>
      </c>
      <c r="EL187" s="240" t="str">
        <f t="shared" ca="1" si="313"/>
        <v>0,532556637566432-0,840998832929698i</v>
      </c>
      <c r="EM187" s="240" t="str">
        <f t="shared" ca="1" si="314"/>
        <v>-0,995437395924615-2,82926799763598E-14i</v>
      </c>
      <c r="EN187" s="240"/>
      <c r="EO187" s="240"/>
      <c r="EP187" s="240"/>
    </row>
    <row r="188" spans="1:146" ht="15.75" thickBot="1">
      <c r="A188" s="277">
        <f t="shared" si="181"/>
        <v>1.7187500000000011E-3</v>
      </c>
      <c r="B188" s="276">
        <v>88</v>
      </c>
      <c r="C188" s="248">
        <f t="shared" si="182"/>
        <v>17600</v>
      </c>
      <c r="D188" s="247">
        <f t="shared" si="315"/>
        <v>110584.06140636072</v>
      </c>
      <c r="E188" s="247" t="str">
        <f t="shared" si="316"/>
        <v>110584,061406361i</v>
      </c>
      <c r="F188" s="247" t="str">
        <f t="shared" si="183"/>
        <v>-0,0423842423135276-0,199523137614402i</v>
      </c>
      <c r="G188" s="247" t="str">
        <f t="shared" si="184"/>
        <v>-0,0901060326493676+0,236889749468768i</v>
      </c>
      <c r="H188" s="247" t="str">
        <f t="shared" si="180"/>
        <v>0,00236805439898402-0,0603294541788527i</v>
      </c>
      <c r="I188" s="247" t="str">
        <f t="shared" si="317"/>
        <v>-0,00302715929440003+0,0635519150226509i</v>
      </c>
      <c r="J188" s="275" t="str">
        <f ca="1">IMPRODUCT(1/N_FFT2,CY100)</f>
        <v>0,00405621526521578-4,02043300636555E-07i</v>
      </c>
      <c r="K188" s="274" t="str">
        <f t="shared" ca="1" si="318"/>
        <v>-0,0000122532591185078+0,000257781464897687i</v>
      </c>
      <c r="N188" s="265">
        <f t="shared" ca="1" si="185"/>
        <v>2.9956092436667268</v>
      </c>
      <c r="O188" s="240">
        <f t="shared" ca="1" si="186"/>
        <v>0.99560924366672665</v>
      </c>
      <c r="P188" s="240" t="str">
        <f t="shared" ca="1" si="187"/>
        <v>-0,553130859500391-0,827818831836405i</v>
      </c>
      <c r="Q188" s="240" t="str">
        <f t="shared" ca="1" si="188"/>
        <v>-0,381003162660789+0,919823002602733i</v>
      </c>
      <c r="R188" s="240" t="str">
        <f t="shared" ca="1" si="189"/>
        <v>0,976478891221718-0,194233727949177i</v>
      </c>
      <c r="S188" s="240" t="str">
        <f t="shared" ca="1" si="190"/>
        <v>-0,704002047608752-0,704002047608753i</v>
      </c>
      <c r="T188" s="240" t="str">
        <f t="shared" ca="1" si="191"/>
        <v>-0,194233727949189+0,976478891221716i</v>
      </c>
      <c r="U188" s="241" t="str">
        <f t="shared" ca="1" si="192"/>
        <v>0,919823002602729-0,381003162660797i</v>
      </c>
      <c r="V188" s="240" t="str">
        <f t="shared" ca="1" si="193"/>
        <v>-0,827818831836414-0,553130859500377i</v>
      </c>
      <c r="W188" s="240" t="str">
        <f t="shared" ca="1" si="194"/>
        <v>3,64688300568934E-14+0,995609243666727i</v>
      </c>
      <c r="X188" s="240" t="str">
        <f t="shared" ca="1" si="195"/>
        <v>0,827818831836428-0,553130859500355i</v>
      </c>
      <c r="Y188" s="240" t="str">
        <f t="shared" ca="1" si="196"/>
        <v>-0,91982300260272-0,38100316266082i</v>
      </c>
      <c r="Z188" s="240" t="str">
        <f t="shared" ca="1" si="197"/>
        <v>0,194233727949165+0,976478891221721i</v>
      </c>
      <c r="AA188" s="240" t="str">
        <f t="shared" ca="1" si="198"/>
        <v>0,704002047608748-0,704002047608757i</v>
      </c>
      <c r="AB188" s="240" t="str">
        <f t="shared" ca="1" si="199"/>
        <v>-0,976478891221723-0,194233727949151i</v>
      </c>
      <c r="AC188" s="240" t="str">
        <f t="shared" ca="1" si="200"/>
        <v>0,381003162660829+0,919823002602716i</v>
      </c>
      <c r="AD188" s="240" t="str">
        <f t="shared" ca="1" si="201"/>
        <v>0,553130859500427-0,827818831836381i</v>
      </c>
      <c r="AE188" s="240" t="str">
        <f t="shared" ca="1" si="202"/>
        <v>-0,995609243666727-2,61015480902332E-14i</v>
      </c>
      <c r="AF188" s="240" t="str">
        <f t="shared" ca="1" si="203"/>
        <v>0,553130859500389+0,827818831836406i</v>
      </c>
      <c r="AG188" s="240" t="str">
        <f t="shared" ca="1" si="204"/>
        <v>0,381003162660786-0,919823002602734i</v>
      </c>
      <c r="AH188" s="240" t="str">
        <f t="shared" ca="1" si="205"/>
        <v>-0,976478891221714+0,194233727949197i</v>
      </c>
      <c r="AI188" s="240" t="str">
        <f t="shared" ca="1" si="206"/>
        <v>0,704002047608782+0,704002047608722i</v>
      </c>
      <c r="AJ188" s="240" t="str">
        <f t="shared" ca="1" si="207"/>
        <v>0,194233727949216-0,97647889122171i</v>
      </c>
      <c r="AK188" s="240" t="str">
        <f t="shared" ca="1" si="208"/>
        <v>-0,919823002602739+0,381003162660774i</v>
      </c>
      <c r="AL188" s="240" t="str">
        <f t="shared" ca="1" si="209"/>
        <v>0,827818831836399+0,553130859500399i</v>
      </c>
      <c r="AM188" s="240" t="str">
        <f t="shared" ca="1" si="210"/>
        <v>-1,39043965453753E-14-0,995609243666727i</v>
      </c>
      <c r="AN188" s="240" t="str">
        <f t="shared" ca="1" si="211"/>
        <v>-0,827818831836388+0,553130859500416i</v>
      </c>
      <c r="AO188" s="240" t="str">
        <f t="shared" ca="1" si="212"/>
        <v>0,91982300260275+0,381003162660749i</v>
      </c>
      <c r="AP188" s="240" t="str">
        <f t="shared" ca="1" si="213"/>
        <v>-0,19423372794914-0,976478891221726i</v>
      </c>
      <c r="AQ188" s="240" t="str">
        <f t="shared" ca="1" si="214"/>
        <v>-0,704002047608769+0,704002047608736i</v>
      </c>
      <c r="AR188" s="240" t="str">
        <f t="shared" ca="1" si="215"/>
        <v>-0,704002047608769+0,704002047608736i</v>
      </c>
      <c r="AS188" s="240" t="str">
        <f t="shared" ca="1" si="216"/>
        <v>-0,381003162660812-0,919823002602723i</v>
      </c>
      <c r="AT188" s="240" t="str">
        <f t="shared" ca="1" si="217"/>
        <v>-0,553130859500366+0,827818831836422i</v>
      </c>
      <c r="AU188" s="240" t="str">
        <f t="shared" ca="1" si="218"/>
        <v>0,995609243666727+5,22030961804663E-14i</v>
      </c>
      <c r="AV188" s="240" t="str">
        <f t="shared" ca="1" si="219"/>
        <v>-0,553130859500361-0,827818831836425i</v>
      </c>
      <c r="AW188" s="240" t="str">
        <f t="shared" ca="1" si="220"/>
        <v>-0,381003162660803+0,919823002602727i</v>
      </c>
      <c r="AX188" s="240" t="str">
        <f t="shared" ca="1" si="221"/>
        <v>0,976478891221718-0,194233727949179i</v>
      </c>
      <c r="AY188" s="240" t="str">
        <f t="shared" ca="1" si="222"/>
        <v>-0,704002047608765-0,70400204760874i</v>
      </c>
      <c r="AZ188" s="240" t="str">
        <f t="shared" ca="1" si="223"/>
        <v>-0,194233727949145+0,976478891221725i</v>
      </c>
      <c r="BA188" s="240" t="str">
        <f t="shared" ca="1" si="224"/>
        <v>0,919823002602751-0,381003162660744i</v>
      </c>
      <c r="BB188" s="240" t="str">
        <f t="shared" ca="1" si="225"/>
        <v>-0,827818831836389-0,553130859500415i</v>
      </c>
      <c r="BC188" s="240" t="str">
        <f t="shared" ca="1" si="226"/>
        <v>-1,21971515448579E-14+0,995609243666727i</v>
      </c>
      <c r="BD188" s="240" t="str">
        <f t="shared" ca="1" si="227"/>
        <v>0,827818831836402-0,553130859500395i</v>
      </c>
      <c r="BE188" s="240" t="str">
        <f t="shared" ca="1" si="228"/>
        <v>-0,919823002602737-0,381003162660779i</v>
      </c>
      <c r="BF188" s="240" t="str">
        <f t="shared" ca="1" si="229"/>
        <v>0,194233727949122+0,976478891221729i</v>
      </c>
      <c r="BG188" s="240" t="str">
        <f t="shared" ca="1" si="230"/>
        <v>0,704002047608781-0,704002047608723i</v>
      </c>
      <c r="BH188" s="240" t="str">
        <f t="shared" ca="1" si="231"/>
        <v>-0,976478891221713-0,194233727949203i</v>
      </c>
      <c r="BI188" s="240" t="str">
        <f t="shared" ca="1" si="232"/>
        <v>0,381003162660781+0,919823002602736i</v>
      </c>
      <c r="BJ188" s="240" t="str">
        <f t="shared" ca="1" si="233"/>
        <v>0,553130859500558-0,827818831836294i</v>
      </c>
      <c r="BK188" s="240" t="str">
        <f t="shared" ca="1" si="234"/>
        <v>-0,995609243666727-1,70269623317289E-13i</v>
      </c>
      <c r="BL188" s="240" t="str">
        <f t="shared" ca="1" si="235"/>
        <v>0,553130859500264+0,82781883183649i</v>
      </c>
      <c r="BM188" s="240" t="str">
        <f t="shared" ca="1" si="236"/>
        <v>0,381003162660926-0,919823002602677i</v>
      </c>
      <c r="BN188" s="240" t="str">
        <f t="shared" ca="1" si="237"/>
        <v>-0,976478891221744+0,194233727949049i</v>
      </c>
      <c r="BO188" s="240" t="str">
        <f t="shared" ca="1" si="238"/>
        <v>0,704002047608681+0,704002047608823i</v>
      </c>
      <c r="BP188" s="240" t="str">
        <f t="shared" ca="1" si="239"/>
        <v>0,194233727949261-0,976478891221701i</v>
      </c>
      <c r="BQ188" s="240" t="str">
        <f t="shared" ca="1" si="240"/>
        <v>-0,919823002602759+0,381003162660726i</v>
      </c>
      <c r="BR188" s="240" t="str">
        <f t="shared" ca="1" si="241"/>
        <v>0,82781883183637+0,553130859500443i</v>
      </c>
      <c r="BS188" s="240" t="str">
        <f t="shared" ca="1" si="242"/>
        <v>4,53729287925209E-14-0,995609243666727i</v>
      </c>
      <c r="BT188" s="240" t="str">
        <f t="shared" ca="1" si="243"/>
        <v>-0,827818831836413+0,553130859500379i</v>
      </c>
      <c r="BU188" s="240" t="str">
        <f t="shared" ca="1" si="244"/>
        <v>0,919823002602729+0,381003162660797i</v>
      </c>
      <c r="BV188" s="240" t="str">
        <f t="shared" ca="1" si="245"/>
        <v>-0,194233727949185-0,976478891221716i</v>
      </c>
      <c r="BW188" s="240" t="str">
        <f t="shared" ca="1" si="246"/>
        <v>-0,704002047608725+0,704002047608779i</v>
      </c>
      <c r="BX188" s="240" t="str">
        <f t="shared" ca="1" si="247"/>
        <v>0,976478891221726+0,194233727949139i</v>
      </c>
      <c r="BY188" s="240" t="str">
        <f t="shared" ca="1" si="248"/>
        <v>-0,381003162660855-0,919823002602706i</v>
      </c>
      <c r="BZ188" s="240" t="str">
        <f t="shared" ca="1" si="249"/>
        <v>-0,553130859500315+0,827818831836456i</v>
      </c>
      <c r="CA188" s="240" t="str">
        <f t="shared" ca="1" si="250"/>
        <v>0,995609243666727-9,36722240471075E-14i</v>
      </c>
      <c r="CB188" s="240" t="str">
        <f t="shared" ca="1" si="251"/>
        <v>-0,553130859500495-0,827818831836336i</v>
      </c>
      <c r="CC188" s="240" t="str">
        <f t="shared" ca="1" si="252"/>
        <v>-0,381003162660682+0,919823002602777i</v>
      </c>
      <c r="CD188" s="240" t="str">
        <f t="shared" ca="1" si="253"/>
        <v>0,976478891221689-0,194233727949322i</v>
      </c>
      <c r="CE188" s="240" t="str">
        <f t="shared" ca="1" si="254"/>
        <v>-0,704002047608877-0,704002047608627i</v>
      </c>
      <c r="CF188" s="240" t="str">
        <f t="shared" ca="1" si="255"/>
        <v>-0,194233727949002+0,976478891221753i</v>
      </c>
      <c r="CG188" s="240" t="str">
        <f t="shared" ca="1" si="256"/>
        <v>0,919823002602653-0,381003162660983i</v>
      </c>
      <c r="CH188" s="240" t="str">
        <f t="shared" ca="1" si="257"/>
        <v>-0,827818831836517-0,553130859500223i</v>
      </c>
      <c r="CI188" s="240" t="str">
        <f t="shared" ca="1" si="258"/>
        <v>2,32717376886736E-13+0,995609243666727i</v>
      </c>
      <c r="CJ188" s="240" t="str">
        <f t="shared" ca="1" si="259"/>
        <v>0,827818831836259-0,55313085950061i</v>
      </c>
      <c r="CK188" s="240" t="str">
        <f t="shared" ca="1" si="260"/>
        <v>-0,919823002602831-0,381003162660553i</v>
      </c>
      <c r="CL188" s="240" t="str">
        <f t="shared" ca="1" si="261"/>
        <v>0,194233727949458+0,976478891221663i</v>
      </c>
      <c r="CM188" s="240" t="str">
        <f t="shared" ca="1" si="262"/>
        <v>0,704002047608548-0,704002047608956i</v>
      </c>
      <c r="CN188" s="240" t="str">
        <f t="shared" ca="1" si="263"/>
        <v>-0,97647889122178-0,194233727948866i</v>
      </c>
      <c r="CO188" s="240" t="str">
        <f t="shared" ca="1" si="264"/>
        <v>0,381003162661112+0,9198230026026i</v>
      </c>
      <c r="CP188" s="240" t="str">
        <f t="shared" ca="1" si="265"/>
        <v>0,553130859500107-0,827818831836594i</v>
      </c>
      <c r="CQ188" s="240" t="str">
        <f t="shared" ca="1" si="266"/>
        <v>-0,995609243666727+3,71762529726364E-13i</v>
      </c>
      <c r="CR188" s="240" t="str">
        <f t="shared" ca="1" si="267"/>
        <v>0,553130859500726+0,827818831836181i</v>
      </c>
      <c r="CS188" s="240" t="str">
        <f t="shared" ca="1" si="268"/>
        <v>0,381003162660425-0,919823002602884i</v>
      </c>
      <c r="CT188" s="240" t="str">
        <f t="shared" ca="1" si="269"/>
        <v>-0,976478891221636+0,194233727949595i</v>
      </c>
      <c r="CU188" s="240" t="str">
        <f t="shared" ca="1" si="270"/>
        <v>0,704002047609054+0,70400204760845i</v>
      </c>
      <c r="CV188" s="240" t="str">
        <f t="shared" ca="1" si="271"/>
        <v>0,194233727948729-0,976478891221808i</v>
      </c>
      <c r="CW188" s="240" t="str">
        <f t="shared" ca="1" si="272"/>
        <v>-0,919823002602937+0,381003162660299i</v>
      </c>
      <c r="CX188" s="240" t="str">
        <f t="shared" ca="1" si="273"/>
        <v>0,827818831836121+0,553130859500815i</v>
      </c>
      <c r="CY188" s="240" t="str">
        <f t="shared" ca="1" si="274"/>
        <v>4,79584399474207E-13-0,995609243666727i</v>
      </c>
      <c r="CZ188" s="240" t="str">
        <f t="shared" ca="1" si="275"/>
        <v>-0,82781883183667+0,553130859499994i</v>
      </c>
      <c r="DA188" s="240" t="str">
        <f t="shared" ca="1" si="276"/>
        <v>0,919823002602558+0,381003162661211i</v>
      </c>
      <c r="DB188" s="240" t="str">
        <f t="shared" ca="1" si="277"/>
        <v>-0,19423372794876-0,976478891221801i</v>
      </c>
      <c r="DC188" s="240" t="str">
        <f t="shared" ca="1" si="278"/>
        <v>-0,704002047609052+0,704002047608452i</v>
      </c>
      <c r="DD188" s="240" t="str">
        <f t="shared" ca="1" si="279"/>
        <v>0,976478891221642+0,194233727949565i</v>
      </c>
      <c r="DE188" s="240" t="str">
        <f t="shared" ca="1" si="280"/>
        <v>-0,381003162660428-0,919823002602883i</v>
      </c>
      <c r="DF188" s="240" t="str">
        <f t="shared" ca="1" si="281"/>
        <v>-0,5531308595007+0,827818831836199i</v>
      </c>
      <c r="DG188" s="240" t="str">
        <f t="shared" ca="1" si="282"/>
        <v>0,995609243666727+3,40539246634579E-13i</v>
      </c>
      <c r="DH188" s="240" t="str">
        <f t="shared" ca="1" si="283"/>
        <v>-0,55313085950011-0,827818831836592i</v>
      </c>
      <c r="DI188" s="240" t="str">
        <f t="shared" ca="1" si="284"/>
        <v>-0,381003162661083+0,919823002602612i</v>
      </c>
      <c r="DJ188" s="240" t="str">
        <f t="shared" ca="1" si="285"/>
        <v>0,97647889122178-0,194233727948869i</v>
      </c>
      <c r="DK188" s="240" t="str">
        <f t="shared" ca="1" si="286"/>
        <v>-0,70400204760855-0,704002047608954i</v>
      </c>
      <c r="DL188" s="240" t="str">
        <f t="shared" ca="1" si="287"/>
        <v>-0,194233727949428+0,976478891221669i</v>
      </c>
      <c r="DM188" s="240" t="str">
        <f t="shared" ca="1" si="288"/>
        <v>0,91982300260283-0,381003162660556i</v>
      </c>
      <c r="DN188" s="240" t="str">
        <f t="shared" ca="1" si="289"/>
        <v>-0,827818831836276-0,553130859500584i</v>
      </c>
      <c r="DO188" s="240" t="str">
        <f t="shared" ca="1" si="290"/>
        <v>-2,0149409379495E-13+0,995609243666727i</v>
      </c>
      <c r="DP188" s="240" t="str">
        <f t="shared" ca="1" si="291"/>
        <v>0,827818831836516-0,553130859500226i</v>
      </c>
      <c r="DQ188" s="240" t="str">
        <f t="shared" ca="1" si="292"/>
        <v>-0,919823002602665-0,381003162660954i</v>
      </c>
      <c r="DR188" s="240" t="str">
        <f t="shared" ca="1" si="293"/>
        <v>0,194233727949005+0,976478891221753i</v>
      </c>
      <c r="DS188" s="240" t="str">
        <f t="shared" ca="1" si="294"/>
        <v>0,704002047608855-0,704002047608649i</v>
      </c>
      <c r="DT188" s="240" t="str">
        <f t="shared" ca="1" si="295"/>
        <v>-0,976478891221695-0,194233727949292i</v>
      </c>
      <c r="DU188" s="240" t="str">
        <f t="shared" ca="1" si="296"/>
        <v>0,381003162660685+0,919823002602776i</v>
      </c>
      <c r="DV188" s="240" t="str">
        <f t="shared" ca="1" si="297"/>
        <v>0,553130859500469-0,827818831836354i</v>
      </c>
      <c r="DW188" s="240" t="str">
        <f t="shared" ca="1" si="298"/>
        <v>-0,995609243666727-9,0745857585042E-14i</v>
      </c>
      <c r="DX188" s="240" t="str">
        <f t="shared" ca="1" si="299"/>
        <v>0,553130859500341+0,827818831836438i</v>
      </c>
      <c r="DY188" s="240" t="str">
        <f t="shared" ca="1" si="300"/>
        <v>0,381003162660826-0,919823002602717i</v>
      </c>
      <c r="DZ188" s="240" t="str">
        <f t="shared" ca="1" si="301"/>
        <v>-0,976478891221725+0,194233727949141i</v>
      </c>
      <c r="EA188" s="240" t="str">
        <f t="shared" ca="1" si="302"/>
        <v>0,704002047608747+0,704002047608758i</v>
      </c>
      <c r="EB188" s="240" t="str">
        <f t="shared" ca="1" si="303"/>
        <v>0,194233727949183-0,976478891221717i</v>
      </c>
      <c r="EC188" s="240" t="str">
        <f t="shared" ca="1" si="304"/>
        <v>-0,919823002602723+0,381003162660813i</v>
      </c>
      <c r="ED188" s="240" t="str">
        <f t="shared" ca="1" si="305"/>
        <v>0,827818831836415+0,553130859500376i</v>
      </c>
      <c r="EE188" s="240" t="str">
        <f t="shared" ca="1" si="306"/>
        <v>-7,65962118843066E-14-0,995609243666727i</v>
      </c>
      <c r="EF188" s="240" t="str">
        <f t="shared" ca="1" si="307"/>
        <v>-0,827818831836362+0,553130859500457i</v>
      </c>
      <c r="EG188" s="240" t="str">
        <f t="shared" ca="1" si="308"/>
        <v>0,91982300260276+0,381003162660724i</v>
      </c>
      <c r="EH188" s="240" t="str">
        <f t="shared" ca="1" si="309"/>
        <v>-0,194233727949306-0,976478891221693i</v>
      </c>
      <c r="EI188" s="240" t="str">
        <f t="shared" ca="1" si="310"/>
        <v>-0,704002047608659+0,704002047608845i</v>
      </c>
      <c r="EJ188" s="240" t="str">
        <f t="shared" ca="1" si="311"/>
        <v>0,976478891221744+0,194233727949047i</v>
      </c>
      <c r="EK188" s="240" t="str">
        <f t="shared" ca="1" si="312"/>
        <v>-0,381003162660967-0,919823002602659i</v>
      </c>
      <c r="EL188" s="240" t="str">
        <f t="shared" ca="1" si="313"/>
        <v>-0,553130859500238+0,827818831836508i</v>
      </c>
      <c r="EM188" s="240" t="str">
        <f t="shared" ca="1" si="314"/>
        <v>0,995609243666727-1,87344448094215E-13i</v>
      </c>
      <c r="EN188" s="240"/>
      <c r="EO188" s="240"/>
      <c r="EP188" s="240"/>
    </row>
    <row r="189" spans="1:146" ht="15.75" thickBot="1">
      <c r="A189" s="277">
        <f t="shared" si="181"/>
        <v>1.7382812500000011E-3</v>
      </c>
      <c r="B189" s="276">
        <v>89</v>
      </c>
      <c r="C189" s="248">
        <f t="shared" si="182"/>
        <v>17800</v>
      </c>
      <c r="D189" s="247">
        <f t="shared" si="315"/>
        <v>111840.69846779664</v>
      </c>
      <c r="E189" s="247" t="str">
        <f t="shared" si="316"/>
        <v>111840,698467797i</v>
      </c>
      <c r="F189" s="247" t="str">
        <f t="shared" si="183"/>
        <v>-0,0423535138433203-0,19704602084042i</v>
      </c>
      <c r="G189" s="247" t="str">
        <f t="shared" si="184"/>
        <v>-0,0881561502465121+0,2349609591272i</v>
      </c>
      <c r="H189" s="247" t="str">
        <f t="shared" si="180"/>
        <v>0,00235954373561455-0,0596515754929599i</v>
      </c>
      <c r="I189" s="247" t="str">
        <f t="shared" si="317"/>
        <v>-0,00297405686590988+0,0627700091402679i</v>
      </c>
      <c r="J189" s="275" t="str">
        <f ca="1">IMPRODUCT(1/N_FFT2,CZ100)</f>
        <v>0,000554771028460332-0,0000799868059801859i</v>
      </c>
      <c r="K189" s="274" t="str">
        <f t="shared" ca="1" si="318"/>
        <v>3,37085195627677E-06+0,0000350608678367184i</v>
      </c>
      <c r="N189" s="265">
        <f t="shared" ca="1" si="185"/>
        <v>2.995766316154528</v>
      </c>
      <c r="O189" s="240">
        <f t="shared" ca="1" si="186"/>
        <v>0.99576631615452793</v>
      </c>
      <c r="P189" s="240" t="str">
        <f t="shared" ca="1" si="187"/>
        <v>-0,573370401579747-0,814123417535842i</v>
      </c>
      <c r="Q189" s="240" t="str">
        <f t="shared" ca="1" si="188"/>
        <v>-0,335463568262207+0,937557865284457i</v>
      </c>
      <c r="R189" s="240" t="str">
        <f t="shared" ca="1" si="189"/>
        <v>0,959695742635029-0,265583579982196i</v>
      </c>
      <c r="S189" s="240" t="str">
        <f t="shared" ca="1" si="190"/>
        <v>-0,769737771493953-0,631707463564807i</v>
      </c>
      <c r="T189" s="240" t="str">
        <f t="shared" ca="1" si="191"/>
        <v>-0,0732531144951221+0,993068244183009i</v>
      </c>
      <c r="U189" s="241" t="str">
        <f t="shared" ca="1" si="192"/>
        <v>0,854097258240324-0,511926195710202i</v>
      </c>
      <c r="V189" s="240" t="str">
        <f t="shared" ca="1" si="193"/>
        <v>-0,910339280629447-0,403525650400343i</v>
      </c>
      <c r="W189" s="240" t="str">
        <f t="shared" ca="1" si="194"/>
        <v>0,194264371271376+0,976632945605715i</v>
      </c>
      <c r="X189" s="240" t="str">
        <f t="shared" ca="1" si="195"/>
        <v>0,686621248072001-0,721180849776259i</v>
      </c>
      <c r="Y189" s="240" t="str">
        <f t="shared" ca="1" si="196"/>
        <v>-0,984988649354218-0,146109264016052i</v>
      </c>
      <c r="Z189" s="240" t="str">
        <f t="shared" ca="1" si="197"/>
        <v>0,447707817431519+0,889442671901154i</v>
      </c>
      <c r="AA189" s="240" t="str">
        <f t="shared" ca="1" si="198"/>
        <v>0,469400992076521-0,878187488538488i</v>
      </c>
      <c r="AB189" s="240" t="str">
        <f t="shared" ca="1" si="199"/>
        <v>-0,988277690026117+0,12189242710112i</v>
      </c>
      <c r="AC189" s="240" t="str">
        <f t="shared" ca="1" si="200"/>
        <v>0,668715786548569+0,737814172545288i</v>
      </c>
      <c r="AD189" s="240" t="str">
        <f t="shared" ca="1" si="201"/>
        <v>0,218173634775889-0,971571315692593i</v>
      </c>
      <c r="AE189" s="240" t="str">
        <f t="shared" ca="1" si="202"/>
        <v>-0,919968118659312+0,381063271699603i</v>
      </c>
      <c r="AF189" s="240" t="str">
        <f t="shared" ca="1" si="203"/>
        <v>0,841276722358718+0,532732609106419i</v>
      </c>
      <c r="AG189" s="240" t="str">
        <f t="shared" ca="1" si="204"/>
        <v>-0,0488599373073239-0,994566872017303i</v>
      </c>
      <c r="AH189" s="240" t="str">
        <f t="shared" ca="1" si="205"/>
        <v>-0,785008818091332+0,612626894534357i</v>
      </c>
      <c r="AI189" s="240" t="str">
        <f t="shared" ca="1" si="206"/>
        <v>0,95288895289175+0,289055703705746i</v>
      </c>
      <c r="AJ189" s="240" t="str">
        <f t="shared" ca="1" si="207"/>
        <v>-0,31235371108193-0,945508178474045i</v>
      </c>
      <c r="AK189" s="240" t="str">
        <f t="shared" ca="1" si="208"/>
        <v>-0,593177301970222+0,799807004730071i</v>
      </c>
      <c r="AL189" s="240" t="str">
        <f t="shared" ca="1" si="209"/>
        <v>0,995466409957152+0,0244373287201854i</v>
      </c>
      <c r="AM189" s="240" t="str">
        <f t="shared" ca="1" si="210"/>
        <v>-0,553218124299064-0,827949432836925i</v>
      </c>
      <c r="AN189" s="240" t="str">
        <f t="shared" ca="1" si="211"/>
        <v>-0,358371354732771+0,929042802294361i</v>
      </c>
      <c r="AO189" s="240" t="str">
        <f t="shared" ca="1" si="212"/>
        <v>0,965924447548287-0,241951478640854i</v>
      </c>
      <c r="AP189" s="240" t="str">
        <f t="shared" ca="1" si="213"/>
        <v>-0,754003063645361-0,650407515640285i</v>
      </c>
      <c r="AQ189" s="240" t="str">
        <f t="shared" ca="1" si="214"/>
        <v>-0,0976021667459541+0,990971429171625i</v>
      </c>
      <c r="AR189" s="240" t="str">
        <f t="shared" ca="1" si="215"/>
        <v>-0,0976021667459541+0,990971429171625i</v>
      </c>
      <c r="AS189" s="240" t="str">
        <f t="shared" ca="1" si="216"/>
        <v>-0,900162088256672-0,425744960338167i</v>
      </c>
      <c r="AT189" s="240" t="str">
        <f t="shared" ca="1" si="217"/>
        <v>0,170238090173623+0,981106288351062i</v>
      </c>
      <c r="AU189" s="240" t="str">
        <f t="shared" ca="1" si="218"/>
        <v>0,704113114630013-0,704113114630016i</v>
      </c>
      <c r="AV189" s="240" t="str">
        <f t="shared" ca="1" si="219"/>
        <v>-0,981106288351062-0,170238090173619i</v>
      </c>
      <c r="AW189" s="240" t="str">
        <f t="shared" ca="1" si="220"/>
        <v>0,42574496033817+0,900162088256671i</v>
      </c>
      <c r="AX189" s="240" t="str">
        <f t="shared" ca="1" si="221"/>
        <v>0,490811417115847-0,866403317870318i</v>
      </c>
      <c r="AY189" s="240" t="str">
        <f t="shared" ca="1" si="222"/>
        <v>-0,990971429171626+0,0976021667459505i</v>
      </c>
      <c r="AZ189" s="240" t="str">
        <f t="shared" ca="1" si="223"/>
        <v>0,650407515640293+0,754003063645354i</v>
      </c>
      <c r="BA189" s="240" t="str">
        <f t="shared" ca="1" si="224"/>
        <v>0,241951478640851-0,965924447548288i</v>
      </c>
      <c r="BB189" s="240" t="str">
        <f t="shared" ca="1" si="225"/>
        <v>-0,929042802294359+0,358371354732774i</v>
      </c>
      <c r="BC189" s="240" t="str">
        <f t="shared" ca="1" si="226"/>
        <v>0,827949432836927+0,553218124299061i</v>
      </c>
      <c r="BD189" s="240" t="str">
        <f t="shared" ca="1" si="227"/>
        <v>-0,0244373287201889-0,995466409957152i</v>
      </c>
      <c r="BE189" s="240" t="str">
        <f t="shared" ca="1" si="228"/>
        <v>-0,799807004730073+0,593177301970219i</v>
      </c>
      <c r="BF189" s="240" t="str">
        <f t="shared" ca="1" si="229"/>
        <v>0,945508178474044+0,312353711081934i</v>
      </c>
      <c r="BG189" s="240" t="str">
        <f t="shared" ca="1" si="230"/>
        <v>-0,289055703705742-0,952888952891751i</v>
      </c>
      <c r="BH189" s="240" t="str">
        <f t="shared" ca="1" si="231"/>
        <v>-0,612626894534348+0,785008818091339i</v>
      </c>
      <c r="BI189" s="240" t="str">
        <f t="shared" ca="1" si="232"/>
        <v>0,994566872017304+0,0488599373073205i</v>
      </c>
      <c r="BJ189" s="240" t="str">
        <f t="shared" ca="1" si="233"/>
        <v>-0,532732609106254-0,841276722358822i</v>
      </c>
      <c r="BK189" s="240" t="str">
        <f t="shared" ca="1" si="234"/>
        <v>-0,381063271699874+0,9199681186592i</v>
      </c>
      <c r="BL189" s="240" t="str">
        <f t="shared" ca="1" si="235"/>
        <v>0,971571315692701-0,218173634775409i</v>
      </c>
      <c r="BM189" s="240" t="str">
        <f t="shared" ca="1" si="236"/>
        <v>-0,737814172545487-0,668715786548349i</v>
      </c>
      <c r="BN189" s="240" t="str">
        <f t="shared" ca="1" si="237"/>
        <v>-0,121892427100928+0,988277690026141i</v>
      </c>
      <c r="BO189" s="240" t="str">
        <f t="shared" ca="1" si="238"/>
        <v>0,87818748853849-0,469400992076518i</v>
      </c>
      <c r="BP189" s="240" t="str">
        <f t="shared" ca="1" si="239"/>
        <v>-0,889442671901107-0,447707817431615i</v>
      </c>
      <c r="BQ189" s="240" t="str">
        <f t="shared" ca="1" si="240"/>
        <v>0,146109264015751+0,984988649354262i</v>
      </c>
      <c r="BR189" s="240" t="str">
        <f t="shared" ca="1" si="241"/>
        <v>0,72118084977653-0,686621248071716i</v>
      </c>
      <c r="BS189" s="240" t="str">
        <f t="shared" ca="1" si="242"/>
        <v>-0,976632945605793-0,194264371270985i</v>
      </c>
      <c r="BT189" s="240" t="str">
        <f t="shared" ca="1" si="243"/>
        <v>0,403525650400616+0,910339280629326i</v>
      </c>
      <c r="BU189" s="240" t="str">
        <f t="shared" ca="1" si="244"/>
        <v>0,511926195710118-0,854097258240375i</v>
      </c>
      <c r="BV189" s="240" t="str">
        <f t="shared" ca="1" si="245"/>
        <v>-0,993068244183008+0,0732531144951343i</v>
      </c>
      <c r="BW189" s="240" t="str">
        <f t="shared" ca="1" si="246"/>
        <v>0,63170746356467+0,769737771494066i</v>
      </c>
      <c r="BX189" s="240" t="str">
        <f t="shared" ca="1" si="247"/>
        <v>0,265583579982513-0,959695742634942i</v>
      </c>
      <c r="BY189" s="240" t="str">
        <f t="shared" ca="1" si="248"/>
        <v>-0,937557865284618+0,335463568261756i</v>
      </c>
      <c r="BZ189" s="240" t="str">
        <f t="shared" ca="1" si="249"/>
        <v>0,814123417536045+0,573370401579459i</v>
      </c>
      <c r="CA189" s="240" t="str">
        <f t="shared" ca="1" si="250"/>
        <v>-2,01525018860616E-13-0,995766316154528i</v>
      </c>
      <c r="CB189" s="240" t="str">
        <f t="shared" ca="1" si="251"/>
        <v>-0,814123417535813+0,573370401579789i</v>
      </c>
      <c r="CC189" s="240" t="str">
        <f t="shared" ca="1" si="252"/>
        <v>0,93755786528442+0,335463568262309i</v>
      </c>
      <c r="CD189" s="240" t="str">
        <f t="shared" ca="1" si="253"/>
        <v>-0,265583579981946-0,959695742635098i</v>
      </c>
      <c r="CE189" s="240" t="str">
        <f t="shared" ca="1" si="254"/>
        <v>-0,631707463565124+0,769737771493692i</v>
      </c>
      <c r="CF189" s="240" t="str">
        <f t="shared" ca="1" si="255"/>
        <v>0,993068244183038+0,0732531144947324i</v>
      </c>
      <c r="CG189" s="240" t="str">
        <f t="shared" ca="1" si="256"/>
        <v>-0,511926195710451-0,854097258240175i</v>
      </c>
      <c r="CH189" s="240" t="str">
        <f t="shared" ca="1" si="257"/>
        <v>-0,403525650400261+0,910339280629484i</v>
      </c>
      <c r="CI189" s="240" t="str">
        <f t="shared" ca="1" si="258"/>
        <v>0,976632945605717-0,194264371271367i</v>
      </c>
      <c r="CJ189" s="240" t="str">
        <f t="shared" ca="1" si="259"/>
        <v>-0,721180849776115-0,686621248072152i</v>
      </c>
      <c r="CK189" s="240" t="str">
        <f t="shared" ca="1" si="260"/>
        <v>-0,146109264016359+0,984988649354173i</v>
      </c>
      <c r="CL189" s="240" t="str">
        <f t="shared" ca="1" si="261"/>
        <v>0,889442671901384-0,447707817431064i</v>
      </c>
      <c r="CM189" s="240" t="str">
        <f t="shared" ca="1" si="262"/>
        <v>-0,878187488538679-0,469400992076163i</v>
      </c>
      <c r="CN189" s="240" t="str">
        <f t="shared" ca="1" si="263"/>
        <v>0,121892427101327+0,988277690026091i</v>
      </c>
      <c r="CO189" s="240" t="str">
        <f t="shared" ca="1" si="264"/>
        <v>0,737814172545217-0,668715786548648i</v>
      </c>
      <c r="CP189" s="240" t="str">
        <f t="shared" ca="1" si="265"/>
        <v>-0,971571315692572-0,218173634775983i</v>
      </c>
      <c r="CQ189" s="240" t="str">
        <f t="shared" ca="1" si="266"/>
        <v>0,381063271699331+0,919968118659424i</v>
      </c>
      <c r="CR189" s="240" t="str">
        <f t="shared" ca="1" si="267"/>
        <v>0,532732609106751-0,841276722358508i</v>
      </c>
      <c r="CS189" s="240" t="str">
        <f t="shared" ca="1" si="268"/>
        <v>-0,994566872017284+0,048859937307723i</v>
      </c>
      <c r="CT189" s="240" t="str">
        <f t="shared" ca="1" si="269"/>
        <v>0,612626894534588+0,785008818091151i</v>
      </c>
      <c r="CU189" s="240" t="str">
        <f t="shared" ca="1" si="270"/>
        <v>0,289055703705654-0,952888952891778i</v>
      </c>
      <c r="CV189" s="240" t="str">
        <f t="shared" ca="1" si="271"/>
        <v>-0,945508178474046+0,312353711081927i</v>
      </c>
      <c r="CW189" s="240" t="str">
        <f t="shared" ca="1" si="272"/>
        <v>0,79980700472995+0,593177301970384i</v>
      </c>
      <c r="CX189" s="240" t="str">
        <f t="shared" ca="1" si="273"/>
        <v>0,0244373287204933-0,995466409957144i</v>
      </c>
      <c r="CY189" s="240" t="str">
        <f t="shared" ca="1" si="274"/>
        <v>-0,827949432837206+0,553218124298642i</v>
      </c>
      <c r="CZ189" s="240" t="str">
        <f t="shared" ca="1" si="275"/>
        <v>0,929042802294509+0,358371354732385i</v>
      </c>
      <c r="DA189" s="240" t="str">
        <f t="shared" ca="1" si="276"/>
        <v>-0,241951478641063-0,965924447548234i</v>
      </c>
      <c r="DB189" s="240" t="str">
        <f t="shared" ca="1" si="277"/>
        <v>-0,650407515640203+0,754003063645433i</v>
      </c>
      <c r="DC189" s="240" t="str">
        <f t="shared" ca="1" si="278"/>
        <v>0,990971429171617+0,0976021667460423i</v>
      </c>
      <c r="DD189" s="240" t="str">
        <f t="shared" ca="1" si="279"/>
        <v>-0,49081141711568-0,866403317870411i</v>
      </c>
      <c r="DE189" s="240" t="str">
        <f t="shared" ca="1" si="280"/>
        <v>-0,425744960338521+0,900162088256504i</v>
      </c>
      <c r="DF189" s="240" t="str">
        <f t="shared" ca="1" si="281"/>
        <v>0,981106288350976-0,170238090174114i</v>
      </c>
      <c r="DG189" s="240" t="str">
        <f t="shared" ca="1" si="282"/>
        <v>-0,704113114630228-0,704113114629801i</v>
      </c>
      <c r="DH189" s="240" t="str">
        <f t="shared" ca="1" si="283"/>
        <v>-0,170238090173519+0,98110628835108i</v>
      </c>
      <c r="DI189" s="240" t="str">
        <f t="shared" ca="1" si="284"/>
        <v>0,900162088256669-0,425744960338173i</v>
      </c>
      <c r="DJ189" s="240" t="str">
        <f t="shared" ca="1" si="285"/>
        <v>-0,866403317870221-0,490811417116016i</v>
      </c>
      <c r="DK189" s="240" t="str">
        <f t="shared" ca="1" si="286"/>
        <v>0,0976021667456582+0,990971429171655i</v>
      </c>
      <c r="DL189" s="240" t="str">
        <f t="shared" ca="1" si="287"/>
        <v>0,754003063645685-0,65040751563991i</v>
      </c>
      <c r="DM189" s="240" t="str">
        <f t="shared" ca="1" si="288"/>
        <v>-0,965924447548382-0,241951478640476i</v>
      </c>
      <c r="DN189" s="240" t="str">
        <f t="shared" ca="1" si="289"/>
        <v>0,358371354732948+0,929042802294292i</v>
      </c>
      <c r="DO189" s="240" t="str">
        <f t="shared" ca="1" si="290"/>
        <v>0,553218124298987-0,827949432836976i</v>
      </c>
      <c r="DP189" s="240" t="str">
        <f t="shared" ca="1" si="291"/>
        <v>-0,995466409957154+0,0244373287200791i</v>
      </c>
      <c r="DQ189" s="240" t="str">
        <f t="shared" ca="1" si="292"/>
        <v>0,593177301970051+0,799807004730197i</v>
      </c>
      <c r="DR189" s="240" t="str">
        <f t="shared" ca="1" si="293"/>
        <v>0,31235371108232-0,945508178473915i</v>
      </c>
      <c r="DS189" s="240" t="str">
        <f t="shared" ca="1" si="294"/>
        <v>-0,952888952891603+0,289055703706233i</v>
      </c>
      <c r="DT189" s="240" t="str">
        <f t="shared" ca="1" si="295"/>
        <v>0,785008818091524+0,612626894534111i</v>
      </c>
      <c r="DU189" s="240" t="str">
        <f t="shared" ca="1" si="296"/>
        <v>0,0488599373071191-0,994566872017314i</v>
      </c>
      <c r="DV189" s="240" t="str">
        <f t="shared" ca="1" si="297"/>
        <v>-0,841276722358714+0,532732609106424i</v>
      </c>
      <c r="DW189" s="240" t="str">
        <f t="shared" ca="1" si="298"/>
        <v>0,919968118659277+0,381063271699688i</v>
      </c>
      <c r="DX189" s="240" t="str">
        <f t="shared" ca="1" si="299"/>
        <v>-0,218173634775606-0,971571315692657i</v>
      </c>
      <c r="DY189" s="240" t="str">
        <f t="shared" ca="1" si="300"/>
        <v>-0,668715786548934+0,737814172544958i</v>
      </c>
      <c r="DZ189" s="240" t="str">
        <f t="shared" ca="1" si="301"/>
        <v>0,988277690026166+0,121892427100727i</v>
      </c>
      <c r="EA189" s="240" t="str">
        <f t="shared" ca="1" si="302"/>
        <v>-0,469400992076696-0,878187488538395i</v>
      </c>
      <c r="EB189" s="240" t="str">
        <f t="shared" ca="1" si="303"/>
        <v>-0,447707817431434+0,889442671901197i</v>
      </c>
      <c r="EC189" s="240" t="str">
        <f t="shared" ca="1" si="304"/>
        <v>0,984988649354229-0,146109264015978i</v>
      </c>
      <c r="ED189" s="240" t="str">
        <f t="shared" ca="1" si="305"/>
        <v>-0,686621248071872-0,721180849776382i</v>
      </c>
      <c r="EE189" s="240" t="str">
        <f t="shared" ca="1" si="306"/>
        <v>-0,194264371271745+0,976632945605642i</v>
      </c>
      <c r="EF189" s="240" t="str">
        <f t="shared" ca="1" si="307"/>
        <v>0,91033928062925-0,403525650400787i</v>
      </c>
      <c r="EG189" s="240" t="str">
        <f t="shared" ca="1" si="308"/>
        <v>-0,854097258240471-0,511926195709956i</v>
      </c>
      <c r="EH189" s="240" t="str">
        <f t="shared" ca="1" si="309"/>
        <v>0,0732531144953071+0,993068244182995i</v>
      </c>
      <c r="EI189" s="240" t="str">
        <f t="shared" ca="1" si="310"/>
        <v>0,769737771493955-0,631707463564804i</v>
      </c>
      <c r="EJ189" s="240" t="str">
        <f t="shared" ca="1" si="311"/>
        <v>-0,959695742634987-0,265583579982346i</v>
      </c>
      <c r="EK189" s="240" t="str">
        <f t="shared" ca="1" si="312"/>
        <v>0,335463568261919+0,937557865284559i</v>
      </c>
      <c r="EL189" s="240" t="str">
        <f t="shared" ca="1" si="313"/>
        <v>0,573370401580127-0,814123417535574i</v>
      </c>
      <c r="EM189" s="240" t="str">
        <f t="shared" ca="1" si="314"/>
        <v>-0,995766316154528+4,03050037721232E-13i</v>
      </c>
      <c r="EN189" s="240"/>
      <c r="EO189" s="240"/>
      <c r="EP189" s="240"/>
    </row>
    <row r="190" spans="1:146" ht="15.75" thickBot="1">
      <c r="A190" s="277">
        <f t="shared" si="181"/>
        <v>1.7578125000000011E-3</v>
      </c>
      <c r="B190" s="276">
        <v>90</v>
      </c>
      <c r="C190" s="248">
        <f t="shared" si="182"/>
        <v>18000</v>
      </c>
      <c r="D190" s="247">
        <f t="shared" si="315"/>
        <v>113097.33552923256</v>
      </c>
      <c r="E190" s="247" t="str">
        <f t="shared" si="316"/>
        <v>113097,335529233i</v>
      </c>
      <c r="F190" s="247" t="str">
        <f t="shared" si="183"/>
        <v>-0,0423212847838045-0,194621968491234i</v>
      </c>
      <c r="G190" s="247" t="str">
        <f t="shared" si="184"/>
        <v>-0,0862593579906886+0,233051279459846i</v>
      </c>
      <c r="H190" s="247" t="str">
        <f t="shared" si="180"/>
        <v>0,00235131594859386-0,0589887584160742i</v>
      </c>
      <c r="I190" s="247" t="str">
        <f t="shared" si="317"/>
        <v>-0,00292401130287649+0,0620073346237378i</v>
      </c>
      <c r="J190" s="275" t="str">
        <f ca="1">IMPRODUCT(1/N_FFT2,DA100)</f>
        <v>0,00373624542484448+3,81941372949463E-07i</v>
      </c>
      <c r="K190" s="274" t="str">
        <f t="shared" ca="1" si="318"/>
        <v>-0,000010948507019085+0,00023167350349385i</v>
      </c>
      <c r="N190" s="265">
        <f t="shared" ca="1" si="185"/>
        <v>2.9959102980873764</v>
      </c>
      <c r="O190" s="240">
        <f t="shared" ca="1" si="186"/>
        <v>0.99591029808737652</v>
      </c>
      <c r="P190" s="240" t="str">
        <f t="shared" ca="1" si="187"/>
        <v>-0,593263071907499-0,799922652102917i</v>
      </c>
      <c r="Q190" s="240" t="str">
        <f t="shared" ca="1" si="188"/>
        <v>-0,289097499454686+0,9530267350109i</v>
      </c>
      <c r="R190" s="240" t="str">
        <f t="shared" ca="1" si="189"/>
        <v>0,937693430618823-0,335512074314458i</v>
      </c>
      <c r="S190" s="240" t="str">
        <f t="shared" ca="1" si="190"/>
        <v>-0,828069149438821-0,553298116375028i</v>
      </c>
      <c r="T190" s="240" t="str">
        <f t="shared" ca="1" si="191"/>
        <v>0,0488670021658567+0,994710680517611i</v>
      </c>
      <c r="U190" s="241" t="str">
        <f t="shared" ca="1" si="192"/>
        <v>0,769849071033166-0,631798804736016i</v>
      </c>
      <c r="V190" s="240" t="str">
        <f t="shared" ca="1" si="193"/>
        <v>-0,966064114523059-0,241986463396749i</v>
      </c>
      <c r="W190" s="240" t="str">
        <f t="shared" ca="1" si="194"/>
        <v>0,38111837119983+0,920101140620136i</v>
      </c>
      <c r="X190" s="240" t="str">
        <f t="shared" ca="1" si="195"/>
        <v>0,512000217217018-0,854220755663437i</v>
      </c>
      <c r="Y190" s="240" t="str">
        <f t="shared" ca="1" si="196"/>
        <v>-0,991114717792115+0,097616279443252i</v>
      </c>
      <c r="Z190" s="240" t="str">
        <f t="shared" ca="1" si="197"/>
        <v>0,668812478904973+0,737920856120405i</v>
      </c>
      <c r="AA190" s="240" t="str">
        <f t="shared" ca="1" si="198"/>
        <v>0,194292460753025-0,976774160966096i</v>
      </c>
      <c r="AB190" s="240" t="str">
        <f t="shared" ca="1" si="199"/>
        <v>-0,900292246382367+0,425806520546924i</v>
      </c>
      <c r="AC190" s="240" t="str">
        <f t="shared" ca="1" si="200"/>
        <v>0,878314469266753+0,46946886468982i</v>
      </c>
      <c r="AD190" s="240" t="str">
        <f t="shared" ca="1" si="201"/>
        <v>-0,146130390553294-0,985131072900063i</v>
      </c>
      <c r="AE190" s="240" t="str">
        <f t="shared" ca="1" si="202"/>
        <v>-0,70421492523108+0,704214925231119i</v>
      </c>
      <c r="AF190" s="240" t="str">
        <f t="shared" ca="1" si="203"/>
        <v>0,985131072900057+0,146130390553337i</v>
      </c>
      <c r="AG190" s="240" t="str">
        <f t="shared" ca="1" si="204"/>
        <v>-0,469468864689779-0,878314469266775i</v>
      </c>
      <c r="AH190" s="240" t="str">
        <f t="shared" ca="1" si="205"/>
        <v>-0,425806520546967+0,900292246382347i</v>
      </c>
      <c r="AI190" s="240" t="str">
        <f t="shared" ca="1" si="206"/>
        <v>0,976774160966086-0,194292460753077i</v>
      </c>
      <c r="AJ190" s="240" t="str">
        <f t="shared" ca="1" si="207"/>
        <v>-0,737920856120441-0,668812478904934i</v>
      </c>
      <c r="AK190" s="240" t="str">
        <f t="shared" ca="1" si="208"/>
        <v>-0,0976162794432987+0,99111471779211i</v>
      </c>
      <c r="AL190" s="240" t="str">
        <f t="shared" ca="1" si="209"/>
        <v>0,854220755663461-0,512000217216977i</v>
      </c>
      <c r="AM190" s="240" t="str">
        <f t="shared" ca="1" si="210"/>
        <v>-0,920101140620156-0,381118371199781i</v>
      </c>
      <c r="AN190" s="240" t="str">
        <f t="shared" ca="1" si="211"/>
        <v>0,241986463396798+0,966064114523046i</v>
      </c>
      <c r="AO190" s="240" t="str">
        <f t="shared" ca="1" si="212"/>
        <v>0,631798804736052-0,769849071033135i</v>
      </c>
      <c r="AP190" s="240" t="str">
        <f t="shared" ca="1" si="213"/>
        <v>-0,994710680517609-0,0488670021659053i</v>
      </c>
      <c r="AQ190" s="240" t="str">
        <f t="shared" ca="1" si="214"/>
        <v>0,553298116375061+0,828069149438799i</v>
      </c>
      <c r="AR190" s="240" t="str">
        <f t="shared" ca="1" si="215"/>
        <v>0,553298116375061+0,828069149438799i</v>
      </c>
      <c r="AS190" s="240" t="str">
        <f t="shared" ca="1" si="216"/>
        <v>-0,953026735010898+0,289097499454693i</v>
      </c>
      <c r="AT190" s="240" t="str">
        <f t="shared" ca="1" si="217"/>
        <v>0,799922652102903+0,593263071907518i</v>
      </c>
      <c r="AU190" s="240" t="str">
        <f t="shared" ca="1" si="218"/>
        <v>4,34344280136341E-14-0,995910298087377i</v>
      </c>
      <c r="AV190" s="240" t="str">
        <f t="shared" ca="1" si="219"/>
        <v>-0,799922652102896+0,593263071907528i</v>
      </c>
      <c r="AW190" s="240" t="str">
        <f t="shared" ca="1" si="220"/>
        <v>0,953026735010901+0,289097499454681i</v>
      </c>
      <c r="AX190" s="240" t="str">
        <f t="shared" ca="1" si="221"/>
        <v>-0,335512074314444-0,937693430618828i</v>
      </c>
      <c r="AY190" s="240" t="str">
        <f t="shared" ca="1" si="222"/>
        <v>-0,553298116375057+0,828069149438802i</v>
      </c>
      <c r="AZ190" s="240" t="str">
        <f t="shared" ca="1" si="223"/>
        <v>0,994710680517609-0,0488670021659105i</v>
      </c>
      <c r="BA190" s="240" t="str">
        <f t="shared" ca="1" si="224"/>
        <v>-0,631798804736056-0,769849071033132i</v>
      </c>
      <c r="BB190" s="240" t="str">
        <f t="shared" ca="1" si="225"/>
        <v>-0,241986463396793+0,966064114523048i</v>
      </c>
      <c r="BC190" s="240" t="str">
        <f t="shared" ca="1" si="226"/>
        <v>0,920101140620155-0,381118371199786i</v>
      </c>
      <c r="BD190" s="240" t="str">
        <f t="shared" ca="1" si="227"/>
        <v>-0,854220755663413-0,512000217217058i</v>
      </c>
      <c r="BE190" s="240" t="str">
        <f t="shared" ca="1" si="228"/>
        <v>0,0976162794433039+0,99111471779211i</v>
      </c>
      <c r="BF190" s="240" t="str">
        <f t="shared" ca="1" si="229"/>
        <v>0,737920856120437-0,668812478904938i</v>
      </c>
      <c r="BG190" s="240" t="str">
        <f t="shared" ca="1" si="230"/>
        <v>-0,976774160966087-0,194292460753072i</v>
      </c>
      <c r="BH190" s="240" t="str">
        <f t="shared" ca="1" si="231"/>
        <v>0,425806520546971+0,900292246382345i</v>
      </c>
      <c r="BI190" s="240" t="str">
        <f t="shared" ca="1" si="232"/>
        <v>0,469468864689687-0,878314469266824i</v>
      </c>
      <c r="BJ190" s="240" t="str">
        <f t="shared" ca="1" si="233"/>
        <v>-0,985131072900085+0,146130390553147i</v>
      </c>
      <c r="BK190" s="240" t="str">
        <f t="shared" ca="1" si="234"/>
        <v>0,704214925231434+0,704214925230766i</v>
      </c>
      <c r="BL190" s="240" t="str">
        <f t="shared" ca="1" si="235"/>
        <v>0,146130390553191-0,985131072900078i</v>
      </c>
      <c r="BM190" s="240" t="str">
        <f t="shared" ca="1" si="236"/>
        <v>-0,878314469266846+0,469468864689647i</v>
      </c>
      <c r="BN190" s="240" t="str">
        <f t="shared" ca="1" si="237"/>
        <v>0,900292246382156+0,42580652054737i</v>
      </c>
      <c r="BO190" s="240" t="str">
        <f t="shared" ca="1" si="238"/>
        <v>-0,194292460753222-0,976774160966057i</v>
      </c>
      <c r="BP190" s="240" t="str">
        <f t="shared" ca="1" si="239"/>
        <v>-0,668812478905045+0,737920856120341i</v>
      </c>
      <c r="BQ190" s="240" t="str">
        <f t="shared" ca="1" si="240"/>
        <v>0,991114717792067+0,0976162794437434i</v>
      </c>
      <c r="BR190" s="240" t="str">
        <f t="shared" ca="1" si="241"/>
        <v>-0,512000217217189-0,854220755663334i</v>
      </c>
      <c r="BS190" s="240" t="str">
        <f t="shared" ca="1" si="242"/>
        <v>-0,38111837119992+0,920101140620099i</v>
      </c>
      <c r="BT190" s="240" t="str">
        <f t="shared" ca="1" si="243"/>
        <v>0,966064114523154-0,241986463396365i</v>
      </c>
      <c r="BU190" s="240" t="str">
        <f t="shared" ca="1" si="244"/>
        <v>-0,769849071033302-0,631798804735851i</v>
      </c>
      <c r="BV190" s="240" t="str">
        <f t="shared" ca="1" si="245"/>
        <v>-0,0488670021659558+0,994710680517606i</v>
      </c>
      <c r="BW190" s="240" t="str">
        <f t="shared" ca="1" si="246"/>
        <v>0,828069149439039-0,553298116374701i</v>
      </c>
      <c r="BX190" s="240" t="str">
        <f t="shared" ca="1" si="247"/>
        <v>-0,937693430618912-0,335512074314207i</v>
      </c>
      <c r="BY190" s="240" t="str">
        <f t="shared" ca="1" si="248"/>
        <v>0,289097499454651+0,953026735010909i</v>
      </c>
      <c r="BZ190" s="240" t="str">
        <f t="shared" ca="1" si="249"/>
        <v>0,593263071907804-0,799922652102692i</v>
      </c>
      <c r="CA190" s="240" t="str">
        <f t="shared" ca="1" si="250"/>
        <v>-0,995910298087377+3,09407767526543E-13i</v>
      </c>
      <c r="CB190" s="240" t="str">
        <f t="shared" ca="1" si="251"/>
        <v>0,593263071907482+0,79992265210293i</v>
      </c>
      <c r="CC190" s="240" t="str">
        <f t="shared" ca="1" si="252"/>
        <v>0,289097499455007-0,953026735010802i</v>
      </c>
      <c r="CD190" s="240" t="str">
        <f t="shared" ca="1" si="253"/>
        <v>-0,937693430618713+0,335512074314763i</v>
      </c>
      <c r="CE190" s="240" t="str">
        <f t="shared" ca="1" si="254"/>
        <v>0,828069149438833+0,553298116375011i</v>
      </c>
      <c r="CF190" s="240" t="str">
        <f t="shared" ca="1" si="255"/>
        <v>-0,0488670021655562-0,994710680517626i</v>
      </c>
      <c r="CG190" s="240" t="str">
        <f t="shared" ca="1" si="256"/>
        <v>-0,769849071032908+0,631798804736329i</v>
      </c>
      <c r="CH190" s="240" t="str">
        <f t="shared" ca="1" si="257"/>
        <v>0,966064114523058+0,241986463396753i</v>
      </c>
      <c r="CI190" s="240" t="str">
        <f t="shared" ca="1" si="258"/>
        <v>-0,381118371199563-0,920101140620247i</v>
      </c>
      <c r="CJ190" s="240" t="str">
        <f t="shared" ca="1" si="259"/>
        <v>-0,512000217216682+0,854220755663638i</v>
      </c>
      <c r="CK190" s="240" t="str">
        <f t="shared" ca="1" si="260"/>
        <v>0,991114717792104-0,0976162794433593i</v>
      </c>
      <c r="CL190" s="240" t="str">
        <f t="shared" ca="1" si="261"/>
        <v>-0,668812478904749-0,73792085612061i</v>
      </c>
      <c r="CM190" s="240" t="str">
        <f t="shared" ca="1" si="262"/>
        <v>-0,194292460752629+0,976774160966175i</v>
      </c>
      <c r="CN190" s="240" t="str">
        <f t="shared" ca="1" si="263"/>
        <v>0,900292246382327-0,425806520547009i</v>
      </c>
      <c r="CO190" s="240" t="str">
        <f t="shared" ca="1" si="264"/>
        <v>-0,878314469266664-0,469468864689987i</v>
      </c>
      <c r="CP190" s="240" t="str">
        <f t="shared" ca="1" si="265"/>
        <v>0,146130390553775+0,985131072899991i</v>
      </c>
      <c r="CQ190" s="240" t="str">
        <f t="shared" ca="1" si="266"/>
        <v>0,704214925231007-0,704214925231193i</v>
      </c>
      <c r="CR190" s="240" t="str">
        <f t="shared" ca="1" si="267"/>
        <v>-0,985131072900026-0,146130390553542i</v>
      </c>
      <c r="CS190" s="240" t="str">
        <f t="shared" ca="1" si="268"/>
        <v>0,469468864689347+0,878314469267006i</v>
      </c>
      <c r="CT190" s="240" t="str">
        <f t="shared" ca="1" si="269"/>
        <v>0,425806520546796-0,900292246382428i</v>
      </c>
      <c r="CU190" s="240" t="str">
        <f t="shared" ca="1" si="270"/>
        <v>-0,976774160966124+0,194292460752888i</v>
      </c>
      <c r="CV190" s="240" t="str">
        <f t="shared" ca="1" si="271"/>
        <v>0,737920856120102+0,668812478905308i</v>
      </c>
      <c r="CW190" s="240" t="str">
        <f t="shared" ca="1" si="272"/>
        <v>0,0976162794430965-0,99111471779213i</v>
      </c>
      <c r="CX190" s="240" t="str">
        <f t="shared" ca="1" si="273"/>
        <v>-0,854220755663517+0,512000217216884i</v>
      </c>
      <c r="CY190" s="240" t="str">
        <f t="shared" ca="1" si="274"/>
        <v>0,920101140619969+0,381118371200234i</v>
      </c>
      <c r="CZ190" s="240" t="str">
        <f t="shared" ca="1" si="275"/>
        <v>-0,241986463397009-0,966064114522993i</v>
      </c>
      <c r="DA190" s="240" t="str">
        <f t="shared" ca="1" si="276"/>
        <v>-0,631798804736125+0,769849071033076i</v>
      </c>
      <c r="DB190" s="240" t="str">
        <f t="shared" ca="1" si="277"/>
        <v>0,994710680517589+0,0488670021663102i</v>
      </c>
      <c r="DC190" s="240" t="str">
        <f t="shared" ca="1" si="278"/>
        <v>-0,55329811637523-0,828069149438687i</v>
      </c>
      <c r="DD190" s="240" t="str">
        <f t="shared" ca="1" si="279"/>
        <v>-0,335512074314515+0,937693430618802i</v>
      </c>
      <c r="DE190" s="240" t="str">
        <f t="shared" ca="1" si="280"/>
        <v>0,953026735011013-0,289097499454312i</v>
      </c>
      <c r="DF190" s="240" t="str">
        <f t="shared" ca="1" si="281"/>
        <v>-0,799922652103087-0,59326307190727i</v>
      </c>
      <c r="DG190" s="240" t="str">
        <f t="shared" ca="1" si="282"/>
        <v>-4,53868647079427E-14+0,995910298087377i</v>
      </c>
      <c r="DH190" s="240" t="str">
        <f t="shared" ca="1" si="283"/>
        <v>0,799922652103124-0,593263071907219i</v>
      </c>
      <c r="DI190" s="240" t="str">
        <f t="shared" ca="1" si="284"/>
        <v>-0,953026735010986-0,289097499454398i</v>
      </c>
      <c r="DJ190" s="240" t="str">
        <f t="shared" ca="1" si="285"/>
        <v>0,335512074314456+0,937693430618824i</v>
      </c>
      <c r="DK190" s="240" t="str">
        <f t="shared" ca="1" si="286"/>
        <v>0,553298116375306-0,828069149438636i</v>
      </c>
      <c r="DL190" s="240" t="str">
        <f t="shared" ca="1" si="287"/>
        <v>-0,994710680517593+0,0488670021662196i</v>
      </c>
      <c r="DM190" s="240" t="str">
        <f t="shared" ca="1" si="288"/>
        <v>0,631798804736055+0,769849071033133i</v>
      </c>
      <c r="DN190" s="240" t="str">
        <f t="shared" ca="1" si="289"/>
        <v>0,24198646339707-0,966064114522978i</v>
      </c>
      <c r="DO190" s="240" t="str">
        <f t="shared" ca="1" si="290"/>
        <v>-0,920101140620003+0,381118371200151i</v>
      </c>
      <c r="DP190" s="240" t="str">
        <f t="shared" ca="1" si="291"/>
        <v>0,85422075566347+0,512000217216963i</v>
      </c>
      <c r="DQ190" s="240" t="str">
        <f t="shared" ca="1" si="292"/>
        <v>-0,0976162794430062-0,991114717792139i</v>
      </c>
      <c r="DR190" s="240" t="str">
        <f t="shared" ca="1" si="293"/>
        <v>-0,737920856120163+0,66881247890524i</v>
      </c>
      <c r="DS190" s="240" t="str">
        <f t="shared" ca="1" si="294"/>
        <v>0,976774160966106+0,194292460752977i</v>
      </c>
      <c r="DT190" s="240" t="str">
        <f t="shared" ca="1" si="295"/>
        <v>-0,425806520546714-0,900292246382467i</v>
      </c>
      <c r="DU190" s="240" t="str">
        <f t="shared" ca="1" si="296"/>
        <v>-0,469468864689427+0,878314469266963i</v>
      </c>
      <c r="DV190" s="240" t="str">
        <f t="shared" ca="1" si="297"/>
        <v>0,985131072900039-0,146130390553452i</v>
      </c>
      <c r="DW190" s="240" t="str">
        <f t="shared" ca="1" si="298"/>
        <v>-0,704214925230942-0,704214925231258i</v>
      </c>
      <c r="DX190" s="240" t="str">
        <f t="shared" ca="1" si="299"/>
        <v>-0,146130390552886+0,985131072900123i</v>
      </c>
      <c r="DY190" s="240" t="str">
        <f t="shared" ca="1" si="300"/>
        <v>0,878314469266706-0,469468864689908i</v>
      </c>
      <c r="DZ190" s="240" t="str">
        <f t="shared" ca="1" si="301"/>
        <v>-0,900292246382288-0,425806520547091i</v>
      </c>
      <c r="EA190" s="240" t="str">
        <f t="shared" ca="1" si="302"/>
        <v>0,194292460753539+0,976774160965994i</v>
      </c>
      <c r="EB190" s="240" t="str">
        <f t="shared" ca="1" si="303"/>
        <v>0,668812478904836-0,737920856120529i</v>
      </c>
      <c r="EC190" s="240" t="str">
        <f t="shared" ca="1" si="304"/>
        <v>-0,991114717792096-0,0976162794434496i</v>
      </c>
      <c r="ED190" s="240" t="str">
        <f t="shared" ca="1" si="305"/>
        <v>0,512000217216605+0,854220755663685i</v>
      </c>
      <c r="EE190" s="240" t="str">
        <f t="shared" ca="1" si="306"/>
        <v>0,381118371199647-0,920101140620212i</v>
      </c>
      <c r="EF190" s="240" t="str">
        <f t="shared" ca="1" si="307"/>
        <v>-0,966064114523079+0,241986463396665i</v>
      </c>
      <c r="EG190" s="240" t="str">
        <f t="shared" ca="1" si="308"/>
        <v>0,76984907103287+0,631798804736378i</v>
      </c>
      <c r="EH190" s="240" t="str">
        <f t="shared" ca="1" si="309"/>
        <v>0,0488670021656468-0,994710680517622i</v>
      </c>
      <c r="EI190" s="240" t="str">
        <f t="shared" ca="1" si="310"/>
        <v>-0,828069149438868+0,553298116374959i</v>
      </c>
      <c r="EJ190" s="240" t="str">
        <f t="shared" ca="1" si="311"/>
        <v>0,937693430618673+0,335512074314876i</v>
      </c>
      <c r="EK190" s="240" t="str">
        <f t="shared" ca="1" si="312"/>
        <v>-0,289097499454947-0,95302673501082i</v>
      </c>
      <c r="EL190" s="240" t="str">
        <f t="shared" ca="1" si="313"/>
        <v>-0,593263071907577+0,799922652102859i</v>
      </c>
      <c r="EM190" s="240" t="str">
        <f t="shared" ca="1" si="314"/>
        <v>0,995910298087377+4,00181496942428E-13i</v>
      </c>
      <c r="EN190" s="240"/>
      <c r="EO190" s="240"/>
      <c r="EP190" s="240"/>
    </row>
    <row r="191" spans="1:146" ht="15.75" thickBot="1">
      <c r="A191" s="277">
        <f t="shared" si="181"/>
        <v>1.7773437500000011E-3</v>
      </c>
      <c r="B191" s="276">
        <v>91</v>
      </c>
      <c r="C191" s="248">
        <f t="shared" si="182"/>
        <v>18200</v>
      </c>
      <c r="D191" s="247">
        <f t="shared" si="315"/>
        <v>114353.97259066848</v>
      </c>
      <c r="E191" s="247" t="str">
        <f t="shared" si="316"/>
        <v>114353,972590668i</v>
      </c>
      <c r="F191" s="247" t="str">
        <f t="shared" si="183"/>
        <v>-0,0422876032830575-0,19224925050511i</v>
      </c>
      <c r="G191" s="247" t="str">
        <f t="shared" si="184"/>
        <v>-0,0844139716205546+0,231160846869775i</v>
      </c>
      <c r="H191" s="247" t="str">
        <f t="shared" si="180"/>
        <v>0,00234335867856078-0,0583405064931502i</v>
      </c>
      <c r="I191" s="247" t="str">
        <f t="shared" si="317"/>
        <v>-0,00287682433666751+0,061263197701972i</v>
      </c>
      <c r="J191" s="275" t="str">
        <f ca="1">IMPRODUCT(1/N_FFT2,DB100)</f>
        <v>0,00703424630799219+0,0000799869179715633i</v>
      </c>
      <c r="K191" s="274" t="str">
        <f t="shared" ca="1" si="318"/>
        <v>-0,0000251365453382088+0,000430710313938657i</v>
      </c>
      <c r="N191" s="265">
        <f t="shared" ca="1" si="185"/>
        <v>2.9960426235827633</v>
      </c>
      <c r="O191" s="240">
        <f t="shared" ca="1" si="186"/>
        <v>0.99604262358276319</v>
      </c>
      <c r="P191" s="240" t="str">
        <f t="shared" ca="1" si="187"/>
        <v>-0,612796887592921-0,785226644065307i</v>
      </c>
      <c r="Q191" s="240" t="str">
        <f t="shared" ca="1" si="188"/>
        <v>-0,242018615869457+0,96619247438917i</v>
      </c>
      <c r="R191" s="240" t="str">
        <f t="shared" ca="1" si="189"/>
        <v>0,910591883575902-0,403637621585656i</v>
      </c>
      <c r="S191" s="240" t="str">
        <f t="shared" ca="1" si="190"/>
        <v>-0,878431169934961-0,469531242496523i</v>
      </c>
      <c r="T191" s="240" t="str">
        <f t="shared" ca="1" si="191"/>
        <v>0,170285328213507+0,981378527882515i</v>
      </c>
      <c r="U191" s="241" t="str">
        <f t="shared" ca="1" si="192"/>
        <v>0,668901343276295-0,738018902845179i</v>
      </c>
      <c r="V191" s="240" t="str">
        <f t="shared" ca="1" si="193"/>
        <v>-0,993343802944298-0,0732734409304891i</v>
      </c>
      <c r="W191" s="240" t="str">
        <f t="shared" ca="1" si="194"/>
        <v>0,55337163248129+0,828179174067198i</v>
      </c>
      <c r="X191" s="240" t="str">
        <f t="shared" ca="1" si="195"/>
        <v>0,31244038367696-0,945770540163642i</v>
      </c>
      <c r="Y191" s="240" t="str">
        <f t="shared" ca="1" si="196"/>
        <v>-0,937818020903688+0,335556653431165i</v>
      </c>
      <c r="Z191" s="240" t="str">
        <f t="shared" ca="1" si="197"/>
        <v>0,841510161674554+0,532880432922902i</v>
      </c>
      <c r="AA191" s="240" t="str">
        <f t="shared" ca="1" si="198"/>
        <v>-0,0976292496099111-0,991246406104072i</v>
      </c>
      <c r="AB191" s="240" t="str">
        <f t="shared" ca="1" si="199"/>
        <v>-0,721380964625154+0,686811773246584i</v>
      </c>
      <c r="AC191" s="240" t="str">
        <f t="shared" ca="1" si="200"/>
        <v>0,985261966171761+0,146149806736071i</v>
      </c>
      <c r="AD191" s="240" t="str">
        <f t="shared" ca="1" si="201"/>
        <v>-0,490947608547753-0,866643729369154i</v>
      </c>
      <c r="AE191" s="240" t="str">
        <f t="shared" ca="1" si="202"/>
        <v>-0,381169009974576+0,920223393436961i</v>
      </c>
      <c r="AF191" s="240" t="str">
        <f t="shared" ca="1" si="203"/>
        <v>0,959962041121162-0,265657274698297i</v>
      </c>
      <c r="AG191" s="240" t="str">
        <f t="shared" ca="1" si="204"/>
        <v>-0,800028936937424-0,59334189811306i</v>
      </c>
      <c r="AH191" s="240" t="str">
        <f t="shared" ca="1" si="205"/>
        <v>0,024444109643926+0,995742634166756i</v>
      </c>
      <c r="AI191" s="240" t="str">
        <f t="shared" ca="1" si="206"/>
        <v>0,769951360024304-0,631882751141664i</v>
      </c>
      <c r="AJ191" s="240" t="str">
        <f t="shared" ca="1" si="207"/>
        <v>-0,971840909438874-0,218234174076051i</v>
      </c>
      <c r="AK191" s="240" t="str">
        <f t="shared" ca="1" si="208"/>
        <v>0,42586309698651+0,900411867213384i</v>
      </c>
      <c r="AL191" s="240" t="str">
        <f t="shared" ca="1" si="209"/>
        <v>0,447832048381759-0,889689476410636i</v>
      </c>
      <c r="AM191" s="240" t="str">
        <f t="shared" ca="1" si="210"/>
        <v>-0,976903943864199+0,194318276176502i</v>
      </c>
      <c r="AN191" s="240" t="str">
        <f t="shared" ca="1" si="211"/>
        <v>0,754212286074369+0,650587992148723i</v>
      </c>
      <c r="AO191" s="240" t="str">
        <f t="shared" ca="1" si="212"/>
        <v>0,0488734950702199-0,994842846621141i</v>
      </c>
      <c r="AP191" s="240" t="str">
        <f t="shared" ca="1" si="213"/>
        <v>-0,814349322292942+0,573529501660254i</v>
      </c>
      <c r="AQ191" s="240" t="str">
        <f t="shared" ca="1" si="214"/>
        <v>0,953153362614874+0,289135911518429i</v>
      </c>
      <c r="AR191" s="240" t="str">
        <f t="shared" ca="1" si="215"/>
        <v>0,953153362614874+0,289135911518429i</v>
      </c>
      <c r="AS191" s="240" t="str">
        <f t="shared" ca="1" si="216"/>
        <v>-0,512068246117318+0,854334255026666i</v>
      </c>
      <c r="AT191" s="240" t="str">
        <f t="shared" ca="1" si="217"/>
        <v>0,988551919493899-0,121926250079968i</v>
      </c>
      <c r="AU191" s="240" t="str">
        <f t="shared" ca="1" si="218"/>
        <v>-0,704308493486219-0,704308493486204i</v>
      </c>
      <c r="AV191" s="240" t="str">
        <f t="shared" ca="1" si="219"/>
        <v>-0,121926250079961+0,988551919493899i</v>
      </c>
      <c r="AW191" s="240" t="str">
        <f t="shared" ca="1" si="220"/>
        <v>0,854334255026662-0,512068246117324i</v>
      </c>
      <c r="AX191" s="240" t="str">
        <f t="shared" ca="1" si="221"/>
        <v>-0,929300595135186-0,358470796404707i</v>
      </c>
      <c r="AY191" s="240" t="str">
        <f t="shared" ca="1" si="222"/>
        <v>0,289135911518435+0,953153362614872i</v>
      </c>
      <c r="AZ191" s="240" t="str">
        <f t="shared" ca="1" si="223"/>
        <v>0,573529501660249-0,814349322292946i</v>
      </c>
      <c r="BA191" s="240" t="str">
        <f t="shared" ca="1" si="224"/>
        <v>-0,99484284662114+0,0488734950702268i</v>
      </c>
      <c r="BB191" s="240" t="str">
        <f t="shared" ca="1" si="225"/>
        <v>0,650587992148653+0,75421228607443i</v>
      </c>
      <c r="BC191" s="240" t="str">
        <f t="shared" ca="1" si="226"/>
        <v>0,194318276176593-0,976903943864181i</v>
      </c>
      <c r="BD191" s="240" t="str">
        <f t="shared" ca="1" si="227"/>
        <v>-0,889689476410678+0,447832048381677i</v>
      </c>
      <c r="BE191" s="240" t="str">
        <f t="shared" ca="1" si="228"/>
        <v>0,90041186721339+0,425863096986497i</v>
      </c>
      <c r="BF191" s="240" t="str">
        <f t="shared" ca="1" si="229"/>
        <v>-0,218234174076065-0,971840909438871i</v>
      </c>
      <c r="BG191" s="240" t="str">
        <f t="shared" ca="1" si="230"/>
        <v>-0,631882751141653+0,769951360024313i</v>
      </c>
      <c r="BH191" s="240" t="str">
        <f t="shared" ca="1" si="231"/>
        <v>0,995742634166751+0,0244441096441244i</v>
      </c>
      <c r="BI191" s="240" t="str">
        <f t="shared" ca="1" si="232"/>
        <v>-0,59334189811331-0,800028936937239i</v>
      </c>
      <c r="BJ191" s="240" t="str">
        <f t="shared" ca="1" si="233"/>
        <v>-0,265657274698488+0,959962041121109i</v>
      </c>
      <c r="BK191" s="240" t="str">
        <f t="shared" ca="1" si="234"/>
        <v>0,920223393436845-0,381169009974857i</v>
      </c>
      <c r="BL191" s="240" t="str">
        <f t="shared" ca="1" si="235"/>
        <v>-0,86664372936906-0,49094760854792i</v>
      </c>
      <c r="BM191" s="240" t="str">
        <f t="shared" ca="1" si="236"/>
        <v>0,146149806736372+0,985261966171716i</v>
      </c>
      <c r="BN191" s="240" t="str">
        <f t="shared" ca="1" si="237"/>
        <v>0,686811773246722-0,721380964625022i</v>
      </c>
      <c r="BO191" s="240" t="str">
        <f t="shared" ca="1" si="238"/>
        <v>-0,991246406104102-0,0976292496096085i</v>
      </c>
      <c r="BP191" s="240" t="str">
        <f t="shared" ca="1" si="239"/>
        <v>0,532880432922744+0,841510161674655i</v>
      </c>
      <c r="BQ191" s="240" t="str">
        <f t="shared" ca="1" si="240"/>
        <v>0,335556653430877-0,937818020903792i</v>
      </c>
      <c r="BR191" s="240" t="str">
        <f t="shared" ca="1" si="241"/>
        <v>-0,945770540163701+0,312440383676782i</v>
      </c>
      <c r="BS191" s="240" t="str">
        <f t="shared" ca="1" si="242"/>
        <v>0,828179174067369+0,553371632481034i</v>
      </c>
      <c r="BT191" s="240" t="str">
        <f t="shared" ca="1" si="243"/>
        <v>-0,0732734409304042-0,993343802944304i</v>
      </c>
      <c r="BU191" s="240" t="str">
        <f t="shared" ca="1" si="244"/>
        <v>-0,738018902844904+0,668901343276599i</v>
      </c>
      <c r="BV191" s="240" t="str">
        <f t="shared" ca="1" si="245"/>
        <v>0,9813785278825+0,170285328213588i</v>
      </c>
      <c r="BW191" s="240" t="str">
        <f t="shared" ca="1" si="246"/>
        <v>-0,469531242496862-0,878431169934781i</v>
      </c>
      <c r="BX191" s="240" t="str">
        <f t="shared" ca="1" si="247"/>
        <v>-0,403637621585748+0,910591883575861i</v>
      </c>
      <c r="BY191" s="240" t="str">
        <f t="shared" ca="1" si="248"/>
        <v>0,966192474389072-0,242018615869849i</v>
      </c>
      <c r="BZ191" s="240" t="str">
        <f t="shared" ca="1" si="249"/>
        <v>-0,785226644065251-0,612796887592992i</v>
      </c>
      <c r="CA191" s="240" t="str">
        <f t="shared" ca="1" si="250"/>
        <v>4,17316817919823E-13+0,996042623582763i</v>
      </c>
      <c r="CB191" s="240" t="str">
        <f t="shared" ca="1" si="251"/>
        <v>0,785226644065364-0,612796887592845i</v>
      </c>
      <c r="CC191" s="240" t="str">
        <f t="shared" ca="1" si="252"/>
        <v>-0,966192474389274-0,24201861586904i</v>
      </c>
      <c r="CD191" s="240" t="str">
        <f t="shared" ca="1" si="253"/>
        <v>0,40363762158558+0,910591883575936i</v>
      </c>
      <c r="CE191" s="240" t="str">
        <f t="shared" ca="1" si="254"/>
        <v>0,469531242496151-0,87843116993516i</v>
      </c>
      <c r="CF191" s="240" t="str">
        <f t="shared" ca="1" si="255"/>
        <v>-0,981378527882532+0,170285328213407i</v>
      </c>
      <c r="CG191" s="240" t="str">
        <f t="shared" ca="1" si="256"/>
        <v>0,738018902845445+0,668901343276001i</v>
      </c>
      <c r="CH191" s="240" t="str">
        <f t="shared" ca="1" si="257"/>
        <v>0,0732734409305882-0,99334380294429i</v>
      </c>
      <c r="CI191" s="240" t="str">
        <f t="shared" ca="1" si="258"/>
        <v>-0,828179174066921+0,553371632481704i</v>
      </c>
      <c r="CJ191" s="240" t="str">
        <f t="shared" ca="1" si="259"/>
        <v>0,945770540163643+0,312440383676956i</v>
      </c>
      <c r="CK191" s="240" t="str">
        <f t="shared" ca="1" si="260"/>
        <v>-0,335556653431635-0,93781802090352i</v>
      </c>
      <c r="CL191" s="240" t="str">
        <f t="shared" ca="1" si="261"/>
        <v>-0,532880432922899+0,841510161674556i</v>
      </c>
      <c r="CM191" s="240" t="str">
        <f t="shared" ca="1" si="262"/>
        <v>0,991246406104023-0,097629249610411i</v>
      </c>
      <c r="CN191" s="240" t="str">
        <f t="shared" ca="1" si="263"/>
        <v>-0,686811773246589-0,721380964625149i</v>
      </c>
      <c r="CO191" s="240" t="str">
        <f t="shared" ca="1" si="264"/>
        <v>-0,146149806736554+0,985261966171689i</v>
      </c>
      <c r="CP191" s="240" t="str">
        <f t="shared" ca="1" si="265"/>
        <v>0,866643729369151-0,490947608547759i</v>
      </c>
      <c r="CQ191" s="240" t="str">
        <f t="shared" ca="1" si="266"/>
        <v>-0,920223393436774-0,381169009975027i</v>
      </c>
      <c r="CR191" s="240" t="str">
        <f t="shared" ca="1" si="267"/>
        <v>0,26565727469831+0,959962041121159i</v>
      </c>
      <c r="CS191" s="240" t="str">
        <f t="shared" ca="1" si="268"/>
        <v>0,593341898113447-0,800028936937138i</v>
      </c>
      <c r="CT191" s="240" t="str">
        <f t="shared" ca="1" si="269"/>
        <v>-0,995742634166755+0,02444410964394i</v>
      </c>
      <c r="CU191" s="240" t="str">
        <f t="shared" ca="1" si="270"/>
        <v>0,631882751141292+0,76995136002461i</v>
      </c>
      <c r="CV191" s="240" t="str">
        <f t="shared" ca="1" si="271"/>
        <v>0,218234174076038-0,971840909438877i</v>
      </c>
      <c r="CW191" s="240" t="str">
        <f t="shared" ca="1" si="272"/>
        <v>-0,90041186721359+0,425863096986075i</v>
      </c>
      <c r="CX191" s="240" t="str">
        <f t="shared" ca="1" si="273"/>
        <v>0,88968947641069+0,447832048381652i</v>
      </c>
      <c r="CY191" s="240" t="str">
        <f t="shared" ca="1" si="274"/>
        <v>-0,194318276176135-0,976903943864272i</v>
      </c>
      <c r="CZ191" s="240" t="str">
        <f t="shared" ca="1" si="275"/>
        <v>-0,650587992148632+0,754212286074448i</v>
      </c>
      <c r="DA191" s="240" t="str">
        <f t="shared" ca="1" si="276"/>
        <v>0,994842846621121+0,0488734950706231i</v>
      </c>
      <c r="DB191" s="240" t="str">
        <f t="shared" ca="1" si="277"/>
        <v>-0,57352950166033-0,814349322292889i</v>
      </c>
      <c r="DC191" s="240" t="str">
        <f t="shared" ca="1" si="278"/>
        <v>-0,289135911518815+0,953153362614757i</v>
      </c>
      <c r="DD191" s="240" t="str">
        <f t="shared" ca="1" si="279"/>
        <v>0,92930059513515-0,358470796404799i</v>
      </c>
      <c r="DE191" s="240" t="str">
        <f t="shared" ca="1" si="280"/>
        <v>-0,854334255026458-0,512068246117665i</v>
      </c>
      <c r="DF191" s="240" t="str">
        <f t="shared" ca="1" si="281"/>
        <v>0,121926250080059+0,988551919493887i</v>
      </c>
      <c r="DG191" s="240" t="str">
        <f t="shared" ca="1" si="282"/>
        <v>0,70430849348649-0,704308493485933i</v>
      </c>
      <c r="DH191" s="240" t="str">
        <f t="shared" ca="1" si="283"/>
        <v>-0,988551919493913-0,121926250079856i</v>
      </c>
      <c r="DI191" s="240" t="str">
        <f t="shared" ca="1" si="284"/>
        <v>0,51206824611699+0,854334255026862i</v>
      </c>
      <c r="DJ191" s="240" t="str">
        <f t="shared" ca="1" si="285"/>
        <v>0,358470796404608-0,929300595135223i</v>
      </c>
      <c r="DK191" s="240" t="str">
        <f t="shared" ca="1" si="286"/>
        <v>-0,953153362614985+0,289135911518062i</v>
      </c>
      <c r="DL191" s="240" t="str">
        <f t="shared" ca="1" si="287"/>
        <v>0,814349322293007+0,573529501660163i</v>
      </c>
      <c r="DM191" s="240" t="str">
        <f t="shared" ca="1" si="288"/>
        <v>-0,0488734950698377-0,99484284662116i</v>
      </c>
      <c r="DN191" s="240" t="str">
        <f t="shared" ca="1" si="289"/>
        <v>-0,754212286074297+0,650587992148809i</v>
      </c>
      <c r="DO191" s="240" t="str">
        <f t="shared" ca="1" si="290"/>
        <v>0,976903943864125+0,194318276176878i</v>
      </c>
      <c r="DP191" s="240" t="str">
        <f t="shared" ca="1" si="291"/>
        <v>-0,44783204838186-0,889689476410585i</v>
      </c>
      <c r="DQ191" s="240" t="str">
        <f t="shared" ca="1" si="292"/>
        <v>-0,42586309698676+0,900411867213265i</v>
      </c>
      <c r="DR191" s="240" t="str">
        <f t="shared" ca="1" si="293"/>
        <v>0,971840909438826-0,218234174076265i</v>
      </c>
      <c r="DS191" s="240" t="str">
        <f t="shared" ca="1" si="294"/>
        <v>-0,769951360024129-0,631882751141878i</v>
      </c>
      <c r="DT191" s="240" t="str">
        <f t="shared" ca="1" si="295"/>
        <v>-0,0244441096437072+0,995742634166761i</v>
      </c>
      <c r="DU191" s="240" t="str">
        <f t="shared" ca="1" si="296"/>
        <v>0,800028936937589-0,593341898112838i</v>
      </c>
      <c r="DV191" s="240" t="str">
        <f t="shared" ca="1" si="297"/>
        <v>-0,959962041121221-0,265657274698085i</v>
      </c>
      <c r="DW191" s="240" t="str">
        <f t="shared" ca="1" si="298"/>
        <v>0,381169009974327+0,920223393437064i</v>
      </c>
      <c r="DX191" s="240" t="str">
        <f t="shared" ca="1" si="299"/>
        <v>0,490947608547557-0,866643729369265i</v>
      </c>
      <c r="DY191" s="240" t="str">
        <f t="shared" ca="1" si="300"/>
        <v>-0,9852619661718+0,146149806735805i</v>
      </c>
      <c r="DZ191" s="240" t="str">
        <f t="shared" ca="1" si="301"/>
        <v>0,72138096462531+0,68681177324642i</v>
      </c>
      <c r="EA191" s="240" t="str">
        <f t="shared" ca="1" si="302"/>
        <v>0,0976292496102074-0,991246406104043i</v>
      </c>
      <c r="EB191" s="240" t="str">
        <f t="shared" ca="1" si="303"/>
        <v>-0,841510161674447+0,532880432923072i</v>
      </c>
      <c r="EC191" s="240" t="str">
        <f t="shared" ca="1" si="304"/>
        <v>0,937818020903599+0,335556653431416i</v>
      </c>
      <c r="ED191" s="240" t="str">
        <f t="shared" ca="1" si="305"/>
        <v>-0,312440383677178-0,945770540163571i</v>
      </c>
      <c r="EE191" s="240" t="str">
        <f t="shared" ca="1" si="306"/>
        <v>-0,553371632481535+0,828179174067034i</v>
      </c>
      <c r="EF191" s="240" t="str">
        <f t="shared" ca="1" si="307"/>
        <v>0,993343802944275-0,0732734409307921i</v>
      </c>
      <c r="EG191" s="240" t="str">
        <f t="shared" ca="1" si="308"/>
        <v>-0,668901343276174-0,738018902845289i</v>
      </c>
      <c r="EH191" s="240" t="str">
        <f t="shared" ca="1" si="309"/>
        <v>-0,170285328213177+0,981378527882572i</v>
      </c>
      <c r="EI191" s="240" t="str">
        <f t="shared" ca="1" si="310"/>
        <v>0,878431169935064-0,469531242496331i</v>
      </c>
      <c r="EJ191" s="240" t="str">
        <f t="shared" ca="1" si="311"/>
        <v>-0,910591883576019-0,403637621585393i</v>
      </c>
      <c r="EK191" s="240" t="str">
        <f t="shared" ca="1" si="312"/>
        <v>0,242018615869293+0,966192474389211i</v>
      </c>
      <c r="EL191" s="240" t="str">
        <f t="shared" ca="1" si="313"/>
        <v>0,612796887592662-0,785226644065508i</v>
      </c>
      <c r="EM191" s="240" t="str">
        <f t="shared" ca="1" si="314"/>
        <v>-0,996042623582763-1,84498789159951E-13i</v>
      </c>
      <c r="EN191" s="240"/>
      <c r="EO191" s="240"/>
      <c r="EP191" s="240"/>
    </row>
    <row r="192" spans="1:146" ht="15.75" thickBot="1">
      <c r="A192" s="277">
        <f t="shared" si="181"/>
        <v>1.7968750000000012E-3</v>
      </c>
      <c r="B192" s="276">
        <v>92</v>
      </c>
      <c r="C192" s="248">
        <f t="shared" si="182"/>
        <v>18400</v>
      </c>
      <c r="D192" s="247">
        <f t="shared" si="315"/>
        <v>115610.60965210438</v>
      </c>
      <c r="E192" s="247" t="str">
        <f t="shared" si="316"/>
        <v>115610,609652104i</v>
      </c>
      <c r="F192" s="247" t="str">
        <f t="shared" si="183"/>
        <v>-0,0422525151768904-0,189926212099541i</v>
      </c>
      <c r="G192" s="247" t="str">
        <f t="shared" si="184"/>
        <v>-0,0826183651792654+0,229289766001143i</v>
      </c>
      <c r="H192" s="247" t="str">
        <f t="shared" si="180"/>
        <v>0,00233566023404735-0,0577063448501253i</v>
      </c>
      <c r="I192" s="247" t="str">
        <f t="shared" si="317"/>
        <v>-0,0028323121149202+0,060536936742378i</v>
      </c>
      <c r="J192" s="275" t="str">
        <f ca="1">IMPRODUCT(1/N_FFT2,DC100)</f>
        <v>0,00405621552119527-3,61839406711611E-07i</v>
      </c>
      <c r="K192" s="274" t="str">
        <f t="shared" ca="1" si="318"/>
        <v>-0,0000114665637121337+0,000245551887262185i</v>
      </c>
      <c r="N192" s="265">
        <f t="shared" ca="1" si="185"/>
        <v>2.996164520860773</v>
      </c>
      <c r="O192" s="240">
        <f t="shared" ca="1" si="186"/>
        <v>0.99616452086077301</v>
      </c>
      <c r="P192" s="240" t="str">
        <f t="shared" ca="1" si="187"/>
        <v>-0,631960081956168-0,770045587894462i</v>
      </c>
      <c r="Q192" s="240" t="str">
        <f t="shared" ca="1" si="188"/>
        <v>-0,194342057155768+0,977023498920183i</v>
      </c>
      <c r="R192" s="240" t="str">
        <f t="shared" ca="1" si="189"/>
        <v>0,878538673736507-0,4695887044756i</v>
      </c>
      <c r="S192" s="240" t="str">
        <f t="shared" ca="1" si="190"/>
        <v>-0,920336011837178-0,381215658043331i</v>
      </c>
      <c r="T192" s="240" t="str">
        <f t="shared" ca="1" si="191"/>
        <v>0,289171296430397+0,953270011037028i</v>
      </c>
      <c r="U192" s="241" t="str">
        <f t="shared" ca="1" si="192"/>
        <v>0,553439354980466-0,828280527949667i</v>
      </c>
      <c r="V192" s="240" t="str">
        <f t="shared" ca="1" si="193"/>
        <v>-0,991367716413373+0,0976411976324932i</v>
      </c>
      <c r="W192" s="240" t="str">
        <f t="shared" ca="1" si="194"/>
        <v>0,704394687878092+0,704394687878109i</v>
      </c>
      <c r="X192" s="240" t="str">
        <f t="shared" ca="1" si="195"/>
        <v>0,0976411976325139-0,991367716413371i</v>
      </c>
      <c r="Y192" s="240" t="str">
        <f t="shared" ca="1" si="196"/>
        <v>-0,828280527949679+0,553439354980448i</v>
      </c>
      <c r="Z192" s="240" t="str">
        <f t="shared" ca="1" si="197"/>
        <v>0,953270011037022+0,289171296430419i</v>
      </c>
      <c r="AA192" s="240" t="str">
        <f t="shared" ca="1" si="198"/>
        <v>-0,381215658043358-0,920336011837167i</v>
      </c>
      <c r="AB192" s="240" t="str">
        <f t="shared" ca="1" si="199"/>
        <v>-0,469588704475628+0,878538673736492i</v>
      </c>
      <c r="AC192" s="240" t="str">
        <f t="shared" ca="1" si="200"/>
        <v>0,977023498920181-0,194342057155775i</v>
      </c>
      <c r="AD192" s="240" t="str">
        <f t="shared" ca="1" si="201"/>
        <v>-0,770045587894488-0,631960081956137i</v>
      </c>
      <c r="AE192" s="240" t="str">
        <f t="shared" ca="1" si="202"/>
        <v>-2,44075844144883E-14+0,996164520860773i</v>
      </c>
      <c r="AF192" s="240" t="str">
        <f t="shared" ca="1" si="203"/>
        <v>0,770045587894451-0,631960081956181i</v>
      </c>
      <c r="AG192" s="240" t="str">
        <f t="shared" ca="1" si="204"/>
        <v>-0,977023498920174-0,194342057155816i</v>
      </c>
      <c r="AH192" s="240" t="str">
        <f t="shared" ca="1" si="205"/>
        <v>0,469588704475588+0,878538673736513i</v>
      </c>
      <c r="AI192" s="240" t="str">
        <f t="shared" ca="1" si="206"/>
        <v>0,381215658043305-0,920336011837189i</v>
      </c>
      <c r="AJ192" s="240" t="str">
        <f t="shared" ca="1" si="207"/>
        <v>-0,953270011037034+0,289171296430379i</v>
      </c>
      <c r="AK192" s="240" t="str">
        <f t="shared" ca="1" si="208"/>
        <v>0,828280527949653+0,553439354980486i</v>
      </c>
      <c r="AL192" s="240" t="str">
        <f t="shared" ca="1" si="209"/>
        <v>-0,097641197632571-0,991367716413366i</v>
      </c>
      <c r="AM192" s="240" t="str">
        <f t="shared" ca="1" si="210"/>
        <v>-0,704394687878127+0,704394687878074i</v>
      </c>
      <c r="AN192" s="240" t="str">
        <f t="shared" ca="1" si="211"/>
        <v>0,991367716413369+0,0976411976325382i</v>
      </c>
      <c r="AO192" s="240" t="str">
        <f t="shared" ca="1" si="212"/>
        <v>-0,553439354980514-0,828280527949636i</v>
      </c>
      <c r="AP192" s="240" t="str">
        <f t="shared" ca="1" si="213"/>
        <v>-0,289171296430442+0,953270011037015i</v>
      </c>
      <c r="AQ192" s="240" t="str">
        <f t="shared" ca="1" si="214"/>
        <v>0,920336011837177-0,381215658043335i</v>
      </c>
      <c r="AR192" s="240" t="str">
        <f t="shared" ca="1" si="215"/>
        <v>0,920336011837177-0,381215658043335i</v>
      </c>
      <c r="AS192" s="240" t="str">
        <f t="shared" ca="1" si="216"/>
        <v>0,194342057155758+0,977023498920185i</v>
      </c>
      <c r="AT192" s="240" t="str">
        <f t="shared" ca="1" si="217"/>
        <v>0,63196008195615-0,770045587894477i</v>
      </c>
      <c r="AU192" s="240" t="str">
        <f t="shared" ca="1" si="218"/>
        <v>-0,996164520860773-4,88151688289765E-14i</v>
      </c>
      <c r="AV192" s="240" t="str">
        <f t="shared" ca="1" si="219"/>
        <v>0,631960081956162+0,770045587894467i</v>
      </c>
      <c r="AW192" s="240" t="str">
        <f t="shared" ca="1" si="220"/>
        <v>0,194342057155743-0,977023498920188i</v>
      </c>
      <c r="AX192" s="240" t="str">
        <f t="shared" ca="1" si="221"/>
        <v>-0,878538673736522+0,469588704475572i</v>
      </c>
      <c r="AY192" s="240" t="str">
        <f t="shared" ca="1" si="222"/>
        <v>0,920336011837183+0,381215658043321i</v>
      </c>
      <c r="AZ192" s="240" t="str">
        <f t="shared" ca="1" si="223"/>
        <v>-0,289171296430444-0,953270011037014i</v>
      </c>
      <c r="BA192" s="240" t="str">
        <f t="shared" ca="1" si="224"/>
        <v>-0,553439354980506+0,828280527949641i</v>
      </c>
      <c r="BB192" s="240" t="str">
        <f t="shared" ca="1" si="225"/>
        <v>0,991367716413368-0,0976411976325468i</v>
      </c>
      <c r="BC192" s="240" t="str">
        <f t="shared" ca="1" si="226"/>
        <v>-0,704394687878133-0,704394687878068i</v>
      </c>
      <c r="BD192" s="240" t="str">
        <f t="shared" ca="1" si="227"/>
        <v>-0,0976411976325554+0,991367716413367i</v>
      </c>
      <c r="BE192" s="240" t="str">
        <f t="shared" ca="1" si="228"/>
        <v>0,828280527949645-0,553439354980499i</v>
      </c>
      <c r="BF192" s="240" t="str">
        <f t="shared" ca="1" si="229"/>
        <v>-0,953270011037008-0,289171296430466i</v>
      </c>
      <c r="BG192" s="240" t="str">
        <f t="shared" ca="1" si="230"/>
        <v>0,381215658043313+0,920336011837186i</v>
      </c>
      <c r="BH192" s="240" t="str">
        <f t="shared" ca="1" si="231"/>
        <v>0,469588704475493-0,878538673736564i</v>
      </c>
      <c r="BI192" s="240" t="str">
        <f t="shared" ca="1" si="232"/>
        <v>-0,977023498920094+0,19434205715622i</v>
      </c>
      <c r="BJ192" s="240" t="str">
        <f t="shared" ca="1" si="233"/>
        <v>0,770045587894335+0,631960081956322i</v>
      </c>
      <c r="BK192" s="240" t="str">
        <f t="shared" ca="1" si="234"/>
        <v>-1,39122485932405E-13-0,996164520860773i</v>
      </c>
      <c r="BL192" s="240" t="str">
        <f t="shared" ca="1" si="235"/>
        <v>-0,770045587894168+0,631960081956526i</v>
      </c>
      <c r="BM192" s="240" t="str">
        <f t="shared" ca="1" si="236"/>
        <v>0,977023498920145+0,194342057155961i</v>
      </c>
      <c r="BN192" s="240" t="str">
        <f t="shared" ca="1" si="237"/>
        <v>-0,469588704475726-0,878538673736439i</v>
      </c>
      <c r="BO192" s="240" t="str">
        <f t="shared" ca="1" si="238"/>
        <v>-0,381215658042886+0,920336011837363i</v>
      </c>
      <c r="BP192" s="240" t="str">
        <f t="shared" ca="1" si="239"/>
        <v>0,953270011037075-0,289171296430244i</v>
      </c>
      <c r="BQ192" s="240" t="str">
        <f t="shared" ca="1" si="240"/>
        <v>-0,828280527949737-0,553439354980361i</v>
      </c>
      <c r="BR192" s="240" t="str">
        <f t="shared" ca="1" si="241"/>
        <v>0,0976411976330156+0,991367716413322i</v>
      </c>
      <c r="BS192" s="240" t="str">
        <f t="shared" ca="1" si="242"/>
        <v>0,704394687878226-0,704394687877976i</v>
      </c>
      <c r="BT192" s="240" t="str">
        <f t="shared" ca="1" si="243"/>
        <v>-0,991367716413382-0,0976411976323966i</v>
      </c>
      <c r="BU192" s="240" t="str">
        <f t="shared" ca="1" si="244"/>
        <v>0,55343935498089+0,828280527949383i</v>
      </c>
      <c r="BV192" s="240" t="str">
        <f t="shared" ca="1" si="245"/>
        <v>0,289171296430584-0,953270011036972i</v>
      </c>
      <c r="BW192" s="240" t="str">
        <f t="shared" ca="1" si="246"/>
        <v>-0,920336011837114+0,381215658043486i</v>
      </c>
      <c r="BX192" s="240" t="str">
        <f t="shared" ca="1" si="247"/>
        <v>0,878538673736272+0,469588704476039i</v>
      </c>
      <c r="BY192" s="240" t="str">
        <f t="shared" ca="1" si="248"/>
        <v>-0,1943420571556-0,977023498920217i</v>
      </c>
      <c r="BZ192" s="240" t="str">
        <f t="shared" ca="1" si="249"/>
        <v>-0,631960081956034+0,770045587894571i</v>
      </c>
      <c r="CA192" s="240" t="str">
        <f t="shared" ca="1" si="250"/>
        <v>0,996164520860773+4,94008117452909E-13i</v>
      </c>
      <c r="CB192" s="240" t="str">
        <f t="shared" ca="1" si="251"/>
        <v>-0,631960081956059-0,770045587894551i</v>
      </c>
      <c r="CC192" s="240" t="str">
        <f t="shared" ca="1" si="252"/>
        <v>-0,194342057155597+0,977023498920217i</v>
      </c>
      <c r="CD192" s="240" t="str">
        <f t="shared" ca="1" si="253"/>
        <v>0,878538673736738-0,469588704475168i</v>
      </c>
      <c r="CE192" s="240" t="str">
        <f t="shared" ca="1" si="254"/>
        <v>-0,920336011837126-0,381215658043457i</v>
      </c>
      <c r="CF192" s="240" t="str">
        <f t="shared" ca="1" si="255"/>
        <v>0,289171296430587+0,953270011036971i</v>
      </c>
      <c r="CG192" s="240" t="str">
        <f t="shared" ca="1" si="256"/>
        <v>0,553439354980864-0,8282805279494i</v>
      </c>
      <c r="CH192" s="240" t="str">
        <f t="shared" ca="1" si="257"/>
        <v>-0,991367716413382+0,0976411976323995i</v>
      </c>
      <c r="CI192" s="240" t="str">
        <f t="shared" ca="1" si="258"/>
        <v>0,704394687878248+0,704394687877953i</v>
      </c>
      <c r="CJ192" s="240" t="str">
        <f t="shared" ca="1" si="259"/>
        <v>0,0976411976329985-0,991367716413324i</v>
      </c>
      <c r="CK192" s="240" t="str">
        <f t="shared" ca="1" si="260"/>
        <v>-0,828280527949735+0,553439354980364i</v>
      </c>
      <c r="CL192" s="240" t="str">
        <f t="shared" ca="1" si="261"/>
        <v>0,953270011037084+0,289171296430214i</v>
      </c>
      <c r="CM192" s="240" t="str">
        <f t="shared" ca="1" si="262"/>
        <v>-0,381215658042902-0,920336011837357i</v>
      </c>
      <c r="CN192" s="240" t="str">
        <f t="shared" ca="1" si="263"/>
        <v>-0,469588704475699+0,878538673736454i</v>
      </c>
      <c r="CO192" s="240" t="str">
        <f t="shared" ca="1" si="264"/>
        <v>0,977023498920142-0,194342057155978i</v>
      </c>
      <c r="CP192" s="240" t="str">
        <f t="shared" ca="1" si="265"/>
        <v>-0,77004558789417-0,631960081956524i</v>
      </c>
      <c r="CQ192" s="240" t="str">
        <f t="shared" ca="1" si="266"/>
        <v>-1,0788157279405E-13+0,996164520860773i</v>
      </c>
      <c r="CR192" s="240" t="str">
        <f t="shared" ca="1" si="267"/>
        <v>0,770045587894324-0,631960081956335i</v>
      </c>
      <c r="CS192" s="240" t="str">
        <f t="shared" ca="1" si="268"/>
        <v>-0,9770234989201-0,194342057156189i</v>
      </c>
      <c r="CT192" s="240" t="str">
        <f t="shared" ca="1" si="269"/>
        <v>0,469588704475509+0,878538673736556i</v>
      </c>
      <c r="CU192" s="240" t="str">
        <f t="shared" ca="1" si="270"/>
        <v>0,381215658043101-0,920336011837274i</v>
      </c>
      <c r="CV192" s="240" t="str">
        <f t="shared" ca="1" si="271"/>
        <v>-0,953270011037147+0,289171296430008i</v>
      </c>
      <c r="CW192" s="240" t="str">
        <f t="shared" ca="1" si="272"/>
        <v>0,8282805279496+0,553439354980568i</v>
      </c>
      <c r="CX192" s="240" t="str">
        <f t="shared" ca="1" si="273"/>
        <v>-0,0976411976327837-0,991367716413345i</v>
      </c>
      <c r="CY192" s="240" t="str">
        <f t="shared" ca="1" si="274"/>
        <v>-0,704394687878401+0,7043946878778i</v>
      </c>
      <c r="CZ192" s="240" t="str">
        <f t="shared" ca="1" si="275"/>
        <v>0,991367716413361+0,0976411976326143i</v>
      </c>
      <c r="DA192" s="240" t="str">
        <f t="shared" ca="1" si="276"/>
        <v>-0,553439354980685-0,828280527949521i</v>
      </c>
      <c r="DB192" s="240" t="str">
        <f t="shared" ca="1" si="277"/>
        <v>-0,289171296430821+0,953270011036901i</v>
      </c>
      <c r="DC192" s="240" t="str">
        <f t="shared" ca="1" si="278"/>
        <v>0,920336011837209-0,381215658043258i</v>
      </c>
      <c r="DD192" s="240" t="str">
        <f t="shared" ca="1" si="279"/>
        <v>-0,878538673736624-0,469588704475383i</v>
      </c>
      <c r="DE192" s="240" t="str">
        <f t="shared" ca="1" si="280"/>
        <v>0,194342057155385+0,977023498920259i</v>
      </c>
      <c r="DF192" s="240" t="str">
        <f t="shared" ca="1" si="281"/>
        <v>0,631960081956225-0,770045587894414i</v>
      </c>
      <c r="DG192" s="240" t="str">
        <f t="shared" ca="1" si="282"/>
        <v>-0,996164520860773+2,78244971864808E-13i</v>
      </c>
      <c r="DH192" s="240" t="str">
        <f t="shared" ca="1" si="283"/>
        <v>0,631960081955868+0,770045587894708i</v>
      </c>
      <c r="DI192" s="240" t="str">
        <f t="shared" ca="1" si="284"/>
        <v>0,194342057155839-0,97702349892017i</v>
      </c>
      <c r="DJ192" s="240" t="str">
        <f t="shared" ca="1" si="285"/>
        <v>-0,878538673736375+0,469588704475848i</v>
      </c>
      <c r="DK192" s="240" t="str">
        <f t="shared" ca="1" si="286"/>
        <v>0,920336011837032+0,381215658043686i</v>
      </c>
      <c r="DL192" s="240" t="str">
        <f t="shared" ca="1" si="287"/>
        <v>-0,289171296430377-0,953270011037034i</v>
      </c>
      <c r="DM192" s="240" t="str">
        <f t="shared" ca="1" si="288"/>
        <v>-0,553439354980246+0,828280527949814i</v>
      </c>
      <c r="DN192" s="240" t="str">
        <f t="shared" ca="1" si="289"/>
        <v>0,991367716413406-0,0976411976321537i</v>
      </c>
      <c r="DO192" s="240" t="str">
        <f t="shared" ca="1" si="290"/>
        <v>-0,704394687878073-0,704394687878128i</v>
      </c>
      <c r="DP192" s="240" t="str">
        <f t="shared" ca="1" si="291"/>
        <v>-0,0976411976322582+0,991367716413396i</v>
      </c>
      <c r="DQ192" s="240" t="str">
        <f t="shared" ca="1" si="292"/>
        <v>0,828280527949857-0,553439354980182i</v>
      </c>
      <c r="DR192" s="240" t="str">
        <f t="shared" ca="1" si="293"/>
        <v>-0,953270011037012-0,289171296430451i</v>
      </c>
      <c r="DS192" s="240" t="str">
        <f t="shared" ca="1" si="294"/>
        <v>0,381215658043589+0,920336011837072i</v>
      </c>
      <c r="DT192" s="240" t="str">
        <f t="shared" ca="1" si="295"/>
        <v>0,469588704475916-0,878538673736338i</v>
      </c>
      <c r="DU192" s="240" t="str">
        <f t="shared" ca="1" si="296"/>
        <v>-0,977023498920189+0,194342057155736i</v>
      </c>
      <c r="DV192" s="240" t="str">
        <f t="shared" ca="1" si="297"/>
        <v>0,770045587894659+0,631960081955927i</v>
      </c>
      <c r="DW192" s="240" t="str">
        <f t="shared" ca="1" si="298"/>
        <v>3,54885631520504E-13-0,996164520860773i</v>
      </c>
      <c r="DX192" s="240" t="str">
        <f t="shared" ca="1" si="299"/>
        <v>-0,770045587894481+0,631960081956145i</v>
      </c>
      <c r="DY192" s="240" t="str">
        <f t="shared" ca="1" si="300"/>
        <v>0,977023498920239+0,194342057155488i</v>
      </c>
      <c r="DZ192" s="240" t="str">
        <f t="shared" ca="1" si="301"/>
        <v>-0,469588704475315-0,87853867373666i</v>
      </c>
      <c r="EA192" s="240" t="str">
        <f t="shared" ca="1" si="302"/>
        <v>-0,381215658043355+0,920336011837169i</v>
      </c>
      <c r="EB192" s="240" t="str">
        <f t="shared" ca="1" si="303"/>
        <v>0,953270011036931-0,28917129643072i</v>
      </c>
      <c r="EC192" s="240" t="str">
        <f t="shared" ca="1" si="304"/>
        <v>-0,828280527949462-0,553439354980773i</v>
      </c>
      <c r="ED192" s="240" t="str">
        <f t="shared" ca="1" si="305"/>
        <v>0,097641197632538+0,991367716413369i</v>
      </c>
      <c r="EE192" s="240" t="str">
        <f t="shared" ca="1" si="306"/>
        <v>0,704394687877855-0,704394687878346i</v>
      </c>
      <c r="EF192" s="240" t="str">
        <f t="shared" ca="1" si="307"/>
        <v>-0,991367716413337-0,0976411976328601i</v>
      </c>
      <c r="EG192" s="240" t="str">
        <f t="shared" ca="1" si="308"/>
        <v>0,553439354980504+0,828280527949642i</v>
      </c>
      <c r="EH192" s="240" t="str">
        <f t="shared" ca="1" si="309"/>
        <v>0,289171296430108-0,953270011037116i</v>
      </c>
      <c r="EI192" s="240" t="str">
        <f t="shared" ca="1" si="310"/>
        <v>-0,920336011837315+0,381215658043004i</v>
      </c>
      <c r="EJ192" s="240" t="str">
        <f t="shared" ca="1" si="311"/>
        <v>0,878538673736507+0,4695887044756i</v>
      </c>
      <c r="EK192" s="240" t="str">
        <f t="shared" ca="1" si="312"/>
        <v>-0,194342057156115-0,977023498920115i</v>
      </c>
      <c r="EL192" s="240" t="str">
        <f t="shared" ca="1" si="313"/>
        <v>-0,631960081956417+0,770045587894258i</v>
      </c>
      <c r="EM192" s="240" t="str">
        <f t="shared" ca="1" si="314"/>
        <v>0,996164520860773-3,1240913138354E-14i</v>
      </c>
      <c r="EN192" s="240"/>
      <c r="EO192" s="240"/>
      <c r="EP192" s="240"/>
    </row>
    <row r="193" spans="1:146" ht="15.75" thickBot="1">
      <c r="A193" s="277">
        <f t="shared" si="181"/>
        <v>1.8164062500000012E-3</v>
      </c>
      <c r="B193" s="276">
        <v>93</v>
      </c>
      <c r="C193" s="248">
        <f t="shared" si="182"/>
        <v>18600</v>
      </c>
      <c r="D193" s="247">
        <f t="shared" si="315"/>
        <v>116867.2467135403</v>
      </c>
      <c r="E193" s="247" t="str">
        <f t="shared" si="316"/>
        <v>116867,24671354i</v>
      </c>
      <c r="F193" s="247" t="str">
        <f t="shared" si="183"/>
        <v>-0,042216064137529-0,187651269721449i</v>
      </c>
      <c r="G193" s="247" t="str">
        <f t="shared" si="184"/>
        <v>-0,0808709690352451+0,227438112295911i</v>
      </c>
      <c r="H193" s="247" t="str">
        <f t="shared" ref="H193:H214" si="319">IF(freq_ratio2&gt;1,IMPRODUCT(M67,IMDIV((IMPRODUCT(COMPLEX(1,Rc_2*Coutput2*microF2*miliOhm2*D193),IMSUM(1,IMDIV(E193,omega4_2),IMDIV(IMPRODUCT(E193,E193),omega5_2)))),IMSUM(1,IMPRODUCT(E193,1/omega1_2),IMPRODUCT(E193,E193,1/omega2_2),IMPRODUCT(E193,E193,E193,1/omega3_2)))),IMPRODUCT(M67,(IMDIV(IMPRODUCT(COMPLEX(1,Rc_2*Coutput2*microF2*miliOhm2*D193),COMPLEX(1,-Kfeed2*effectiveL2*PI()^2*D193/(8*ratio2^2*Gdc_dcm2))),IMSUM(1,IMDIV(E193,omegat2),IMDIV(IMPRODUCT(E193,E193),omegapole0^2*(1-2*Gdc_dcm2/(Kfeed2*rload2))))))))</f>
        <v>0,00232820954862754-0,0570858190339072i</v>
      </c>
      <c r="I193" s="247" t="str">
        <f t="shared" si="317"/>
        <v>-0,00279030403877747+0,0598279204794599i</v>
      </c>
      <c r="J193" s="275" t="str">
        <f ca="1">IMPRODUCT(1/N_FFT2,DD100)</f>
        <v>0,000956030219671941-0,000079987024062973i</v>
      </c>
      <c r="K193" s="274" t="str">
        <f t="shared" ca="1" si="318"/>
        <v>2,11784233188427E-06+0,0000574204880747862i</v>
      </c>
      <c r="N193" s="265">
        <f t="shared" ca="1" si="185"/>
        <v>2.9962770476849312</v>
      </c>
      <c r="O193" s="240">
        <f t="shared" ca="1" si="186"/>
        <v>0.99627704768493131</v>
      </c>
      <c r="P193" s="240" t="str">
        <f t="shared" ca="1" si="187"/>
        <v>-0,650741111605959-0,754389794078395i</v>
      </c>
      <c r="Q193" s="240" t="str">
        <f t="shared" ca="1" si="188"/>
        <v>-0,146184203895795+0,985493852986996i</v>
      </c>
      <c r="R193" s="240" t="str">
        <f t="shared" ca="1" si="189"/>
        <v>0,841708215713068-0,53300584925958i</v>
      </c>
      <c r="S193" s="240" t="str">
        <f t="shared" ca="1" si="190"/>
        <v>-0,953377692493913-0,289203961243245i</v>
      </c>
      <c r="T193" s="240" t="str">
        <f t="shared" ca="1" si="191"/>
        <v>0,403732619916881+0,910806196377064i</v>
      </c>
      <c r="U193" s="241" t="str">
        <f t="shared" ca="1" si="192"/>
        <v>0,42596332620538-0,90062378409181i</v>
      </c>
      <c r="V193" s="240" t="str">
        <f t="shared" ca="1" si="193"/>
        <v>-0,960187973460089+0,265719798596961i</v>
      </c>
      <c r="W193" s="240" t="str">
        <f t="shared" ca="1" si="194"/>
        <v>0,828374090584529+0,553501871534377i</v>
      </c>
      <c r="X193" s="240" t="str">
        <f t="shared" ca="1" si="195"/>
        <v>-0,121954946092587-0,988784580617718i</v>
      </c>
      <c r="Y193" s="240" t="str">
        <f t="shared" ca="1" si="196"/>
        <v>-0,669058772881396+0,738192599647439i</v>
      </c>
      <c r="Z193" s="240" t="str">
        <f t="shared" ca="1" si="197"/>
        <v>0,995976987664768+0,0244498626993435i</v>
      </c>
      <c r="AA193" s="240" t="str">
        <f t="shared" ca="1" si="198"/>
        <v>-0,632031468217698-0,770132572305824i</v>
      </c>
      <c r="AB193" s="240" t="str">
        <f t="shared" ca="1" si="199"/>
        <v>-0,170325405800794+0,981609500709217i</v>
      </c>
      <c r="AC193" s="240" t="str">
        <f t="shared" ca="1" si="200"/>
        <v>0,854535327285959-0,512188764191565i</v>
      </c>
      <c r="AD193" s="240" t="str">
        <f t="shared" ca="1" si="201"/>
        <v>-0,945993132454872-0,312513918237288i</v>
      </c>
      <c r="AE193" s="240" t="str">
        <f t="shared" ca="1" si="202"/>
        <v>0,381258720194584+0,920439973066897i</v>
      </c>
      <c r="AF193" s="240" t="str">
        <f t="shared" ca="1" si="203"/>
        <v>0,447937448113968-0,889898869715513i</v>
      </c>
      <c r="AG193" s="240" t="str">
        <f t="shared" ca="1" si="204"/>
        <v>-0,966419873094778+0,242075576279962i</v>
      </c>
      <c r="AH193" s="240" t="str">
        <f t="shared" ca="1" si="205"/>
        <v>0,814540983878666+0,573664484978613i</v>
      </c>
      <c r="AI193" s="240" t="str">
        <f t="shared" ca="1" si="206"/>
        <v>-0,0976522271900716-0,99147970139011i</v>
      </c>
      <c r="AJ193" s="240" t="str">
        <f t="shared" ca="1" si="207"/>
        <v>-0,686973418169718+0,721550745597297i</v>
      </c>
      <c r="AK193" s="240" t="str">
        <f t="shared" ca="1" si="208"/>
        <v>0,995076988349211+0,0488849977157352i</v>
      </c>
      <c r="AL193" s="240" t="str">
        <f t="shared" ca="1" si="209"/>
        <v>-0,612941112706181-0,78541145146879i</v>
      </c>
      <c r="AM193" s="240" t="str">
        <f t="shared" ca="1" si="210"/>
        <v>-0,194364010050148+0,977133863572965i</v>
      </c>
      <c r="AN193" s="240" t="str">
        <f t="shared" ca="1" si="211"/>
        <v>0,86684769873083-0,491063155763968i</v>
      </c>
      <c r="AO193" s="240" t="str">
        <f t="shared" ca="1" si="212"/>
        <v>-0,938038741525814-0,335635628532596i</v>
      </c>
      <c r="AP193" s="240" t="str">
        <f t="shared" ca="1" si="213"/>
        <v>0,358555164475517+0,929519311134383i</v>
      </c>
      <c r="AQ193" s="240" t="str">
        <f t="shared" ca="1" si="214"/>
        <v>0,469641749253274-0,878637913535563i</v>
      </c>
      <c r="AR193" s="240" t="str">
        <f t="shared" ca="1" si="215"/>
        <v>0,469641749253274-0,878637913535563i</v>
      </c>
      <c r="AS193" s="240" t="str">
        <f t="shared" ca="1" si="216"/>
        <v>0,800217228141826+0,593481544387704i</v>
      </c>
      <c r="AT193" s="240" t="str">
        <f t="shared" ca="1" si="217"/>
        <v>-0,073290686237342-0,9935775918642i</v>
      </c>
      <c r="AU193" s="240" t="str">
        <f t="shared" ca="1" si="218"/>
        <v>-0,704474256358525+0,704474256358532i</v>
      </c>
      <c r="AV193" s="240" t="str">
        <f t="shared" ca="1" si="219"/>
        <v>0,9935775918642+0,0732906862373318i</v>
      </c>
      <c r="AW193" s="240" t="str">
        <f t="shared" ca="1" si="220"/>
        <v>-0,593481544387724-0,800217228141812i</v>
      </c>
      <c r="AX193" s="240" t="str">
        <f t="shared" ca="1" si="221"/>
        <v>-0,218285536687593+0,972069637534685i</v>
      </c>
      <c r="AY193" s="240" t="str">
        <f t="shared" ca="1" si="222"/>
        <v>0,878637913535555-0,469641749253289i</v>
      </c>
      <c r="AZ193" s="240" t="str">
        <f t="shared" ca="1" si="223"/>
        <v>-0,929519311134389-0,358555164475501i</v>
      </c>
      <c r="BA193" s="240" t="str">
        <f t="shared" ca="1" si="224"/>
        <v>0,335635628532606+0,93803874152581i</v>
      </c>
      <c r="BB193" s="240" t="str">
        <f t="shared" ca="1" si="225"/>
        <v>0,491063155763959-0,866847698730835i</v>
      </c>
      <c r="BC193" s="240" t="str">
        <f t="shared" ca="1" si="226"/>
        <v>-0,977133863572962+0,194364010050164i</v>
      </c>
      <c r="BD193" s="240" t="str">
        <f t="shared" ca="1" si="227"/>
        <v>0,7854114514688+0,612941112706167i</v>
      </c>
      <c r="BE193" s="240" t="str">
        <f t="shared" ca="1" si="228"/>
        <v>-0,0488849977156465-0,995076988349215i</v>
      </c>
      <c r="BF193" s="240" t="str">
        <f t="shared" ca="1" si="229"/>
        <v>-0,72155074559729+0,686973418169726i</v>
      </c>
      <c r="BG193" s="240" t="str">
        <f t="shared" ca="1" si="230"/>
        <v>0,991479701390141+0,0976522271897584i</v>
      </c>
      <c r="BH193" s="240" t="str">
        <f t="shared" ca="1" si="231"/>
        <v>-0,573664484978951-0,814540983878428i</v>
      </c>
      <c r="BI193" s="240" t="str">
        <f t="shared" ca="1" si="232"/>
        <v>-0,242075576280337+0,966419873094684i</v>
      </c>
      <c r="BJ193" s="240" t="str">
        <f t="shared" ca="1" si="233"/>
        <v>0,889898869715595-0,447937448113807i</v>
      </c>
      <c r="BK193" s="240" t="str">
        <f t="shared" ca="1" si="234"/>
        <v>-0,920439973066866-0,38125872019466i</v>
      </c>
      <c r="BL193" s="240" t="str">
        <f t="shared" ca="1" si="235"/>
        <v>0,312513918237392+0,945993132454837i</v>
      </c>
      <c r="BM193" s="240" t="str">
        <f t="shared" ca="1" si="236"/>
        <v>0,512188764191298-0,854535327286118i</v>
      </c>
      <c r="BN193" s="240" t="str">
        <f t="shared" ca="1" si="237"/>
        <v>-0,981609500709146+0,170325405801202i</v>
      </c>
      <c r="BO193" s="240" t="str">
        <f t="shared" ca="1" si="238"/>
        <v>0,770132572305576+0,632031468217999i</v>
      </c>
      <c r="BP193" s="240" t="str">
        <f t="shared" ca="1" si="239"/>
        <v>-0,0244498626991556-0,995976987664772i</v>
      </c>
      <c r="BQ193" s="240" t="str">
        <f t="shared" ca="1" si="240"/>
        <v>-0,738192599647496+0,669058772881332i</v>
      </c>
      <c r="BR193" s="240" t="str">
        <f t="shared" ca="1" si="241"/>
        <v>0,988784580617732+0,121954946092471i</v>
      </c>
      <c r="BS193" s="240" t="str">
        <f t="shared" ca="1" si="242"/>
        <v>-0,553501871534641-0,828374090584352i</v>
      </c>
      <c r="BT193" s="240" t="str">
        <f t="shared" ca="1" si="243"/>
        <v>-0,265719798596569+0,960187973460198i</v>
      </c>
      <c r="BU193" s="240" t="str">
        <f t="shared" ca="1" si="244"/>
        <v>0,900623784091973-0,425963326205036i</v>
      </c>
      <c r="BV193" s="240" t="str">
        <f t="shared" ca="1" si="245"/>
        <v>-0,910806196376991-0,403732619917044i</v>
      </c>
      <c r="BW193" s="240" t="str">
        <f t="shared" ca="1" si="246"/>
        <v>0,289203961243211+0,953377692493923i</v>
      </c>
      <c r="BX193" s="240" t="str">
        <f t="shared" ca="1" si="247"/>
        <v>0,533005849259473-0,841708215713135i</v>
      </c>
      <c r="BY193" s="240" t="str">
        <f t="shared" ca="1" si="248"/>
        <v>-0,985493852986956+0,146184203896062i</v>
      </c>
      <c r="BZ193" s="240" t="str">
        <f t="shared" ca="1" si="249"/>
        <v>0,754389794078678+0,650741111605632i</v>
      </c>
      <c r="CA193" s="240" t="str">
        <f t="shared" ca="1" si="250"/>
        <v>3,86170593610602E-13-0,996277047684931i</v>
      </c>
      <c r="CB193" s="240" t="str">
        <f t="shared" ca="1" si="251"/>
        <v>-0,754389794078535+0,650741111605797i</v>
      </c>
      <c r="CC193" s="240" t="str">
        <f t="shared" ca="1" si="252"/>
        <v>0,985493852986989+0,146184203895846i</v>
      </c>
      <c r="CD193" s="240" t="str">
        <f t="shared" ca="1" si="253"/>
        <v>-0,533005849259683-0,841708215713003i</v>
      </c>
      <c r="CE193" s="240" t="str">
        <f t="shared" ca="1" si="254"/>
        <v>-0,289203961242975+0,953377692493996i</v>
      </c>
      <c r="CF193" s="240" t="str">
        <f t="shared" ca="1" si="255"/>
        <v>0,910806196376892-0,40373261991727i</v>
      </c>
      <c r="CG193" s="240" t="str">
        <f t="shared" ca="1" si="256"/>
        <v>-0,900623784091642-0,425963326205734i</v>
      </c>
      <c r="CH193" s="240" t="str">
        <f t="shared" ca="1" si="257"/>
        <v>0,265719798596779+0,96018797346014i</v>
      </c>
      <c r="CI193" s="240" t="str">
        <f t="shared" ca="1" si="258"/>
        <v>0,553501871534448-0,828374090584481i</v>
      </c>
      <c r="CJ193" s="240" t="str">
        <f t="shared" ca="1" si="259"/>
        <v>-0,988784580617704+0,121954946092703i</v>
      </c>
      <c r="CK193" s="240" t="str">
        <f t="shared" ca="1" si="260"/>
        <v>0,738192599647652+0,66905877288116i</v>
      </c>
      <c r="CL193" s="240" t="str">
        <f t="shared" ca="1" si="261"/>
        <v>0,0244498626989229-0,995976987664778i</v>
      </c>
      <c r="CM193" s="240" t="str">
        <f t="shared" ca="1" si="262"/>
        <v>-0,770132572306075+0,632031468217391i</v>
      </c>
      <c r="CN193" s="240" t="str">
        <f t="shared" ca="1" si="263"/>
        <v>0,981609500709184+0,170325405800986i</v>
      </c>
      <c r="CO193" s="240" t="str">
        <f t="shared" ca="1" si="264"/>
        <v>-0,512188764191485-0,854535327286007i</v>
      </c>
      <c r="CP193" s="240" t="str">
        <f t="shared" ca="1" si="265"/>
        <v>-0,312513918237184+0,945993132454906i</v>
      </c>
      <c r="CQ193" s="240" t="str">
        <f t="shared" ca="1" si="266"/>
        <v>0,920439973066777-0,381258720194875i</v>
      </c>
      <c r="CR193" s="240" t="str">
        <f t="shared" ca="1" si="267"/>
        <v>-0,8898988697157-0,447937448113599i</v>
      </c>
      <c r="CS193" s="240" t="str">
        <f t="shared" ca="1" si="268"/>
        <v>0,242075576279602+0,966419873094868i</v>
      </c>
      <c r="CT193" s="240" t="str">
        <f t="shared" ca="1" si="269"/>
        <v>0,573664484978773-0,814540983878554i</v>
      </c>
      <c r="CU193" s="240" t="str">
        <f t="shared" ca="1" si="270"/>
        <v>-0,99147970139012+0,097652227189976i</v>
      </c>
      <c r="CV193" s="240" t="str">
        <f t="shared" ca="1" si="271"/>
        <v>0,721550745597373+0,68697341816964i</v>
      </c>
      <c r="CW193" s="240" t="str">
        <f t="shared" ca="1" si="272"/>
        <v>0,0488849977154281-0,995076988349226i</v>
      </c>
      <c r="CX193" s="240" t="str">
        <f t="shared" ca="1" si="273"/>
        <v>-0,785411451468535+0,612941112706507i</v>
      </c>
      <c r="CY193" s="240" t="str">
        <f t="shared" ca="1" si="274"/>
        <v>0,977133863572891+0,19436401005052i</v>
      </c>
      <c r="CZ193" s="240" t="str">
        <f t="shared" ca="1" si="275"/>
        <v>-0,491063155763731-0,866847698730964i</v>
      </c>
      <c r="DA193" s="240" t="str">
        <f t="shared" ca="1" si="276"/>
        <v>-0,335635628532667+0,938038741525788i</v>
      </c>
      <c r="DB193" s="240" t="str">
        <f t="shared" ca="1" si="277"/>
        <v>0,929519311134346-0,358555164475613i</v>
      </c>
      <c r="DC193" s="240" t="str">
        <f t="shared" ca="1" si="278"/>
        <v>-0,878637913535658-0,469641749253097i</v>
      </c>
      <c r="DD193" s="240" t="str">
        <f t="shared" ca="1" si="279"/>
        <v>0,218285536688+0,972069637534593i</v>
      </c>
      <c r="DE193" s="240" t="str">
        <f t="shared" ca="1" si="280"/>
        <v>0,593481544388015-0,800217228141596i</v>
      </c>
      <c r="DF193" s="240" t="str">
        <f t="shared" ca="1" si="281"/>
        <v>-0,99357759186422+0,0732906862370698i</v>
      </c>
      <c r="DG193" s="240" t="str">
        <f t="shared" ca="1" si="282"/>
        <v>0,704474256358479+0,704474256358578i</v>
      </c>
      <c r="DH193" s="240" t="str">
        <f t="shared" ca="1" si="283"/>
        <v>0,0732906862372086-0,99357759186421i</v>
      </c>
      <c r="DI193" s="240" t="str">
        <f t="shared" ca="1" si="284"/>
        <v>-0,800217228141696+0,59348154438788i</v>
      </c>
      <c r="DJ193" s="240" t="str">
        <f t="shared" ca="1" si="285"/>
        <v>0,972069637534773+0,218285536687196i</v>
      </c>
      <c r="DK193" s="240" t="str">
        <f t="shared" ca="1" si="286"/>
        <v>-0,469641749252949-0,878637913535737i</v>
      </c>
      <c r="DL193" s="240" t="str">
        <f t="shared" ca="1" si="287"/>
        <v>-0,358555164475769+0,929519311134285i</v>
      </c>
      <c r="DM193" s="240" t="str">
        <f t="shared" ca="1" si="288"/>
        <v>0,938038741525836-0,335635628532536i</v>
      </c>
      <c r="DN193" s="240" t="str">
        <f t="shared" ca="1" si="289"/>
        <v>-0,866847698730896-0,491063155763851i</v>
      </c>
      <c r="DO193" s="240" t="str">
        <f t="shared" ca="1" si="290"/>
        <v>0,194364010050384+0,977133863572918i</v>
      </c>
      <c r="DP193" s="240" t="str">
        <f t="shared" ca="1" si="291"/>
        <v>0,612941112705836-0,785411451469059i</v>
      </c>
      <c r="DQ193" s="240" t="str">
        <f t="shared" ca="1" si="292"/>
        <v>-0,995076988349234+0,0488849977152608i</v>
      </c>
      <c r="DR193" s="240" t="str">
        <f t="shared" ca="1" si="293"/>
        <v>0,686973418169518+0,721550745597488i</v>
      </c>
      <c r="DS193" s="240" t="str">
        <f t="shared" ca="1" si="294"/>
        <v>0,0976522271901427-0,991479701390103i</v>
      </c>
      <c r="DT193" s="240" t="str">
        <f t="shared" ca="1" si="295"/>
        <v>-0,81454098387865+0,573664484978636i</v>
      </c>
      <c r="DU193" s="240" t="str">
        <f t="shared" ca="1" si="296"/>
        <v>0,966419873094834+0,242075576279737i</v>
      </c>
      <c r="DV193" s="240" t="str">
        <f t="shared" ca="1" si="297"/>
        <v>-0,44793744811436-0,889898869715317i</v>
      </c>
      <c r="DW193" s="240" t="str">
        <f t="shared" ca="1" si="298"/>
        <v>-0,381258720195029+0,920439973066713i</v>
      </c>
      <c r="DX193" s="240" t="str">
        <f t="shared" ca="1" si="299"/>
        <v>0,945993132454959-0,312513918237025i</v>
      </c>
      <c r="DY193" s="240" t="str">
        <f t="shared" ca="1" si="300"/>
        <v>-0,854535327285935-0,512188764191604i</v>
      </c>
      <c r="DZ193" s="240" t="str">
        <f t="shared" ca="1" si="301"/>
        <v>0,170325405800821+0,981609500709212i</v>
      </c>
      <c r="EA193" s="240" t="str">
        <f t="shared" ca="1" si="302"/>
        <v>0,632031468217543-0,770132572305951i</v>
      </c>
      <c r="EB193" s="240" t="str">
        <f t="shared" ca="1" si="303"/>
        <v>-0,995976987664758+0,0244498626997745i</v>
      </c>
      <c r="EC193" s="240" t="str">
        <f t="shared" ca="1" si="304"/>
        <v>0,669058772881057+0,738192599647746i</v>
      </c>
      <c r="ED193" s="240" t="str">
        <f t="shared" ca="1" si="305"/>
        <v>0,121954946092869-0,988784580617684i</v>
      </c>
      <c r="EE193" s="240" t="str">
        <f t="shared" ca="1" si="306"/>
        <v>-0,828374090584559+0,553501871534333i</v>
      </c>
      <c r="EF193" s="240" t="str">
        <f t="shared" ca="1" si="307"/>
        <v>0,960187973460095+0,265719798596941i</v>
      </c>
      <c r="EG193" s="240" t="str">
        <f t="shared" ca="1" si="308"/>
        <v>-0,425963326205608-0,900623784091702i</v>
      </c>
      <c r="EH193" s="240" t="str">
        <f t="shared" ca="1" si="309"/>
        <v>-0,403732619916491+0,910806196377237i</v>
      </c>
      <c r="EI193" s="240" t="str">
        <f t="shared" ca="1" si="310"/>
        <v>0,953377692494036-0,289203961242841i</v>
      </c>
      <c r="EJ193" s="240" t="str">
        <f t="shared" ca="1" si="311"/>
        <v>-0,841708215712913-0,533005849259824i</v>
      </c>
      <c r="EK193" s="240" t="str">
        <f t="shared" ca="1" si="312"/>
        <v>0,146184203895709+0,985493852987009i</v>
      </c>
      <c r="EL193" s="240" t="str">
        <f t="shared" ca="1" si="313"/>
        <v>0,650741111605923-0,754389794078426i</v>
      </c>
      <c r="EM193" s="240" t="str">
        <f t="shared" ca="1" si="314"/>
        <v>-0,996277047684931+2,47031096192143E-13i</v>
      </c>
      <c r="EN193" s="240"/>
      <c r="EO193" s="240"/>
      <c r="EP193" s="240"/>
    </row>
    <row r="194" spans="1:146" ht="15.75" thickBot="1">
      <c r="A194" s="277">
        <f t="shared" si="181"/>
        <v>1.8359375000000012E-3</v>
      </c>
      <c r="B194" s="276">
        <v>94</v>
      </c>
      <c r="C194" s="248">
        <f t="shared" si="182"/>
        <v>18800</v>
      </c>
      <c r="D194" s="247">
        <f t="shared" si="315"/>
        <v>118123.88377497622</v>
      </c>
      <c r="E194" s="247" t="str">
        <f t="shared" si="316"/>
        <v>118123,883774976i</v>
      </c>
      <c r="F194" s="247" t="str">
        <f t="shared" si="183"/>
        <v>-0,042178291811234-0,185422907255839i</v>
      </c>
      <c r="G194" s="247" t="str">
        <f t="shared" si="184"/>
        <v>-0,0791702679489849+0,225605934368238i</v>
      </c>
      <c r="H194" s="247" t="str">
        <f t="shared" si="319"/>
        <v>0,00232099614123601-0,0564784939263869i</v>
      </c>
      <c r="I194" s="247" t="str">
        <f t="shared" si="317"/>
        <v>-0,00275064170297381+0,0591355463535701i</v>
      </c>
      <c r="J194" s="275" t="str">
        <f ca="1">IMPRODUCT(1/N_FFT2,DE100)</f>
        <v>0,00373624518231548+3,41737399762402E-07i</v>
      </c>
      <c r="K194" s="274" t="str">
        <f t="shared" ca="1" si="318"/>
        <v>-0,0000102972806388563+0,000220943960169977i</v>
      </c>
      <c r="N194" s="265">
        <f t="shared" ca="1" si="185"/>
        <v>2.9963811197149455</v>
      </c>
      <c r="O194" s="240">
        <f t="shared" ca="1" si="186"/>
        <v>0.99638111971494558</v>
      </c>
      <c r="P194" s="240" t="str">
        <f t="shared" ca="1" si="187"/>
        <v>-0,669128663385067-0,738269711935226i</v>
      </c>
      <c r="Q194" s="240" t="str">
        <f t="shared" ca="1" si="188"/>
        <v>-0,0976624280328235+0,991583272284856i</v>
      </c>
      <c r="R194" s="240" t="str">
        <f t="shared" ca="1" si="189"/>
        <v>0,800300819580165-0,593543540023583i</v>
      </c>
      <c r="S194" s="240" t="str">
        <f t="shared" ca="1" si="190"/>
        <v>-0,977235935888108-0,194384313495977i</v>
      </c>
      <c r="T194" s="240" t="str">
        <f t="shared" ca="1" si="191"/>
        <v>0,51224226790775+0,854624592843626i</v>
      </c>
      <c r="U194" s="241" t="str">
        <f t="shared" ca="1" si="192"/>
        <v>0,289234171758917-0,953477283217246i</v>
      </c>
      <c r="V194" s="240" t="str">
        <f t="shared" ca="1" si="193"/>
        <v>-0,900717864092672+0,426007822731864i</v>
      </c>
      <c r="W194" s="240" t="str">
        <f t="shared" ca="1" si="194"/>
        <v>0,920536123085303+0,381298546836319i</v>
      </c>
      <c r="X194" s="240" t="str">
        <f t="shared" ca="1" si="195"/>
        <v>-0,335670689343505-0,938136729928034i</v>
      </c>
      <c r="Y194" s="240" t="str">
        <f t="shared" ca="1" si="196"/>
        <v>-0,469690808468697+0,878729696871814i</v>
      </c>
      <c r="Z194" s="240" t="str">
        <f t="shared" ca="1" si="197"/>
        <v>0,966520826216484-0,242100863720505i</v>
      </c>
      <c r="AA194" s="240" t="str">
        <f t="shared" ca="1" si="198"/>
        <v>-0,828460623314987-0,553559690856325i</v>
      </c>
      <c r="AB194" s="240" t="str">
        <f t="shared" ca="1" si="199"/>
        <v>0,146199474434179+0,985596798594425i</v>
      </c>
      <c r="AC194" s="240" t="str">
        <f t="shared" ca="1" si="200"/>
        <v>0,632097490814588-0,770213021072944i</v>
      </c>
      <c r="AD194" s="240" t="str">
        <f t="shared" ca="1" si="201"/>
        <v>-0,995180935019908+0,0488901042881967i</v>
      </c>
      <c r="AE194" s="240" t="str">
        <f t="shared" ca="1" si="202"/>
        <v>0,704547846396704+0,704547846396663i</v>
      </c>
      <c r="AF194" s="240" t="str">
        <f t="shared" ca="1" si="203"/>
        <v>0,0488901042881376-0,995180935019911i</v>
      </c>
      <c r="AG194" s="240" t="str">
        <f t="shared" ca="1" si="204"/>
        <v>-0,770213021072911+0,632097490814628i</v>
      </c>
      <c r="AH194" s="240" t="str">
        <f t="shared" ca="1" si="205"/>
        <v>0,985596798594433+0,146199474434121i</v>
      </c>
      <c r="AI194" s="240" t="str">
        <f t="shared" ca="1" si="206"/>
        <v>-0,553559690856374-0,828460623314955i</v>
      </c>
      <c r="AJ194" s="240" t="str">
        <f t="shared" ca="1" si="207"/>
        <v>-0,242100863720547+0,966520826216473i</v>
      </c>
      <c r="AK194" s="240" t="str">
        <f t="shared" ca="1" si="208"/>
        <v>0,878729696871835-0,469690808468659i</v>
      </c>
      <c r="AL194" s="240" t="str">
        <f t="shared" ca="1" si="209"/>
        <v>-0,93813672992802-0,335670689343543i</v>
      </c>
      <c r="AM194" s="240" t="str">
        <f t="shared" ca="1" si="210"/>
        <v>0,381298546836282+0,920536123085319i</v>
      </c>
      <c r="AN194" s="240" t="str">
        <f t="shared" ca="1" si="211"/>
        <v>0,426007822731903-0,900717864092653i</v>
      </c>
      <c r="AO194" s="240" t="str">
        <f t="shared" ca="1" si="212"/>
        <v>-0,953477283217259+0,289234171758877i</v>
      </c>
      <c r="AP194" s="240" t="str">
        <f t="shared" ca="1" si="213"/>
        <v>0,854624592843607+0,512242267907783i</v>
      </c>
      <c r="AQ194" s="240" t="str">
        <f t="shared" ca="1" si="214"/>
        <v>-0,19438431349595-0,977235935888113i</v>
      </c>
      <c r="AR194" s="240" t="str">
        <f t="shared" ca="1" si="215"/>
        <v>-0,19438431349595-0,977235935888113i</v>
      </c>
      <c r="AS194" s="240" t="str">
        <f t="shared" ca="1" si="216"/>
        <v>0,991583272284859-0,0976624280327968i</v>
      </c>
      <c r="AT194" s="240" t="str">
        <f t="shared" ca="1" si="217"/>
        <v>-0,738269711935195-0,669128663385101i</v>
      </c>
      <c r="AU194" s="240" t="str">
        <f t="shared" ca="1" si="218"/>
        <v>-4,00371765046528E-14+0,996381119714946i</v>
      </c>
      <c r="AV194" s="240" t="str">
        <f t="shared" ca="1" si="219"/>
        <v>0,738269711935249-0,669128663385042i</v>
      </c>
      <c r="AW194" s="240" t="str">
        <f t="shared" ca="1" si="220"/>
        <v>-0,99158327228486-0,0976624280327779i</v>
      </c>
      <c r="AX194" s="240" t="str">
        <f t="shared" ca="1" si="221"/>
        <v>0,593543540023544+0,800300819580193i</v>
      </c>
      <c r="AY194" s="240" t="str">
        <f t="shared" ca="1" si="222"/>
        <v>0,194384313495945-0,977235935888114i</v>
      </c>
      <c r="AZ194" s="240" t="str">
        <f t="shared" ca="1" si="223"/>
        <v>-0,854624592843597+0,512242267907799i</v>
      </c>
      <c r="BA194" s="240" t="str">
        <f t="shared" ca="1" si="224"/>
        <v>0,953477283217264+0,289234171758858i</v>
      </c>
      <c r="BB194" s="240" t="str">
        <f t="shared" ca="1" si="225"/>
        <v>-0,426007822731914-0,900717864092648i</v>
      </c>
      <c r="BC194" s="240" t="str">
        <f t="shared" ca="1" si="226"/>
        <v>-0,381298546836264+0,920536123085326i</v>
      </c>
      <c r="BD194" s="240" t="str">
        <f t="shared" ca="1" si="227"/>
        <v>0,938136729928011-0,335670689343568i</v>
      </c>
      <c r="BE194" s="240" t="str">
        <f t="shared" ca="1" si="228"/>
        <v>-0,878729696871841-0,469690808468648i</v>
      </c>
      <c r="BF194" s="240" t="str">
        <f t="shared" ca="1" si="229"/>
        <v>0,242100863720566+0,966520826216469i</v>
      </c>
      <c r="BG194" s="240" t="str">
        <f t="shared" ca="1" si="230"/>
        <v>0,55355969085653-0,828460623314852i</v>
      </c>
      <c r="BH194" s="240" t="str">
        <f t="shared" ca="1" si="231"/>
        <v>-0,985596798594459+0,146199474433944i</v>
      </c>
      <c r="BI194" s="240" t="str">
        <f t="shared" ca="1" si="232"/>
        <v>0,770213021072797+0,632097490814767i</v>
      </c>
      <c r="BJ194" s="240" t="str">
        <f t="shared" ca="1" si="233"/>
        <v>-0,0488901042879516-0,99518093501992i</v>
      </c>
      <c r="BK194" s="240" t="str">
        <f t="shared" ca="1" si="234"/>
        <v>-0,704547846396831+0,704547846396535i</v>
      </c>
      <c r="BL194" s="240" t="str">
        <f t="shared" ca="1" si="235"/>
        <v>0,995180935019898+0,0488901042883827i</v>
      </c>
      <c r="BM194" s="240" t="str">
        <f t="shared" ca="1" si="236"/>
        <v>-0,632097490814444-0,770213021073062i</v>
      </c>
      <c r="BN194" s="240" t="str">
        <f t="shared" ca="1" si="237"/>
        <v>-0,146199474434356+0,985596798594399i</v>
      </c>
      <c r="BO194" s="240" t="str">
        <f t="shared" ca="1" si="238"/>
        <v>0,828460623315091-0,553559690856171i</v>
      </c>
      <c r="BP194" s="240" t="str">
        <f t="shared" ca="1" si="239"/>
        <v>-0,966520826216415-0,242100863720778i</v>
      </c>
      <c r="BQ194" s="240" t="str">
        <f t="shared" ca="1" si="240"/>
        <v>0,469690808468455+0,878729696871943i</v>
      </c>
      <c r="BR194" s="240" t="str">
        <f t="shared" ca="1" si="241"/>
        <v>0,335670689343774-0,938136729927938i</v>
      </c>
      <c r="BS194" s="240" t="str">
        <f t="shared" ca="1" si="242"/>
        <v>-0,920536123085415+0,381298546836049i</v>
      </c>
      <c r="BT194" s="240" t="str">
        <f t="shared" ca="1" si="243"/>
        <v>0,900717864092555+0,426007822732112i</v>
      </c>
      <c r="BU194" s="240" t="str">
        <f t="shared" ca="1" si="244"/>
        <v>-0,289234171758648-0,953477283217328i</v>
      </c>
      <c r="BV194" s="240" t="str">
        <f t="shared" ca="1" si="245"/>
        <v>-0,512242267907999+0,854624592843476i</v>
      </c>
      <c r="BW194" s="240" t="str">
        <f t="shared" ca="1" si="246"/>
        <v>0,977235935888157-0,19438431349573i</v>
      </c>
      <c r="BX194" s="240" t="str">
        <f t="shared" ca="1" si="247"/>
        <v>-0,800300819580003-0,5935435400238i</v>
      </c>
      <c r="BY194" s="240" t="str">
        <f t="shared" ca="1" si="248"/>
        <v>0,0976624280325457+0,991583272284883i</v>
      </c>
      <c r="BZ194" s="240" t="str">
        <f t="shared" ca="1" si="249"/>
        <v>0,669128663385268-0,738269711935045i</v>
      </c>
      <c r="CA194" s="240" t="str">
        <f t="shared" ca="1" si="250"/>
        <v>-0,996381119714946-2,78306335674657E-13i</v>
      </c>
      <c r="CB194" s="240" t="str">
        <f t="shared" ca="1" si="251"/>
        <v>0,669128663384855+0,738269711935419i</v>
      </c>
      <c r="CC194" s="240" t="str">
        <f t="shared" ca="1" si="252"/>
        <v>0,0976624280330996-0,991583272284829i</v>
      </c>
      <c r="CD194" s="240" t="str">
        <f t="shared" ca="1" si="253"/>
        <v>-0,800300819580335+0,593543540023353i</v>
      </c>
      <c r="CE194" s="240" t="str">
        <f t="shared" ca="1" si="254"/>
        <v>0,977235935888048+0,194384313496276i</v>
      </c>
      <c r="CF194" s="240" t="str">
        <f t="shared" ca="1" si="255"/>
        <v>-0,512242267907498-0,854624592843777i</v>
      </c>
      <c r="CG194" s="240" t="str">
        <f t="shared" ca="1" si="256"/>
        <v>-0,28923417175918+0,953477283217167i</v>
      </c>
      <c r="CH194" s="240" t="str">
        <f t="shared" ca="1" si="257"/>
        <v>0,900717864092793-0,426007822731609i</v>
      </c>
      <c r="CI194" s="240" t="str">
        <f t="shared" ca="1" si="258"/>
        <v>-0,920536123085191-0,381298546836589i</v>
      </c>
      <c r="CJ194" s="240" t="str">
        <f t="shared" ca="1" si="259"/>
        <v>0,33567068934325+0,938136729928125i</v>
      </c>
      <c r="CK194" s="240" t="str">
        <f t="shared" ca="1" si="260"/>
        <v>0,469690808468946-0,878729696871681i</v>
      </c>
      <c r="CL194" s="240" t="str">
        <f t="shared" ca="1" si="261"/>
        <v>-0,966520826216554+0,242100863720224i</v>
      </c>
      <c r="CM194" s="240" t="str">
        <f t="shared" ca="1" si="262"/>
        <v>0,828460623314782+0,553559690856633i</v>
      </c>
      <c r="CN194" s="240" t="str">
        <f t="shared" ca="1" si="263"/>
        <v>-0,146199474433806-0,98559679859448i</v>
      </c>
      <c r="CO194" s="240" t="str">
        <f t="shared" ca="1" si="264"/>
        <v>-0,632097490814885+0,770213021072699i</v>
      </c>
      <c r="CP194" s="240" t="str">
        <f t="shared" ca="1" si="265"/>
        <v>0,995180935019926-0,0488901042878268i</v>
      </c>
      <c r="CQ194" s="240" t="str">
        <f t="shared" ca="1" si="266"/>
        <v>-0,704547846396438-0,704547846396929i</v>
      </c>
      <c r="CR194" s="240" t="str">
        <f t="shared" ca="1" si="267"/>
        <v>-0,0488901042885217+0,995180935019892i</v>
      </c>
      <c r="CS194" s="240" t="str">
        <f t="shared" ca="1" si="268"/>
        <v>0,770213021073159-0,632097490814325i</v>
      </c>
      <c r="CT194" s="240" t="str">
        <f t="shared" ca="1" si="269"/>
        <v>-0,985596798594378-0,146199474434494i</v>
      </c>
      <c r="CU194" s="240" t="str">
        <f t="shared" ca="1" si="270"/>
        <v>0,553559690856055+0,828460623315169i</v>
      </c>
      <c r="CV194" s="240" t="str">
        <f t="shared" ca="1" si="271"/>
        <v>0,242100863720927-0,966520826216378i</v>
      </c>
      <c r="CW194" s="240" t="str">
        <f t="shared" ca="1" si="272"/>
        <v>-0,878729696872009+0,469690808468333i</v>
      </c>
      <c r="CX194" s="240" t="str">
        <f t="shared" ca="1" si="273"/>
        <v>0,938136729927891+0,335670689343906i</v>
      </c>
      <c r="CY194" s="240" t="str">
        <f t="shared" ca="1" si="274"/>
        <v>-0,38129854683592-0,920536123085468i</v>
      </c>
      <c r="CZ194" s="240" t="str">
        <f t="shared" ca="1" si="275"/>
        <v>-0,426007822732237+0,900717864092496i</v>
      </c>
      <c r="DA194" s="240" t="str">
        <f t="shared" ca="1" si="276"/>
        <v>0,953477283217369-0,289234171758515i</v>
      </c>
      <c r="DB194" s="240" t="str">
        <f t="shared" ca="1" si="277"/>
        <v>-0,854624592843406-0,512242267908119i</v>
      </c>
      <c r="DC194" s="240" t="str">
        <f t="shared" ca="1" si="278"/>
        <v>0,194384313495593+0,977235935888184i</v>
      </c>
      <c r="DD194" s="240" t="str">
        <f t="shared" ca="1" si="279"/>
        <v>0,593543540023912-0,80030081957992i</v>
      </c>
      <c r="DE194" s="240" t="str">
        <f t="shared" ca="1" si="280"/>
        <v>-0,991583272284897+0,0976624280324072i</v>
      </c>
      <c r="DF194" s="240" t="str">
        <f t="shared" ca="1" si="281"/>
        <v>0,738269711934952+0,66912866338537i</v>
      </c>
      <c r="DG194" s="240" t="str">
        <f t="shared" ca="1" si="282"/>
        <v>4,17459503511986E-13-0,996381119714946i</v>
      </c>
      <c r="DH194" s="240" t="str">
        <f t="shared" ca="1" si="283"/>
        <v>-0,738269711935512+0,669128663384752i</v>
      </c>
      <c r="DI194" s="240" t="str">
        <f t="shared" ca="1" si="284"/>
        <v>0,991583272284812+0,0976624280332662i</v>
      </c>
      <c r="DJ194" s="240" t="str">
        <f t="shared" ca="1" si="285"/>
        <v>-0,593543540023241-0,800300819580418i</v>
      </c>
      <c r="DK194" s="240" t="str">
        <f t="shared" ca="1" si="286"/>
        <v>-0,194384313496412+0,977235935888022i</v>
      </c>
      <c r="DL194" s="240" t="str">
        <f t="shared" ca="1" si="287"/>
        <v>0,854624592843849-0,512242267907378i</v>
      </c>
      <c r="DM194" s="240" t="str">
        <f t="shared" ca="1" si="288"/>
        <v>-0,953477283217127-0,289234171759314i</v>
      </c>
      <c r="DN194" s="240" t="str">
        <f t="shared" ca="1" si="289"/>
        <v>0,426007822731483+0,900717864092853i</v>
      </c>
      <c r="DO194" s="240" t="str">
        <f t="shared" ca="1" si="290"/>
        <v>0,381298546836717-0,920536123085138i</v>
      </c>
      <c r="DP194" s="240" t="str">
        <f t="shared" ca="1" si="291"/>
        <v>-0,938136729928172+0,33567068934312i</v>
      </c>
      <c r="DQ194" s="240" t="str">
        <f t="shared" ca="1" si="292"/>
        <v>0,878729696871615+0,469690808469069i</v>
      </c>
      <c r="DR194" s="240" t="str">
        <f t="shared" ca="1" si="293"/>
        <v>-0,24210086372009-0,966520826216587i</v>
      </c>
      <c r="DS194" s="240" t="str">
        <f t="shared" ca="1" si="294"/>
        <v>-0,553559690856749+0,828460623314704i</v>
      </c>
      <c r="DT194" s="240" t="str">
        <f t="shared" ca="1" si="295"/>
        <v>0,9855967985945-0,146199474433668i</v>
      </c>
      <c r="DU194" s="240" t="str">
        <f t="shared" ca="1" si="296"/>
        <v>-0,770213021072612-0,632097490814993i</v>
      </c>
      <c r="DV194" s="240" t="str">
        <f t="shared" ca="1" si="297"/>
        <v>0,0488901042876595+0,995180935019934i</v>
      </c>
      <c r="DW194" s="240" t="str">
        <f t="shared" ca="1" si="298"/>
        <v>0,704547846397047-0,704547846396319i</v>
      </c>
      <c r="DX194" s="240" t="str">
        <f t="shared" ca="1" si="299"/>
        <v>-0,995180935019886-0,0488901042886324i</v>
      </c>
      <c r="DY194" s="240" t="str">
        <f t="shared" ca="1" si="300"/>
        <v>0,63209749081424+0,770213021073229i</v>
      </c>
      <c r="DZ194" s="240" t="str">
        <f t="shared" ca="1" si="301"/>
        <v>0,146199474433679-0,985596798594498i</v>
      </c>
      <c r="EA194" s="240" t="str">
        <f t="shared" ca="1" si="302"/>
        <v>-0,82846062331468+0,553559690856787i</v>
      </c>
      <c r="EB194" s="240" t="str">
        <f t="shared" ca="1" si="303"/>
        <v>0,966520826216592+0,242100863720073i</v>
      </c>
      <c r="EC194" s="240" t="str">
        <f t="shared" ca="1" si="304"/>
        <v>-0,469690808468185-0,878729696872088i</v>
      </c>
      <c r="ED194" s="240" t="str">
        <f t="shared" ca="1" si="305"/>
        <v>-0,335670689344063+0,938136729927834i</v>
      </c>
      <c r="EE194" s="240" t="str">
        <f t="shared" ca="1" si="306"/>
        <v>0,920536123085511-0,381298546835818i</v>
      </c>
      <c r="EF194" s="240" t="str">
        <f t="shared" ca="1" si="307"/>
        <v>-0,900717864092848-0,426007822731493i</v>
      </c>
      <c r="EG194" s="240" t="str">
        <f t="shared" ca="1" si="308"/>
        <v>0,289234171759358+0,953477283217113i</v>
      </c>
      <c r="EH194" s="240" t="str">
        <f t="shared" ca="1" si="309"/>
        <v>0,512242267907363-0,854624592843858i</v>
      </c>
      <c r="EI194" s="240" t="str">
        <f t="shared" ca="1" si="310"/>
        <v>-0,977235935888018+0,194384313496429i</v>
      </c>
      <c r="EJ194" s="240" t="str">
        <f t="shared" ca="1" si="311"/>
        <v>0,800300819580427+0,593543540023227i</v>
      </c>
      <c r="EK194" s="240" t="str">
        <f t="shared" ca="1" si="312"/>
        <v>-0,0976624280332551-0,991583272284813i</v>
      </c>
      <c r="EL194" s="240" t="str">
        <f t="shared" ca="1" si="313"/>
        <v>-0,66912866338476+0,738269711935505i</v>
      </c>
      <c r="EM194" s="240" t="str">
        <f t="shared" ca="1" si="314"/>
        <v>0,996381119714946-4,06228387310964E-13i</v>
      </c>
      <c r="EN194" s="240"/>
      <c r="EO194" s="240"/>
      <c r="EP194" s="240"/>
    </row>
    <row r="195" spans="1:146" ht="15.75" thickBot="1">
      <c r="A195" s="277">
        <f t="shared" si="181"/>
        <v>1.8554687500000012E-3</v>
      </c>
      <c r="B195" s="276">
        <v>95</v>
      </c>
      <c r="C195" s="248">
        <f t="shared" si="182"/>
        <v>19000</v>
      </c>
      <c r="D195" s="247">
        <f t="shared" si="315"/>
        <v>119380.52083641214</v>
      </c>
      <c r="E195" s="247" t="str">
        <f t="shared" si="316"/>
        <v>119380,520836412i</v>
      </c>
      <c r="F195" s="247" t="str">
        <f t="shared" si="183"/>
        <v>-0,0421392379457566-0,183239672473849i</v>
      </c>
      <c r="G195" s="247" t="str">
        <f t="shared" si="184"/>
        <v>-0,077514799187927+0,223793256209103i</v>
      </c>
      <c r="H195" s="247" t="str">
        <f t="shared" si="319"/>
        <v>0,00231401007939804-0,0558839527270202i</v>
      </c>
      <c r="I195" s="247" t="str">
        <f t="shared" si="317"/>
        <v>-0,00271317792890761+0,0584592389524332i</v>
      </c>
      <c r="J195" s="275" t="str">
        <f ca="1">IMPRODUCT(1/N_FFT2,DF100)</f>
        <v>0,00664377336170164+0,0000799871242507117i</v>
      </c>
      <c r="K195" s="274" t="str">
        <f t="shared" ca="1" si="318"/>
        <v>-0,0000227017256593235+0,000388172915197413i</v>
      </c>
      <c r="N195" s="265">
        <f t="shared" ca="1" si="185"/>
        <v>2.9964775333709226</v>
      </c>
      <c r="O195" s="240">
        <f t="shared" ca="1" si="186"/>
        <v>0.99647753337092271</v>
      </c>
      <c r="P195" s="240" t="str">
        <f t="shared" ca="1" si="187"/>
        <v>-0,687111661178832-0,721695946770567i</v>
      </c>
      <c r="Q195" s="240" t="str">
        <f t="shared" ca="1" si="188"/>
        <v>-0,0488948350820323+0,995277232541415i</v>
      </c>
      <c r="R195" s="240" t="str">
        <f t="shared" ca="1" si="189"/>
        <v>0,754541603613426-0,65087206341145i</v>
      </c>
      <c r="S195" s="240" t="str">
        <f t="shared" ca="1" si="190"/>
        <v>-0,991679221682727-0,0976718782236704i</v>
      </c>
      <c r="T195" s="240" t="str">
        <f t="shared" ca="1" si="191"/>
        <v>0,613064457833674+0,785569503643123i</v>
      </c>
      <c r="U195" s="241" t="str">
        <f t="shared" ca="1" si="192"/>
        <v>0,146213621255671-0,985692168718156i</v>
      </c>
      <c r="V195" s="240" t="str">
        <f t="shared" ca="1" si="193"/>
        <v>-0,814704897930829+0,573779926278809i</v>
      </c>
      <c r="W195" s="240" t="str">
        <f t="shared" ca="1" si="194"/>
        <v>0,97733049698272+0,194403122867167i</v>
      </c>
      <c r="X195" s="240" t="str">
        <f t="shared" ca="1" si="195"/>
        <v>-0,533113108624433-0,841877596759643i</v>
      </c>
      <c r="Y195" s="240" t="str">
        <f t="shared" ca="1" si="196"/>
        <v>-0,242124290328072+0,966614350475993i</v>
      </c>
      <c r="Z195" s="240" t="str">
        <f t="shared" ca="1" si="197"/>
        <v>0,867022138718147-0,491161974796103i</v>
      </c>
      <c r="AA195" s="240" t="str">
        <f t="shared" ca="1" si="198"/>
        <v>-0,953569545333575-0,289262159165898i</v>
      </c>
      <c r="AB195" s="240" t="str">
        <f t="shared" ca="1" si="199"/>
        <v>0,448027588749869+0,890077948402261i</v>
      </c>
      <c r="AC195" s="240" t="str">
        <f t="shared" ca="1" si="200"/>
        <v>0,335703170126011-0,938227507633593i</v>
      </c>
      <c r="AD195" s="240" t="str">
        <f t="shared" ca="1" si="201"/>
        <v>-0,910989482347095+0,403813864999668i</v>
      </c>
      <c r="AE195" s="240" t="str">
        <f t="shared" ca="1" si="202"/>
        <v>0,92062519768873+0,381335442745076i</v>
      </c>
      <c r="AF195" s="240" t="str">
        <f t="shared" ca="1" si="203"/>
        <v>-0,358627318278853-0,929706362835662i</v>
      </c>
      <c r="AG195" s="240" t="str">
        <f t="shared" ca="1" si="204"/>
        <v>-0,426049044881621+0,900805021005355i</v>
      </c>
      <c r="AH195" s="240" t="str">
        <f t="shared" ca="1" si="205"/>
        <v>0,946183499263535-0,312576806936168i</v>
      </c>
      <c r="AI195" s="240" t="str">
        <f t="shared" ca="1" si="206"/>
        <v>-0,878814726125217-0,469736257551466i</v>
      </c>
      <c r="AJ195" s="240" t="str">
        <f t="shared" ca="1" si="207"/>
        <v>0,265773270687174+0,960381196765763i</v>
      </c>
      <c r="AK195" s="240" t="str">
        <f t="shared" ca="1" si="208"/>
        <v>0,51229183443292-0,854707289594719i</v>
      </c>
      <c r="AL195" s="240" t="str">
        <f t="shared" ca="1" si="209"/>
        <v>-0,972265251845552+0,21832946335001i</v>
      </c>
      <c r="AM195" s="240" t="str">
        <f t="shared" ca="1" si="210"/>
        <v>0,828540788340121+0,553613255413677i</v>
      </c>
      <c r="AN195" s="240" t="str">
        <f t="shared" ca="1" si="211"/>
        <v>-0,170359681212331-0,981807034773245i</v>
      </c>
      <c r="AO195" s="240" t="str">
        <f t="shared" ca="1" si="212"/>
        <v>-0,593600973571429+0,800378259754755i</v>
      </c>
      <c r="AP195" s="240" t="str">
        <f t="shared" ca="1" si="213"/>
        <v>0,988983558558046-0,121979487680766i</v>
      </c>
      <c r="AQ195" s="240" t="str">
        <f t="shared" ca="1" si="214"/>
        <v>-0,770287549836848-0,632158654990458i</v>
      </c>
      <c r="AR195" s="240" t="str">
        <f t="shared" ca="1" si="215"/>
        <v>-0,770287549836848-0,632158654990458i</v>
      </c>
      <c r="AS195" s="240" t="str">
        <f t="shared" ca="1" si="216"/>
        <v>0,669193410839138-0,738341149742095i</v>
      </c>
      <c r="AT195" s="240" t="str">
        <f t="shared" ca="1" si="217"/>
        <v>-0,99617741296822+0,0244547828643858i</v>
      </c>
      <c r="AU195" s="240" t="str">
        <f t="shared" ca="1" si="218"/>
        <v>0,704616021146633+0,704616021146614i</v>
      </c>
      <c r="AV195" s="240" t="str">
        <f t="shared" ca="1" si="219"/>
        <v>0,0244547828643722-0,99617741296822i</v>
      </c>
      <c r="AW195" s="240" t="str">
        <f t="shared" ca="1" si="220"/>
        <v>-0,738341149742143+0,669193410839085i</v>
      </c>
      <c r="AX195" s="240" t="str">
        <f t="shared" ca="1" si="221"/>
        <v>0,993777534325541+0,0733054348793229i</v>
      </c>
      <c r="AY195" s="240" t="str">
        <f t="shared" ca="1" si="222"/>
        <v>-0,632158654990479-0,77028754983683i</v>
      </c>
      <c r="AZ195" s="240" t="str">
        <f t="shared" ca="1" si="223"/>
        <v>-0,121979487680753+0,988983558558048i</v>
      </c>
      <c r="BA195" s="240" t="str">
        <f t="shared" ca="1" si="224"/>
        <v>0,800378259754802-0,593600973571366i</v>
      </c>
      <c r="BB195" s="240" t="str">
        <f t="shared" ca="1" si="225"/>
        <v>-0,981807034773247-0,170359681212317i</v>
      </c>
      <c r="BC195" s="240" t="str">
        <f t="shared" ca="1" si="226"/>
        <v>0,553613255413694+0,828540788340109i</v>
      </c>
      <c r="BD195" s="240" t="str">
        <f t="shared" ca="1" si="227"/>
        <v>0,218329463349997-0,972265251845555i</v>
      </c>
      <c r="BE195" s="240" t="str">
        <f t="shared" ca="1" si="228"/>
        <v>-0,85470728959476+0,512291834432853i</v>
      </c>
      <c r="BF195" s="240" t="str">
        <f t="shared" ca="1" si="229"/>
        <v>0,960381196765904+0,26577327068667i</v>
      </c>
      <c r="BG195" s="240" t="str">
        <f t="shared" ca="1" si="230"/>
        <v>-0,469736257551747-0,878814726125068i</v>
      </c>
      <c r="BH195" s="240" t="str">
        <f t="shared" ca="1" si="231"/>
        <v>-0,312576806936049+0,946183499263574i</v>
      </c>
      <c r="BI195" s="240" t="str">
        <f t="shared" ca="1" si="232"/>
        <v>0,900805021005388-0,42604904488155i</v>
      </c>
      <c r="BJ195" s="240" t="str">
        <f t="shared" ca="1" si="233"/>
        <v>-0,929706362835601-0,358627318279011i</v>
      </c>
      <c r="BK195" s="240" t="str">
        <f t="shared" ca="1" si="234"/>
        <v>0,381335442744729+0,920625197688875i</v>
      </c>
      <c r="BL195" s="240" t="str">
        <f t="shared" ca="1" si="235"/>
        <v>0,403813864999279-0,910989482347267i</v>
      </c>
      <c r="BM195" s="240" t="str">
        <f t="shared" ca="1" si="236"/>
        <v>-0,938227507633519+0,335703170126217i</v>
      </c>
      <c r="BN195" s="240" t="str">
        <f t="shared" ca="1" si="237"/>
        <v>0,890077948402316+0,448027588749758i</v>
      </c>
      <c r="BO195" s="240" t="str">
        <f t="shared" ca="1" si="238"/>
        <v>-0,289262159165819-0,953569545333599i</v>
      </c>
      <c r="BP195" s="240" t="str">
        <f t="shared" ca="1" si="239"/>
        <v>-0,491161974796341+0,867022138718013i</v>
      </c>
      <c r="BQ195" s="240" t="str">
        <f t="shared" ca="1" si="240"/>
        <v>0,966614350476109-0,242124290327608i</v>
      </c>
      <c r="BR195" s="240" t="str">
        <f t="shared" ca="1" si="241"/>
        <v>-0,841877596759868-0,533113108624077i</v>
      </c>
      <c r="BS195" s="240" t="str">
        <f t="shared" ca="1" si="242"/>
        <v>0,194403122867392+0,977330496982676i</v>
      </c>
      <c r="BT195" s="240" t="str">
        <f t="shared" ca="1" si="243"/>
        <v>0,5737799262788-0,814704897930835i</v>
      </c>
      <c r="BU195" s="240" t="str">
        <f t="shared" ca="1" si="244"/>
        <v>-0,985692168718183+0,146213621255491i</v>
      </c>
      <c r="BV195" s="240" t="str">
        <f t="shared" ca="1" si="245"/>
        <v>0,785569503642954+0,61306445783389i</v>
      </c>
      <c r="BW195" s="240" t="str">
        <f t="shared" ca="1" si="246"/>
        <v>-0,0976718782232066-0,991679221682773i</v>
      </c>
      <c r="BX195" s="240" t="str">
        <f t="shared" ca="1" si="247"/>
        <v>-0,650872063411182+0,754541603613657i</v>
      </c>
      <c r="BY195" s="240" t="str">
        <f t="shared" ca="1" si="248"/>
        <v>0,995277232541407-0,0488948350821955i</v>
      </c>
      <c r="BZ195" s="240" t="str">
        <f t="shared" ca="1" si="249"/>
        <v>-0,721695946770561-0,687111661178838i</v>
      </c>
      <c r="CA195" s="240" t="str">
        <f t="shared" ca="1" si="250"/>
        <v>-1,7041822672344E-13+0,996477533370923i</v>
      </c>
      <c r="CB195" s="240" t="str">
        <f t="shared" ca="1" si="251"/>
        <v>0,721695946770816-0,68711166117857i</v>
      </c>
      <c r="CC195" s="240" t="str">
        <f t="shared" ca="1" si="252"/>
        <v>-0,995277232541438-0,0488948350815741i</v>
      </c>
      <c r="CD195" s="240" t="str">
        <f t="shared" ca="1" si="253"/>
        <v>0,650872063411675+0,754541603613232i</v>
      </c>
      <c r="CE195" s="240" t="str">
        <f t="shared" ca="1" si="254"/>
        <v>0,0976718782235458-0,991679221682739i</v>
      </c>
      <c r="CF195" s="240" t="str">
        <f t="shared" ca="1" si="255"/>
        <v>-0,785569503643164+0,613064457833622i</v>
      </c>
      <c r="CG195" s="240" t="str">
        <f t="shared" ca="1" si="256"/>
        <v>0,985692168718128+0,146213621255855i</v>
      </c>
      <c r="CH195" s="240" t="str">
        <f t="shared" ca="1" si="257"/>
        <v>-0,573779926278499-0,814704897931047i</v>
      </c>
      <c r="CI195" s="240" t="str">
        <f t="shared" ca="1" si="258"/>
        <v>-0,194403122866755+0,977330496982802i</v>
      </c>
      <c r="CJ195" s="240" t="str">
        <f t="shared" ca="1" si="259"/>
        <v>0,84187759675952-0,533113108624627i</v>
      </c>
      <c r="CK195" s="240" t="str">
        <f t="shared" ca="1" si="260"/>
        <v>-0,966614350476019-0,242124290327966i</v>
      </c>
      <c r="CL195" s="240" t="str">
        <f t="shared" ca="1" si="261"/>
        <v>0,491161974796032+0,867022138718188i</v>
      </c>
      <c r="CM195" s="240" t="str">
        <f t="shared" ca="1" si="262"/>
        <v>0,289262159166159-0,953569545333496i</v>
      </c>
      <c r="CN195" s="240" t="str">
        <f t="shared" ca="1" si="263"/>
        <v>-0,890077948402469+0,448027588749454i</v>
      </c>
      <c r="CO195" s="240" t="str">
        <f t="shared" ca="1" si="264"/>
        <v>0,93822750763373+0,335703170125631i</v>
      </c>
      <c r="CP195" s="240" t="str">
        <f t="shared" ca="1" si="265"/>
        <v>-0,403813864999861-0,91098948234701i</v>
      </c>
      <c r="CQ195" s="240" t="str">
        <f t="shared" ca="1" si="266"/>
        <v>-0,381335442745057+0,920625197688738i</v>
      </c>
      <c r="CR195" s="240" t="str">
        <f t="shared" ca="1" si="267"/>
        <v>0,929706362835724-0,358627318278693i</v>
      </c>
      <c r="CS195" s="240" t="str">
        <f t="shared" ca="1" si="268"/>
        <v>-0,90080502100523-0,426049044881884i</v>
      </c>
      <c r="CT195" s="240" t="str">
        <f t="shared" ca="1" si="269"/>
        <v>0,312576806936652+0,946183499263375i</v>
      </c>
      <c r="CU195" s="240" t="str">
        <f t="shared" ca="1" si="270"/>
        <v>0,469736257551185-0,878814726125368i</v>
      </c>
      <c r="CV195" s="240" t="str">
        <f t="shared" ca="1" si="271"/>
        <v>-0,960381196765729+0,265773270687297i</v>
      </c>
      <c r="CW195" s="240" t="str">
        <f t="shared" ca="1" si="272"/>
        <v>0,854707289594737+0,51229183443289i</v>
      </c>
      <c r="CX195" s="240" t="str">
        <f t="shared" ca="1" si="273"/>
        <v>-0,218329463349831-0,972265251845592i</v>
      </c>
      <c r="CY195" s="240" t="str">
        <f t="shared" ca="1" si="274"/>
        <v>-0,553613255413989+0,828540788339913i</v>
      </c>
      <c r="CZ195" s="240" t="str">
        <f t="shared" ca="1" si="275"/>
        <v>0,981807034773172-0,170359681212748i</v>
      </c>
      <c r="DA195" s="240" t="str">
        <f t="shared" ca="1" si="276"/>
        <v>-0,800378259754953-0,593600973571162i</v>
      </c>
      <c r="DB195" s="240" t="str">
        <f t="shared" ca="1" si="277"/>
        <v>0,121979487680879+0,988983558558032i</v>
      </c>
      <c r="DC195" s="240" t="str">
        <f t="shared" ca="1" si="278"/>
        <v>0,632158654990524-0,770287549836793i</v>
      </c>
      <c r="DD195" s="240" t="str">
        <f t="shared" ca="1" si="279"/>
        <v>-0,99377753432556+0,0733054348790677i</v>
      </c>
      <c r="DE195" s="240" t="str">
        <f t="shared" ca="1" si="280"/>
        <v>0,738341149741848+0,669193410839411i</v>
      </c>
      <c r="DF195" s="240" t="str">
        <f t="shared" ca="1" si="281"/>
        <v>-0,0244547828647959-0,99617741296821i</v>
      </c>
      <c r="DG195" s="240" t="str">
        <f t="shared" ca="1" si="282"/>
        <v>-0,704616021146464+0,704616021146784i</v>
      </c>
      <c r="DH195" s="240" t="str">
        <f t="shared" ca="1" si="283"/>
        <v>0,996177412968221+0,0244547828643444i</v>
      </c>
      <c r="DI195" s="240" t="str">
        <f t="shared" ca="1" si="284"/>
        <v>-0,669193410839033-0,738341149742191i</v>
      </c>
      <c r="DJ195" s="240" t="str">
        <f t="shared" ca="1" si="285"/>
        <v>-0,0733054348796058+0,99377753432552i</v>
      </c>
      <c r="DK195" s="240" t="str">
        <f t="shared" ca="1" si="286"/>
        <v>0,770287549837136-0,632158654990106i</v>
      </c>
      <c r="DL195" s="240" t="str">
        <f t="shared" ca="1" si="287"/>
        <v>-0,988983558558088-0,12197948768043i</v>
      </c>
      <c r="DM195" s="240" t="str">
        <f t="shared" ca="1" si="288"/>
        <v>0,593600973571547+0,800378259754667i</v>
      </c>
      <c r="DN195" s="240" t="str">
        <f t="shared" ca="1" si="289"/>
        <v>0,170359681212303-0,98180703477325i</v>
      </c>
      <c r="DO195" s="240" t="str">
        <f t="shared" ca="1" si="290"/>
        <v>-0,828540788340212+0,55361325541354i</v>
      </c>
      <c r="DP195" s="240" t="str">
        <f t="shared" ca="1" si="291"/>
        <v>0,972265251845474+0,218329463350357i</v>
      </c>
      <c r="DQ195" s="240" t="str">
        <f t="shared" ca="1" si="292"/>
        <v>-0,512291834433303-0,85470728959449i</v>
      </c>
      <c r="DR195" s="240" t="str">
        <f t="shared" ca="1" si="293"/>
        <v>-0,265773270686835+0,960381196765858i</v>
      </c>
      <c r="DS195" s="240" t="str">
        <f t="shared" ca="1" si="294"/>
        <v>0,878814726125154-0,469736257551584i</v>
      </c>
      <c r="DT195" s="240" t="str">
        <f t="shared" ca="1" si="295"/>
        <v>-0,946183499263517-0,312576806936223i</v>
      </c>
      <c r="DU195" s="240" t="str">
        <f t="shared" ca="1" si="296"/>
        <v>0,42604904488137+0,900805021005473i</v>
      </c>
      <c r="DV195" s="240" t="str">
        <f t="shared" ca="1" si="297"/>
        <v>0,358627318279197-0,92970636283553i</v>
      </c>
      <c r="DW195" s="240" t="str">
        <f t="shared" ca="1" si="298"/>
        <v>-0,920625197688555+0,381335442745501i</v>
      </c>
      <c r="DX195" s="240" t="str">
        <f t="shared" ca="1" si="299"/>
        <v>0,910989482347204+0,403813864999423i</v>
      </c>
      <c r="DY195" s="240" t="str">
        <f t="shared" ca="1" si="300"/>
        <v>-0,33570317012603-0,938227507633586i</v>
      </c>
      <c r="DZ195" s="240" t="str">
        <f t="shared" ca="1" si="301"/>
        <v>-0,448027588749935+0,890077948402227i</v>
      </c>
      <c r="EA195" s="240" t="str">
        <f t="shared" ca="1" si="302"/>
        <v>0,953569545333653-0,289262159165643i</v>
      </c>
      <c r="EB195" s="240" t="str">
        <f t="shared" ca="1" si="303"/>
        <v>-0,867022138717922-0,491161974796502i</v>
      </c>
      <c r="EC195" s="240" t="str">
        <f t="shared" ca="1" si="304"/>
        <v>0,242124290328377+0,966614350475917i</v>
      </c>
      <c r="ED195" s="240" t="str">
        <f t="shared" ca="1" si="305"/>
        <v>0,533113108624245-0,841877596759762i</v>
      </c>
      <c r="EE195" s="240" t="str">
        <f t="shared" ca="1" si="306"/>
        <v>-0,977330496982714+0,194403122867197i</v>
      </c>
      <c r="EF195" s="240" t="str">
        <f t="shared" ca="1" si="307"/>
        <v>0,814704897930736+0,57377992627894i</v>
      </c>
      <c r="EG195" s="240" t="str">
        <f t="shared" ca="1" si="308"/>
        <v>-0,146213621255322-0,985692168718208i</v>
      </c>
      <c r="EH195" s="240" t="str">
        <f t="shared" ca="1" si="309"/>
        <v>-0,613064457834024+0,785569503642849i</v>
      </c>
      <c r="EI195" s="240" t="str">
        <f t="shared" ca="1" si="310"/>
        <v>0,991679221682695-0,0976718782239953i</v>
      </c>
      <c r="EJ195" s="240" t="str">
        <f t="shared" ca="1" si="311"/>
        <v>-0,754541603613527-0,650872063411332i</v>
      </c>
      <c r="EK195" s="240" t="str">
        <f t="shared" ca="1" si="312"/>
        <v>0,0488948350820253+0,995277232541416i</v>
      </c>
      <c r="EL195" s="240" t="str">
        <f t="shared" ca="1" si="313"/>
        <v>0,687111661178961-0,721695946770443i</v>
      </c>
      <c r="EM195" s="240" t="str">
        <f t="shared" ca="1" si="314"/>
        <v>-0,996477533370923-3,40836453446881E-13i</v>
      </c>
      <c r="EN195" s="240"/>
      <c r="EO195" s="240"/>
      <c r="EP195" s="240"/>
    </row>
    <row r="196" spans="1:146" ht="15.75" thickBot="1">
      <c r="A196" s="277">
        <f t="shared" si="181"/>
        <v>1.8750000000000012E-3</v>
      </c>
      <c r="B196" s="276">
        <v>96</v>
      </c>
      <c r="C196" s="248">
        <f t="shared" si="182"/>
        <v>19200</v>
      </c>
      <c r="D196" s="247">
        <f t="shared" si="315"/>
        <v>120637.15789784805</v>
      </c>
      <c r="E196" s="247" t="str">
        <f t="shared" si="316"/>
        <v>120637,157897848i</v>
      </c>
      <c r="F196" s="247" t="str">
        <f t="shared" si="183"/>
        <v>-0,0420989405085007-0,181100173702776i</v>
      </c>
      <c r="G196" s="247" t="str">
        <f t="shared" si="184"/>
        <v>-0,0759031506909709+0,22200007923287i</v>
      </c>
      <c r="H196" s="247" t="str">
        <f t="shared" si="319"/>
        <v>0,00230724194512493-0,0553017959989875i</v>
      </c>
      <c r="I196" s="247" t="str">
        <f t="shared" si="317"/>
        <v>-0,00267777588184171+0,0577984485485786i</v>
      </c>
      <c r="J196" s="275" t="str">
        <f ca="1">IMPRODUCT(1/N_FFT2,DG100)</f>
        <v>0,00405621575024586-3,21635367052549E-07i</v>
      </c>
      <c r="K196" s="274" t="str">
        <f t="shared" ca="1" si="318"/>
        <v>-0,0000108430466823409+0,000234443838609948i</v>
      </c>
      <c r="N196" s="265">
        <f t="shared" ca="1" si="185"/>
        <v>2.9965669844089473</v>
      </c>
      <c r="O196" s="240">
        <f t="shared" ca="1" si="186"/>
        <v>0.99656698440894731</v>
      </c>
      <c r="P196" s="240" t="str">
        <f t="shared" ca="1" si="187"/>
        <v>-0,704679272582192-0,704679272582199i</v>
      </c>
      <c r="Q196" s="240" t="str">
        <f t="shared" ca="1" si="188"/>
        <v>-1,83141375174235E-16+0,996566984408947i</v>
      </c>
      <c r="R196" s="240" t="str">
        <f t="shared" ca="1" si="189"/>
        <v>0,704679272582199-0,704679272582192i</v>
      </c>
      <c r="S196" s="240" t="str">
        <f t="shared" ca="1" si="190"/>
        <v>-0,996566984408947-3,66282750348469E-16i</v>
      </c>
      <c r="T196" s="240" t="str">
        <f t="shared" ca="1" si="191"/>
        <v>0,704679272582178+0,704679272582212i</v>
      </c>
      <c r="U196" s="241" t="str">
        <f t="shared" ca="1" si="192"/>
        <v>-2,95449717119577E-14-0,996566984408947i</v>
      </c>
      <c r="V196" s="240" t="str">
        <f t="shared" ca="1" si="193"/>
        <v>-0,704679272582205+0,704679272582186i</v>
      </c>
      <c r="W196" s="240" t="str">
        <f t="shared" ca="1" si="194"/>
        <v>0,996566984408947-4,17536403875106E-14i</v>
      </c>
      <c r="X196" s="240" t="str">
        <f t="shared" ca="1" si="195"/>
        <v>-0,704679272582192-0,704679272582199i</v>
      </c>
      <c r="Y196" s="240" t="str">
        <f t="shared" ca="1" si="196"/>
        <v>-4,87126885001047E-14+0,996566984408947i</v>
      </c>
      <c r="Z196" s="240" t="str">
        <f t="shared" ca="1" si="197"/>
        <v>0,704679272582191-0,7046792725822i</v>
      </c>
      <c r="AA196" s="240" t="str">
        <f t="shared" ca="1" si="198"/>
        <v>-0,996566984408947-4,00445369819024E-14i</v>
      </c>
      <c r="AB196" s="240" t="str">
        <f t="shared" ca="1" si="199"/>
        <v>0,704679272582206+0,704679272582184i</v>
      </c>
      <c r="AC196" s="240" t="str">
        <f t="shared" ca="1" si="200"/>
        <v>2,78358683063494E-14-0,996566984408947i</v>
      </c>
      <c r="AD196" s="240" t="str">
        <f t="shared" ca="1" si="201"/>
        <v>-0,704679272582176+0,704679272582214i</v>
      </c>
      <c r="AE196" s="240" t="str">
        <f t="shared" ca="1" si="202"/>
        <v>0,996566984408947+1,56271996307964E-14i</v>
      </c>
      <c r="AF196" s="240" t="str">
        <f t="shared" ca="1" si="203"/>
        <v>-0,704679272582218-0,704679272582172i</v>
      </c>
      <c r="AG196" s="240" t="str">
        <f t="shared" ca="1" si="204"/>
        <v>-1,04995652699447E-14+0,996566984408947i</v>
      </c>
      <c r="AH196" s="240" t="str">
        <f t="shared" ca="1" si="205"/>
        <v>0,704679272582233-0,704679272582157i</v>
      </c>
      <c r="AI196" s="240" t="str">
        <f t="shared" ca="1" si="206"/>
        <v>-0,996566984408947+1,70910340560828E-15i</v>
      </c>
      <c r="AJ196" s="240" t="str">
        <f t="shared" ca="1" si="207"/>
        <v>0,704679272582166+0,704679272582224i</v>
      </c>
      <c r="AK196" s="240" t="str">
        <f t="shared" ca="1" si="208"/>
        <v>-1,39177720811612E-14-0,996566984408947i</v>
      </c>
      <c r="AL196" s="240" t="str">
        <f t="shared" ca="1" si="209"/>
        <v>-0,704679272582221+0,704679272582169i</v>
      </c>
      <c r="AM196" s="240" t="str">
        <f t="shared" ca="1" si="210"/>
        <v>0,996566984408947-1,9045406442013E-14i</v>
      </c>
      <c r="AN196" s="240" t="str">
        <f t="shared" ca="1" si="211"/>
        <v>-0,704679272582178-0,704679272582212i</v>
      </c>
      <c r="AO196" s="240" t="str">
        <f t="shared" ca="1" si="212"/>
        <v>3,12540751175659E-14+0,996566984408947i</v>
      </c>
      <c r="AP196" s="240" t="str">
        <f t="shared" ca="1" si="213"/>
        <v>0,704679272582204-0,704679272582187i</v>
      </c>
      <c r="AQ196" s="240" t="str">
        <f t="shared" ca="1" si="214"/>
        <v>-0,996566984408947+4,34627437931189E-14i</v>
      </c>
      <c r="AR196" s="240" t="str">
        <f t="shared" ca="1" si="215"/>
        <v>-0,996566984408947+4,34627437931189E-14i</v>
      </c>
      <c r="AS196" s="240" t="str">
        <f t="shared" ca="1" si="216"/>
        <v>4,34630679371458E-14-0,996566984408947i</v>
      </c>
      <c r="AT196" s="240" t="str">
        <f t="shared" ca="1" si="217"/>
        <v>-0,704679272582192+0,704679272582199i</v>
      </c>
      <c r="AU196" s="240" t="str">
        <f t="shared" ca="1" si="218"/>
        <v>0,996566984408947+3,12543992615928E-14i</v>
      </c>
      <c r="AV196" s="240" t="str">
        <f t="shared" ca="1" si="219"/>
        <v>-0,704679272582207-0,704679272582183i</v>
      </c>
      <c r="AW196" s="240" t="str">
        <f t="shared" ca="1" si="220"/>
        <v>-3,32077992154423E-14+0,996566984408947i</v>
      </c>
      <c r="AX196" s="240" t="str">
        <f t="shared" ca="1" si="221"/>
        <v>0,704679272582175-0,704679272582215i</v>
      </c>
      <c r="AY196" s="240" t="str">
        <f t="shared" ca="1" si="222"/>
        <v>-0,996566984408947-2,09991305398894E-14i</v>
      </c>
      <c r="AZ196" s="240" t="str">
        <f t="shared" ca="1" si="223"/>
        <v>0,704679272582224+0,704679272582166i</v>
      </c>
      <c r="BA196" s="240" t="str">
        <f t="shared" ca="1" si="224"/>
        <v>8,79046186433641E-15-0,996566984408947i</v>
      </c>
      <c r="BB196" s="240" t="str">
        <f t="shared" ca="1" si="225"/>
        <v>-0,704679272582227+0,704679272582163i</v>
      </c>
      <c r="BC196" s="240" t="str">
        <f t="shared" ca="1" si="226"/>
        <v>0,996566984408947-3,41820681121657E-15i</v>
      </c>
      <c r="BD196" s="240" t="str">
        <f t="shared" ca="1" si="227"/>
        <v>-0,704679272582162-0,704679272582228i</v>
      </c>
      <c r="BE196" s="240" t="str">
        <f t="shared" ca="1" si="228"/>
        <v>1,56268754867695E-14+0,996566984408947i</v>
      </c>
      <c r="BF196" s="240" t="str">
        <f t="shared" ca="1" si="229"/>
        <v>0,70467927258208-0,70467927258231i</v>
      </c>
      <c r="BG196" s="240" t="str">
        <f t="shared" ca="1" si="230"/>
        <v>-0,996566984408947-1,70433416649313E-13i</v>
      </c>
      <c r="BH196" s="240" t="str">
        <f t="shared" ca="1" si="231"/>
        <v>0,704679272582529+0,704679272581861i</v>
      </c>
      <c r="BI196" s="240" t="str">
        <f t="shared" ca="1" si="232"/>
        <v>-1,39178693243694E-13-0,996566984408947i</v>
      </c>
      <c r="BJ196" s="240" t="str">
        <f t="shared" ca="1" si="233"/>
        <v>-0,704679272582343+0,704679272582047i</v>
      </c>
      <c r="BK196" s="240" t="str">
        <f t="shared" ca="1" si="234"/>
        <v>0,996566984408947-4,48790803136699E-13i</v>
      </c>
      <c r="BL196" s="240" t="str">
        <f t="shared" ca="1" si="235"/>
        <v>-0,704679272582266-0,704679272582124i</v>
      </c>
      <c r="BM196" s="240" t="str">
        <f t="shared" ca="1" si="236"/>
        <v>-2,47103959657875E-13+0,996566984408947i</v>
      </c>
      <c r="BN196" s="240" t="str">
        <f t="shared" ca="1" si="237"/>
        <v>0,704679272581905-0,704679272582486i</v>
      </c>
      <c r="BO196" s="240" t="str">
        <f t="shared" ca="1" si="238"/>
        <v>-0,996566984408947+6,25081502351319E-14i</v>
      </c>
      <c r="BP196" s="240" t="str">
        <f t="shared" ca="1" si="239"/>
        <v>0,704679272581993+0,704679272582397i</v>
      </c>
      <c r="BQ196" s="240" t="str">
        <f t="shared" ca="1" si="240"/>
        <v>-3,72120260128138E-13-0,996566984408947i</v>
      </c>
      <c r="BR196" s="240" t="str">
        <f t="shared" ca="1" si="241"/>
        <v>-0,704679272582168+0,704679272582222i</v>
      </c>
      <c r="BS196" s="240" t="str">
        <f t="shared" ca="1" si="242"/>
        <v>0,996566984408947+3,09612434037033E-13i</v>
      </c>
      <c r="BT196" s="240" t="str">
        <f t="shared" ca="1" si="243"/>
        <v>-0,704679272582431-0,704679272581959i</v>
      </c>
      <c r="BU196" s="240" t="str">
        <f t="shared" ca="1" si="244"/>
        <v>-1,41623927734293E-14+0,996566984408947i</v>
      </c>
      <c r="BV196" s="240" t="str">
        <f t="shared" ca="1" si="245"/>
        <v>0,704679272582451-0,704679272581939i</v>
      </c>
      <c r="BW196" s="240" t="str">
        <f t="shared" ca="1" si="246"/>
        <v>-0,996566984408947+3,09611785748979E-13i</v>
      </c>
      <c r="BX196" s="240" t="str">
        <f t="shared" ca="1" si="247"/>
        <v>0,704679272582168+0,704679272582222i</v>
      </c>
      <c r="BY196" s="240" t="str">
        <f t="shared" ca="1" si="248"/>
        <v>3,86282977045594E-13-0,996566984408947i</v>
      </c>
      <c r="BZ196" s="240" t="str">
        <f t="shared" ca="1" si="249"/>
        <v>-0,704679272582013+0,704679272582377i</v>
      </c>
      <c r="CA196" s="240" t="str">
        <f t="shared" ca="1" si="250"/>
        <v>0,996566984408947+6,25087985231856E-14i</v>
      </c>
      <c r="CB196" s="240" t="str">
        <f t="shared" ca="1" si="251"/>
        <v>-0,704679272581905-0,704679272582486i</v>
      </c>
      <c r="CC196" s="240" t="str">
        <f t="shared" ca="1" si="252"/>
        <v>2,32941242740418E-13+0,996566984408947i</v>
      </c>
      <c r="CD196" s="240" t="str">
        <f t="shared" ca="1" si="253"/>
        <v>0,704679272582276-0,704679272582114i</v>
      </c>
      <c r="CE196" s="240" t="str">
        <f t="shared" ca="1" si="254"/>
        <v>-0,996566984408947-4,62953520054156E-13i</v>
      </c>
      <c r="CF196" s="240" t="str">
        <f t="shared" ca="1" si="255"/>
        <v>0,704679272582343+0,704679272582047i</v>
      </c>
      <c r="CG196" s="240" t="str">
        <f t="shared" ca="1" si="256"/>
        <v>1,39179341531747E-13-0,996566984408947i</v>
      </c>
      <c r="CH196" s="240" t="str">
        <f t="shared" ca="1" si="257"/>
        <v>-0,704679272582539+0,704679272581851i</v>
      </c>
      <c r="CI196" s="240" t="str">
        <f t="shared" ca="1" si="258"/>
        <v>0,996566984408947-1,56270699731856E-13i</v>
      </c>
      <c r="CJ196" s="240" t="str">
        <f t="shared" ca="1" si="259"/>
        <v>-0,70467927258206-0,704679272582331i</v>
      </c>
      <c r="CK196" s="240" t="str">
        <f t="shared" ca="1" si="260"/>
        <v>4,80044878254265E-13+0,996566984408947i</v>
      </c>
      <c r="CL196" s="240" t="str">
        <f t="shared" ca="1" si="261"/>
        <v>0,704679272582102-0,704679272582288i</v>
      </c>
      <c r="CM196" s="240" t="str">
        <f t="shared" ca="1" si="262"/>
        <v>-0,996566984408947-2,15849884540309E-13i</v>
      </c>
      <c r="CN196" s="240" t="str">
        <f t="shared" ca="1" si="263"/>
        <v>0,704679272582497+0,704679272581893i</v>
      </c>
      <c r="CO196" s="240" t="str">
        <f t="shared" ca="1" si="264"/>
        <v>-1,07924293982101E-13-0,996566984408947i</v>
      </c>
      <c r="CP196" s="240" t="str">
        <f t="shared" ca="1" si="265"/>
        <v>-0,704679272582365+0,704679272582025i</v>
      </c>
      <c r="CQ196" s="240" t="str">
        <f t="shared" ca="1" si="266"/>
        <v>0,996566984408947-4,03374335245704E-13i</v>
      </c>
      <c r="CR196" s="240" t="str">
        <f t="shared" ca="1" si="267"/>
        <v>-0,704679272582234-0,704679272582156i</v>
      </c>
      <c r="CS196" s="240" t="str">
        <f t="shared" ca="1" si="268"/>
        <v>-2,92520427548869E-13+0,996566984408947i</v>
      </c>
      <c r="CT196" s="240" t="str">
        <f t="shared" ca="1" si="269"/>
        <v>0,704679272581926-0,704679272582464i</v>
      </c>
      <c r="CU196" s="240" t="str">
        <f t="shared" ca="1" si="270"/>
        <v>-0,996566984408947+3,12537509735391E-14i</v>
      </c>
      <c r="CV196" s="240" t="str">
        <f t="shared" ca="1" si="271"/>
        <v>0,704679272581971+0,704679272582419i</v>
      </c>
      <c r="CW196" s="240" t="str">
        <f t="shared" ca="1" si="272"/>
        <v>-3,26703792237143E-13-0,996566984408947i</v>
      </c>
      <c r="CX196" s="240" t="str">
        <f t="shared" ca="1" si="273"/>
        <v>-0,70467927258221+0,70467927258218i</v>
      </c>
      <c r="CY196" s="240" t="str">
        <f t="shared" ca="1" si="274"/>
        <v>0,996566984408947+3,40866833298626E-13i</v>
      </c>
      <c r="CZ196" s="240" t="str">
        <f t="shared" ca="1" si="275"/>
        <v>-0,704679272582409-0,704679272581981i</v>
      </c>
      <c r="DA196" s="240" t="str">
        <f t="shared" ca="1" si="276"/>
        <v>-4,54167920350222E-14+0,996566984408947i</v>
      </c>
      <c r="DB196" s="240" t="str">
        <f t="shared" ca="1" si="277"/>
        <v>0,704679272582474-0,704679272581916i</v>
      </c>
      <c r="DC196" s="240" t="str">
        <f t="shared" ca="1" si="278"/>
        <v>-0,996566984408947+2,78357386487386E-13i</v>
      </c>
      <c r="DD196" s="240" t="str">
        <f t="shared" ca="1" si="279"/>
        <v>0,704679272582146+0,704679272582244i</v>
      </c>
      <c r="DE196" s="240" t="str">
        <f t="shared" ca="1" si="280"/>
        <v>4,17537376307187E-13-0,996566984408947i</v>
      </c>
      <c r="DF196" s="240" t="str">
        <f t="shared" ca="1" si="281"/>
        <v>-0,704679272582035+0,704679272582355i</v>
      </c>
      <c r="DG196" s="240" t="str">
        <f t="shared" ca="1" si="282"/>
        <v>0,996566984408947+1,22087335043583E-13i</v>
      </c>
      <c r="DH196" s="240" t="str">
        <f t="shared" ca="1" si="283"/>
        <v>-0,704679272581863-0,704679272582527i</v>
      </c>
      <c r="DI196" s="240" t="str">
        <f t="shared" ca="1" si="284"/>
        <v>2,01686843478825E-13+0,996566984408947i</v>
      </c>
      <c r="DJ196" s="240" t="str">
        <f t="shared" ca="1" si="285"/>
        <v>0,704679272582298-0,704679272582092i</v>
      </c>
      <c r="DK196" s="240" t="str">
        <f t="shared" ca="1" si="286"/>
        <v>-0,996566984408947-4,94207919315748E-13i</v>
      </c>
      <c r="DL196" s="240" t="str">
        <f t="shared" ca="1" si="287"/>
        <v>0,7046792725823+0,70467927258209i</v>
      </c>
      <c r="DM196" s="240" t="str">
        <f t="shared" ca="1" si="288"/>
        <v>1,7043374079334E-13-0,996566984408947i</v>
      </c>
      <c r="DN196" s="240" t="str">
        <f t="shared" ca="1" si="289"/>
        <v>-0,704679272581861+0,704679272582529i</v>
      </c>
      <c r="DO196" s="240" t="str">
        <f t="shared" ca="1" si="290"/>
        <v>0,996566984408947-1,25016300470264E-13i</v>
      </c>
      <c r="DP196" s="240" t="str">
        <f t="shared" ca="1" si="291"/>
        <v>-0,704679272582037-0,704679272582353i</v>
      </c>
      <c r="DQ196" s="240" t="str">
        <f t="shared" ca="1" si="292"/>
        <v>4,48790478992672E-13+0,996566984408947i</v>
      </c>
      <c r="DR196" s="240" t="str">
        <f t="shared" ca="1" si="293"/>
        <v>0,704679272582124-0,704679272582266i</v>
      </c>
      <c r="DS196" s="240" t="str">
        <f t="shared" ca="1" si="294"/>
        <v>-0,996566984408947-2,47104283801901E-13i</v>
      </c>
      <c r="DT196" s="240" t="str">
        <f t="shared" ca="1" si="295"/>
        <v>0,704679272582476+0,704679272581915i</v>
      </c>
      <c r="DU196" s="240" t="str">
        <f t="shared" ca="1" si="296"/>
        <v>-7,66698947205076E-14-0,996566984408947i</v>
      </c>
      <c r="DV196" s="240" t="str">
        <f t="shared" ca="1" si="297"/>
        <v>-0,704679272582407+0,704679272581983i</v>
      </c>
      <c r="DW196" s="240" t="str">
        <f t="shared" ca="1" si="298"/>
        <v>0,996566984408947-3,43795798725306E-13i</v>
      </c>
      <c r="DX196" s="240" t="str">
        <f t="shared" ca="1" si="299"/>
        <v>-0,704679272582212-0,704679272582178i</v>
      </c>
      <c r="DY196" s="240" t="str">
        <f t="shared" ca="1" si="300"/>
        <v>-2,95450689551657E-13+0,996566984408947i</v>
      </c>
      <c r="DZ196" s="240" t="str">
        <f t="shared" ca="1" si="301"/>
        <v>0,704679272581949-0,704679272582441i</v>
      </c>
      <c r="EA196" s="240" t="str">
        <f t="shared" ca="1" si="302"/>
        <v>-0,996566984408947-2,83247855468588E-14i</v>
      </c>
      <c r="EB196" s="240" t="str">
        <f t="shared" ca="1" si="303"/>
        <v>0,704679272581949+0,704679272582441i</v>
      </c>
      <c r="EC196" s="240" t="str">
        <f t="shared" ca="1" si="304"/>
        <v>-2,9544939297555E-13-0,996566984408947i</v>
      </c>
      <c r="ED196" s="240" t="str">
        <f t="shared" ca="1" si="305"/>
        <v>-0,704679272582212+0,704679272582178i</v>
      </c>
      <c r="EE196" s="240" t="str">
        <f t="shared" ca="1" si="306"/>
        <v>0,996566984408947+4,00445369819024E-13i</v>
      </c>
      <c r="EF196" s="240" t="str">
        <f t="shared" ca="1" si="307"/>
        <v>-0,704679272582367-0,704679272582023i</v>
      </c>
      <c r="EG196" s="240" t="str">
        <f t="shared" ca="1" si="308"/>
        <v>-7,6671191296615E-14+0,996566984408947i</v>
      </c>
      <c r="EH196" s="240" t="str">
        <f t="shared" ca="1" si="309"/>
        <v>0,704679272582515-0,704679272581875i</v>
      </c>
      <c r="EI196" s="240" t="str">
        <f t="shared" ca="1" si="310"/>
        <v>-0,996566984408947+2,47102987225793E-13i</v>
      </c>
      <c r="EJ196" s="240" t="str">
        <f t="shared" ca="1" si="311"/>
        <v>0,704679272582104+0,704679272582286i</v>
      </c>
      <c r="EK196" s="240" t="str">
        <f t="shared" ca="1" si="312"/>
        <v>4,4879177556878E-13-0,996566984408947i</v>
      </c>
      <c r="EL196" s="240" t="str">
        <f t="shared" ca="1" si="313"/>
        <v>-0,704679272582057+0,704679272582333i</v>
      </c>
      <c r="EM196" s="240" t="str">
        <f t="shared" ca="1" si="314"/>
        <v>0,996566984408947+1,25017597046371E-13i</v>
      </c>
      <c r="EN196" s="240"/>
      <c r="EO196" s="240"/>
      <c r="EP196" s="240"/>
    </row>
    <row r="197" spans="1:146" ht="15.75" thickBot="1">
      <c r="A197" s="277">
        <f t="shared" si="181"/>
        <v>1.8945312500000012E-3</v>
      </c>
      <c r="B197" s="276">
        <v>97</v>
      </c>
      <c r="C197" s="248">
        <f t="shared" si="182"/>
        <v>19400</v>
      </c>
      <c r="D197" s="247">
        <f t="shared" si="315"/>
        <v>121893.79495928397</v>
      </c>
      <c r="E197" s="247" t="str">
        <f t="shared" si="316"/>
        <v>121893,794959284i</v>
      </c>
      <c r="F197" s="247" t="str">
        <f t="shared" ref="F197:F228" si="320">IF(freq_ratio2&gt;1,IMPRODUCT(Kth_2/(2/rload2-Kfeed2/Gdc_ccm2),IMDIV(COMPLEX(1,Rc_2*Coutput2*microF2*miliOhm2*D197),IMSUM(1,IMPRODUCT(E197,1/omega1_2),IMPRODUCT(E197,E197,1/omega2_2),IMPRODUCT(E197,E197,E197,1/omega3_2)))),IMPRODUCT(Kth_2/(2/rload2-Kfeed2/Gdc_dcm2),(IMDIV(COMPLEX(1,Rc_2*Coutput2*microF2*miliOhm2*D197),IMSUM(1,IMDIV(E197,omegat2),IMDIV(IMPRODUCT(E197,E197),omegapole0^2*(1-2*Gdc_dcm2/(Kfeed2*rload2))))))))</f>
        <v>-0,0420574357961344-0,179003076702022i</v>
      </c>
      <c r="G197" s="247" t="str">
        <f t="shared" ref="G197:G228" si="321">IMPRODUCT(IMPRODUCT(-currentransferratio2*RFB_2/(Rfeedforward2),IMDIV(COMPLEX(1,(Rfeedforward2*kiliOhm2+q_Rz_Cz_2*Rzero2)*q_Rz_Cz_2*Czero2*nanoF2*D197),IMPRODUCT(COMPLEX(1,q_Rz_Cz_2*Rzero2*Czero2*nanoF2*D197),COMPLEX(1,D197/(2*PI()*F_roll2*kilihertz2))))),IMSUM(feedtype2,IMDIV(COMPLEX(1,Rvolt2*Cvolt2*nanoF2*kiliOhm2*D197),IMPRODUCT(Rupper2*kiliOhm2*(Cvolt2*nanoF2+Cforward2*picoF2),COMPLEX(1,Rvolt2*Cvolt2*Cforward2*picoF2*nanoF2*kiliOhm2*D197/(Cvolt2*nanoF2+Cforward2*picoF2)),E197))))</f>
        <v>-0,07433395928369+0,220226384176746i</v>
      </c>
      <c r="H197" s="247" t="str">
        <f t="shared" si="319"/>
        <v>0,00230068280325778-0,0547316407743345i</v>
      </c>
      <c r="I197" s="247" t="str">
        <f t="shared" si="317"/>
        <v>-0,00264430826428672+0,0571526497262661i</v>
      </c>
      <c r="J197" s="275" t="str">
        <f ca="1">IMPRODUCT(1/N_FFT2,DH100)</f>
        <v>0,00133662245111804-0,0000799872185652313i</v>
      </c>
      <c r="K197" s="274" t="str">
        <f t="shared" ca="1" si="318"/>
        <v>1,03703969151435E-06+0,0000766030256281019i</v>
      </c>
      <c r="N197" s="265">
        <f t="shared" ca="1" si="185"/>
        <v>2.9966500831171912</v>
      </c>
      <c r="O197" s="240">
        <f t="shared" ca="1" si="186"/>
        <v>0.99665008311719105</v>
      </c>
      <c r="P197" s="240" t="str">
        <f t="shared" ca="1" si="187"/>
        <v>-0,721820915420966-0,687230641224867i</v>
      </c>
      <c r="Q197" s="240" t="str">
        <f t="shared" ca="1" si="188"/>
        <v>0,0489033016967881+0,995449574443957i</v>
      </c>
      <c r="R197" s="240" t="str">
        <f t="shared" ca="1" si="189"/>
        <v>0,65098476821977-0,754672259807764i</v>
      </c>
      <c r="S197" s="240" t="str">
        <f t="shared" ca="1" si="190"/>
        <v>-0,991850940554804+0,0976887910563652i</v>
      </c>
      <c r="T197" s="240" t="str">
        <f t="shared" ca="1" si="191"/>
        <v>0,785705532619212+0,613170615888485i</v>
      </c>
      <c r="U197" s="241" t="str">
        <f t="shared" ca="1" si="192"/>
        <v>-0,14623893956177-0,985862850873971i</v>
      </c>
      <c r="V197" s="240" t="str">
        <f t="shared" ca="1" si="193"/>
        <v>-0,573879281836161+0,814845971982875i</v>
      </c>
      <c r="W197" s="240" t="str">
        <f t="shared" ca="1" si="194"/>
        <v>0,977499731234002-0,194436785652712i</v>
      </c>
      <c r="X197" s="240" t="str">
        <f t="shared" ca="1" si="195"/>
        <v>-0,842023376027957-0,533205422328004i</v>
      </c>
      <c r="Y197" s="240" t="str">
        <f t="shared" ca="1" si="196"/>
        <v>0,242166216496464+0,966781729122603i</v>
      </c>
      <c r="Z197" s="240" t="str">
        <f t="shared" ca="1" si="197"/>
        <v>0,4912470242541-0,867172272007699i</v>
      </c>
      <c r="AA197" s="240" t="str">
        <f t="shared" ca="1" si="198"/>
        <v>-0,953734665145693+0,289312247713325i</v>
      </c>
      <c r="AB197" s="240" t="str">
        <f t="shared" ca="1" si="199"/>
        <v>0,890232074028807+0,448105169070692i</v>
      </c>
      <c r="AC197" s="240" t="str">
        <f t="shared" ca="1" si="200"/>
        <v>-0,335761300384682-0,93838997082316i</v>
      </c>
      <c r="AD197" s="240" t="str">
        <f t="shared" ca="1" si="201"/>
        <v>-0,403883789285616+0,91114722900846i</v>
      </c>
      <c r="AE197" s="240" t="str">
        <f t="shared" ca="1" si="202"/>
        <v>0,920784612867663-0,381401474674197i</v>
      </c>
      <c r="AF197" s="240" t="str">
        <f t="shared" ca="1" si="203"/>
        <v>-0,929867350506398-0,358689418076022i</v>
      </c>
      <c r="AG197" s="240" t="str">
        <f t="shared" ca="1" si="204"/>
        <v>0,426122819404495+0,900961004128518i</v>
      </c>
      <c r="AH197" s="240" t="str">
        <f t="shared" ca="1" si="205"/>
        <v>0,312630932640892-0,946347340110169i</v>
      </c>
      <c r="AI197" s="240" t="str">
        <f t="shared" ca="1" si="206"/>
        <v>-0,878966901415608+0,469817596938801i</v>
      </c>
      <c r="AJ197" s="240" t="str">
        <f t="shared" ca="1" si="207"/>
        <v>0,960547496081381+0,265819291905788i</v>
      </c>
      <c r="AK197" s="240" t="str">
        <f t="shared" ca="1" si="208"/>
        <v>-0,51238054273092-0,854855290448783i</v>
      </c>
      <c r="AL197" s="240" t="str">
        <f t="shared" ca="1" si="209"/>
        <v>-0,218367269213471+0,972433609000509i</v>
      </c>
      <c r="AM197" s="240" t="str">
        <f t="shared" ca="1" si="210"/>
        <v>0,828684258210729-0,553709118916455i</v>
      </c>
      <c r="AN197" s="240" t="str">
        <f t="shared" ca="1" si="211"/>
        <v>-0,981977044180451-0,170389180642808i</v>
      </c>
      <c r="AO197" s="240" t="str">
        <f t="shared" ca="1" si="212"/>
        <v>0,593703761335241+0,800516853010535i</v>
      </c>
      <c r="AP197" s="240" t="str">
        <f t="shared" ca="1" si="213"/>
        <v>0,122000609611737-0,989154810649914i</v>
      </c>
      <c r="AQ197" s="240" t="str">
        <f t="shared" ca="1" si="214"/>
        <v>-0,770420932594446+0,632268119390665i</v>
      </c>
      <c r="AR197" s="240" t="str">
        <f t="shared" ca="1" si="215"/>
        <v>-0,770420932594446+0,632268119390665i</v>
      </c>
      <c r="AS197" s="240" t="str">
        <f t="shared" ca="1" si="216"/>
        <v>-0,669309288166337-0,738469000670831i</v>
      </c>
      <c r="AT197" s="240" t="str">
        <f t="shared" ca="1" si="217"/>
        <v>-0,0244590174471303+0,99634991074573i</v>
      </c>
      <c r="AU197" s="240" t="str">
        <f t="shared" ca="1" si="218"/>
        <v>0,704738032242296-0,704738032242308i</v>
      </c>
      <c r="AV197" s="240" t="str">
        <f t="shared" ca="1" si="219"/>
        <v>-0,996349910745729+0,0244590174471616i</v>
      </c>
      <c r="AW197" s="240" t="str">
        <f t="shared" ca="1" si="220"/>
        <v>0,738469000670785+0,669309288166387i</v>
      </c>
      <c r="AX197" s="240" t="str">
        <f t="shared" ca="1" si="221"/>
        <v>-0,0733181284260523-0,993949616540801i</v>
      </c>
      <c r="AY197" s="240" t="str">
        <f t="shared" ca="1" si="222"/>
        <v>-0,632268119390717+0,770420932594402i</v>
      </c>
      <c r="AZ197" s="240" t="str">
        <f t="shared" ca="1" si="223"/>
        <v>0,98915481064991-0,122000609611768i</v>
      </c>
      <c r="BA197" s="240" t="str">
        <f t="shared" ca="1" si="224"/>
        <v>-0,80051685301055-0,593703761335222i</v>
      </c>
      <c r="BB197" s="240" t="str">
        <f t="shared" ca="1" si="225"/>
        <v>0,170389180642839+0,981977044180446i</v>
      </c>
      <c r="BC197" s="240" t="str">
        <f t="shared" ca="1" si="226"/>
        <v>0,553709118916429-0,828684258210746i</v>
      </c>
      <c r="BD197" s="240" t="str">
        <f t="shared" ca="1" si="227"/>
        <v>-0,972433609000525+0,218367269213398i</v>
      </c>
      <c r="BE197" s="240" t="str">
        <f t="shared" ca="1" si="228"/>
        <v>0,854855290448747+0,512380542730978i</v>
      </c>
      <c r="BF197" s="240" t="str">
        <f t="shared" ca="1" si="229"/>
        <v>-0,265819291905627-0,960547496081425i</v>
      </c>
      <c r="BG197" s="240" t="str">
        <f t="shared" ca="1" si="230"/>
        <v>-0,469817596938516+0,87896690141576i</v>
      </c>
      <c r="BH197" s="240" t="str">
        <f t="shared" ca="1" si="231"/>
        <v>0,94634734011022-0,312630932640733i</v>
      </c>
      <c r="BI197" s="240" t="str">
        <f t="shared" ca="1" si="232"/>
        <v>-0,900961004128659-0,426122819404198i</v>
      </c>
      <c r="BJ197" s="240" t="str">
        <f t="shared" ca="1" si="233"/>
        <v>0,358689418075859+0,929867350506461i</v>
      </c>
      <c r="BK197" s="240" t="str">
        <f t="shared" ca="1" si="234"/>
        <v>0,381401474673985-0,92078461286775i</v>
      </c>
      <c r="BL197" s="240" t="str">
        <f t="shared" ca="1" si="235"/>
        <v>-0,911147229008569+0,403883789285373i</v>
      </c>
      <c r="BM197" s="240" t="str">
        <f t="shared" ca="1" si="236"/>
        <v>0,938389970823234+0,335761300384473i</v>
      </c>
      <c r="BN197" s="240" t="str">
        <f t="shared" ca="1" si="237"/>
        <v>-0,448105169070445-0,890232074028931i</v>
      </c>
      <c r="BO197" s="240" t="str">
        <f t="shared" ca="1" si="238"/>
        <v>-0,289312247713105+0,95373466514576i</v>
      </c>
      <c r="BP197" s="240" t="str">
        <f t="shared" ca="1" si="239"/>
        <v>0,867172272007834-0,491247024253862i</v>
      </c>
      <c r="BQ197" s="240" t="str">
        <f t="shared" ca="1" si="240"/>
        <v>-0,96678172912266-0,242166216496239i</v>
      </c>
      <c r="BR197" s="240" t="str">
        <f t="shared" ca="1" si="241"/>
        <v>0,533205422327684+0,84202337602816i</v>
      </c>
      <c r="BS197" s="240" t="str">
        <f t="shared" ca="1" si="242"/>
        <v>0,194436785652591-0,977499731234026i</v>
      </c>
      <c r="BT197" s="240" t="str">
        <f t="shared" ca="1" si="243"/>
        <v>-0,814845971983084+0,573879281835865i</v>
      </c>
      <c r="BU197" s="240" t="str">
        <f t="shared" ca="1" si="244"/>
        <v>0,985862850873988+0,146238939561656i</v>
      </c>
      <c r="BV197" s="240" t="str">
        <f t="shared" ca="1" si="245"/>
        <v>-0,613170615888193-0,785705532619441i</v>
      </c>
      <c r="BW197" s="240" t="str">
        <f t="shared" ca="1" si="246"/>
        <v>-0,0976887910562708+0,991850940554813i</v>
      </c>
      <c r="BX197" s="240" t="str">
        <f t="shared" ca="1" si="247"/>
        <v>0,754672259808044-0,650984768219445i</v>
      </c>
      <c r="BY197" s="240" t="str">
        <f t="shared" ca="1" si="248"/>
        <v>-0,99544957444396-0,0489033016967321i</v>
      </c>
      <c r="BZ197" s="240" t="str">
        <f t="shared" ca="1" si="249"/>
        <v>0,687230641224549+0,72182091542127i</v>
      </c>
      <c r="CA197" s="240" t="str">
        <f t="shared" ca="1" si="250"/>
        <v>-1,70932155905771E-14-0,996650083117191i</v>
      </c>
      <c r="CB197" s="240" t="str">
        <f t="shared" ca="1" si="251"/>
        <v>-0,687230641225222+0,721820915420629i</v>
      </c>
      <c r="CC197" s="240" t="str">
        <f t="shared" ca="1" si="252"/>
        <v>0,995449574443957-0,0489033016967945i</v>
      </c>
      <c r="CD197" s="240" t="str">
        <f t="shared" ca="1" si="253"/>
        <v>-0,754672259808066-0,650984768219419i</v>
      </c>
      <c r="CE197" s="240" t="str">
        <f t="shared" ca="1" si="254"/>
        <v>0,097688791056333+0,991850940554807i</v>
      </c>
      <c r="CF197" s="240" t="str">
        <f t="shared" ca="1" si="255"/>
        <v>0,613170615888143-0,785705532619479i</v>
      </c>
      <c r="CG197" s="240" t="str">
        <f t="shared" ca="1" si="256"/>
        <v>-0,985862850873983+0,14623893956169i</v>
      </c>
      <c r="CH197" s="240" t="str">
        <f t="shared" ca="1" si="257"/>
        <v>0,814845971983119+0,573879281835814i</v>
      </c>
      <c r="CI197" s="240" t="str">
        <f t="shared" ca="1" si="258"/>
        <v>-0,194436785652652-0,977499731234014i</v>
      </c>
      <c r="CJ197" s="240" t="str">
        <f t="shared" ca="1" si="259"/>
        <v>-0,533205422327655+0,842023376028178i</v>
      </c>
      <c r="CK197" s="240" t="str">
        <f t="shared" ca="1" si="260"/>
        <v>0,966781729122645-0,242166216496298i</v>
      </c>
      <c r="CL197" s="240" t="str">
        <f t="shared" ca="1" si="261"/>
        <v>-0,867172272007865-0,491247024253808i</v>
      </c>
      <c r="CM197" s="240" t="str">
        <f t="shared" ca="1" si="262"/>
        <v>0,289312247713152+0,953734665145746i</v>
      </c>
      <c r="CN197" s="240" t="str">
        <f t="shared" ca="1" si="263"/>
        <v>0,448105169070401-0,890232074028952i</v>
      </c>
      <c r="CO197" s="240" t="str">
        <f t="shared" ca="1" si="264"/>
        <v>-0,938389970823214+0,335761300384532i</v>
      </c>
      <c r="CP197" s="240" t="str">
        <f t="shared" ca="1" si="265"/>
        <v>0,911147229008588+0,403883789285329i</v>
      </c>
      <c r="CQ197" s="240" t="str">
        <f t="shared" ca="1" si="266"/>
        <v>-0,381401474674043-0,920784612867727i</v>
      </c>
      <c r="CR197" s="240" t="str">
        <f t="shared" ca="1" si="267"/>
        <v>-0,358689418075801+0,929867350506483i</v>
      </c>
      <c r="CS197" s="240" t="str">
        <f t="shared" ca="1" si="268"/>
        <v>0,900961004128638-0,426122819404242i</v>
      </c>
      <c r="CT197" s="240" t="str">
        <f t="shared" ca="1" si="269"/>
        <v>-0,94634734011024-0,312630932640674i</v>
      </c>
      <c r="CU197" s="240" t="str">
        <f t="shared" ca="1" si="270"/>
        <v>0,469817596938571+0,87896690141573i</v>
      </c>
      <c r="CV197" s="240" t="str">
        <f t="shared" ca="1" si="271"/>
        <v>0,265819291905581-0,960547496081438i</v>
      </c>
      <c r="CW197" s="240" t="str">
        <f t="shared" ca="1" si="272"/>
        <v>-0,854855290448919+0,512380542730692i</v>
      </c>
      <c r="CX197" s="240" t="str">
        <f t="shared" ca="1" si="273"/>
        <v>0,972433609000561+0,21836726921324i</v>
      </c>
      <c r="CY197" s="240" t="str">
        <f t="shared" ca="1" si="274"/>
        <v>-0,55370911891614-0,828684258210939i</v>
      </c>
      <c r="CZ197" s="240" t="str">
        <f t="shared" ca="1" si="275"/>
        <v>-0,170389180642679+0,981977044180474i</v>
      </c>
      <c r="DA197" s="240" t="str">
        <f t="shared" ca="1" si="276"/>
        <v>0,800516853010748-0,593703761334953i</v>
      </c>
      <c r="DB197" s="240" t="str">
        <f t="shared" ca="1" si="277"/>
        <v>-0,989154810649929-0,122000609611621i</v>
      </c>
      <c r="DC197" s="240" t="str">
        <f t="shared" ca="1" si="278"/>
        <v>0,632268119390383+0,770420932594678i</v>
      </c>
      <c r="DD197" s="240" t="str">
        <f t="shared" ca="1" si="279"/>
        <v>0,0733181284259899-0,993949616540806i</v>
      </c>
      <c r="DE197" s="240" t="str">
        <f t="shared" ca="1" si="280"/>
        <v>-0,738469000671085+0,669309288166056i</v>
      </c>
      <c r="DF197" s="240" t="str">
        <f t="shared" ca="1" si="281"/>
        <v>0,996349910745731+0,0244590174470991i</v>
      </c>
      <c r="DG197" s="240" t="str">
        <f t="shared" ca="1" si="282"/>
        <v>-0,70473803224197-0,704738032242634i</v>
      </c>
      <c r="DH197" s="240" t="str">
        <f t="shared" ca="1" si="283"/>
        <v>0,0244590174471787+0,996349910745729i</v>
      </c>
      <c r="DI197" s="240" t="str">
        <f t="shared" ca="1" si="284"/>
        <v>0,669309288166731-0,738469000670473i</v>
      </c>
      <c r="DJ197" s="240" t="str">
        <f t="shared" ca="1" si="285"/>
        <v>-0,993949616540798+0,0733181284260976i</v>
      </c>
      <c r="DK197" s="240" t="str">
        <f t="shared" ca="1" si="286"/>
        <v>0,770420932594728+0,632268119390321i</v>
      </c>
      <c r="DL197" s="240" t="str">
        <f t="shared" ca="1" si="287"/>
        <v>-0,1220006096117-0,989154810649919i</v>
      </c>
      <c r="DM197" s="240" t="str">
        <f t="shared" ca="1" si="288"/>
        <v>-0,593703761334867+0,800516853010813i</v>
      </c>
      <c r="DN197" s="240" t="str">
        <f t="shared" ca="1" si="289"/>
        <v>0,98197704418046-0,170389180642758i</v>
      </c>
      <c r="DO197" s="240" t="str">
        <f t="shared" ca="1" si="290"/>
        <v>-0,828684258210984-0,553709118916074i</v>
      </c>
      <c r="DP197" s="240" t="str">
        <f t="shared" ca="1" si="291"/>
        <v>0,218367269213345+0,972433609000537i</v>
      </c>
      <c r="DQ197" s="240" t="str">
        <f t="shared" ca="1" si="292"/>
        <v>0,512380542730623-0,85485529044896i</v>
      </c>
      <c r="DR197" s="240" t="str">
        <f t="shared" ca="1" si="293"/>
        <v>-0,960547496081417+0,265819291905658i</v>
      </c>
      <c r="DS197" s="240" t="str">
        <f t="shared" ca="1" si="294"/>
        <v>0,878966901415781+0,469817596938477i</v>
      </c>
      <c r="DT197" s="240" t="str">
        <f t="shared" ca="1" si="295"/>
        <v>-0,312630932640749-0,946347340110215i</v>
      </c>
      <c r="DU197" s="240" t="str">
        <f t="shared" ca="1" si="296"/>
        <v>-0,42612281940417+0,900961004128672i</v>
      </c>
      <c r="DV197" s="240" t="str">
        <f t="shared" ca="1" si="297"/>
        <v>0,929867350506454-0,358689418075876i</v>
      </c>
      <c r="DW197" s="240" t="str">
        <f t="shared" ca="1" si="298"/>
        <v>-0,920784612867757-0,381401474673969i</v>
      </c>
      <c r="DX197" s="240" t="str">
        <f t="shared" ca="1" si="299"/>
        <v>0,403883789285376+0,911147229008567i</v>
      </c>
      <c r="DY197" s="240" t="str">
        <f t="shared" ca="1" si="300"/>
        <v>0,335761300384456-0,93838997082324i</v>
      </c>
      <c r="DZ197" s="240" t="str">
        <f t="shared" ca="1" si="301"/>
        <v>-0,890232074028905+0,448105169070497i</v>
      </c>
      <c r="EA197" s="240" t="str">
        <f t="shared" ca="1" si="302"/>
        <v>0,953734665145761+0,289312247713103i</v>
      </c>
      <c r="EB197" s="240" t="str">
        <f t="shared" ca="1" si="303"/>
        <v>-0,491247024253901-0,867172272007812i</v>
      </c>
      <c r="EC197" s="240" t="str">
        <f t="shared" ca="1" si="304"/>
        <v>-0,242166216496194+0,966781729122671i</v>
      </c>
      <c r="ED197" s="240" t="str">
        <f t="shared" ca="1" si="305"/>
        <v>0,842023376028136-0,533205422327723i</v>
      </c>
      <c r="EE197" s="240" t="str">
        <f t="shared" ca="1" si="306"/>
        <v>-0,977499731234035-0,194436785652546i</v>
      </c>
      <c r="EF197" s="240" t="str">
        <f t="shared" ca="1" si="307"/>
        <v>0,573879281835879+0,814845971983074i</v>
      </c>
      <c r="EG197" s="240" t="str">
        <f t="shared" ca="1" si="308"/>
        <v>0,146238939561611-0,985862850873994i</v>
      </c>
      <c r="EH197" s="240" t="str">
        <f t="shared" ca="1" si="309"/>
        <v>-0,78570553261943+0,613170615888206i</v>
      </c>
      <c r="EI197" s="240" t="str">
        <f t="shared" ca="1" si="310"/>
        <v>0,991850940554815+0,0976887910562537i</v>
      </c>
      <c r="EJ197" s="240" t="str">
        <f t="shared" ca="1" si="311"/>
        <v>-0,650984768219458-0,754672259808033i</v>
      </c>
      <c r="EK197" s="240" t="str">
        <f t="shared" ca="1" si="312"/>
        <v>-0,0489033016967151+0,995449574443961i</v>
      </c>
      <c r="EL197" s="240" t="str">
        <f t="shared" ca="1" si="313"/>
        <v>0,721820915421238-0,687230641224582i</v>
      </c>
      <c r="EM197" s="240" t="str">
        <f t="shared" ca="1" si="314"/>
        <v>-0,996650083117191+3,41864311811542E-14i</v>
      </c>
      <c r="EN197" s="240"/>
      <c r="EO197" s="240"/>
      <c r="EP197" s="240"/>
    </row>
    <row r="198" spans="1:146" ht="15.75" thickBot="1">
      <c r="A198" s="277">
        <f t="shared" si="181"/>
        <v>1.9140625000000013E-3</v>
      </c>
      <c r="B198" s="276">
        <v>98</v>
      </c>
      <c r="C198" s="248">
        <f t="shared" si="182"/>
        <v>19600</v>
      </c>
      <c r="D198" s="247">
        <f t="shared" si="315"/>
        <v>123150.43202071989</v>
      </c>
      <c r="E198" s="247" t="str">
        <f t="shared" si="316"/>
        <v>123150,43202072i</v>
      </c>
      <c r="F198" s="247" t="str">
        <f t="shared" si="320"/>
        <v>-0,0420147585363566-0,176947101730306i</v>
      </c>
      <c r="G198" s="247" t="str">
        <f t="shared" si="321"/>
        <v>-0,0728059089449218+0,218472132863383i</v>
      </c>
      <c r="H198" s="247" t="str">
        <f t="shared" si="319"/>
        <v>0,00229432417206069-0,0541731197138921i</v>
      </c>
      <c r="I198" s="247" t="str">
        <f t="shared" si="317"/>
        <v>-0,00261265657842706+0,056521340091957i</v>
      </c>
      <c r="J198" s="275" t="str">
        <f ca="1">IMPRODUCT(1/N_FFT2,DI100)</f>
        <v>0,00373624496675237+3,01533306541584E-07i</v>
      </c>
      <c r="K198" s="274" t="str">
        <f t="shared" ca="1" si="318"/>
        <v>-9,77856805756866E-06+0,000211176784629696i</v>
      </c>
      <c r="N198" s="265">
        <f t="shared" ca="1" si="185"/>
        <v>2.9967273668277024</v>
      </c>
      <c r="O198" s="240">
        <f t="shared" ca="1" si="186"/>
        <v>0.99672736682770235</v>
      </c>
      <c r="P198" s="240" t="str">
        <f t="shared" ca="1" si="187"/>
        <v>-0,738526264123074-0,669361188734229i</v>
      </c>
      <c r="Q198" s="240" t="str">
        <f t="shared" ca="1" si="188"/>
        <v>0,0976963661846638+0,991927852123126i</v>
      </c>
      <c r="R198" s="240" t="str">
        <f t="shared" ca="1" si="189"/>
        <v>0,593749799187833-0,800578927868884i</v>
      </c>
      <c r="S198" s="240" t="str">
        <f t="shared" ca="1" si="190"/>
        <v>-0,977575529959682+0,194451862956703i</v>
      </c>
      <c r="T198" s="240" t="str">
        <f t="shared" ca="1" si="191"/>
        <v>0,854921578898342+0,512420274498629i</v>
      </c>
      <c r="U198" s="241" t="str">
        <f t="shared" ca="1" si="192"/>
        <v>-0,289334681990258-0,953808621045585i</v>
      </c>
      <c r="V198" s="240" t="str">
        <f t="shared" ca="1" si="193"/>
        <v>-0,426155862448536+0,901030867775366i</v>
      </c>
      <c r="W198" s="240" t="str">
        <f t="shared" ca="1" si="194"/>
        <v>0,920856013705978-0,381431049869857i</v>
      </c>
      <c r="X198" s="240" t="str">
        <f t="shared" ca="1" si="195"/>
        <v>-0,938462736842133-0,335787336482569i</v>
      </c>
      <c r="Y198" s="240" t="str">
        <f t="shared" ca="1" si="196"/>
        <v>0,469854028227788+0,879035059563273i</v>
      </c>
      <c r="Z198" s="240" t="str">
        <f t="shared" ca="1" si="197"/>
        <v>0,24218499490634-0,966856696737164i</v>
      </c>
      <c r="AA198" s="240" t="str">
        <f t="shared" ca="1" si="198"/>
        <v>-0,82874851726758+0,553752055445461i</v>
      </c>
      <c r="AB198" s="240" t="str">
        <f t="shared" ca="1" si="199"/>
        <v>0,985939298105012+0,146250279437281i</v>
      </c>
      <c r="AC198" s="240" t="str">
        <f t="shared" ca="1" si="200"/>
        <v>-0,63231714765761-0,770480673710528i</v>
      </c>
      <c r="AD198" s="240" t="str">
        <f t="shared" ca="1" si="201"/>
        <v>-0,0489070938287067+0,995526765062856i</v>
      </c>
      <c r="AE198" s="240" t="str">
        <f t="shared" ca="1" si="202"/>
        <v>0,704792680078057-0,704792680078102i</v>
      </c>
      <c r="AF198" s="240" t="str">
        <f t="shared" ca="1" si="203"/>
        <v>-0,995526765062853+0,0489070938287761i</v>
      </c>
      <c r="AG198" s="240" t="str">
        <f t="shared" ca="1" si="204"/>
        <v>0,770480673710505+0,632317147657638i</v>
      </c>
      <c r="AH198" s="240" t="str">
        <f t="shared" ca="1" si="205"/>
        <v>-0,146250279437252-0,985939298105016i</v>
      </c>
      <c r="AI198" s="240" t="str">
        <f t="shared" ca="1" si="206"/>
        <v>-0,553752055445489+0,828748517267561i</v>
      </c>
      <c r="AJ198" s="240" t="str">
        <f t="shared" ca="1" si="207"/>
        <v>0,966856696737173-0,242184994906304i</v>
      </c>
      <c r="AK198" s="240" t="str">
        <f t="shared" ca="1" si="208"/>
        <v>-0,879035059563304-0,469854028227729i</v>
      </c>
      <c r="AL198" s="240" t="str">
        <f t="shared" ca="1" si="209"/>
        <v>0,335787336482628+0,938462736842112i</v>
      </c>
      <c r="AM198" s="240" t="str">
        <f t="shared" ca="1" si="210"/>
        <v>0,381431049869796-0,920856013706003i</v>
      </c>
      <c r="AN198" s="240" t="str">
        <f t="shared" ca="1" si="211"/>
        <v>-0,901030867775381+0,426155862448503i</v>
      </c>
      <c r="AO198" s="240" t="str">
        <f t="shared" ca="1" si="212"/>
        <v>0,953808621045576+0,289334681990288i</v>
      </c>
      <c r="AP198" s="240" t="str">
        <f t="shared" ca="1" si="213"/>
        <v>-0,512420274498599-0,85492157889836i</v>
      </c>
      <c r="AQ198" s="240" t="str">
        <f t="shared" ca="1" si="214"/>
        <v>-0,194451862956701+0,977575529959682i</v>
      </c>
      <c r="AR198" s="240" t="str">
        <f t="shared" ca="1" si="215"/>
        <v>-0,194451862956701+0,977575529959682i</v>
      </c>
      <c r="AS198" s="240" t="str">
        <f t="shared" ca="1" si="216"/>
        <v>-0,99192785212313-0,0976963661846244i</v>
      </c>
      <c r="AT198" s="240" t="str">
        <f t="shared" ca="1" si="217"/>
        <v>0,669361188734197+0,738526264123103i</v>
      </c>
      <c r="AU198" s="240" t="str">
        <f t="shared" ca="1" si="218"/>
        <v>3,66321165604676E-14-0,996727366827702i</v>
      </c>
      <c r="AV198" s="240" t="str">
        <f t="shared" ca="1" si="219"/>
        <v>-0,669361188734251+0,738526264123054i</v>
      </c>
      <c r="AW198" s="240" t="str">
        <f t="shared" ca="1" si="220"/>
        <v>0,991927852123126-0,0976963661846643i</v>
      </c>
      <c r="AX198" s="240" t="str">
        <f t="shared" ca="1" si="221"/>
        <v>-0,800578927868889-0,593749799187827i</v>
      </c>
      <c r="AY198" s="240" t="str">
        <f t="shared" ca="1" si="222"/>
        <v>0,194451862956726+0,977575529959677i</v>
      </c>
      <c r="AZ198" s="240" t="str">
        <f t="shared" ca="1" si="223"/>
        <v>0,512420274498577-0,854921578898373i</v>
      </c>
      <c r="BA198" s="240" t="str">
        <f t="shared" ca="1" si="224"/>
        <v>-0,953808621045593+0,289334681990231i</v>
      </c>
      <c r="BB198" s="240" t="str">
        <f t="shared" ca="1" si="225"/>
        <v>0,901030867775353+0,426155862448563i</v>
      </c>
      <c r="BC198" s="240" t="str">
        <f t="shared" ca="1" si="226"/>
        <v>-0,381431049869827-0,920856013705991i</v>
      </c>
      <c r="BD198" s="240" t="str">
        <f t="shared" ca="1" si="227"/>
        <v>-0,335787336482604+0,938462736842121i</v>
      </c>
      <c r="BE198" s="240" t="str">
        <f t="shared" ca="1" si="228"/>
        <v>0,879035059563191-0,46985402822794i</v>
      </c>
      <c r="BF198" s="240" t="str">
        <f t="shared" ca="1" si="229"/>
        <v>-0,966856696737057-0,242184994906767i</v>
      </c>
      <c r="BG198" s="240" t="str">
        <f t="shared" ca="1" si="230"/>
        <v>0,553752055445351+0,828748517267653i</v>
      </c>
      <c r="BH198" s="240" t="str">
        <f t="shared" ca="1" si="231"/>
        <v>0,146250279437122-0,985939298105035i</v>
      </c>
      <c r="BI198" s="240" t="str">
        <f t="shared" ca="1" si="232"/>
        <v>-0,770480673710237+0,632317147657965i</v>
      </c>
      <c r="BJ198" s="240" t="str">
        <f t="shared" ca="1" si="233"/>
        <v>0,995526765062844+0,0489070938289484i</v>
      </c>
      <c r="BK198" s="240" t="str">
        <f t="shared" ca="1" si="234"/>
        <v>-0,704792680078151-0,704792680078008i</v>
      </c>
      <c r="BL198" s="240" t="str">
        <f t="shared" ca="1" si="235"/>
        <v>0,0489070938291357+0,995526765062835i</v>
      </c>
      <c r="BM198" s="240" t="str">
        <f t="shared" ca="1" si="236"/>
        <v>0,63231714765782-0,770480673710356i</v>
      </c>
      <c r="BN198" s="240" t="str">
        <f t="shared" ca="1" si="237"/>
        <v>-0,985939298105008+0,146250279437307i</v>
      </c>
      <c r="BO198" s="240" t="str">
        <f t="shared" ca="1" si="238"/>
        <v>0,828748517267766+0,553752055445183i</v>
      </c>
      <c r="BP198" s="240" t="str">
        <f t="shared" ca="1" si="239"/>
        <v>-0,242184994905987-0,966856696737253i</v>
      </c>
      <c r="BQ198" s="240" t="str">
        <f t="shared" ca="1" si="240"/>
        <v>-0,469854028227762+0,879035059563287i</v>
      </c>
      <c r="BR198" s="240" t="str">
        <f t="shared" ca="1" si="241"/>
        <v>0,938462736842024-0,335787336482874i</v>
      </c>
      <c r="BS198" s="240" t="str">
        <f t="shared" ca="1" si="242"/>
        <v>-0,920856013705834-0,381431049870203i</v>
      </c>
      <c r="BT198" s="240" t="str">
        <f t="shared" ca="1" si="243"/>
        <v>0,426155862448463+0,9010308677754i</v>
      </c>
      <c r="BU198" s="240" t="str">
        <f t="shared" ca="1" si="244"/>
        <v>0,289334681990025-0,953808621045656i</v>
      </c>
      <c r="BV198" s="240" t="str">
        <f t="shared" ca="1" si="245"/>
        <v>-0,854921578898576+0,512420274498239i</v>
      </c>
      <c r="BW198" s="240" t="str">
        <f t="shared" ca="1" si="246"/>
        <v>0,977575529959658+0,19445186295682i</v>
      </c>
      <c r="BX198" s="240" t="str">
        <f t="shared" ca="1" si="247"/>
        <v>-0,59374979918799-0,800578927868768i</v>
      </c>
      <c r="BY198" s="240" t="str">
        <f t="shared" ca="1" si="248"/>
        <v>-0,0976963661851543+0,991927852123078i</v>
      </c>
      <c r="BZ198" s="240" t="str">
        <f t="shared" ca="1" si="249"/>
        <v>0,738526264123195-0,669361188734097i</v>
      </c>
      <c r="CA198" s="240" t="str">
        <f t="shared" ca="1" si="250"/>
        <v>-0,996727366827702+1,25036636088225E-13i</v>
      </c>
      <c r="CB198" s="240" t="str">
        <f t="shared" ca="1" si="251"/>
        <v>0,738526264123362+0,669361188733911i</v>
      </c>
      <c r="CC198" s="240" t="str">
        <f t="shared" ca="1" si="252"/>
        <v>-0,0976963661844164-0,991927852123149i</v>
      </c>
      <c r="CD198" s="240" t="str">
        <f t="shared" ca="1" si="253"/>
        <v>-0,593749799187766+0,800578927868934i</v>
      </c>
      <c r="CE198" s="240" t="str">
        <f t="shared" ca="1" si="254"/>
        <v>0,977575529959604-0,194451862957093i</v>
      </c>
      <c r="CF198" s="240" t="str">
        <f t="shared" ca="1" si="255"/>
        <v>-0,854921578898209-0,512420274498851i</v>
      </c>
      <c r="CG198" s="240" t="str">
        <f t="shared" ca="1" si="256"/>
        <v>0,289334681990291+0,953808621045575i</v>
      </c>
      <c r="CH198" s="240" t="str">
        <f t="shared" ca="1" si="257"/>
        <v>0,426155862448238-0,901030867775507i</v>
      </c>
      <c r="CI198" s="240" t="str">
        <f t="shared" ca="1" si="258"/>
        <v>-0,920856013706118+0,381431049869518i</v>
      </c>
      <c r="CJ198" s="240" t="str">
        <f t="shared" ca="1" si="259"/>
        <v>0,938462736842108+0,335787336482639i</v>
      </c>
      <c r="CK198" s="240" t="str">
        <f t="shared" ca="1" si="260"/>
        <v>-0,469854028227983-0,879035059563168i</v>
      </c>
      <c r="CL198" s="240" t="str">
        <f t="shared" ca="1" si="261"/>
        <v>-0,242184994906706+0,966856696737072i</v>
      </c>
      <c r="CM198" s="240" t="str">
        <f t="shared" ca="1" si="262"/>
        <v>0,828748517267611-0,553752055445415i</v>
      </c>
      <c r="CN198" s="240" t="str">
        <f t="shared" ca="1" si="263"/>
        <v>-0,985939298105047-0,146250279437046i</v>
      </c>
      <c r="CO198" s="240" t="str">
        <f t="shared" ca="1" si="264"/>
        <v>0,632317147657257+0,770480673710817i</v>
      </c>
      <c r="CP198" s="240" t="str">
        <f t="shared" ca="1" si="265"/>
        <v>0,0489070938288717-0,995526765062848i</v>
      </c>
      <c r="CQ198" s="240" t="str">
        <f t="shared" ca="1" si="266"/>
        <v>-0,704792680077965+0,704792680078195i</v>
      </c>
      <c r="CR198" s="240" t="str">
        <f t="shared" ca="1" si="267"/>
        <v>0,995526765062832-0,0489070938291981i</v>
      </c>
      <c r="CS198" s="240" t="str">
        <f t="shared" ca="1" si="268"/>
        <v>-0,770480673710396-0,632317147657772i</v>
      </c>
      <c r="CT198" s="240" t="str">
        <f t="shared" ca="1" si="269"/>
        <v>0,146250279437369+0,985939298104999i</v>
      </c>
      <c r="CU198" s="240" t="str">
        <f t="shared" ca="1" si="270"/>
        <v>0,553752055445119-0,828748517267809i</v>
      </c>
      <c r="CV198" s="240" t="str">
        <f t="shared" ca="1" si="271"/>
        <v>-0,966856696737241+0,242184994906034i</v>
      </c>
      <c r="CW198" s="240" t="str">
        <f t="shared" ca="1" si="272"/>
        <v>0,879035059563323+0,469854028227695i</v>
      </c>
      <c r="CX198" s="240" t="str">
        <f t="shared" ca="1" si="273"/>
        <v>-0,335787336482946-0,938462736841999i</v>
      </c>
      <c r="CY198" s="240" t="str">
        <f t="shared" ca="1" si="274"/>
        <v>-0,381431049870132+0,920856013705864i</v>
      </c>
      <c r="CZ198" s="240" t="str">
        <f t="shared" ca="1" si="275"/>
        <v>0,901030867775367-0,426155862448533i</v>
      </c>
      <c r="DA198" s="240" t="str">
        <f t="shared" ca="1" si="276"/>
        <v>-0,95380862104567-0,289334681989978i</v>
      </c>
      <c r="DB198" s="240" t="str">
        <f t="shared" ca="1" si="277"/>
        <v>0,512420274498281+0,854921578898551i</v>
      </c>
      <c r="DC198" s="240" t="str">
        <f t="shared" ca="1" si="278"/>
        <v>0,194451862956773-0,977575529959668i</v>
      </c>
      <c r="DD198" s="240" t="str">
        <f t="shared" ca="1" si="279"/>
        <v>-0,80057892786874+0,593749799188029i</v>
      </c>
      <c r="DE198" s="240" t="str">
        <f t="shared" ca="1" si="280"/>
        <v>0,991927852123082+0,0976963661851062i</v>
      </c>
      <c r="DF198" s="240" t="str">
        <f t="shared" ca="1" si="281"/>
        <v>-0,669361188734153-0,738526264123143i</v>
      </c>
      <c r="DG198" s="240" t="str">
        <f t="shared" ca="1" si="282"/>
        <v>2,01719301932992E-13+0,996727366827702i</v>
      </c>
      <c r="DH198" s="240" t="str">
        <f t="shared" ca="1" si="283"/>
        <v>0,669361188734589-0,738526264122748i</v>
      </c>
      <c r="DI198" s="240" t="str">
        <f t="shared" ca="1" si="284"/>
        <v>-0,991927852123143+0,0976963661844928i</v>
      </c>
      <c r="DJ198" s="240" t="str">
        <f t="shared" ca="1" si="285"/>
        <v>0,800578927868963+0,593749799187727i</v>
      </c>
      <c r="DK198" s="240" t="str">
        <f t="shared" ca="1" si="286"/>
        <v>-0,19445186295714-0,977575529959594i</v>
      </c>
      <c r="DL198" s="240" t="str">
        <f t="shared" ca="1" si="287"/>
        <v>-0,512420274498809+0,854921578898234i</v>
      </c>
      <c r="DM198" s="240" t="str">
        <f t="shared" ca="1" si="288"/>
        <v>0,953808621045561-0,289334681990337i</v>
      </c>
      <c r="DN198" s="240" t="str">
        <f t="shared" ca="1" si="289"/>
        <v>-0,90103086777554-0,426155862448168i</v>
      </c>
      <c r="DO198" s="240" t="str">
        <f t="shared" ca="1" si="290"/>
        <v>0,381431049869589+0,920856013706088i</v>
      </c>
      <c r="DP198" s="240" t="str">
        <f t="shared" ca="1" si="291"/>
        <v>0,335787336482566-0,938462736842134i</v>
      </c>
      <c r="DQ198" s="240" t="str">
        <f t="shared" ca="1" si="292"/>
        <v>-0,879035059563132+0,46985402822805i</v>
      </c>
      <c r="DR198" s="240" t="str">
        <f t="shared" ca="1" si="293"/>
        <v>0,966856696737084+0,24218499490666i</v>
      </c>
      <c r="DS198" s="240" t="str">
        <f t="shared" ca="1" si="294"/>
        <v>-0,553752055445455-0,828748517267584i</v>
      </c>
      <c r="DT198" s="240" t="str">
        <f t="shared" ca="1" si="295"/>
        <v>-0,14625027943697+0,985939298105057i</v>
      </c>
      <c r="DU198" s="240" t="str">
        <f t="shared" ca="1" si="296"/>
        <v>0,770480673710768-0,632317147657317i</v>
      </c>
      <c r="DV198" s="240" t="str">
        <f t="shared" ca="1" si="297"/>
        <v>-0,995526765062851-0,0489070938288235i</v>
      </c>
      <c r="DW198" s="240" t="str">
        <f t="shared" ca="1" si="298"/>
        <v>0,70479268007825+0,70479268007791i</v>
      </c>
      <c r="DX198" s="240" t="str">
        <f t="shared" ca="1" si="299"/>
        <v>-0,0489070938282843-0,995526765062877i</v>
      </c>
      <c r="DY198" s="240" t="str">
        <f t="shared" ca="1" si="300"/>
        <v>-0,632317147657734+0,770480673710427i</v>
      </c>
      <c r="DZ198" s="240" t="str">
        <f t="shared" ca="1" si="301"/>
        <v>0,985939298104987-0,146250279437445i</v>
      </c>
      <c r="EA198" s="240" t="str">
        <f t="shared" ca="1" si="302"/>
        <v>-0,82874851726785-0,553752055445055i</v>
      </c>
      <c r="EB198" s="240" t="str">
        <f t="shared" ca="1" si="303"/>
        <v>0,242184994906135+0,966856696737216i</v>
      </c>
      <c r="EC198" s="240" t="str">
        <f t="shared" ca="1" si="304"/>
        <v>0,469854028227652-0,879035059563346i</v>
      </c>
      <c r="ED198" s="240" t="str">
        <f t="shared" ca="1" si="305"/>
        <v>-0,938462736841973+0,335787336483019i</v>
      </c>
      <c r="EE198" s="240" t="str">
        <f t="shared" ca="1" si="306"/>
        <v>0,920856013705893+0,381431049870062i</v>
      </c>
      <c r="EF198" s="240" t="str">
        <f t="shared" ca="1" si="307"/>
        <v>-0,426155862448577-0,901030867775347i</v>
      </c>
      <c r="EG198" s="240" t="str">
        <f t="shared" ca="1" si="308"/>
        <v>-0,289334681989906+0,953808621045693i</v>
      </c>
      <c r="EH198" s="240" t="str">
        <f t="shared" ca="1" si="309"/>
        <v>0,854921578898512-0,512420274498347i</v>
      </c>
      <c r="EI198" s="240" t="str">
        <f t="shared" ca="1" si="310"/>
        <v>-0,977575529959677-0,194451862956725i</v>
      </c>
      <c r="EJ198" s="240" t="str">
        <f t="shared" ca="1" si="311"/>
        <v>0,593749799188091+0,800578927868694i</v>
      </c>
      <c r="EK198" s="240" t="str">
        <f t="shared" ca="1" si="312"/>
        <v>0,0976963661850299-0,99192785212309i</v>
      </c>
      <c r="EL198" s="240" t="str">
        <f t="shared" ca="1" si="313"/>
        <v>-0,738526264123092+0,66936118873421i</v>
      </c>
      <c r="EM198" s="240" t="str">
        <f t="shared" ca="1" si="314"/>
        <v>0,996727366827702-2,50073272176451E-13i</v>
      </c>
      <c r="EN198" s="240"/>
      <c r="EO198" s="240"/>
      <c r="EP198" s="240"/>
    </row>
    <row r="199" spans="1:146" ht="15.75" thickBot="1">
      <c r="A199" s="277">
        <f t="shared" si="181"/>
        <v>1.9335937500000013E-3</v>
      </c>
      <c r="B199" s="276">
        <v>99</v>
      </c>
      <c r="C199" s="248">
        <f t="shared" si="182"/>
        <v>19800</v>
      </c>
      <c r="D199" s="247">
        <f t="shared" si="315"/>
        <v>124407.06908215581</v>
      </c>
      <c r="E199" s="247" t="str">
        <f t="shared" si="316"/>
        <v>124407,069082156i</v>
      </c>
      <c r="F199" s="247" t="str">
        <f t="shared" si="320"/>
        <v>-0,0419709419824476-0,174931020790573i</v>
      </c>
      <c r="G199" s="247" t="str">
        <f t="shared" si="321"/>
        <v>-0,0713177291250764+0,216737269836072i</v>
      </c>
      <c r="H199" s="247" t="str">
        <f t="shared" si="319"/>
        <v>0,00228815799588192-0,0536258803180958i</v>
      </c>
      <c r="I199" s="247" t="str">
        <f t="shared" si="317"/>
        <v>-0,00258271045116893+0,0559040390627718i</v>
      </c>
      <c r="J199" s="275" t="str">
        <f ca="1">IMPRODUCT(1/N_FFT2,DJ100)</f>
        <v>0,00627221881154262+0,0000799873069780012i</v>
      </c>
      <c r="K199" s="274" t="str">
        <f t="shared" ca="1" si="318"/>
        <v>-0,0000206709386104136+0,000350435781397038i</v>
      </c>
      <c r="N199" s="265">
        <f t="shared" ca="1" si="185"/>
        <v>2.9967993102804096</v>
      </c>
      <c r="O199" s="240">
        <f t="shared" ca="1" si="186"/>
        <v>0.9967993102804098</v>
      </c>
      <c r="P199" s="240" t="str">
        <f t="shared" ca="1" si="187"/>
        <v>-0,754785255935891-0,651082239350216i</v>
      </c>
      <c r="Q199" s="240" t="str">
        <f t="shared" ca="1" si="188"/>
        <v>0,14626083573422+0,986010462878477i</v>
      </c>
      <c r="R199" s="240" t="str">
        <f t="shared" ca="1" si="189"/>
        <v>0,533285258505117-0,842149451128854i</v>
      </c>
      <c r="S199" s="240" t="str">
        <f t="shared" ca="1" si="190"/>
        <v>-0,953877466637371+0,289355566072216i</v>
      </c>
      <c r="T199" s="240" t="str">
        <f t="shared" ca="1" si="191"/>
        <v>0,91128365393691+0,403944262297281i</v>
      </c>
      <c r="U199" s="241" t="str">
        <f t="shared" ca="1" si="192"/>
        <v>-0,42618662223815-0,901095903886338i</v>
      </c>
      <c r="V199" s="240" t="str">
        <f t="shared" ca="1" si="193"/>
        <v>-0,265859092693954+0,960691317649664i</v>
      </c>
      <c r="W199" s="240" t="str">
        <f t="shared" ca="1" si="194"/>
        <v>0,828808336062322-0,553792025086228i</v>
      </c>
      <c r="X199" s="240" t="str">
        <f t="shared" ca="1" si="195"/>
        <v>-0,989302915555416-0,122018876609541i</v>
      </c>
      <c r="Y199" s="240" t="str">
        <f t="shared" ca="1" si="196"/>
        <v>0,669409503004172+0,738579570705288i</v>
      </c>
      <c r="Z199" s="240" t="str">
        <f t="shared" ca="1" si="197"/>
        <v>-0,0244626796650584-0,996499092964518i</v>
      </c>
      <c r="AA199" s="240" t="str">
        <f t="shared" ca="1" si="198"/>
        <v>-0,632362788100821+0,770536286751543i</v>
      </c>
      <c r="AB199" s="240" t="str">
        <f t="shared" ca="1" si="199"/>
        <v>0,98212407436801-0,170414692800479i</v>
      </c>
      <c r="AC199" s="240" t="str">
        <f t="shared" ca="1" si="200"/>
        <v>-0,854983286856058-0,512457260825049i</v>
      </c>
      <c r="AD199" s="240" t="str">
        <f t="shared" ca="1" si="201"/>
        <v>0,312677742477142+0,946489035506962i</v>
      </c>
      <c r="AE199" s="240" t="str">
        <f t="shared" ca="1" si="202"/>
        <v>0,381458581437254-0,920922480789441i</v>
      </c>
      <c r="AF199" s="240" t="str">
        <f t="shared" ca="1" si="203"/>
        <v>-0,890365367357412+0,448172263293926i</v>
      </c>
      <c r="AG199" s="240" t="str">
        <f t="shared" ca="1" si="204"/>
        <v>0,966926484134762+0,242202475739389i</v>
      </c>
      <c r="AH199" s="240" t="str">
        <f t="shared" ca="1" si="205"/>
        <v>-0,573965208059154-0,814967977845212i</v>
      </c>
      <c r="AI199" s="240" t="str">
        <f t="shared" ca="1" si="206"/>
        <v>-0,097703417876178+0,991999449148442i</v>
      </c>
      <c r="AJ199" s="240" t="str">
        <f t="shared" ca="1" si="207"/>
        <v>0,721928992758601-0,687333539404306i</v>
      </c>
      <c r="AK199" s="240" t="str">
        <f t="shared" ca="1" si="208"/>
        <v>-0,995598621856525+0,0489106239266052i</v>
      </c>
      <c r="AL199" s="240" t="str">
        <f t="shared" ca="1" si="209"/>
        <v>0,785823175320239+0,613262425153473i</v>
      </c>
      <c r="AM199" s="240" t="str">
        <f t="shared" ca="1" si="210"/>
        <v>-0,194465898428024-0,977646091039126i</v>
      </c>
      <c r="AN199" s="240" t="str">
        <f t="shared" ca="1" si="211"/>
        <v>-0,491320578053105+0,867302112621123i</v>
      </c>
      <c r="AO199" s="240" t="str">
        <f t="shared" ca="1" si="212"/>
        <v>0,93853047477303-0,335811573501885i</v>
      </c>
      <c r="AP199" s="240" t="str">
        <f t="shared" ca="1" si="213"/>
        <v>-0,930006578375054-0,358743124191428i</v>
      </c>
      <c r="AQ199" s="240" t="str">
        <f t="shared" ca="1" si="214"/>
        <v>0,469887942136632+0,879098508024045i</v>
      </c>
      <c r="AR199" s="240" t="str">
        <f t="shared" ca="1" si="215"/>
        <v>0,469887942136632+0,879098508024045i</v>
      </c>
      <c r="AS199" s="240" t="str">
        <f t="shared" ca="1" si="216"/>
        <v>-0,800636713391918+0,593792655852603i</v>
      </c>
      <c r="AT199" s="240" t="str">
        <f t="shared" ca="1" si="217"/>
        <v>0,994098439366551+0,0733291062572526i</v>
      </c>
      <c r="AU199" s="240" t="str">
        <f t="shared" ca="1" si="218"/>
        <v>-0,704843551781364-0,704843551781339i</v>
      </c>
      <c r="AV199" s="240" t="str">
        <f t="shared" ca="1" si="219"/>
        <v>0,0733291062571882+0,994098439366556i</v>
      </c>
      <c r="AW199" s="240" t="str">
        <f t="shared" ca="1" si="220"/>
        <v>0,593792655852575-0,800636713391939i</v>
      </c>
      <c r="AX199" s="240" t="str">
        <f t="shared" ca="1" si="221"/>
        <v>-0,972579210261544+0,218399965069897i</v>
      </c>
      <c r="AY199" s="240" t="str">
        <f t="shared" ca="1" si="222"/>
        <v>0,879098508024061+0,469887942136602i</v>
      </c>
      <c r="AZ199" s="240" t="str">
        <f t="shared" ca="1" si="223"/>
        <v>-0,35874312419146-0,930006578375041i</v>
      </c>
      <c r="BA199" s="240" t="str">
        <f t="shared" ca="1" si="224"/>
        <v>-0,335811573501845+0,938530474773044i</v>
      </c>
      <c r="BB199" s="240" t="str">
        <f t="shared" ca="1" si="225"/>
        <v>0,867302112621106-0,491320578053134i</v>
      </c>
      <c r="BC199" s="240" t="str">
        <f t="shared" ca="1" si="226"/>
        <v>-0,977646091039113-0,194465898428087i</v>
      </c>
      <c r="BD199" s="240" t="str">
        <f t="shared" ca="1" si="227"/>
        <v>0,613262425153499+0,785823175320217i</v>
      </c>
      <c r="BE199" s="240" t="str">
        <f t="shared" ca="1" si="228"/>
        <v>0,0489106239265777-0,995598621856526i</v>
      </c>
      <c r="BF199" s="240" t="str">
        <f t="shared" ca="1" si="229"/>
        <v>-0,687333539404143+0,721928992758758i</v>
      </c>
      <c r="BG199" s="240" t="str">
        <f t="shared" ca="1" si="230"/>
        <v>0,991999449148409-0,0977034178765156i</v>
      </c>
      <c r="BH199" s="240" t="str">
        <f t="shared" ca="1" si="231"/>
        <v>-0,814967977845521-0,573965208058714i</v>
      </c>
      <c r="BI199" s="240" t="str">
        <f t="shared" ca="1" si="232"/>
        <v>0,242202475739039+0,96692648413485i</v>
      </c>
      <c r="BJ199" s="240" t="str">
        <f t="shared" ca="1" si="233"/>
        <v>0,448172263294162-0,890365367357295i</v>
      </c>
      <c r="BK199" s="240" t="str">
        <f t="shared" ca="1" si="234"/>
        <v>-0,920922480789466+0,381458581437194i</v>
      </c>
      <c r="BL199" s="240" t="str">
        <f t="shared" ca="1" si="235"/>
        <v>0,946489035506973+0,312677742477109i</v>
      </c>
      <c r="BM199" s="240" t="str">
        <f t="shared" ca="1" si="236"/>
        <v>-0,512457260825249-0,854983286855938i</v>
      </c>
      <c r="BN199" s="240" t="str">
        <f t="shared" ca="1" si="237"/>
        <v>-0,170414692800158+0,982124074368064i</v>
      </c>
      <c r="BO199" s="240" t="str">
        <f t="shared" ca="1" si="238"/>
        <v>0,770536286751202-0,632362788101237i</v>
      </c>
      <c r="BP199" s="240" t="str">
        <f t="shared" ca="1" si="239"/>
        <v>-0,996499092964509-0,0244626796654168i</v>
      </c>
      <c r="BQ199" s="240" t="str">
        <f t="shared" ca="1" si="240"/>
        <v>0,738579570705171+0,669409503004302i</v>
      </c>
      <c r="BR199" s="240" t="str">
        <f t="shared" ca="1" si="241"/>
        <v>-0,122018876609477-0,989302915555424i</v>
      </c>
      <c r="BS199" s="240" t="str">
        <f t="shared" ca="1" si="242"/>
        <v>-0,553792025086188+0,828808336062349i</v>
      </c>
      <c r="BT199" s="240" t="str">
        <f t="shared" ca="1" si="243"/>
        <v>0,960691317649603-0,265859092694178i</v>
      </c>
      <c r="BU199" s="240" t="str">
        <f t="shared" ca="1" si="244"/>
        <v>-0,901095903886485-0,42618662223784i</v>
      </c>
      <c r="BV199" s="240" t="str">
        <f t="shared" ca="1" si="245"/>
        <v>0,403944262296855+0,911283653937099i</v>
      </c>
      <c r="BW199" s="240" t="str">
        <f t="shared" ca="1" si="246"/>
        <v>0,289355566072537-0,953877466637273i</v>
      </c>
      <c r="BX199" s="240" t="str">
        <f t="shared" ca="1" si="247"/>
        <v>-0,842149451128963+0,533285258504946i</v>
      </c>
      <c r="BY199" s="240" t="str">
        <f t="shared" ca="1" si="248"/>
        <v>0,98601046287847+0,146260835734271i</v>
      </c>
      <c r="BZ199" s="240" t="str">
        <f t="shared" ca="1" si="249"/>
        <v>-0,651082239350278-0,754785255935838i</v>
      </c>
      <c r="CA199" s="240" t="str">
        <f t="shared" ca="1" si="250"/>
        <v>2,3299554744654E-13+0,99679931028041i</v>
      </c>
      <c r="CB199" s="240" t="str">
        <f t="shared" ca="1" si="251"/>
        <v>0,651082239349925-0,754785255936142i</v>
      </c>
      <c r="CC199" s="240" t="str">
        <f t="shared" ca="1" si="252"/>
        <v>-0,986010462878546+0,146260835733751i</v>
      </c>
      <c r="CD199" s="240" t="str">
        <f t="shared" ca="1" si="253"/>
        <v>0,842149451128682+0,53328525850539i</v>
      </c>
      <c r="CE199" s="240" t="str">
        <f t="shared" ca="1" si="254"/>
        <v>-0,289355566072035-0,953877466637426i</v>
      </c>
      <c r="CF199" s="240" t="str">
        <f t="shared" ca="1" si="255"/>
        <v>-0,403944262297336+0,911283653936886i</v>
      </c>
      <c r="CG199" s="240" t="str">
        <f t="shared" ca="1" si="256"/>
        <v>0,901095903886285-0,426186622238262i</v>
      </c>
      <c r="CH199" s="240" t="str">
        <f t="shared" ca="1" si="257"/>
        <v>-0,960691317649726-0,265859092693729i</v>
      </c>
      <c r="CI199" s="240" t="str">
        <f t="shared" ca="1" si="258"/>
        <v>0,553792025086599+0,828808336062074i</v>
      </c>
      <c r="CJ199" s="240" t="str">
        <f t="shared" ca="1" si="259"/>
        <v>0,122018876609998-0,989302915555359i</v>
      </c>
      <c r="CK199" s="240" t="str">
        <f t="shared" ca="1" si="260"/>
        <v>-0,738579570705524+0,669409503003912i</v>
      </c>
      <c r="CL199" s="240" t="str">
        <f t="shared" ca="1" si="261"/>
        <v>0,996499092964522-0,0244626796648914i</v>
      </c>
      <c r="CM199" s="240" t="str">
        <f t="shared" ca="1" si="262"/>
        <v>-0,770536286751506-0,632362788100866i</v>
      </c>
      <c r="CN199" s="240" t="str">
        <f t="shared" ca="1" si="263"/>
        <v>0,170414692800604+0,982124074367988i</v>
      </c>
      <c r="CO199" s="240" t="str">
        <f t="shared" ca="1" si="264"/>
        <v>0,512457260824849-0,854983286856177i</v>
      </c>
      <c r="CP199" s="240" t="str">
        <f t="shared" ca="1" si="265"/>
        <v>-0,946489035506831+0,312677742477538i</v>
      </c>
      <c r="CQ199" s="240" t="str">
        <f t="shared" ca="1" si="266"/>
        <v>0,920922480789265+0,381458581437679i</v>
      </c>
      <c r="CR199" s="240" t="str">
        <f t="shared" ca="1" si="267"/>
        <v>-0,448172263293679-0,890365367357537i</v>
      </c>
      <c r="CS199" s="240" t="str">
        <f t="shared" ca="1" si="268"/>
        <v>-0,242202475739548+0,966926484134722i</v>
      </c>
      <c r="CT199" s="240" t="str">
        <f t="shared" ca="1" si="269"/>
        <v>0,814967977845245-0,573965208059107i</v>
      </c>
      <c r="CU199" s="240" t="str">
        <f t="shared" ca="1" si="270"/>
        <v>-0,991999449148455-0,0977034178760519i</v>
      </c>
      <c r="CV199" s="240" t="str">
        <f t="shared" ca="1" si="271"/>
        <v>0,687333539404481+0,721928992758436i</v>
      </c>
      <c r="CW199" s="240" t="str">
        <f t="shared" ca="1" si="272"/>
        <v>-0,048910623927029-0,995598621856504i</v>
      </c>
      <c r="CX199" s="240" t="str">
        <f t="shared" ca="1" si="273"/>
        <v>-0,613262425153835+0,785823175319955i</v>
      </c>
      <c r="CY199" s="240" t="str">
        <f t="shared" ca="1" si="274"/>
        <v>0,97764609103918-0,194465898427752i</v>
      </c>
      <c r="CZ199" s="240" t="str">
        <f t="shared" ca="1" si="275"/>
        <v>-0,867302112621042-0,491320578053247i</v>
      </c>
      <c r="DA199" s="240" t="str">
        <f t="shared" ca="1" si="276"/>
        <v>0,335811573501831+0,93853047477305i</v>
      </c>
      <c r="DB199" s="240" t="str">
        <f t="shared" ca="1" si="277"/>
        <v>0,358743124191303-0,930006578375102i</v>
      </c>
      <c r="DC199" s="240" t="str">
        <f t="shared" ca="1" si="278"/>
        <v>-0,879098508023936+0,469887942136837i</v>
      </c>
      <c r="DD199" s="240" t="str">
        <f t="shared" ca="1" si="279"/>
        <v>0,972579210261621+0,218399965069553i</v>
      </c>
      <c r="DE199" s="240" t="str">
        <f t="shared" ca="1" si="280"/>
        <v>-0,593792655852233-0,800636713392193i</v>
      </c>
      <c r="DF199" s="240" t="str">
        <f t="shared" ca="1" si="281"/>
        <v>-0,0733291062575287+0,994098439366531i</v>
      </c>
      <c r="DG199" s="240" t="str">
        <f t="shared" ca="1" si="282"/>
        <v>0,704843551781454-0,704843551781248i</v>
      </c>
      <c r="DH199" s="240" t="str">
        <f t="shared" ca="1" si="283"/>
        <v>-0,994098439366553+0,073329106257237i</v>
      </c>
      <c r="DI199" s="240" t="str">
        <f t="shared" ca="1" si="284"/>
        <v>0,800636713392018+0,593792655852467i</v>
      </c>
      <c r="DJ199" s="240" t="str">
        <f t="shared" ca="1" si="285"/>
        <v>-0,218399965070235-0,972579210261468i</v>
      </c>
      <c r="DK199" s="240" t="str">
        <f t="shared" ca="1" si="286"/>
        <v>-0,469887942136221+0,879098508024265i</v>
      </c>
      <c r="DL199" s="240" t="str">
        <f t="shared" ca="1" si="287"/>
        <v>0,930006578375207-0,35874312419103i</v>
      </c>
      <c r="DM199" s="240" t="str">
        <f t="shared" ca="1" si="288"/>
        <v>-0,938530474772951-0,335811573502106i</v>
      </c>
      <c r="DN199" s="240" t="str">
        <f t="shared" ca="1" si="289"/>
        <v>0,491320578052993+0,867302112621187i</v>
      </c>
      <c r="DO199" s="240" t="str">
        <f t="shared" ca="1" si="290"/>
        <v>0,194465898428067-0,977646091039117i</v>
      </c>
      <c r="DP199" s="240" t="str">
        <f t="shared" ca="1" si="291"/>
        <v>-0,785823175320135+0,613262425153605i</v>
      </c>
      <c r="DQ199" s="240" t="str">
        <f t="shared" ca="1" si="292"/>
        <v>0,995598621856537+0,0489106239263591i</v>
      </c>
      <c r="DR199" s="240" t="str">
        <f t="shared" ca="1" si="293"/>
        <v>-0,721928992758937-0,687333539403953i</v>
      </c>
      <c r="DS199" s="240" t="str">
        <f t="shared" ca="1" si="294"/>
        <v>0,0977034178757325+0,991999449148487i</v>
      </c>
      <c r="DT199" s="240" t="str">
        <f t="shared" ca="1" si="295"/>
        <v>0,573965208059322-0,814967977845092i</v>
      </c>
      <c r="DU199" s="240" t="str">
        <f t="shared" ca="1" si="296"/>
        <v>-0,966926484134793+0,242202475739264i</v>
      </c>
      <c r="DV199" s="240" t="str">
        <f t="shared" ca="1" si="297"/>
        <v>0,890365367357392+0,448172263293966i</v>
      </c>
      <c r="DW199" s="240" t="str">
        <f t="shared" ca="1" si="298"/>
        <v>-0,381458581437435-0,920922480789366i</v>
      </c>
      <c r="DX199" s="240" t="str">
        <f t="shared" ca="1" si="299"/>
        <v>-0,312677742476874+0,94648903550705i</v>
      </c>
      <c r="DY199" s="240" t="str">
        <f t="shared" ca="1" si="300"/>
        <v>0,854983286855818-0,512457260825448i</v>
      </c>
      <c r="DZ199" s="240" t="str">
        <f t="shared" ca="1" si="301"/>
        <v>-0,982124074367938-0,170414692800892i</v>
      </c>
      <c r="EA199" s="240" t="str">
        <f t="shared" ca="1" si="302"/>
        <v>0,63236278810064+0,770536286751693i</v>
      </c>
      <c r="EB199" s="240" t="str">
        <f t="shared" ca="1" si="303"/>
        <v>0,0244626796652122-0,996499092964514i</v>
      </c>
      <c r="EC199" s="240" t="str">
        <f t="shared" ca="1" si="304"/>
        <v>-0,669409503004108+0,738579570705347i</v>
      </c>
      <c r="ED199" s="240" t="str">
        <f t="shared" ca="1" si="305"/>
        <v>0,989302915555395-0,122018876609708i</v>
      </c>
      <c r="EE199" s="240" t="str">
        <f t="shared" ca="1" si="306"/>
        <v>-0,828808336062463-0,553792025086018i</v>
      </c>
      <c r="EF199" s="240" t="str">
        <f t="shared" ca="1" si="307"/>
        <v>0,26585909269443+0,960691317649533i</v>
      </c>
      <c r="EG199" s="240" t="str">
        <f t="shared" ca="1" si="308"/>
        <v>0,426186622238552-0,901095903886148i</v>
      </c>
      <c r="EH199" s="240" t="str">
        <f t="shared" ca="1" si="309"/>
        <v>-0,911283653936993+0,403944262297094i</v>
      </c>
      <c r="EI199" s="240" t="str">
        <f t="shared" ca="1" si="310"/>
        <v>0,953877466637341+0,289355566072315i</v>
      </c>
      <c r="EJ199" s="240" t="str">
        <f t="shared" ca="1" si="311"/>
        <v>-0,533285258505143-0,842149451128838i</v>
      </c>
      <c r="EK199" s="240" t="str">
        <f t="shared" ca="1" si="312"/>
        <v>-0,146260835734069+0,9860104628785i</v>
      </c>
      <c r="EL199" s="240" t="str">
        <f t="shared" ca="1" si="313"/>
        <v>0,754785255935668-0,651082239350475i</v>
      </c>
      <c r="EM199" s="240" t="str">
        <f t="shared" ca="1" si="314"/>
        <v>-0,99679931028041+4,6599109489308E-13i</v>
      </c>
      <c r="EN199" s="240"/>
      <c r="EO199" s="240"/>
      <c r="EP199" s="240"/>
    </row>
    <row r="200" spans="1:146" ht="15.75" thickBot="1">
      <c r="A200" s="277">
        <f t="shared" si="181"/>
        <v>1.9531250000000013E-3</v>
      </c>
      <c r="B200" s="276">
        <v>100</v>
      </c>
      <c r="C200" s="248">
        <f t="shared" si="182"/>
        <v>20000</v>
      </c>
      <c r="D200" s="247">
        <f t="shared" si="315"/>
        <v>125663.70614359173</v>
      </c>
      <c r="E200" s="247" t="str">
        <f t="shared" si="316"/>
        <v>125663,706143592i</v>
      </c>
      <c r="F200" s="247" t="str">
        <f t="shared" si="320"/>
        <v>-0,041926018001173-0,172953655040204i</v>
      </c>
      <c r="G200" s="247" t="str">
        <f t="shared" si="321"/>
        <v>-0,0698681931162038+0,215021723875507i</v>
      </c>
      <c r="H200" s="247" t="str">
        <f t="shared" si="319"/>
        <v>0,00228217661972027-0,0530895841851453i</v>
      </c>
      <c r="I200" s="247" t="str">
        <f t="shared" si="317"/>
        <v>-0,0025543670160346+0,0553002867277769i</v>
      </c>
      <c r="J200" s="275" t="str">
        <f ca="1">IMPRODUCT(1/N_FFT2,DK100)</f>
        <v>0,00405621595231684-2,81431215559333E-07i</v>
      </c>
      <c r="K200" s="274" t="str">
        <f t="shared" ca="1" si="318"/>
        <v>-0,0000103455010115969+0,000224310624071518i</v>
      </c>
      <c r="N200" s="265">
        <f t="shared" ca="1" si="185"/>
        <v>2.9968663342565094</v>
      </c>
      <c r="O200" s="240">
        <f t="shared" ca="1" si="186"/>
        <v>0.99686633425650939</v>
      </c>
      <c r="P200" s="240" t="str">
        <f t="shared" ca="1" si="187"/>
        <v>-0,770588096985677-0,632405307661158i</v>
      </c>
      <c r="Q200" s="240" t="str">
        <f t="shared" ca="1" si="188"/>
        <v>0,194478974157139+0,977711827168312i</v>
      </c>
      <c r="R200" s="240" t="str">
        <f t="shared" ca="1" si="189"/>
        <v>0,469919537020211-0,879157617893812i</v>
      </c>
      <c r="S200" s="240" t="str">
        <f t="shared" ca="1" si="190"/>
        <v>-0,920984402869145+0,381484230402483i</v>
      </c>
      <c r="T200" s="240" t="str">
        <f t="shared" ca="1" si="191"/>
        <v>0,953941604583552+0,289375022105518i</v>
      </c>
      <c r="U200" s="241" t="str">
        <f t="shared" ca="1" si="192"/>
        <v>-0,553829261612321-0,828864064461695i</v>
      </c>
      <c r="V200" s="240" t="str">
        <f t="shared" ca="1" si="193"/>
        <v>-0,0977099873746159+0,992066150385781i</v>
      </c>
      <c r="W200" s="240" t="str">
        <f t="shared" ca="1" si="194"/>
        <v>0,704890944889358-0,704890944889349i</v>
      </c>
      <c r="X200" s="240" t="str">
        <f t="shared" ca="1" si="195"/>
        <v>-0,992066150385782+0,0977099873746021i</v>
      </c>
      <c r="Y200" s="240" t="str">
        <f t="shared" ca="1" si="196"/>
        <v>0,828864064461742+0,553829261612252i</v>
      </c>
      <c r="Z200" s="240" t="str">
        <f t="shared" ca="1" si="197"/>
        <v>-0,289375022105503-0,953941604583557i</v>
      </c>
      <c r="AA200" s="240" t="str">
        <f t="shared" ca="1" si="198"/>
        <v>-0,381484230402497+0,920984402869139i</v>
      </c>
      <c r="AB200" s="240" t="str">
        <f t="shared" ca="1" si="199"/>
        <v>0,879157617893829-0,469919537020179i</v>
      </c>
      <c r="AC200" s="240" t="str">
        <f t="shared" ca="1" si="200"/>
        <v>-0,977711827168319-0,194478974157103i</v>
      </c>
      <c r="AD200" s="240" t="str">
        <f t="shared" ca="1" si="201"/>
        <v>0,632405307661171+0,770588096985666i</v>
      </c>
      <c r="AE200" s="240" t="str">
        <f t="shared" ca="1" si="202"/>
        <v>1,39221688772268E-14-0,996866334256509i</v>
      </c>
      <c r="AF200" s="240" t="str">
        <f t="shared" ca="1" si="203"/>
        <v>-0,632405307661193+0,770588096985648i</v>
      </c>
      <c r="AG200" s="240" t="str">
        <f t="shared" ca="1" si="204"/>
        <v>0,977711827168305-0,194478974157172i</v>
      </c>
      <c r="AH200" s="240" t="str">
        <f t="shared" ca="1" si="205"/>
        <v>-0,879157617893814-0,469919537020207i</v>
      </c>
      <c r="AI200" s="240" t="str">
        <f t="shared" ca="1" si="206"/>
        <v>0,381484230402468+0,920984402869151i</v>
      </c>
      <c r="AJ200" s="240" t="str">
        <f t="shared" ca="1" si="207"/>
        <v>0,289375022105533-0,953941604583548i</v>
      </c>
      <c r="AK200" s="240" t="str">
        <f t="shared" ca="1" si="208"/>
        <v>-0,828864064461704+0,553829261612308i</v>
      </c>
      <c r="AL200" s="240" t="str">
        <f t="shared" ca="1" si="209"/>
        <v>0,992066150385779+0,0977099873746332i</v>
      </c>
      <c r="AM200" s="240" t="str">
        <f t="shared" ca="1" si="210"/>
        <v>-0,704890944889336-0,704890944889371i</v>
      </c>
      <c r="AN200" s="240" t="str">
        <f t="shared" ca="1" si="211"/>
        <v>0,0977099873745847+0,992066150385784i</v>
      </c>
      <c r="AO200" s="240" t="str">
        <f t="shared" ca="1" si="212"/>
        <v>0,553829261612266-0,828864064461732i</v>
      </c>
      <c r="AP200" s="240" t="str">
        <f t="shared" ca="1" si="213"/>
        <v>-0,95394160458356+0,289375022105493i</v>
      </c>
      <c r="AQ200" s="240" t="str">
        <f t="shared" ca="1" si="214"/>
        <v>0,920984402869135+0,381484230402507i</v>
      </c>
      <c r="AR200" s="240" t="str">
        <f t="shared" ca="1" si="215"/>
        <v>0,920984402869135+0,381484230402507i</v>
      </c>
      <c r="AS200" s="240" t="str">
        <f t="shared" ca="1" si="216"/>
        <v>-0,194478974157116+0,977711827168316i</v>
      </c>
      <c r="AT200" s="240" t="str">
        <f t="shared" ca="1" si="217"/>
        <v>0,770588096985675-0,63240530766116i</v>
      </c>
      <c r="AU200" s="240" t="str">
        <f t="shared" ca="1" si="218"/>
        <v>-0,996866334256509-2,78443377544537E-14i</v>
      </c>
      <c r="AV200" s="240" t="str">
        <f t="shared" ca="1" si="219"/>
        <v>0,770588096985703+0,632405307661126i</v>
      </c>
      <c r="AW200" s="240" t="str">
        <f t="shared" ca="1" si="220"/>
        <v>-0,194478974157158-0,977711827168308i</v>
      </c>
      <c r="AX200" s="240" t="str">
        <f t="shared" ca="1" si="221"/>
        <v>-0,469919537020219+0,879157617893808i</v>
      </c>
      <c r="AY200" s="240" t="str">
        <f t="shared" ca="1" si="222"/>
        <v>0,920984402869157-0,381484230402455i</v>
      </c>
      <c r="AZ200" s="240" t="str">
        <f t="shared" ca="1" si="223"/>
        <v>-0,953941604583572-0,289375022105452i</v>
      </c>
      <c r="BA200" s="240" t="str">
        <f t="shared" ca="1" si="224"/>
        <v>0,553829261612297+0,828864064461711i</v>
      </c>
      <c r="BB200" s="240" t="str">
        <f t="shared" ca="1" si="225"/>
        <v>0,0977099873746471-0,992066150385778i</v>
      </c>
      <c r="BC200" s="240" t="str">
        <f t="shared" ca="1" si="226"/>
        <v>-0,704890944889381+0,704890944889326i</v>
      </c>
      <c r="BD200" s="240" t="str">
        <f t="shared" ca="1" si="227"/>
        <v>0,992066150385785-0,0977099873745708i</v>
      </c>
      <c r="BE200" s="240" t="str">
        <f t="shared" ca="1" si="228"/>
        <v>-0,828864064461669-0,553829261612361i</v>
      </c>
      <c r="BF200" s="240" t="str">
        <f t="shared" ca="1" si="229"/>
        <v>0,289375022105378+0,953941604583594i</v>
      </c>
      <c r="BG200" s="240" t="str">
        <f t="shared" ca="1" si="230"/>
        <v>0,381484230402618-0,920984402869089i</v>
      </c>
      <c r="BH200" s="240" t="str">
        <f t="shared" ca="1" si="231"/>
        <v>-0,87915761789389+0,469919537020064i</v>
      </c>
      <c r="BI200" s="240" t="str">
        <f t="shared" ca="1" si="232"/>
        <v>0,977711827168273+0,194478974157331i</v>
      </c>
      <c r="BJ200" s="240" t="str">
        <f t="shared" ca="1" si="233"/>
        <v>-0,63240530766099-0,770588096985815i</v>
      </c>
      <c r="BK200" s="240" t="str">
        <f t="shared" ca="1" si="234"/>
        <v>-2,47178185007312E-13+0,996866334256509i</v>
      </c>
      <c r="BL200" s="240" t="str">
        <f t="shared" ca="1" si="235"/>
        <v>0,632405307661372-0,770588096985501i</v>
      </c>
      <c r="BM200" s="240" t="str">
        <f t="shared" ca="1" si="236"/>
        <v>-0,977711827168369+0,194478974156846i</v>
      </c>
      <c r="BN200" s="240" t="str">
        <f t="shared" ca="1" si="237"/>
        <v>0,879157617893657+0,4699195370205i</v>
      </c>
      <c r="BO200" s="240" t="str">
        <f t="shared" ca="1" si="238"/>
        <v>-0,381484230402161-0,920984402869279i</v>
      </c>
      <c r="BP200" s="240" t="str">
        <f t="shared" ca="1" si="239"/>
        <v>-0,289375022105837+0,953941604583455i</v>
      </c>
      <c r="BQ200" s="240" t="str">
        <f t="shared" ca="1" si="240"/>
        <v>0,828864064461935-0,553829261611961i</v>
      </c>
      <c r="BR200" s="240" t="str">
        <f t="shared" ca="1" si="241"/>
        <v>-0,992066150385738-0,0977099873750486i</v>
      </c>
      <c r="BS200" s="240" t="str">
        <f t="shared" ca="1" si="242"/>
        <v>0,704890944889041+0,704890944889666i</v>
      </c>
      <c r="BT200" s="240" t="str">
        <f t="shared" ca="1" si="243"/>
        <v>-0,0977099873741692-0,992066150385825i</v>
      </c>
      <c r="BU200" s="240" t="str">
        <f t="shared" ca="1" si="244"/>
        <v>-0,553829261612696+0,828864064461445i</v>
      </c>
      <c r="BV200" s="240" t="str">
        <f t="shared" ca="1" si="245"/>
        <v>0,953941604583424-0,289375022105941i</v>
      </c>
      <c r="BW200" s="240" t="str">
        <f t="shared" ca="1" si="246"/>
        <v>-0,920984402869315-0,381484230402074i</v>
      </c>
      <c r="BX200" s="240" t="str">
        <f t="shared" ca="1" si="247"/>
        <v>0,469919537020583+0,879157617893613i</v>
      </c>
      <c r="BY200" s="240" t="str">
        <f t="shared" ca="1" si="248"/>
        <v>0,194478974156754-0,977711827168387i</v>
      </c>
      <c r="BZ200" s="240" t="str">
        <f t="shared" ca="1" si="249"/>
        <v>-0,770588096985441+0,632405307661445i</v>
      </c>
      <c r="CA200" s="240" t="str">
        <f t="shared" ca="1" si="250"/>
        <v>0,996866334256509-3,4096835859576E-13i</v>
      </c>
      <c r="CB200" s="240" t="str">
        <f t="shared" ca="1" si="251"/>
        <v>-0,770588096985873-0,632405307660918i</v>
      </c>
      <c r="CC200" s="240" t="str">
        <f t="shared" ca="1" si="252"/>
        <v>0,194478974157423+0,977711827168255i</v>
      </c>
      <c r="CD200" s="240" t="str">
        <f t="shared" ca="1" si="253"/>
        <v>0,469919537019981-0,879157617893934i</v>
      </c>
      <c r="CE200" s="240" t="str">
        <f t="shared" ca="1" si="254"/>
        <v>-0,920984402869054+0,381484230402704i</v>
      </c>
      <c r="CF200" s="240" t="str">
        <f t="shared" ca="1" si="255"/>
        <v>0,953941604583621+0,289375022105288i</v>
      </c>
      <c r="CG200" s="240" t="str">
        <f t="shared" ca="1" si="256"/>
        <v>-0,553829261612439-0,828864064461617i</v>
      </c>
      <c r="CH200" s="240" t="str">
        <f t="shared" ca="1" si="257"/>
        <v>-0,0977099873744774+0,992066150385794i</v>
      </c>
      <c r="CI200" s="240" t="str">
        <f t="shared" ca="1" si="258"/>
        <v>0,70489094488926-0,704890944889447i</v>
      </c>
      <c r="CJ200" s="240" t="str">
        <f t="shared" ca="1" si="259"/>
        <v>-0,992066150385768+0,0977099873747404i</v>
      </c>
      <c r="CK200" s="240" t="str">
        <f t="shared" ca="1" si="260"/>
        <v>0,828864064461764+0,55382926161222i</v>
      </c>
      <c r="CL200" s="240" t="str">
        <f t="shared" ca="1" si="261"/>
        <v>-0,289375022105541-0,953941604583545i</v>
      </c>
      <c r="CM200" s="240" t="str">
        <f t="shared" ca="1" si="262"/>
        <v>-0,38148423040246+0,920984402869154i</v>
      </c>
      <c r="CN200" s="240" t="str">
        <f t="shared" ca="1" si="263"/>
        <v>0,87915761789381-0,469919537020214i</v>
      </c>
      <c r="CO200" s="240" t="str">
        <f t="shared" ca="1" si="264"/>
        <v>-0,977711827168307-0,194478974157163i</v>
      </c>
      <c r="CP200" s="240" t="str">
        <f t="shared" ca="1" si="265"/>
        <v>0,632405307661122+0,770588096985706i</v>
      </c>
      <c r="CQ200" s="240" t="str">
        <f t="shared" ca="1" si="266"/>
        <v>7,66940057094317E-14-0,996866334256509i</v>
      </c>
      <c r="CR200" s="240" t="str">
        <f t="shared" ca="1" si="267"/>
        <v>-0,632405307661241+0,770588096985608i</v>
      </c>
      <c r="CS200" s="240" t="str">
        <f t="shared" ca="1" si="268"/>
        <v>0,977711827168336-0,194478974157013i</v>
      </c>
      <c r="CT200" s="240" t="str">
        <f t="shared" ca="1" si="269"/>
        <v>-0,879157617893738-0,46991953702035i</v>
      </c>
      <c r="CU200" s="240" t="str">
        <f t="shared" ca="1" si="270"/>
        <v>0,381484230402319+0,920984402869213i</v>
      </c>
      <c r="CV200" s="240" t="str">
        <f t="shared" ca="1" si="271"/>
        <v>0,289375022105688-0,953941604583501i</v>
      </c>
      <c r="CW200" s="240" t="str">
        <f t="shared" ca="1" si="272"/>
        <v>-0,828864064461849+0,553829261612092i</v>
      </c>
      <c r="CX200" s="240" t="str">
        <f t="shared" ca="1" si="273"/>
        <v>0,992066150385753+0,0977099873748931i</v>
      </c>
      <c r="CY200" s="240" t="str">
        <f t="shared" ca="1" si="274"/>
        <v>-0,704890944889151-0,704890944889555i</v>
      </c>
      <c r="CZ200" s="240" t="str">
        <f t="shared" ca="1" si="275"/>
        <v>0,0977099873743248+0,99206615038581i</v>
      </c>
      <c r="DA200" s="240" t="str">
        <f t="shared" ca="1" si="276"/>
        <v>0,553829261612566-0,828864064461532i</v>
      </c>
      <c r="DB200" s="240" t="str">
        <f t="shared" ca="1" si="277"/>
        <v>-0,953941604583666+0,289375022105142i</v>
      </c>
      <c r="DC200" s="240" t="str">
        <f t="shared" ca="1" si="278"/>
        <v>0,920984402868995+0,381484230402846i</v>
      </c>
      <c r="DD200" s="240" t="str">
        <f t="shared" ca="1" si="279"/>
        <v>-0,469919537019846-0,879157617894007i</v>
      </c>
      <c r="DE200" s="240" t="str">
        <f t="shared" ca="1" si="280"/>
        <v>-0,194478974157573+0,977711827168225i</v>
      </c>
      <c r="DF200" s="240" t="str">
        <f t="shared" ca="1" si="281"/>
        <v>0,770588096985971-0,632405307660799i</v>
      </c>
      <c r="DG200" s="240" t="str">
        <f t="shared" ca="1" si="282"/>
        <v>-0,996866334256509-4,94356370014623E-13i</v>
      </c>
      <c r="DH200" s="240" t="str">
        <f t="shared" ca="1" si="283"/>
        <v>0,770588096985973+0,632405307660797i</v>
      </c>
      <c r="DI200" s="240" t="str">
        <f t="shared" ca="1" si="284"/>
        <v>-0,194478974157576-0,977711827168224i</v>
      </c>
      <c r="DJ200" s="240" t="str">
        <f t="shared" ca="1" si="285"/>
        <v>-0,469919537019843+0,879157617894008i</v>
      </c>
      <c r="DK200" s="240" t="str">
        <f t="shared" ca="1" si="286"/>
        <v>0,920984402868994-0,381484230402849i</v>
      </c>
      <c r="DL200" s="240" t="str">
        <f t="shared" ca="1" si="287"/>
        <v>-0,953941604583667-0,289375022105139i</v>
      </c>
      <c r="DM200" s="240" t="str">
        <f t="shared" ca="1" si="288"/>
        <v>0,553829261612568+0,82886406446153i</v>
      </c>
      <c r="DN200" s="240" t="str">
        <f t="shared" ca="1" si="289"/>
        <v>0,0977099873743219-0,99206615038581i</v>
      </c>
      <c r="DO200" s="240" t="str">
        <f t="shared" ca="1" si="290"/>
        <v>-0,704890944889149+0,704890944889557i</v>
      </c>
      <c r="DP200" s="240" t="str">
        <f t="shared" ca="1" si="291"/>
        <v>0,992066150385753-0,097709987374896i</v>
      </c>
      <c r="DQ200" s="240" t="str">
        <f t="shared" ca="1" si="292"/>
        <v>-0,828864064461851-0,553829261612089i</v>
      </c>
      <c r="DR200" s="240" t="str">
        <f t="shared" ca="1" si="293"/>
        <v>0,289375022105691+0,9539416045835i</v>
      </c>
      <c r="DS200" s="240" t="str">
        <f t="shared" ca="1" si="294"/>
        <v>0,381484230402316-0,920984402869214i</v>
      </c>
      <c r="DT200" s="240" t="str">
        <f t="shared" ca="1" si="295"/>
        <v>-0,879157617893736+0,469919537020352i</v>
      </c>
      <c r="DU200" s="240" t="str">
        <f t="shared" ca="1" si="296"/>
        <v>0,977711827168336+0,194478974157011i</v>
      </c>
      <c r="DV200" s="240" t="str">
        <f t="shared" ca="1" si="297"/>
        <v>-0,632405307661244-0,770588096985607i</v>
      </c>
      <c r="DW200" s="240" t="str">
        <f t="shared" ca="1" si="298"/>
        <v>7,96238509418528E-14+0,996866334256509i</v>
      </c>
      <c r="DX200" s="240" t="str">
        <f t="shared" ca="1" si="299"/>
        <v>0,63240530766112-0,770588096985708i</v>
      </c>
      <c r="DY200" s="240" t="str">
        <f t="shared" ca="1" si="300"/>
        <v>-0,977711827168306+0,194478974157166i</v>
      </c>
      <c r="DZ200" s="240" t="str">
        <f t="shared" ca="1" si="301"/>
        <v>0,879157617893812+0,469919537020211i</v>
      </c>
      <c r="EA200" s="240" t="str">
        <f t="shared" ca="1" si="302"/>
        <v>-0,381484230402463-0,920984402869153i</v>
      </c>
      <c r="EB200" s="240" t="str">
        <f t="shared" ca="1" si="303"/>
        <v>-0,289375022105538+0,953941604583546i</v>
      </c>
      <c r="EC200" s="240" t="str">
        <f t="shared" ca="1" si="304"/>
        <v>0,828864064461762-0,553829261612222i</v>
      </c>
      <c r="ED200" s="240" t="str">
        <f t="shared" ca="1" si="305"/>
        <v>-0,992066150385769-0,0977099873747375i</v>
      </c>
      <c r="EE200" s="240" t="str">
        <f t="shared" ca="1" si="306"/>
        <v>0,704890944889262+0,704890944889445i</v>
      </c>
      <c r="EF200" s="240" t="str">
        <f t="shared" ca="1" si="307"/>
        <v>-0,0977099873744803-0,992066150385794i</v>
      </c>
      <c r="EG200" s="240" t="str">
        <f t="shared" ca="1" si="308"/>
        <v>-0,553829261612437+0,828864064461618i</v>
      </c>
      <c r="EH200" s="240" t="str">
        <f t="shared" ca="1" si="309"/>
        <v>0,95394160458362-0,289375022105291i</v>
      </c>
      <c r="EI200" s="240" t="str">
        <f t="shared" ca="1" si="310"/>
        <v>-0,920984402869055-0,381484230402701i</v>
      </c>
      <c r="EJ200" s="240" t="str">
        <f t="shared" ca="1" si="311"/>
        <v>0,469919537019984+0,879157617893933i</v>
      </c>
      <c r="EK200" s="240" t="str">
        <f t="shared" ca="1" si="312"/>
        <v>0,19447897415742-0,977711827168255i</v>
      </c>
      <c r="EL200" s="240" t="str">
        <f t="shared" ca="1" si="313"/>
        <v>-0,770588096985872+0,632405307660921i</v>
      </c>
      <c r="EM200" s="240" t="str">
        <f t="shared" ca="1" si="314"/>
        <v>0,996866334256509+3,38038513363338E-13i</v>
      </c>
      <c r="EN200" s="240"/>
      <c r="EO200" s="240"/>
      <c r="EP200" s="240"/>
    </row>
    <row r="201" spans="1:146" ht="15.75" thickBot="1">
      <c r="A201" s="277">
        <f t="shared" si="181"/>
        <v>1.9726562500000013E-3</v>
      </c>
      <c r="B201" s="276">
        <v>101</v>
      </c>
      <c r="C201" s="248">
        <f t="shared" si="182"/>
        <v>20200</v>
      </c>
      <c r="D201" s="247">
        <f t="shared" si="315"/>
        <v>126920.34320502765</v>
      </c>
      <c r="E201" s="247" t="str">
        <f t="shared" si="316"/>
        <v>126920,343205028i</v>
      </c>
      <c r="F201" s="247" t="str">
        <f t="shared" si="320"/>
        <v>-0,0418800171545781-0,171013872355057i</v>
      </c>
      <c r="G201" s="247" t="str">
        <f t="shared" si="321"/>
        <v>-0,0684561164736146+0,213325409406345i</v>
      </c>
      <c r="H201" s="247" t="str">
        <f t="shared" si="319"/>
        <v>0,0022763727655437-0,0525639063132268i</v>
      </c>
      <c r="I201" s="247" t="str">
        <f t="shared" si="317"/>
        <v>-0,00252753034669605+0,0547096427772959i</v>
      </c>
      <c r="J201" s="275" t="str">
        <f ca="1">IMPRODUCT(1/N_FFT2,DL100)</f>
        <v>0,00169992683104473-0,0000799873894632785i</v>
      </c>
      <c r="K201" s="274" t="str">
        <f t="shared" ca="1" si="318"/>
        <v>7,94648515960049E-08+0,0000932045602282193i</v>
      </c>
      <c r="N201" s="265">
        <f t="shared" ca="1" si="185"/>
        <v>2.996928812808263</v>
      </c>
      <c r="O201" s="240">
        <f t="shared" ca="1" si="186"/>
        <v>0.99692881280826295</v>
      </c>
      <c r="P201" s="240" t="str">
        <f t="shared" ca="1" si="187"/>
        <v>-0,785925268175431-0,613342099199681i</v>
      </c>
      <c r="Q201" s="240" t="str">
        <f t="shared" ca="1" si="188"/>
        <v>0,242233942286896+0,967052105634149i</v>
      </c>
      <c r="R201" s="240" t="str">
        <f t="shared" ca="1" si="189"/>
        <v>0,403996742071854-0,911402046411253i</v>
      </c>
      <c r="S201" s="240" t="str">
        <f t="shared" ca="1" si="190"/>
        <v>-0,879212719057171+0,469948989205626i</v>
      </c>
      <c r="T201" s="240" t="str">
        <f t="shared" ca="1" si="191"/>
        <v>0,982251670313334+0,170436832797247i</v>
      </c>
      <c r="U201" s="241" t="str">
        <f t="shared" ca="1" si="192"/>
        <v>-0,669496471586412-0,738675525749051i</v>
      </c>
      <c r="V201" s="240" t="str">
        <f t="shared" ca="1" si="193"/>
        <v>0,0733386330542009+0,994227591001695i</v>
      </c>
      <c r="W201" s="240" t="str">
        <f t="shared" ca="1" si="194"/>
        <v>0,553863972835816-0,828916013478941i</v>
      </c>
      <c r="X201" s="240" t="str">
        <f t="shared" ca="1" si="195"/>
        <v>-0,946612001806595+0,312718365055527i</v>
      </c>
      <c r="Y201" s="240" t="str">
        <f t="shared" ca="1" si="196"/>
        <v>0,938652407109587+0,335855201589421i</v>
      </c>
      <c r="Z201" s="240" t="str">
        <f t="shared" ca="1" si="197"/>
        <v>-0,533354542049326-0,842258861801196i</v>
      </c>
      <c r="AA201" s="240" t="str">
        <f t="shared" ca="1" si="198"/>
        <v>-0,0977161113435665+0,992128328086233i</v>
      </c>
      <c r="AB201" s="240" t="str">
        <f t="shared" ca="1" si="199"/>
        <v>0,687422836647924-0,722022784586619i</v>
      </c>
      <c r="AC201" s="240" t="str">
        <f t="shared" ca="1" si="200"/>
        <v>-0,986138563737017+0,146279837701531i</v>
      </c>
      <c r="AD201" s="240" t="str">
        <f t="shared" ca="1" si="201"/>
        <v>0,867414791085901+0,491384409615013i</v>
      </c>
      <c r="AE201" s="240" t="str">
        <f t="shared" ca="1" si="202"/>
        <v>-0,381508139909086-0,921042125524344i</v>
      </c>
      <c r="AF201" s="240" t="str">
        <f t="shared" ca="1" si="203"/>
        <v>-0,265893632670306+0,960816129086456i</v>
      </c>
      <c r="AG201" s="240" t="str">
        <f t="shared" ca="1" si="204"/>
        <v>0,800740730797675-0,593869800418322i</v>
      </c>
      <c r="AH201" s="240" t="str">
        <f t="shared" ca="1" si="205"/>
        <v>-0,996628556488629-0,0244658578162325i</v>
      </c>
      <c r="AI201" s="240" t="str">
        <f t="shared" ca="1" si="206"/>
        <v>0,770636393559275+0,632444943634817i</v>
      </c>
      <c r="AJ201" s="240" t="str">
        <f t="shared" ca="1" si="207"/>
        <v>-0,218428339234388-0,972705566153808i</v>
      </c>
      <c r="AK201" s="240" t="str">
        <f t="shared" ca="1" si="208"/>
        <v>-0,426241991703591+0,901212972784929i</v>
      </c>
      <c r="AL201" s="240" t="str">
        <f t="shared" ca="1" si="209"/>
        <v>0,89048104216234-0,448230489097703i</v>
      </c>
      <c r="AM201" s="240" t="str">
        <f t="shared" ca="1" si="210"/>
        <v>-0,977773105212209-0,194491163117932i</v>
      </c>
      <c r="AN201" s="240" t="str">
        <f t="shared" ca="1" si="211"/>
        <v>0,651166826884501+0,754883316395628i</v>
      </c>
      <c r="AO201" s="240" t="str">
        <f t="shared" ca="1" si="212"/>
        <v>-0,0489169783144926-0,99572796839291i</v>
      </c>
      <c r="AP201" s="240" t="str">
        <f t="shared" ca="1" si="213"/>
        <v>-0,574039776675464+0,815073857145275i</v>
      </c>
      <c r="AQ201" s="240" t="str">
        <f t="shared" ca="1" si="214"/>
        <v>0,95400139282985-0,289393158671728i</v>
      </c>
      <c r="AR201" s="240" t="str">
        <f t="shared" ca="1" si="215"/>
        <v>0,95400139282985-0,289393158671728i</v>
      </c>
      <c r="AS201" s="240" t="str">
        <f t="shared" ca="1" si="216"/>
        <v>0,512523838430033+0,855094364879245i</v>
      </c>
      <c r="AT201" s="240" t="str">
        <f t="shared" ca="1" si="217"/>
        <v>0,122034729101391-0,989431444163992i</v>
      </c>
      <c r="AU201" s="240" t="str">
        <f t="shared" ca="1" si="218"/>
        <v>-0,704935123896959+0,704935123896995i</v>
      </c>
      <c r="AV201" s="240" t="str">
        <f t="shared" ca="1" si="219"/>
        <v>0,989431444163985-0,122034729101443i</v>
      </c>
      <c r="AW201" s="240" t="str">
        <f t="shared" ca="1" si="220"/>
        <v>-0,855094364879264-0,51252383843i</v>
      </c>
      <c r="AX201" s="240" t="str">
        <f t="shared" ca="1" si="221"/>
        <v>0,358789731508437+0,930127403300965i</v>
      </c>
      <c r="AY201" s="240" t="str">
        <f t="shared" ca="1" si="222"/>
        <v>0,289393158671691-0,954001392829861i</v>
      </c>
      <c r="AZ201" s="240" t="str">
        <f t="shared" ca="1" si="223"/>
        <v>-0,815073857145253+0,574039776675495i</v>
      </c>
      <c r="BA201" s="240" t="str">
        <f t="shared" ca="1" si="224"/>
        <v>0,995727968392907+0,0489169783145536i</v>
      </c>
      <c r="BB201" s="240" t="str">
        <f t="shared" ca="1" si="225"/>
        <v>-0,754883316395588-0,651166826884548i</v>
      </c>
      <c r="BC201" s="240" t="str">
        <f t="shared" ca="1" si="226"/>
        <v>0,194491163117872+0,977773105212221i</v>
      </c>
      <c r="BD201" s="240" t="str">
        <f t="shared" ca="1" si="227"/>
        <v>0,448230489097751-0,890481042162315i</v>
      </c>
      <c r="BE201" s="240" t="str">
        <f t="shared" ca="1" si="228"/>
        <v>-0,901212972785037+0,426241991703363i</v>
      </c>
      <c r="BF201" s="240" t="str">
        <f t="shared" ca="1" si="229"/>
        <v>0,972705566153709+0,218428339234827i</v>
      </c>
      <c r="BG201" s="240" t="str">
        <f t="shared" ca="1" si="230"/>
        <v>-0,632444943635082-0,770636393559057i</v>
      </c>
      <c r="BH201" s="240" t="str">
        <f t="shared" ca="1" si="231"/>
        <v>0,0244658578163767+0,996628556488626i</v>
      </c>
      <c r="BI201" s="240" t="str">
        <f t="shared" ca="1" si="232"/>
        <v>0,593869800418365-0,800740730797643i</v>
      </c>
      <c r="BJ201" s="240" t="str">
        <f t="shared" ca="1" si="233"/>
        <v>-0,960816129086527+0,265893632670049i</v>
      </c>
      <c r="BK201" s="240" t="str">
        <f t="shared" ca="1" si="234"/>
        <v>0,921042125524169+0,381508139909509i</v>
      </c>
      <c r="BL201" s="240" t="str">
        <f t="shared" ca="1" si="235"/>
        <v>-0,491384409615306-0,867414791085735i</v>
      </c>
      <c r="BM201" s="240" t="str">
        <f t="shared" ca="1" si="236"/>
        <v>-0,146279837701396+0,986138563737037i</v>
      </c>
      <c r="BN201" s="240" t="str">
        <f t="shared" ca="1" si="237"/>
        <v>0,72202278458666-0,68742283664788i</v>
      </c>
      <c r="BO201" s="240" t="str">
        <f t="shared" ca="1" si="238"/>
        <v>-0,992128328086249+0,0977161113434071i</v>
      </c>
      <c r="BP201" s="240" t="str">
        <f t="shared" ca="1" si="239"/>
        <v>0,842258861800998+0,533354542049638i</v>
      </c>
      <c r="BQ201" s="240" t="str">
        <f t="shared" ca="1" si="240"/>
        <v>-0,335855201589834-0,938652407109439i</v>
      </c>
      <c r="BR201" s="240" t="str">
        <f t="shared" ca="1" si="241"/>
        <v>-0,312718365055313+0,946612001806667i</v>
      </c>
      <c r="BS201" s="240" t="str">
        <f t="shared" ca="1" si="242"/>
        <v>0,828916013478915-0,553863972835854i</v>
      </c>
      <c r="BT201" s="240" t="str">
        <f t="shared" ca="1" si="243"/>
        <v>-0,994227591001683-0,0733386330543677i</v>
      </c>
      <c r="BU201" s="240" t="str">
        <f t="shared" ca="1" si="244"/>
        <v>0,738675525748815+0,669496471586673i</v>
      </c>
      <c r="BV201" s="240" t="str">
        <f t="shared" ca="1" si="245"/>
        <v>-0,17043683279767-0,982251670313261i</v>
      </c>
      <c r="BW201" s="240" t="str">
        <f t="shared" ca="1" si="246"/>
        <v>-0,469948989205427+0,879212719057276i</v>
      </c>
      <c r="BX201" s="240" t="str">
        <f t="shared" ca="1" si="247"/>
        <v>0,911402046411243-0,403996742071877i</v>
      </c>
      <c r="BY201" s="240" t="str">
        <f t="shared" ca="1" si="248"/>
        <v>-0,96705210563411-0,24223394228705i</v>
      </c>
      <c r="BZ201" s="240" t="str">
        <f t="shared" ca="1" si="249"/>
        <v>0,613342099199397+0,785925268175651i</v>
      </c>
      <c r="CA201" s="240" t="str">
        <f t="shared" ca="1" si="250"/>
        <v>-4,4895363969891E-13-0,996928812808263i</v>
      </c>
      <c r="CB201" s="240" t="str">
        <f t="shared" ca="1" si="251"/>
        <v>-0,613342099199493+0,785925268175576i</v>
      </c>
      <c r="CC201" s="240" t="str">
        <f t="shared" ca="1" si="252"/>
        <v>0,967052105634133-0,242233942286959i</v>
      </c>
      <c r="CD201" s="240" t="str">
        <f t="shared" ca="1" si="253"/>
        <v>-0,911402046411193-0,403996742071989i</v>
      </c>
      <c r="CE201" s="240" t="str">
        <f t="shared" ca="1" si="254"/>
        <v>0,469948989205319+0,879212719057334i</v>
      </c>
      <c r="CF201" s="240" t="str">
        <f t="shared" ca="1" si="255"/>
        <v>0,170436832796814-0,98225167031341i</v>
      </c>
      <c r="CG201" s="240" t="str">
        <f t="shared" ca="1" si="256"/>
        <v>-0,738675525748897+0,669496471586582i</v>
      </c>
      <c r="CH201" s="240" t="str">
        <f t="shared" ca="1" si="257"/>
        <v>0,994227591001692-0,073338633054246i</v>
      </c>
      <c r="CI201" s="240" t="str">
        <f t="shared" ca="1" si="258"/>
        <v>-0,828916013478847-0,553863972835955i</v>
      </c>
      <c r="CJ201" s="240" t="str">
        <f t="shared" ca="1" si="259"/>
        <v>0,312718365055197+0,946612001806705i</v>
      </c>
      <c r="CK201" s="240" t="str">
        <f t="shared" ca="1" si="260"/>
        <v>0,335855201589014-0,938652407109732i</v>
      </c>
      <c r="CL201" s="240" t="str">
        <f t="shared" ca="1" si="261"/>
        <v>-0,842258861801064+0,533354542049534i</v>
      </c>
      <c r="CM201" s="240" t="str">
        <f t="shared" ca="1" si="262"/>
        <v>0,992128328086237+0,0977161113435286i</v>
      </c>
      <c r="CN201" s="240" t="str">
        <f t="shared" ca="1" si="263"/>
        <v>-0,722022784586586-0,687422836647958i</v>
      </c>
      <c r="CO201" s="240" t="str">
        <f t="shared" ca="1" si="264"/>
        <v>0,146279837701275+0,986138563737055i</v>
      </c>
      <c r="CP201" s="240" t="str">
        <f t="shared" ca="1" si="265"/>
        <v>0,491384409615424-0,867414791085669i</v>
      </c>
      <c r="CQ201" s="240" t="str">
        <f t="shared" ca="1" si="266"/>
        <v>-0,921042125524216+0,381508139909397i</v>
      </c>
      <c r="CR201" s="240" t="str">
        <f t="shared" ca="1" si="267"/>
        <v>0,96081612908649+0,265893632670181i</v>
      </c>
      <c r="CS201" s="240" t="str">
        <f t="shared" ca="1" si="268"/>
        <v>-0,593869800418278-0,800740730797707i</v>
      </c>
      <c r="CT201" s="240" t="str">
        <f t="shared" ca="1" si="269"/>
        <v>-0,0244658578164988+0,996628556488623i</v>
      </c>
      <c r="CU201" s="240" t="str">
        <f t="shared" ca="1" si="270"/>
        <v>0,632444943635165-0,770636393558989i</v>
      </c>
      <c r="CV201" s="240" t="str">
        <f t="shared" ca="1" si="271"/>
        <v>-0,972705566153736+0,218428339234708i</v>
      </c>
      <c r="CW201" s="240" t="str">
        <f t="shared" ca="1" si="272"/>
        <v>0,901212972784991+0,42624199170346i</v>
      </c>
      <c r="CX201" s="240" t="str">
        <f t="shared" ca="1" si="273"/>
        <v>-0,448230489097642-0,890481042162371i</v>
      </c>
      <c r="CY201" s="240" t="str">
        <f t="shared" ca="1" si="274"/>
        <v>-0,194491163118173+0,977773105212162i</v>
      </c>
      <c r="CZ201" s="240" t="str">
        <f t="shared" ca="1" si="275"/>
        <v>0,754883316395927-0,651166826884154i</v>
      </c>
      <c r="DA201" s="240" t="str">
        <f t="shared" ca="1" si="276"/>
        <v>-0,995727968392893+0,048916978314842i</v>
      </c>
      <c r="DB201" s="240" t="str">
        <f t="shared" ca="1" si="277"/>
        <v>0,815073857145354+0,574039776675352i</v>
      </c>
      <c r="DC201" s="240" t="str">
        <f t="shared" ca="1" si="278"/>
        <v>-0,289393158671683-0,954001392829863i</v>
      </c>
      <c r="DD201" s="240" t="str">
        <f t="shared" ca="1" si="279"/>
        <v>-0,358789731508643+0,930127403300885i</v>
      </c>
      <c r="DE201" s="240" t="str">
        <f t="shared" ca="1" si="280"/>
        <v>0,855094364879487-0,512523838429628i</v>
      </c>
      <c r="DF201" s="240" t="str">
        <f t="shared" ca="1" si="281"/>
        <v>-0,989431444164033-0,122034729101058i</v>
      </c>
      <c r="DG201" s="240" t="str">
        <f t="shared" ca="1" si="282"/>
        <v>0,704935123897082+0,704935123896872i</v>
      </c>
      <c r="DH201" s="240" t="str">
        <f t="shared" ca="1" si="283"/>
        <v>-0,122034729101382-0,989431444163993i</v>
      </c>
      <c r="DI201" s="240" t="str">
        <f t="shared" ca="1" si="284"/>
        <v>-0,512523838430222+0,85509436487913i</v>
      </c>
      <c r="DJ201" s="240" t="str">
        <f t="shared" ca="1" si="285"/>
        <v>0,930127403301125-0,358789731508023i</v>
      </c>
      <c r="DK201" s="240" t="str">
        <f t="shared" ca="1" si="286"/>
        <v>-0,954001392829958-0,28939315867137i</v>
      </c>
      <c r="DL201" s="240" t="str">
        <f t="shared" ca="1" si="287"/>
        <v>0,574039776675619+0,815073857145165i</v>
      </c>
      <c r="DM201" s="240" t="str">
        <f t="shared" ca="1" si="288"/>
        <v>0,0489169783145155-0,995727968392908i</v>
      </c>
      <c r="DN201" s="240" t="str">
        <f t="shared" ca="1" si="289"/>
        <v>-0,651166826884657+0,754883316395494i</v>
      </c>
      <c r="DO201" s="240" t="str">
        <f t="shared" ca="1" si="290"/>
        <v>0,977773105212291-0,19449116311752i</v>
      </c>
      <c r="DP201" s="240" t="str">
        <f t="shared" ca="1" si="291"/>
        <v>-0,890481042162504-0,448230489097375i</v>
      </c>
      <c r="DQ201" s="240" t="str">
        <f t="shared" ca="1" si="292"/>
        <v>0,426241991703755+0,901212972784851i</v>
      </c>
      <c r="DR201" s="240" t="str">
        <f t="shared" ca="1" si="293"/>
        <v>0,218428339234389-0,972705566153807i</v>
      </c>
      <c r="DS201" s="240" t="str">
        <f t="shared" ca="1" si="294"/>
        <v>-0,770636393559429+0,632444943634629i</v>
      </c>
      <c r="DT201" s="240" t="str">
        <f t="shared" ca="1" si="295"/>
        <v>0,99662855648864-0,0244658578158059i</v>
      </c>
      <c r="DU201" s="240" t="str">
        <f t="shared" ca="1" si="296"/>
        <v>-0,800740730797885-0,593869800418039i</v>
      </c>
      <c r="DV201" s="240" t="str">
        <f t="shared" ca="1" si="297"/>
        <v>0,265893632670469+0,96081612908641i</v>
      </c>
      <c r="DW201" s="240" t="str">
        <f t="shared" ca="1" si="298"/>
        <v>0,381508139909094-0,92104212552434i</v>
      </c>
      <c r="DX201" s="240" t="str">
        <f t="shared" ca="1" si="299"/>
        <v>-0,867414791085996+0,491384409614846i</v>
      </c>
      <c r="DY201" s="240" t="str">
        <f t="shared" ca="1" si="300"/>
        <v>0,986138563736953+0,14627983770196i</v>
      </c>
      <c r="DZ201" s="240" t="str">
        <f t="shared" ca="1" si="301"/>
        <v>-0,687422836648215-0,722022784586342i</v>
      </c>
      <c r="EA201" s="240" t="str">
        <f t="shared" ca="1" si="302"/>
        <v>0,0977161113438257+0,992128328086208i</v>
      </c>
      <c r="EB201" s="240" t="str">
        <f t="shared" ca="1" si="303"/>
        <v>0,533354542049258-0,842258861801239i</v>
      </c>
      <c r="EC201" s="240" t="str">
        <f t="shared" ca="1" si="304"/>
        <v>-0,938652407109623+0,335855201589322i</v>
      </c>
      <c r="ED201" s="240" t="str">
        <f t="shared" ca="1" si="305"/>
        <v>0,946612001806488+0,312718365055855i</v>
      </c>
      <c r="EE201" s="240" t="str">
        <f t="shared" ca="1" si="306"/>
        <v>-0,553863972835378-0,828916013479233i</v>
      </c>
      <c r="EF201" s="240" t="str">
        <f t="shared" ca="1" si="307"/>
        <v>-0,0733386330538918+0,994227591001718i</v>
      </c>
      <c r="EG201" s="240" t="str">
        <f t="shared" ca="1" si="308"/>
        <v>0,669496471586361-0,738675525749098i</v>
      </c>
      <c r="EH201" s="240" t="str">
        <f t="shared" ca="1" si="309"/>
        <v>-0,982251670313354+0,170436832797136i</v>
      </c>
      <c r="EI201" s="240" t="str">
        <f t="shared" ca="1" si="310"/>
        <v>0,879212719057021+0,469948989205905i</v>
      </c>
      <c r="EJ201" s="240" t="str">
        <f t="shared" ca="1" si="311"/>
        <v>-0,403996742071355-0,911402046411474i</v>
      </c>
      <c r="EK201" s="240" t="str">
        <f t="shared" ca="1" si="312"/>
        <v>-0,242233942286615+0,967052105634219i</v>
      </c>
      <c r="EL201" s="240" t="str">
        <f t="shared" ca="1" si="313"/>
        <v>0,785925268175393-0,613342099199729i</v>
      </c>
      <c r="EM201" s="240" t="str">
        <f t="shared" ca="1" si="314"/>
        <v>-0,996928812808263-1,22131878057808E-13i</v>
      </c>
      <c r="EN201" s="240"/>
      <c r="EO201" s="240"/>
      <c r="EP201" s="240"/>
    </row>
    <row r="202" spans="1:146" ht="15.75" thickBot="1">
      <c r="A202" s="277">
        <f t="shared" si="181"/>
        <v>1.9921875000000013E-3</v>
      </c>
      <c r="B202" s="276">
        <v>102</v>
      </c>
      <c r="C202" s="248">
        <f t="shared" si="182"/>
        <v>20400</v>
      </c>
      <c r="D202" s="247">
        <f t="shared" si="315"/>
        <v>128176.98026646356</v>
      </c>
      <c r="E202" s="247" t="str">
        <f t="shared" si="316"/>
        <v>128176,980266464i</v>
      </c>
      <c r="F202" s="247" t="str">
        <f t="shared" si="320"/>
        <v>-0,0418329687761331-0,169110585036774i</v>
      </c>
      <c r="G202" s="247" t="str">
        <f t="shared" si="321"/>
        <v>-0,067080355488618+0,211648227801277i</v>
      </c>
      <c r="H202" s="247" t="str">
        <f t="shared" si="319"/>
        <v>0,00227073951022642-0,0520485344437685i</v>
      </c>
      <c r="I202" s="247" t="str">
        <f t="shared" si="317"/>
        <v>-0,00250211093746049+0,0541316854957695i</v>
      </c>
      <c r="J202" s="275" t="str">
        <f ca="1">IMPRODUCT(1/N_FFT2,DM100)</f>
        <v>0,00373624477814616+2,61329086110457E-07i</v>
      </c>
      <c r="K202" s="274" t="str">
        <f t="shared" ca="1" si="318"/>
        <v>-9,36264510832938E-06+0,000202248573391454i</v>
      </c>
      <c r="N202" s="265">
        <f t="shared" ca="1" si="185"/>
        <v>2.9969870793434499</v>
      </c>
      <c r="O202" s="240">
        <f t="shared" ca="1" si="186"/>
        <v>0.99698707934344966</v>
      </c>
      <c r="P202" s="240" t="str">
        <f t="shared" ca="1" si="187"/>
        <v>-0,800787530917552-0,593904509752833i</v>
      </c>
      <c r="Q202" s="240" t="str">
        <f t="shared" ca="1" si="188"/>
        <v>0,289410072554079+0,954057150427596i</v>
      </c>
      <c r="R202" s="240" t="str">
        <f t="shared" ca="1" si="189"/>
        <v>0,335874830993951-0,938707267619979i</v>
      </c>
      <c r="S202" s="240" t="str">
        <f t="shared" ca="1" si="190"/>
        <v>-0,828964460332326+0,553896343988402i</v>
      </c>
      <c r="T202" s="240" t="str">
        <f t="shared" ca="1" si="191"/>
        <v>0,995786164743502+0,0489198373179002i</v>
      </c>
      <c r="U202" s="241" t="str">
        <f t="shared" ca="1" si="192"/>
        <v>-0,770681434200072-0,632481907533411i</v>
      </c>
      <c r="V202" s="240" t="str">
        <f t="shared" ca="1" si="193"/>
        <v>0,242248099900134+0,967108625994287i</v>
      </c>
      <c r="W202" s="240" t="str">
        <f t="shared" ca="1" si="194"/>
        <v>0,381530437546828-0,921095956783607i</v>
      </c>
      <c r="X202" s="240" t="str">
        <f t="shared" ca="1" si="195"/>
        <v>-0,855144341753487+0,512553793415655i</v>
      </c>
      <c r="Y202" s="240" t="str">
        <f t="shared" ca="1" si="196"/>
        <v>0,992186314052126+0,0977218224627311i</v>
      </c>
      <c r="Z202" s="240" t="str">
        <f t="shared" ca="1" si="197"/>
        <v>-0,738718698403861-0,669535600999892i</v>
      </c>
      <c r="AA202" s="240" t="str">
        <f t="shared" ca="1" si="198"/>
        <v>0,194502530355037+0,977830252172263i</v>
      </c>
      <c r="AB202" s="240" t="str">
        <f t="shared" ca="1" si="199"/>
        <v>0,426266903857444-0,901265645108905i</v>
      </c>
      <c r="AC202" s="240" t="str">
        <f t="shared" ca="1" si="200"/>
        <v>-0,879264105553564+0,469976455860157i</v>
      </c>
      <c r="AD202" s="240" t="str">
        <f t="shared" ca="1" si="201"/>
        <v>0,986196199624935+0,146288387177925i</v>
      </c>
      <c r="AE202" s="240" t="str">
        <f t="shared" ca="1" si="202"/>
        <v>-0,704976324559147-0,7049763245591i</v>
      </c>
      <c r="AF202" s="240" t="str">
        <f t="shared" ca="1" si="203"/>
        <v>0,146288387177899+0,986196199624938i</v>
      </c>
      <c r="AG202" s="240" t="str">
        <f t="shared" ca="1" si="204"/>
        <v>0,469976455860179-0,879264105553551i</v>
      </c>
      <c r="AH202" s="240" t="str">
        <f t="shared" ca="1" si="205"/>
        <v>-0,901265645108877+0,426266903857503i</v>
      </c>
      <c r="AI202" s="240" t="str">
        <f t="shared" ca="1" si="206"/>
        <v>0,977830252172258+0,194502530355061i</v>
      </c>
      <c r="AJ202" s="240" t="str">
        <f t="shared" ca="1" si="207"/>
        <v>-0,669535600999873-0,738718698403879i</v>
      </c>
      <c r="AK202" s="240" t="str">
        <f t="shared" ca="1" si="208"/>
        <v>0,0977218224628003+0,992186314052119i</v>
      </c>
      <c r="AL202" s="240" t="str">
        <f t="shared" ca="1" si="209"/>
        <v>0,512553793415677-0,855144341753473i</v>
      </c>
      <c r="AM202" s="240" t="str">
        <f t="shared" ca="1" si="210"/>
        <v>-0,921095956783617+0,381530437546804i</v>
      </c>
      <c r="AN202" s="240" t="str">
        <f t="shared" ca="1" si="211"/>
        <v>0,967108625994304+0,242248099900066i</v>
      </c>
      <c r="AO202" s="240" t="str">
        <f t="shared" ca="1" si="212"/>
        <v>-0,632481907533385-0,770681434200093i</v>
      </c>
      <c r="AP202" s="240" t="str">
        <f t="shared" ca="1" si="213"/>
        <v>0,0489198373178688+0,995786164743503i</v>
      </c>
      <c r="AQ202" s="240" t="str">
        <f t="shared" ca="1" si="214"/>
        <v>0,553896343988343-0,828964460332366i</v>
      </c>
      <c r="AR202" s="240" t="str">
        <f t="shared" ca="1" si="215"/>
        <v>0,553896343988343-0,828964460332366i</v>
      </c>
      <c r="AS202" s="240" t="str">
        <f t="shared" ca="1" si="216"/>
        <v>0,954057150427597+0,289410072554074i</v>
      </c>
      <c r="AT202" s="240" t="str">
        <f t="shared" ca="1" si="217"/>
        <v>-0,593904509752791-0,800787530917583i</v>
      </c>
      <c r="AU202" s="240" t="str">
        <f t="shared" ca="1" si="218"/>
        <v>-3,32217977006968E-14+0,99698707934345i</v>
      </c>
      <c r="AV202" s="240" t="str">
        <f t="shared" ca="1" si="219"/>
        <v>0,593904509752833-0,800787530917551i</v>
      </c>
      <c r="AW202" s="240" t="str">
        <f t="shared" ca="1" si="220"/>
        <v>-0,954057150427584+0,289410072554119i</v>
      </c>
      <c r="AX202" s="240" t="str">
        <f t="shared" ca="1" si="221"/>
        <v>0,93870726761997+0,335874830993976i</v>
      </c>
      <c r="AY202" s="240" t="str">
        <f t="shared" ca="1" si="222"/>
        <v>-0,553896343988382-0,828964460332339i</v>
      </c>
      <c r="AZ202" s="240" t="str">
        <f t="shared" ca="1" si="223"/>
        <v>-0,048919837317822+0,995786164743506i</v>
      </c>
      <c r="BA202" s="240" t="str">
        <f t="shared" ca="1" si="224"/>
        <v>0,632481907533436-0,770681434200051i</v>
      </c>
      <c r="BB202" s="240" t="str">
        <f t="shared" ca="1" si="225"/>
        <v>-0,967108625994294+0,242248099900105i</v>
      </c>
      <c r="BC202" s="240" t="str">
        <f t="shared" ca="1" si="226"/>
        <v>0,921095956783748+0,381530437546486i</v>
      </c>
      <c r="BD202" s="240" t="str">
        <f t="shared" ca="1" si="227"/>
        <v>-0,512553793415632-0,8551443417535i</v>
      </c>
      <c r="BE202" s="240" t="str">
        <f t="shared" ca="1" si="228"/>
        <v>-0,0977218224631483+0,992186314052085i</v>
      </c>
      <c r="BF202" s="240" t="str">
        <f t="shared" ca="1" si="229"/>
        <v>0,669535600999686-0,738718698404048i</v>
      </c>
      <c r="BG202" s="240" t="str">
        <f t="shared" ca="1" si="230"/>
        <v>-0,977830252172288+0,194502530354906i</v>
      </c>
      <c r="BH202" s="240" t="str">
        <f t="shared" ca="1" si="231"/>
        <v>0,901265645108682+0,426266903857915i</v>
      </c>
      <c r="BI202" s="240" t="str">
        <f t="shared" ca="1" si="232"/>
        <v>-0,469976455860308-0,879264105553482i</v>
      </c>
      <c r="BJ202" s="240" t="str">
        <f t="shared" ca="1" si="233"/>
        <v>-0,146288387178147+0,986196199624902i</v>
      </c>
      <c r="BK202" s="240" t="str">
        <f t="shared" ca="1" si="234"/>
        <v>0,704976324558833-0,704976324559414i</v>
      </c>
      <c r="BL202" s="240" t="str">
        <f t="shared" ca="1" si="235"/>
        <v>-0,986196199624929+0,146288387177965i</v>
      </c>
      <c r="BM202" s="240" t="str">
        <f t="shared" ca="1" si="236"/>
        <v>0,879264105553395+0,469976455860472i</v>
      </c>
      <c r="BN202" s="240" t="str">
        <f t="shared" ca="1" si="237"/>
        <v>-0,426266903857749-0,90126564510876i</v>
      </c>
      <c r="BO202" s="240" t="str">
        <f t="shared" ca="1" si="238"/>
        <v>-0,194502530355101+0,97783025217225i</v>
      </c>
      <c r="BP202" s="240" t="str">
        <f t="shared" ca="1" si="239"/>
        <v>0,738718698404172-0,669535600999549i</v>
      </c>
      <c r="BQ202" s="240" t="str">
        <f t="shared" ca="1" si="240"/>
        <v>-0,992186314052103+0,0977218224629646i</v>
      </c>
      <c r="BR202" s="240" t="str">
        <f t="shared" ca="1" si="241"/>
        <v>0,855144341753405+0,512553793415791i</v>
      </c>
      <c r="BS202" s="240" t="str">
        <f t="shared" ca="1" si="242"/>
        <v>-0,381530437547231-0,92109595678344i</v>
      </c>
      <c r="BT202" s="240" t="str">
        <f t="shared" ca="1" si="243"/>
        <v>-0,242248099899995+0,967108625994322i</v>
      </c>
      <c r="BU202" s="240" t="str">
        <f t="shared" ca="1" si="244"/>
        <v>0,770681434200232-0,632481907533217i</v>
      </c>
      <c r="BV202" s="240" t="str">
        <f t="shared" ca="1" si="245"/>
        <v>-0,995786164743485+0,048919837318246i</v>
      </c>
      <c r="BW202" s="240" t="str">
        <f t="shared" ca="1" si="246"/>
        <v>0,828964460332355+0,553896343988359i</v>
      </c>
      <c r="BX202" s="240" t="str">
        <f t="shared" ca="1" si="247"/>
        <v>-0,335874830993629-0,938707267620094i</v>
      </c>
      <c r="BY202" s="240" t="str">
        <f t="shared" ca="1" si="248"/>
        <v>-0,289410072553808+0,954057150427679i</v>
      </c>
      <c r="BZ202" s="240" t="str">
        <f t="shared" ca="1" si="249"/>
        <v>0,800787530917611-0,593904509752753i</v>
      </c>
      <c r="CA202" s="240" t="str">
        <f t="shared" ca="1" si="250"/>
        <v>-0,99698707934345-4,63148674450928E-13i</v>
      </c>
      <c r="CB202" s="240" t="str">
        <f t="shared" ca="1" si="251"/>
        <v>0,80078753091765+0,5939045097527i</v>
      </c>
      <c r="CC202" s="240" t="str">
        <f t="shared" ca="1" si="252"/>
        <v>-0,289410072553898-0,954057150427651i</v>
      </c>
      <c r="CD202" s="240" t="str">
        <f t="shared" ca="1" si="253"/>
        <v>-0,335874830993541+0,938707267620126i</v>
      </c>
      <c r="CE202" s="240" t="str">
        <f t="shared" ca="1" si="254"/>
        <v>0,828964460332303-0,553896343988437i</v>
      </c>
      <c r="CF202" s="240" t="str">
        <f t="shared" ca="1" si="255"/>
        <v>-0,995786164743489-0,0489198373181523i</v>
      </c>
      <c r="CG202" s="240" t="str">
        <f t="shared" ca="1" si="256"/>
        <v>0,77068143420029+0,632481907533144i</v>
      </c>
      <c r="CH202" s="240" t="str">
        <f t="shared" ca="1" si="257"/>
        <v>-0,242248099900086-0,967108625994299i</v>
      </c>
      <c r="CI202" s="240" t="str">
        <f t="shared" ca="1" si="258"/>
        <v>-0,381530437547145+0,921095956783476i</v>
      </c>
      <c r="CJ202" s="240" t="str">
        <f t="shared" ca="1" si="259"/>
        <v>0,855144341753357-0,512553793415871i</v>
      </c>
      <c r="CK202" s="240" t="str">
        <f t="shared" ca="1" si="260"/>
        <v>-0,992186314052112-0,0977218224628713i</v>
      </c>
      <c r="CL202" s="240" t="str">
        <f t="shared" ca="1" si="261"/>
        <v>0,73871869840355+0,669535601000236i</v>
      </c>
      <c r="CM202" s="240" t="str">
        <f t="shared" ca="1" si="262"/>
        <v>-0,194502530355165-0,977830252172237i</v>
      </c>
      <c r="CN202" s="240" t="str">
        <f t="shared" ca="1" si="263"/>
        <v>-0,426266903857677+0,901265645108795i</v>
      </c>
      <c r="CO202" s="240" t="str">
        <f t="shared" ca="1" si="264"/>
        <v>0,879264105553357-0,469976455860541i</v>
      </c>
      <c r="CP202" s="240" t="str">
        <f t="shared" ca="1" si="265"/>
        <v>-0,98619619962494-0,146288387177886i</v>
      </c>
      <c r="CQ202" s="240" t="str">
        <f t="shared" ca="1" si="266"/>
        <v>0,7049763245589+0,704976324559347i</v>
      </c>
      <c r="CR202" s="240" t="str">
        <f t="shared" ca="1" si="267"/>
        <v>-0,14628838717824-0,986196199624888i</v>
      </c>
      <c r="CS202" s="240" t="str">
        <f t="shared" ca="1" si="268"/>
        <v>-0,469976455860225+0,879264105553527i</v>
      </c>
      <c r="CT202" s="240" t="str">
        <f t="shared" ca="1" si="269"/>
        <v>0,901265645109065-0,426266903857104i</v>
      </c>
      <c r="CU202" s="240" t="str">
        <f t="shared" ca="1" si="270"/>
        <v>-0,977830252172306-0,194502530354814i</v>
      </c>
      <c r="CV202" s="240" t="str">
        <f t="shared" ca="1" si="271"/>
        <v>0,669535600999766+0,738718698403976i</v>
      </c>
      <c r="CW202" s="240" t="str">
        <f t="shared" ca="1" si="272"/>
        <v>-0,0977218224632558-0,992186314052075i</v>
      </c>
      <c r="CX202" s="240" t="str">
        <f t="shared" ca="1" si="273"/>
        <v>-0,512553793415564+0,855144341753541i</v>
      </c>
      <c r="CY202" s="240" t="str">
        <f t="shared" ca="1" si="274"/>
        <v>0,921095956783718-0,381530437546559i</v>
      </c>
      <c r="CZ202" s="240" t="str">
        <f t="shared" ca="1" si="275"/>
        <v>-0,967108625994386-0,242248099899739i</v>
      </c>
      <c r="DA202" s="240" t="str">
        <f t="shared" ca="1" si="276"/>
        <v>0,632481907533422+0,770681434200063i</v>
      </c>
      <c r="DB202" s="240" t="str">
        <f t="shared" ca="1" si="277"/>
        <v>-0,0489198373175194-0,995786164743521i</v>
      </c>
      <c r="DC202" s="240" t="str">
        <f t="shared" ca="1" si="278"/>
        <v>-0,553896343988138+0,828964460332501i</v>
      </c>
      <c r="DD202" s="240" t="str">
        <f t="shared" ca="1" si="279"/>
        <v>0,938707267620006-0,335874830993878i</v>
      </c>
      <c r="DE202" s="240" t="str">
        <f t="shared" ca="1" si="280"/>
        <v>-0,954057150427468-0,289410072554504i</v>
      </c>
      <c r="DF202" s="240" t="str">
        <f t="shared" ca="1" si="281"/>
        <v>0,593904509752989+0,800787530917436i</v>
      </c>
      <c r="DG202" s="240" t="str">
        <f t="shared" ca="1" si="282"/>
        <v>1,70505585789508E-13-0,99698707934345i</v>
      </c>
      <c r="DH202" s="240" t="str">
        <f t="shared" ca="1" si="283"/>
        <v>-0,593904509752466+0,800787530917824i</v>
      </c>
      <c r="DI202" s="240" t="str">
        <f t="shared" ca="1" si="284"/>
        <v>0,954057150427574-0,28941007255415i</v>
      </c>
      <c r="DJ202" s="240" t="str">
        <f t="shared" ca="1" si="285"/>
        <v>-0,938707267619881-0,335874830994226i</v>
      </c>
      <c r="DK202" s="240" t="str">
        <f t="shared" ca="1" si="286"/>
        <v>0,553896343988656+0,828964460332155i</v>
      </c>
      <c r="DL202" s="240" t="str">
        <f t="shared" ca="1" si="287"/>
        <v>0,0489198373178883-0,995786164743502i</v>
      </c>
      <c r="DM202" s="240" t="str">
        <f t="shared" ca="1" si="288"/>
        <v>-0,632481907533707+0,770681434199829i</v>
      </c>
      <c r="DN202" s="240" t="str">
        <f t="shared" ca="1" si="289"/>
        <v>0,967108625994234-0,242248099900343i</v>
      </c>
      <c r="DO202" s="240" t="str">
        <f t="shared" ca="1" si="290"/>
        <v>-0,921095956783566-0,381530437546926i</v>
      </c>
      <c r="DP202" s="240" t="str">
        <f t="shared" ca="1" si="291"/>
        <v>0,512553793415247+0,855144341753731i</v>
      </c>
      <c r="DQ202" s="240" t="str">
        <f t="shared" ca="1" si="292"/>
        <v>0,0977218224626082-0,992186314052138i</v>
      </c>
      <c r="DR202" s="240" t="str">
        <f t="shared" ca="1" si="293"/>
        <v>-0,66953560100004+0,738718698403727i</v>
      </c>
      <c r="DS202" s="240" t="str">
        <f t="shared" ca="1" si="294"/>
        <v>0,977830252172185-0,194502530355424i</v>
      </c>
      <c r="DT202" s="240" t="str">
        <f t="shared" ca="1" si="295"/>
        <v>-0,90126564510892-0,426266903857412i</v>
      </c>
      <c r="DU202" s="240" t="str">
        <f t="shared" ca="1" si="296"/>
        <v>0,4699764558599+0,8792641055537i</v>
      </c>
      <c r="DV202" s="240" t="str">
        <f t="shared" ca="1" si="297"/>
        <v>0,146288387177625-0,986196199624979i</v>
      </c>
      <c r="DW202" s="240" t="str">
        <f t="shared" ca="1" si="298"/>
        <v>-0,704976324559141+0,704976324559106i</v>
      </c>
      <c r="DX202" s="240" t="str">
        <f t="shared" ca="1" si="299"/>
        <v>0,986196199624994-0,14628838717752i</v>
      </c>
      <c r="DY202" s="240" t="str">
        <f t="shared" ca="1" si="300"/>
        <v>-0,879264105553652-0,469976455859992i</v>
      </c>
      <c r="DZ202" s="240" t="str">
        <f t="shared" ca="1" si="301"/>
        <v>0,426266903857317+0,901265645108965i</v>
      </c>
      <c r="EA202" s="240" t="str">
        <f t="shared" ca="1" si="302"/>
        <v>0,194502530354583-0,977830252172352i</v>
      </c>
      <c r="EB202" s="240" t="str">
        <f t="shared" ca="1" si="303"/>
        <v>-0,738718698403798+0,669535600999962i</v>
      </c>
      <c r="EC202" s="240" t="str">
        <f t="shared" ca="1" si="304"/>
        <v>0,992186314052149-0,0977218224625037i</v>
      </c>
      <c r="ED202" s="240" t="str">
        <f t="shared" ca="1" si="305"/>
        <v>-0,855144341753677-0,512553793415338i</v>
      </c>
      <c r="EE202" s="240" t="str">
        <f t="shared" ca="1" si="306"/>
        <v>0,38153043754683+0,921095956783606i</v>
      </c>
      <c r="EF202" s="240" t="str">
        <f t="shared" ca="1" si="307"/>
        <v>0,242248099900445-0,967108625994209i</v>
      </c>
      <c r="EG202" s="240" t="str">
        <f t="shared" ca="1" si="308"/>
        <v>-0,770681434199896+0,632481907533626i</v>
      </c>
      <c r="EH202" s="240" t="str">
        <f t="shared" ca="1" si="309"/>
        <v>0,995786164743506-0,0489198373178117i</v>
      </c>
      <c r="EI202" s="240" t="str">
        <f t="shared" ca="1" si="310"/>
        <v>-0,828964460332097-0,553896343988744i</v>
      </c>
      <c r="EJ202" s="240" t="str">
        <f t="shared" ca="1" si="311"/>
        <v>0,335874830994127+0,938707267619916i</v>
      </c>
      <c r="EK202" s="240" t="str">
        <f t="shared" ca="1" si="312"/>
        <v>0,289410072554277-0,954057150427535i</v>
      </c>
      <c r="EL202" s="240" t="str">
        <f t="shared" ca="1" si="313"/>
        <v>-0,800787530917262+0,593904509753224i</v>
      </c>
      <c r="EM202" s="240" t="str">
        <f t="shared" ca="1" si="314"/>
        <v>0,99698707934345-9,38014257969459E-14i</v>
      </c>
      <c r="EN202" s="240"/>
      <c r="EO202" s="240"/>
      <c r="EP202" s="240"/>
    </row>
    <row r="203" spans="1:146" ht="15.75" thickBot="1">
      <c r="A203" s="277">
        <f t="shared" si="181"/>
        <v>2.0117187500000014E-3</v>
      </c>
      <c r="B203" s="276">
        <v>103</v>
      </c>
      <c r="C203" s="248">
        <f t="shared" si="182"/>
        <v>20600</v>
      </c>
      <c r="D203" s="247">
        <f t="shared" si="315"/>
        <v>129433.61732789948</v>
      </c>
      <c r="E203" s="247" t="str">
        <f t="shared" si="316"/>
        <v>129433,617327899i</v>
      </c>
      <c r="F203" s="247" t="str">
        <f t="shared" si="320"/>
        <v>-0,0417849010416842-0,16724274765366i</v>
      </c>
      <c r="G203" s="247" t="str">
        <f t="shared" si="321"/>
        <v>-0,0657398057117955+0,209990068589823i</v>
      </c>
      <c r="H203" s="247" t="str">
        <f t="shared" si="319"/>
        <v>0,00226527026497675-0,0515431684429489i</v>
      </c>
      <c r="I203" s="247" t="str">
        <f t="shared" si="317"/>
        <v>-0,00247802522647315+0,0535660108140126i</v>
      </c>
      <c r="J203" s="275" t="str">
        <f ca="1">IMPRODUCT(1/N_FFT2,DN100)</f>
        <v>0,00591642640534324+0,0000799874661287937i</v>
      </c>
      <c r="K203" s="274" t="str">
        <f t="shared" ca="1" si="318"/>
        <v>-0,0000189456633586528+0,000316721149850057i</v>
      </c>
      <c r="N203" s="265">
        <f t="shared" ca="1" si="185"/>
        <v>2.9970414317695457</v>
      </c>
      <c r="O203" s="240">
        <f t="shared" ca="1" si="186"/>
        <v>0.99704143176954563</v>
      </c>
      <c r="P203" s="240" t="str">
        <f t="shared" ca="1" si="187"/>
        <v>-0,815165932697694-0,574104623595879i</v>
      </c>
      <c r="Q203" s="240" t="str">
        <f t="shared" ca="1" si="188"/>
        <v>0,335893141774808+0,938758442824199i</v>
      </c>
      <c r="R203" s="240" t="str">
        <f t="shared" ca="1" si="189"/>
        <v>0,265923669583977-0,960924668545905i</v>
      </c>
      <c r="S203" s="240" t="str">
        <f t="shared" ca="1" si="190"/>
        <v>-0,770723449193639+0,632516388347469i</v>
      </c>
      <c r="T203" s="240" t="str">
        <f t="shared" ca="1" si="191"/>
        <v>0,994339904817024-0,0733469178189302i</v>
      </c>
      <c r="U203" s="241" t="str">
        <f t="shared" ca="1" si="192"/>
        <v>-0,855190961384363-0,512581736147079i</v>
      </c>
      <c r="V203" s="240" t="str">
        <f t="shared" ca="1" si="193"/>
        <v>0,404042379927745+0,911505003764318i</v>
      </c>
      <c r="W203" s="240" t="str">
        <f t="shared" ca="1" si="194"/>
        <v>0,194513133987337-0,977883560231733i</v>
      </c>
      <c r="X203" s="240" t="str">
        <f t="shared" ca="1" si="195"/>
        <v>-0,722104348540868+0,687500491987776i</v>
      </c>
      <c r="Y203" s="240" t="str">
        <f t="shared" ca="1" si="196"/>
        <v>0,986249963768082-0,146296362335231i</v>
      </c>
      <c r="Z203" s="240" t="str">
        <f t="shared" ca="1" si="197"/>
        <v>-0,890581636155327-0,448281123858641i</v>
      </c>
      <c r="AA203" s="240" t="str">
        <f t="shared" ca="1" si="198"/>
        <v>0,470002077416449+0,879312040113911i</v>
      </c>
      <c r="AB203" s="240" t="str">
        <f t="shared" ca="1" si="199"/>
        <v>0,12204851486448-0,989543216178273i</v>
      </c>
      <c r="AC203" s="240" t="str">
        <f t="shared" ca="1" si="200"/>
        <v>-0,669572101858343+0,738758970895153i</v>
      </c>
      <c r="AD203" s="240" t="str">
        <f t="shared" ca="1" si="201"/>
        <v>0,97281544871422-0,218453014188441i</v>
      </c>
      <c r="AE203" s="240" t="str">
        <f t="shared" ca="1" si="202"/>
        <v>-0,921146171877636-0,381551237319763i</v>
      </c>
      <c r="AF203" s="240" t="str">
        <f t="shared" ca="1" si="203"/>
        <v>0,533414792925511+0,842354008332185i</v>
      </c>
      <c r="AG203" s="240" t="str">
        <f t="shared" ca="1" si="204"/>
        <v>0,0489225042649733-0,995840451699723i</v>
      </c>
      <c r="AH203" s="240" t="str">
        <f t="shared" ca="1" si="205"/>
        <v>-0,613411385942359+0,786014050931241i</v>
      </c>
      <c r="AI203" s="240" t="str">
        <f t="shared" ca="1" si="206"/>
        <v>0,954109162456481-0,289425850230516i</v>
      </c>
      <c r="AJ203" s="240" t="str">
        <f t="shared" ca="1" si="207"/>
        <v>-0,94671893668402-0,31275369156725i</v>
      </c>
      <c r="AK203" s="240" t="str">
        <f t="shared" ca="1" si="208"/>
        <v>0,593936887455252+0,80083118719555i</v>
      </c>
      <c r="AL203" s="240" t="str">
        <f t="shared" ca="1" si="209"/>
        <v>-0,0244686216238206-0,996741141531188i</v>
      </c>
      <c r="AM203" s="240" t="str">
        <f t="shared" ca="1" si="210"/>
        <v>-0,553926540578388+0,829009652723009i</v>
      </c>
      <c r="AN203" s="240" t="str">
        <f t="shared" ca="1" si="211"/>
        <v>0,930232475980871-0,358830262513578i</v>
      </c>
      <c r="AO203" s="240" t="str">
        <f t="shared" ca="1" si="212"/>
        <v>-0,967161349546306-0,242261306462327i</v>
      </c>
      <c r="AP203" s="240" t="str">
        <f t="shared" ca="1" si="213"/>
        <v>0,651240386531628+0,754968592469383i</v>
      </c>
      <c r="AQ203" s="240" t="str">
        <f t="shared" ca="1" si="214"/>
        <v>-0,0977271499321086-0,992240404756434i</v>
      </c>
      <c r="AR203" s="240" t="str">
        <f t="shared" ca="1" si="215"/>
        <v>-0,0977271499321086-0,992240404756434i</v>
      </c>
      <c r="AS203" s="240" t="str">
        <f t="shared" ca="1" si="216"/>
        <v>0,901314779120137-0,426290142514091i</v>
      </c>
      <c r="AT203" s="240" t="str">
        <f t="shared" ca="1" si="217"/>
        <v>-0,982362631257984-0,170456086347642i</v>
      </c>
      <c r="AU203" s="240" t="str">
        <f t="shared" ca="1" si="218"/>
        <v>0,705014757528205+0,705014757528176i</v>
      </c>
      <c r="AV203" s="240" t="str">
        <f t="shared" ca="1" si="219"/>
        <v>-0,170456086347585-0,982362631257994i</v>
      </c>
      <c r="AW203" s="240" t="str">
        <f t="shared" ca="1" si="220"/>
        <v>-0,42629014251413+0,901314779120118i</v>
      </c>
      <c r="AX203" s="240" t="str">
        <f t="shared" ca="1" si="221"/>
        <v>0,867512779379081-0,491439919297412i</v>
      </c>
      <c r="AY203" s="240" t="str">
        <f t="shared" ca="1" si="222"/>
        <v>-0,992240404756428-0,0977271499321659i</v>
      </c>
      <c r="AZ203" s="240" t="str">
        <f t="shared" ca="1" si="223"/>
        <v>0,754968592469419+0,651240386531586i</v>
      </c>
      <c r="BA203" s="240" t="str">
        <f t="shared" ca="1" si="224"/>
        <v>-0,242261306462381-0,967161349546293i</v>
      </c>
      <c r="BB203" s="240" t="str">
        <f t="shared" ca="1" si="225"/>
        <v>-0,358830262513632+0,930232475980851i</v>
      </c>
      <c r="BC203" s="240" t="str">
        <f t="shared" ca="1" si="226"/>
        <v>0,829009652723258-0,553926540578016i</v>
      </c>
      <c r="BD203" s="240" t="str">
        <f t="shared" ca="1" si="227"/>
        <v>-0,996741141531187-0,0244686216238712i</v>
      </c>
      <c r="BE203" s="240" t="str">
        <f t="shared" ca="1" si="228"/>
        <v>0,800831187195819+0,593936887454889i</v>
      </c>
      <c r="BF203" s="240" t="str">
        <f t="shared" ca="1" si="229"/>
        <v>-0,312753691567195-0,946718936684039i</v>
      </c>
      <c r="BG203" s="240" t="str">
        <f t="shared" ca="1" si="230"/>
        <v>-0,289425850230185+0,954109162456582i</v>
      </c>
      <c r="BH203" s="240" t="str">
        <f t="shared" ca="1" si="231"/>
        <v>0,786014050931328-0,613411385942247i</v>
      </c>
      <c r="BI203" s="240" t="str">
        <f t="shared" ca="1" si="232"/>
        <v>-0,995840451699707+0,048922504265312i</v>
      </c>
      <c r="BJ203" s="240" t="str">
        <f t="shared" ca="1" si="233"/>
        <v>0,842354008332051+0,533414792925722i</v>
      </c>
      <c r="BK203" s="240" t="str">
        <f t="shared" ca="1" si="234"/>
        <v>-0,381551237319992-0,921146171877541i</v>
      </c>
      <c r="BL203" s="240" t="str">
        <f t="shared" ca="1" si="235"/>
        <v>-0,218453014188787+0,972815448714142i</v>
      </c>
      <c r="BM203" s="240" t="str">
        <f t="shared" ca="1" si="236"/>
        <v>0,738758970895059-0,669572101858447i</v>
      </c>
      <c r="BN203" s="240" t="str">
        <f t="shared" ca="1" si="237"/>
        <v>-0,989543216178317+0,122048514864121i</v>
      </c>
      <c r="BO203" s="240" t="str">
        <f t="shared" ca="1" si="238"/>
        <v>0,879312040113936+0,470002077416403i</v>
      </c>
      <c r="BP203" s="240" t="str">
        <f t="shared" ca="1" si="239"/>
        <v>-0,448281123858236-0,890581636155531i</v>
      </c>
      <c r="BQ203" s="240" t="str">
        <f t="shared" ca="1" si="240"/>
        <v>-0,146296362335172+0,986249963768091i</v>
      </c>
      <c r="BR203" s="240" t="str">
        <f t="shared" ca="1" si="241"/>
        <v>0,687500491987453-0,722104348541176i</v>
      </c>
      <c r="BS203" s="240" t="str">
        <f t="shared" ca="1" si="242"/>
        <v>-0,977883560231745+0,194513133987277i</v>
      </c>
      <c r="BT203" s="240" t="str">
        <f t="shared" ca="1" si="243"/>
        <v>0,911505003764502+0,404042379927331i</v>
      </c>
      <c r="BU203" s="240" t="str">
        <f t="shared" ca="1" si="244"/>
        <v>-0,51258173614695-0,855190961384441i</v>
      </c>
      <c r="BV203" s="240" t="str">
        <f t="shared" ca="1" si="245"/>
        <v>-0,0733469178185974+0,994339904817049i</v>
      </c>
      <c r="BW203" s="240" t="str">
        <f t="shared" ca="1" si="246"/>
        <v>0,632516388347657-0,770723449193484i</v>
      </c>
      <c r="BX203" s="240" t="str">
        <f t="shared" ca="1" si="247"/>
        <v>-0,960924668545837+0,26592366958422i</v>
      </c>
      <c r="BY203" s="240" t="str">
        <f t="shared" ca="1" si="248"/>
        <v>0,9387584428241+0,335893141775085i</v>
      </c>
      <c r="BZ203" s="240" t="str">
        <f t="shared" ca="1" si="249"/>
        <v>-0,574104623596034-0,815165932697583i</v>
      </c>
      <c r="CA203" s="240" t="str">
        <f t="shared" ca="1" si="250"/>
        <v>-3,55197816611886E-13+0,997041431769546i</v>
      </c>
      <c r="CB203" s="240" t="str">
        <f t="shared" ca="1" si="251"/>
        <v>0,574104623595781-0,815165932697761i</v>
      </c>
      <c r="CC203" s="240" t="str">
        <f t="shared" ca="1" si="252"/>
        <v>-0,938758442824339+0,335893141774415i</v>
      </c>
      <c r="CD203" s="240" t="str">
        <f t="shared" ca="1" si="253"/>
        <v>0,960924668545913+0,265923669583948i</v>
      </c>
      <c r="CE203" s="240" t="str">
        <f t="shared" ca="1" si="254"/>
        <v>-0,63251638834713-0,770723449193917i</v>
      </c>
      <c r="CF203" s="240" t="str">
        <f t="shared" ca="1" si="255"/>
        <v>0,0733469178188781+0,994339904817028i</v>
      </c>
      <c r="CG203" s="240" t="str">
        <f t="shared" ca="1" si="256"/>
        <v>0,512581736146709-0,855190961384586i</v>
      </c>
      <c r="CH203" s="240" t="str">
        <f t="shared" ca="1" si="257"/>
        <v>-0,911505003764376+0,404042379927614i</v>
      </c>
      <c r="CI203" s="240" t="str">
        <f t="shared" ca="1" si="258"/>
        <v>0,9778835602318+0,194513133987001i</v>
      </c>
      <c r="CJ203" s="240" t="str">
        <f t="shared" ca="1" si="259"/>
        <v>-0,687500491987656-0,722104348540982i</v>
      </c>
      <c r="CK203" s="240" t="str">
        <f t="shared" ca="1" si="260"/>
        <v>0,146296362335478+0,986249963768046i</v>
      </c>
      <c r="CL203" s="240" t="str">
        <f t="shared" ca="1" si="261"/>
        <v>0,44828112385887-0,890581636155211i</v>
      </c>
      <c r="CM203" s="240" t="str">
        <f t="shared" ca="1" si="262"/>
        <v>-0,879312040113789+0,470002077416676i</v>
      </c>
      <c r="CN203" s="240" t="str">
        <f t="shared" ca="1" si="263"/>
        <v>0,98954321617823+0,122048514864826i</v>
      </c>
      <c r="CO203" s="240" t="str">
        <f t="shared" ca="1" si="264"/>
        <v>-0,738758970895248-0,669572101858239i</v>
      </c>
      <c r="CP203" s="240" t="str">
        <f t="shared" ca="1" si="265"/>
        <v>0,218453014188108+0,972815448714295i</v>
      </c>
      <c r="CQ203" s="240" t="str">
        <f t="shared" ca="1" si="266"/>
        <v>0,381551237319719-0,921146171877654i</v>
      </c>
      <c r="CR203" s="240" t="str">
        <f t="shared" ca="1" si="267"/>
        <v>-0,842354008332432+0,533414792925122i</v>
      </c>
      <c r="CS203" s="240" t="str">
        <f t="shared" ca="1" si="268"/>
        <v>0,995840451699721+0,0489225042650167i</v>
      </c>
      <c r="CT203" s="240" t="str">
        <f t="shared" ca="1" si="269"/>
        <v>-0,786014050931511-0,613411385942014i</v>
      </c>
      <c r="CU203" s="240" t="str">
        <f t="shared" ca="1" si="270"/>
        <v>0,289425850230455+0,9541091624565i</v>
      </c>
      <c r="CV203" s="240" t="str">
        <f t="shared" ca="1" si="271"/>
        <v>0,312753691566915-0,946718936684132i</v>
      </c>
      <c r="CW203" s="240" t="str">
        <f t="shared" ca="1" si="272"/>
        <v>-0,800831187195642+0,593936887455126i</v>
      </c>
      <c r="CX203" s="240" t="str">
        <f t="shared" ca="1" si="273"/>
        <v>0,996741141531179-0,0244686216241808i</v>
      </c>
      <c r="CY203" s="240" t="str">
        <f t="shared" ca="1" si="274"/>
        <v>-0,829009652722871-0,553926540578596i</v>
      </c>
      <c r="CZ203" s="240" t="str">
        <f t="shared" ca="1" si="275"/>
        <v>0,358830262513802+0,930232475980785i</v>
      </c>
      <c r="DA203" s="240" t="str">
        <f t="shared" ca="1" si="276"/>
        <v>0,242261306462658-0,967161349546223i</v>
      </c>
      <c r="DB203" s="240" t="str">
        <f t="shared" ca="1" si="277"/>
        <v>-0,754968592469291+0,651240386531735i</v>
      </c>
      <c r="DC203" s="240" t="str">
        <f t="shared" ca="1" si="278"/>
        <v>0,992240404756469-0,097727149931755i</v>
      </c>
      <c r="DD203" s="240" t="str">
        <f t="shared" ca="1" si="279"/>
        <v>-0,867512779379129-0,491439919297327i</v>
      </c>
      <c r="DE203" s="240" t="str">
        <f t="shared" ca="1" si="280"/>
        <v>0,42629014251368+0,901314779120331i</v>
      </c>
      <c r="DF203" s="240" t="str">
        <f t="shared" ca="1" si="281"/>
        <v>0,1704560863476-0,982362631257992i</v>
      </c>
      <c r="DG203" s="240" t="str">
        <f t="shared" ca="1" si="282"/>
        <v>-0,705014757527856+0,705014757528525i</v>
      </c>
      <c r="DH203" s="240" t="str">
        <f t="shared" ca="1" si="283"/>
        <v>0,982362631258004-0,170456086347528i</v>
      </c>
      <c r="DI203" s="240" t="str">
        <f t="shared" ca="1" si="284"/>
        <v>-0,901314779120312-0,426290142513721i</v>
      </c>
      <c r="DJ203" s="240" t="str">
        <f t="shared" ca="1" si="285"/>
        <v>0,491439919297288+0,867512779379152i</v>
      </c>
      <c r="DK203" s="240" t="str">
        <f t="shared" ca="1" si="286"/>
        <v>0,0977271499318285-0,992240404756462i</v>
      </c>
      <c r="DL203" s="240" t="str">
        <f t="shared" ca="1" si="287"/>
        <v>-0,651240386531769+0,754968592469261i</v>
      </c>
      <c r="DM203" s="240" t="str">
        <f t="shared" ca="1" si="288"/>
        <v>0,967161349546234-0,242261306462614i</v>
      </c>
      <c r="DN203" s="240" t="str">
        <f t="shared" ca="1" si="289"/>
        <v>-0,930232475980758-0,358830262513871i</v>
      </c>
      <c r="DO203" s="240" t="str">
        <f t="shared" ca="1" si="290"/>
        <v>0,553926540578558+0,829009652722897i</v>
      </c>
      <c r="DP203" s="240" t="str">
        <f t="shared" ca="1" si="291"/>
        <v>0,0244686216242262-0,996741141531178i</v>
      </c>
      <c r="DQ203" s="240" t="str">
        <f t="shared" ca="1" si="292"/>
        <v>-0,593936887455162+0,800831187195616i</v>
      </c>
      <c r="DR203" s="240" t="str">
        <f t="shared" ca="1" si="293"/>
        <v>0,946718936684146-0,312753691566871i</v>
      </c>
      <c r="DS203" s="240" t="str">
        <f t="shared" ca="1" si="294"/>
        <v>-0,954109162456487-0,289425850230497i</v>
      </c>
      <c r="DT203" s="240" t="str">
        <f t="shared" ca="1" si="295"/>
        <v>0,613411385941978+0,786014050931539i</v>
      </c>
      <c r="DU203" s="240" t="str">
        <f t="shared" ca="1" si="296"/>
        <v>-0,048922504264943-0,995840451699725i</v>
      </c>
      <c r="DV203" s="240" t="str">
        <f t="shared" ca="1" si="297"/>
        <v>-0,533414792925184+0,842354008332392i</v>
      </c>
      <c r="DW203" s="240" t="str">
        <f t="shared" ca="1" si="298"/>
        <v>0,921146171877683-0,381551237319651i</v>
      </c>
      <c r="DX203" s="240" t="str">
        <f t="shared" ca="1" si="299"/>
        <v>-0,972815448714285-0,218453014188152i</v>
      </c>
      <c r="DY203" s="240" t="str">
        <f t="shared" ca="1" si="300"/>
        <v>0,669572101858184+0,738758970895297i</v>
      </c>
      <c r="DZ203" s="240" t="str">
        <f t="shared" ca="1" si="301"/>
        <v>-0,122048514864781-0,989543216178236i</v>
      </c>
      <c r="EA203" s="240" t="str">
        <f t="shared" ca="1" si="302"/>
        <v>-0,470002077416716+0,879312040113768i</v>
      </c>
      <c r="EB203" s="240" t="str">
        <f t="shared" ca="1" si="303"/>
        <v>0,890581636155232-0,44828112385883i</v>
      </c>
      <c r="EC203" s="240" t="str">
        <f t="shared" ca="1" si="304"/>
        <v>-0,98624996376804-0,146296362335523i</v>
      </c>
      <c r="ED203" s="240" t="str">
        <f t="shared" ca="1" si="305"/>
        <v>0,72210434854095+0,687500491987689i</v>
      </c>
      <c r="EE203" s="240" t="str">
        <f t="shared" ca="1" si="306"/>
        <v>-0,194513133986956-0,977883560231809i</v>
      </c>
      <c r="EF203" s="240" t="str">
        <f t="shared" ca="1" si="307"/>
        <v>-0,404042379927682+0,911505003764346i</v>
      </c>
      <c r="EG203" s="240" t="str">
        <f t="shared" ca="1" si="308"/>
        <v>0,855190961384609-0,512581736146669i</v>
      </c>
      <c r="EH203" s="240" t="str">
        <f t="shared" ca="1" si="309"/>
        <v>-0,994339904817022-0,0733469178189517i</v>
      </c>
      <c r="EI203" s="240" t="str">
        <f t="shared" ca="1" si="310"/>
        <v>0,770723449193888+0,632516388347165i</v>
      </c>
      <c r="EJ203" s="240" t="str">
        <f t="shared" ca="1" si="311"/>
        <v>-0,265923669583877-0,960924668545932i</v>
      </c>
      <c r="EK203" s="240" t="str">
        <f t="shared" ca="1" si="312"/>
        <v>-0,335893141774458+0,938758442824323i</v>
      </c>
      <c r="EL203" s="240" t="str">
        <f t="shared" ca="1" si="313"/>
        <v>0,815165932697788-0,574104623595744i</v>
      </c>
      <c r="EM203" s="240" t="str">
        <f t="shared" ca="1" si="314"/>
        <v>-0,997041431769546+3,09758753874037E-13i</v>
      </c>
      <c r="EN203" s="240"/>
      <c r="EO203" s="240"/>
      <c r="EP203" s="240"/>
    </row>
    <row r="204" spans="1:146" ht="15.75" thickBot="1">
      <c r="A204" s="277">
        <f t="shared" si="181"/>
        <v>2.0312500000000014E-3</v>
      </c>
      <c r="B204" s="276">
        <v>104</v>
      </c>
      <c r="C204" s="248">
        <f t="shared" si="182"/>
        <v>20800</v>
      </c>
      <c r="D204" s="247">
        <f t="shared" si="315"/>
        <v>130690.25438933539</v>
      </c>
      <c r="E204" s="247" t="str">
        <f t="shared" si="316"/>
        <v>130690,254389335i</v>
      </c>
      <c r="F204" s="247" t="str">
        <f t="shared" si="320"/>
        <v>-0,0417358410355925-0,165409355006088i</v>
      </c>
      <c r="G204" s="247" t="str">
        <f t="shared" si="321"/>
        <v>-0,0644334005260408+0,20835081057852i</v>
      </c>
      <c r="H204" s="247" t="str">
        <f t="shared" si="319"/>
        <v>0,00225995875614338-0,0510475197188753i</v>
      </c>
      <c r="I204" s="247" t="str">
        <f t="shared" si="317"/>
        <v>-0,00245519515781834+0,05301223141699i</v>
      </c>
      <c r="J204" s="275" t="str">
        <f ca="1">IMPRODUCT(1/N_FFT2,DO100)</f>
        <v>0,00405621612745844-2,41226956251318E-07i</v>
      </c>
      <c r="K204" s="274" t="str">
        <f t="shared" ca="1" si="318"/>
        <v>-9,94601421597181E-06+0,000215029660285409i</v>
      </c>
      <c r="N204" s="265">
        <f t="shared" ca="1" si="185"/>
        <v>2.9970921368619932</v>
      </c>
      <c r="O204" s="240">
        <f t="shared" ca="1" si="186"/>
        <v>0.99709213686199294</v>
      </c>
      <c r="P204" s="240" t="str">
        <f t="shared" ca="1" si="187"/>
        <v>-0,829051812466559-0,553954710818428i</v>
      </c>
      <c r="Q204" s="240" t="str">
        <f t="shared" ca="1" si="188"/>
        <v>0,381570641318586+0,921193017274739i</v>
      </c>
      <c r="R204" s="240" t="str">
        <f t="shared" ca="1" si="189"/>
        <v>0,194523026060157-0,977933291040046i</v>
      </c>
      <c r="S204" s="240" t="str">
        <f t="shared" ca="1" si="190"/>
        <v>-0,70505061144292+0,705050611442881i</v>
      </c>
      <c r="T204" s="240" t="str">
        <f t="shared" ca="1" si="191"/>
        <v>0,977933291040052-0,194523026060121i</v>
      </c>
      <c r="U204" s="241" t="str">
        <f t="shared" ca="1" si="192"/>
        <v>-0,921193017274722-0,381570641318627i</v>
      </c>
      <c r="V204" s="240" t="str">
        <f t="shared" ca="1" si="193"/>
        <v>0,553954710818388+0,829051812466585i</v>
      </c>
      <c r="W204" s="240" t="str">
        <f t="shared" ca="1" si="194"/>
        <v>-4,34857550916046E-14-0,997092136861993i</v>
      </c>
      <c r="X204" s="240" t="str">
        <f t="shared" ca="1" si="195"/>
        <v>-0,553954710818398+0,829051812466579i</v>
      </c>
      <c r="Y204" s="240" t="str">
        <f t="shared" ca="1" si="196"/>
        <v>0,921193017274726-0,381570641318616i</v>
      </c>
      <c r="Z204" s="240" t="str">
        <f t="shared" ca="1" si="197"/>
        <v>-0,97793329104005-0,194523026060131i</v>
      </c>
      <c r="AA204" s="240" t="str">
        <f t="shared" ca="1" si="198"/>
        <v>0,705050611442912+0,705050611442889i</v>
      </c>
      <c r="AB204" s="240" t="str">
        <f t="shared" ca="1" si="199"/>
        <v>-0,194523026060162-0,977933291040045i</v>
      </c>
      <c r="AC204" s="240" t="str">
        <f t="shared" ca="1" si="200"/>
        <v>-0,381570641318585+0,92119301727474i</v>
      </c>
      <c r="AD204" s="240" t="str">
        <f t="shared" ca="1" si="201"/>
        <v>0,829051812466559-0,553954710818427i</v>
      </c>
      <c r="AE204" s="240" t="str">
        <f t="shared" ca="1" si="202"/>
        <v>-0,997092136861993-1,22152102791035E-14i</v>
      </c>
      <c r="AF204" s="240" t="str">
        <f t="shared" ca="1" si="203"/>
        <v>0,829051812466546+0,553954710818448i</v>
      </c>
      <c r="AG204" s="240" t="str">
        <f t="shared" ca="1" si="204"/>
        <v>-0,381570641318569-0,921193017274746i</v>
      </c>
      <c r="AH204" s="240" t="str">
        <f t="shared" ca="1" si="205"/>
        <v>-0,194523026060186+0,97793329104004i</v>
      </c>
      <c r="AI204" s="240" t="str">
        <f t="shared" ca="1" si="206"/>
        <v>0,705050611442929-0,705050611442872i</v>
      </c>
      <c r="AJ204" s="240" t="str">
        <f t="shared" ca="1" si="207"/>
        <v>-0,977933291040055+0,194523026060108i</v>
      </c>
      <c r="AK204" s="240" t="str">
        <f t="shared" ca="1" si="208"/>
        <v>0,921193017274718+0,381570641318636i</v>
      </c>
      <c r="AL204" s="240" t="str">
        <f t="shared" ca="1" si="209"/>
        <v>-0,553954710818464-0,829051812466535i</v>
      </c>
      <c r="AM204" s="240" t="str">
        <f t="shared" ca="1" si="210"/>
        <v>3,12705448125011E-14+0,997092136861993i</v>
      </c>
      <c r="AN204" s="240" t="str">
        <f t="shared" ca="1" si="211"/>
        <v>0,553954710818411-0,82905181246657i</v>
      </c>
      <c r="AO204" s="240" t="str">
        <f t="shared" ca="1" si="212"/>
        <v>-0,921193017274732+0,381570641318602i</v>
      </c>
      <c r="AP204" s="240" t="str">
        <f t="shared" ca="1" si="213"/>
        <v>0,977933291040049+0,194523026060143i</v>
      </c>
      <c r="AQ204" s="240" t="str">
        <f t="shared" ca="1" si="214"/>
        <v>-0,705050611442908-0,705050611442893i</v>
      </c>
      <c r="AR204" s="240" t="str">
        <f t="shared" ca="1" si="215"/>
        <v>-0,705050611442908-0,705050611442893i</v>
      </c>
      <c r="AS204" s="240" t="str">
        <f t="shared" ca="1" si="216"/>
        <v>0,381570641318596-0,921193017274735i</v>
      </c>
      <c r="AT204" s="240" t="str">
        <f t="shared" ca="1" si="217"/>
        <v>-0,82905181246657+0,553954710818411i</v>
      </c>
      <c r="AU204" s="240" t="str">
        <f t="shared" ca="1" si="218"/>
        <v>0,997092136861993+2,44304205582069E-14i</v>
      </c>
      <c r="AV204" s="240" t="str">
        <f t="shared" ca="1" si="219"/>
        <v>-0,829051812466543-0,553954710818452i</v>
      </c>
      <c r="AW204" s="240" t="str">
        <f t="shared" ca="1" si="220"/>
        <v>0,381570641318551+0,921193017274754i</v>
      </c>
      <c r="AX204" s="240" t="str">
        <f t="shared" ca="1" si="221"/>
        <v>0,194523026060198-0,977933291040038i</v>
      </c>
      <c r="AY204" s="240" t="str">
        <f t="shared" ca="1" si="222"/>
        <v>-0,705050611442933+0,705050611442868i</v>
      </c>
      <c r="AZ204" s="240" t="str">
        <f t="shared" ca="1" si="223"/>
        <v>0,977933291040039-0,194523026060193i</v>
      </c>
      <c r="BA204" s="240" t="str">
        <f t="shared" ca="1" si="224"/>
        <v>-0,921193017274752-0,381570641318556i</v>
      </c>
      <c r="BB204" s="240" t="str">
        <f t="shared" ca="1" si="225"/>
        <v>0,553954710818447+0,829051812466546i</v>
      </c>
      <c r="BC204" s="240" t="str">
        <f t="shared" ca="1" si="226"/>
        <v>2,7850482685354E-13-0,997092136861993i</v>
      </c>
      <c r="BD204" s="240" t="str">
        <f t="shared" ca="1" si="227"/>
        <v>-0,553954710818416+0,829051812466567i</v>
      </c>
      <c r="BE204" s="240" t="str">
        <f t="shared" ca="1" si="228"/>
        <v>0,921193017274624-0,381570641318866i</v>
      </c>
      <c r="BF204" s="240" t="str">
        <f t="shared" ca="1" si="229"/>
        <v>-0,977933291039969-0,194523026060545i</v>
      </c>
      <c r="BG204" s="240" t="str">
        <f t="shared" ca="1" si="230"/>
        <v>0,705050611442829+0,705050611442972i</v>
      </c>
      <c r="BH204" s="240" t="str">
        <f t="shared" ca="1" si="231"/>
        <v>-0,194523026060333-0,977933291040011i</v>
      </c>
      <c r="BI204" s="240" t="str">
        <f t="shared" ca="1" si="232"/>
        <v>-0,381570641318149+0,921193017274921i</v>
      </c>
      <c r="BJ204" s="240" t="str">
        <f t="shared" ca="1" si="233"/>
        <v>0,829051812466687-0,553954710818237i</v>
      </c>
      <c r="BK204" s="240" t="str">
        <f t="shared" ca="1" si="234"/>
        <v>-0,997092136861993+6,25410896250022E-14i</v>
      </c>
      <c r="BL204" s="240" t="str">
        <f t="shared" ca="1" si="235"/>
        <v>0,829051812466757+0,553954710818132i</v>
      </c>
      <c r="BM204" s="240" t="str">
        <f t="shared" ca="1" si="236"/>
        <v>-0,381570641318264-0,921193017274873i</v>
      </c>
      <c r="BN204" s="240" t="str">
        <f t="shared" ca="1" si="237"/>
        <v>-0,194523026060224+0,977933291040033i</v>
      </c>
      <c r="BO204" s="240" t="str">
        <f t="shared" ca="1" si="238"/>
        <v>0,70505061144274-0,70505061144306i</v>
      </c>
      <c r="BP204" s="240" t="str">
        <f t="shared" ca="1" si="239"/>
        <v>-0,977933291040137+0,194523026059695i</v>
      </c>
      <c r="BQ204" s="240" t="str">
        <f t="shared" ca="1" si="240"/>
        <v>0,921193017274671+0,38157064131875i</v>
      </c>
      <c r="BR204" s="240" t="str">
        <f t="shared" ca="1" si="241"/>
        <v>-0,553954710818532-0,82905181246649i</v>
      </c>
      <c r="BS204" s="240" t="str">
        <f t="shared" ca="1" si="242"/>
        <v>4,17756537598161E-13+0,997092136861993i</v>
      </c>
      <c r="BT204" s="240" t="str">
        <f t="shared" ca="1" si="243"/>
        <v>0,553954710818686-0,829051812466387i</v>
      </c>
      <c r="BU204" s="240" t="str">
        <f t="shared" ca="1" si="244"/>
        <v>-0,921193017274742+0,38157064131858i</v>
      </c>
      <c r="BV204" s="240" t="str">
        <f t="shared" ca="1" si="245"/>
        <v>0,977933291040101+0,194523026059876i</v>
      </c>
      <c r="BW204" s="240" t="str">
        <f t="shared" ca="1" si="246"/>
        <v>-0,70505061144261-0,705050611443191i</v>
      </c>
      <c r="BX204" s="240" t="str">
        <f t="shared" ca="1" si="247"/>
        <v>0,194523026060043+0,977933291040068i</v>
      </c>
      <c r="BY204" s="240" t="str">
        <f t="shared" ca="1" si="248"/>
        <v>0,381570641318448-0,921193017274796i</v>
      </c>
      <c r="BZ204" s="240" t="str">
        <f t="shared" ca="1" si="249"/>
        <v>-0,829051812466308+0,553954710818803i</v>
      </c>
      <c r="CA204" s="240" t="str">
        <f t="shared" ca="1" si="250"/>
        <v>0,997092136861993+2,47234282041039E-13i</v>
      </c>
      <c r="CB204" s="240" t="str">
        <f t="shared" ca="1" si="251"/>
        <v>-0,829051812466584-0,55395471081839i</v>
      </c>
      <c r="CC204" s="240" t="str">
        <f t="shared" ca="1" si="252"/>
        <v>0,381570641318908+0,921193017274607i</v>
      </c>
      <c r="CD204" s="240" t="str">
        <f t="shared" ca="1" si="253"/>
        <v>0,194523026060528-0,977933291039972i</v>
      </c>
      <c r="CE204" s="240" t="str">
        <f t="shared" ca="1" si="254"/>
        <v>-0,70505061144296+0,705050611442841i</v>
      </c>
      <c r="CF204" s="240" t="str">
        <f t="shared" ca="1" si="255"/>
        <v>0,977933291040005-0,194523026060364i</v>
      </c>
      <c r="CG204" s="240" t="str">
        <f t="shared" ca="1" si="256"/>
        <v>-0,921193017274553-0,381570641319036i</v>
      </c>
      <c r="CH204" s="240" t="str">
        <f t="shared" ca="1" si="257"/>
        <v>0,553954710818275+0,829051812466662i</v>
      </c>
      <c r="CI204" s="240" t="str">
        <f t="shared" ca="1" si="258"/>
        <v>-1,0798116593212E-13-0,997092136861993i</v>
      </c>
      <c r="CJ204" s="240" t="str">
        <f t="shared" ca="1" si="259"/>
        <v>-0,553954710818118+0,829051812466767i</v>
      </c>
      <c r="CK204" s="240" t="str">
        <f t="shared" ca="1" si="260"/>
        <v>0,921193017274861-0,381570641318293i</v>
      </c>
      <c r="CL204" s="240" t="str">
        <f t="shared" ca="1" si="261"/>
        <v>-0,977933291040042-0,194523026060179i</v>
      </c>
      <c r="CM204" s="240" t="str">
        <f t="shared" ca="1" si="262"/>
        <v>0,705050611443092+0,705050611442708i</v>
      </c>
      <c r="CN204" s="240" t="str">
        <f t="shared" ca="1" si="263"/>
        <v>-0,19452302605974-0,977933291040128i</v>
      </c>
      <c r="CO204" s="240" t="str">
        <f t="shared" ca="1" si="264"/>
        <v>-0,381570641318734+0,921193017274678i</v>
      </c>
      <c r="CP204" s="240" t="str">
        <f t="shared" ca="1" si="265"/>
        <v>0,829051812466481-0,553954710818546i</v>
      </c>
      <c r="CQ204" s="240" t="str">
        <f t="shared" ca="1" si="266"/>
        <v>-0,997092136861993+4,34857550916046E-13i</v>
      </c>
      <c r="CR204" s="240" t="str">
        <f t="shared" ca="1" si="267"/>
        <v>0,829051812466413+0,553954710818648i</v>
      </c>
      <c r="CS204" s="240" t="str">
        <f t="shared" ca="1" si="268"/>
        <v>-0,381570641318621-0,921193017274724i</v>
      </c>
      <c r="CT204" s="240" t="str">
        <f t="shared" ca="1" si="269"/>
        <v>-0,194523026059831+0,97793329104011i</v>
      </c>
      <c r="CU204" s="240" t="str">
        <f t="shared" ca="1" si="270"/>
        <v>0,705050611443179-0,705050611442622i</v>
      </c>
      <c r="CV204" s="240" t="str">
        <f t="shared" ca="1" si="271"/>
        <v>-0,977933291040065+0,19452302606006i</v>
      </c>
      <c r="CW204" s="240" t="str">
        <f t="shared" ca="1" si="272"/>
        <v>0,921193017274814+0,381570641318406i</v>
      </c>
      <c r="CX204" s="240" t="str">
        <f t="shared" ca="1" si="273"/>
        <v>-0,553954710818017-0,829051812466835i</v>
      </c>
      <c r="CY204" s="240" t="str">
        <f t="shared" ca="1" si="274"/>
        <v>-2,01794205733922E-13+0,997092136861993i</v>
      </c>
      <c r="CZ204" s="240" t="str">
        <f t="shared" ca="1" si="275"/>
        <v>0,553954710818375-0,829051812466594i</v>
      </c>
      <c r="DA204" s="240" t="str">
        <f t="shared" ca="1" si="276"/>
        <v>-0,9211930172746+0,381570641318924i</v>
      </c>
      <c r="DB204" s="240" t="str">
        <f t="shared" ca="1" si="277"/>
        <v>0,977933291039981+0,194523026060483i</v>
      </c>
      <c r="DC204" s="240" t="str">
        <f t="shared" ca="1" si="278"/>
        <v>-0,705050611442873-0,705050611442928i</v>
      </c>
      <c r="DD204" s="240" t="str">
        <f t="shared" ca="1" si="279"/>
        <v>0,194523026060409+0,977933291039996i</v>
      </c>
      <c r="DE204" s="240" t="str">
        <f t="shared" ca="1" si="280"/>
        <v>0,38157064131902-0,92119301727456i</v>
      </c>
      <c r="DF204" s="240" t="str">
        <f t="shared" ca="1" si="281"/>
        <v>-0,829051812466652+0,553954710818289i</v>
      </c>
      <c r="DG204" s="240" t="str">
        <f t="shared" ca="1" si="282"/>
        <v>0,997092136861993-1,25082179250005E-13i</v>
      </c>
      <c r="DH204" s="240" t="str">
        <f t="shared" ca="1" si="283"/>
        <v>-0,829051812466792-0,55395471081808i</v>
      </c>
      <c r="DI204" s="240" t="str">
        <f t="shared" ca="1" si="284"/>
        <v>0,381570641318335+0,921193017274843i</v>
      </c>
      <c r="DJ204" s="240" t="str">
        <f t="shared" ca="1" si="285"/>
        <v>0,194523026060163-0,977933291040045i</v>
      </c>
      <c r="DK204" s="240" t="str">
        <f t="shared" ca="1" si="286"/>
        <v>-0,705050611442696+0,705050611443104i</v>
      </c>
      <c r="DL204" s="240" t="str">
        <f t="shared" ca="1" si="287"/>
        <v>0,977933291040125-0,194523026059756i</v>
      </c>
      <c r="DM204" s="240" t="str">
        <f t="shared" ca="1" si="288"/>
        <v>-0,921193017274684-0,381570641318718i</v>
      </c>
      <c r="DN204" s="240" t="str">
        <f t="shared" ca="1" si="289"/>
        <v>0,553954710818584+0,829051812466456i</v>
      </c>
      <c r="DO204" s="240" t="str">
        <f t="shared" ca="1" si="290"/>
        <v>-4,51958564233931E-13-0,997092136861993i</v>
      </c>
      <c r="DP204" s="240" t="str">
        <f t="shared" ca="1" si="291"/>
        <v>-0,553954710818634+0,829051812466422i</v>
      </c>
      <c r="DQ204" s="240" t="str">
        <f t="shared" ca="1" si="292"/>
        <v>0,921193017274707-0,381570641318663i</v>
      </c>
      <c r="DR204" s="240" t="str">
        <f t="shared" ca="1" si="293"/>
        <v>-0,977933291040113-0,194523026059814i</v>
      </c>
      <c r="DS204" s="240" t="str">
        <f t="shared" ca="1" si="294"/>
        <v>0,705050611442655+0,705050611443146i</v>
      </c>
      <c r="DT204" s="240" t="str">
        <f t="shared" ca="1" si="295"/>
        <v>-0,194523026060077-0,977933291040061i</v>
      </c>
      <c r="DU204" s="240" t="str">
        <f t="shared" ca="1" si="296"/>
        <v>-0,381570641318364+0,921193017274831i</v>
      </c>
      <c r="DV204" s="240" t="str">
        <f t="shared" ca="1" si="297"/>
        <v>0,829051812466809-0,553954710818054i</v>
      </c>
      <c r="DW204" s="240" t="str">
        <f t="shared" ca="1" si="298"/>
        <v>-0,997092136861993-1,84693192416037E-13i</v>
      </c>
      <c r="DX204" s="240" t="str">
        <f t="shared" ca="1" si="299"/>
        <v>0,829051812466603+0,553954710818362i</v>
      </c>
      <c r="DY204" s="240" t="str">
        <f t="shared" ca="1" si="300"/>
        <v>-0,381570641318965-0,921193017274583i</v>
      </c>
      <c r="DZ204" s="240" t="str">
        <f t="shared" ca="1" si="301"/>
        <v>-0,194523026060439+0,97793329103999i</v>
      </c>
      <c r="EA204" s="240" t="str">
        <f t="shared" ca="1" si="302"/>
        <v>0,705050611442916-0,705050611442885i</v>
      </c>
      <c r="EB204" s="240" t="str">
        <f t="shared" ca="1" si="303"/>
        <v>-0,977933291039987+0,194523026060453i</v>
      </c>
      <c r="EC204" s="240" t="str">
        <f t="shared" ca="1" si="304"/>
        <v>0,921193017274566+0,381570641319004i</v>
      </c>
      <c r="ED204" s="240" t="str">
        <f t="shared" ca="1" si="305"/>
        <v>-0,553954710818327-0,829051812466627i</v>
      </c>
      <c r="EE204" s="240" t="str">
        <f t="shared" ca="1" si="306"/>
        <v>1,4218319256789E-13+0,997092136861993i</v>
      </c>
      <c r="EF204" s="240" t="str">
        <f t="shared" ca="1" si="307"/>
        <v>0,553954710818042-0,829051812466817i</v>
      </c>
      <c r="EG204" s="240" t="str">
        <f t="shared" ca="1" si="308"/>
        <v>-0,921193017274826+0,381570641318377i</v>
      </c>
      <c r="EH204" s="240" t="str">
        <f t="shared" ca="1" si="309"/>
        <v>0,977933291040053+0,194523026060118i</v>
      </c>
      <c r="EI204" s="240" t="str">
        <f t="shared" ca="1" si="310"/>
        <v>-0,705050611443116-0,705050611442684i</v>
      </c>
      <c r="EJ204" s="240" t="str">
        <f t="shared" ca="1" si="311"/>
        <v>0,194523026059772+0,977933291040122i</v>
      </c>
      <c r="EK204" s="240" t="str">
        <f t="shared" ca="1" si="312"/>
        <v>0,38157064131865-0,921193017274712i</v>
      </c>
      <c r="EL204" s="240" t="str">
        <f t="shared" ca="1" si="313"/>
        <v>-0,829051812466446+0,553954710818598i</v>
      </c>
      <c r="EM204" s="240" t="str">
        <f t="shared" ca="1" si="314"/>
        <v>0,997092136861993-5,2573770353028E-13i</v>
      </c>
      <c r="EN204" s="240"/>
      <c r="EO204" s="240"/>
      <c r="EP204" s="240"/>
    </row>
    <row r="205" spans="1:146" ht="15.75" thickBot="1">
      <c r="A205" s="277">
        <f t="shared" si="181"/>
        <v>2.0507812500000014E-3</v>
      </c>
      <c r="B205" s="276">
        <v>105</v>
      </c>
      <c r="C205" s="248">
        <f t="shared" si="182"/>
        <v>21000</v>
      </c>
      <c r="D205" s="247">
        <f t="shared" si="315"/>
        <v>131946.89145077131</v>
      </c>
      <c r="E205" s="247" t="str">
        <f t="shared" si="316"/>
        <v>131946,891450771i</v>
      </c>
      <c r="F205" s="247" t="str">
        <f t="shared" si="320"/>
        <v>-0,0416858148124407-0,163609440208196i</v>
      </c>
      <c r="G205" s="247" t="str">
        <f t="shared" si="321"/>
        <v>-0,0631601097684993+0,206730322888729i</v>
      </c>
      <c r="H205" s="247" t="str">
        <f t="shared" si="319"/>
        <v>0,00225479900729525-0,0505613106720656i</v>
      </c>
      <c r="I205" s="247" t="str">
        <f t="shared" si="317"/>
        <v>-0,00243354777906626+0,0524699759035188i</v>
      </c>
      <c r="J205" s="275" t="str">
        <f ca="1">IMPRODUCT(1/N_FFT2,DP100)</f>
        <v>0,00204890169555818-0,0000799875368466086i</v>
      </c>
      <c r="K205" s="274" t="str">
        <f t="shared" ca="1" si="318"/>
        <v>-7,8915603982733E-07+0,000107700476087263i</v>
      </c>
      <c r="N205" s="265">
        <f t="shared" ca="1" si="185"/>
        <v>2.9971394339884672</v>
      </c>
      <c r="O205" s="240">
        <f t="shared" ca="1" si="186"/>
        <v>0.99713943398846738</v>
      </c>
      <c r="P205" s="240" t="str">
        <f t="shared" ca="1" si="187"/>
        <v>-0,842436805856233-0,533467223879395i</v>
      </c>
      <c r="Q205" s="240" t="str">
        <f t="shared" ca="1" si="188"/>
        <v>0,426332043861954+0,901403372076747i</v>
      </c>
      <c r="R205" s="240" t="str">
        <f t="shared" ca="1" si="189"/>
        <v>0,122060511382294-0,989640481374895i</v>
      </c>
      <c r="S205" s="240" t="str">
        <f t="shared" ca="1" si="190"/>
        <v>-0,632578560297029+0,770799205933282i</v>
      </c>
      <c r="T205" s="240" t="str">
        <f t="shared" ca="1" si="191"/>
        <v>0,946811992552635-0,31278443307388i</v>
      </c>
      <c r="U205" s="241" t="str">
        <f t="shared" ca="1" si="192"/>
        <v>-0,96725641476154-0,242285119059122i</v>
      </c>
      <c r="V205" s="240" t="str">
        <f t="shared" ca="1" si="193"/>
        <v>0,687568068491189+0,722175326362051i</v>
      </c>
      <c r="W205" s="240" t="str">
        <f t="shared" ca="1" si="194"/>
        <v>-0,194532253271773-0,977979679365501i</v>
      </c>
      <c r="X205" s="240" t="str">
        <f t="shared" ca="1" si="195"/>
        <v>-0,358865533025753+0,93032391134539i</v>
      </c>
      <c r="Y205" s="240" t="str">
        <f t="shared" ca="1" si="196"/>
        <v>0,800909903315868-0,59399526730893i</v>
      </c>
      <c r="Z205" s="240" t="str">
        <f t="shared" ca="1" si="197"/>
        <v>-0,994437641494693+0,0733541273093311i</v>
      </c>
      <c r="AA205" s="240" t="str">
        <f t="shared" ca="1" si="198"/>
        <v>0,879398470354699+0,47004827534271i</v>
      </c>
      <c r="AB205" s="240" t="str">
        <f t="shared" ca="1" si="199"/>
        <v>-0,491488224413944-0,86759804983487i</v>
      </c>
      <c r="AC205" s="240" t="str">
        <f t="shared" ca="1" si="200"/>
        <v>-0,0489273130059521+0,995938335870679i</v>
      </c>
      <c r="AD205" s="240" t="str">
        <f t="shared" ca="1" si="201"/>
        <v>0,574161054076279-0,815246057823561i</v>
      </c>
      <c r="AE205" s="240" t="str">
        <f t="shared" ca="1" si="202"/>
        <v>-0,921236714121847+0,381588741145258i</v>
      </c>
      <c r="AF205" s="240" t="str">
        <f t="shared" ca="1" si="203"/>
        <v>0,982459190653198+0,170472840992059i</v>
      </c>
      <c r="AG205" s="240" t="str">
        <f t="shared" ca="1" si="204"/>
        <v>-0,738831585749569-0,669637916126035i</v>
      </c>
      <c r="AH205" s="240" t="str">
        <f t="shared" ca="1" si="205"/>
        <v>0,265949808026054+0,961019120738888i</v>
      </c>
      <c r="AI205" s="240" t="str">
        <f t="shared" ca="1" si="206"/>
        <v>0,289454298773083-0,954202944732736i</v>
      </c>
      <c r="AJ205" s="240" t="str">
        <f t="shared" ca="1" si="207"/>
        <v>-0,755042800616552+0,651304398919549i</v>
      </c>
      <c r="AK205" s="240" t="str">
        <f t="shared" ca="1" si="208"/>
        <v>0,986346905260969-0,146310742247278i</v>
      </c>
      <c r="AL205" s="240" t="str">
        <f t="shared" ca="1" si="209"/>
        <v>-0,911594598348962-0,404082094475659i</v>
      </c>
      <c r="AM205" s="240" t="str">
        <f t="shared" ca="1" si="210"/>
        <v>0,553980987694043+0,829091138589946i</v>
      </c>
      <c r="AN205" s="240" t="str">
        <f t="shared" ca="1" si="211"/>
        <v>-0,0244710267186848-0,996839114233673i</v>
      </c>
      <c r="AO205" s="240" t="str">
        <f t="shared" ca="1" si="212"/>
        <v>-0,51263211935675+0,855275020691384i</v>
      </c>
      <c r="AP205" s="240" t="str">
        <f t="shared" ca="1" si="213"/>
        <v>0,890669174118835-0,448325186766606i</v>
      </c>
      <c r="AQ205" s="240" t="str">
        <f t="shared" ca="1" si="214"/>
        <v>-0,992337935067886-0,0977367558293464i</v>
      </c>
      <c r="AR205" s="240" t="str">
        <f t="shared" ca="1" si="215"/>
        <v>-0,992337935067886-0,0977367558293464i</v>
      </c>
      <c r="AS205" s="240" t="str">
        <f t="shared" ca="1" si="216"/>
        <v>-0,335926157727962-0,938850716231803i</v>
      </c>
      <c r="AT205" s="240" t="str">
        <f t="shared" ca="1" si="217"/>
        <v>-0,218474486596192+0,972911069687961i</v>
      </c>
      <c r="AU205" s="240" t="str">
        <f t="shared" ca="1" si="218"/>
        <v>0,705084055561741-0,705084055561781i</v>
      </c>
      <c r="AV205" s="240" t="str">
        <f t="shared" ca="1" si="219"/>
        <v>-0,972911069687951+0,218474486596236i</v>
      </c>
      <c r="AW205" s="240" t="str">
        <f t="shared" ca="1" si="220"/>
        <v>0,938850716231789+0,335926157728i</v>
      </c>
      <c r="AX205" s="240" t="str">
        <f t="shared" ca="1" si="221"/>
        <v>-0,613471680003383-0,786091310630431i</v>
      </c>
      <c r="AY205" s="240" t="str">
        <f t="shared" ca="1" si="222"/>
        <v>0,0977367558294053+0,99233793506788i</v>
      </c>
      <c r="AZ205" s="240" t="str">
        <f t="shared" ca="1" si="223"/>
        <v>0,448325186766566-0,890669174118856i</v>
      </c>
      <c r="BA205" s="240" t="str">
        <f t="shared" ca="1" si="224"/>
        <v>-0,855275020691405+0,512632119356716i</v>
      </c>
      <c r="BB205" s="240" t="str">
        <f t="shared" ca="1" si="225"/>
        <v>0,996839114233667+0,0244710267189374i</v>
      </c>
      <c r="BC205" s="240" t="str">
        <f t="shared" ca="1" si="226"/>
        <v>-0,82909113858992-0,553980987694083i</v>
      </c>
      <c r="BD205" s="240" t="str">
        <f t="shared" ca="1" si="227"/>
        <v>0,404082094475713+0,911594598348938i</v>
      </c>
      <c r="BE205" s="240" t="str">
        <f t="shared" ca="1" si="228"/>
        <v>0,146310742247128-0,986346905260991i</v>
      </c>
      <c r="BF205" s="240" t="str">
        <f t="shared" ca="1" si="229"/>
        <v>-0,651304398919355+0,755042800616719i</v>
      </c>
      <c r="BG205" s="240" t="str">
        <f t="shared" ca="1" si="230"/>
        <v>0,954202944732634-0,289454298773417i</v>
      </c>
      <c r="BH205" s="240" t="str">
        <f t="shared" ca="1" si="231"/>
        <v>-0,961019120738771-0,265949808026475i</v>
      </c>
      <c r="BI205" s="240" t="str">
        <f t="shared" ca="1" si="232"/>
        <v>0,66963791612578+0,7388315857498i</v>
      </c>
      <c r="BJ205" s="240" t="str">
        <f t="shared" ca="1" si="233"/>
        <v>-0,170472840991823-0,982459190653239i</v>
      </c>
      <c r="BK205" s="240" t="str">
        <f t="shared" ca="1" si="234"/>
        <v>-0,381588741145392+0,921236714121792i</v>
      </c>
      <c r="BL205" s="240" t="str">
        <f t="shared" ca="1" si="235"/>
        <v>0,815246057823527-0,574161054076327i</v>
      </c>
      <c r="BM205" s="240" t="str">
        <f t="shared" ca="1" si="236"/>
        <v>-0,995938335870672+0,0489273130061031i</v>
      </c>
      <c r="BN205" s="240" t="str">
        <f t="shared" ca="1" si="237"/>
        <v>0,86759804983499+0,491488224413732i</v>
      </c>
      <c r="BO205" s="240" t="str">
        <f t="shared" ca="1" si="238"/>
        <v>-0,470048275343028-0,87939847035453i</v>
      </c>
      <c r="BP205" s="240" t="str">
        <f t="shared" ca="1" si="239"/>
        <v>-0,0733541273098692+0,994437641494653i</v>
      </c>
      <c r="BQ205" s="240" t="str">
        <f t="shared" ca="1" si="240"/>
        <v>0,59399526730921-0,800909903315661i</v>
      </c>
      <c r="BR205" s="240" t="str">
        <f t="shared" ca="1" si="241"/>
        <v>-0,930323911345481+0,358865533025513i</v>
      </c>
      <c r="BS205" s="240" t="str">
        <f t="shared" ca="1" si="242"/>
        <v>0,977979679365474+0,194532253271906i</v>
      </c>
      <c r="BT205" s="240" t="str">
        <f t="shared" ca="1" si="243"/>
        <v>-0,722175326362021-0,687568068491222i</v>
      </c>
      <c r="BU205" s="240" t="str">
        <f t="shared" ca="1" si="244"/>
        <v>0,242285119059263+0,967256414761504i</v>
      </c>
      <c r="BV205" s="240" t="str">
        <f t="shared" ca="1" si="245"/>
        <v>0,312784433073628-0,946811992552719i</v>
      </c>
      <c r="BW205" s="240" t="str">
        <f t="shared" ca="1" si="246"/>
        <v>-0,770799205933055+0,632578560297306i</v>
      </c>
      <c r="BX205" s="240" t="str">
        <f t="shared" ca="1" si="247"/>
        <v>0,989640481374836-0,12206051138277i</v>
      </c>
      <c r="BY205" s="240" t="str">
        <f t="shared" ca="1" si="248"/>
        <v>-0,901403372076575-0,426332043862316i</v>
      </c>
      <c r="BZ205" s="240" t="str">
        <f t="shared" ca="1" si="249"/>
        <v>0,533467223879183+0,842436805856367i</v>
      </c>
      <c r="CA205" s="240" t="str">
        <f t="shared" ca="1" si="250"/>
        <v>1,392592891487E-13-0,997139433988467i</v>
      </c>
      <c r="CB205" s="240" t="str">
        <f t="shared" ca="1" si="251"/>
        <v>-0,533467223879418+0,842436805856219i</v>
      </c>
      <c r="CC205" s="240" t="str">
        <f t="shared" ca="1" si="252"/>
        <v>0,901403372076707-0,426332043862038i</v>
      </c>
      <c r="CD205" s="240" t="str">
        <f t="shared" ca="1" si="253"/>
        <v>-0,989640481374923-0,122060511382062i</v>
      </c>
      <c r="CE205" s="240" t="str">
        <f t="shared" ca="1" si="254"/>
        <v>0,770799205933508+0,632578560296755i</v>
      </c>
      <c r="CF205" s="240" t="str">
        <f t="shared" ca="1" si="255"/>
        <v>-0,312784433074305-0,946811992552496i</v>
      </c>
      <c r="CG205" s="240" t="str">
        <f t="shared" ca="1" si="256"/>
        <v>-0,242285119059561+0,96725641476143i</v>
      </c>
      <c r="CH205" s="240" t="str">
        <f t="shared" ca="1" si="257"/>
        <v>0,722175326362214-0,68756806849102i</v>
      </c>
      <c r="CI205" s="240" t="str">
        <f t="shared" ca="1" si="258"/>
        <v>-0,977979679365529+0,194532253271633i</v>
      </c>
      <c r="CJ205" s="240" t="str">
        <f t="shared" ca="1" si="259"/>
        <v>0,930323911345371+0,3588655330258i</v>
      </c>
      <c r="CK205" s="240" t="str">
        <f t="shared" ca="1" si="260"/>
        <v>-0,593995267308963-0,800909903315844i</v>
      </c>
      <c r="CL205" s="240" t="str">
        <f t="shared" ca="1" si="261"/>
        <v>0,0733541273095914+0,994437641494674i</v>
      </c>
      <c r="CM205" s="240" t="str">
        <f t="shared" ca="1" si="262"/>
        <v>0,470048275342399-0,879398470354866i</v>
      </c>
      <c r="CN205" s="240" t="str">
        <f t="shared" ca="1" si="263"/>
        <v>-0,867598049834652+0,491488224414329i</v>
      </c>
      <c r="CO205" s="240" t="str">
        <f t="shared" ca="1" si="264"/>
        <v>0,995938335870657+0,0489273130064096i</v>
      </c>
      <c r="CP205" s="240" t="str">
        <f t="shared" ca="1" si="265"/>
        <v>-0,815246057823367-0,574161054076555i</v>
      </c>
      <c r="CQ205" s="240" t="str">
        <f t="shared" ca="1" si="266"/>
        <v>0,381588741145122+0,921236714121903i</v>
      </c>
      <c r="CR205" s="240" t="str">
        <f t="shared" ca="1" si="267"/>
        <v>0,170472840992112-0,982459190653189i</v>
      </c>
      <c r="CS205" s="240" t="str">
        <f t="shared" ca="1" si="268"/>
        <v>-0,669637916125986+0,738831585749613i</v>
      </c>
      <c r="CT205" s="240" t="str">
        <f t="shared" ca="1" si="269"/>
        <v>0,961019120738846-0,265949808026207i</v>
      </c>
      <c r="CU205" s="240" t="str">
        <f t="shared" ca="1" si="270"/>
        <v>-0,954202944732837-0,289454298772748i</v>
      </c>
      <c r="CV205" s="240" t="str">
        <f t="shared" ca="1" si="271"/>
        <v>0,651304398919884+0,755042800616262i</v>
      </c>
      <c r="CW205" s="240" t="str">
        <f t="shared" ca="1" si="272"/>
        <v>-0,146310742246853-0,986346905261032i</v>
      </c>
      <c r="CX205" s="240" t="str">
        <f t="shared" ca="1" si="273"/>
        <v>-0,404082094475968+0,911594598348825i</v>
      </c>
      <c r="CY205" s="240" t="str">
        <f t="shared" ca="1" si="274"/>
        <v>0,829091138590083-0,553980987693839i</v>
      </c>
      <c r="CZ205" s="240" t="str">
        <f t="shared" ca="1" si="275"/>
        <v>-0,996839114233674+0,0244710267186306i</v>
      </c>
      <c r="DA205" s="240" t="str">
        <f t="shared" ca="1" si="276"/>
        <v>0,855275020691414+0,5126321193567i</v>
      </c>
      <c r="DB205" s="240" t="str">
        <f t="shared" ca="1" si="277"/>
        <v>-0,448325186766748-0,890669174118764i</v>
      </c>
      <c r="DC205" s="240" t="str">
        <f t="shared" ca="1" si="278"/>
        <v>-0,0977367558291043+0,99233793506791i</v>
      </c>
      <c r="DD205" s="240" t="str">
        <f t="shared" ca="1" si="279"/>
        <v>0,613471680003055-0,786091310630686i</v>
      </c>
      <c r="DE205" s="240" t="str">
        <f t="shared" ca="1" si="280"/>
        <v>-0,93885071623195+0,335926157727551i</v>
      </c>
      <c r="DF205" s="240" t="str">
        <f t="shared" ca="1" si="281"/>
        <v>0,972911069687886+0,218474486596522i</v>
      </c>
      <c r="DG205" s="240" t="str">
        <f t="shared" ca="1" si="282"/>
        <v>-0,705084055561603-0,705084055561919i</v>
      </c>
      <c r="DH205" s="240" t="str">
        <f t="shared" ca="1" si="283"/>
        <v>0,218474486596114+0,972911069687978i</v>
      </c>
      <c r="DI205" s="240" t="str">
        <f t="shared" ca="1" si="284"/>
        <v>0,335926157727944-0,938850716231809i</v>
      </c>
      <c r="DJ205" s="240" t="str">
        <f t="shared" ca="1" si="285"/>
        <v>-0,786091310630333+0,613471680003507i</v>
      </c>
      <c r="DK205" s="240" t="str">
        <f t="shared" ca="1" si="286"/>
        <v>0,992337935067856-0,0977367558296474i</v>
      </c>
      <c r="DL205" s="240" t="str">
        <f t="shared" ca="1" si="287"/>
        <v>-0,89066917411901-0,44832518676626i</v>
      </c>
      <c r="DM205" s="240" t="str">
        <f t="shared" ca="1" si="288"/>
        <v>0,512632119356341+0,855275020691629i</v>
      </c>
      <c r="DN205" s="240" t="str">
        <f t="shared" ca="1" si="289"/>
        <v>0,0244710267190766-0,996839114233663i</v>
      </c>
      <c r="DO205" s="240" t="str">
        <f t="shared" ca="1" si="290"/>
        <v>-0,55398098769421+0,829091138589835i</v>
      </c>
      <c r="DP205" s="240" t="str">
        <f t="shared" ca="1" si="291"/>
        <v>0,911594598349006-0,40408209447556i</v>
      </c>
      <c r="DQ205" s="240" t="str">
        <f t="shared" ca="1" si="292"/>
        <v>-0,986346905260967-0,146310742247294i</v>
      </c>
      <c r="DR205" s="240" t="str">
        <f t="shared" ca="1" si="293"/>
        <v>0,755042800616638+0,65130439891945i</v>
      </c>
      <c r="DS205" s="240" t="str">
        <f t="shared" ca="1" si="294"/>
        <v>-0,289454298773297-0,95420294473267i</v>
      </c>
      <c r="DT205" s="240" t="str">
        <f t="shared" ca="1" si="295"/>
        <v>-0,265949808025653+0,961019120739i</v>
      </c>
      <c r="DU205" s="240" t="str">
        <f t="shared" ca="1" si="296"/>
        <v>0,738831585749913-0,669637916125656i</v>
      </c>
      <c r="DV205" s="240" t="str">
        <f t="shared" ca="1" si="297"/>
        <v>-0,98245919065326+0,1704728409917i</v>
      </c>
      <c r="DW205" s="240" t="str">
        <f t="shared" ca="1" si="298"/>
        <v>0,921236714121744+0,381588741145508i</v>
      </c>
      <c r="DX205" s="240" t="str">
        <f t="shared" ca="1" si="299"/>
        <v>-0,574161054076213-0,815246057823607i</v>
      </c>
      <c r="DY205" s="240" t="str">
        <f t="shared" ca="1" si="300"/>
        <v>0,0489273130059641+0,995938335870679i</v>
      </c>
      <c r="DZ205" s="240" t="str">
        <f t="shared" ca="1" si="301"/>
        <v>0,491488224413853-0,867598049834922i</v>
      </c>
      <c r="EA205" s="240" t="str">
        <f t="shared" ca="1" si="302"/>
        <v>-0,879398470354608+0,470048275342881i</v>
      </c>
      <c r="EB205" s="240" t="str">
        <f t="shared" ca="1" si="303"/>
        <v>0,994437641494714+0,0733541273090471i</v>
      </c>
      <c r="EC205" s="240" t="str">
        <f t="shared" ca="1" si="304"/>
        <v>-0,800909903316186-0,593995267308502i</v>
      </c>
      <c r="ED205" s="240" t="str">
        <f t="shared" ca="1" si="305"/>
        <v>0,358865533025384+0,930323911345531i</v>
      </c>
      <c r="EE205" s="240" t="str">
        <f t="shared" ca="1" si="306"/>
        <v>0,19453225327207-0,977979679365441i</v>
      </c>
      <c r="EF205" s="240" t="str">
        <f t="shared" ca="1" si="307"/>
        <v>-0,687568068491343+0,722175326361906i</v>
      </c>
      <c r="EG205" s="240" t="str">
        <f t="shared" ca="1" si="308"/>
        <v>0,967256414761531-0,242285119059156i</v>
      </c>
      <c r="EH205" s="240" t="str">
        <f t="shared" ca="1" si="309"/>
        <v>-0,946811992552675-0,31278443307376i</v>
      </c>
      <c r="EI205" s="240" t="str">
        <f t="shared" ca="1" si="310"/>
        <v>0,632578560297198+0,770799205933144i</v>
      </c>
      <c r="EJ205" s="240" t="str">
        <f t="shared" ca="1" si="311"/>
        <v>-0,122060511382632-0,989640481374853i</v>
      </c>
      <c r="EK205" s="240" t="str">
        <f t="shared" ca="1" si="312"/>
        <v>-0,426332043861545+0,90140337207694i</v>
      </c>
      <c r="EL205" s="240" t="str">
        <f t="shared" ca="1" si="313"/>
        <v>0,842436805856442-0,533467223879065i</v>
      </c>
      <c r="EM205" s="240" t="str">
        <f t="shared" ca="1" si="314"/>
        <v>-0,997139433988467-2,785185782974E-13i</v>
      </c>
      <c r="EN205" s="240"/>
      <c r="EO205" s="240"/>
      <c r="EP205" s="240"/>
    </row>
    <row r="206" spans="1:146" ht="15.75" thickBot="1">
      <c r="A206" s="277">
        <f t="shared" si="181"/>
        <v>2.0703125000000014E-3</v>
      </c>
      <c r="B206" s="276">
        <v>106</v>
      </c>
      <c r="C206" s="248">
        <f t="shared" si="182"/>
        <v>21200</v>
      </c>
      <c r="D206" s="247">
        <f t="shared" si="315"/>
        <v>133203.52851220724</v>
      </c>
      <c r="E206" s="247" t="str">
        <f t="shared" si="316"/>
        <v>133203,528512207i</v>
      </c>
      <c r="F206" s="247" t="str">
        <f t="shared" si="320"/>
        <v>-0,0416348474546269-0,161842072878136i</v>
      </c>
      <c r="G206" s="247" t="str">
        <f t="shared" si="321"/>
        <v>-0,0619189384004232+0,205128465917879i</v>
      </c>
      <c r="H206" s="247" t="str">
        <f t="shared" si="319"/>
        <v>0,00224978532247904-0,0500842741770223i</v>
      </c>
      <c r="I206" s="247" t="str">
        <f t="shared" si="317"/>
        <v>-0,00241301487114291+0,0519388879945351i</v>
      </c>
      <c r="J206" s="275" t="str">
        <f ca="1">IMPRODUCT(1/N_FFT2,DQ100)</f>
        <v>0,00373624461646912+2,21124792335655E-07i</v>
      </c>
      <c r="K206" s="274" t="str">
        <f t="shared" ca="1" si="318"/>
        <v>-9,02709879758956E-06+0,000194055857077562i</v>
      </c>
      <c r="N206" s="265">
        <f t="shared" ca="1" si="185"/>
        <v>2.9971835382961967</v>
      </c>
      <c r="O206" s="240">
        <f t="shared" ca="1" si="186"/>
        <v>0.99718353829619666</v>
      </c>
      <c r="P206" s="240" t="str">
        <f t="shared" ca="1" si="187"/>
        <v>-0,855312850217951-0,512654793502379i</v>
      </c>
      <c r="Q206" s="240" t="str">
        <f t="shared" ca="1" si="188"/>
        <v>0,470069065969425+0,879437366881551i</v>
      </c>
      <c r="R206" s="240" t="str">
        <f t="shared" ca="1" si="189"/>
        <v>0,0489294771017829-0,995982387052837i</v>
      </c>
      <c r="S206" s="240" t="str">
        <f t="shared" ca="1" si="190"/>
        <v>-0,554005490734521+0,829127809981625i</v>
      </c>
      <c r="T206" s="240" t="str">
        <f t="shared" ca="1" si="191"/>
        <v>0,901443241898728-0,426350900883336i</v>
      </c>
      <c r="U206" s="241" t="str">
        <f t="shared" ca="1" si="192"/>
        <v>-0,992381827001316-0,0977410788074905i</v>
      </c>
      <c r="V206" s="240" t="str">
        <f t="shared" ca="1" si="193"/>
        <v>0,800945328228004+0,594021540214374i</v>
      </c>
      <c r="W206" s="240" t="str">
        <f t="shared" ca="1" si="194"/>
        <v>-0,381605619133173-0,921277461189033i</v>
      </c>
      <c r="X206" s="240" t="str">
        <f t="shared" ca="1" si="195"/>
        <v>-0,146317213693305+0,986390532206159i</v>
      </c>
      <c r="Y206" s="240" t="str">
        <f t="shared" ca="1" si="196"/>
        <v>0,63260653977363-0,770833299024216i</v>
      </c>
      <c r="Z206" s="240" t="str">
        <f t="shared" ca="1" si="197"/>
        <v>-0,938892242380997+0,335941016021721i</v>
      </c>
      <c r="AA206" s="240" t="str">
        <f t="shared" ca="1" si="198"/>
        <v>0,978022936221327+0,194540857595356i</v>
      </c>
      <c r="AB206" s="240" t="str">
        <f t="shared" ca="1" si="199"/>
        <v>-0,738864264885995-0,669667534768859i</v>
      </c>
      <c r="AC206" s="240" t="str">
        <f t="shared" ca="1" si="200"/>
        <v>0,289467101577808+0,954245149923785i</v>
      </c>
      <c r="AD206" s="240" t="str">
        <f t="shared" ca="1" si="201"/>
        <v>0,242295835531794-0,967299197318426i</v>
      </c>
      <c r="AE206" s="240" t="str">
        <f t="shared" ca="1" si="202"/>
        <v>-0,705115242016807+0,705115242016865i</v>
      </c>
      <c r="AF206" s="240" t="str">
        <f t="shared" ca="1" si="203"/>
        <v>0,967299197318432-0,242295835531772i</v>
      </c>
      <c r="AG206" s="240" t="str">
        <f t="shared" ca="1" si="204"/>
        <v>-0,954245149923806-0,289467101577734i</v>
      </c>
      <c r="AH206" s="240" t="str">
        <f t="shared" ca="1" si="205"/>
        <v>0,669667534768842+0,73886426488601i</v>
      </c>
      <c r="AI206" s="240" t="str">
        <f t="shared" ca="1" si="206"/>
        <v>-0,194540857595338-0,97802293622133i</v>
      </c>
      <c r="AJ206" s="240" t="str">
        <f t="shared" ca="1" si="207"/>
        <v>-0,335941016021739+0,938892242380991i</v>
      </c>
      <c r="AK206" s="240" t="str">
        <f t="shared" ca="1" si="208"/>
        <v>0,770833299024229-0,632606539773615i</v>
      </c>
      <c r="AL206" s="240" t="str">
        <f t="shared" ca="1" si="209"/>
        <v>-0,986390532206162+0,146317213693287i</v>
      </c>
      <c r="AM206" s="240" t="str">
        <f t="shared" ca="1" si="210"/>
        <v>0,921277461189024+0,381605619133194i</v>
      </c>
      <c r="AN206" s="240" t="str">
        <f t="shared" ca="1" si="211"/>
        <v>-0,594021540214362-0,800945328228013i</v>
      </c>
      <c r="AO206" s="240" t="str">
        <f t="shared" ca="1" si="212"/>
        <v>0,0977410788074697+0,992381827001318i</v>
      </c>
      <c r="AP206" s="240" t="str">
        <f t="shared" ca="1" si="213"/>
        <v>0,426350900883349-0,901443241898722i</v>
      </c>
      <c r="AQ206" s="240" t="str">
        <f t="shared" ca="1" si="214"/>
        <v>-0,829127809981636+0,554005490734505i</v>
      </c>
      <c r="AR206" s="240" t="str">
        <f t="shared" ca="1" si="215"/>
        <v>-0,829127809981636+0,554005490734505i</v>
      </c>
      <c r="AS206" s="240" t="str">
        <f t="shared" ca="1" si="216"/>
        <v>-0,879437366881537-0,47006906596945i</v>
      </c>
      <c r="AT206" s="240" t="str">
        <f t="shared" ca="1" si="217"/>
        <v>0,512654793502402+0,855312850217938i</v>
      </c>
      <c r="AU206" s="240" t="str">
        <f t="shared" ca="1" si="218"/>
        <v>1,56369759474189E-14-0,997183538296197i</v>
      </c>
      <c r="AV206" s="240" t="str">
        <f t="shared" ca="1" si="219"/>
        <v>-0,512654793502356+0,855312850217966i</v>
      </c>
      <c r="AW206" s="240" t="str">
        <f t="shared" ca="1" si="220"/>
        <v>0,879437366881559-0,470069065969409i</v>
      </c>
      <c r="AX206" s="240" t="str">
        <f t="shared" ca="1" si="221"/>
        <v>-0,995982387052839-0,0489294771017428i</v>
      </c>
      <c r="AY206" s="240" t="str">
        <f t="shared" ca="1" si="222"/>
        <v>0,82912780998161+0,554005490734542i</v>
      </c>
      <c r="AZ206" s="240" t="str">
        <f t="shared" ca="1" si="223"/>
        <v>-0,426350900883409-0,901443241898694i</v>
      </c>
      <c r="BA206" s="240" t="str">
        <f t="shared" ca="1" si="224"/>
        <v>-0,0977410788075149+0,992381827001314i</v>
      </c>
      <c r="BB206" s="240" t="str">
        <f t="shared" ca="1" si="225"/>
        <v>0,594021540214227-0,800945328228113i</v>
      </c>
      <c r="BC206" s="240" t="str">
        <f t="shared" ca="1" si="226"/>
        <v>-0,921277461189003+0,381605619133243i</v>
      </c>
      <c r="BD206" s="240" t="str">
        <f t="shared" ca="1" si="227"/>
        <v>0,986390532206172+0,14631721369322i</v>
      </c>
      <c r="BE206" s="240" t="str">
        <f t="shared" ca="1" si="228"/>
        <v>-0,770833299024204-0,632606539773644i</v>
      </c>
      <c r="BF206" s="240" t="str">
        <f t="shared" ca="1" si="229"/>
        <v>0,335941016021696+0,938892242381006i</v>
      </c>
      <c r="BG206" s="240" t="str">
        <f t="shared" ca="1" si="230"/>
        <v>0,194540857595473-0,978022936221303i</v>
      </c>
      <c r="BH206" s="240" t="str">
        <f t="shared" ca="1" si="231"/>
        <v>-0,66966753476895+0,738864264885913i</v>
      </c>
      <c r="BI206" s="240" t="str">
        <f t="shared" ca="1" si="232"/>
        <v>0,954245149923846-0,289467101577602i</v>
      </c>
      <c r="BJ206" s="240" t="str">
        <f t="shared" ca="1" si="233"/>
        <v>-0,967299197318372-0,242295835532009i</v>
      </c>
      <c r="BK206" s="240" t="str">
        <f t="shared" ca="1" si="234"/>
        <v>0,705115242016634+0,705115242017038i</v>
      </c>
      <c r="BL206" s="240" t="str">
        <f t="shared" ca="1" si="235"/>
        <v>-0,242295835531468-0,967299197318508i</v>
      </c>
      <c r="BM206" s="240" t="str">
        <f t="shared" ca="1" si="236"/>
        <v>-0,289467101578122+0,954245149923689i</v>
      </c>
      <c r="BN206" s="240" t="str">
        <f t="shared" ca="1" si="237"/>
        <v>0,738864264886296-0,669667534768526i</v>
      </c>
      <c r="BO206" s="240" t="str">
        <f t="shared" ca="1" si="238"/>
        <v>-0,978022936221412+0,194540857594926i</v>
      </c>
      <c r="BP206" s="240" t="str">
        <f t="shared" ca="1" si="239"/>
        <v>0,938892242381152+0,335941016021286i</v>
      </c>
      <c r="BQ206" s="240" t="str">
        <f t="shared" ca="1" si="240"/>
        <v>-0,632606539773992-0,77083329902392i</v>
      </c>
      <c r="BR206" s="240" t="str">
        <f t="shared" ca="1" si="241"/>
        <v>0,14631721369365+0,986390532206109i</v>
      </c>
      <c r="BS206" s="240" t="str">
        <f t="shared" ca="1" si="242"/>
        <v>0,381605619132842-0,92127746118917i</v>
      </c>
      <c r="BT206" s="240" t="str">
        <f t="shared" ca="1" si="243"/>
        <v>-0,800945328227846+0,594021540214588i</v>
      </c>
      <c r="BU206" s="240" t="str">
        <f t="shared" ca="1" si="244"/>
        <v>0,992381827001292-0,0977410788077361i</v>
      </c>
      <c r="BV206" s="240" t="str">
        <f t="shared" ca="1" si="245"/>
        <v>-0,901443241898795-0,426350900883196i</v>
      </c>
      <c r="BW206" s="240" t="str">
        <f t="shared" ca="1" si="246"/>
        <v>0,554005490734657+0,829127809981534i</v>
      </c>
      <c r="BX206" s="240" t="str">
        <f t="shared" ca="1" si="247"/>
        <v>-0,0489294771018941-0,995982387052832i</v>
      </c>
      <c r="BY206" s="240" t="str">
        <f t="shared" ca="1" si="248"/>
        <v>-0,470069065969388+0,87943736688157i</v>
      </c>
      <c r="BZ206" s="240" t="str">
        <f t="shared" ca="1" si="249"/>
        <v>0,855312850217946-0,512654793502388i</v>
      </c>
      <c r="CA206" s="240" t="str">
        <f t="shared" ca="1" si="250"/>
        <v>-0,997183538296197-3,12739518948377E-14i</v>
      </c>
      <c r="CB206" s="240" t="str">
        <f t="shared" ca="1" si="251"/>
        <v>0,855312850217899+0,512654793502466i</v>
      </c>
      <c r="CC206" s="240" t="str">
        <f t="shared" ca="1" si="252"/>
        <v>-0,470069065969308-0,879437366881613i</v>
      </c>
      <c r="CD206" s="240" t="str">
        <f t="shared" ca="1" si="253"/>
        <v>-0,0489294771019566+0,995982387052829i</v>
      </c>
      <c r="CE206" s="240" t="str">
        <f t="shared" ca="1" si="254"/>
        <v>0,554005490734733-0,829127809981483i</v>
      </c>
      <c r="CF206" s="240" t="str">
        <f t="shared" ca="1" si="255"/>
        <v>-0,901443241898834+0,426350900883114i</v>
      </c>
      <c r="CG206" s="240" t="str">
        <f t="shared" ca="1" si="256"/>
        <v>0,992381827001283+0,0977410788078266i</v>
      </c>
      <c r="CH206" s="240" t="str">
        <f t="shared" ca="1" si="257"/>
        <v>-0,800945328227808-0,594021540214638i</v>
      </c>
      <c r="CI206" s="240" t="str">
        <f t="shared" ca="1" si="258"/>
        <v>0,381605619132758+0,921277461189205i</v>
      </c>
      <c r="CJ206" s="240" t="str">
        <f t="shared" ca="1" si="259"/>
        <v>0,146317213693739-0,986390532206095i</v>
      </c>
      <c r="CK206" s="240" t="str">
        <f t="shared" ca="1" si="260"/>
        <v>-0,632606539773273+0,770833299024509i</v>
      </c>
      <c r="CL206" s="240" t="str">
        <f t="shared" ca="1" si="261"/>
        <v>0,938892242380839-0,335941016022162i</v>
      </c>
      <c r="CM206" s="240" t="str">
        <f t="shared" ca="1" si="262"/>
        <v>-0,978022936221395-0,194540857595015i</v>
      </c>
      <c r="CN206" s="240" t="str">
        <f t="shared" ca="1" si="263"/>
        <v>0,738864264886235+0,669667534768594i</v>
      </c>
      <c r="CO206" s="240" t="str">
        <f t="shared" ca="1" si="264"/>
        <v>-0,289467101578062-0,954245149923707i</v>
      </c>
      <c r="CP206" s="240" t="str">
        <f t="shared" ca="1" si="265"/>
        <v>-0,242295835531557+0,967299197318486i</v>
      </c>
      <c r="CQ206" s="240" t="str">
        <f t="shared" ca="1" si="266"/>
        <v>0,705115242016698-0,705115242016974i</v>
      </c>
      <c r="CR206" s="240" t="str">
        <f t="shared" ca="1" si="267"/>
        <v>-0,967299197318391+0,242295835531934i</v>
      </c>
      <c r="CS206" s="240" t="str">
        <f t="shared" ca="1" si="268"/>
        <v>0,954245149923828+0,289467101577662i</v>
      </c>
      <c r="CT206" s="240" t="str">
        <f t="shared" ca="1" si="269"/>
        <v>-0,669667534768882-0,738864264885974i</v>
      </c>
      <c r="CU206" s="240" t="str">
        <f t="shared" ca="1" si="270"/>
        <v>0,194540857595397+0,978022936221318i</v>
      </c>
      <c r="CV206" s="240" t="str">
        <f t="shared" ca="1" si="271"/>
        <v>0,335941016021768-0,93889224238098i</v>
      </c>
      <c r="CW206" s="240" t="str">
        <f t="shared" ca="1" si="272"/>
        <v>-0,770833299024262+0,632606539773574i</v>
      </c>
      <c r="CX206" s="240" t="str">
        <f t="shared" ca="1" si="273"/>
        <v>0,986390532206183-0,146317213693144i</v>
      </c>
      <c r="CY206" s="240" t="str">
        <f t="shared" ca="1" si="274"/>
        <v>-0,921277461188974-0,381605619133314i</v>
      </c>
      <c r="CZ206" s="240" t="str">
        <f t="shared" ca="1" si="275"/>
        <v>0,594021540214154+0,800945328228167i</v>
      </c>
      <c r="DA206" s="240" t="str">
        <f t="shared" ca="1" si="276"/>
        <v>-0,097741078807227-0,992381827001342i</v>
      </c>
      <c r="DB206" s="240" t="str">
        <f t="shared" ca="1" si="277"/>
        <v>-0,426350900883659+0,901443241898576i</v>
      </c>
      <c r="DC206" s="240" t="str">
        <f t="shared" ca="1" si="278"/>
        <v>0,829127809981818-0,554005490734231i</v>
      </c>
      <c r="DD206" s="240" t="str">
        <f t="shared" ca="1" si="279"/>
        <v>-0,995982387052858+0,0489294771013548i</v>
      </c>
      <c r="DE206" s="240" t="str">
        <f t="shared" ca="1" si="280"/>
        <v>0,879437366881329+0,47006906596984i</v>
      </c>
      <c r="DF206" s="240" t="str">
        <f t="shared" ca="1" si="281"/>
        <v>-0,5126547935028-0,855312850217698i</v>
      </c>
      <c r="DG206" s="240" t="str">
        <f t="shared" ca="1" si="282"/>
        <v>4,49068135706884E-13+0,997183538296197i</v>
      </c>
      <c r="DH206" s="240" t="str">
        <f t="shared" ca="1" si="283"/>
        <v>0,512654793502054-0,855312850218146i</v>
      </c>
      <c r="DI206" s="240" t="str">
        <f t="shared" ca="1" si="284"/>
        <v>-0,879437366881386+0,470069065969732i</v>
      </c>
      <c r="DJ206" s="240" t="str">
        <f t="shared" ca="1" si="285"/>
        <v>0,995982387052851+0,0489294771015051i</v>
      </c>
      <c r="DK206" s="240" t="str">
        <f t="shared" ca="1" si="286"/>
        <v>-0,82912780998175-0,554005490734333i</v>
      </c>
      <c r="DL206" s="240" t="str">
        <f t="shared" ca="1" si="287"/>
        <v>0,426350900883548+0,901443241898629i</v>
      </c>
      <c r="DM206" s="240" t="str">
        <f t="shared" ca="1" si="288"/>
        <v>0,0977410788073485-0,99238182700133i</v>
      </c>
      <c r="DN206" s="240" t="str">
        <f t="shared" ca="1" si="289"/>
        <v>-0,594021540214252+0,800945328228094i</v>
      </c>
      <c r="DO206" s="240" t="str">
        <f t="shared" ca="1" si="290"/>
        <v>0,92127746118901-0,381605619133227i</v>
      </c>
      <c r="DP206" s="240" t="str">
        <f t="shared" ca="1" si="291"/>
        <v>-0,986390532206161-0,146317213693293i</v>
      </c>
      <c r="DQ206" s="240" t="str">
        <f t="shared" ca="1" si="292"/>
        <v>0,770833299024166+0,632606539773691i</v>
      </c>
      <c r="DR206" s="240" t="str">
        <f t="shared" ca="1" si="293"/>
        <v>-0,335941016021653-0,938892242381021i</v>
      </c>
      <c r="DS206" s="240" t="str">
        <f t="shared" ca="1" si="294"/>
        <v>-0,194540857595518+0,978022936221295i</v>
      </c>
      <c r="DT206" s="240" t="str">
        <f t="shared" ca="1" si="295"/>
        <v>0,669667534768973-0,738864264885892i</v>
      </c>
      <c r="DU206" s="240" t="str">
        <f t="shared" ca="1" si="296"/>
        <v>-0,954245149923855+0,289467101577572i</v>
      </c>
      <c r="DV206" s="240" t="str">
        <f t="shared" ca="1" si="297"/>
        <v>0,967299197318368+0,242295835532026i</v>
      </c>
      <c r="DW206" s="240" t="str">
        <f t="shared" ca="1" si="298"/>
        <v>-0,705115242016592-0,70511524201708i</v>
      </c>
      <c r="DX206" s="240" t="str">
        <f t="shared" ca="1" si="299"/>
        <v>0,24229583553141+0,967299197318523i</v>
      </c>
      <c r="DY206" s="240" t="str">
        <f t="shared" ca="1" si="300"/>
        <v>0,28946710157818-0,954245149923672i</v>
      </c>
      <c r="DZ206" s="240" t="str">
        <f t="shared" ca="1" si="301"/>
        <v>-0,738864264886317+0,669667534768503i</v>
      </c>
      <c r="EA206" s="240" t="str">
        <f t="shared" ca="1" si="302"/>
        <v>0,97802293622123-0,194540857595841i</v>
      </c>
      <c r="EB206" s="240" t="str">
        <f t="shared" ca="1" si="303"/>
        <v>-0,938892242381132-0,335941016021342i</v>
      </c>
      <c r="EC206" s="240" t="str">
        <f t="shared" ca="1" si="304"/>
        <v>0,632606539773945+0,770833299023958i</v>
      </c>
      <c r="ED206" s="240" t="str">
        <f t="shared" ca="1" si="305"/>
        <v>-0,146317213693619-0,986390532206113i</v>
      </c>
      <c r="EE206" s="240" t="str">
        <f t="shared" ca="1" si="306"/>
        <v>-0,38160561913287+0,921277461189158i</v>
      </c>
      <c r="EF206" s="240" t="str">
        <f t="shared" ca="1" si="307"/>
        <v>0,800945328227864-0,594021540214563i</v>
      </c>
      <c r="EG206" s="240" t="str">
        <f t="shared" ca="1" si="308"/>
        <v>-0,992381827001293+0,0977410788077332i</v>
      </c>
      <c r="EH206" s="240" t="str">
        <f t="shared" ca="1" si="309"/>
        <v>0,901443241898769+0,42635090088325i</v>
      </c>
      <c r="EI206" s="240" t="str">
        <f t="shared" ca="1" si="310"/>
        <v>-0,554005490734607-0,829127809981567i</v>
      </c>
      <c r="EJ206" s="240" t="str">
        <f t="shared" ca="1" si="311"/>
        <v>0,0489294771018346+0,995982387052835i</v>
      </c>
      <c r="EK206" s="240" t="str">
        <f t="shared" ca="1" si="312"/>
        <v>0,470069065969416-0,879437366881555i</v>
      </c>
      <c r="EL206" s="240" t="str">
        <f t="shared" ca="1" si="313"/>
        <v>-0,855312850217962+0,512654793502361i</v>
      </c>
      <c r="EM206" s="240" t="str">
        <f t="shared" ca="1" si="314"/>
        <v>0,997183538296197+6,25479037896754E-14i</v>
      </c>
      <c r="EN206" s="240"/>
      <c r="EO206" s="240"/>
      <c r="EP206" s="240"/>
    </row>
    <row r="207" spans="1:146" ht="15.75" thickBot="1">
      <c r="A207" s="277">
        <f t="shared" si="181"/>
        <v>2.0898437500000014E-3</v>
      </c>
      <c r="B207" s="276">
        <v>107</v>
      </c>
      <c r="C207" s="248">
        <f t="shared" si="182"/>
        <v>21400</v>
      </c>
      <c r="D207" s="247">
        <f t="shared" si="315"/>
        <v>134460.16557364314</v>
      </c>
      <c r="E207" s="247" t="str">
        <f t="shared" si="316"/>
        <v>134460,165573643i</v>
      </c>
      <c r="F207" s="247" t="str">
        <f t="shared" si="320"/>
        <v>-0,041582963126168-0,160106357429832i</v>
      </c>
      <c r="G207" s="247" t="str">
        <f t="shared" si="321"/>
        <v>-0,0607089252238929+0,203545092229521i</v>
      </c>
      <c r="H207" s="247" t="str">
        <f t="shared" si="319"/>
        <v>0,0022449122705657-0,0496161530928775i</v>
      </c>
      <c r="I207" s="247" t="str">
        <f t="shared" si="317"/>
        <v>-0,00239353260769701+0,0514186257868186i</v>
      </c>
      <c r="J207" s="275" t="str">
        <f ca="1">IMPRODUCT(1/N_FFT2,DR100)</f>
        <v>0,00557361343015199+0,0000799876016738992i</v>
      </c>
      <c r="K207" s="274" t="str">
        <f t="shared" ca="1" si="318"/>
        <v>-0,0000174534780458221+0,000286396090312554i</v>
      </c>
      <c r="N207" s="265">
        <f t="shared" ca="1" si="185"/>
        <v>2.9972246434492313</v>
      </c>
      <c r="O207" s="240">
        <f t="shared" ca="1" si="186"/>
        <v>0.99722464344923145</v>
      </c>
      <c r="P207" s="240" t="str">
        <f t="shared" ca="1" si="187"/>
        <v>-0,8676721894782-0,491530224003115i</v>
      </c>
      <c r="Q207" s="240" t="str">
        <f t="shared" ca="1" si="188"/>
        <v>0,51267592577436+0,855348107283724i</v>
      </c>
      <c r="R207" s="240" t="str">
        <f t="shared" ca="1" si="189"/>
        <v>-0,0244731178635642-0,99692429803094i</v>
      </c>
      <c r="S207" s="240" t="str">
        <f t="shared" ca="1" si="190"/>
        <v>-0,47008844280441+0,879473618390098i</v>
      </c>
      <c r="T207" s="240" t="str">
        <f t="shared" ca="1" si="191"/>
        <v>0,842508795372945-0,533512810738107i</v>
      </c>
      <c r="U207" s="241" t="str">
        <f t="shared" ca="1" si="192"/>
        <v>-0,996023442692916+0,0489314940360363i</v>
      </c>
      <c r="V207" s="240" t="str">
        <f t="shared" ca="1" si="193"/>
        <v>0,890745285279875+0,448363497905572i</v>
      </c>
      <c r="W207" s="240" t="str">
        <f t="shared" ca="1" si="194"/>
        <v>-0,554028327533943-0,829161987667301i</v>
      </c>
      <c r="X207" s="240" t="str">
        <f t="shared" ca="1" si="195"/>
        <v>0,073360395706217+0,994522620076725i</v>
      </c>
      <c r="Y207" s="240" t="str">
        <f t="shared" ca="1" si="196"/>
        <v>0,426368475600896-0,901480400516958i</v>
      </c>
      <c r="Z207" s="240" t="str">
        <f t="shared" ca="1" si="197"/>
        <v>-0,815315723784593+0,57421011838181i</v>
      </c>
      <c r="AA207" s="240" t="str">
        <f t="shared" ca="1" si="198"/>
        <v>0,992422734221803-0,0977451078170472i</v>
      </c>
      <c r="AB207" s="240" t="str">
        <f t="shared" ca="1" si="199"/>
        <v>-0,911672497669249-0,404116624869555i</v>
      </c>
      <c r="AC207" s="240" t="str">
        <f t="shared" ca="1" si="200"/>
        <v>0,594046026525382+0,800978344196553i</v>
      </c>
      <c r="AD207" s="240" t="str">
        <f t="shared" ca="1" si="201"/>
        <v>-0,122070941929952-0,989725050020854i</v>
      </c>
      <c r="AE207" s="240" t="str">
        <f t="shared" ca="1" si="202"/>
        <v>-0,381621349394194+0,921315437398615i</v>
      </c>
      <c r="AF207" s="240" t="str">
        <f t="shared" ca="1" si="203"/>
        <v>0,78615848520442-0,613524103555466i</v>
      </c>
      <c r="AG207" s="240" t="str">
        <f t="shared" ca="1" si="204"/>
        <v>-0,986431192457987+0,146323245071867i</v>
      </c>
      <c r="AH207" s="240" t="str">
        <f t="shared" ca="1" si="205"/>
        <v>0,930403411158658+0,358896199487789i</v>
      </c>
      <c r="AI207" s="240" t="str">
        <f t="shared" ca="1" si="206"/>
        <v>-0,632632616606712-0,770865073737156i</v>
      </c>
      <c r="AJ207" s="240" t="str">
        <f t="shared" ca="1" si="207"/>
        <v>0,170487408562426+0,982543145629806i</v>
      </c>
      <c r="AK207" s="240" t="str">
        <f t="shared" ca="1" si="208"/>
        <v>0,335954863930714-0,93893094469388i</v>
      </c>
      <c r="AL207" s="240" t="str">
        <f t="shared" ca="1" si="209"/>
        <v>-0,755107321974039+0,651360055425294i</v>
      </c>
      <c r="AM207" s="240" t="str">
        <f t="shared" ca="1" si="210"/>
        <v>0,978063251550371-0,194548876812905i</v>
      </c>
      <c r="AN207" s="240" t="str">
        <f t="shared" ca="1" si="211"/>
        <v>-0,946892901336874-0,312811161725863i</v>
      </c>
      <c r="AO207" s="240" t="str">
        <f t="shared" ca="1" si="212"/>
        <v>0,669695139302489+0,738894721795376i</v>
      </c>
      <c r="AP207" s="240" t="str">
        <f t="shared" ca="1" si="213"/>
        <v>-0,218493156094741-0,972994208740323i</v>
      </c>
      <c r="AQ207" s="240" t="str">
        <f t="shared" ca="1" si="214"/>
        <v>-0,289479033773856+0,95428448510274i</v>
      </c>
      <c r="AR207" s="240" t="str">
        <f t="shared" ca="1" si="215"/>
        <v>-0,289479033773856+0,95428448510274i</v>
      </c>
      <c r="AS207" s="240" t="str">
        <f t="shared" ca="1" si="216"/>
        <v>-0,967339070601547+0,242305823269233i</v>
      </c>
      <c r="AT207" s="240" t="str">
        <f t="shared" ca="1" si="217"/>
        <v>0,961101243577747+0,265972534476317i</v>
      </c>
      <c r="AU207" s="240" t="str">
        <f t="shared" ca="1" si="218"/>
        <v>-0,705144307749306-0,705144307749271i</v>
      </c>
      <c r="AV207" s="240" t="str">
        <f t="shared" ca="1" si="219"/>
        <v>0,265972534476282+0,961101243577757i</v>
      </c>
      <c r="AW207" s="240" t="str">
        <f t="shared" ca="1" si="220"/>
        <v>0,242305823269269-0,967339070601539i</v>
      </c>
      <c r="AX207" s="240" t="str">
        <f t="shared" ca="1" si="221"/>
        <v>-0,687626823869231+0,722237039065403i</v>
      </c>
      <c r="AY207" s="240" t="str">
        <f t="shared" ca="1" si="222"/>
        <v>0,95428448510275-0,289479033773821i</v>
      </c>
      <c r="AZ207" s="240" t="str">
        <f t="shared" ca="1" si="223"/>
        <v>-0,972994208740336-0,218493156094679i</v>
      </c>
      <c r="BA207" s="240" t="str">
        <f t="shared" ca="1" si="224"/>
        <v>0,738894721795418+0,669695139302443i</v>
      </c>
      <c r="BB207" s="240" t="str">
        <f t="shared" ca="1" si="225"/>
        <v>-0,312811161725358-0,946892901337041i</v>
      </c>
      <c r="BC207" s="240" t="str">
        <f t="shared" ca="1" si="226"/>
        <v>-0,19454887681265+0,978063251550421i</v>
      </c>
      <c r="BD207" s="240" t="str">
        <f t="shared" ca="1" si="227"/>
        <v>0,651360055425252-0,755107321974075i</v>
      </c>
      <c r="BE207" s="240" t="str">
        <f t="shared" ca="1" si="228"/>
        <v>-0,938930944693926+0,335954863930587i</v>
      </c>
      <c r="BF207" s="240" t="str">
        <f t="shared" ca="1" si="229"/>
        <v>0,982543145629749+0,170487408562755i</v>
      </c>
      <c r="BG207" s="240" t="str">
        <f t="shared" ca="1" si="230"/>
        <v>-0,770865073737452-0,632632616606352i</v>
      </c>
      <c r="BH207" s="240" t="str">
        <f t="shared" ca="1" si="231"/>
        <v>0,35889619948794+0,9304034111586i</v>
      </c>
      <c r="BI207" s="240" t="str">
        <f t="shared" ca="1" si="232"/>
        <v>0,146323245071903-0,986431192457981i</v>
      </c>
      <c r="BJ207" s="240" t="str">
        <f t="shared" ca="1" si="233"/>
        <v>-0,613524103555658+0,786158485204271i</v>
      </c>
      <c r="BK207" s="240" t="str">
        <f t="shared" ca="1" si="234"/>
        <v>0,921315437398781-0,381621349393793i</v>
      </c>
      <c r="BL207" s="240" t="str">
        <f t="shared" ca="1" si="235"/>
        <v>-0,989725050020898-0,122070941929595i</v>
      </c>
      <c r="BM207" s="240" t="str">
        <f t="shared" ca="1" si="236"/>
        <v>0,800978344196586+0,594046026525338i</v>
      </c>
      <c r="BN207" s="240" t="str">
        <f t="shared" ca="1" si="237"/>
        <v>-0,404116624869419-0,91167249766931i</v>
      </c>
      <c r="BO207" s="240" t="str">
        <f t="shared" ca="1" si="238"/>
        <v>-0,097745107817394+0,99242273422177i</v>
      </c>
      <c r="BP207" s="240" t="str">
        <f t="shared" ca="1" si="239"/>
        <v>0,574210118381428-0,815315723784861i</v>
      </c>
      <c r="BQ207" s="240" t="str">
        <f t="shared" ca="1" si="240"/>
        <v>-0,901480400516845+0,426368475601135i</v>
      </c>
      <c r="BR207" s="240" t="str">
        <f t="shared" ca="1" si="241"/>
        <v>0,99452262007673+0,0733603957061546i</v>
      </c>
      <c r="BS207" s="240" t="str">
        <f t="shared" ca="1" si="242"/>
        <v>-0,829161987667166-0,554028327534145i</v>
      </c>
      <c r="BT207" s="240" t="str">
        <f t="shared" ca="1" si="243"/>
        <v>0,448363497905175+0,890745285280075i</v>
      </c>
      <c r="BU207" s="240" t="str">
        <f t="shared" ca="1" si="244"/>
        <v>0,0489314940356625-0,996023442692934i</v>
      </c>
      <c r="BV207" s="240" t="str">
        <f t="shared" ca="1" si="245"/>
        <v>-0,533512810737963+0,842508795373037i</v>
      </c>
      <c r="BW207" s="240" t="str">
        <f t="shared" ca="1" si="246"/>
        <v>0,879473618390113-0,470088442804383i</v>
      </c>
      <c r="BX207" s="240" t="str">
        <f t="shared" ca="1" si="247"/>
        <v>-0,996924298030933-0,0244731178638488i</v>
      </c>
      <c r="BY207" s="240" t="str">
        <f t="shared" ca="1" si="248"/>
        <v>0,855348107283468+0,512675925774788i</v>
      </c>
      <c r="BZ207" s="240" t="str">
        <f t="shared" ca="1" si="249"/>
        <v>-0,491530224003351-0,867672189478066i</v>
      </c>
      <c r="CA207" s="240" t="str">
        <f t="shared" ca="1" si="250"/>
        <v>4,83778782536104E-14+0,997224643449231i</v>
      </c>
      <c r="CB207" s="240" t="str">
        <f t="shared" ca="1" si="251"/>
        <v>0,491530224003243-0,867672189478128i</v>
      </c>
      <c r="CC207" s="240" t="str">
        <f t="shared" ca="1" si="252"/>
        <v>-0,855348107283914+0,512675925774044i</v>
      </c>
      <c r="CD207" s="240" t="str">
        <f t="shared" ca="1" si="253"/>
        <v>0,99692429803093-0,0244731178639739i</v>
      </c>
      <c r="CE207" s="240" t="str">
        <f t="shared" ca="1" si="254"/>
        <v>-0,879473618390171-0,470088442804272i</v>
      </c>
      <c r="CF207" s="240" t="str">
        <f t="shared" ca="1" si="255"/>
        <v>0,533512810738069+0,84250879537297i</v>
      </c>
      <c r="CG207" s="240" t="str">
        <f t="shared" ca="1" si="256"/>
        <v>-0,0489314940357874-0,996023442692928i</v>
      </c>
      <c r="CH207" s="240" t="str">
        <f t="shared" ca="1" si="257"/>
        <v>-0,44836349790595+0,890745285279685i</v>
      </c>
      <c r="CI207" s="240" t="str">
        <f t="shared" ca="1" si="258"/>
        <v>0,829161987667097-0,554028327534248i</v>
      </c>
      <c r="CJ207" s="240" t="str">
        <f t="shared" ca="1" si="259"/>
        <v>-0,994522620076721+0,0733603957062793i</v>
      </c>
      <c r="CK207" s="240" t="str">
        <f t="shared" ca="1" si="260"/>
        <v>0,901480400516898+0,426368475601023i</v>
      </c>
      <c r="CL207" s="240" t="str">
        <f t="shared" ca="1" si="261"/>
        <v>-0,574210118381531-0,815315723784789i</v>
      </c>
      <c r="CM207" s="240" t="str">
        <f t="shared" ca="1" si="262"/>
        <v>0,0977451078174903+0,99242273422176i</v>
      </c>
      <c r="CN207" s="240" t="str">
        <f t="shared" ca="1" si="263"/>
        <v>0,404116624869304-0,91167249766936i</v>
      </c>
      <c r="CO207" s="240" t="str">
        <f t="shared" ca="1" si="264"/>
        <v>-0,800978344196512+0,594046026525438i</v>
      </c>
      <c r="CP207" s="240" t="str">
        <f t="shared" ca="1" si="265"/>
        <v>0,989725050020883-0,122070941929718i</v>
      </c>
      <c r="CQ207" s="240" t="str">
        <f t="shared" ca="1" si="266"/>
        <v>-0,921315437398449-0,381621349394594i</v>
      </c>
      <c r="CR207" s="240" t="str">
        <f t="shared" ca="1" si="267"/>
        <v>0,613524103555745+0,786158485204202i</v>
      </c>
      <c r="CS207" s="240" t="str">
        <f t="shared" ca="1" si="268"/>
        <v>-0,146323245072013-0,986431192457965i</v>
      </c>
      <c r="CT207" s="240" t="str">
        <f t="shared" ca="1" si="269"/>
        <v>-0,35889619948781+0,93040341115865i</v>
      </c>
      <c r="CU207" s="240" t="str">
        <f t="shared" ca="1" si="270"/>
        <v>0,770865073737364-0,632632616606459i</v>
      </c>
      <c r="CV207" s="240" t="str">
        <f t="shared" ca="1" si="271"/>
        <v>-0,982543145629728+0,170487408562879i</v>
      </c>
      <c r="CW207" s="240" t="str">
        <f t="shared" ca="1" si="272"/>
        <v>0,938930944693968+0,335954863930469i</v>
      </c>
      <c r="CX207" s="240" t="str">
        <f t="shared" ca="1" si="273"/>
        <v>-0,651360055425336-0,755107321974002i</v>
      </c>
      <c r="CY207" s="240" t="str">
        <f t="shared" ca="1" si="274"/>
        <v>0,194548876812758+0,9780632515504i</v>
      </c>
      <c r="CZ207" s="240" t="str">
        <f t="shared" ca="1" si="275"/>
        <v>0,312811161726194-0,946892901336764i</v>
      </c>
      <c r="DA207" s="240" t="str">
        <f t="shared" ca="1" si="276"/>
        <v>-0,738894721795134+0,669695139302756i</v>
      </c>
      <c r="DB207" s="240" t="str">
        <f t="shared" ca="1" si="277"/>
        <v>0,972994208740287-0,218493156094899i</v>
      </c>
      <c r="DC207" s="240" t="str">
        <f t="shared" ca="1" si="278"/>
        <v>-0,954284485102729-0,289479033773892i</v>
      </c>
      <c r="DD207" s="240" t="str">
        <f t="shared" ca="1" si="279"/>
        <v>0,687626823869024+0,7222370390656i</v>
      </c>
      <c r="DE207" s="240" t="str">
        <f t="shared" ca="1" si="280"/>
        <v>-0,242305823268799-0,967339070601656i</v>
      </c>
      <c r="DF207" s="240" t="str">
        <f t="shared" ca="1" si="281"/>
        <v>-0,265972534475957+0,961101243577846i</v>
      </c>
      <c r="DG207" s="240" t="str">
        <f t="shared" ca="1" si="282"/>
        <v>0,705144307749217-0,70514430774936i</v>
      </c>
      <c r="DH207" s="240" t="str">
        <f t="shared" ca="1" si="283"/>
        <v>-0,961101243577793+0,265972534476152i</v>
      </c>
      <c r="DI207" s="240" t="str">
        <f t="shared" ca="1" si="284"/>
        <v>0,967339070601451+0,242305823269621i</v>
      </c>
      <c r="DJ207" s="240" t="str">
        <f t="shared" ca="1" si="285"/>
        <v>-0,722237039065739-0,687626823868877i</v>
      </c>
      <c r="DK207" s="240" t="str">
        <f t="shared" ca="1" si="286"/>
        <v>0,289479033774058+0,954284485102679i</v>
      </c>
      <c r="DL207" s="240" t="str">
        <f t="shared" ca="1" si="287"/>
        <v>0,218493156094701-0,972994208740331i</v>
      </c>
      <c r="DM207" s="240" t="str">
        <f t="shared" ca="1" si="288"/>
        <v>-0,669695139302628+0,73889472179525i</v>
      </c>
      <c r="DN207" s="240" t="str">
        <f t="shared" ca="1" si="289"/>
        <v>0,946892901337021-0,312811161725417i</v>
      </c>
      <c r="DO207" s="240" t="str">
        <f t="shared" ca="1" si="290"/>
        <v>-0,978063251550433-0,194548876812588i</v>
      </c>
      <c r="DP207" s="240" t="str">
        <f t="shared" ca="1" si="291"/>
        <v>0,755107321974134+0,651360055425183i</v>
      </c>
      <c r="DQ207" s="240" t="str">
        <f t="shared" ca="1" si="292"/>
        <v>-0,335954863930633-0,938930944693909i</v>
      </c>
      <c r="DR207" s="240" t="str">
        <f t="shared" ca="1" si="293"/>
        <v>-0,170487408562681+0,982543145629762i</v>
      </c>
      <c r="DS207" s="240" t="str">
        <f t="shared" ca="1" si="294"/>
        <v>0,632632616607092-0,770865073736845i</v>
      </c>
      <c r="DT207" s="240" t="str">
        <f t="shared" ca="1" si="295"/>
        <v>-0,930403411158588+0,358896199487972i</v>
      </c>
      <c r="DU207" s="240" t="str">
        <f t="shared" ca="1" si="296"/>
        <v>0,98643119245799+0,146323245071841i</v>
      </c>
      <c r="DV207" s="240" t="str">
        <f t="shared" ca="1" si="297"/>
        <v>-0,786158485204327-0,613524103555586i</v>
      </c>
      <c r="DW207" s="240" t="str">
        <f t="shared" ca="1" si="298"/>
        <v>0,381621349393838+0,921315437398762i</v>
      </c>
      <c r="DX207" s="240" t="str">
        <f t="shared" ca="1" si="299"/>
        <v>0,122070941929547-0,989725050020904i</v>
      </c>
      <c r="DY207" s="240" t="str">
        <f t="shared" ca="1" si="300"/>
        <v>-0,594046026525276+0,800978344196632i</v>
      </c>
      <c r="DZ207" s="240" t="str">
        <f t="shared" ca="1" si="301"/>
        <v>0,91167249766929-0,404116624869462i</v>
      </c>
      <c r="EA207" s="240" t="str">
        <f t="shared" ca="1" si="302"/>
        <v>-0,992422734221777-0,0977451078173176i</v>
      </c>
      <c r="EB207" s="240" t="str">
        <f t="shared" ca="1" si="303"/>
        <v>0,815315723784335+0,574210118382177i</v>
      </c>
      <c r="EC207" s="240" t="str">
        <f t="shared" ca="1" si="304"/>
        <v>-0,426368475601205-0,901480400516812i</v>
      </c>
      <c r="ED207" s="240" t="str">
        <f t="shared" ca="1" si="305"/>
        <v>-0,0733603957061064+0,994522620076733i</v>
      </c>
      <c r="EE207" s="240" t="str">
        <f t="shared" ca="1" si="306"/>
        <v>0,554028327534081-0,829161987667208i</v>
      </c>
      <c r="EF207" s="240" t="str">
        <f t="shared" ca="1" si="307"/>
        <v>-0,890745285280054+0,448363497905218i</v>
      </c>
      <c r="EG207" s="240" t="str">
        <f t="shared" ca="1" si="308"/>
        <v>0,996023442692938+0,0489314940355859i</v>
      </c>
      <c r="EH207" s="240" t="str">
        <f t="shared" ca="1" si="309"/>
        <v>-0,842508795373063-0,533512810737922i</v>
      </c>
      <c r="EI207" s="240" t="str">
        <f t="shared" ca="1" si="310"/>
        <v>0,470088442804451+0,879473618390077i</v>
      </c>
      <c r="EJ207" s="240" t="str">
        <f t="shared" ca="1" si="311"/>
        <v>0,0244731178638005-0,996924298030934i</v>
      </c>
      <c r="EK207" s="240" t="str">
        <f t="shared" ca="1" si="312"/>
        <v>-0,512675925774722+0,855348107283508i</v>
      </c>
      <c r="EL207" s="240" t="str">
        <f t="shared" ca="1" si="313"/>
        <v>0,867672189478028-0,491530224003418i</v>
      </c>
      <c r="EM207" s="240" t="str">
        <f t="shared" ca="1" si="314"/>
        <v>-0,997224643449231+9,67557565072209E-14i</v>
      </c>
      <c r="EN207" s="240"/>
      <c r="EO207" s="240"/>
      <c r="EP207" s="240"/>
    </row>
    <row r="208" spans="1:146" ht="15.75" thickBot="1">
      <c r="A208" s="277">
        <f t="shared" si="181"/>
        <v>2.1093750000000014E-3</v>
      </c>
      <c r="B208" s="276">
        <v>108</v>
      </c>
      <c r="C208" s="248">
        <f t="shared" si="182"/>
        <v>21600</v>
      </c>
      <c r="D208" s="247">
        <f t="shared" si="315"/>
        <v>135716.80263507908</v>
      </c>
      <c r="E208" s="247" t="str">
        <f t="shared" si="316"/>
        <v>135716,802635079i</v>
      </c>
      <c r="F208" s="247" t="str">
        <f t="shared" si="320"/>
        <v>-0,0415301851229743-0,158401431459623i</v>
      </c>
      <c r="G208" s="247" t="str">
        <f t="shared" si="321"/>
        <v>-0,059529141644263+0,20198004737721i</v>
      </c>
      <c r="H208" s="247" t="str">
        <f t="shared" si="319"/>
        <v>0,00224017467060879-0,049156699801213i</v>
      </c>
      <c r="I208" s="247" t="str">
        <f t="shared" si="317"/>
        <v>-0,00237504124140778+0,0509088610492561i</v>
      </c>
      <c r="J208" s="275" t="str">
        <f ca="1">IMPRODUCT(1/N_FFT2,DS100)</f>
        <v>0,0040562162756625-2,01022606259333E-07i</v>
      </c>
      <c r="K208" s="274" t="str">
        <f t="shared" ca="1" si="318"/>
        <v>-9,62344710683809E-06+0,000206497828200414i</v>
      </c>
      <c r="N208" s="265">
        <f t="shared" ca="1" si="185"/>
        <v>2.9972629239868867</v>
      </c>
      <c r="O208" s="240">
        <f t="shared" ca="1" si="186"/>
        <v>0.99726292398688665</v>
      </c>
      <c r="P208" s="240" t="str">
        <f t="shared" ca="1" si="187"/>
        <v>-0,879507378810254-0,47010648812497i</v>
      </c>
      <c r="Q208" s="240" t="str">
        <f t="shared" ca="1" si="188"/>
        <v>0,554049595061208+0,829193816771077i</v>
      </c>
      <c r="R208" s="240" t="str">
        <f t="shared" ca="1" si="189"/>
        <v>-0,0977488599658864-0,992460830428206i</v>
      </c>
      <c r="S208" s="240" t="str">
        <f t="shared" ca="1" si="190"/>
        <v>-0,381635998721704+0,921350804003862i</v>
      </c>
      <c r="T208" s="240" t="str">
        <f t="shared" ca="1" si="191"/>
        <v>0,770894664992977-0,632656901522651i</v>
      </c>
      <c r="U208" s="241" t="str">
        <f t="shared" ca="1" si="192"/>
        <v>-0,97810079653823+0,19455634497532i</v>
      </c>
      <c r="V208" s="240" t="str">
        <f t="shared" ca="1" si="193"/>
        <v>0,954321117293291+0,289490146027391i</v>
      </c>
      <c r="W208" s="240" t="str">
        <f t="shared" ca="1" si="194"/>
        <v>-0,705171376177049-0,705171376177055i</v>
      </c>
      <c r="X208" s="240" t="str">
        <f t="shared" ca="1" si="195"/>
        <v>0,289490146027381+0,954321117293294i</v>
      </c>
      <c r="Y208" s="240" t="str">
        <f t="shared" ca="1" si="196"/>
        <v>0,194556344975328-0,978100796538228i</v>
      </c>
      <c r="Z208" s="240" t="str">
        <f t="shared" ca="1" si="197"/>
        <v>-0,632656901522657+0,770894664992972i</v>
      </c>
      <c r="AA208" s="240" t="str">
        <f t="shared" ca="1" si="198"/>
        <v>0,921350804003827-0,381635998721788i</v>
      </c>
      <c r="AB208" s="240" t="str">
        <f t="shared" ca="1" si="199"/>
        <v>-0,992460830428202-0,0977488599659339i</v>
      </c>
      <c r="AC208" s="240" t="str">
        <f t="shared" ca="1" si="200"/>
        <v>0,82919381677106+0,554049595061233i</v>
      </c>
      <c r="AD208" s="240" t="str">
        <f t="shared" ca="1" si="201"/>
        <v>-0,470106488124955-0,879507378810262i</v>
      </c>
      <c r="AE208" s="240" t="str">
        <f t="shared" ca="1" si="202"/>
        <v>-1,05068975046433E-14+0,997262923986887i</v>
      </c>
      <c r="AF208" s="240" t="str">
        <f t="shared" ca="1" si="203"/>
        <v>0,470106488124967-0,879507378810255i</v>
      </c>
      <c r="AG208" s="240" t="str">
        <f t="shared" ca="1" si="204"/>
        <v>-0,829193816771071+0,554049595061216i</v>
      </c>
      <c r="AH208" s="240" t="str">
        <f t="shared" ca="1" si="205"/>
        <v>0,992460830428203-0,09774885996592i</v>
      </c>
      <c r="AI208" s="240" t="str">
        <f t="shared" ca="1" si="206"/>
        <v>-0,921350804003858-0,381635998721712i</v>
      </c>
      <c r="AJ208" s="240" t="str">
        <f t="shared" ca="1" si="207"/>
        <v>0,632656901522641+0,770894664992985i</v>
      </c>
      <c r="AK208" s="240" t="str">
        <f t="shared" ca="1" si="208"/>
        <v>-0,194556344975311-0,978100796538232i</v>
      </c>
      <c r="AL208" s="240" t="str">
        <f t="shared" ca="1" si="209"/>
        <v>-0,289490146027401+0,954321117293288i</v>
      </c>
      <c r="AM208" s="240" t="str">
        <f t="shared" ca="1" si="210"/>
        <v>0,70517137617706-0,705171376177044i</v>
      </c>
      <c r="AN208" s="240" t="str">
        <f t="shared" ca="1" si="211"/>
        <v>-0,954321117293295+0,289490146027378i</v>
      </c>
      <c r="AO208" s="240" t="str">
        <f t="shared" ca="1" si="212"/>
        <v>0,978100796538227+0,194556344975335i</v>
      </c>
      <c r="AP208" s="240" t="str">
        <f t="shared" ca="1" si="213"/>
        <v>-0,770894664992965-0,632656901522665i</v>
      </c>
      <c r="AQ208" s="240" t="str">
        <f t="shared" ca="1" si="214"/>
        <v>0,381635998721775+0,921350804003832i</v>
      </c>
      <c r="AR208" s="240" t="str">
        <f t="shared" ca="1" si="215"/>
        <v>0,381635998721775+0,921350804003832i</v>
      </c>
      <c r="AS208" s="240" t="str">
        <f t="shared" ca="1" si="216"/>
        <v>-0,554049595061236+0,829193816771058i</v>
      </c>
      <c r="AT208" s="240" t="str">
        <f t="shared" ca="1" si="217"/>
        <v>0,879507378810267-0,470106488124945i</v>
      </c>
      <c r="AU208" s="240" t="str">
        <f t="shared" ca="1" si="218"/>
        <v>-0,997262923986887-2,10137950092865E-14i</v>
      </c>
      <c r="AV208" s="240" t="str">
        <f t="shared" ca="1" si="219"/>
        <v>0,879507378810247+0,470106488124983i</v>
      </c>
      <c r="AW208" s="240" t="str">
        <f t="shared" ca="1" si="220"/>
        <v>-0,554049595061213-0,829193816771073i</v>
      </c>
      <c r="AX208" s="240" t="str">
        <f t="shared" ca="1" si="221"/>
        <v>0,0977488599659096+0,992460830428204i</v>
      </c>
      <c r="AY208" s="240" t="str">
        <f t="shared" ca="1" si="222"/>
        <v>0,381635998721722-0,921350804003854i</v>
      </c>
      <c r="AZ208" s="240" t="str">
        <f t="shared" ca="1" si="223"/>
        <v>-0,770894664992929+0,632656901522709i</v>
      </c>
      <c r="BA208" s="240" t="str">
        <f t="shared" ca="1" si="224"/>
        <v>0,978100796538174-0,1945563449756i</v>
      </c>
      <c r="BB208" s="240" t="str">
        <f t="shared" ca="1" si="225"/>
        <v>-0,954321117293258-0,2894901460275i</v>
      </c>
      <c r="BC208" s="240" t="str">
        <f t="shared" ca="1" si="226"/>
        <v>0,705171376177387+0,705171376176717i</v>
      </c>
      <c r="BD208" s="240" t="str">
        <f t="shared" ca="1" si="227"/>
        <v>-0,289490146027456-0,954321117293271i</v>
      </c>
      <c r="BE208" s="240" t="str">
        <f t="shared" ca="1" si="228"/>
        <v>-0,194556344975644+0,978100796538165i</v>
      </c>
      <c r="BF208" s="240" t="str">
        <f t="shared" ca="1" si="229"/>
        <v>0,632656901522437-0,770894664993151i</v>
      </c>
      <c r="BG208" s="240" t="str">
        <f t="shared" ca="1" si="230"/>
        <v>-0,921350804003872+0,38163599872168i</v>
      </c>
      <c r="BH208" s="240" t="str">
        <f t="shared" ca="1" si="231"/>
        <v>0,992460830428161+0,0977488599663497i</v>
      </c>
      <c r="BI208" s="240" t="str">
        <f t="shared" ca="1" si="232"/>
        <v>-0,829193816771159-0,554049595061086i</v>
      </c>
      <c r="BJ208" s="240" t="str">
        <f t="shared" ca="1" si="233"/>
        <v>0,470106488124767+0,879507378810361i</v>
      </c>
      <c r="BK208" s="240" t="str">
        <f t="shared" ca="1" si="234"/>
        <v>-3,72380125466673E-13-0,997262923986887i</v>
      </c>
      <c r="BL208" s="240" t="str">
        <f t="shared" ca="1" si="235"/>
        <v>-0,470106488124986+0,879507378810246i</v>
      </c>
      <c r="BM208" s="240" t="str">
        <f t="shared" ca="1" si="236"/>
        <v>0,829193816771295-0,55404959506088i</v>
      </c>
      <c r="BN208" s="240" t="str">
        <f t="shared" ca="1" si="237"/>
        <v>-0,992460830428186+0,0977488599660895i</v>
      </c>
      <c r="BO208" s="240" t="str">
        <f t="shared" ca="1" si="238"/>
        <v>0,921350804003777+0,381635998721908i</v>
      </c>
      <c r="BP208" s="240" t="str">
        <f t="shared" ca="1" si="239"/>
        <v>-0,632656901523025-0,770894664992671i</v>
      </c>
      <c r="BQ208" s="240" t="str">
        <f t="shared" ca="1" si="240"/>
        <v>0,194556344975388+0,978100796538216i</v>
      </c>
      <c r="BR208" s="240" t="str">
        <f t="shared" ca="1" si="241"/>
        <v>0,289490146027693-0,954321117293199i</v>
      </c>
      <c r="BS208" s="240" t="str">
        <f t="shared" ca="1" si="242"/>
        <v>-0,70517137617687+0,705171376177234i</v>
      </c>
      <c r="BT208" s="240" t="str">
        <f t="shared" ca="1" si="243"/>
        <v>0,95432111729333-0,289490146027263i</v>
      </c>
      <c r="BU208" s="240" t="str">
        <f t="shared" ca="1" si="244"/>
        <v>-0,978100796538123-0,194556344975857i</v>
      </c>
      <c r="BV208" s="240" t="str">
        <f t="shared" ca="1" si="245"/>
        <v>0,770894664993015+0,632656901522605i</v>
      </c>
      <c r="BW208" s="240" t="str">
        <f t="shared" ca="1" si="246"/>
        <v>-0,381635998721493-0,921350804003949i</v>
      </c>
      <c r="BX208" s="240" t="str">
        <f t="shared" ca="1" si="247"/>
        <v>-0,0977488599655775+0,992460830428237i</v>
      </c>
      <c r="BY208" s="240" t="str">
        <f t="shared" ca="1" si="248"/>
        <v>0,554049595061254-0,829193816771046i</v>
      </c>
      <c r="BZ208" s="240" t="str">
        <f t="shared" ca="1" si="249"/>
        <v>-0,879507378810457+0,470106488124589i</v>
      </c>
      <c r="CA208" s="240" t="str">
        <f t="shared" ca="1" si="250"/>
        <v>0,997262923986887-1,56379829340319E-13i</v>
      </c>
      <c r="CB208" s="240" t="str">
        <f t="shared" ca="1" si="251"/>
        <v>-0,87950737881015-0,470106488125163i</v>
      </c>
      <c r="CC208" s="240" t="str">
        <f t="shared" ca="1" si="252"/>
        <v>0,554049595061537+0,829193816770857i</v>
      </c>
      <c r="CD208" s="240" t="str">
        <f t="shared" ca="1" si="253"/>
        <v>-0,0977488599658887-0,992460830428206i</v>
      </c>
      <c r="CE208" s="240" t="str">
        <f t="shared" ca="1" si="254"/>
        <v>-0,381635998722095+0,9213508040037i</v>
      </c>
      <c r="CF208" s="240" t="str">
        <f t="shared" ca="1" si="255"/>
        <v>0,770894664992816-0,632656901522846i</v>
      </c>
      <c r="CG208" s="240" t="str">
        <f t="shared" ca="1" si="256"/>
        <v>-0,978100796538256+0,194556344975191i</v>
      </c>
      <c r="CH208" s="240" t="str">
        <f t="shared" ca="1" si="257"/>
        <v>0,954321117293428+0,289490146026937i</v>
      </c>
      <c r="CI208" s="240" t="str">
        <f t="shared" ca="1" si="258"/>
        <v>-0,705171376177091-0,705171376177013i</v>
      </c>
      <c r="CJ208" s="240" t="str">
        <f t="shared" ca="1" si="259"/>
        <v>0,28949014602707+0,954321117293388i</v>
      </c>
      <c r="CK208" s="240" t="str">
        <f t="shared" ca="1" si="260"/>
        <v>0,194556344975082-0,978100796538277i</v>
      </c>
      <c r="CL208" s="240" t="str">
        <f t="shared" ca="1" si="261"/>
        <v>-0,63265690152276+0,770894664992886i</v>
      </c>
      <c r="CM208" s="240" t="str">
        <f t="shared" ca="1" si="262"/>
        <v>0,921350804004026-0,381635998721307i</v>
      </c>
      <c r="CN208" s="240" t="str">
        <f t="shared" ca="1" si="263"/>
        <v>-0,992460830428217-0,0977488599657783i</v>
      </c>
      <c r="CO208" s="240" t="str">
        <f t="shared" ca="1" si="264"/>
        <v>0,829193816770935+0,554049595061422i</v>
      </c>
      <c r="CP208" s="240" t="str">
        <f t="shared" ca="1" si="265"/>
        <v>-0,470106488125286-0,879507378810084i</v>
      </c>
      <c r="CQ208" s="240" t="str">
        <f t="shared" ca="1" si="266"/>
        <v>-4,54485082603986E-14+0,997262923986887i</v>
      </c>
      <c r="CR208" s="240" t="str">
        <f t="shared" ca="1" si="267"/>
        <v>0,470106488125342-0,879507378810055i</v>
      </c>
      <c r="CS208" s="240" t="str">
        <f t="shared" ca="1" si="268"/>
        <v>-0,829193816770984+0,554049595061346i</v>
      </c>
      <c r="CT208" s="240" t="str">
        <f t="shared" ca="1" si="269"/>
        <v>0,992460830428226-0,0977488599656878i</v>
      </c>
      <c r="CU208" s="240" t="str">
        <f t="shared" ca="1" si="270"/>
        <v>-0,921350804004002-0,381635998721365i</v>
      </c>
      <c r="CV208" s="240" t="str">
        <f t="shared" ca="1" si="271"/>
        <v>0,63265690152269+0,770894664992944i</v>
      </c>
      <c r="CW208" s="240" t="str">
        <f t="shared" ca="1" si="272"/>
        <v>-0,194556344974992-0,978100796538295i</v>
      </c>
      <c r="CX208" s="240" t="str">
        <f t="shared" ca="1" si="273"/>
        <v>-0,289490146027157+0,954321117293362i</v>
      </c>
      <c r="CY208" s="240" t="str">
        <f t="shared" ca="1" si="274"/>
        <v>0,705171376177155-0,705171376176949i</v>
      </c>
      <c r="CZ208" s="240" t="str">
        <f t="shared" ca="1" si="275"/>
        <v>-0,954321117293159+0,289490146027826i</v>
      </c>
      <c r="DA208" s="240" t="str">
        <f t="shared" ca="1" si="276"/>
        <v>0,978100796538238+0,194556344975279i</v>
      </c>
      <c r="DB208" s="240" t="str">
        <f t="shared" ca="1" si="277"/>
        <v>-0,770894664992758-0,632656901522917i</v>
      </c>
      <c r="DC208" s="240" t="str">
        <f t="shared" ca="1" si="278"/>
        <v>0,381635998722011+0,921350804003734i</v>
      </c>
      <c r="DD208" s="240" t="str">
        <f t="shared" ca="1" si="279"/>
        <v>0,0977488599659792-0,992460830428197i</v>
      </c>
      <c r="DE208" s="240" t="str">
        <f t="shared" ca="1" si="280"/>
        <v>-0,554049595061589+0,829193816770822i</v>
      </c>
      <c r="DF208" s="240" t="str">
        <f t="shared" ca="1" si="281"/>
        <v>0,879507378810193-0,470106488125083i</v>
      </c>
      <c r="DG208" s="240" t="str">
        <f t="shared" ca="1" si="282"/>
        <v>-0,997262923986887-2,47276845861116E-13i</v>
      </c>
      <c r="DH208" s="240" t="str">
        <f t="shared" ca="1" si="283"/>
        <v>0,879507378810427+0,470106488124645i</v>
      </c>
      <c r="DI208" s="240" t="str">
        <f t="shared" ca="1" si="284"/>
        <v>-0,554049595061178-0,829193816771097i</v>
      </c>
      <c r="DJ208" s="240" t="str">
        <f t="shared" ca="1" si="285"/>
        <v>0,0977488599654588+0,992460830428249i</v>
      </c>
      <c r="DK208" s="240" t="str">
        <f t="shared" ca="1" si="286"/>
        <v>0,381635998721577-0,921350804003914i</v>
      </c>
      <c r="DL208" s="240" t="str">
        <f t="shared" ca="1" si="287"/>
        <v>-0,770894664993091+0,632656901522512i</v>
      </c>
      <c r="DM208" s="240" t="str">
        <f t="shared" ca="1" si="288"/>
        <v>0,978100796538146-0,194556344975739i</v>
      </c>
      <c r="DN208" s="240" t="str">
        <f t="shared" ca="1" si="289"/>
        <v>-0,954321117293312-0,289490146027323i</v>
      </c>
      <c r="DO208" s="240" t="str">
        <f t="shared" ca="1" si="290"/>
        <v>0,705171376176806+0,705171376177298i</v>
      </c>
      <c r="DP208" s="240" t="str">
        <f t="shared" ca="1" si="291"/>
        <v>-0,289490146027633-0,954321117293217i</v>
      </c>
      <c r="DQ208" s="240" t="str">
        <f t="shared" ca="1" si="292"/>
        <v>-0,194556344975478+0,978100796538199i</v>
      </c>
      <c r="DR208" s="240" t="str">
        <f t="shared" ca="1" si="293"/>
        <v>0,632656901523094-0,770894664992613i</v>
      </c>
      <c r="DS208" s="240" t="str">
        <f t="shared" ca="1" si="294"/>
        <v>-0,921350804003812+0,381635998721824i</v>
      </c>
      <c r="DT208" s="240" t="str">
        <f t="shared" ca="1" si="295"/>
        <v>0,992460830428175+0,0977488599662082i</v>
      </c>
      <c r="DU208" s="240" t="str">
        <f t="shared" ca="1" si="296"/>
        <v>-0,829193816771246-0,554049595060956i</v>
      </c>
      <c r="DV208" s="240" t="str">
        <f t="shared" ca="1" si="297"/>
        <v>0,47010648812493+0,879507378810275i</v>
      </c>
      <c r="DW208" s="240" t="str">
        <f t="shared" ca="1" si="298"/>
        <v>4,49105183461835E-13-0,997262923986887i</v>
      </c>
      <c r="DX208" s="240" t="str">
        <f t="shared" ca="1" si="299"/>
        <v>-0,470106488124822+0,879507378810332i</v>
      </c>
      <c r="DY208" s="240" t="str">
        <f t="shared" ca="1" si="300"/>
        <v>0,829193816771209-0,554049595061011i</v>
      </c>
      <c r="DZ208" s="240" t="str">
        <f t="shared" ca="1" si="301"/>
        <v>-0,992460830428168+0,0977488599662733i</v>
      </c>
      <c r="EA208" s="240" t="str">
        <f t="shared" ca="1" si="302"/>
        <v>0,921350804003837+0,381635998721764i</v>
      </c>
      <c r="EB208" s="240" t="str">
        <f t="shared" ca="1" si="303"/>
        <v>-0,632656901522356-0,770894664993218i</v>
      </c>
      <c r="EC208" s="240" t="str">
        <f t="shared" ca="1" si="304"/>
        <v>0,194556344975542+0,978100796538186i</v>
      </c>
      <c r="ED208" s="240" t="str">
        <f t="shared" ca="1" si="305"/>
        <v>0,28949014602757-0,954321117293236i</v>
      </c>
      <c r="EE208" s="240" t="str">
        <f t="shared" ca="1" si="306"/>
        <v>-0,705171376176759+0,705171376177345i</v>
      </c>
      <c r="EF208" s="240" t="str">
        <f t="shared" ca="1" si="307"/>
        <v>0,954321117293276-0,28949014602744i</v>
      </c>
      <c r="EG208" s="240" t="str">
        <f t="shared" ca="1" si="308"/>
        <v>-0,978100796538159-0,194556344975675i</v>
      </c>
      <c r="EH208" s="240" t="str">
        <f t="shared" ca="1" si="309"/>
        <v>0,770894664993131+0,632656901522462i</v>
      </c>
      <c r="EI208" s="240" t="str">
        <f t="shared" ca="1" si="310"/>
        <v>-0,381635998721638-0,921350804003889i</v>
      </c>
      <c r="EJ208" s="240" t="str">
        <f t="shared" ca="1" si="311"/>
        <v>-0,0977488599664091+0,992460830428155i</v>
      </c>
      <c r="EK208" s="240" t="str">
        <f t="shared" ca="1" si="312"/>
        <v>0,554049595061124-0,829193816771133i</v>
      </c>
      <c r="EL208" s="240" t="str">
        <f t="shared" ca="1" si="313"/>
        <v>-0,879507378810396+0,470106488124702i</v>
      </c>
      <c r="EM208" s="240" t="str">
        <f t="shared" ca="1" si="314"/>
        <v>0,997262923986887-3,12759658680639E-13i</v>
      </c>
      <c r="EN208" s="240"/>
      <c r="EO208" s="240"/>
      <c r="EP208" s="240"/>
    </row>
    <row r="209" spans="1:146" ht="15.75" thickBot="1">
      <c r="A209" s="277">
        <f t="shared" si="181"/>
        <v>2.1289062500000015E-3</v>
      </c>
      <c r="B209" s="276">
        <v>109</v>
      </c>
      <c r="C209" s="248">
        <f t="shared" si="182"/>
        <v>21800</v>
      </c>
      <c r="D209" s="247">
        <f t="shared" si="315"/>
        <v>136973.43969651498</v>
      </c>
      <c r="E209" s="247" t="str">
        <f t="shared" si="316"/>
        <v>136973,439696515i</v>
      </c>
      <c r="F209" s="247" t="str">
        <f t="shared" si="320"/>
        <v>-0,041476535919875-0,156726464221732i</v>
      </c>
      <c r="G209" s="247" t="str">
        <f t="shared" si="321"/>
        <v>-0,0583786904771782+0,200433170666908i</v>
      </c>
      <c r="H209" s="247" t="str">
        <f t="shared" si="319"/>
        <v>0,00223556757813649-0,0487056757693232i</v>
      </c>
      <c r="I209" s="247" t="str">
        <f t="shared" si="317"/>
        <v>-0,0023574848149098+0,0504092785589569i</v>
      </c>
      <c r="J209" s="275" t="str">
        <f ca="1">IMPRODUCT(1/N_FFT2,DT100)</f>
        <v>0,00238617415253739-0,0000799876606391648i</v>
      </c>
      <c r="K209" s="274" t="str">
        <f t="shared" ca="1" si="318"/>
        <v>-1,59324906389819E-06+0,000120473887240777i</v>
      </c>
      <c r="N209" s="265">
        <f t="shared" ca="1" si="185"/>
        <v>2.9972985373617651</v>
      </c>
      <c r="O209" s="240">
        <f t="shared" ca="1" si="186"/>
        <v>0.99729853736176499</v>
      </c>
      <c r="P209" s="240" t="str">
        <f t="shared" ca="1" si="187"/>
        <v>-0,890811289118273-0,448396721445816i</v>
      </c>
      <c r="Q209" s="240" t="str">
        <f t="shared" ca="1" si="188"/>
        <v>0,594090045077727+0,801037696343599i</v>
      </c>
      <c r="R209" s="240" t="str">
        <f t="shared" ca="1" si="189"/>
        <v>-0,170500041605248-0,98261595164974i</v>
      </c>
      <c r="S209" s="240" t="str">
        <f t="shared" ca="1" si="190"/>
        <v>-0,289500484044439+0,954355197168198i</v>
      </c>
      <c r="T209" s="240" t="str">
        <f t="shared" ca="1" si="191"/>
        <v>0,687677776717906-0,722290556516029i</v>
      </c>
      <c r="U209" s="241" t="str">
        <f t="shared" ca="1" si="192"/>
        <v>-0,939000519068694+0,335979758040034i</v>
      </c>
      <c r="V209" s="240" t="str">
        <f t="shared" ca="1" si="193"/>
        <v>0,989798388216778+0,122079987333651i</v>
      </c>
      <c r="W209" s="240" t="str">
        <f t="shared" ca="1" si="194"/>
        <v>-0,829223428210101-0,554069380792157i</v>
      </c>
      <c r="X209" s="240" t="str">
        <f t="shared" ca="1" si="195"/>
        <v>0,491566646179002+0,867736483610228i</v>
      </c>
      <c r="Y209" s="240" t="str">
        <f t="shared" ca="1" si="196"/>
        <v>-0,048935119838494-0,996097247596995i</v>
      </c>
      <c r="Z209" s="240" t="str">
        <f t="shared" ca="1" si="197"/>
        <v>-0,404146569735772+0,911740052204972i</v>
      </c>
      <c r="AA209" s="240" t="str">
        <f t="shared" ca="1" si="198"/>
        <v>0,770922194504012-0,63267949440853i</v>
      </c>
      <c r="AB209" s="240" t="str">
        <f t="shared" ca="1" si="199"/>
        <v>-0,973066307188175+0,218509346342633i</v>
      </c>
      <c r="AC209" s="240" t="str">
        <f t="shared" ca="1" si="200"/>
        <v>0,967410750006116+0,242323778025437i</v>
      </c>
      <c r="AD209" s="240" t="str">
        <f t="shared" ca="1" si="201"/>
        <v>-0,755163275098324-0,651408320922208i</v>
      </c>
      <c r="AE209" s="240" t="str">
        <f t="shared" ca="1" si="202"/>
        <v>0,381649627370253+0,921383706471991i</v>
      </c>
      <c r="AF209" s="240" t="str">
        <f t="shared" ca="1" si="203"/>
        <v>0,0733658316795985-0,994596313770505i</v>
      </c>
      <c r="AG209" s="240" t="str">
        <f t="shared" ca="1" si="204"/>
        <v>-0,512713914837609+0,855411488206587i</v>
      </c>
      <c r="AH209" s="240" t="str">
        <f t="shared" ca="1" si="205"/>
        <v>0,842571224908409-0,533552343805422i</v>
      </c>
      <c r="AI209" s="240" t="str">
        <f t="shared" ca="1" si="206"/>
        <v>-0,992496272314947+0,0977523506870865i</v>
      </c>
      <c r="AJ209" s="240" t="str">
        <f t="shared" ca="1" si="207"/>
        <v>0,930472353646935+0,358922793540127i</v>
      </c>
      <c r="AK209" s="240" t="str">
        <f t="shared" ca="1" si="208"/>
        <v>-0,669744763421142-0,738949473573041i</v>
      </c>
      <c r="AL209" s="240" t="str">
        <f t="shared" ca="1" si="209"/>
        <v>0,265992242925401+0,961172460762079i</v>
      </c>
      <c r="AM209" s="240" t="str">
        <f t="shared" ca="1" si="210"/>
        <v>0,19456329280012-0,97813572561209i</v>
      </c>
      <c r="AN209" s="240" t="str">
        <f t="shared" ca="1" si="211"/>
        <v>-0,613569565424781+0,786216739206412i</v>
      </c>
      <c r="AO209" s="240" t="str">
        <f t="shared" ca="1" si="212"/>
        <v>0,901547199822714-0,426400069319575i</v>
      </c>
      <c r="AP209" s="240" t="str">
        <f t="shared" ca="1" si="213"/>
        <v>-0,99699816968801-0,0244749313109418i</v>
      </c>
      <c r="AQ209" s="240" t="str">
        <f t="shared" ca="1" si="214"/>
        <v>0,879538787002841+0,4701232761537i</v>
      </c>
      <c r="AR209" s="240" t="str">
        <f t="shared" ca="1" si="215"/>
        <v>0,879538787002841+0,4701232761537i</v>
      </c>
      <c r="AS209" s="240" t="str">
        <f t="shared" ca="1" si="216"/>
        <v>0,146334087560684+0,986504286580498i</v>
      </c>
      <c r="AT209" s="240" t="str">
        <f t="shared" ca="1" si="217"/>
        <v>0,312834340896914-0,946963065689212i</v>
      </c>
      <c r="AU209" s="240" t="str">
        <f t="shared" ca="1" si="218"/>
        <v>-0,705196558635906+0,705196558635953i</v>
      </c>
      <c r="AV209" s="240" t="str">
        <f t="shared" ca="1" si="219"/>
        <v>0,946963065689222-0,312834340896882i</v>
      </c>
      <c r="AW209" s="240" t="str">
        <f t="shared" ca="1" si="220"/>
        <v>-0,986504286580493-0,146334087560717i</v>
      </c>
      <c r="AX209" s="240" t="str">
        <f t="shared" ca="1" si="221"/>
        <v>0,81537613832524+0,574252667101979i</v>
      </c>
      <c r="AY209" s="240" t="str">
        <f t="shared" ca="1" si="222"/>
        <v>-0,470123276153683-0,87953878700285i</v>
      </c>
      <c r="AZ209" s="240" t="str">
        <f t="shared" ca="1" si="223"/>
        <v>0,0244749313110078+0,996998169688008i</v>
      </c>
      <c r="BA209" s="240" t="str">
        <f t="shared" ca="1" si="224"/>
        <v>0,426400069319784-0,901547199822616i</v>
      </c>
      <c r="BB209" s="240" t="str">
        <f t="shared" ca="1" si="225"/>
        <v>-0,786216739206249+0,613569565424989i</v>
      </c>
      <c r="BC209" s="240" t="str">
        <f t="shared" ca="1" si="226"/>
        <v>0,978135725612155-0,194563292799796i</v>
      </c>
      <c r="BD209" s="240" t="str">
        <f t="shared" ca="1" si="227"/>
        <v>-0,961172460762097-0,265992242925337i</v>
      </c>
      <c r="BE209" s="240" t="str">
        <f t="shared" ca="1" si="228"/>
        <v>0,738949473572752+0,669744763421461i</v>
      </c>
      <c r="BF209" s="240" t="str">
        <f t="shared" ca="1" si="229"/>
        <v>-0,35892279354009-0,93047235364695i</v>
      </c>
      <c r="BG209" s="240" t="str">
        <f t="shared" ca="1" si="230"/>
        <v>-0,0977523506866189+0,992496272314993i</v>
      </c>
      <c r="BH209" s="240" t="str">
        <f t="shared" ca="1" si="231"/>
        <v>0,533552343805528-0,842571224908341i</v>
      </c>
      <c r="BI209" s="240" t="str">
        <f t="shared" ca="1" si="232"/>
        <v>-0,855411488206448+0,512713914837842i</v>
      </c>
      <c r="BJ209" s="240" t="str">
        <f t="shared" ca="1" si="233"/>
        <v>0,994596313770522-0,0733658316793674i</v>
      </c>
      <c r="BK209" s="240" t="str">
        <f t="shared" ca="1" si="234"/>
        <v>-0,921383706472054-0,381649627370101i</v>
      </c>
      <c r="BL209" s="240" t="str">
        <f t="shared" ca="1" si="235"/>
        <v>0,651408320921956+0,75516327509854i</v>
      </c>
      <c r="BM209" s="240" t="str">
        <f t="shared" ca="1" si="236"/>
        <v>-0,242323778025501-0,9674107500061i</v>
      </c>
      <c r="BN209" s="240" t="str">
        <f t="shared" ca="1" si="237"/>
        <v>-0,21850934634306+0,973066307188079i</v>
      </c>
      <c r="BO209" s="240" t="str">
        <f t="shared" ca="1" si="238"/>
        <v>0,632679494408562-0,770922194503987i</v>
      </c>
      <c r="BP209" s="240" t="str">
        <f t="shared" ca="1" si="239"/>
        <v>-0,911740052204827+0,404146569736098i</v>
      </c>
      <c r="BQ209" s="240" t="str">
        <f t="shared" ca="1" si="240"/>
        <v>0,996097247596988+0,0489351198386368i</v>
      </c>
      <c r="BR209" s="240" t="str">
        <f t="shared" ca="1" si="241"/>
        <v>-0,867736483610367-0,491566646178756i</v>
      </c>
      <c r="BS209" s="240" t="str">
        <f t="shared" ca="1" si="242"/>
        <v>0,554069380791976+0,829223428210222i</v>
      </c>
      <c r="BT209" s="240" t="str">
        <f t="shared" ca="1" si="243"/>
        <v>-0,122079987333829-0,989798388216756i</v>
      </c>
      <c r="BU209" s="240" t="str">
        <f t="shared" ca="1" si="244"/>
        <v>-0,335979758040429+0,939000519068553i</v>
      </c>
      <c r="BV209" s="240" t="str">
        <f t="shared" ca="1" si="245"/>
        <v>0,722290556515977-0,687677776717959i</v>
      </c>
      <c r="BW209" s="240" t="str">
        <f t="shared" ca="1" si="246"/>
        <v>-0,95435519716835+0,289500484043939i</v>
      </c>
      <c r="BX209" s="240" t="str">
        <f t="shared" ca="1" si="247"/>
        <v>0,98261595164973+0,170500041605305i</v>
      </c>
      <c r="BY209" s="240" t="str">
        <f t="shared" ca="1" si="248"/>
        <v>-0,801037696343829-0,594090045077416i</v>
      </c>
      <c r="BZ209" s="240" t="str">
        <f t="shared" ca="1" si="249"/>
        <v>0,448396721445664+0,89081128911835i</v>
      </c>
      <c r="CA209" s="240" t="str">
        <f t="shared" ca="1" si="250"/>
        <v>-2,64389364644648E-13-0,997298537361765i</v>
      </c>
      <c r="CB209" s="240" t="str">
        <f t="shared" ca="1" si="251"/>
        <v>-0,448396721446077+0,890811289118141i</v>
      </c>
      <c r="CC209" s="240" t="str">
        <f t="shared" ca="1" si="252"/>
        <v>0,801037696343514-0,594090045077841i</v>
      </c>
      <c r="CD209" s="240" t="str">
        <f t="shared" ca="1" si="253"/>
        <v>-0,98261595164981+0,170500041604849i</v>
      </c>
      <c r="CE209" s="240" t="str">
        <f t="shared" ca="1" si="254"/>
        <v>0,954355197168215+0,289500484044383i</v>
      </c>
      <c r="CF209" s="240" t="str">
        <f t="shared" ca="1" si="255"/>
        <v>-0,722290556516342-0,687677776717576i</v>
      </c>
      <c r="CG209" s="240" t="str">
        <f t="shared" ca="1" si="256"/>
        <v>0,335979758039993+0,939000519068708i</v>
      </c>
      <c r="CH209" s="240" t="str">
        <f t="shared" ca="1" si="257"/>
        <v>0,122079987333276-0,989798388216825i</v>
      </c>
      <c r="CI209" s="240" t="str">
        <f t="shared" ca="1" si="258"/>
        <v>-0,554069380792338+0,82922342820998i</v>
      </c>
      <c r="CJ209" s="240" t="str">
        <f t="shared" ca="1" si="259"/>
        <v>0,867736483610093-0,491566646179241i</v>
      </c>
      <c r="CK209" s="240" t="str">
        <f t="shared" ca="1" si="260"/>
        <v>-0,99609724759701+0,048935119838174i</v>
      </c>
      <c r="CL209" s="240" t="str">
        <f t="shared" ca="1" si="261"/>
        <v>0,911740052205042+0,404146569735615i</v>
      </c>
      <c r="CM209" s="240" t="str">
        <f t="shared" ca="1" si="262"/>
        <v>-0,632679494408204-0,770922194504281i</v>
      </c>
      <c r="CN209" s="240" t="str">
        <f t="shared" ca="1" si="263"/>
        <v>0,218509346342608+0,973066307188181i</v>
      </c>
      <c r="CO209" s="240" t="str">
        <f t="shared" ca="1" si="264"/>
        <v>0,242323778024987-0,967410750006228i</v>
      </c>
      <c r="CP209" s="240" t="str">
        <f t="shared" ca="1" si="265"/>
        <v>-0,651408320922307+0,755163275098237i</v>
      </c>
      <c r="CQ209" s="240" t="str">
        <f t="shared" ca="1" si="266"/>
        <v>0,921383706471851-0,381649627370589i</v>
      </c>
      <c r="CR209" s="240" t="str">
        <f t="shared" ca="1" si="267"/>
        <v>-0,994596313770488-0,0733658316798294i</v>
      </c>
      <c r="CS209" s="240" t="str">
        <f t="shared" ca="1" si="268"/>
        <v>0,85541148820672+0,512713914837388i</v>
      </c>
      <c r="CT209" s="240" t="str">
        <f t="shared" ca="1" si="269"/>
        <v>-0,533552343805136-0,84257122490859i</v>
      </c>
      <c r="CU209" s="240" t="str">
        <f t="shared" ca="1" si="270"/>
        <v>0,0977523506871451+0,992496272314941i</v>
      </c>
      <c r="CV209" s="240" t="str">
        <f t="shared" ca="1" si="271"/>
        <v>0,358922793540535-0,930472353646778i</v>
      </c>
      <c r="CW209" s="240" t="str">
        <f t="shared" ca="1" si="272"/>
        <v>-0,738949473573073+0,669744763421107i</v>
      </c>
      <c r="CX209" s="240" t="str">
        <f t="shared" ca="1" si="273"/>
        <v>0,961172460761952-0,265992242925861i</v>
      </c>
      <c r="CY209" s="240" t="str">
        <f t="shared" ca="1" si="274"/>
        <v>-0,978135725612067-0,194563292800237i</v>
      </c>
      <c r="CZ209" s="240" t="str">
        <f t="shared" ca="1" si="275"/>
        <v>0,786216739206583+0,61356956542456i</v>
      </c>
      <c r="DA209" s="240" t="str">
        <f t="shared" ca="1" si="276"/>
        <v>-0,426400069319379-0,901547199822807i</v>
      </c>
      <c r="DB209" s="240" t="str">
        <f t="shared" ca="1" si="277"/>
        <v>-0,0244749313107625+0,996998169688014i</v>
      </c>
      <c r="DC209" s="240" t="str">
        <f t="shared" ca="1" si="278"/>
        <v>0,470123276153991-0,879538787002684i</v>
      </c>
      <c r="DD209" s="240" t="str">
        <f t="shared" ca="1" si="279"/>
        <v>-0,815376138325221+0,574252667102006i</v>
      </c>
      <c r="DE209" s="240" t="str">
        <f t="shared" ca="1" si="280"/>
        <v>0,986504286580561-0,146334087560259i</v>
      </c>
      <c r="DF209" s="240" t="str">
        <f t="shared" ca="1" si="281"/>
        <v>-0,946963065689201-0,312834340896945i</v>
      </c>
      <c r="DG209" s="240" t="str">
        <f t="shared" ca="1" si="282"/>
        <v>0,70519655863621+0,705196558635649i</v>
      </c>
      <c r="DH209" s="240" t="str">
        <f t="shared" ca="1" si="283"/>
        <v>-0,312834340896756-0,946963065689263i</v>
      </c>
      <c r="DI209" s="240" t="str">
        <f t="shared" ca="1" si="284"/>
        <v>-0,146334087560428+0,986504286580536i</v>
      </c>
      <c r="DJ209" s="240" t="str">
        <f t="shared" ca="1" si="285"/>
        <v>0,574252667102144-0,815376138325122i</v>
      </c>
      <c r="DK209" s="240" t="str">
        <f t="shared" ca="1" si="286"/>
        <v>-0,879538787002778+0,470123276153815i</v>
      </c>
      <c r="DL209" s="240" t="str">
        <f t="shared" ca="1" si="287"/>
        <v>0,996998169688019-0,0244749313105637i</v>
      </c>
      <c r="DM209" s="240" t="str">
        <f t="shared" ca="1" si="288"/>
        <v>-0,901547199822734-0,426400069319532i</v>
      </c>
      <c r="DN209" s="240" t="str">
        <f t="shared" ca="1" si="289"/>
        <v>0,613569565424427+0,786216739206688i</v>
      </c>
      <c r="DO209" s="240" t="str">
        <f t="shared" ca="1" si="290"/>
        <v>-0,194563292800041-0,978135725612106i</v>
      </c>
      <c r="DP209" s="240" t="str">
        <f t="shared" ca="1" si="291"/>
        <v>-0,265992242925069+0,961172460762171i</v>
      </c>
      <c r="DQ209" s="240" t="str">
        <f t="shared" ca="1" si="292"/>
        <v>0,669744763421254-0,73894947357294i</v>
      </c>
      <c r="DR209" s="240" t="str">
        <f t="shared" ca="1" si="293"/>
        <v>-0,93047235364686+0,358922793540323i</v>
      </c>
      <c r="DS209" s="240" t="str">
        <f t="shared" ca="1" si="294"/>
        <v>0,992496272314919+0,0977523506873713i</v>
      </c>
      <c r="DT209" s="240" t="str">
        <f t="shared" ca="1" si="295"/>
        <v>-0,842571224908483-0,533552343805305i</v>
      </c>
      <c r="DU209" s="240" t="str">
        <f t="shared" ca="1" si="296"/>
        <v>0,512713914837218+0,855411488206822i</v>
      </c>
      <c r="DV209" s="240" t="str">
        <f t="shared" ca="1" si="297"/>
        <v>-0,0733658316796594-0,9945963137705i</v>
      </c>
      <c r="DW209" s="240" t="str">
        <f t="shared" ca="1" si="298"/>
        <v>-0,381649627369856+0,921383706472154i</v>
      </c>
      <c r="DX209" s="240" t="str">
        <f t="shared" ca="1" si="299"/>
        <v>0,755163275098367-0,651408320922157i</v>
      </c>
      <c r="DY209" s="240" t="str">
        <f t="shared" ca="1" si="300"/>
        <v>-0,967410750006028+0,242323778025784i</v>
      </c>
      <c r="DZ209" s="240" t="str">
        <f t="shared" ca="1" si="301"/>
        <v>0,973066307188143+0,218509346342775i</v>
      </c>
      <c r="EA209" s="240" t="str">
        <f t="shared" ca="1" si="302"/>
        <v>-0,770922194504155-0,632679494408357i</v>
      </c>
      <c r="EB209" s="240" t="str">
        <f t="shared" ca="1" si="303"/>
        <v>0,404146569735433+0,911740052205122i</v>
      </c>
      <c r="EC209" s="240" t="str">
        <f t="shared" ca="1" si="304"/>
        <v>0,0489351198383445-0,996097247597002i</v>
      </c>
      <c r="ED209" s="240" t="str">
        <f t="shared" ca="1" si="305"/>
        <v>-0,49156664617939+0,867736483610009i</v>
      </c>
      <c r="EE209" s="240" t="str">
        <f t="shared" ca="1" si="306"/>
        <v>0,82922342821009-0,554069380792172i</v>
      </c>
      <c r="EF209" s="240" t="str">
        <f t="shared" ca="1" si="307"/>
        <v>-0,989798388216724+0,122079987334091i</v>
      </c>
      <c r="EG209" s="240" t="str">
        <f t="shared" ca="1" si="308"/>
        <v>0,939000519068641+0,33597975804018i</v>
      </c>
      <c r="EH209" s="240" t="str">
        <f t="shared" ca="1" si="309"/>
        <v>-0,687677776718131-0,722290556515814i</v>
      </c>
      <c r="EI209" s="240" t="str">
        <f t="shared" ca="1" si="310"/>
        <v>0,289500484044166+0,954355197168282i</v>
      </c>
      <c r="EJ209" s="240" t="str">
        <f t="shared" ca="1" si="311"/>
        <v>0,170500041605045-0,982615951649776i</v>
      </c>
      <c r="EK209" s="240" t="str">
        <f t="shared" ca="1" si="312"/>
        <v>-0,594090045078+0,801037696343396i</v>
      </c>
      <c r="EL209" s="240" t="str">
        <f t="shared" ca="1" si="313"/>
        <v>0,890811289118218-0,448396721445926i</v>
      </c>
      <c r="EM209" s="240" t="str">
        <f t="shared" ca="1" si="314"/>
        <v>-0,997298537361765-4,34948865015645E-13i</v>
      </c>
      <c r="EN209" s="240"/>
      <c r="EO209" s="240"/>
      <c r="EP209" s="240"/>
    </row>
    <row r="210" spans="1:146" ht="15.75" thickBot="1">
      <c r="A210" s="277">
        <f t="shared" si="181"/>
        <v>2.1484375000000015E-3</v>
      </c>
      <c r="B210" s="276">
        <v>110</v>
      </c>
      <c r="C210" s="248">
        <f t="shared" si="182"/>
        <v>22000</v>
      </c>
      <c r="D210" s="247">
        <f t="shared" si="315"/>
        <v>138230.07675795088</v>
      </c>
      <c r="E210" s="247" t="str">
        <f t="shared" si="316"/>
        <v>138230,076757951i</v>
      </c>
      <c r="F210" s="247" t="str">
        <f t="shared" si="320"/>
        <v>-0,0414220372146094-0,155080655186895i</v>
      </c>
      <c r="G210" s="247" t="str">
        <f t="shared" si="321"/>
        <v>-0,0572567047989312+0,198904295862225i</v>
      </c>
      <c r="H210" s="247" t="str">
        <f t="shared" si="319"/>
        <v>0,00223108627231364-0,0482628511372891i</v>
      </c>
      <c r="I210" s="247" t="str">
        <f t="shared" si="317"/>
        <v>-0,00234081089423534+0,0499195754746853i</v>
      </c>
      <c r="J210" s="275" t="str">
        <f ca="1">IMPRODUCT(1/N_FFT2,DU100)</f>
        <v>0,00373624448174261+1,80920390419276E-07i</v>
      </c>
      <c r="K210" s="274" t="str">
        <f t="shared" ca="1" si="318"/>
        <v>-8,75487325547422E-06+0,000186511314897806i</v>
      </c>
      <c r="N210" s="265">
        <f t="shared" ca="1" si="185"/>
        <v>2.9973316257056566</v>
      </c>
      <c r="O210" s="240">
        <f t="shared" ca="1" si="186"/>
        <v>0.99733162570565648</v>
      </c>
      <c r="P210" s="240" t="str">
        <f t="shared" ca="1" si="187"/>
        <v>-0,901577111331312-0,426414216409556i</v>
      </c>
      <c r="Q210" s="240" t="str">
        <f t="shared" ca="1" si="188"/>
        <v>0,632700485431682+0,770947772139723i</v>
      </c>
      <c r="R210" s="240" t="str">
        <f t="shared" ca="1" si="189"/>
        <v>-0,242331817837169-0,967442846733812i</v>
      </c>
      <c r="S210" s="240" t="str">
        <f t="shared" ca="1" si="190"/>
        <v>-0,194569748015799+0,978168178172729i</v>
      </c>
      <c r="T210" s="240" t="str">
        <f t="shared" ca="1" si="191"/>
        <v>0,594109755781202-0,801064273150593i</v>
      </c>
      <c r="U210" s="241" t="str">
        <f t="shared" ca="1" si="192"/>
        <v>-0,879567968316919+0,47013887389104i</v>
      </c>
      <c r="V210" s="240" t="str">
        <f t="shared" ca="1" si="193"/>
        <v>0,996130296084527-0,0489367434065604i</v>
      </c>
      <c r="W210" s="240" t="str">
        <f t="shared" ca="1" si="194"/>
        <v>-0,921414276115653-0,381662289731322i</v>
      </c>
      <c r="X210" s="240" t="str">
        <f t="shared" ca="1" si="195"/>
        <v>0,6697669841948+0,738973990418668i</v>
      </c>
      <c r="Y210" s="240" t="str">
        <f t="shared" ca="1" si="196"/>
        <v>-0,289510089083648-0,954386860739117i</v>
      </c>
      <c r="Z210" s="240" t="str">
        <f t="shared" ca="1" si="197"/>
        <v>-0,146338942629142+0,986537016793021i</v>
      </c>
      <c r="AA210" s="240" t="str">
        <f t="shared" ca="1" si="198"/>
        <v>0,554087763691144-0,829250940162527i</v>
      </c>
      <c r="AB210" s="240" t="str">
        <f t="shared" ca="1" si="199"/>
        <v>-0,855439869025808+0,512730925645991i</v>
      </c>
      <c r="AC210" s="240" t="str">
        <f t="shared" ca="1" si="200"/>
        <v>0,992529201329422-0,0977555939119018i</v>
      </c>
      <c r="AD210" s="240" t="str">
        <f t="shared" ca="1" si="201"/>
        <v>-0,939031673202486-0,335990905167429i</v>
      </c>
      <c r="AE210" s="240" t="str">
        <f t="shared" ca="1" si="202"/>
        <v>0,705219955628304+0,705219955628243i</v>
      </c>
      <c r="AF210" s="240" t="str">
        <f t="shared" ca="1" si="203"/>
        <v>-0,335990905167417-0,93903167320249i</v>
      </c>
      <c r="AG210" s="240" t="str">
        <f t="shared" ca="1" si="204"/>
        <v>-0,097755593911914+0,99252920132942i</v>
      </c>
      <c r="AH210" s="240" t="str">
        <f t="shared" ca="1" si="205"/>
        <v>0,512730925646001-0,855439869025802i</v>
      </c>
      <c r="AI210" s="240" t="str">
        <f t="shared" ca="1" si="206"/>
        <v>-0,829250940162534+0,554087763691133i</v>
      </c>
      <c r="AJ210" s="240" t="str">
        <f t="shared" ca="1" si="207"/>
        <v>0,986537016793023-0,146338942629127i</v>
      </c>
      <c r="AK210" s="240" t="str">
        <f t="shared" ca="1" si="208"/>
        <v>-0,954386860739112-0,289510089083663i</v>
      </c>
      <c r="AL210" s="240" t="str">
        <f t="shared" ca="1" si="209"/>
        <v>0,738973990418658+0,669766984194812i</v>
      </c>
      <c r="AM210" s="240" t="str">
        <f t="shared" ca="1" si="210"/>
        <v>-0,381662289731314-0,921414276115656i</v>
      </c>
      <c r="AN210" s="240" t="str">
        <f t="shared" ca="1" si="211"/>
        <v>-0,0489367434065691+0,996130296084527i</v>
      </c>
      <c r="AO210" s="240" t="str">
        <f t="shared" ca="1" si="212"/>
        <v>0,470138873891048-0,879567968316915i</v>
      </c>
      <c r="AP210" s="240" t="str">
        <f t="shared" ca="1" si="213"/>
        <v>-0,8010642731506+0,594109755781193i</v>
      </c>
      <c r="AQ210" s="240" t="str">
        <f t="shared" ca="1" si="214"/>
        <v>0,978168178172731-0,194569748015789i</v>
      </c>
      <c r="AR210" s="240" t="str">
        <f t="shared" ca="1" si="215"/>
        <v>0,978168178172731-0,194569748015789i</v>
      </c>
      <c r="AS210" s="240" t="str">
        <f t="shared" ca="1" si="216"/>
        <v>0,770947772139691+0,63270048543172i</v>
      </c>
      <c r="AT210" s="240" t="str">
        <f t="shared" ca="1" si="217"/>
        <v>-0,426414216409572-0,901577111331304i</v>
      </c>
      <c r="AU210" s="240" t="str">
        <f t="shared" ca="1" si="218"/>
        <v>-1,22182523480903E-14+0,997331625705656i</v>
      </c>
      <c r="AV210" s="240" t="str">
        <f t="shared" ca="1" si="219"/>
        <v>0,426414216409594-0,901577111331294i</v>
      </c>
      <c r="AW210" s="240" t="str">
        <f t="shared" ca="1" si="220"/>
        <v>-0,770947772139706+0,632700485431702i</v>
      </c>
      <c r="AX210" s="240" t="str">
        <f t="shared" ca="1" si="221"/>
        <v>0,96744284673381-0,242331817837176i</v>
      </c>
      <c r="AY210" s="240" t="str">
        <f t="shared" ca="1" si="222"/>
        <v>-0,978168178172726-0,194569748015813i</v>
      </c>
      <c r="AZ210" s="240" t="str">
        <f t="shared" ca="1" si="223"/>
        <v>0,801064273150644+0,594109755781133i</v>
      </c>
      <c r="BA210" s="240" t="str">
        <f t="shared" ca="1" si="224"/>
        <v>-0,470138873891288-0,879567968316786i</v>
      </c>
      <c r="BB210" s="240" t="str">
        <f t="shared" ca="1" si="225"/>
        <v>0,0489367434061483+0,996130296084548i</v>
      </c>
      <c r="BC210" s="240" t="str">
        <f t="shared" ca="1" si="226"/>
        <v>0,381662289731428-0,921414276115609i</v>
      </c>
      <c r="BD210" s="240" t="str">
        <f t="shared" ca="1" si="227"/>
        <v>-0,738973990418612+0,669766984194862i</v>
      </c>
      <c r="BE210" s="240" t="str">
        <f t="shared" ca="1" si="228"/>
        <v>0,954386860739006-0,289510089084012i</v>
      </c>
      <c r="BF210" s="240" t="str">
        <f t="shared" ca="1" si="229"/>
        <v>-0,986537016792975-0,146338942629453i</v>
      </c>
      <c r="BG210" s="240" t="str">
        <f t="shared" ca="1" si="230"/>
        <v>0,829250940162516+0,55408776369116i</v>
      </c>
      <c r="BH210" s="240" t="str">
        <f t="shared" ca="1" si="231"/>
        <v>-0,512730925646145-0,855439869025717i</v>
      </c>
      <c r="BI210" s="240" t="str">
        <f t="shared" ca="1" si="232"/>
        <v>0,097755593911389+0,992529201329472i</v>
      </c>
      <c r="BJ210" s="240" t="str">
        <f t="shared" ca="1" si="233"/>
        <v>0,335990905167633-0,939031673202412i</v>
      </c>
      <c r="BK210" s="240" t="str">
        <f t="shared" ca="1" si="234"/>
        <v>-0,705219955628246+0,705219955628301i</v>
      </c>
      <c r="BL210" s="240" t="str">
        <f t="shared" ca="1" si="235"/>
        <v>0,939031673202396-0,335990905167679i</v>
      </c>
      <c r="BM210" s="240" t="str">
        <f t="shared" ca="1" si="236"/>
        <v>-0,992529201329381-0,097755593912314i</v>
      </c>
      <c r="BN210" s="240" t="str">
        <f t="shared" ca="1" si="237"/>
        <v>0,855439869025741+0,512730925646103i</v>
      </c>
      <c r="BO210" s="240" t="str">
        <f t="shared" ca="1" si="238"/>
        <v>-0,554087763691212-0,829250940162481i</v>
      </c>
      <c r="BP210" s="240" t="str">
        <f t="shared" ca="1" si="239"/>
        <v>0,1463389426295+0,986537016792968i</v>
      </c>
      <c r="BQ210" s="240" t="str">
        <f t="shared" ca="1" si="240"/>
        <v>0,289510089083953-0,954386860739024i</v>
      </c>
      <c r="BR210" s="240" t="str">
        <f t="shared" ca="1" si="241"/>
        <v>-0,669766984194826+0,738973990418645i</v>
      </c>
      <c r="BS210" s="240" t="str">
        <f t="shared" ca="1" si="242"/>
        <v>0,921414276115585-0,381662289731485i</v>
      </c>
      <c r="BT210" s="240" t="str">
        <f t="shared" ca="1" si="243"/>
        <v>-0,99613029608455-0,0489367434060999i</v>
      </c>
      <c r="BU210" s="240" t="str">
        <f t="shared" ca="1" si="244"/>
        <v>0,879567968316815+0,470138873891234i</v>
      </c>
      <c r="BV210" s="240" t="str">
        <f t="shared" ca="1" si="245"/>
        <v>-0,594109755781172-0,801064273150615i</v>
      </c>
      <c r="BW210" s="240" t="str">
        <f t="shared" ca="1" si="246"/>
        <v>0,194569748016068+0,978168178172676i</v>
      </c>
      <c r="BX210" s="240" t="str">
        <f t="shared" ca="1" si="247"/>
        <v>0,24233181783761-0,967442846733701i</v>
      </c>
      <c r="BY210" s="240" t="str">
        <f t="shared" ca="1" si="248"/>
        <v>-0,632700485431807+0,77094777213962i</v>
      </c>
      <c r="BZ210" s="240" t="str">
        <f t="shared" ca="1" si="249"/>
        <v>0,901577111331273-0,426414216409638i</v>
      </c>
      <c r="CA210" s="240" t="str">
        <f t="shared" ca="1" si="250"/>
        <v>-0,997331625705656+3,7240567070564E-13i</v>
      </c>
      <c r="CB210" s="240" t="str">
        <f t="shared" ca="1" si="251"/>
        <v>0,901577111331155+0,426414216409887i</v>
      </c>
      <c r="CC210" s="240" t="str">
        <f t="shared" ca="1" si="252"/>
        <v>-0,632700485431616-0,770947772139777i</v>
      </c>
      <c r="CD210" s="240" t="str">
        <f t="shared" ca="1" si="253"/>
        <v>0,242331817837343+0,967442846733768i</v>
      </c>
      <c r="CE210" s="240" t="str">
        <f t="shared" ca="1" si="254"/>
        <v>0,194569748015338-0,978168178172821i</v>
      </c>
      <c r="CF210" s="240" t="str">
        <f t="shared" ca="1" si="255"/>
        <v>-0,594109755781393+0,801064273150451i</v>
      </c>
      <c r="CG210" s="240" t="str">
        <f t="shared" ca="1" si="256"/>
        <v>0,879567968316932-0,470138873891015i</v>
      </c>
      <c r="CH210" s="240" t="str">
        <f t="shared" ca="1" si="257"/>
        <v>-0,996130296084513+0,0489367434068438i</v>
      </c>
      <c r="CI210" s="240" t="str">
        <f t="shared" ca="1" si="258"/>
        <v>0,92141427611549+0,381662289731714i</v>
      </c>
      <c r="CJ210" s="240" t="str">
        <f t="shared" ca="1" si="259"/>
        <v>-0,669766984194621-0,73897399041883i</v>
      </c>
      <c r="CK210" s="240" t="str">
        <f t="shared" ca="1" si="260"/>
        <v>0,289510089083716+0,954386860739096i</v>
      </c>
      <c r="CL210" s="240" t="str">
        <f t="shared" ca="1" si="261"/>
        <v>0,146338942628764-0,986537016793076i</v>
      </c>
      <c r="CM210" s="240" t="str">
        <f t="shared" ca="1" si="262"/>
        <v>-0,554087763691417+0,829250940162345i</v>
      </c>
      <c r="CN210" s="240" t="str">
        <f t="shared" ca="1" si="263"/>
        <v>0,855439869025868-0,512730925645892i</v>
      </c>
      <c r="CO210" s="240" t="str">
        <f t="shared" ca="1" si="264"/>
        <v>-0,992529201329405+0,097755593912068i</v>
      </c>
      <c r="CP210" s="240" t="str">
        <f t="shared" ca="1" si="265"/>
        <v>0,939031673202647+0,335990905166978i</v>
      </c>
      <c r="CQ210" s="240" t="str">
        <f t="shared" ca="1" si="266"/>
        <v>-0,705219955628071-0,705219955628475i</v>
      </c>
      <c r="CR210" s="240" t="str">
        <f t="shared" ca="1" si="267"/>
        <v>0,335990905167401+0,939031673202496i</v>
      </c>
      <c r="CS210" s="240" t="str">
        <f t="shared" ca="1" si="268"/>
        <v>0,0977555939116492-0,992529201329447i</v>
      </c>
      <c r="CT210" s="240" t="str">
        <f t="shared" ca="1" si="269"/>
        <v>-0,512730925646357+0,85543986902559i</v>
      </c>
      <c r="CU210" s="240" t="str">
        <f t="shared" ca="1" si="270"/>
        <v>0,829250940162662-0,554087763690942i</v>
      </c>
      <c r="CV210" s="240" t="str">
        <f t="shared" ca="1" si="271"/>
        <v>-0,986537016793011+0,146338942629208i</v>
      </c>
      <c r="CW210" s="240" t="str">
        <f t="shared" ca="1" si="272"/>
        <v>0,954386860739218+0,289510089083313i</v>
      </c>
      <c r="CX210" s="240" t="str">
        <f t="shared" ca="1" si="273"/>
        <v>-0,738973990418447-0,669766984195045i</v>
      </c>
      <c r="CY210" s="240" t="str">
        <f t="shared" ca="1" si="274"/>
        <v>0,381662289731186+0,921414276115709i</v>
      </c>
      <c r="CZ210" s="240" t="str">
        <f t="shared" ca="1" si="275"/>
        <v>0,0489367434063952-0,996130296084536i</v>
      </c>
      <c r="DA210" s="240" t="str">
        <f t="shared" ca="1" si="276"/>
        <v>-0,470138873890644+0,87956796831713i</v>
      </c>
      <c r="DB210" s="240" t="str">
        <f t="shared" ca="1" si="277"/>
        <v>0,801064273150792-0,594109755780935i</v>
      </c>
      <c r="DC210" s="240" t="str">
        <f t="shared" ca="1" si="278"/>
        <v>-0,978168178172738+0,194569748015751i</v>
      </c>
      <c r="DD210" s="240" t="str">
        <f t="shared" ca="1" si="279"/>
        <v>0,96744284673387+0,242331817836935i</v>
      </c>
      <c r="DE210" s="240" t="str">
        <f t="shared" ca="1" si="280"/>
        <v>-0,770947772140044-0,632700485431291i</v>
      </c>
      <c r="DF210" s="240" t="str">
        <f t="shared" ca="1" si="281"/>
        <v>0,426414216409345+0,901577111331411i</v>
      </c>
      <c r="DG210" s="240" t="str">
        <f t="shared" ca="1" si="282"/>
        <v>-7,67287216419638E-14-0,997331625705656i</v>
      </c>
      <c r="DH210" s="240" t="str">
        <f t="shared" ca="1" si="283"/>
        <v>-0,426414216409258+0,901577111331452i</v>
      </c>
      <c r="DI210" s="240" t="str">
        <f t="shared" ca="1" si="284"/>
        <v>0,770947772139964-0,632700485431387i</v>
      </c>
      <c r="DJ210" s="240" t="str">
        <f t="shared" ca="1" si="285"/>
        <v>-0,96744284673384+0,242331817837055i</v>
      </c>
      <c r="DK210" s="240" t="str">
        <f t="shared" ca="1" si="286"/>
        <v>0,978168178172757+0,194569748015656i</v>
      </c>
      <c r="DL210" s="240" t="str">
        <f t="shared" ca="1" si="287"/>
        <v>-0,801064273150849-0,594109755780857i</v>
      </c>
      <c r="DM210" s="240" t="str">
        <f t="shared" ca="1" si="288"/>
        <v>0,47013887389073+0,879567968317085i</v>
      </c>
      <c r="DN210" s="240" t="str">
        <f t="shared" ca="1" si="289"/>
        <v>-0,0489367434064919-0,996130296084531i</v>
      </c>
      <c r="DO210" s="240" t="str">
        <f t="shared" ca="1" si="290"/>
        <v>-0,38166228973107+0,921414276115757i</v>
      </c>
      <c r="DP210" s="240" t="str">
        <f t="shared" ca="1" si="291"/>
        <v>0,738973990419048-0,669766984194382i</v>
      </c>
      <c r="DQ210" s="240" t="str">
        <f t="shared" ca="1" si="292"/>
        <v>-0,954386860739182+0,289510089083433i</v>
      </c>
      <c r="DR210" s="240" t="str">
        <f t="shared" ca="1" si="293"/>
        <v>0,986537016793029+0,146338942629085i</v>
      </c>
      <c r="DS210" s="240" t="str">
        <f t="shared" ca="1" si="294"/>
        <v>-0,829250940162716-0,554087763690862i</v>
      </c>
      <c r="DT210" s="240" t="str">
        <f t="shared" ca="1" si="295"/>
        <v>0,512730925645613+0,855439869026036i</v>
      </c>
      <c r="DU210" s="240" t="str">
        <f t="shared" ca="1" si="296"/>
        <v>-0,0977555939117455-0,992529201329437i</v>
      </c>
      <c r="DV210" s="240" t="str">
        <f t="shared" ca="1" si="297"/>
        <v>-0,335990905167256+0,939031673202548i</v>
      </c>
      <c r="DW210" s="240" t="str">
        <f t="shared" ca="1" si="298"/>
        <v>0,705219955627983-0,705219955628564i</v>
      </c>
      <c r="DX210" s="240" t="str">
        <f t="shared" ca="1" si="299"/>
        <v>-0,939031673202615+0,335990905167069i</v>
      </c>
      <c r="DY210" s="240" t="str">
        <f t="shared" ca="1" si="300"/>
        <v>0,992529201329418+0,0977555939119434i</v>
      </c>
      <c r="DZ210" s="240" t="str">
        <f t="shared" ca="1" si="301"/>
        <v>-0,855439869025933-0,512730925645784i</v>
      </c>
      <c r="EA210" s="240" t="str">
        <f t="shared" ca="1" si="302"/>
        <v>0,554087763691498+0,829250940162291i</v>
      </c>
      <c r="EB210" s="240" t="str">
        <f t="shared" ca="1" si="303"/>
        <v>-0,146338942628888-0,986537016793058i</v>
      </c>
      <c r="EC210" s="240" t="str">
        <f t="shared" ca="1" si="304"/>
        <v>-0,289510089083623+0,954386860739124i</v>
      </c>
      <c r="ED210" s="240" t="str">
        <f t="shared" ca="1" si="305"/>
        <v>0,669766984194529-0,738973990418914i</v>
      </c>
      <c r="EE210" s="240" t="str">
        <f t="shared" ca="1" si="306"/>
        <v>-0,921414276115833+0,381662289730887i</v>
      </c>
      <c r="EF210" s="240" t="str">
        <f t="shared" ca="1" si="307"/>
        <v>0,996130296084521+0,0489367434066905i</v>
      </c>
      <c r="EG210" s="240" t="str">
        <f t="shared" ca="1" si="308"/>
        <v>-0,879567968316991-0,470138873890904i</v>
      </c>
      <c r="EH210" s="240" t="str">
        <f t="shared" ca="1" si="309"/>
        <v>0,594109755781471+0,801064273150394i</v>
      </c>
      <c r="EI210" s="240" t="str">
        <f t="shared" ca="1" si="310"/>
        <v>-0,194569748015461-0,978168178172796i</v>
      </c>
      <c r="EJ210" s="240" t="str">
        <f t="shared" ca="1" si="311"/>
        <v>-0,242331817837249+0,967442846733791i</v>
      </c>
      <c r="EK210" s="240" t="str">
        <f t="shared" ca="1" si="312"/>
        <v>0,632700485431541-0,770947772139839i</v>
      </c>
      <c r="EL210" s="240" t="str">
        <f t="shared" ca="1" si="313"/>
        <v>-0,901577111331101+0,42641421641i</v>
      </c>
      <c r="EM210" s="240" t="str">
        <f t="shared" ca="1" si="314"/>
        <v>0,997331625705656+2,7563996676483E-13i</v>
      </c>
      <c r="EN210" s="240"/>
      <c r="EO210" s="240"/>
      <c r="EP210" s="240"/>
    </row>
    <row r="211" spans="1:146" ht="15.75" thickBot="1">
      <c r="A211" s="277">
        <f t="shared" si="181"/>
        <v>2.1679687500000015E-3</v>
      </c>
      <c r="B211" s="276">
        <v>111</v>
      </c>
      <c r="C211" s="248">
        <f t="shared" si="182"/>
        <v>22200</v>
      </c>
      <c r="D211" s="247">
        <f t="shared" si="315"/>
        <v>139486.71381938682</v>
      </c>
      <c r="E211" s="247" t="str">
        <f t="shared" si="316"/>
        <v>139486,713819387i</v>
      </c>
      <c r="F211" s="247" t="str">
        <f t="shared" si="320"/>
        <v>-0,0413667099690186-0,153463232678907i</v>
      </c>
      <c r="G211" s="247" t="str">
        <f t="shared" si="321"/>
        <v>-0,0561623468389439+0,197393251836537i</v>
      </c>
      <c r="H211" s="247" t="str">
        <f t="shared" si="319"/>
        <v>0,00222672624390859-0,0478280043273747i</v>
      </c>
      <c r="I211" s="247" t="str">
        <f t="shared" si="317"/>
        <v>-0,00232497032286108+0,0494394607452786i</v>
      </c>
      <c r="J211" s="275" t="str">
        <f ca="1">IMPRODUCT(1/N_FFT2,DV100)</f>
        <v>0,00524129032113637+0,0000799877136715102i</v>
      </c>
      <c r="K211" s="274" t="str">
        <f t="shared" ca="1" si="318"/>
        <v>-0,0000161403938803083+0,00025894059802595i</v>
      </c>
      <c r="N211" s="265">
        <f t="shared" ca="1" si="185"/>
        <v>2.9973623173632467</v>
      </c>
      <c r="O211" s="240">
        <f t="shared" ca="1" si="186"/>
        <v>0.99736231736324676</v>
      </c>
      <c r="P211" s="240" t="str">
        <f t="shared" ca="1" si="187"/>
        <v>-0,911798360504561-0,404172416027343i</v>
      </c>
      <c r="Q211" s="240" t="str">
        <f t="shared" ca="1" si="188"/>
        <v>0,669787595452264+0,738996731436925i</v>
      </c>
      <c r="R211" s="240" t="str">
        <f t="shared" ca="1" si="189"/>
        <v>-0,312854347518777-0,947023626597978i</v>
      </c>
      <c r="S211" s="240" t="str">
        <f t="shared" ca="1" si="190"/>
        <v>-0,0977586022204039+0,992559745198292i</v>
      </c>
      <c r="T211" s="240" t="str">
        <f t="shared" ca="1" si="191"/>
        <v>0,491598083226447-0,867791977759802i</v>
      </c>
      <c r="U211" s="241" t="str">
        <f t="shared" ca="1" si="192"/>
        <v>-0,801088924921145+0,594128038780252i</v>
      </c>
      <c r="V211" s="240" t="str">
        <f t="shared" ca="1" si="193"/>
        <v>0,973128537471481-0,218523320620025i</v>
      </c>
      <c r="W211" s="240" t="str">
        <f t="shared" ca="1" si="194"/>
        <v>-0,97819828009873-0,194575735661138i</v>
      </c>
      <c r="X211" s="240" t="str">
        <f t="shared" ca="1" si="195"/>
        <v>0,815428283885866+0,574289392149235i</v>
      </c>
      <c r="Y211" s="240" t="str">
        <f t="shared" ca="1" si="196"/>
        <v>-0,512746704311365-0,855466194138622i</v>
      </c>
      <c r="Z211" s="240" t="str">
        <f t="shared" ca="1" si="197"/>
        <v>0,122087794686704+0,989861688562964i</v>
      </c>
      <c r="AA211" s="240" t="str">
        <f t="shared" ca="1" si="198"/>
        <v>0,289518998401541-0,954416230824242i</v>
      </c>
      <c r="AB211" s="240" t="str">
        <f t="shared" ca="1" si="199"/>
        <v>-0,651449980287108+0,755211569879668i</v>
      </c>
      <c r="AC211" s="240" t="str">
        <f t="shared" ca="1" si="200"/>
        <v>0,901604856261153-0,4264273387841i</v>
      </c>
      <c r="AD211" s="240" t="str">
        <f t="shared" ca="1" si="201"/>
        <v>-0,997061930480146+0,0244764965505715i</v>
      </c>
      <c r="AE211" s="240" t="str">
        <f t="shared" ca="1" si="202"/>
        <v>0,921442631509938+0,381674034920148i</v>
      </c>
      <c r="AF211" s="240" t="str">
        <f t="shared" ca="1" si="203"/>
        <v>-0,687721755614894-0,722336748996031i</v>
      </c>
      <c r="AG211" s="240" t="str">
        <f t="shared" ca="1" si="204"/>
        <v>0,336001244875446+0,939060570750544i</v>
      </c>
      <c r="AH211" s="240" t="str">
        <f t="shared" ca="1" si="205"/>
        <v>0,0733705236275599-0,994659920957311i</v>
      </c>
      <c r="AI211" s="240" t="str">
        <f t="shared" ca="1" si="206"/>
        <v>-0,47015334183823+0,879595035942411i</v>
      </c>
      <c r="AJ211" s="240" t="str">
        <f t="shared" ca="1" si="207"/>
        <v>0,786267019942694-0,613608804896589i</v>
      </c>
      <c r="AK211" s="240" t="str">
        <f t="shared" ca="1" si="208"/>
        <v>-0,967472618600878+0,242339275301684i</v>
      </c>
      <c r="AL211" s="240" t="str">
        <f t="shared" ca="1" si="209"/>
        <v>0,982678792659236+0,170510945554742i</v>
      </c>
      <c r="AM211" s="240" t="str">
        <f t="shared" ca="1" si="210"/>
        <v>-0,829276459343201-0,554104815062449i</v>
      </c>
      <c r="AN211" s="240" t="str">
        <f t="shared" ca="1" si="211"/>
        <v>0,533586465954439+0,842625109670035i</v>
      </c>
      <c r="AO211" s="240" t="str">
        <f t="shared" ca="1" si="212"/>
        <v>-0,146343446030636-0,986567376259759i</v>
      </c>
      <c r="AP211" s="240" t="str">
        <f t="shared" ca="1" si="213"/>
        <v>-0,266009253865477+0,961233930400981i</v>
      </c>
      <c r="AQ211" s="240" t="str">
        <f t="shared" ca="1" si="214"/>
        <v>0,632719956013109-0,770971497111894i</v>
      </c>
      <c r="AR211" s="240" t="str">
        <f t="shared" ca="1" si="215"/>
        <v>0,632719956013109-0,770971497111894i</v>
      </c>
      <c r="AS211" s="240" t="str">
        <f t="shared" ca="1" si="216"/>
        <v>0,996160950772671-0,0489382493748561i</v>
      </c>
      <c r="AT211" s="240" t="str">
        <f t="shared" ca="1" si="217"/>
        <v>-0,930531859929051-0,358945747646029i</v>
      </c>
      <c r="AU211" s="240" t="str">
        <f t="shared" ca="1" si="218"/>
        <v>0,705241657907511+0,705241657907452i</v>
      </c>
      <c r="AV211" s="240" t="str">
        <f t="shared" ca="1" si="219"/>
        <v>-0,358945747646107-0,930531859929021i</v>
      </c>
      <c r="AW211" s="240" t="str">
        <f t="shared" ca="1" si="220"/>
        <v>-0,0489382493747726+0,996160950772675i</v>
      </c>
      <c r="AX211" s="240" t="str">
        <f t="shared" ca="1" si="221"/>
        <v>0,448425397657059-0,890868258965541i</v>
      </c>
      <c r="AY211" s="240" t="str">
        <f t="shared" ca="1" si="222"/>
        <v>-0,77097149711185+0,632719956013163i</v>
      </c>
      <c r="AZ211" s="240" t="str">
        <f t="shared" ca="1" si="223"/>
        <v>0,961233930401042-0,266009253865257i</v>
      </c>
      <c r="BA211" s="240" t="str">
        <f t="shared" ca="1" si="224"/>
        <v>-0,98656737625974-0,146343446030764i</v>
      </c>
      <c r="BB211" s="240" t="str">
        <f t="shared" ca="1" si="225"/>
        <v>0,842625109670019+0,533586465954464i</v>
      </c>
      <c r="BC211" s="240" t="str">
        <f t="shared" ca="1" si="226"/>
        <v>-0,554104815062507-0,829276459343162i</v>
      </c>
      <c r="BD211" s="240" t="str">
        <f t="shared" ca="1" si="227"/>
        <v>0,170510945554916+0,982678792659206i</v>
      </c>
      <c r="BE211" s="240" t="str">
        <f t="shared" ca="1" si="228"/>
        <v>0,242339275301418-0,967472618600945i</v>
      </c>
      <c r="BF211" s="240" t="str">
        <f t="shared" ca="1" si="229"/>
        <v>-0,613608804896295+0,786267019942924i</v>
      </c>
      <c r="BG211" s="240" t="str">
        <f t="shared" ca="1" si="230"/>
        <v>0,879595035942187-0,470153341838647i</v>
      </c>
      <c r="BH211" s="240" t="str">
        <f t="shared" ca="1" si="231"/>
        <v>-0,994659920957342+0,0733705236271415i</v>
      </c>
      <c r="BI211" s="240" t="str">
        <f t="shared" ca="1" si="232"/>
        <v>0,939060570750435+0,336001244875748i</v>
      </c>
      <c r="BJ211" s="240" t="str">
        <f t="shared" ca="1" si="233"/>
        <v>-0,722336748995873-0,687721755615058i</v>
      </c>
      <c r="BK211" s="240" t="str">
        <f t="shared" ca="1" si="234"/>
        <v>0,381674034920029+0,921442631509987i</v>
      </c>
      <c r="BL211" s="240" t="str">
        <f t="shared" ca="1" si="235"/>
        <v>0,0244764965506013-0,997061930480145i</v>
      </c>
      <c r="BM211" s="240" t="str">
        <f t="shared" ca="1" si="236"/>
        <v>-0,426427338784038+0,901604856261183i</v>
      </c>
      <c r="BN211" s="240" t="str">
        <f t="shared" ca="1" si="237"/>
        <v>0,755211569879558-0,651449980287236i</v>
      </c>
      <c r="BO211" s="240" t="str">
        <f t="shared" ca="1" si="238"/>
        <v>-0,954416230824164+0,289518998401798i</v>
      </c>
      <c r="BP211" s="240" t="str">
        <f t="shared" ca="1" si="239"/>
        <v>0,98986168856301+0,122087794686336i</v>
      </c>
      <c r="BQ211" s="240" t="str">
        <f t="shared" ca="1" si="240"/>
        <v>-0,855466194138863-0,512746704310962i</v>
      </c>
      <c r="BR211" s="240" t="str">
        <f t="shared" ca="1" si="241"/>
        <v>0,574289392148889+0,815428283886109i</v>
      </c>
      <c r="BS211" s="240" t="str">
        <f t="shared" ca="1" si="242"/>
        <v>-0,194575735660823-0,978198280098792i</v>
      </c>
      <c r="BT211" s="240" t="str">
        <f t="shared" ca="1" si="243"/>
        <v>-0,218523320620241+0,973128537471432i</v>
      </c>
      <c r="BU211" s="240" t="str">
        <f t="shared" ca="1" si="244"/>
        <v>0,59412803878035-0,801088924921072i</v>
      </c>
      <c r="BV211" s="240" t="str">
        <f t="shared" ca="1" si="245"/>
        <v>-0,867791977759813+0,49159808322643i</v>
      </c>
      <c r="BW211" s="240" t="str">
        <f t="shared" ca="1" si="246"/>
        <v>0,992559745198284-0,0977586022204836i</v>
      </c>
      <c r="BX211" s="240" t="str">
        <f t="shared" ca="1" si="247"/>
        <v>-0,947023626598034-0,312854347518608i</v>
      </c>
      <c r="BY211" s="240" t="str">
        <f t="shared" ca="1" si="248"/>
        <v>0,738996731437114+0,669787595452056i</v>
      </c>
      <c r="BZ211" s="240" t="str">
        <f t="shared" ca="1" si="249"/>
        <v>-0,40417241602769-0,911798360504408i</v>
      </c>
      <c r="CA211" s="240" t="str">
        <f t="shared" ca="1" si="250"/>
        <v>4,80427988990615E-13+0,997362317363247i</v>
      </c>
      <c r="CB211" s="240" t="str">
        <f t="shared" ca="1" si="251"/>
        <v>0,404172416027719-0,911798360504395i</v>
      </c>
      <c r="CC211" s="240" t="str">
        <f t="shared" ca="1" si="252"/>
        <v>-0,738996731437135+0,669787595452033i</v>
      </c>
      <c r="CD211" s="240" t="str">
        <f t="shared" ca="1" si="253"/>
        <v>0,947023626598044-0,312854347518578i</v>
      </c>
      <c r="CE211" s="240" t="str">
        <f t="shared" ca="1" si="254"/>
        <v>-0,992559745198281-0,0977586022205147i</v>
      </c>
      <c r="CF211" s="240" t="str">
        <f t="shared" ca="1" si="255"/>
        <v>0,867791977759797+0,491598083226456i</v>
      </c>
      <c r="CG211" s="240" t="str">
        <f t="shared" ca="1" si="256"/>
        <v>-0,594128038780302-0,801088924921108i</v>
      </c>
      <c r="CH211" s="240" t="str">
        <f t="shared" ca="1" si="257"/>
        <v>0,218523320620183+0,973128537471445i</v>
      </c>
      <c r="CI211" s="240" t="str">
        <f t="shared" ca="1" si="258"/>
        <v>0,194575735660882-0,97819828009878i</v>
      </c>
      <c r="CJ211" s="240" t="str">
        <f t="shared" ca="1" si="259"/>
        <v>-0,574289392148938+0,815428283886075i</v>
      </c>
      <c r="CK211" s="240" t="str">
        <f t="shared" ca="1" si="260"/>
        <v>0,855466194138384-0,512746704311762i</v>
      </c>
      <c r="CL211" s="240" t="str">
        <f t="shared" ca="1" si="261"/>
        <v>-0,989861688563017+0,122087794686276i</v>
      </c>
      <c r="CM211" s="240" t="str">
        <f t="shared" ca="1" si="262"/>
        <v>0,954416230824148+0,289518998401855i</v>
      </c>
      <c r="CN211" s="240" t="str">
        <f t="shared" ca="1" si="263"/>
        <v>-0,755211569879518-0,651449980287281i</v>
      </c>
      <c r="CO211" s="240" t="str">
        <f t="shared" ca="1" si="264"/>
        <v>0,426427338783984+0,901604856261209i</v>
      </c>
      <c r="CP211" s="240" t="str">
        <f t="shared" ca="1" si="265"/>
        <v>-0,0244764965505418-0,997061930480146i</v>
      </c>
      <c r="CQ211" s="240" t="str">
        <f t="shared" ca="1" si="266"/>
        <v>-0,381674034920084+0,921442631509964i</v>
      </c>
      <c r="CR211" s="240" t="str">
        <f t="shared" ca="1" si="267"/>
        <v>0,722336748995914-0,687721755615015i</v>
      </c>
      <c r="CS211" s="240" t="str">
        <f t="shared" ca="1" si="268"/>
        <v>-0,939060570750451+0,336001244875705i</v>
      </c>
      <c r="CT211" s="240" t="str">
        <f t="shared" ca="1" si="269"/>
        <v>0,994659920957338+0,0733705236271868i</v>
      </c>
      <c r="CU211" s="240" t="str">
        <f t="shared" ca="1" si="270"/>
        <v>-0,879595035942633-0,470153341837812i</v>
      </c>
      <c r="CV211" s="240" t="str">
        <f t="shared" ca="1" si="271"/>
        <v>0,613608804896259+0,786267019942952i</v>
      </c>
      <c r="CW211" s="240" t="str">
        <f t="shared" ca="1" si="272"/>
        <v>-0,242339275301374-0,967472618600956i</v>
      </c>
      <c r="CX211" s="240" t="str">
        <f t="shared" ca="1" si="273"/>
        <v>-0,170510945554961+0,982678792659198i</v>
      </c>
      <c r="CY211" s="240" t="str">
        <f t="shared" ca="1" si="274"/>
        <v>0,554104815062545-0,829276459343137i</v>
      </c>
      <c r="CZ211" s="240" t="str">
        <f t="shared" ca="1" si="275"/>
        <v>-0,842625109670043+0,533586465954425i</v>
      </c>
      <c r="DA211" s="240" t="str">
        <f t="shared" ca="1" si="276"/>
        <v>0,986567376259746-0,146343446030719i</v>
      </c>
      <c r="DB211" s="240" t="str">
        <f t="shared" ca="1" si="277"/>
        <v>-0,96123393040103-0,2660092538653i</v>
      </c>
      <c r="DC211" s="240" t="str">
        <f t="shared" ca="1" si="278"/>
        <v>0,770971497112073+0,63271995601289i</v>
      </c>
      <c r="DD211" s="240" t="str">
        <f t="shared" ca="1" si="279"/>
        <v>-0,448425397657462-0,890868258965339i</v>
      </c>
      <c r="DE211" s="240" t="str">
        <f t="shared" ca="1" si="280"/>
        <v>0,0489382493743166+0,996160950772697i</v>
      </c>
      <c r="DF211" s="240" t="str">
        <f t="shared" ca="1" si="281"/>
        <v>0,35894574764644-0,930531859928892i</v>
      </c>
      <c r="DG211" s="240" t="str">
        <f t="shared" ca="1" si="282"/>
        <v>-0,705241657907693+0,705241657907269i</v>
      </c>
      <c r="DH211" s="240" t="str">
        <f t="shared" ca="1" si="283"/>
        <v>0,930531859929108-0,358945747645881i</v>
      </c>
      <c r="DI211" s="240" t="str">
        <f t="shared" ca="1" si="284"/>
        <v>-0,996160950772668-0,0489382493749157i</v>
      </c>
      <c r="DJ211" s="240" t="str">
        <f t="shared" ca="1" si="285"/>
        <v>0,890868258965528+0,448425397657086i</v>
      </c>
      <c r="DK211" s="240" t="str">
        <f t="shared" ca="1" si="286"/>
        <v>-0,632719956013216-0,770971497111807i</v>
      </c>
      <c r="DL211" s="240" t="str">
        <f t="shared" ca="1" si="287"/>
        <v>0,266009253865706+0,961233930400917i</v>
      </c>
      <c r="DM211" s="240" t="str">
        <f t="shared" ca="1" si="288"/>
        <v>0,146343446030303-0,986567376259808i</v>
      </c>
      <c r="DN211" s="240" t="str">
        <f t="shared" ca="1" si="289"/>
        <v>-0,53358646595407+0,842625109670268i</v>
      </c>
      <c r="DO211" s="240" t="str">
        <f t="shared" ca="1" si="290"/>
        <v>0,829276459343438-0,554104815062093i</v>
      </c>
      <c r="DP211" s="240" t="str">
        <f t="shared" ca="1" si="291"/>
        <v>-0,98267879265929+0,170510945554425i</v>
      </c>
      <c r="DQ211" s="240" t="str">
        <f t="shared" ca="1" si="292"/>
        <v>0,967472618600824+0,2423392753019i</v>
      </c>
      <c r="DR211" s="240" t="str">
        <f t="shared" ca="1" si="293"/>
        <v>-0,786267019942618-0,613608804896687i</v>
      </c>
      <c r="DS211" s="240" t="str">
        <f t="shared" ca="1" si="294"/>
        <v>0,470153341838208+0,879595035942422i</v>
      </c>
      <c r="DT211" s="240" t="str">
        <f t="shared" ca="1" si="295"/>
        <v>-0,0733705236276348-0,994659920957305i</v>
      </c>
      <c r="DU211" s="240" t="str">
        <f t="shared" ca="1" si="296"/>
        <v>-0,336001244875282+0,939060570750603i</v>
      </c>
      <c r="DV211" s="240" t="str">
        <f t="shared" ca="1" si="297"/>
        <v>0,68772175561469-0,722336748996224i</v>
      </c>
      <c r="DW211" s="240" t="str">
        <f t="shared" ca="1" si="298"/>
        <v>-0,921442631509793+0,381674034920499i</v>
      </c>
      <c r="DX211" s="240" t="str">
        <f t="shared" ca="1" si="299"/>
        <v>0,997061930480156+0,0244764965501494i</v>
      </c>
      <c r="DY211" s="240" t="str">
        <f t="shared" ca="1" si="300"/>
        <v>-0,901604856260965-0,4264273387845i</v>
      </c>
      <c r="DZ211" s="240" t="str">
        <f t="shared" ca="1" si="301"/>
        <v>0,651449980286848+0,755211569879892i</v>
      </c>
      <c r="EA211" s="240" t="str">
        <f t="shared" ca="1" si="302"/>
        <v>-0,289518998401308-0,954416230824313i</v>
      </c>
      <c r="EB211" s="240" t="str">
        <f t="shared" ca="1" si="303"/>
        <v>-0,122087794686843+0,989861688562947i</v>
      </c>
      <c r="EC211" s="240" t="str">
        <f t="shared" ca="1" si="304"/>
        <v>0,512746704311402-0,855466194138601i</v>
      </c>
      <c r="ED211" s="240" t="str">
        <f t="shared" ca="1" si="305"/>
        <v>-0,815428283885833+0,574289392149282i</v>
      </c>
      <c r="EE211" s="240" t="str">
        <f t="shared" ca="1" si="306"/>
        <v>0,978198280098698-0,194575735661294i</v>
      </c>
      <c r="EF211" s="240" t="str">
        <f t="shared" ca="1" si="307"/>
        <v>-0,973128537471538-0,218523320619772i</v>
      </c>
      <c r="EG211" s="240" t="str">
        <f t="shared" ca="1" si="308"/>
        <v>0,801088924921359+0,594128038779964i</v>
      </c>
      <c r="EH211" s="240" t="str">
        <f t="shared" ca="1" si="309"/>
        <v>-0,491598083226847-0,867791977759575i</v>
      </c>
      <c r="EI211" s="240" t="str">
        <f t="shared" ca="1" si="310"/>
        <v>0,0977586022199461+0,992559745198338i</v>
      </c>
      <c r="EJ211" s="240" t="str">
        <f t="shared" ca="1" si="311"/>
        <v>0,31285434751912-0,947023626597864i</v>
      </c>
      <c r="EK211" s="240" t="str">
        <f t="shared" ca="1" si="312"/>
        <v>-0,669787595452456+0,738996731436751i</v>
      </c>
      <c r="EL211" s="240" t="str">
        <f t="shared" ca="1" si="313"/>
        <v>0,911798360504626-0,404172416027196i</v>
      </c>
      <c r="EM211" s="240" t="str">
        <f t="shared" ca="1" si="314"/>
        <v>-0,997362317363247-5,96267333323439E-14i</v>
      </c>
      <c r="EN211" s="240"/>
      <c r="EO211" s="240"/>
      <c r="EP211" s="240"/>
    </row>
    <row r="212" spans="1:146" ht="15.75" thickBot="1">
      <c r="A212" s="277">
        <f t="shared" si="181"/>
        <v>2.1875000000000015E-3</v>
      </c>
      <c r="B212" s="276">
        <v>112</v>
      </c>
      <c r="C212" s="248">
        <f t="shared" si="182"/>
        <v>22400</v>
      </c>
      <c r="D212" s="247">
        <f t="shared" si="315"/>
        <v>140743.35088082272</v>
      </c>
      <c r="E212" s="247" t="str">
        <f t="shared" si="316"/>
        <v>140743,350880823i</v>
      </c>
      <c r="F212" s="247" t="str">
        <f t="shared" si="320"/>
        <v>-0,0413105744476286-0,151873452584229i</v>
      </c>
      <c r="G212" s="247" t="str">
        <f t="shared" si="321"/>
        <v>-0,0550948069131009+0,195899863175767i</v>
      </c>
      <c r="H212" s="247" t="str">
        <f t="shared" si="319"/>
        <v>0,00222248318400932-0,0474009216743402i</v>
      </c>
      <c r="I212" s="247" t="str">
        <f t="shared" si="317"/>
        <v>-0,00230991699462627+0,0489686545508544i</v>
      </c>
      <c r="J212" s="275" t="str">
        <f ca="1">IMPRODUCT(1/N_FFT2,DW100)</f>
        <v>0,00405621639691488-1,60818173307667E-07i</v>
      </c>
      <c r="K212" s="274" t="str">
        <f t="shared" ca="1" si="318"/>
        <v>-9,36164813954122E-06+0,000198627831000668i</v>
      </c>
      <c r="N212" s="265">
        <f t="shared" ca="1" si="185"/>
        <v>2.9973907282269465</v>
      </c>
      <c r="O212" s="240">
        <f t="shared" ca="1" si="186"/>
        <v>0.99739072822694652</v>
      </c>
      <c r="P212" s="240" t="str">
        <f t="shared" ca="1" si="187"/>
        <v>-0,921468879725403-0,381684907287004i</v>
      </c>
      <c r="Q212" s="240" t="str">
        <f t="shared" ca="1" si="188"/>
        <v>0,705261747421864+0,705261747421861i</v>
      </c>
      <c r="R212" s="240" t="str">
        <f t="shared" ca="1" si="189"/>
        <v>-0,381684907287007-0,921468879725402i</v>
      </c>
      <c r="S212" s="240" t="str">
        <f t="shared" ca="1" si="190"/>
        <v>2,43764226845951E-14+0,997390728226947i</v>
      </c>
      <c r="T212" s="240" t="str">
        <f t="shared" ca="1" si="191"/>
        <v>0,381684907287046-0,921468879725385i</v>
      </c>
      <c r="U212" s="241" t="str">
        <f t="shared" ca="1" si="192"/>
        <v>-0,705261747421872+0,705261747421853i</v>
      </c>
      <c r="V212" s="240" t="str">
        <f t="shared" ca="1" si="193"/>
        <v>0,921468879725397-0,381684907287018i</v>
      </c>
      <c r="W212" s="240" t="str">
        <f t="shared" ca="1" si="194"/>
        <v>-0,997390728226947+4,87528453691901E-14i</v>
      </c>
      <c r="X212" s="240" t="str">
        <f t="shared" ca="1" si="195"/>
        <v>0,921468879725395+0,381684907287023i</v>
      </c>
      <c r="Y212" s="240" t="str">
        <f t="shared" ca="1" si="196"/>
        <v>-0,705261747421869-0,705261747421856i</v>
      </c>
      <c r="Z212" s="240" t="str">
        <f t="shared" ca="1" si="197"/>
        <v>0,381684907287039+0,921468879725388i</v>
      </c>
      <c r="AA212" s="240" t="str">
        <f t="shared" ca="1" si="198"/>
        <v>2,78588769197138E-14-0,997390728226947i</v>
      </c>
      <c r="AB212" s="240" t="str">
        <f t="shared" ca="1" si="199"/>
        <v>-0,381684907287+0,921468879725405i</v>
      </c>
      <c r="AC212" s="240" t="str">
        <f t="shared" ca="1" si="200"/>
        <v>0,70526174742184-0,705261747421885i</v>
      </c>
      <c r="AD212" s="240" t="str">
        <f t="shared" ca="1" si="201"/>
        <v>-0,921468879725416+0,381684907286973i</v>
      </c>
      <c r="AE212" s="240" t="str">
        <f t="shared" ca="1" si="202"/>
        <v>0,997390728226947+8,79761976003973E-15i</v>
      </c>
      <c r="AF212" s="240" t="str">
        <f t="shared" ca="1" si="203"/>
        <v>-0,921468879725412-0,381684907286982i</v>
      </c>
      <c r="AG212" s="240" t="str">
        <f t="shared" ca="1" si="204"/>
        <v>0,705261747421833+0,705261747421892i</v>
      </c>
      <c r="AH212" s="240" t="str">
        <f t="shared" ca="1" si="205"/>
        <v>-0,38168490728699-0,921468879725409i</v>
      </c>
      <c r="AI212" s="240" t="str">
        <f t="shared" ca="1" si="206"/>
        <v>1,73505247661957E-14+0,997390728226947i</v>
      </c>
      <c r="AJ212" s="240" t="str">
        <f t="shared" ca="1" si="207"/>
        <v>0,381684907286958-0,921468879725422i</v>
      </c>
      <c r="AK212" s="240" t="str">
        <f t="shared" ca="1" si="208"/>
        <v>-0,705261747421879+0,705261747421846i</v>
      </c>
      <c r="AL212" s="240" t="str">
        <f t="shared" ca="1" si="209"/>
        <v>0,921468879725399-0,381684907287014i</v>
      </c>
      <c r="AM212" s="240" t="str">
        <f t="shared" ca="1" si="210"/>
        <v>-0,997390728226947+4,3498669292431E-14i</v>
      </c>
      <c r="AN212" s="240" t="str">
        <f t="shared" ca="1" si="211"/>
        <v>0,921468879725394+0,381684907287025i</v>
      </c>
      <c r="AO212" s="240" t="str">
        <f t="shared" ca="1" si="212"/>
        <v>-0,70526174742187-0,705261747421855i</v>
      </c>
      <c r="AP212" s="240" t="str">
        <f t="shared" ca="1" si="213"/>
        <v>0,381684907287031+0,921468879725391i</v>
      </c>
      <c r="AQ212" s="240" t="str">
        <f t="shared" ca="1" si="214"/>
        <v>3,66564966797535E-14-0,997390728226947i</v>
      </c>
      <c r="AR212" s="240" t="str">
        <f t="shared" ca="1" si="215"/>
        <v>3,66564966797535E-14-0,997390728226947i</v>
      </c>
      <c r="AS212" s="240" t="str">
        <f t="shared" ca="1" si="216"/>
        <v>0,705261747421842-0,705261747421883i</v>
      </c>
      <c r="AT212" s="240" t="str">
        <f t="shared" ca="1" si="217"/>
        <v>-0,921468879725417+0,381684907286971i</v>
      </c>
      <c r="AU212" s="240" t="str">
        <f t="shared" ca="1" si="218"/>
        <v>0,997390728226947+1,75952395200794E-14i</v>
      </c>
      <c r="AV212" s="240" t="str">
        <f t="shared" ca="1" si="219"/>
        <v>-0,921468879725409-0,38168490728699i</v>
      </c>
      <c r="AW212" s="240" t="str">
        <f t="shared" ca="1" si="220"/>
        <v>0,705261747421897+0,705261747421828i</v>
      </c>
      <c r="AX212" s="240" t="str">
        <f t="shared" ca="1" si="221"/>
        <v>-0,381684907286989-0,92146887972541i</v>
      </c>
      <c r="AY212" s="240" t="str">
        <f t="shared" ca="1" si="222"/>
        <v>1,56397923727173E-14+0,997390728226947i</v>
      </c>
      <c r="AZ212" s="240" t="str">
        <f t="shared" ca="1" si="223"/>
        <v>0,381684907286593-0,921468879725574i</v>
      </c>
      <c r="BA212" s="240" t="str">
        <f t="shared" ca="1" si="224"/>
        <v>-0,705261747421594+0,705261747422132i</v>
      </c>
      <c r="BB212" s="240" t="str">
        <f t="shared" ca="1" si="225"/>
        <v>0,921468879725289-0,381684907287281i</v>
      </c>
      <c r="BC212" s="240" t="str">
        <f t="shared" ca="1" si="226"/>
        <v>-0,997390728226947+2,33133895796108E-13i</v>
      </c>
      <c r="BD212" s="240" t="str">
        <f t="shared" ca="1" si="227"/>
        <v>0,921468879725467+0,38168490728685i</v>
      </c>
      <c r="BE212" s="240" t="str">
        <f t="shared" ca="1" si="228"/>
        <v>-0,705261747421934-0,705261747421791i</v>
      </c>
      <c r="BF212" s="240" t="str">
        <f t="shared" ca="1" si="229"/>
        <v>0,381684907287036+0,921468879725389i</v>
      </c>
      <c r="BG212" s="240" t="str">
        <f t="shared" ca="1" si="230"/>
        <v>4,54541164397932E-14-0,997390728226947i</v>
      </c>
      <c r="BH212" s="240" t="str">
        <f t="shared" ca="1" si="231"/>
        <v>-0,381684907287107+0,921468879725361i</v>
      </c>
      <c r="BI212" s="240" t="str">
        <f t="shared" ca="1" si="232"/>
        <v>0,705261747421988-0,705261747421738i</v>
      </c>
      <c r="BJ212" s="240" t="str">
        <f t="shared" ca="1" si="233"/>
        <v>-0,921468879725502+0,381684907286766i</v>
      </c>
      <c r="BK212" s="240" t="str">
        <f t="shared" ca="1" si="234"/>
        <v>0,997390728226947+3,09868353942572E-13i</v>
      </c>
      <c r="BL212" s="240" t="str">
        <f t="shared" ca="1" si="235"/>
        <v>-0,921468879725254-0,381684907287365i</v>
      </c>
      <c r="BM212" s="240" t="str">
        <f t="shared" ca="1" si="236"/>
        <v>0,70526174742155+0,705261747422175i</v>
      </c>
      <c r="BN212" s="240" t="str">
        <f t="shared" ca="1" si="237"/>
        <v>-0,381684907287438-0,921468879725224i</v>
      </c>
      <c r="BO212" s="240" t="str">
        <f t="shared" ca="1" si="238"/>
        <v>4,17881639873235E-13+0,997390728226947i</v>
      </c>
      <c r="BP212" s="240" t="str">
        <f t="shared" ca="1" si="239"/>
        <v>0,381684907286692-0,921468879725532i</v>
      </c>
      <c r="BQ212" s="240" t="str">
        <f t="shared" ca="1" si="240"/>
        <v>-0,705261747421681+0,705261747422045i</v>
      </c>
      <c r="BR212" s="240" t="str">
        <f t="shared" ca="1" si="241"/>
        <v>0,921468879725325-0,381684907287194i</v>
      </c>
      <c r="BS212" s="240" t="str">
        <f t="shared" ca="1" si="242"/>
        <v>-0,997390728226947+1,2511985290421E-13i</v>
      </c>
      <c r="BT212" s="240" t="str">
        <f t="shared" ca="1" si="243"/>
        <v>0,921468879725431+0,381684907286937i</v>
      </c>
      <c r="BU212" s="240" t="str">
        <f t="shared" ca="1" si="244"/>
        <v>-0,705261747421857-0,705261747421868i</v>
      </c>
      <c r="BV212" s="240" t="str">
        <f t="shared" ca="1" si="245"/>
        <v>0,381684907286924+0,921468879725436i</v>
      </c>
      <c r="BW212" s="240" t="str">
        <f t="shared" ca="1" si="246"/>
        <v>1,39294384598569E-13-0,997390728226947i</v>
      </c>
      <c r="BX212" s="240" t="str">
        <f t="shared" ca="1" si="247"/>
        <v>-0,381684907287207+0,921468879725319i</v>
      </c>
      <c r="BY212" s="240" t="str">
        <f t="shared" ca="1" si="248"/>
        <v>0,705261747422055-0,705261747421671i</v>
      </c>
      <c r="BZ212" s="240" t="str">
        <f t="shared" ca="1" si="249"/>
        <v>-0,921468879725538+0,381684907286679i</v>
      </c>
      <c r="CA212" s="240" t="str">
        <f t="shared" ca="1" si="250"/>
        <v>0,997390728226947+4,32056171567593E-13i</v>
      </c>
      <c r="CB212" s="240" t="str">
        <f t="shared" ca="1" si="251"/>
        <v>-0,921468879725218-0,381684907287451i</v>
      </c>
      <c r="CC212" s="240" t="str">
        <f t="shared" ca="1" si="252"/>
        <v>0,705261747422165+0,70526174742156i</v>
      </c>
      <c r="CD212" s="240" t="str">
        <f t="shared" ca="1" si="253"/>
        <v>-0,381684907287352-0,92146887972526i</v>
      </c>
      <c r="CE212" s="240" t="str">
        <f t="shared" ca="1" si="254"/>
        <v>2,95693822248214E-13+0,997390728226947i</v>
      </c>
      <c r="CF212" s="240" t="str">
        <f t="shared" ca="1" si="255"/>
        <v>0,381684907286779-0,921468879725496i</v>
      </c>
      <c r="CG212" s="240" t="str">
        <f t="shared" ca="1" si="256"/>
        <v>-0,705261747421748+0,705261747421978i</v>
      </c>
      <c r="CH212" s="240" t="str">
        <f t="shared" ca="1" si="257"/>
        <v>0,921468879725372-0,381684907287081i</v>
      </c>
      <c r="CI212" s="240" t="str">
        <f t="shared" ca="1" si="258"/>
        <v>-0,997390728226947+3,12795847454345E-14i</v>
      </c>
      <c r="CJ212" s="240" t="str">
        <f t="shared" ca="1" si="259"/>
        <v>0,921468879725384+0,381684907287049i</v>
      </c>
      <c r="CK212" s="240" t="str">
        <f t="shared" ca="1" si="260"/>
        <v>-0,705261747421791-0,705261747421934i</v>
      </c>
      <c r="CL212" s="240" t="str">
        <f t="shared" ca="1" si="261"/>
        <v>0,381684907286837+0,921468879725472i</v>
      </c>
      <c r="CM212" s="240" t="str">
        <f t="shared" ca="1" si="262"/>
        <v>2,6148220222359E-13-0,997390728226947i</v>
      </c>
      <c r="CN212" s="240" t="str">
        <f t="shared" ca="1" si="263"/>
        <v>-0,381684907287294+0,921468879725284i</v>
      </c>
      <c r="CO212" s="240" t="str">
        <f t="shared" ca="1" si="264"/>
        <v>0,705261747422142-0,705261747421584i</v>
      </c>
      <c r="CP212" s="240" t="str">
        <f t="shared" ca="1" si="265"/>
        <v>-0,921468879725574+0,381684907286593i</v>
      </c>
      <c r="CQ212" s="240" t="str">
        <f t="shared" ca="1" si="266"/>
        <v>0,997390728226947-4,66267791592217E-13i</v>
      </c>
      <c r="CR212" s="240" t="str">
        <f t="shared" ca="1" si="267"/>
        <v>-0,921468879725562-0,381684907286622i</v>
      </c>
      <c r="CS212" s="240" t="str">
        <f t="shared" ca="1" si="268"/>
        <v>0,705261747422099+0,705261747421627i</v>
      </c>
      <c r="CT212" s="240" t="str">
        <f t="shared" ca="1" si="269"/>
        <v>-0,381684907287239-0,921468879725306i</v>
      </c>
      <c r="CU212" s="240" t="str">
        <f t="shared" ca="1" si="270"/>
        <v>2,01853554089438E-13+0,997390728226947i</v>
      </c>
      <c r="CV212" s="240" t="str">
        <f t="shared" ca="1" si="271"/>
        <v>0,381684907286892-0,921468879725449i</v>
      </c>
      <c r="CW212" s="240" t="str">
        <f t="shared" ca="1" si="272"/>
        <v>-0,705261747421813+0,705261747421912i</v>
      </c>
      <c r="CX212" s="240" t="str">
        <f t="shared" ca="1" si="273"/>
        <v>0,921468879725407-0,381684907286995i</v>
      </c>
      <c r="CY212" s="240" t="str">
        <f t="shared" ca="1" si="274"/>
        <v>-0,997390728226947-9,09082328795865E-14i</v>
      </c>
      <c r="CZ212" s="240" t="str">
        <f t="shared" ca="1" si="275"/>
        <v>0,921468879725349+0,381684907287136i</v>
      </c>
      <c r="DA212" s="240" t="str">
        <f t="shared" ca="1" si="276"/>
        <v>-0,705261747421705-0,705261747422021i</v>
      </c>
      <c r="DB212" s="240" t="str">
        <f t="shared" ca="1" si="277"/>
        <v>0,38168490728675+0,921468879725508i</v>
      </c>
      <c r="DC212" s="240" t="str">
        <f t="shared" ca="1" si="278"/>
        <v>3,55322470382365E-13-0,997390728226947i</v>
      </c>
      <c r="DD212" s="240" t="str">
        <f t="shared" ca="1" si="279"/>
        <v>-0,381684907287407+0,921468879725237i</v>
      </c>
      <c r="DE212" s="240" t="str">
        <f t="shared" ca="1" si="280"/>
        <v>0,705261747422227-0,705261747421498i</v>
      </c>
      <c r="DF212" s="240" t="str">
        <f t="shared" ca="1" si="281"/>
        <v>-0,92146887972523+0,381684907287422i</v>
      </c>
      <c r="DG212" s="240" t="str">
        <f t="shared" ca="1" si="282"/>
        <v>0,997390728226947-3,44079973967197E-13i</v>
      </c>
      <c r="DH212" s="240" t="str">
        <f t="shared" ca="1" si="283"/>
        <v>-0,921468879725515-0,381684907286734i</v>
      </c>
      <c r="DI212" s="240" t="str">
        <f t="shared" ca="1" si="284"/>
        <v>0,705261747422033+0,705261747421693i</v>
      </c>
      <c r="DJ212" s="240" t="str">
        <f t="shared" ca="1" si="285"/>
        <v>-0,381684907287178-0,921468879725331i</v>
      </c>
      <c r="DK212" s="240" t="str">
        <f t="shared" ca="1" si="286"/>
        <v>7,96657364644169E-14+0,997390728226947i</v>
      </c>
      <c r="DL212" s="240" t="str">
        <f t="shared" ca="1" si="287"/>
        <v>0,381684907286979-0,921468879725413i</v>
      </c>
      <c r="DM212" s="240" t="str">
        <f t="shared" ca="1" si="288"/>
        <v>-0,70526174742188+0,705261747421845i</v>
      </c>
      <c r="DN212" s="240" t="str">
        <f t="shared" ca="1" si="289"/>
        <v>0,921468879725454-0,381684907286882i</v>
      </c>
      <c r="DO212" s="240" t="str">
        <f t="shared" ca="1" si="290"/>
        <v>-0,997390728226947-1,84748501038362E-13i</v>
      </c>
      <c r="DP212" s="240" t="str">
        <f t="shared" ca="1" si="291"/>
        <v>0,921468879725313+0,381684907287223i</v>
      </c>
      <c r="DQ212" s="240" t="str">
        <f t="shared" ca="1" si="292"/>
        <v>-0,705261747421619-0,705261747422107i</v>
      </c>
      <c r="DR212" s="240" t="str">
        <f t="shared" ca="1" si="293"/>
        <v>0,381684907286638+0,921468879725555i</v>
      </c>
      <c r="DS212" s="240" t="str">
        <f t="shared" ca="1" si="294"/>
        <v>4,49162738541141E-13-0,997390728226947i</v>
      </c>
      <c r="DT212" s="240" t="str">
        <f t="shared" ca="1" si="295"/>
        <v>-0,381684907287467+0,921468879725211i</v>
      </c>
      <c r="DU212" s="240" t="str">
        <f t="shared" ca="1" si="296"/>
        <v>0,705261747421572-0,705261747422154i</v>
      </c>
      <c r="DV212" s="240" t="str">
        <f t="shared" ca="1" si="297"/>
        <v>-0,921468879725266+0,381684907287336i</v>
      </c>
      <c r="DW212" s="240" t="str">
        <f t="shared" ca="1" si="298"/>
        <v>0,997390728226947-2,50239705808421E-13i</v>
      </c>
      <c r="DX212" s="240" t="str">
        <f t="shared" ca="1" si="299"/>
        <v>-0,921468879725479-0,381684907286821i</v>
      </c>
      <c r="DY212" s="240" t="str">
        <f t="shared" ca="1" si="300"/>
        <v>0,705261747421966+0,70526174742176i</v>
      </c>
      <c r="DZ212" s="240" t="str">
        <f t="shared" ca="1" si="301"/>
        <v>-0,381684907287039-0,921468879725388i</v>
      </c>
      <c r="EA212" s="240" t="str">
        <f t="shared" ca="1" si="302"/>
        <v>-1,41745316943587E-14+0,997390728226947i</v>
      </c>
      <c r="EB212" s="240" t="str">
        <f t="shared" ca="1" si="303"/>
        <v>0,381684907287065-0,921468879725377i</v>
      </c>
      <c r="EC212" s="240" t="str">
        <f t="shared" ca="1" si="304"/>
        <v>-0,705261747421986+0,70526174742174i</v>
      </c>
      <c r="ED212" s="240" t="str">
        <f t="shared" ca="1" si="305"/>
        <v>0,92146887972549-0,381684907286795i</v>
      </c>
      <c r="EE212" s="240" t="str">
        <f t="shared" ca="1" si="306"/>
        <v>-0,997390728226947-2,78588769197138E-13i</v>
      </c>
      <c r="EF212" s="240" t="str">
        <f t="shared" ca="1" si="307"/>
        <v>0,921468879725277+0,38168490728731i</v>
      </c>
      <c r="EG212" s="240" t="str">
        <f t="shared" ca="1" si="308"/>
        <v>-0,705261747421552-0,705261747422173i</v>
      </c>
      <c r="EH212" s="240" t="str">
        <f t="shared" ca="1" si="309"/>
        <v>0,381684907286551+0,921468879725591i</v>
      </c>
      <c r="EI212" s="240" t="str">
        <f t="shared" ca="1" si="310"/>
        <v>-4,20813675152424E-13-0,997390728226947i</v>
      </c>
      <c r="EJ212" s="240" t="str">
        <f t="shared" ca="1" si="311"/>
        <v>-0,381684907286663+0,921468879725544i</v>
      </c>
      <c r="EK212" s="240" t="str">
        <f t="shared" ca="1" si="312"/>
        <v>0,705261747421639-0,705261747422087i</v>
      </c>
      <c r="EL212" s="240" t="str">
        <f t="shared" ca="1" si="313"/>
        <v>-0,921468879725324+0,381684907287197i</v>
      </c>
      <c r="EM212" s="240" t="str">
        <f t="shared" ca="1" si="314"/>
        <v>0,997390728226947-1,56399437649645E-13i</v>
      </c>
      <c r="EN212" s="240"/>
      <c r="EO212" s="240"/>
      <c r="EP212" s="240"/>
    </row>
    <row r="213" spans="1:146" ht="15.75" thickBot="1">
      <c r="A213" s="277">
        <f t="shared" si="181"/>
        <v>2.2070312500000015E-3</v>
      </c>
      <c r="B213" s="276">
        <v>113</v>
      </c>
      <c r="C213" s="248">
        <f t="shared" si="182"/>
        <v>22600</v>
      </c>
      <c r="D213" s="247">
        <f t="shared" si="315"/>
        <v>141999.98794225865</v>
      </c>
      <c r="E213" s="247" t="str">
        <f t="shared" si="316"/>
        <v>141999,987942259i</v>
      </c>
      <c r="F213" s="247" t="str">
        <f t="shared" si="320"/>
        <v>-0,0412536502538092-0,150310597130111i</v>
      </c>
      <c r="G213" s="247" t="str">
        <f t="shared" si="321"/>
        <v>-0,0540533023967+0,194423950735274i</v>
      </c>
      <c r="H213" s="247" t="str">
        <f t="shared" si="319"/>
        <v>0,00221835297343513-0,046981397075383i</v>
      </c>
      <c r="I213" s="247" t="str">
        <f t="shared" si="317"/>
        <v>-0,00229560764394421+0,0485068877747753i</v>
      </c>
      <c r="J213" s="275" t="str">
        <f ca="1">IMPRODUCT(1/N_FFT2,DX100)</f>
        <v>0,00271411260489111-0,0000799877608178602i</v>
      </c>
      <c r="K213" s="274" t="str">
        <f t="shared" ca="1" si="318"/>
        <v>-2,35058030496585E-06+0,000131836776048712i</v>
      </c>
      <c r="N213" s="265">
        <f t="shared" ca="1" si="185"/>
        <v>2.9974169629006369</v>
      </c>
      <c r="O213" s="240">
        <f t="shared" ca="1" si="186"/>
        <v>0.99741696290063664</v>
      </c>
      <c r="P213" s="240" t="str">
        <f t="shared" ca="1" si="187"/>
        <v>-0,93058284382191-0,358965414303741i</v>
      </c>
      <c r="Q213" s="240" t="str">
        <f t="shared" ca="1" si="188"/>
        <v>0,739037221109353+0,669824293152237i</v>
      </c>
      <c r="R213" s="240" t="str">
        <f t="shared" ca="1" si="189"/>
        <v>-0,448449966909817-0,890917069687473i</v>
      </c>
      <c r="S213" s="240" t="str">
        <f t="shared" ca="1" si="190"/>
        <v>0,0977639584197574+0,992614127602479i</v>
      </c>
      <c r="T213" s="240" t="str">
        <f t="shared" ca="1" si="191"/>
        <v>0,266023828527464-0,961286596462013i</v>
      </c>
      <c r="U213" s="241" t="str">
        <f t="shared" ca="1" si="192"/>
        <v>-0,594160591088895+0,80113281662832i</v>
      </c>
      <c r="V213" s="240" t="str">
        <f t="shared" ca="1" si="193"/>
        <v>0,842671277147126-0,533615701186878i</v>
      </c>
      <c r="W213" s="240" t="str">
        <f t="shared" ca="1" si="194"/>
        <v>-0,978251875637443+0,194586396476619i</v>
      </c>
      <c r="X213" s="240" t="str">
        <f t="shared" ca="1" si="195"/>
        <v>0,982732633685485+0,170520287859012i</v>
      </c>
      <c r="Y213" s="240" t="str">
        <f t="shared" ca="1" si="196"/>
        <v>-0,855513065179459-0,512774797732081i</v>
      </c>
      <c r="Z213" s="240" t="str">
        <f t="shared" ca="1" si="197"/>
        <v>0,613642424557431+0,786310099556916i</v>
      </c>
      <c r="AA213" s="240" t="str">
        <f t="shared" ca="1" si="198"/>
        <v>-0,289534861163761-0,954468523343129i</v>
      </c>
      <c r="AB213" s="240" t="str">
        <f t="shared" ca="1" si="199"/>
        <v>-0,0733745436027019+0,994714418430247i</v>
      </c>
      <c r="AC213" s="240" t="str">
        <f t="shared" ca="1" si="200"/>
        <v>0,426450702761978-0,901654255241856i</v>
      </c>
      <c r="AD213" s="240" t="str">
        <f t="shared" ca="1" si="201"/>
        <v>-0,72237632586709+0,687759435928504i</v>
      </c>
      <c r="AE213" s="240" t="str">
        <f t="shared" ca="1" si="202"/>
        <v>0,92149311740348-0,38169494686195i</v>
      </c>
      <c r="AF213" s="240" t="str">
        <f t="shared" ca="1" si="203"/>
        <v>-0,997116559559321+0,0244778376192063i</v>
      </c>
      <c r="AG213" s="240" t="str">
        <f t="shared" ca="1" si="204"/>
        <v>0,939112021931964+0,336019654402518i</v>
      </c>
      <c r="AH213" s="240" t="str">
        <f t="shared" ca="1" si="205"/>
        <v>-0,755252947963963-0,651485673268165i</v>
      </c>
      <c r="AI213" s="240" t="str">
        <f t="shared" ca="1" si="206"/>
        <v>0,470179101566268+0,87964322900382i</v>
      </c>
      <c r="AJ213" s="240" t="str">
        <f t="shared" ca="1" si="207"/>
        <v>-0,122094483883795-0,989915923140486i</v>
      </c>
      <c r="AK213" s="240" t="str">
        <f t="shared" ca="1" si="208"/>
        <v>-0,242352553084131+0,967525626480009i</v>
      </c>
      <c r="AL213" s="240" t="str">
        <f t="shared" ca="1" si="209"/>
        <v>0,574320857497302-0,815472961247332i</v>
      </c>
      <c r="AM213" s="240" t="str">
        <f t="shared" ca="1" si="210"/>
        <v>-0,829321895447002+0,554135174496369i</v>
      </c>
      <c r="AN213" s="240" t="str">
        <f t="shared" ca="1" si="211"/>
        <v>0,973181855238709-0,218535293525041i</v>
      </c>
      <c r="AO213" s="240" t="str">
        <f t="shared" ca="1" si="212"/>
        <v>-0,98662143034172-0,146351464196258i</v>
      </c>
      <c r="AP213" s="240" t="str">
        <f t="shared" ca="1" si="213"/>
        <v>0,867839524131025+0,491625017913008i</v>
      </c>
      <c r="AQ213" s="240" t="str">
        <f t="shared" ca="1" si="214"/>
        <v>-0,632754622775058-0,771013738683509i</v>
      </c>
      <c r="AR213" s="240" t="str">
        <f t="shared" ca="1" si="215"/>
        <v>-0,632754622775058-0,771013738683509i</v>
      </c>
      <c r="AS213" s="240" t="str">
        <f t="shared" ca="1" si="216"/>
        <v>0,0489409307042291-0,99621553048712i</v>
      </c>
      <c r="AT213" s="240" t="str">
        <f t="shared" ca="1" si="217"/>
        <v>-0,404194560656732+0,911848317987943i</v>
      </c>
      <c r="AU213" s="240" t="str">
        <f t="shared" ca="1" si="218"/>
        <v>0,705280298137506-0,705280298137557i</v>
      </c>
      <c r="AV213" s="240" t="str">
        <f t="shared" ca="1" si="219"/>
        <v>-0,911848317987948+0,404194560656721i</v>
      </c>
      <c r="AW213" s="240" t="str">
        <f t="shared" ca="1" si="220"/>
        <v>0,99621553048712-0,0489409307042169i</v>
      </c>
      <c r="AX213" s="240" t="str">
        <f t="shared" ca="1" si="221"/>
        <v>-0,947075514075679-0,312871488826033i</v>
      </c>
      <c r="AY213" s="240" t="str">
        <f t="shared" ca="1" si="222"/>
        <v>0,771013738683493+0,632754622775078i</v>
      </c>
      <c r="AZ213" s="240" t="str">
        <f t="shared" ca="1" si="223"/>
        <v>-0,491625017913171-0,867839524130933i</v>
      </c>
      <c r="BA213" s="240" t="str">
        <f t="shared" ca="1" si="224"/>
        <v>0,146351464196148+0,986621430341736i</v>
      </c>
      <c r="BB213" s="240" t="str">
        <f t="shared" ca="1" si="225"/>
        <v>0,218535293525357-0,973181855238637i</v>
      </c>
      <c r="BC213" s="240" t="str">
        <f t="shared" ca="1" si="226"/>
        <v>-0,55413517449606+0,829321895447209i</v>
      </c>
      <c r="BD213" s="240" t="str">
        <f t="shared" ca="1" si="227"/>
        <v>0,815472961247229-0,574320857497449i</v>
      </c>
      <c r="BE213" s="240" t="str">
        <f t="shared" ca="1" si="228"/>
        <v>-0,967525626480012+0,242352553084119i</v>
      </c>
      <c r="BF213" s="240" t="str">
        <f t="shared" ca="1" si="229"/>
        <v>0,989915923140447+0,122094483884111i</v>
      </c>
      <c r="BG213" s="240" t="str">
        <f t="shared" ca="1" si="230"/>
        <v>-0,879643229004045-0,470179101565848i</v>
      </c>
      <c r="BH213" s="240" t="str">
        <f t="shared" ca="1" si="231"/>
        <v>0,651485673268305+0,755252947963841i</v>
      </c>
      <c r="BI213" s="240" t="str">
        <f t="shared" ca="1" si="232"/>
        <v>-0,336019654402493-0,939112021931973i</v>
      </c>
      <c r="BJ213" s="240" t="str">
        <f t="shared" ca="1" si="233"/>
        <v>-0,0244778376194098+0,997116559559316i</v>
      </c>
      <c r="BK213" s="240" t="str">
        <f t="shared" ca="1" si="234"/>
        <v>0,381694946862439-0,921493117403277i</v>
      </c>
      <c r="BL213" s="240" t="str">
        <f t="shared" ca="1" si="235"/>
        <v>-0,687759435928307+0,722376325867277i</v>
      </c>
      <c r="BM213" s="240" t="str">
        <f t="shared" ca="1" si="236"/>
        <v>0,901654255241867-0,426450702761954i</v>
      </c>
      <c r="BN213" s="240" t="str">
        <f t="shared" ca="1" si="237"/>
        <v>-0,994714418430263+0,0733745436024847i</v>
      </c>
      <c r="BO213" s="240" t="str">
        <f t="shared" ca="1" si="238"/>
        <v>0,954468523343008+0,289534861164159i</v>
      </c>
      <c r="BP213" s="240" t="str">
        <f t="shared" ca="1" si="239"/>
        <v>-0,786310099557092-0,613642424557206i</v>
      </c>
      <c r="BQ213" s="240" t="str">
        <f t="shared" ca="1" si="240"/>
        <v>0,512774797732158+0,855513065179412i</v>
      </c>
      <c r="BR213" s="240" t="str">
        <f t="shared" ca="1" si="241"/>
        <v>-0,170520287858881-0,982732633685508i</v>
      </c>
      <c r="BS213" s="240" t="str">
        <f t="shared" ca="1" si="242"/>
        <v>-0,194586396477038+0,978251875637359i</v>
      </c>
      <c r="BT213" s="240" t="str">
        <f t="shared" ca="1" si="243"/>
        <v>0,533615701186564-0,842671277147323i</v>
      </c>
      <c r="BU213" s="240" t="str">
        <f t="shared" ca="1" si="244"/>
        <v>-0,801132816628275+0,594160591088956i</v>
      </c>
      <c r="BV213" s="240" t="str">
        <f t="shared" ca="1" si="245"/>
        <v>0,961286596462044-0,266023828527352i</v>
      </c>
      <c r="BW213" s="240" t="str">
        <f t="shared" ca="1" si="246"/>
        <v>-0,992614127602448-0,0977639584200675i</v>
      </c>
      <c r="BX213" s="240" t="str">
        <f t="shared" ca="1" si="247"/>
        <v>0,890917069687657+0,448449966909453i</v>
      </c>
      <c r="BY213" s="240" t="str">
        <f t="shared" ca="1" si="248"/>
        <v>-0,669824293152366-0,739037221109237i</v>
      </c>
      <c r="BZ213" s="240" t="str">
        <f t="shared" ca="1" si="249"/>
        <v>0,358965414303658+0,930582843821942i</v>
      </c>
      <c r="CA213" s="240" t="str">
        <f t="shared" ca="1" si="250"/>
        <v>3,2405076019518E-13-0,997416962900637i</v>
      </c>
      <c r="CB213" s="240" t="str">
        <f t="shared" ca="1" si="251"/>
        <v>-0,358965414303336+0,930582843822067i</v>
      </c>
      <c r="CC213" s="240" t="str">
        <f t="shared" ca="1" si="252"/>
        <v>0,66982429315209-0,739037221109487i</v>
      </c>
      <c r="CD213" s="240" t="str">
        <f t="shared" ca="1" si="253"/>
        <v>-0,890917069687489+0,448449966909785i</v>
      </c>
      <c r="CE213" s="240" t="str">
        <f t="shared" ca="1" si="254"/>
        <v>0,992614127602509-0,0977639584194508i</v>
      </c>
      <c r="CF213" s="240" t="str">
        <f t="shared" ca="1" si="255"/>
        <v>-0,961286596461878-0,266023828527949i</v>
      </c>
      <c r="CG213" s="240" t="str">
        <f t="shared" ca="1" si="256"/>
        <v>0,801132816628496+0,594160591088657i</v>
      </c>
      <c r="CH213" s="240" t="str">
        <f t="shared" ca="1" si="257"/>
        <v>-0,533615701186855-0,84267127714714i</v>
      </c>
      <c r="CI213" s="240" t="str">
        <f t="shared" ca="1" si="258"/>
        <v>0,194586396476401+0,978251875637486i</v>
      </c>
      <c r="CJ213" s="240" t="str">
        <f t="shared" ca="1" si="259"/>
        <v>0,17052028785952-0,982732633685397i</v>
      </c>
      <c r="CK213" s="240" t="str">
        <f t="shared" ca="1" si="260"/>
        <v>-0,512774797731839+0,855513065179604i</v>
      </c>
      <c r="CL213" s="240" t="str">
        <f t="shared" ca="1" si="261"/>
        <v>0,786310099556863-0,6136424245575i</v>
      </c>
      <c r="CM213" s="240" t="str">
        <f t="shared" ca="1" si="262"/>
        <v>-0,954468523343187+0,289534861163565i</v>
      </c>
      <c r="CN213" s="240" t="str">
        <f t="shared" ca="1" si="263"/>
        <v>0,994714418430216+0,073374543603131i</v>
      </c>
      <c r="CO213" s="240" t="str">
        <f t="shared" ca="1" si="264"/>
        <v>-0,901654255242014-0,426450702761643i</v>
      </c>
      <c r="CP213" s="240" t="str">
        <f t="shared" ca="1" si="265"/>
        <v>0,687759435928557+0,72237632586704i</v>
      </c>
      <c r="CQ213" s="240" t="str">
        <f t="shared" ca="1" si="266"/>
        <v>-0,381694946861841-0,921493117403525i</v>
      </c>
      <c r="CR213" s="240" t="str">
        <f t="shared" ca="1" si="267"/>
        <v>0,0244778376187903+0,997116559559332i</v>
      </c>
      <c r="CS213" s="240" t="str">
        <f t="shared" ca="1" si="268"/>
        <v>0,336019654402156-0,939112021932094i</v>
      </c>
      <c r="CT213" s="240" t="str">
        <f t="shared" ca="1" si="269"/>
        <v>-0,651485673268023+0,755252947964084i</v>
      </c>
      <c r="CU213" s="240" t="str">
        <f t="shared" ca="1" si="270"/>
        <v>0,87964322900387-0,470179101566176i</v>
      </c>
      <c r="CV213" s="240" t="str">
        <f t="shared" ca="1" si="271"/>
        <v>-0,989915923140526+0,122094483883467i</v>
      </c>
      <c r="CW213" s="240" t="str">
        <f t="shared" ca="1" si="272"/>
        <v>0,967525626480098+0,242352553083772i</v>
      </c>
      <c r="CX213" s="240" t="str">
        <f t="shared" ca="1" si="273"/>
        <v>-0,815472961247435-0,574320857497156i</v>
      </c>
      <c r="CY213" s="240" t="str">
        <f t="shared" ca="1" si="274"/>
        <v>0,554135174496359+0,829321895447009i</v>
      </c>
      <c r="CZ213" s="240" t="str">
        <f t="shared" ca="1" si="275"/>
        <v>-0,218535293524739-0,973181855238776i</v>
      </c>
      <c r="DA213" s="240" t="str">
        <f t="shared" ca="1" si="276"/>
        <v>-0,14635146419578+0,986621430341791i</v>
      </c>
      <c r="DB213" s="240" t="str">
        <f t="shared" ca="1" si="277"/>
        <v>0,491625017912847-0,867839524131117i</v>
      </c>
      <c r="DC213" s="240" t="str">
        <f t="shared" ca="1" si="278"/>
        <v>-0,771013738683526+0,632754622775038i</v>
      </c>
      <c r="DD213" s="240" t="str">
        <f t="shared" ca="1" si="279"/>
        <v>0,947075514075758-0,312871488825794i</v>
      </c>
      <c r="DE213" s="240" t="str">
        <f t="shared" ca="1" si="280"/>
        <v>-0,996215530487096-0,0489409307047227i</v>
      </c>
      <c r="DF213" s="240" t="str">
        <f t="shared" ca="1" si="281"/>
        <v>0,911848317988065+0,404194560656459i</v>
      </c>
      <c r="DG213" s="240" t="str">
        <f t="shared" ca="1" si="282"/>
        <v>-0,705280298137549-0,705280298137514i</v>
      </c>
      <c r="DH213" s="240" t="str">
        <f t="shared" ca="1" si="283"/>
        <v>0,404194560656503+0,911848317988045i</v>
      </c>
      <c r="DI213" s="240" t="str">
        <f t="shared" ca="1" si="284"/>
        <v>-0,0489409307038082-0,996215530487141i</v>
      </c>
      <c r="DJ213" s="240" t="str">
        <f t="shared" ca="1" si="285"/>
        <v>-0,312871488825749+0,947075514075773i</v>
      </c>
      <c r="DK213" s="240" t="str">
        <f t="shared" ca="1" si="286"/>
        <v>0,632754622775022-0,771013738683539i</v>
      </c>
      <c r="DL213" s="240" t="str">
        <f t="shared" ca="1" si="287"/>
        <v>-0,867839524131079+0,491625017912914i</v>
      </c>
      <c r="DM213" s="240" t="str">
        <f t="shared" ca="1" si="288"/>
        <v>0,986621430341784-0,146351464195827i</v>
      </c>
      <c r="DN213" s="240" t="str">
        <f t="shared" ca="1" si="289"/>
        <v>-0,973181855238786-0,218535293524691i</v>
      </c>
      <c r="DO213" s="240" t="str">
        <f t="shared" ca="1" si="290"/>
        <v>0,82932189544702+0,554135174496342i</v>
      </c>
      <c r="DP213" s="240" t="str">
        <f t="shared" ca="1" si="291"/>
        <v>-0,574320857497196-0,815472961247407i</v>
      </c>
      <c r="DQ213" s="240" t="str">
        <f t="shared" ca="1" si="292"/>
        <v>0,242352553083791+0,967525626480094i</v>
      </c>
      <c r="DR213" s="240" t="str">
        <f t="shared" ca="1" si="293"/>
        <v>0,122094483883447-0,989915923140529i</v>
      </c>
      <c r="DS213" s="240" t="str">
        <f t="shared" ca="1" si="294"/>
        <v>-0,470179101566108+0,879643229003906i</v>
      </c>
      <c r="DT213" s="240" t="str">
        <f t="shared" ca="1" si="295"/>
        <v>0,755252947964052-0,65148567326806i</v>
      </c>
      <c r="DU213" s="240" t="str">
        <f t="shared" ca="1" si="296"/>
        <v>-0,939112021932088+0,336019654402175i</v>
      </c>
      <c r="DV213" s="240" t="str">
        <f t="shared" ca="1" si="297"/>
        <v>0,997116559559332+0,0244778376187702i</v>
      </c>
      <c r="DW213" s="240" t="str">
        <f t="shared" ca="1" si="298"/>
        <v>-0,921493117403544-0,381694946861796i</v>
      </c>
      <c r="DX213" s="240" t="str">
        <f t="shared" ca="1" si="299"/>
        <v>0,722376325867054+0,687759435928542i</v>
      </c>
      <c r="DY213" s="240" t="str">
        <f t="shared" ca="1" si="300"/>
        <v>-0,426450702761686-0,901654255241994i</v>
      </c>
      <c r="DZ213" s="240" t="str">
        <f t="shared" ca="1" si="301"/>
        <v>0,0733745436031793+0,994714418430212i</v>
      </c>
      <c r="EA213" s="240" t="str">
        <f t="shared" ca="1" si="302"/>
        <v>0,28953486116352-0,954468523343201i</v>
      </c>
      <c r="EB213" s="240" t="str">
        <f t="shared" ca="1" si="303"/>
        <v>-0,613642424557439+0,78631009955691i</v>
      </c>
      <c r="EC213" s="240" t="str">
        <f t="shared" ca="1" si="304"/>
        <v>0,85551306517958-0,512774797731881i</v>
      </c>
      <c r="ED213" s="240" t="str">
        <f t="shared" ca="1" si="305"/>
        <v>-0,982732633685563+0,170520287858562i</v>
      </c>
      <c r="EE213" s="240" t="str">
        <f t="shared" ca="1" si="306"/>
        <v>0,97825187563749+0,194586396476382i</v>
      </c>
      <c r="EF213" s="240" t="str">
        <f t="shared" ca="1" si="307"/>
        <v>-0,842671277147165-0,533615701186814i</v>
      </c>
      <c r="EG213" s="240" t="str">
        <f t="shared" ca="1" si="308"/>
        <v>0,594160591088696+0,801132816628468i</v>
      </c>
      <c r="EH213" s="240" t="str">
        <f t="shared" ca="1" si="309"/>
        <v>-0,266023828527067-0,961286596462123i</v>
      </c>
      <c r="EI213" s="240" t="str">
        <f t="shared" ca="1" si="310"/>
        <v>-0,0977639584193744+0,992614127602517i</v>
      </c>
      <c r="EJ213" s="240" t="str">
        <f t="shared" ca="1" si="311"/>
        <v>0,448449966909742-0,890917069687511i</v>
      </c>
      <c r="EK213" s="240" t="str">
        <f t="shared" ca="1" si="312"/>
        <v>-0,739037221109474+0,669824293152105i</v>
      </c>
      <c r="EL213" s="240" t="str">
        <f t="shared" ca="1" si="313"/>
        <v>0,930582843822049-0,358965414303381i</v>
      </c>
      <c r="EM213" s="240" t="str">
        <f t="shared" ca="1" si="314"/>
        <v>-0,997416962900637+3,72437103228287E-13i</v>
      </c>
      <c r="EN213" s="240"/>
      <c r="EO213" s="240"/>
      <c r="EP213" s="240"/>
    </row>
    <row r="214" spans="1:146" ht="15.75" thickBot="1">
      <c r="A214" s="277">
        <f t="shared" si="181"/>
        <v>2.2265625000000015E-3</v>
      </c>
      <c r="B214" s="276">
        <v>114</v>
      </c>
      <c r="C214" s="248">
        <f t="shared" si="182"/>
        <v>22800</v>
      </c>
      <c r="D214" s="247">
        <f t="shared" si="315"/>
        <v>143256.62500369456</v>
      </c>
      <c r="E214" s="247" t="str">
        <f t="shared" si="316"/>
        <v>143256,625003695i</v>
      </c>
      <c r="F214" s="247" t="str">
        <f t="shared" si="320"/>
        <v>-0,0411959563636871-0,148773973727049i</v>
      </c>
      <c r="G214" s="247" t="str">
        <f t="shared" si="321"/>
        <v>-0,0530370767357379+0,192965332154147i</v>
      </c>
      <c r="H214" s="247" t="str">
        <f t="shared" si="319"/>
        <v>0,00221433167279525-0,046569231658501i</v>
      </c>
      <c r="I214" s="247" t="str">
        <f t="shared" si="317"/>
        <v>-0,00228200165187204+0,0480539015044716i</v>
      </c>
      <c r="J214" s="275" t="str">
        <f ca="1">IMPRODUCT(1/N_FFT2,DY100)</f>
        <v>0,00373624437395843+1,40715938655618E-07i</v>
      </c>
      <c r="K214" s="274" t="str">
        <f t="shared" ca="1" si="318"/>
        <v>-8,53287778302702E-06+0,00017954079802883i</v>
      </c>
      <c r="N214" s="265">
        <f t="shared" ca="1" si="185"/>
        <v>2.9974411157155973</v>
      </c>
      <c r="O214" s="240">
        <f t="shared" ca="1" si="186"/>
        <v>0.99744111571559735</v>
      </c>
      <c r="P214" s="240" t="str">
        <f t="shared" ca="1" si="187"/>
        <v>-0,939134762871552-0,336027791240799i</v>
      </c>
      <c r="Q214" s="240" t="str">
        <f t="shared" ca="1" si="188"/>
        <v>0,771032409061949+0,632769945158668i</v>
      </c>
      <c r="R214" s="240" t="str">
        <f t="shared" ca="1" si="189"/>
        <v>-0,512787214760539-0,855533781739859i</v>
      </c>
      <c r="S214" s="240" t="str">
        <f t="shared" ca="1" si="190"/>
        <v>0,194591108457045+0,978275564362841i</v>
      </c>
      <c r="T214" s="240" t="str">
        <f t="shared" ca="1" si="191"/>
        <v>0,146355008150282-0,986645321738925i</v>
      </c>
      <c r="U214" s="241" t="str">
        <f t="shared" ca="1" si="192"/>
        <v>-0,470190487124378+0,879664529884953i</v>
      </c>
      <c r="V214" s="240" t="str">
        <f t="shared" ca="1" si="193"/>
        <v>0,739055117164755-0,669840513191436i</v>
      </c>
      <c r="W214" s="240" t="str">
        <f t="shared" ca="1" si="194"/>
        <v>-0,921515431694854+0,381704189744131i</v>
      </c>
      <c r="X214" s="240" t="str">
        <f t="shared" ca="1" si="195"/>
        <v>0,996239654208956-0,0489421158267241i</v>
      </c>
      <c r="Y214" s="240" t="str">
        <f t="shared" ca="1" si="196"/>
        <v>-0,954491636145994-0,28954187235583i</v>
      </c>
      <c r="Z214" s="240" t="str">
        <f t="shared" ca="1" si="197"/>
        <v>0,801152216351222+0,594174978903942i</v>
      </c>
      <c r="AA214" s="240" t="str">
        <f t="shared" ca="1" si="198"/>
        <v>-0,554148593081433-0,829341977778675i</v>
      </c>
      <c r="AB214" s="240" t="str">
        <f t="shared" ca="1" si="199"/>
        <v>0,242358421739462+0,967549055465372i</v>
      </c>
      <c r="AC214" s="240" t="str">
        <f t="shared" ca="1" si="200"/>
        <v>0,0977663258096003-0,992638164115035i</v>
      </c>
      <c r="AD214" s="240" t="str">
        <f t="shared" ca="1" si="201"/>
        <v>-0,426461029421026+0,901676089127983i</v>
      </c>
      <c r="AE214" s="240" t="str">
        <f t="shared" ca="1" si="202"/>
        <v>0,705297376756813-0,705297376756736i</v>
      </c>
      <c r="AF214" s="240" t="str">
        <f t="shared" ca="1" si="203"/>
        <v>-0,901676089127987+0,426461029421018i</v>
      </c>
      <c r="AG214" s="240" t="str">
        <f t="shared" ca="1" si="204"/>
        <v>0,992638164115035-0,0977663258095986i</v>
      </c>
      <c r="AH214" s="240" t="str">
        <f t="shared" ca="1" si="205"/>
        <v>-0,967549055465369-0,24235842173947i</v>
      </c>
      <c r="AI214" s="240" t="str">
        <f t="shared" ca="1" si="206"/>
        <v>0,82934197777867+0,554148593081441i</v>
      </c>
      <c r="AJ214" s="240" t="str">
        <f t="shared" ca="1" si="207"/>
        <v>-0,594174978903935-0,801152216351228i</v>
      </c>
      <c r="AK214" s="240" t="str">
        <f t="shared" ca="1" si="208"/>
        <v>0,289541872355825+0,954491636145995i</v>
      </c>
      <c r="AL214" s="240" t="str">
        <f t="shared" ca="1" si="209"/>
        <v>0,0489421158267365-0,996239654208955i</v>
      </c>
      <c r="AM214" s="240" t="str">
        <f t="shared" ca="1" si="210"/>
        <v>-0,381704189744139+0,921515431694851i</v>
      </c>
      <c r="AN214" s="240" t="str">
        <f t="shared" ca="1" si="211"/>
        <v>0,669840513191437-0,739055117164754i</v>
      </c>
      <c r="AO214" s="240" t="str">
        <f t="shared" ca="1" si="212"/>
        <v>-0,879664529884913+0,470190487124455i</v>
      </c>
      <c r="AP214" s="240" t="str">
        <f t="shared" ca="1" si="213"/>
        <v>0,986645321738926-0,146355008150275i</v>
      </c>
      <c r="AQ214" s="240" t="str">
        <f t="shared" ca="1" si="214"/>
        <v>-0,978275564362841-0,194591108457046i</v>
      </c>
      <c r="AR214" s="240" t="str">
        <f t="shared" ca="1" si="215"/>
        <v>-0,978275564362841-0,194591108457046i</v>
      </c>
      <c r="AS214" s="240" t="str">
        <f t="shared" ca="1" si="216"/>
        <v>-0,632769945158679-0,771032409061939i</v>
      </c>
      <c r="AT214" s="240" t="str">
        <f t="shared" ca="1" si="217"/>
        <v>0,336027791240796+0,939134762871553i</v>
      </c>
      <c r="AU214" s="240" t="str">
        <f t="shared" ca="1" si="218"/>
        <v>8,79817235247794E-15-0,997441115715597i</v>
      </c>
      <c r="AV214" s="240" t="str">
        <f t="shared" ca="1" si="219"/>
        <v>-0,336027791240812+0,939134762871547i</v>
      </c>
      <c r="AW214" s="240" t="str">
        <f t="shared" ca="1" si="220"/>
        <v>0,632769945158693-0,771032409061928i</v>
      </c>
      <c r="AX214" s="240" t="str">
        <f t="shared" ca="1" si="221"/>
        <v>-0,855533781739879+0,512787214760507i</v>
      </c>
      <c r="AY214" s="240" t="str">
        <f t="shared" ca="1" si="222"/>
        <v>0,978275564362783-0,194591108457335i</v>
      </c>
      <c r="AZ214" s="240" t="str">
        <f t="shared" ca="1" si="223"/>
        <v>-0,986645321738909-0,146355008150391i</v>
      </c>
      <c r="BA214" s="240" t="str">
        <f t="shared" ca="1" si="224"/>
        <v>0,879664529885138+0,470190487124032i</v>
      </c>
      <c r="BB214" s="240" t="str">
        <f t="shared" ca="1" si="225"/>
        <v>-0,669840513191434-0,739055117164756i</v>
      </c>
      <c r="BC214" s="240" t="str">
        <f t="shared" ca="1" si="226"/>
        <v>0,381704189743756+0,921515431695009i</v>
      </c>
      <c r="BD214" s="240" t="str">
        <f t="shared" ca="1" si="227"/>
        <v>-0,0489421158269171-0,996239654208946i</v>
      </c>
      <c r="BE214" s="240" t="str">
        <f t="shared" ca="1" si="228"/>
        <v>-0,289541872356031+0,954491636145933i</v>
      </c>
      <c r="BF214" s="240" t="str">
        <f t="shared" ca="1" si="229"/>
        <v>0,59417497890363-0,801152216351454i</v>
      </c>
      <c r="BG214" s="240" t="str">
        <f t="shared" ca="1" si="230"/>
        <v>-0,829341977778676+0,554148593081432i</v>
      </c>
      <c r="BH214" s="240" t="str">
        <f t="shared" ca="1" si="231"/>
        <v>0,96754905546547-0,242358421739068i</v>
      </c>
      <c r="BI214" s="240" t="str">
        <f t="shared" ca="1" si="232"/>
        <v>-0,992638164115052-0,0977663258094258i</v>
      </c>
      <c r="BJ214" s="240" t="str">
        <f t="shared" ca="1" si="233"/>
        <v>0,901676089127897+0,426461029421206i</v>
      </c>
      <c r="BK214" s="240" t="str">
        <f t="shared" ca="1" si="234"/>
        <v>-0,705297376757011-0,705297376756539i</v>
      </c>
      <c r="BL214" s="240" t="str">
        <f t="shared" ca="1" si="235"/>
        <v>0,426461029420913+0,901676089128036i</v>
      </c>
      <c r="BM214" s="240" t="str">
        <f t="shared" ca="1" si="236"/>
        <v>-0,0977663258091032-0,992638164115084i</v>
      </c>
      <c r="BN214" s="240" t="str">
        <f t="shared" ca="1" si="237"/>
        <v>-0,242358421739382+0,967549055465392i</v>
      </c>
      <c r="BO214" s="240" t="str">
        <f t="shared" ca="1" si="238"/>
        <v>0,554148593081702-0,829341977778495i</v>
      </c>
      <c r="BP214" s="240" t="str">
        <f t="shared" ca="1" si="239"/>
        <v>-0,801152216351048+0,594174978904178i</v>
      </c>
      <c r="BQ214" s="240" t="str">
        <f t="shared" ca="1" si="240"/>
        <v>0,954491636146027-0,289541872355721i</v>
      </c>
      <c r="BR214" s="240" t="str">
        <f t="shared" ca="1" si="241"/>
        <v>-0,996239654208979-0,0489421158262498i</v>
      </c>
      <c r="BS214" s="240" t="str">
        <f t="shared" ca="1" si="242"/>
        <v>0,921515431694891+0,381704189744042i</v>
      </c>
      <c r="BT214" s="240" t="str">
        <f t="shared" ca="1" si="243"/>
        <v>-0,739055117164548-0,669840513191664i</v>
      </c>
      <c r="BU214" s="240" t="str">
        <f t="shared" ca="1" si="244"/>
        <v>0,470190487124622+0,879664529884823i</v>
      </c>
      <c r="BV214" s="240" t="str">
        <f t="shared" ca="1" si="245"/>
        <v>-0,146355008150085-0,986645321738954i</v>
      </c>
      <c r="BW214" s="240" t="str">
        <f t="shared" ca="1" si="246"/>
        <v>-0,194591108456666+0,978275564362916i</v>
      </c>
      <c r="BX214" s="240" t="str">
        <f t="shared" ca="1" si="247"/>
        <v>0,51278721476053-0,855533781739865i</v>
      </c>
      <c r="BY214" s="240" t="str">
        <f t="shared" ca="1" si="248"/>
        <v>-0,771032409062205+0,632769945158355i</v>
      </c>
      <c r="BZ214" s="240" t="str">
        <f t="shared" ca="1" si="249"/>
        <v>0,939134762871484-0,336027791240987i</v>
      </c>
      <c r="CA214" s="240" t="str">
        <f t="shared" ca="1" si="250"/>
        <v>-0,997441115715597-2,16039215658603E-13i</v>
      </c>
      <c r="CB214" s="240" t="str">
        <f t="shared" ca="1" si="251"/>
        <v>0,939134762871673+0,33602779124046i</v>
      </c>
      <c r="CC214" s="240" t="str">
        <f t="shared" ca="1" si="252"/>
        <v>-0,771032409061931-0,632769945158689i</v>
      </c>
      <c r="CD214" s="240" t="str">
        <f t="shared" ca="1" si="253"/>
        <v>0,512787214760159+0,855533781740087i</v>
      </c>
      <c r="CE214" s="240" t="str">
        <f t="shared" ca="1" si="254"/>
        <v>-0,194591108457215-0,978275564362807i</v>
      </c>
      <c r="CF214" s="240" t="str">
        <f t="shared" ca="1" si="255"/>
        <v>-0,146355008150484+0,986645321738895i</v>
      </c>
      <c r="CG214" s="240" t="str">
        <f t="shared" ca="1" si="256"/>
        <v>0,470190487124128-0,879664529885087i</v>
      </c>
      <c r="CH214" s="240" t="str">
        <f t="shared" ca="1" si="257"/>
        <v>-0,739055117164839+0,669840513191344i</v>
      </c>
      <c r="CI214" s="240" t="str">
        <f t="shared" ca="1" si="258"/>
        <v>0,921515431695045-0,381704189743669i</v>
      </c>
      <c r="CJ214" s="240" t="str">
        <f t="shared" ca="1" si="259"/>
        <v>-0,996239654208952+0,0489421158268092i</v>
      </c>
      <c r="CK214" s="240" t="str">
        <f t="shared" ca="1" si="260"/>
        <v>0,954491636145901+0,289541872356135i</v>
      </c>
      <c r="CL214" s="240" t="str">
        <f t="shared" ca="1" si="261"/>
        <v>-0,801152216351398-0,594174978903705i</v>
      </c>
      <c r="CM214" s="240" t="str">
        <f t="shared" ca="1" si="262"/>
        <v>0,554148593081343+0,829341977778735i</v>
      </c>
      <c r="CN214" s="240" t="str">
        <f t="shared" ca="1" si="263"/>
        <v>-0,242358421739926-0,967549055465255i</v>
      </c>
      <c r="CO214" s="240" t="str">
        <f t="shared" ca="1" si="264"/>
        <v>-0,0977663258095051+0,992638164115044i</v>
      </c>
      <c r="CP214" s="240" t="str">
        <f t="shared" ca="1" si="265"/>
        <v>0,426461029421304-0,901676089127852i</v>
      </c>
      <c r="CQ214" s="240" t="str">
        <f t="shared" ca="1" si="266"/>
        <v>-0,705297376756615+0,705297376756935i</v>
      </c>
      <c r="CR214" s="240" t="str">
        <f t="shared" ca="1" si="267"/>
        <v>0,901676089128082-0,426461029420816i</v>
      </c>
      <c r="CS214" s="240" t="str">
        <f t="shared" ca="1" si="268"/>
        <v>-0,992638164114997+0,0977663258099831i</v>
      </c>
      <c r="CT214" s="240" t="str">
        <f t="shared" ca="1" si="269"/>
        <v>0,967549055465365+0,242358421739487i</v>
      </c>
      <c r="CU214" s="240" t="str">
        <f t="shared" ca="1" si="270"/>
        <v>-0,829341977778435-0,554148593081791i</v>
      </c>
      <c r="CV214" s="240" t="str">
        <f t="shared" ca="1" si="271"/>
        <v>0,594174978904091+0,801152216351112i</v>
      </c>
      <c r="CW214" s="240" t="str">
        <f t="shared" ca="1" si="272"/>
        <v>-0,289541872355618-0,954491636146058i</v>
      </c>
      <c r="CX214" s="240" t="str">
        <f t="shared" ca="1" si="273"/>
        <v>-0,0489421158263577+0,996239654208974i</v>
      </c>
      <c r="CY214" s="240" t="str">
        <f t="shared" ca="1" si="274"/>
        <v>0,381704189744142-0,921515431694849i</v>
      </c>
      <c r="CZ214" s="240" t="str">
        <f t="shared" ca="1" si="275"/>
        <v>-0,669840513191744+0,739055117164475i</v>
      </c>
      <c r="DA214" s="240" t="str">
        <f t="shared" ca="1" si="276"/>
        <v>0,879664529884874-0,470190487124527i</v>
      </c>
      <c r="DB214" s="240" t="str">
        <f t="shared" ca="1" si="277"/>
        <v>-0,98664532173897+0,146355008149978i</v>
      </c>
      <c r="DC214" s="240" t="str">
        <f t="shared" ca="1" si="278"/>
        <v>0,97827556436289+0,1945911084568i</v>
      </c>
      <c r="DD214" s="240" t="str">
        <f t="shared" ca="1" si="279"/>
        <v>-0,855533781739824-0,512787214760598i</v>
      </c>
      <c r="DE214" s="240" t="str">
        <f t="shared" ca="1" si="280"/>
        <v>0,632769945159038+0,771032409061645i</v>
      </c>
      <c r="DF214" s="240" t="str">
        <f t="shared" ca="1" si="281"/>
        <v>-0,336027791240859-0,93913476287153i</v>
      </c>
      <c r="DG214" s="240" t="str">
        <f t="shared" ca="1" si="282"/>
        <v>-2,95709841923097E-13+0,997441115715597i</v>
      </c>
      <c r="DH214" s="240" t="str">
        <f t="shared" ca="1" si="283"/>
        <v>0,336027791240562-0,939134762871636i</v>
      </c>
      <c r="DI214" s="240" t="str">
        <f t="shared" ca="1" si="284"/>
        <v>-0,632769945158794+0,771032409061845i</v>
      </c>
      <c r="DJ214" s="240" t="str">
        <f t="shared" ca="1" si="285"/>
        <v>0,855533781739632-0,512787214760917i</v>
      </c>
      <c r="DK214" s="240" t="str">
        <f t="shared" ca="1" si="286"/>
        <v>-0,978275564362828+0,194591108457109i</v>
      </c>
      <c r="DL214" s="240" t="str">
        <f t="shared" ca="1" si="287"/>
        <v>0,986645321738875+0,146355008150618i</v>
      </c>
      <c r="DM214" s="240" t="str">
        <f t="shared" ca="1" si="288"/>
        <v>-0,879664529885036-0,470190487124223i</v>
      </c>
      <c r="DN214" s="240" t="str">
        <f t="shared" ca="1" si="289"/>
        <v>0,669840513191263+0,73905511716491i</v>
      </c>
      <c r="DO214" s="240" t="str">
        <f t="shared" ca="1" si="290"/>
        <v>-0,381704189744486-0,921515431694707i</v>
      </c>
      <c r="DP214" s="240" t="str">
        <f t="shared" ca="1" si="291"/>
        <v>0,0489421158267014+0,996239654208957i</v>
      </c>
      <c r="DQ214" s="240" t="str">
        <f t="shared" ca="1" si="292"/>
        <v>0,289541872356239-0,95449163614587i</v>
      </c>
      <c r="DR214" s="240" t="str">
        <f t="shared" ca="1" si="293"/>
        <v>-0,594174978903792+0,801152216351334i</v>
      </c>
      <c r="DS214" s="240" t="str">
        <f t="shared" ca="1" si="294"/>
        <v>0,829341977778795-0,554148593081253i</v>
      </c>
      <c r="DT214" s="240" t="str">
        <f t="shared" ca="1" si="295"/>
        <v>-0,967549055465274+0,242358421739848i</v>
      </c>
      <c r="DU214" s="240" t="str">
        <f t="shared" ca="1" si="296"/>
        <v>0,992638164115034+0,0977663258096125i</v>
      </c>
      <c r="DV214" s="240" t="str">
        <f t="shared" ca="1" si="297"/>
        <v>-0,901676089127806-0,426461029421402i</v>
      </c>
      <c r="DW214" s="240" t="str">
        <f t="shared" ca="1" si="298"/>
        <v>0,705297376756878+0,705297376756671i</v>
      </c>
      <c r="DX214" s="240" t="str">
        <f t="shared" ca="1" si="299"/>
        <v>-0,426461029420744-0,901676089128117i</v>
      </c>
      <c r="DY214" s="240" t="str">
        <f t="shared" ca="1" si="300"/>
        <v>0,0977663258098475+0,99263816411501i</v>
      </c>
      <c r="DZ214" s="240" t="str">
        <f t="shared" ca="1" si="301"/>
        <v>0,242358421739565-0,967549055465346i</v>
      </c>
      <c r="EA214" s="240" t="str">
        <f t="shared" ca="1" si="302"/>
        <v>-0,554148593081056+0,829341977778927i</v>
      </c>
      <c r="EB214" s="240" t="str">
        <f t="shared" ca="1" si="303"/>
        <v>0,801152216351193-0,594174978903982i</v>
      </c>
      <c r="EC214" s="240" t="str">
        <f t="shared" ca="1" si="304"/>
        <v>-0,954491636146081+0,289541872355541i</v>
      </c>
      <c r="ED214" s="240" t="str">
        <f t="shared" ca="1" si="305"/>
        <v>0,996239654208968+0,0489421158264656i</v>
      </c>
      <c r="EE214" s="240" t="str">
        <f t="shared" ca="1" si="306"/>
        <v>-0,921515431694797-0,381704189744267i</v>
      </c>
      <c r="EF214" s="240" t="str">
        <f t="shared" ca="1" si="307"/>
        <v>0,739055117165069+0,669840513191089i</v>
      </c>
      <c r="EG214" s="240" t="str">
        <f t="shared" ca="1" si="308"/>
        <v>-0,470190487124431-0,879664529884924i</v>
      </c>
      <c r="EH214" s="240" t="str">
        <f t="shared" ca="1" si="309"/>
        <v>0,146355008149842+0,98664532173899i</v>
      </c>
      <c r="EI214" s="240" t="str">
        <f t="shared" ca="1" si="310"/>
        <v>0,194591108456877-0,978275564362874i</v>
      </c>
      <c r="EJ214" s="240" t="str">
        <f t="shared" ca="1" si="311"/>
        <v>-0,512787214760714+0,855533781739754i</v>
      </c>
      <c r="EK214" s="240" t="str">
        <f t="shared" ca="1" si="312"/>
        <v>0,771032409061695-0,632769945158976i</v>
      </c>
      <c r="EL214" s="240" t="str">
        <f t="shared" ca="1" si="313"/>
        <v>-0,939134762871557+0,336027791240784i</v>
      </c>
      <c r="EM214" s="240" t="str">
        <f t="shared" ca="1" si="314"/>
        <v>0,997441115715597+4,32078431317205E-13i</v>
      </c>
      <c r="EN214" s="240"/>
      <c r="EO214" s="240"/>
      <c r="EP214" s="240"/>
    </row>
    <row r="215" spans="1:146" ht="15.75" thickBot="1">
      <c r="A215" s="277">
        <f t="shared" si="181"/>
        <v>2.2460937500000016E-3</v>
      </c>
      <c r="B215" s="276">
        <v>115</v>
      </c>
      <c r="C215" s="248">
        <f t="shared" si="182"/>
        <v>23000</v>
      </c>
      <c r="D215" s="247">
        <f t="shared" si="315"/>
        <v>144513.26206513049</v>
      </c>
      <c r="E215" s="247" t="str">
        <f t="shared" si="316"/>
        <v>144513,26206513i</v>
      </c>
      <c r="F215" s="247" t="str">
        <f t="shared" si="320"/>
        <v>-0,0411375111579572-0,147262913871637i</v>
      </c>
      <c r="G215" s="247" t="str">
        <f t="shared" si="321"/>
        <v>-0,052045398495301+0,191523822329888i</v>
      </c>
      <c r="H215" s="247" t="str">
        <f t="shared" ref="H215:H237" si="322">IF(freq_ratio2&gt;1,IMPRODUCT(M35,IMDIV((IMPRODUCT(COMPLEX(1,Rc_2*Coutput2*microF2*miliOhm2*D215),IMSUM(1,IMDIV(E215,omega4_2),IMDIV(IMPRODUCT(E215,E215),omega5_2)))),IMSUM(1,IMPRODUCT(E215,1/omega1_2),IMPRODUCT(E215,E215,1/omega2_2),IMPRODUCT(E215,E215,E215,1/omega3_2)))),IMPRODUCT(M35,(IMDIV(IMPRODUCT(COMPLEX(1,Rc_2*Coutput2*microF2*miliOhm2*D215),COMPLEX(1,-Kfeed2*effectiveL2*PI()^2*D215/(8*ratio2^2*Gdc_dcm2))),IMSUM(1,IMDIV(E215,omegat2),IMDIV(IMPRODUCT(E215,E215),omegapole0^2*(1-2*Gdc_dcm2/(Kfeed2*rload2))))))))</f>
        <v>0,0022104155131512-0,0461642334681532i</v>
      </c>
      <c r="I215" s="247" t="str">
        <f t="shared" si="317"/>
        <v>-0,00226906086673461+0,0476094465593464i</v>
      </c>
      <c r="J215" s="275" t="str">
        <f ca="1">IMPRODUCT(1/N_FFT2,DZ100)</f>
        <v>0,00491719489819184+0,0000799878020801676i</v>
      </c>
      <c r="K215" s="274" t="str">
        <f t="shared" ca="1" si="318"/>
        <v>-0,0000149655895061295+0,000233923430535839i</v>
      </c>
      <c r="N215" s="265">
        <f t="shared" ca="1" si="185"/>
        <v>2.9974632716181633</v>
      </c>
      <c r="O215" s="240">
        <f t="shared" ca="1" si="186"/>
        <v>0.99746327161816351</v>
      </c>
      <c r="P215" s="240" t="str">
        <f t="shared" ca="1" si="187"/>
        <v>-0,947119485507973-0,312886015025157i</v>
      </c>
      <c r="Q215" s="240" t="str">
        <f t="shared" ca="1" si="188"/>
        <v>0,801170012139033+0,594188177159687i</v>
      </c>
      <c r="R215" s="240" t="str">
        <f t="shared" ca="1" si="189"/>
        <v>-0,574347522436182-0,815510822551504i</v>
      </c>
      <c r="S215" s="240" t="str">
        <f t="shared" ca="1" si="190"/>
        <v>0,28954830387484+0,954512838022838i</v>
      </c>
      <c r="T215" s="240" t="str">
        <f t="shared" ca="1" si="191"/>
        <v>0,0244789740919927-0,997162854329529i</v>
      </c>
      <c r="U215" s="241" t="str">
        <f t="shared" ca="1" si="192"/>
        <v>-0,336035255339547+0,939155623630128i</v>
      </c>
      <c r="V215" s="240" t="str">
        <f t="shared" ca="1" si="193"/>
        <v>0,613670915143366-0,786346606868952i</v>
      </c>
      <c r="W215" s="240" t="str">
        <f t="shared" ca="1" si="194"/>
        <v>-0,829360399738404+0,554160902241366i</v>
      </c>
      <c r="X215" s="240" t="str">
        <f t="shared" ca="1" si="195"/>
        <v>0,961331227695607-0,266036179653196i</v>
      </c>
      <c r="Y215" s="240" t="str">
        <f t="shared" ca="1" si="196"/>
        <v>-0,996261783423767-0,0489432029653201i</v>
      </c>
      <c r="Z215" s="240" t="str">
        <f t="shared" ca="1" si="197"/>
        <v>0,930626049521893+0,358982080581309i</v>
      </c>
      <c r="AA215" s="240" t="str">
        <f t="shared" ca="1" si="198"/>
        <v>-0,771049535806263-0,632784000714428i</v>
      </c>
      <c r="AB215" s="240" t="str">
        <f t="shared" ca="1" si="199"/>
        <v>0,533640476240484+0,842710401232261i</v>
      </c>
      <c r="AC215" s="240" t="str">
        <f t="shared" ca="1" si="200"/>
        <v>-0,242363805184664-0,967570547383301i</v>
      </c>
      <c r="AD215" s="240" t="str">
        <f t="shared" ca="1" si="201"/>
        <v>-0,0733779502832837+0,994760601672299i</v>
      </c>
      <c r="AE215" s="240" t="str">
        <f t="shared" ca="1" si="202"/>
        <v>0,38171266844093-0,921535901079776i</v>
      </c>
      <c r="AF215" s="240" t="str">
        <f t="shared" ca="1" si="203"/>
        <v>-0,651515920864779+0,755288013334601i</v>
      </c>
      <c r="AG215" s="240" t="str">
        <f t="shared" ca="1" si="204"/>
        <v>0,85555278549139-0,512798605170814i</v>
      </c>
      <c r="AH215" s="240" t="str">
        <f t="shared" ca="1" si="205"/>
        <v>-0,973227038753045+0,218545439822451i</v>
      </c>
      <c r="AI215" s="240" t="str">
        <f t="shared" ca="1" si="206"/>
        <v>0,992660213330878+0,0977684974677785i</v>
      </c>
      <c r="AJ215" s="240" t="str">
        <f t="shared" ca="1" si="207"/>
        <v>-0,911890653869294-0,404213326862241i</v>
      </c>
      <c r="AK215" s="240" t="str">
        <f t="shared" ca="1" si="208"/>
        <v>0,739071533605678+0,669855392186225i</v>
      </c>
      <c r="AL215" s="240" t="str">
        <f t="shared" ca="1" si="209"/>
        <v>-0,491647843396165-0,867879816743719i</v>
      </c>
      <c r="AM215" s="240" t="str">
        <f t="shared" ca="1" si="210"/>
        <v>0,194595430859236+0,978297294545947i</v>
      </c>
      <c r="AN215" s="240" t="str">
        <f t="shared" ca="1" si="211"/>
        <v>0,122100152565198-0,989961883594902i</v>
      </c>
      <c r="AO215" s="240" t="str">
        <f t="shared" ca="1" si="212"/>
        <v>-0,426470502289955+0,901696117826712i</v>
      </c>
      <c r="AP215" s="240" t="str">
        <f t="shared" ca="1" si="213"/>
        <v>0,687791367666777-0,722409864820709i</v>
      </c>
      <c r="AQ215" s="240" t="str">
        <f t="shared" ca="1" si="214"/>
        <v>-0,879684069646553+0,470200931344556i</v>
      </c>
      <c r="AR215" s="240" t="str">
        <f t="shared" ca="1" si="215"/>
        <v>-0,879684069646553+0,470200931344556i</v>
      </c>
      <c r="AS215" s="240" t="str">
        <f t="shared" ca="1" si="216"/>
        <v>-0,986667237837308-0,146358259096325i</v>
      </c>
      <c r="AT215" s="240" t="str">
        <f t="shared" ca="1" si="217"/>
        <v>0,890958433759335+0,44847078783386i</v>
      </c>
      <c r="AU215" s="240" t="str">
        <f t="shared" ca="1" si="218"/>
        <v>-0,705313043345755-0,70531304334569i</v>
      </c>
      <c r="AV215" s="240" t="str">
        <f t="shared" ca="1" si="219"/>
        <v>0,448470787833839+0,890958433759345i</v>
      </c>
      <c r="AW215" s="240" t="str">
        <f t="shared" ca="1" si="220"/>
        <v>-0,146358259096316-0,986667237837309i</v>
      </c>
      <c r="AX215" s="240" t="str">
        <f t="shared" ca="1" si="221"/>
        <v>-0,170528204884859+0,982778260629506i</v>
      </c>
      <c r="AY215" s="240" t="str">
        <f t="shared" ca="1" si="222"/>
        <v>0,470200931344477-0,879684069646595i</v>
      </c>
      <c r="AZ215" s="240" t="str">
        <f t="shared" ca="1" si="223"/>
        <v>-0,722409864820998+0,687791367666472i</v>
      </c>
      <c r="BA215" s="240" t="str">
        <f t="shared" ca="1" si="224"/>
        <v>0,901696117826716-0,426470502289947i</v>
      </c>
      <c r="BB215" s="240" t="str">
        <f t="shared" ca="1" si="225"/>
        <v>-0,989961883594854+0,122100152565583i</v>
      </c>
      <c r="BC215" s="240" t="str">
        <f t="shared" ca="1" si="226"/>
        <v>0,978297294545906+0,19459543085944i</v>
      </c>
      <c r="BD215" s="240" t="str">
        <f t="shared" ca="1" si="227"/>
        <v>-0,867879816743812-0,491647843396i</v>
      </c>
      <c r="BE215" s="240" t="str">
        <f t="shared" ca="1" si="228"/>
        <v>0,669855392185919+0,739071533605956i</v>
      </c>
      <c r="BF215" s="240" t="str">
        <f t="shared" ca="1" si="229"/>
        <v>-0,404213326862324-0,911890653869258i</v>
      </c>
      <c r="BG215" s="240" t="str">
        <f t="shared" ca="1" si="230"/>
        <v>0,097768497467269+0,992660213330927i</v>
      </c>
      <c r="BH215" s="240" t="str">
        <f t="shared" ca="1" si="231"/>
        <v>0,218545439822556-0,973227038753022i</v>
      </c>
      <c r="BI215" s="240" t="str">
        <f t="shared" ca="1" si="232"/>
        <v>-0,512798605170573+0,855552785491536i</v>
      </c>
      <c r="BJ215" s="240" t="str">
        <f t="shared" ca="1" si="233"/>
        <v>0,755288013334737-0,651515920864622i</v>
      </c>
      <c r="BK215" s="240" t="str">
        <f t="shared" ca="1" si="234"/>
        <v>-0,921535901079701+0,381712668441111i</v>
      </c>
      <c r="BL215" s="240" t="str">
        <f t="shared" ca="1" si="235"/>
        <v>0,994760601672329-0,073377950282865i</v>
      </c>
      <c r="BM215" s="240" t="str">
        <f t="shared" ca="1" si="236"/>
        <v>-0,967570547383297-0,242363805184679i</v>
      </c>
      <c r="BN215" s="240" t="str">
        <f t="shared" ca="1" si="237"/>
        <v>0,84271040123247+0,533640476240156i</v>
      </c>
      <c r="BO215" s="240" t="str">
        <f t="shared" ca="1" si="238"/>
        <v>-0,63278400071435-0,771049535806327i</v>
      </c>
      <c r="BP215" s="240" t="str">
        <f t="shared" ca="1" si="239"/>
        <v>0,358982080581588+0,930626049521785i</v>
      </c>
      <c r="BQ215" s="240" t="str">
        <f t="shared" ca="1" si="240"/>
        <v>-0,0489432029650034-0,996261783423783i</v>
      </c>
      <c r="BR215" s="240" t="str">
        <f t="shared" ca="1" si="241"/>
        <v>-0,266036179653112+0,96133122769563i</v>
      </c>
      <c r="BS215" s="240" t="str">
        <f t="shared" ca="1" si="242"/>
        <v>0,554160902241783-0,829360399738125i</v>
      </c>
      <c r="BT215" s="240" t="str">
        <f t="shared" ca="1" si="243"/>
        <v>-0,786346606868951+0,613670915143368i</v>
      </c>
      <c r="BU215" s="240" t="str">
        <f t="shared" ca="1" si="244"/>
        <v>0,939155623630002-0,336035255339902i</v>
      </c>
      <c r="BV215" s="240" t="str">
        <f t="shared" ca="1" si="245"/>
        <v>-0,997162854329534+0,0244789740917801i</v>
      </c>
      <c r="BW215" s="240" t="str">
        <f t="shared" ca="1" si="246"/>
        <v>0,954512838022894+0,289548303874657i</v>
      </c>
      <c r="BX215" s="240" t="str">
        <f t="shared" ca="1" si="247"/>
        <v>-0,815510822551297-0,574347522436475i</v>
      </c>
      <c r="BY215" s="240" t="str">
        <f t="shared" ca="1" si="248"/>
        <v>0,594188177159717+0,801170012139011i</v>
      </c>
      <c r="BZ215" s="240" t="str">
        <f t="shared" ca="1" si="249"/>
        <v>-0,312886015025595-0,947119485507828i</v>
      </c>
      <c r="CA215" s="240" t="str">
        <f t="shared" ca="1" si="250"/>
        <v>-1,08022223531394E-13+0,997463271618164i</v>
      </c>
      <c r="CB215" s="240" t="str">
        <f t="shared" ca="1" si="251"/>
        <v>0,312886015024858-0,947119485508072i</v>
      </c>
      <c r="CC215" s="240" t="str">
        <f t="shared" ca="1" si="252"/>
        <v>-0,594188177159913+0,801170012138866i</v>
      </c>
      <c r="CD215" s="240" t="str">
        <f t="shared" ca="1" si="253"/>
        <v>0,815510822551422-0,574347522436298i</v>
      </c>
      <c r="CE215" s="240" t="str">
        <f t="shared" ca="1" si="254"/>
        <v>-0,954512838022957+0,28954830387445i</v>
      </c>
      <c r="CF215" s="240" t="str">
        <f t="shared" ca="1" si="255"/>
        <v>0,997162854329529+0,0244789740919962i</v>
      </c>
      <c r="CG215" s="240" t="str">
        <f t="shared" ca="1" si="256"/>
        <v>-0,939155623630263-0,336035255339171i</v>
      </c>
      <c r="CH215" s="240" t="str">
        <f t="shared" ca="1" si="257"/>
        <v>0,786346606868817+0,613670915143537i</v>
      </c>
      <c r="CI215" s="240" t="str">
        <f t="shared" ca="1" si="258"/>
        <v>-0,554160902241603-0,829360399738246i</v>
      </c>
      <c r="CJ215" s="240" t="str">
        <f t="shared" ca="1" si="259"/>
        <v>0,266036179652904+0,961331227695688i</v>
      </c>
      <c r="CK215" s="240" t="str">
        <f t="shared" ca="1" si="260"/>
        <v>0,0489432029652192-0,996261783423772i</v>
      </c>
      <c r="CL215" s="240" t="str">
        <f t="shared" ca="1" si="261"/>
        <v>-0,358982080581789+0,930626049521707i</v>
      </c>
      <c r="CM215" s="240" t="str">
        <f t="shared" ca="1" si="262"/>
        <v>0,632784000714516-0,77104953580619i</v>
      </c>
      <c r="CN215" s="240" t="str">
        <f t="shared" ca="1" si="263"/>
        <v>-0,842710401232054+0,533640476240812i</v>
      </c>
      <c r="CO215" s="240" t="str">
        <f t="shared" ca="1" si="264"/>
        <v>0,96757054738335-0,242363805184469i</v>
      </c>
      <c r="CP215" s="240" t="str">
        <f t="shared" ca="1" si="265"/>
        <v>-0,994760601672311-0,0733779502831087i</v>
      </c>
      <c r="CQ215" s="240" t="str">
        <f t="shared" ca="1" si="266"/>
        <v>0,921535901079618+0,381712668441311i</v>
      </c>
      <c r="CR215" s="240" t="str">
        <f t="shared" ca="1" si="267"/>
        <v>-0,755288013334595-0,651515920864785i</v>
      </c>
      <c r="CS215" s="240" t="str">
        <f t="shared" ca="1" si="268"/>
        <v>0,512798605171239+0,855552785491137i</v>
      </c>
      <c r="CT215" s="240" t="str">
        <f t="shared" ca="1" si="269"/>
        <v>-0,218545439822332-0,973227038753072i</v>
      </c>
      <c r="CU215" s="240" t="str">
        <f t="shared" ca="1" si="270"/>
        <v>-0,0977684974674981+0,992660213330905i</v>
      </c>
      <c r="CV215" s="240" t="str">
        <f t="shared" ca="1" si="271"/>
        <v>0,404213326862521-0,91189065386917i</v>
      </c>
      <c r="CW215" s="240" t="str">
        <f t="shared" ca="1" si="272"/>
        <v>-0,669855392186079+0,73907153360581i</v>
      </c>
      <c r="CX215" s="240" t="str">
        <f t="shared" ca="1" si="273"/>
        <v>0,867879816743925-0,4916478433958i</v>
      </c>
      <c r="CY215" s="240" t="str">
        <f t="shared" ca="1" si="274"/>
        <v>-0,978297294545951+0,194595430859214i</v>
      </c>
      <c r="CZ215" s="240" t="str">
        <f t="shared" ca="1" si="275"/>
        <v>0,98996188359495+0,122100152564813i</v>
      </c>
      <c r="DA215" s="240" t="str">
        <f t="shared" ca="1" si="276"/>
        <v>-0,901696117826624-0,426470502290141i</v>
      </c>
      <c r="DB215" s="240" t="str">
        <f t="shared" ca="1" si="277"/>
        <v>0,722409864820849+0,687791367666629i</v>
      </c>
      <c r="DC215" s="240" t="str">
        <f t="shared" ca="1" si="278"/>
        <v>-0,470200931344299-0,879684069646691i</v>
      </c>
      <c r="DD215" s="240" t="str">
        <f t="shared" ca="1" si="279"/>
        <v>0,170528204884939+0,982778260629492i</v>
      </c>
      <c r="DE215" s="240" t="str">
        <f t="shared" ca="1" si="280"/>
        <v>0,146358259095871-0,986667237837375i</v>
      </c>
      <c r="DF215" s="240" t="str">
        <f t="shared" ca="1" si="281"/>
        <v>-0,448470787833969+0,89095843375928i</v>
      </c>
      <c r="DG215" s="240" t="str">
        <f t="shared" ca="1" si="282"/>
        <v>0,705313043345477-0,705313043345968i</v>
      </c>
      <c r="DH215" s="240" t="str">
        <f t="shared" ca="1" si="283"/>
        <v>-0,890958433759426+0,448470787833679i</v>
      </c>
      <c r="DI215" s="240" t="str">
        <f t="shared" ca="1" si="284"/>
        <v>0,986667237837281-0,146358259096503i</v>
      </c>
      <c r="DJ215" s="240" t="str">
        <f t="shared" ca="1" si="285"/>
        <v>-0,982778260629437-0,170528204885258i</v>
      </c>
      <c r="DK215" s="240" t="str">
        <f t="shared" ca="1" si="286"/>
        <v>0,879684069646538+0,470200931344584i</v>
      </c>
      <c r="DL215" s="240" t="str">
        <f t="shared" ca="1" si="287"/>
        <v>-0,687791367667134-0,72240986482037i</v>
      </c>
      <c r="DM215" s="240" t="str">
        <f t="shared" ca="1" si="288"/>
        <v>0,426470502289823+0,901696117826774i</v>
      </c>
      <c r="DN215" s="240" t="str">
        <f t="shared" ca="1" si="289"/>
        <v>-0,122100152565477-0,989961883594868i</v>
      </c>
      <c r="DO215" s="240" t="str">
        <f t="shared" ca="1" si="290"/>
        <v>-0,194595430859531+0,978297294545888i</v>
      </c>
      <c r="DP215" s="240" t="str">
        <f t="shared" ca="1" si="291"/>
        <v>0,491647843396106-0,867879816743752i</v>
      </c>
      <c r="DQ215" s="240" t="str">
        <f t="shared" ca="1" si="292"/>
        <v>-0,739071533606028+0,669855392185839i</v>
      </c>
      <c r="DR215" s="240" t="str">
        <f t="shared" ca="1" si="293"/>
        <v>0,911890653869313-0,404213326862199i</v>
      </c>
      <c r="DS215" s="240" t="str">
        <f t="shared" ca="1" si="294"/>
        <v>-0,99266021333084+0,097768497468163i</v>
      </c>
      <c r="DT215" s="240" t="str">
        <f t="shared" ca="1" si="295"/>
        <v>0,973227038753001+0,218545439822648i</v>
      </c>
      <c r="DU215" s="240" t="str">
        <f t="shared" ca="1" si="296"/>
        <v>-0,85555278549148-0,512798605170666i</v>
      </c>
      <c r="DV215" s="240" t="str">
        <f t="shared" ca="1" si="297"/>
        <v>0,65151592086454+0,755288013334808i</v>
      </c>
      <c r="DW215" s="240" t="str">
        <f t="shared" ca="1" si="298"/>
        <v>-0,381712668440986-0,921535901079753i</v>
      </c>
      <c r="DX215" s="240" t="str">
        <f t="shared" ca="1" si="299"/>
        <v>0,0733779502837751+0,994760601672263i</v>
      </c>
      <c r="DY215" s="240" t="str">
        <f t="shared" ca="1" si="300"/>
        <v>0,242363805184756-0,967570547383278i</v>
      </c>
      <c r="DZ215" s="240" t="str">
        <f t="shared" ca="1" si="301"/>
        <v>-0,533640476240247+0,842710401232412i</v>
      </c>
      <c r="EA215" s="240" t="str">
        <f t="shared" ca="1" si="302"/>
        <v>0,771049535806396-0,632784000714266i</v>
      </c>
      <c r="EB215" s="240" t="str">
        <f t="shared" ca="1" si="303"/>
        <v>-0,930626049521834+0,358982080581461i</v>
      </c>
      <c r="EC215" s="240" t="str">
        <f t="shared" ca="1" si="304"/>
        <v>0,996261783423788-0,0489432029648955i</v>
      </c>
      <c r="ED215" s="240" t="str">
        <f t="shared" ca="1" si="305"/>
        <v>-0,961331227695594-0,266036179653243i</v>
      </c>
      <c r="EE215" s="240" t="str">
        <f t="shared" ca="1" si="306"/>
        <v>0,829360399738617+0,554160902241048i</v>
      </c>
      <c r="EF215" s="240" t="str">
        <f t="shared" ca="1" si="307"/>
        <v>-0,613670915143282-0,786346606869017i</v>
      </c>
      <c r="EG215" s="240" t="str">
        <f t="shared" ca="1" si="308"/>
        <v>0,336035255339801+0,939155623630038i</v>
      </c>
      <c r="EH215" s="240" t="str">
        <f t="shared" ca="1" si="309"/>
        <v>-0,0244789740916722-0,997162854329537i</v>
      </c>
      <c r="EI215" s="240" t="str">
        <f t="shared" ca="1" si="310"/>
        <v>-0,289548303874788+0,954512838022854i</v>
      </c>
      <c r="EJ215" s="240" t="str">
        <f t="shared" ca="1" si="311"/>
        <v>0,574347522436586-0,815510822551219i</v>
      </c>
      <c r="EK215" s="240" t="str">
        <f t="shared" ca="1" si="312"/>
        <v>-0,801170012139058+0,594188177159653i</v>
      </c>
      <c r="EL215" s="240" t="str">
        <f t="shared" ca="1" si="313"/>
        <v>0,947119485507862-0,312886015025492i</v>
      </c>
      <c r="EM215" s="240" t="str">
        <f t="shared" ca="1" si="314"/>
        <v>-0,997463271618164-2,16044447062788E-13i</v>
      </c>
      <c r="EN215" s="240"/>
      <c r="EO215" s="240"/>
      <c r="EP215" s="240"/>
    </row>
    <row r="216" spans="1:146" ht="15.75" thickBot="1">
      <c r="A216" s="277">
        <f t="shared" si="181"/>
        <v>2.2656250000000016E-3</v>
      </c>
      <c r="B216" s="276">
        <v>116</v>
      </c>
      <c r="C216" s="248">
        <f t="shared" si="182"/>
        <v>23200</v>
      </c>
      <c r="D216" s="247">
        <f t="shared" si="315"/>
        <v>145769.89912656639</v>
      </c>
      <c r="E216" s="247" t="str">
        <f t="shared" si="316"/>
        <v>145769,899126566i</v>
      </c>
      <c r="F216" s="247" t="str">
        <f t="shared" si="320"/>
        <v>-0,0410783324517486-0,145776772106192i</v>
      </c>
      <c r="G216" s="247" t="str">
        <f t="shared" si="321"/>
        <v>-0,0510775604438087+0,190099233856312i</v>
      </c>
      <c r="H216" s="247" t="str">
        <f t="shared" si="322"/>
        <v>0,00220660088723798-0,0457662171671774i</v>
      </c>
      <c r="I216" s="247" t="str">
        <f t="shared" si="317"/>
        <v>-0,00225674943810867+0,0471732830441136i</v>
      </c>
      <c r="J216" s="275" t="str">
        <f ca="1">IMPRODUCT(1/N_FFT2,EA100)</f>
        <v>0,00405621649122039-1,2061367826938E-07i</v>
      </c>
      <c r="K216" s="274" t="str">
        <f t="shared" ca="1" si="318"/>
        <v>-9,14817454422474E-06+0,000191345320823391i</v>
      </c>
      <c r="N216" s="265">
        <f t="shared" ca="1" si="185"/>
        <v>2.9974835069455605</v>
      </c>
      <c r="O216" s="240">
        <f t="shared" ca="1" si="186"/>
        <v>0.99748350694556043</v>
      </c>
      <c r="P216" s="240" t="str">
        <f t="shared" ca="1" si="187"/>
        <v>-0,954532202023826-0,289554177880341i</v>
      </c>
      <c r="Q216" s="240" t="str">
        <f t="shared" ca="1" si="188"/>
        <v>0,829377224798208+0,554172144386955i</v>
      </c>
      <c r="R216" s="240" t="str">
        <f t="shared" ca="1" si="189"/>
        <v>-0,632796837870264-0,771065177925842i</v>
      </c>
      <c r="S216" s="240" t="str">
        <f t="shared" ca="1" si="190"/>
        <v>0,381720412165494+0,921554596084583i</v>
      </c>
      <c r="T216" s="240" t="str">
        <f t="shared" ca="1" si="191"/>
        <v>-0,097770480876655-0,992680351219647i</v>
      </c>
      <c r="U216" s="241" t="str">
        <f t="shared" ca="1" si="192"/>
        <v>-0,194599378575788+0,978317141057199i</v>
      </c>
      <c r="V216" s="240" t="str">
        <f t="shared" ca="1" si="193"/>
        <v>0,470210470211934-0,879701915612036i</v>
      </c>
      <c r="W216" s="240" t="str">
        <f t="shared" ca="1" si="194"/>
        <v>-0,705327351882945+0,705327351882945i</v>
      </c>
      <c r="X216" s="240" t="str">
        <f t="shared" ca="1" si="195"/>
        <v>0,879701915612085-0,470210470211843i</v>
      </c>
      <c r="Y216" s="240" t="str">
        <f t="shared" ca="1" si="196"/>
        <v>-0,9783171410572+0,194599378575785i</v>
      </c>
      <c r="Z216" s="240" t="str">
        <f t="shared" ca="1" si="197"/>
        <v>0,992680351219637+0,0977704808767555i</v>
      </c>
      <c r="AA216" s="240" t="str">
        <f t="shared" ca="1" si="198"/>
        <v>-0,921554596084581-0,381720412165497i</v>
      </c>
      <c r="AB216" s="240" t="str">
        <f t="shared" ca="1" si="199"/>
        <v>0,77106517792587+0,632796837870228i</v>
      </c>
      <c r="AC216" s="240" t="str">
        <f t="shared" ca="1" si="200"/>
        <v>-0,554172144386954-0,829377224798209i</v>
      </c>
      <c r="AD216" s="240" t="str">
        <f t="shared" ca="1" si="201"/>
        <v>0,289554177880293+0,954532202023841i</v>
      </c>
      <c r="AE216" s="240" t="str">
        <f t="shared" ca="1" si="202"/>
        <v>1,08147378524883E-19-0,99748350694556i</v>
      </c>
      <c r="AF216" s="240" t="str">
        <f t="shared" ca="1" si="203"/>
        <v>-0,289554177880293+0,954532202023841i</v>
      </c>
      <c r="AG216" s="240" t="str">
        <f t="shared" ca="1" si="204"/>
        <v>0,55417214438696-0,829377224798205i</v>
      </c>
      <c r="AH216" s="240" t="str">
        <f t="shared" ca="1" si="205"/>
        <v>-0,771065177925874+0,632796837870223i</v>
      </c>
      <c r="AI216" s="240" t="str">
        <f t="shared" ca="1" si="206"/>
        <v>0,921554596084584-0,381720412165491i</v>
      </c>
      <c r="AJ216" s="240" t="str">
        <f t="shared" ca="1" si="207"/>
        <v>-0,992680351219637+0,097770480876752i</v>
      </c>
      <c r="AK216" s="240" t="str">
        <f t="shared" ca="1" si="208"/>
        <v>0,978317141057199+0,194599378575788i</v>
      </c>
      <c r="AL216" s="240" t="str">
        <f t="shared" ca="1" si="209"/>
        <v>-0,879701915612036-0,470210470211934i</v>
      </c>
      <c r="AM216" s="240" t="str">
        <f t="shared" ca="1" si="210"/>
        <v>0,705327351882939+0,70532735188295i</v>
      </c>
      <c r="AN216" s="240" t="str">
        <f t="shared" ca="1" si="211"/>
        <v>-0,470210470211847-0,879701915612083i</v>
      </c>
      <c r="AO216" s="240" t="str">
        <f t="shared" ca="1" si="212"/>
        <v>0,194599378575781+0,978317141057201i</v>
      </c>
      <c r="AP216" s="240" t="str">
        <f t="shared" ca="1" si="213"/>
        <v>0,097770480876752-0,992680351219637i</v>
      </c>
      <c r="AQ216" s="240" t="str">
        <f t="shared" ca="1" si="214"/>
        <v>-0,381720412165497+0,921554596084581i</v>
      </c>
      <c r="AR216" s="240" t="str">
        <f t="shared" ca="1" si="215"/>
        <v>-0,381720412165497+0,921554596084581i</v>
      </c>
      <c r="AS216" s="240" t="str">
        <f t="shared" ca="1" si="216"/>
        <v>-0,829377224798209+0,554172144386954i</v>
      </c>
      <c r="AT216" s="240" t="str">
        <f t="shared" ca="1" si="217"/>
        <v>0,954532202023814-0,289554177880381i</v>
      </c>
      <c r="AU216" s="240" t="str">
        <f t="shared" ca="1" si="218"/>
        <v>-0,99748350694556-2,16294757049767E-19i</v>
      </c>
      <c r="AV216" s="240" t="str">
        <f t="shared" ca="1" si="219"/>
        <v>0,954532202023838+0,2895541778803i</v>
      </c>
      <c r="AW216" s="240" t="str">
        <f t="shared" ca="1" si="220"/>
        <v>-0,829377224798209-0,554172144386954i</v>
      </c>
      <c r="AX216" s="240" t="str">
        <f t="shared" ca="1" si="221"/>
        <v>0,632796837870223+0,771065177925874i</v>
      </c>
      <c r="AY216" s="240" t="str">
        <f t="shared" ca="1" si="222"/>
        <v>-0,381720412165484-0,921554596084587i</v>
      </c>
      <c r="AZ216" s="240" t="str">
        <f t="shared" ca="1" si="223"/>
        <v>0,0977704808769494+0,992680351219618i</v>
      </c>
      <c r="BA216" s="240" t="str">
        <f t="shared" ca="1" si="224"/>
        <v>0,194599378576282-0,978317141057101i</v>
      </c>
      <c r="BB216" s="240" t="str">
        <f t="shared" ca="1" si="225"/>
        <v>-0,470210470212109+0,879701915611942i</v>
      </c>
      <c r="BC216" s="240" t="str">
        <f t="shared" ca="1" si="226"/>
        <v>0,70532735188295-0,705327351882939i</v>
      </c>
      <c r="BD216" s="240" t="str">
        <f t="shared" ca="1" si="227"/>
        <v>-0,879701915611942+0,470210470212109i</v>
      </c>
      <c r="BE216" s="240" t="str">
        <f t="shared" ca="1" si="228"/>
        <v>0,978317141057104-0,194599378576268i</v>
      </c>
      <c r="BF216" s="240" t="str">
        <f t="shared" ca="1" si="229"/>
        <v>-0,992680351219616-0,0977704808769636i</v>
      </c>
      <c r="BG216" s="240" t="str">
        <f t="shared" ca="1" si="230"/>
        <v>0,921554596084581+0,381720412165497i</v>
      </c>
      <c r="BH216" s="240" t="str">
        <f t="shared" ca="1" si="231"/>
        <v>-0,771065177926001-0,63279683787007i</v>
      </c>
      <c r="BI216" s="240" t="str">
        <f t="shared" ca="1" si="232"/>
        <v>0,554172144386541+0,829377224798485i</v>
      </c>
      <c r="BJ216" s="240" t="str">
        <f t="shared" ca="1" si="233"/>
        <v>-0,289554177880097-0,9545322020239i</v>
      </c>
      <c r="BK216" s="240" t="str">
        <f t="shared" ca="1" si="234"/>
        <v>-1,41754176401491E-14+0,99748350694556i</v>
      </c>
      <c r="BL216" s="240" t="str">
        <f t="shared" ca="1" si="235"/>
        <v>0,289554177880097-0,9545322020239i</v>
      </c>
      <c r="BM216" s="240" t="str">
        <f t="shared" ca="1" si="236"/>
        <v>-0,554172144387366+0,829377224797934i</v>
      </c>
      <c r="BN216" s="240" t="str">
        <f t="shared" ca="1" si="237"/>
        <v>0,771065177926001-0,63279683787007i</v>
      </c>
      <c r="BO216" s="240" t="str">
        <f t="shared" ca="1" si="238"/>
        <v>-0,921554596084587+0,381720412165484i</v>
      </c>
      <c r="BP216" s="240" t="str">
        <f t="shared" ca="1" si="239"/>
        <v>0,992680351219619-0,0977704808769354i</v>
      </c>
      <c r="BQ216" s="240" t="str">
        <f t="shared" ca="1" si="240"/>
        <v>-0,978317141057098-0,194599378576296i</v>
      </c>
      <c r="BR216" s="240" t="str">
        <f t="shared" ca="1" si="241"/>
        <v>0,879701915611942+0,470210470212109i</v>
      </c>
      <c r="BS216" s="240" t="str">
        <f t="shared" ca="1" si="242"/>
        <v>-0,705327351882939-0,70532735188295i</v>
      </c>
      <c r="BT216" s="240" t="str">
        <f t="shared" ca="1" si="243"/>
        <v>0,470210470212096+0,879701915611949i</v>
      </c>
      <c r="BU216" s="240" t="str">
        <f t="shared" ca="1" si="244"/>
        <v>-0,194599378576282-0,978317141057101i</v>
      </c>
      <c r="BV216" s="240" t="str">
        <f t="shared" ca="1" si="245"/>
        <v>-0,0977704808769494+0,992680351219618i</v>
      </c>
      <c r="BW216" s="240" t="str">
        <f t="shared" ca="1" si="246"/>
        <v>0,381720412165497-0,921554596084581i</v>
      </c>
      <c r="BX216" s="240" t="str">
        <f t="shared" ca="1" si="247"/>
        <v>-0,632796837870081+0,771065177925992i</v>
      </c>
      <c r="BY216" s="240" t="str">
        <f t="shared" ca="1" si="248"/>
        <v>0,829377224797942-0,554172144387355i</v>
      </c>
      <c r="BZ216" s="240" t="str">
        <f t="shared" ca="1" si="249"/>
        <v>-0,954532202023905+0,289554177880083i</v>
      </c>
      <c r="CA216" s="240" t="str">
        <f t="shared" ca="1" si="250"/>
        <v>0,99748350694556+4,32589514099535E-19i</v>
      </c>
      <c r="CB216" s="240" t="str">
        <f t="shared" ca="1" si="251"/>
        <v>-0,954532202023896-0,28955417788011i</v>
      </c>
      <c r="CC216" s="240" t="str">
        <f t="shared" ca="1" si="252"/>
        <v>0,829377224798477+0,554172144386553i</v>
      </c>
      <c r="CD216" s="240" t="str">
        <f t="shared" ca="1" si="253"/>
        <v>-0,632796837870059-0,77106517792601i</v>
      </c>
      <c r="CE216" s="240" t="str">
        <f t="shared" ca="1" si="254"/>
        <v>0,381720412165497+0,921554596084581i</v>
      </c>
      <c r="CF216" s="240" t="str">
        <f t="shared" ca="1" si="255"/>
        <v>-0,0977704808769494-0,992680351219618i</v>
      </c>
      <c r="CG216" s="240" t="str">
        <f t="shared" ca="1" si="256"/>
        <v>-0,194599378576282+0,978317141057101i</v>
      </c>
      <c r="CH216" s="240" t="str">
        <f t="shared" ca="1" si="257"/>
        <v>0,470210470212121-0,879701915611936i</v>
      </c>
      <c r="CI216" s="240" t="str">
        <f t="shared" ca="1" si="258"/>
        <v>-0,70532735188296+0,705327351882929i</v>
      </c>
      <c r="CJ216" s="240" t="str">
        <f t="shared" ca="1" si="259"/>
        <v>0,879701915611942-0,470210470212109i</v>
      </c>
      <c r="CK216" s="240" t="str">
        <f t="shared" ca="1" si="260"/>
        <v>-0,978317141057104+0,194599378576268i</v>
      </c>
      <c r="CL216" s="240" t="str">
        <f t="shared" ca="1" si="261"/>
        <v>0,992680351219616+0,0977704808769636i</v>
      </c>
      <c r="CM216" s="240" t="str">
        <f t="shared" ca="1" si="262"/>
        <v>-0,921554596084576-0,38172041216551i</v>
      </c>
      <c r="CN216" s="240" t="str">
        <f t="shared" ca="1" si="263"/>
        <v>0,771065177926001+0,63279683787007i</v>
      </c>
      <c r="CO216" s="240" t="str">
        <f t="shared" ca="1" si="264"/>
        <v>-0,554172144386541-0,829377224798485i</v>
      </c>
      <c r="CP216" s="240" t="str">
        <f t="shared" ca="1" si="265"/>
        <v>0,289554177880097+0,9545322020239i</v>
      </c>
      <c r="CQ216" s="240" t="str">
        <f t="shared" ca="1" si="266"/>
        <v>1,41756339349061E-14-0,99748350694556i</v>
      </c>
      <c r="CR216" s="240" t="str">
        <f t="shared" ca="1" si="267"/>
        <v>-0,289554177880123+0,954532202023892i</v>
      </c>
      <c r="CS216" s="240" t="str">
        <f t="shared" ca="1" si="268"/>
        <v>0,55417214438739-0,829377224797918i</v>
      </c>
      <c r="CT216" s="240" t="str">
        <f t="shared" ca="1" si="269"/>
        <v>-0,771065177926001+0,63279683787007i</v>
      </c>
      <c r="CU216" s="240" t="str">
        <f t="shared" ca="1" si="270"/>
        <v>0,921554596084587-0,381720412165484i</v>
      </c>
      <c r="CV216" s="240" t="str">
        <f t="shared" ca="1" si="271"/>
        <v>-0,992680351219619+0,0977704808769354i</v>
      </c>
      <c r="CW216" s="240" t="str">
        <f t="shared" ca="1" si="272"/>
        <v>0,978317141057298+0,194599378575294i</v>
      </c>
      <c r="CX216" s="240" t="str">
        <f t="shared" ca="1" si="273"/>
        <v>-0,879701915611942-0,470210470212109i</v>
      </c>
      <c r="CY216" s="240" t="str">
        <f t="shared" ca="1" si="274"/>
        <v>0,705327351882939+0,70532735188295i</v>
      </c>
      <c r="CZ216" s="240" t="str">
        <f t="shared" ca="1" si="275"/>
        <v>-0,470210470212096-0,879701915611949i</v>
      </c>
      <c r="DA216" s="240" t="str">
        <f t="shared" ca="1" si="276"/>
        <v>0,194599378576282+0,978317141057101i</v>
      </c>
      <c r="DB216" s="240" t="str">
        <f t="shared" ca="1" si="277"/>
        <v>0,0977704808769777-0,992680351219615i</v>
      </c>
      <c r="DC216" s="240" t="str">
        <f t="shared" ca="1" si="278"/>
        <v>-0,381720412165523+0,921554596084571i</v>
      </c>
      <c r="DD216" s="240" t="str">
        <f t="shared" ca="1" si="279"/>
        <v>0,632796837870102-0,771065177925974i</v>
      </c>
      <c r="DE216" s="240" t="str">
        <f t="shared" ca="1" si="280"/>
        <v>-0,829377224797926+0,554172144387378i</v>
      </c>
      <c r="DF216" s="240" t="str">
        <f t="shared" ca="1" si="281"/>
        <v>0,954532202023905-0,289554177880083i</v>
      </c>
      <c r="DG216" s="240" t="str">
        <f t="shared" ca="1" si="282"/>
        <v>-0,99748350694556-2,83508352802982E-14i</v>
      </c>
      <c r="DH216" s="240" t="str">
        <f t="shared" ca="1" si="283"/>
        <v>0,954532202023888+0,289554177880137i</v>
      </c>
      <c r="DI216" s="240" t="str">
        <f t="shared" ca="1" si="284"/>
        <v>-0,829377224797926-0,554172144387378i</v>
      </c>
      <c r="DJ216" s="240" t="str">
        <f t="shared" ca="1" si="285"/>
        <v>0,632796837870059+0,77106517792601i</v>
      </c>
      <c r="DK216" s="240" t="str">
        <f t="shared" ca="1" si="286"/>
        <v>-0,381720412165471-0,921554596084592i</v>
      </c>
      <c r="DL216" s="240" t="str">
        <f t="shared" ca="1" si="287"/>
        <v>0,0977704808769213+0,992680351219621i</v>
      </c>
      <c r="DM216" s="240" t="str">
        <f t="shared" ca="1" si="288"/>
        <v>0,194599378575336-0,978317141057289i</v>
      </c>
      <c r="DN216" s="240" t="str">
        <f t="shared" ca="1" si="289"/>
        <v>-0,470210470212121+0,879701915611936i</v>
      </c>
      <c r="DO216" s="240" t="str">
        <f t="shared" ca="1" si="290"/>
        <v>0,70532735188296-0,705327351882929i</v>
      </c>
      <c r="DP216" s="240" t="str">
        <f t="shared" ca="1" si="291"/>
        <v>-0,879701915611956+0,470210470212084i</v>
      </c>
      <c r="DQ216" s="240" t="str">
        <f t="shared" ca="1" si="292"/>
        <v>0,978317141057109-0,19459937857624i</v>
      </c>
      <c r="DR216" s="240" t="str">
        <f t="shared" ca="1" si="293"/>
        <v>-0,992680351219616-0,0977704808769636i</v>
      </c>
      <c r="DS216" s="240" t="str">
        <f t="shared" ca="1" si="294"/>
        <v>0,921554596084576+0,38172041216551i</v>
      </c>
      <c r="DT216" s="240" t="str">
        <f t="shared" ca="1" si="295"/>
        <v>-0,771065177925983-0,632796837870091i</v>
      </c>
      <c r="DU216" s="240" t="str">
        <f t="shared" ca="1" si="296"/>
        <v>0,554172144387343+0,82937722479795i</v>
      </c>
      <c r="DV216" s="240" t="str">
        <f t="shared" ca="1" si="297"/>
        <v>-0,289554177880097-0,9545322020239i</v>
      </c>
      <c r="DW216" s="240" t="str">
        <f t="shared" ca="1" si="298"/>
        <v>-1,41758502296632E-14+0,99748350694556i</v>
      </c>
      <c r="DX216" s="240" t="str">
        <f t="shared" ca="1" si="299"/>
        <v>0,289554177880123-0,954532202023892i</v>
      </c>
      <c r="DY216" s="240" t="str">
        <f t="shared" ca="1" si="300"/>
        <v>-0,554172144387366+0,829377224797934i</v>
      </c>
      <c r="DZ216" s="240" t="str">
        <f t="shared" ca="1" si="301"/>
        <v>0,771065177926001-0,63279683787007i</v>
      </c>
      <c r="EA216" s="240" t="str">
        <f t="shared" ca="1" si="302"/>
        <v>-0,921554596084587+0,381720412165484i</v>
      </c>
      <c r="EB216" s="240" t="str">
        <f t="shared" ca="1" si="303"/>
        <v>0,992680351219619-0,0977704808769354i</v>
      </c>
      <c r="EC216" s="240" t="str">
        <f t="shared" ca="1" si="304"/>
        <v>-0,978317141057104-0,194599378576268i</v>
      </c>
      <c r="ED216" s="240" t="str">
        <f t="shared" ca="1" si="305"/>
        <v>0,879701915611942+0,470210470212109i</v>
      </c>
      <c r="EE216" s="240" t="str">
        <f t="shared" ca="1" si="306"/>
        <v>-0,705327351882939-0,70532735188295i</v>
      </c>
      <c r="EF216" s="240" t="str">
        <f t="shared" ca="1" si="307"/>
        <v>0,470210470212096+0,879701915611949i</v>
      </c>
      <c r="EG216" s="240" t="str">
        <f t="shared" ca="1" si="308"/>
        <v>-0,194599378575308-0,978317141057295i</v>
      </c>
      <c r="EH216" s="240" t="str">
        <f t="shared" ca="1" si="309"/>
        <v>-0,0977704808769494+0,992680351219618i</v>
      </c>
      <c r="EI216" s="240" t="str">
        <f t="shared" ca="1" si="310"/>
        <v>0,381720412165497-0,921554596084581i</v>
      </c>
      <c r="EJ216" s="240" t="str">
        <f t="shared" ca="1" si="311"/>
        <v>-0,632796837870081+0,771065177925992i</v>
      </c>
      <c r="EK216" s="240" t="str">
        <f t="shared" ca="1" si="312"/>
        <v>0,829377224797942-0,554172144387355i</v>
      </c>
      <c r="EL216" s="240" t="str">
        <f t="shared" ca="1" si="313"/>
        <v>-0,954532202023896+0,28955417788011i</v>
      </c>
      <c r="EM216" s="240" t="str">
        <f t="shared" ca="1" si="314"/>
        <v>0,99748350694556+8,65179028199069E-19i</v>
      </c>
      <c r="EN216" s="240"/>
      <c r="EO216" s="240"/>
      <c r="EP216" s="240"/>
    </row>
    <row r="217" spans="1:146" ht="15.75" thickBot="1">
      <c r="A217" s="277">
        <f t="shared" si="181"/>
        <v>2.2851562500000016E-3</v>
      </c>
      <c r="B217" s="276">
        <v>117</v>
      </c>
      <c r="C217" s="248">
        <f t="shared" si="182"/>
        <v>23400</v>
      </c>
      <c r="D217" s="247">
        <f t="shared" si="315"/>
        <v>147026.53618800233</v>
      </c>
      <c r="E217" s="247" t="str">
        <f t="shared" si="316"/>
        <v>147026,536188002i</v>
      </c>
      <c r="F217" s="247" t="str">
        <f t="shared" si="320"/>
        <v>-0,0410184375226695-0,14431492503175i</v>
      </c>
      <c r="G217" s="247" t="str">
        <f t="shared" si="321"/>
        <v>-0,0501328786718793+0,188691377427266i</v>
      </c>
      <c r="H217" s="247" t="str">
        <f t="shared" si="322"/>
        <v>0,00220288434121059-0,0453750037539938i</v>
      </c>
      <c r="I217" s="247" t="str">
        <f t="shared" si="317"/>
        <v>-0,00224503366308744+0,0467451799260289i</v>
      </c>
      <c r="J217" s="275" t="str">
        <f ca="1">IMPRODUCT(1/N_FFT2,EB100)</f>
        <v>0,00303488671496735-0,0000799878374464574i</v>
      </c>
      <c r="K217" s="274" t="str">
        <f t="shared" ca="1" si="318"/>
        <v>-3,07437698542995E-06+0,000142045900933968i</v>
      </c>
      <c r="N217" s="265">
        <f t="shared" ca="1" si="185"/>
        <v>2.9975018901039503</v>
      </c>
      <c r="O217" s="240">
        <f t="shared" ca="1" si="186"/>
        <v>0.99750189010395052</v>
      </c>
      <c r="P217" s="240" t="str">
        <f t="shared" ca="1" si="187"/>
        <v>-0,961368447267901-0,266046479696048i</v>
      </c>
      <c r="Q217" s="240" t="str">
        <f t="shared" ca="1" si="188"/>
        <v>0,855585909671506+0,512818459040368i</v>
      </c>
      <c r="R217" s="240" t="str">
        <f t="shared" ca="1" si="189"/>
        <v>-0,68781799667853-0,722437834146362i</v>
      </c>
      <c r="S217" s="240" t="str">
        <f t="shared" ca="1" si="190"/>
        <v>0,470219135972785+0,879718128110341i</v>
      </c>
      <c r="T217" s="240" t="str">
        <f t="shared" ca="1" si="191"/>
        <v>-0,218553901180595-0,973264718891883i</v>
      </c>
      <c r="U217" s="241" t="str">
        <f t="shared" ca="1" si="192"/>
        <v>-0,0489450978846263+0,996300355391896i</v>
      </c>
      <c r="V217" s="240" t="str">
        <f t="shared" ca="1" si="193"/>
        <v>0,312898128939032-0,947156154848506i</v>
      </c>
      <c r="W217" s="240" t="str">
        <f t="shared" ca="1" si="194"/>
        <v>-0,554182357522513+0,829392509835809i</v>
      </c>
      <c r="X217" s="240" t="str">
        <f t="shared" ca="1" si="195"/>
        <v>0,755317255593639-0,651541145410976i</v>
      </c>
      <c r="Y217" s="240" t="str">
        <f t="shared" ca="1" si="196"/>
        <v>-0,901731028524371+0,426487013820273i</v>
      </c>
      <c r="Z217" s="240" t="str">
        <f t="shared" ca="1" si="197"/>
        <v>0,982816310560138-0,170534807174117i</v>
      </c>
      <c r="AA217" s="240" t="str">
        <f t="shared" ca="1" si="198"/>
        <v>-0,992698645858096-0,0977722827413641i</v>
      </c>
      <c r="AB217" s="240" t="str">
        <f t="shared" ca="1" si="199"/>
        <v>0,930662080291041+0,358995979182646i</v>
      </c>
      <c r="AC217" s="240" t="str">
        <f t="shared" ca="1" si="200"/>
        <v>-0,80120103079768-0,594211182164801i</v>
      </c>
      <c r="AD217" s="240" t="str">
        <f t="shared" ca="1" si="201"/>
        <v>0,613694674455831+0,78637705161424i</v>
      </c>
      <c r="AE217" s="240" t="str">
        <f t="shared" ca="1" si="202"/>
        <v>-0,381727447095624-0,921571579908371i</v>
      </c>
      <c r="AF217" s="240" t="str">
        <f t="shared" ca="1" si="203"/>
        <v>0,122104879880072+0,990000211651708i</v>
      </c>
      <c r="AG217" s="240" t="str">
        <f t="shared" ca="1" si="204"/>
        <v>0,146363925605039-0,986705438336303i</v>
      </c>
      <c r="AH217" s="240" t="str">
        <f t="shared" ca="1" si="205"/>
        <v>-0,404228976668171+0,911925959265749i</v>
      </c>
      <c r="AI217" s="240" t="str">
        <f t="shared" ca="1" si="206"/>
        <v>0,632808500022495-0,771079388299436i</v>
      </c>
      <c r="AJ217" s="240" t="str">
        <f t="shared" ca="1" si="207"/>
        <v>-0,815542396439005+0,574369759276616i</v>
      </c>
      <c r="AK217" s="240" t="str">
        <f t="shared" ca="1" si="208"/>
        <v>0,939191984636238-0,336048265515533i</v>
      </c>
      <c r="AL217" s="240" t="str">
        <f t="shared" ca="1" si="209"/>
        <v>-0,994799115519622+0,0733807912353775i</v>
      </c>
      <c r="AM217" s="240" t="str">
        <f t="shared" ca="1" si="210"/>
        <v>0,978335170988358+0,194602964952064i</v>
      </c>
      <c r="AN217" s="240" t="str">
        <f t="shared" ca="1" si="211"/>
        <v>-0,890992928729302-0,448488151142632i</v>
      </c>
      <c r="AO217" s="240" t="str">
        <f t="shared" ca="1" si="212"/>
        <v>0,739100148016205+0,669881326776152i</v>
      </c>
      <c r="AP217" s="240" t="str">
        <f t="shared" ca="1" si="213"/>
        <v>-0,533661137038453-0,84274302819767i</v>
      </c>
      <c r="AQ217" s="240" t="str">
        <f t="shared" ca="1" si="214"/>
        <v>0,289559514229566+0,954549793609579i</v>
      </c>
      <c r="AR217" s="240" t="str">
        <f t="shared" ca="1" si="215"/>
        <v>0,289559514229566+0,954549793609579i</v>
      </c>
      <c r="AS217" s="240" t="str">
        <f t="shared" ca="1" si="216"/>
        <v>-0,242373188711313+0,967608008521459i</v>
      </c>
      <c r="AT217" s="240" t="str">
        <f t="shared" ca="1" si="217"/>
        <v>0,49166687837806-0,867913418185781i</v>
      </c>
      <c r="AU217" s="240" t="str">
        <f t="shared" ca="1" si="218"/>
        <v>-0,705340350738934+0,705340350738869i</v>
      </c>
      <c r="AV217" s="240" t="str">
        <f t="shared" ca="1" si="219"/>
        <v>0,867913418185784-0,491666878378055i</v>
      </c>
      <c r="AW217" s="240" t="str">
        <f t="shared" ca="1" si="220"/>
        <v>-0,96760800852146+0,242373188711308i</v>
      </c>
      <c r="AX217" s="240" t="str">
        <f t="shared" ca="1" si="221"/>
        <v>0,997201461184145+0,0244799218372971i</v>
      </c>
      <c r="AY217" s="240" t="str">
        <f t="shared" ca="1" si="222"/>
        <v>-0,95454979360955-0,289559514229667i</v>
      </c>
      <c r="AZ217" s="240" t="str">
        <f t="shared" ca="1" si="223"/>
        <v>0,842743028197614+0,533661137038542i</v>
      </c>
      <c r="BA217" s="240" t="str">
        <f t="shared" ca="1" si="224"/>
        <v>-0,669881326776158-0,739100148016199i</v>
      </c>
      <c r="BB217" s="240" t="str">
        <f t="shared" ca="1" si="225"/>
        <v>0,448488151142716+0,890992928729259i</v>
      </c>
      <c r="BC217" s="240" t="str">
        <f t="shared" ca="1" si="226"/>
        <v>-0,194602964952254-0,97833517098832i</v>
      </c>
      <c r="BD217" s="240" t="str">
        <f t="shared" ca="1" si="227"/>
        <v>-0,0733807912350718+0,994799115519645i</v>
      </c>
      <c r="BE217" s="240" t="str">
        <f t="shared" ca="1" si="228"/>
        <v>0,336048265515259-0,939191984636336i</v>
      </c>
      <c r="BF217" s="240" t="str">
        <f t="shared" ca="1" si="229"/>
        <v>-0,574369759276297+0,815542396439231i</v>
      </c>
      <c r="BG217" s="240" t="str">
        <f t="shared" ca="1" si="230"/>
        <v>0,771079388299759-0,632808500022102i</v>
      </c>
      <c r="BH217" s="240" t="str">
        <f t="shared" ca="1" si="231"/>
        <v>-0,91192595926591+0,40422897666781i</v>
      </c>
      <c r="BI217" s="240" t="str">
        <f t="shared" ca="1" si="232"/>
        <v>0,986705438336345-0,146363925604754i</v>
      </c>
      <c r="BJ217" s="240" t="str">
        <f t="shared" ca="1" si="233"/>
        <v>-0,99000021165167-0,12210487988038i</v>
      </c>
      <c r="BK217" s="240" t="str">
        <f t="shared" ca="1" si="234"/>
        <v>0,921571579908296+0,381727447095805i</v>
      </c>
      <c r="BL217" s="240" t="str">
        <f t="shared" ca="1" si="235"/>
        <v>-0,786377051614184-0,613694674455903i</v>
      </c>
      <c r="BM217" s="240" t="str">
        <f t="shared" ca="1" si="236"/>
        <v>0,594211182164791+0,801201030797687i</v>
      </c>
      <c r="BN217" s="240" t="str">
        <f t="shared" ca="1" si="237"/>
        <v>-0,35899597918274-0,930662080291004i</v>
      </c>
      <c r="BO217" s="240" t="str">
        <f t="shared" ca="1" si="238"/>
        <v>0,0977722827414717+0,992698645858085i</v>
      </c>
      <c r="BP217" s="240" t="str">
        <f t="shared" ca="1" si="239"/>
        <v>0,170534807173933-0,98281631056017i</v>
      </c>
      <c r="BQ217" s="240" t="str">
        <f t="shared" ca="1" si="240"/>
        <v>-0,426487013820006+0,901731028524497i</v>
      </c>
      <c r="BR217" s="240" t="str">
        <f t="shared" ca="1" si="241"/>
        <v>0,651541145410669-0,755317255593904i</v>
      </c>
      <c r="BS217" s="240" t="str">
        <f t="shared" ca="1" si="242"/>
        <v>-0,829392509835538+0,554182357522918i</v>
      </c>
      <c r="BT217" s="240" t="str">
        <f t="shared" ca="1" si="243"/>
        <v>0,947156154848662-0,312898128938559i</v>
      </c>
      <c r="BU217" s="240" t="str">
        <f t="shared" ca="1" si="244"/>
        <v>-0,996300355391917+0,0489450978842103i</v>
      </c>
      <c r="BV217" s="240" t="str">
        <f t="shared" ca="1" si="245"/>
        <v>0,973264718891815+0,218553901180896i</v>
      </c>
      <c r="BW217" s="240" t="str">
        <f t="shared" ca="1" si="246"/>
        <v>-0,879718128110247-0,470219135972959i</v>
      </c>
      <c r="BX217" s="240" t="str">
        <f t="shared" ca="1" si="247"/>
        <v>0,722437834146272+0,687817996678626i</v>
      </c>
      <c r="BY217" s="240" t="str">
        <f t="shared" ca="1" si="248"/>
        <v>-0,512818459040307-0,855585909671541i</v>
      </c>
      <c r="BZ217" s="240" t="str">
        <f t="shared" ca="1" si="249"/>
        <v>0,266046479696066+0,961368447267896i</v>
      </c>
      <c r="CA217" s="240" t="str">
        <f t="shared" ca="1" si="250"/>
        <v>-1,08025540600393E-13-0,997501890103951i</v>
      </c>
      <c r="CB217" s="240" t="str">
        <f t="shared" ca="1" si="251"/>
        <v>-0,266046479695886+0,961368447267946i</v>
      </c>
      <c r="CC217" s="240" t="str">
        <f t="shared" ca="1" si="252"/>
        <v>0,512818459040146-0,855585909671637i</v>
      </c>
      <c r="CD217" s="240" t="str">
        <f t="shared" ca="1" si="253"/>
        <v>-0,722437834146123+0,687817996678782i</v>
      </c>
      <c r="CE217" s="240" t="str">
        <f t="shared" ca="1" si="254"/>
        <v>0,879718128110158-0,470219135973125i</v>
      </c>
      <c r="CF217" s="240" t="str">
        <f t="shared" ca="1" si="255"/>
        <v>-0,973264718891992+0,218553901180111i</v>
      </c>
      <c r="CG217" s="240" t="str">
        <f t="shared" ca="1" si="256"/>
        <v>0,996300355391876+0,0489450978850422i</v>
      </c>
      <c r="CH217" s="240" t="str">
        <f t="shared" ca="1" si="257"/>
        <v>-0,94715615484841-0,312898128939323i</v>
      </c>
      <c r="CI217" s="240" t="str">
        <f t="shared" ca="1" si="258"/>
        <v>0,829392509835643+0,554182357522763i</v>
      </c>
      <c r="CJ217" s="240" t="str">
        <f t="shared" ca="1" si="259"/>
        <v>-0,651541145410811-0,755317255593782i</v>
      </c>
      <c r="CK217" s="240" t="str">
        <f t="shared" ca="1" si="260"/>
        <v>0,426487013820176+0,901731028524417i</v>
      </c>
      <c r="CL217" s="240" t="str">
        <f t="shared" ca="1" si="261"/>
        <v>-0,170534807174118-0,982816310560137i</v>
      </c>
      <c r="CM217" s="240" t="str">
        <f t="shared" ca="1" si="262"/>
        <v>-0,0977722827412567+0,992698645858106i</v>
      </c>
      <c r="CN217" s="240" t="str">
        <f t="shared" ca="1" si="263"/>
        <v>0,358995979182565-0,930662080291072i</v>
      </c>
      <c r="CO217" s="240" t="str">
        <f t="shared" ca="1" si="264"/>
        <v>-0,59421118216464+0,801201030797798i</v>
      </c>
      <c r="CP217" s="240" t="str">
        <f t="shared" ca="1" si="265"/>
        <v>0,786377051614051-0,613694674456073i</v>
      </c>
      <c r="CQ217" s="240" t="str">
        <f t="shared" ca="1" si="266"/>
        <v>-0,921571579908224+0,381727447095979i</v>
      </c>
      <c r="CR217" s="240" t="str">
        <f t="shared" ca="1" si="267"/>
        <v>0,990000211651648-0,122104879880566i</v>
      </c>
      <c r="CS217" s="240" t="str">
        <f t="shared" ca="1" si="268"/>
        <v>-0,986705438336227-0,14636392560555i</v>
      </c>
      <c r="CT217" s="240" t="str">
        <f t="shared" ca="1" si="269"/>
        <v>0,911925959265584+0,404228976668545i</v>
      </c>
      <c r="CU217" s="240" t="str">
        <f t="shared" ca="1" si="270"/>
        <v>-0,771079388299248-0,632808500022725i</v>
      </c>
      <c r="CV217" s="240" t="str">
        <f t="shared" ca="1" si="271"/>
        <v>0,574369759276438+0,815542396439131i</v>
      </c>
      <c r="CW217" s="240" t="str">
        <f t="shared" ca="1" si="272"/>
        <v>-0,336048265515436-0,939191984636274i</v>
      </c>
      <c r="CX217" s="240" t="str">
        <f t="shared" ca="1" si="273"/>
        <v>0,0733807912352732+0,99479911551963i</v>
      </c>
      <c r="CY217" s="240" t="str">
        <f t="shared" ca="1" si="274"/>
        <v>0,194602964952084-0,978335170988354i</v>
      </c>
      <c r="CZ217" s="240" t="str">
        <f t="shared" ca="1" si="275"/>
        <v>-0,448488151142548+0,890992928729343i</v>
      </c>
      <c r="DA217" s="240" t="str">
        <f t="shared" ca="1" si="276"/>
        <v>0,669881326776029-0,739100148016316i</v>
      </c>
      <c r="DB217" s="240" t="str">
        <f t="shared" ca="1" si="277"/>
        <v>-0,842743028197521+0,533661137038689i</v>
      </c>
      <c r="DC217" s="240" t="str">
        <f t="shared" ca="1" si="278"/>
        <v>0,954549793609495-0,289559514229846i</v>
      </c>
      <c r="DD217" s="240" t="str">
        <f t="shared" ca="1" si="279"/>
        <v>-0,99720146118414+0,0244799218374847i</v>
      </c>
      <c r="DE217" s="240" t="str">
        <f t="shared" ca="1" si="280"/>
        <v>0,967608008521582+0,242373188710823i</v>
      </c>
      <c r="DF217" s="240" t="str">
        <f t="shared" ca="1" si="281"/>
        <v>-0,867913418185584-0,49166687837841i</v>
      </c>
      <c r="DG217" s="240" t="str">
        <f t="shared" ca="1" si="282"/>
        <v>0,705340350738656+0,705340350739148i</v>
      </c>
      <c r="DH217" s="240" t="str">
        <f t="shared" ca="1" si="283"/>
        <v>-0,491666878377803-0,867913418185927i</v>
      </c>
      <c r="DI217" s="240" t="str">
        <f t="shared" ca="1" si="284"/>
        <v>0,242373188711137+0,967608008521503i</v>
      </c>
      <c r="DJ217" s="240" t="str">
        <f t="shared" ca="1" si="285"/>
        <v>0,0244799218372174-0,997201461184147i</v>
      </c>
      <c r="DK217" s="240" t="str">
        <f t="shared" ca="1" si="286"/>
        <v>-0,28955951422959+0,954549793609572i</v>
      </c>
      <c r="DL217" s="240" t="str">
        <f t="shared" ca="1" si="287"/>
        <v>0,533661137038462-0,842743028197664i</v>
      </c>
      <c r="DM217" s="240" t="str">
        <f t="shared" ca="1" si="288"/>
        <v>-0,739100148016136+0,669881326776228i</v>
      </c>
      <c r="DN217" s="240" t="str">
        <f t="shared" ca="1" si="289"/>
        <v>0,890992928729211-0,448488151142812i</v>
      </c>
      <c r="DO217" s="240" t="str">
        <f t="shared" ca="1" si="290"/>
        <v>-0,978335170988296+0,194602964952373i</v>
      </c>
      <c r="DP217" s="240" t="str">
        <f t="shared" ca="1" si="291"/>
        <v>0,99479911551965+0,0733807912350065i</v>
      </c>
      <c r="DQ217" s="240" t="str">
        <f t="shared" ca="1" si="292"/>
        <v>-0,939191984636363-0,336048265515183i</v>
      </c>
      <c r="DR217" s="240" t="str">
        <f t="shared" ca="1" si="293"/>
        <v>0,81554239643873+0,574369759277008i</v>
      </c>
      <c r="DS217" s="240" t="str">
        <f t="shared" ca="1" si="294"/>
        <v>-0,632808500022164-0,771079388299708i</v>
      </c>
      <c r="DT217" s="240" t="str">
        <f t="shared" ca="1" si="295"/>
        <v>0,404228976667883+0,911925959265877i</v>
      </c>
      <c r="DU217" s="240" t="str">
        <f t="shared" ca="1" si="296"/>
        <v>-0,146363925604833-0,986705438336334i</v>
      </c>
      <c r="DV217" s="240" t="str">
        <f t="shared" ca="1" si="297"/>
        <v>-0,122104879880272+0,990000211651683i</v>
      </c>
      <c r="DW217" s="240" t="str">
        <f t="shared" ca="1" si="298"/>
        <v>0,381727447095705-0,921571579908337i</v>
      </c>
      <c r="DX217" s="240" t="str">
        <f t="shared" ca="1" si="299"/>
        <v>-0,613694674455817+0,786377051614251i</v>
      </c>
      <c r="DY217" s="240" t="str">
        <f t="shared" ca="1" si="300"/>
        <v>0,80120103079764-0,594211182164855i</v>
      </c>
      <c r="DZ217" s="240" t="str">
        <f t="shared" ca="1" si="301"/>
        <v>-0,930662080290975+0,358995979182815i</v>
      </c>
      <c r="EA217" s="240" t="str">
        <f t="shared" ca="1" si="302"/>
        <v>0,992698645858077-0,097772282741551i</v>
      </c>
      <c r="EB217" s="240" t="str">
        <f t="shared" ca="1" si="303"/>
        <v>-0,982816310560188-0,170534807173826i</v>
      </c>
      <c r="EC217" s="240" t="str">
        <f t="shared" ca="1" si="304"/>
        <v>0,901731028524543+0,426487013819908i</v>
      </c>
      <c r="ED217" s="240" t="str">
        <f t="shared" ca="1" si="305"/>
        <v>-0,755317255593975-0,651541145410587i</v>
      </c>
      <c r="EE217" s="240" t="str">
        <f t="shared" ca="1" si="306"/>
        <v>0,554182357522183+0,82939250983603i</v>
      </c>
      <c r="EF217" s="240" t="str">
        <f t="shared" ca="1" si="307"/>
        <v>-0,312898128938661-0,947156154848628i</v>
      </c>
      <c r="EG217" s="240" t="str">
        <f t="shared" ca="1" si="308"/>
        <v>0,0489450978843466+0,99630035539191i</v>
      </c>
      <c r="EH217" s="240" t="str">
        <f t="shared" ca="1" si="309"/>
        <v>0,218553901180818-0,973264718891833i</v>
      </c>
      <c r="EI217" s="240" t="str">
        <f t="shared" ca="1" si="310"/>
        <v>-0,470219135972889+0,879718128110285i</v>
      </c>
      <c r="EJ217" s="240" t="str">
        <f t="shared" ca="1" si="311"/>
        <v>0,687817996678568-0,722437834146327i</v>
      </c>
      <c r="EK217" s="240" t="str">
        <f t="shared" ca="1" si="312"/>
        <v>-0,855585909671486+0,5128184590404i</v>
      </c>
      <c r="EL217" s="240" t="str">
        <f t="shared" ca="1" si="313"/>
        <v>0,961368447267867-0,266046479696171i</v>
      </c>
      <c r="EM217" s="240" t="str">
        <f t="shared" ca="1" si="314"/>
        <v>-0,997501890103951+2,16051081200786E-13i</v>
      </c>
      <c r="EN217" s="240"/>
      <c r="EO217" s="240"/>
      <c r="EP217" s="240"/>
    </row>
    <row r="218" spans="1:146" ht="15.75" thickBot="1">
      <c r="A218" s="277">
        <f t="shared" si="181"/>
        <v>2.3046875000000016E-3</v>
      </c>
      <c r="B218" s="276">
        <v>118</v>
      </c>
      <c r="C218" s="248">
        <f t="shared" si="182"/>
        <v>23600</v>
      </c>
      <c r="D218" s="247">
        <f t="shared" si="315"/>
        <v>148283.17324943823</v>
      </c>
      <c r="E218" s="247" t="str">
        <f t="shared" si="316"/>
        <v>148283,173249438i</v>
      </c>
      <c r="F218" s="247" t="str">
        <f t="shared" si="320"/>
        <v>-0,0409578431371604-0,142876770371251i</v>
      </c>
      <c r="G218" s="247" t="str">
        <f t="shared" si="321"/>
        <v>-0,0492106917446306+0,187300062208593i</v>
      </c>
      <c r="H218" s="247" t="str">
        <f t="shared" si="322"/>
        <v>0,00219926256687631-0,0449904202941828i</v>
      </c>
      <c r="I218" s="247" t="str">
        <f t="shared" si="317"/>
        <v>-0,00223388184383156+0,0463249146345667i</v>
      </c>
      <c r="J218" s="275" t="str">
        <f ca="1">IMPRODUCT(1/N_FFT2,EC100)</f>
        <v>0,00373624429312787+1,00511416234505E-07i</v>
      </c>
      <c r="K218" s="274" t="str">
        <f t="shared" ca="1" si="318"/>
        <v>-8,35098447331449E-06+0,000173080973402408i</v>
      </c>
      <c r="N218" s="265">
        <f t="shared" ca="1" si="185"/>
        <v>2.9975184821602419</v>
      </c>
      <c r="O218" s="240">
        <f t="shared" ca="1" si="186"/>
        <v>0.99751848216024175</v>
      </c>
      <c r="P218" s="240" t="str">
        <f t="shared" ca="1" si="187"/>
        <v>-0,967624103334619-0,242377220252126i</v>
      </c>
      <c r="Q218" s="240" t="str">
        <f t="shared" ca="1" si="188"/>
        <v>0,879732760997611+0,470226957413961i</v>
      </c>
      <c r="R218" s="240" t="str">
        <f t="shared" ca="1" si="189"/>
        <v>-0,739112441919001-0,669892469320117i</v>
      </c>
      <c r="S218" s="240" t="str">
        <f t="shared" ca="1" si="190"/>
        <v>0,554191575575156+0,829406305626379i</v>
      </c>
      <c r="T218" s="240" t="str">
        <f t="shared" ca="1" si="191"/>
        <v>-0,336053855211038-0,939207606788335i</v>
      </c>
      <c r="U218" s="241" t="str">
        <f t="shared" ca="1" si="192"/>
        <v>0,0977739090471856+0,992715158019109i</v>
      </c>
      <c r="V218" s="240" t="str">
        <f t="shared" ca="1" si="193"/>
        <v>0,1463663601654-0,986721850808629i</v>
      </c>
      <c r="W218" s="240" t="str">
        <f t="shared" ca="1" si="194"/>
        <v>-0,38173379660072+0,921586908969563i</v>
      </c>
      <c r="X218" s="240" t="str">
        <f t="shared" ca="1" si="195"/>
        <v>0,594221066041217-0,801214357662238i</v>
      </c>
      <c r="Y218" s="240" t="str">
        <f t="shared" ca="1" si="196"/>
        <v>-0,771092214132402+0,632819025911565i</v>
      </c>
      <c r="Z218" s="240" t="str">
        <f t="shared" ca="1" si="197"/>
        <v>0,901746027565606-0,426494107838457i</v>
      </c>
      <c r="AA218" s="240" t="str">
        <f t="shared" ca="1" si="198"/>
        <v>-0,978351444232934+0,194606201901697i</v>
      </c>
      <c r="AB218" s="240" t="str">
        <f t="shared" ca="1" si="199"/>
        <v>0,996316927462331+0,0489459120181973i</v>
      </c>
      <c r="AC218" s="240" t="str">
        <f t="shared" ca="1" si="200"/>
        <v>-0,954565671217513-0,289564330649221i</v>
      </c>
      <c r="AD218" s="240" t="str">
        <f t="shared" ca="1" si="201"/>
        <v>0,855600141152906+0,512826989062003i</v>
      </c>
      <c r="AE218" s="240" t="str">
        <f t="shared" ca="1" si="202"/>
        <v>-0,705352083094382-0,705352083094456i</v>
      </c>
      <c r="AF218" s="240" t="str">
        <f t="shared" ca="1" si="203"/>
        <v>0,512826989062004+0,855600141152905i</v>
      </c>
      <c r="AG218" s="240" t="str">
        <f t="shared" ca="1" si="204"/>
        <v>-0,289564330649216-0,954565671217514i</v>
      </c>
      <c r="AH218" s="240" t="str">
        <f t="shared" ca="1" si="205"/>
        <v>0,0489459120181991+0,99631692746233i</v>
      </c>
      <c r="AI218" s="240" t="str">
        <f t="shared" ca="1" si="206"/>
        <v>0,194606201901695-0,978351444232935i</v>
      </c>
      <c r="AJ218" s="240" t="str">
        <f t="shared" ca="1" si="207"/>
        <v>-0,426494107838456+0,901746027565607i</v>
      </c>
      <c r="AK218" s="240" t="str">
        <f t="shared" ca="1" si="208"/>
        <v>0,632819025911566-0,771092214132401i</v>
      </c>
      <c r="AL218" s="240" t="str">
        <f t="shared" ca="1" si="209"/>
        <v>-0,801214357662241+0,594221066041212i</v>
      </c>
      <c r="AM218" s="240" t="str">
        <f t="shared" ca="1" si="210"/>
        <v>0,921586908969561-0,381733796600725i</v>
      </c>
      <c r="AN218" s="240" t="str">
        <f t="shared" ca="1" si="211"/>
        <v>-0,986721850808628+0,146366360165402i</v>
      </c>
      <c r="AO218" s="240" t="str">
        <f t="shared" ca="1" si="212"/>
        <v>0,992715158019109+0,0977739090471874i</v>
      </c>
      <c r="AP218" s="240" t="str">
        <f t="shared" ca="1" si="213"/>
        <v>-0,939207606788334-0,336053855211041i</v>
      </c>
      <c r="AQ218" s="240" t="str">
        <f t="shared" ca="1" si="214"/>
        <v>0,829406305626375+0,554191575575162i</v>
      </c>
      <c r="AR218" s="240" t="str">
        <f t="shared" ca="1" si="215"/>
        <v>0,829406305626375+0,554191575575162i</v>
      </c>
      <c r="AS218" s="240" t="str">
        <f t="shared" ca="1" si="216"/>
        <v>0,470226957413944+0,87973276099762i</v>
      </c>
      <c r="AT218" s="240" t="str">
        <f t="shared" ca="1" si="217"/>
        <v>-0,242377220252115-0,967624103334622i</v>
      </c>
      <c r="AU218" s="240" t="str">
        <f t="shared" ca="1" si="218"/>
        <v>-5,37716804833967E-15+0,997518482160242i</v>
      </c>
      <c r="AV218" s="240" t="str">
        <f t="shared" ca="1" si="219"/>
        <v>0,242377220252111-0,967624103334623i</v>
      </c>
      <c r="AW218" s="240" t="str">
        <f t="shared" ca="1" si="220"/>
        <v>-0,470226957413941+0,879732760997622i</v>
      </c>
      <c r="AX218" s="240" t="str">
        <f t="shared" ca="1" si="221"/>
        <v>0,669892469320243-0,739112441918887i</v>
      </c>
      <c r="AY218" s="240" t="str">
        <f t="shared" ca="1" si="222"/>
        <v>-0,829406305626547+0,554191575574906i</v>
      </c>
      <c r="AZ218" s="240" t="str">
        <f t="shared" ca="1" si="223"/>
        <v>0,939207606788472-0,336053855210657i</v>
      </c>
      <c r="BA218" s="240" t="str">
        <f t="shared" ca="1" si="224"/>
        <v>-0,992715158019148+0,0977739090467959i</v>
      </c>
      <c r="BB218" s="240" t="str">
        <f t="shared" ca="1" si="225"/>
        <v>0,986721850808701+0,146366360164907i</v>
      </c>
      <c r="BC218" s="240" t="str">
        <f t="shared" ca="1" si="226"/>
        <v>-0,921586908969713-0,381733796600355i</v>
      </c>
      <c r="BD218" s="240" t="str">
        <f t="shared" ca="1" si="227"/>
        <v>0,80121435766242+0,594221066040971i</v>
      </c>
      <c r="BE218" s="240" t="str">
        <f t="shared" ca="1" si="228"/>
        <v>-0,632819025911723-0,771092214132273i</v>
      </c>
      <c r="BF218" s="240" t="str">
        <f t="shared" ca="1" si="229"/>
        <v>0,426494107838549+0,901746027565563i</v>
      </c>
      <c r="BG218" s="240" t="str">
        <f t="shared" ca="1" si="230"/>
        <v>-0,194606201901691-0,978351444232935i</v>
      </c>
      <c r="BH218" s="240" t="str">
        <f t="shared" ca="1" si="231"/>
        <v>-0,0489459120183019+0,996316927462325i</v>
      </c>
      <c r="BI218" s="240" t="str">
        <f t="shared" ca="1" si="232"/>
        <v>0,289564330649415-0,954565671217454i</v>
      </c>
      <c r="BJ218" s="240" t="str">
        <f t="shared" ca="1" si="233"/>
        <v>-0,512826989062268+0,855600141152747i</v>
      </c>
      <c r="BK218" s="240" t="str">
        <f t="shared" ca="1" si="234"/>
        <v>0,705352083094675-0,705352083094163i</v>
      </c>
      <c r="BL218" s="240" t="str">
        <f t="shared" ca="1" si="235"/>
        <v>-0,855600141153105+0,512826989061671i</v>
      </c>
      <c r="BM218" s="240" t="str">
        <f t="shared" ca="1" si="236"/>
        <v>0,954565671217369-0,289564330649698i</v>
      </c>
      <c r="BN218" s="240" t="str">
        <f t="shared" ca="1" si="237"/>
        <v>-0,996316927462311+0,0489459120185972i</v>
      </c>
      <c r="BO218" s="240" t="str">
        <f t="shared" ca="1" si="238"/>
        <v>0,978351444232993+0,194606201901401i</v>
      </c>
      <c r="BP218" s="240" t="str">
        <f t="shared" ca="1" si="239"/>
        <v>-0,90174602756569-0,426494107838282i</v>
      </c>
      <c r="BQ218" s="240" t="str">
        <f t="shared" ca="1" si="240"/>
        <v>0,771092214132461+0,632819025911494i</v>
      </c>
      <c r="BR218" s="240" t="str">
        <f t="shared" ca="1" si="241"/>
        <v>-0,594221066041209-0,801214357662244i</v>
      </c>
      <c r="BS218" s="240" t="str">
        <f t="shared" ca="1" si="242"/>
        <v>0,381733796600615+0,921586908969606i</v>
      </c>
      <c r="BT218" s="240" t="str">
        <f t="shared" ca="1" si="243"/>
        <v>-0,146366360165214-0,986721850808655i</v>
      </c>
      <c r="BU218" s="240" t="str">
        <f t="shared" ca="1" si="244"/>
        <v>-0,0977739090474749+0,992715158019081i</v>
      </c>
      <c r="BV218" s="240" t="str">
        <f t="shared" ca="1" si="245"/>
        <v>0,336053855211313-0,939207606788236i</v>
      </c>
      <c r="BW218" s="240" t="str">
        <f t="shared" ca="1" si="246"/>
        <v>-0,554191575575484+0,82940630562616i</v>
      </c>
      <c r="BX218" s="240" t="str">
        <f t="shared" ca="1" si="247"/>
        <v>0,739112441918688-0,669892469320462i</v>
      </c>
      <c r="BY218" s="240" t="str">
        <f t="shared" ca="1" si="248"/>
        <v>-0,879732760997436+0,47022695741429i</v>
      </c>
      <c r="BZ218" s="240" t="str">
        <f t="shared" ca="1" si="249"/>
        <v>0,967624103334551-0,242377220252399i</v>
      </c>
      <c r="CA218" s="240" t="str">
        <f t="shared" ca="1" si="250"/>
        <v>-0,997518482160242+1,87703927063233E-13i</v>
      </c>
      <c r="CB218" s="240" t="str">
        <f t="shared" ca="1" si="251"/>
        <v>0,967624103334642+0,242377220252035i</v>
      </c>
      <c r="CC218" s="240" t="str">
        <f t="shared" ca="1" si="252"/>
        <v>-0,879732760997626-0,470226957413933i</v>
      </c>
      <c r="CD218" s="240" t="str">
        <f t="shared" ca="1" si="253"/>
        <v>0,739112441918959+0,669892469320164i</v>
      </c>
      <c r="CE218" s="240" t="str">
        <f t="shared" ca="1" si="254"/>
        <v>-0,554191575574995-0,829406305626486i</v>
      </c>
      <c r="CF218" s="240" t="str">
        <f t="shared" ca="1" si="255"/>
        <v>0,336053855210758+0,939207606788435i</v>
      </c>
      <c r="CG218" s="240" t="str">
        <f t="shared" ca="1" si="256"/>
        <v>-0,0977739090468892-0,992715158019139i</v>
      </c>
      <c r="CH218" s="240" t="str">
        <f t="shared" ca="1" si="257"/>
        <v>-0,146366360165796+0,98672185080857i</v>
      </c>
      <c r="CI218" s="240" t="str">
        <f t="shared" ca="1" si="258"/>
        <v>0,381733796600268-0,921586908969749i</v>
      </c>
      <c r="CJ218" s="240" t="str">
        <f t="shared" ca="1" si="259"/>
        <v>-0,594221066040907+0,801214357662468i</v>
      </c>
      <c r="CK218" s="240" t="str">
        <f t="shared" ca="1" si="260"/>
        <v>0,771092214132204-0,632819025911806i</v>
      </c>
      <c r="CL218" s="240" t="str">
        <f t="shared" ca="1" si="261"/>
        <v>-0,901746027565517+0,426494107838647i</v>
      </c>
      <c r="CM218" s="240" t="str">
        <f t="shared" ca="1" si="262"/>
        <v>0,978351444232914-0,194606201901798i</v>
      </c>
      <c r="CN218" s="240" t="str">
        <f t="shared" ca="1" si="263"/>
        <v>-0,996316927462331-0,0489459120181939i</v>
      </c>
      <c r="CO218" s="240" t="str">
        <f t="shared" ca="1" si="264"/>
        <v>0,954565671217485+0,289564330649312i</v>
      </c>
      <c r="CP218" s="240" t="str">
        <f t="shared" ca="1" si="265"/>
        <v>-0,855600141152802-0,512826989062175i</v>
      </c>
      <c r="CQ218" s="240" t="str">
        <f t="shared" ca="1" si="266"/>
        <v>0,705352083094239+0,705352083094599i</v>
      </c>
      <c r="CR218" s="240" t="str">
        <f t="shared" ca="1" si="267"/>
        <v>-0,51282698906174-0,855600141153064i</v>
      </c>
      <c r="CS218" s="240" t="str">
        <f t="shared" ca="1" si="268"/>
        <v>0,289564330648826+0,954565671217633i</v>
      </c>
      <c r="CT218" s="240" t="str">
        <f t="shared" ca="1" si="269"/>
        <v>-0,0489459120187052-0,996316927462305i</v>
      </c>
      <c r="CU218" s="240" t="str">
        <f t="shared" ca="1" si="270"/>
        <v>-0,194606201901295+0,978351444233014i</v>
      </c>
      <c r="CV218" s="240" t="str">
        <f t="shared" ca="1" si="271"/>
        <v>0,426494107838184-0,901746027565735i</v>
      </c>
      <c r="CW218" s="240" t="str">
        <f t="shared" ca="1" si="272"/>
        <v>-0,63281902591141+0,771092214132529i</v>
      </c>
      <c r="CX218" s="240" t="str">
        <f t="shared" ca="1" si="273"/>
        <v>0,80121435766218-0,594221066041295i</v>
      </c>
      <c r="CY218" s="240" t="str">
        <f t="shared" ca="1" si="274"/>
        <v>-0,921586908969565+0,381733796600715i</v>
      </c>
      <c r="CZ218" s="240" t="str">
        <f t="shared" ca="1" si="275"/>
        <v>0,98672185080864-0,146366360165321i</v>
      </c>
      <c r="DA218" s="240" t="str">
        <f t="shared" ca="1" si="276"/>
        <v>-0,992715158019089-0,0977739090473957i</v>
      </c>
      <c r="DB218" s="240" t="str">
        <f t="shared" ca="1" si="277"/>
        <v>0,939207606788273+0,336053855211211i</v>
      </c>
      <c r="DC218" s="240" t="str">
        <f t="shared" ca="1" si="278"/>
        <v>-0,829406305626204-0,554191575575419i</v>
      </c>
      <c r="DD218" s="240" t="str">
        <f t="shared" ca="1" si="279"/>
        <v>0,669892469319808+0,739112441919282i</v>
      </c>
      <c r="DE218" s="240" t="str">
        <f t="shared" ca="1" si="280"/>
        <v>-0,470226957414385-0,879732760997385i</v>
      </c>
      <c r="DF218" s="240" t="str">
        <f t="shared" ca="1" si="281"/>
        <v>0,242377220252477+0,967624103334531i</v>
      </c>
      <c r="DG218" s="240" t="str">
        <f t="shared" ca="1" si="282"/>
        <v>-2,95731480820557E-13-0,997518482160242i</v>
      </c>
      <c r="DH218" s="240" t="str">
        <f t="shared" ca="1" si="283"/>
        <v>-0,242377220251902+0,967624103334675i</v>
      </c>
      <c r="DI218" s="240" t="str">
        <f t="shared" ca="1" si="284"/>
        <v>0,470226957413864-0,879732760997664i</v>
      </c>
      <c r="DJ218" s="240" t="str">
        <f t="shared" ca="1" si="285"/>
        <v>-0,669892469320083+0,739112441919032i</v>
      </c>
      <c r="DK218" s="240" t="str">
        <f t="shared" ca="1" si="286"/>
        <v>0,829406305626442-0,554191575575061i</v>
      </c>
      <c r="DL218" s="240" t="str">
        <f t="shared" ca="1" si="287"/>
        <v>-0,939207606788399+0,33605385521086i</v>
      </c>
      <c r="DM218" s="240" t="str">
        <f t="shared" ca="1" si="288"/>
        <v>0,992715158019131-0,0977739090469686i</v>
      </c>
      <c r="DN218" s="240" t="str">
        <f t="shared" ca="1" si="289"/>
        <v>-0,986721850808586-0,146366360165689i</v>
      </c>
      <c r="DO218" s="240" t="str">
        <f t="shared" ca="1" si="290"/>
        <v>0,9215869089694+0,381733796601111i</v>
      </c>
      <c r="DP218" s="240" t="str">
        <f t="shared" ca="1" si="291"/>
        <v>-0,801214357662549-0,594221066040797i</v>
      </c>
      <c r="DQ218" s="240" t="str">
        <f t="shared" ca="1" si="292"/>
        <v>0,632819025911867+0,771092214132154i</v>
      </c>
      <c r="DR218" s="240" t="str">
        <f t="shared" ca="1" si="293"/>
        <v>-0,426494107838745-0,90174602756547i</v>
      </c>
      <c r="DS218" s="240" t="str">
        <f t="shared" ca="1" si="294"/>
        <v>0,194606201901875+0,978351444232899i</v>
      </c>
      <c r="DT218" s="240" t="str">
        <f t="shared" ca="1" si="295"/>
        <v>0,0489459120180861-0,996316927462336i</v>
      </c>
      <c r="DU218" s="240" t="str">
        <f t="shared" ca="1" si="296"/>
        <v>-0,289564330649236+0,954565671217508i</v>
      </c>
      <c r="DV218" s="240" t="str">
        <f t="shared" ca="1" si="297"/>
        <v>0,512826989062084-0,855600141152858i</v>
      </c>
      <c r="DW218" s="240" t="str">
        <f t="shared" ca="1" si="298"/>
        <v>-0,705352083094542+0,705352083094296i</v>
      </c>
      <c r="DX218" s="240" t="str">
        <f t="shared" ca="1" si="299"/>
        <v>0,855600141153009-0,512826989061832i</v>
      </c>
      <c r="DY218" s="240" t="str">
        <f t="shared" ca="1" si="300"/>
        <v>-0,954565671217593+0,289564330648955i</v>
      </c>
      <c r="DZ218" s="240" t="str">
        <f t="shared" ca="1" si="301"/>
        <v>0,99631692746235-0,0489459120177936i</v>
      </c>
      <c r="EA218" s="240" t="str">
        <f t="shared" ca="1" si="302"/>
        <v>-0,97835144423303-0,194606201901217i</v>
      </c>
      <c r="EB218" s="240" t="str">
        <f t="shared" ca="1" si="303"/>
        <v>0,901746027565781+0,426494107838086i</v>
      </c>
      <c r="EC218" s="240" t="str">
        <f t="shared" ca="1" si="304"/>
        <v>-0,771092214132579-0,632819025911349i</v>
      </c>
      <c r="ED218" s="240" t="str">
        <f t="shared" ca="1" si="305"/>
        <v>0,594221066041382+0,801214357662115i</v>
      </c>
      <c r="EE218" s="240" t="str">
        <f t="shared" ca="1" si="306"/>
        <v>-0,381733796600789-0,921586908969534i</v>
      </c>
      <c r="EF218" s="240" t="str">
        <f t="shared" ca="1" si="307"/>
        <v>0,1463663601654+0,986721850808629i</v>
      </c>
      <c r="EG218" s="240" t="str">
        <f t="shared" ca="1" si="308"/>
        <v>0,0977739090473164-0,992715158019096i</v>
      </c>
      <c r="EH218" s="240" t="str">
        <f t="shared" ca="1" si="309"/>
        <v>-0,336053855211135+0,9392076067883i</v>
      </c>
      <c r="EI218" s="240" t="str">
        <f t="shared" ca="1" si="310"/>
        <v>0,554191575575305-0,82940630562628i</v>
      </c>
      <c r="EJ218" s="240" t="str">
        <f t="shared" ca="1" si="311"/>
        <v>-0,739112441919228+0,669892469319866i</v>
      </c>
      <c r="EK218" s="240" t="str">
        <f t="shared" ca="1" si="312"/>
        <v>0,879732760997802-0,470226957413605i</v>
      </c>
      <c r="EL218" s="240" t="str">
        <f t="shared" ca="1" si="313"/>
        <v>-0,967624103334746+0,242377220251619i</v>
      </c>
      <c r="EM218" s="240" t="str">
        <f t="shared" ca="1" si="314"/>
        <v>0,997518482160242-3,75407854126465E-13i</v>
      </c>
      <c r="EN218" s="240"/>
      <c r="EO218" s="240"/>
      <c r="EP218" s="240"/>
    </row>
    <row r="219" spans="1:146" ht="15.75" thickBot="1">
      <c r="A219" s="277">
        <f t="shared" si="181"/>
        <v>2.3242187500000016E-3</v>
      </c>
      <c r="B219" s="276">
        <v>119</v>
      </c>
      <c r="C219" s="248">
        <f t="shared" si="182"/>
        <v>23800</v>
      </c>
      <c r="D219" s="247">
        <f t="shared" si="315"/>
        <v>149539.81031087416</v>
      </c>
      <c r="E219" s="247" t="str">
        <f t="shared" si="316"/>
        <v>149539,810310874i</v>
      </c>
      <c r="F219" s="247" t="str">
        <f t="shared" si="320"/>
        <v>-0,0408965655752668-0,141461726079989i</v>
      </c>
      <c r="G219" s="247" t="str">
        <f t="shared" si="321"/>
        <v>-0,0483103598862159+0,185925096180605i</v>
      </c>
      <c r="H219" s="247" t="str">
        <f t="shared" si="322"/>
        <v>0,00219573239438284-0,0446122996655959i</v>
      </c>
      <c r="I219" s="247" t="str">
        <f t="shared" si="317"/>
        <v>-0,00222326415550596+0,0459122726822044i</v>
      </c>
      <c r="J219" s="275" t="str">
        <f ca="1">IMPRODUCT(1/N_FFT2,ED100)</f>
        <v>0,00459923736306969+0,0000799878669255305i</v>
      </c>
      <c r="K219" s="274" t="str">
        <f t="shared" ca="1" si="318"/>
        <v>-0,0000138977443295294+0,000210983605786027i</v>
      </c>
      <c r="N219" s="265">
        <f t="shared" ca="1" si="185"/>
        <v>2.9975333373578499</v>
      </c>
      <c r="O219" s="240">
        <f t="shared" ca="1" si="186"/>
        <v>0.9975333373578501</v>
      </c>
      <c r="P219" s="240" t="str">
        <f t="shared" ca="1" si="187"/>
        <v>-0,973295402044496-0,218560791312926i</v>
      </c>
      <c r="Q219" s="240" t="str">
        <f t="shared" ca="1" si="188"/>
        <v>0,901759456505192+0,426500459253858i</v>
      </c>
      <c r="R219" s="240" t="str">
        <f t="shared" ca="1" si="189"/>
        <v>-0,786401842944506-0,613714021799873i</v>
      </c>
      <c r="S219" s="240" t="str">
        <f t="shared" ca="1" si="190"/>
        <v>0,632828449949135+0,771103697355464i</v>
      </c>
      <c r="T219" s="240" t="str">
        <f t="shared" ca="1" si="191"/>
        <v>-0,448502290184256-0,891021018180698i</v>
      </c>
      <c r="U219" s="241" t="str">
        <f t="shared" ca="1" si="192"/>
        <v>0,242380829770747+0,967638513340563i</v>
      </c>
      <c r="V219" s="240" t="str">
        <f t="shared" ca="1" si="193"/>
        <v>-0,0244806935912975-0,997232898966726i</v>
      </c>
      <c r="W219" s="240" t="str">
        <f t="shared" ca="1" si="194"/>
        <v>-0,194609100006954+0,978366013992092i</v>
      </c>
      <c r="X219" s="240" t="str">
        <f t="shared" ca="1" si="195"/>
        <v>0,404241720394721-0,911954708652029i</v>
      </c>
      <c r="Y219" s="240" t="str">
        <f t="shared" ca="1" si="196"/>
        <v>-0,594229915272095+0,801226289468842i</v>
      </c>
      <c r="Z219" s="240" t="str">
        <f t="shared" ca="1" si="197"/>
        <v>0,755341067732481-0,651561685903219i</v>
      </c>
      <c r="AA219" s="240" t="str">
        <f t="shared" ca="1" si="198"/>
        <v>-0,879745862112284+0,47023396010561i</v>
      </c>
      <c r="AB219" s="240" t="str">
        <f t="shared" ca="1" si="199"/>
        <v>0,961398755378542-0,266054867079856i</v>
      </c>
      <c r="AC219" s="240" t="str">
        <f t="shared" ca="1" si="200"/>
        <v>-0,9963317647662+0,048946640928267i</v>
      </c>
      <c r="AD219" s="240" t="str">
        <f t="shared" ca="1" si="201"/>
        <v>0,982847294836313+0,170540183456078i</v>
      </c>
      <c r="AE219" s="240" t="str">
        <f t="shared" ca="1" si="202"/>
        <v>-0,921600633382603-0,381739481438682i</v>
      </c>
      <c r="AF219" s="240" t="str">
        <f t="shared" ca="1" si="203"/>
        <v>0,815568107236172+0,574387866863062i</v>
      </c>
      <c r="AG219" s="240" t="str">
        <f t="shared" ca="1" si="204"/>
        <v>-0,669902445461101-0,739123448894383i</v>
      </c>
      <c r="AH219" s="240" t="str">
        <f t="shared" ca="1" si="205"/>
        <v>0,491682378672666+0,867940780032302i</v>
      </c>
      <c r="AI219" s="240" t="str">
        <f t="shared" ca="1" si="206"/>
        <v>-0,289568642885472-0,954579886755297i</v>
      </c>
      <c r="AJ219" s="240" t="str">
        <f t="shared" ca="1" si="207"/>
        <v>0,0733831046388678+0,994830477565827i</v>
      </c>
      <c r="AK219" s="240" t="str">
        <f t="shared" ca="1" si="208"/>
        <v>0,146368539875595-0,986736545221153i</v>
      </c>
      <c r="AL219" s="240" t="str">
        <f t="shared" ca="1" si="209"/>
        <v>-0,359007296893273+0,930691420352458i</v>
      </c>
      <c r="AM219" s="240" t="str">
        <f t="shared" ca="1" si="210"/>
        <v>0,554199828680692-0,829418657271816i</v>
      </c>
      <c r="AN219" s="240" t="str">
        <f t="shared" ca="1" si="211"/>
        <v>-0,722460609728283+0,687839680835097i</v>
      </c>
      <c r="AO219" s="240" t="str">
        <f t="shared" ca="1" si="212"/>
        <v>0,855612882880875-0,512834626159903i</v>
      </c>
      <c r="AP219" s="240" t="str">
        <f t="shared" ca="1" si="213"/>
        <v>-0,947186014902316+0,312907993368277i</v>
      </c>
      <c r="AQ219" s="240" t="str">
        <f t="shared" ca="1" si="214"/>
        <v>0,992729941684877-0,0977753651112193i</v>
      </c>
      <c r="AR219" s="240" t="str">
        <f t="shared" ca="1" si="215"/>
        <v>0,992729941684877-0,0977753651112193i</v>
      </c>
      <c r="AS219" s="240" t="str">
        <f t="shared" ca="1" si="216"/>
        <v>0,939221593611487+0,336058859776362i</v>
      </c>
      <c r="AT219" s="240" t="str">
        <f t="shared" ca="1" si="217"/>
        <v>-0,842769596522224-0,533677961244472i</v>
      </c>
      <c r="AU219" s="240" t="str">
        <f t="shared" ca="1" si="218"/>
        <v>0,705362587305348+0,705362587305419i</v>
      </c>
      <c r="AV219" s="240" t="str">
        <f t="shared" ca="1" si="219"/>
        <v>-0,533677961244471-0,842769596522225i</v>
      </c>
      <c r="AW219" s="240" t="str">
        <f t="shared" ca="1" si="220"/>
        <v>0,33605885977636+0,939221593611488i</v>
      </c>
      <c r="AX219" s="240" t="str">
        <f t="shared" ca="1" si="221"/>
        <v>-0,122108729359565-0,990031422407634i</v>
      </c>
      <c r="AY219" s="240" t="str">
        <f t="shared" ca="1" si="222"/>
        <v>-0,0977753651116022+0,992729941684839i</v>
      </c>
      <c r="AZ219" s="240" t="str">
        <f t="shared" ca="1" si="223"/>
        <v>0,312907993367995-0,947186014902408i</v>
      </c>
      <c r="BA219" s="240" t="str">
        <f t="shared" ca="1" si="224"/>
        <v>-0,51283462615982+0,855612882880925i</v>
      </c>
      <c r="BB219" s="240" t="str">
        <f t="shared" ca="1" si="225"/>
        <v>0,687839680835243-0,722460609728144i</v>
      </c>
      <c r="BC219" s="240" t="str">
        <f t="shared" ca="1" si="226"/>
        <v>-0,829418657272038+0,55419982868036i</v>
      </c>
      <c r="BD219" s="240" t="str">
        <f t="shared" ca="1" si="227"/>
        <v>0,930691420352352-0,359007296893548i</v>
      </c>
      <c r="BE219" s="240" t="str">
        <f t="shared" ca="1" si="228"/>
        <v>-0,986736545221154+0,146368539875593i</v>
      </c>
      <c r="BF219" s="240" t="str">
        <f t="shared" ca="1" si="229"/>
        <v>0,994830477565812+0,0733831046390747i</v>
      </c>
      <c r="BG219" s="240" t="str">
        <f t="shared" ca="1" si="230"/>
        <v>-0,954579886755155-0,289568642885942i</v>
      </c>
      <c r="BH219" s="240" t="str">
        <f t="shared" ca="1" si="231"/>
        <v>0,867940780032444+0,491682378672414i</v>
      </c>
      <c r="BI219" s="240" t="str">
        <f t="shared" ca="1" si="232"/>
        <v>-0,739123448894386-0,669902445461097i</v>
      </c>
      <c r="BJ219" s="240" t="str">
        <f t="shared" ca="1" si="233"/>
        <v>0,574387866862805+0,815568107236353i</v>
      </c>
      <c r="BK219" s="240" t="str">
        <f t="shared" ca="1" si="234"/>
        <v>-0,381739481439139-0,921600633382415i</v>
      </c>
      <c r="BL219" s="240" t="str">
        <f t="shared" ca="1" si="235"/>
        <v>0,170540183456285+0,982847294836277i</v>
      </c>
      <c r="BM219" s="240" t="str">
        <f t="shared" ca="1" si="236"/>
        <v>0,048946640928269-0,9963317647662i</v>
      </c>
      <c r="BN219" s="240" t="str">
        <f t="shared" ca="1" si="237"/>
        <v>-0,266054867080137+0,961398755378464i</v>
      </c>
      <c r="BO219" s="240" t="str">
        <f t="shared" ca="1" si="238"/>
        <v>0,470233960105268-0,879745862112467i</v>
      </c>
      <c r="BP219" s="240" t="str">
        <f t="shared" ca="1" si="239"/>
        <v>-0,651561685903065+0,755341067732615i</v>
      </c>
      <c r="BQ219" s="240" t="str">
        <f t="shared" ca="1" si="240"/>
        <v>0,801226289468909-0,594229915272005i</v>
      </c>
      <c r="BR219" s="240" t="str">
        <f t="shared" ca="1" si="241"/>
        <v>-0,911954708652189+0,404241720394359i</v>
      </c>
      <c r="BS219" s="240" t="str">
        <f t="shared" ca="1" si="242"/>
        <v>0,978366013992012-0,194609100007356i</v>
      </c>
      <c r="BT219" s="240" t="str">
        <f t="shared" ca="1" si="243"/>
        <v>-0,997232898966728-0,0244806935912003i</v>
      </c>
      <c r="BU219" s="240" t="str">
        <f t="shared" ca="1" si="244"/>
        <v>0,967638513340541+0,242380829770834i</v>
      </c>
      <c r="BV219" s="240" t="str">
        <f t="shared" ca="1" si="245"/>
        <v>-0,891021018180516-0,448502290184617i</v>
      </c>
      <c r="BW219" s="240" t="str">
        <f t="shared" ca="1" si="246"/>
        <v>0,771103697355655+0,6328284499489i</v>
      </c>
      <c r="BX219" s="240" t="str">
        <f t="shared" ca="1" si="247"/>
        <v>-0,613714021799927-0,786401842944463i</v>
      </c>
      <c r="BY219" s="240" t="str">
        <f t="shared" ca="1" si="248"/>
        <v>0,426500459253698+0,901759456505267i</v>
      </c>
      <c r="BZ219" s="240" t="str">
        <f t="shared" ca="1" si="249"/>
        <v>-0,218560791312514-0,973295402044589i</v>
      </c>
      <c r="CA219" s="240" t="str">
        <f t="shared" ca="1" si="250"/>
        <v>2,95736101204506E-13+0,99753333735785i</v>
      </c>
      <c r="CB219" s="240" t="str">
        <f t="shared" ca="1" si="251"/>
        <v>0,218560791312878-0,973295402044507i</v>
      </c>
      <c r="CC219" s="240" t="str">
        <f t="shared" ca="1" si="252"/>
        <v>-0,426500459254061+0,901759456505096i</v>
      </c>
      <c r="CD219" s="240" t="str">
        <f t="shared" ca="1" si="253"/>
        <v>0,613714021800243-0,786401842944217i</v>
      </c>
      <c r="CE219" s="240" t="str">
        <f t="shared" ca="1" si="254"/>
        <v>-0,77110369735528+0,632828449949357i</v>
      </c>
      <c r="CF219" s="240" t="str">
        <f t="shared" ca="1" si="255"/>
        <v>0,891021018180697-0,448502290184259i</v>
      </c>
      <c r="CG219" s="240" t="str">
        <f t="shared" ca="1" si="256"/>
        <v>-0,967638513340638+0,242380829770445i</v>
      </c>
      <c r="CH219" s="240" t="str">
        <f t="shared" ca="1" si="257"/>
        <v>0,997232898966714-0,0244806935917916i</v>
      </c>
      <c r="CI219" s="240" t="str">
        <f t="shared" ca="1" si="258"/>
        <v>-0,978366013992133-0,194609100006747i</v>
      </c>
      <c r="CJ219" s="240" t="str">
        <f t="shared" ca="1" si="259"/>
        <v>0,911954708652026+0,404241720394726i</v>
      </c>
      <c r="CK219" s="240" t="str">
        <f t="shared" ca="1" si="260"/>
        <v>-0,801226289468671-0,594229915272327i</v>
      </c>
      <c r="CL219" s="240" t="str">
        <f t="shared" ca="1" si="261"/>
        <v>0,651561685903513+0,755341067732228i</v>
      </c>
      <c r="CM219" s="240" t="str">
        <f t="shared" ca="1" si="262"/>
        <v>-0,47023396010579-0,879745862112189i</v>
      </c>
      <c r="CN219" s="240" t="str">
        <f t="shared" ca="1" si="263"/>
        <v>0,266054867079751+0,961398755378571i</v>
      </c>
      <c r="CO219" s="240" t="str">
        <f t="shared" ca="1" si="264"/>
        <v>-0,0489466409278685-0,99633176476622i</v>
      </c>
      <c r="CP219" s="240" t="str">
        <f t="shared" ca="1" si="265"/>
        <v>-0,170540183455675+0,982847294836382i</v>
      </c>
      <c r="CQ219" s="240" t="str">
        <f t="shared" ca="1" si="266"/>
        <v>0,381739481438593-0,92160063338264i</v>
      </c>
      <c r="CR219" s="240" t="str">
        <f t="shared" ca="1" si="267"/>
        <v>-0,574387866863133+0,815568107236122i</v>
      </c>
      <c r="CS219" s="240" t="str">
        <f t="shared" ca="1" si="268"/>
        <v>0,739123448894655-0,669902445460799i</v>
      </c>
      <c r="CT219" s="240" t="str">
        <f t="shared" ca="1" si="269"/>
        <v>-0,867940780032152+0,491682378672929i</v>
      </c>
      <c r="CU219" s="240" t="str">
        <f t="shared" ca="1" si="270"/>
        <v>0,954579886755271-0,289568642885558i</v>
      </c>
      <c r="CV219" s="240" t="str">
        <f t="shared" ca="1" si="271"/>
        <v>-0,994830477565841+0,073383104638675i</v>
      </c>
      <c r="CW219" s="240" t="str">
        <f t="shared" ca="1" si="272"/>
        <v>0,986736545221093+0,146368539876003i</v>
      </c>
      <c r="CX219" s="240" t="str">
        <f t="shared" ca="1" si="273"/>
        <v>-0,930691420352564-0,359007296892997i</v>
      </c>
      <c r="CY219" s="240" t="str">
        <f t="shared" ca="1" si="274"/>
        <v>0,829418657271807+0,554199828680705i</v>
      </c>
      <c r="CZ219" s="240" t="str">
        <f t="shared" ca="1" si="275"/>
        <v>-0,687839680834973-0,722460609728401i</v>
      </c>
      <c r="DA219" s="240" t="str">
        <f t="shared" ca="1" si="276"/>
        <v>0,512834626159488+0,855612882881125i</v>
      </c>
      <c r="DB219" s="240" t="str">
        <f t="shared" ca="1" si="277"/>
        <v>-0,312907993368584-0,947186014902214i</v>
      </c>
      <c r="DC219" s="240" t="str">
        <f t="shared" ca="1" si="278"/>
        <v>0,0977753651112174+0,992729941684877i</v>
      </c>
      <c r="DD219" s="240" t="str">
        <f t="shared" ca="1" si="279"/>
        <v>0,122108729359977-0,990031422407583i</v>
      </c>
      <c r="DE219" s="240" t="str">
        <f t="shared" ca="1" si="280"/>
        <v>-0,336058859775896+0,939221593611654i</v>
      </c>
      <c r="DF219" s="240" t="str">
        <f t="shared" ca="1" si="281"/>
        <v>0,533677961244319-0,842769596522322i</v>
      </c>
      <c r="DG219" s="240" t="str">
        <f t="shared" ca="1" si="282"/>
        <v>-0,705362587305401+0,705362587305366i</v>
      </c>
      <c r="DH219" s="240" t="str">
        <f t="shared" ca="1" si="283"/>
        <v>0,842769596522379-0,53367796124423i</v>
      </c>
      <c r="DI219" s="240" t="str">
        <f t="shared" ca="1" si="284"/>
        <v>-0,939221593611345+0,336058859776759i</v>
      </c>
      <c r="DJ219" s="240" t="str">
        <f t="shared" ca="1" si="285"/>
        <v>0,990031422407596-0,122108729359872i</v>
      </c>
      <c r="DK219" s="240" t="str">
        <f t="shared" ca="1" si="286"/>
        <v>-0,992729941684867-0,097775365111322i</v>
      </c>
      <c r="DL219" s="240" t="str">
        <f t="shared" ca="1" si="287"/>
        <v>0,947186014902181+0,312907993368684i</v>
      </c>
      <c r="DM219" s="240" t="str">
        <f t="shared" ca="1" si="288"/>
        <v>-0,855612882881071-0,512834626159579i</v>
      </c>
      <c r="DN219" s="240" t="str">
        <f t="shared" ca="1" si="289"/>
        <v>0,722460609728367+0,687839680835008i</v>
      </c>
      <c r="DO219" s="240" t="str">
        <f t="shared" ca="1" si="290"/>
        <v>-0,554199828680618-0,829418657271865i</v>
      </c>
      <c r="DP219" s="240" t="str">
        <f t="shared" ca="1" si="291"/>
        <v>0,359007296892899+0,930691420352602i</v>
      </c>
      <c r="DQ219" s="240" t="str">
        <f t="shared" ca="1" si="292"/>
        <v>-0,146368539875899-0,986736545221108i</v>
      </c>
      <c r="DR219" s="240" t="str">
        <f t="shared" ca="1" si="293"/>
        <v>-0,0733831046387798+0,994830477565833i</v>
      </c>
      <c r="DS219" s="240" t="str">
        <f t="shared" ca="1" si="294"/>
        <v>0,289568642885685-0,954579886755232i</v>
      </c>
      <c r="DT219" s="240" t="str">
        <f t="shared" ca="1" si="295"/>
        <v>-0,491682378672996+0,867940780032115i</v>
      </c>
      <c r="DU219" s="240" t="str">
        <f t="shared" ca="1" si="296"/>
        <v>0,669902445460856-0,739123448894604i</v>
      </c>
      <c r="DV219" s="240" t="str">
        <f t="shared" ca="1" si="297"/>
        <v>-0,815568107236166+0,574387866863071i</v>
      </c>
      <c r="DW219" s="240" t="str">
        <f t="shared" ca="1" si="298"/>
        <v>0,921600633382681-0,381739481438496i</v>
      </c>
      <c r="DX219" s="240" t="str">
        <f t="shared" ca="1" si="299"/>
        <v>-0,982847294836401+0,170540183455571i</v>
      </c>
      <c r="DY219" s="240" t="str">
        <f t="shared" ca="1" si="300"/>
        <v>0,996331764766214+0,0489466409279736i</v>
      </c>
      <c r="DZ219" s="240" t="str">
        <f t="shared" ca="1" si="301"/>
        <v>-0,961398755378536-0,26605486707988i</v>
      </c>
      <c r="EA219" s="240" t="str">
        <f t="shared" ca="1" si="302"/>
        <v>0,879745862112152+0,470233960105857i</v>
      </c>
      <c r="EB219" s="240" t="str">
        <f t="shared" ca="1" si="303"/>
        <v>-0,755341067732826-0,65156168590282i</v>
      </c>
      <c r="EC219" s="240" t="str">
        <f t="shared" ca="1" si="304"/>
        <v>0,594229915272265+0,801226289468716i</v>
      </c>
      <c r="ED219" s="240" t="str">
        <f t="shared" ca="1" si="305"/>
        <v>-0,404241720394629-0,911954708652069i</v>
      </c>
      <c r="EE219" s="240" t="str">
        <f t="shared" ca="1" si="306"/>
        <v>0,194609100006645+0,978366013992154i</v>
      </c>
      <c r="EF219" s="240" t="str">
        <f t="shared" ca="1" si="307"/>
        <v>0,0244806935909047-0,997232898966735i</v>
      </c>
      <c r="EG219" s="240" t="str">
        <f t="shared" ca="1" si="308"/>
        <v>-0,242380829770575+0,967638513340606i</v>
      </c>
      <c r="EH219" s="240" t="str">
        <f t="shared" ca="1" si="309"/>
        <v>0,448502290184327-0,891021018180662i</v>
      </c>
      <c r="EI219" s="240" t="str">
        <f t="shared" ca="1" si="310"/>
        <v>-0,632828449949439+0,771103697355213i</v>
      </c>
      <c r="EJ219" s="240" t="str">
        <f t="shared" ca="1" si="311"/>
        <v>0,786401842944264-0,613714021800183i</v>
      </c>
      <c r="EK219" s="240" t="str">
        <f t="shared" ca="1" si="312"/>
        <v>-0,901759456505141+0,426500459253965i</v>
      </c>
      <c r="EL219" s="240" t="str">
        <f t="shared" ca="1" si="313"/>
        <v>0,97329540204453-0,218560791312776i</v>
      </c>
      <c r="EM219" s="240" t="str">
        <f t="shared" ca="1" si="314"/>
        <v>-0,99753333735785-3,72482288082873E-13i</v>
      </c>
      <c r="EN219" s="240"/>
      <c r="EO219" s="240"/>
      <c r="EP219" s="240"/>
    </row>
    <row r="220" spans="1:146" ht="15.75" thickBot="1">
      <c r="A220" s="277">
        <f t="shared" si="181"/>
        <v>2.3437500000000016E-3</v>
      </c>
      <c r="B220" s="276">
        <v>120</v>
      </c>
      <c r="C220" s="248">
        <f t="shared" si="182"/>
        <v>24000</v>
      </c>
      <c r="D220" s="247">
        <f t="shared" si="315"/>
        <v>150796.44737231007</v>
      </c>
      <c r="E220" s="247" t="str">
        <f t="shared" si="316"/>
        <v>150796,44737231i</v>
      </c>
      <c r="F220" s="247" t="str">
        <f t="shared" si="320"/>
        <v>-0,0408346206539389-0,140069229500553i</v>
      </c>
      <c r="G220" s="247" t="str">
        <f t="shared" si="321"/>
        <v>-0,0474312641954474+0,184566286453173i</v>
      </c>
      <c r="H220" s="247" t="str">
        <f t="shared" si="322"/>
        <v>0,00219229078533076-0,0442404803162097i</v>
      </c>
      <c r="I220" s="247" t="str">
        <f t="shared" si="317"/>
        <v>-0,00221315252377585+0,0455070473050563i</v>
      </c>
      <c r="J220" s="275" t="str">
        <f ca="1">IMPRODUCT(1/N_FFT2,EE100)</f>
        <v>0,00405621655859742-8,0409137858859E-08i</v>
      </c>
      <c r="K220" s="274" t="str">
        <f t="shared" ca="1" si="318"/>
        <v>-8,97336673120097E-06+0,000184586616769332i</v>
      </c>
      <c r="N220" s="265">
        <f t="shared" ca="1" si="185"/>
        <v>2.9975465035645219</v>
      </c>
      <c r="O220" s="240">
        <f t="shared" ca="1" si="186"/>
        <v>0.9975465035645219</v>
      </c>
      <c r="P220" s="240" t="str">
        <f t="shared" ca="1" si="187"/>
        <v>-0,978378927213791-0,194611668606466i</v>
      </c>
      <c r="Q220" s="240" t="str">
        <f t="shared" ca="1" si="188"/>
        <v>0,921612797371458+0,381744519927868i</v>
      </c>
      <c r="R220" s="240" t="str">
        <f t="shared" ca="1" si="189"/>
        <v>-0,82942960457255-0,554207143433234i</v>
      </c>
      <c r="S220" s="240" t="str">
        <f t="shared" ca="1" si="190"/>
        <v>0,705371897219387+0,705371897219421i</v>
      </c>
      <c r="T220" s="240" t="str">
        <f t="shared" ca="1" si="191"/>
        <v>-0,554207143433267-0,829429604572528i</v>
      </c>
      <c r="U220" s="241" t="str">
        <f t="shared" ca="1" si="192"/>
        <v>0,381744519927879+0,921612797371453i</v>
      </c>
      <c r="V220" s="240" t="str">
        <f t="shared" ca="1" si="193"/>
        <v>-0,194611668606448-0,978378927213795i</v>
      </c>
      <c r="W220" s="240" t="str">
        <f t="shared" ca="1" si="194"/>
        <v>-4,87605678822756E-14+0,997546503564522i</v>
      </c>
      <c r="X220" s="240" t="str">
        <f t="shared" ca="1" si="195"/>
        <v>0,194611668606446-0,978378927213795i</v>
      </c>
      <c r="Y220" s="240" t="str">
        <f t="shared" ca="1" si="196"/>
        <v>-0,381744519927877+0,921612797371454i</v>
      </c>
      <c r="Z220" s="240" t="str">
        <f t="shared" ca="1" si="197"/>
        <v>0,554207143433265-0,82942960457253i</v>
      </c>
      <c r="AA220" s="240" t="str">
        <f t="shared" ca="1" si="198"/>
        <v>-0,705371897219385+0,705371897219423i</v>
      </c>
      <c r="AB220" s="240" t="str">
        <f t="shared" ca="1" si="199"/>
        <v>0,829429604572554-0,554207143433228i</v>
      </c>
      <c r="AC220" s="240" t="str">
        <f t="shared" ca="1" si="200"/>
        <v>-0,921612797371472+0,381744519927834i</v>
      </c>
      <c r="AD220" s="240" t="str">
        <f t="shared" ca="1" si="201"/>
        <v>0,978378927213785-0,194611668606498i</v>
      </c>
      <c r="AE220" s="240" t="str">
        <f t="shared" ca="1" si="202"/>
        <v>-0,997546503564522+1,71078327214093E-15i</v>
      </c>
      <c r="AF220" s="240" t="str">
        <f t="shared" ca="1" si="203"/>
        <v>0,978378927213786+0,194611668606494i</v>
      </c>
      <c r="AG220" s="240" t="str">
        <f t="shared" ca="1" si="204"/>
        <v>-0,921612797371473-0,38174451992783i</v>
      </c>
      <c r="AH220" s="240" t="str">
        <f t="shared" ca="1" si="205"/>
        <v>0,829429604572556+0,554207143433226i</v>
      </c>
      <c r="AI220" s="240" t="str">
        <f t="shared" ca="1" si="206"/>
        <v>-0,705371897219387-0,705371897219421i</v>
      </c>
      <c r="AJ220" s="240" t="str">
        <f t="shared" ca="1" si="207"/>
        <v>0,554207143433267+0,829429604572528i</v>
      </c>
      <c r="AK220" s="240" t="str">
        <f t="shared" ca="1" si="208"/>
        <v>-0,381744519927884-0,921612797371451i</v>
      </c>
      <c r="AL220" s="240" t="str">
        <f t="shared" ca="1" si="209"/>
        <v>0,194611668606453+0,978378927213794i</v>
      </c>
      <c r="AM220" s="240" t="str">
        <f t="shared" ca="1" si="210"/>
        <v>4,35057875016814E-14-0,997546503564522i</v>
      </c>
      <c r="AN220" s="240" t="str">
        <f t="shared" ca="1" si="211"/>
        <v>-0,194611668606441+0,978378927213796i</v>
      </c>
      <c r="AO220" s="240" t="str">
        <f t="shared" ca="1" si="212"/>
        <v>0,381744519927872-0,921612797371456i</v>
      </c>
      <c r="AP220" s="240" t="str">
        <f t="shared" ca="1" si="213"/>
        <v>-0,554207143433263+0,829429604572531i</v>
      </c>
      <c r="AQ220" s="240" t="str">
        <f t="shared" ca="1" si="214"/>
        <v>0,705371897219384-0,705371897219424i</v>
      </c>
      <c r="AR220" s="240" t="str">
        <f t="shared" ca="1" si="215"/>
        <v>0,705371897219384-0,705371897219424i</v>
      </c>
      <c r="AS220" s="240" t="str">
        <f t="shared" ca="1" si="216"/>
        <v>0,921612797371472-0,381744519927835i</v>
      </c>
      <c r="AT220" s="240" t="str">
        <f t="shared" ca="1" si="217"/>
        <v>-0,978378927213785+0,194611668606499i</v>
      </c>
      <c r="AU220" s="240" t="str">
        <f t="shared" ca="1" si="218"/>
        <v>0,997546503564522-3,42156654428187E-15i</v>
      </c>
      <c r="AV220" s="240" t="str">
        <f t="shared" ca="1" si="219"/>
        <v>-0,978378927213786-0,194611668606493i</v>
      </c>
      <c r="AW220" s="240" t="str">
        <f t="shared" ca="1" si="220"/>
        <v>0,921612797371588+0,381744519927553i</v>
      </c>
      <c r="AX220" s="240" t="str">
        <f t="shared" ca="1" si="221"/>
        <v>-0,829429604572502-0,554207143433306i</v>
      </c>
      <c r="AY220" s="240" t="str">
        <f t="shared" ca="1" si="222"/>
        <v>0,705371897219739+0,705371897219069i</v>
      </c>
      <c r="AZ220" s="240" t="str">
        <f t="shared" ca="1" si="223"/>
        <v>-0,554207143433269-0,829429604572527i</v>
      </c>
      <c r="BA220" s="240" t="str">
        <f t="shared" ca="1" si="224"/>
        <v>0,381744519927512+0,921612797371606i</v>
      </c>
      <c r="BB220" s="240" t="str">
        <f t="shared" ca="1" si="225"/>
        <v>-0,194611668606643-0,978378927213756i</v>
      </c>
      <c r="BC220" s="240" t="str">
        <f t="shared" ca="1" si="226"/>
        <v>-2,47346836519832E-13+0,997546503564522i</v>
      </c>
      <c r="BD220" s="240" t="str">
        <f t="shared" ca="1" si="227"/>
        <v>0,194611668606155-0,978378927213853i</v>
      </c>
      <c r="BE220" s="240" t="str">
        <f t="shared" ca="1" si="228"/>
        <v>-0,381744519927968+0,921612797371416i</v>
      </c>
      <c r="BF220" s="240" t="str">
        <f t="shared" ca="1" si="229"/>
        <v>0,554207143432855-0,829429604572804i</v>
      </c>
      <c r="BG220" s="240" t="str">
        <f t="shared" ca="1" si="230"/>
        <v>-0,705371897219377+0,705371897219431i</v>
      </c>
      <c r="BH220" s="240" t="str">
        <f t="shared" ca="1" si="231"/>
        <v>0,829429604572769-0,554207143432906i</v>
      </c>
      <c r="BI220" s="240" t="str">
        <f t="shared" ca="1" si="232"/>
        <v>-0,921612797371393+0,381744519928026i</v>
      </c>
      <c r="BJ220" s="240" t="str">
        <f t="shared" ca="1" si="233"/>
        <v>0,978378927213841-0,194611668606216i</v>
      </c>
      <c r="BK220" s="240" t="str">
        <f t="shared" ca="1" si="234"/>
        <v>-0,997546503564522+3,09916101143406E-13i</v>
      </c>
      <c r="BL220" s="240" t="str">
        <f t="shared" ca="1" si="235"/>
        <v>0,978378927213768+0,194611668606582i</v>
      </c>
      <c r="BM220" s="240" t="str">
        <f t="shared" ca="1" si="236"/>
        <v>-0,92161279737163-0,381744519927454i</v>
      </c>
      <c r="BN220" s="240" t="str">
        <f t="shared" ca="1" si="237"/>
        <v>0,829429604572562+0,554207143433217i</v>
      </c>
      <c r="BO220" s="240" t="str">
        <f t="shared" ca="1" si="238"/>
        <v>-0,705371897219113-0,705371897219695i</v>
      </c>
      <c r="BP220" s="240" t="str">
        <f t="shared" ca="1" si="239"/>
        <v>0,554207143433358+0,829429604572468i</v>
      </c>
      <c r="BQ220" s="240" t="str">
        <f t="shared" ca="1" si="240"/>
        <v>-0,381744519927611-0,921612797371564i</v>
      </c>
      <c r="BR220" s="240" t="str">
        <f t="shared" ca="1" si="241"/>
        <v>0,194611668606748+0,978378927213735i</v>
      </c>
      <c r="BS220" s="240" t="str">
        <f t="shared" ca="1" si="242"/>
        <v>1,39316139994092E-13-0,997546503564522i</v>
      </c>
      <c r="BT220" s="240" t="str">
        <f t="shared" ca="1" si="243"/>
        <v>-0,194611668606049+0,978378927213874i</v>
      </c>
      <c r="BU220" s="240" t="str">
        <f t="shared" ca="1" si="244"/>
        <v>0,381744519927869-0,921612797371457i</v>
      </c>
      <c r="BV220" s="240" t="str">
        <f t="shared" ca="1" si="245"/>
        <v>-0,55420714343359+0,829429604572313i</v>
      </c>
      <c r="BW220" s="240" t="str">
        <f t="shared" ca="1" si="246"/>
        <v>0,705371897219311-0,705371897219497i</v>
      </c>
      <c r="BX220" s="240" t="str">
        <f t="shared" ca="1" si="247"/>
        <v>-0,829429604572717+0,554207143432984i</v>
      </c>
      <c r="BY220" s="240" t="str">
        <f t="shared" ca="1" si="248"/>
        <v>0,921612797371357-0,381744519928113i</v>
      </c>
      <c r="BZ220" s="240" t="str">
        <f t="shared" ca="1" si="249"/>
        <v>-0,978378927213823+0,194611668606309i</v>
      </c>
      <c r="CA220" s="240" t="str">
        <f t="shared" ca="1" si="250"/>
        <v>0,997546503564522-4,03770809235332E-13i</v>
      </c>
      <c r="CB220" s="240" t="str">
        <f t="shared" ca="1" si="251"/>
        <v>-0,978378927213787-0,194611668606489i</v>
      </c>
      <c r="CC220" s="240" t="str">
        <f t="shared" ca="1" si="252"/>
        <v>0,921612797371286+0,381744519928284i</v>
      </c>
      <c r="CD220" s="240" t="str">
        <f t="shared" ca="1" si="253"/>
        <v>-0,829429604572614-0,554207143433138i</v>
      </c>
      <c r="CE220" s="240" t="str">
        <f t="shared" ca="1" si="254"/>
        <v>0,70537189721918+0,705371897219628i</v>
      </c>
      <c r="CF220" s="240" t="str">
        <f t="shared" ca="1" si="255"/>
        <v>-0,554207143433436-0,829429604572416i</v>
      </c>
      <c r="CG220" s="240" t="str">
        <f t="shared" ca="1" si="256"/>
        <v>0,381744519927698+0,921612797371528i</v>
      </c>
      <c r="CH220" s="240" t="str">
        <f t="shared" ca="1" si="257"/>
        <v>-0,194611668606841-0,978378927213718i</v>
      </c>
      <c r="CI220" s="240" t="str">
        <f t="shared" ca="1" si="258"/>
        <v>-4,54614319021651E-14+0,997546503564522i</v>
      </c>
      <c r="CJ220" s="240" t="str">
        <f t="shared" ca="1" si="259"/>
        <v>0,19461166860693-0,978378927213699i</v>
      </c>
      <c r="CK220" s="240" t="str">
        <f t="shared" ca="1" si="260"/>
        <v>-0,381744519927782+0,921612797371493i</v>
      </c>
      <c r="CL220" s="240" t="str">
        <f t="shared" ca="1" si="261"/>
        <v>0,554207143433512-0,829429604572365i</v>
      </c>
      <c r="CM220" s="240" t="str">
        <f t="shared" ca="1" si="262"/>
        <v>-0,705371897219244+0,705371897219564i</v>
      </c>
      <c r="CN220" s="240" t="str">
        <f t="shared" ca="1" si="263"/>
        <v>0,829429604572665-0,554207143433063i</v>
      </c>
      <c r="CO220" s="240" t="str">
        <f t="shared" ca="1" si="264"/>
        <v>-0,921612797371321+0,3817445199282i</v>
      </c>
      <c r="CP220" s="240" t="str">
        <f t="shared" ca="1" si="265"/>
        <v>0,978378927213804-0,1946116686064i</v>
      </c>
      <c r="CQ220" s="240" t="str">
        <f t="shared" ca="1" si="266"/>
        <v>-0,997546503564522-4,94693673039662E-13i</v>
      </c>
      <c r="CR220" s="240" t="str">
        <f t="shared" ca="1" si="267"/>
        <v>0,978378927213805+0,194611668606397i</v>
      </c>
      <c r="CS220" s="240" t="str">
        <f t="shared" ca="1" si="268"/>
        <v>-0,921612797371322-0,381744519928197i</v>
      </c>
      <c r="CT220" s="240" t="str">
        <f t="shared" ca="1" si="269"/>
        <v>0,829429604572666+0,55420714343306i</v>
      </c>
      <c r="CU220" s="240" t="str">
        <f t="shared" ca="1" si="270"/>
        <v>-0,705371897219246-0,705371897219562i</v>
      </c>
      <c r="CV220" s="240" t="str">
        <f t="shared" ca="1" si="271"/>
        <v>0,554207143433514+0,829429604572363i</v>
      </c>
      <c r="CW220" s="240" t="str">
        <f t="shared" ca="1" si="272"/>
        <v>-0,381744519927785-0,921612797371492i</v>
      </c>
      <c r="CX220" s="240" t="str">
        <f t="shared" ca="1" si="273"/>
        <v>0,194611668606961+0,978378927213693i</v>
      </c>
      <c r="CY220" s="240" t="str">
        <f t="shared" ca="1" si="274"/>
        <v>-7,67452530573877E-14-0,997546503564522i</v>
      </c>
      <c r="CZ220" s="240" t="str">
        <f t="shared" ca="1" si="275"/>
        <v>-0,19461166860681+0,978378927213724i</v>
      </c>
      <c r="DA220" s="240" t="str">
        <f t="shared" ca="1" si="276"/>
        <v>0,381744519927695-0,921612797371529i</v>
      </c>
      <c r="DB220" s="240" t="str">
        <f t="shared" ca="1" si="277"/>
        <v>-0,554207143433434+0,829429604572417i</v>
      </c>
      <c r="DC220" s="240" t="str">
        <f t="shared" ca="1" si="278"/>
        <v>0,705371897219158-0,70537189721965i</v>
      </c>
      <c r="DD220" s="240" t="str">
        <f t="shared" ca="1" si="279"/>
        <v>-0,829429604572597+0,554207143433165i</v>
      </c>
      <c r="DE220" s="240" t="str">
        <f t="shared" ca="1" si="280"/>
        <v>0,921612797371285-0,381744519928287i</v>
      </c>
      <c r="DF220" s="240" t="str">
        <f t="shared" ca="1" si="281"/>
        <v>-0,978378927213786+0,194611668606492i</v>
      </c>
      <c r="DG220" s="240" t="str">
        <f t="shared" ca="1" si="282"/>
        <v>0,997546503564522+4,00838964947736E-13i</v>
      </c>
      <c r="DH220" s="240" t="str">
        <f t="shared" ca="1" si="283"/>
        <v>-0,978378927213829-0,194611668606278i</v>
      </c>
      <c r="DI220" s="240" t="str">
        <f t="shared" ca="1" si="284"/>
        <v>0,921612797371369+0,381744519928084i</v>
      </c>
      <c r="DJ220" s="240" t="str">
        <f t="shared" ca="1" si="285"/>
        <v>-0,829429604572719-0,554207143432982i</v>
      </c>
      <c r="DK220" s="240" t="str">
        <f t="shared" ca="1" si="286"/>
        <v>0,705371897219313+0,705371897219495i</v>
      </c>
      <c r="DL220" s="240" t="str">
        <f t="shared" ca="1" si="287"/>
        <v>-0,554207143433616-0,829429604572295i</v>
      </c>
      <c r="DM220" s="240" t="str">
        <f t="shared" ca="1" si="288"/>
        <v>0,381744519927898+0,921612797371445i</v>
      </c>
      <c r="DN220" s="240" t="str">
        <f t="shared" ca="1" si="289"/>
        <v>-0,194611668606079-0,978378927213868i</v>
      </c>
      <c r="DO220" s="240" t="str">
        <f t="shared" ca="1" si="290"/>
        <v>1,42247984281688E-13+0,997546503564522i</v>
      </c>
      <c r="DP220" s="240" t="str">
        <f t="shared" ca="1" si="291"/>
        <v>0,194611668606745-0,978378927213735i</v>
      </c>
      <c r="DQ220" s="240" t="str">
        <f t="shared" ca="1" si="292"/>
        <v>-0,381744519927582+0,921612797371576i</v>
      </c>
      <c r="DR220" s="240" t="str">
        <f t="shared" ca="1" si="293"/>
        <v>0,554207143433332-0,829429604572484i</v>
      </c>
      <c r="DS220" s="240" t="str">
        <f t="shared" ca="1" si="294"/>
        <v>-0,705371897219111+0,705371897219697i</v>
      </c>
      <c r="DT220" s="240" t="str">
        <f t="shared" ca="1" si="295"/>
        <v>0,82942960457256-0,554207143433219i</v>
      </c>
      <c r="DU220" s="240" t="str">
        <f t="shared" ca="1" si="296"/>
        <v>-0,921612797371629+0,381744519927457i</v>
      </c>
      <c r="DV220" s="240" t="str">
        <f t="shared" ca="1" si="297"/>
        <v>0,978378927213762-0,194611668606612i</v>
      </c>
      <c r="DW220" s="240" t="str">
        <f t="shared" ca="1" si="298"/>
        <v>-0,997546503564522-2,78632279988183E-13i</v>
      </c>
      <c r="DX220" s="240" t="str">
        <f t="shared" ca="1" si="299"/>
        <v>0,978378927213842+0,194611668606214i</v>
      </c>
      <c r="DY220" s="240" t="str">
        <f t="shared" ca="1" si="300"/>
        <v>-0,921612797371394-0,381744519928023i</v>
      </c>
      <c r="DZ220" s="240" t="str">
        <f t="shared" ca="1" si="301"/>
        <v>0,829429604572787+0,554207143432881i</v>
      </c>
      <c r="EA220" s="240" t="str">
        <f t="shared" ca="1" si="302"/>
        <v>-0,705371897219398-0,705371897219409i</v>
      </c>
      <c r="EB220" s="240" t="str">
        <f t="shared" ca="1" si="303"/>
        <v>0,554207143432869+0,829429604572795i</v>
      </c>
      <c r="EC220" s="240" t="str">
        <f t="shared" ca="1" si="304"/>
        <v>-0,381744519927958-0,92161279737142i</v>
      </c>
      <c r="ED220" s="240" t="str">
        <f t="shared" ca="1" si="305"/>
        <v>0,194611668606144+0,978378927213856i</v>
      </c>
      <c r="EE220" s="240" t="str">
        <f t="shared" ca="1" si="306"/>
        <v>-2,6445466924124E-13-0,997546503564522i</v>
      </c>
      <c r="EF220" s="240" t="str">
        <f t="shared" ca="1" si="307"/>
        <v>-0,194611668606626+0,978378927213759i</v>
      </c>
      <c r="EG220" s="240" t="str">
        <f t="shared" ca="1" si="308"/>
        <v>0,381744519927522-0,921612797371601i</v>
      </c>
      <c r="EH220" s="240" t="str">
        <f t="shared" ca="1" si="309"/>
        <v>-0,554207143433278+0,829429604572521i</v>
      </c>
      <c r="EI220" s="240" t="str">
        <f t="shared" ca="1" si="310"/>
        <v>0,705371897219747-0,705371897219061i</v>
      </c>
      <c r="EJ220" s="240" t="str">
        <f t="shared" ca="1" si="311"/>
        <v>-0,829429604572492+0,55420714343332i</v>
      </c>
      <c r="EK220" s="240" t="str">
        <f t="shared" ca="1" si="312"/>
        <v>0,921612797371582-0,381744519927569i</v>
      </c>
      <c r="EL220" s="240" t="str">
        <f t="shared" ca="1" si="313"/>
        <v>-0,978378927213749+0,194611668606677i</v>
      </c>
      <c r="EM220" s="240" t="str">
        <f t="shared" ca="1" si="314"/>
        <v>0,997546503564522+2,13129548763883E-13i</v>
      </c>
      <c r="EN220" s="240"/>
      <c r="EO220" s="240"/>
      <c r="EP220" s="240"/>
    </row>
    <row r="221" spans="1:146" ht="15.75" thickBot="1">
      <c r="A221" s="277">
        <f t="shared" si="181"/>
        <v>2.3632812500000017E-3</v>
      </c>
      <c r="B221" s="276">
        <v>121</v>
      </c>
      <c r="C221" s="248">
        <f t="shared" si="182"/>
        <v>24200</v>
      </c>
      <c r="D221" s="247">
        <f t="shared" si="315"/>
        <v>152053.084433746</v>
      </c>
      <c r="E221" s="247" t="str">
        <f t="shared" si="316"/>
        <v>152053,084433746i</v>
      </c>
      <c r="F221" s="247" t="str">
        <f t="shared" si="320"/>
        <v>-0,0407720237489524-0,138698736559691i</v>
      </c>
      <c r="G221" s="247" t="str">
        <f t="shared" si="321"/>
        <v>-0,0465728058913656+0,183223439555338i</v>
      </c>
      <c r="H221" s="247" t="str">
        <f t="shared" si="322"/>
        <v>0,00218893482628312-0,0438748060339836i</v>
      </c>
      <c r="I221" s="247" t="str">
        <f t="shared" si="317"/>
        <v>-0,00220352051110853+0,0451090391221807i</v>
      </c>
      <c r="J221" s="275" t="str">
        <f ca="1">IMPRODUCT(1/N_FFT2,ED102)</f>
        <v>-0,00352214021580543-0,00166584825782622i</v>
      </c>
      <c r="K221" s="274" t="str">
        <f t="shared" ca="1" si="318"/>
        <v>0,000082905922442427-0,000155209629984059i</v>
      </c>
      <c r="N221" s="265">
        <f t="shared" ca="1" si="185"/>
        <v>2.9975580226596974</v>
      </c>
      <c r="O221" s="240">
        <f t="shared" ca="1" si="186"/>
        <v>0.99755802265969751</v>
      </c>
      <c r="P221" s="240" t="str">
        <f t="shared" ca="1" si="187"/>
        <v>-0,982871616712321-0,170544403701895i</v>
      </c>
      <c r="Q221" s="240" t="str">
        <f t="shared" ca="1" si="188"/>
        <v>0,939244835910947+0,33606717600406i</v>
      </c>
      <c r="R221" s="240" t="str">
        <f t="shared" ca="1" si="189"/>
        <v>-0,86796225839233-0,491694546013287i</v>
      </c>
      <c r="S221" s="240" t="str">
        <f t="shared" ca="1" si="190"/>
        <v>0,771122779351805+0,632844110138882i</v>
      </c>
      <c r="T221" s="240" t="str">
        <f t="shared" ca="1" si="191"/>
        <v>-0,651577809671977-0,755359759661444i</v>
      </c>
      <c r="U221" s="241" t="str">
        <f t="shared" ca="1" si="192"/>
        <v>0,512847316941306+0,855634056170527i</v>
      </c>
      <c r="V221" s="240" t="str">
        <f t="shared" ca="1" si="193"/>
        <v>-0,359016181010873-0,930714451561323i</v>
      </c>
      <c r="W221" s="240" t="str">
        <f t="shared" ca="1" si="194"/>
        <v>0,194613915870442+0,978390224972786i</v>
      </c>
      <c r="X221" s="240" t="str">
        <f t="shared" ca="1" si="195"/>
        <v>-0,0244812993989417-0,997257576833822i</v>
      </c>
      <c r="Y221" s="240" t="str">
        <f t="shared" ca="1" si="196"/>
        <v>-0,146372161961624+0,986760963341886i</v>
      </c>
      <c r="Z221" s="240" t="str">
        <f t="shared" ca="1" si="197"/>
        <v>0,312915736696788-0,947209454292044i</v>
      </c>
      <c r="AA221" s="240" t="str">
        <f t="shared" ca="1" si="198"/>
        <v>-0,470245596676393+0,879767632604876i</v>
      </c>
      <c r="AB221" s="240" t="str">
        <f t="shared" ca="1" si="199"/>
        <v>0,613729208977406-0,786421303514022i</v>
      </c>
      <c r="AC221" s="240" t="str">
        <f t="shared" ca="1" si="200"/>
        <v>-0,739141739496584+0,669919023096589i</v>
      </c>
      <c r="AD221" s="240" t="str">
        <f t="shared" ca="1" si="201"/>
        <v>0,842790451987504-0,5336911678222i</v>
      </c>
      <c r="AE221" s="240" t="str">
        <f t="shared" ca="1" si="202"/>
        <v>-0,921623439627733+0,381748928094725i</v>
      </c>
      <c r="AF221" s="240" t="str">
        <f t="shared" ca="1" si="203"/>
        <v>0,973319487546094-0,218566199893154i</v>
      </c>
      <c r="AG221" s="240" t="str">
        <f t="shared" ca="1" si="204"/>
        <v>-0,996356420333524+0,0489478521785403i</v>
      </c>
      <c r="AH221" s="240" t="str">
        <f t="shared" ca="1" si="205"/>
        <v>0,990055922064502+0,122111751104197i</v>
      </c>
      <c r="AI221" s="240" t="str">
        <f t="shared" ca="1" si="206"/>
        <v>-0,954603509116321-0,289575808650399i</v>
      </c>
      <c r="AJ221" s="240" t="str">
        <f t="shared" ca="1" si="207"/>
        <v>0,891043067692175+0,448513388975674i</v>
      </c>
      <c r="AK221" s="240" t="str">
        <f t="shared" ca="1" si="208"/>
        <v>-0,801246116889186-0,594244620289259i</v>
      </c>
      <c r="AL221" s="240" t="str">
        <f t="shared" ca="1" si="209"/>
        <v>0,687856702351571+0,722478487986145i</v>
      </c>
      <c r="AM221" s="240" t="str">
        <f t="shared" ca="1" si="210"/>
        <v>-0,55421354309959-0,829439182350174i</v>
      </c>
      <c r="AN221" s="240" t="str">
        <f t="shared" ca="1" si="211"/>
        <v>0,404251723898799+0,911977276195834i</v>
      </c>
      <c r="AO221" s="240" t="str">
        <f t="shared" ca="1" si="212"/>
        <v>-0,24238682780976-0,967662458854868i</v>
      </c>
      <c r="AP221" s="240" t="str">
        <f t="shared" ca="1" si="213"/>
        <v>0,0733849206022682+0,994855095981784i</v>
      </c>
      <c r="AQ221" s="240" t="str">
        <f t="shared" ca="1" si="214"/>
        <v>0,0977777846939545-0,992754508120244i</v>
      </c>
      <c r="AR221" s="240" t="str">
        <f t="shared" ca="1" si="215"/>
        <v>0,0977777846939545-0,992754508120244i</v>
      </c>
      <c r="AS221" s="240" t="str">
        <f t="shared" ca="1" si="216"/>
        <v>0,426511013580431-0,901781771753743i</v>
      </c>
      <c r="AT221" s="240" t="str">
        <f t="shared" ca="1" si="217"/>
        <v>-0,574402080862076+0,815588289564068i</v>
      </c>
      <c r="AU221" s="240" t="str">
        <f t="shared" ca="1" si="218"/>
        <v>0,705380042449745-0,705380042449686i</v>
      </c>
      <c r="AV221" s="240" t="str">
        <f t="shared" ca="1" si="219"/>
        <v>-0,815588289564116+0,574402080862008i</v>
      </c>
      <c r="AW221" s="240" t="str">
        <f t="shared" ca="1" si="220"/>
        <v>0,901781771753954-0,426511013579984i</v>
      </c>
      <c r="AX221" s="240" t="str">
        <f t="shared" ca="1" si="221"/>
        <v>-0,961422546481653+0,266061450964734i</v>
      </c>
      <c r="AY221" s="240" t="str">
        <f t="shared" ca="1" si="222"/>
        <v>0,992754508120213-0,0977777846942663i</v>
      </c>
      <c r="AZ221" s="240" t="str">
        <f t="shared" ca="1" si="223"/>
        <v>-0,994855095981762-0,0733849206025636i</v>
      </c>
      <c r="BA221" s="240" t="str">
        <f t="shared" ca="1" si="224"/>
        <v>0,967662458854892+0,242386827809662i</v>
      </c>
      <c r="BB221" s="240" t="str">
        <f t="shared" ca="1" si="225"/>
        <v>-0,911977276195635-0,404251723899252i</v>
      </c>
      <c r="BC221" s="240" t="str">
        <f t="shared" ca="1" si="226"/>
        <v>0,829439182350119+0,554213543099671i</v>
      </c>
      <c r="BD221" s="240" t="str">
        <f t="shared" ca="1" si="227"/>
        <v>-0,722478487986352-0,687856702351355i</v>
      </c>
      <c r="BE221" s="240" t="str">
        <f t="shared" ca="1" si="228"/>
        <v>0,594244620289021+0,801246116889363i</v>
      </c>
      <c r="BF221" s="240" t="str">
        <f t="shared" ca="1" si="229"/>
        <v>-0,44851338897577-0,891043067692126i</v>
      </c>
      <c r="BG221" s="240" t="str">
        <f t="shared" ca="1" si="230"/>
        <v>0,289575808649918+0,954603509116466i</v>
      </c>
      <c r="BH221" s="240" t="str">
        <f t="shared" ca="1" si="231"/>
        <v>-0,122111751104108-0,990055922064514i</v>
      </c>
      <c r="BI221" s="240" t="str">
        <f t="shared" ca="1" si="232"/>
        <v>-0,0489478521782486+0,996356420333538i</v>
      </c>
      <c r="BJ221" s="240" t="str">
        <f t="shared" ca="1" si="233"/>
        <v>0,218566199893429-0,973319487546032i</v>
      </c>
      <c r="BK221" s="240" t="str">
        <f t="shared" ca="1" si="234"/>
        <v>-0,381748928094633+0,921623439627771i</v>
      </c>
      <c r="BL221" s="240" t="str">
        <f t="shared" ca="1" si="235"/>
        <v>0,533691167822606-0,842790451987247i</v>
      </c>
      <c r="BM221" s="240" t="str">
        <f t="shared" ca="1" si="236"/>
        <v>-0,669919023096662+0,739141739496519i</v>
      </c>
      <c r="BN221" s="240" t="str">
        <f t="shared" ca="1" si="237"/>
        <v>0,786421303513829-0,613729208977653i</v>
      </c>
      <c r="BO221" s="240" t="str">
        <f t="shared" ca="1" si="238"/>
        <v>-0,879767632605016+0,470245596676132i</v>
      </c>
      <c r="BP221" s="240" t="str">
        <f t="shared" ca="1" si="239"/>
        <v>0,947209454292008-0,312915736696898i</v>
      </c>
      <c r="BQ221" s="240" t="str">
        <f t="shared" ca="1" si="240"/>
        <v>-0,986760963341957+0,146372161961138i</v>
      </c>
      <c r="BR221" s="240" t="str">
        <f t="shared" ca="1" si="241"/>
        <v>0,99725757683382+0,0244812993990218i</v>
      </c>
      <c r="BS221" s="240" t="str">
        <f t="shared" ca="1" si="242"/>
        <v>-0,978390224972845-0,194613915870142i</v>
      </c>
      <c r="BT221" s="240" t="str">
        <f t="shared" ca="1" si="243"/>
        <v>0,930714451561213+0,359016181011156i</v>
      </c>
      <c r="BU221" s="240" t="str">
        <f t="shared" ca="1" si="244"/>
        <v>-0,855634056170583-0,512847316941214i</v>
      </c>
      <c r="BV221" s="240" t="str">
        <f t="shared" ca="1" si="245"/>
        <v>0,755359759661117+0,651577809672356i</v>
      </c>
      <c r="BW221" s="240" t="str">
        <f t="shared" ca="1" si="246"/>
        <v>-0,632844110138814-0,77112277935186i</v>
      </c>
      <c r="BX221" s="240" t="str">
        <f t="shared" ca="1" si="247"/>
        <v>0,491694546013544+0,867962258392184i</v>
      </c>
      <c r="BY221" s="240" t="str">
        <f t="shared" ca="1" si="248"/>
        <v>-0,336067176003794-0,939244835911042i</v>
      </c>
      <c r="BZ221" s="240" t="str">
        <f t="shared" ca="1" si="249"/>
        <v>0,170544403701993+0,982871616712304i</v>
      </c>
      <c r="CA221" s="240" t="str">
        <f t="shared" ca="1" si="250"/>
        <v>4,80523125193155E-13-0,997558022659698i</v>
      </c>
      <c r="CB221" s="240" t="str">
        <f t="shared" ca="1" si="251"/>
        <v>-0,17054440370199+0,982871616712304i</v>
      </c>
      <c r="CC221" s="240" t="str">
        <f t="shared" ca="1" si="252"/>
        <v>0,336067176003764-0,939244835911053i</v>
      </c>
      <c r="CD221" s="240" t="str">
        <f t="shared" ca="1" si="253"/>
        <v>-0,491694546013541+0,867962258392185i</v>
      </c>
      <c r="CE221" s="240" t="str">
        <f t="shared" ca="1" si="254"/>
        <v>0,63284411013879-0,77112277935188i</v>
      </c>
      <c r="CF221" s="240" t="str">
        <f t="shared" ca="1" si="255"/>
        <v>-0,755359759661764+0,651577809671607i</v>
      </c>
      <c r="CG221" s="240" t="str">
        <f t="shared" ca="1" si="256"/>
        <v>0,855634056170566-0,512847316941241i</v>
      </c>
      <c r="CH221" s="240" t="str">
        <f t="shared" ca="1" si="257"/>
        <v>-0,930714451561212+0,359016181011159i</v>
      </c>
      <c r="CI221" s="240" t="str">
        <f t="shared" ca="1" si="258"/>
        <v>0,978390224972845-0,194613915870145i</v>
      </c>
      <c r="CJ221" s="240" t="str">
        <f t="shared" ca="1" si="259"/>
        <v>-0,997257576833819+0,024481299399053i</v>
      </c>
      <c r="CK221" s="240" t="str">
        <f t="shared" ca="1" si="260"/>
        <v>0,986760963341962+0,146372161961107i</v>
      </c>
      <c r="CL221" s="240" t="str">
        <f t="shared" ca="1" si="261"/>
        <v>-0,947209454292017-0,312915736696868i</v>
      </c>
      <c r="CM221" s="240" t="str">
        <f t="shared" ca="1" si="262"/>
        <v>0,879767632605017+0,470245596676129i</v>
      </c>
      <c r="CN221" s="240" t="str">
        <f t="shared" ca="1" si="263"/>
        <v>-0,786421303513848-0,613729208977628i</v>
      </c>
      <c r="CO221" s="240" t="str">
        <f t="shared" ca="1" si="264"/>
        <v>0,669919023096664+0,739141739496517i</v>
      </c>
      <c r="CP221" s="240" t="str">
        <f t="shared" ca="1" si="265"/>
        <v>-0,533691167822632-0,842790451987231i</v>
      </c>
      <c r="CQ221" s="240" t="str">
        <f t="shared" ca="1" si="266"/>
        <v>0,381748928094636+0,92162343962777i</v>
      </c>
      <c r="CR221" s="240" t="str">
        <f t="shared" ca="1" si="267"/>
        <v>-0,218566199893459-0,973319487546025i</v>
      </c>
      <c r="CS221" s="240" t="str">
        <f t="shared" ca="1" si="268"/>
        <v>0,0489478521782516+0,996356420333538i</v>
      </c>
      <c r="CT221" s="240" t="str">
        <f t="shared" ca="1" si="269"/>
        <v>0,122111751104077-0,990055922064517i</v>
      </c>
      <c r="CU221" s="240" t="str">
        <f t="shared" ca="1" si="270"/>
        <v>-0,289575808649916+0,954603509116467i</v>
      </c>
      <c r="CV221" s="240" t="str">
        <f t="shared" ca="1" si="271"/>
        <v>0,448513388975742-0,89104306769214i</v>
      </c>
      <c r="CW221" s="240" t="str">
        <f t="shared" ca="1" si="272"/>
        <v>-0,594244620289007+0,801246116889374i</v>
      </c>
      <c r="CX221" s="240" t="str">
        <f t="shared" ca="1" si="273"/>
        <v>0,72247848798633-0,687856702351378i</v>
      </c>
      <c r="CY221" s="240" t="str">
        <f t="shared" ca="1" si="274"/>
        <v>-0,82943918235011+0,554213543099685i</v>
      </c>
      <c r="CZ221" s="240" t="str">
        <f t="shared" ca="1" si="275"/>
        <v>0,911977276195633-0,404251723899254i</v>
      </c>
      <c r="DA221" s="240" t="str">
        <f t="shared" ca="1" si="276"/>
        <v>-0,967662458854888+0,242386827809678i</v>
      </c>
      <c r="DB221" s="240" t="str">
        <f t="shared" ca="1" si="277"/>
        <v>0,994855095981762-0,0733849206025665i</v>
      </c>
      <c r="DC221" s="240" t="str">
        <f t="shared" ca="1" si="278"/>
        <v>-0,992754508120216-0,0977777846942352i</v>
      </c>
      <c r="DD221" s="240" t="str">
        <f t="shared" ca="1" si="279"/>
        <v>0,961422546481658+0,266061450964717i</v>
      </c>
      <c r="DE221" s="240" t="str">
        <f t="shared" ca="1" si="280"/>
        <v>-0,901781771753949-0,426511013579994i</v>
      </c>
      <c r="DF221" s="240" t="str">
        <f t="shared" ca="1" si="281"/>
        <v>0,815588289564012+0,574402080862156i</v>
      </c>
      <c r="DG221" s="240" t="str">
        <f t="shared" ca="1" si="282"/>
        <v>-0,705380042449888-0,705380042449544i</v>
      </c>
      <c r="DH221" s="240" t="str">
        <f t="shared" ca="1" si="283"/>
        <v>0,574402080861766+0,815588289564287i</v>
      </c>
      <c r="DI221" s="240" t="str">
        <f t="shared" ca="1" si="284"/>
        <v>-0,426511013580434-0,901781771753742i</v>
      </c>
      <c r="DJ221" s="240" t="str">
        <f t="shared" ca="1" si="285"/>
        <v>0,266061450965241+0,961422546481513i</v>
      </c>
      <c r="DK221" s="240" t="str">
        <f t="shared" ca="1" si="286"/>
        <v>-0,0977777846937598-0,992754508120263i</v>
      </c>
      <c r="DL221" s="240" t="str">
        <f t="shared" ca="1" si="287"/>
        <v>-0,073384920602025+0,994855095981802i</v>
      </c>
      <c r="DM221" s="240" t="str">
        <f t="shared" ca="1" si="288"/>
        <v>0,242386827810142-0,967662458854772i</v>
      </c>
      <c r="DN221" s="240" t="str">
        <f t="shared" ca="1" si="289"/>
        <v>-0,40425172389881+0,91197727619583i</v>
      </c>
      <c r="DO221" s="240" t="str">
        <f t="shared" ca="1" si="290"/>
        <v>0,554213543099234-0,829439182350411i</v>
      </c>
      <c r="DP221" s="240" t="str">
        <f t="shared" ca="1" si="291"/>
        <v>-0,687856702351724+0,722478487986001i</v>
      </c>
      <c r="DQ221" s="240" t="str">
        <f t="shared" ca="1" si="292"/>
        <v>0,801246116889049-0,594244620289444i</v>
      </c>
      <c r="DR221" s="240" t="str">
        <f t="shared" ca="1" si="293"/>
        <v>-0,891043067692356+0,448513388975315i</v>
      </c>
      <c r="DS221" s="240" t="str">
        <f t="shared" ca="1" si="294"/>
        <v>0,95460350911631-0,289575808650435i</v>
      </c>
      <c r="DT221" s="240" t="str">
        <f t="shared" ca="1" si="295"/>
        <v>-0,990055922064576+0,122111751103603i</v>
      </c>
      <c r="DU221" s="240" t="str">
        <f t="shared" ca="1" si="296"/>
        <v>0,996356420333516+0,0489478521787002i</v>
      </c>
      <c r="DV221" s="240" t="str">
        <f t="shared" ca="1" si="297"/>
        <v>-0,973319487546145-0,218566199892929i</v>
      </c>
      <c r="DW221" s="240" t="str">
        <f t="shared" ca="1" si="298"/>
        <v>0,921623439627598+0,381748928095051i</v>
      </c>
      <c r="DX221" s="240" t="str">
        <f t="shared" ca="1" si="299"/>
        <v>-0,842790451987521-0,533691167822173i</v>
      </c>
      <c r="DY221" s="240" t="str">
        <f t="shared" ca="1" si="300"/>
        <v>0,739141739496862+0,669919023096283i</v>
      </c>
      <c r="DZ221" s="240" t="str">
        <f t="shared" ca="1" si="301"/>
        <v>-0,613729208977274-0,786421303514124i</v>
      </c>
      <c r="EA221" s="240" t="str">
        <f t="shared" ca="1" si="302"/>
        <v>0,470245596676583+0,879767632604775i</v>
      </c>
      <c r="EB221" s="240" t="str">
        <f t="shared" ca="1" si="303"/>
        <v>-0,312915736696441-0,947209454292159i</v>
      </c>
      <c r="EC221" s="240" t="str">
        <f t="shared" ca="1" si="304"/>
        <v>0,146372161961645+0,986760963341883i</v>
      </c>
      <c r="ED221" s="240" t="str">
        <f t="shared" ca="1" si="305"/>
        <v>0,0244812993985385-0,997257576833831i</v>
      </c>
      <c r="EE221" s="240" t="str">
        <f t="shared" ca="1" si="306"/>
        <v>-0,194613915870613+0,978390224972751i</v>
      </c>
      <c r="EF221" s="240" t="str">
        <f t="shared" ca="1" si="307"/>
        <v>0,359016181010679-0,930714451561398i</v>
      </c>
      <c r="EG221" s="240" t="str">
        <f t="shared" ca="1" si="308"/>
        <v>-0,512847316941626+0,855634056170336i</v>
      </c>
      <c r="EH221" s="240" t="str">
        <f t="shared" ca="1" si="309"/>
        <v>0,651577809671968-0,755359759661452i</v>
      </c>
      <c r="EI221" s="240" t="str">
        <f t="shared" ca="1" si="310"/>
        <v>-0,771122779351554+0,632844110139189i</v>
      </c>
      <c r="EJ221" s="240" t="str">
        <f t="shared" ca="1" si="311"/>
        <v>0,86796225839242-0,491694546013126i</v>
      </c>
      <c r="EK221" s="240" t="str">
        <f t="shared" ca="1" si="312"/>
        <v>-0,93924483591088+0,336067176004249i</v>
      </c>
      <c r="EL221" s="240" t="str">
        <f t="shared" ca="1" si="313"/>
        <v>0,982871616712385-0,170544403701519i</v>
      </c>
      <c r="EM221" s="240" t="str">
        <f t="shared" ca="1" si="314"/>
        <v>-0,997558022659698+2,93209445376839E-15i</v>
      </c>
      <c r="EN221" s="240"/>
      <c r="EO221" s="240"/>
      <c r="EP221" s="240"/>
    </row>
    <row r="222" spans="1:146" ht="15.75" thickBot="1">
      <c r="A222" s="277">
        <f t="shared" si="181"/>
        <v>2.3828125000000017E-3</v>
      </c>
      <c r="B222" s="276">
        <v>122</v>
      </c>
      <c r="C222" s="248">
        <f t="shared" si="182"/>
        <v>24400</v>
      </c>
      <c r="D222" s="247">
        <f t="shared" si="315"/>
        <v>153309.7214951819</v>
      </c>
      <c r="E222" s="247" t="str">
        <f t="shared" si="316"/>
        <v>153309,721495182i</v>
      </c>
      <c r="F222" s="247" t="str">
        <f t="shared" si="320"/>
        <v>-0,0407087898155467-0,137349721004688i</v>
      </c>
      <c r="G222" s="247" t="str">
        <f t="shared" si="321"/>
        <v>-0,0457344055876631+0,181896361701336i</v>
      </c>
      <c r="H222" s="247" t="str">
        <f t="shared" si="322"/>
        <v>0,00218566172264513-0,0435151257280366i</v>
      </c>
      <c r="I222" s="247" t="str">
        <f t="shared" si="317"/>
        <v>-0,00219434321118971+0,0447180558124672i</v>
      </c>
      <c r="J222" s="275" t="str">
        <f ca="1">IMPRODUCT(1/N_FFT2,EE100)</f>
        <v>0,00405621655859742-8,0409137858859E-08i</v>
      </c>
      <c r="K222" s="274" t="str">
        <f t="shared" ca="1" si="318"/>
        <v>-8,89713552815893E-06+0,000181386294900059i</v>
      </c>
      <c r="N222" s="265">
        <f t="shared" ca="1" si="185"/>
        <v>2.9975679308670413</v>
      </c>
      <c r="O222" s="240">
        <f t="shared" ca="1" si="186"/>
        <v>0.99756793086704154</v>
      </c>
      <c r="P222" s="240" t="str">
        <f t="shared" ca="1" si="187"/>
        <v>-0,986770764307848-0,146373615797577i</v>
      </c>
      <c r="Q222" s="240" t="str">
        <f t="shared" ca="1" si="188"/>
        <v>0,954612990679591+0,289578684851145i</v>
      </c>
      <c r="R222" s="240" t="str">
        <f t="shared" ca="1" si="189"/>
        <v>-0,901790728667112-0,426515249884915i</v>
      </c>
      <c r="S222" s="240" t="str">
        <f t="shared" ca="1" si="190"/>
        <v>0,829447420723479+0,554219047804673i</v>
      </c>
      <c r="T222" s="240" t="str">
        <f t="shared" ca="1" si="191"/>
        <v>-0,73914908099398-0,669925677041943i</v>
      </c>
      <c r="U222" s="241" t="str">
        <f t="shared" ca="1" si="192"/>
        <v>0,632850395839052+0,771130438499678i</v>
      </c>
      <c r="V222" s="240" t="str">
        <f t="shared" ca="1" si="193"/>
        <v>-0,512852410777897-0,855642554723436i</v>
      </c>
      <c r="W222" s="240" t="str">
        <f t="shared" ca="1" si="194"/>
        <v>0,381752719801566+0,921632593617683i</v>
      </c>
      <c r="X222" s="240" t="str">
        <f t="shared" ca="1" si="195"/>
        <v>-0,242389235307758-0,967672070125655i</v>
      </c>
      <c r="Y222" s="240" t="str">
        <f t="shared" ca="1" si="196"/>
        <v>0,0977787558680469+0,992764368616868i</v>
      </c>
      <c r="Z222" s="240" t="str">
        <f t="shared" ca="1" si="197"/>
        <v>0,0489483383512508-0,996366316605997i</v>
      </c>
      <c r="AA222" s="240" t="str">
        <f t="shared" ca="1" si="198"/>
        <v>-0,194615848865775+0,978399942796709i</v>
      </c>
      <c r="AB222" s="240" t="str">
        <f t="shared" ca="1" si="199"/>
        <v>0,336070513978605-0,939254164924759i</v>
      </c>
      <c r="AC222" s="240" t="str">
        <f t="shared" ca="1" si="200"/>
        <v>-0,47025026737299+0,879776370863631i</v>
      </c>
      <c r="AD222" s="240" t="str">
        <f t="shared" ca="1" si="201"/>
        <v>0,594250522601432-0,801254075235986i</v>
      </c>
      <c r="AE222" s="240" t="str">
        <f t="shared" ca="1" si="202"/>
        <v>-0,705387048610349+0,705387048610288i</v>
      </c>
      <c r="AF222" s="240" t="str">
        <f t="shared" ca="1" si="203"/>
        <v>0,801254075235983-0,594250522601436i</v>
      </c>
      <c r="AG222" s="240" t="str">
        <f t="shared" ca="1" si="204"/>
        <v>-0,879776370863629+0,470250267372995i</v>
      </c>
      <c r="AH222" s="240" t="str">
        <f t="shared" ca="1" si="205"/>
        <v>0,939254164924755-0,336070513978617i</v>
      </c>
      <c r="AI222" s="240" t="str">
        <f t="shared" ca="1" si="206"/>
        <v>-0,978399942796708+0,19461584886578i</v>
      </c>
      <c r="AJ222" s="240" t="str">
        <f t="shared" ca="1" si="207"/>
        <v>0,996366316605997-0,0489483383512558i</v>
      </c>
      <c r="AK222" s="240" t="str">
        <f t="shared" ca="1" si="208"/>
        <v>-0,992764368616868-0,0977787558680453i</v>
      </c>
      <c r="AL222" s="240" t="str">
        <f t="shared" ca="1" si="209"/>
        <v>0,967672070125632+0,242389235307848i</v>
      </c>
      <c r="AM222" s="240" t="str">
        <f t="shared" ca="1" si="210"/>
        <v>-0,921632593617686-0,381752719801558i</v>
      </c>
      <c r="AN222" s="240" t="str">
        <f t="shared" ca="1" si="211"/>
        <v>0,855642554723441+0,51285241077789i</v>
      </c>
      <c r="AO222" s="240" t="str">
        <f t="shared" ca="1" si="212"/>
        <v>-0,771130438499686-0,632850395839042i</v>
      </c>
      <c r="AP222" s="240" t="str">
        <f t="shared" ca="1" si="213"/>
        <v>0,669925677041943+0,73914908099398i</v>
      </c>
      <c r="AQ222" s="240" t="str">
        <f t="shared" ca="1" si="214"/>
        <v>-0,554219047804675-0,829447420723477i</v>
      </c>
      <c r="AR222" s="240" t="str">
        <f t="shared" ca="1" si="215"/>
        <v>-0,554219047804675-0,829447420723477i</v>
      </c>
      <c r="AS222" s="240" t="str">
        <f t="shared" ca="1" si="216"/>
        <v>-0,289578684851095-0,954612990679606i</v>
      </c>
      <c r="AT222" s="240" t="str">
        <f t="shared" ca="1" si="217"/>
        <v>0,146373615797557+0,986770764307851i</v>
      </c>
      <c r="AU222" s="240" t="str">
        <f t="shared" ca="1" si="218"/>
        <v>-1,22207146828954E-14-0,997567930867042i</v>
      </c>
      <c r="AV222" s="240" t="str">
        <f t="shared" ca="1" si="219"/>
        <v>-0,146373615797546+0,986770764307852i</v>
      </c>
      <c r="AW222" s="240" t="str">
        <f t="shared" ca="1" si="220"/>
        <v>0,289578684851369-0,954612990679522i</v>
      </c>
      <c r="AX222" s="240" t="str">
        <f t="shared" ca="1" si="221"/>
        <v>-0,42651524988492+0,901790728667109i</v>
      </c>
      <c r="AY222" s="240" t="str">
        <f t="shared" ca="1" si="222"/>
        <v>0,554219047804502-0,829447420723593i</v>
      </c>
      <c r="AZ222" s="240" t="str">
        <f t="shared" ca="1" si="223"/>
        <v>-0,669925677041641+0,739149080994254i</v>
      </c>
      <c r="BA222" s="240" t="str">
        <f t="shared" ca="1" si="224"/>
        <v>0,771130438499868-0,63285039583882i</v>
      </c>
      <c r="BB222" s="240" t="str">
        <f t="shared" ca="1" si="225"/>
        <v>-0,855642554723487+0,512852410777815i</v>
      </c>
      <c r="BC222" s="240" t="str">
        <f t="shared" ca="1" si="226"/>
        <v>0,921632593617644-0,381752719801659i</v>
      </c>
      <c r="BD222" s="240" t="str">
        <f t="shared" ca="1" si="227"/>
        <v>-0,967672070125558+0,242389235308148i</v>
      </c>
      <c r="BE222" s="240" t="str">
        <f t="shared" ca="1" si="228"/>
        <v>0,992764368616906-0,0977787558676605i</v>
      </c>
      <c r="BF222" s="240" t="str">
        <f t="shared" ca="1" si="229"/>
        <v>-0,996366316605987-0,048948338351451i</v>
      </c>
      <c r="BG222" s="240" t="str">
        <f t="shared" ca="1" si="230"/>
        <v>0,978399942796709+0,194615848865777i</v>
      </c>
      <c r="BH222" s="240" t="str">
        <f t="shared" ca="1" si="231"/>
        <v>-0,939254164924859-0,336070513978326i</v>
      </c>
      <c r="BI222" s="240" t="str">
        <f t="shared" ca="1" si="232"/>
        <v>0,879776370863399+0,470250267373423i</v>
      </c>
      <c r="BJ222" s="240" t="str">
        <f t="shared" ca="1" si="233"/>
        <v>-0,801254075235811-0,594250522601668i</v>
      </c>
      <c r="BK222" s="240" t="str">
        <f t="shared" ca="1" si="234"/>
        <v>0,705387048610291+0,705387048610346i</v>
      </c>
      <c r="BL222" s="240" t="str">
        <f t="shared" ca="1" si="235"/>
        <v>-0,594250522601606-0,801254075235857i</v>
      </c>
      <c r="BM222" s="240" t="str">
        <f t="shared" ca="1" si="236"/>
        <v>0,470250267373356+0,879776370863436i</v>
      </c>
      <c r="BN222" s="240" t="str">
        <f t="shared" ca="1" si="237"/>
        <v>-0,336070513978255-0,939254164924885i</v>
      </c>
      <c r="BO222" s="240" t="str">
        <f t="shared" ca="1" si="238"/>
        <v>0,194615848865701+0,978399942796724i</v>
      </c>
      <c r="BP222" s="240" t="str">
        <f t="shared" ca="1" si="239"/>
        <v>-0,0489483383513743-0,996366316605991i</v>
      </c>
      <c r="BQ222" s="240" t="str">
        <f t="shared" ca="1" si="240"/>
        <v>-0,097778755867751+0,992764368616897i</v>
      </c>
      <c r="BR222" s="240" t="str">
        <f t="shared" ca="1" si="241"/>
        <v>0,242389235308236-0,967672070125536i</v>
      </c>
      <c r="BS222" s="240" t="str">
        <f t="shared" ca="1" si="242"/>
        <v>-0,381752719801743+0,921632593617609i</v>
      </c>
      <c r="BT222" s="240" t="str">
        <f t="shared" ca="1" si="243"/>
        <v>0,512852410777892-0,85564255472344i</v>
      </c>
      <c r="BU222" s="240" t="str">
        <f t="shared" ca="1" si="244"/>
        <v>-0,632850395838891+0,771130438499811i</v>
      </c>
      <c r="BV222" s="240" t="str">
        <f t="shared" ca="1" si="245"/>
        <v>0,739149080993638-0,669925677042319i</v>
      </c>
      <c r="BW222" s="240" t="str">
        <f t="shared" ca="1" si="246"/>
        <v>-0,829447420723636+0,554219047804438i</v>
      </c>
      <c r="BX222" s="240" t="str">
        <f t="shared" ca="1" si="247"/>
        <v>0,901790728667141-0,42651524988485i</v>
      </c>
      <c r="BY222" s="240" t="str">
        <f t="shared" ca="1" si="248"/>
        <v>-0,954612990679545+0,289578684851296i</v>
      </c>
      <c r="BZ222" s="240" t="str">
        <f t="shared" ca="1" si="249"/>
        <v>0,986770764307791-0,146373615797961i</v>
      </c>
      <c r="CA222" s="240" t="str">
        <f t="shared" ca="1" si="250"/>
        <v>-0,997567930867042-3,72494772788903E-13i</v>
      </c>
      <c r="CB222" s="240" t="str">
        <f t="shared" ca="1" si="251"/>
        <v>0,986770764307823+0,146373615797744i</v>
      </c>
      <c r="CC222" s="240" t="str">
        <f t="shared" ca="1" si="252"/>
        <v>-0,954612990679608-0,289578684851087i</v>
      </c>
      <c r="CD222" s="240" t="str">
        <f t="shared" ca="1" si="253"/>
        <v>0,901790728667235+0,426515249884653i</v>
      </c>
      <c r="CE222" s="240" t="str">
        <f t="shared" ca="1" si="254"/>
        <v>-0,829447420723206-0,554219047805081i</v>
      </c>
      <c r="CF222" s="240" t="str">
        <f t="shared" ca="1" si="255"/>
        <v>0,739149080993786+0,669925677042157i</v>
      </c>
      <c r="CG222" s="240" t="str">
        <f t="shared" ca="1" si="256"/>
        <v>-0,632850395839059-0,771130438499671i</v>
      </c>
      <c r="CH222" s="240" t="str">
        <f t="shared" ca="1" si="257"/>
        <v>0,51285241077808+0,855642554723327i</v>
      </c>
      <c r="CI222" s="240" t="str">
        <f t="shared" ca="1" si="258"/>
        <v>-0,381752719801945-0,921632593617527i</v>
      </c>
      <c r="CJ222" s="240" t="str">
        <f t="shared" ca="1" si="259"/>
        <v>0,242389235307485+0,967672070125723i</v>
      </c>
      <c r="CK222" s="240" t="str">
        <f t="shared" ca="1" si="260"/>
        <v>-0,0977787558679689-0,992764368616875i</v>
      </c>
      <c r="CL222" s="240" t="str">
        <f t="shared" ca="1" si="261"/>
        <v>-0,0489483383511273+0,996366316606003i</v>
      </c>
      <c r="CM222" s="240" t="str">
        <f t="shared" ca="1" si="262"/>
        <v>0,194615848865459-0,978399942796772i</v>
      </c>
      <c r="CN222" s="240" t="str">
        <f t="shared" ca="1" si="263"/>
        <v>-0,336070513978983+0,939254164924625i</v>
      </c>
      <c r="CO222" s="240" t="str">
        <f t="shared" ca="1" si="264"/>
        <v>0,470250267373163-0,879776370863539i</v>
      </c>
      <c r="CP222" s="240" t="str">
        <f t="shared" ca="1" si="265"/>
        <v>-0,594250522601429+0,801254075235988i</v>
      </c>
      <c r="CQ222" s="240" t="str">
        <f t="shared" ca="1" si="266"/>
        <v>0,705387048610136-0,7053870486105i</v>
      </c>
      <c r="CR222" s="240" t="str">
        <f t="shared" ca="1" si="267"/>
        <v>-0,801254075236272+0,594250522601046i</v>
      </c>
      <c r="CS222" s="240" t="str">
        <f t="shared" ca="1" si="268"/>
        <v>0,879776370863764-0,470250267372742i</v>
      </c>
      <c r="CT222" s="240" t="str">
        <f t="shared" ca="1" si="269"/>
        <v>-0,939254164924785+0,336070513978533i</v>
      </c>
      <c r="CU222" s="240" t="str">
        <f t="shared" ca="1" si="270"/>
        <v>0,978399942796666-0,194615848865991i</v>
      </c>
      <c r="CV222" s="240" t="str">
        <f t="shared" ca="1" si="271"/>
        <v>-0,996366316605976+0,0489483383516696i</v>
      </c>
      <c r="CW222" s="240" t="str">
        <f t="shared" ca="1" si="272"/>
        <v>0,992764368616828+0,0977787558684442i</v>
      </c>
      <c r="CX222" s="240" t="str">
        <f t="shared" ca="1" si="273"/>
        <v>-0,967672070125608-0,242389235307949i</v>
      </c>
      <c r="CY222" s="240" t="str">
        <f t="shared" ca="1" si="274"/>
        <v>0,921632593617723+0,381752719801469i</v>
      </c>
      <c r="CZ222" s="240" t="str">
        <f t="shared" ca="1" si="275"/>
        <v>-0,855642554723592-0,512852410777638i</v>
      </c>
      <c r="DA222" s="240" t="str">
        <f t="shared" ca="1" si="276"/>
        <v>0,771130438499387+0,632850395839408i</v>
      </c>
      <c r="DB222" s="240" t="str">
        <f t="shared" ca="1" si="277"/>
        <v>-0,669925677041824-0,739149080994087i</v>
      </c>
      <c r="DC222" s="240" t="str">
        <f t="shared" ca="1" si="278"/>
        <v>0,554219047804708+0,829447420723456i</v>
      </c>
      <c r="DD222" s="240" t="str">
        <f t="shared" ca="1" si="279"/>
        <v>-0,426515249885143-0,901790728667003i</v>
      </c>
      <c r="DE222" s="240" t="str">
        <f t="shared" ca="1" si="280"/>
        <v>0,289578684851606+0,95461299067945i</v>
      </c>
      <c r="DF222" s="240" t="str">
        <f t="shared" ca="1" si="281"/>
        <v>-0,146373615797272-0,986770764307893i</v>
      </c>
      <c r="DG222" s="240" t="str">
        <f t="shared" ca="1" si="282"/>
        <v>-7,67481994240834E-14+0,997567930867042i</v>
      </c>
      <c r="DH222" s="240" t="str">
        <f t="shared" ca="1" si="283"/>
        <v>0,146373615797424-0,98677076430787i</v>
      </c>
      <c r="DI222" s="240" t="str">
        <f t="shared" ca="1" si="284"/>
        <v>-0,289578684850777+0,954612990679703i</v>
      </c>
      <c r="DJ222" s="240" t="str">
        <f t="shared" ca="1" si="285"/>
        <v>0,426515249885282-0,901790728666937i</v>
      </c>
      <c r="DK222" s="240" t="str">
        <f t="shared" ca="1" si="286"/>
        <v>-0,554219047804836+0,82944742072337i</v>
      </c>
      <c r="DL222" s="240" t="str">
        <f t="shared" ca="1" si="287"/>
        <v>0,669925677041938-0,739149080993984i</v>
      </c>
      <c r="DM222" s="240" t="str">
        <f t="shared" ca="1" si="288"/>
        <v>-0,771130438499484+0,632850395839289i</v>
      </c>
      <c r="DN222" s="240" t="str">
        <f t="shared" ca="1" si="289"/>
        <v>0,85564255472367-0,512852410777506i</v>
      </c>
      <c r="DO222" s="240" t="str">
        <f t="shared" ca="1" si="290"/>
        <v>-0,921632593617782+0,381752719801328i</v>
      </c>
      <c r="DP222" s="240" t="str">
        <f t="shared" ca="1" si="291"/>
        <v>0,967672070125644-0,2423892353078i</v>
      </c>
      <c r="DQ222" s="240" t="str">
        <f t="shared" ca="1" si="292"/>
        <v>-0,992764368616844+0,0977787558682915i</v>
      </c>
      <c r="DR222" s="240" t="str">
        <f t="shared" ca="1" si="293"/>
        <v>0,996366316606019+0,0489483383508035i</v>
      </c>
      <c r="DS222" s="240" t="str">
        <f t="shared" ca="1" si="294"/>
        <v>-0,978399942796636-0,194615848866142i</v>
      </c>
      <c r="DT222" s="240" t="str">
        <f t="shared" ca="1" si="295"/>
        <v>0,939254164924733+0,336070513978678i</v>
      </c>
      <c r="DU222" s="240" t="str">
        <f t="shared" ca="1" si="296"/>
        <v>-0,879776370863692-0,470250267372876i</v>
      </c>
      <c r="DV222" s="240" t="str">
        <f t="shared" ca="1" si="297"/>
        <v>0,801254075236181+0,594250522601169i</v>
      </c>
      <c r="DW222" s="240" t="str">
        <f t="shared" ca="1" si="298"/>
        <v>-0,705387048610007-0,705387048610629i</v>
      </c>
      <c r="DX222" s="240" t="str">
        <f t="shared" ca="1" si="299"/>
        <v>0,594250522601284+0,801254075236097i</v>
      </c>
      <c r="DY222" s="240" t="str">
        <f t="shared" ca="1" si="300"/>
        <v>-0,470250267373002-0,879776370863625i</v>
      </c>
      <c r="DZ222" s="240" t="str">
        <f t="shared" ca="1" si="301"/>
        <v>0,336070513978811+0,939254164924685i</v>
      </c>
      <c r="EA222" s="240" t="str">
        <f t="shared" ca="1" si="302"/>
        <v>-0,194615848866282-0,978399942796608i</v>
      </c>
      <c r="EB222" s="240" t="str">
        <f t="shared" ca="1" si="303"/>
        <v>0,0489483383510023+0,996366316606009i</v>
      </c>
      <c r="EC222" s="240" t="str">
        <f t="shared" ca="1" si="304"/>
        <v>0,0977787558681499-0,992764368616857i</v>
      </c>
      <c r="ED222" s="240" t="str">
        <f t="shared" ca="1" si="305"/>
        <v>-0,242389235307662+0,967672070125679i</v>
      </c>
      <c r="EE222" s="240" t="str">
        <f t="shared" ca="1" si="306"/>
        <v>0,381752719801196-0,921632593617836i</v>
      </c>
      <c r="EF222" s="240" t="str">
        <f t="shared" ca="1" si="307"/>
        <v>-0,512852410778212+0,855642554723248i</v>
      </c>
      <c r="EG222" s="240" t="str">
        <f t="shared" ca="1" si="308"/>
        <v>0,632850395839178-0,771130438499574i</v>
      </c>
      <c r="EH222" s="240" t="str">
        <f t="shared" ca="1" si="309"/>
        <v>-0,739149080993889+0,669925677042044i</v>
      </c>
      <c r="EI222" s="240" t="str">
        <f t="shared" ca="1" si="310"/>
        <v>0,829447420723291-0,554219047804954i</v>
      </c>
      <c r="EJ222" s="240" t="str">
        <f t="shared" ca="1" si="311"/>
        <v>-0,901790728667313+0,426515249884488i</v>
      </c>
      <c r="EK222" s="240" t="str">
        <f t="shared" ca="1" si="312"/>
        <v>0,954612990679661-0,289578684850912i</v>
      </c>
      <c r="EL222" s="240" t="str">
        <f t="shared" ca="1" si="313"/>
        <v>-0,986770764307849+0,146373615797565i</v>
      </c>
      <c r="EM222" s="240" t="str">
        <f t="shared" ca="1" si="314"/>
        <v>0,997567930867042-2,18998373940736E-13i</v>
      </c>
      <c r="EN222" s="240"/>
      <c r="EO222" s="240"/>
      <c r="EP222" s="240"/>
    </row>
    <row r="223" spans="1:146" ht="15.75" thickBot="1">
      <c r="A223" s="277">
        <f t="shared" si="181"/>
        <v>2.4023437500000017E-3</v>
      </c>
      <c r="B223" s="276">
        <v>123</v>
      </c>
      <c r="C223" s="248">
        <f t="shared" si="182"/>
        <v>24600</v>
      </c>
      <c r="D223" s="247">
        <f t="shared" si="315"/>
        <v>154566.35855661781</v>
      </c>
      <c r="E223" s="247" t="str">
        <f t="shared" si="316"/>
        <v>154566,358556618i</v>
      </c>
      <c r="F223" s="247" t="str">
        <f t="shared" si="320"/>
        <v>-0,0406449334078578-0,136021673677022i</v>
      </c>
      <c r="G223" s="247" t="str">
        <f t="shared" si="321"/>
        <v>-0,044915502594878+0,180584859034651i</v>
      </c>
      <c r="H223" s="247" t="str">
        <f t="shared" si="322"/>
        <v>0,00218246879289209-0,043161293220494i</v>
      </c>
      <c r="I223" s="247" t="str">
        <f t="shared" si="317"/>
        <v>-0,00218559715082533+0,0443339118080726i</v>
      </c>
      <c r="J223" s="275" t="str">
        <f ca="1">IMPRODUCT(1/N_FFT2,ED100)</f>
        <v>0,00459923736306969+0,0000799878669255305i</v>
      </c>
      <c r="K223" s="274" t="str">
        <f t="shared" ca="1" si="318"/>
        <v>-0,0000135982551146868+0,000203727362384671i</v>
      </c>
      <c r="N223" s="265">
        <f t="shared" ca="1" si="185"/>
        <v>2.9975762590374706</v>
      </c>
      <c r="O223" s="240">
        <f t="shared" ca="1" si="186"/>
        <v>0.9975762590374706</v>
      </c>
      <c r="P223" s="240" t="str">
        <f t="shared" ca="1" si="187"/>
        <v>-0,990074021296231-0,122113983431487i</v>
      </c>
      <c r="Q223" s="240" t="str">
        <f t="shared" ca="1" si="188"/>
        <v>0,967680148711242+0,242391258888154i</v>
      </c>
      <c r="R223" s="240" t="str">
        <f t="shared" ca="1" si="189"/>
        <v>-0,930731465970459-0,359022744192724i</v>
      </c>
      <c r="S223" s="240" t="str">
        <f t="shared" ca="1" si="190"/>
        <v>0,879783715654243+0,470254193245322i</v>
      </c>
      <c r="T223" s="240" t="str">
        <f t="shared" ca="1" si="191"/>
        <v>-0,815603199349601-0,574412581517755i</v>
      </c>
      <c r="U223" s="241" t="str">
        <f t="shared" ca="1" si="192"/>
        <v>0,739155251761238+0,669931269899366i</v>
      </c>
      <c r="V223" s="240" t="str">
        <f t="shared" ca="1" si="193"/>
        <v>-0,651589721178701-0,755373568408014i</v>
      </c>
      <c r="W223" s="240" t="str">
        <f t="shared" ca="1" si="194"/>
        <v>0,55422367468824+0,82945434534413i</v>
      </c>
      <c r="X223" s="240" t="str">
        <f t="shared" ca="1" si="195"/>
        <v>-0,448521588257725-0,891059356867972i</v>
      </c>
      <c r="Y223" s="240" t="str">
        <f t="shared" ca="1" si="196"/>
        <v>0,336073319654674+0,939262006264218i</v>
      </c>
      <c r="Z223" s="240" t="str">
        <f t="shared" ca="1" si="197"/>
        <v>-0,218570195506198-0,973337280818719i</v>
      </c>
      <c r="AA223" s="240" t="str">
        <f t="shared" ca="1" si="198"/>
        <v>0,0977795721715139+0,992772656684878i</v>
      </c>
      <c r="AB223" s="240" t="str">
        <f t="shared" ca="1" si="199"/>
        <v>0,0244817469421153-0,997275807719137i</v>
      </c>
      <c r="AC223" s="240" t="str">
        <f t="shared" ca="1" si="200"/>
        <v>-0,146374837793963+0,986779002338409i</v>
      </c>
      <c r="AD223" s="240" t="str">
        <f t="shared" ca="1" si="201"/>
        <v>0,266066314839405-0,961440122266058i</v>
      </c>
      <c r="AE223" s="240" t="str">
        <f t="shared" ca="1" si="202"/>
        <v>-0,381755906854361+0,921640287843907i</v>
      </c>
      <c r="AF223" s="240" t="str">
        <f t="shared" ca="1" si="203"/>
        <v>0,49170353469093-0,867978125627392i</v>
      </c>
      <c r="AG223" s="240" t="str">
        <f t="shared" ca="1" si="204"/>
        <v>-0,594255483686751+0,801260764485208i</v>
      </c>
      <c r="AH223" s="240" t="str">
        <f t="shared" ca="1" si="205"/>
        <v>0,687869277073459-0,722491695629528i</v>
      </c>
      <c r="AI223" s="240" t="str">
        <f t="shared" ca="1" si="206"/>
        <v>-0,771136876262483+0,632855679174433i</v>
      </c>
      <c r="AJ223" s="240" t="str">
        <f t="shared" ca="1" si="207"/>
        <v>0,842805859056261-0,533700924240939i</v>
      </c>
      <c r="AK223" s="240" t="str">
        <f t="shared" ca="1" si="208"/>
        <v>-0,901798257244022+0,426518810636576i</v>
      </c>
      <c r="AL223" s="240" t="str">
        <f t="shared" ca="1" si="209"/>
        <v>0,947226770246646-0,312921457115525i</v>
      </c>
      <c r="AM223" s="240" t="str">
        <f t="shared" ca="1" si="210"/>
        <v>-0,978408110943671+0,194617473611264i</v>
      </c>
      <c r="AN223" s="240" t="str">
        <f t="shared" ca="1" si="211"/>
        <v>0,994873282947295-0,0733862621535275i</v>
      </c>
      <c r="AO223" s="240" t="str">
        <f t="shared" ca="1" si="212"/>
        <v>-0,99637463474478-0,0489487469952051i</v>
      </c>
      <c r="AP223" s="240" t="str">
        <f t="shared" ca="1" si="213"/>
        <v>0,982889584607614+0,170547521427509i</v>
      </c>
      <c r="AQ223" s="240" t="str">
        <f t="shared" ca="1" si="214"/>
        <v>-0,954620960241803-0,289581102391388i</v>
      </c>
      <c r="AR223" s="240" t="str">
        <f t="shared" ca="1" si="215"/>
        <v>-0,954620960241803-0,289581102391388i</v>
      </c>
      <c r="AS223" s="240" t="str">
        <f t="shared" ca="1" si="216"/>
        <v>-0,855649698033452-0,51285669231322i</v>
      </c>
      <c r="AT223" s="240" t="str">
        <f t="shared" ca="1" si="217"/>
        <v>0,786435680097307+0,613740428573091i</v>
      </c>
      <c r="AU223" s="240" t="str">
        <f t="shared" ca="1" si="218"/>
        <v>-0,70539293751607-0,705392937516137i</v>
      </c>
      <c r="AV223" s="240" t="str">
        <f t="shared" ca="1" si="219"/>
        <v>0,613740428573106+0,786435680097295i</v>
      </c>
      <c r="AW223" s="240" t="str">
        <f t="shared" ca="1" si="220"/>
        <v>-0,512856692313151-0,855649698033493i</v>
      </c>
      <c r="AX223" s="240" t="str">
        <f t="shared" ca="1" si="221"/>
        <v>0,404259114032562+0,911993948070272i</v>
      </c>
      <c r="AY223" s="240" t="str">
        <f t="shared" ca="1" si="222"/>
        <v>-0,289581102391488-0,954620960241773i</v>
      </c>
      <c r="AZ223" s="240" t="str">
        <f t="shared" ca="1" si="223"/>
        <v>0,170547521427626+0,982889584607594i</v>
      </c>
      <c r="BA223" s="240" t="str">
        <f t="shared" ca="1" si="224"/>
        <v>-0,0489487469954224-0,996374634744769i</v>
      </c>
      <c r="BB223" s="240" t="str">
        <f t="shared" ca="1" si="225"/>
        <v>-0,0733862621532115+0,994873282947318i</v>
      </c>
      <c r="BC223" s="240" t="str">
        <f t="shared" ca="1" si="226"/>
        <v>0,194617473610954-0,978408110943733i</v>
      </c>
      <c r="BD223" s="240" t="str">
        <f t="shared" ca="1" si="227"/>
        <v>-0,312921457115131+0,947226770246776i</v>
      </c>
      <c r="BE223" s="240" t="str">
        <f t="shared" ca="1" si="228"/>
        <v>0,4265188106362-0,9017982572442i</v>
      </c>
      <c r="BF223" s="240" t="str">
        <f t="shared" ca="1" si="229"/>
        <v>-0,533700924241336+0,84280585905601i</v>
      </c>
      <c r="BG223" s="240" t="str">
        <f t="shared" ca="1" si="230"/>
        <v>0,632855679174808-0,771136876262177i</v>
      </c>
      <c r="BH223" s="240" t="str">
        <f t="shared" ca="1" si="231"/>
        <v>-0,722491695629798+0,687869277073176i</v>
      </c>
      <c r="BI223" s="240" t="str">
        <f t="shared" ca="1" si="232"/>
        <v>0,801260764485375-0,594255483686527i</v>
      </c>
      <c r="BJ223" s="240" t="str">
        <f t="shared" ca="1" si="233"/>
        <v>-0,867978125627533+0,491703534690682i</v>
      </c>
      <c r="BK223" s="240" t="str">
        <f t="shared" ca="1" si="234"/>
        <v>0,921640287843984-0,381755906854176i</v>
      </c>
      <c r="BL223" s="240" t="str">
        <f t="shared" ca="1" si="235"/>
        <v>-0,961440122266106+0,266066314839231i</v>
      </c>
      <c r="BM223" s="240" t="str">
        <f t="shared" ca="1" si="236"/>
        <v>0,986779002338422-0,14637483779387i</v>
      </c>
      <c r="BN223" s="240" t="str">
        <f t="shared" ca="1" si="237"/>
        <v>-0,997275807719139+0,0244817469420423i</v>
      </c>
      <c r="BO223" s="240" t="str">
        <f t="shared" ca="1" si="238"/>
        <v>0,99277265668488+0,0977795721714949i</v>
      </c>
      <c r="BP223" s="240" t="str">
        <f t="shared" ca="1" si="239"/>
        <v>-0,973337280818741-0,218570195506096i</v>
      </c>
      <c r="BQ223" s="240" t="str">
        <f t="shared" ca="1" si="240"/>
        <v>0,939262006264258+0,336073319654559i</v>
      </c>
      <c r="BR223" s="240" t="str">
        <f t="shared" ca="1" si="241"/>
        <v>-0,891059356868067-0,448521588257536i</v>
      </c>
      <c r="BS223" s="240" t="str">
        <f t="shared" ca="1" si="242"/>
        <v>0,829454345344257+0,554223674688051i</v>
      </c>
      <c r="BT223" s="240" t="str">
        <f t="shared" ca="1" si="243"/>
        <v>-0,755373568408221-0,651589721178462i</v>
      </c>
      <c r="BU223" s="240" t="str">
        <f t="shared" ca="1" si="244"/>
        <v>0,669931269899668+0,739155251760963i</v>
      </c>
      <c r="BV223" s="240" t="str">
        <f t="shared" ca="1" si="245"/>
        <v>-0,574412581518102-0,815603199349356i</v>
      </c>
      <c r="BW223" s="240" t="str">
        <f t="shared" ca="1" si="246"/>
        <v>0,4702541932449+0,879783715654469i</v>
      </c>
      <c r="BX223" s="240" t="str">
        <f t="shared" ca="1" si="247"/>
        <v>-0,359022744192295-0,930731465970625i</v>
      </c>
      <c r="BY223" s="240" t="str">
        <f t="shared" ca="1" si="248"/>
        <v>0,242391258887774+0,967680148711336i</v>
      </c>
      <c r="BZ223" s="240" t="str">
        <f t="shared" ca="1" si="249"/>
        <v>-0,122113983431148-0,990074021296273i</v>
      </c>
      <c r="CA223" s="240" t="str">
        <f t="shared" ca="1" si="250"/>
        <v>-2,9281667802723E-13+0,997576259037471i</v>
      </c>
      <c r="CB223" s="240" t="str">
        <f t="shared" ca="1" si="251"/>
        <v>0,1221139834317-0,990074021296204i</v>
      </c>
      <c r="CC223" s="240" t="str">
        <f t="shared" ca="1" si="252"/>
        <v>-0,242391258888314+0,967680148711202i</v>
      </c>
      <c r="CD223" s="240" t="str">
        <f t="shared" ca="1" si="253"/>
        <v>0,359022744192842-0,930731465970414i</v>
      </c>
      <c r="CE223" s="240" t="str">
        <f t="shared" ca="1" si="254"/>
        <v>-0,470254193245391+0,879783715654206i</v>
      </c>
      <c r="CF223" s="240" t="str">
        <f t="shared" ca="1" si="255"/>
        <v>0,574412581517746-0,815603199349607i</v>
      </c>
      <c r="CG223" s="240" t="str">
        <f t="shared" ca="1" si="256"/>
        <v>-0,669931269899346+0,739155251761255i</v>
      </c>
      <c r="CH223" s="240" t="str">
        <f t="shared" ca="1" si="257"/>
        <v>0,755373568407937-0,651589721178791i</v>
      </c>
      <c r="CI223" s="240" t="str">
        <f t="shared" ca="1" si="258"/>
        <v>-0,829454345344014+0,554223674688412i</v>
      </c>
      <c r="CJ223" s="240" t="str">
        <f t="shared" ca="1" si="259"/>
        <v>0,891059356867871-0,448521588257925i</v>
      </c>
      <c r="CK223" s="240" t="str">
        <f t="shared" ca="1" si="260"/>
        <v>-0,939262006264112+0,336073319654969i</v>
      </c>
      <c r="CL223" s="240" t="str">
        <f t="shared" ca="1" si="261"/>
        <v>0,973337280818653-0,218570195506493i</v>
      </c>
      <c r="CM223" s="240" t="str">
        <f t="shared" ca="1" si="262"/>
        <v>-0,992772656684837+0,0977795721719279i</v>
      </c>
      <c r="CN223" s="240" t="str">
        <f t="shared" ca="1" si="263"/>
        <v>0,99727580771915+0,0244817469416073i</v>
      </c>
      <c r="CO223" s="240" t="str">
        <f t="shared" ca="1" si="264"/>
        <v>-0,986779002338337-0,14637483779445i</v>
      </c>
      <c r="CP223" s="240" t="str">
        <f t="shared" ca="1" si="265"/>
        <v>0,961440122265957+0,266066314839769i</v>
      </c>
      <c r="CQ223" s="240" t="str">
        <f t="shared" ca="1" si="266"/>
        <v>-0,921640287843759-0,381755906854717i</v>
      </c>
      <c r="CR223" s="240" t="str">
        <f t="shared" ca="1" si="267"/>
        <v>0,867978125627257+0,491703534691166i</v>
      </c>
      <c r="CS223" s="240" t="str">
        <f t="shared" ca="1" si="268"/>
        <v>-0,801260764485043-0,594255483686974i</v>
      </c>
      <c r="CT223" s="240" t="str">
        <f t="shared" ca="1" si="269"/>
        <v>0,722491695629394+0,6878692770736i</v>
      </c>
      <c r="CU223" s="240" t="str">
        <f t="shared" ca="1" si="270"/>
        <v>-0,632855679174377-0,77113687626253i</v>
      </c>
      <c r="CV223" s="240" t="str">
        <f t="shared" ca="1" si="271"/>
        <v>0,533700924240889+0,842805859056292i</v>
      </c>
      <c r="CW223" s="240" t="str">
        <f t="shared" ca="1" si="272"/>
        <v>-0,42651881063658-0,90179825724402i</v>
      </c>
      <c r="CX223" s="240" t="str">
        <f t="shared" ca="1" si="273"/>
        <v>0,312921457115544+0,94722677024664i</v>
      </c>
      <c r="CY223" s="240" t="str">
        <f t="shared" ca="1" si="274"/>
        <v>-0,194617473611395-0,978408110943646i</v>
      </c>
      <c r="CZ223" s="240" t="str">
        <f t="shared" ca="1" si="275"/>
        <v>0,0733862621536313+0,994873282947287i</v>
      </c>
      <c r="DA223" s="240" t="str">
        <f t="shared" ca="1" si="276"/>
        <v>0,0489487469949878-0,996374634744791i</v>
      </c>
      <c r="DB223" s="240" t="str">
        <f t="shared" ca="1" si="277"/>
        <v>-0,170547521427183+0,98288958460767i</v>
      </c>
      <c r="DC223" s="240" t="str">
        <f t="shared" ca="1" si="278"/>
        <v>0,289581102391099-0,954620960241891i</v>
      </c>
      <c r="DD223" s="240" t="str">
        <f t="shared" ca="1" si="279"/>
        <v>-0,404259114032164+0,911993948070449i</v>
      </c>
      <c r="DE223" s="240" t="str">
        <f t="shared" ca="1" si="280"/>
        <v>0,512856692312766-0,855649698033724i</v>
      </c>
      <c r="DF223" s="240" t="str">
        <f t="shared" ca="1" si="281"/>
        <v>-0,613740428573467+0,786435680097013i</v>
      </c>
      <c r="DG223" s="240" t="str">
        <f t="shared" ca="1" si="282"/>
        <v>0,705392937516424-0,705392937515783i</v>
      </c>
      <c r="DH223" s="240" t="str">
        <f t="shared" ca="1" si="283"/>
        <v>-0,786435680097536+0,613740428572796i</v>
      </c>
      <c r="DI223" s="240" t="str">
        <f t="shared" ca="1" si="284"/>
        <v>0,855649698033637-0,512856692312913i</v>
      </c>
      <c r="DJ223" s="240" t="str">
        <f t="shared" ca="1" si="285"/>
        <v>-0,91199394807038+0,404259114032319i</v>
      </c>
      <c r="DK223" s="240" t="str">
        <f t="shared" ca="1" si="286"/>
        <v>0,954620960241858-0,289581102391207i</v>
      </c>
      <c r="DL223" s="240" t="str">
        <f t="shared" ca="1" si="287"/>
        <v>-0,982889584607641+0,170547521427352i</v>
      </c>
      <c r="DM223" s="240" t="str">
        <f t="shared" ca="1" si="288"/>
        <v>0,996374634744782-0,0489487469951582i</v>
      </c>
      <c r="DN223" s="240" t="str">
        <f t="shared" ca="1" si="289"/>
        <v>-0,994873282947295-0,0733862621535178i</v>
      </c>
      <c r="DO223" s="240" t="str">
        <f t="shared" ca="1" si="290"/>
        <v>0,978408110943679+0,194617473611228i</v>
      </c>
      <c r="DP223" s="240" t="str">
        <f t="shared" ca="1" si="291"/>
        <v>-0,947226770246693-0,312921457115381i</v>
      </c>
      <c r="DQ223" s="240" t="str">
        <f t="shared" ca="1" si="292"/>
        <v>0,901798257244069+0,426518810636477i</v>
      </c>
      <c r="DR223" s="240" t="str">
        <f t="shared" ca="1" si="293"/>
        <v>-0,842805859056384-0,533700924240745i</v>
      </c>
      <c r="DS223" s="240" t="str">
        <f t="shared" ca="1" si="294"/>
        <v>0,771136876262638+0,632855679174246i</v>
      </c>
      <c r="DT223" s="240" t="str">
        <f t="shared" ca="1" si="295"/>
        <v>-0,687869277073682-0,722491695629317i</v>
      </c>
      <c r="DU223" s="240" t="str">
        <f t="shared" ca="1" si="296"/>
        <v>0,594255483687089+0,801260764484958i</v>
      </c>
      <c r="DV223" s="240" t="str">
        <f t="shared" ca="1" si="297"/>
        <v>-0,491703534691315-0,867978125627173i</v>
      </c>
      <c r="DW223" s="240" t="str">
        <f t="shared" ca="1" si="298"/>
        <v>0,381755906853931+0,921640287844084i</v>
      </c>
      <c r="DX223" s="240" t="str">
        <f t="shared" ca="1" si="299"/>
        <v>-0,266066314838977-0,961440122266177i</v>
      </c>
      <c r="DY223" s="240" t="str">
        <f t="shared" ca="1" si="300"/>
        <v>0,14637483779358+0,986779002338465i</v>
      </c>
      <c r="DZ223" s="240" t="str">
        <f t="shared" ca="1" si="301"/>
        <v>-0,0244817469417496-0,997275807719146i</v>
      </c>
      <c r="EA223" s="240" t="str">
        <f t="shared" ca="1" si="302"/>
        <v>-0,097779572171758+0,992772656684854i</v>
      </c>
      <c r="EB223" s="240" t="str">
        <f t="shared" ca="1" si="303"/>
        <v>0,218570195506381-0,973337280818678i</v>
      </c>
      <c r="EC223" s="240" t="str">
        <f t="shared" ca="1" si="304"/>
        <v>-0,336073319654834+0,93926200626416i</v>
      </c>
      <c r="ED223" s="240" t="str">
        <f t="shared" ca="1" si="305"/>
        <v>0,448521588257773-0,891059356867947i</v>
      </c>
      <c r="EE223" s="240" t="str">
        <f t="shared" ca="1" si="306"/>
        <v>-0,554223674688317+0,829454345344078i</v>
      </c>
      <c r="EF223" s="240" t="str">
        <f t="shared" ca="1" si="307"/>
        <v>0,651589721178683-0,75537356840803i</v>
      </c>
      <c r="EG223" s="240" t="str">
        <f t="shared" ca="1" si="308"/>
        <v>-0,73915525176114+0,669931269899473i</v>
      </c>
      <c r="EH223" s="240" t="str">
        <f t="shared" ca="1" si="309"/>
        <v>0,815603199349541-0,574412581517838i</v>
      </c>
      <c r="EI223" s="240" t="str">
        <f t="shared" ca="1" si="310"/>
        <v>-0,879783715654139+0,470254193245517i</v>
      </c>
      <c r="EJ223" s="240" t="str">
        <f t="shared" ca="1" si="311"/>
        <v>0,930731465970363-0,359022744192975i</v>
      </c>
      <c r="EK223" s="240" t="str">
        <f t="shared" ca="1" si="312"/>
        <v>-0,96768014871116+0,24239125888848i</v>
      </c>
      <c r="EL223" s="240" t="str">
        <f t="shared" ca="1" si="313"/>
        <v>0,990074021296187-0,122113983431842i</v>
      </c>
      <c r="EM223" s="240" t="str">
        <f t="shared" ca="1" si="314"/>
        <v>-0,997576259037471+4,35068256430707E-13i</v>
      </c>
      <c r="EN223" s="240"/>
      <c r="EO223" s="240"/>
      <c r="EP223" s="240"/>
    </row>
    <row r="224" spans="1:146" ht="15.75" thickBot="1">
      <c r="A224" s="277">
        <f t="shared" si="181"/>
        <v>2.4218750000000017E-3</v>
      </c>
      <c r="B224" s="276">
        <v>124</v>
      </c>
      <c r="C224" s="248">
        <f t="shared" si="182"/>
        <v>24800</v>
      </c>
      <c r="D224" s="247">
        <f t="shared" si="315"/>
        <v>155822.99561805374</v>
      </c>
      <c r="E224" s="247" t="str">
        <f t="shared" si="316"/>
        <v>155822,995618054i</v>
      </c>
      <c r="F224" s="247" t="str">
        <f t="shared" si="320"/>
        <v>-0,0405804686972309-0,134714101821181i</v>
      </c>
      <c r="G224" s="247" t="str">
        <f t="shared" si="321"/>
        <v>-0,0441155542493207+0,179288737851692i</v>
      </c>
      <c r="H224" s="247" t="str">
        <f t="shared" si="322"/>
        <v>0,00217935346312035-0,0428131670484081i</v>
      </c>
      <c r="I224" s="247" t="str">
        <f t="shared" si="317"/>
        <v>-0,00217726019874728+0,0439564280034502i</v>
      </c>
      <c r="J224" s="275" t="str">
        <f ca="1">IMPRODUCT(1/N_FFT2,EE100)</f>
        <v>0,00405621655859742-8,0409137858859E-08i</v>
      </c>
      <c r="K224" s="274" t="str">
        <f t="shared" ca="1" si="318"/>
        <v>-8,82790437205471E-06+0,000178296966196005i</v>
      </c>
      <c r="N224" s="265">
        <f t="shared" ca="1" si="185"/>
        <v>2.9975830328866406</v>
      </c>
      <c r="O224" s="240">
        <f t="shared" ca="1" si="186"/>
        <v>0.99758303288664041</v>
      </c>
      <c r="P224" s="240" t="str">
        <f t="shared" ca="1" si="187"/>
        <v>-0,992779397916113-0,0977802361248405i</v>
      </c>
      <c r="Q224" s="240" t="str">
        <f t="shared" ca="1" si="188"/>
        <v>0,978414754635228+0,194618795123684i</v>
      </c>
      <c r="R224" s="240" t="str">
        <f t="shared" ca="1" si="189"/>
        <v>-0,954627442411298-0,289583068736022i</v>
      </c>
      <c r="S224" s="240" t="str">
        <f t="shared" ca="1" si="190"/>
        <v>0,921646546064482+0,381758499094281i</v>
      </c>
      <c r="T224" s="240" t="str">
        <f t="shared" ca="1" si="191"/>
        <v>-0,87978968965587-0,470257386415711i</v>
      </c>
      <c r="U224" s="241" t="str">
        <f t="shared" ca="1" si="192"/>
        <v>0,829459977593867+0,554227438037211i</v>
      </c>
      <c r="V224" s="240" t="str">
        <f t="shared" ca="1" si="193"/>
        <v>-0,771142112518686-0,632859976458873i</v>
      </c>
      <c r="W224" s="240" t="str">
        <f t="shared" ca="1" si="194"/>
        <v>0,705397727350788+0,705397727350785i</v>
      </c>
      <c r="X224" s="240" t="str">
        <f t="shared" ca="1" si="195"/>
        <v>-0,632859976458879-0,771142112518682i</v>
      </c>
      <c r="Y224" s="240" t="str">
        <f t="shared" ca="1" si="196"/>
        <v>0,554227438037213+0,829459977593865i</v>
      </c>
      <c r="Z224" s="240" t="str">
        <f t="shared" ca="1" si="197"/>
        <v>-0,470257386415715-0,879789689655869i</v>
      </c>
      <c r="AA224" s="240" t="str">
        <f t="shared" ca="1" si="198"/>
        <v>0,381758499094192+0,921646546064519i</v>
      </c>
      <c r="AB224" s="240" t="str">
        <f t="shared" ca="1" si="199"/>
        <v>-0,289583068736063-0,954627442411286i</v>
      </c>
      <c r="AC224" s="240" t="str">
        <f t="shared" ca="1" si="200"/>
        <v>0,194618795123711+0,978414754635222i</v>
      </c>
      <c r="AD224" s="240" t="str">
        <f t="shared" ca="1" si="201"/>
        <v>-0,0977802361248559-0,992779397916111i</v>
      </c>
      <c r="AE224" s="240" t="str">
        <f t="shared" ca="1" si="202"/>
        <v>3,4217999973681E-15+0,99758303288664i</v>
      </c>
      <c r="AF224" s="240" t="str">
        <f t="shared" ca="1" si="203"/>
        <v>0,097780236124849-0,992779397916112i</v>
      </c>
      <c r="AG224" s="240" t="str">
        <f t="shared" ca="1" si="204"/>
        <v>-0,194618795123697+0,978414754635225i</v>
      </c>
      <c r="AH224" s="240" t="str">
        <f t="shared" ca="1" si="205"/>
        <v>0,289583068736056-0,954627442411288i</v>
      </c>
      <c r="AI224" s="240" t="str">
        <f t="shared" ca="1" si="206"/>
        <v>-0,381758499094278+0,921646546064483i</v>
      </c>
      <c r="AJ224" s="240" t="str">
        <f t="shared" ca="1" si="207"/>
        <v>0,470257386415703-0,879789689655874i</v>
      </c>
      <c r="AK224" s="240" t="str">
        <f t="shared" ca="1" si="208"/>
        <v>-0,554227438037205+0,829459977593871i</v>
      </c>
      <c r="AL224" s="240" t="str">
        <f t="shared" ca="1" si="209"/>
        <v>0,632859976458865-0,771142112518693i</v>
      </c>
      <c r="AM224" s="240" t="str">
        <f t="shared" ca="1" si="210"/>
        <v>-0,705397727350783+0,70539772735079i</v>
      </c>
      <c r="AN224" s="240" t="str">
        <f t="shared" ca="1" si="211"/>
        <v>0,771142112518677-0,632859976458884i</v>
      </c>
      <c r="AO224" s="240" t="str">
        <f t="shared" ca="1" si="212"/>
        <v>-0,829459977593865+0,554227438037213i</v>
      </c>
      <c r="AP224" s="240" t="str">
        <f t="shared" ca="1" si="213"/>
        <v>0,879789689655867-0,470257386415718i</v>
      </c>
      <c r="AQ224" s="240" t="str">
        <f t="shared" ca="1" si="214"/>
        <v>-0,921646546064515+0,381758499094202i</v>
      </c>
      <c r="AR224" s="240" t="str">
        <f t="shared" ca="1" si="215"/>
        <v>-0,921646546064515+0,381758499094202i</v>
      </c>
      <c r="AS224" s="240" t="str">
        <f t="shared" ca="1" si="216"/>
        <v>-0,978414754635222+0,194618795123714i</v>
      </c>
      <c r="AT224" s="240" t="str">
        <f t="shared" ca="1" si="217"/>
        <v>0,99277939791611-0,0977802361248662i</v>
      </c>
      <c r="AU224" s="240" t="str">
        <f t="shared" ca="1" si="218"/>
        <v>-0,99758303288664+6,84359999473619E-15i</v>
      </c>
      <c r="AV224" s="240" t="str">
        <f t="shared" ca="1" si="219"/>
        <v>0,992779397916141+0,0977802361245422i</v>
      </c>
      <c r="AW224" s="240" t="str">
        <f t="shared" ca="1" si="220"/>
        <v>-0,978414754635266-0,194618795123493i</v>
      </c>
      <c r="AX224" s="240" t="str">
        <f t="shared" ca="1" si="221"/>
        <v>0,954627442411318+0,289583068735958i</v>
      </c>
      <c r="AY224" s="240" t="str">
        <f t="shared" ca="1" si="222"/>
        <v>-0,921646546064487-0,381758499094268i</v>
      </c>
      <c r="AZ224" s="240" t="str">
        <f t="shared" ca="1" si="223"/>
        <v>0,87978968965578+0,470257386415881i</v>
      </c>
      <c r="BA224" s="240" t="str">
        <f t="shared" ca="1" si="224"/>
        <v>-0,829459977593707-0,55422743803745i</v>
      </c>
      <c r="BB224" s="240" t="str">
        <f t="shared" ca="1" si="225"/>
        <v>0,771142112518434+0,632859976459181i</v>
      </c>
      <c r="BC224" s="240" t="str">
        <f t="shared" ca="1" si="226"/>
        <v>-0,705397727350441-0,705397727351131i</v>
      </c>
      <c r="BD224" s="240" t="str">
        <f t="shared" ca="1" si="227"/>
        <v>0,632859976459194+0,771142112518423i</v>
      </c>
      <c r="BE224" s="240" t="str">
        <f t="shared" ca="1" si="228"/>
        <v>-0,554227438037476-0,829459977593689i</v>
      </c>
      <c r="BF224" s="240" t="str">
        <f t="shared" ca="1" si="229"/>
        <v>0,470257386415896+0,879789689655772i</v>
      </c>
      <c r="BG224" s="240" t="str">
        <f t="shared" ca="1" si="230"/>
        <v>-0,381758499094297-0,921646546064475i</v>
      </c>
      <c r="BH224" s="240" t="str">
        <f t="shared" ca="1" si="231"/>
        <v>0,289583068735988+0,954627442411308i</v>
      </c>
      <c r="BI224" s="240" t="str">
        <f t="shared" ca="1" si="232"/>
        <v>-0,19461879512351-0,978414754635263i</v>
      </c>
      <c r="BJ224" s="240" t="str">
        <f t="shared" ca="1" si="233"/>
        <v>0,0977802361245593+0,992779397916139i</v>
      </c>
      <c r="BK224" s="240" t="str">
        <f t="shared" ca="1" si="234"/>
        <v>3,86676811315569E-13-0,99758303288664i</v>
      </c>
      <c r="BL224" s="240" t="str">
        <f t="shared" ca="1" si="235"/>
        <v>-0,0977802361253289+0,992779397916065i</v>
      </c>
      <c r="BM224" s="240" t="str">
        <f t="shared" ca="1" si="236"/>
        <v>0,194618795123294-0,978414754635305i</v>
      </c>
      <c r="BN224" s="240" t="str">
        <f t="shared" ca="1" si="237"/>
        <v>-0,289583068735751+0,954627442411381i</v>
      </c>
      <c r="BO224" s="240" t="str">
        <f t="shared" ca="1" si="238"/>
        <v>0,381758499094094-0,921646546064559i</v>
      </c>
      <c r="BP224" s="240" t="str">
        <f t="shared" ca="1" si="239"/>
        <v>-0,470257386415703+0,879789689655874i</v>
      </c>
      <c r="BQ224" s="240" t="str">
        <f t="shared" ca="1" si="240"/>
        <v>0,554227438037282-0,829459977593819i</v>
      </c>
      <c r="BR224" s="240" t="str">
        <f t="shared" ca="1" si="241"/>
        <v>-0,632859976459014+0,771142112518571i</v>
      </c>
      <c r="BS224" s="240" t="str">
        <f t="shared" ca="1" si="242"/>
        <v>0,705397727350978-0,705397727350594i</v>
      </c>
      <c r="BT224" s="240" t="str">
        <f t="shared" ca="1" si="243"/>
        <v>-0,771142112518933+0,632859976458572i</v>
      </c>
      <c r="BU224" s="240" t="str">
        <f t="shared" ca="1" si="244"/>
        <v>0,829459977593586-0,554227438037632i</v>
      </c>
      <c r="BV224" s="240" t="str">
        <f t="shared" ca="1" si="245"/>
        <v>-0,879789689655676+0,470257386416074i</v>
      </c>
      <c r="BW224" s="240" t="str">
        <f t="shared" ca="1" si="246"/>
        <v>0,921646546064398-0,381758499094483i</v>
      </c>
      <c r="BX224" s="240" t="str">
        <f t="shared" ca="1" si="247"/>
        <v>-0,95462744241125+0,289583068736181i</v>
      </c>
      <c r="BY224" s="240" t="str">
        <f t="shared" ca="1" si="248"/>
        <v>0,978414754635218-0,194618795123735i</v>
      </c>
      <c r="BZ224" s="240" t="str">
        <f t="shared" ca="1" si="249"/>
        <v>-0,992779397916121+0,0977802361247602i</v>
      </c>
      <c r="CA224" s="240" t="str">
        <f t="shared" ca="1" si="250"/>
        <v>0,99758303288664+1,84783905664364E-13i</v>
      </c>
      <c r="CB224" s="240" t="str">
        <f t="shared" ca="1" si="251"/>
        <v>-0,992779397916084-0,097780236125128i</v>
      </c>
      <c r="CC224" s="240" t="str">
        <f t="shared" ca="1" si="252"/>
        <v>0,978414754635151+0,19461879512407i</v>
      </c>
      <c r="CD224" s="240" t="str">
        <f t="shared" ca="1" si="253"/>
        <v>-0,95462744241115-0,289583068736508i</v>
      </c>
      <c r="CE224" s="240" t="str">
        <f t="shared" ca="1" si="254"/>
        <v>0,921646546064648+0,381758499093882i</v>
      </c>
      <c r="CF224" s="240" t="str">
        <f t="shared" ca="1" si="255"/>
        <v>-0,87978968965597-0,470257386415525i</v>
      </c>
      <c r="CG224" s="240" t="str">
        <f t="shared" ca="1" si="256"/>
        <v>0,829459977593932+0,554227438037113i</v>
      </c>
      <c r="CH224" s="240" t="str">
        <f t="shared" ca="1" si="257"/>
        <v>-0,771142112518699-0,632859976458857i</v>
      </c>
      <c r="CI224" s="240" t="str">
        <f t="shared" ca="1" si="258"/>
        <v>0,705397727350737+0,705397727350835i</v>
      </c>
      <c r="CJ224" s="240" t="str">
        <f t="shared" ca="1" si="259"/>
        <v>-0,632859976458728-0,771142112518806i</v>
      </c>
      <c r="CK224" s="240" t="str">
        <f t="shared" ca="1" si="260"/>
        <v>0,554227438036975+0,829459977594024i</v>
      </c>
      <c r="CL224" s="240" t="str">
        <f t="shared" ca="1" si="261"/>
        <v>-0,470257386415377-0,879789689656049i</v>
      </c>
      <c r="CM224" s="240" t="str">
        <f t="shared" ca="1" si="262"/>
        <v>0,38175849909467+0,921646546064322i</v>
      </c>
      <c r="CN224" s="240" t="str">
        <f t="shared" ca="1" si="263"/>
        <v>-0,289583068736374-0,954627442411191i</v>
      </c>
      <c r="CO224" s="240" t="str">
        <f t="shared" ca="1" si="264"/>
        <v>0,194618795123934+0,978414754635178i</v>
      </c>
      <c r="CP224" s="240" t="str">
        <f t="shared" ca="1" si="265"/>
        <v>-0,0977802361249611-0,992779397916101i</v>
      </c>
      <c r="CQ224" s="240" t="str">
        <f t="shared" ca="1" si="266"/>
        <v>1,71089999868405E-14+0,99758303288664i</v>
      </c>
      <c r="CR224" s="240" t="str">
        <f t="shared" ca="1" si="267"/>
        <v>0,0977802361249271-0,992779397916104i</v>
      </c>
      <c r="CS224" s="240" t="str">
        <f t="shared" ca="1" si="268"/>
        <v>-0,194618795123872+0,97841475463519i</v>
      </c>
      <c r="CT224" s="240" t="str">
        <f t="shared" ca="1" si="269"/>
        <v>0,289583068736314-0,954627442411209i</v>
      </c>
      <c r="CU224" s="240" t="str">
        <f t="shared" ca="1" si="270"/>
        <v>-0,381758499094638+0,921646546064335i</v>
      </c>
      <c r="CV224" s="240" t="str">
        <f t="shared" ca="1" si="271"/>
        <v>0,470257386415322-0,879789689656078i</v>
      </c>
      <c r="CW224" s="240" t="str">
        <f t="shared" ca="1" si="272"/>
        <v>-0,554227438036946+0,829459977594043i</v>
      </c>
      <c r="CX224" s="240" t="str">
        <f t="shared" ca="1" si="273"/>
        <v>0,632859976458724-0,77114211251881i</v>
      </c>
      <c r="CY224" s="240" t="str">
        <f t="shared" ca="1" si="274"/>
        <v>-0,705397727350693+0,705397727350879i</v>
      </c>
      <c r="CZ224" s="240" t="str">
        <f t="shared" ca="1" si="275"/>
        <v>0,771142112518677-0,632859976458884i</v>
      </c>
      <c r="DA224" s="240" t="str">
        <f t="shared" ca="1" si="276"/>
        <v>-0,829459977593897+0,554227438037166i</v>
      </c>
      <c r="DB224" s="240" t="str">
        <f t="shared" ca="1" si="277"/>
        <v>0,879789689655953-0,470257386415555i</v>
      </c>
      <c r="DC224" s="240" t="str">
        <f t="shared" ca="1" si="278"/>
        <v>-0,921646546064635+0,381758499093914i</v>
      </c>
      <c r="DD224" s="240" t="str">
        <f t="shared" ca="1" si="279"/>
        <v>0,954627442411421-0,289583068735618i</v>
      </c>
      <c r="DE224" s="240" t="str">
        <f t="shared" ca="1" si="280"/>
        <v>-0,978414754635139+0,194618795124131i</v>
      </c>
      <c r="DF224" s="240" t="str">
        <f t="shared" ca="1" si="281"/>
        <v>0,992779397916081-0,097780236125162i</v>
      </c>
      <c r="DG224" s="240" t="str">
        <f t="shared" ca="1" si="282"/>
        <v>-0,99758303288664+2,4735492073145E-13i</v>
      </c>
      <c r="DH224" s="240" t="str">
        <f t="shared" ca="1" si="283"/>
        <v>0,992779397916124+0,0977802361247262i</v>
      </c>
      <c r="DI224" s="240" t="str">
        <f t="shared" ca="1" si="284"/>
        <v>-0,978414754635224-0,194618795123701i</v>
      </c>
      <c r="DJ224" s="240" t="str">
        <f t="shared" ca="1" si="285"/>
        <v>0,954627442411268+0,289583068736121i</v>
      </c>
      <c r="DK224" s="240" t="str">
        <f t="shared" ca="1" si="286"/>
        <v>-0,921646546064411-0,381758499094451i</v>
      </c>
      <c r="DL224" s="240" t="str">
        <f t="shared" ca="1" si="287"/>
        <v>0,879789689655706+0,470257386416019i</v>
      </c>
      <c r="DM224" s="240" t="str">
        <f t="shared" ca="1" si="288"/>
        <v>-0,829459977593604-0,554227438037603i</v>
      </c>
      <c r="DN224" s="240" t="str">
        <f t="shared" ca="1" si="289"/>
        <v>0,771142112518955+0,632859976458545i</v>
      </c>
      <c r="DO224" s="240" t="str">
        <f t="shared" ca="1" si="290"/>
        <v>-0,705397727351002-0,70539772735057i</v>
      </c>
      <c r="DP224" s="240" t="str">
        <f t="shared" ca="1" si="291"/>
        <v>0,632859976459062+0,771142112518531i</v>
      </c>
      <c r="DQ224" s="240" t="str">
        <f t="shared" ca="1" si="292"/>
        <v>-0,55422743803731-0,8294599775938i</v>
      </c>
      <c r="DR224" s="240" t="str">
        <f t="shared" ca="1" si="293"/>
        <v>0,470257386415759+0,879789689655846i</v>
      </c>
      <c r="DS224" s="240" t="str">
        <f t="shared" ca="1" si="294"/>
        <v>-0,381758499094126-0,921646546064546i</v>
      </c>
      <c r="DT224" s="240" t="str">
        <f t="shared" ca="1" si="295"/>
        <v>0,289583068735784+0,954627442411371i</v>
      </c>
      <c r="DU224" s="240" t="str">
        <f t="shared" ca="1" si="296"/>
        <v>-0,194618795123356-0,978414754635293i</v>
      </c>
      <c r="DV224" s="240" t="str">
        <f t="shared" ca="1" si="297"/>
        <v>0,0977802361243754+0,992779397916158i</v>
      </c>
      <c r="DW224" s="240" t="str">
        <f t="shared" ca="1" si="298"/>
        <v>-4,2089481128925E-13-0,99758303288664i</v>
      </c>
      <c r="DX224" s="240" t="str">
        <f t="shared" ca="1" si="299"/>
        <v>-0,097780236124497+0,992779397916146i</v>
      </c>
      <c r="DY224" s="240" t="str">
        <f t="shared" ca="1" si="300"/>
        <v>0,194618795123476-0,978414754635269i</v>
      </c>
      <c r="DZ224" s="240" t="str">
        <f t="shared" ca="1" si="301"/>
        <v>-0,289583068735955+0,954627442411318i</v>
      </c>
      <c r="EA224" s="240" t="str">
        <f t="shared" ca="1" si="302"/>
        <v>0,381758499094239-0,921646546064499i</v>
      </c>
      <c r="EB224" s="240" t="str">
        <f t="shared" ca="1" si="303"/>
        <v>-0,470257386415866+0,879789689655788i</v>
      </c>
      <c r="EC224" s="240" t="str">
        <f t="shared" ca="1" si="304"/>
        <v>0,554227438037412-0,829459977593732i</v>
      </c>
      <c r="ED224" s="240" t="str">
        <f t="shared" ca="1" si="305"/>
        <v>-0,632859976459157+0,771142112518454i</v>
      </c>
      <c r="EE224" s="240" t="str">
        <f t="shared" ca="1" si="306"/>
        <v>0,705397727351129-0,705397727350443i</v>
      </c>
      <c r="EF224" s="240" t="str">
        <f t="shared" ca="1" si="307"/>
        <v>-0,771142112518422+0,632859976459197i</v>
      </c>
      <c r="EG224" s="240" t="str">
        <f t="shared" ca="1" si="308"/>
        <v>0,829459977593672-0,554227438037501i</v>
      </c>
      <c r="EH224" s="240" t="str">
        <f t="shared" ca="1" si="309"/>
        <v>-0,879789689655764+0,470257386415911i</v>
      </c>
      <c r="EI224" s="240" t="str">
        <f t="shared" ca="1" si="310"/>
        <v>0,921646546064458-0,381758499094339i</v>
      </c>
      <c r="EJ224" s="240" t="str">
        <f t="shared" ca="1" si="311"/>
        <v>-0,954627442411303+0,289583068736004i</v>
      </c>
      <c r="EK224" s="240" t="str">
        <f t="shared" ca="1" si="312"/>
        <v>0,978414754635259-0,194618795123527i</v>
      </c>
      <c r="EL224" s="240" t="str">
        <f t="shared" ca="1" si="313"/>
        <v>-0,992779397916136+0,0977802361246046i</v>
      </c>
      <c r="EM224" s="240" t="str">
        <f t="shared" ca="1" si="314"/>
        <v>0,99758303288664+3,69567811328729E-13i</v>
      </c>
      <c r="EN224" s="240"/>
      <c r="EO224" s="240"/>
      <c r="EP224" s="240"/>
    </row>
    <row r="225" spans="1:146" ht="15.75" thickBot="1">
      <c r="A225" s="277">
        <f t="shared" si="181"/>
        <v>2.4414062500000017E-3</v>
      </c>
      <c r="B225" s="276">
        <v>125</v>
      </c>
      <c r="C225" s="248">
        <f t="shared" si="182"/>
        <v>25000</v>
      </c>
      <c r="D225" s="247">
        <f t="shared" si="315"/>
        <v>157079.63267948964</v>
      </c>
      <c r="E225" s="247" t="str">
        <f t="shared" si="316"/>
        <v>157079,63267949i</v>
      </c>
      <c r="F225" s="247" t="str">
        <f t="shared" si="320"/>
        <v>-0,0405154094894788-0,133426528426673i</v>
      </c>
      <c r="G225" s="247" t="str">
        <f t="shared" si="321"/>
        <v>-0,0433340352677167+0,178007804806585i</v>
      </c>
      <c r="H225" s="247" t="str">
        <f t="shared" si="322"/>
        <v>0,00217631326190312-0,042470610275182i</v>
      </c>
      <c r="I225" s="247" t="str">
        <f t="shared" si="317"/>
        <v>-0,00216931148079582+0,0435854314790689i</v>
      </c>
      <c r="J225" s="275" t="str">
        <f ca="1">IMPRODUCT(1/N_FFT2,ED100)</f>
        <v>0,00459923736306969+0,0000799878669255305i</v>
      </c>
      <c r="K225" s="274" t="str">
        <f t="shared" ca="1" si="318"/>
        <v>-0,0000134634841076518+0,000200286226346002i</v>
      </c>
      <c r="N225" s="265">
        <f t="shared" ca="1" si="185"/>
        <v>2.9975882731905408</v>
      </c>
      <c r="O225" s="240">
        <f t="shared" ca="1" si="186"/>
        <v>0.99758827319054089</v>
      </c>
      <c r="P225" s="240" t="str">
        <f t="shared" ca="1" si="187"/>
        <v>-0,9948852645475-0,0733871459694105i</v>
      </c>
      <c r="Q225" s="240" t="str">
        <f t="shared" ca="1" si="188"/>
        <v>0,986790886456411+0,146376600636358i</v>
      </c>
      <c r="R225" s="240" t="str">
        <f t="shared" ca="1" si="189"/>
        <v>-0,973349003053469-0,218572827821995i</v>
      </c>
      <c r="S225" s="240" t="str">
        <f t="shared" ca="1" si="190"/>
        <v>0,954632457069462+0,289584589915981i</v>
      </c>
      <c r="T225" s="240" t="str">
        <f t="shared" ca="1" si="191"/>
        <v>-0,930742675088752-0,359027068026797i</v>
      </c>
      <c r="U225" s="241" t="str">
        <f t="shared" ca="1" si="192"/>
        <v>0,901809117909756+0,42652394734893i</v>
      </c>
      <c r="V225" s="240" t="str">
        <f t="shared" ca="1" si="193"/>
        <v>-0,867988578985704-0,49170945644523i</v>
      </c>
      <c r="W225" s="240" t="str">
        <f t="shared" ca="1" si="194"/>
        <v>0,829464334747327+0,554230349394058i</v>
      </c>
      <c r="X225" s="240" t="str">
        <f t="shared" ca="1" si="195"/>
        <v>-0,786445151411932-0,61374782005963i</v>
      </c>
      <c r="Y225" s="240" t="str">
        <f t="shared" ca="1" si="196"/>
        <v>0,739164153661425+0,6699393381115i</v>
      </c>
      <c r="Z225" s="240" t="str">
        <f t="shared" ca="1" si="197"/>
        <v>-0,687877561319112-0,722500396844843i</v>
      </c>
      <c r="AA225" s="240" t="str">
        <f t="shared" ca="1" si="198"/>
        <v>0,632863300872497+0,771146163328362i</v>
      </c>
      <c r="AB225" s="240" t="str">
        <f t="shared" ca="1" si="199"/>
        <v>-0,57441949936552-0,815613021938683i</v>
      </c>
      <c r="AC225" s="240" t="str">
        <f t="shared" ca="1" si="200"/>
        <v>0,512862868822274+0,85566000291627i</v>
      </c>
      <c r="AD225" s="240" t="str">
        <f t="shared" ca="1" si="201"/>
        <v>-0,44852698995701-0,891070088201478i</v>
      </c>
      <c r="AE225" s="240" t="str">
        <f t="shared" ca="1" si="202"/>
        <v>0,381760504471701+0,921651387474026i</v>
      </c>
      <c r="AF225" s="240" t="str">
        <f t="shared" ca="1" si="203"/>
        <v>-0,312925225735931-0,947238178023564i</v>
      </c>
      <c r="AG225" s="240" t="str">
        <f t="shared" ca="1" si="204"/>
        <v>0,242394178089238+0,967691802815198i</v>
      </c>
      <c r="AH225" s="240" t="str">
        <f t="shared" ca="1" si="205"/>
        <v>-0,170549575389814-0,982901421884026i</v>
      </c>
      <c r="AI225" s="240" t="str">
        <f t="shared" ca="1" si="206"/>
        <v>0,097780749764391+0,992784612986522i</v>
      </c>
      <c r="AJ225" s="240" t="str">
        <f t="shared" ca="1" si="207"/>
        <v>-0,0244820417841129-0,997287818253771i</v>
      </c>
      <c r="AK225" s="240" t="str">
        <f t="shared" ca="1" si="208"/>
        <v>-0,0489493365017743+0,996386634426276i</v>
      </c>
      <c r="AL225" s="240" t="str">
        <f t="shared" ca="1" si="209"/>
        <v>0,122115454092074-0,990085945097279i</v>
      </c>
      <c r="AM225" s="240" t="str">
        <f t="shared" ca="1" si="210"/>
        <v>-0,194619817456232+0,978419894248164i</v>
      </c>
      <c r="AN225" s="240" t="str">
        <f t="shared" ca="1" si="211"/>
        <v>0,266069519167238-0,961451701219255i</v>
      </c>
      <c r="AO225" s="240" t="str">
        <f t="shared" ca="1" si="212"/>
        <v>-0,336077367100998+0,939273318118718i</v>
      </c>
      <c r="AP225" s="240" t="str">
        <f t="shared" ca="1" si="213"/>
        <v>0,404263982663732-0,912004931526219i</v>
      </c>
      <c r="AQ225" s="240" t="str">
        <f t="shared" ca="1" si="214"/>
        <v>-0,470259856677909+0,879794311191291i</v>
      </c>
      <c r="AR225" s="240" t="str">
        <f t="shared" ca="1" si="215"/>
        <v>-0,470259856677909+0,879794311191291i</v>
      </c>
      <c r="AS225" s="240" t="str">
        <f t="shared" ca="1" si="216"/>
        <v>-0,594262640509392+0,80127041434343i</v>
      </c>
      <c r="AT225" s="240" t="str">
        <f t="shared" ca="1" si="217"/>
        <v>0,651597568497187-0,75538266563103i</v>
      </c>
      <c r="AU225" s="240" t="str">
        <f t="shared" ca="1" si="218"/>
        <v>-0,705401432805237+0,705401432805182i</v>
      </c>
      <c r="AV225" s="240" t="str">
        <f t="shared" ca="1" si="219"/>
        <v>0,755382665631218-0,651597568496967i</v>
      </c>
      <c r="AW225" s="240" t="str">
        <f t="shared" ca="1" si="220"/>
        <v>-0,80127041434318+0,594262640509728i</v>
      </c>
      <c r="AX225" s="240" t="str">
        <f t="shared" ca="1" si="221"/>
        <v>0,842816009256263-0,533707351784319i</v>
      </c>
      <c r="AY225" s="240" t="str">
        <f t="shared" ca="1" si="222"/>
        <v>-0,879794311191374+0,470259856677754i</v>
      </c>
      <c r="AZ225" s="240" t="str">
        <f t="shared" ca="1" si="223"/>
        <v>0,912004931526416-0,404263982663286i</v>
      </c>
      <c r="BA225" s="240" t="str">
        <f t="shared" ca="1" si="224"/>
        <v>-0,939273318118643+0,336077367101206i</v>
      </c>
      <c r="BB225" s="240" t="str">
        <f t="shared" ca="1" si="225"/>
        <v>0,961451701219249-0,26606951916726i</v>
      </c>
      <c r="BC225" s="240" t="str">
        <f t="shared" ca="1" si="226"/>
        <v>-0,978419894248218+0,194619817455962i</v>
      </c>
      <c r="BD225" s="240" t="str">
        <f t="shared" ca="1" si="227"/>
        <v>0,990085945097228-0,12211545409249i</v>
      </c>
      <c r="BE225" s="240" t="str">
        <f t="shared" ca="1" si="228"/>
        <v>-0,99638663442627+0,0489493365018958i</v>
      </c>
      <c r="BF225" s="240" t="str">
        <f t="shared" ca="1" si="229"/>
        <v>0,997287818253766+0,0244820417843031i</v>
      </c>
      <c r="BG225" s="240" t="str">
        <f t="shared" ca="1" si="230"/>
        <v>-0,992784612986476-0,0977807497648553i</v>
      </c>
      <c r="BH225" s="240" t="str">
        <f t="shared" ca="1" si="231"/>
        <v>0,982901421884081+0,170549575389498i</v>
      </c>
      <c r="BI225" s="240" t="str">
        <f t="shared" ca="1" si="232"/>
        <v>-0,967691802815202-0,242394178089223i</v>
      </c>
      <c r="BJ225" s="240" t="str">
        <f t="shared" ca="1" si="233"/>
        <v>0,947238178023473+0,312925225736207i</v>
      </c>
      <c r="BK225" s="240" t="str">
        <f t="shared" ca="1" si="234"/>
        <v>-0,92165138747419-0,381760504471307i</v>
      </c>
      <c r="BL225" s="240" t="str">
        <f t="shared" ca="1" si="235"/>
        <v>0,891070088201532+0,448526989956901i</v>
      </c>
      <c r="BM225" s="240" t="str">
        <f t="shared" ca="1" si="236"/>
        <v>-0,855660002916227-0,512862868822345i</v>
      </c>
      <c r="BN225" s="240" t="str">
        <f t="shared" ca="1" si="237"/>
        <v>0,815613021938459+0,574419499365839i</v>
      </c>
      <c r="BO225" s="240" t="str">
        <f t="shared" ca="1" si="238"/>
        <v>-0,771146163328569-0,632863300872243i</v>
      </c>
      <c r="BP225" s="240" t="str">
        <f t="shared" ca="1" si="239"/>
        <v>0,722500396844859+0,687877561319096i</v>
      </c>
      <c r="BQ225" s="240" t="str">
        <f t="shared" ca="1" si="240"/>
        <v>-0,669939338111289-0,739164153661617i</v>
      </c>
      <c r="BR225" s="240" t="str">
        <f t="shared" ca="1" si="241"/>
        <v>0,61374782005997+0,786445151411667i</v>
      </c>
      <c r="BS225" s="240" t="str">
        <f t="shared" ca="1" si="242"/>
        <v>-0,554230349394245-0,829464334747203i</v>
      </c>
      <c r="BT225" s="240" t="str">
        <f t="shared" ca="1" si="243"/>
        <v>0,49170945644516+0,867988578985744i</v>
      </c>
      <c r="BU225" s="240" t="str">
        <f t="shared" ca="1" si="244"/>
        <v>-0,426523947348582-0,901809117909921i</v>
      </c>
      <c r="BV225" s="240" t="str">
        <f t="shared" ca="1" si="245"/>
        <v>0,359027068027105+0,930742675088634i</v>
      </c>
      <c r="BW225" s="240" t="str">
        <f t="shared" ca="1" si="246"/>
        <v>-0,289584589916004-0,954632457069455i</v>
      </c>
      <c r="BX225" s="240" t="str">
        <f t="shared" ca="1" si="247"/>
        <v>0,21857282782177+0,97334900305352i</v>
      </c>
      <c r="BY225" s="240" t="str">
        <f t="shared" ca="1" si="248"/>
        <v>-0,146376600636846-0,986790886456339i</v>
      </c>
      <c r="BZ225" s="240" t="str">
        <f t="shared" ca="1" si="249"/>
        <v>0,0733871459696184+0,994885264547485i</v>
      </c>
      <c r="CA225" s="240" t="str">
        <f t="shared" ca="1" si="250"/>
        <v>7,67495481496023E-14-0,997588273190541i</v>
      </c>
      <c r="CB225" s="240" t="str">
        <f t="shared" ca="1" si="251"/>
        <v>-0,0733871459697715+0,994885264547473i</v>
      </c>
      <c r="CC225" s="240" t="str">
        <f t="shared" ca="1" si="252"/>
        <v>0,146376600635989-0,986790886456466i</v>
      </c>
      <c r="CD225" s="240" t="str">
        <f t="shared" ca="1" si="253"/>
        <v>-0,218572827821919+0,973349003053486i</v>
      </c>
      <c r="CE225" s="240" t="str">
        <f t="shared" ca="1" si="254"/>
        <v>0,289584589916151-0,954632457069411i</v>
      </c>
      <c r="CF225" s="240" t="str">
        <f t="shared" ca="1" si="255"/>
        <v>-0,359027068027247+0,930742675088578i</v>
      </c>
      <c r="CG225" s="240" t="str">
        <f t="shared" ca="1" si="256"/>
        <v>0,426523947348721-0,901809117909855i</v>
      </c>
      <c r="CH225" s="240" t="str">
        <f t="shared" ca="1" si="257"/>
        <v>-0,491709456445293+0,867988578985669i</v>
      </c>
      <c r="CI225" s="240" t="str">
        <f t="shared" ca="1" si="258"/>
        <v>0,554230349394372-0,829464334747117i</v>
      </c>
      <c r="CJ225" s="240" t="str">
        <f t="shared" ca="1" si="259"/>
        <v>-0,613747820059308+0,786445151412183i</v>
      </c>
      <c r="CK225" s="240" t="str">
        <f t="shared" ca="1" si="260"/>
        <v>0,669939338111402-0,739164153661513i</v>
      </c>
      <c r="CL225" s="240" t="str">
        <f t="shared" ca="1" si="261"/>
        <v>-0,722500396844965+0,687877561318985i</v>
      </c>
      <c r="CM225" s="240" t="str">
        <f t="shared" ca="1" si="262"/>
        <v>0,771146163328667-0,632863300872125i</v>
      </c>
      <c r="CN225" s="240" t="str">
        <f t="shared" ca="1" si="263"/>
        <v>-0,815613021938563+0,57441949936569i</v>
      </c>
      <c r="CO225" s="240" t="str">
        <f t="shared" ca="1" si="264"/>
        <v>0,855660002916306-0,512862868822214i</v>
      </c>
      <c r="CP225" s="240" t="str">
        <f t="shared" ca="1" si="265"/>
        <v>-0,891070088201602+0,448526989956764i</v>
      </c>
      <c r="CQ225" s="240" t="str">
        <f t="shared" ca="1" si="266"/>
        <v>0,921651387473868-0,381760504472082i</v>
      </c>
      <c r="CR225" s="240" t="str">
        <f t="shared" ca="1" si="267"/>
        <v>-0,947238178023522+0,312925225736061i</v>
      </c>
      <c r="CS225" s="240" t="str">
        <f t="shared" ca="1" si="268"/>
        <v>0,967691802815238-0,242394178089074i</v>
      </c>
      <c r="CT225" s="240" t="str">
        <f t="shared" ca="1" si="269"/>
        <v>-0,982901421884107+0,170549575389347i</v>
      </c>
      <c r="CU225" s="240" t="str">
        <f t="shared" ca="1" si="270"/>
        <v>0,992784612986491-0,0977807497647026i</v>
      </c>
      <c r="CV225" s="240" t="str">
        <f t="shared" ca="1" si="271"/>
        <v>-0,997287818253771+0,0244820417841212i</v>
      </c>
      <c r="CW225" s="240" t="str">
        <f t="shared" ca="1" si="272"/>
        <v>0,996386634426261+0,0489493365020775i</v>
      </c>
      <c r="CX225" s="240" t="str">
        <f t="shared" ca="1" si="273"/>
        <v>-0,99008594509733-0,122115454091658i</v>
      </c>
      <c r="CY225" s="240" t="str">
        <f t="shared" ca="1" si="274"/>
        <v>0,978419894248185+0,194619817456127i</v>
      </c>
      <c r="CZ225" s="240" t="str">
        <f t="shared" ca="1" si="275"/>
        <v>-0,961451701219204-0,266069519167422i</v>
      </c>
      <c r="DA225" s="240" t="str">
        <f t="shared" ca="1" si="276"/>
        <v>0,939273318118582+0,336077367101377i</v>
      </c>
      <c r="DB225" s="240" t="str">
        <f t="shared" ca="1" si="277"/>
        <v>-0,912004931526349-0,404263982663439i</v>
      </c>
      <c r="DC225" s="240" t="str">
        <f t="shared" ca="1" si="278"/>
        <v>0,879794311191295+0,470259856677901i</v>
      </c>
      <c r="DD225" s="240" t="str">
        <f t="shared" ca="1" si="279"/>
        <v>-0,842816009256174-0,533707351784461i</v>
      </c>
      <c r="DE225" s="240" t="str">
        <f t="shared" ca="1" si="280"/>
        <v>0,801270414343679+0,594262640509054i</v>
      </c>
      <c r="DF225" s="240" t="str">
        <f t="shared" ca="1" si="281"/>
        <v>-0,755382665631108-0,651597568497094i</v>
      </c>
      <c r="DG225" s="240" t="str">
        <f t="shared" ca="1" si="282"/>
        <v>0,705401432805118+0,705401432805301i</v>
      </c>
      <c r="DH225" s="240" t="str">
        <f t="shared" ca="1" si="283"/>
        <v>-0,651597568496899-0,755382665631278i</v>
      </c>
      <c r="DI225" s="240" t="str">
        <f t="shared" ca="1" si="284"/>
        <v>0,594262640509667+0,801270414343225i</v>
      </c>
      <c r="DJ225" s="240" t="str">
        <f t="shared" ca="1" si="285"/>
        <v>-0,533707351784242-0,842816009256312i</v>
      </c>
      <c r="DK225" s="240" t="str">
        <f t="shared" ca="1" si="286"/>
        <v>0,470259856677674+0,879794311191417i</v>
      </c>
      <c r="DL225" s="240" t="str">
        <f t="shared" ca="1" si="287"/>
        <v>-0,404263982664136-0,91200493152604i</v>
      </c>
      <c r="DM225" s="240" t="str">
        <f t="shared" ca="1" si="288"/>
        <v>0,336077367101134+0,939273318118669i</v>
      </c>
      <c r="DN225" s="240" t="str">
        <f t="shared" ca="1" si="289"/>
        <v>-0,266069519167172-0,961451701219273i</v>
      </c>
      <c r="DO225" s="240" t="str">
        <f t="shared" ca="1" si="290"/>
        <v>0,194619817455873+0,978419894248235i</v>
      </c>
      <c r="DP225" s="240" t="str">
        <f t="shared" ca="1" si="291"/>
        <v>-0,122115454092414-0,990085945097237i</v>
      </c>
      <c r="DQ225" s="240" t="str">
        <f t="shared" ca="1" si="292"/>
        <v>0,0489493365018192+0,996386634426274i</v>
      </c>
      <c r="DR225" s="240" t="str">
        <f t="shared" ca="1" si="293"/>
        <v>0,0244820417843798-0,997287818253764i</v>
      </c>
      <c r="DS225" s="240" t="str">
        <f t="shared" ca="1" si="294"/>
        <v>-0,0977807497649599+0,992784612986466i</v>
      </c>
      <c r="DT225" s="240" t="str">
        <f t="shared" ca="1" si="295"/>
        <v>0,170549575389574-0,982901421884068i</v>
      </c>
      <c r="DU225" s="240" t="str">
        <f t="shared" ca="1" si="296"/>
        <v>-0,242394178089298+0,967691802815183i</v>
      </c>
      <c r="DV225" s="240" t="str">
        <f t="shared" ca="1" si="297"/>
        <v>0,312925225736279-0,947238178023449i</v>
      </c>
      <c r="DW225" s="240" t="str">
        <f t="shared" ca="1" si="298"/>
        <v>-0,381760504471378+0,92165138747416i</v>
      </c>
      <c r="DX225" s="240" t="str">
        <f t="shared" ca="1" si="299"/>
        <v>0,44852698995697-0,891070088201498i</v>
      </c>
      <c r="DY225" s="240" t="str">
        <f t="shared" ca="1" si="300"/>
        <v>-0,512862868822411+0,855660002916188i</v>
      </c>
      <c r="DZ225" s="240" t="str">
        <f t="shared" ca="1" si="301"/>
        <v>0,574419499365901-0,815613021938414i</v>
      </c>
      <c r="EA225" s="240" t="str">
        <f t="shared" ca="1" si="302"/>
        <v>-0,632863300872303+0,771146163328522i</v>
      </c>
      <c r="EB225" s="240" t="str">
        <f t="shared" ca="1" si="303"/>
        <v>0,687877561319152-0,722500396844806i</v>
      </c>
      <c r="EC225" s="240" t="str">
        <f t="shared" ca="1" si="304"/>
        <v>-0,739164153661668+0,669939338111232i</v>
      </c>
      <c r="ED225" s="240" t="str">
        <f t="shared" ca="1" si="305"/>
        <v>0,786445151411714-0,613747820059909i</v>
      </c>
      <c r="EE225" s="240" t="str">
        <f t="shared" ca="1" si="306"/>
        <v>-0,829464334747244+0,554230349394181i</v>
      </c>
      <c r="EF225" s="240" t="str">
        <f t="shared" ca="1" si="307"/>
        <v>0,867988578985781-0,491709456445093i</v>
      </c>
      <c r="EG225" s="240" t="str">
        <f t="shared" ca="1" si="308"/>
        <v>-0,901809117909954+0,426523947348512i</v>
      </c>
      <c r="EH225" s="240" t="str">
        <f t="shared" ca="1" si="309"/>
        <v>0,930742675088661-0,359027068027033i</v>
      </c>
      <c r="EI225" s="240" t="str">
        <f t="shared" ca="1" si="310"/>
        <v>-0,954632457069477+0,28958458991593i</v>
      </c>
      <c r="EJ225" s="240" t="str">
        <f t="shared" ca="1" si="311"/>
        <v>0,973349003053537-0,218572827821695i</v>
      </c>
      <c r="EK225" s="240" t="str">
        <f t="shared" ca="1" si="312"/>
        <v>-0,98679088645635+0,14637660063677i</v>
      </c>
      <c r="EL225" s="240" t="str">
        <f t="shared" ca="1" si="313"/>
        <v>0,99488526454749-0,0733871459695419i</v>
      </c>
      <c r="EM225" s="240" t="str">
        <f t="shared" ca="1" si="314"/>
        <v>-0,997588273190541-1,53499096299204E-13i</v>
      </c>
      <c r="EN225" s="240"/>
      <c r="EO225" s="240"/>
      <c r="EP225" s="240"/>
    </row>
    <row r="226" spans="1:146" ht="15.75" thickBot="1">
      <c r="A226" s="277">
        <f t="shared" si="181"/>
        <v>2.4609375000000018E-3</v>
      </c>
      <c r="B226" s="276">
        <v>126</v>
      </c>
      <c r="C226" s="248">
        <f t="shared" si="182"/>
        <v>25200</v>
      </c>
      <c r="D226" s="247">
        <f t="shared" si="315"/>
        <v>158336.26974092558</v>
      </c>
      <c r="E226" s="247" t="str">
        <f t="shared" si="316"/>
        <v>158336,269740926i</v>
      </c>
      <c r="F226" s="247" t="str">
        <f t="shared" si="320"/>
        <v>-0,0404497692411544-0,132158491601402i</v>
      </c>
      <c r="G226" s="247" t="str">
        <f t="shared" si="321"/>
        <v>-0,0425704371265829+0,176741867098362i</v>
      </c>
      <c r="H226" s="247" t="str">
        <f t="shared" si="322"/>
        <v>0,00217334581543069-0,0421334903109733i</v>
      </c>
      <c r="I226" s="247" t="str">
        <f t="shared" si="317"/>
        <v>-0,00216173130099141+0,043220755238983i</v>
      </c>
      <c r="J226" s="275" t="str">
        <f ca="1">IMPRODUCT(1/N_FFT2,EE100)</f>
        <v>0,00405621655859742-8,0409137858859E-08i</v>
      </c>
      <c r="K226" s="274" t="str">
        <f t="shared" ca="1" si="318"/>
        <v>-8,76497495465332E-06+0,000175312916898399i</v>
      </c>
      <c r="N226" s="265">
        <f t="shared" ca="1" si="185"/>
        <v>2.9975919959417903</v>
      </c>
      <c r="O226" s="240">
        <f t="shared" ca="1" si="186"/>
        <v>0.99759199594179038</v>
      </c>
      <c r="P226" s="240" t="str">
        <f t="shared" ca="1" si="187"/>
        <v>-0,996390352693309-0,0489495191685133i</v>
      </c>
      <c r="Q226" s="240" t="str">
        <f t="shared" ca="1" si="188"/>
        <v>0,992788317811702+0,0977811146578684i</v>
      </c>
      <c r="R226" s="240" t="str">
        <f t="shared" ca="1" si="189"/>
        <v>-0,9867945689145-0,146377146877408i</v>
      </c>
      <c r="S226" s="240" t="str">
        <f t="shared" ca="1" si="190"/>
        <v>0,978423545467785+0,194620543729007i</v>
      </c>
      <c r="T226" s="240" t="str">
        <f t="shared" ca="1" si="191"/>
        <v>-0,96769541400027-0,242395082643958i</v>
      </c>
      <c r="U226" s="241" t="str">
        <f t="shared" ca="1" si="192"/>
        <v>0,954636019520296+0,289585670573614i</v>
      </c>
      <c r="V226" s="240" t="str">
        <f t="shared" ca="1" si="193"/>
        <v>-0,939276823253087-0,336078621258053i</v>
      </c>
      <c r="W226" s="240" t="str">
        <f t="shared" ca="1" si="194"/>
        <v>0,921654826847695+0,381761929106964i</v>
      </c>
      <c r="X226" s="240" t="str">
        <f t="shared" ca="1" si="195"/>
        <v>-0,901812483237036-0,42652553903017i</v>
      </c>
      <c r="Y226" s="240" t="str">
        <f t="shared" ca="1" si="196"/>
        <v>0,87979759436477+0,470261611570718i</v>
      </c>
      <c r="Z226" s="240" t="str">
        <f t="shared" ca="1" si="197"/>
        <v>-0,855663196026561-0,512864782698847i</v>
      </c>
      <c r="AA226" s="240" t="str">
        <f t="shared" ca="1" si="198"/>
        <v>0,829467430101824+0,554232417643899i</v>
      </c>
      <c r="AB226" s="240" t="str">
        <f t="shared" ca="1" si="199"/>
        <v>-0,801273404485263-0,594264858149733i</v>
      </c>
      <c r="AC226" s="240" t="str">
        <f t="shared" ca="1" si="200"/>
        <v>0,771149041053977+0,632865662560908i</v>
      </c>
      <c r="AD226" s="240" t="str">
        <f t="shared" ca="1" si="201"/>
        <v>-0,739166912038176-0,669941838158412i</v>
      </c>
      <c r="AE226" s="240" t="str">
        <f t="shared" ca="1" si="202"/>
        <v>0,705404065187833+0,705404065187892i</v>
      </c>
      <c r="AF226" s="240" t="str">
        <f t="shared" ca="1" si="203"/>
        <v>-0,669941838158424-0,739166912038165i</v>
      </c>
      <c r="AG226" s="240" t="str">
        <f t="shared" ca="1" si="204"/>
        <v>0,632865662560838+0,771149041054034i</v>
      </c>
      <c r="AH226" s="240" t="str">
        <f t="shared" ca="1" si="205"/>
        <v>-0,59426485814974-0,801273404485258i</v>
      </c>
      <c r="AI226" s="240" t="str">
        <f t="shared" ca="1" si="206"/>
        <v>0,554232417643906+0,829467430101819i</v>
      </c>
      <c r="AJ226" s="240" t="str">
        <f t="shared" ca="1" si="207"/>
        <v>-0,512864782698861-0,855663196026553i</v>
      </c>
      <c r="AK226" s="240" t="str">
        <f t="shared" ca="1" si="208"/>
        <v>0,470261611570735+0,879797594364761i</v>
      </c>
      <c r="AL226" s="240" t="str">
        <f t="shared" ca="1" si="209"/>
        <v>-0,426525539030184-0,901812483237029i</v>
      </c>
      <c r="AM226" s="240" t="str">
        <f t="shared" ca="1" si="210"/>
        <v>0,381761929106972+0,921654826847691i</v>
      </c>
      <c r="AN226" s="240" t="str">
        <f t="shared" ca="1" si="211"/>
        <v>-0,336078621258068-0,939276823253082i</v>
      </c>
      <c r="AO226" s="240" t="str">
        <f t="shared" ca="1" si="212"/>
        <v>0,289585670573622+0,954636019520293i</v>
      </c>
      <c r="AP226" s="240" t="str">
        <f t="shared" ca="1" si="213"/>
        <v>-0,242395082643974-0,967695414000265i</v>
      </c>
      <c r="AQ226" s="240" t="str">
        <f t="shared" ca="1" si="214"/>
        <v>0,194620543729018+0,978423545467783i</v>
      </c>
      <c r="AR226" s="240" t="str">
        <f t="shared" ca="1" si="215"/>
        <v>0,194620543729018+0,978423545467783i</v>
      </c>
      <c r="AS226" s="240" t="str">
        <f t="shared" ca="1" si="216"/>
        <v>0,097781114657892+0,9927883178117i</v>
      </c>
      <c r="AT226" s="240" t="str">
        <f t="shared" ca="1" si="217"/>
        <v>-0,0489495191684714-0,996390352693311i</v>
      </c>
      <c r="AU226" s="240" t="str">
        <f t="shared" ca="1" si="218"/>
        <v>1,56429483929031E-14+0,99759199594179i</v>
      </c>
      <c r="AV226" s="240" t="str">
        <f t="shared" ca="1" si="219"/>
        <v>0,0489495191684543-0,996390352693312i</v>
      </c>
      <c r="AW226" s="240" t="str">
        <f t="shared" ca="1" si="220"/>
        <v>-0,0977811146582558+0,992788317811664i</v>
      </c>
      <c r="AX226" s="240" t="str">
        <f t="shared" ca="1" si="221"/>
        <v>0,14637714687726-0,986794568914522i</v>
      </c>
      <c r="AY226" s="240" t="str">
        <f t="shared" ca="1" si="222"/>
        <v>-0,194620543729293+0,978423545467728i</v>
      </c>
      <c r="AZ226" s="240" t="str">
        <f t="shared" ca="1" si="223"/>
        <v>0,242395082643752-0,967695414000321i</v>
      </c>
      <c r="BA226" s="240" t="str">
        <f t="shared" ca="1" si="224"/>
        <v>-0,289585670573796+0,954636019520241i</v>
      </c>
      <c r="BB226" s="240" t="str">
        <f t="shared" ca="1" si="225"/>
        <v>0,336078621257759-0,939276823253193i</v>
      </c>
      <c r="BC226" s="240" t="str">
        <f t="shared" ca="1" si="226"/>
        <v>-0,381761929107048+0,92165482684766i</v>
      </c>
      <c r="BD226" s="240" t="str">
        <f t="shared" ca="1" si="227"/>
        <v>0,426525539029797-0,901812483237212i</v>
      </c>
      <c r="BE226" s="240" t="str">
        <f t="shared" ca="1" si="228"/>
        <v>-0,470261611570708+0,879797594364776i</v>
      </c>
      <c r="BF226" s="240" t="str">
        <f t="shared" ca="1" si="229"/>
        <v>0,51286478269926-0,855663196026314i</v>
      </c>
      <c r="BG226" s="240" t="str">
        <f t="shared" ca="1" si="230"/>
        <v>-0,554232417643792+0,829467430101895i</v>
      </c>
      <c r="BH226" s="240" t="str">
        <f t="shared" ca="1" si="231"/>
        <v>0,594264858150045-0,801273404485032i</v>
      </c>
      <c r="BI226" s="240" t="str">
        <f t="shared" ca="1" si="232"/>
        <v>-0,632865662560742+0,771149041054113i</v>
      </c>
      <c r="BJ226" s="240" t="str">
        <f t="shared" ca="1" si="233"/>
        <v>0,669941838158617-0,739166912037991i</v>
      </c>
      <c r="BK226" s="240" t="str">
        <f t="shared" ca="1" si="234"/>
        <v>-0,705404065187681+0,705404065188045i</v>
      </c>
      <c r="BL226" s="240" t="str">
        <f t="shared" ca="1" si="235"/>
        <v>0,739166912038293-0,669941838158284i</v>
      </c>
      <c r="BM226" s="240" t="str">
        <f t="shared" ca="1" si="236"/>
        <v>-0,771149041053768+0,632865662561162i</v>
      </c>
      <c r="BN226" s="240" t="str">
        <f t="shared" ca="1" si="237"/>
        <v>0,801273404485316-0,594264858149661i</v>
      </c>
      <c r="BO226" s="240" t="str">
        <f t="shared" ca="1" si="238"/>
        <v>-0,829467430101593+0,554232417644243i</v>
      </c>
      <c r="BP226" s="240" t="str">
        <f t="shared" ca="1" si="239"/>
        <v>0,855663196026545-0,512864782698874i</v>
      </c>
      <c r="BQ226" s="240" t="str">
        <f t="shared" ca="1" si="240"/>
        <v>-0,879797594364987+0,470261611570311i</v>
      </c>
      <c r="BR226" s="240" t="str">
        <f t="shared" ca="1" si="241"/>
        <v>0,901812483236986-0,426525539030275i</v>
      </c>
      <c r="BS226" s="240" t="str">
        <f t="shared" ca="1" si="242"/>
        <v>-0,921654826847838+0,38176192910662i</v>
      </c>
      <c r="BT226" s="240" t="str">
        <f t="shared" ca="1" si="243"/>
        <v>0,939276823253009-0,336078621258269i</v>
      </c>
      <c r="BU226" s="240" t="str">
        <f t="shared" ca="1" si="244"/>
        <v>-0,95463601952038+0,289585670573339i</v>
      </c>
      <c r="BV226" s="240" t="str">
        <f t="shared" ca="1" si="245"/>
        <v>0,967695414000194-0,242395082644265i</v>
      </c>
      <c r="BW226" s="240" t="str">
        <f t="shared" ca="1" si="246"/>
        <v>-0,978423545467819+0,194620543728839i</v>
      </c>
      <c r="BX226" s="240" t="str">
        <f t="shared" ca="1" si="247"/>
        <v>0,986794568914443-0,146377146877797i</v>
      </c>
      <c r="BY226" s="240" t="str">
        <f t="shared" ca="1" si="248"/>
        <v>-0,99278831781171+0,0977811146577946i</v>
      </c>
      <c r="BZ226" s="240" t="str">
        <f t="shared" ca="1" si="249"/>
        <v>0,996390352693286-0,0489495191689826i</v>
      </c>
      <c r="CA226" s="240" t="str">
        <f t="shared" ca="1" si="250"/>
        <v>-0,99759199594179+3,12858967858063E-14i</v>
      </c>
      <c r="CB226" s="240" t="str">
        <f t="shared" ca="1" si="251"/>
        <v>0,996390352693288+0,0489495191689484i</v>
      </c>
      <c r="CC226" s="240" t="str">
        <f t="shared" ca="1" si="252"/>
        <v>-0,992788317811713-0,0977811146577606i</v>
      </c>
      <c r="CD226" s="240" t="str">
        <f t="shared" ca="1" si="253"/>
        <v>0,986794568914452+0,146377146877735i</v>
      </c>
      <c r="CE226" s="240" t="str">
        <f t="shared" ca="1" si="254"/>
        <v>-0,978423545467831-0,194620543728777i</v>
      </c>
      <c r="CF226" s="240" t="str">
        <f t="shared" ca="1" si="255"/>
        <v>0,967695414000202+0,242395082644232i</v>
      </c>
      <c r="CG226" s="240" t="str">
        <f t="shared" ca="1" si="256"/>
        <v>-0,954636019520389-0,289585670573306i</v>
      </c>
      <c r="CH226" s="240" t="str">
        <f t="shared" ca="1" si="257"/>
        <v>0,939276823253031+0,336078621258211i</v>
      </c>
      <c r="CI226" s="240" t="str">
        <f t="shared" ca="1" si="258"/>
        <v>-0,921654826847862-0,381761929106562i</v>
      </c>
      <c r="CJ226" s="240" t="str">
        <f t="shared" ca="1" si="259"/>
        <v>0,901812483237001+0,426525539030244i</v>
      </c>
      <c r="CK226" s="240" t="str">
        <f t="shared" ca="1" si="260"/>
        <v>-0,879797594364548-0,470261611571131i</v>
      </c>
      <c r="CL226" s="240" t="str">
        <f t="shared" ca="1" si="261"/>
        <v>0,855663196026577+0,512864782698821i</v>
      </c>
      <c r="CM226" s="240" t="str">
        <f t="shared" ca="1" si="262"/>
        <v>-0,829467430101612-0,554232417644215i</v>
      </c>
      <c r="CN226" s="240" t="str">
        <f t="shared" ca="1" si="263"/>
        <v>0,801273404485336+0,594264858149633i</v>
      </c>
      <c r="CO226" s="240" t="str">
        <f t="shared" ca="1" si="264"/>
        <v>-0,771149041053808-0,632865662561114i</v>
      </c>
      <c r="CP226" s="240" t="str">
        <f t="shared" ca="1" si="265"/>
        <v>0,739166912038335+0,669941838158237i</v>
      </c>
      <c r="CQ226" s="240" t="str">
        <f t="shared" ca="1" si="266"/>
        <v>-0,705404065187705-0,705404065188021i</v>
      </c>
      <c r="CR226" s="240" t="str">
        <f t="shared" ca="1" si="267"/>
        <v>0,669941838158663+0,739166912037949i</v>
      </c>
      <c r="CS226" s="240" t="str">
        <f t="shared" ca="1" si="268"/>
        <v>-0,632865662560791-0,771149041054073i</v>
      </c>
      <c r="CT226" s="240" t="str">
        <f t="shared" ca="1" si="269"/>
        <v>0,594264858150072+0,801273404485011i</v>
      </c>
      <c r="CU226" s="240" t="str">
        <f t="shared" ca="1" si="270"/>
        <v>-0,554232417643844-0,82946743010186i</v>
      </c>
      <c r="CV226" s="240" t="str">
        <f t="shared" ca="1" si="271"/>
        <v>0,512864782698462+0,855663196026792i</v>
      </c>
      <c r="CW226" s="240" t="str">
        <f t="shared" ca="1" si="272"/>
        <v>-0,470261611570738-0,879797594364759i</v>
      </c>
      <c r="CX226" s="240" t="str">
        <f t="shared" ca="1" si="273"/>
        <v>0,426525539029841+0,901812483237191i</v>
      </c>
      <c r="CY226" s="240" t="str">
        <f t="shared" ca="1" si="274"/>
        <v>-0,381761929107119-0,92165482684763i</v>
      </c>
      <c r="CZ226" s="240" t="str">
        <f t="shared" ca="1" si="275"/>
        <v>0,336078621257791+0,939276823253181i</v>
      </c>
      <c r="DA226" s="240" t="str">
        <f t="shared" ca="1" si="276"/>
        <v>-0,289585670573856-0,954636019520223i</v>
      </c>
      <c r="DB226" s="240" t="str">
        <f t="shared" ca="1" si="277"/>
        <v>0,242395082643826+0,967695414000303i</v>
      </c>
      <c r="DC226" s="240" t="str">
        <f t="shared" ca="1" si="278"/>
        <v>-0,194620543729341-0,978423545467719i</v>
      </c>
      <c r="DD226" s="240" t="str">
        <f t="shared" ca="1" si="279"/>
        <v>0,146377146877322+0,986794568914513i</v>
      </c>
      <c r="DE226" s="240" t="str">
        <f t="shared" ca="1" si="280"/>
        <v>-0,097781114658304-0,992788317811659i</v>
      </c>
      <c r="DF226" s="240" t="str">
        <f t="shared" ca="1" si="281"/>
        <v>0,0489495191685027+0,99639035269331i</v>
      </c>
      <c r="DG226" s="240" t="str">
        <f t="shared" ca="1" si="282"/>
        <v>4,49253376999491E-13-0,99759199594179i</v>
      </c>
      <c r="DH226" s="240" t="str">
        <f t="shared" ca="1" si="283"/>
        <v>-0,0489495191684372+0,996390352693313i</v>
      </c>
      <c r="DI226" s="240" t="str">
        <f t="shared" ca="1" si="284"/>
        <v>0,0977811146582388-0,992788317811666i</v>
      </c>
      <c r="DJ226" s="240" t="str">
        <f t="shared" ca="1" si="285"/>
        <v>-0,146377146877257+0,986794568914523i</v>
      </c>
      <c r="DK226" s="240" t="str">
        <f t="shared" ca="1" si="286"/>
        <v>0,194620543729276-0,978423545467731i</v>
      </c>
      <c r="DL226" s="240" t="str">
        <f t="shared" ca="1" si="287"/>
        <v>-0,242395082643708+0,967695414000332i</v>
      </c>
      <c r="DM226" s="240" t="str">
        <f t="shared" ca="1" si="288"/>
        <v>0,289585670573793-0,954636019520241i</v>
      </c>
      <c r="DN226" s="240" t="str">
        <f t="shared" ca="1" si="289"/>
        <v>-0,336078621257729+0,939276823253203i</v>
      </c>
      <c r="DO226" s="240" t="str">
        <f t="shared" ca="1" si="290"/>
        <v>0,381761929107006-0,921654826847677i</v>
      </c>
      <c r="DP226" s="240" t="str">
        <f t="shared" ca="1" si="291"/>
        <v>-0,426525539029781+0,901812483237219i</v>
      </c>
      <c r="DQ226" s="240" t="str">
        <f t="shared" ca="1" si="292"/>
        <v>0,47026161157068-0,87979759436479i</v>
      </c>
      <c r="DR226" s="240" t="str">
        <f t="shared" ca="1" si="293"/>
        <v>-0,512864782699233+0,85566319602633i</v>
      </c>
      <c r="DS226" s="240" t="str">
        <f t="shared" ca="1" si="294"/>
        <v>0,554232417643789-0,829467430101896i</v>
      </c>
      <c r="DT226" s="240" t="str">
        <f t="shared" ca="1" si="295"/>
        <v>-0,594264858150019+0,80127340448505i</v>
      </c>
      <c r="DU226" s="240" t="str">
        <f t="shared" ca="1" si="296"/>
        <v>0,63286566256074-0,771149041054115i</v>
      </c>
      <c r="DV226" s="240" t="str">
        <f t="shared" ca="1" si="297"/>
        <v>-0,669941838158614+0,739166912037993i</v>
      </c>
      <c r="DW226" s="240" t="str">
        <f t="shared" ca="1" si="298"/>
        <v>0,705404065187639-0,705404065188087i</v>
      </c>
      <c r="DX226" s="240" t="str">
        <f t="shared" ca="1" si="299"/>
        <v>-0,739166912038291+0,669941838158286i</v>
      </c>
      <c r="DY226" s="240" t="str">
        <f t="shared" ca="1" si="300"/>
        <v>0,771149041053748-0,632865662561186i</v>
      </c>
      <c r="DZ226" s="240" t="str">
        <f t="shared" ca="1" si="301"/>
        <v>-0,80127340448528+0,594264858149709i</v>
      </c>
      <c r="EA226" s="240" t="str">
        <f t="shared" ca="1" si="302"/>
        <v>0,829467430101576-0,55423241764427i</v>
      </c>
      <c r="EB226" s="240" t="str">
        <f t="shared" ca="1" si="303"/>
        <v>-0,855663196026529+0,512864782698901i</v>
      </c>
      <c r="EC226" s="240" t="str">
        <f t="shared" ca="1" si="304"/>
        <v>0,879797594364972-0,470261611570339i</v>
      </c>
      <c r="ED226" s="240" t="str">
        <f t="shared" ca="1" si="305"/>
        <v>-0,901812483236973+0,426525539030302i</v>
      </c>
      <c r="EE226" s="240" t="str">
        <f t="shared" ca="1" si="306"/>
        <v>0,921654826847826-0,381761929106649i</v>
      </c>
      <c r="EF226" s="240" t="str">
        <f t="shared" ca="1" si="307"/>
        <v>-0,939276823253009+0,336078621258272i</v>
      </c>
      <c r="EG226" s="240" t="str">
        <f t="shared" ca="1" si="308"/>
        <v>0,95463601952037-0,289585670573369i</v>
      </c>
      <c r="EH226" s="240" t="str">
        <f t="shared" ca="1" si="309"/>
        <v>-0,967695414000179+0,242395082644323i</v>
      </c>
      <c r="EI226" s="240" t="str">
        <f t="shared" ca="1" si="310"/>
        <v>0,978423545467818-0,194620543728842i</v>
      </c>
      <c r="EJ226" s="240" t="str">
        <f t="shared" ca="1" si="311"/>
        <v>-0,986794568914438+0,146377146877827i</v>
      </c>
      <c r="EK226" s="240" t="str">
        <f t="shared" ca="1" si="312"/>
        <v>0,992788317811704-0,097781114657854i</v>
      </c>
      <c r="EL226" s="240" t="str">
        <f t="shared" ca="1" si="313"/>
        <v>-0,996390352693335+0,0489495191679943i</v>
      </c>
      <c r="EM226" s="240" t="str">
        <f t="shared" ca="1" si="314"/>
        <v>0,99759199594179-6,25717935716126E-14i</v>
      </c>
      <c r="EN226" s="240"/>
      <c r="EO226" s="240"/>
      <c r="EP226" s="240"/>
    </row>
    <row r="227" spans="1:146" ht="15.75" thickBot="1">
      <c r="A227" s="277">
        <f t="shared" si="181"/>
        <v>2.4804687500000018E-3</v>
      </c>
      <c r="B227" s="276">
        <v>127</v>
      </c>
      <c r="C227" s="248">
        <f t="shared" si="182"/>
        <v>25400</v>
      </c>
      <c r="D227" s="247">
        <f t="shared" si="315"/>
        <v>159592.90680236148</v>
      </c>
      <c r="E227" s="247" t="str">
        <f t="shared" si="316"/>
        <v>159592,906802361i</v>
      </c>
      <c r="F227" s="247" t="str">
        <f t="shared" si="320"/>
        <v>-0,040383561074908-0,130909543974659i</v>
      </c>
      <c r="G227" s="247" t="str">
        <f t="shared" si="321"/>
        <v>-0,0418242674653944+0,175490732641888i</v>
      </c>
      <c r="H227" s="247" t="str">
        <f t="shared" si="322"/>
        <v>0,00217044884291715-0,0418016787415831i</v>
      </c>
      <c r="I227" s="247" t="str">
        <f t="shared" si="317"/>
        <v>-0,00215450106804992+0,0428622379614671i</v>
      </c>
      <c r="J227" s="275" t="str">
        <f ca="1">IMPRODUCT(1/N_FFT2,ED100)</f>
        <v>0,00459923736306969+0,0000799878669255305i</v>
      </c>
      <c r="K227" s="274" t="str">
        <f t="shared" ca="1" si="318"/>
        <v>-0,000013337520797141+0,000196961272352441i</v>
      </c>
      <c r="N227" s="265">
        <f t="shared" ca="1" si="185"/>
        <v>2.9975942124690431</v>
      </c>
      <c r="O227" s="240">
        <f t="shared" ca="1" si="186"/>
        <v>0.99759421246904301</v>
      </c>
      <c r="P227" s="240" t="str">
        <f t="shared" ca="1" si="187"/>
        <v>-0,997293755743472-0,0244821875413406i</v>
      </c>
      <c r="Q227" s="240" t="str">
        <f t="shared" ca="1" si="188"/>
        <v>0,996392566550658+0,0489496279283438i</v>
      </c>
      <c r="R227" s="240" t="str">
        <f t="shared" ca="1" si="189"/>
        <v>-0,99489118773327-0,0733875828898382i</v>
      </c>
      <c r="S227" s="240" t="str">
        <f t="shared" ca="1" si="190"/>
        <v>0,992790523665771+0,097781331915527i</v>
      </c>
      <c r="T227" s="240" t="str">
        <f t="shared" ca="1" si="191"/>
        <v>-0,99009183970964-0,122116181123181i</v>
      </c>
      <c r="U227" s="241" t="str">
        <f t="shared" ca="1" si="192"/>
        <v>0,986796761451186+0,146377472109543i</v>
      </c>
      <c r="V227" s="240" t="str">
        <f t="shared" ca="1" si="193"/>
        <v>-0,982907273722358-0,170550590780016i</v>
      </c>
      <c r="W227" s="240" t="str">
        <f t="shared" ca="1" si="194"/>
        <v>0,978425719405094+0,194620976151994i</v>
      </c>
      <c r="X227" s="240" t="str">
        <f t="shared" ca="1" si="195"/>
        <v>-0,973354798020152-0,218574129125289i</v>
      </c>
      <c r="Y227" s="240" t="str">
        <f t="shared" ca="1" si="196"/>
        <v>0,967697564100963+0,242395621216213i</v>
      </c>
      <c r="Z227" s="240" t="str">
        <f t="shared" ca="1" si="197"/>
        <v>-0,961457425353699-0,266071103248671i</v>
      </c>
      <c r="AA227" s="240" t="str">
        <f t="shared" ca="1" si="198"/>
        <v>0,954638140604642+0,289586313997472i</v>
      </c>
      <c r="AB227" s="240" t="str">
        <f t="shared" ca="1" si="199"/>
        <v>-0,947243817535875-0,312927088779147i</v>
      </c>
      <c r="AC227" s="240" t="str">
        <f t="shared" ca="1" si="200"/>
        <v>0,939278910211149+0,336079367983645i</v>
      </c>
      <c r="AD227" s="240" t="str">
        <f t="shared" ca="1" si="201"/>
        <v>-0,930748216392814-0,35902920554368i</v>
      </c>
      <c r="AE227" s="240" t="str">
        <f t="shared" ca="1" si="202"/>
        <v>0,921656874651878+0,38176277733517i</v>
      </c>
      <c r="AF227" s="240" t="str">
        <f t="shared" ca="1" si="203"/>
        <v>-0,912010361272583-0,404266389504721i</v>
      </c>
      <c r="AG227" s="240" t="str">
        <f t="shared" ca="1" si="204"/>
        <v>0,901814486953923+0,426526486717722i</v>
      </c>
      <c r="AH227" s="240" t="str">
        <f t="shared" ca="1" si="205"/>
        <v>-0,891075393309336-0,448529660323977i</v>
      </c>
      <c r="AI227" s="240" t="str">
        <f t="shared" ca="1" si="206"/>
        <v>0,879799549167318+0,470262656434374i</v>
      </c>
      <c r="AJ227" s="240" t="str">
        <f t="shared" ca="1" si="207"/>
        <v>-0,867993746674663-0,49171238390487i</v>
      </c>
      <c r="AK227" s="240" t="str">
        <f t="shared" ca="1" si="208"/>
        <v>0,855665097205383+0,512865922221619i</v>
      </c>
      <c r="AL227" s="240" t="str">
        <f t="shared" ca="1" si="209"/>
        <v>-0,842821027076933-0,533710529284101i</v>
      </c>
      <c r="AM227" s="240" t="str">
        <f t="shared" ca="1" si="210"/>
        <v>0,82946927307687+0,554233649080474i</v>
      </c>
      <c r="AN227" s="240" t="str">
        <f t="shared" ca="1" si="211"/>
        <v>-0,815617877802616-0,574422919250692i</v>
      </c>
      <c r="AO227" s="240" t="str">
        <f t="shared" ca="1" si="212"/>
        <v>0,801275184816643+0,594266178533479i</v>
      </c>
      <c r="AP227" s="240" t="str">
        <f t="shared" ca="1" si="213"/>
        <v>-0,786449833620935-0,613751474091372i</v>
      </c>
      <c r="AQ227" s="240" t="str">
        <f t="shared" ca="1" si="214"/>
        <v>0,771150754452708+0,632867068710918i</v>
      </c>
      <c r="AR227" s="240" t="str">
        <f t="shared" ca="1" si="215"/>
        <v>0,771150754452708+0,632867068710918i</v>
      </c>
      <c r="AS227" s="240" t="str">
        <f t="shared" ca="1" si="216"/>
        <v>0,739168554376539+0,669943326687137i</v>
      </c>
      <c r="AT227" s="240" t="str">
        <f t="shared" ca="1" si="217"/>
        <v>-0,722504698349959-0,687881656692461i</v>
      </c>
      <c r="AU227" s="240" t="str">
        <f t="shared" ca="1" si="218"/>
        <v>0,705405632509293+0,705405632509334i</v>
      </c>
      <c r="AV227" s="240" t="str">
        <f t="shared" ca="1" si="219"/>
        <v>-0,687881656692768-0,722504698349667i</v>
      </c>
      <c r="AW227" s="240" t="str">
        <f t="shared" ca="1" si="220"/>
        <v>0,669943326687009+0,739168554376655i</v>
      </c>
      <c r="AX227" s="240" t="str">
        <f t="shared" ca="1" si="221"/>
        <v>-0,65160144787279-0,755387162905099i</v>
      </c>
      <c r="AY227" s="240" t="str">
        <f t="shared" ca="1" si="222"/>
        <v>0,632867068710555+0,771150754453006i</v>
      </c>
      <c r="AZ227" s="240" t="str">
        <f t="shared" ca="1" si="223"/>
        <v>-0,613751474091314-0,78644983362098i</v>
      </c>
      <c r="BA227" s="240" t="str">
        <f t="shared" ca="1" si="224"/>
        <v>0,594266178533751+0,801275184816442i</v>
      </c>
      <c r="BB227" s="240" t="str">
        <f t="shared" ca="1" si="225"/>
        <v>-0,57442291925047-0,815617877802773i</v>
      </c>
      <c r="BC227" s="240" t="str">
        <f t="shared" ca="1" si="226"/>
        <v>0,554233649080496+0,829469273076856i</v>
      </c>
      <c r="BD227" s="240" t="str">
        <f t="shared" ca="1" si="227"/>
        <v>-0,53371052928447-0,842821027076698i</v>
      </c>
      <c r="BE227" s="240" t="str">
        <f t="shared" ca="1" si="228"/>
        <v>0,512865922221472+0,855665097205472i</v>
      </c>
      <c r="BF227" s="240" t="str">
        <f t="shared" ca="1" si="229"/>
        <v>-0,491712383905066-0,867993746674552i</v>
      </c>
      <c r="BG227" s="240" t="str">
        <f t="shared" ca="1" si="230"/>
        <v>0,470262656434041+0,879799549167496i</v>
      </c>
      <c r="BH227" s="240" t="str">
        <f t="shared" ca="1" si="231"/>
        <v>-0,448529660323905-0,891075393309372i</v>
      </c>
      <c r="BI227" s="240" t="str">
        <f t="shared" ca="1" si="232"/>
        <v>0,426526486718028+0,901814486953778i</v>
      </c>
      <c r="BJ227" s="240" t="str">
        <f t="shared" ca="1" si="233"/>
        <v>-0,40426638950448-0,91201036127269i</v>
      </c>
      <c r="BK227" s="240" t="str">
        <f t="shared" ca="1" si="234"/>
        <v>0,381762777335292+0,921656874651827i</v>
      </c>
      <c r="BL227" s="240" t="str">
        <f t="shared" ca="1" si="235"/>
        <v>-0,359029205544075-0,930748216392661i</v>
      </c>
      <c r="BM227" s="240" t="str">
        <f t="shared" ca="1" si="236"/>
        <v>0,336079367983476+0,93927891021121i</v>
      </c>
      <c r="BN227" s="240" t="str">
        <f t="shared" ca="1" si="237"/>
        <v>-0,312927088779381-0,947243817535798i</v>
      </c>
      <c r="BO227" s="240" t="str">
        <f t="shared" ca="1" si="238"/>
        <v>0,289586313997131+0,954638140604745i</v>
      </c>
      <c r="BP227" s="240" t="str">
        <f t="shared" ca="1" si="239"/>
        <v>-0,266071103248607-0,961457425353717i</v>
      </c>
      <c r="BQ227" s="240" t="str">
        <f t="shared" ca="1" si="240"/>
        <v>0,24239562121653+0,967697564100883i</v>
      </c>
      <c r="BR227" s="240" t="str">
        <f t="shared" ca="1" si="241"/>
        <v>-0,218574129125024-0,973354798020212i</v>
      </c>
      <c r="BS227" s="240" t="str">
        <f t="shared" ca="1" si="242"/>
        <v>0,194620976152114+0,97842571940507i</v>
      </c>
      <c r="BT227" s="240" t="str">
        <f t="shared" ca="1" si="243"/>
        <v>-0,170550590780547-0,982907273722265i</v>
      </c>
      <c r="BU227" s="240" t="str">
        <f t="shared" ca="1" si="244"/>
        <v>0,146377472109386+0,98679676145121i</v>
      </c>
      <c r="BV227" s="240" t="str">
        <f t="shared" ca="1" si="245"/>
        <v>-0,122116181123412-0,990091839709612i</v>
      </c>
      <c r="BW227" s="240" t="str">
        <f t="shared" ca="1" si="246"/>
        <v>0,0977813319151631+0,992790523665807i</v>
      </c>
      <c r="BX227" s="240" t="str">
        <f t="shared" ca="1" si="247"/>
        <v>-0,073387582889834-0,994891187733271i</v>
      </c>
      <c r="BY227" s="240" t="str">
        <f t="shared" ca="1" si="248"/>
        <v>0,0489496279287121+0,996392566550639i</v>
      </c>
      <c r="BZ227" s="240" t="str">
        <f t="shared" ca="1" si="249"/>
        <v>-0,0244821875410791-0,997293755743479i</v>
      </c>
      <c r="CA227" s="240" t="str">
        <f t="shared" ca="1" si="250"/>
        <v>1,39321937687031E-13+0,997594212469043i</v>
      </c>
      <c r="CB227" s="240" t="str">
        <f t="shared" ca="1" si="251"/>
        <v>0,0244821875418209-0,99729375574346i</v>
      </c>
      <c r="CC227" s="240" t="str">
        <f t="shared" ca="1" si="252"/>
        <v>-0,0489496279284621+0,996392566550652i</v>
      </c>
      <c r="CD227" s="240" t="str">
        <f t="shared" ca="1" si="253"/>
        <v>0,0733875828895844-0,994891187733289i</v>
      </c>
      <c r="CE227" s="240" t="str">
        <f t="shared" ca="1" si="254"/>
        <v>-0,0977813319159016+0,992790523665734i</v>
      </c>
      <c r="CF227" s="240" t="str">
        <f t="shared" ca="1" si="255"/>
        <v>0,122116181123164-0,990091839709642i</v>
      </c>
      <c r="CG227" s="240" t="str">
        <f t="shared" ca="1" si="256"/>
        <v>-0,146377472109111+0,986796761451251i</v>
      </c>
      <c r="CH227" s="240" t="str">
        <f t="shared" ca="1" si="257"/>
        <v>0,170550590780273-0,982907273722313i</v>
      </c>
      <c r="CI227" s="240" t="str">
        <f t="shared" ca="1" si="258"/>
        <v>-0,194620976151869+0,978425719405119i</v>
      </c>
      <c r="CJ227" s="240" t="str">
        <f t="shared" ca="1" si="259"/>
        <v>0,218574129125748-0,973354798020049i</v>
      </c>
      <c r="CK227" s="240" t="str">
        <f t="shared" ca="1" si="260"/>
        <v>-0,242395621216287+0,967697564100944i</v>
      </c>
      <c r="CL227" s="240" t="str">
        <f t="shared" ca="1" si="261"/>
        <v>0,266071103248365-0,961457425353784i</v>
      </c>
      <c r="CM227" s="240" t="str">
        <f t="shared" ca="1" si="262"/>
        <v>-0,289586313997814+0,954638140604538i</v>
      </c>
      <c r="CN227" s="240" t="str">
        <f t="shared" ca="1" si="263"/>
        <v>0,312927088779116-0,947243817535885i</v>
      </c>
      <c r="CO227" s="240" t="str">
        <f t="shared" ca="1" si="264"/>
        <v>-0,336079367983241+0,939278910211294i</v>
      </c>
      <c r="CP227" s="240" t="str">
        <f t="shared" ca="1" si="265"/>
        <v>0,359029205543841-0,930748216392752i</v>
      </c>
      <c r="CQ227" s="240" t="str">
        <f t="shared" ca="1" si="266"/>
        <v>-0,381762777335061+0,921656874651923i</v>
      </c>
      <c r="CR227" s="240" t="str">
        <f t="shared" ca="1" si="267"/>
        <v>0,404266389505158-0,91201036127239i</v>
      </c>
      <c r="CS227" s="240" t="str">
        <f t="shared" ca="1" si="268"/>
        <v>-0,426526486717776+0,901814486953897i</v>
      </c>
      <c r="CT227" s="240" t="str">
        <f t="shared" ca="1" si="269"/>
        <v>0,448529660323707-0,891075393309472i</v>
      </c>
      <c r="CU227" s="240" t="str">
        <f t="shared" ca="1" si="270"/>
        <v>-0,470262656434696+0,879799549167146i</v>
      </c>
      <c r="CV227" s="240" t="str">
        <f t="shared" ca="1" si="271"/>
        <v>0,491712383904848-0,867993746674676i</v>
      </c>
      <c r="CW227" s="240" t="str">
        <f t="shared" ca="1" si="272"/>
        <v>-0,512865922221257+0,855665097205601i</v>
      </c>
      <c r="CX227" s="240" t="str">
        <f t="shared" ca="1" si="273"/>
        <v>0,533710529284235-0,842821027076848i</v>
      </c>
      <c r="CY227" s="240" t="str">
        <f t="shared" ca="1" si="274"/>
        <v>-0,554233649080277+0,829469273077003i</v>
      </c>
      <c r="CZ227" s="240" t="str">
        <f t="shared" ca="1" si="275"/>
        <v>0,574422919251088-0,815617877802337i</v>
      </c>
      <c r="DA227" s="240" t="str">
        <f t="shared" ca="1" si="276"/>
        <v>-0,594266178533561+0,801275184816582i</v>
      </c>
      <c r="DB227" s="240" t="str">
        <f t="shared" ca="1" si="277"/>
        <v>0,613751474091095-0,786449833621152i</v>
      </c>
      <c r="DC227" s="240" t="str">
        <f t="shared" ca="1" si="278"/>
        <v>-0,632867068711129+0,771150754452535i</v>
      </c>
      <c r="DD227" s="240" t="str">
        <f t="shared" ca="1" si="279"/>
        <v>0,6516014478726-0,755387162905262i</v>
      </c>
      <c r="DE227" s="240" t="str">
        <f t="shared" ca="1" si="280"/>
        <v>-0,669943326686833+0,739168554376814i</v>
      </c>
      <c r="DF227" s="240" t="str">
        <f t="shared" ca="1" si="281"/>
        <v>0,687881656692576-0,72250469834985i</v>
      </c>
      <c r="DG227" s="240" t="str">
        <f t="shared" ca="1" si="282"/>
        <v>-0,705405632509176+0,705405632509452i</v>
      </c>
      <c r="DH227" s="240" t="str">
        <f t="shared" ca="1" si="283"/>
        <v>0,722504698350246-0,68788165669216i</v>
      </c>
      <c r="DI227" s="240" t="str">
        <f t="shared" ca="1" si="284"/>
        <v>-0,739168554376552+0,669943326687123i</v>
      </c>
      <c r="DJ227" s="240" t="str">
        <f t="shared" ca="1" si="285"/>
        <v>0,755387162905008-0,651601447872895i</v>
      </c>
      <c r="DK227" s="240" t="str">
        <f t="shared" ca="1" si="286"/>
        <v>-0,771150754452936+0,632867068710641i</v>
      </c>
      <c r="DL227" s="240" t="str">
        <f t="shared" ca="1" si="287"/>
        <v>0,786449833620913-0,613751474091402i</v>
      </c>
      <c r="DM227" s="240" t="str">
        <f t="shared" ca="1" si="288"/>
        <v>-0,80127518481635+0,594266178533874i</v>
      </c>
      <c r="DN227" s="240" t="str">
        <f t="shared" ca="1" si="289"/>
        <v>0,815617877802701-0,574422919250572i</v>
      </c>
      <c r="DO227" s="240" t="str">
        <f t="shared" ca="1" si="290"/>
        <v>-0,829469273076786+0,5542336490806i</v>
      </c>
      <c r="DP227" s="240" t="str">
        <f t="shared" ca="1" si="291"/>
        <v>0,842821027077155-0,533710529283749i</v>
      </c>
      <c r="DQ227" s="240" t="str">
        <f t="shared" ca="1" si="292"/>
        <v>-0,8556650972054+0,51286592222159i</v>
      </c>
      <c r="DR227" s="240" t="str">
        <f t="shared" ca="1" si="293"/>
        <v>0,867993746674483-0,491712383905188i</v>
      </c>
      <c r="DS227" s="240" t="str">
        <f t="shared" ca="1" si="294"/>
        <v>-0,879799549167444+0,470262656434139i</v>
      </c>
      <c r="DT227" s="240" t="str">
        <f t="shared" ca="1" si="295"/>
        <v>0,891075393309297-0,448529660324055i</v>
      </c>
      <c r="DU227" s="240" t="str">
        <f t="shared" ca="1" si="296"/>
        <v>-0,901814486953718+0,426526486718153i</v>
      </c>
      <c r="DV227" s="240" t="str">
        <f t="shared" ca="1" si="297"/>
        <v>0,912010361272645-0,40426638950458i</v>
      </c>
      <c r="DW227" s="240" t="str">
        <f t="shared" ca="1" si="298"/>
        <v>-0,921656874651785+0,381762777335395i</v>
      </c>
      <c r="DX227" s="240" t="str">
        <f t="shared" ca="1" si="299"/>
        <v>0,930748216392968-0,359029205543279i</v>
      </c>
      <c r="DY227" s="240" t="str">
        <f t="shared" ca="1" si="300"/>
        <v>-0,939278910211162+0,336079367983607i</v>
      </c>
      <c r="DZ227" s="240" t="str">
        <f t="shared" ca="1" si="301"/>
        <v>0,947243817535763-0,312927088779486i</v>
      </c>
      <c r="EA227" s="240" t="str">
        <f t="shared" ca="1" si="302"/>
        <v>-0,954638140604704+0,289586313997264i</v>
      </c>
      <c r="EB227" s="240" t="str">
        <f t="shared" ca="1" si="303"/>
        <v>0,961457425353681-0,266071103248741i</v>
      </c>
      <c r="EC227" s="240" t="str">
        <f t="shared" ca="1" si="304"/>
        <v>-0,967697564101098+0,242395621215675i</v>
      </c>
      <c r="ED227" s="240" t="str">
        <f t="shared" ca="1" si="305"/>
        <v>0,973354798020187-0,218574129125133i</v>
      </c>
      <c r="EE227" s="240" t="str">
        <f t="shared" ca="1" si="306"/>
        <v>-0,978425719405048+0,194620976152223i</v>
      </c>
      <c r="EF227" s="240" t="str">
        <f t="shared" ca="1" si="307"/>
        <v>0,982907273722416-0,170550590779678i</v>
      </c>
      <c r="EG227" s="240" t="str">
        <f t="shared" ca="1" si="308"/>
        <v>-0,986796761451193+0,146377472109496i</v>
      </c>
      <c r="EH227" s="240" t="str">
        <f t="shared" ca="1" si="309"/>
        <v>0,990091839709599-0,122116181123523i</v>
      </c>
      <c r="EI227" s="240" t="str">
        <f t="shared" ca="1" si="310"/>
        <v>-0,992790523665793+0,0977813319153017i</v>
      </c>
      <c r="EJ227" s="240" t="str">
        <f t="shared" ca="1" si="311"/>
        <v>0,99489118773326-0,073387582889973i</v>
      </c>
      <c r="EK227" s="240" t="str">
        <f t="shared" ca="1" si="312"/>
        <v>-0,996392566550683+0,0489496279278317i</v>
      </c>
      <c r="EL227" s="240" t="str">
        <f t="shared" ca="1" si="313"/>
        <v>0,997293755743474-0,0244821875412467i</v>
      </c>
      <c r="EM227" s="240" t="str">
        <f t="shared" ca="1" si="314"/>
        <v>-0,997594212469043+2,78643875374062E-13i</v>
      </c>
      <c r="EN227" s="240"/>
      <c r="EO227" s="240"/>
      <c r="EP227" s="240"/>
    </row>
    <row r="228" spans="1:146" ht="15.75" thickBot="1">
      <c r="A228" s="277">
        <f t="shared" si="181"/>
        <v>2.5000000000000018E-3</v>
      </c>
      <c r="B228" s="276">
        <v>128</v>
      </c>
      <c r="C228" s="248">
        <f t="shared" si="182"/>
        <v>25600</v>
      </c>
      <c r="D228" s="247">
        <f t="shared" si="315"/>
        <v>160849.54386379741</v>
      </c>
      <c r="E228" s="247" t="str">
        <f t="shared" si="316"/>
        <v>160849,543863797i</v>
      </c>
      <c r="F228" s="247" t="str">
        <f t="shared" si="320"/>
        <v>-0,0403167977939712-0,129679252128123i</v>
      </c>
      <c r="G228" s="247" t="str">
        <f t="shared" si="321"/>
        <v>-0,0410950495126077+0,17425421022365i</v>
      </c>
      <c r="H228" s="247" t="str">
        <f t="shared" si="322"/>
        <v>0,00216762015225772-0,0414750511653613i</v>
      </c>
      <c r="I228" s="247" t="str">
        <f t="shared" si="317"/>
        <v>-0,00214760322693266+0,04250972376197i</v>
      </c>
      <c r="J228" s="275" t="str">
        <f ca="1">IMPRODUCT(1/N_FFT2,EE100)</f>
        <v>0,00405621655859742-8,0409137858859E-08i</v>
      </c>
      <c r="K228" s="274" t="str">
        <f t="shared" ca="1" si="318"/>
        <v>-8,70772560014319E-06+0,000172428818111629i</v>
      </c>
      <c r="N228" s="265">
        <f t="shared" ca="1" si="185"/>
        <v>2.9975949295210351</v>
      </c>
      <c r="O228" s="240">
        <f t="shared" ca="1" si="186"/>
        <v>0.99759492952103512</v>
      </c>
      <c r="P228" s="240" t="str">
        <f t="shared" ca="1" si="187"/>
        <v>-0,997594929521035-3,22336819666271E-15i</v>
      </c>
      <c r="Q228" s="240" t="str">
        <f t="shared" ca="1" si="188"/>
        <v>0,997594929521035-3,29972877470593E-15i</v>
      </c>
      <c r="R228" s="240" t="str">
        <f t="shared" ca="1" si="189"/>
        <v>-0,997594929521035-3,66660565958211E-16i</v>
      </c>
      <c r="S228" s="240" t="str">
        <f t="shared" ca="1" si="190"/>
        <v>0,997594929521035-2,78644724614803E-14i</v>
      </c>
      <c r="T228" s="240" t="str">
        <f t="shared" ca="1" si="191"/>
        <v>-0,997594929521035+3,30585060008446E-14i</v>
      </c>
      <c r="U228" s="241" t="str">
        <f t="shared" ca="1" si="192"/>
        <v>0,997594929521035-4,17967086922204E-14i</v>
      </c>
      <c r="V228" s="240" t="str">
        <f t="shared" ca="1" si="193"/>
        <v>-0,997594929521035+4,87628268075905E-14i</v>
      </c>
      <c r="W228" s="240" t="str">
        <f t="shared" ca="1" si="194"/>
        <v>0,997594929521035+4,70519604853701E-14i</v>
      </c>
      <c r="X228" s="240" t="str">
        <f t="shared" ca="1" si="195"/>
        <v>-0,997594929521035-4,00858423700001E-14i</v>
      </c>
      <c r="Y228" s="240" t="str">
        <f t="shared" ca="1" si="196"/>
        <v>0,997594929521035+3,311972425463E-14i</v>
      </c>
      <c r="Z228" s="240" t="str">
        <f t="shared" ca="1" si="197"/>
        <v>-0,997594929521035-2,61536061392599E-14i</v>
      </c>
      <c r="AA228" s="240" t="str">
        <f t="shared" ca="1" si="198"/>
        <v>0,997594929521035+1,56433188718784E-14i</v>
      </c>
      <c r="AB228" s="240" t="str">
        <f t="shared" ca="1" si="199"/>
        <v>-0,997594929521035-1,22213699085198E-14i</v>
      </c>
      <c r="AC228" s="240" t="str">
        <f t="shared" ca="1" si="200"/>
        <v>0,997594929521035+8,79942094516112E-15i</v>
      </c>
      <c r="AD228" s="240" t="str">
        <f t="shared" ca="1" si="201"/>
        <v>-0,997594929521035+1,71086632222035E-15i</v>
      </c>
      <c r="AE228" s="240" t="str">
        <f t="shared" ca="1" si="202"/>
        <v>0,997594929521035-5,13281528557901E-15i</v>
      </c>
      <c r="AF228" s="240" t="str">
        <f t="shared" ca="1" si="203"/>
        <v>-0,997594929521035+1,56431025529605E-14i</v>
      </c>
      <c r="AG228" s="240" t="str">
        <f t="shared" ca="1" si="204"/>
        <v>0,997594929521035-1,90650515163192E-14i</v>
      </c>
      <c r="AH228" s="240" t="str">
        <f t="shared" ca="1" si="205"/>
        <v>-0,997594929521035+2,95753387837006E-14i</v>
      </c>
      <c r="AI228" s="240" t="str">
        <f t="shared" ca="1" si="206"/>
        <v>0,997594929521035-3,29972877470593E-14i</v>
      </c>
      <c r="AJ228" s="240" t="str">
        <f t="shared" ca="1" si="207"/>
        <v>-0,997594929521035+4,35075750144408E-14i</v>
      </c>
      <c r="AK228" s="240" t="str">
        <f t="shared" ca="1" si="208"/>
        <v>0,997594929521035+5,23072122785199E-14i</v>
      </c>
      <c r="AL228" s="240" t="str">
        <f t="shared" ca="1" si="209"/>
        <v>-0,997594929521035-4,88852633151612E-14i</v>
      </c>
      <c r="AM228" s="240" t="str">
        <f t="shared" ca="1" si="210"/>
        <v>0,997594929521035+3,12866377437569E-14i</v>
      </c>
      <c r="AN228" s="240" t="str">
        <f t="shared" ca="1" si="211"/>
        <v>-0,997594929521035-2,78646887803983E-14i</v>
      </c>
      <c r="AO228" s="240" t="str">
        <f t="shared" ca="1" si="212"/>
        <v>0,997594929521035+2,44427398170396E-14i</v>
      </c>
      <c r="AP228" s="240" t="str">
        <f t="shared" ca="1" si="213"/>
        <v>-0,997594929521035-2,10207908536809E-14i</v>
      </c>
      <c r="AQ228" s="240" t="str">
        <f t="shared" ca="1" si="214"/>
        <v>0,997594929521035+1,75988418903222E-14i</v>
      </c>
      <c r="AR228" s="240" t="str">
        <f t="shared" ca="1" si="215"/>
        <v>0,997594929521035+1,75988418903222E-14i</v>
      </c>
      <c r="AS228" s="240" t="str">
        <f t="shared" ca="1" si="216"/>
        <v>0,997594929521035-3,42173264444069E-15i</v>
      </c>
      <c r="AT228" s="240" t="str">
        <f t="shared" ca="1" si="217"/>
        <v>-0,997594929521035+6,84368160779936E-15i</v>
      </c>
      <c r="AU228" s="240" t="str">
        <f t="shared" ca="1" si="218"/>
        <v>0,997594929521035+3,86681314454119E-13i</v>
      </c>
      <c r="AV228" s="240" t="str">
        <f t="shared" ca="1" si="219"/>
        <v>-0,997594929521035-1,70609216370076E-13i</v>
      </c>
      <c r="AW228" s="240" t="str">
        <f t="shared" ca="1" si="220"/>
        <v>0,997594929521035-3,1286205105921E-14i</v>
      </c>
      <c r="AX228" s="240" t="str">
        <f t="shared" ca="1" si="221"/>
        <v>-0,997594929521035+2,33181626581918E-13i</v>
      </c>
      <c r="AY228" s="240" t="str">
        <f t="shared" ca="1" si="222"/>
        <v>0,997594929521035-4,49253724665961E-13i</v>
      </c>
      <c r="AZ228" s="240" t="str">
        <f t="shared" ca="1" si="223"/>
        <v>-0,997594929521035-3,5539489302928E-13i</v>
      </c>
      <c r="BA228" s="240" t="str">
        <f t="shared" ca="1" si="224"/>
        <v>0,997594929521035+1,39322794945238E-13i</v>
      </c>
      <c r="BB228" s="240" t="str">
        <f t="shared" ca="1" si="225"/>
        <v>-0,997594929521035+6,25726265307599E-14i</v>
      </c>
      <c r="BC228" s="240" t="str">
        <f t="shared" ca="1" si="226"/>
        <v>0,997594929521035-2,64468048006758E-13i</v>
      </c>
      <c r="BD228" s="240" t="str">
        <f t="shared" ca="1" si="227"/>
        <v>-0,997594929521035+4,66363469482754E-13i</v>
      </c>
      <c r="BE228" s="240" t="str">
        <f t="shared" ca="1" si="228"/>
        <v>0,997594929521035+3,09931794996395E-13i</v>
      </c>
      <c r="BF228" s="240" t="str">
        <f t="shared" ca="1" si="229"/>
        <v>-0,997594929521035-1,22213050128444E-13i</v>
      </c>
      <c r="BG228" s="240" t="str">
        <f t="shared" ca="1" si="230"/>
        <v>0,997594929521035-9,38590479555989E-14i</v>
      </c>
      <c r="BH228" s="240" t="str">
        <f t="shared" ca="1" si="231"/>
        <v>-0,997594929521035+3,09931146039642E-13i</v>
      </c>
      <c r="BI228" s="240" t="str">
        <f t="shared" ca="1" si="232"/>
        <v>0,997594929521035+4,947174716556E-13i</v>
      </c>
      <c r="BJ228" s="240" t="str">
        <f t="shared" ca="1" si="233"/>
        <v>-0,997594929521035-2,78645373571557E-13i</v>
      </c>
      <c r="BK228" s="240" t="str">
        <f t="shared" ca="1" si="234"/>
        <v>0,997594929521035+6,25732754875138E-14i</v>
      </c>
      <c r="BL228" s="240" t="str">
        <f t="shared" ca="1" si="235"/>
        <v>-0,997594929521035+1,25145469380438E-13i</v>
      </c>
      <c r="BM228" s="240" t="str">
        <f t="shared" ca="1" si="236"/>
        <v>0,997594929521035-3,41217567464481E-13i</v>
      </c>
      <c r="BN228" s="240" t="str">
        <f t="shared" ca="1" si="237"/>
        <v>-0,997594929521035-4,63431050230761E-13i</v>
      </c>
      <c r="BO228" s="240" t="str">
        <f t="shared" ca="1" si="238"/>
        <v>0,997594929521035+2,47358952146718E-13i</v>
      </c>
      <c r="BP228" s="240" t="str">
        <f t="shared" ca="1" si="239"/>
        <v>-0,997594929521035-3,12868540626749E-14i</v>
      </c>
      <c r="BQ228" s="240" t="str">
        <f t="shared" ca="1" si="240"/>
        <v>0,997594929521035-1,56431890805276E-13i</v>
      </c>
      <c r="BR228" s="240" t="str">
        <f t="shared" ca="1" si="241"/>
        <v>-0,997594929521035+3,72503988889319E-13i</v>
      </c>
      <c r="BS228" s="240" t="str">
        <f t="shared" ca="1" si="242"/>
        <v>0,997594929521035+4,32144628805921E-13i</v>
      </c>
      <c r="BT228" s="240" t="str">
        <f t="shared" ca="1" si="243"/>
        <v>-0,997594929521035-2,16072530721879E-13i</v>
      </c>
      <c r="BU228" s="240" t="str">
        <f t="shared" ca="1" si="244"/>
        <v>0,997594929521035+4,32637835938892E-19i</v>
      </c>
      <c r="BV228" s="240" t="str">
        <f t="shared" ca="1" si="245"/>
        <v>-0,997594929521035+1,87718312230116E-13i</v>
      </c>
      <c r="BW228" s="240" t="str">
        <f t="shared" ca="1" si="246"/>
        <v>0,997594929521035-4,03790410314158E-13i</v>
      </c>
      <c r="BX228" s="240" t="str">
        <f t="shared" ca="1" si="247"/>
        <v>-0,997594929521035-3,72504854164991E-13i</v>
      </c>
      <c r="BY228" s="240" t="str">
        <f t="shared" ca="1" si="248"/>
        <v>0,997594929521035+1,84786109297039E-13i</v>
      </c>
      <c r="BZ228" s="240" t="str">
        <f t="shared" ca="1" si="249"/>
        <v>-0,997594929521035+3,1285988787003E-14i</v>
      </c>
      <c r="CA228" s="240" t="str">
        <f t="shared" ca="1" si="250"/>
        <v>0,997594929521035-2,19004733654955E-13i</v>
      </c>
      <c r="CB228" s="240" t="str">
        <f t="shared" ca="1" si="251"/>
        <v>-0,997594929521035+4,35076831738998E-13i</v>
      </c>
      <c r="CC228" s="240" t="str">
        <f t="shared" ca="1" si="252"/>
        <v>0,997594929521035+3,41218432740153E-13i</v>
      </c>
      <c r="CD228" s="240" t="str">
        <f t="shared" ca="1" si="253"/>
        <v>-0,997594929521035-1,53499687872201E-13i</v>
      </c>
      <c r="CE228" s="240" t="str">
        <f t="shared" ca="1" si="254"/>
        <v>0,997594929521035-6,25724102118419E-14i</v>
      </c>
      <c r="CF228" s="240" t="str">
        <f t="shared" ca="1" si="255"/>
        <v>-0,997594929521035+2,78644508295885E-13i</v>
      </c>
      <c r="CG228" s="240" t="str">
        <f t="shared" ca="1" si="256"/>
        <v>0,997594929521035-4,66363253163837E-13i</v>
      </c>
      <c r="CH228" s="240" t="str">
        <f t="shared" ca="1" si="257"/>
        <v>-0,997594929521035-3,09932011315314E-13i</v>
      </c>
      <c r="CI228" s="240" t="str">
        <f t="shared" ca="1" si="258"/>
        <v>0,997594929521035+1,22213266447362E-13i</v>
      </c>
      <c r="CJ228" s="240" t="str">
        <f t="shared" ca="1" si="259"/>
        <v>-0,997594929521035+9,38588316366809E-14i</v>
      </c>
      <c r="CK228" s="240" t="str">
        <f t="shared" ca="1" si="260"/>
        <v>0,997594929521035-3,09930929720723E-13i</v>
      </c>
      <c r="CL228" s="240" t="str">
        <f t="shared" ca="1" si="261"/>
        <v>-0,997594929521035-4,94717687974517E-13i</v>
      </c>
      <c r="CM228" s="240" t="str">
        <f t="shared" ca="1" si="262"/>
        <v>0,997594929521035+2,78645589890475E-13i</v>
      </c>
      <c r="CN228" s="240" t="str">
        <f t="shared" ca="1" si="263"/>
        <v>-0,997594929521035-9,0926845022523E-14i</v>
      </c>
      <c r="CO228" s="240" t="str">
        <f t="shared" ca="1" si="264"/>
        <v>0,997594929521035-1,2514525306152E-13i</v>
      </c>
      <c r="CP228" s="240" t="str">
        <f t="shared" ca="1" si="265"/>
        <v>-0,997594929521035+3,41217351145562E-13i</v>
      </c>
      <c r="CQ228" s="240" t="str">
        <f t="shared" ca="1" si="266"/>
        <v>0,997594929521035+4,63431266549678E-13i</v>
      </c>
      <c r="CR228" s="240" t="str">
        <f t="shared" ca="1" si="267"/>
        <v>-0,997594929521035-2,47359168465635E-13i</v>
      </c>
      <c r="CS228" s="240" t="str">
        <f t="shared" ca="1" si="268"/>
        <v>0,997594929521035+3,12870703815929E-14i</v>
      </c>
      <c r="CT228" s="240" t="str">
        <f t="shared" ca="1" si="269"/>
        <v>-0,997594929521035+1,8478502770245E-13i</v>
      </c>
      <c r="CU228" s="240" t="str">
        <f t="shared" ca="1" si="270"/>
        <v>0,997594929521035-3,44150419354311E-13i</v>
      </c>
      <c r="CV228" s="240" t="str">
        <f t="shared" ca="1" si="271"/>
        <v>-0,997594929521035-4,03791491908749E-13i</v>
      </c>
      <c r="CW228" s="240" t="str">
        <f t="shared" ca="1" si="272"/>
        <v>0,997594929521035+2,44426100256888E-13i</v>
      </c>
      <c r="CX228" s="240" t="str">
        <f t="shared" ca="1" si="273"/>
        <v>-0,997594929521035-2,83540021728451E-14i</v>
      </c>
      <c r="CY228" s="240" t="str">
        <f t="shared" ca="1" si="274"/>
        <v>0,997594929521035-1,87718095911198E-13i</v>
      </c>
      <c r="CZ228" s="240" t="str">
        <f t="shared" ca="1" si="275"/>
        <v>-0,997594929521035+4,03790193995241E-13i</v>
      </c>
      <c r="DA228" s="240" t="str">
        <f t="shared" ca="1" si="276"/>
        <v>0,997594929521035+4,00858423700001E-13i</v>
      </c>
      <c r="DB228" s="240" t="str">
        <f t="shared" ca="1" si="277"/>
        <v>-0,997594929521035-1,84786325615958E-13i</v>
      </c>
      <c r="DC228" s="240" t="str">
        <f t="shared" ca="1" si="278"/>
        <v>0,997594929521035-3,1285772468085E-14i</v>
      </c>
      <c r="DD228" s="240" t="str">
        <f t="shared" ca="1" si="279"/>
        <v>-0,997594929521035+2,47357870552127E-13i</v>
      </c>
      <c r="DE228" s="240" t="str">
        <f t="shared" ca="1" si="280"/>
        <v>0,997594929521035-4,06723262203988E-13i</v>
      </c>
      <c r="DF228" s="240" t="str">
        <f t="shared" ca="1" si="281"/>
        <v>-0,997594929521035-3,4121864905907E-13i</v>
      </c>
      <c r="DG228" s="240" t="str">
        <f t="shared" ca="1" si="282"/>
        <v>0,997594929521035+1,25146550975028E-13i</v>
      </c>
      <c r="DH228" s="240" t="str">
        <f t="shared" ca="1" si="283"/>
        <v>-0,997594929521035+3,42188406768328E-14i</v>
      </c>
      <c r="DI228" s="240" t="str">
        <f t="shared" ca="1" si="284"/>
        <v>0,997594929521035-2,50290938760876E-13i</v>
      </c>
      <c r="DJ228" s="240" t="str">
        <f t="shared" ca="1" si="285"/>
        <v>-0,997594929521035+4,66363036844918E-13i</v>
      </c>
      <c r="DK228" s="240" t="str">
        <f t="shared" ca="1" si="286"/>
        <v>0,997594929521035+3,38285580850322E-13i</v>
      </c>
      <c r="DL228" s="240" t="str">
        <f t="shared" ca="1" si="287"/>
        <v>-0,997594929521035-1,2221348276628E-13i</v>
      </c>
      <c r="DM228" s="240" t="str">
        <f t="shared" ca="1" si="288"/>
        <v>0,997594929521035-9,38586153177629E-14i</v>
      </c>
      <c r="DN228" s="240" t="str">
        <f t="shared" ca="1" si="289"/>
        <v>-0,997594929521035+3,09930713401806E-13i</v>
      </c>
      <c r="DO228" s="240" t="str">
        <f t="shared" ca="1" si="290"/>
        <v>0,997594929521035-5,26002811485848E-13i</v>
      </c>
      <c r="DP228" s="240" t="str">
        <f t="shared" ca="1" si="291"/>
        <v>-0,997594929521035-2,78645806209393E-13i</v>
      </c>
      <c r="DQ228" s="240" t="str">
        <f t="shared" ca="1" si="292"/>
        <v>0,997594929521035+6,25737081253498E-14i</v>
      </c>
      <c r="DR228" s="240" t="str">
        <f t="shared" ca="1" si="293"/>
        <v>-0,997594929521035+9,67916835265106E-14i</v>
      </c>
      <c r="DS228" s="240" t="str">
        <f t="shared" ca="1" si="294"/>
        <v>0,997594929521035-3,12863781610554E-13i</v>
      </c>
      <c r="DT228" s="240" t="str">
        <f t="shared" ca="1" si="295"/>
        <v>-0,997594929521035-4,35078129652506E-13i</v>
      </c>
      <c r="DU228" s="240" t="str">
        <f t="shared" ca="1" si="296"/>
        <v>0,997594929521035+2,75712738000645E-13i</v>
      </c>
      <c r="DV228" s="240" t="str">
        <f t="shared" ca="1" si="297"/>
        <v>-0,997594929521035-5,96406399166021E-14i</v>
      </c>
      <c r="DW228" s="240" t="str">
        <f t="shared" ca="1" si="298"/>
        <v>0,997594929521035-1,56431458167441E-13i</v>
      </c>
      <c r="DX228" s="240" t="str">
        <f t="shared" ca="1" si="299"/>
        <v>-0,997594929521035+3,72503556251483E-13i</v>
      </c>
      <c r="DY228" s="240" t="str">
        <f t="shared" ca="1" si="300"/>
        <v>0,997594929521035+4,32145061443757E-13i</v>
      </c>
      <c r="DZ228" s="240" t="str">
        <f t="shared" ca="1" si="301"/>
        <v>-0,997594929521035-2,16072963359715E-13i</v>
      </c>
      <c r="EA228" s="240" t="str">
        <f t="shared" ca="1" si="302"/>
        <v>0,997594929521035+8,65275671877784E-19i</v>
      </c>
      <c r="EB228" s="240" t="str">
        <f t="shared" ca="1" si="303"/>
        <v>-0,997594929521035+2,16071232808371E-13i</v>
      </c>
      <c r="EC228" s="240" t="str">
        <f t="shared" ca="1" si="304"/>
        <v>0,997594929521035-3,75436624460231E-13i</v>
      </c>
      <c r="ED228" s="240" t="str">
        <f t="shared" ca="1" si="305"/>
        <v>-0,997594929521035-3,72505286802827E-13i</v>
      </c>
      <c r="EE228" s="240" t="str">
        <f t="shared" ca="1" si="306"/>
        <v>0,997594929521035+2,13139895150967E-13i</v>
      </c>
      <c r="EF228" s="240" t="str">
        <f t="shared" ca="1" si="307"/>
        <v>-0,997594929521035+2,93220293307584E-15i</v>
      </c>
      <c r="EG228" s="240" t="str">
        <f t="shared" ca="1" si="308"/>
        <v>0,997594929521035-2,19004301017119E-13i</v>
      </c>
      <c r="EH228" s="240" t="str">
        <f t="shared" ca="1" si="309"/>
        <v>-0,997594929521035+4,35076399101162E-13i</v>
      </c>
      <c r="EI228" s="240" t="str">
        <f t="shared" ca="1" si="310"/>
        <v>0,997594929521035+3,6957221859408E-13i</v>
      </c>
      <c r="EJ228" s="240" t="str">
        <f t="shared" ca="1" si="311"/>
        <v>-0,997594929521035-1,53500120510037E-13i</v>
      </c>
      <c r="EK228" s="240" t="str">
        <f t="shared" ca="1" si="312"/>
        <v>0,997594929521035-6,2571977574006E-14i</v>
      </c>
      <c r="EL228" s="240" t="str">
        <f t="shared" ca="1" si="313"/>
        <v>-0,997594929521035+2,78644075658049E-13i</v>
      </c>
      <c r="EM228" s="240" t="str">
        <f t="shared" ca="1" si="314"/>
        <v>0,997594929521035-4,38009467309909E-13i</v>
      </c>
      <c r="EN228" s="240"/>
      <c r="EO228" s="240"/>
      <c r="EP228" s="240"/>
    </row>
    <row r="229" spans="1:146" ht="15.75" thickBot="1">
      <c r="A229" s="277">
        <f t="shared" ref="A229:A292" si="323">A228+Div_Nt_load2</f>
        <v>2.5195312500000018E-3</v>
      </c>
      <c r="B229" s="276">
        <v>129</v>
      </c>
      <c r="C229" s="248">
        <f t="shared" ref="C229:C292" si="324">C228+1/time_load2</f>
        <v>25800</v>
      </c>
      <c r="D229" s="247">
        <f t="shared" si="315"/>
        <v>162106.18092523332</v>
      </c>
      <c r="E229" s="247" t="str">
        <f t="shared" si="316"/>
        <v>162106,180925233i</v>
      </c>
      <c r="F229" s="247" t="str">
        <f t="shared" ref="F229:F237" si="325">IF(freq_ratio2&gt;1,IMPRODUCT(Kth_2/(2/rload2-Kfeed2/Gdc_ccm2),IMDIV(COMPLEX(1,Rc_2*Coutput2*microF2*miliOhm2*D229),IMSUM(1,IMPRODUCT(E229,1/omega1_2),IMPRODUCT(E229,E229,1/omega2_2),IMPRODUCT(E229,E229,E229,1/omega3_2)))),IMPRODUCT(Kth_2/(2/rload2-Kfeed2/Gdc_dcm2),(IMDIV(COMPLEX(1,Rc_2*Coutput2*microF2*miliOhm2*D229),IMSUM(1,IMDIV(E229,omegat2),IMDIV(IMPRODUCT(E229,E229),omegapole0^2*(1-2*Gdc_dcm2/(Kfeed2*rload2))))))))</f>
        <v>-0,040249491895838-0,128467196053356i</v>
      </c>
      <c r="G229" s="247" t="str">
        <f t="shared" ref="G229:G237" si="326">IMPRODUCT(IMPRODUCT(-currentransferratio2*RFB_2/(Rfeedforward2),IMDIV(COMPLEX(1,(Rfeedforward2*kiliOhm2+q_Rz_Cz_2*Rzero2)*q_Rz_Cz_2*Czero2*nanoF2*D229),IMPRODUCT(COMPLEX(1,q_Rz_Cz_2*Rzero2*Czero2*nanoF2*D229),COMPLEX(1,D229/(2*PI()*F_roll2*kilihertz2))))),IMSUM(feedtype2,IMDIV(COMPLEX(1,Rvolt2*Cvolt2*nanoF2*kiliOhm2*D229),IMPRODUCT(Rupper2*kiliOhm2*(Cvolt2*nanoF2+Cforward2*picoF2),COMPLEX(1,Rvolt2*Cvolt2*Cforward2*picoF2*nanoF2*kiliOhm2*D229/(Cvolt2*nanoF2+Cforward2*picoF2)),E229))))</f>
        <v>-0,0403823215336673+0,173032109643495i</v>
      </c>
      <c r="H229" s="247" t="str">
        <f t="shared" si="322"/>
        <v>0,00216485763592089-0,0411534870376996i</v>
      </c>
      <c r="I229" s="247" t="str">
        <f t="shared" si="317"/>
        <v>-0,00214102119505494+0,042163061967704i</v>
      </c>
      <c r="J229" s="275" t="str">
        <f ca="1">IMPRODUCT(1/N_FFT2,ED100)</f>
        <v>0,00459923736306969+0,0000799878669255305i</v>
      </c>
      <c r="K229" s="274" t="str">
        <f t="shared" ca="1" si="318"/>
        <v>-0,0000132195980652664+0,000193746674224852i</v>
      </c>
      <c r="N229" s="265">
        <f t="shared" ref="N229:N292" ca="1" si="327">Ioutput2+O229</f>
        <v>2.997594149316491</v>
      </c>
      <c r="O229" s="240">
        <f t="shared" ref="O229:O292" ca="1" si="328">I_step2*(th_2/time_load2-0.5)+2*I_step2*(th_2/time_load2)*SUMPRODUCT((SIN(ROW(INDIRECT(1&amp;":"&amp;N_FFT2))*PI()*th_2/time_load2)/(ROW(INDIRECT(1&amp;":"&amp;N_FFT2))*PI()*th_2/time_load2))*(SIN(ROW(INDIRECT(1&amp;":"&amp;N_FFT2))*PI()*transient2/time_load2)/(ROW(INDIRECT(1&amp;":"&amp;N_FFT2))*PI()*transient2/time_load2))*COS(ROW(INDIRECT(1&amp;":"&amp;N_FFT2))*2*PI()*Div_Nt_load2*B229/time_load2-ROW(INDIRECT(1&amp;":"&amp;N_FFT2))*PI()*(time_load2-transient2)/time_load2))</f>
        <v>0.99759414931649093</v>
      </c>
      <c r="P229" s="240" t="str">
        <f t="shared" ref="P229:P292" ca="1" si="329">IMPRODUCT(O229,IMEXP(COMPLEX(0,-2*PI()*1*B229/Nt_load2)))</f>
        <v>-0,997293692609941+0,024482185991493i</v>
      </c>
      <c r="Q229" s="240" t="str">
        <f t="shared" ref="Q229:Q292" ca="1" si="330">IMPRODUCT(O229,IMEXP(COMPLEX(0,-2*PI()*2*B229/Nt_load2)))</f>
        <v>0,996392503474175-0,0489496248296024i</v>
      </c>
      <c r="R229" s="240" t="str">
        <f t="shared" ref="R229:R292" ca="1" si="331">IMPRODUCT(O229,IMEXP(COMPLEX(0,-2*PI()*3*B229/Nt_load2)))</f>
        <v>-0,994891124751833+0,0733875782440494i</v>
      </c>
      <c r="S229" s="240" t="str">
        <f t="shared" ref="S229:S292" ca="1" si="332">IMPRODUCT(O229,IMEXP(COMPLEX(0,-2*PI()*4*B229/Nt_load2)))</f>
        <v>0,99279046081731-0,0977813257255481i</v>
      </c>
      <c r="T229" s="240" t="str">
        <f t="shared" ref="T229:T292" ca="1" si="333">IMPRODUCT(O229,IMEXP(COMPLEX(0,-2*PI()*5*B229/Nt_load2)))</f>
        <v>-0,990091777032029+0,122116173392601i</v>
      </c>
      <c r="U229" s="241" t="str">
        <f t="shared" ref="U229:U292" ca="1" si="334">IMPRODUCT(O229,IMEXP(COMPLEX(0,-2*PI()*6*B229/Nt_load2)))</f>
        <v>0,986796698982168-0,14637746284312i</v>
      </c>
      <c r="V229" s="240" t="str">
        <f t="shared" ref="V229:V292" ca="1" si="335">IMPRODUCT(O229,IMEXP(COMPLEX(0,-2*PI()*7*B229/Nt_load2)))</f>
        <v>-0,982907211499561+0,170550579983331i</v>
      </c>
      <c r="W229" s="240" t="str">
        <f t="shared" ref="W229:W292" ca="1" si="336">IMPRODUCT(O229,IMEXP(COMPLEX(0,-2*PI()*8*B229/Nt_load2)))</f>
        <v>0,978425657465998-0,194620963831552i</v>
      </c>
      <c r="X229" s="240" t="str">
        <f t="shared" ref="X229:X292" ca="1" si="337">IMPRODUCT(O229,IMEXP(COMPLEX(0,-2*PI()*9*B229/Nt_load2)))</f>
        <v>-0,973354736402068+0,218574115288509i</v>
      </c>
      <c r="Y229" s="240" t="str">
        <f t="shared" ref="Y229:Y292" ca="1" si="338">IMPRODUCT(O229,IMEXP(COMPLEX(0,-2*PI()*10*B229/Nt_load2)))</f>
        <v>0,96769750284103-0,24239560587133i</v>
      </c>
      <c r="Z229" s="240" t="str">
        <f t="shared" ref="Z229:Z292" ca="1" si="339">IMPRODUCT(O229,IMEXP(COMPLEX(0,-2*PI()*11*B229/Nt_load2)))</f>
        <v>-0,961457364488795+0,266071086405028i</v>
      </c>
      <c r="AA229" s="240" t="str">
        <f t="shared" ref="AA229:AA292" ca="1" si="340">IMPRODUCT(O229,IMEXP(COMPLEX(0,-2*PI()*12*B229/Nt_load2)))</f>
        <v>0,954638080171399-0,289586295665312i</v>
      </c>
      <c r="AB229" s="240" t="str">
        <f t="shared" ref="AB229:AB292" ca="1" si="341">IMPRODUCT(O229,IMEXP(COMPLEX(0,-2*PI()*13*B229/Nt_load2)))</f>
        <v>-0,947243757570755+0,312927068969321i</v>
      </c>
      <c r="AC229" s="240" t="str">
        <f t="shared" ref="AC229:AC292" ca="1" si="342">IMPRODUCT(O229,IMEXP(COMPLEX(0,-2*PI()*14*B229/Nt_load2)))</f>
        <v>0,939278850750242-0,336079346708181i</v>
      </c>
      <c r="AD229" s="240" t="str">
        <f t="shared" ref="AD229:AD292" ca="1" si="343">IMPRODUCT(O229,IMEXP(COMPLEX(0,-2*PI()*15*B229/Nt_load2)))</f>
        <v>-0,930748157471936+0,359029182815393i</v>
      </c>
      <c r="AE229" s="240" t="str">
        <f t="shared" ref="AE229:AE292" ca="1" si="344">IMPRODUCT(O229,IMEXP(COMPLEX(0,-2*PI()*16*B229/Nt_load2)))</f>
        <v>0,921656816306522-0,381762753167751i</v>
      </c>
      <c r="AF229" s="240" t="str">
        <f t="shared" ref="AF229:AF292" ca="1" si="345">IMPRODUCT(O229,IMEXP(COMPLEX(0,-2*PI()*17*B229/Nt_load2)))</f>
        <v>-0,912010303537891+0,404266363912727i</v>
      </c>
      <c r="AG229" s="240" t="str">
        <f t="shared" ref="AG229:AG292" ca="1" si="346">IMPRODUCT(O229,IMEXP(COMPLEX(0,-2*PI()*18*B229/Nt_load2)))</f>
        <v>0,901814429864715-0,426526459716478i</v>
      </c>
      <c r="AH229" s="240" t="str">
        <f t="shared" ref="AH229:AH292" ca="1" si="347">IMPRODUCT(O229,IMEXP(COMPLEX(0,-2*PI()*19*B229/Nt_load2)))</f>
        <v>-0,89107533689996+0,448529631929838i</v>
      </c>
      <c r="AI229" s="240" t="str">
        <f t="shared" ref="AI229:AI292" ca="1" si="348">IMPRODUCT(O229,IMEXP(COMPLEX(0,-2*PI()*20*B229/Nt_load2)))</f>
        <v>0,879799493471708-0,470262626664525i</v>
      </c>
      <c r="AJ229" s="240" t="str">
        <f t="shared" ref="AJ229:AJ292" ca="1" si="349">IMPRODUCT(O229,IMEXP(COMPLEX(0,-2*PI()*21*B229/Nt_load2)))</f>
        <v>-0,867993691726455+0,491712352777082i</v>
      </c>
      <c r="AK229" s="240" t="str">
        <f t="shared" ref="AK229:AK292" ca="1" si="350">IMPRODUCT(O229,IMEXP(COMPLEX(0,-2*PI()*22*B229/Nt_load2)))</f>
        <v>0,855665043037636-0,512865889754714i</v>
      </c>
      <c r="AL229" s="240" t="str">
        <f t="shared" ref="AL229:AL292" ca="1" si="351">IMPRODUCT(O229,IMEXP(COMPLEX(0,-2*PI()*23*B229/Nt_load2)))</f>
        <v>-0,842820973722265+0,533710495497649i</v>
      </c>
      <c r="AM229" s="240" t="str">
        <f t="shared" ref="AM229:AM292" ca="1" si="352">IMPRODUCT(O229,IMEXP(COMPLEX(0,-2*PI()*24*B229/Nt_load2)))</f>
        <v>0,829469220567485-0,554233613994732i</v>
      </c>
      <c r="AN229" s="240" t="str">
        <f t="shared" ref="AN229:AN292" ca="1" si="353">IMPRODUCT(O229,IMEXP(COMPLEX(0,-2*PI()*25*B229/Nt_load2)))</f>
        <v>-0,815617826170032+0,574422882886959i</v>
      </c>
      <c r="AO229" s="240" t="str">
        <f t="shared" ref="AO229:AO292" ca="1" si="354">IMPRODUCT(O229,IMEXP(COMPLEX(0,-2*PI()*26*B229/Nt_load2)))</f>
        <v>0,801275134092008-0,594266140913589i</v>
      </c>
      <c r="AP229" s="240" t="str">
        <f t="shared" ref="AP229:AP292" ca="1" si="355">IMPRODUCT(O229,IMEXP(COMPLEX(0,-2*PI()*27*B229/Nt_load2)))</f>
        <v>-0,786449783834864+0,613751435237905i</v>
      </c>
      <c r="AQ229" s="240" t="str">
        <f t="shared" ref="AQ229:AQ292" ca="1" si="356">IMPRODUCT(O229,IMEXP(COMPLEX(0,-2*PI()*28*B229/Nt_load2)))</f>
        <v>0,771150705635138-0,632867028647347i</v>
      </c>
      <c r="AR229" s="240" t="str">
        <f t="shared" ref="AR229:AR292" ca="1" si="357">IMPRODUCT(O229,IMEXP(COMPLEX(0,-2*PI()*28*B229/Nt_load2)))</f>
        <v>0,771150705635138-0,632867028647347i</v>
      </c>
      <c r="AS229" s="240" t="str">
        <f t="shared" ref="AS229:AS292" ca="1" si="358">IMPRODUCT(O229,IMEXP(COMPLEX(0,-2*PI()*30*B229/Nt_load2)))</f>
        <v>0,73916850758358-0,66994328427648i</v>
      </c>
      <c r="AT229" s="240" t="str">
        <f t="shared" ref="AT229:AT292" ca="1" si="359">IMPRODUCT(O229,IMEXP(COMPLEX(0,-2*PI()*31*B229/Nt_load2)))</f>
        <v>-0,722504652611898+0,687881613146226i</v>
      </c>
      <c r="AU229" s="240" t="str">
        <f t="shared" ref="AU229:AU292" ca="1" si="360">IMPRODUCT(O229,IMEXP(COMPLEX(0,-2*PI()*32*B229/Nt_load2)))</f>
        <v>0,705405587853601-0,705405587853831i</v>
      </c>
      <c r="AV229" s="240" t="str">
        <f t="shared" ref="AV229:AV292" ca="1" si="361">IMPRODUCT(O229,IMEXP(COMPLEX(0,-2*PI()*33*B229/Nt_load2)))</f>
        <v>-0,68788161314606+0,722504652612055i</v>
      </c>
      <c r="AW229" s="240" t="str">
        <f t="shared" ref="AW229:AW292" ca="1" si="362">IMPRODUCT(O229,IMEXP(COMPLEX(0,-2*PI()*34*B229/Nt_load2)))</f>
        <v>0,6699432842763-0,739168507583743i</v>
      </c>
      <c r="AX229" s="240" t="str">
        <f t="shared" ref="AX229:AX292" ca="1" si="363">IMPRODUCT(O229,IMEXP(COMPLEX(0,-2*PI()*35*B229/Nt_load2)))</f>
        <v>-0,651601406622895+0,755387115085741i</v>
      </c>
      <c r="AY229" s="240" t="str">
        <f t="shared" ref="AY229:AY292" ca="1" si="364">IMPRODUCT(O229,IMEXP(COMPLEX(0,-2*PI()*36*B229/Nt_load2)))</f>
        <v>0,632867028647083-0,771150705635354i</v>
      </c>
      <c r="AZ229" s="240" t="str">
        <f t="shared" ref="AZ229:AZ292" ca="1" si="365">IMPRODUCT(O229,IMEXP(COMPLEX(0,-2*PI()*37*B229/Nt_load2)))</f>
        <v>-0,613751435237637+0,786449783835074i</v>
      </c>
      <c r="BA229" s="240" t="str">
        <f t="shared" ref="BA229:BA292" ca="1" si="366">IMPRODUCT(O229,IMEXP(COMPLEX(0,-2*PI()*38*B229/Nt_load2)))</f>
        <v>0,594266140913246-0,801275134092261i</v>
      </c>
      <c r="BB229" s="240" t="str">
        <f t="shared" ref="BB229:BB292" ca="1" si="367">IMPRODUCT(O229,IMEXP(COMPLEX(0,-2*PI()*39*B229/Nt_load2)))</f>
        <v>-0,574422882886611+0,815617826170277i</v>
      </c>
      <c r="BC229" s="240" t="str">
        <f t="shared" ref="BC229:BC292" ca="1" si="368">IMPRODUCT(O229,IMEXP(COMPLEX(0,-2*PI()*40*B229/Nt_load2)))</f>
        <v>0,554233613994378-0,829469220567721i</v>
      </c>
      <c r="BD229" s="240" t="str">
        <f t="shared" ref="BD229:BD292" ca="1" si="369">IMPRODUCT(O229,IMEXP(COMPLEX(0,-2*PI()*41*B229/Nt_load2)))</f>
        <v>-0,533710495498031+0,842820973722024i</v>
      </c>
      <c r="BE229" s="240" t="str">
        <f t="shared" ref="BE229:BE292" ca="1" si="370">IMPRODUCT(O229,IMEXP(COMPLEX(0,-2*PI()*42*B229/Nt_load2)))</f>
        <v>0,512865889755103-0,855665043037403i</v>
      </c>
      <c r="BF229" s="240" t="str">
        <f t="shared" ref="BF229:BF292" ca="1" si="371">IMPRODUCT(O229,IMEXP(COMPLEX(0,-2*PI()*43*B229/Nt_load2)))</f>
        <v>-0,491712352777476+0,867993691726232i</v>
      </c>
      <c r="BG229" s="240" t="str">
        <f t="shared" ref="BG229:BG292" ca="1" si="372">IMPRODUCT(O229,IMEXP(COMPLEX(0,-2*PI()*44*B229/Nt_load2)))</f>
        <v>0,470262626664843-0,879799493471539i</v>
      </c>
      <c r="BH229" s="240" t="str">
        <f t="shared" ref="BH229:BH292" ca="1" si="373">IMPRODUCT(O229,IMEXP(COMPLEX(0,-2*PI()*45*B229/Nt_load2)))</f>
        <v>-0,44852963193016+0,891075336899798i</v>
      </c>
      <c r="BI229" s="240" t="str">
        <f t="shared" ref="BI229:BI292" ca="1" si="374">IMPRODUCT(O229,IMEXP(COMPLEX(0,-2*PI()*46*B229/Nt_load2)))</f>
        <v>0,426526459716804-0,90181442986456i</v>
      </c>
      <c r="BJ229" s="240" t="str">
        <f t="shared" ref="BJ229:BJ292" ca="1" si="375">IMPRODUCT(O229,IMEXP(COMPLEX(0,-2*PI()*47*B229/Nt_load2)))</f>
        <v>-0,404266363912965+0,912010303537785i</v>
      </c>
      <c r="BK229" s="240" t="str">
        <f t="shared" ref="BK229:BK292" ca="1" si="376">IMPRODUCT(O229,IMEXP(COMPLEX(0,-2*PI()*48*B229/Nt_load2)))</f>
        <v>0,381762753167998-0,921656816306418i</v>
      </c>
      <c r="BL229" s="240" t="str">
        <f t="shared" ref="BL229:BL292" ca="1" si="377">IMPRODUCT(O229,IMEXP(COMPLEX(0,-2*PI()*49*B229/Nt_load2)))</f>
        <v>-0,359029182815551+0,930748157471876i</v>
      </c>
      <c r="BM229" s="240" t="str">
        <f t="shared" ref="BM229:BM292" ca="1" si="378">IMPRODUCT(O229,IMEXP(COMPLEX(0,-2*PI()*50*B229/Nt_load2)))</f>
        <v>0,336079346708341-0,939278850750185i</v>
      </c>
      <c r="BN229" s="240" t="str">
        <f t="shared" ref="BN229:BN292" ca="1" si="379">IMPRODUCT(O229,IMEXP(COMPLEX(0,-2*PI()*51*B229/Nt_load2)))</f>
        <v>-0,312927068969489+0,947243757570699i</v>
      </c>
      <c r="BO229" s="240" t="str">
        <f t="shared" ref="BO229:BO292" ca="1" si="380">IMPRODUCT(O229,IMEXP(COMPLEX(0,-2*PI()*52*B229/Nt_load2)))</f>
        <v>0,289586295665386-0,954638080171377i</v>
      </c>
      <c r="BP229" s="240" t="str">
        <f t="shared" ref="BP229:BP292" ca="1" si="381">IMPRODUCT(O229,IMEXP(COMPLEX(0,-2*PI()*53*B229/Nt_load2)))</f>
        <v>-0,266071086405103+0,961457364488775i</v>
      </c>
      <c r="BQ229" s="240" t="str">
        <f t="shared" ref="BQ229:BQ292" ca="1" si="382">IMPRODUCT(O229,IMEXP(COMPLEX(0,-2*PI()*54*B229/Nt_load2)))</f>
        <v>0,242395605871381-0,967697502841017i</v>
      </c>
      <c r="BR229" s="240" t="str">
        <f t="shared" ref="BR229:BR292" ca="1" si="383">IMPRODUCT(O229,IMEXP(COMPLEX(0,-2*PI()*55*B229/Nt_load2)))</f>
        <v>-0,218574115288463+0,973354736402078i</v>
      </c>
      <c r="BS229" s="240" t="str">
        <f t="shared" ref="BS229:BS292" ca="1" si="384">IMPRODUCT(O229,IMEXP(COMPLEX(0,-2*PI()*56*B229/Nt_load2)))</f>
        <v>0,194620963831509-0,978425657466007i</v>
      </c>
      <c r="BT229" s="240" t="str">
        <f t="shared" ref="BT229:BT292" ca="1" si="385">IMPRODUCT(O229,IMEXP(COMPLEX(0,-2*PI()*57*B229/Nt_load2)))</f>
        <v>-0,170550579983288+0,982907211499568i</v>
      </c>
      <c r="BU229" s="240" t="str">
        <f t="shared" ref="BU229:BU292" ca="1" si="386">IMPRODUCT(O229,IMEXP(COMPLEX(0,-2*PI()*58*B229/Nt_load2)))</f>
        <v>0,146377462842982-0,986796698982189i</v>
      </c>
      <c r="BV229" s="240" t="str">
        <f t="shared" ref="BV229:BV292" ca="1" si="387">IMPRODUCT(O229,IMEXP(COMPLEX(0,-2*PI()*59*B229/Nt_load2)))</f>
        <v>-0,122116173392466+0,990091777032046i</v>
      </c>
      <c r="BW229" s="240" t="str">
        <f t="shared" ref="BW229:BW292" ca="1" si="388">IMPRODUCT(O229,IMEXP(COMPLEX(0,-2*PI()*60*B229/Nt_load2)))</f>
        <v>0,0977813257253144-0,992790460817333i</v>
      </c>
      <c r="BX229" s="240" t="str">
        <f t="shared" ref="BX229:BX292" ca="1" si="389">IMPRODUCT(O229,IMEXP(COMPLEX(0,-2*PI()*61*B229/Nt_load2)))</f>
        <v>-0,0733875782438257+0,994891124751849i</v>
      </c>
      <c r="BY229" s="240" t="str">
        <f t="shared" ref="BY229:BY292" ca="1" si="390">IMPRODUCT(O229,IMEXP(COMPLEX(0,-2*PI()*62*B229/Nt_load2)))</f>
        <v>0,0489496248293412-0,996392503474188i</v>
      </c>
      <c r="BZ229" s="240" t="str">
        <f t="shared" ref="BZ229:BZ292" ca="1" si="391">IMPRODUCT(O229,IMEXP(COMPLEX(0,-2*PI()*63*B229/Nt_load2)))</f>
        <v>-0,0244821859912037+0,997293692609947i</v>
      </c>
      <c r="CA229" s="240" t="str">
        <f t="shared" ref="CA229:CA292" ca="1" si="392">IMPRODUCT(O229,IMEXP(COMPLEX(0,-2*PI()*64*B229/Nt_load2)))</f>
        <v>-3,27040526923117E-13-0,997594149316491i</v>
      </c>
      <c r="CB229" s="240" t="str">
        <f t="shared" ref="CB229:CB292" ca="1" si="393">IMPRODUCT(O229,IMEXP(COMPLEX(0,-2*PI()*65*B229/Nt_load2)))</f>
        <v>0,0244821859918575+0,997293692609932i</v>
      </c>
      <c r="CC229" s="240" t="str">
        <f t="shared" ref="CC229:CC292" ca="1" si="394">IMPRODUCT(O229,IMEXP(COMPLEX(0,-2*PI()*66*B229/Nt_load2)))</f>
        <v>-0,0489496248299944-0,996392503474156i</v>
      </c>
      <c r="CD229" s="240" t="str">
        <f t="shared" ref="CD229:CD292" ca="1" si="395">IMPRODUCT(O229,IMEXP(COMPLEX(0,-2*PI()*67*B229/Nt_load2)))</f>
        <v>0,0733875782445063+0,994891124751799i</v>
      </c>
      <c r="CE229" s="240" t="str">
        <f t="shared" ref="CE229:CE292" ca="1" si="396">IMPRODUCT(O229,IMEXP(COMPLEX(0,-2*PI()*68*B229/Nt_load2)))</f>
        <v>-0,0977813257259935-0,992790460817267i</v>
      </c>
      <c r="CF229" s="240" t="str">
        <f t="shared" ref="CF229:CF292" ca="1" si="397">IMPRODUCT(O229,IMEXP(COMPLEX(0,-2*PI()*69*B229/Nt_load2)))</f>
        <v>0,122116173392129+0,990091777032088i</v>
      </c>
      <c r="CG229" s="240" t="str">
        <f t="shared" ref="CG229:CG292" ca="1" si="398">IMPRODUCT(O229,IMEXP(COMPLEX(0,-2*PI()*70*B229/Nt_load2)))</f>
        <v>-0,146377462842676-0,986796698982234i</v>
      </c>
      <c r="CH229" s="240" t="str">
        <f t="shared" ref="CH229:CH292" ca="1" si="399">IMPRODUCT(O229,IMEXP(COMPLEX(0,-2*PI()*71*B229/Nt_load2)))</f>
        <v>0,170550579982983+0,982907211499621i</v>
      </c>
      <c r="CI229" s="240" t="str">
        <f t="shared" ref="CI229:CI292" ca="1" si="400">IMPRODUCT(O229,IMEXP(COMPLEX(0,-2*PI()*72*B229/Nt_load2)))</f>
        <v>-0,194620963831204-0,978425657466067i</v>
      </c>
      <c r="CJ229" s="240" t="str">
        <f t="shared" ref="CJ229:CJ292" ca="1" si="401">IMPRODUCT(O229,IMEXP(COMPLEX(0,-2*PI()*73*B229/Nt_load2)))</f>
        <v>0,218574115288161+0,973354736402146i</v>
      </c>
      <c r="CK229" s="240" t="str">
        <f t="shared" ref="CK229:CK292" ca="1" si="402">IMPRODUCT(O229,IMEXP(COMPLEX(0,-2*PI()*74*B229/Nt_load2)))</f>
        <v>-0,24239560587108-0,967697502841092i</v>
      </c>
      <c r="CL229" s="240" t="str">
        <f t="shared" ref="CL229:CL292" ca="1" si="403">IMPRODUCT(O229,IMEXP(COMPLEX(0,-2*PI()*75*B229/Nt_load2)))</f>
        <v>0,266071086404777+0,961457364488865i</v>
      </c>
      <c r="CM229" s="240" t="str">
        <f t="shared" ref="CM229:CM292" ca="1" si="404">IMPRODUCT(O229,IMEXP(COMPLEX(0,-2*PI()*76*B229/Nt_load2)))</f>
        <v>-0,289586295665063-0,954638080171475i</v>
      </c>
      <c r="CN229" s="240" t="str">
        <f t="shared" ref="CN229:CN292" ca="1" si="405">IMPRODUCT(O229,IMEXP(COMPLEX(0,-2*PI()*77*B229/Nt_load2)))</f>
        <v>0,312927068969167+0,947243757570806i</v>
      </c>
      <c r="CO229" s="240" t="str">
        <f t="shared" ref="CO229:CO292" ca="1" si="406">IMPRODUCT(O229,IMEXP(COMPLEX(0,-2*PI()*78*B229/Nt_load2)))</f>
        <v>-0,336079346708022-0,939278850750299i</v>
      </c>
      <c r="CP229" s="240" t="str">
        <f t="shared" ref="CP229:CP292" ca="1" si="407">IMPRODUCT(O229,IMEXP(COMPLEX(0,-2*PI()*79*B229/Nt_load2)))</f>
        <v>0,359029182815235+0,930748157471997i</v>
      </c>
      <c r="CQ229" s="240" t="str">
        <f t="shared" ref="CQ229:CQ292" ca="1" si="408">IMPRODUCT(O229,IMEXP(COMPLEX(0,-2*PI()*80*B229/Nt_load2)))</f>
        <v>-0,381762753167686-0,921656816306548i</v>
      </c>
      <c r="CR229" s="240" t="str">
        <f t="shared" ref="CR229:CR292" ca="1" si="409">IMPRODUCT(O229,IMEXP(COMPLEX(0,-2*PI()*81*B229/Nt_load2)))</f>
        <v>0,404266363912682+0,912010303537911i</v>
      </c>
      <c r="CS229" s="240" t="str">
        <f t="shared" ref="CS229:CS292" ca="1" si="410">IMPRODUCT(O229,IMEXP(COMPLEX(0,-2*PI()*82*B229/Nt_load2)))</f>
        <v>-0,426526459716498-0,901814429864705i</v>
      </c>
      <c r="CT229" s="240" t="str">
        <f t="shared" ref="CT229:CT292" ca="1" si="411">IMPRODUCT(O229,IMEXP(COMPLEX(0,-2*PI()*83*B229/Nt_load2)))</f>
        <v>0,448529631929883+0,891075336899937i</v>
      </c>
      <c r="CU229" s="240" t="str">
        <f t="shared" ref="CU229:CU292" ca="1" si="412">IMPRODUCT(O229,IMEXP(COMPLEX(0,-2*PI()*84*B229/Nt_load2)))</f>
        <v>-0,470262626664545-0,879799493471697i</v>
      </c>
      <c r="CV229" s="240" t="str">
        <f t="shared" ref="CV229:CV292" ca="1" si="413">IMPRODUCT(O229,IMEXP(COMPLEX(0,-2*PI()*85*B229/Nt_load2)))</f>
        <v>0,491712352777205+0,867993691726385i</v>
      </c>
      <c r="CW229" s="240" t="str">
        <f t="shared" ref="CW229:CW292" ca="1" si="414">IMPRODUCT(O229,IMEXP(COMPLEX(0,-2*PI()*86*B229/Nt_load2)))</f>
        <v>-0,512865889754813-0,855665043037577i</v>
      </c>
      <c r="CX229" s="240" t="str">
        <f t="shared" ref="CX229:CX292" ca="1" si="415">IMPRODUCT(O229,IMEXP(COMPLEX(0,-2*PI()*87*B229/Nt_load2)))</f>
        <v>0,53371049549777+0,842820973722189i</v>
      </c>
      <c r="CY229" s="240" t="str">
        <f t="shared" ref="CY229:CY292" ca="1" si="416">IMPRODUCT(O229,IMEXP(COMPLEX(0,-2*PI()*88*B229/Nt_load2)))</f>
        <v>-0,55423361399491-0,829469220567366i</v>
      </c>
      <c r="CZ229" s="240" t="str">
        <f t="shared" ref="CZ229:CZ292" ca="1" si="417">IMPRODUCT(O229,IMEXP(COMPLEX(0,-2*PI()*89*B229/Nt_load2)))</f>
        <v>0,574422882887157+0,815617826169892i</v>
      </c>
      <c r="DA229" s="240" t="str">
        <f t="shared" ref="DA229:DA292" ca="1" si="418">IMPRODUCT(O229,IMEXP(COMPLEX(0,-2*PI()*90*B229/Nt_load2)))</f>
        <v>-0,594266140913805-0,801275134091846i</v>
      </c>
      <c r="DB229" s="240" t="str">
        <f t="shared" ref="DB229:DB292" ca="1" si="419">IMPRODUCT(O229,IMEXP(COMPLEX(0,-2*PI()*91*B229/Nt_load2)))</f>
        <v>0,613751435238164+0,786449783834663i</v>
      </c>
      <c r="DC229" s="240" t="str">
        <f t="shared" ref="DC229:DC292" ca="1" si="420">IMPRODUCT(O229,IMEXP(COMPLEX(0,-2*PI()*92*B229/Nt_load2)))</f>
        <v>-0,632867028647622-0,771150705634912i</v>
      </c>
      <c r="DD229" s="240" t="str">
        <f t="shared" ref="DD229:DD292" ca="1" si="421">IMPRODUCT(O229,IMEXP(COMPLEX(0,-2*PI()*93*B229/Nt_load2)))</f>
        <v>0,6516014066234+0,755387115085305i</v>
      </c>
      <c r="DE229" s="240" t="str">
        <f t="shared" ref="DE229:DE292" ca="1" si="422">IMPRODUCT(O229,IMEXP(COMPLEX(0,-2*PI()*94*B229/Nt_load2)))</f>
        <v>-0,669943284276817-0,739168507583275i</v>
      </c>
      <c r="DF229" s="240" t="str">
        <f t="shared" ref="DF229:DF292" ca="1" si="423">IMPRODUCT(O229,IMEXP(COMPLEX(0,-2*PI()*95*B229/Nt_load2)))</f>
        <v>0,687881613146534+0,722504652611605i</v>
      </c>
      <c r="DG229" s="240" t="str">
        <f t="shared" ref="DG229:DG292" ca="1" si="424">IMPRODUCT(O229,IMEXP(COMPLEX(0,-2*PI()*96*B229/Nt_load2)))</f>
        <v>-0,705405587854082-0,705405587853349i</v>
      </c>
      <c r="DH229" s="240" t="str">
        <f t="shared" ref="DH229:DH292" ca="1" si="425">IMPRODUCT(O229,IMEXP(COMPLEX(0,-2*PI()*97*B229/Nt_load2)))</f>
        <v>0,722504652611616+0,687881613146522i</v>
      </c>
      <c r="DI229" s="240" t="str">
        <f t="shared" ref="DI229:DI292" ca="1" si="426">IMPRODUCT(O229,IMEXP(COMPLEX(0,-2*PI()*98*B229/Nt_load2)))</f>
        <v>-0,739168507583287-0,669943284276804i</v>
      </c>
      <c r="DJ229" s="240" t="str">
        <f t="shared" ref="DJ229:DJ292" ca="1" si="427">IMPRODUCT(O229,IMEXP(COMPLEX(0,-2*PI()*99*B229/Nt_load2)))</f>
        <v>0,755387115085316+0,651601406623387i</v>
      </c>
      <c r="DK229" s="240" t="str">
        <f t="shared" ref="DK229:DK292" ca="1" si="428">IMPRODUCT(O229,IMEXP(COMPLEX(0,-2*PI()*100*B229/Nt_load2)))</f>
        <v>-0,771150705634923-0,632867028647609i</v>
      </c>
      <c r="DL229" s="240" t="str">
        <f t="shared" ref="DL229:DL292" ca="1" si="429">IMPRODUCT(O229,IMEXP(COMPLEX(0,-2*PI()*101*B229/Nt_load2)))</f>
        <v>0,786449783834673+0,61375143523815i</v>
      </c>
      <c r="DM229" s="240" t="str">
        <f t="shared" ref="DM229:DM292" ca="1" si="430">IMPRODUCT(O229,IMEXP(COMPLEX(0,-2*PI()*102*B229/Nt_load2)))</f>
        <v>-0,801275134091856-0,594266140913791i</v>
      </c>
      <c r="DN229" s="240" t="str">
        <f t="shared" ref="DN229:DN292" ca="1" si="431">IMPRODUCT(O229,IMEXP(COMPLEX(0,-2*PI()*103*B229/Nt_load2)))</f>
        <v>0,815617826169902+0,574422882887143i</v>
      </c>
      <c r="DO229" s="240" t="str">
        <f t="shared" ref="DO229:DO292" ca="1" si="432">IMPRODUCT(O229,IMEXP(COMPLEX(0,-2*PI()*104*B229/Nt_load2)))</f>
        <v>-0,829469220567344-0,554233613994943i</v>
      </c>
      <c r="DP229" s="240" t="str">
        <f t="shared" ref="DP229:DP292" ca="1" si="433">IMPRODUCT(O229,IMEXP(COMPLEX(0,-2*PI()*105*B229/Nt_load2)))</f>
        <v>0,842820973722198+0,533710495497755i</v>
      </c>
      <c r="DQ229" s="240" t="str">
        <f t="shared" ref="DQ229:DQ292" ca="1" si="434">IMPRODUCT(O229,IMEXP(COMPLEX(0,-2*PI()*106*B229/Nt_load2)))</f>
        <v>-0,855665043037557-0,512865889754846i</v>
      </c>
      <c r="DR229" s="240" t="str">
        <f t="shared" ref="DR229:DR292" ca="1" si="435">IMPRODUCT(O229,IMEXP(COMPLEX(0,-2*PI()*107*B229/Nt_load2)))</f>
        <v>0,867993691726393+0,49171235277719i</v>
      </c>
      <c r="DS229" s="240" t="str">
        <f t="shared" ref="DS229:DS292" ca="1" si="436">IMPRODUCT(O229,IMEXP(COMPLEX(0,-2*PI()*108*B229/Nt_load2)))</f>
        <v>-0,879799493471706-0,47026262666453i</v>
      </c>
      <c r="DT229" s="240" t="str">
        <f t="shared" ref="DT229:DT292" ca="1" si="437">IMPRODUCT(O229,IMEXP(COMPLEX(0,-2*PI()*109*B229/Nt_load2)))</f>
        <v>0,891075336899945+0,448529631929868i</v>
      </c>
      <c r="DU229" s="240" t="str">
        <f t="shared" ref="DU229:DU292" ca="1" si="438">IMPRODUCT(O229,IMEXP(COMPLEX(0,-2*PI()*110*B229/Nt_load2)))</f>
        <v>-0,901814429864713-0,426526459716483i</v>
      </c>
      <c r="DV229" s="240" t="str">
        <f t="shared" ref="DV229:DV292" ca="1" si="439">IMPRODUCT(O229,IMEXP(COMPLEX(0,-2*PI()*111*B229/Nt_load2)))</f>
        <v>0,912010303537918+0,404266363912667i</v>
      </c>
      <c r="DW229" s="240" t="str">
        <f t="shared" ref="DW229:DW292" ca="1" si="440">IMPRODUCT(O229,IMEXP(COMPLEX(0,-2*PI()*112*B229/Nt_load2)))</f>
        <v>-0,921656816306555-0,38176275316767i</v>
      </c>
      <c r="DX229" s="240" t="str">
        <f t="shared" ref="DX229:DX292" ca="1" si="441">IMPRODUCT(O229,IMEXP(COMPLEX(0,-2*PI()*113*B229/Nt_load2)))</f>
        <v>0,930748157471993+0,359029182815246i</v>
      </c>
      <c r="DY229" s="240" t="str">
        <f t="shared" ref="DY229:DY292" ca="1" si="442">IMPRODUCT(O229,IMEXP(COMPLEX(0,-2*PI()*114*B229/Nt_load2)))</f>
        <v>-0,939278850750304-0,336079346708006i</v>
      </c>
      <c r="DZ229" s="240" t="str">
        <f t="shared" ref="DZ229:DZ292" ca="1" si="443">IMPRODUCT(O229,IMEXP(COMPLEX(0,-2*PI()*115*B229/Nt_load2)))</f>
        <v>0,947243757570802+0,312927068969178i</v>
      </c>
      <c r="EA229" s="240" t="str">
        <f t="shared" ref="EA229:EA292" ca="1" si="444">IMPRODUCT(O229,IMEXP(COMPLEX(0,-2*PI()*116*B229/Nt_load2)))</f>
        <v>-0,95463808017148-0,289586295665046i</v>
      </c>
      <c r="EB229" s="240" t="str">
        <f t="shared" ref="EB229:EB292" ca="1" si="445">IMPRODUCT(O229,IMEXP(COMPLEX(0,-2*PI()*117*B229/Nt_load2)))</f>
        <v>0,961457364488862+0,266071086404788i</v>
      </c>
      <c r="EC229" s="240" t="str">
        <f t="shared" ref="EC229:EC292" ca="1" si="446">IMPRODUCT(O229,IMEXP(COMPLEX(0,-2*PI()*118*B229/Nt_load2)))</f>
        <v>-0,967697502841097-0,242395605871063i</v>
      </c>
      <c r="ED229" s="240" t="str">
        <f t="shared" ref="ED229:ED292" ca="1" si="447">IMPRODUCT(O229,IMEXP(COMPLEX(0,-2*PI()*119*B229/Nt_load2)))</f>
        <v>0,973354736402143+0,218574115288172i</v>
      </c>
      <c r="EE229" s="240" t="str">
        <f t="shared" ref="EE229:EE292" ca="1" si="448">IMPRODUCT(O229,IMEXP(COMPLEX(0,-2*PI()*120*B229/Nt_load2)))</f>
        <v>-0,978425657466071-0,194620963831187i</v>
      </c>
      <c r="EF229" s="240" t="str">
        <f t="shared" ref="EF229:EF292" ca="1" si="449">IMPRODUCT(O229,IMEXP(COMPLEX(0,-2*PI()*121*B229/Nt_load2)))</f>
        <v>0,982907211499629+0,170550579982938i</v>
      </c>
      <c r="EG229" s="240" t="str">
        <f t="shared" ref="EG229:EG292" ca="1" si="450">IMPRODUCT(O229,IMEXP(COMPLEX(0,-2*PI()*122*B229/Nt_load2)))</f>
        <v>-0,986796698982237-0,146377462842659i</v>
      </c>
      <c r="EH229" s="240" t="str">
        <f t="shared" ref="EH229:EH292" ca="1" si="451">IMPRODUCT(O229,IMEXP(COMPLEX(0,-2*PI()*123*B229/Nt_load2)))</f>
        <v>0,99009177703209+0,122116173392112i</v>
      </c>
      <c r="EI229" s="240" t="str">
        <f t="shared" ref="EI229:EI292" ca="1" si="452">IMPRODUCT(O229,IMEXP(COMPLEX(0,-2*PI()*124*B229/Nt_load2)))</f>
        <v>-0,992790460817271-0,0977813257259483i</v>
      </c>
      <c r="EJ229" s="240" t="str">
        <f t="shared" ref="EJ229:EJ292" ca="1" si="453">IMPRODUCT(O229,IMEXP(COMPLEX(0,-2*PI()*125*B229/Nt_load2)))</f>
        <v>0,994891124751801+0,0733875782444892i</v>
      </c>
      <c r="EK229" s="240" t="str">
        <f t="shared" ref="EK229:EK292" ca="1" si="454">IMPRODUCT(O229,IMEXP(COMPLEX(0,-2*PI()*126*B229/Nt_load2)))</f>
        <v>-0,996392503474157-0,0489496248299774i</v>
      </c>
      <c r="EL229" s="240" t="str">
        <f t="shared" ref="EL229:EL292" ca="1" si="455">IMPRODUCT(O229,IMEXP(COMPLEX(0,-2*PI()*127*B229/Nt_load2)))</f>
        <v>0,997293692609932+0,0244821859918688i</v>
      </c>
      <c r="EM229" s="240" t="str">
        <f t="shared" ref="EM229:EM292" ca="1" si="456">IMPRODUCT(O229,IMEXP(COMPLEX(0,-2*PI()*128*B229/Nt_load2)))</f>
        <v>-0,997594149316491-3,09932201559475E-13i</v>
      </c>
      <c r="EN229" s="240"/>
      <c r="EO229" s="240"/>
      <c r="EP229" s="240"/>
    </row>
    <row r="230" spans="1:146" ht="15.75" thickBot="1">
      <c r="A230" s="277">
        <f t="shared" si="323"/>
        <v>2.5390625000000018E-3</v>
      </c>
      <c r="B230" s="276">
        <v>130</v>
      </c>
      <c r="C230" s="248">
        <f t="shared" si="324"/>
        <v>26000</v>
      </c>
      <c r="D230" s="247">
        <f t="shared" ref="D230:D237" si="457">2*PI()*C230</f>
        <v>163362.81798666925</v>
      </c>
      <c r="E230" s="247" t="str">
        <f t="shared" ref="E230:E237" si="458">COMPLEX(0,D230)</f>
        <v>163362,817986669i</v>
      </c>
      <c r="F230" s="247" t="str">
        <f t="shared" si="325"/>
        <v>-0,040181655585185-0,127272968634348i</v>
      </c>
      <c r="G230" s="247" t="str">
        <f t="shared" si="326"/>
        <v>-0,0396856363001271+0,17182424184339i</v>
      </c>
      <c r="H230" s="247" t="str">
        <f t="shared" si="322"/>
        <v>0,00216215926706012-0,0408368695227006i</v>
      </c>
      <c r="I230" s="247" t="str">
        <f t="shared" ref="I230:I237" si="459">IMDIV(IMPRODUCT(-1,H230),IMSUM(1,IMPRODUCT(F230,G230,-1)))</f>
        <v>-0,00213473930280628+0,0418221069032162i</v>
      </c>
      <c r="J230" s="275" t="str">
        <f ca="1">IMPRODUCT(1/N_FFT2,EE100)</f>
        <v>0,00405621655859742-8,0409137858859E-08i</v>
      </c>
      <c r="K230" s="274" t="str">
        <f t="shared" ref="K230:K237" ca="1" si="460">IMPRODUCT(I230,J230)</f>
        <v>-8,65560202877202E-06+0,000169639694188804i</v>
      </c>
      <c r="N230" s="265">
        <f t="shared" ca="1" si="327"/>
        <v>2.9975918695605497</v>
      </c>
      <c r="O230" s="240">
        <f t="shared" ca="1" si="328"/>
        <v>0.99759186956054979</v>
      </c>
      <c r="P230" s="240" t="str">
        <f t="shared" ca="1" si="329"/>
        <v>-0,996390226464301+0,0489495129672733i</v>
      </c>
      <c r="Q230" s="240" t="str">
        <f t="shared" ca="1" si="330"/>
        <v>0,992788192039022-0,0977811022703472i</v>
      </c>
      <c r="R230" s="240" t="str">
        <f t="shared" ca="1" si="331"/>
        <v>-0,986794443901146+0,14637712833343i</v>
      </c>
      <c r="S230" s="240" t="str">
        <f t="shared" ca="1" si="332"/>
        <v>0,978423421514933-0,194620519073205i</v>
      </c>
      <c r="T230" s="240" t="str">
        <f t="shared" ca="1" si="333"/>
        <v>-0,967695291406501+0,242395051935885i</v>
      </c>
      <c r="U230" s="241" t="str">
        <f t="shared" ca="1" si="334"/>
        <v>0,954635898580995-0,289585633887059i</v>
      </c>
      <c r="V230" s="240" t="str">
        <f t="shared" ca="1" si="335"/>
        <v>-0,939276704259582+0,33607857868149i</v>
      </c>
      <c r="W230" s="240" t="str">
        <f t="shared" ca="1" si="336"/>
        <v>0,92165471008665-0,381761880742965i</v>
      </c>
      <c r="X230" s="240" t="str">
        <f t="shared" ca="1" si="337"/>
        <v>-0,901812368989737+0,426525484995247i</v>
      </c>
      <c r="Y230" s="240" t="str">
        <f t="shared" ca="1" si="338"/>
        <v>0,879797482906497-0,470261551994956i</v>
      </c>
      <c r="Z230" s="240" t="str">
        <f t="shared" ca="1" si="339"/>
        <v>-0,855663087625727+0,512864717725951i</v>
      </c>
      <c r="AA230" s="240" t="str">
        <f t="shared" ca="1" si="340"/>
        <v>0,829467325019683-0,554232347430212i</v>
      </c>
      <c r="AB230" s="240" t="str">
        <f t="shared" ca="1" si="341"/>
        <v>-0,801273302974913+0,594264782864496i</v>
      </c>
      <c r="AC230" s="240" t="str">
        <f t="shared" ca="1" si="342"/>
        <v>0,771148943359963-0,63286558238549i</v>
      </c>
      <c r="AD230" s="240" t="str">
        <f t="shared" ca="1" si="343"/>
        <v>-0,739166818395851+0,669941753285962i</v>
      </c>
      <c r="AE230" s="240" t="str">
        <f t="shared" ca="1" si="344"/>
        <v>0,705403975822859-0,705403975822802i</v>
      </c>
      <c r="AF230" s="240" t="str">
        <f t="shared" ca="1" si="345"/>
        <v>-0,669941753285948+0,739166818395864i</v>
      </c>
      <c r="AG230" s="240" t="str">
        <f t="shared" ca="1" si="346"/>
        <v>0,632865582385475-0,771148943359975i</v>
      </c>
      <c r="AH230" s="240" t="str">
        <f t="shared" ca="1" si="347"/>
        <v>-0,59426478286456+0,801273302974865i</v>
      </c>
      <c r="AI230" s="240" t="str">
        <f t="shared" ca="1" si="348"/>
        <v>0,554232347430196-0,829467325019694i</v>
      </c>
      <c r="AJ230" s="240" t="str">
        <f t="shared" ca="1" si="349"/>
        <v>-0,512864717725928+0,855663087625741i</v>
      </c>
      <c r="AK230" s="240" t="str">
        <f t="shared" ca="1" si="350"/>
        <v>0,470261551995024-0,879797482906461i</v>
      </c>
      <c r="AL230" s="240" t="str">
        <f t="shared" ca="1" si="351"/>
        <v>-0,426525484995227+0,901812368989747i</v>
      </c>
      <c r="AM230" s="240" t="str">
        <f t="shared" ca="1" si="352"/>
        <v>0,381761880742944-0,921654710086659i</v>
      </c>
      <c r="AN230" s="240" t="str">
        <f t="shared" ca="1" si="353"/>
        <v>-0,336078578681563+0,939276704259556i</v>
      </c>
      <c r="AO230" s="240" t="str">
        <f t="shared" ca="1" si="354"/>
        <v>0,289585633887037-0,954635898581002i</v>
      </c>
      <c r="AP230" s="240" t="str">
        <f t="shared" ca="1" si="355"/>
        <v>-0,242395051935865+0,967695291406506i</v>
      </c>
      <c r="AQ230" s="240" t="str">
        <f t="shared" ca="1" si="356"/>
        <v>0,194620519073282-0,978423421514918i</v>
      </c>
      <c r="AR230" s="240" t="str">
        <f t="shared" ca="1" si="357"/>
        <v>0,194620519073282-0,978423421514918i</v>
      </c>
      <c r="AS230" s="240" t="str">
        <f t="shared" ca="1" si="358"/>
        <v>0,0977811022703573-0,992788192039021i</v>
      </c>
      <c r="AT230" s="240" t="str">
        <f t="shared" ca="1" si="359"/>
        <v>-0,0489495129673233+0,996390226464298i</v>
      </c>
      <c r="AU230" s="240" t="str">
        <f t="shared" ca="1" si="360"/>
        <v>2,78644410712985E-13-0,99759186956055i</v>
      </c>
      <c r="AV230" s="240" t="str">
        <f t="shared" ca="1" si="361"/>
        <v>0,0489495129668658+0,996390226464321i</v>
      </c>
      <c r="AW230" s="240" t="str">
        <f t="shared" ca="1" si="362"/>
        <v>-0,0977811022707902-0,992788192038978i</v>
      </c>
      <c r="AX230" s="240" t="str">
        <f t="shared" ca="1" si="363"/>
        <v>0,146377128333741+0,9867944439011i</v>
      </c>
      <c r="AY230" s="240" t="str">
        <f t="shared" ca="1" si="364"/>
        <v>-0,194620519073416-0,978423421514891i</v>
      </c>
      <c r="AZ230" s="240" t="str">
        <f t="shared" ca="1" si="365"/>
        <v>0,242395051935902+0,967695291406496i</v>
      </c>
      <c r="BA230" s="240" t="str">
        <f t="shared" ca="1" si="366"/>
        <v>-0,289585633886978-0,954635898581019i</v>
      </c>
      <c r="BB230" s="240" t="str">
        <f t="shared" ca="1" si="367"/>
        <v>0,336078578681319+0,939276704259644i</v>
      </c>
      <c r="BC230" s="240" t="str">
        <f t="shared" ca="1" si="368"/>
        <v>-0,381761880742613-0,921654710086796i</v>
      </c>
      <c r="BD230" s="240" t="str">
        <f t="shared" ca="1" si="369"/>
        <v>0,426525484994813+0,901812368989943i</v>
      </c>
      <c r="BE230" s="240" t="str">
        <f t="shared" ca="1" si="370"/>
        <v>-0,470261551995332-0,879797482906297i</v>
      </c>
      <c r="BF230" s="240" t="str">
        <f t="shared" ca="1" si="371"/>
        <v>0,512864717726132+0,855663087625619i</v>
      </c>
      <c r="BG230" s="240" t="str">
        <f t="shared" ca="1" si="372"/>
        <v>-0,554232347430317-0,829467325019614i</v>
      </c>
      <c r="BH230" s="240" t="str">
        <f t="shared" ca="1" si="373"/>
        <v>0,594264782864506+0,801273302974906i</v>
      </c>
      <c r="BI230" s="240" t="str">
        <f t="shared" ca="1" si="374"/>
        <v>-0,632865582385357-0,771148943360073i</v>
      </c>
      <c r="BJ230" s="240" t="str">
        <f t="shared" ca="1" si="375"/>
        <v>0,66994175328575+0,739166818396043i</v>
      </c>
      <c r="BK230" s="240" t="str">
        <f t="shared" ca="1" si="376"/>
        <v>-0,70540397582254-0,705403975823121i</v>
      </c>
      <c r="BL230" s="240" t="str">
        <f t="shared" ca="1" si="377"/>
        <v>0,739166818396138+0,669941753285644i</v>
      </c>
      <c r="BM230" s="240" t="str">
        <f t="shared" ca="1" si="378"/>
        <v>-0,77114894336018-0,632865582385224i</v>
      </c>
      <c r="BN230" s="240" t="str">
        <f t="shared" ca="1" si="379"/>
        <v>0,801273302974991+0,594264782864391i</v>
      </c>
      <c r="BO230" s="240" t="str">
        <f t="shared" ca="1" si="380"/>
        <v>-0,829467325019708-0,554232347430175i</v>
      </c>
      <c r="BP230" s="240" t="str">
        <f t="shared" ca="1" si="381"/>
        <v>0,855663087625692+0,51286471772601i</v>
      </c>
      <c r="BQ230" s="240" t="str">
        <f t="shared" ca="1" si="382"/>
        <v>-0,879797482906377-0,470261551995181i</v>
      </c>
      <c r="BR230" s="240" t="str">
        <f t="shared" ca="1" si="383"/>
        <v>0,90181236898958+0,426525484995581i</v>
      </c>
      <c r="BS230" s="240" t="str">
        <f t="shared" ca="1" si="384"/>
        <v>-0,921654710086476-0,381761880743385i</v>
      </c>
      <c r="BT230" s="240" t="str">
        <f t="shared" ca="1" si="385"/>
        <v>0,939276704259692+0,336078578681184i</v>
      </c>
      <c r="BU230" s="240" t="str">
        <f t="shared" ca="1" si="386"/>
        <v>-0,954635898581064-0,289585633886828i</v>
      </c>
      <c r="BV230" s="240" t="str">
        <f t="shared" ca="1" si="387"/>
        <v>0,967695291406531+0,242395051935764i</v>
      </c>
      <c r="BW230" s="240" t="str">
        <f t="shared" ca="1" si="388"/>
        <v>-0,978423421514922-0,194620519073263i</v>
      </c>
      <c r="BX230" s="240" t="str">
        <f t="shared" ca="1" si="389"/>
        <v>0,986794443901121+0,146377128333601i</v>
      </c>
      <c r="BY230" s="240" t="str">
        <f t="shared" ca="1" si="390"/>
        <v>-0,992788192038993-0,0977811022706346i</v>
      </c>
      <c r="BZ230" s="240" t="str">
        <f t="shared" ca="1" si="391"/>
        <v>0,996390226464279+0,0489495129677149i</v>
      </c>
      <c r="CA230" s="240" t="str">
        <f t="shared" ca="1" si="392"/>
        <v>-0,99759186956055+4,35075497211452E-13i</v>
      </c>
      <c r="CB230" s="240" t="str">
        <f t="shared" ca="1" si="393"/>
        <v>0,996390226464285-0,0489495129675928i</v>
      </c>
      <c r="CC230" s="240" t="str">
        <f t="shared" ca="1" si="394"/>
        <v>-0,992788192039005+0,097781102270513i</v>
      </c>
      <c r="CD230" s="240" t="str">
        <f t="shared" ca="1" si="395"/>
        <v>0,986794443901139-0,14637712833348i</v>
      </c>
      <c r="CE230" s="240" t="str">
        <f t="shared" ca="1" si="396"/>
        <v>-0,978423421514946+0,194620519073143i</v>
      </c>
      <c r="CF230" s="240" t="str">
        <f t="shared" ca="1" si="397"/>
        <v>0,967695291406561-0,242395051935645i</v>
      </c>
      <c r="CG230" s="240" t="str">
        <f t="shared" ca="1" si="398"/>
        <v>-0,9546358985811+0,289585633886711i</v>
      </c>
      <c r="CH230" s="240" t="str">
        <f t="shared" ca="1" si="399"/>
        <v>0,939276704259733-0,336078578681069i</v>
      </c>
      <c r="CI230" s="240" t="str">
        <f t="shared" ca="1" si="400"/>
        <v>-0,921654710086523+0,381761880743273i</v>
      </c>
      <c r="CJ230" s="240" t="str">
        <f t="shared" ca="1" si="401"/>
        <v>0,901812368989632-0,42652548499547i</v>
      </c>
      <c r="CK230" s="240" t="str">
        <f t="shared" ca="1" si="402"/>
        <v>-0,879797482906434+0,470261551995074i</v>
      </c>
      <c r="CL230" s="240" t="str">
        <f t="shared" ca="1" si="403"/>
        <v>0,855663087625755-0,512864717725904i</v>
      </c>
      <c r="CM230" s="240" t="str">
        <f t="shared" ca="1" si="404"/>
        <v>-0,829467325019776+0,554232347430073i</v>
      </c>
      <c r="CN230" s="240" t="str">
        <f t="shared" ca="1" si="405"/>
        <v>0,801273302975063-0,594264782864293i</v>
      </c>
      <c r="CO230" s="240" t="str">
        <f t="shared" ca="1" si="406"/>
        <v>-0,771148943360258+0,632865582385131i</v>
      </c>
      <c r="CP230" s="240" t="str">
        <f t="shared" ca="1" si="407"/>
        <v>0,739166818395555-0,669941753286289i</v>
      </c>
      <c r="CQ230" s="240" t="str">
        <f t="shared" ca="1" si="408"/>
        <v>-0,705403975822626+0,705403975823034i</v>
      </c>
      <c r="CR230" s="240" t="str">
        <f t="shared" ca="1" si="409"/>
        <v>0,669941753285861-0,739166818395942i</v>
      </c>
      <c r="CS230" s="240" t="str">
        <f t="shared" ca="1" si="410"/>
        <v>-0,632865582385429+0,771148943360013i</v>
      </c>
      <c r="CT230" s="240" t="str">
        <f t="shared" ca="1" si="411"/>
        <v>0,594264782864603-0,801273302974833i</v>
      </c>
      <c r="CU230" s="240" t="str">
        <f t="shared" ca="1" si="412"/>
        <v>-0,554232347430419+0,829467325019546i</v>
      </c>
      <c r="CV230" s="240" t="str">
        <f t="shared" ca="1" si="413"/>
        <v>0,512864717726261-0,855663087625541i</v>
      </c>
      <c r="CW230" s="240" t="str">
        <f t="shared" ca="1" si="414"/>
        <v>-0,470261551995415+0,879797482906252i</v>
      </c>
      <c r="CX230" s="240" t="str">
        <f t="shared" ca="1" si="415"/>
        <v>0,426525484994948-0,901812368989879i</v>
      </c>
      <c r="CY230" s="240" t="str">
        <f t="shared" ca="1" si="416"/>
        <v>-0,381761880742713+0,921654710086754i</v>
      </c>
      <c r="CZ230" s="240" t="str">
        <f t="shared" ca="1" si="417"/>
        <v>0,336078578681433-0,939276704259602i</v>
      </c>
      <c r="DA230" s="240" t="str">
        <f t="shared" ca="1" si="418"/>
        <v>-0,289585633887108+0,95463589858098i</v>
      </c>
      <c r="DB230" s="240" t="str">
        <f t="shared" ca="1" si="419"/>
        <v>0,242395051936048-0,96769529140646i</v>
      </c>
      <c r="DC230" s="240" t="str">
        <f t="shared" ca="1" si="420"/>
        <v>-0,194620519073522+0,97842342151487i</v>
      </c>
      <c r="DD230" s="240" t="str">
        <f t="shared" ca="1" si="421"/>
        <v>0,146377128333862-0,986794443901082i</v>
      </c>
      <c r="DE230" s="240" t="str">
        <f t="shared" ca="1" si="422"/>
        <v>-0,0977811022699103+0,992788192039065i</v>
      </c>
      <c r="DF230" s="240" t="str">
        <f t="shared" ca="1" si="423"/>
        <v>0,0489495129669878-0,996390226464315i</v>
      </c>
      <c r="DG230" s="240" t="str">
        <f t="shared" ca="1" si="424"/>
        <v>1,42254453375076E-13+0,99759186956055i</v>
      </c>
      <c r="DH230" s="240" t="str">
        <f t="shared" ca="1" si="425"/>
        <v>-0,0489495129673287-0,996390226464298i</v>
      </c>
      <c r="DI230" s="240" t="str">
        <f t="shared" ca="1" si="426"/>
        <v>0,0977811022702498+0,992788192039031i</v>
      </c>
      <c r="DJ230" s="240" t="str">
        <f t="shared" ca="1" si="427"/>
        <v>-0,146377128333191-0,986794443901182i</v>
      </c>
      <c r="DK230" s="240" t="str">
        <f t="shared" ca="1" si="428"/>
        <v>0,194620519072856+0,978423421515003i</v>
      </c>
      <c r="DL230" s="240" t="str">
        <f t="shared" ca="1" si="429"/>
        <v>-0,242395051935389-0,967695291406625i</v>
      </c>
      <c r="DM230" s="240" t="str">
        <f t="shared" ca="1" si="430"/>
        <v>0,289585633887381+0,954635898580897i</v>
      </c>
      <c r="DN230" s="240" t="str">
        <f t="shared" ca="1" si="431"/>
        <v>-0,336078578681755-0,939276704259487i</v>
      </c>
      <c r="DO230" s="240" t="str">
        <f t="shared" ca="1" si="432"/>
        <v>0,381761880743028+0,921654710086624i</v>
      </c>
      <c r="DP230" s="240" t="str">
        <f t="shared" ca="1" si="433"/>
        <v>-0,426525484995206-0,901812368989757i</v>
      </c>
      <c r="DQ230" s="240" t="str">
        <f t="shared" ca="1" si="434"/>
        <v>0,470261551994815+0,879797482906572i</v>
      </c>
      <c r="DR230" s="240" t="str">
        <f t="shared" ca="1" si="435"/>
        <v>-0,512864717725678-0,855663087625891i</v>
      </c>
      <c r="DS230" s="240" t="str">
        <f t="shared" ca="1" si="436"/>
        <v>0,554232347429853+0,829467325019924i</v>
      </c>
      <c r="DT230" s="240" t="str">
        <f t="shared" ca="1" si="437"/>
        <v>-0,594264782864878-0,80127330297463i</v>
      </c>
      <c r="DU230" s="240" t="str">
        <f t="shared" ca="1" si="438"/>
        <v>0,632865582385693+0,771148943359796i</v>
      </c>
      <c r="DV230" s="240" t="str">
        <f t="shared" ca="1" si="439"/>
        <v>-0,669941753286072-0,739166818395751i</v>
      </c>
      <c r="DW230" s="240" t="str">
        <f t="shared" ca="1" si="440"/>
        <v>0,705403975822828+0,705403975822833i</v>
      </c>
      <c r="DX230" s="240" t="str">
        <f t="shared" ca="1" si="441"/>
        <v>-0,739166818395783-0,669941753286036i</v>
      </c>
      <c r="DY230" s="240" t="str">
        <f t="shared" ca="1" si="442"/>
        <v>0,771148943359827+0,632865582385655i</v>
      </c>
      <c r="DZ230" s="240" t="str">
        <f t="shared" ca="1" si="443"/>
        <v>-0,801273302974658-0,594264782864839i</v>
      </c>
      <c r="EA230" s="240" t="str">
        <f t="shared" ca="1" si="444"/>
        <v>0,829467325019383+0,554232347430662i</v>
      </c>
      <c r="EB230" s="240" t="str">
        <f t="shared" ca="1" si="445"/>
        <v>-0,855663087625916-0,512864717725636i</v>
      </c>
      <c r="EC230" s="240" t="str">
        <f t="shared" ca="1" si="446"/>
        <v>0,879797482906568+0,470261551994823i</v>
      </c>
      <c r="ED230" s="240" t="str">
        <f t="shared" ca="1" si="447"/>
        <v>-0,901812368989778-0,426525484995162i</v>
      </c>
      <c r="EE230" s="240" t="str">
        <f t="shared" ca="1" si="448"/>
        <v>0,921654710086643+0,381761880742983i</v>
      </c>
      <c r="EF230" s="240" t="str">
        <f t="shared" ca="1" si="449"/>
        <v>-0,939276704259503-0,336078578681709i</v>
      </c>
      <c r="EG230" s="240" t="str">
        <f t="shared" ca="1" si="450"/>
        <v>0,954635898580895+0,289585633887389i</v>
      </c>
      <c r="EH230" s="240" t="str">
        <f t="shared" ca="1" si="451"/>
        <v>-0,967695291406402-0,242395051936277i</v>
      </c>
      <c r="EI230" s="240" t="str">
        <f t="shared" ca="1" si="452"/>
        <v>0,978423421515012+0,194620519072809i</v>
      </c>
      <c r="EJ230" s="240" t="str">
        <f t="shared" ca="1" si="453"/>
        <v>-0,986794443901189-0,146377128333143i</v>
      </c>
      <c r="EK230" s="240" t="str">
        <f t="shared" ca="1" si="454"/>
        <v>0,992788192039036+0,0977811022702017i</v>
      </c>
      <c r="EL230" s="240" t="str">
        <f t="shared" ca="1" si="455"/>
        <v>-0,9963902264643-0,0489495129672803i</v>
      </c>
      <c r="EM230" s="240" t="str">
        <f t="shared" ca="1" si="456"/>
        <v>0,99759186956055+9,38600579677341E-14i</v>
      </c>
      <c r="EN230" s="240"/>
      <c r="EO230" s="240"/>
      <c r="EP230" s="240"/>
    </row>
    <row r="231" spans="1:146" ht="15.75" thickBot="1">
      <c r="A231" s="277">
        <f t="shared" si="323"/>
        <v>2.5585937500000018E-3</v>
      </c>
      <c r="B231" s="276">
        <v>131</v>
      </c>
      <c r="C231" s="248">
        <f t="shared" si="324"/>
        <v>26200</v>
      </c>
      <c r="D231" s="247">
        <f t="shared" si="457"/>
        <v>164619.45504810516</v>
      </c>
      <c r="E231" s="247" t="str">
        <f t="shared" si="458"/>
        <v>164619,455048105i</v>
      </c>
      <c r="F231" s="247" t="str">
        <f t="shared" si="325"/>
        <v>-0,0401133007860764-0,126096175153793i</v>
      </c>
      <c r="G231" s="247" t="str">
        <f t="shared" si="326"/>
        <v>-0,0390045605790633+0,170630419024062i</v>
      </c>
      <c r="H231" s="247" t="str">
        <f t="shared" si="322"/>
        <v>0,00215952309583328-0,0405250853516379i</v>
      </c>
      <c r="I231" s="247" t="str">
        <f t="shared" si="459"/>
        <v>-0,00212874273806639+0,0414867176863305i</v>
      </c>
      <c r="J231" s="275" t="str">
        <f ca="1">IMPRODUCT(1/N_FFT2,EF100)</f>
        <v>0,00335051818112049-0,0000799878904831324i</v>
      </c>
      <c r="K231" s="274" t="str">
        <f t="shared" ca="1" si="460"/>
        <v>-3,81395621602082E-06+0,000139172275524063i</v>
      </c>
      <c r="N231" s="265">
        <f t="shared" ca="1" si="327"/>
        <v>2.9975880834279498</v>
      </c>
      <c r="O231" s="240">
        <f t="shared" ca="1" si="328"/>
        <v>0.99758808342794969</v>
      </c>
      <c r="P231" s="240" t="str">
        <f t="shared" ca="1" si="329"/>
        <v>-0,99488507529908+0,0733871320096018i</v>
      </c>
      <c r="Q231" s="240" t="str">
        <f t="shared" ca="1" si="330"/>
        <v>0,986790698747714-0,1463765727924i</v>
      </c>
      <c r="R231" s="240" t="str">
        <f t="shared" ca="1" si="331"/>
        <v>-0,973348817901704+0,218572786244777i</v>
      </c>
      <c r="S231" s="240" t="str">
        <f t="shared" ca="1" si="332"/>
        <v>0,954632275477997-0,289584534830765i</v>
      </c>
      <c r="T231" s="240" t="str">
        <f t="shared" ca="1" si="333"/>
        <v>-0,930742498041633+0,359026999732154i</v>
      </c>
      <c r="U231" s="241" t="str">
        <f t="shared" ca="1" si="334"/>
        <v>0,901808946366414-0,42652386621495i</v>
      </c>
      <c r="V231" s="240" t="str">
        <f t="shared" ca="1" si="335"/>
        <v>-0,867988413875744+0,491709362911586i</v>
      </c>
      <c r="W231" s="240" t="str">
        <f t="shared" ca="1" si="336"/>
        <v>0,829464176965494-0,554230243967618i</v>
      </c>
      <c r="X231" s="240" t="str">
        <f t="shared" ca="1" si="337"/>
        <v>-0,786445001813318+0,61374770331163i</v>
      </c>
      <c r="Y231" s="240" t="str">
        <f t="shared" ca="1" si="338"/>
        <v>0,739164013056661-0,669939210674687i</v>
      </c>
      <c r="Z231" s="240" t="str">
        <f t="shared" ca="1" si="339"/>
        <v>-0,687877430470149+0,722500259409804i</v>
      </c>
      <c r="AA231" s="240" t="str">
        <f t="shared" ca="1" si="340"/>
        <v>0,632863180488413-0,771146016639871i</v>
      </c>
      <c r="AB231" s="240" t="str">
        <f t="shared" ca="1" si="341"/>
        <v>-0,574419390098605+0,815612866791713i</v>
      </c>
      <c r="AC231" s="240" t="str">
        <f t="shared" ca="1" si="342"/>
        <v>0,512862771264729-0,855659840151513i</v>
      </c>
      <c r="AD231" s="240" t="str">
        <f t="shared" ca="1" si="343"/>
        <v>-0,448526904637596+0,891069918700921i</v>
      </c>
      <c r="AE231" s="240" t="str">
        <f t="shared" ca="1" si="344"/>
        <v>0,381760431852686-0,921651212156259i</v>
      </c>
      <c r="AF231" s="240" t="str">
        <f t="shared" ca="1" si="345"/>
        <v>-0,312925166210842+0,947237997838646i</v>
      </c>
      <c r="AG231" s="240" t="str">
        <f t="shared" ca="1" si="346"/>
        <v>0,242394131980646-0,967691618739564i</v>
      </c>
      <c r="AH231" s="240" t="str">
        <f t="shared" ca="1" si="347"/>
        <v>-0,170549542947591+0,982901234915196i</v>
      </c>
      <c r="AI231" s="240" t="str">
        <f t="shared" ca="1" si="348"/>
        <v>0,0977807311644304-0,992784424137687i</v>
      </c>
      <c r="AJ231" s="240" t="str">
        <f t="shared" ca="1" si="349"/>
        <v>-0,0244820371271181+0,997287628548333i</v>
      </c>
      <c r="AK231" s="240" t="str">
        <f t="shared" ca="1" si="350"/>
        <v>-0,0489493271905741-0,996386444892262i</v>
      </c>
      <c r="AL231" s="240" t="str">
        <f t="shared" ca="1" si="351"/>
        <v>0,122115430863108+0,990085756761791i</v>
      </c>
      <c r="AM231" s="240" t="str">
        <f t="shared" ca="1" si="352"/>
        <v>-0,194619780435409-0,978419708131803i</v>
      </c>
      <c r="AN231" s="240" t="str">
        <f t="shared" ca="1" si="353"/>
        <v>0,266069468555163+0,961451518330603i</v>
      </c>
      <c r="AO231" s="240" t="str">
        <f t="shared" ca="1" si="354"/>
        <v>-0,336077303171861-0,939273139448892i</v>
      </c>
      <c r="AP231" s="240" t="str">
        <f t="shared" ca="1" si="355"/>
        <v>0,404263905764052+0,912004758043424i</v>
      </c>
      <c r="AQ231" s="240" t="str">
        <f t="shared" ca="1" si="356"/>
        <v>-0,470259767224424-0,879794143835637i</v>
      </c>
      <c r="AR231" s="240" t="str">
        <f t="shared" ca="1" si="357"/>
        <v>-0,470259767224424-0,879794143835637i</v>
      </c>
      <c r="AS231" s="240" t="str">
        <f t="shared" ca="1" si="358"/>
        <v>-0,594262527467953-0,801270261924683i</v>
      </c>
      <c r="AT231" s="240" t="str">
        <f t="shared" ca="1" si="359"/>
        <v>0,651597444549426+0,755382521941108i</v>
      </c>
      <c r="AU231" s="240" t="str">
        <f t="shared" ca="1" si="360"/>
        <v>-0,705401298622987-0,705401298622602i</v>
      </c>
      <c r="AV231" s="240" t="str">
        <f t="shared" ca="1" si="361"/>
        <v>0,755382521941073+0,651597444549465i</v>
      </c>
      <c r="AW231" s="240" t="str">
        <f t="shared" ca="1" si="362"/>
        <v>-0,801270261924475-0,594262527468234i</v>
      </c>
      <c r="AX231" s="240" t="str">
        <f t="shared" ca="1" si="363"/>
        <v>0,842815848934919+0,533707250261379i</v>
      </c>
      <c r="AY231" s="240" t="str">
        <f t="shared" ca="1" si="364"/>
        <v>-0,879794143835659-0,470259767224383i</v>
      </c>
      <c r="AZ231" s="240" t="str">
        <f t="shared" ca="1" si="365"/>
        <v>0,912004758043316+0,404263905764294i</v>
      </c>
      <c r="BA231" s="240" t="str">
        <f t="shared" ca="1" si="366"/>
        <v>-0,939273139449042-0,336077303171443i</v>
      </c>
      <c r="BB231" s="240" t="str">
        <f t="shared" ca="1" si="367"/>
        <v>0,961451518330638+0,266069468555035i</v>
      </c>
      <c r="BC231" s="240" t="str">
        <f t="shared" ca="1" si="368"/>
        <v>-0,978419708131773-0,194619780435557i</v>
      </c>
      <c r="BD231" s="240" t="str">
        <f t="shared" ca="1" si="369"/>
        <v>0,990085756761736+0,122115430863554i</v>
      </c>
      <c r="BE231" s="240" t="str">
        <f t="shared" ca="1" si="370"/>
        <v>-0,996386444892274-0,0489493271903148i</v>
      </c>
      <c r="BF231" s="240" t="str">
        <f t="shared" ca="1" si="371"/>
        <v>0,997287628548334-0,02448203712708i</v>
      </c>
      <c r="BG231" s="240" t="str">
        <f t="shared" ca="1" si="372"/>
        <v>-0,992784424137723+0,097780731164068i</v>
      </c>
      <c r="BH231" s="240" t="str">
        <f t="shared" ca="1" si="373"/>
        <v>0,982901234915136-0,170549542947938i</v>
      </c>
      <c r="BI231" s="240" t="str">
        <f t="shared" ca="1" si="374"/>
        <v>-0,967691618739556+0,242394131980678i</v>
      </c>
      <c r="BJ231" s="240" t="str">
        <f t="shared" ca="1" si="375"/>
        <v>0,947237997838729-0,31292516621059i</v>
      </c>
      <c r="BK231" s="240" t="str">
        <f t="shared" ca="1" si="376"/>
        <v>-0,921651212156094+0,381760431853083i</v>
      </c>
      <c r="BL231" s="240" t="str">
        <f t="shared" ca="1" si="377"/>
        <v>0,891069918700863-0,448526904637713i</v>
      </c>
      <c r="BM231" s="240" t="str">
        <f t="shared" ca="1" si="378"/>
        <v>-0,855659840151597+0,512862771264587i</v>
      </c>
      <c r="BN231" s="240" t="str">
        <f t="shared" ca="1" si="379"/>
        <v>0,815612866791409-0,574419390099037i</v>
      </c>
      <c r="BO231" s="240" t="str">
        <f t="shared" ca="1" si="380"/>
        <v>-0,771146016639788+0,632863180488515i</v>
      </c>
      <c r="BP231" s="240" t="str">
        <f t="shared" ca="1" si="381"/>
        <v>0,722500259409919-0,687877430470029i</v>
      </c>
      <c r="BQ231" s="240" t="str">
        <f t="shared" ca="1" si="382"/>
        <v>-0,669939210675025+0,739164013056355i</v>
      </c>
      <c r="BR231" s="240" t="str">
        <f t="shared" ca="1" si="383"/>
        <v>0,613747703311441-0,786445001813464i</v>
      </c>
      <c r="BS231" s="240" t="str">
        <f t="shared" ca="1" si="384"/>
        <v>-0,554230243967668+0,829464176965461i</v>
      </c>
      <c r="BT231" s="240" t="str">
        <f t="shared" ca="1" si="385"/>
        <v>0,491709362911898-0,867988413875569i</v>
      </c>
      <c r="BU231" s="240" t="str">
        <f t="shared" ca="1" si="386"/>
        <v>-0,426523866214645+0,901808946366558i</v>
      </c>
      <c r="BV231" s="240" t="str">
        <f t="shared" ca="1" si="387"/>
        <v>0,359026999732113-0,930742498041648i</v>
      </c>
      <c r="BW231" s="240" t="str">
        <f t="shared" ca="1" si="388"/>
        <v>-0,289584534831008+0,954632275477923i</v>
      </c>
      <c r="BX231" s="240" t="str">
        <f t="shared" ca="1" si="389"/>
        <v>0,218572786244337-0,973348817901803i</v>
      </c>
      <c r="BY231" s="240" t="str">
        <f t="shared" ca="1" si="390"/>
        <v>-0,146376572792248+0,986790698747736i</v>
      </c>
      <c r="BZ231" s="240" t="str">
        <f t="shared" ca="1" si="391"/>
        <v>0,0733871320097539-0,994885075299068i</v>
      </c>
      <c r="CA231" s="240" t="str">
        <f t="shared" ca="1" si="392"/>
        <v>-4,49251398729213E-13+0,99758808342795i</v>
      </c>
      <c r="CB231" s="240" t="str">
        <f t="shared" ca="1" si="393"/>
        <v>-0,0733871320098474-0,994885075299061i</v>
      </c>
      <c r="CC231" s="240" t="str">
        <f t="shared" ca="1" si="394"/>
        <v>0,14637657279234+0,986790698747723i</v>
      </c>
      <c r="CD231" s="240" t="str">
        <f t="shared" ca="1" si="395"/>
        <v>-0,218572786244429-0,973348817901782i</v>
      </c>
      <c r="CE231" s="240" t="str">
        <f t="shared" ca="1" si="396"/>
        <v>0,289584534831098+0,954632275477896i</v>
      </c>
      <c r="CF231" s="240" t="str">
        <f t="shared" ca="1" si="397"/>
        <v>-0,359026999732201-0,930742498041614i</v>
      </c>
      <c r="CG231" s="240" t="str">
        <f t="shared" ca="1" si="398"/>
        <v>0,42652386621473+0,901808946366518i</v>
      </c>
      <c r="CH231" s="240" t="str">
        <f t="shared" ca="1" si="399"/>
        <v>-0,491709362911979-0,867988413875523i</v>
      </c>
      <c r="CI231" s="240" t="str">
        <f t="shared" ca="1" si="400"/>
        <v>0,554230243967746+0,829464176965408i</v>
      </c>
      <c r="CJ231" s="240" t="str">
        <f t="shared" ca="1" si="401"/>
        <v>-0,613747703311515-0,786445001813407i</v>
      </c>
      <c r="CK231" s="240" t="str">
        <f t="shared" ca="1" si="402"/>
        <v>0,669939210674338+0,739164013056977i</v>
      </c>
      <c r="CL231" s="240" t="str">
        <f t="shared" ca="1" si="403"/>
        <v>-0,722500259409983-0,687877430469961i</v>
      </c>
      <c r="CM231" s="240" t="str">
        <f t="shared" ca="1" si="404"/>
        <v>0,771146016639829+0,632863180488464i</v>
      </c>
      <c r="CN231" s="240" t="str">
        <f t="shared" ca="1" si="405"/>
        <v>-0,815612866791447-0,574419390098984i</v>
      </c>
      <c r="CO231" s="240" t="str">
        <f t="shared" ca="1" si="406"/>
        <v>0,855659840151631+0,51286277126453i</v>
      </c>
      <c r="CP231" s="240" t="str">
        <f t="shared" ca="1" si="407"/>
        <v>-0,891069918700891-0,448526904637655i</v>
      </c>
      <c r="CQ231" s="240" t="str">
        <f t="shared" ca="1" si="408"/>
        <v>0,92165121215613+0,381760431852996i</v>
      </c>
      <c r="CR231" s="240" t="str">
        <f t="shared" ca="1" si="409"/>
        <v>-0,94723799783875-0,312925166210528i</v>
      </c>
      <c r="CS231" s="240" t="str">
        <f t="shared" ca="1" si="410"/>
        <v>0,967691618739572+0,242394131980614i</v>
      </c>
      <c r="CT231" s="240" t="str">
        <f t="shared" ca="1" si="411"/>
        <v>-0,982901234915153-0,170549542947845i</v>
      </c>
      <c r="CU231" s="240" t="str">
        <f t="shared" ca="1" si="412"/>
        <v>0,992784424137732+0,0977807311639746i</v>
      </c>
      <c r="CV231" s="240" t="str">
        <f t="shared" ca="1" si="413"/>
        <v>-0,997287628548337-0,0244820371269578i</v>
      </c>
      <c r="CW231" s="240" t="str">
        <f t="shared" ca="1" si="414"/>
        <v>0,996386444892268-0,0489493271904369i</v>
      </c>
      <c r="CX231" s="240" t="str">
        <f t="shared" ca="1" si="415"/>
        <v>-0,990085756761849+0,122115430862634i</v>
      </c>
      <c r="CY231" s="240" t="str">
        <f t="shared" ca="1" si="416"/>
        <v>0,978419708131756-0,19461978043565i</v>
      </c>
      <c r="CZ231" s="240" t="str">
        <f t="shared" ca="1" si="417"/>
        <v>-0,961451518330618+0,266069468555112i</v>
      </c>
      <c r="DA231" s="240" t="str">
        <f t="shared" ca="1" si="418"/>
        <v>0,939273139449011-0,336077303171531i</v>
      </c>
      <c r="DB231" s="240" t="str">
        <f t="shared" ca="1" si="419"/>
        <v>-0,912004758043296+0,404263905764341i</v>
      </c>
      <c r="DC231" s="240" t="str">
        <f t="shared" ca="1" si="420"/>
        <v>0,879794143835628-0,470259767224441i</v>
      </c>
      <c r="DD231" s="240" t="str">
        <f t="shared" ca="1" si="421"/>
        <v>-0,842815848934884+0,533707250261434i</v>
      </c>
      <c r="DE231" s="240" t="str">
        <f t="shared" ca="1" si="422"/>
        <v>0,801270261924419-0,59426252746831i</v>
      </c>
      <c r="DF231" s="240" t="str">
        <f t="shared" ca="1" si="423"/>
        <v>-0,755382521941012+0,651597444549536i</v>
      </c>
      <c r="DG231" s="240" t="str">
        <f t="shared" ca="1" si="424"/>
        <v>0,70540129862292-0,705401298622669i</v>
      </c>
      <c r="DH231" s="240" t="str">
        <f t="shared" ca="1" si="425"/>
        <v>-0,651597444549806+0,75538252194078i</v>
      </c>
      <c r="DI231" s="240" t="str">
        <f t="shared" ca="1" si="426"/>
        <v>0,59426252746782-0,801270261924781i</v>
      </c>
      <c r="DJ231" s="240" t="str">
        <f t="shared" ca="1" si="427"/>
        <v>-0,533707250261782+0,842815848934664i</v>
      </c>
      <c r="DK231" s="240" t="str">
        <f t="shared" ca="1" si="428"/>
        <v>0,470259767224804-0,879794143835433i</v>
      </c>
      <c r="DL231" s="240" t="str">
        <f t="shared" ca="1" si="429"/>
        <v>-0,404263905763785+0,912004758043542i</v>
      </c>
      <c r="DM231" s="240" t="str">
        <f t="shared" ca="1" si="430"/>
        <v>0,336077303171866-0,939273139448891i</v>
      </c>
      <c r="DN231" s="240" t="str">
        <f t="shared" ca="1" si="431"/>
        <v>-0,266069468555454+0,961451518330523i</v>
      </c>
      <c r="DO231" s="240" t="str">
        <f t="shared" ca="1" si="432"/>
        <v>0,194619780435053-0,978419708131874i</v>
      </c>
      <c r="DP231" s="240" t="str">
        <f t="shared" ca="1" si="433"/>
        <v>-0,122115430863043+0,990085756761799i</v>
      </c>
      <c r="DQ231" s="240" t="str">
        <f t="shared" ca="1" si="434"/>
        <v>0,0489493271907919-0,996386444892251i</v>
      </c>
      <c r="DR231" s="240" t="str">
        <f t="shared" ca="1" si="435"/>
        <v>0,0244820371276228+0,99728762854832i</v>
      </c>
      <c r="DS231" s="240" t="str">
        <f t="shared" ca="1" si="436"/>
        <v>-0,0977807311646367-0,992784424137667i</v>
      </c>
      <c r="DT231" s="240" t="str">
        <f t="shared" ca="1" si="437"/>
        <v>0,170549542947495+0,982901234915212i</v>
      </c>
      <c r="DU231" s="240" t="str">
        <f t="shared" ca="1" si="438"/>
        <v>-0,24239413198027-0,967691618739659i</v>
      </c>
      <c r="DV231" s="240" t="str">
        <f t="shared" ca="1" si="439"/>
        <v>0,312925166211106+0,947237997838559i</v>
      </c>
      <c r="DW231" s="240" t="str">
        <f t="shared" ca="1" si="440"/>
        <v>-0,381760431852668-0,921651212156266i</v>
      </c>
      <c r="DX231" s="240" t="str">
        <f t="shared" ca="1" si="441"/>
        <v>0,448526904637312+0,891069918701064i</v>
      </c>
      <c r="DY231" s="240" t="str">
        <f t="shared" ca="1" si="442"/>
        <v>-0,512862771265077-0,855659840151304i</v>
      </c>
      <c r="DZ231" s="240" t="str">
        <f t="shared" ca="1" si="443"/>
        <v>0,574419390098693+0,815612866791651i</v>
      </c>
      <c r="EA231" s="240" t="str">
        <f t="shared" ca="1" si="444"/>
        <v>-0,63286318048819-0,771146016640055i</v>
      </c>
      <c r="EB231" s="240" t="str">
        <f t="shared" ca="1" si="445"/>
        <v>0,687877430470422+0,722500259409544i</v>
      </c>
      <c r="EC231" s="240" t="str">
        <f t="shared" ca="1" si="446"/>
        <v>-0,73916401305672-0,669939210674622i</v>
      </c>
      <c r="ED231" s="240" t="str">
        <f t="shared" ca="1" si="447"/>
        <v>0,786445001813188+0,613747703311795i</v>
      </c>
      <c r="EE231" s="240" t="str">
        <f t="shared" ca="1" si="448"/>
        <v>-0,829464176965211-0,554230243968041i</v>
      </c>
      <c r="EF231" s="240" t="str">
        <f t="shared" ca="1" si="449"/>
        <v>0,867988413875822+0,49170936291145i</v>
      </c>
      <c r="EG231" s="240" t="str">
        <f t="shared" ca="1" si="450"/>
        <v>-0,901808946366354-0,426523866215077i</v>
      </c>
      <c r="EH231" s="240" t="str">
        <f t="shared" ca="1" si="451"/>
        <v>0,930742498041476+0,359026999732559i</v>
      </c>
      <c r="EI231" s="240" t="str">
        <f t="shared" ca="1" si="452"/>
        <v>-0,954632275478081-0,289584534830488i</v>
      </c>
      <c r="EJ231" s="240" t="str">
        <f t="shared" ca="1" si="453"/>
        <v>0,973348817901704+0,218572786244775i</v>
      </c>
      <c r="EK231" s="240" t="str">
        <f t="shared" ca="1" si="454"/>
        <v>-0,98679069874767-0,146376572792692i</v>
      </c>
      <c r="EL231" s="240" t="str">
        <f t="shared" ca="1" si="455"/>
        <v>0,994885075299106+0,0733871320092405i</v>
      </c>
      <c r="EM231" s="240" t="str">
        <f t="shared" ca="1" si="456"/>
        <v>-0,99758808342795+6,55045962479498E-14i</v>
      </c>
      <c r="EN231" s="240"/>
      <c r="EO231" s="240"/>
      <c r="EP231" s="240"/>
    </row>
    <row r="232" spans="1:146" ht="15.75" thickBot="1">
      <c r="A232" s="277">
        <f t="shared" si="323"/>
        <v>2.5781250000000019E-3</v>
      </c>
      <c r="B232" s="276">
        <v>132</v>
      </c>
      <c r="C232" s="248">
        <f t="shared" si="324"/>
        <v>26400</v>
      </c>
      <c r="D232" s="247">
        <f t="shared" si="457"/>
        <v>165876.09210954109</v>
      </c>
      <c r="E232" s="247" t="str">
        <f t="shared" si="458"/>
        <v>165876,092109541i</v>
      </c>
      <c r="F232" s="247" t="str">
        <f t="shared" si="325"/>
        <v>-0,0400444391535013-0,124936432821827i</v>
      </c>
      <c r="G232" s="247" t="str">
        <f t="shared" si="326"/>
        <v>-0,038338674641977+0,169450454750461i</v>
      </c>
      <c r="H232" s="247" t="str">
        <f t="shared" si="322"/>
        <v>0,00215694724591679-0,0402180246878501i</v>
      </c>
      <c r="I232" s="247" t="str">
        <f t="shared" si="459"/>
        <v>-0,00212301749442362+0,0411567580338932i</v>
      </c>
      <c r="J232" s="275" t="str">
        <f ca="1">IMPRODUCT(1/N_FFT2,EG100)</f>
        <v>0,00373624423924213+6,03068619550859E-08i</v>
      </c>
      <c r="K232" s="274" t="str">
        <f t="shared" ca="1" si="460"/>
        <v>-7,93459391827578E-06+0,000153771572077493i</v>
      </c>
      <c r="N232" s="265">
        <f t="shared" ca="1" si="327"/>
        <v>2.9975827795127898</v>
      </c>
      <c r="O232" s="240">
        <f t="shared" ca="1" si="328"/>
        <v>0.99758277951278984</v>
      </c>
      <c r="P232" s="240" t="str">
        <f t="shared" ca="1" si="329"/>
        <v>-0,992779145762326+0,0977802112898538i</v>
      </c>
      <c r="Q232" s="240" t="str">
        <f t="shared" ca="1" si="330"/>
        <v>0,978414506129885-0,194618745692896i</v>
      </c>
      <c r="R232" s="240" t="str">
        <f t="shared" ca="1" si="331"/>
        <v>-0,95462719994764+0,289582995185476i</v>
      </c>
      <c r="S232" s="240" t="str">
        <f t="shared" ca="1" si="332"/>
        <v>0,921646311977585-0,381758402132264i</v>
      </c>
      <c r="T232" s="240" t="str">
        <f t="shared" ca="1" si="333"/>
        <v>-0,879789466200052+0,470257266976164i</v>
      </c>
      <c r="U232" s="241" t="str">
        <f t="shared" ca="1" si="334"/>
        <v>0,82945976692122-0,554227297270225i</v>
      </c>
      <c r="V232" s="240" t="str">
        <f t="shared" ca="1" si="335"/>
        <v>-0,771141916658054+0,6328598157202i</v>
      </c>
      <c r="W232" s="240" t="str">
        <f t="shared" ca="1" si="336"/>
        <v>0,705397548188414-0,705397548188423i</v>
      </c>
      <c r="X232" s="240" t="str">
        <f t="shared" ca="1" si="337"/>
        <v>-0,632859815720192+0,771141916658061i</v>
      </c>
      <c r="Y232" s="240" t="str">
        <f t="shared" ca="1" si="338"/>
        <v>0,554227297270297-0,829459766921173i</v>
      </c>
      <c r="Z232" s="240" t="str">
        <f t="shared" ca="1" si="339"/>
        <v>-0,470257266976155+0,879789466200057i</v>
      </c>
      <c r="AA232" s="240" t="str">
        <f t="shared" ca="1" si="340"/>
        <v>0,381758402132253-0,92164631197759i</v>
      </c>
      <c r="AB232" s="240" t="str">
        <f t="shared" ca="1" si="341"/>
        <v>-0,289582995185444+0,954627199947649i</v>
      </c>
      <c r="AC232" s="240" t="str">
        <f t="shared" ca="1" si="342"/>
        <v>0,194618745692935-0,978414506129877i</v>
      </c>
      <c r="AD232" s="240" t="str">
        <f t="shared" ca="1" si="343"/>
        <v>-0,0977802112898721+0,992779145762324i</v>
      </c>
      <c r="AE232" s="240" t="str">
        <f t="shared" ca="1" si="344"/>
        <v>-1,39319583877092E-14-0,99758277951279i</v>
      </c>
      <c r="AF232" s="240" t="str">
        <f t="shared" ca="1" si="345"/>
        <v>0,0977802112898929+0,992779145762322i</v>
      </c>
      <c r="AG232" s="240" t="str">
        <f t="shared" ca="1" si="346"/>
        <v>-0,194618745692858-0,978414506129893i</v>
      </c>
      <c r="AH232" s="240" t="str">
        <f t="shared" ca="1" si="347"/>
        <v>0,289582995185471+0,954627199947641i</v>
      </c>
      <c r="AI232" s="240" t="str">
        <f t="shared" ca="1" si="348"/>
        <v>-0,381758402132279-0,921646311977579i</v>
      </c>
      <c r="AJ232" s="240" t="str">
        <f t="shared" ca="1" si="349"/>
        <v>0,470257266976179+0,879789466200044i</v>
      </c>
      <c r="AK232" s="240" t="str">
        <f t="shared" ca="1" si="350"/>
        <v>-0,554227297270231-0,829459766921217i</v>
      </c>
      <c r="AL232" s="240" t="str">
        <f t="shared" ca="1" si="351"/>
        <v>0,632859815720208+0,771141916658048i</v>
      </c>
      <c r="AM232" s="240" t="str">
        <f t="shared" ca="1" si="352"/>
        <v>-0,705397548188431-0,705397548188406i</v>
      </c>
      <c r="AN232" s="240" t="str">
        <f t="shared" ca="1" si="353"/>
        <v>0,77114191665807+0,632859815720181i</v>
      </c>
      <c r="AO232" s="240" t="str">
        <f t="shared" ca="1" si="354"/>
        <v>-0,829459766921181-0,554227297270285i</v>
      </c>
      <c r="AP232" s="240" t="str">
        <f t="shared" ca="1" si="355"/>
        <v>0,87978946620006+0,470257266976149i</v>
      </c>
      <c r="AQ232" s="240" t="str">
        <f t="shared" ca="1" si="356"/>
        <v>-0,921646311977593-0,381758402132246i</v>
      </c>
      <c r="AR232" s="240" t="str">
        <f t="shared" ca="1" si="357"/>
        <v>-0,921646311977593-0,381758402132246i</v>
      </c>
      <c r="AS232" s="240" t="str">
        <f t="shared" ca="1" si="358"/>
        <v>-0,97841450612988-0,194618745692922i</v>
      </c>
      <c r="AT232" s="240" t="str">
        <f t="shared" ca="1" si="359"/>
        <v>0,992779145762355+0,0977802112895619i</v>
      </c>
      <c r="AU232" s="240" t="str">
        <f t="shared" ca="1" si="360"/>
        <v>-0,99758277951279-1,70607138469193E-13i</v>
      </c>
      <c r="AV232" s="240" t="str">
        <f t="shared" ca="1" si="361"/>
        <v>0,992779145762291-0,09778021129021i</v>
      </c>
      <c r="AW232" s="240" t="str">
        <f t="shared" ca="1" si="362"/>
        <v>-0,978414506129911+0,194618745692767i</v>
      </c>
      <c r="AX232" s="240" t="str">
        <f t="shared" ca="1" si="363"/>
        <v>0,954627199947525-0,289582995185857i</v>
      </c>
      <c r="AY232" s="240" t="str">
        <f t="shared" ca="1" si="364"/>
        <v>-0,921646311977615+0,381758402132193i</v>
      </c>
      <c r="AZ232" s="240" t="str">
        <f t="shared" ca="1" si="365"/>
        <v>0,879789466199853-0,470257266976535i</v>
      </c>
      <c r="BA232" s="240" t="str">
        <f t="shared" ca="1" si="366"/>
        <v>-0,829459766921205+0,554227297270249i</v>
      </c>
      <c r="BB232" s="240" t="str">
        <f t="shared" ca="1" si="367"/>
        <v>0,771141916658358-0,63285981571983i</v>
      </c>
      <c r="BC232" s="240" t="str">
        <f t="shared" ca="1" si="368"/>
        <v>-0,705397548188391+0,705397548188446i</v>
      </c>
      <c r="BD232" s="240" t="str">
        <f t="shared" ca="1" si="369"/>
        <v>0,63285981572056-0,77114191665776i</v>
      </c>
      <c r="BE232" s="240" t="str">
        <f t="shared" ca="1" si="370"/>
        <v>-0,554227297270185+0,829459766921247i</v>
      </c>
      <c r="BF232" s="240" t="str">
        <f t="shared" ca="1" si="371"/>
        <v>0,47025726697648-0,879789466199883i</v>
      </c>
      <c r="BG232" s="240" t="str">
        <f t="shared" ca="1" si="372"/>
        <v>-0,381758402132148+0,921646311977632i</v>
      </c>
      <c r="BH232" s="240" t="str">
        <f t="shared" ca="1" si="373"/>
        <v>0,289582995185798-0,954627199947543i</v>
      </c>
      <c r="BI232" s="240" t="str">
        <f t="shared" ca="1" si="374"/>
        <v>-0,194618745692721+0,97841450612992i</v>
      </c>
      <c r="BJ232" s="240" t="str">
        <f t="shared" ca="1" si="375"/>
        <v>0,0977802112901337-0,992779145762299i</v>
      </c>
      <c r="BK232" s="240" t="str">
        <f t="shared" ca="1" si="376"/>
        <v>2,33178678434717E-13+0,99758277951279i</v>
      </c>
      <c r="BL232" s="240" t="str">
        <f t="shared" ca="1" si="377"/>
        <v>-0,0977802112896101-0,99277914576235i</v>
      </c>
      <c r="BM232" s="240" t="str">
        <f t="shared" ca="1" si="378"/>
        <v>0,194618745693177+0,978414506129829i</v>
      </c>
      <c r="BN232" s="240" t="str">
        <f t="shared" ca="1" si="379"/>
        <v>-0,289582995185295-0,954627199947695i</v>
      </c>
      <c r="BO232" s="240" t="str">
        <f t="shared" ca="1" si="380"/>
        <v>0,381758402132579+0,921646311977455i</v>
      </c>
      <c r="BP232" s="240" t="str">
        <f t="shared" ca="1" si="381"/>
        <v>-0,470257266976016-0,879789466200131i</v>
      </c>
      <c r="BQ232" s="240" t="str">
        <f t="shared" ca="1" si="382"/>
        <v>0,554227297270596+0,829459766920972i</v>
      </c>
      <c r="BR232" s="240" t="str">
        <f t="shared" ca="1" si="383"/>
        <v>-0,632859815720153-0,771141916658093i</v>
      </c>
      <c r="BS232" s="240" t="str">
        <f t="shared" ca="1" si="384"/>
        <v>0,705397548188721+0,705397548188115i</v>
      </c>
      <c r="BT232" s="240" t="str">
        <f t="shared" ca="1" si="385"/>
        <v>-0,771141916658024-0,632859815720237i</v>
      </c>
      <c r="BU232" s="240" t="str">
        <f t="shared" ca="1" si="386"/>
        <v>0,829459766921464+0,554227297269861i</v>
      </c>
      <c r="BV232" s="240" t="str">
        <f t="shared" ca="1" si="387"/>
        <v>-0,87978946620008-0,470257266976111i</v>
      </c>
      <c r="BW232" s="240" t="str">
        <f t="shared" ca="1" si="388"/>
        <v>0,921646311977413+0,381758402132679i</v>
      </c>
      <c r="BX232" s="240" t="str">
        <f t="shared" ca="1" si="389"/>
        <v>-0,954627199947655-0,289582995185425i</v>
      </c>
      <c r="BY232" s="240" t="str">
        <f t="shared" ca="1" si="390"/>
        <v>0,978414506129808+0,194618745693284i</v>
      </c>
      <c r="BZ232" s="240" t="str">
        <f t="shared" ca="1" si="391"/>
        <v>-0,992779145762337-0,0977802112897459i</v>
      </c>
      <c r="CA232" s="240" t="str">
        <f t="shared" ca="1" si="392"/>
        <v>0,99758277951279+3,41214276938385E-13i</v>
      </c>
      <c r="CB232" s="240" t="str">
        <f t="shared" ca="1" si="393"/>
        <v>-0,992779145762309+0,0977802112900261i</v>
      </c>
      <c r="CC232" s="240" t="str">
        <f t="shared" ca="1" si="394"/>
        <v>0,978414506129947-0,194618745692587i</v>
      </c>
      <c r="CD232" s="240" t="str">
        <f t="shared" ca="1" si="395"/>
        <v>-0,954627199947575+0,289582995185695i</v>
      </c>
      <c r="CE232" s="240" t="str">
        <f t="shared" ca="1" si="396"/>
        <v>0,921646311977685-0,381758402132023i</v>
      </c>
      <c r="CF232" s="240" t="str">
        <f t="shared" ca="1" si="397"/>
        <v>-0,879789466199934+0,470257266976385i</v>
      </c>
      <c r="CG232" s="240" t="str">
        <f t="shared" ca="1" si="398"/>
        <v>0,829459766921307-0,554227297270095i</v>
      </c>
      <c r="CH232" s="240" t="str">
        <f t="shared" ca="1" si="399"/>
        <v>-0,771141916657827+0,632859815720476i</v>
      </c>
      <c r="CI232" s="240" t="str">
        <f t="shared" ca="1" si="400"/>
        <v>0,705397548188521-0,705397548188315i</v>
      </c>
      <c r="CJ232" s="240" t="str">
        <f t="shared" ca="1" si="401"/>
        <v>-0,632859815719936+0,771141916658271i</v>
      </c>
      <c r="CK232" s="240" t="str">
        <f t="shared" ca="1" si="402"/>
        <v>0,554227297270339-0,829459766921145i</v>
      </c>
      <c r="CL232" s="240" t="str">
        <f t="shared" ca="1" si="403"/>
        <v>-0,470257266975768+0,879789466200263i</v>
      </c>
      <c r="CM232" s="240" t="str">
        <f t="shared" ca="1" si="404"/>
        <v>0,381758402132293-0,921646311977573i</v>
      </c>
      <c r="CN232" s="240" t="str">
        <f t="shared" ca="1" si="405"/>
        <v>-0,289582995185025+0,954627199947777i</v>
      </c>
      <c r="CO232" s="240" t="str">
        <f t="shared" ca="1" si="406"/>
        <v>0,194618745692902-0,978414506129884i</v>
      </c>
      <c r="CP232" s="240" t="str">
        <f t="shared" ca="1" si="407"/>
        <v>-0,0977802112903175+0,992779145762281i</v>
      </c>
      <c r="CQ232" s="240" t="str">
        <f t="shared" ca="1" si="408"/>
        <v>-7,67480439115682E-14-0,99758277951279i</v>
      </c>
      <c r="CR232" s="240" t="str">
        <f t="shared" ca="1" si="409"/>
        <v>0,0977802112894263+0,992779145762369i</v>
      </c>
      <c r="CS232" s="240" t="str">
        <f t="shared" ca="1" si="410"/>
        <v>-0,194618745693025-0,97841450612986i</v>
      </c>
      <c r="CT232" s="240" t="str">
        <f t="shared" ca="1" si="411"/>
        <v>0,289582995185118+0,954627199947749i</v>
      </c>
      <c r="CU232" s="240" t="str">
        <f t="shared" ca="1" si="412"/>
        <v>-0,381758402132435-0,921646311977514i</v>
      </c>
      <c r="CV232" s="240" t="str">
        <f t="shared" ca="1" si="413"/>
        <v>0,470257266975854+0,879789466200218i</v>
      </c>
      <c r="CW232" s="240" t="str">
        <f t="shared" ca="1" si="414"/>
        <v>-0,554227297270419-0,829459766921091i</v>
      </c>
      <c r="CX232" s="240" t="str">
        <f t="shared" ca="1" si="415"/>
        <v>0,632859815720011+0,771141916658211i</v>
      </c>
      <c r="CY232" s="240" t="str">
        <f t="shared" ca="1" si="416"/>
        <v>-0,70539754818859-0,705397548188246i</v>
      </c>
      <c r="CZ232" s="240" t="str">
        <f t="shared" ca="1" si="417"/>
        <v>0,771141916657907+0,63285981572038i</v>
      </c>
      <c r="DA232" s="240" t="str">
        <f t="shared" ca="1" si="418"/>
        <v>-0,829459766921361-0,554227297270015i</v>
      </c>
      <c r="DB232" s="240" t="str">
        <f t="shared" ca="1" si="419"/>
        <v>0,879789466199993+0,470257266976275i</v>
      </c>
      <c r="DC232" s="240" t="str">
        <f t="shared" ca="1" si="420"/>
        <v>-0,921646311977722-0,381758402131933i</v>
      </c>
      <c r="DD232" s="240" t="str">
        <f t="shared" ca="1" si="421"/>
        <v>0,95462719994761+0,289582995185575i</v>
      </c>
      <c r="DE232" s="240" t="str">
        <f t="shared" ca="1" si="422"/>
        <v>-0,978414506129966-0,194618745692492i</v>
      </c>
      <c r="DF232" s="240" t="str">
        <f t="shared" ca="1" si="423"/>
        <v>0,992779145762322+0,0977802112899015i</v>
      </c>
      <c r="DG232" s="240" t="str">
        <f t="shared" ca="1" si="424"/>
        <v>-0,99758277951279+4,66357356869434E-13i</v>
      </c>
      <c r="DH232" s="240" t="str">
        <f t="shared" ca="1" si="425"/>
        <v>0,992779145762325-0,0977802112898704i</v>
      </c>
      <c r="DI232" s="240" t="str">
        <f t="shared" ca="1" si="426"/>
        <v>-0,978414506129983+0,194618745692405i</v>
      </c>
      <c r="DJ232" s="240" t="str">
        <f t="shared" ca="1" si="427"/>
        <v>0,954627199947619-0,289582995185545i</v>
      </c>
      <c r="DK232" s="240" t="str">
        <f t="shared" ca="1" si="428"/>
        <v>-0,921646311977756+0,381758402131852i</v>
      </c>
      <c r="DL232" s="240" t="str">
        <f t="shared" ca="1" si="429"/>
        <v>0,879789466200008-0,470257266976247i</v>
      </c>
      <c r="DM232" s="240" t="str">
        <f t="shared" ca="1" si="430"/>
        <v>-0,82945976692141+0,554227297269942i</v>
      </c>
      <c r="DN232" s="240" t="str">
        <f t="shared" ca="1" si="431"/>
        <v>0,771141916657963-0,632859815720312i</v>
      </c>
      <c r="DO232" s="240" t="str">
        <f t="shared" ca="1" si="432"/>
        <v>-0,705397548188652+0,705397548188184i</v>
      </c>
      <c r="DP232" s="240" t="str">
        <f t="shared" ca="1" si="433"/>
        <v>0,632859815720078-0,771141916658155i</v>
      </c>
      <c r="DQ232" s="240" t="str">
        <f t="shared" ca="1" si="434"/>
        <v>-0,554227297270492+0,829459766921042i</v>
      </c>
      <c r="DR232" s="240" t="str">
        <f t="shared" ca="1" si="435"/>
        <v>0,470257266975931-0,879789466200177i</v>
      </c>
      <c r="DS232" s="240" t="str">
        <f t="shared" ca="1" si="436"/>
        <v>-0,381758402132464+0,921646311977502i</v>
      </c>
      <c r="DT232" s="240" t="str">
        <f t="shared" ca="1" si="437"/>
        <v>0,289582995185202-0,954627199947723i</v>
      </c>
      <c r="DU232" s="240" t="str">
        <f t="shared" ca="1" si="438"/>
        <v>-0,194618745693055+0,978414506129853i</v>
      </c>
      <c r="DV232" s="240" t="str">
        <f t="shared" ca="1" si="439"/>
        <v>0,0977802112895139-0,99277914576236i</v>
      </c>
      <c r="DW232" s="240" t="str">
        <f t="shared" ca="1" si="440"/>
        <v>-1,08035598503668E-13+0,99758277951279i</v>
      </c>
      <c r="DX232" s="240" t="str">
        <f t="shared" ca="1" si="441"/>
        <v>-0,0977802112902582-0,992779145762286i</v>
      </c>
      <c r="DY232" s="240" t="str">
        <f t="shared" ca="1" si="442"/>
        <v>0,194618745692843+0,978414506129896i</v>
      </c>
      <c r="DZ232" s="240" t="str">
        <f t="shared" ca="1" si="443"/>
        <v>-0,289582995185917-0,954627199947507i</v>
      </c>
      <c r="EA232" s="240" t="str">
        <f t="shared" ca="1" si="444"/>
        <v>0,381758402132264+0,921646311977585i</v>
      </c>
      <c r="EB232" s="240" t="str">
        <f t="shared" ca="1" si="445"/>
        <v>-0,47025726697569-0,879789466200305i</v>
      </c>
      <c r="EC232" s="240" t="str">
        <f t="shared" ca="1" si="446"/>
        <v>0,554227297270313+0,829459766921162i</v>
      </c>
      <c r="ED232" s="240" t="str">
        <f t="shared" ca="1" si="447"/>
        <v>-0,632859815719868-0,771141916658327i</v>
      </c>
      <c r="EE232" s="240" t="str">
        <f t="shared" ca="1" si="448"/>
        <v>0,70539754818846+0,705397548188377i</v>
      </c>
      <c r="EF232" s="240" t="str">
        <f t="shared" ca="1" si="449"/>
        <v>-0,77114191665779-0,632859815720522i</v>
      </c>
      <c r="EG232" s="240" t="str">
        <f t="shared" ca="1" si="450"/>
        <v>0,829459766921258+0,554227297270168i</v>
      </c>
      <c r="EH232" s="240" t="str">
        <f t="shared" ca="1" si="451"/>
        <v>-0,879789466199905-0,470257266976437i</v>
      </c>
      <c r="EI232" s="240" t="str">
        <f t="shared" ca="1" si="452"/>
        <v>0,921646311977651+0,381758402132104i</v>
      </c>
      <c r="EJ232" s="240" t="str">
        <f t="shared" ca="1" si="453"/>
        <v>-0,954627199947557-0,289582995185752i</v>
      </c>
      <c r="EK232" s="240" t="str">
        <f t="shared" ca="1" si="454"/>
        <v>0,97841450612993+0,194618745692673i</v>
      </c>
      <c r="EL232" s="240" t="str">
        <f t="shared" ca="1" si="455"/>
        <v>-0,992779145762304-0,0977802112900855i</v>
      </c>
      <c r="EM232" s="240" t="str">
        <f t="shared" ca="1" si="456"/>
        <v>0,99758277951279-2,81573714454198E-13i</v>
      </c>
      <c r="EN232" s="240"/>
      <c r="EO232" s="240"/>
      <c r="EP232" s="240"/>
    </row>
    <row r="233" spans="1:146" ht="15.75" thickBot="1">
      <c r="A233" s="277">
        <f t="shared" si="323"/>
        <v>2.5976562500000019E-3</v>
      </c>
      <c r="B233" s="276">
        <v>133</v>
      </c>
      <c r="C233" s="248">
        <f t="shared" si="324"/>
        <v>26600</v>
      </c>
      <c r="D233" s="247">
        <f t="shared" si="457"/>
        <v>167132.72917097699</v>
      </c>
      <c r="E233" s="247" t="str">
        <f t="shared" si="458"/>
        <v>167132,729170977i</v>
      </c>
      <c r="F233" s="247" t="str">
        <f t="shared" si="325"/>
        <v>-0,0399750820842842-0,123793370326048i</v>
      </c>
      <c r="G233" s="247" t="str">
        <f t="shared" si="326"/>
        <v>-0,0376875717924232+0,168284164046843i</v>
      </c>
      <c r="H233" s="247" t="str">
        <f t="shared" si="322"/>
        <v>0,00215442991120105-0,0399155809977305i</v>
      </c>
      <c r="I233" s="247" t="str">
        <f t="shared" si="459"/>
        <v>-0,00211755032282469+0,040832096076786i</v>
      </c>
      <c r="J233" s="275" t="str">
        <f ca="1">IMPRODUCT(1/N_FFT2,EH100)</f>
        <v>0,00428545309815445+0,00007998790817735i</v>
      </c>
      <c r="K233" s="274" t="str">
        <f t="shared" ca="1" si="460"/>
        <v>-0,0000123407365431257+0,00017481465421562i</v>
      </c>
      <c r="N233" s="265">
        <f t="shared" ca="1" si="327"/>
        <v>2.9975759417440688</v>
      </c>
      <c r="O233" s="240">
        <f t="shared" ca="1" si="328"/>
        <v>0.99757594174406905</v>
      </c>
      <c r="P233" s="240" t="str">
        <f t="shared" ca="1" si="329"/>
        <v>-0,990073706389024+0,122113944591381i</v>
      </c>
      <c r="Q233" s="240" t="str">
        <f t="shared" ca="1" si="330"/>
        <v>0,967679840926727-0,242391181792143i</v>
      </c>
      <c r="R233" s="240" t="str">
        <f t="shared" ca="1" si="331"/>
        <v>-0,930731169938001+0,359022630000403i</v>
      </c>
      <c r="S233" s="240" t="str">
        <f t="shared" ca="1" si="332"/>
        <v>0,879783435826419-0,470254043674296i</v>
      </c>
      <c r="T233" s="240" t="str">
        <f t="shared" ca="1" si="333"/>
        <v>-0,815602939935352+0,574412398817589i</v>
      </c>
      <c r="U233" s="241" t="str">
        <f t="shared" ca="1" si="334"/>
        <v>0,739155016662278-0,669931056818203i</v>
      </c>
      <c r="V233" s="240" t="str">
        <f t="shared" ca="1" si="335"/>
        <v>-0,651589513931272+0,75537332815064i</v>
      </c>
      <c r="W233" s="240" t="str">
        <f t="shared" ca="1" si="336"/>
        <v>0,554223498409463-0,829454081524312i</v>
      </c>
      <c r="X233" s="240" t="str">
        <f t="shared" ca="1" si="337"/>
        <v>-0,448521445599+0,891059073453803i</v>
      </c>
      <c r="Y233" s="240" t="str">
        <f t="shared" ca="1" si="338"/>
        <v>0,336073212761805-0,939261707518476i</v>
      </c>
      <c r="Z233" s="240" t="str">
        <f t="shared" ca="1" si="339"/>
        <v>-0,218570125986774+0,973336971234882i</v>
      </c>
      <c r="AA233" s="240" t="str">
        <f t="shared" ca="1" si="340"/>
        <v>0,0977795410713531-0,992772340919328i</v>
      </c>
      <c r="AB233" s="240" t="str">
        <f t="shared" ca="1" si="341"/>
        <v>0,024481739155321+0,997275490521299i</v>
      </c>
      <c r="AC233" s="240" t="str">
        <f t="shared" ca="1" si="342"/>
        <v>-0,146374791237342-0,986778688479231i</v>
      </c>
      <c r="AD233" s="240" t="str">
        <f t="shared" ca="1" si="343"/>
        <v>0,26606623021321+0,961439816466271i</v>
      </c>
      <c r="AE233" s="240" t="str">
        <f t="shared" ca="1" si="344"/>
        <v>-0,381755785431442-0,921639994703023i</v>
      </c>
      <c r="AF233" s="240" t="str">
        <f t="shared" ca="1" si="345"/>
        <v>0,491703378297614+0,867977849554515i</v>
      </c>
      <c r="AG233" s="240" t="str">
        <f t="shared" ca="1" si="346"/>
        <v>-0,594255294675323-0,801260509632736i</v>
      </c>
      <c r="AH233" s="240" t="str">
        <f t="shared" ca="1" si="347"/>
        <v>0,687869058286765+0,722491465830736i</v>
      </c>
      <c r="AI233" s="240" t="str">
        <f t="shared" ca="1" si="348"/>
        <v>-0,771136630991351-0,632855477885651i</v>
      </c>
      <c r="AJ233" s="240" t="str">
        <f t="shared" ca="1" si="349"/>
        <v>0,842805590989789+0,533700754489741i</v>
      </c>
      <c r="AK233" s="240" t="str">
        <f t="shared" ca="1" si="350"/>
        <v>-0,901797970414182-0,426518674976171i</v>
      </c>
      <c r="AL233" s="240" t="str">
        <f t="shared" ca="1" si="351"/>
        <v>0,947226468967624+0,312921357586364i</v>
      </c>
      <c r="AM233" s="240" t="str">
        <f t="shared" ca="1" si="352"/>
        <v>-0,978407799746981-0,194617411710357i</v>
      </c>
      <c r="AN233" s="240" t="str">
        <f t="shared" ca="1" si="353"/>
        <v>0,994872966513616+0,0733862388119476i</v>
      </c>
      <c r="AO233" s="240" t="str">
        <f t="shared" ca="1" si="354"/>
        <v>-0,99637431783357+0,0489487314264061i</v>
      </c>
      <c r="AP233" s="240" t="str">
        <f t="shared" ca="1" si="355"/>
        <v>0,982889271985524-0,170547467182403i</v>
      </c>
      <c r="AQ233" s="240" t="str">
        <f t="shared" ca="1" si="356"/>
        <v>-0,954620656610955+0,289581010285955i</v>
      </c>
      <c r="AR233" s="240" t="str">
        <f t="shared" ca="1" si="357"/>
        <v>-0,954620656610955+0,289581010285955i</v>
      </c>
      <c r="AS233" s="240" t="str">
        <f t="shared" ca="1" si="358"/>
        <v>-0,855649425881872+0,512856529191733i</v>
      </c>
      <c r="AT233" s="240" t="str">
        <f t="shared" ca="1" si="359"/>
        <v>0,78643542996017-0,613740233364188i</v>
      </c>
      <c r="AU233" s="240" t="str">
        <f t="shared" ca="1" si="360"/>
        <v>-0,705392713155519+0,705392713156056i</v>
      </c>
      <c r="AV233" s="240" t="str">
        <f t="shared" ca="1" si="361"/>
        <v>0,613740233364384-0,786435429960017i</v>
      </c>
      <c r="AW233" s="240" t="str">
        <f t="shared" ca="1" si="362"/>
        <v>-0,51285652919169+0,855649425881897i</v>
      </c>
      <c r="AX233" s="240" t="str">
        <f t="shared" ca="1" si="363"/>
        <v>0,404258985451727-0,911993657997744i</v>
      </c>
      <c r="AY233" s="240" t="str">
        <f t="shared" ca="1" si="364"/>
        <v>-0,289581010286192+0,954620656610884i</v>
      </c>
      <c r="AZ233" s="240" t="str">
        <f t="shared" ca="1" si="365"/>
        <v>0,170547467182255-0,98288927198555i</v>
      </c>
      <c r="BA233" s="240" t="str">
        <f t="shared" ca="1" si="366"/>
        <v>-0,0489487314268514+0,996374317833548i</v>
      </c>
      <c r="BB233" s="240" t="str">
        <f t="shared" ca="1" si="367"/>
        <v>-0,0733862388117999-0,994872966513627i</v>
      </c>
      <c r="BC233" s="240" t="str">
        <f t="shared" ca="1" si="368"/>
        <v>0,194617411710615+0,978407799746929i</v>
      </c>
      <c r="BD233" s="240" t="str">
        <f t="shared" ca="1" si="369"/>
        <v>-0,312921357585927-0,947226468967768i</v>
      </c>
      <c r="BE233" s="240" t="str">
        <f t="shared" ca="1" si="370"/>
        <v>0,426518674976113+0,901797970414209i</v>
      </c>
      <c r="BF233" s="240" t="str">
        <f t="shared" ca="1" si="371"/>
        <v>-0,533700754489939-0,842805590989663i</v>
      </c>
      <c r="BG233" s="240" t="str">
        <f t="shared" ca="1" si="372"/>
        <v>0,632855477885383+0,771136630991571i</v>
      </c>
      <c r="BH233" s="240" t="str">
        <f t="shared" ca="1" si="373"/>
        <v>-0,722491465830702-0,687869058286801i</v>
      </c>
      <c r="BI233" s="240" t="str">
        <f t="shared" ca="1" si="374"/>
        <v>0,801260509632943+0,594255294675042i</v>
      </c>
      <c r="BJ233" s="240" t="str">
        <f t="shared" ca="1" si="375"/>
        <v>-0,867977849554396-0,491703378297822i</v>
      </c>
      <c r="BK233" s="240" t="str">
        <f t="shared" ca="1" si="376"/>
        <v>0,921639994703045+0,38175578543139i</v>
      </c>
      <c r="BL233" s="240" t="str">
        <f t="shared" ca="1" si="377"/>
        <v>-0,961439816466395-0,266066230212765i</v>
      </c>
      <c r="BM233" s="240" t="str">
        <f t="shared" ca="1" si="378"/>
        <v>0,986778688479193+0,146374791237593i</v>
      </c>
      <c r="BN233" s="240" t="str">
        <f t="shared" ca="1" si="379"/>
        <v>-0,997275490521302-0,0244817391551785i</v>
      </c>
      <c r="BO233" s="240" t="str">
        <f t="shared" ca="1" si="380"/>
        <v>0,992772340919284-0,0977795410717983i</v>
      </c>
      <c r="BP233" s="240" t="str">
        <f t="shared" ca="1" si="381"/>
        <v>-0,973336971234914+0,218570125986629i</v>
      </c>
      <c r="BQ233" s="240" t="str">
        <f t="shared" ca="1" si="382"/>
        <v>0,939261707518423-0,336073212761953i</v>
      </c>
      <c r="BR233" s="240" t="str">
        <f t="shared" ca="1" si="383"/>
        <v>-0,891059073454+0,448521445598608i</v>
      </c>
      <c r="BS233" s="240" t="str">
        <f t="shared" ca="1" si="384"/>
        <v>0,829454081524332-0,554223498409436i</v>
      </c>
      <c r="BT233" s="240" t="str">
        <f t="shared" ca="1" si="385"/>
        <v>-0,755373328150484+0,651589513931453i</v>
      </c>
      <c r="BU233" s="240" t="str">
        <f t="shared" ca="1" si="386"/>
        <v>0,669931056818464-0,739155016662041i</v>
      </c>
      <c r="BV233" s="240" t="str">
        <f t="shared" ca="1" si="387"/>
        <v>-0,574412398817632+0,815602939935322i</v>
      </c>
      <c r="BW233" s="240" t="str">
        <f t="shared" ca="1" si="388"/>
        <v>0,470254043673989-0,879783435826584i</v>
      </c>
      <c r="BX233" s="240" t="str">
        <f t="shared" ca="1" si="389"/>
        <v>-0,359022630000696+0,930731169937888i</v>
      </c>
      <c r="BY233" s="240" t="str">
        <f t="shared" ca="1" si="390"/>
        <v>0,242391181792097-0,967679840926738i</v>
      </c>
      <c r="BZ233" s="240" t="str">
        <f t="shared" ca="1" si="391"/>
        <v>-0,122113944590986+0,990073706389072i</v>
      </c>
      <c r="CA233" s="240" t="str">
        <f t="shared" ca="1" si="392"/>
        <v>2,61530758959649E-13-0,997575941744069i</v>
      </c>
      <c r="CB233" s="240" t="str">
        <f t="shared" ca="1" si="393"/>
        <v>0,12211394459148+0,990073706389011i</v>
      </c>
      <c r="CC233" s="240" t="str">
        <f t="shared" ca="1" si="394"/>
        <v>-0,24239118179258-0,967679840926617i</v>
      </c>
      <c r="CD233" s="240" t="str">
        <f t="shared" ca="1" si="395"/>
        <v>0,359022630000235+0,930731169938065i</v>
      </c>
      <c r="CE233" s="240" t="str">
        <f t="shared" ca="1" si="396"/>
        <v>-0,470254043674428-0,87978343582635i</v>
      </c>
      <c r="CF233" s="240" t="str">
        <f t="shared" ca="1" si="397"/>
        <v>0,574412398817227+0,815602939935607i</v>
      </c>
      <c r="CG233" s="240" t="str">
        <f t="shared" ca="1" si="398"/>
        <v>-0,669931056818098-0,739155016662373i</v>
      </c>
      <c r="CH233" s="240" t="str">
        <f t="shared" ca="1" si="399"/>
        <v>0,75537332815081+0,651589513931075i</v>
      </c>
      <c r="CI233" s="240" t="str">
        <f t="shared" ca="1" si="400"/>
        <v>-0,829454081524057-0,554223498409847i</v>
      </c>
      <c r="CJ233" s="240" t="str">
        <f t="shared" ca="1" si="401"/>
        <v>0,891059073453778+0,44852144559905i</v>
      </c>
      <c r="CK233" s="240" t="str">
        <f t="shared" ca="1" si="402"/>
        <v>-0,939261707518592-0,336073212761484i</v>
      </c>
      <c r="CL233" s="240" t="str">
        <f t="shared" ca="1" si="403"/>
        <v>0,973336971234805+0,218570125987112i</v>
      </c>
      <c r="CM233" s="240" t="str">
        <f t="shared" ca="1" si="404"/>
        <v>-0,992772340919333-0,097779541071303i</v>
      </c>
      <c r="CN233" s="240" t="str">
        <f t="shared" ca="1" si="405"/>
        <v>0,99727549052129-0,024481739155676i</v>
      </c>
      <c r="CO233" s="240" t="str">
        <f t="shared" ca="1" si="406"/>
        <v>-0,986778688479266+0,146374791237104i</v>
      </c>
      <c r="CP233" s="240" t="str">
        <f t="shared" ca="1" si="407"/>
        <v>0,961439816466254-0,266066230213272i</v>
      </c>
      <c r="CQ233" s="240" t="str">
        <f t="shared" ca="1" si="408"/>
        <v>-0,921639994702844+0,381755785431875i</v>
      </c>
      <c r="CR233" s="240" t="str">
        <f t="shared" ca="1" si="409"/>
        <v>0,867977849554641-0,491703378297392i</v>
      </c>
      <c r="CS233" s="240" t="str">
        <f t="shared" ca="1" si="410"/>
        <v>-0,801260509632647+0,594255294675443i</v>
      </c>
      <c r="CT233" s="240" t="str">
        <f t="shared" ca="1" si="411"/>
        <v>0,722491465831063-0,687869058286422i</v>
      </c>
      <c r="CU233" s="240" t="str">
        <f t="shared" ca="1" si="412"/>
        <v>-0,632855477885787+0,771136630991239i</v>
      </c>
      <c r="CV233" s="240" t="str">
        <f t="shared" ca="1" si="413"/>
        <v>0,533700754489543-0,842805590989914i</v>
      </c>
      <c r="CW233" s="240" t="str">
        <f t="shared" ca="1" si="414"/>
        <v>-0,426518674976561+0,901797970413997i</v>
      </c>
      <c r="CX233" s="240" t="str">
        <f t="shared" ca="1" si="415"/>
        <v>0,312921357586397-0,947226468967613i</v>
      </c>
      <c r="CY233" s="240" t="str">
        <f t="shared" ca="1" si="416"/>
        <v>-0,194617411710099+0,978407799747032i</v>
      </c>
      <c r="CZ233" s="240" t="str">
        <f t="shared" ca="1" si="417"/>
        <v>0,0733862388122933-0,99487296651359i</v>
      </c>
      <c r="DA233" s="240" t="str">
        <f t="shared" ca="1" si="418"/>
        <v>0,0489487314263573+0,996374317833572i</v>
      </c>
      <c r="DB233" s="240" t="str">
        <f t="shared" ca="1" si="419"/>
        <v>-0,170547467182745-0,982889271985464i</v>
      </c>
      <c r="DC233" s="240" t="str">
        <f t="shared" ca="1" si="420"/>
        <v>0,289581010285692+0,954620656611036i</v>
      </c>
      <c r="DD233" s="240" t="str">
        <f t="shared" ca="1" si="421"/>
        <v>-0,404258985452169-0,911993657997548i</v>
      </c>
      <c r="DE233" s="240" t="str">
        <f t="shared" ca="1" si="422"/>
        <v>0,512856529192104+0,855649425881648i</v>
      </c>
      <c r="DF233" s="240" t="str">
        <f t="shared" ca="1" si="423"/>
        <v>-0,613740233364005-0,786435429960314i</v>
      </c>
      <c r="DG233" s="240" t="str">
        <f t="shared" ca="1" si="424"/>
        <v>0,705392713155891+0,705392713155684i</v>
      </c>
      <c r="DH233" s="240" t="str">
        <f t="shared" ca="1" si="425"/>
        <v>-0,786435429960493-0,613740233363773i</v>
      </c>
      <c r="DI233" s="240" t="str">
        <f t="shared" ca="1" si="426"/>
        <v>0,85564942588177+0,512856529191901i</v>
      </c>
      <c r="DJ233" s="240" t="str">
        <f t="shared" ca="1" si="427"/>
        <v>-0,911993657997644-0,404258985451953i</v>
      </c>
      <c r="DK233" s="240" t="str">
        <f t="shared" ca="1" si="428"/>
        <v>0,954620656610807+0,289581010286442i</v>
      </c>
      <c r="DL233" s="240" t="str">
        <f t="shared" ca="1" si="429"/>
        <v>-0,982889271985505-0,170547467182513i</v>
      </c>
      <c r="DM233" s="240" t="str">
        <f t="shared" ca="1" si="430"/>
        <v>0,996374317833583+0,0489487314261215i</v>
      </c>
      <c r="DN233" s="240" t="str">
        <f t="shared" ca="1" si="431"/>
        <v>-0,994872966513644+0,0733862388115673i</v>
      </c>
      <c r="DO233" s="240" t="str">
        <f t="shared" ca="1" si="432"/>
        <v>0,978407799746975-0,194617411710387i</v>
      </c>
      <c r="DP233" s="240" t="str">
        <f t="shared" ca="1" si="433"/>
        <v>-0,947226468967522+0,312921357586674i</v>
      </c>
      <c r="DQ233" s="240" t="str">
        <f t="shared" ca="1" si="434"/>
        <v>0,901797970414309-0,426518674975903i</v>
      </c>
      <c r="DR233" s="240" t="str">
        <f t="shared" ca="1" si="435"/>
        <v>-0,842805590989788+0,533700754489742i</v>
      </c>
      <c r="DS233" s="240" t="str">
        <f t="shared" ca="1" si="436"/>
        <v>0,771136630991089-0,632855477885969i</v>
      </c>
      <c r="DT233" s="240" t="str">
        <f t="shared" ca="1" si="437"/>
        <v>-0,687869058286991+0,722491465830521i</v>
      </c>
      <c r="DU233" s="240" t="str">
        <f t="shared" ca="1" si="438"/>
        <v>0,594255294675253-0,801260509632787i</v>
      </c>
      <c r="DV233" s="240" t="str">
        <f t="shared" ca="1" si="439"/>
        <v>-0,491703378297187+0,867977849554757i</v>
      </c>
      <c r="DW233" s="240" t="str">
        <f t="shared" ca="1" si="440"/>
        <v>0,381755785431605-0,921639994702956i</v>
      </c>
      <c r="DX233" s="240" t="str">
        <f t="shared" ca="1" si="441"/>
        <v>-0,266066230213044+0,961439816466317i</v>
      </c>
      <c r="DY233" s="240" t="str">
        <f t="shared" ca="1" si="442"/>
        <v>0,146374791237824-0,986778688479159i</v>
      </c>
      <c r="DZ233" s="240" t="str">
        <f t="shared" ca="1" si="443"/>
        <v>-0,0244817391554117+0,997275490521296i</v>
      </c>
      <c r="EA233" s="240" t="str">
        <f t="shared" ca="1" si="444"/>
        <v>-0,0977795410715662-0,992772340919307i</v>
      </c>
      <c r="EB233" s="240" t="str">
        <f t="shared" ca="1" si="445"/>
        <v>0,218570125986374+0,973336971234971i</v>
      </c>
      <c r="EC233" s="240" t="str">
        <f t="shared" ca="1" si="446"/>
        <v>-0,336073212761706-0,939261707518512i</v>
      </c>
      <c r="ED233" s="240" t="str">
        <f t="shared" ca="1" si="447"/>
        <v>0,44852144559926+0,891059073453672i</v>
      </c>
      <c r="EE233" s="240" t="str">
        <f t="shared" ca="1" si="448"/>
        <v>-0,554223498409194-0,829454081524493i</v>
      </c>
      <c r="EF233" s="240" t="str">
        <f t="shared" ca="1" si="449"/>
        <v>0,651589513931255+0,755373328150655i</v>
      </c>
      <c r="EG233" s="240" t="str">
        <f t="shared" ca="1" si="450"/>
        <v>-0,739155016662531-0,669931056817923i</v>
      </c>
      <c r="EH233" s="240" t="str">
        <f t="shared" ca="1" si="451"/>
        <v>0,815602939935188+0,574412398817822i</v>
      </c>
      <c r="EI233" s="240" t="str">
        <f t="shared" ca="1" si="452"/>
        <v>-0,879783435826474-0,470254043674194i</v>
      </c>
      <c r="EJ233" s="240" t="str">
        <f t="shared" ca="1" si="453"/>
        <v>0,930731169938161+0,359022629999988i</v>
      </c>
      <c r="EK233" s="240" t="str">
        <f t="shared" ca="1" si="454"/>
        <v>-0,967679840926675-0,24239118179235i</v>
      </c>
      <c r="EL233" s="240" t="str">
        <f t="shared" ca="1" si="455"/>
        <v>0,99007370638904+0,122113944591246i</v>
      </c>
      <c r="EM233" s="240" t="str">
        <f t="shared" ca="1" si="456"/>
        <v>-0,997575941744069-5,23061517919299E-13i</v>
      </c>
      <c r="EN233" s="240"/>
      <c r="EO233" s="240"/>
      <c r="EP233" s="240"/>
    </row>
    <row r="234" spans="1:146" ht="15.75" thickBot="1">
      <c r="A234" s="277">
        <f t="shared" si="323"/>
        <v>2.6171875000000019E-3</v>
      </c>
      <c r="B234" s="276">
        <v>134</v>
      </c>
      <c r="C234" s="248">
        <f t="shared" si="324"/>
        <v>26800</v>
      </c>
      <c r="D234" s="247">
        <f t="shared" si="457"/>
        <v>168389.36623241293</v>
      </c>
      <c r="E234" s="247" t="str">
        <f t="shared" si="458"/>
        <v>168389,366232413i</v>
      </c>
      <c r="F234" s="247" t="str">
        <f t="shared" si="325"/>
        <v>-0,0399052407274034-0,122666627401713i</v>
      </c>
      <c r="G234" s="247" t="str">
        <f t="shared" si="326"/>
        <v>-0,0370508579116221+0,167131363482221i</v>
      </c>
      <c r="H234" s="247" t="str">
        <f t="shared" si="322"/>
        <v>0,00215196935265959-0,0396176509274893i</v>
      </c>
      <c r="I234" s="247" t="str">
        <f t="shared" si="459"/>
        <v>-0,00211232868641114+0,0405126041836964i</v>
      </c>
      <c r="J234" s="275" t="str">
        <f ca="1">IMPRODUCT(1/N_FFT2,EI100)</f>
        <v>0,0040562165989984-4,02045828411527E-08i</v>
      </c>
      <c r="K234" s="274" t="str">
        <f t="shared" ca="1" si="460"/>
        <v>-8,56643388801034E-06+0,000164327982483855i</v>
      </c>
      <c r="N234" s="265">
        <f t="shared" ca="1" si="327"/>
        <v>2.9975675492659373</v>
      </c>
      <c r="O234" s="240">
        <f t="shared" ca="1" si="328"/>
        <v>0.99756754926593727</v>
      </c>
      <c r="P234" s="240" t="str">
        <f t="shared" ca="1" si="329"/>
        <v>-0,986770386837001+0,146373559805059i</v>
      </c>
      <c r="Q234" s="240" t="str">
        <f t="shared" ca="1" si="330"/>
        <v>0,954612625510103-0,289578574078188i</v>
      </c>
      <c r="R234" s="240" t="str">
        <f t="shared" ca="1" si="331"/>
        <v>-0,901790383703802+0,426515086729412i</v>
      </c>
      <c r="S234" s="240" t="str">
        <f t="shared" ca="1" si="332"/>
        <v>0,829447103433727-0,554218835798504i</v>
      </c>
      <c r="T234" s="240" t="str">
        <f t="shared" ca="1" si="333"/>
        <v>-0,739148798246167+0,669925420774354i</v>
      </c>
      <c r="U234" s="241" t="str">
        <f t="shared" ca="1" si="334"/>
        <v>0,632850153753889-0,771130143518024i</v>
      </c>
      <c r="V234" s="240" t="str">
        <f t="shared" ca="1" si="335"/>
        <v>-0,512852214595727+0,855642227413249i</v>
      </c>
      <c r="W234" s="240" t="str">
        <f t="shared" ca="1" si="336"/>
        <v>0,381752573769138-0,921632241064236i</v>
      </c>
      <c r="X234" s="240" t="str">
        <f t="shared" ca="1" si="337"/>
        <v>-0,242389142586327+0,967671699960639i</v>
      </c>
      <c r="Y234" s="240" t="str">
        <f t="shared" ca="1" si="338"/>
        <v>0,0977787184646602-0,99276398885327i</v>
      </c>
      <c r="Z234" s="240" t="str">
        <f t="shared" ca="1" si="339"/>
        <v>0,0489483196270189+0,996365935464546i</v>
      </c>
      <c r="AA234" s="240" t="str">
        <f t="shared" ca="1" si="340"/>
        <v>-0,194615774419152-0,978399568527951i</v>
      </c>
      <c r="AB234" s="240" t="str">
        <f t="shared" ca="1" si="341"/>
        <v>0,336070385421042+0,939253805630512i</v>
      </c>
      <c r="AC234" s="240" t="str">
        <f t="shared" ca="1" si="342"/>
        <v>-0,470250087487466-0,879776034321507i</v>
      </c>
      <c r="AD234" s="240" t="str">
        <f t="shared" ca="1" si="343"/>
        <v>0,594250295281923+0,801253768731103i</v>
      </c>
      <c r="AE234" s="240" t="str">
        <f t="shared" ca="1" si="344"/>
        <v>-0,705386778777562-0,705386778777617i</v>
      </c>
      <c r="AF234" s="240" t="str">
        <f t="shared" ca="1" si="345"/>
        <v>0,801253768731121+0,594250295281899i</v>
      </c>
      <c r="AG234" s="240" t="str">
        <f t="shared" ca="1" si="346"/>
        <v>-0,879776034321521-0,47025008748744i</v>
      </c>
      <c r="AH234" s="240" t="str">
        <f t="shared" ca="1" si="347"/>
        <v>0,93925380563052+0,336070385421021i</v>
      </c>
      <c r="AI234" s="240" t="str">
        <f t="shared" ca="1" si="348"/>
        <v>-0,978399568527957-0,194615774419123i</v>
      </c>
      <c r="AJ234" s="240" t="str">
        <f t="shared" ca="1" si="349"/>
        <v>0,996365935464547+0,0489483196269965i</v>
      </c>
      <c r="AK234" s="240" t="str">
        <f t="shared" ca="1" si="350"/>
        <v>-0,992763988853277+0,0977787184645909i</v>
      </c>
      <c r="AL234" s="240" t="str">
        <f t="shared" ca="1" si="351"/>
        <v>0,967671699960655-0,242389142586263i</v>
      </c>
      <c r="AM234" s="240" t="str">
        <f t="shared" ca="1" si="352"/>
        <v>-0,921632241064228+0,381752573769158i</v>
      </c>
      <c r="AN234" s="240" t="str">
        <f t="shared" ca="1" si="353"/>
        <v>0,855642227413233-0,512852214595752i</v>
      </c>
      <c r="AO234" s="240" t="str">
        <f t="shared" ca="1" si="354"/>
        <v>-0,771130143518012+0,632850153753904i</v>
      </c>
      <c r="AP234" s="240" t="str">
        <f t="shared" ca="1" si="355"/>
        <v>0,669925420774335-0,739148798246184i</v>
      </c>
      <c r="AQ234" s="240" t="str">
        <f t="shared" ca="1" si="356"/>
        <v>-0,554218835798479+0,829447103433743i</v>
      </c>
      <c r="AR234" s="240" t="str">
        <f t="shared" ca="1" si="357"/>
        <v>-0,554218835798479+0,829447103433743i</v>
      </c>
      <c r="AS234" s="240" t="str">
        <f t="shared" ca="1" si="358"/>
        <v>-0,289578574078229+0,95461262551009i</v>
      </c>
      <c r="AT234" s="240" t="str">
        <f t="shared" ca="1" si="359"/>
        <v>0,146373559805312-0,986770386836963i</v>
      </c>
      <c r="AU234" s="240" t="str">
        <f t="shared" ca="1" si="360"/>
        <v>-7,6747737439522E-14+0,997567549265937i</v>
      </c>
      <c r="AV234" s="240" t="str">
        <f t="shared" ca="1" si="361"/>
        <v>-0,146373559805174-0,986770386836983i</v>
      </c>
      <c r="AW234" s="240" t="str">
        <f t="shared" ca="1" si="362"/>
        <v>0,289578574078475+0,954612625510015i</v>
      </c>
      <c r="AX234" s="240" t="str">
        <f t="shared" ca="1" si="363"/>
        <v>-0,426515086729845-0,901790383703596i</v>
      </c>
      <c r="AY234" s="240" t="str">
        <f t="shared" ca="1" si="364"/>
        <v>0,554218835798198+0,829447103433931i</v>
      </c>
      <c r="AZ234" s="240" t="str">
        <f t="shared" ca="1" si="365"/>
        <v>-0,669925420774221-0,739148798246288i</v>
      </c>
      <c r="BA234" s="240" t="str">
        <f t="shared" ca="1" si="366"/>
        <v>0,77113014351804+0,632850153753869i</v>
      </c>
      <c r="BB234" s="240" t="str">
        <f t="shared" ca="1" si="367"/>
        <v>-0,855642227413359-0,512852214595544i</v>
      </c>
      <c r="BC234" s="240" t="str">
        <f t="shared" ca="1" si="368"/>
        <v>0,921632241064403+0,381752573768737i</v>
      </c>
      <c r="BD234" s="240" t="str">
        <f t="shared" ca="1" si="369"/>
        <v>-0,967671699960549-0,242389142586687i</v>
      </c>
      <c r="BE234" s="240" t="str">
        <f t="shared" ca="1" si="370"/>
        <v>0,992763988853253+0,0977787184648425i</v>
      </c>
      <c r="BF234" s="240" t="str">
        <f t="shared" ca="1" si="371"/>
        <v>-0,996365935464549+0,0489483196269564i</v>
      </c>
      <c r="BG234" s="240" t="str">
        <f t="shared" ca="1" si="372"/>
        <v>0,978399568527926-0,194615774419278i</v>
      </c>
      <c r="BH234" s="240" t="str">
        <f t="shared" ca="1" si="373"/>
        <v>-0,939253805630404+0,336070385421343i</v>
      </c>
      <c r="BI234" s="240" t="str">
        <f t="shared" ca="1" si="374"/>
        <v>0,879776034321738-0,470250087487036i</v>
      </c>
      <c r="BJ234" s="240" t="str">
        <f t="shared" ca="1" si="375"/>
        <v>-0,801253768731263+0,594250295281707i</v>
      </c>
      <c r="BK234" s="240" t="str">
        <f t="shared" ca="1" si="376"/>
        <v>0,705386778777671-0,705386778777508i</v>
      </c>
      <c r="BL234" s="240" t="str">
        <f t="shared" ca="1" si="377"/>
        <v>-0,594250295281869+0,801253768731142i</v>
      </c>
      <c r="BM234" s="240" t="str">
        <f t="shared" ca="1" si="378"/>
        <v>0,470250087487238-0,879776034321629i</v>
      </c>
      <c r="BN234" s="240" t="str">
        <f t="shared" ca="1" si="379"/>
        <v>-0,336070385420626+0,939253805630662i</v>
      </c>
      <c r="BO234" s="240" t="str">
        <f t="shared" ca="1" si="380"/>
        <v>0,194615774419504-0,978399568527881i</v>
      </c>
      <c r="BP234" s="240" t="str">
        <f t="shared" ca="1" si="381"/>
        <v>-0,0489483196271581+0,996365935464539i</v>
      </c>
      <c r="BQ234" s="240" t="str">
        <f t="shared" ca="1" si="382"/>
        <v>-0,0977787184646133-0,992763988853275i</v>
      </c>
      <c r="BR234" s="240" t="str">
        <f t="shared" ca="1" si="383"/>
        <v>0,242389142586463+0,967671699960605i</v>
      </c>
      <c r="BS234" s="240" t="str">
        <f t="shared" ca="1" si="384"/>
        <v>-0,381752573769467-0,921632241064101i</v>
      </c>
      <c r="BT234" s="240" t="str">
        <f t="shared" ca="1" si="385"/>
        <v>0,512852214595346+0,855642227413478i</v>
      </c>
      <c r="BU234" s="240" t="str">
        <f t="shared" ca="1" si="386"/>
        <v>-0,632850153753691-0,771130143518186i</v>
      </c>
      <c r="BV234" s="240" t="str">
        <f t="shared" ca="1" si="387"/>
        <v>0,739148798246142+0,669925420774382i</v>
      </c>
      <c r="BW234" s="240" t="str">
        <f t="shared" ca="1" si="388"/>
        <v>-0,829447103433811-0,554218835798377i</v>
      </c>
      <c r="BX234" s="240" t="str">
        <f t="shared" ca="1" si="389"/>
        <v>0,901790383703923+0,426515086729157i</v>
      </c>
      <c r="BY234" s="240" t="str">
        <f t="shared" ca="1" si="390"/>
        <v>-0,954612625509956-0,289578574078669i</v>
      </c>
      <c r="BZ234" s="240" t="str">
        <f t="shared" ca="1" si="391"/>
        <v>0,986770386836952+0,146373559805388i</v>
      </c>
      <c r="CA234" s="240" t="str">
        <f t="shared" ca="1" si="392"/>
        <v>-0,997567549265937-1,53495474879044E-13i</v>
      </c>
      <c r="CB234" s="240" t="str">
        <f t="shared" ca="1" si="393"/>
        <v>0,986770386836993-0,146373559805113i</v>
      </c>
      <c r="CC234" s="240" t="str">
        <f t="shared" ca="1" si="394"/>
        <v>-0,954612625510038+0,289578574078403i</v>
      </c>
      <c r="CD234" s="240" t="str">
        <f t="shared" ca="1" si="395"/>
        <v>0,90179038370363-0,426515086729776i</v>
      </c>
      <c r="CE234" s="240" t="str">
        <f t="shared" ca="1" si="396"/>
        <v>-0,829447103433981+0,554218835798123i</v>
      </c>
      <c r="CF234" s="240" t="str">
        <f t="shared" ca="1" si="397"/>
        <v>0,739148798246329-0,669925420774175i</v>
      </c>
      <c r="CG234" s="240" t="str">
        <f t="shared" ca="1" si="398"/>
        <v>-0,632850153753929+0,771130143517991i</v>
      </c>
      <c r="CH234" s="240" t="str">
        <f t="shared" ca="1" si="399"/>
        <v>0,512852214595586-0,855642227413334i</v>
      </c>
      <c r="CI234" s="240" t="str">
        <f t="shared" ca="1" si="400"/>
        <v>-0,381752573768808+0,921632241064373i</v>
      </c>
      <c r="CJ234" s="240" t="str">
        <f t="shared" ca="1" si="401"/>
        <v>0,242389142586761-0,96767169996053i</v>
      </c>
      <c r="CK234" s="240" t="str">
        <f t="shared" ca="1" si="402"/>
        <v>-0,0977787184649188+0,992763988853245i</v>
      </c>
      <c r="CL234" s="240" t="str">
        <f t="shared" ca="1" si="403"/>
        <v>-0,0489483196268798-0,996365935464552i</v>
      </c>
      <c r="CM234" s="240" t="str">
        <f t="shared" ca="1" si="404"/>
        <v>0,194615774419203+0,978399568527941i</v>
      </c>
      <c r="CN234" s="240" t="str">
        <f t="shared" ca="1" si="405"/>
        <v>-0,336070385421271-0,93925380563043i</v>
      </c>
      <c r="CO234" s="240" t="str">
        <f t="shared" ca="1" si="406"/>
        <v>0,470250087487843+0,879776034321306i</v>
      </c>
      <c r="CP234" s="240" t="str">
        <f t="shared" ca="1" si="407"/>
        <v>-0,594250295281622-0,801253768731326i</v>
      </c>
      <c r="CQ234" s="240" t="str">
        <f t="shared" ca="1" si="408"/>
        <v>0,705386778777454+0,705386778777726i</v>
      </c>
      <c r="CR234" s="240" t="str">
        <f t="shared" ca="1" si="409"/>
        <v>-0,801253768731097-0,594250295281931i</v>
      </c>
      <c r="CS234" s="240" t="str">
        <f t="shared" ca="1" si="410"/>
        <v>0,879776034321606+0,470250087487281i</v>
      </c>
      <c r="CT234" s="240" t="str">
        <f t="shared" ca="1" si="411"/>
        <v>-0,939253805630636-0,336070385420698i</v>
      </c>
      <c r="CU234" s="240" t="str">
        <f t="shared" ca="1" si="412"/>
        <v>0,978399568527866+0,194615774419579i</v>
      </c>
      <c r="CV234" s="240" t="str">
        <f t="shared" ca="1" si="413"/>
        <v>-0,996365935464535-0,0489483196272347i</v>
      </c>
      <c r="CW234" s="240" t="str">
        <f t="shared" ca="1" si="414"/>
        <v>0,99276398885328-0,0977787184645652i</v>
      </c>
      <c r="CX234" s="240" t="str">
        <f t="shared" ca="1" si="415"/>
        <v>-0,967671699960624+0,242389142586388i</v>
      </c>
      <c r="CY234" s="240" t="str">
        <f t="shared" ca="1" si="416"/>
        <v>0,92163224106413-0,381752573769396i</v>
      </c>
      <c r="CZ234" s="240" t="str">
        <f t="shared" ca="1" si="417"/>
        <v>-0,855642227412992+0,512852214596156i</v>
      </c>
      <c r="DA234" s="240" t="str">
        <f t="shared" ca="1" si="418"/>
        <v>0,771130143518216-0,632850153753653i</v>
      </c>
      <c r="DB234" s="240" t="str">
        <f t="shared" ca="1" si="419"/>
        <v>-0,66992542077446+0,739148798246072i</v>
      </c>
      <c r="DC234" s="240" t="str">
        <f t="shared" ca="1" si="420"/>
        <v>0,554218835798441-0,829447103433768i</v>
      </c>
      <c r="DD234" s="240" t="str">
        <f t="shared" ca="1" si="421"/>
        <v>-0,426515086729201+0,901790383703902i</v>
      </c>
      <c r="DE234" s="240" t="str">
        <f t="shared" ca="1" si="422"/>
        <v>0,28957857407782-0,954612625510215i</v>
      </c>
      <c r="DF234" s="240" t="str">
        <f t="shared" ca="1" si="423"/>
        <v>-0,146373559805436+0,986770386836945i</v>
      </c>
      <c r="DG234" s="240" t="str">
        <f t="shared" ca="1" si="424"/>
        <v>2,30243212318566E-13-0,997567549265937i</v>
      </c>
      <c r="DH234" s="240" t="str">
        <f t="shared" ca="1" si="425"/>
        <v>0,146373559805037+0,986770386837004i</v>
      </c>
      <c r="DI234" s="240" t="str">
        <f t="shared" ca="1" si="426"/>
        <v>-0,289578574078356-0,954612625510052i</v>
      </c>
      <c r="DJ234" s="240" t="str">
        <f t="shared" ca="1" si="427"/>
        <v>0,426515086729707+0,901790383703662i</v>
      </c>
      <c r="DK234" s="240" t="str">
        <f t="shared" ca="1" si="428"/>
        <v>-0,554218835798059-0,829447103434024i</v>
      </c>
      <c r="DL234" s="240" t="str">
        <f t="shared" ca="1" si="429"/>
        <v>0,669925420774118+0,739148798246381i</v>
      </c>
      <c r="DM234" s="240" t="str">
        <f t="shared" ca="1" si="430"/>
        <v>-0,771130143517961-0,632850153753965i</v>
      </c>
      <c r="DN234" s="240" t="str">
        <f t="shared" ca="1" si="431"/>
        <v>0,85564222741328+0,512852214595676i</v>
      </c>
      <c r="DO234" s="240" t="str">
        <f t="shared" ca="1" si="432"/>
        <v>-0,921632241064344-0,381752573768878i</v>
      </c>
      <c r="DP234" s="240" t="str">
        <f t="shared" ca="1" si="433"/>
        <v>0,96767169996076+0,242389142585846i</v>
      </c>
      <c r="DQ234" s="240" t="str">
        <f t="shared" ca="1" si="434"/>
        <v>-0,99276398885324-0,097778718464967i</v>
      </c>
      <c r="DR234" s="240" t="str">
        <f t="shared" ca="1" si="435"/>
        <v>0,996365935464558-0,0489483196267748i</v>
      </c>
      <c r="DS234" s="240" t="str">
        <f t="shared" ca="1" si="436"/>
        <v>-0,978399568527956+0,194615774419127i</v>
      </c>
      <c r="DT234" s="240" t="str">
        <f t="shared" ca="1" si="437"/>
        <v>0,939253805630446-0,336070385421225i</v>
      </c>
      <c r="DU234" s="240" t="str">
        <f t="shared" ca="1" si="438"/>
        <v>-0,879776034321343+0,470250087487775i</v>
      </c>
      <c r="DV234" s="240" t="str">
        <f t="shared" ca="1" si="439"/>
        <v>0,801253768731338-0,594250295281606i</v>
      </c>
      <c r="DW234" s="240" t="str">
        <f t="shared" ca="1" si="440"/>
        <v>-0,70538677877778+0,705386778777399i</v>
      </c>
      <c r="DX234" s="240" t="str">
        <f t="shared" ca="1" si="441"/>
        <v>0,594250295281993-0,801253768731051i</v>
      </c>
      <c r="DY234" s="240" t="str">
        <f t="shared" ca="1" si="442"/>
        <v>-0,470250087487349+0,87977603432157i</v>
      </c>
      <c r="DZ234" s="240" t="str">
        <f t="shared" ca="1" si="443"/>
        <v>0,33607038542077-0,93925380563061i</v>
      </c>
      <c r="EA234" s="240" t="str">
        <f t="shared" ca="1" si="444"/>
        <v>-0,194615774419655+0,978399568527851i</v>
      </c>
      <c r="EB234" s="240" t="str">
        <f t="shared" ca="1" si="445"/>
        <v>0,0489483196273113-0,996365935464531i</v>
      </c>
      <c r="EC234" s="240" t="str">
        <f t="shared" ca="1" si="446"/>
        <v>0,0977787184644887+0,992763988853287i</v>
      </c>
      <c r="ED234" s="240" t="str">
        <f t="shared" ca="1" si="447"/>
        <v>-0,242389142586315-0,967671699960642i</v>
      </c>
      <c r="EE234" s="240" t="str">
        <f t="shared" ca="1" si="448"/>
        <v>0,381752573769325+0,921632241064159i</v>
      </c>
      <c r="EF234" s="240" t="str">
        <f t="shared" ca="1" si="449"/>
        <v>-0,512852214596091-0,855642227413032i</v>
      </c>
      <c r="EG234" s="240" t="str">
        <f t="shared" ca="1" si="450"/>
        <v>0,632850153753594+0,771130143518265i</v>
      </c>
      <c r="EH234" s="240" t="str">
        <f t="shared" ca="1" si="451"/>
        <v>-0,73914879824602-0,669925420774516i</v>
      </c>
      <c r="EI234" s="240" t="str">
        <f t="shared" ca="1" si="452"/>
        <v>0,829447103433726+0,554218835798505i</v>
      </c>
      <c r="EJ234" s="240" t="str">
        <f t="shared" ca="1" si="453"/>
        <v>-0,901790383703869-0,42651508672927i</v>
      </c>
      <c r="EK234" s="240" t="str">
        <f t="shared" ca="1" si="454"/>
        <v>0,954612625510192+0,289578574077894i</v>
      </c>
      <c r="EL234" s="240" t="str">
        <f t="shared" ca="1" si="455"/>
        <v>-0,986770386836933-0,146373559805512i</v>
      </c>
      <c r="EM234" s="240" t="str">
        <f t="shared" ca="1" si="456"/>
        <v>0,997567549265937+3,06990949758089E-13i</v>
      </c>
      <c r="EN234" s="240"/>
      <c r="EO234" s="240"/>
      <c r="EP234" s="240"/>
    </row>
    <row r="235" spans="1:146" ht="15.75" thickBot="1">
      <c r="A235" s="277">
        <f t="shared" si="323"/>
        <v>2.6367187500000019E-3</v>
      </c>
      <c r="B235" s="276">
        <v>135</v>
      </c>
      <c r="C235" s="248">
        <f t="shared" si="324"/>
        <v>27000</v>
      </c>
      <c r="D235" s="247">
        <f t="shared" si="457"/>
        <v>169646.00329384883</v>
      </c>
      <c r="E235" s="247" t="str">
        <f t="shared" si="458"/>
        <v>169646,003293849i</v>
      </c>
      <c r="F235" s="247" t="str">
        <f t="shared" si="325"/>
        <v>-0,039834925993755-0,121555854421054i</v>
      </c>
      <c r="G235" s="247" t="str">
        <f t="shared" si="326"/>
        <v>-0,036428151021336+0,165991871246906i</v>
      </c>
      <c r="H235" s="247" t="str">
        <f t="shared" si="322"/>
        <v>0,00214956389537887-0,0393241341853965i</v>
      </c>
      <c r="I235" s="247" t="str">
        <f t="shared" si="459"/>
        <v>-0,00210734071831057+0,040198158793181i</v>
      </c>
      <c r="J235" s="275" t="str">
        <f ca="1">IMPRODUCT(1/N_FFT2,EJ100)</f>
        <v>0,0036629249444533-0,0000799879199655523i</v>
      </c>
      <c r="K235" s="274" t="str">
        <f t="shared" ca="1" si="460"/>
        <v>-0,0000045036637752504+0,000147411400365354i</v>
      </c>
      <c r="N235" s="265">
        <f t="shared" ca="1" si="327"/>
        <v>2.9975575762809408</v>
      </c>
      <c r="O235" s="240">
        <f t="shared" ca="1" si="328"/>
        <v>0.99755757628094088</v>
      </c>
      <c r="P235" s="240" t="str">
        <f t="shared" ca="1" si="329"/>
        <v>-0,982871176905313+0,170544327388133i</v>
      </c>
      <c r="Q235" s="240" t="str">
        <f t="shared" ca="1" si="330"/>
        <v>0,939244415625679-0,336067025623584i</v>
      </c>
      <c r="R235" s="240" t="str">
        <f t="shared" ca="1" si="331"/>
        <v>-0,867961870003985+0,491694325993997i</v>
      </c>
      <c r="S235" s="240" t="str">
        <f t="shared" ca="1" si="332"/>
        <v>0,771122434296388-0,632843826959162i</v>
      </c>
      <c r="T235" s="240" t="str">
        <f t="shared" ca="1" si="333"/>
        <v>-0,651577518109519+0,75535942165948i</v>
      </c>
      <c r="U235" s="241" t="str">
        <f t="shared" ca="1" si="334"/>
        <v>0,512847087456779-0,855633673298687i</v>
      </c>
      <c r="V235" s="240" t="str">
        <f t="shared" ca="1" si="335"/>
        <v>-0,359016020361379+0,930714035093156i</v>
      </c>
      <c r="W235" s="240" t="str">
        <f t="shared" ca="1" si="336"/>
        <v>0,194613828786258-0,978389787171073i</v>
      </c>
      <c r="X235" s="240" t="str">
        <f t="shared" ca="1" si="337"/>
        <v>-0,0244812884442396+0,997257130589506i</v>
      </c>
      <c r="Y235" s="240" t="str">
        <f t="shared" ca="1" si="338"/>
        <v>-0,146372096464294-0,986760521794499i</v>
      </c>
      <c r="Z235" s="240" t="str">
        <f t="shared" ca="1" si="339"/>
        <v>0,312915596675874+0,947209030442852i</v>
      </c>
      <c r="AA235" s="240" t="str">
        <f t="shared" ca="1" si="340"/>
        <v>-0,47024538625487-0,879767238933977i</v>
      </c>
      <c r="AB235" s="240" t="str">
        <f t="shared" ca="1" si="341"/>
        <v>0,613728934351074+0,786420951612938i</v>
      </c>
      <c r="AC235" s="240" t="str">
        <f t="shared" ca="1" si="342"/>
        <v>-0,739141408751736-0,669918723326946i</v>
      </c>
      <c r="AD235" s="240" t="str">
        <f t="shared" ca="1" si="343"/>
        <v>0,842790074862822+0,533690929010625i</v>
      </c>
      <c r="AE235" s="240" t="str">
        <f t="shared" ca="1" si="344"/>
        <v>-0,921623027227542-0,381748757272955i</v>
      </c>
      <c r="AF235" s="240" t="str">
        <f t="shared" ca="1" si="345"/>
        <v>0,973319052013375+0,21856610209108i</v>
      </c>
      <c r="AG235" s="240" t="str">
        <f t="shared" ca="1" si="346"/>
        <v>-0,996355974492447-0,0489478302758339i</v>
      </c>
      <c r="AH235" s="240" t="str">
        <f t="shared" ca="1" si="347"/>
        <v>0,990055479042727-0,122111696462625i</v>
      </c>
      <c r="AI235" s="240" t="str">
        <f t="shared" ca="1" si="348"/>
        <v>-0,954603081958491+0,28957567907346i</v>
      </c>
      <c r="AJ235" s="240" t="str">
        <f t="shared" ca="1" si="349"/>
        <v>0,89104266897583-0,44851318827871i</v>
      </c>
      <c r="AK235" s="240" t="str">
        <f t="shared" ca="1" si="350"/>
        <v>-0,801245758354411+0,59424435438174i</v>
      </c>
      <c r="AL235" s="240" t="str">
        <f t="shared" ca="1" si="351"/>
        <v>0,687856394555319-0,722478164697634i</v>
      </c>
      <c r="AM235" s="240" t="str">
        <f t="shared" ca="1" si="352"/>
        <v>-0,554213295104904+0,829438811199759i</v>
      </c>
      <c r="AN235" s="240" t="str">
        <f t="shared" ca="1" si="353"/>
        <v>0,404251543007749-0,911976868111993i</v>
      </c>
      <c r="AO235" s="240" t="str">
        <f t="shared" ca="1" si="354"/>
        <v>-0,242386719348616+0,967662025853511i</v>
      </c>
      <c r="AP235" s="240" t="str">
        <f t="shared" ca="1" si="355"/>
        <v>0,0733848877646517-0,994854650812507i</v>
      </c>
      <c r="AQ235" s="240" t="str">
        <f t="shared" ca="1" si="356"/>
        <v>0,0977777409411644+0,992754063890925i</v>
      </c>
      <c r="AR235" s="240" t="str">
        <f t="shared" ca="1" si="357"/>
        <v>0,0977777409411644+0,992754063890925i</v>
      </c>
      <c r="AS235" s="240" t="str">
        <f t="shared" ca="1" si="358"/>
        <v>0,426510822728837+0,901781368232165i</v>
      </c>
      <c r="AT235" s="240" t="str">
        <f t="shared" ca="1" si="359"/>
        <v>-0,574401823833879-0,815587924611332i</v>
      </c>
      <c r="AU235" s="240" t="str">
        <f t="shared" ca="1" si="360"/>
        <v>0,705379726812605+0,705379726811935i</v>
      </c>
      <c r="AV235" s="240" t="str">
        <f t="shared" ca="1" si="361"/>
        <v>-0,815587924611884-0,574401823833093i</v>
      </c>
      <c r="AW235" s="240" t="str">
        <f t="shared" ca="1" si="362"/>
        <v>0,901781368231933+0,426510822729326i</v>
      </c>
      <c r="AX235" s="240" t="str">
        <f t="shared" ca="1" si="363"/>
        <v>-0,961422116272354-0,266061331910318i</v>
      </c>
      <c r="AY235" s="240" t="str">
        <f t="shared" ca="1" si="364"/>
        <v>0,992754063890882+0,0977777409416046i</v>
      </c>
      <c r="AZ235" s="240" t="str">
        <f t="shared" ca="1" si="365"/>
        <v>-0,99485465081254+0,0733848877642105i</v>
      </c>
      <c r="BA235" s="240" t="str">
        <f t="shared" ca="1" si="366"/>
        <v>0,967662025853618-0,242386719348187i</v>
      </c>
      <c r="BB235" s="240" t="str">
        <f t="shared" ca="1" si="367"/>
        <v>-0,911976868112172+0,404251543007345i</v>
      </c>
      <c r="BC235" s="240" t="str">
        <f t="shared" ca="1" si="368"/>
        <v>0,829438811199997-0,554213295104548i</v>
      </c>
      <c r="BD235" s="240" t="str">
        <f t="shared" ca="1" si="369"/>
        <v>-0,72247816469788+0,687856394555061i</v>
      </c>
      <c r="BE235" s="240" t="str">
        <f t="shared" ca="1" si="370"/>
        <v>0,594244354382016-0,801245758354206i</v>
      </c>
      <c r="BF235" s="240" t="str">
        <f t="shared" ca="1" si="371"/>
        <v>-0,448513188279017+0,891042668975676i</v>
      </c>
      <c r="BG235" s="240" t="str">
        <f t="shared" ca="1" si="372"/>
        <v>0,289575679073775-0,954603081958395i</v>
      </c>
      <c r="BH235" s="240" t="str">
        <f t="shared" ca="1" si="373"/>
        <v>-0,122111696462981+0,990055479042683i</v>
      </c>
      <c r="BI235" s="240" t="str">
        <f t="shared" ca="1" si="374"/>
        <v>-0,0489478302754841-0,996355974492464i</v>
      </c>
      <c r="BJ235" s="240" t="str">
        <f t="shared" ca="1" si="375"/>
        <v>0,218566102090746+0,973319052013451i</v>
      </c>
      <c r="BK235" s="240" t="str">
        <f t="shared" ca="1" si="376"/>
        <v>-0,381748757272736-0,921623027227633i</v>
      </c>
      <c r="BL235" s="240" t="str">
        <f t="shared" ca="1" si="377"/>
        <v>0,53369092901043+0,842790074862945i</v>
      </c>
      <c r="BM235" s="240" t="str">
        <f t="shared" ca="1" si="378"/>
        <v>-0,669918723326761-0,739141408751904i</v>
      </c>
      <c r="BN235" s="240" t="str">
        <f t="shared" ca="1" si="379"/>
        <v>0,786420951612789+0,613728934351267i</v>
      </c>
      <c r="BO235" s="240" t="str">
        <f t="shared" ca="1" si="380"/>
        <v>-0,879767238933865-0,470245386255079i</v>
      </c>
      <c r="BP235" s="240" t="str">
        <f t="shared" ca="1" si="381"/>
        <v>0,94720903044278+0,312915596676092i</v>
      </c>
      <c r="BQ235" s="240" t="str">
        <f t="shared" ca="1" si="382"/>
        <v>-0,986760521794477-0,146372096464444i</v>
      </c>
      <c r="BR235" s="240" t="str">
        <f t="shared" ca="1" si="383"/>
        <v>0,99725713058951-0,0244812884440914i</v>
      </c>
      <c r="BS235" s="240" t="str">
        <f t="shared" ca="1" si="384"/>
        <v>-0,978389787171101+0,19461382878612i</v>
      </c>
      <c r="BT235" s="240" t="str">
        <f t="shared" ca="1" si="385"/>
        <v>0,930714035093204-0,359016020361254i</v>
      </c>
      <c r="BU235" s="240" t="str">
        <f t="shared" ca="1" si="386"/>
        <v>-0,855633673298766+0,512847087456645i</v>
      </c>
      <c r="BV235" s="240" t="str">
        <f t="shared" ca="1" si="387"/>
        <v>0,755359421659577-0,651577518109407i</v>
      </c>
      <c r="BW235" s="240" t="str">
        <f t="shared" ca="1" si="388"/>
        <v>-0,632843826959272+0,771122434296297i</v>
      </c>
      <c r="BX235" s="240" t="str">
        <f t="shared" ca="1" si="389"/>
        <v>0,491694325994071-0,867961870003942i</v>
      </c>
      <c r="BY235" s="240" t="str">
        <f t="shared" ca="1" si="390"/>
        <v>-0,336067025623641+0,939244415625658i</v>
      </c>
      <c r="BZ235" s="240" t="str">
        <f t="shared" ca="1" si="391"/>
        <v>0,170544327388204-0,982871176905301i</v>
      </c>
      <c r="CA235" s="240" t="str">
        <f t="shared" ca="1" si="392"/>
        <v>-4,5461936521791E-14+0,997557576280941i</v>
      </c>
      <c r="CB235" s="240" t="str">
        <f t="shared" ca="1" si="393"/>
        <v>-0,170544327388114-0,982871176905316i</v>
      </c>
      <c r="CC235" s="240" t="str">
        <f t="shared" ca="1" si="394"/>
        <v>0,336067025623582+0,93924441562568i</v>
      </c>
      <c r="CD235" s="240" t="str">
        <f t="shared" ca="1" si="395"/>
        <v>-0,491694325993993-0,867961870003987i</v>
      </c>
      <c r="CE235" s="240" t="str">
        <f t="shared" ca="1" si="396"/>
        <v>0,632843826959202+0,771122434296355i</v>
      </c>
      <c r="CF235" s="240" t="str">
        <f t="shared" ca="1" si="397"/>
        <v>-0,755359421659517-0,651577518109476i</v>
      </c>
      <c r="CG235" s="240" t="str">
        <f t="shared" ca="1" si="398"/>
        <v>0,85563367329872+0,512847087456724i</v>
      </c>
      <c r="CH235" s="240" t="str">
        <f t="shared" ca="1" si="399"/>
        <v>-0,930714035093171-0,359016020361338i</v>
      </c>
      <c r="CI235" s="240" t="str">
        <f t="shared" ca="1" si="400"/>
        <v>0,978389787171083+0,194613828786209i</v>
      </c>
      <c r="CJ235" s="240" t="str">
        <f t="shared" ca="1" si="401"/>
        <v>-0,997257130589507-0,0244812884441823i</v>
      </c>
      <c r="CK235" s="240" t="str">
        <f t="shared" ca="1" si="402"/>
        <v>0,98676052179449-0,146372096464354i</v>
      </c>
      <c r="CL235" s="240" t="str">
        <f t="shared" ca="1" si="403"/>
        <v>-0,9472090304428+0,312915596676033i</v>
      </c>
      <c r="CM235" s="240" t="str">
        <f t="shared" ca="1" si="404"/>
        <v>0,879767238933908-0,470245386254999i</v>
      </c>
      <c r="CN235" s="240" t="str">
        <f t="shared" ca="1" si="405"/>
        <v>-0,786420951612844+0,613728934351195i</v>
      </c>
      <c r="CO235" s="240" t="str">
        <f t="shared" ca="1" si="406"/>
        <v>0,669918723326848-0,739141408751823i</v>
      </c>
      <c r="CP235" s="240" t="str">
        <f t="shared" ca="1" si="407"/>
        <v>-0,533690929010483+0,842790074862912i</v>
      </c>
      <c r="CQ235" s="240" t="str">
        <f t="shared" ca="1" si="408"/>
        <v>0,38174875727282-0,921623027227598i</v>
      </c>
      <c r="CR235" s="240" t="str">
        <f t="shared" ca="1" si="409"/>
        <v>-0,218566102090807+0,973319052013437i</v>
      </c>
      <c r="CS235" s="240" t="str">
        <f t="shared" ca="1" si="410"/>
        <v>0,0489478302755749-0,99635597449246i</v>
      </c>
      <c r="CT235" s="240" t="str">
        <f t="shared" ca="1" si="411"/>
        <v>0,122111696462862+0,990055479042698i</v>
      </c>
      <c r="CU235" s="240" t="str">
        <f t="shared" ca="1" si="412"/>
        <v>-0,289575679073715-0,954603081958413i</v>
      </c>
      <c r="CV235" s="240" t="str">
        <f t="shared" ca="1" si="413"/>
        <v>0,448513188278935+0,891042668975717i</v>
      </c>
      <c r="CW235" s="240" t="str">
        <f t="shared" ca="1" si="414"/>
        <v>-0,594244354381965-0,801245758354243i</v>
      </c>
      <c r="CX235" s="240" t="str">
        <f t="shared" ca="1" si="415"/>
        <v>0,722478164697817+0,687856394555127i</v>
      </c>
      <c r="CY235" s="240" t="str">
        <f t="shared" ca="1" si="416"/>
        <v>-0,829438811199947-0,554213295104623i</v>
      </c>
      <c r="CZ235" s="240" t="str">
        <f t="shared" ca="1" si="417"/>
        <v>0,911976868112146+0,404251543007402i</v>
      </c>
      <c r="DA235" s="240" t="str">
        <f t="shared" ca="1" si="418"/>
        <v>-0,967662025853596-0,242386719348275i</v>
      </c>
      <c r="DB235" s="240" t="str">
        <f t="shared" ca="1" si="419"/>
        <v>0,994854650812532+0,0733848877643154i</v>
      </c>
      <c r="DC235" s="240" t="str">
        <f t="shared" ca="1" si="420"/>
        <v>-0,992754063890889+0,0977777409415282i</v>
      </c>
      <c r="DD235" s="240" t="str">
        <f t="shared" ca="1" si="421"/>
        <v>0,961422116272379-0,26606133191023i</v>
      </c>
      <c r="DE235" s="240" t="str">
        <f t="shared" ca="1" si="422"/>
        <v>-0,90178136823196+0,42651082272927i</v>
      </c>
      <c r="DF235" s="240" t="str">
        <f t="shared" ca="1" si="423"/>
        <v>0,815587924611358-0,574401823833842i</v>
      </c>
      <c r="DG235" s="240" t="str">
        <f t="shared" ca="1" si="424"/>
        <v>-0,705379726811977+0,705379726812563i</v>
      </c>
      <c r="DH235" s="240" t="str">
        <f t="shared" ca="1" si="425"/>
        <v>0,574401823833118-0,815587924611866i</v>
      </c>
      <c r="DI235" s="240" t="str">
        <f t="shared" ca="1" si="426"/>
        <v>-0,426510822729342+0,901781368231926i</v>
      </c>
      <c r="DJ235" s="240" t="str">
        <f t="shared" ca="1" si="427"/>
        <v>0,266061331909378-0,961422116272614i</v>
      </c>
      <c r="DK235" s="240" t="str">
        <f t="shared" ca="1" si="428"/>
        <v>-0,097777740941664+0,992754063890877i</v>
      </c>
      <c r="DL235" s="240" t="str">
        <f t="shared" ca="1" si="429"/>
        <v>-0,0733848877641793-0,994854650812542i</v>
      </c>
      <c r="DM235" s="240" t="str">
        <f t="shared" ca="1" si="430"/>
        <v>0,242386719348143+0,967662025853629i</v>
      </c>
      <c r="DN235" s="240" t="str">
        <f t="shared" ca="1" si="431"/>
        <v>-0,404251543007278-0,911976868112202i</v>
      </c>
      <c r="DO235" s="240" t="str">
        <f t="shared" ca="1" si="432"/>
        <v>0,55421329510451+0,829438811200023i</v>
      </c>
      <c r="DP235" s="240" t="str">
        <f t="shared" ca="1" si="433"/>
        <v>-0,687856394555028-0,722478164697912i</v>
      </c>
      <c r="DQ235" s="240" t="str">
        <f t="shared" ca="1" si="434"/>
        <v>0,801245758354196+0,594244354382029i</v>
      </c>
      <c r="DR235" s="240" t="str">
        <f t="shared" ca="1" si="435"/>
        <v>-0,891042668975656-0,448513188279057i</v>
      </c>
      <c r="DS235" s="240" t="str">
        <f t="shared" ca="1" si="436"/>
        <v>0,954603081958375+0,289575679073845i</v>
      </c>
      <c r="DT235" s="240" t="str">
        <f t="shared" ca="1" si="437"/>
        <v>-0,990055479042681-0,122111696462998i</v>
      </c>
      <c r="DU235" s="240" t="str">
        <f t="shared" ca="1" si="438"/>
        <v>0,996355974492466-0,0489478302754386i</v>
      </c>
      <c r="DV235" s="240" t="str">
        <f t="shared" ca="1" si="439"/>
        <v>-0,973319052013454+0,218566102090729i</v>
      </c>
      <c r="DW235" s="240" t="str">
        <f t="shared" ca="1" si="440"/>
        <v>0,921623027227651-0,381748757272694i</v>
      </c>
      <c r="DX235" s="240" t="str">
        <f t="shared" ca="1" si="441"/>
        <v>-0,842790074862985+0,533690929010368i</v>
      </c>
      <c r="DY235" s="240" t="str">
        <f t="shared" ca="1" si="442"/>
        <v>0,739141408751915-0,669918723326748i</v>
      </c>
      <c r="DZ235" s="240" t="str">
        <f t="shared" ca="1" si="443"/>
        <v>-0,613728934351303+0,786420951612761i</v>
      </c>
      <c r="EA235" s="240" t="str">
        <f t="shared" ca="1" si="444"/>
        <v>0,470245386255144-0,87976723893383i</v>
      </c>
      <c r="EB235" s="240" t="str">
        <f t="shared" ca="1" si="445"/>
        <v>-0,312915596676135+0,947209030442766i</v>
      </c>
      <c r="EC235" s="240" t="str">
        <f t="shared" ca="1" si="446"/>
        <v>0,146372096464489-0,98676052179447i</v>
      </c>
      <c r="ED235" s="240" t="str">
        <f t="shared" ca="1" si="447"/>
        <v>0,0244812884440743+0,99725713058951i</v>
      </c>
      <c r="EE235" s="240" t="str">
        <f t="shared" ca="1" si="448"/>
        <v>-0,194613828786075-0,97838978717111i</v>
      </c>
      <c r="EF235" s="240" t="str">
        <f t="shared" ca="1" si="449"/>
        <v>0,359016020361185+0,93071403509323i</v>
      </c>
      <c r="EG235" s="240" t="str">
        <f t="shared" ca="1" si="450"/>
        <v>-0,512847087456631-0,855633673298776i</v>
      </c>
      <c r="EH235" s="240" t="str">
        <f t="shared" ca="1" si="451"/>
        <v>0,651577518109373+0,755359421659607i</v>
      </c>
      <c r="EI235" s="240" t="str">
        <f t="shared" ca="1" si="452"/>
        <v>-0,771122434296287-0,632843826959286i</v>
      </c>
      <c r="EJ235" s="240" t="str">
        <f t="shared" ca="1" si="453"/>
        <v>0,86796187000392+0,491694325994111i</v>
      </c>
      <c r="EK235" s="240" t="str">
        <f t="shared" ca="1" si="454"/>
        <v>-0,939244415625634-0,33606702562371i</v>
      </c>
      <c r="EL235" s="240" t="str">
        <f t="shared" ca="1" si="455"/>
        <v>0,982871176905298+0,170544327388221i</v>
      </c>
      <c r="EM235" s="240" t="str">
        <f t="shared" ca="1" si="456"/>
        <v>-0,997557576280941-9,09238730435821E-14i</v>
      </c>
      <c r="EN235" s="240"/>
      <c r="EO235" s="240"/>
      <c r="EP235" s="240"/>
    </row>
    <row r="236" spans="1:146" ht="15.75" thickBot="1">
      <c r="A236" s="277">
        <f t="shared" si="323"/>
        <v>2.6562500000000019E-3</v>
      </c>
      <c r="B236" s="276">
        <v>136</v>
      </c>
      <c r="C236" s="248">
        <f t="shared" si="324"/>
        <v>27200</v>
      </c>
      <c r="D236" s="247">
        <f t="shared" si="457"/>
        <v>170902.64035528473</v>
      </c>
      <c r="E236" s="247" t="str">
        <f t="shared" si="458"/>
        <v>170902,640355285i</v>
      </c>
      <c r="F236" s="247" t="str">
        <f t="shared" si="325"/>
        <v>-0,0397641485653951-0,120460712000737i</v>
      </c>
      <c r="G236" s="247" t="str">
        <f t="shared" si="326"/>
        <v>-0,0358190808633348+0,164865507220781i</v>
      </c>
      <c r="H236" s="247" t="str">
        <f t="shared" si="322"/>
        <v>0,00214721192574082-0,0390349334292156i</v>
      </c>
      <c r="I236" s="247" t="str">
        <f t="shared" si="459"/>
        <v>-0,00210257518217359+0,0398886402535688i</v>
      </c>
      <c r="J236" s="275" t="str">
        <f ca="1">IMPRODUCT(1/N_FFT2,EL100)</f>
        <v>0,00397396093081199+0,0000799879258448703i</v>
      </c>
      <c r="K236" s="274" t="str">
        <f t="shared" ca="1" si="460"/>
        <v>-0,0000115461612267079+0,000158347717323142i</v>
      </c>
      <c r="N236" s="265">
        <f t="shared" ca="1" si="327"/>
        <v>2.9975459918540244</v>
      </c>
      <c r="O236" s="240">
        <f t="shared" ca="1" si="328"/>
        <v>0.99754599185402448</v>
      </c>
      <c r="P236" s="240" t="str">
        <f t="shared" ca="1" si="329"/>
        <v>-0,978378425335668+0,194611568776704i</v>
      </c>
      <c r="Q236" s="240" t="str">
        <f t="shared" ca="1" si="330"/>
        <v>0,921612324612604-0,381744324104735i</v>
      </c>
      <c r="R236" s="240" t="str">
        <f t="shared" ca="1" si="331"/>
        <v>-0,829429179100804+0,554206859142139i</v>
      </c>
      <c r="S236" s="240" t="str">
        <f t="shared" ca="1" si="332"/>
        <v>0,705371535385456-0,705371535385427i</v>
      </c>
      <c r="T236" s="240" t="str">
        <f t="shared" ca="1" si="333"/>
        <v>-0,55420685914209+0,829429179100837i</v>
      </c>
      <c r="U236" s="241" t="str">
        <f t="shared" ca="1" si="334"/>
        <v>0,381744324104766-0,921612324612591i</v>
      </c>
      <c r="V236" s="240" t="str">
        <f t="shared" ca="1" si="335"/>
        <v>-0,194611568776687+0,978378425335671i</v>
      </c>
      <c r="W236" s="240" t="str">
        <f t="shared" ca="1" si="336"/>
        <v>4,17947664816899E-14-0,997545991854024i</v>
      </c>
      <c r="X236" s="240" t="str">
        <f t="shared" ca="1" si="337"/>
        <v>0,194611568776703+0,978378425335668i</v>
      </c>
      <c r="Y236" s="240" t="str">
        <f t="shared" ca="1" si="338"/>
        <v>-0,381744324104781-0,921612324612585i</v>
      </c>
      <c r="Z236" s="240" t="str">
        <f t="shared" ca="1" si="339"/>
        <v>0,554206859142106+0,829429179100826i</v>
      </c>
      <c r="AA236" s="240" t="str">
        <f t="shared" ca="1" si="340"/>
        <v>-0,705371535385465-0,705371535385418i</v>
      </c>
      <c r="AB236" s="240" t="str">
        <f t="shared" ca="1" si="341"/>
        <v>0,829429179100812+0,554206859142128i</v>
      </c>
      <c r="AC236" s="240" t="str">
        <f t="shared" ca="1" si="342"/>
        <v>-0,921612324612613-0,381744324104713i</v>
      </c>
      <c r="AD236" s="240" t="str">
        <f t="shared" ca="1" si="343"/>
        <v>0,978378425335663+0,194611568776728i</v>
      </c>
      <c r="AE236" s="240" t="str">
        <f t="shared" ca="1" si="344"/>
        <v>-0,997545991854024+1,56423351704077E-14i</v>
      </c>
      <c r="AF236" s="240" t="str">
        <f t="shared" ca="1" si="345"/>
        <v>0,978378425335676-0,194611568776663i</v>
      </c>
      <c r="AG236" s="240" t="str">
        <f t="shared" ca="1" si="346"/>
        <v>-0,921612324612601+0,381744324104742i</v>
      </c>
      <c r="AH236" s="240" t="str">
        <f t="shared" ca="1" si="347"/>
        <v>0,829429179100853-0,554206859142065i</v>
      </c>
      <c r="AI236" s="240" t="str">
        <f t="shared" ca="1" si="348"/>
        <v>-0,705371535385443+0,70537153538544i</v>
      </c>
      <c r="AJ236" s="240" t="str">
        <f t="shared" ca="1" si="349"/>
        <v>0,55420685914208-0,829429179100844i</v>
      </c>
      <c r="AK236" s="240" t="str">
        <f t="shared" ca="1" si="350"/>
        <v>-0,381744324104745+0,9216123246126i</v>
      </c>
      <c r="AL236" s="240" t="str">
        <f t="shared" ca="1" si="351"/>
        <v>0,194611568776672-0,978378425335674i</v>
      </c>
      <c r="AM236" s="240" t="str">
        <f t="shared" ca="1" si="352"/>
        <v>-3,3240421892267E-14+0,997545991854024i</v>
      </c>
      <c r="AN236" s="240" t="str">
        <f t="shared" ca="1" si="353"/>
        <v>-0,194611568776718-0,978378425335665i</v>
      </c>
      <c r="AO236" s="240" t="str">
        <f t="shared" ca="1" si="354"/>
        <v>0,381744324104697+0,92161232461262i</v>
      </c>
      <c r="AP236" s="240" t="str">
        <f t="shared" ca="1" si="355"/>
        <v>-0,554206859142119-0,829429179100817i</v>
      </c>
      <c r="AQ236" s="240" t="str">
        <f t="shared" ca="1" si="356"/>
        <v>0,705371535385406+0,705371535385477i</v>
      </c>
      <c r="AR236" s="240" t="str">
        <f t="shared" ca="1" si="357"/>
        <v>0,705371535385406+0,705371535385477i</v>
      </c>
      <c r="AS236" s="240" t="str">
        <f t="shared" ca="1" si="358"/>
        <v>0,921612324612733+0,381744324104424i</v>
      </c>
      <c r="AT236" s="240" t="str">
        <f t="shared" ca="1" si="359"/>
        <v>-0,978378425335705-0,194611568776512i</v>
      </c>
      <c r="AU236" s="240" t="str">
        <f t="shared" ca="1" si="360"/>
        <v>0,997545991854024-3,12846703408152E-14i</v>
      </c>
      <c r="AV236" s="240" t="str">
        <f t="shared" ca="1" si="361"/>
        <v>-0,978378425335694+0,194611568776573i</v>
      </c>
      <c r="AW236" s="240" t="str">
        <f t="shared" ca="1" si="362"/>
        <v>0,921612324612709-0,381744324104482i</v>
      </c>
      <c r="AX236" s="240" t="str">
        <f t="shared" ca="1" si="363"/>
        <v>-0,829429179101066+0,554206859141748i</v>
      </c>
      <c r="AY236" s="240" t="str">
        <f t="shared" ca="1" si="364"/>
        <v>0,70537153538515-0,705371535385732i</v>
      </c>
      <c r="AZ236" s="240" t="str">
        <f t="shared" ca="1" si="365"/>
        <v>-0,554206859141902+0,829429179100963i</v>
      </c>
      <c r="BA236" s="240" t="str">
        <f t="shared" ca="1" si="366"/>
        <v>0,381744324104639-0,921612324612644i</v>
      </c>
      <c r="BB236" s="240" t="str">
        <f t="shared" ca="1" si="367"/>
        <v>-0,194611568776768+0,978378425335655i</v>
      </c>
      <c r="BC236" s="240" t="str">
        <f t="shared" ca="1" si="368"/>
        <v>2,01885841827464E-13-0,997545991854024i</v>
      </c>
      <c r="BD236" s="240" t="str">
        <f t="shared" ca="1" si="369"/>
        <v>0,194611568776344+0,978378425335738i</v>
      </c>
      <c r="BE236" s="240" t="str">
        <f t="shared" ca="1" si="370"/>
        <v>-0,38174432410517-0,921612324612425i</v>
      </c>
      <c r="BF236" s="240" t="str">
        <f t="shared" ca="1" si="371"/>
        <v>0,554206859142368+0,829429179100652i</v>
      </c>
      <c r="BG236" s="240" t="str">
        <f t="shared" ca="1" si="372"/>
        <v>-0,705371535385566-0,705371535385316i</v>
      </c>
      <c r="BH236" s="240" t="str">
        <f t="shared" ca="1" si="373"/>
        <v>0,829429179100833+0,554206859142096i</v>
      </c>
      <c r="BI236" s="240" t="str">
        <f t="shared" ca="1" si="374"/>
        <v>-0,921612324612549-0,381744324104868i</v>
      </c>
      <c r="BJ236" s="240" t="str">
        <f t="shared" ca="1" si="375"/>
        <v>0,978378425335609+0,194611568776997i</v>
      </c>
      <c r="BK236" s="240" t="str">
        <f t="shared" ca="1" si="376"/>
        <v>-0,997545991854024-4,63408316319684E-13i</v>
      </c>
      <c r="BL236" s="240" t="str">
        <f t="shared" ca="1" si="377"/>
        <v>0,978378425335591-0,194611568777089i</v>
      </c>
      <c r="BM236" s="240" t="str">
        <f t="shared" ca="1" si="378"/>
        <v>-0,921612324612514+0,381744324104955i</v>
      </c>
      <c r="BN236" s="240" t="str">
        <f t="shared" ca="1" si="379"/>
        <v>0,829429179100782-0,554206859142174i</v>
      </c>
      <c r="BO236" s="240" t="str">
        <f t="shared" ca="1" si="380"/>
        <v>-0,7053715353855+0,705371535385382i</v>
      </c>
      <c r="BP236" s="240" t="str">
        <f t="shared" ca="1" si="381"/>
        <v>0,554206859142314-0,829429179100688i</v>
      </c>
      <c r="BQ236" s="240" t="str">
        <f t="shared" ca="1" si="382"/>
        <v>-0,381744324105083+0,921612324612461i</v>
      </c>
      <c r="BR236" s="240" t="str">
        <f t="shared" ca="1" si="383"/>
        <v>0,194611568776253-0,978378425335757i</v>
      </c>
      <c r="BS236" s="240" t="str">
        <f t="shared" ca="1" si="384"/>
        <v>2,95739852849911E-13+0,997545991854024i</v>
      </c>
      <c r="BT236" s="240" t="str">
        <f t="shared" ca="1" si="385"/>
        <v>-0,194611568776832-0,978378425335642i</v>
      </c>
      <c r="BU236" s="240" t="str">
        <f t="shared" ca="1" si="386"/>
        <v>0,381744324104739+0,921612324612602i</v>
      </c>
      <c r="BV236" s="240" t="str">
        <f t="shared" ca="1" si="387"/>
        <v>-0,554206859141981-0,82942917910091i</v>
      </c>
      <c r="BW236" s="240" t="str">
        <f t="shared" ca="1" si="388"/>
        <v>0,705371535385217+0,705371535385665i</v>
      </c>
      <c r="BX236" s="240" t="str">
        <f t="shared" ca="1" si="389"/>
        <v>-0,829429179100558-0,554206859142507i</v>
      </c>
      <c r="BY236" s="240" t="str">
        <f t="shared" ca="1" si="390"/>
        <v>0,921612324612751+0,381744324104382i</v>
      </c>
      <c r="BZ236" s="240" t="str">
        <f t="shared" ca="1" si="391"/>
        <v>-0,978378425335711-0,194611568776481i</v>
      </c>
      <c r="CA236" s="240" t="str">
        <f t="shared" ca="1" si="392"/>
        <v>0,997545991854024-6,25693406816304E-14i</v>
      </c>
      <c r="CB236" s="240" t="str">
        <f t="shared" ca="1" si="393"/>
        <v>-0,978378425335688+0,194611568776604i</v>
      </c>
      <c r="CC236" s="240" t="str">
        <f t="shared" ca="1" si="394"/>
        <v>0,921612324612703-0,381744324104498i</v>
      </c>
      <c r="CD236" s="240" t="str">
        <f t="shared" ca="1" si="395"/>
        <v>-0,829429179101056+0,554206859141763i</v>
      </c>
      <c r="CE236" s="240" t="str">
        <f t="shared" ca="1" si="396"/>
        <v>0,705371535385129-0,705371535385754i</v>
      </c>
      <c r="CF236" s="240" t="str">
        <f t="shared" ca="1" si="397"/>
        <v>-0,554206859141876+0,82942917910098i</v>
      </c>
      <c r="CG236" s="240" t="str">
        <f t="shared" ca="1" si="398"/>
        <v>0,381744324104623-0,92161232461265i</v>
      </c>
      <c r="CH236" s="240" t="str">
        <f t="shared" ca="1" si="399"/>
        <v>-0,194611568776737+0,978378425335661i</v>
      </c>
      <c r="CI236" s="240" t="str">
        <f t="shared" ca="1" si="400"/>
        <v>1,7060117148665E-13-0,997545991854024i</v>
      </c>
      <c r="CJ236" s="240" t="str">
        <f t="shared" ca="1" si="401"/>
        <v>0,194611568776375+0,978378425335732i</v>
      </c>
      <c r="CK236" s="240" t="str">
        <f t="shared" ca="1" si="402"/>
        <v>-0,381744324104282-0,921612324612792i</v>
      </c>
      <c r="CL236" s="240" t="str">
        <f t="shared" ca="1" si="403"/>
        <v>0,554206859142394+0,829429179100634i</v>
      </c>
      <c r="CM236" s="240" t="str">
        <f t="shared" ca="1" si="404"/>
        <v>-0,705371535385589-0,705371535385293i</v>
      </c>
      <c r="CN236" s="240" t="str">
        <f t="shared" ca="1" si="405"/>
        <v>0,829429179100835+0,554206859142093i</v>
      </c>
      <c r="CO236" s="240" t="str">
        <f t="shared" ca="1" si="406"/>
        <v>-0,92161232461255-0,381744324104865i</v>
      </c>
      <c r="CP236" s="240" t="str">
        <f t="shared" ca="1" si="407"/>
        <v>0,978378425335621+0,194611568776939i</v>
      </c>
      <c r="CQ236" s="240" t="str">
        <f t="shared" ca="1" si="408"/>
        <v>-0,997545991854024-4,03771683654929E-13i</v>
      </c>
      <c r="CR236" s="240" t="str">
        <f t="shared" ca="1" si="409"/>
        <v>0,97837842533559-0,194611568777091i</v>
      </c>
      <c r="CS236" s="240" t="str">
        <f t="shared" ca="1" si="410"/>
        <v>-0,921612324612513+0,381744324104958i</v>
      </c>
      <c r="CT236" s="240" t="str">
        <f t="shared" ca="1" si="411"/>
        <v>0,829429179100748-0,554206859142224i</v>
      </c>
      <c r="CU236" s="240" t="str">
        <f t="shared" ca="1" si="412"/>
        <v>-0,705371535385459+0,705371535385424i</v>
      </c>
      <c r="CV236" s="240" t="str">
        <f t="shared" ca="1" si="413"/>
        <v>0,554206859142264-0,829429179100722i</v>
      </c>
      <c r="CW236" s="240" t="str">
        <f t="shared" ca="1" si="414"/>
        <v>-0,381744324105054+0,921612324612473i</v>
      </c>
      <c r="CX236" s="240" t="str">
        <f t="shared" ca="1" si="415"/>
        <v>0,194611568777195-0,97837842533557i</v>
      </c>
      <c r="CY236" s="240" t="str">
        <f t="shared" ca="1" si="416"/>
        <v>3,55376485514664E-13+0,997545991854024i</v>
      </c>
      <c r="CZ236" s="240" t="str">
        <f t="shared" ca="1" si="417"/>
        <v>-0,194611568776891-0,97837842533563i</v>
      </c>
      <c r="DA236" s="240" t="str">
        <f t="shared" ca="1" si="418"/>
        <v>0,381744324104768+0,92161232461259i</v>
      </c>
      <c r="DB236" s="240" t="str">
        <f t="shared" ca="1" si="419"/>
        <v>-0,554206859142007-0,829429179100893i</v>
      </c>
      <c r="DC236" s="240" t="str">
        <f t="shared" ca="1" si="420"/>
        <v>0,705371535385239+0,705371535385643i</v>
      </c>
      <c r="DD236" s="240" t="str">
        <f t="shared" ca="1" si="421"/>
        <v>-0,829429179100576-0,554206859142481i</v>
      </c>
      <c r="DE236" s="240" t="str">
        <f t="shared" ca="1" si="422"/>
        <v>0,921612324612763+0,381744324104353i</v>
      </c>
      <c r="DF236" s="240" t="str">
        <f t="shared" ca="1" si="423"/>
        <v>-0,978378425335717-0,19461156877645i</v>
      </c>
      <c r="DG236" s="240" t="str">
        <f t="shared" ca="1" si="424"/>
        <v>0,997545991854024-9,38540110224457E-14i</v>
      </c>
      <c r="DH236" s="240" t="str">
        <f t="shared" ca="1" si="425"/>
        <v>-0,978378425335681+0,194611568776635i</v>
      </c>
      <c r="DI236" s="240" t="str">
        <f t="shared" ca="1" si="426"/>
        <v>0,921612324612691-0,381744324104527i</v>
      </c>
      <c r="DJ236" s="240" t="str">
        <f t="shared" ca="1" si="427"/>
        <v>-0,829429179101039+0,554206859141789i</v>
      </c>
      <c r="DK236" s="240" t="str">
        <f t="shared" ca="1" si="428"/>
        <v>0,705371535385106-0,705371535385776i</v>
      </c>
      <c r="DL236" s="240" t="str">
        <f t="shared" ca="1" si="429"/>
        <v>-0,55420685914185+0,829429179100998i</v>
      </c>
      <c r="DM236" s="240" t="str">
        <f t="shared" ca="1" si="430"/>
        <v>0,381744324104595-0,921612324612662i</v>
      </c>
      <c r="DN236" s="240" t="str">
        <f t="shared" ca="1" si="431"/>
        <v>-0,194611568776707+0,978378425335667i</v>
      </c>
      <c r="DO236" s="240" t="str">
        <f t="shared" ca="1" si="432"/>
        <v>1,67668463469773E-13-0,997545991854024i</v>
      </c>
      <c r="DP236" s="240" t="str">
        <f t="shared" ca="1" si="433"/>
        <v>0,194611568776378+0,978378425335732i</v>
      </c>
      <c r="DQ236" s="240" t="str">
        <f t="shared" ca="1" si="434"/>
        <v>-0,381744324104285-0,921612324612791i</v>
      </c>
      <c r="DR236" s="240" t="str">
        <f t="shared" ca="1" si="435"/>
        <v>0,55420685914242+0,829429179100617i</v>
      </c>
      <c r="DS236" s="240" t="str">
        <f t="shared" ca="1" si="436"/>
        <v>-0,705371535385591-0,705371535385291i</v>
      </c>
      <c r="DT236" s="240" t="str">
        <f t="shared" ca="1" si="437"/>
        <v>0,829429179100852+0,554206859142067i</v>
      </c>
      <c r="DU236" s="240" t="str">
        <f t="shared" ca="1" si="438"/>
        <v>-0,921612324612562-0,381744324104836i</v>
      </c>
      <c r="DV236" s="240" t="str">
        <f t="shared" ca="1" si="439"/>
        <v>0,978378425335627+0,194611568776908i</v>
      </c>
      <c r="DW236" s="240" t="str">
        <f t="shared" ca="1" si="440"/>
        <v>-0,997545991854024-3,72487013314114E-13i</v>
      </c>
      <c r="DX236" s="240" t="str">
        <f t="shared" ca="1" si="441"/>
        <v>0,978378425335584-0,194611568777122i</v>
      </c>
      <c r="DY236" s="240" t="str">
        <f t="shared" ca="1" si="442"/>
        <v>-0,921612324612501+0,381744324104987i</v>
      </c>
      <c r="DZ236" s="240" t="str">
        <f t="shared" ca="1" si="443"/>
        <v>0,829429179100763-0,554206859142202i</v>
      </c>
      <c r="EA236" s="240" t="str">
        <f t="shared" ca="1" si="444"/>
        <v>-0,705371535385436+0,705371535385447i</v>
      </c>
      <c r="EB236" s="240" t="str">
        <f t="shared" ca="1" si="445"/>
        <v>0,554206859142238-0,829429179100739i</v>
      </c>
      <c r="EC236" s="240" t="str">
        <f t="shared" ca="1" si="446"/>
        <v>-0,381744324105025+0,921612324612484i</v>
      </c>
      <c r="ED236" s="240" t="str">
        <f t="shared" ca="1" si="447"/>
        <v>0,194611568777164-0,978378425335576i</v>
      </c>
      <c r="EE236" s="240" t="str">
        <f t="shared" ca="1" si="448"/>
        <v>3,8666115585548E-13+0,997545991854024i</v>
      </c>
      <c r="EF236" s="240" t="str">
        <f t="shared" ca="1" si="449"/>
        <v>-0,194611568776922-0,978378425335624i</v>
      </c>
      <c r="EG236" s="240" t="str">
        <f t="shared" ca="1" si="450"/>
        <v>0,381744324104797+0,921612324612578i</v>
      </c>
      <c r="EH236" s="240" t="str">
        <f t="shared" ca="1" si="451"/>
        <v>-0,554206859142033-0,829429179100876i</v>
      </c>
      <c r="EI236" s="240" t="str">
        <f t="shared" ca="1" si="452"/>
        <v>0,705371535385261+0,705371535385621i</v>
      </c>
      <c r="EJ236" s="240" t="str">
        <f t="shared" ca="1" si="453"/>
        <v>-0,829429179100593-0,554206859142456i</v>
      </c>
      <c r="EK236" s="240" t="str">
        <f t="shared" ca="1" si="454"/>
        <v>0,921612324612775+0,381744324104324i</v>
      </c>
      <c r="EL236" s="240" t="str">
        <f t="shared" ca="1" si="455"/>
        <v>-0,978378425335724-0,19461156877642i</v>
      </c>
      <c r="EM236" s="240" t="str">
        <f t="shared" ca="1" si="456"/>
        <v>0,997545991854024-1,25138681363261E-13i</v>
      </c>
      <c r="EN236" s="240"/>
      <c r="EO236" s="240"/>
      <c r="EP236" s="240"/>
    </row>
    <row r="237" spans="1:146" ht="15.75" thickBot="1">
      <c r="A237" s="277">
        <f t="shared" si="323"/>
        <v>2.6757812500000019E-3</v>
      </c>
      <c r="B237" s="276">
        <v>137</v>
      </c>
      <c r="C237" s="248">
        <f t="shared" si="324"/>
        <v>27400</v>
      </c>
      <c r="D237" s="247">
        <f t="shared" si="457"/>
        <v>172159.27741672067</v>
      </c>
      <c r="E237" s="247" t="str">
        <f t="shared" si="458"/>
        <v>172159,277416721i</v>
      </c>
      <c r="F237" s="247" t="str">
        <f t="shared" si="325"/>
        <v>-0,0396929189042935-0,119380870626543i</v>
      </c>
      <c r="G237" s="247" t="str">
        <f t="shared" si="326"/>
        <v>-0,0352232884947826+0,163752093033932i</v>
      </c>
      <c r="H237" s="247" t="str">
        <f t="shared" si="322"/>
        <v>0,00214491188874876-0,038749954158569i</v>
      </c>
      <c r="I237" s="247" t="str">
        <f t="shared" si="459"/>
        <v>-0,00209802143526102+0,0395839326702913i</v>
      </c>
      <c r="J237" s="275" t="str">
        <f ca="1">IMPRODUCT(1/N_FFT2,EM100)</f>
        <v>0,00405621661246969-3,17447383416443E-15i</v>
      </c>
      <c r="K237" s="274" t="str">
        <f t="shared" ca="1" si="460"/>
        <v>-0,0000085100293988976+0,000160561005284124i</v>
      </c>
      <c r="N237" s="265">
        <f t="shared" ca="1" si="327"/>
        <v>2.9975327596745789</v>
      </c>
      <c r="O237" s="240">
        <f t="shared" ca="1" si="328"/>
        <v>0.99753275967457866</v>
      </c>
      <c r="P237" s="240" t="str">
        <f t="shared" ca="1" si="329"/>
        <v>-0,973294838397697+0,218560664741809i</v>
      </c>
      <c r="Q237" s="240" t="str">
        <f t="shared" ca="1" si="330"/>
        <v>0,901758934285701-0,426500212262431i</v>
      </c>
      <c r="R237" s="240" t="str">
        <f t="shared" ca="1" si="331"/>
        <v>-0,78640138752995+0,613713666390891i</v>
      </c>
      <c r="S237" s="240" t="str">
        <f t="shared" ca="1" si="332"/>
        <v>0,632828083470782-0,771103250800227i</v>
      </c>
      <c r="T237" s="240" t="str">
        <f t="shared" ca="1" si="333"/>
        <v>-0,44850203045134+0,891020502179947i</v>
      </c>
      <c r="U237" s="241" t="str">
        <f t="shared" ca="1" si="334"/>
        <v>0,242380689405084-0,967637952969754i</v>
      </c>
      <c r="V237" s="240" t="str">
        <f t="shared" ca="1" si="335"/>
        <v>-0,0244806794142456+0,997232321457442i</v>
      </c>
      <c r="W237" s="240" t="str">
        <f t="shared" ca="1" si="336"/>
        <v>-0,194608987306547-0,97836544740884i</v>
      </c>
      <c r="X237" s="240" t="str">
        <f t="shared" ca="1" si="337"/>
        <v>0,404241486293522+0,911954180528378i</v>
      </c>
      <c r="Y237" s="240" t="str">
        <f t="shared" ca="1" si="338"/>
        <v>-0,594229571146602-0,801225825469266i</v>
      </c>
      <c r="Z237" s="240" t="str">
        <f t="shared" ca="1" si="339"/>
        <v>0,755340630305628+0,651561308576159i</v>
      </c>
      <c r="AA237" s="240" t="str">
        <f t="shared" ca="1" si="340"/>
        <v>-0,879745352641105-0,470233687787635i</v>
      </c>
      <c r="AB237" s="240" t="str">
        <f t="shared" ca="1" si="341"/>
        <v>0,961398198621226+0,266054713004381i</v>
      </c>
      <c r="AC237" s="240" t="str">
        <f t="shared" ca="1" si="342"/>
        <v>-0,996331187778777-0,0489466125826038i</v>
      </c>
      <c r="AD237" s="240" t="str">
        <f t="shared" ca="1" si="343"/>
        <v>0,9828467256579-0,170540084694257i</v>
      </c>
      <c r="AE237" s="240" t="str">
        <f t="shared" ca="1" si="344"/>
        <v>-0,921600099672846+0,381739260368881i</v>
      </c>
      <c r="AF237" s="240" t="str">
        <f t="shared" ca="1" si="345"/>
        <v>0,815567634931145-0,574387534228241i</v>
      </c>
      <c r="AG237" s="240" t="str">
        <f t="shared" ca="1" si="346"/>
        <v>-0,669902057512693+0,739123020859343i</v>
      </c>
      <c r="AH237" s="240" t="str">
        <f t="shared" ca="1" si="347"/>
        <v>0,491682093933573-0,867940277397631i</v>
      </c>
      <c r="AI237" s="240" t="str">
        <f t="shared" ca="1" si="348"/>
        <v>-0,289568475192895+0,954579333946866i</v>
      </c>
      <c r="AJ237" s="240" t="str">
        <f t="shared" ca="1" si="349"/>
        <v>0,0733830621418693-0,994829901447811i</v>
      </c>
      <c r="AK237" s="240" t="str">
        <f t="shared" ca="1" si="350"/>
        <v>0,146368455111849+0,986735973790431i</v>
      </c>
      <c r="AL237" s="240" t="str">
        <f t="shared" ca="1" si="351"/>
        <v>-0,359007088987945-0,93069088137812i</v>
      </c>
      <c r="AM237" s="240" t="str">
        <f t="shared" ca="1" si="352"/>
        <v>0,554199507737081+0,829418176945718i</v>
      </c>
      <c r="AN237" s="240" t="str">
        <f t="shared" ca="1" si="353"/>
        <v>-0,722460191342809-0,687839282499111i</v>
      </c>
      <c r="AO237" s="240" t="str">
        <f t="shared" ca="1" si="354"/>
        <v>0,855612387385432+0,512834329171305i</v>
      </c>
      <c r="AP237" s="240" t="str">
        <f t="shared" ca="1" si="355"/>
        <v>-0,947185466375757-0,312907812159623i</v>
      </c>
      <c r="AQ237" s="240" t="str">
        <f t="shared" ca="1" si="356"/>
        <v>0,992729366783306+0,097775308488378i</v>
      </c>
      <c r="AR237" s="240" t="str">
        <f t="shared" ca="1" si="357"/>
        <v>0,992729366783306+0,097775308488378i</v>
      </c>
      <c r="AS237" s="240" t="str">
        <f t="shared" ca="1" si="358"/>
        <v>0,939221049697162-0,336058665160923i</v>
      </c>
      <c r="AT237" s="240" t="str">
        <f t="shared" ca="1" si="359"/>
        <v>-0,842769108464499+0,533677652185225i</v>
      </c>
      <c r="AU237" s="240" t="str">
        <f t="shared" ca="1" si="360"/>
        <v>0,705362178821916-0,705362178821334i</v>
      </c>
      <c r="AV237" s="240" t="str">
        <f t="shared" ca="1" si="361"/>
        <v>-0,533677652185093+0,842769108464583i</v>
      </c>
      <c r="AW237" s="240" t="str">
        <f t="shared" ca="1" si="362"/>
        <v>0,336058665160775-0,939221049697215i</v>
      </c>
      <c r="AX237" s="240" t="str">
        <f t="shared" ca="1" si="363"/>
        <v>-0,122108658645487+0,990030849068745i</v>
      </c>
      <c r="AY237" s="240" t="str">
        <f t="shared" ca="1" si="364"/>
        <v>-0,0977753084886323-0,992729366783281i</v>
      </c>
      <c r="AZ237" s="240" t="str">
        <f t="shared" ca="1" si="365"/>
        <v>0,312907812159583+0,94718546637577i</v>
      </c>
      <c r="BA237" s="240" t="str">
        <f t="shared" ca="1" si="366"/>
        <v>-0,512834329171026-0,855612387385599i</v>
      </c>
      <c r="BB237" s="240" t="str">
        <f t="shared" ca="1" si="367"/>
        <v>0,687839282499296+0,722460191342634i</v>
      </c>
      <c r="BC237" s="240" t="str">
        <f t="shared" ca="1" si="368"/>
        <v>-0,829418176945702-0,554199507737104i</v>
      </c>
      <c r="BD237" s="240" t="str">
        <f t="shared" ca="1" si="369"/>
        <v>0,930690881377998+0,359007088988262i</v>
      </c>
      <c r="BE237" s="240" t="str">
        <f t="shared" ca="1" si="370"/>
        <v>-0,986735973790483-0,146368455111498i</v>
      </c>
      <c r="BF237" s="240" t="str">
        <f t="shared" ca="1" si="371"/>
        <v>0,994829901447814-0,0733830621418415i</v>
      </c>
      <c r="BG237" s="240" t="str">
        <f t="shared" ca="1" si="372"/>
        <v>-0,954579333946965+0,28956847519257i</v>
      </c>
      <c r="BH237" s="240" t="str">
        <f t="shared" ca="1" si="373"/>
        <v>0,867940277397452-0,491682093933889i</v>
      </c>
      <c r="BI237" s="240" t="str">
        <f t="shared" ca="1" si="374"/>
        <v>-0,739123020859295+0,669902057512746i</v>
      </c>
      <c r="BJ237" s="240" t="str">
        <f t="shared" ca="1" si="375"/>
        <v>0,574387534228524-0,815567634930946i</v>
      </c>
      <c r="BK237" s="240" t="str">
        <f t="shared" ca="1" si="376"/>
        <v>-0,381739260368547+0,921600099672984i</v>
      </c>
      <c r="BL237" s="240" t="str">
        <f t="shared" ca="1" si="377"/>
        <v>0,170540084694188-0,982846725657913i</v>
      </c>
      <c r="BM237" s="240" t="str">
        <f t="shared" ca="1" si="378"/>
        <v>0,0489466125823565+0,99633118777879i</v>
      </c>
      <c r="BN237" s="240" t="str">
        <f t="shared" ca="1" si="379"/>
        <v>-0,26605471300473-0,961398198621129i</v>
      </c>
      <c r="BO237" s="240" t="str">
        <f t="shared" ca="1" si="380"/>
        <v>0,470233687787698+0,879745352641071i</v>
      </c>
      <c r="BP237" s="240" t="str">
        <f t="shared" ca="1" si="381"/>
        <v>-0,651561308575972-0,75534063030579i</v>
      </c>
      <c r="BQ237" s="240" t="str">
        <f t="shared" ca="1" si="382"/>
        <v>0,801225825469541+0,594229571146231i</v>
      </c>
      <c r="BR237" s="240" t="str">
        <f t="shared" ca="1" si="383"/>
        <v>-0,911954180528407-0,404241486293457i</v>
      </c>
      <c r="BS237" s="240" t="str">
        <f t="shared" ca="1" si="384"/>
        <v>0,978365447408793+0,194608987306787i</v>
      </c>
      <c r="BT237" s="240" t="str">
        <f t="shared" ca="1" si="385"/>
        <v>-0,99723232145743+0,0244806794147032i</v>
      </c>
      <c r="BU237" s="240" t="str">
        <f t="shared" ca="1" si="386"/>
        <v>0,967637952969713-0,242380689405249i</v>
      </c>
      <c r="BV237" s="240" t="str">
        <f t="shared" ca="1" si="387"/>
        <v>-0,891020502180057+0,448502030451122i</v>
      </c>
      <c r="BW237" s="240" t="str">
        <f t="shared" ca="1" si="388"/>
        <v>0,771103250799936-0,632828083471137i</v>
      </c>
      <c r="BX237" s="240" t="str">
        <f t="shared" ca="1" si="389"/>
        <v>-0,613713666390757+0,786401387530055i</v>
      </c>
      <c r="BY237" s="240" t="str">
        <f t="shared" ca="1" si="390"/>
        <v>0,426500212262607-0,901758934285617i</v>
      </c>
      <c r="BZ237" s="240" t="str">
        <f t="shared" ca="1" si="391"/>
        <v>-0,218560664741332+0,973294838397804i</v>
      </c>
      <c r="CA237" s="240" t="str">
        <f t="shared" ca="1" si="392"/>
        <v>-1,70597826980781E-13-0,997532759674579i</v>
      </c>
      <c r="CB237" s="240" t="str">
        <f t="shared" ca="1" si="393"/>
        <v>0,218560664741638+0,973294838397735i</v>
      </c>
      <c r="CC237" s="240" t="str">
        <f t="shared" ca="1" si="394"/>
        <v>-0,426500212261994-0,901758934285907i</v>
      </c>
      <c r="CD237" s="240" t="str">
        <f t="shared" ca="1" si="395"/>
        <v>0,613713666391026+0,786401387529845i</v>
      </c>
      <c r="CE237" s="240" t="str">
        <f t="shared" ca="1" si="396"/>
        <v>-0,771103250800134-0,632828083470895i</v>
      </c>
      <c r="CF237" s="240" t="str">
        <f t="shared" ca="1" si="397"/>
        <v>0,891020502179752+0,448502030451729i</v>
      </c>
      <c r="CG237" s="240" t="str">
        <f t="shared" ca="1" si="398"/>
        <v>-0,967637952969796-0,242380689404918i</v>
      </c>
      <c r="CH237" s="240" t="str">
        <f t="shared" ca="1" si="399"/>
        <v>0,997232321457438+0,0244806794143904i</v>
      </c>
      <c r="CI237" s="240" t="str">
        <f t="shared" ca="1" si="400"/>
        <v>-0,978365447408925+0,19460898730612i</v>
      </c>
      <c r="CJ237" s="240" t="str">
        <f t="shared" ca="1" si="401"/>
        <v>0,911954180528268-0,40424148629377i</v>
      </c>
      <c r="CK237" s="240" t="str">
        <f t="shared" ca="1" si="402"/>
        <v>-0,801225825469355+0,594229571146482i</v>
      </c>
      <c r="CL237" s="240" t="str">
        <f t="shared" ca="1" si="403"/>
        <v>0,651561308576486-0,755340630305346i</v>
      </c>
      <c r="CM237" s="240" t="str">
        <f t="shared" ca="1" si="404"/>
        <v>-0,470233687787396+0,879745352641232i</v>
      </c>
      <c r="CN237" s="240" t="str">
        <f t="shared" ca="1" si="405"/>
        <v>0,2660547130044-0,96139819862122i</v>
      </c>
      <c r="CO237" s="240" t="str">
        <f t="shared" ca="1" si="406"/>
        <v>-0,0489466125830634+0,996331187778755i</v>
      </c>
      <c r="CP237" s="240" t="str">
        <f t="shared" ca="1" si="407"/>
        <v>-0,170540084694524-0,982846725657854i</v>
      </c>
      <c r="CQ237" s="240" t="str">
        <f t="shared" ca="1" si="408"/>
        <v>0,381739260368862+0,921600099672854i</v>
      </c>
      <c r="CR237" s="240" t="str">
        <f t="shared" ca="1" si="409"/>
        <v>-0,574387534227946-0,815567634931354i</v>
      </c>
      <c r="CS237" s="240" t="str">
        <f t="shared" ca="1" si="410"/>
        <v>0,739123020859524+0,669902057512493i</v>
      </c>
      <c r="CT237" s="240" t="str">
        <f t="shared" ca="1" si="411"/>
        <v>-0,867940277397621-0,491682093933591i</v>
      </c>
      <c r="CU237" s="240" t="str">
        <f t="shared" ca="1" si="412"/>
        <v>0,95457933394676+0,289568475193247i</v>
      </c>
      <c r="CV237" s="240" t="str">
        <f t="shared" ca="1" si="413"/>
        <v>-0,994829901447839-0,0733830621415012i</v>
      </c>
      <c r="CW237" s="240" t="str">
        <f t="shared" ca="1" si="414"/>
        <v>0,986735973790433-0,146368455111835i</v>
      </c>
      <c r="CX237" s="240" t="str">
        <f t="shared" ca="1" si="415"/>
        <v>-0,930690881378253+0,359007088987602i</v>
      </c>
      <c r="CY237" s="240" t="str">
        <f t="shared" ca="1" si="416"/>
        <v>0,829418176945513-0,554199507737388i</v>
      </c>
      <c r="CZ237" s="240" t="str">
        <f t="shared" ca="1" si="417"/>
        <v>-0,687839282499049+0,722460191342869i</v>
      </c>
      <c r="DA237" s="240" t="str">
        <f t="shared" ca="1" si="418"/>
        <v>0,512834329171621-0,855612387385243i</v>
      </c>
      <c r="DB237" s="240" t="str">
        <f t="shared" ca="1" si="419"/>
        <v>-0,312907812159272+0,947185466375873i</v>
      </c>
      <c r="DC237" s="240" t="str">
        <f t="shared" ca="1" si="420"/>
        <v>0,0977753084882929-0,992729366783314i</v>
      </c>
      <c r="DD237" s="240" t="str">
        <f t="shared" ca="1" si="421"/>
        <v>0,122108658644799+0,99003084906883i</v>
      </c>
      <c r="DE237" s="240" t="str">
        <f t="shared" ca="1" si="422"/>
        <v>-0,336058665161084-0,939221049697105i</v>
      </c>
      <c r="DF237" s="240" t="str">
        <f t="shared" ca="1" si="423"/>
        <v>0,533677652185381+0,8427691084644i</v>
      </c>
      <c r="DG237" s="240" t="str">
        <f t="shared" ca="1" si="424"/>
        <v>-0,705362178821425-0,705362178821825i</v>
      </c>
      <c r="DH237" s="240" t="str">
        <f t="shared" ca="1" si="425"/>
        <v>0,842769108464674+0,533677652184949i</v>
      </c>
      <c r="DI237" s="240" t="str">
        <f t="shared" ca="1" si="426"/>
        <v>-0,939221049697277-0,336058665160602i</v>
      </c>
      <c r="DJ237" s="240" t="str">
        <f t="shared" ca="1" si="427"/>
        <v>0,990030849068643+0,122108658646317i</v>
      </c>
      <c r="DK237" s="240" t="str">
        <f t="shared" ca="1" si="428"/>
        <v>-0,992729366783264+0,0977753084888021i</v>
      </c>
      <c r="DL237" s="240" t="str">
        <f t="shared" ca="1" si="429"/>
        <v>0,947185466375712-0,312907812159758i</v>
      </c>
      <c r="DM237" s="240" t="str">
        <f t="shared" ca="1" si="430"/>
        <v>-0,855612387385505+0,512834329171184i</v>
      </c>
      <c r="DN237" s="240" t="str">
        <f t="shared" ca="1" si="431"/>
        <v>0,722460191343219-0,68783928249868i</v>
      </c>
      <c r="DO237" s="240" t="str">
        <f t="shared" ca="1" si="432"/>
        <v>-0,554199507736963+0,829418176945797i</v>
      </c>
      <c r="DP237" s="240" t="str">
        <f t="shared" ca="1" si="433"/>
        <v>0,359007088988077-0,930690881378069i</v>
      </c>
      <c r="DQ237" s="240" t="str">
        <f t="shared" ca="1" si="434"/>
        <v>-0,146368455112339+0,986735973790358i</v>
      </c>
      <c r="DR237" s="240" t="str">
        <f t="shared" ca="1" si="435"/>
        <v>-0,0733830621420116-0,994829901447801i</v>
      </c>
      <c r="DS237" s="240" t="str">
        <f t="shared" ca="1" si="436"/>
        <v>0,28956847519276+0,954579333946907i</v>
      </c>
      <c r="DT237" s="240" t="str">
        <f t="shared" ca="1" si="437"/>
        <v>-0,491682093933148-0,867940277397872i</v>
      </c>
      <c r="DU237" s="240" t="str">
        <f t="shared" ca="1" si="438"/>
        <v>0,669902057512872+0,739123020859181i</v>
      </c>
      <c r="DV237" s="240" t="str">
        <f t="shared" ca="1" si="439"/>
        <v>-0,81556763493106-0,574387534228362i</v>
      </c>
      <c r="DW237" s="240" t="str">
        <f t="shared" ca="1" si="440"/>
        <v>0,921600099672659+0,381739260369332i</v>
      </c>
      <c r="DX237" s="240" t="str">
        <f t="shared" ca="1" si="441"/>
        <v>-0,982846725657942-0,170540084694019i</v>
      </c>
      <c r="DY237" s="240" t="str">
        <f t="shared" ca="1" si="442"/>
        <v>0,99633118777878-0,0489466125825552i</v>
      </c>
      <c r="DZ237" s="240" t="str">
        <f t="shared" ca="1" si="443"/>
        <v>-0,961398198621355+0,266054713003911i</v>
      </c>
      <c r="EA237" s="240" t="str">
        <f t="shared" ca="1" si="444"/>
        <v>0,879745352640991-0,470233687787848i</v>
      </c>
      <c r="EB237" s="240" t="str">
        <f t="shared" ca="1" si="445"/>
        <v>-0,75534063030566+0,651561308576122i</v>
      </c>
      <c r="EC237" s="240" t="str">
        <f t="shared" ca="1" si="446"/>
        <v>0,594229571146914-0,801225825469035i</v>
      </c>
      <c r="ED237" s="240" t="str">
        <f t="shared" ca="1" si="447"/>
        <v>-0,404241486293302+0,911954180528475i</v>
      </c>
      <c r="EE237" s="240" t="str">
        <f t="shared" ca="1" si="448"/>
        <v>0,194608987306591-0,978365447408831i</v>
      </c>
      <c r="EF237" s="240" t="str">
        <f t="shared" ca="1" si="449"/>
        <v>0,0244806794138533+0,997232321457451i</v>
      </c>
      <c r="EG237" s="240" t="str">
        <f t="shared" ca="1" si="450"/>
        <v>-0,242380689405415-0,967637952969672i</v>
      </c>
      <c r="EH237" s="240" t="str">
        <f t="shared" ca="1" si="451"/>
        <v>0,4485020304513+0,891020502179968i</v>
      </c>
      <c r="EI237" s="240" t="str">
        <f t="shared" ca="1" si="452"/>
        <v>-0,63282808347048-0,771103250800475i</v>
      </c>
      <c r="EJ237" s="240" t="str">
        <f t="shared" ca="1" si="453"/>
        <v>0,78640138753016+0,613713666390622i</v>
      </c>
      <c r="EK237" s="240" t="str">
        <f t="shared" ca="1" si="454"/>
        <v>-0,901758934285702-0,426500212262428i</v>
      </c>
      <c r="EL237" s="240" t="str">
        <f t="shared" ca="1" si="455"/>
        <v>0,973294838397618+0,218560664742162i</v>
      </c>
      <c r="EM237" s="240" t="str">
        <f t="shared" ca="1" si="456"/>
        <v>-0,997532759674579+3,41195653961562E-13i</v>
      </c>
      <c r="EN237" s="240"/>
      <c r="EO237" s="240"/>
      <c r="EP237" s="240"/>
    </row>
    <row r="238" spans="1:146" s="269" customFormat="1">
      <c r="A238" s="273">
        <f t="shared" si="323"/>
        <v>2.695312500000002E-3</v>
      </c>
      <c r="B238" s="272">
        <v>138</v>
      </c>
      <c r="C238" s="271">
        <f t="shared" si="324"/>
        <v>27600</v>
      </c>
      <c r="N238" s="265">
        <f t="shared" ca="1" si="327"/>
        <v>2.9975178377729916</v>
      </c>
      <c r="O238" s="269">
        <f t="shared" ca="1" si="328"/>
        <v>0.99751783777299186</v>
      </c>
      <c r="P238" s="269" t="str">
        <f t="shared" ca="1" si="329"/>
        <v>-0,967623478258846+0,2423770636788i</v>
      </c>
      <c r="Q238" s="269" t="str">
        <f t="shared" ca="1" si="330"/>
        <v>0,879732192698795-0,470226653651912i</v>
      </c>
      <c r="R238" s="269" t="str">
        <f t="shared" ca="1" si="331"/>
        <v>-0,739111964459535+0,669892036576098i</v>
      </c>
      <c r="S238" s="269" t="str">
        <f t="shared" ca="1" si="332"/>
        <v>0,554191217572737-0,829405769837993i</v>
      </c>
      <c r="T238" s="269" t="str">
        <f t="shared" ca="1" si="333"/>
        <v>-0,336053638123448+0,939207000069367i</v>
      </c>
      <c r="U238" s="270" t="str">
        <f t="shared" ca="1" si="334"/>
        <v>0,0977738458862092-0,992714516734758i</v>
      </c>
      <c r="V238" s="269" t="str">
        <f t="shared" ca="1" si="335"/>
        <v>0,146366265614148+0,986721213395898i</v>
      </c>
      <c r="W238" s="269" t="str">
        <f t="shared" ca="1" si="336"/>
        <v>-0,381733550004403-0,921586313633368i</v>
      </c>
      <c r="X238" s="269" t="str">
        <f t="shared" ca="1" si="337"/>
        <v>0,594220682180196+0,801213840085534i</v>
      </c>
      <c r="Y238" s="269" t="str">
        <f t="shared" ca="1" si="338"/>
        <v>-0,771091716014345-0,632818617116593i</v>
      </c>
      <c r="Z238" s="269" t="str">
        <f t="shared" ca="1" si="339"/>
        <v>0,901745445046409+0,426493832327454i</v>
      </c>
      <c r="AA238" s="269" t="str">
        <f t="shared" ca="1" si="340"/>
        <v>-0,978350812227399-0,194606076188011i</v>
      </c>
      <c r="AB238" s="269" t="str">
        <f t="shared" ca="1" si="341"/>
        <v>0,996316283851275-0,0489458803995893i</v>
      </c>
      <c r="AC238" s="269" t="str">
        <f t="shared" ca="1" si="342"/>
        <v>-0,954565054577365+0,289564143593466i</v>
      </c>
      <c r="AD238" s="269" t="str">
        <f t="shared" ca="1" si="343"/>
        <v>0,855599588443524-0,512826657780751i</v>
      </c>
      <c r="AE238" s="269" t="str">
        <f t="shared" ca="1" si="344"/>
        <v>-0,705351627443851+0,705351627443799i</v>
      </c>
      <c r="AF238" s="269" t="str">
        <f t="shared" ca="1" si="345"/>
        <v>0,512826657780808-0,85559958844349i</v>
      </c>
      <c r="AG238" s="269" t="str">
        <f t="shared" ca="1" si="346"/>
        <v>-0,289564143593529+0,954565054577346i</v>
      </c>
      <c r="AH238" s="269" t="str">
        <f t="shared" ca="1" si="347"/>
        <v>0,0489458803996625-0,996316283851271i</v>
      </c>
      <c r="AI238" s="269" t="str">
        <f t="shared" ca="1" si="348"/>
        <v>0,194606076187953+0,97835081222741i</v>
      </c>
      <c r="AJ238" s="269" t="str">
        <f t="shared" ca="1" si="349"/>
        <v>-0,426493832327394-0,901745445046437i</v>
      </c>
      <c r="AK238" s="269" t="str">
        <f t="shared" ca="1" si="350"/>
        <v>0,632818617116618+0,771091716014325i</v>
      </c>
      <c r="AL238" s="269" t="str">
        <f t="shared" ca="1" si="351"/>
        <v>-0,801213840085549-0,594220682180175i</v>
      </c>
      <c r="AM238" s="269" t="str">
        <f t="shared" ca="1" si="352"/>
        <v>0,921586313633384+0,381733550004367i</v>
      </c>
      <c r="AN238" s="269" t="str">
        <f t="shared" ca="1" si="353"/>
        <v>-0,986721213395904-0,146366265614112i</v>
      </c>
      <c r="AO238" s="269" t="str">
        <f t="shared" ca="1" si="354"/>
        <v>0,992714516734755-0,0977738458862421i</v>
      </c>
      <c r="AP238" s="269" t="str">
        <f t="shared" ca="1" si="355"/>
        <v>-0,939207000069357+0,336053638123474i</v>
      </c>
      <c r="AQ238" s="269" t="str">
        <f t="shared" ca="1" si="356"/>
        <v>0,829405769837971-0,55419121757277i</v>
      </c>
      <c r="AR238" s="269" t="str">
        <f t="shared" ca="1" si="357"/>
        <v>0,829405769837971-0,55419121757277i</v>
      </c>
      <c r="AS238" s="269" t="str">
        <f t="shared" ca="1" si="358"/>
        <v>0,470226653651804-0,879732192698852i</v>
      </c>
      <c r="AT238" s="269" t="str">
        <f t="shared" ca="1" si="359"/>
        <v>-0,242377063679157+0,967623478258756i</v>
      </c>
      <c r="AU238" s="269" t="str">
        <f t="shared" ca="1" si="360"/>
        <v>-1,39311487657661E-13-0,997517837772992i</v>
      </c>
      <c r="AV238" s="269" t="str">
        <f t="shared" ca="1" si="361"/>
        <v>0,242377063678451+0,967623478258934i</v>
      </c>
      <c r="AW238" s="269" t="str">
        <f t="shared" ca="1" si="362"/>
        <v>-0,470226653652037-0,879732192698727i</v>
      </c>
      <c r="AX238" s="269" t="str">
        <f t="shared" ca="1" si="363"/>
        <v>0,669892036575825+0,739111964459782i</v>
      </c>
      <c r="AY238" s="269" t="str">
        <f t="shared" ca="1" si="364"/>
        <v>-0,829405769838062-0,554191217572632i</v>
      </c>
      <c r="AZ238" s="269" t="str">
        <f t="shared" ca="1" si="365"/>
        <v>0,939207000069245+0,336053638123787i</v>
      </c>
      <c r="BA238" s="269" t="str">
        <f t="shared" ca="1" si="366"/>
        <v>-0,99271451673477-0,0977738458860918i</v>
      </c>
      <c r="BB238" s="269" t="str">
        <f t="shared" ca="1" si="367"/>
        <v>0,98672121339595-0,146366265613799i</v>
      </c>
      <c r="BC238" s="269" t="str">
        <f t="shared" ca="1" si="368"/>
        <v>-0,921586313633315+0,381733550004532i</v>
      </c>
      <c r="BD238" s="269" t="str">
        <f t="shared" ca="1" si="369"/>
        <v>0,801213840085747-0,59422068217991i</v>
      </c>
      <c r="BE238" s="269" t="str">
        <f t="shared" ca="1" si="370"/>
        <v>-0,632818617116491+0,771091716014429i</v>
      </c>
      <c r="BF238" s="269" t="str">
        <f t="shared" ca="1" si="371"/>
        <v>0,426493832327694-0,901745445046296i</v>
      </c>
      <c r="BG238" s="269" t="str">
        <f t="shared" ca="1" si="372"/>
        <v>-0,194606076187791+0,978350812227442i</v>
      </c>
      <c r="BH238" s="269" t="str">
        <f t="shared" ca="1" si="373"/>
        <v>-0,0489458803993178-0,996316283851288i</v>
      </c>
      <c r="BI238" s="269" t="str">
        <f t="shared" ca="1" si="374"/>
        <v>0,289564143593673+0,954565054577302i</v>
      </c>
      <c r="BJ238" s="269" t="str">
        <f t="shared" ca="1" si="375"/>
        <v>-0,512826657780513-0,855599588443668i</v>
      </c>
      <c r="BK238" s="269" t="str">
        <f t="shared" ca="1" si="376"/>
        <v>0,705351627443973+0,705351627443677i</v>
      </c>
      <c r="BL238" s="269" t="str">
        <f t="shared" ca="1" si="377"/>
        <v>-0,855599588443357-0,51282665778103i</v>
      </c>
      <c r="BM238" s="269" t="str">
        <f t="shared" ca="1" si="378"/>
        <v>0,954565054577415+0,2895641435933i</v>
      </c>
      <c r="BN238" s="269" t="str">
        <f t="shared" ca="1" si="379"/>
        <v>-0,996316283851258-0,0489458803999197i</v>
      </c>
      <c r="BO238" s="269" t="str">
        <f t="shared" ca="1" si="380"/>
        <v>0,978350812227367-0,194606076188173i</v>
      </c>
      <c r="BP238" s="269" t="str">
        <f t="shared" ca="1" si="381"/>
        <v>-0,901745445046554+0,426493832327149i</v>
      </c>
      <c r="BQ238" s="269" t="str">
        <f t="shared" ca="1" si="382"/>
        <v>0,771091716014182-0,632818617116792i</v>
      </c>
      <c r="BR238" s="269" t="str">
        <f t="shared" ca="1" si="383"/>
        <v>-0,594220682180393+0,801213840085388i</v>
      </c>
      <c r="BS238" s="269" t="str">
        <f t="shared" ca="1" si="384"/>
        <v>0,381733550004146-0,921586313633474i</v>
      </c>
      <c r="BT238" s="269" t="str">
        <f t="shared" ca="1" si="385"/>
        <v>-0,146366265614366+0,986721213395866i</v>
      </c>
      <c r="BU238" s="269" t="str">
        <f t="shared" ca="1" si="386"/>
        <v>-0,0977738458864794-0,992714516734732i</v>
      </c>
      <c r="BV238" s="269" t="str">
        <f t="shared" ca="1" si="387"/>
        <v>0,336053638123232+0,939207000069444i</v>
      </c>
      <c r="BW238" s="269" t="str">
        <f t="shared" ca="1" si="388"/>
        <v>-0,554191217572956-0,829405769837846i</v>
      </c>
      <c r="BX238" s="269" t="str">
        <f t="shared" ca="1" si="389"/>
        <v>0,739111964459377+0,669892036576272i</v>
      </c>
      <c r="BY238" s="269" t="str">
        <f t="shared" ca="1" si="390"/>
        <v>-0,879732192698912-0,470226653651694i</v>
      </c>
      <c r="BZ238" s="269" t="str">
        <f t="shared" ca="1" si="391"/>
        <v>0,967623478258787+0,242377063679036i</v>
      </c>
      <c r="CA238" s="269" t="str">
        <f t="shared" ca="1" si="392"/>
        <v>-0,997517837772992+2,78622975315322E-13i</v>
      </c>
      <c r="CB238" s="269" t="str">
        <f t="shared" ca="1" si="393"/>
        <v>0,9676234782589-0,242377063678586i</v>
      </c>
      <c r="CC238" s="269" t="str">
        <f t="shared" ca="1" si="394"/>
        <v>-0,879732192698663+0,47022665365216i</v>
      </c>
      <c r="CD238" s="269" t="str">
        <f t="shared" ca="1" si="395"/>
        <v>0,739111964459688-0,669892036575929i</v>
      </c>
      <c r="CE238" s="269" t="str">
        <f t="shared" ca="1" si="396"/>
        <v>-0,554191217572516+0,829405769838139i</v>
      </c>
      <c r="CF238" s="269" t="str">
        <f t="shared" ca="1" si="397"/>
        <v>0,336053638123669-0,939207000069288i</v>
      </c>
      <c r="CG238" s="269" t="str">
        <f t="shared" ca="1" si="398"/>
        <v>-0,0977738458859531+0,992714516734784i</v>
      </c>
      <c r="CH238" s="269" t="str">
        <f t="shared" ca="1" si="399"/>
        <v>-0,146366265613908-0,986721213395934i</v>
      </c>
      <c r="CI238" s="269" t="str">
        <f t="shared" ca="1" si="400"/>
        <v>0,381733550004635+0,921586313633272i</v>
      </c>
      <c r="CJ238" s="269" t="str">
        <f t="shared" ca="1" si="401"/>
        <v>-0,594220682180021-0,801213840085664i</v>
      </c>
      <c r="CK238" s="269" t="str">
        <f t="shared" ca="1" si="402"/>
        <v>0,771091716014517+0,632818617116383i</v>
      </c>
      <c r="CL238" s="269" t="str">
        <f t="shared" ca="1" si="403"/>
        <v>-0,901745445046355-0,426493832327567i</v>
      </c>
      <c r="CM238" s="269" t="str">
        <f t="shared" ca="1" si="404"/>
        <v>0,978350812227464+0,194606076187682i</v>
      </c>
      <c r="CN238" s="269" t="str">
        <f t="shared" ca="1" si="405"/>
        <v>-0,996316283851281+0,0489458803994569i</v>
      </c>
      <c r="CO238" s="269" t="str">
        <f t="shared" ca="1" si="406"/>
        <v>0,954565054577261-0,289564143593807i</v>
      </c>
      <c r="CP238" s="269" t="str">
        <f t="shared" ca="1" si="407"/>
        <v>-0,855599588443582+0,512826657780657i</v>
      </c>
      <c r="CQ238" s="269" t="str">
        <f t="shared" ca="1" si="408"/>
        <v>0,705351627443579-0,705351627444071i</v>
      </c>
      <c r="CR238" s="269" t="str">
        <f t="shared" ca="1" si="409"/>
        <v>-0,512826657780935+0,855599588443415i</v>
      </c>
      <c r="CS238" s="269" t="str">
        <f t="shared" ca="1" si="410"/>
        <v>0,289564143593194-0,954565054577447i</v>
      </c>
      <c r="CT238" s="269" t="str">
        <f t="shared" ca="1" si="411"/>
        <v>-0,0489458803997806+0,996316283851265i</v>
      </c>
      <c r="CU238" s="269" t="str">
        <f t="shared" ca="1" si="412"/>
        <v>-0,19460607618831-0,97835081222734i</v>
      </c>
      <c r="CV238" s="269" t="str">
        <f t="shared" ca="1" si="413"/>
        <v>0,426493832327249+0,901745445046506i</v>
      </c>
      <c r="CW238" s="269" t="str">
        <f t="shared" ca="1" si="414"/>
        <v>-0,632818617116922-0,771091716014075i</v>
      </c>
      <c r="CX238" s="269" t="str">
        <f t="shared" ca="1" si="415"/>
        <v>0,80121384008547+0,594220682180282i</v>
      </c>
      <c r="CY238" s="269" t="str">
        <f t="shared" ca="1" si="416"/>
        <v>-0,921586313633517-0,381733550004043i</v>
      </c>
      <c r="CZ238" s="269" t="str">
        <f t="shared" ca="1" si="417"/>
        <v>0,986721213395886+0,146366265614229i</v>
      </c>
      <c r="DA238" s="269" t="str">
        <f t="shared" ca="1" si="418"/>
        <v>-0,992714516734718+0,0977738458866181i</v>
      </c>
      <c r="DB238" s="269" t="str">
        <f t="shared" ca="1" si="419"/>
        <v>0,939207000069407-0,336053638123337i</v>
      </c>
      <c r="DC238" s="269" t="str">
        <f t="shared" ca="1" si="420"/>
        <v>-0,829405769837784+0,554191217573049i</v>
      </c>
      <c r="DD238" s="269" t="str">
        <f t="shared" ca="1" si="421"/>
        <v>0,669892036576168-0,739111964459471i</v>
      </c>
      <c r="DE238" s="269" t="str">
        <f t="shared" ca="1" si="422"/>
        <v>-0,470226653651572+0,879732192698977i</v>
      </c>
      <c r="DF238" s="269" t="str">
        <f t="shared" ca="1" si="423"/>
        <v>0,242377063678873-0,967623478258828i</v>
      </c>
      <c r="DG238" s="269" t="str">
        <f t="shared" ca="1" si="424"/>
        <v>4,17934462972983E-13+0,997517837772992i</v>
      </c>
      <c r="DH238" s="269" t="str">
        <f t="shared" ca="1" si="425"/>
        <v>-0,242377063678694-0,967623478258873i</v>
      </c>
      <c r="DI238" s="269" t="str">
        <f t="shared" ca="1" si="426"/>
        <v>0,470226653652259+0,87973219269861i</v>
      </c>
      <c r="DJ238" s="269" t="str">
        <f t="shared" ca="1" si="427"/>
        <v>-0,669892036576032-0,739111964459595i</v>
      </c>
      <c r="DK238" s="269" t="str">
        <f t="shared" ca="1" si="428"/>
        <v>0,829405769838217+0,554191217572401i</v>
      </c>
      <c r="DL238" s="269" t="str">
        <f t="shared" ca="1" si="429"/>
        <v>-0,939207000069325-0,336053638123564i</v>
      </c>
      <c r="DM238" s="269" t="str">
        <f t="shared" ca="1" si="430"/>
        <v>0,9927145167348+0,0977738458857862i</v>
      </c>
      <c r="DN238" s="269" t="str">
        <f t="shared" ca="1" si="431"/>
        <v>-0,986721213395914+0,146366265614046i</v>
      </c>
      <c r="DO238" s="269" t="str">
        <f t="shared" ca="1" si="432"/>
        <v>0,921586313633219-0,381733550004764i</v>
      </c>
      <c r="DP238" s="269" t="str">
        <f t="shared" ca="1" si="433"/>
        <v>-0,80121384008558+0,594220682180133i</v>
      </c>
      <c r="DQ238" s="269" t="str">
        <f t="shared" ca="1" si="434"/>
        <v>0,632818617116275-0,771091716014606i</v>
      </c>
      <c r="DR238" s="269" t="str">
        <f t="shared" ca="1" si="435"/>
        <v>-0,426493832327467+0,901745445046403i</v>
      </c>
      <c r="DS238" s="269" t="str">
        <f t="shared" ca="1" si="436"/>
        <v>0,194606076187546-0,978350812227491i</v>
      </c>
      <c r="DT238" s="269" t="str">
        <f t="shared" ca="1" si="437"/>
        <v>0,048945880399596+0,996316283851274i</v>
      </c>
      <c r="DU238" s="269" t="str">
        <f t="shared" ca="1" si="438"/>
        <v>-0,28956414359394-0,954565054577221i</v>
      </c>
      <c r="DV238" s="269" t="str">
        <f t="shared" ca="1" si="439"/>
        <v>0,512826657780776+0,85559958844351i</v>
      </c>
      <c r="DW238" s="269" t="str">
        <f t="shared" ca="1" si="440"/>
        <v>-0,70535162744417-0,70535162744348i</v>
      </c>
      <c r="DX238" s="269" t="str">
        <f t="shared" ca="1" si="441"/>
        <v>0,855599588443486+0,512826657780815i</v>
      </c>
      <c r="DY238" s="269" t="str">
        <f t="shared" ca="1" si="442"/>
        <v>-0,954565054577207-0,289564143593984i</v>
      </c>
      <c r="DZ238" s="269" t="str">
        <f t="shared" ca="1" si="443"/>
        <v>0,996316283851272+0,0489458803996414i</v>
      </c>
      <c r="EA238" s="269" t="str">
        <f t="shared" ca="1" si="444"/>
        <v>-0,978350812227511+0,194606076187445i</v>
      </c>
      <c r="EB238" s="269" t="str">
        <f t="shared" ca="1" si="445"/>
        <v>0,901745445046446-0,426493832327374i</v>
      </c>
      <c r="EC238" s="269" t="str">
        <f t="shared" ca="1" si="446"/>
        <v>-0,771091716014635+0,63281861711624i</v>
      </c>
      <c r="ED238" s="269" t="str">
        <f t="shared" ca="1" si="447"/>
        <v>0,59422068218017-0,801213840085553i</v>
      </c>
      <c r="EE238" s="269" t="str">
        <f t="shared" ca="1" si="448"/>
        <v>-0,381733550004857+0,92158631363318i</v>
      </c>
      <c r="EF238" s="269" t="str">
        <f t="shared" ca="1" si="449"/>
        <v>0,146366265614091-0,986721213395907i</v>
      </c>
      <c r="EG238" s="269" t="str">
        <f t="shared" ca="1" si="450"/>
        <v>0,0977738458867567+0,992714516734704i</v>
      </c>
      <c r="EH238" s="269" t="str">
        <f t="shared" ca="1" si="451"/>
        <v>-0,336053638123468-0,93920700006936i</v>
      </c>
      <c r="EI238" s="269" t="str">
        <f t="shared" ca="1" si="452"/>
        <v>0,554191217572363+0,829405769838242i</v>
      </c>
      <c r="EJ238" s="269" t="str">
        <f t="shared" ca="1" si="453"/>
        <v>-0,739111964459565-0,669892036576066i</v>
      </c>
      <c r="EK238" s="269" t="str">
        <f t="shared" ca="1" si="454"/>
        <v>0,879732192698562+0,470226653652349i</v>
      </c>
      <c r="EL238" s="269" t="str">
        <f t="shared" ca="1" si="455"/>
        <v>-0,967623478258848-0,242377063678792i</v>
      </c>
      <c r="EM238" s="269" t="str">
        <f t="shared" ca="1" si="456"/>
        <v>0,997517837772992+4,63395886295195E-13i</v>
      </c>
    </row>
    <row r="239" spans="1:146">
      <c r="A239" s="268">
        <f t="shared" si="323"/>
        <v>2.714843750000002E-3</v>
      </c>
      <c r="B239" s="267">
        <v>139</v>
      </c>
      <c r="C239" s="266">
        <f t="shared" si="324"/>
        <v>27800</v>
      </c>
      <c r="N239" s="265">
        <f t="shared" ca="1" si="327"/>
        <v>2.9975011781874632</v>
      </c>
      <c r="O239" s="240">
        <f t="shared" ca="1" si="328"/>
        <v>0.9975011781874632</v>
      </c>
      <c r="P239" s="240" t="str">
        <f t="shared" ca="1" si="329"/>
        <v>-0,961367761139828+0,266046289818842i</v>
      </c>
      <c r="Q239" s="240" t="str">
        <f t="shared" ca="1" si="330"/>
        <v>0,855585299040368-0,512818093042145i</v>
      </c>
      <c r="R239" s="240" t="str">
        <f t="shared" ca="1" si="331"/>
        <v>-0,687817505783249+0,722437318542923i</v>
      </c>
      <c r="S239" s="240" t="str">
        <f t="shared" ca="1" si="332"/>
        <v>0,470218800377628-0,879717500256077i</v>
      </c>
      <c r="T239" s="240" t="str">
        <f t="shared" ca="1" si="333"/>
        <v>-0,21855374519884+0,973264024273443i</v>
      </c>
      <c r="U239" s="241" t="str">
        <f t="shared" ca="1" si="334"/>
        <v>-0,0489450629525208-0,996299644332944i</v>
      </c>
      <c r="V239" s="240" t="str">
        <f t="shared" ca="1" si="335"/>
        <v>0,312897905623824+0,947155478863741i</v>
      </c>
      <c r="W239" s="240" t="str">
        <f t="shared" ca="1" si="336"/>
        <v>-0,554181962002912-0,829391917898879i</v>
      </c>
      <c r="X239" s="240" t="str">
        <f t="shared" ca="1" si="337"/>
        <v>0,755316716524192+0,651540680406442i</v>
      </c>
      <c r="Y239" s="240" t="str">
        <f t="shared" ca="1" si="338"/>
        <v>-0,901730384959504-0,42648670943672i</v>
      </c>
      <c r="Z239" s="240" t="str">
        <f t="shared" ca="1" si="339"/>
        <v>0,982815609124731+0,17053468546358i</v>
      </c>
      <c r="AA239" s="240" t="str">
        <f t="shared" ca="1" si="340"/>
        <v>-0,992697937369684+0,0977722129613078i</v>
      </c>
      <c r="AB239" s="240" t="str">
        <f t="shared" ca="1" si="341"/>
        <v>0,930661416078055-0,358995722967512i</v>
      </c>
      <c r="AC239" s="240" t="str">
        <f t="shared" ca="1" si="342"/>
        <v>-0,801200458981001+0,594210758076635i</v>
      </c>
      <c r="AD239" s="240" t="str">
        <f t="shared" ca="1" si="343"/>
        <v>0,613694236462315-0,786376490377422i</v>
      </c>
      <c r="AE239" s="240" t="str">
        <f t="shared" ca="1" si="344"/>
        <v>-0,381727174656963+0,921570922183306i</v>
      </c>
      <c r="AF239" s="240" t="str">
        <f t="shared" ca="1" si="345"/>
        <v>0,122104792733962-0,989999505089156i</v>
      </c>
      <c r="AG239" s="240" t="str">
        <f t="shared" ca="1" si="346"/>
        <v>0,14636382114524+0,98670473412523i</v>
      </c>
      <c r="AH239" s="240" t="str">
        <f t="shared" ca="1" si="347"/>
        <v>-0,404228688170168-0,911925308424765i</v>
      </c>
      <c r="AI239" s="240" t="str">
        <f t="shared" ca="1" si="348"/>
        <v>0,632808048387437+0,771078837980566i</v>
      </c>
      <c r="AJ239" s="240" t="str">
        <f t="shared" ca="1" si="349"/>
        <v>-0,81554181438689-0,574369349349282i</v>
      </c>
      <c r="AK239" s="240" t="str">
        <f t="shared" ca="1" si="350"/>
        <v>0,939191314335459+0,336048025678191i</v>
      </c>
      <c r="AL239" s="240" t="str">
        <f t="shared" ca="1" si="351"/>
        <v>-0,994798405532106-0,0733807388635361i</v>
      </c>
      <c r="AM239" s="240" t="str">
        <f t="shared" ca="1" si="352"/>
        <v>0,978334472751141-0,194602826064069i</v>
      </c>
      <c r="AN239" s="240" t="str">
        <f t="shared" ca="1" si="353"/>
        <v>-0,890992292828181+0,448487831056939i</v>
      </c>
      <c r="AO239" s="240" t="str">
        <f t="shared" ca="1" si="354"/>
        <v>0,739099620520915-0,669880848682223i</v>
      </c>
      <c r="AP239" s="240" t="str">
        <f t="shared" ca="1" si="355"/>
        <v>-0,533660756164851+0,842742426732473i</v>
      </c>
      <c r="AQ239" s="240" t="str">
        <f t="shared" ca="1" si="356"/>
        <v>0,289559307571138-0,954549112347971i</v>
      </c>
      <c r="AR239" s="240" t="str">
        <f t="shared" ca="1" si="357"/>
        <v>0,289559307571138-0,954549112347971i</v>
      </c>
      <c r="AS239" s="240" t="str">
        <f t="shared" ca="1" si="358"/>
        <v>-0,242373015729724-0,967607317940215i</v>
      </c>
      <c r="AT239" s="240" t="str">
        <f t="shared" ca="1" si="359"/>
        <v>0,491666527475981+0,867912798756354i</v>
      </c>
      <c r="AU239" s="240" t="str">
        <f t="shared" ca="1" si="360"/>
        <v>-0,705339847337702-0,70533984733815i</v>
      </c>
      <c r="AV239" s="240" t="str">
        <f t="shared" ca="1" si="361"/>
        <v>0,867912798756531+0,491666527475669i</v>
      </c>
      <c r="AW239" s="240" t="str">
        <f t="shared" ca="1" si="362"/>
        <v>-0,967607317940306-0,242373015729362i</v>
      </c>
      <c r="AX239" s="240" t="str">
        <f t="shared" ca="1" si="363"/>
        <v>0,997200749482087-0,0244799043654661i</v>
      </c>
      <c r="AY239" s="240" t="str">
        <f t="shared" ca="1" si="364"/>
        <v>-0,954549112347978+0,289559307571115i</v>
      </c>
      <c r="AZ239" s="240" t="str">
        <f t="shared" ca="1" si="365"/>
        <v>0,842742426732273-0,533660756165165i</v>
      </c>
      <c r="BA239" s="240" t="str">
        <f t="shared" ca="1" si="366"/>
        <v>-0,669880848682462+0,739099620520699i</v>
      </c>
      <c r="BB239" s="240" t="str">
        <f t="shared" ca="1" si="367"/>
        <v>0,448487831056885-0,890992292828209i</v>
      </c>
      <c r="BC239" s="240" t="str">
        <f t="shared" ca="1" si="368"/>
        <v>-0,194602826063704+0,978334472751214i</v>
      </c>
      <c r="BD239" s="240" t="str">
        <f t="shared" ca="1" si="369"/>
        <v>-0,0733807388632008-0,994798405532129i</v>
      </c>
      <c r="BE239" s="240" t="str">
        <f t="shared" ca="1" si="370"/>
        <v>0,336048025678168+0,939191314335467i</v>
      </c>
      <c r="BF239" s="240" t="str">
        <f t="shared" ca="1" si="371"/>
        <v>-0,574369349349574-0,815541814386683i</v>
      </c>
      <c r="BG239" s="240" t="str">
        <f t="shared" ca="1" si="372"/>
        <v>0,771078837980362+0,632808048387686i</v>
      </c>
      <c r="BH239" s="240" t="str">
        <f t="shared" ca="1" si="373"/>
        <v>-0,91192530842476-0,404228688170177i</v>
      </c>
      <c r="BI239" s="240" t="str">
        <f t="shared" ca="1" si="374"/>
        <v>0,986704734125284+0,146363821144879i</v>
      </c>
      <c r="BJ239" s="240" t="str">
        <f t="shared" ca="1" si="375"/>
        <v>-0,989999505089194+0,122104792733649i</v>
      </c>
      <c r="BK239" s="240" t="str">
        <f t="shared" ca="1" si="376"/>
        <v>0,921570922183284-0,381727174657019i</v>
      </c>
      <c r="BL239" s="240" t="str">
        <f t="shared" ca="1" si="377"/>
        <v>-0,786376490377194+0,61369423646261i</v>
      </c>
      <c r="BM239" s="240" t="str">
        <f t="shared" ca="1" si="378"/>
        <v>0,594210758076906-0,801200458980801i</v>
      </c>
      <c r="BN239" s="240" t="str">
        <f t="shared" ca="1" si="379"/>
        <v>-0,358995722967442+0,930661416078082i</v>
      </c>
      <c r="BO239" s="240" t="str">
        <f t="shared" ca="1" si="380"/>
        <v>0,09777221296093-0,992697937369722i</v>
      </c>
      <c r="BP239" s="240" t="str">
        <f t="shared" ca="1" si="381"/>
        <v>0,170534685463256+0,982815609124786i</v>
      </c>
      <c r="BQ239" s="240" t="str">
        <f t="shared" ca="1" si="382"/>
        <v>-0,426486709436794-0,901730384959469i</v>
      </c>
      <c r="BR239" s="240" t="str">
        <f t="shared" ca="1" si="383"/>
        <v>0,651540680406717+0,755316716523955i</v>
      </c>
      <c r="BS239" s="240" t="str">
        <f t="shared" ca="1" si="384"/>
        <v>-0,829391917898699-0,55418196200318i</v>
      </c>
      <c r="BT239" s="240" t="str">
        <f t="shared" ca="1" si="385"/>
        <v>0,94715547886376+0,312897905623767i</v>
      </c>
      <c r="BU239" s="240" t="str">
        <f t="shared" ca="1" si="386"/>
        <v>-0,996299644332962-0,0489450629521523i</v>
      </c>
      <c r="BV239" s="240" t="str">
        <f t="shared" ca="1" si="387"/>
        <v>0,973264024273518-0,218553745198509i</v>
      </c>
      <c r="BW239" s="240" t="str">
        <f t="shared" ca="1" si="388"/>
        <v>-0,879717500256046+0,470218800377687i</v>
      </c>
      <c r="BX239" s="240" t="str">
        <f t="shared" ca="1" si="389"/>
        <v>0,722437318542662-0,687817505783522i</v>
      </c>
      <c r="BY239" s="240" t="str">
        <f t="shared" ca="1" si="390"/>
        <v>-0,512818093042404+0,855585299040212i</v>
      </c>
      <c r="BZ239" s="240" t="str">
        <f t="shared" ca="1" si="391"/>
        <v>0,266046289818797-0,96136776113984i</v>
      </c>
      <c r="CA239" s="240" t="str">
        <f t="shared" ca="1" si="392"/>
        <v>3,58293529478683E-13+0,997501178187463i</v>
      </c>
      <c r="CB239" s="240" t="str">
        <f t="shared" ca="1" si="393"/>
        <v>-0,266046289818559-0,961367761139907i</v>
      </c>
      <c r="CC239" s="240" t="str">
        <f t="shared" ca="1" si="394"/>
        <v>0,512818093042168+0,855585299040354i</v>
      </c>
      <c r="CD239" s="240" t="str">
        <f t="shared" ca="1" si="395"/>
        <v>-0,722437318543176-0,687817505782982i</v>
      </c>
      <c r="CE239" s="240" t="str">
        <f t="shared" ca="1" si="396"/>
        <v>0,87971750025593+0,470218800377905i</v>
      </c>
      <c r="CF239" s="240" t="str">
        <f t="shared" ca="1" si="397"/>
        <v>-0,973264024273457-0,218553745198778i</v>
      </c>
      <c r="CG239" s="240" t="str">
        <f t="shared" ca="1" si="398"/>
        <v>0,996299644332926-0,0489450629528963i</v>
      </c>
      <c r="CH239" s="240" t="str">
        <f t="shared" ca="1" si="399"/>
        <v>-0,947155478863846+0,312897905623505i</v>
      </c>
      <c r="CI239" s="240" t="str">
        <f t="shared" ca="1" si="400"/>
        <v>0,829391917898837-0,554181962002974i</v>
      </c>
      <c r="CJ239" s="240" t="str">
        <f t="shared" ca="1" si="401"/>
        <v>-0,651540680406174+0,755316716524423i</v>
      </c>
      <c r="CK239" s="240" t="str">
        <f t="shared" ca="1" si="402"/>
        <v>0,426486709437018-0,901730384959364i</v>
      </c>
      <c r="CL239" s="240" t="str">
        <f t="shared" ca="1" si="403"/>
        <v>-0,1705346854635+0,982815609124745i</v>
      </c>
      <c r="CM239" s="240" t="str">
        <f t="shared" ca="1" si="404"/>
        <v>-0,0977722129616714-0,992697937369649i</v>
      </c>
      <c r="CN239" s="240" t="str">
        <f t="shared" ca="1" si="405"/>
        <v>0,358995722967185+0,930661416078181i</v>
      </c>
      <c r="CO239" s="240" t="str">
        <f t="shared" ca="1" si="406"/>
        <v>-0,594210758076684-0,801200458980965i</v>
      </c>
      <c r="CP239" s="240" t="str">
        <f t="shared" ca="1" si="407"/>
        <v>0,786376490377652+0,613694236462022i</v>
      </c>
      <c r="CQ239" s="240" t="str">
        <f t="shared" ca="1" si="408"/>
        <v>-0,921570922183178-0,381727174657273i</v>
      </c>
      <c r="CR239" s="240" t="str">
        <f t="shared" ca="1" si="409"/>
        <v>0,989999505089164+0,122104792733894i</v>
      </c>
      <c r="CS239" s="240" t="str">
        <f t="shared" ca="1" si="410"/>
        <v>-0,986704734125175+0,146363821145615i</v>
      </c>
      <c r="CT239" s="240" t="str">
        <f t="shared" ca="1" si="411"/>
        <v>0,911925308424861-0,404228688169952i</v>
      </c>
      <c r="CU239" s="240" t="str">
        <f t="shared" ca="1" si="412"/>
        <v>-0,771078837980518+0,632808048387495i</v>
      </c>
      <c r="CV239" s="240" t="str">
        <f t="shared" ca="1" si="413"/>
        <v>0,574369349348966-0,815541814387112i</v>
      </c>
      <c r="CW239" s="240" t="str">
        <f t="shared" ca="1" si="414"/>
        <v>-0,336048025678402+0,939191314335384i</v>
      </c>
      <c r="CX239" s="240" t="str">
        <f t="shared" ca="1" si="415"/>
        <v>0,0733807388634475-0,994798405532112i</v>
      </c>
      <c r="CY239" s="240" t="str">
        <f t="shared" ca="1" si="416"/>
        <v>0,194602826064407+0,978334472751075i</v>
      </c>
      <c r="CZ239" s="240" t="str">
        <f t="shared" ca="1" si="417"/>
        <v>-0,448487831056665-0,890992292828319i</v>
      </c>
      <c r="DA239" s="240" t="str">
        <f t="shared" ca="1" si="418"/>
        <v>0,6698808486823+0,739099620520847i</v>
      </c>
      <c r="DB239" s="240" t="str">
        <f t="shared" ca="1" si="419"/>
        <v>-0,842742426732657-0,53366075616456i</v>
      </c>
      <c r="DC239" s="240" t="str">
        <f t="shared" ca="1" si="420"/>
        <v>0,95454911234791+0,289559307571339i</v>
      </c>
      <c r="DD239" s="240" t="str">
        <f t="shared" ca="1" si="421"/>
        <v>-0,99720074948208-0,0244799043657417i</v>
      </c>
      <c r="DE239" s="240" t="str">
        <f t="shared" ca="1" si="422"/>
        <v>0,967607317940128-0,242373015730071i</v>
      </c>
      <c r="DF239" s="240" t="str">
        <f t="shared" ca="1" si="423"/>
        <v>-0,867912798756674+0,491666527475417i</v>
      </c>
      <c r="DG239" s="240" t="str">
        <f t="shared" ca="1" si="424"/>
        <v>0,705339847337896-0,705339847337955i</v>
      </c>
      <c r="DH239" s="240" t="str">
        <f t="shared" ca="1" si="425"/>
        <v>-0,491666527475345+0,867912798756715i</v>
      </c>
      <c r="DI239" s="240" t="str">
        <f t="shared" ca="1" si="426"/>
        <v>0,242373015729991-0,967607317940148i</v>
      </c>
      <c r="DJ239" s="240" t="str">
        <f t="shared" ca="1" si="427"/>
        <v>0,0244799043658243+0,997200749482078i</v>
      </c>
      <c r="DK239" s="240" t="str">
        <f t="shared" ca="1" si="428"/>
        <v>-0,289559307571471-0,95454911234787i</v>
      </c>
      <c r="DL239" s="240" t="str">
        <f t="shared" ca="1" si="429"/>
        <v>0,533660756164629+0,842742426732612i</v>
      </c>
      <c r="DM239" s="240" t="str">
        <f t="shared" ca="1" si="430"/>
        <v>-0,73909962052094-0,669880848682197i</v>
      </c>
      <c r="DN239" s="240" t="str">
        <f t="shared" ca="1" si="431"/>
        <v>0,890992292828382+0,44848783105654i</v>
      </c>
      <c r="DO239" s="240" t="str">
        <f t="shared" ca="1" si="432"/>
        <v>-0,978334472751091-0,194602826064327i</v>
      </c>
      <c r="DP239" s="240" t="str">
        <f t="shared" ca="1" si="433"/>
        <v>0,994798405532102-0,0733807388635864i</v>
      </c>
      <c r="DQ239" s="240" t="str">
        <f t="shared" ca="1" si="434"/>
        <v>-0,939191314335336+0,336048025678532i</v>
      </c>
      <c r="DR239" s="240" t="str">
        <f t="shared" ca="1" si="435"/>
        <v>0,815541814387033-0,574369349349079i</v>
      </c>
      <c r="DS239" s="240" t="str">
        <f t="shared" ca="1" si="436"/>
        <v>-0,632808048387387+0,771078837980607i</v>
      </c>
      <c r="DT239" s="240" t="str">
        <f t="shared" ca="1" si="437"/>
        <v>0,404228688169876-0,911925308424894i</v>
      </c>
      <c r="DU239" s="240" t="str">
        <f t="shared" ca="1" si="438"/>
        <v>-0,146363821145477+0,986704734125195i</v>
      </c>
      <c r="DV239" s="240" t="str">
        <f t="shared" ca="1" si="439"/>
        <v>-0,122104792733976-0,989999505089154i</v>
      </c>
      <c r="DW239" s="240" t="str">
        <f t="shared" ca="1" si="440"/>
        <v>0,38172717465735+0,921570922183146i</v>
      </c>
      <c r="DX239" s="240" t="str">
        <f t="shared" ca="1" si="441"/>
        <v>-0,613694236462132-0,786376490377566i</v>
      </c>
      <c r="DY239" s="240" t="str">
        <f t="shared" ca="1" si="442"/>
        <v>0,801200458981014+0,594210758076618i</v>
      </c>
      <c r="DZ239" s="240" t="str">
        <f t="shared" ca="1" si="443"/>
        <v>-0,930661416078211-0,358995722967108i</v>
      </c>
      <c r="EA239" s="240" t="str">
        <f t="shared" ca="1" si="444"/>
        <v>0,992697937369657+0,0977722129615892i</v>
      </c>
      <c r="EB239" s="240" t="str">
        <f t="shared" ca="1" si="445"/>
        <v>-0,982815609124726+0,170534685463609i</v>
      </c>
      <c r="EC239" s="240" t="str">
        <f t="shared" ca="1" si="446"/>
        <v>0,901730384959316-0,426486709437118i</v>
      </c>
      <c r="ED239" s="240" t="str">
        <f t="shared" ca="1" si="447"/>
        <v>-0,755316716524369+0,651540680406237i</v>
      </c>
      <c r="EE239" s="240" t="str">
        <f t="shared" ca="1" si="448"/>
        <v>0,554181962002882-0,829391917898899i</v>
      </c>
      <c r="EF239" s="240" t="str">
        <f t="shared" ca="1" si="449"/>
        <v>-0,3128979056234+0,94715547886388i</v>
      </c>
      <c r="EG239" s="240" t="str">
        <f t="shared" ca="1" si="450"/>
        <v>0,0489450629527855-0,996299644332931i</v>
      </c>
      <c r="EH239" s="240" t="str">
        <f t="shared" ca="1" si="451"/>
        <v>0,218553745198886+0,973264024273433i</v>
      </c>
      <c r="EI239" s="240" t="str">
        <f t="shared" ca="1" si="452"/>
        <v>-0,470218800378029-0,879717500255864i</v>
      </c>
      <c r="EJ239" s="240" t="str">
        <f t="shared" ca="1" si="453"/>
        <v>0,687817505783063+0,722437318543099i</v>
      </c>
      <c r="EK239" s="240" t="str">
        <f t="shared" ca="1" si="454"/>
        <v>-0,85558529904041-0,512818093042073i</v>
      </c>
      <c r="EL239" s="240" t="str">
        <f t="shared" ca="1" si="455"/>
        <v>0,961367761139944+0,266046289818424i</v>
      </c>
      <c r="EM239" s="240" t="str">
        <f t="shared" ca="1" si="456"/>
        <v>-0,997501178187463-2,47336354902244E-13i</v>
      </c>
      <c r="EN239" s="240"/>
      <c r="EO239" s="240"/>
      <c r="EP239" s="240"/>
    </row>
    <row r="240" spans="1:146">
      <c r="A240" s="268">
        <f t="shared" si="323"/>
        <v>2.734375000000002E-3</v>
      </c>
      <c r="B240" s="267">
        <v>140</v>
      </c>
      <c r="C240" s="266">
        <f t="shared" si="324"/>
        <v>28000</v>
      </c>
      <c r="N240" s="265">
        <f t="shared" ca="1" si="327"/>
        <v>2.9974827265762678</v>
      </c>
      <c r="O240" s="240">
        <f t="shared" ca="1" si="328"/>
        <v>0.99748272657626791</v>
      </c>
      <c r="P240" s="240" t="str">
        <f t="shared" ca="1" si="329"/>
        <v>-0,954531455256972+0,289553951351097i</v>
      </c>
      <c r="Q240" s="240" t="str">
        <f t="shared" ca="1" si="330"/>
        <v>0,829376575944856-0,554171710837003i</v>
      </c>
      <c r="R240" s="240" t="str">
        <f t="shared" ca="1" si="331"/>
        <v>-0,632796342809233+0,771064574692214i</v>
      </c>
      <c r="S240" s="240" t="str">
        <f t="shared" ca="1" si="332"/>
        <v>0,381720113531137-0,921553875117348i</v>
      </c>
      <c r="T240" s="240" t="str">
        <f t="shared" ca="1" si="333"/>
        <v>-0,0977704043871197+0,992679574608043i</v>
      </c>
      <c r="U240" s="241" t="str">
        <f t="shared" ca="1" si="334"/>
        <v>-0,194599226333273-0,978316375682487i</v>
      </c>
      <c r="V240" s="240" t="str">
        <f t="shared" ca="1" si="335"/>
        <v>0,470210102348392+0,879701227387766i</v>
      </c>
      <c r="W240" s="240" t="str">
        <f t="shared" ca="1" si="336"/>
        <v>-0,705326800078532-0,705326800078519i</v>
      </c>
      <c r="X240" s="240" t="str">
        <f t="shared" ca="1" si="337"/>
        <v>0,879701227387774+0,470210102348376i</v>
      </c>
      <c r="Y240" s="240" t="str">
        <f t="shared" ca="1" si="338"/>
        <v>-0,978316375682491-0,194599226333253i</v>
      </c>
      <c r="Z240" s="240" t="str">
        <f t="shared" ca="1" si="339"/>
        <v>0,992679574608041-0,0977704043871405i</v>
      </c>
      <c r="AA240" s="240" t="str">
        <f t="shared" ca="1" si="340"/>
        <v>-0,921553875117379+0,381720113531063i</v>
      </c>
      <c r="AB240" s="240" t="str">
        <f t="shared" ca="1" si="341"/>
        <v>0,771064574692202-0,632796342809248i</v>
      </c>
      <c r="AC240" s="240" t="str">
        <f t="shared" ca="1" si="342"/>
        <v>-0,554171710837013+0,82937657594485i</v>
      </c>
      <c r="AD240" s="240" t="str">
        <f t="shared" ca="1" si="343"/>
        <v>0,289553951351137-0,95453145525696i</v>
      </c>
      <c r="AE240" s="240" t="str">
        <f t="shared" ca="1" si="344"/>
        <v>1,73521251617009E-14+0,997482726576268i</v>
      </c>
      <c r="AF240" s="240" t="str">
        <f t="shared" ca="1" si="345"/>
        <v>-0,289553951351075-0,954531455256978i</v>
      </c>
      <c r="AG240" s="240" t="str">
        <f t="shared" ca="1" si="346"/>
        <v>0,554171710837041+0,829376575944831i</v>
      </c>
      <c r="AH240" s="240" t="str">
        <f t="shared" ca="1" si="347"/>
        <v>-0,771064574692229-0,632796342809216i</v>
      </c>
      <c r="AI240" s="240" t="str">
        <f t="shared" ca="1" si="348"/>
        <v>0,921553875117357+0,381720113531116i</v>
      </c>
      <c r="AJ240" s="240" t="str">
        <f t="shared" ca="1" si="349"/>
        <v>-0,992679574608045-0,0977704043870989i</v>
      </c>
      <c r="AK240" s="240" t="str">
        <f t="shared" ca="1" si="350"/>
        <v>0,978316375682483-0,194599226333293i</v>
      </c>
      <c r="AL240" s="240" t="str">
        <f t="shared" ca="1" si="351"/>
        <v>-0,879701227387803+0,470210102348322i</v>
      </c>
      <c r="AM240" s="240" t="str">
        <f t="shared" ca="1" si="352"/>
        <v>0,705326800078505-0,705326800078546i</v>
      </c>
      <c r="AN240" s="240" t="str">
        <f t="shared" ca="1" si="353"/>
        <v>-0,470210102348358+0,879701227387784i</v>
      </c>
      <c r="AO240" s="240" t="str">
        <f t="shared" ca="1" si="354"/>
        <v>0,194599226333332-0,978316375682475i</v>
      </c>
      <c r="AP240" s="240" t="str">
        <f t="shared" ca="1" si="355"/>
        <v>0,0977704043871578+0,992679574608039i</v>
      </c>
      <c r="AQ240" s="240" t="str">
        <f t="shared" ca="1" si="356"/>
        <v>-0,381720113531079-0,921553875117373i</v>
      </c>
      <c r="AR240" s="240" t="str">
        <f t="shared" ca="1" si="357"/>
        <v>-0,381720113531079-0,921553875117373i</v>
      </c>
      <c r="AS240" s="240" t="str">
        <f t="shared" ca="1" si="358"/>
        <v>-0,829376575944805-0,554171710837081i</v>
      </c>
      <c r="AT240" s="240" t="str">
        <f t="shared" ca="1" si="359"/>
        <v>0,954531455256994+0,289553951351025i</v>
      </c>
      <c r="AU240" s="240" t="str">
        <f t="shared" ca="1" si="360"/>
        <v>-0,997482726576268+2,33155399839586E-13i</v>
      </c>
      <c r="AV240" s="240" t="str">
        <f t="shared" ca="1" si="361"/>
        <v>0,954531455256858-0,289553951351471i</v>
      </c>
      <c r="AW240" s="240" t="str">
        <f t="shared" ca="1" si="362"/>
        <v>-0,829376575945097+0,554171710836643i</v>
      </c>
      <c r="AX240" s="240" t="str">
        <f t="shared" ca="1" si="363"/>
        <v>0,632796342809437-0,771064574692046i</v>
      </c>
      <c r="AY240" s="240" t="str">
        <f t="shared" ca="1" si="364"/>
        <v>-0,381720113531198+0,921553875117323i</v>
      </c>
      <c r="AZ240" s="240" t="str">
        <f t="shared" ca="1" si="365"/>
        <v>0,0977704043870887-0,992679574608046i</v>
      </c>
      <c r="BA240" s="240" t="str">
        <f t="shared" ca="1" si="366"/>
        <v>0,194599226333512+0,978316375682439i</v>
      </c>
      <c r="BB240" s="240" t="str">
        <f t="shared" ca="1" si="367"/>
        <v>-0,470210102348694-0,879701227387604i</v>
      </c>
      <c r="BC240" s="240" t="str">
        <f t="shared" ca="1" si="368"/>
        <v>0,705326800078213+0,705326800078839i</v>
      </c>
      <c r="BD240" s="240" t="str">
        <f t="shared" ca="1" si="369"/>
        <v>-0,879701227387655-0,470210102348598i</v>
      </c>
      <c r="BE240" s="240" t="str">
        <f t="shared" ca="1" si="370"/>
        <v>0,97831637568246+0,194599226333406i</v>
      </c>
      <c r="BF240" s="240" t="str">
        <f t="shared" ca="1" si="371"/>
        <v>-0,992679574608037+0,0977704043871821i</v>
      </c>
      <c r="BG240" s="240" t="str">
        <f t="shared" ca="1" si="372"/>
        <v>0,921553875117287-0,381720113531284i</v>
      </c>
      <c r="BH240" s="240" t="str">
        <f t="shared" ca="1" si="373"/>
        <v>-0,771064574691986+0,63279634280951i</v>
      </c>
      <c r="BI240" s="240" t="str">
        <f t="shared" ca="1" si="374"/>
        <v>0,55417171083739-0,829376575944598i</v>
      </c>
      <c r="BJ240" s="240" t="str">
        <f t="shared" ca="1" si="375"/>
        <v>-0,289553951351381+0,954531455256885i</v>
      </c>
      <c r="BK240" s="240" t="str">
        <f t="shared" ca="1" si="376"/>
        <v>1,39307232976933E-13-0,997482726576268i</v>
      </c>
      <c r="BL240" s="240" t="str">
        <f t="shared" ca="1" si="377"/>
        <v>0,289553951351115+0,954531455256966i</v>
      </c>
      <c r="BM240" s="240" t="str">
        <f t="shared" ca="1" si="378"/>
        <v>-0,554171710837159-0,829376575944753i</v>
      </c>
      <c r="BN240" s="240" t="str">
        <f t="shared" ca="1" si="379"/>
        <v>0,771064574692439+0,632796342808958i</v>
      </c>
      <c r="BO240" s="240" t="str">
        <f t="shared" ca="1" si="380"/>
        <v>-0,921553875117181-0,381720113531542i</v>
      </c>
      <c r="BP240" s="240" t="str">
        <f t="shared" ca="1" si="381"/>
        <v>0,992679574608009+0,0977704043874594i</v>
      </c>
      <c r="BQ240" s="240" t="str">
        <f t="shared" ca="1" si="382"/>
        <v>-0,978316375682515+0,194599226333133i</v>
      </c>
      <c r="BR240" s="240" t="str">
        <f t="shared" ca="1" si="383"/>
        <v>0,879701227387786-0,470210102348353i</v>
      </c>
      <c r="BS240" s="240" t="str">
        <f t="shared" ca="1" si="384"/>
        <v>-0,705326800078411+0,705326800078641i</v>
      </c>
      <c r="BT240" s="240" t="str">
        <f t="shared" ca="1" si="385"/>
        <v>0,470210102348065-0,87970122738794i</v>
      </c>
      <c r="BU240" s="240" t="str">
        <f t="shared" ca="1" si="386"/>
        <v>-0,194599226332812+0,978316375682579i</v>
      </c>
      <c r="BV240" s="240" t="str">
        <f t="shared" ca="1" si="387"/>
        <v>-0,0977704043867973-0,992679574608075i</v>
      </c>
      <c r="BW240" s="240" t="str">
        <f t="shared" ca="1" si="388"/>
        <v>0,381720113530927+0,921553875117435i</v>
      </c>
      <c r="BX240" s="240" t="str">
        <f t="shared" ca="1" si="389"/>
        <v>-0,632796342809211-0,771064574692232i</v>
      </c>
      <c r="BY240" s="240" t="str">
        <f t="shared" ca="1" si="390"/>
        <v>0,829376575944935+0,554171710836886i</v>
      </c>
      <c r="BZ240" s="240" t="str">
        <f t="shared" ca="1" si="391"/>
        <v>-0,954531455257061-0,289553951350801i</v>
      </c>
      <c r="CA240" s="240" t="str">
        <f t="shared" ca="1" si="392"/>
        <v>0,997482726576268-4,66310799679173E-13i</v>
      </c>
      <c r="CB240" s="240" t="str">
        <f t="shared" ca="1" si="393"/>
        <v>-0,954531455257079+0,289553951350745i</v>
      </c>
      <c r="CC240" s="240" t="str">
        <f t="shared" ca="1" si="394"/>
        <v>0,829376575944968-0,554171710836837i</v>
      </c>
      <c r="CD240" s="240" t="str">
        <f t="shared" ca="1" si="395"/>
        <v>-0,632796342809258+0,771064574692194i</v>
      </c>
      <c r="CE240" s="240" t="str">
        <f t="shared" ca="1" si="396"/>
        <v>0,381720113530982-0,921553875117412i</v>
      </c>
      <c r="CF240" s="240" t="str">
        <f t="shared" ca="1" si="397"/>
        <v>-0,0977704043868567+0,992679574608069i</v>
      </c>
      <c r="CG240" s="240" t="str">
        <f t="shared" ca="1" si="398"/>
        <v>-0,194599226333726-0,978316375682396i</v>
      </c>
      <c r="CH240" s="240" t="str">
        <f t="shared" ca="1" si="399"/>
        <v>0,470210102348012+0,879701227387968i</v>
      </c>
      <c r="CI240" s="240" t="str">
        <f t="shared" ca="1" si="400"/>
        <v>-0,705326800078368-0,705326800078684i</v>
      </c>
      <c r="CJ240" s="240" t="str">
        <f t="shared" ca="1" si="401"/>
        <v>0,879701227387758+0,470210102348406i</v>
      </c>
      <c r="CK240" s="240" t="str">
        <f t="shared" ca="1" si="402"/>
        <v>-0,978316375682503-0,194599226333191i</v>
      </c>
      <c r="CL240" s="240" t="str">
        <f t="shared" ca="1" si="403"/>
        <v>0,992679574608015-0,0977704043874i</v>
      </c>
      <c r="CM240" s="240" t="str">
        <f t="shared" ca="1" si="404"/>
        <v>-0,921553875117193+0,381720113531513i</v>
      </c>
      <c r="CN240" s="240" t="str">
        <f t="shared" ca="1" si="405"/>
        <v>0,771064574692459-0,632796342808934i</v>
      </c>
      <c r="CO240" s="240" t="str">
        <f t="shared" ca="1" si="406"/>
        <v>-0,554171710837209+0,829376575944719i</v>
      </c>
      <c r="CP240" s="240" t="str">
        <f t="shared" ca="1" si="407"/>
        <v>0,289553951351145-0,954531455256957i</v>
      </c>
      <c r="CQ240" s="240" t="str">
        <f t="shared" ca="1" si="408"/>
        <v>7,96730847543547E-14+0,997482726576268i</v>
      </c>
      <c r="CR240" s="240" t="str">
        <f t="shared" ca="1" si="409"/>
        <v>-0,289553951351351-0,954531455256894i</v>
      </c>
      <c r="CS240" s="240" t="str">
        <f t="shared" ca="1" si="410"/>
        <v>0,55417171083734+0,829376575944632i</v>
      </c>
      <c r="CT240" s="240" t="str">
        <f t="shared" ca="1" si="411"/>
        <v>-0,771064574691949-0,632796342809556i</v>
      </c>
      <c r="CU240" s="240" t="str">
        <f t="shared" ca="1" si="412"/>
        <v>0,921553875117276+0,381720113531313i</v>
      </c>
      <c r="CV240" s="240" t="str">
        <f t="shared" ca="1" si="413"/>
        <v>-0,992679574608031-0,0977704043872414i</v>
      </c>
      <c r="CW240" s="240" t="str">
        <f t="shared" ca="1" si="414"/>
        <v>0,978316375682466-0,194599226333375i</v>
      </c>
      <c r="CX240" s="240" t="str">
        <f t="shared" ca="1" si="415"/>
        <v>-0,879701227387683+0,470210102348546i</v>
      </c>
      <c r="CY240" s="240" t="str">
        <f t="shared" ca="1" si="416"/>
        <v>0,705326800078235-0,705326800078817i</v>
      </c>
      <c r="CZ240" s="240" t="str">
        <f t="shared" ca="1" si="417"/>
        <v>-0,470210102348722+0,879701227387589i</v>
      </c>
      <c r="DA240" s="240" t="str">
        <f t="shared" ca="1" si="418"/>
        <v>0,19459922633357-0,978316375682427i</v>
      </c>
      <c r="DB240" s="240" t="str">
        <f t="shared" ca="1" si="419"/>
        <v>0,0977704043870435+0,99267957460805i</v>
      </c>
      <c r="DC240" s="240" t="str">
        <f t="shared" ca="1" si="420"/>
        <v>-0,38172011353113-0,921553875117351i</v>
      </c>
      <c r="DD240" s="240" t="str">
        <f t="shared" ca="1" si="421"/>
        <v>0,632796342809402+0,771064574692075i</v>
      </c>
      <c r="DE240" s="240" t="str">
        <f t="shared" ca="1" si="422"/>
        <v>-0,829376575945056-0,554171710836705i</v>
      </c>
      <c r="DF240" s="240" t="str">
        <f t="shared" ca="1" si="423"/>
        <v>0,954531455256836+0,289553951351542i</v>
      </c>
      <c r="DG240" s="240" t="str">
        <f t="shared" ca="1" si="424"/>
        <v>-0,997482726576268-2,78614465953865E-13i</v>
      </c>
      <c r="DH240" s="240" t="str">
        <f t="shared" ca="1" si="425"/>
        <v>0,954531455257015-0,289553951350954i</v>
      </c>
      <c r="DI240" s="240" t="str">
        <f t="shared" ca="1" si="426"/>
        <v>-0,82937657594483+0,554171710837043i</v>
      </c>
      <c r="DJ240" s="240" t="str">
        <f t="shared" ca="1" si="427"/>
        <v>0,632796342809088-0,771064574692334i</v>
      </c>
      <c r="DK240" s="240" t="str">
        <f t="shared" ca="1" si="428"/>
        <v>-0,381720113530754+0,921553875117507i</v>
      </c>
      <c r="DL240" s="240" t="str">
        <f t="shared" ca="1" si="429"/>
        <v>0,097770404387598-0,992679574607996i</v>
      </c>
      <c r="DM240" s="240" t="str">
        <f t="shared" ca="1" si="430"/>
        <v>0,194599226332968+0,978316375682548i</v>
      </c>
      <c r="DN240" s="240" t="str">
        <f t="shared" ca="1" si="431"/>
        <v>-0,47021010234823-0,879701227387852i</v>
      </c>
      <c r="DO240" s="240" t="str">
        <f t="shared" ca="1" si="432"/>
        <v>0,705326800078523+0,705326800078528i</v>
      </c>
      <c r="DP240" s="240" t="str">
        <f t="shared" ca="1" si="433"/>
        <v>-0,879701227387874-0,470210102348187i</v>
      </c>
      <c r="DQ240" s="240" t="str">
        <f t="shared" ca="1" si="434"/>
        <v>0,978316375682546+0,194599226332976i</v>
      </c>
      <c r="DR240" s="240" t="str">
        <f t="shared" ca="1" si="435"/>
        <v>-0,992679574608091+0,0977704043866305i</v>
      </c>
      <c r="DS240" s="240" t="str">
        <f t="shared" ca="1" si="436"/>
        <v>0,921553875117489-0,381720113530799i</v>
      </c>
      <c r="DT240" s="240" t="str">
        <f t="shared" ca="1" si="437"/>
        <v>-0,771064574692339+0,632796342809082i</v>
      </c>
      <c r="DU240" s="240" t="str">
        <f t="shared" ca="1" si="438"/>
        <v>0,554171710837003-0,829376575944857i</v>
      </c>
      <c r="DV240" s="240" t="str">
        <f t="shared" ca="1" si="439"/>
        <v>-0,289553951350962+0,954531455257013i</v>
      </c>
      <c r="DW240" s="240" t="str">
        <f t="shared" ca="1" si="440"/>
        <v>-3,2700356670224E-13-0,997482726576268i</v>
      </c>
      <c r="DX240" s="240" t="str">
        <f t="shared" ca="1" si="441"/>
        <v>0,289553951350611+0,954531455257119i</v>
      </c>
      <c r="DY240" s="240" t="str">
        <f t="shared" ca="1" si="442"/>
        <v>-0,554171710836698-0,82937657594506i</v>
      </c>
      <c r="DZ240" s="240" t="str">
        <f t="shared" ca="1" si="443"/>
        <v>0,771064574692106+0,632796342809365i</v>
      </c>
      <c r="EA240" s="240" t="str">
        <f t="shared" ca="1" si="444"/>
        <v>-0,92155387511737-0,381720113531085i</v>
      </c>
      <c r="EB240" s="240" t="str">
        <f t="shared" ca="1" si="445"/>
        <v>0,992679574608055+0,0977704043869953i</v>
      </c>
      <c r="EC240" s="240" t="str">
        <f t="shared" ca="1" si="446"/>
        <v>-0,978316375682418+0,194599226333618i</v>
      </c>
      <c r="ED240" s="240" t="str">
        <f t="shared" ca="1" si="447"/>
        <v>0,879701227388047-0,470210102347864i</v>
      </c>
      <c r="EE240" s="240" t="str">
        <f t="shared" ca="1" si="448"/>
        <v>-0,705326800078782+0,70532680007827i</v>
      </c>
      <c r="EF240" s="240" t="str">
        <f t="shared" ca="1" si="449"/>
        <v>0,470210102348504-0,879701227387706i</v>
      </c>
      <c r="EG240" s="240" t="str">
        <f t="shared" ca="1" si="450"/>
        <v>-0,194599226333327+0,978316375682476i</v>
      </c>
      <c r="EH240" s="240" t="str">
        <f t="shared" ca="1" si="451"/>
        <v>-0,0977704043872896-0,992679574608026i</v>
      </c>
      <c r="EI240" s="240" t="str">
        <f t="shared" ca="1" si="452"/>
        <v>0,381720113531358+0,921553875117257i</v>
      </c>
      <c r="EJ240" s="240" t="str">
        <f t="shared" ca="1" si="453"/>
        <v>-0,632796342809594-0,771064574691919i</v>
      </c>
      <c r="EK240" s="240" t="str">
        <f t="shared" ca="1" si="454"/>
        <v>0,829376575944658+0,5541717108373i</v>
      </c>
      <c r="EL240" s="240" t="str">
        <f t="shared" ca="1" si="455"/>
        <v>-0,954531455256908-0,289553951351305i</v>
      </c>
      <c r="EM240" s="240" t="str">
        <f t="shared" ca="1" si="456"/>
        <v>0,997482726576268+3,12839840059803E-14i</v>
      </c>
      <c r="EN240" s="240"/>
      <c r="EO240" s="240"/>
      <c r="EP240" s="240"/>
    </row>
    <row r="241" spans="1:146">
      <c r="A241" s="268">
        <f t="shared" si="323"/>
        <v>2.753906250000002E-3</v>
      </c>
      <c r="B241" s="267">
        <v>141</v>
      </c>
      <c r="C241" s="266">
        <f t="shared" si="324"/>
        <v>28200</v>
      </c>
      <c r="N241" s="265">
        <f t="shared" ca="1" si="327"/>
        <v>2.9974624217691255</v>
      </c>
      <c r="O241" s="240">
        <f t="shared" ca="1" si="328"/>
        <v>0.99746242176912558</v>
      </c>
      <c r="P241" s="240" t="str">
        <f t="shared" ca="1" si="329"/>
        <v>-0,947118678552361+0,312885748443036i</v>
      </c>
      <c r="Q241" s="240" t="str">
        <f t="shared" ca="1" si="330"/>
        <v>0,801169329533887-0,594187670905204i</v>
      </c>
      <c r="R241" s="240" t="str">
        <f t="shared" ca="1" si="331"/>
        <v>-0,574347033086161+0,815510127727825i</v>
      </c>
      <c r="S241" s="240" t="str">
        <f t="shared" ca="1" si="332"/>
        <v>0,28954805717673-0,954512024768001i</v>
      </c>
      <c r="T241" s="240" t="str">
        <f t="shared" ca="1" si="333"/>
        <v>0,0244789532356219+0,997162004736451i</v>
      </c>
      <c r="U241" s="241" t="str">
        <f t="shared" ca="1" si="334"/>
        <v>-0,336034969034011-0,939154823459818i</v>
      </c>
      <c r="V241" s="240" t="str">
        <f t="shared" ca="1" si="335"/>
        <v>0,613670392289386+0,786345936893502i</v>
      </c>
      <c r="W241" s="240" t="str">
        <f t="shared" ca="1" si="336"/>
        <v>-0,829359693114758-0,554160430090531i</v>
      </c>
      <c r="X241" s="240" t="str">
        <f t="shared" ca="1" si="337"/>
        <v>0,961330408631451+0,266035952987593i</v>
      </c>
      <c r="Y241" s="240" t="str">
        <f t="shared" ca="1" si="338"/>
        <v>-0,996260934598408+0,0489431612652408i</v>
      </c>
      <c r="Z241" s="240" t="str">
        <f t="shared" ca="1" si="339"/>
        <v>0,930625256618842-0,358981774724905i</v>
      </c>
      <c r="AA241" s="240" t="str">
        <f t="shared" ca="1" si="340"/>
        <v>-0,771048878864034+0,632783461575952i</v>
      </c>
      <c r="AB241" s="240" t="str">
        <f t="shared" ca="1" si="341"/>
        <v>0,533640021573292-0,842709683234259i</v>
      </c>
      <c r="AC241" s="240" t="str">
        <f t="shared" ca="1" si="342"/>
        <v>-0,242363598688202+0,967569723003171i</v>
      </c>
      <c r="AD241" s="240" t="str">
        <f t="shared" ca="1" si="343"/>
        <v>-0,0733778877645135-0,994759754125963i</v>
      </c>
      <c r="AE241" s="240" t="str">
        <f t="shared" ca="1" si="344"/>
        <v>0,381712343217799+0,921535115921638i</v>
      </c>
      <c r="AF241" s="240" t="str">
        <f t="shared" ca="1" si="345"/>
        <v>-0,651515365766491-0,755287369821372i</v>
      </c>
      <c r="AG241" s="240" t="str">
        <f t="shared" ca="1" si="346"/>
        <v>0,855552056551529+0,512798168261138i</v>
      </c>
      <c r="AH241" s="240" t="str">
        <f t="shared" ca="1" si="347"/>
        <v>-0,97322620955352-0,218545253619512i</v>
      </c>
      <c r="AI241" s="240" t="str">
        <f t="shared" ca="1" si="348"/>
        <v>0,992659367574098-0,09776841416798i</v>
      </c>
      <c r="AJ241" s="240" t="str">
        <f t="shared" ca="1" si="349"/>
        <v>-0,911889876929018+0,404212982468289i</v>
      </c>
      <c r="AK241" s="240" t="str">
        <f t="shared" ca="1" si="350"/>
        <v>0,739070903909142-0,66985482146242i</v>
      </c>
      <c r="AL241" s="240" t="str">
        <f t="shared" ca="1" si="351"/>
        <v>-0,491647424507195+0,867879077301078i</v>
      </c>
      <c r="AM241" s="240" t="str">
        <f t="shared" ca="1" si="352"/>
        <v>0,194595265061892-0,978296461026524i</v>
      </c>
      <c r="AN241" s="240" t="str">
        <f t="shared" ca="1" si="353"/>
        <v>0,122100048534633+0,98996104013712i</v>
      </c>
      <c r="AO241" s="240" t="str">
        <f t="shared" ca="1" si="354"/>
        <v>-0,426470138932715-0,901695349572259i</v>
      </c>
      <c r="AP241" s="240" t="str">
        <f t="shared" ca="1" si="355"/>
        <v>0,68779078166145+0,722409249319983i</v>
      </c>
      <c r="AQ241" s="240" t="str">
        <f t="shared" ca="1" si="356"/>
        <v>-0,879683320146605-0,470200530728512i</v>
      </c>
      <c r="AR241" s="240" t="str">
        <f t="shared" ca="1" si="357"/>
        <v>-0,879683320146605-0,470200530728512i</v>
      </c>
      <c r="AS241" s="240" t="str">
        <f t="shared" ca="1" si="358"/>
        <v>-0,986666397186631+0,146358134397383i</v>
      </c>
      <c r="AT241" s="240" t="str">
        <f t="shared" ca="1" si="359"/>
        <v>0,890957674653605-0,448470405731939i</v>
      </c>
      <c r="AU241" s="240" t="str">
        <f t="shared" ca="1" si="360"/>
        <v>-0,705312442411853+0,705312442411557i</v>
      </c>
      <c r="AV241" s="240" t="str">
        <f t="shared" ca="1" si="361"/>
        <v>0,448470405732313-0,890957674653417i</v>
      </c>
      <c r="AW241" s="240" t="str">
        <f t="shared" ca="1" si="362"/>
        <v>-0,146358134397796+0,98666639718657i</v>
      </c>
      <c r="AX241" s="240" t="str">
        <f t="shared" ca="1" si="363"/>
        <v>-0,170528059592851-0,982777423292286i</v>
      </c>
      <c r="AY241" s="240" t="str">
        <f t="shared" ca="1" si="364"/>
        <v>0,470200530728319+0,879683320146708i</v>
      </c>
      <c r="AZ241" s="240" t="str">
        <f t="shared" ca="1" si="365"/>
        <v>-0,722409249319822-0,687790781661618i</v>
      </c>
      <c r="BA241" s="240" t="str">
        <f t="shared" ca="1" si="366"/>
        <v>0,901695349572166+0,426470138932913i</v>
      </c>
      <c r="BB241" s="240" t="str">
        <f t="shared" ca="1" si="367"/>
        <v>-0,989961040137092-0,122100048534865i</v>
      </c>
      <c r="BC241" s="240" t="str">
        <f t="shared" ca="1" si="368"/>
        <v>0,978296461026567-0,194595265061676i</v>
      </c>
      <c r="BD241" s="240" t="str">
        <f t="shared" ca="1" si="369"/>
        <v>-0,867879077301242+0,491647424506906i</v>
      </c>
      <c r="BE241" s="240" t="str">
        <f t="shared" ca="1" si="370"/>
        <v>0,669854821462647-0,739070903908938i</v>
      </c>
      <c r="BF241" s="240" t="str">
        <f t="shared" ca="1" si="371"/>
        <v>-0,40421298246858+0,911889876928889i</v>
      </c>
      <c r="BG241" s="240" t="str">
        <f t="shared" ca="1" si="372"/>
        <v>0,0977684141682831-0,992659367574068i</v>
      </c>
      <c r="BH241" s="240" t="str">
        <f t="shared" ca="1" si="373"/>
        <v>0,218545253619201+0,97322620955359i</v>
      </c>
      <c r="BI241" s="240" t="str">
        <f t="shared" ca="1" si="374"/>
        <v>-0,512798168260853-0,8555520565517i</v>
      </c>
      <c r="BJ241" s="240" t="str">
        <f t="shared" ca="1" si="375"/>
        <v>0,755287369821163+0,651515365766732i</v>
      </c>
      <c r="BK241" s="240" t="str">
        <f t="shared" ca="1" si="376"/>
        <v>-0,92153511592151-0,381712343218106i</v>
      </c>
      <c r="BL241" s="240" t="str">
        <f t="shared" ca="1" si="377"/>
        <v>0,99475975412594+0,0733778877648313i</v>
      </c>
      <c r="BM241" s="240" t="str">
        <f t="shared" ca="1" si="378"/>
        <v>-0,967569723003253+0,242363598687878i</v>
      </c>
      <c r="BN241" s="240" t="str">
        <f t="shared" ca="1" si="379"/>
        <v>0,842709683234429-0,533640021573023i</v>
      </c>
      <c r="BO241" s="240" t="str">
        <f t="shared" ca="1" si="380"/>
        <v>-0,63278346157621+0,771048878863823i</v>
      </c>
      <c r="BP241" s="240" t="str">
        <f t="shared" ca="1" si="381"/>
        <v>0,358981774725196-0,930625256618731i</v>
      </c>
      <c r="BQ241" s="240" t="str">
        <f t="shared" ca="1" si="382"/>
        <v>-0,0489431612655662+0,996260934598392i</v>
      </c>
      <c r="BR241" s="240" t="str">
        <f t="shared" ca="1" si="383"/>
        <v>-0,266035952987293-0,961330408631533i</v>
      </c>
      <c r="BS241" s="240" t="str">
        <f t="shared" ca="1" si="384"/>
        <v>0,55416043009026+0,82935969311494i</v>
      </c>
      <c r="BT241" s="240" t="str">
        <f t="shared" ca="1" si="385"/>
        <v>-0,78634593689325-0,613670392289711i</v>
      </c>
      <c r="BU241" s="240" t="str">
        <f t="shared" ca="1" si="386"/>
        <v>0,939154823459674+0,336034969034411i</v>
      </c>
      <c r="BV241" s="240" t="str">
        <f t="shared" ca="1" si="387"/>
        <v>-0,997162004736441-0,024478953236029i</v>
      </c>
      <c r="BW241" s="240" t="str">
        <f t="shared" ca="1" si="388"/>
        <v>0,954512024768124-0,289548057176327i</v>
      </c>
      <c r="BX241" s="240" t="str">
        <f t="shared" ca="1" si="389"/>
        <v>-0,815510127728075+0,574347033085805i</v>
      </c>
      <c r="BY241" s="240" t="str">
        <f t="shared" ca="1" si="390"/>
        <v>0,594187670905533-0,801169329533643i</v>
      </c>
      <c r="BZ241" s="240" t="str">
        <f t="shared" ca="1" si="391"/>
        <v>-0,312885748443437+0,947118678552229i</v>
      </c>
      <c r="CA241" s="240" t="str">
        <f t="shared" ca="1" si="392"/>
        <v>4,17912542825711E-13-0,997462421769126i</v>
      </c>
      <c r="CB241" s="240" t="str">
        <f t="shared" ca="1" si="393"/>
        <v>0,312885748442617+0,947118678552499i</v>
      </c>
      <c r="CC241" s="240" t="str">
        <f t="shared" ca="1" si="394"/>
        <v>-0,594187670904862-0,801169329534141i</v>
      </c>
      <c r="CD241" s="240" t="str">
        <f t="shared" ca="1" si="395"/>
        <v>0,815510127727578+0,574347033086511i</v>
      </c>
      <c r="CE241" s="240" t="str">
        <f t="shared" ca="1" si="396"/>
        <v>-0,954512024767882-0,289548057177127i</v>
      </c>
      <c r="CF241" s="240" t="str">
        <f t="shared" ca="1" si="397"/>
        <v>0,997162004736462-0,0244789532351934i</v>
      </c>
      <c r="CG241" s="240" t="str">
        <f t="shared" ca="1" si="398"/>
        <v>-0,939154823459955+0,336034969033625i</v>
      </c>
      <c r="CH241" s="240" t="str">
        <f t="shared" ca="1" si="399"/>
        <v>0,786345936893763-0,613670392289051i</v>
      </c>
      <c r="CI241" s="240" t="str">
        <f t="shared" ca="1" si="400"/>
        <v>-0,554160430090955+0,829359693114475i</v>
      </c>
      <c r="CJ241" s="240" t="str">
        <f t="shared" ca="1" si="401"/>
        <v>0,266035952988099-0,961330408631311i</v>
      </c>
      <c r="CK241" s="240" t="str">
        <f t="shared" ca="1" si="402"/>
        <v>0,048943161264703+0,996260934598434i</v>
      </c>
      <c r="CL241" s="240" t="str">
        <f t="shared" ca="1" si="403"/>
        <v>-0,358981774724389-0,930625256619041i</v>
      </c>
      <c r="CM241" s="240" t="str">
        <f t="shared" ca="1" si="404"/>
        <v>0,632783461575563+0,771048878864354i</v>
      </c>
      <c r="CN241" s="240" t="str">
        <f t="shared" ca="1" si="405"/>
        <v>-0,842709683234528-0,533640021572867i</v>
      </c>
      <c r="CO241" s="240" t="str">
        <f t="shared" ca="1" si="406"/>
        <v>0,96756972300329+0,242363598687727i</v>
      </c>
      <c r="CP241" s="240" t="str">
        <f t="shared" ca="1" si="407"/>
        <v>-0,994759754125928+0,0733778877649873i</v>
      </c>
      <c r="CQ241" s="240" t="str">
        <f t="shared" ca="1" si="408"/>
        <v>0,921535115921461-0,381712343218225i</v>
      </c>
      <c r="CR241" s="240" t="str">
        <f t="shared" ca="1" si="409"/>
        <v>-0,755287369821079+0,651515365766829i</v>
      </c>
      <c r="CS241" s="240" t="str">
        <f t="shared" ca="1" si="410"/>
        <v>0,512798168260718-0,855552056551781i</v>
      </c>
      <c r="CT241" s="240" t="str">
        <f t="shared" ca="1" si="411"/>
        <v>-0,218545253619048+0,973226209553624i</v>
      </c>
      <c r="CU241" s="240" t="str">
        <f t="shared" ca="1" si="412"/>
        <v>-0,0977684141684387-0,992659367574052i</v>
      </c>
      <c r="CV241" s="240" t="str">
        <f t="shared" ca="1" si="413"/>
        <v>0,404212982468698+0,911889876928837i</v>
      </c>
      <c r="CW241" s="240" t="str">
        <f t="shared" ca="1" si="414"/>
        <v>-0,669854821462784-0,739070903908814i</v>
      </c>
      <c r="CX241" s="240" t="str">
        <f t="shared" ca="1" si="415"/>
        <v>0,867879077301319+0,49164742450677i</v>
      </c>
      <c r="CY241" s="240" t="str">
        <f t="shared" ca="1" si="416"/>
        <v>-0,978296461026598-0,194595265061524i</v>
      </c>
      <c r="CZ241" s="240" t="str">
        <f t="shared" ca="1" si="417"/>
        <v>0,989961040137076-0,122100048534992i</v>
      </c>
      <c r="DA241" s="240" t="str">
        <f t="shared" ca="1" si="418"/>
        <v>-0,901695349572087+0,426470138933081i</v>
      </c>
      <c r="DB241" s="240" t="str">
        <f t="shared" ca="1" si="419"/>
        <v>0,722409249319714-0,687790781661732i</v>
      </c>
      <c r="DC241" s="240" t="str">
        <f t="shared" ca="1" si="420"/>
        <v>-0,470200530728181+0,879683320146782i</v>
      </c>
      <c r="DD241" s="240" t="str">
        <f t="shared" ca="1" si="421"/>
        <v>0,170528059592712-0,98277742329231i</v>
      </c>
      <c r="DE241" s="240" t="str">
        <f t="shared" ca="1" si="422"/>
        <v>0,146358134397978+0,986666397186542i</v>
      </c>
      <c r="DF241" s="240" t="str">
        <f t="shared" ca="1" si="423"/>
        <v>-0,448470405732465-0,890957674653341i</v>
      </c>
      <c r="DG241" s="240" t="str">
        <f t="shared" ca="1" si="424"/>
        <v>0,705312442411964+0,705312442411447i</v>
      </c>
      <c r="DH241" s="240" t="str">
        <f t="shared" ca="1" si="425"/>
        <v>-0,890957674653669-0,448470405731812i</v>
      </c>
      <c r="DI241" s="240" t="str">
        <f t="shared" ca="1" si="426"/>
        <v>0,98666639718665+0,146358134397256i</v>
      </c>
      <c r="DJ241" s="240" t="str">
        <f t="shared" ca="1" si="427"/>
        <v>-0,982777423292186+0,170528059593431i</v>
      </c>
      <c r="DK241" s="240" t="str">
        <f t="shared" ca="1" si="428"/>
        <v>0,879683320146438-0,470200530728825i</v>
      </c>
      <c r="DL241" s="240" t="str">
        <f t="shared" ca="1" si="429"/>
        <v>-0,687790781661203+0,722409249320218i</v>
      </c>
      <c r="DM241" s="240" t="str">
        <f t="shared" ca="1" si="430"/>
        <v>0,42647013893242-0,901695349572399i</v>
      </c>
      <c r="DN241" s="240" t="str">
        <f t="shared" ca="1" si="431"/>
        <v>-0,122100048534267+0,989961040137166i</v>
      </c>
      <c r="DO241" s="240" t="str">
        <f t="shared" ca="1" si="432"/>
        <v>-0,19459526506224-0,978296461026455i</v>
      </c>
      <c r="DP241" s="240" t="str">
        <f t="shared" ca="1" si="433"/>
        <v>0,491647424507406+0,867879077300959i</v>
      </c>
      <c r="DQ241" s="240" t="str">
        <f t="shared" ca="1" si="434"/>
        <v>-0,739070903909305-0,669854821462242i</v>
      </c>
      <c r="DR241" s="240" t="str">
        <f t="shared" ca="1" si="435"/>
        <v>0,911889876929133+0,40421298246803i</v>
      </c>
      <c r="DS241" s="240" t="str">
        <f t="shared" ca="1" si="436"/>
        <v>-0,992659367574124-0,0977684141677115i</v>
      </c>
      <c r="DT241" s="240" t="str">
        <f t="shared" ca="1" si="437"/>
        <v>0,973226209553465-0,218545253619762i</v>
      </c>
      <c r="DU241" s="240" t="str">
        <f t="shared" ca="1" si="438"/>
        <v>-0,855552056551404+0,512798168261346i</v>
      </c>
      <c r="DV241" s="240" t="str">
        <f t="shared" ca="1" si="439"/>
        <v>0,651515365766319-0,75528736982152i</v>
      </c>
      <c r="DW241" s="240" t="str">
        <f t="shared" ca="1" si="440"/>
        <v>-0,38171234321755+0,921535115921741i</v>
      </c>
      <c r="DX241" s="240" t="str">
        <f t="shared" ca="1" si="441"/>
        <v>0,0733778877642586-0,994759754125982i</v>
      </c>
      <c r="DY241" s="240" t="str">
        <f t="shared" ca="1" si="442"/>
        <v>0,242363598688436+0,967569723003113i</v>
      </c>
      <c r="DZ241" s="240" t="str">
        <f t="shared" ca="1" si="443"/>
        <v>-0,533640021573484-0,842709683234137i</v>
      </c>
      <c r="EA241" s="240" t="str">
        <f t="shared" ca="1" si="444"/>
        <v>0,771048878864206+0,632783461575744i</v>
      </c>
      <c r="EB241" s="240" t="str">
        <f t="shared" ca="1" si="445"/>
        <v>-0,930625256618937-0,358981774724661i</v>
      </c>
      <c r="EC241" s="240" t="str">
        <f t="shared" ca="1" si="446"/>
        <v>0,99626093459842+0,0489431612649925i</v>
      </c>
      <c r="ED241" s="240" t="str">
        <f t="shared" ca="1" si="447"/>
        <v>-0,961330408631388+0,26603595298782i</v>
      </c>
      <c r="EE241" s="240" t="str">
        <f t="shared" ca="1" si="448"/>
        <v>0,829359693114605-0,554160430090761i</v>
      </c>
      <c r="EF241" s="240" t="str">
        <f t="shared" ca="1" si="449"/>
        <v>-0,613670392289258+0,786345936893603i</v>
      </c>
      <c r="EG241" s="240" t="str">
        <f t="shared" ca="1" si="450"/>
        <v>0,33603496903387-0,939154823459867i</v>
      </c>
      <c r="EH241" s="240" t="str">
        <f t="shared" ca="1" si="451"/>
        <v>-0,0244789532354832+0,997162004736454i</v>
      </c>
      <c r="EI241" s="240" t="str">
        <f t="shared" ca="1" si="452"/>
        <v>-0,289548057176903-0,954512024767949i</v>
      </c>
      <c r="EJ241" s="240" t="str">
        <f t="shared" ca="1" si="453"/>
        <v>0,574347033086298+0,815510127727728i</v>
      </c>
      <c r="EK241" s="240" t="str">
        <f t="shared" ca="1" si="454"/>
        <v>-0,801169329533985-0,594187670905071i</v>
      </c>
      <c r="EL241" s="240" t="str">
        <f t="shared" ca="1" si="455"/>
        <v>0,947118678552408+0,312885748442892i</v>
      </c>
      <c r="EM241" s="240" t="str">
        <f t="shared" ca="1" si="456"/>
        <v>-0,997462421769126+1,28060876403731E-13i</v>
      </c>
      <c r="EN241" s="240"/>
      <c r="EO241" s="240"/>
      <c r="EP241" s="240"/>
    </row>
    <row r="242" spans="1:146">
      <c r="A242" s="268">
        <f t="shared" si="323"/>
        <v>2.773437500000002E-3</v>
      </c>
      <c r="B242" s="267">
        <v>142</v>
      </c>
      <c r="C242" s="266">
        <f t="shared" si="324"/>
        <v>28400</v>
      </c>
      <c r="N242" s="265">
        <f t="shared" ca="1" si="327"/>
        <v>2.9974401952509488</v>
      </c>
      <c r="O242" s="240">
        <f t="shared" ca="1" si="328"/>
        <v>0.99744019525094874</v>
      </c>
      <c r="P242" s="240" t="str">
        <f t="shared" ca="1" si="329"/>
        <v>-0,939133896213524+0,336027481145602i</v>
      </c>
      <c r="Q242" s="240" t="str">
        <f t="shared" ca="1" si="330"/>
        <v>0,771031697533155-0,632769361222075i</v>
      </c>
      <c r="R242" s="240" t="str">
        <f t="shared" ca="1" si="331"/>
        <v>-0,512786741547162+0,85553299223098i</v>
      </c>
      <c r="S242" s="240" t="str">
        <f t="shared" ca="1" si="332"/>
        <v>0,194590928883344-0,978274661584653i</v>
      </c>
      <c r="T242" s="240" t="str">
        <f t="shared" ca="1" si="333"/>
        <v>0,146354873090037+0,986644411236921i</v>
      </c>
      <c r="U242" s="241" t="str">
        <f t="shared" ca="1" si="334"/>
        <v>-0,470190053220417-0,879663718107569i</v>
      </c>
      <c r="V242" s="240" t="str">
        <f t="shared" ca="1" si="335"/>
        <v>0,739054435145435+0,669839895045163i</v>
      </c>
      <c r="W242" s="240" t="str">
        <f t="shared" ca="1" si="336"/>
        <v>-0,921514581296407-0,381703837497552i</v>
      </c>
      <c r="X242" s="240" t="str">
        <f t="shared" ca="1" si="337"/>
        <v>0,996238734853048+0,048942070661642i</v>
      </c>
      <c r="Y242" s="240" t="str">
        <f t="shared" ca="1" si="338"/>
        <v>-0,954490755316233+0,289541605159081i</v>
      </c>
      <c r="Z242" s="240" t="str">
        <f t="shared" ca="1" si="339"/>
        <v>0,801151477027116-0,594174430583749i</v>
      </c>
      <c r="AA242" s="240" t="str">
        <f t="shared" ca="1" si="340"/>
        <v>-0,554148081698706+0,829341212440269i</v>
      </c>
      <c r="AB242" s="240" t="str">
        <f t="shared" ca="1" si="341"/>
        <v>0,242358198084819-0,967548162585889i</v>
      </c>
      <c r="AC242" s="240" t="str">
        <f t="shared" ca="1" si="342"/>
        <v>0,0977662355882773+0,992637248082676i</v>
      </c>
      <c r="AD242" s="240" t="str">
        <f t="shared" ca="1" si="343"/>
        <v>-0,42646063587159-0,901675257037837i</v>
      </c>
      <c r="AE242" s="240" t="str">
        <f t="shared" ca="1" si="344"/>
        <v>0,70529672588996+0,705296725889999i</v>
      </c>
      <c r="AF242" s="240" t="str">
        <f t="shared" ca="1" si="345"/>
        <v>-0,90167525703781-0,426460635871647i</v>
      </c>
      <c r="AG242" s="240" t="str">
        <f t="shared" ca="1" si="346"/>
        <v>0,992637248082679+0,097766235588241i</v>
      </c>
      <c r="AH242" s="240" t="str">
        <f t="shared" ca="1" si="347"/>
        <v>-0,967548162585879+0,242358198084862i</v>
      </c>
      <c r="AI242" s="240" t="str">
        <f t="shared" ca="1" si="348"/>
        <v>0,8293412124403-0,55414808169866i</v>
      </c>
      <c r="AJ242" s="240" t="str">
        <f t="shared" ca="1" si="349"/>
        <v>-0,594174430583794+0,801151477027082i</v>
      </c>
      <c r="AK242" s="240" t="str">
        <f t="shared" ca="1" si="350"/>
        <v>0,289541605159046-0,954490755316244i</v>
      </c>
      <c r="AL242" s="240" t="str">
        <f t="shared" ca="1" si="351"/>
        <v>0,0489420706616784+0,996238734853046i</v>
      </c>
      <c r="AM242" s="240" t="str">
        <f t="shared" ca="1" si="352"/>
        <v>-0,381703837497497-0,92151458129643i</v>
      </c>
      <c r="AN242" s="240" t="str">
        <f t="shared" ca="1" si="353"/>
        <v>0,669839895045118+0,739054435145474i</v>
      </c>
      <c r="AO242" s="240" t="str">
        <f t="shared" ca="1" si="354"/>
        <v>-0,879663718107589-0,470190053220379i</v>
      </c>
      <c r="AP242" s="240" t="str">
        <f t="shared" ca="1" si="355"/>
        <v>0,986644411236927+0,14635487308999i</v>
      </c>
      <c r="AQ242" s="240" t="str">
        <f t="shared" ca="1" si="356"/>
        <v>-0,978274661584646+0,194590928883378i</v>
      </c>
      <c r="AR242" s="240" t="str">
        <f t="shared" ca="1" si="357"/>
        <v>-0,978274661584646+0,194590928883378i</v>
      </c>
      <c r="AS242" s="240" t="str">
        <f t="shared" ca="1" si="358"/>
        <v>-0,632769361222313+0,771031697532959i</v>
      </c>
      <c r="AT242" s="240" t="str">
        <f t="shared" ca="1" si="359"/>
        <v>0,336027481146049-0,939133896213363i</v>
      </c>
      <c r="AU242" s="240" t="str">
        <f t="shared" ca="1" si="360"/>
        <v>3,41164750266747E-13+0,997440195250949i</v>
      </c>
      <c r="AV242" s="240" t="str">
        <f t="shared" ca="1" si="361"/>
        <v>-0,336027481145758-0,939133896213468i</v>
      </c>
      <c r="AW242" s="240" t="str">
        <f t="shared" ca="1" si="362"/>
        <v>0,632769361222062+0,771031697533165i</v>
      </c>
      <c r="AX242" s="240" t="str">
        <f t="shared" ca="1" si="363"/>
        <v>-0,855532992230897-0,5127867415473i</v>
      </c>
      <c r="AY242" s="240" t="str">
        <f t="shared" ca="1" si="364"/>
        <v>0,978274661584583+0,194590928883696i</v>
      </c>
      <c r="AZ242" s="240" t="str">
        <f t="shared" ca="1" si="365"/>
        <v>-0,986644411236856+0,146354873090468i</v>
      </c>
      <c r="BA242" s="240" t="str">
        <f t="shared" ca="1" si="366"/>
        <v>0,879663718107455-0,47019005322063i</v>
      </c>
      <c r="BB242" s="240" t="str">
        <f t="shared" ca="1" si="367"/>
        <v>-0,669839895045054+0,739054435145532i</v>
      </c>
      <c r="BC242" s="240" t="str">
        <f t="shared" ca="1" si="368"/>
        <v>0,381703837497599-0,921514581296387i</v>
      </c>
      <c r="BD242" s="240" t="str">
        <f t="shared" ca="1" si="369"/>
        <v>-0,0489420706618888+0,996238734853036i</v>
      </c>
      <c r="BE242" s="240" t="str">
        <f t="shared" ca="1" si="370"/>
        <v>-0,289541605158628-0,954490755316371i</v>
      </c>
      <c r="BF242" s="240" t="str">
        <f t="shared" ca="1" si="371"/>
        <v>0,594174430584114+0,801151477026845i</v>
      </c>
      <c r="BG242" s="240" t="str">
        <f t="shared" ca="1" si="372"/>
        <v>-0,829341212440395-0,554148081698516i</v>
      </c>
      <c r="BH242" s="240" t="str">
        <f t="shared" ca="1" si="373"/>
        <v>0,967548162585896+0,242358198084791i</v>
      </c>
      <c r="BI242" s="240" t="str">
        <f t="shared" ca="1" si="374"/>
        <v>-0,992637248082692+0,097766235588116i</v>
      </c>
      <c r="BJ242" s="240" t="str">
        <f t="shared" ca="1" si="375"/>
        <v>0,901675257037949-0,426460635871354i</v>
      </c>
      <c r="BK242" s="240" t="str">
        <f t="shared" ca="1" si="376"/>
        <v>-0,705296725890324+0,705296725889635i</v>
      </c>
      <c r="BL242" s="240" t="str">
        <f t="shared" ca="1" si="377"/>
        <v>0,426460635871339-0,901675257037956i</v>
      </c>
      <c r="BM242" s="240" t="str">
        <f t="shared" ca="1" si="378"/>
        <v>-0,097766235588099+0,992637248082693i</v>
      </c>
      <c r="BN242" s="240" t="str">
        <f t="shared" ca="1" si="379"/>
        <v>-0,242358198084807-0,967548162585892i</v>
      </c>
      <c r="BO242" s="240" t="str">
        <f t="shared" ca="1" si="380"/>
        <v>0,554148081698531+0,829341212440386i</v>
      </c>
      <c r="BP242" s="240" t="str">
        <f t="shared" ca="1" si="381"/>
        <v>-0,801151477026872-0,594174430584077i</v>
      </c>
      <c r="BQ242" s="240" t="str">
        <f t="shared" ca="1" si="382"/>
        <v>0,954490755316376+0,289541605158611i</v>
      </c>
      <c r="BR242" s="240" t="str">
        <f t="shared" ca="1" si="383"/>
        <v>-0,996238734853033+0,0489420706619341i</v>
      </c>
      <c r="BS242" s="240" t="str">
        <f t="shared" ca="1" si="384"/>
        <v>0,921514581296381-0,381703837497615i</v>
      </c>
      <c r="BT242" s="240" t="str">
        <f t="shared" ca="1" si="385"/>
        <v>-0,739054435145521+0,669839895045067i</v>
      </c>
      <c r="BU242" s="240" t="str">
        <f t="shared" ca="1" si="386"/>
        <v>0,470190053220615-0,879663718107463i</v>
      </c>
      <c r="BV242" s="240" t="str">
        <f t="shared" ca="1" si="387"/>
        <v>-0,146354873090452+0,986644411236859i</v>
      </c>
      <c r="BW242" s="240" t="str">
        <f t="shared" ca="1" si="388"/>
        <v>-0,194590928883713-0,97827466158458i</v>
      </c>
      <c r="BX242" s="240" t="str">
        <f t="shared" ca="1" si="389"/>
        <v>0,512786741547315+0,855532992230888i</v>
      </c>
      <c r="BY242" s="240" t="str">
        <f t="shared" ca="1" si="390"/>
        <v>-0,771031697533176-0,632769361222049i</v>
      </c>
      <c r="BZ242" s="240" t="str">
        <f t="shared" ca="1" si="391"/>
        <v>0,939133896213479+0,336027481145728i</v>
      </c>
      <c r="CA242" s="240" t="str">
        <f t="shared" ca="1" si="392"/>
        <v>-0,997440195250949-3,09883938593482E-13i</v>
      </c>
      <c r="CB242" s="240" t="str">
        <f t="shared" ca="1" si="393"/>
        <v>0,939133896213687-0,336027481145145i</v>
      </c>
      <c r="CC242" s="240" t="str">
        <f t="shared" ca="1" si="394"/>
        <v>-0,771031697532939+0,632769361222337i</v>
      </c>
      <c r="CD242" s="240" t="str">
        <f t="shared" ca="1" si="395"/>
        <v>0,512786741546996-0,85553299223108i</v>
      </c>
      <c r="CE242" s="240" t="str">
        <f t="shared" ca="1" si="396"/>
        <v>-0,194590928883375+0,978274661584647i</v>
      </c>
      <c r="CF242" s="240" t="str">
        <f t="shared" ca="1" si="397"/>
        <v>-0,146354873089811-0,986644411236954i</v>
      </c>
      <c r="CG242" s="240" t="str">
        <f t="shared" ca="1" si="398"/>
        <v>0,470190053220043+0,879663718107768i</v>
      </c>
      <c r="CH242" s="240" t="str">
        <f t="shared" ca="1" si="399"/>
        <v>-0,739054435145752-0,669839895044812i</v>
      </c>
      <c r="CI242" s="240" t="str">
        <f t="shared" ca="1" si="400"/>
        <v>0,921514581296513+0,381703837497297i</v>
      </c>
      <c r="CJ242" s="240" t="str">
        <f t="shared" ca="1" si="401"/>
        <v>-0,996238734853052-0,0489420706615622i</v>
      </c>
      <c r="CK242" s="240" t="str">
        <f t="shared" ca="1" si="402"/>
        <v>0,954490755316276-0,28954160515894i</v>
      </c>
      <c r="CL242" s="240" t="str">
        <f t="shared" ca="1" si="403"/>
        <v>-0,801151477027258+0,594174430583556i</v>
      </c>
      <c r="CM242" s="240" t="str">
        <f t="shared" ca="1" si="404"/>
        <v>0,55414808169907-0,829341212440026i</v>
      </c>
      <c r="CN242" s="240" t="str">
        <f t="shared" ca="1" si="405"/>
        <v>-0,242358198084446+0,967548162585982i</v>
      </c>
      <c r="CO242" s="240" t="str">
        <f t="shared" ca="1" si="406"/>
        <v>-0,0977662355884696-0,992637248082657i</v>
      </c>
      <c r="CP242" s="240" t="str">
        <f t="shared" ca="1" si="407"/>
        <v>0,426460635871675+0,901675257037797i</v>
      </c>
      <c r="CQ242" s="240" t="str">
        <f t="shared" ca="1" si="408"/>
        <v>-0,705296725889887-0,705296725890073i</v>
      </c>
      <c r="CR242" s="240" t="str">
        <f t="shared" ca="1" si="409"/>
        <v>0,901675257037683+0,426460635871914i</v>
      </c>
      <c r="CS242" s="240" t="str">
        <f t="shared" ca="1" si="410"/>
        <v>-0,992637248082631-0,0977662355887328i</v>
      </c>
      <c r="CT242" s="240" t="str">
        <f t="shared" ca="1" si="411"/>
        <v>0,967548162585813-0,242358198085125i</v>
      </c>
      <c r="CU242" s="240" t="str">
        <f t="shared" ca="1" si="412"/>
        <v>-0,829341212440204+0,554148081698803i</v>
      </c>
      <c r="CV242" s="240" t="str">
        <f t="shared" ca="1" si="413"/>
        <v>0,594174430583815-0,801151477027067i</v>
      </c>
      <c r="CW242" s="240" t="str">
        <f t="shared" ca="1" si="414"/>
        <v>-0,289541605159248+0,954490755316183i</v>
      </c>
      <c r="CX242" s="240" t="str">
        <f t="shared" ca="1" si="415"/>
        <v>-0,0489420706612698-0,996238734853066i</v>
      </c>
      <c r="CY242" s="240" t="str">
        <f t="shared" ca="1" si="416"/>
        <v>0,381703837497918+0,921514581296256i</v>
      </c>
      <c r="CZ242" s="240" t="str">
        <f t="shared" ca="1" si="417"/>
        <v>-0,669839895045309-0,739054435145301i</v>
      </c>
      <c r="DA242" s="240" t="str">
        <f t="shared" ca="1" si="418"/>
        <v>0,879663718107617+0,470190053220327i</v>
      </c>
      <c r="DB242" s="240" t="str">
        <f t="shared" ca="1" si="419"/>
        <v>-0,986644411236907-0,146354873090128i</v>
      </c>
      <c r="DC242" s="240" t="str">
        <f t="shared" ca="1" si="420"/>
        <v>0,97827466158471-0,194590928883061i</v>
      </c>
      <c r="DD242" s="240" t="str">
        <f t="shared" ca="1" si="421"/>
        <v>-0,855532992231231+0,512786741546745i</v>
      </c>
      <c r="DE242" s="240" t="str">
        <f t="shared" ca="1" si="422"/>
        <v>0,632769361221774-0,771031697533401i</v>
      </c>
      <c r="DF242" s="240" t="str">
        <f t="shared" ca="1" si="423"/>
        <v>-0,336027481145394+0,939133896213598i</v>
      </c>
      <c r="DG242" s="240" t="str">
        <f t="shared" ca="1" si="424"/>
        <v>-4,5455289375079E-14-0,997440195250949i</v>
      </c>
      <c r="DH242" s="240" t="str">
        <f t="shared" ca="1" si="425"/>
        <v>0,336027481145426+0,939133896213586i</v>
      </c>
      <c r="DI242" s="240" t="str">
        <f t="shared" ca="1" si="426"/>
        <v>-0,6327693612218-0,771031697533379i</v>
      </c>
      <c r="DJ242" s="240" t="str">
        <f t="shared" ca="1" si="427"/>
        <v>0,855532992231249+0,512786741546716i</v>
      </c>
      <c r="DK242" s="240" t="str">
        <f t="shared" ca="1" si="428"/>
        <v>-0,978274661584716-0,194590928883027i</v>
      </c>
      <c r="DL242" s="240" t="str">
        <f t="shared" ca="1" si="429"/>
        <v>0,986644411236902-0,146354873090162i</v>
      </c>
      <c r="DM242" s="240" t="str">
        <f t="shared" ca="1" si="430"/>
        <v>-0,879663718107601+0,470190053220357i</v>
      </c>
      <c r="DN242" s="240" t="str">
        <f t="shared" ca="1" si="431"/>
        <v>0,669839895045283-0,739054435145325i</v>
      </c>
      <c r="DO242" s="240" t="str">
        <f t="shared" ca="1" si="432"/>
        <v>-0,381703837497886+0,92151458129627i</v>
      </c>
      <c r="DP242" s="240" t="str">
        <f t="shared" ca="1" si="433"/>
        <v>0,0489420706612355-0,996238734853068i</v>
      </c>
      <c r="DQ242" s="240" t="str">
        <f t="shared" ca="1" si="434"/>
        <v>0,289541605159281+0,954490755316173i</v>
      </c>
      <c r="DR242" s="240" t="str">
        <f t="shared" ca="1" si="435"/>
        <v>-0,594174430583842-0,801151477027046i</v>
      </c>
      <c r="DS242" s="240" t="str">
        <f t="shared" ca="1" si="436"/>
        <v>0,829341212440223+0,554148081698775i</v>
      </c>
      <c r="DT242" s="240" t="str">
        <f t="shared" ca="1" si="437"/>
        <v>-0,967548162585821-0,242358198085092i</v>
      </c>
      <c r="DU242" s="240" t="str">
        <f t="shared" ca="1" si="438"/>
        <v>0,992637248082722-0,0977662355878076i</v>
      </c>
      <c r="DV242" s="240" t="str">
        <f t="shared" ca="1" si="439"/>
        <v>-0,901675257037669+0,426460635871945i</v>
      </c>
      <c r="DW242" s="240" t="str">
        <f t="shared" ca="1" si="440"/>
        <v>0,705296725889863-0,705296725890097i</v>
      </c>
      <c r="DX242" s="240" t="str">
        <f t="shared" ca="1" si="441"/>
        <v>-0,426460635871644+0,901675257037811i</v>
      </c>
      <c r="DY242" s="240" t="str">
        <f t="shared" ca="1" si="442"/>
        <v>0,0977662355884356-0,99263724808266i</v>
      </c>
      <c r="DZ242" s="240" t="str">
        <f t="shared" ca="1" si="443"/>
        <v>0,24235819808448+0,967548162585974i</v>
      </c>
      <c r="EA242" s="240" t="str">
        <f t="shared" ca="1" si="444"/>
        <v>-0,554148081699098-0,829341212440007i</v>
      </c>
      <c r="EB242" s="240" t="str">
        <f t="shared" ca="1" si="445"/>
        <v>0,801151477027279+0,594174430583529i</v>
      </c>
      <c r="EC242" s="240" t="str">
        <f t="shared" ca="1" si="446"/>
        <v>-0,954490755316286-0,289541605158908i</v>
      </c>
      <c r="ED242" s="240" t="str">
        <f t="shared" ca="1" si="447"/>
        <v>0,996238734853049-0,0489420706616246i</v>
      </c>
      <c r="EE242" s="240" t="str">
        <f t="shared" ca="1" si="448"/>
        <v>-0,921514581296489+0,381703837497355i</v>
      </c>
      <c r="EF242" s="240" t="str">
        <f t="shared" ca="1" si="449"/>
        <v>0,739054435145748-0,669839895044816i</v>
      </c>
      <c r="EG242" s="240" t="str">
        <f t="shared" ca="1" si="450"/>
        <v>-0,470190053220014+0,879663718107784i</v>
      </c>
      <c r="EH242" s="240" t="str">
        <f t="shared" ca="1" si="451"/>
        <v>0,146354873089777-0,986644411236959i</v>
      </c>
      <c r="EI242" s="240" t="str">
        <f t="shared" ca="1" si="452"/>
        <v>0,194590928883409+0,97827466158464i</v>
      </c>
      <c r="EJ242" s="240" t="str">
        <f t="shared" ca="1" si="453"/>
        <v>-0,51278674154705-0,855532992231048i</v>
      </c>
      <c r="EK242" s="240" t="str">
        <f t="shared" ca="1" si="454"/>
        <v>0,771031697532979+0,632769361222288i</v>
      </c>
      <c r="EL242" s="240" t="str">
        <f t="shared" ca="1" si="455"/>
        <v>-0,939133896213374-0,33602748114602i</v>
      </c>
      <c r="EM242" s="240" t="str">
        <f t="shared" ca="1" si="456"/>
        <v>0,997440195250949-3,44096606536385E-13i</v>
      </c>
      <c r="EN242" s="240"/>
      <c r="EO242" s="240"/>
      <c r="EP242" s="240"/>
    </row>
    <row r="243" spans="1:146">
      <c r="A243" s="268">
        <f t="shared" si="323"/>
        <v>2.792968750000002E-3</v>
      </c>
      <c r="B243" s="267">
        <v>143</v>
      </c>
      <c r="C243" s="266">
        <f t="shared" si="324"/>
        <v>28600</v>
      </c>
      <c r="N243" s="265">
        <f t="shared" ca="1" si="327"/>
        <v>2.9974159705691372</v>
      </c>
      <c r="O243" s="240">
        <f t="shared" ca="1" si="328"/>
        <v>0.99741597056913711</v>
      </c>
      <c r="P243" s="240" t="str">
        <f t="shared" ca="1" si="329"/>
        <v>-0,930581917983766+0,358965057168563i</v>
      </c>
      <c r="Q243" s="240" t="str">
        <f t="shared" ca="1" si="330"/>
        <v>0,739036485840214-0,669823626743131i</v>
      </c>
      <c r="R243" s="240" t="str">
        <f t="shared" ca="1" si="331"/>
        <v>-0,448449520746366+0,890916183312846i</v>
      </c>
      <c r="S243" s="240" t="str">
        <f t="shared" ca="1" si="332"/>
        <v>0,0977638611542078-0,992613140049332i</v>
      </c>
      <c r="T243" s="240" t="str">
        <f t="shared" ca="1" si="333"/>
        <v>0,266023563859963+0,961285640076672i</v>
      </c>
      <c r="U243" s="241" t="str">
        <f t="shared" ca="1" si="334"/>
        <v>-0,594159999957695-0,801132019580197i</v>
      </c>
      <c r="V243" s="240" t="str">
        <f t="shared" ca="1" si="335"/>
        <v>0,842670438772317+0,533615170291891i</v>
      </c>
      <c r="W243" s="240" t="str">
        <f t="shared" ca="1" si="336"/>
        <v>-0,978250902373316-0,194586202882338i</v>
      </c>
      <c r="X243" s="240" t="str">
        <f t="shared" ca="1" si="337"/>
        <v>0,982731655963442-0,170520118208164i</v>
      </c>
      <c r="Y243" s="240" t="str">
        <f t="shared" ca="1" si="338"/>
        <v>-0,855512214028322+0,512774287571765i</v>
      </c>
      <c r="Z243" s="240" t="str">
        <f t="shared" ca="1" si="339"/>
        <v>0,613641814043785-0,786309317255891i</v>
      </c>
      <c r="AA243" s="240" t="str">
        <f t="shared" ca="1" si="340"/>
        <v>-0,289534573105073+0,954467573741107i</v>
      </c>
      <c r="AB243" s="240" t="str">
        <f t="shared" ca="1" si="341"/>
        <v>-0,0733744706022438-0,994713428787515i</v>
      </c>
      <c r="AC243" s="240" t="str">
        <f t="shared" ca="1" si="342"/>
        <v>0,426450278485582+0,901653358184809i</v>
      </c>
      <c r="AD243" s="240" t="str">
        <f t="shared" ca="1" si="343"/>
        <v>-0,722375607173899-0,687758751675698i</v>
      </c>
      <c r="AE243" s="240" t="str">
        <f t="shared" ca="1" si="344"/>
        <v>0,921492200608725+0,38169456711311i</v>
      </c>
      <c r="AF243" s="240" t="str">
        <f t="shared" ca="1" si="345"/>
        <v>-0,997115567526694-0,0244778132661409i</v>
      </c>
      <c r="AG243" s="240" t="str">
        <f t="shared" ca="1" si="346"/>
        <v>0,939111087608151-0,336019320096047i</v>
      </c>
      <c r="AH243" s="240" t="str">
        <f t="shared" ca="1" si="347"/>
        <v>-0,755252196561799+0,651485025104147i</v>
      </c>
      <c r="AI243" s="240" t="str">
        <f t="shared" ca="1" si="348"/>
        <v>0,470178633784461-0,879642353845557i</v>
      </c>
      <c r="AJ243" s="240" t="str">
        <f t="shared" ca="1" si="349"/>
        <v>-0,122094362411845+0,989914938271778i</v>
      </c>
      <c r="AK243" s="240" t="str">
        <f t="shared" ca="1" si="350"/>
        <v>-0,24235231196724-0,967524663887442i</v>
      </c>
      <c r="AL243" s="240" t="str">
        <f t="shared" ca="1" si="351"/>
        <v>0,574320286104703+0,815472149932164i</v>
      </c>
      <c r="AM243" s="240" t="str">
        <f t="shared" ca="1" si="352"/>
        <v>-0,829321070353473-0,55413462318659i</v>
      </c>
      <c r="AN243" s="240" t="str">
        <f t="shared" ca="1" si="353"/>
        <v>0,973180887018757+0,21853507610395i</v>
      </c>
      <c r="AO243" s="240" t="str">
        <f t="shared" ca="1" si="354"/>
        <v>-0,986620448750718+0,146351318590938i</v>
      </c>
      <c r="AP243" s="240" t="str">
        <f t="shared" ca="1" si="355"/>
        <v>0,867838660716261-0,491624528794668i</v>
      </c>
      <c r="AQ243" s="240" t="str">
        <f t="shared" ca="1" si="356"/>
        <v>-0,632753993246635+0,771012971600874i</v>
      </c>
      <c r="AR243" s="240" t="str">
        <f t="shared" ca="1" si="357"/>
        <v>-0,632753993246635+0,771012971600874i</v>
      </c>
      <c r="AS243" s="240" t="str">
        <f t="shared" ca="1" si="358"/>
        <v>0,0489408820124407+0,996214539350947i</v>
      </c>
      <c r="AT243" s="240" t="str">
        <f t="shared" ca="1" si="359"/>
        <v>-0,404194158523219-0,911847410788713i</v>
      </c>
      <c r="AU243" s="240" t="str">
        <f t="shared" ca="1" si="360"/>
        <v>0,705279596453127+0,70527959645327i</v>
      </c>
      <c r="AV243" s="240" t="str">
        <f t="shared" ca="1" si="361"/>
        <v>-0,911847410788627-0,404194158523417i</v>
      </c>
      <c r="AW243" s="240" t="str">
        <f t="shared" ca="1" si="362"/>
        <v>0,996214539350936+0,0489408820126565i</v>
      </c>
      <c r="AX243" s="240" t="str">
        <f t="shared" ca="1" si="363"/>
        <v>-0,947074571828996+0,312871177549639i</v>
      </c>
      <c r="AY243" s="240" t="str">
        <f t="shared" ca="1" si="364"/>
        <v>0,7710129716012-0,632753993246238i</v>
      </c>
      <c r="AZ243" s="240" t="str">
        <f t="shared" ca="1" si="365"/>
        <v>-0,491624528794498+0,867838660716357i</v>
      </c>
      <c r="BA243" s="240" t="str">
        <f t="shared" ca="1" si="366"/>
        <v>0,146351318591151-0,986620448750686i</v>
      </c>
      <c r="BB243" s="240" t="str">
        <f t="shared" ca="1" si="367"/>
        <v>0,218535076104403+0,973180887018655i</v>
      </c>
      <c r="BC243" s="240" t="str">
        <f t="shared" ca="1" si="368"/>
        <v>-0,55413462318667-0,829321070353419i</v>
      </c>
      <c r="BD243" s="240" t="str">
        <f t="shared" ca="1" si="369"/>
        <v>0,815472149932039+0,57432028610488i</v>
      </c>
      <c r="BE243" s="240" t="str">
        <f t="shared" ca="1" si="370"/>
        <v>-0,967524663887537-0,242352311966858i</v>
      </c>
      <c r="BF243" s="240" t="str">
        <f t="shared" ca="1" si="371"/>
        <v>0,989914938271768-0,122094362411927i</v>
      </c>
      <c r="BG243" s="240" t="str">
        <f t="shared" ca="1" si="372"/>
        <v>-0,879642353845706+0,470178633784183i</v>
      </c>
      <c r="BH243" s="240" t="str">
        <f t="shared" ca="1" si="373"/>
        <v>0,65148502510385-0,755252196562056i</v>
      </c>
      <c r="BI243" s="240" t="str">
        <f t="shared" ca="1" si="374"/>
        <v>-0,336019320096064+0,939111087608145i</v>
      </c>
      <c r="BJ243" s="240" t="str">
        <f t="shared" ca="1" si="375"/>
        <v>-0,0244778132658187-0,997115567526702i</v>
      </c>
      <c r="BK243" s="240" t="str">
        <f t="shared" ca="1" si="376"/>
        <v>0,381694567113473+0,921492200608574i</v>
      </c>
      <c r="BL243" s="240" t="str">
        <f t="shared" ca="1" si="377"/>
        <v>-0,687758751675686-0,722375607173911i</v>
      </c>
      <c r="BM243" s="240" t="str">
        <f t="shared" ca="1" si="378"/>
        <v>0,901653358184672+0,426450278485873i</v>
      </c>
      <c r="BN243" s="240" t="str">
        <f t="shared" ca="1" si="379"/>
        <v>-0,994713428787535-0,0733744706019575i</v>
      </c>
      <c r="BO243" s="240" t="str">
        <f t="shared" ca="1" si="380"/>
        <v>0,954467573741113-0,289534573105056i</v>
      </c>
      <c r="BP243" s="240" t="str">
        <f t="shared" ca="1" si="381"/>
        <v>-0,786309317256156+0,613641814043448i</v>
      </c>
      <c r="BQ243" s="240" t="str">
        <f t="shared" ca="1" si="382"/>
        <v>0,512774287571519-0,85551221402847i</v>
      </c>
      <c r="BR243" s="240" t="str">
        <f t="shared" ca="1" si="383"/>
        <v>-0,170520118208285+0,98273165596342i</v>
      </c>
      <c r="BS243" s="240" t="str">
        <f t="shared" ca="1" si="384"/>
        <v>-0,194586202881946-0,978250902373394i</v>
      </c>
      <c r="BT243" s="240" t="str">
        <f t="shared" ca="1" si="385"/>
        <v>0,533615170292047+0,842670438772219i</v>
      </c>
      <c r="BU243" s="240" t="str">
        <f t="shared" ca="1" si="386"/>
        <v>-0,801132019580123-0,594159999957795i</v>
      </c>
      <c r="BV243" s="240" t="str">
        <f t="shared" ca="1" si="387"/>
        <v>0,961285640076538+0,266023563860448i</v>
      </c>
      <c r="BW243" s="240" t="str">
        <f t="shared" ca="1" si="388"/>
        <v>-0,992613140049314+0,0977638611543879i</v>
      </c>
      <c r="BX243" s="240" t="str">
        <f t="shared" ca="1" si="389"/>
        <v>0,890916183312948-0,448449520746164i</v>
      </c>
      <c r="BY243" s="240" t="str">
        <f t="shared" ca="1" si="390"/>
        <v>-0,669823626742779+0,739036485840533i</v>
      </c>
      <c r="BZ243" s="240" t="str">
        <f t="shared" ca="1" si="391"/>
        <v>0,358965057168444-0,930581917983812i</v>
      </c>
      <c r="CA243" s="240" t="str">
        <f t="shared" ca="1" si="392"/>
        <v>-2,01859744076175E-13+0,997415970569137i</v>
      </c>
      <c r="CB243" s="240" t="str">
        <f t="shared" ca="1" si="393"/>
        <v>-0,358965057168967-0,93058191798361i</v>
      </c>
      <c r="CC243" s="240" t="str">
        <f t="shared" ca="1" si="394"/>
        <v>0,669823626743194+0,739036485840157i</v>
      </c>
      <c r="CD243" s="240" t="str">
        <f t="shared" ca="1" si="395"/>
        <v>-0,890916183312754-0,448449520746549i</v>
      </c>
      <c r="CE243" s="240" t="str">
        <f t="shared" ca="1" si="396"/>
        <v>0,992613140049369+0,0977638611538304i</v>
      </c>
      <c r="CF243" s="240" t="str">
        <f t="shared" ca="1" si="397"/>
        <v>-0,961285640076653+0,266023563860032i</v>
      </c>
      <c r="CG243" s="240" t="str">
        <f t="shared" ca="1" si="398"/>
        <v>0,801132019580381-0,594159999957448i</v>
      </c>
      <c r="CH243" s="240" t="str">
        <f t="shared" ca="1" si="399"/>
        <v>-0,533615170291574+0,842670438772518i</v>
      </c>
      <c r="CI243" s="240" t="str">
        <f t="shared" ca="1" si="400"/>
        <v>0,19458620288237-0,97825090237331i</v>
      </c>
      <c r="CJ243" s="240" t="str">
        <f t="shared" ca="1" si="401"/>
        <v>0,170520118207831+0,982731655963499i</v>
      </c>
      <c r="CK243" s="240" t="str">
        <f t="shared" ca="1" si="402"/>
        <v>-0,512774287572024-0,855512214028168i</v>
      </c>
      <c r="CL243" s="240" t="str">
        <f t="shared" ca="1" si="403"/>
        <v>0,786309317255872+0,61364181404381i</v>
      </c>
      <c r="CM243" s="240" t="str">
        <f t="shared" ca="1" si="404"/>
        <v>-0,954467573740987-0,28953457310547i</v>
      </c>
      <c r="CN243" s="240" t="str">
        <f t="shared" ca="1" si="405"/>
        <v>0,994713428787495-0,073374470602516i</v>
      </c>
      <c r="CO243" s="240" t="str">
        <f t="shared" ca="1" si="406"/>
        <v>-0,901653358184856+0,426450278485482i</v>
      </c>
      <c r="CP243" s="240" t="str">
        <f t="shared" ca="1" si="407"/>
        <v>0,687758751676019-0,722375607173594i</v>
      </c>
      <c r="CQ243" s="240" t="str">
        <f t="shared" ca="1" si="408"/>
        <v>-0,38169456711293+0,921492200608799i</v>
      </c>
      <c r="CR243" s="240" t="str">
        <f t="shared" ca="1" si="409"/>
        <v>0,0244778132662789-0,997115567526691i</v>
      </c>
      <c r="CS243" s="240" t="str">
        <f t="shared" ca="1" si="410"/>
        <v>0,336019320095657+0,93911108760829i</v>
      </c>
      <c r="CT243" s="240" t="str">
        <f t="shared" ca="1" si="411"/>
        <v>-0,651485025104274-0,75525219656169i</v>
      </c>
      <c r="CU243" s="240" t="str">
        <f t="shared" ca="1" si="412"/>
        <v>0,879642353845502+0,470178633784564i</v>
      </c>
      <c r="CV243" s="240" t="str">
        <f t="shared" ca="1" si="413"/>
        <v>-0,989914938271719-0,122094362412327i</v>
      </c>
      <c r="CW243" s="240" t="str">
        <f t="shared" ca="1" si="414"/>
        <v>0,967524663887395-0,242352311967428i</v>
      </c>
      <c r="CX243" s="240" t="str">
        <f t="shared" ca="1" si="415"/>
        <v>-0,815472149932304+0,574320286104504i</v>
      </c>
      <c r="CY243" s="240" t="str">
        <f t="shared" ca="1" si="416"/>
        <v>0,55413462318618-0,829321070353746i</v>
      </c>
      <c r="CZ243" s="240" t="str">
        <f t="shared" ca="1" si="417"/>
        <v>-0,218535076103884+0,973180887018772i</v>
      </c>
      <c r="DA243" s="240" t="str">
        <f t="shared" ca="1" si="418"/>
        <v>-0,146351318590724-0,98662044875075i</v>
      </c>
      <c r="DB243" s="240" t="str">
        <f t="shared" ca="1" si="419"/>
        <v>0,491624528794986+0,867838660716082i</v>
      </c>
      <c r="DC243" s="240" t="str">
        <f t="shared" ca="1" si="420"/>
        <v>-0,771012971600926-0,632753993246572i</v>
      </c>
      <c r="DD243" s="240" t="str">
        <f t="shared" ca="1" si="421"/>
        <v>0,947074571828869+0,312871177550022i</v>
      </c>
      <c r="DE243" s="240" t="str">
        <f t="shared" ca="1" si="422"/>
        <v>-0,996214539350908+0,0489408820132301i</v>
      </c>
      <c r="DF243" s="240" t="str">
        <f t="shared" ca="1" si="423"/>
        <v>0,911847410788813-0,404194158522996i</v>
      </c>
      <c r="DG243" s="240" t="str">
        <f t="shared" ca="1" si="424"/>
        <v>-0,705279596453433+0,705279596452965i</v>
      </c>
      <c r="DH243" s="240" t="str">
        <f t="shared" ca="1" si="425"/>
        <v>0,404194158522719-0,911847410788935i</v>
      </c>
      <c r="DI243" s="240" t="str">
        <f t="shared" ca="1" si="426"/>
        <v>-0,0489408820128722+0,996214539350925i</v>
      </c>
      <c r="DJ243" s="240" t="str">
        <f t="shared" ca="1" si="427"/>
        <v>-0,312871177549447-0,94707457182906i</v>
      </c>
      <c r="DK243" s="240" t="str">
        <f t="shared" ca="1" si="428"/>
        <v>0,63275399324685+0,771012971600698i</v>
      </c>
      <c r="DL243" s="240" t="str">
        <f t="shared" ca="1" si="429"/>
        <v>-0,867838660716258-0,491624528794674i</v>
      </c>
      <c r="DM243" s="240" t="str">
        <f t="shared" ca="1" si="430"/>
        <v>0,986620448750652+0,146351318591379i</v>
      </c>
      <c r="DN243" s="240" t="str">
        <f t="shared" ca="1" si="431"/>
        <v>-0,973180887018706+0,218535076104179i</v>
      </c>
      <c r="DO243" s="240" t="str">
        <f t="shared" ca="1" si="432"/>
        <v>0,829321070353548-0,554134623186478i</v>
      </c>
      <c r="DP243" s="240" t="str">
        <f t="shared" ca="1" si="433"/>
        <v>-0,574320286105045+0,815472149931923i</v>
      </c>
      <c r="DQ243" s="240" t="str">
        <f t="shared" ca="1" si="434"/>
        <v>0,242352311967081-0,967524663887481i</v>
      </c>
      <c r="DR243" s="240" t="str">
        <f t="shared" ca="1" si="435"/>
        <v>0,122094362411727+0,989914938271793i</v>
      </c>
      <c r="DS243" s="240" t="str">
        <f t="shared" ca="1" si="436"/>
        <v>-0,470178633783979-0,879642353845814i</v>
      </c>
      <c r="DT243" s="240" t="str">
        <f t="shared" ca="1" si="437"/>
        <v>0,755252196561924+0,651485025104002i</v>
      </c>
      <c r="DU243" s="240" t="str">
        <f t="shared" ca="1" si="438"/>
        <v>-0,939111087608067-0,33601932009628i</v>
      </c>
      <c r="DV243" s="240" t="str">
        <f t="shared" ca="1" si="439"/>
        <v>0,997115567526683-0,0244778132665804i</v>
      </c>
      <c r="DW243" s="240" t="str">
        <f t="shared" ca="1" si="440"/>
        <v>-0,921492200608662+0,381694567113261i</v>
      </c>
      <c r="DX243" s="240" t="str">
        <f t="shared" ca="1" si="441"/>
        <v>0,722375607174049-0,68775875167554i</v>
      </c>
      <c r="DY243" s="240" t="str">
        <f t="shared" ca="1" si="442"/>
        <v>-0,426450278485159+0,90165335818501i</v>
      </c>
      <c r="DZ243" s="240" t="str">
        <f t="shared" ca="1" si="443"/>
        <v>0,0733744706021587-0,994713428787522i</v>
      </c>
      <c r="EA243" s="240" t="str">
        <f t="shared" ca="1" si="444"/>
        <v>0,289534573104837+0,95446757374118i</v>
      </c>
      <c r="EB243" s="240" t="str">
        <f t="shared" ca="1" si="445"/>
        <v>-0,613641814044093-0,786309317255652i</v>
      </c>
      <c r="EC243" s="240" t="str">
        <f t="shared" ca="1" si="446"/>
        <v>0,855512214028352+0,512774287571716i</v>
      </c>
      <c r="ED243" s="240" t="str">
        <f t="shared" ca="1" si="447"/>
        <v>-0,982731655963386-0,170520118208485i</v>
      </c>
      <c r="EE243" s="240" t="str">
        <f t="shared" ca="1" si="448"/>
        <v>0,978250902373245-0,194586202882693i</v>
      </c>
      <c r="EF243" s="240" t="str">
        <f t="shared" ca="1" si="449"/>
        <v>-0,842670438772326+0,533615170291876i</v>
      </c>
      <c r="EG243" s="240" t="str">
        <f t="shared" ca="1" si="450"/>
        <v>0,594159999957979-0,801132019579986i</v>
      </c>
      <c r="EH243" s="240" t="str">
        <f t="shared" ca="1" si="451"/>
        <v>-0,266023563859687+0,961285640076749i</v>
      </c>
      <c r="EI243" s="240" t="str">
        <f t="shared" ca="1" si="452"/>
        <v>-0,0977638611541587-0,992613140049337i</v>
      </c>
      <c r="EJ243" s="240" t="str">
        <f t="shared" ca="1" si="453"/>
        <v>0,448449520745983+0,890916183313038i</v>
      </c>
      <c r="EK243" s="240" t="str">
        <f t="shared" ca="1" si="454"/>
        <v>-0,739036485840378-0,669823626742949i</v>
      </c>
      <c r="EL243" s="240" t="str">
        <f t="shared" ca="1" si="455"/>
        <v>0,930581917983739+0,358965057168632i</v>
      </c>
      <c r="EM243" s="240" t="str">
        <f t="shared" ca="1" si="456"/>
        <v>-0,997415970569137-4,03719488152349E-13i</v>
      </c>
      <c r="EN243" s="240"/>
      <c r="EO243" s="240"/>
      <c r="EP243" s="240"/>
    </row>
    <row r="244" spans="1:146">
      <c r="A244" s="268">
        <f t="shared" si="323"/>
        <v>2.8125000000000021E-3</v>
      </c>
      <c r="B244" s="267">
        <v>144</v>
      </c>
      <c r="C244" s="266">
        <f t="shared" si="324"/>
        <v>28800</v>
      </c>
      <c r="N244" s="265">
        <f t="shared" ca="1" si="327"/>
        <v>2.9973896626548013</v>
      </c>
      <c r="O244" s="240">
        <f t="shared" ca="1" si="328"/>
        <v>0.99738966265480122</v>
      </c>
      <c r="P244" s="240" t="str">
        <f t="shared" ca="1" si="329"/>
        <v>-0,921467895265107+0,381684499510201i</v>
      </c>
      <c r="Q244" s="240" t="str">
        <f t="shared" ca="1" si="330"/>
        <v>0,705260993948576-0,705260993948569i</v>
      </c>
      <c r="R244" s="240" t="str">
        <f t="shared" ca="1" si="331"/>
        <v>-0,381684499510155+0,921467895265126i</v>
      </c>
      <c r="S244" s="240" t="str">
        <f t="shared" ca="1" si="332"/>
        <v>-2,95693614478029E-14-0,997389662654801i</v>
      </c>
      <c r="T244" s="240" t="str">
        <f t="shared" ca="1" si="333"/>
        <v>0,381684499510211+0,921467895265102i</v>
      </c>
      <c r="U244" s="241" t="str">
        <f t="shared" ca="1" si="334"/>
        <v>-0,705260993948569-0,705260993948576i</v>
      </c>
      <c r="V244" s="240" t="str">
        <f t="shared" ca="1" si="335"/>
        <v>0,9214678952651+0,381684499510217i</v>
      </c>
      <c r="W244" s="240" t="str">
        <f t="shared" ca="1" si="336"/>
        <v>-0,997389662654801-4,00775942374163E-14i</v>
      </c>
      <c r="X244" s="240" t="str">
        <f t="shared" ca="1" si="337"/>
        <v>0,921467895265091-0,381684499510238i</v>
      </c>
      <c r="Y244" s="240" t="str">
        <f t="shared" ca="1" si="338"/>
        <v>-0,705260993948554+0,705260993948592i</v>
      </c>
      <c r="Z244" s="240" t="str">
        <f t="shared" ca="1" si="339"/>
        <v>0,381684499510191-0,921467895265111i</v>
      </c>
      <c r="AA244" s="240" t="str">
        <f t="shared" ca="1" si="340"/>
        <v>-1,05082327896134E-14+0,997389662654801i</v>
      </c>
      <c r="AB244" s="240" t="str">
        <f t="shared" ca="1" si="341"/>
        <v>-0,381684499510178-0,921467895265116i</v>
      </c>
      <c r="AC244" s="240" t="str">
        <f t="shared" ca="1" si="342"/>
        <v>0,705260993948544+0,705260993948602i</v>
      </c>
      <c r="AD244" s="240" t="str">
        <f t="shared" ca="1" si="343"/>
        <v>-0,921467895265122-0,381684499510163i</v>
      </c>
      <c r="AE244" s="240" t="str">
        <f t="shared" ca="1" si="344"/>
        <v>0,997389662654801-1,90611286581895E-14i</v>
      </c>
      <c r="AF244" s="240" t="str">
        <f t="shared" ca="1" si="345"/>
        <v>-0,921467895265105+0,381684499510205i</v>
      </c>
      <c r="AG244" s="240" t="str">
        <f t="shared" ca="1" si="346"/>
        <v>0,705260993948581-0,705260993948564i</v>
      </c>
      <c r="AH244" s="240" t="str">
        <f t="shared" ca="1" si="347"/>
        <v>-0,381684499510227+0,921467895265096i</v>
      </c>
      <c r="AI244" s="240" t="str">
        <f t="shared" ca="1" si="348"/>
        <v>4,34989472318138E-14-0,997389662654801i</v>
      </c>
      <c r="AJ244" s="240" t="str">
        <f t="shared" ca="1" si="349"/>
        <v>0,381684499510225+0,921467895265096i</v>
      </c>
      <c r="AK244" s="240" t="str">
        <f t="shared" ca="1" si="350"/>
        <v>-0,705260993948585-0,705260993948561i</v>
      </c>
      <c r="AL244" s="240" t="str">
        <f t="shared" ca="1" si="351"/>
        <v>0,92146789526511+0,381684499510194i</v>
      </c>
      <c r="AM244" s="240" t="str">
        <f t="shared" ca="1" si="352"/>
        <v>-0,997389662654801-2,10164655792267E-14i</v>
      </c>
      <c r="AN244" s="240" t="str">
        <f t="shared" ca="1" si="353"/>
        <v>0,921467895265121-0,381684499510168i</v>
      </c>
      <c r="AO244" s="240" t="str">
        <f t="shared" ca="1" si="354"/>
        <v>-0,705260993948605+0,705260993948541i</v>
      </c>
      <c r="AP244" s="240" t="str">
        <f t="shared" ca="1" si="355"/>
        <v>0,381684499510173-0,921467895265118i</v>
      </c>
      <c r="AQ244" s="240" t="str">
        <f t="shared" ca="1" si="356"/>
        <v>1,5639775663792E-14+0,997389662654801i</v>
      </c>
      <c r="AR244" s="240" t="str">
        <f t="shared" ca="1" si="357"/>
        <v>1,5639775663792E-14+0,997389662654801i</v>
      </c>
      <c r="AS244" s="240" t="str">
        <f t="shared" ca="1" si="358"/>
        <v>0,705260993948908+0,705260993948238i</v>
      </c>
      <c r="AT244" s="240" t="str">
        <f t="shared" ca="1" si="359"/>
        <v>-0,921467895265094-0,38168449951023i</v>
      </c>
      <c r="AU244" s="240" t="str">
        <f t="shared" ca="1" si="360"/>
        <v>0,997389662654801-4,49161285438899E-13i</v>
      </c>
      <c r="AV244" s="240" t="str">
        <f t="shared" ca="1" si="361"/>
        <v>-0,921467895265136+0,381684499510131i</v>
      </c>
      <c r="AW244" s="240" t="str">
        <f t="shared" ca="1" si="362"/>
        <v>0,705260993948282-0,705260993948864i</v>
      </c>
      <c r="AX244" s="240" t="str">
        <f t="shared" ca="1" si="363"/>
        <v>-0,381684499510301+0,921467895265065i</v>
      </c>
      <c r="AY244" s="240" t="str">
        <f t="shared" ca="1" si="364"/>
        <v>-3,72427449958463E-13-0,997389662654801i</v>
      </c>
      <c r="AZ244" s="240" t="str">
        <f t="shared" ca="1" si="365"/>
        <v>0,38168449951006+0,921467895265165i</v>
      </c>
      <c r="BA244" s="240" t="str">
        <f t="shared" ca="1" si="366"/>
        <v>-0,705260993948809-0,705260993948337i</v>
      </c>
      <c r="BB244" s="240" t="str">
        <f t="shared" ca="1" si="367"/>
        <v>0,921467895265041+0,381684499510359i</v>
      </c>
      <c r="BC244" s="240" t="str">
        <f t="shared" ca="1" si="368"/>
        <v>-0,997389662654801+3,09867374068461E-13i</v>
      </c>
      <c r="BD244" s="240" t="str">
        <f t="shared" ca="1" si="369"/>
        <v>0,921467895265195-0,381684499509989i</v>
      </c>
      <c r="BE244" s="240" t="str">
        <f t="shared" ca="1" si="370"/>
        <v>-0,705260993948391+0,705260993948755i</v>
      </c>
      <c r="BF244" s="240" t="str">
        <f t="shared" ca="1" si="371"/>
        <v>0,38168449951043-0,921467895265011i</v>
      </c>
      <c r="BG244" s="240" t="str">
        <f t="shared" ca="1" si="372"/>
        <v>2,33133538588025E-13+0,997389662654801i</v>
      </c>
      <c r="BH244" s="240" t="str">
        <f t="shared" ca="1" si="373"/>
        <v>-0,381684499509944-0,921467895265213i</v>
      </c>
      <c r="BI244" s="240" t="str">
        <f t="shared" ca="1" si="374"/>
        <v>0,705260993948721+0,705260993948425i</v>
      </c>
      <c r="BJ244" s="240" t="str">
        <f t="shared" ca="1" si="375"/>
        <v>-0,921467895264982-0,381684499510501i</v>
      </c>
      <c r="BK244" s="240" t="str">
        <f t="shared" ca="1" si="376"/>
        <v>0,997389662654801-1,5639970310759E-13i</v>
      </c>
      <c r="BL244" s="240" t="str">
        <f t="shared" ca="1" si="377"/>
        <v>-0,921467895265243+0,381684499509873i</v>
      </c>
      <c r="BM244" s="240" t="str">
        <f t="shared" ca="1" si="378"/>
        <v>0,70526099394848-0,705260993948666i</v>
      </c>
      <c r="BN244" s="240" t="str">
        <f t="shared" ca="1" si="379"/>
        <v>-0,381684499510546+0,921467895264964i</v>
      </c>
      <c r="BO244" s="240" t="str">
        <f t="shared" ca="1" si="380"/>
        <v>-1,08013386808019E-13-0,997389662654801i</v>
      </c>
      <c r="BP244" s="240" t="str">
        <f t="shared" ca="1" si="381"/>
        <v>0,381684499509803+0,921467895265272i</v>
      </c>
      <c r="BQ244" s="240" t="str">
        <f t="shared" ca="1" si="382"/>
        <v>-0,705260993948612-0,705260993948534i</v>
      </c>
      <c r="BR244" s="240" t="str">
        <f t="shared" ca="1" si="383"/>
        <v>0,921467895264934+0,381684499510616i</v>
      </c>
      <c r="BS244" s="240" t="str">
        <f t="shared" ca="1" si="384"/>
        <v>-0,997389662654801+3,12795513275841E-14i</v>
      </c>
      <c r="BT244" s="240" t="str">
        <f t="shared" ca="1" si="385"/>
        <v>0,921467895265291-0,381684499509758i</v>
      </c>
      <c r="BU244" s="240" t="str">
        <f t="shared" ca="1" si="386"/>
        <v>-0,705260993948588+0,705260993948558i</v>
      </c>
      <c r="BV244" s="240" t="str">
        <f t="shared" ca="1" si="387"/>
        <v>0,381684499509771-0,921467895265285i</v>
      </c>
      <c r="BW244" s="240" t="str">
        <f t="shared" ca="1" si="388"/>
        <v>-4,54542841528509E-14+0,997389662654801i</v>
      </c>
      <c r="BX244" s="240" t="str">
        <f t="shared" ca="1" si="389"/>
        <v>-0,381684499510604-0,92146789526494i</v>
      </c>
      <c r="BY244" s="240" t="str">
        <f t="shared" ca="1" si="390"/>
        <v>0,705260993948523+0,705260993948622i</v>
      </c>
      <c r="BZ244" s="240" t="str">
        <f t="shared" ca="1" si="391"/>
        <v>-0,921467895265267-0,381684499509816i</v>
      </c>
      <c r="CA244" s="240" t="str">
        <f t="shared" ca="1" si="392"/>
        <v>0,997389662654801+1,22188119633286E-13i</v>
      </c>
      <c r="CB244" s="240" t="str">
        <f t="shared" ca="1" si="393"/>
        <v>-0,921467895264969+0,381684499510533i</v>
      </c>
      <c r="CC244" s="240" t="str">
        <f t="shared" ca="1" si="394"/>
        <v>0,705260993948676-0,70526099394847i</v>
      </c>
      <c r="CD244" s="240" t="str">
        <f t="shared" ca="1" si="395"/>
        <v>-0,381684499509886+0,921467895265237i</v>
      </c>
      <c r="CE244" s="240" t="str">
        <f t="shared" ca="1" si="396"/>
        <v>1,70574435932858E-13-0,997389662654801i</v>
      </c>
      <c r="CF244" s="240" t="str">
        <f t="shared" ca="1" si="397"/>
        <v>0,381684499510462+0,921467895264998i</v>
      </c>
      <c r="CG244" s="240" t="str">
        <f t="shared" ca="1" si="398"/>
        <v>-0,705260993948415-0,705260993948731i</v>
      </c>
      <c r="CH244" s="240" t="str">
        <f t="shared" ca="1" si="399"/>
        <v>0,921467895265208+0,381684499509957i</v>
      </c>
      <c r="CI244" s="240" t="str">
        <f t="shared" ca="1" si="400"/>
        <v>-0,997389662654801-2,47308271413292E-13i</v>
      </c>
      <c r="CJ244" s="240" t="str">
        <f t="shared" ca="1" si="401"/>
        <v>0,921467895265017-0,381684499510417i</v>
      </c>
      <c r="CK244" s="240" t="str">
        <f t="shared" ca="1" si="402"/>
        <v>-0,705260993948785+0,705260993948361i</v>
      </c>
      <c r="CL244" s="240" t="str">
        <f t="shared" ca="1" si="403"/>
        <v>0,381684499510028-0,921467895265178i</v>
      </c>
      <c r="CM244" s="240" t="str">
        <f t="shared" ca="1" si="404"/>
        <v>-2,95694587712864E-13+0,997389662654801i</v>
      </c>
      <c r="CN244" s="240" t="str">
        <f t="shared" ca="1" si="405"/>
        <v>-0,381684499510372-0,921467895265035i</v>
      </c>
      <c r="CO244" s="240" t="str">
        <f t="shared" ca="1" si="406"/>
        <v>0,705260993948327+0,705260993948819i</v>
      </c>
      <c r="CP244" s="240" t="str">
        <f t="shared" ca="1" si="407"/>
        <v>-0,92146789526516-0,381684499510073i</v>
      </c>
      <c r="CQ244" s="240" t="str">
        <f t="shared" ca="1" si="408"/>
        <v>0,997389662654801+4,00775942374163E-13i</v>
      </c>
      <c r="CR244" s="240" t="str">
        <f t="shared" ca="1" si="409"/>
        <v>-0,921467895265076+0,381684499510275i</v>
      </c>
      <c r="CS244" s="240" t="str">
        <f t="shared" ca="1" si="410"/>
        <v>0,705260993948894-0,705260993948252i</v>
      </c>
      <c r="CT244" s="240" t="str">
        <f t="shared" ca="1" si="411"/>
        <v>-0,38168449951017+0,92146789526512i</v>
      </c>
      <c r="CU244" s="240" t="str">
        <f t="shared" ca="1" si="412"/>
        <v>4,49162258673734E-13-0,997389662654801i</v>
      </c>
      <c r="CV244" s="240" t="str">
        <f t="shared" ca="1" si="413"/>
        <v>0,38168449951023+0,921467895265094i</v>
      </c>
      <c r="CW244" s="240" t="str">
        <f t="shared" ca="1" si="414"/>
        <v>-0,705260993948939-0,705260993948206i</v>
      </c>
      <c r="CX244" s="240" t="str">
        <f t="shared" ca="1" si="415"/>
        <v>0,921467895265101+0,381684499510214i</v>
      </c>
      <c r="CY244" s="240" t="str">
        <f t="shared" ca="1" si="416"/>
        <v>-0,997389662654801-5,54243613335033E-13i</v>
      </c>
      <c r="CZ244" s="240" t="str">
        <f t="shared" ca="1" si="417"/>
        <v>0,921467895265135-0,381684499510134i</v>
      </c>
      <c r="DA244" s="240" t="str">
        <f t="shared" ca="1" si="418"/>
        <v>-0,70526099394828+0,705260993948866i</v>
      </c>
      <c r="DB244" s="240" t="str">
        <f t="shared" ca="1" si="419"/>
        <v>0,381684499510259-0,921467895265082i</v>
      </c>
      <c r="DC244" s="240" t="str">
        <f t="shared" ca="1" si="420"/>
        <v>4,1788076087648E-13+0,997389662654801i</v>
      </c>
      <c r="DD244" s="240" t="str">
        <f t="shared" ca="1" si="421"/>
        <v>-0,381684499510089-0,921467895265153i</v>
      </c>
      <c r="DE244" s="240" t="str">
        <f t="shared" ca="1" si="422"/>
        <v>0,705260993948832+0,705260993948315i</v>
      </c>
      <c r="DF244" s="240" t="str">
        <f t="shared" ca="1" si="423"/>
        <v>-0,921467895265042-0,381684499510356i</v>
      </c>
      <c r="DG244" s="240" t="str">
        <f t="shared" ca="1" si="424"/>
        <v>0,997389662654801-3,12799406215181E-13i</v>
      </c>
      <c r="DH244" s="240" t="str">
        <f t="shared" ca="1" si="425"/>
        <v>-0,921467895265172+0,381684499510044i</v>
      </c>
      <c r="DI244" s="240" t="str">
        <f t="shared" ca="1" si="426"/>
        <v>0,705260993948349-0,705260993948797i</v>
      </c>
      <c r="DJ244" s="240" t="str">
        <f t="shared" ca="1" si="427"/>
        <v>-0,381684499510401+0,921467895265023i</v>
      </c>
      <c r="DK244" s="240" t="str">
        <f t="shared" ca="1" si="428"/>
        <v>-2,64413089915609E-13-0,997389662654801i</v>
      </c>
      <c r="DL244" s="240" t="str">
        <f t="shared" ca="1" si="429"/>
        <v>0,381684499509947+0,921467895265212i</v>
      </c>
      <c r="DM244" s="240" t="str">
        <f t="shared" ca="1" si="430"/>
        <v>-0,705260993948723-0,705260993948423i</v>
      </c>
      <c r="DN244" s="240" t="str">
        <f t="shared" ca="1" si="431"/>
        <v>0,921467895265005+0,381684499510446i</v>
      </c>
      <c r="DO244" s="240" t="str">
        <f t="shared" ca="1" si="432"/>
        <v>-0,997389662654801+2,16026773616038E-13i</v>
      </c>
      <c r="DP244" s="240" t="str">
        <f t="shared" ca="1" si="433"/>
        <v>0,921467895265231-0,381684499509902i</v>
      </c>
      <c r="DQ244" s="240" t="str">
        <f t="shared" ca="1" si="434"/>
        <v>-0,705260993948458+0,705260993948688i</v>
      </c>
      <c r="DR244" s="240" t="str">
        <f t="shared" ca="1" si="435"/>
        <v>0,381684499510543-0,921467895264965i</v>
      </c>
      <c r="DS244" s="240" t="str">
        <f t="shared" ca="1" si="436"/>
        <v>1,1094541895474E-13+0,997389662654801i</v>
      </c>
      <c r="DT244" s="240" t="str">
        <f t="shared" ca="1" si="437"/>
        <v>-0,381684499509857-0,921467895265249i</v>
      </c>
      <c r="DU244" s="240" t="str">
        <f t="shared" ca="1" si="438"/>
        <v>0,705260993948614+0,705260993948532i</v>
      </c>
      <c r="DV244" s="240" t="str">
        <f t="shared" ca="1" si="439"/>
        <v>-0,921467895264946-0,381684499510588i</v>
      </c>
      <c r="DW244" s="240" t="str">
        <f t="shared" ca="1" si="440"/>
        <v>0,997389662654801-6,25591026551681E-14i</v>
      </c>
      <c r="DX244" s="240" t="str">
        <f t="shared" ca="1" si="441"/>
        <v>-0,92146789526529+0,381684499509761i</v>
      </c>
      <c r="DY244" s="240" t="str">
        <f t="shared" ca="1" si="442"/>
        <v>0,705260993948565-0,70526099394858i</v>
      </c>
      <c r="DZ244" s="240" t="str">
        <f t="shared" ca="1" si="443"/>
        <v>-0,381684499510684+0,921467895264907i</v>
      </c>
      <c r="EA244" s="240" t="str">
        <f t="shared" ca="1" si="444"/>
        <v>4,25222520061303E-14-0,997389662654801i</v>
      </c>
      <c r="EB244" s="240" t="str">
        <f t="shared" ca="1" si="445"/>
        <v>0,381684499510607+0,921467895264938i</v>
      </c>
      <c r="EC244" s="240" t="str">
        <f t="shared" ca="1" si="446"/>
        <v>-0,705260993948546-0,7052609939486i</v>
      </c>
      <c r="ED244" s="240" t="str">
        <f t="shared" ca="1" si="447"/>
        <v>0,921467895265279+0,381684499509787i</v>
      </c>
      <c r="EE244" s="240" t="str">
        <f t="shared" ca="1" si="448"/>
        <v>-0,997389662654801-9,09085683057019E-14i</v>
      </c>
      <c r="EF244" s="240" t="str">
        <f t="shared" ca="1" si="449"/>
        <v>0,921467895264957-0,381684499510562i</v>
      </c>
      <c r="EG244" s="240" t="str">
        <f t="shared" ca="1" si="450"/>
        <v>-0,705260993948674+0,705260993948472i</v>
      </c>
      <c r="EH244" s="240" t="str">
        <f t="shared" ca="1" si="451"/>
        <v>0,381684499509883-0,921467895265238i</v>
      </c>
      <c r="EI244" s="240" t="str">
        <f t="shared" ca="1" si="452"/>
        <v>-1,39294884605274E-13+0,997389662654801i</v>
      </c>
      <c r="EJ244" s="240" t="str">
        <f t="shared" ca="1" si="453"/>
        <v>-0,381684499510517-0,921467895264976i</v>
      </c>
      <c r="EK244" s="240" t="str">
        <f t="shared" ca="1" si="454"/>
        <v>0,705260993948438+0,705260993948709i</v>
      </c>
      <c r="EL244" s="240" t="str">
        <f t="shared" ca="1" si="455"/>
        <v>-0,92146789526522-0,381684499509928i</v>
      </c>
      <c r="EM244" s="240" t="str">
        <f t="shared" ca="1" si="456"/>
        <v>0,997389662654801+2,44376239266572E-13i</v>
      </c>
      <c r="EN244" s="240"/>
      <c r="EO244" s="240"/>
      <c r="EP244" s="240"/>
    </row>
    <row r="245" spans="1:146">
      <c r="A245" s="268">
        <f t="shared" si="323"/>
        <v>2.8320312500000021E-3</v>
      </c>
      <c r="B245" s="267">
        <v>145</v>
      </c>
      <c r="C245" s="266">
        <f t="shared" si="324"/>
        <v>29000</v>
      </c>
      <c r="N245" s="265">
        <f t="shared" ca="1" si="327"/>
        <v>2.9973611770460384</v>
      </c>
      <c r="O245" s="240">
        <f t="shared" ca="1" si="328"/>
        <v>0.99736117704603844</v>
      </c>
      <c r="P245" s="240" t="str">
        <f t="shared" ca="1" si="329"/>
        <v>-0,911797318015444+0,404171953923702i</v>
      </c>
      <c r="Q245" s="240" t="str">
        <f t="shared" ca="1" si="330"/>
        <v>0,669786829662033-0,738995886517606i</v>
      </c>
      <c r="R245" s="240" t="str">
        <f t="shared" ca="1" si="331"/>
        <v>-0,312853989822053+0,947022543834666i</v>
      </c>
      <c r="S245" s="240" t="str">
        <f t="shared" ca="1" si="332"/>
        <v>-0,097758490449727-0,992558610372027i</v>
      </c>
      <c r="T245" s="240" t="str">
        <f t="shared" ca="1" si="333"/>
        <v>0,49159752116613+0,867790985584649i</v>
      </c>
      <c r="U245" s="241" t="str">
        <f t="shared" ca="1" si="334"/>
        <v>-0,801088009009764-0,5941273594941i</v>
      </c>
      <c r="V245" s="240" t="str">
        <f t="shared" ca="1" si="335"/>
        <v>0,973127424861551+0,218523070775116i</v>
      </c>
      <c r="W245" s="240" t="str">
        <f t="shared" ca="1" si="336"/>
        <v>-0,978197161692395+0,194575513196295i</v>
      </c>
      <c r="X245" s="240" t="str">
        <f t="shared" ca="1" si="337"/>
        <v>0,815427351579821-0,574288735545263i</v>
      </c>
      <c r="Y245" s="240" t="str">
        <f t="shared" ca="1" si="338"/>
        <v>-0,512746118071128+0,855465216055947i</v>
      </c>
      <c r="Z245" s="240" t="str">
        <f t="shared" ca="1" si="339"/>
        <v>0,122087655099653-0,989860556821479i</v>
      </c>
      <c r="AA245" s="240" t="str">
        <f t="shared" ca="1" si="340"/>
        <v>0,289518667384986+0,954415139608693i</v>
      </c>
      <c r="AB245" s="240" t="str">
        <f t="shared" ca="1" si="341"/>
        <v>-0,651449235462856-0,755210706421406i</v>
      </c>
      <c r="AC245" s="240" t="str">
        <f t="shared" ca="1" si="342"/>
        <v>0,901603825426602+0,42642685123568i</v>
      </c>
      <c r="AD245" s="240" t="str">
        <f t="shared" ca="1" si="343"/>
        <v>-0,99706079050638-0,0244764685657829i</v>
      </c>
      <c r="AE245" s="240" t="str">
        <f t="shared" ca="1" si="344"/>
        <v>0,921441577994202-0,381673598539661i</v>
      </c>
      <c r="AF245" s="240" t="str">
        <f t="shared" ca="1" si="345"/>
        <v>-0,687720969319922+0,722335923124641i</v>
      </c>
      <c r="AG245" s="240" t="str">
        <f t="shared" ca="1" si="346"/>
        <v>0,336000860714107-0,939059497091659i</v>
      </c>
      <c r="AH245" s="240" t="str">
        <f t="shared" ca="1" si="347"/>
        <v>0,073370439740674+0,994658783729837i</v>
      </c>
      <c r="AI245" s="240" t="str">
        <f t="shared" ca="1" si="348"/>
        <v>-0,470152804296396-0,879594030272429i</v>
      </c>
      <c r="AJ245" s="240" t="str">
        <f t="shared" ca="1" si="349"/>
        <v>0,786266120977684+0,613608103337435i</v>
      </c>
      <c r="AK245" s="240" t="str">
        <f t="shared" ca="1" si="350"/>
        <v>-0,967471512457548-0,242338998227201i</v>
      </c>
      <c r="AL245" s="240" t="str">
        <f t="shared" ca="1" si="351"/>
        <v>0,982677669130184-0,170510750603968i</v>
      </c>
      <c r="AM245" s="240" t="str">
        <f t="shared" ca="1" si="352"/>
        <v>-0,82927551120408+0,554104181536171i</v>
      </c>
      <c r="AN245" s="240" t="str">
        <f t="shared" ca="1" si="353"/>
        <v>0,533585855887422-0,842624146268992i</v>
      </c>
      <c r="AO245" s="240" t="str">
        <f t="shared" ca="1" si="354"/>
        <v>-0,146343278711302+0,986566248284769i</v>
      </c>
      <c r="AP245" s="240" t="str">
        <f t="shared" ca="1" si="355"/>
        <v>-0,266008949728385-0,961232831390533i</v>
      </c>
      <c r="AQ245" s="240" t="str">
        <f t="shared" ca="1" si="356"/>
        <v>0,63271923260359+0,770970615634722i</v>
      </c>
      <c r="AR245" s="240" t="str">
        <f t="shared" ca="1" si="357"/>
        <v>0,63271923260359+0,770970615634722i</v>
      </c>
      <c r="AS245" s="240" t="str">
        <f t="shared" ca="1" si="358"/>
        <v>0,996159811829043+0,0489381934217395i</v>
      </c>
      <c r="AT245" s="240" t="str">
        <f t="shared" ca="1" si="359"/>
        <v>-0,930530796021405+0,358945337251274i</v>
      </c>
      <c r="AU245" s="240" t="str">
        <f t="shared" ca="1" si="360"/>
        <v>0,705240851581456-0,705240851581445i</v>
      </c>
      <c r="AV245" s="240" t="str">
        <f t="shared" ca="1" si="361"/>
        <v>-0,358945337251274+0,930530796021405i</v>
      </c>
      <c r="AW245" s="240" t="str">
        <f t="shared" ca="1" si="362"/>
        <v>-0,0489381934217253-0,996159811829044i</v>
      </c>
      <c r="AX245" s="240" t="str">
        <f t="shared" ca="1" si="363"/>
        <v>0,448424884957495+0,890867240406513i</v>
      </c>
      <c r="AY245" s="240" t="str">
        <f t="shared" ca="1" si="364"/>
        <v>-0,770970615634912-0,63271923260336i</v>
      </c>
      <c r="AZ245" s="240" t="str">
        <f t="shared" ca="1" si="365"/>
        <v>0,961232831390424+0,266008949728781i</v>
      </c>
      <c r="BA245" s="240" t="str">
        <f t="shared" ca="1" si="366"/>
        <v>-0,986566248284786+0,14634327871119i</v>
      </c>
      <c r="BB245" s="240" t="str">
        <f t="shared" ca="1" si="367"/>
        <v>0,8426241462689-0,533585855887566i</v>
      </c>
      <c r="BC245" s="240" t="str">
        <f t="shared" ca="1" si="368"/>
        <v>-0,554104181536583+0,829275511203805i</v>
      </c>
      <c r="BD245" s="240" t="str">
        <f t="shared" ca="1" si="369"/>
        <v>0,170510750604177-0,982677669130147i</v>
      </c>
      <c r="BE245" s="240" t="str">
        <f t="shared" ca="1" si="370"/>
        <v>0,242338998227284+0,967471512457527i</v>
      </c>
      <c r="BF245" s="240" t="str">
        <f t="shared" ca="1" si="371"/>
        <v>-0,613608103337748-0,78626612097744i</v>
      </c>
      <c r="BG245" s="240" t="str">
        <f t="shared" ca="1" si="372"/>
        <v>0,879594030272288+0,470152804296658i</v>
      </c>
      <c r="BH245" s="240" t="str">
        <f t="shared" ca="1" si="373"/>
        <v>-0,994658783729843-0,0733704397405893i</v>
      </c>
      <c r="BI245" s="240" t="str">
        <f t="shared" ca="1" si="374"/>
        <v>0,93905949709153-0,336000860714467i</v>
      </c>
      <c r="BJ245" s="240" t="str">
        <f t="shared" ca="1" si="375"/>
        <v>-0,722335923124845+0,687720969319706i</v>
      </c>
      <c r="BK245" s="240" t="str">
        <f t="shared" ca="1" si="376"/>
        <v>0,381673598539667-0,921441577994199i</v>
      </c>
      <c r="BL245" s="240" t="str">
        <f t="shared" ca="1" si="377"/>
        <v>0,0244764685660662+0,997060790506373i</v>
      </c>
      <c r="BM245" s="240" t="str">
        <f t="shared" ca="1" si="378"/>
        <v>-0,426426851235302-0,901603825426781i</v>
      </c>
      <c r="BN245" s="240" t="str">
        <f t="shared" ca="1" si="379"/>
        <v>0,755210706421341+0,651449235462932i</v>
      </c>
      <c r="BO245" s="240" t="str">
        <f t="shared" ca="1" si="380"/>
        <v>-0,954415139608777-0,289518667384708i</v>
      </c>
      <c r="BP245" s="240" t="str">
        <f t="shared" ca="1" si="381"/>
        <v>0,989860556821529-0,122087655099246i</v>
      </c>
      <c r="BQ245" s="240" t="str">
        <f t="shared" ca="1" si="382"/>
        <v>-0,855465216056008+0,512746118071025i</v>
      </c>
      <c r="BR245" s="240" t="str">
        <f t="shared" ca="1" si="383"/>
        <v>0,574288735545102-0,815427351579935i</v>
      </c>
      <c r="BS245" s="240" t="str">
        <f t="shared" ca="1" si="384"/>
        <v>-0,194575513195818+0,97819716169249i</v>
      </c>
      <c r="BT245" s="240" t="str">
        <f t="shared" ca="1" si="385"/>
        <v>-0,218523070774905-0,973127424861598i</v>
      </c>
      <c r="BU245" s="240" t="str">
        <f t="shared" ca="1" si="386"/>
        <v>0,594127359494182+0,801088009009702i</v>
      </c>
      <c r="BV245" s="240" t="str">
        <f t="shared" ca="1" si="387"/>
        <v>-0,867790985584842-0,491597521165788i</v>
      </c>
      <c r="BW245" s="240" t="str">
        <f t="shared" ca="1" si="388"/>
        <v>0,992558610371996+0,0977584904500356i</v>
      </c>
      <c r="BX245" s="240" t="str">
        <f t="shared" ca="1" si="389"/>
        <v>-0,947022543834641+0,312853989822129i</v>
      </c>
      <c r="BY245" s="240" t="str">
        <f t="shared" ca="1" si="390"/>
        <v>0,738995886517358-0,669786829662307i</v>
      </c>
      <c r="BZ245" s="240" t="str">
        <f t="shared" ca="1" si="391"/>
        <v>-0,404171953923989+0,911797318015316i</v>
      </c>
      <c r="CA245" s="240" t="str">
        <f t="shared" ca="1" si="392"/>
        <v>1,41738954561615E-14-0,997361177046038i</v>
      </c>
      <c r="CB245" s="240" t="str">
        <f t="shared" ca="1" si="393"/>
        <v>0,404171953923963+0,911797318015328i</v>
      </c>
      <c r="CC245" s="240" t="str">
        <f t="shared" ca="1" si="394"/>
        <v>-0,738995886517358-0,669786829662307i</v>
      </c>
      <c r="CD245" s="240" t="str">
        <f t="shared" ca="1" si="395"/>
        <v>0,947022543834632+0,312853989822156i</v>
      </c>
      <c r="CE245" s="240" t="str">
        <f t="shared" ca="1" si="396"/>
        <v>-0,992558610371999+0,0977584904500074i</v>
      </c>
      <c r="CF245" s="240" t="str">
        <f t="shared" ca="1" si="397"/>
        <v>0,867790985584856-0,491597521165763i</v>
      </c>
      <c r="CG245" s="240" t="str">
        <f t="shared" ca="1" si="398"/>
        <v>-0,594127359494182+0,801088009009702i</v>
      </c>
      <c r="CH245" s="240" t="str">
        <f t="shared" ca="1" si="399"/>
        <v>0,218523070774932-0,973127424861592i</v>
      </c>
      <c r="CI245" s="240" t="str">
        <f t="shared" ca="1" si="400"/>
        <v>0,194575513196792+0,978197161692297i</v>
      </c>
      <c r="CJ245" s="240" t="str">
        <f t="shared" ca="1" si="401"/>
        <v>-0,574288735545102-0,815427351579935i</v>
      </c>
      <c r="CK245" s="240" t="str">
        <f t="shared" ca="1" si="402"/>
        <v>0,85546521605598+0,512746118071073i</v>
      </c>
      <c r="CL245" s="240" t="str">
        <f t="shared" ca="1" si="403"/>
        <v>-0,989860556821525-0,122087655099274i</v>
      </c>
      <c r="CM245" s="240" t="str">
        <f t="shared" ca="1" si="404"/>
        <v>0,954415139608786-0,289518667384681i</v>
      </c>
      <c r="CN245" s="240" t="str">
        <f t="shared" ca="1" si="405"/>
        <v>-0,755210706421341+0,651449235462932i</v>
      </c>
      <c r="CO245" s="240" t="str">
        <f t="shared" ca="1" si="406"/>
        <v>0,426426851235353-0,901603825426757i</v>
      </c>
      <c r="CP245" s="240" t="str">
        <f t="shared" ca="1" si="407"/>
        <v>-0,0244764685660662+0,997060790506373i</v>
      </c>
      <c r="CQ245" s="240" t="str">
        <f t="shared" ca="1" si="408"/>
        <v>-0,381673598539641-0,92144157799421i</v>
      </c>
      <c r="CR245" s="240" t="str">
        <f t="shared" ca="1" si="409"/>
        <v>0,722335923124845+0,687720969319706i</v>
      </c>
      <c r="CS245" s="240" t="str">
        <f t="shared" ca="1" si="410"/>
        <v>-0,93905949709152-0,336000860714494i</v>
      </c>
      <c r="CT245" s="240" t="str">
        <f t="shared" ca="1" si="411"/>
        <v>0,994658783729843-0,0733704397405893i</v>
      </c>
      <c r="CU245" s="240" t="str">
        <f t="shared" ca="1" si="412"/>
        <v>-0,879594030272302+0,470152804296633i</v>
      </c>
      <c r="CV245" s="240" t="str">
        <f t="shared" ca="1" si="413"/>
        <v>0,61360810333777-0,786266120977423i</v>
      </c>
      <c r="CW245" s="240" t="str">
        <f t="shared" ca="1" si="414"/>
        <v>-0,242338998227312+0,96747151245752i</v>
      </c>
      <c r="CX245" s="240" t="str">
        <f t="shared" ca="1" si="415"/>
        <v>-0,170510750604177-0,982677669130147i</v>
      </c>
      <c r="CY245" s="240" t="str">
        <f t="shared" ca="1" si="416"/>
        <v>0,554104181535758+0,829275511204357i</v>
      </c>
      <c r="CZ245" s="240" t="str">
        <f t="shared" ca="1" si="417"/>
        <v>-0,84262414626887-0,533585855887614i</v>
      </c>
      <c r="DA245" s="240" t="str">
        <f t="shared" ca="1" si="418"/>
        <v>0,986566248284782+0,146343278711218i</v>
      </c>
      <c r="DB245" s="240" t="str">
        <f t="shared" ca="1" si="419"/>
        <v>-0,961232831390424+0,266008949728781i</v>
      </c>
      <c r="DC245" s="240" t="str">
        <f t="shared" ca="1" si="420"/>
        <v>0,770970615634912-0,63271923260336i</v>
      </c>
      <c r="DD245" s="240" t="str">
        <f t="shared" ca="1" si="421"/>
        <v>-0,448424884957533+0,890867240406494i</v>
      </c>
      <c r="DE245" s="240" t="str">
        <f t="shared" ca="1" si="422"/>
        <v>0,0489381934217536-0,996159811829043i</v>
      </c>
      <c r="DF245" s="240" t="str">
        <f t="shared" ca="1" si="423"/>
        <v>0,358945337251247+0,930530796021415i</v>
      </c>
      <c r="DG245" s="240" t="str">
        <f t="shared" ca="1" si="424"/>
        <v>-0,705240851581445-0,705240851581456i</v>
      </c>
      <c r="DH245" s="240" t="str">
        <f t="shared" ca="1" si="425"/>
        <v>0,93053079602141+0,35894533725126i</v>
      </c>
      <c r="DI245" s="240" t="str">
        <f t="shared" ca="1" si="426"/>
        <v>-0,996159811829043+0,0489381934217395i</v>
      </c>
      <c r="DJ245" s="240" t="str">
        <f t="shared" ca="1" si="427"/>
        <v>0,890867240406526-0,44842488495747i</v>
      </c>
      <c r="DK245" s="240" t="str">
        <f t="shared" ca="1" si="428"/>
        <v>-0,632719232603371+0,770970615634903i</v>
      </c>
      <c r="DL245" s="240" t="str">
        <f t="shared" ca="1" si="429"/>
        <v>0,266008949728795-0,96123283139042i</v>
      </c>
      <c r="DM245" s="240" t="str">
        <f t="shared" ca="1" si="430"/>
        <v>0,146343278711204+0,986566248284784i</v>
      </c>
      <c r="DN245" s="240" t="str">
        <f t="shared" ca="1" si="431"/>
        <v>-0,533585855887554-0,842624146268908i</v>
      </c>
      <c r="DO245" s="240" t="str">
        <f t="shared" ca="1" si="432"/>
        <v>0,829275511204349+0,55410418153577i</v>
      </c>
      <c r="DP245" s="240" t="str">
        <f t="shared" ca="1" si="433"/>
        <v>-0,982677669130145-0,170510750604191i</v>
      </c>
      <c r="DQ245" s="240" t="str">
        <f t="shared" ca="1" si="434"/>
        <v>0,967471512457524-0,242338998227298i</v>
      </c>
      <c r="DR245" s="240" t="str">
        <f t="shared" ca="1" si="435"/>
        <v>-0,786266120977467+0,613608103337715i</v>
      </c>
      <c r="DS245" s="240" t="str">
        <f t="shared" ca="1" si="436"/>
        <v>0,470152804296695-0,879594030272268i</v>
      </c>
      <c r="DT245" s="240" t="str">
        <f t="shared" ca="1" si="437"/>
        <v>-0,0733704397406033+0,994658783729842i</v>
      </c>
      <c r="DU245" s="240" t="str">
        <f t="shared" ca="1" si="438"/>
        <v>-0,33600086071448-0,939059497091525i</v>
      </c>
      <c r="DV245" s="240" t="str">
        <f t="shared" ca="1" si="439"/>
        <v>0,687720969319696+0,722335923124855i</v>
      </c>
      <c r="DW245" s="240" t="str">
        <f t="shared" ca="1" si="440"/>
        <v>-0,921441577994205-0,381673598539654i</v>
      </c>
      <c r="DX245" s="240" t="str">
        <f t="shared" ca="1" si="441"/>
        <v>0,997060790506373-0,0244764685660521i</v>
      </c>
      <c r="DY245" s="240" t="str">
        <f t="shared" ca="1" si="442"/>
        <v>-0,901603825426787+0,426426851235289i</v>
      </c>
      <c r="DZ245" s="240" t="str">
        <f t="shared" ca="1" si="443"/>
        <v>0,651449235462942-0,755210706421332i</v>
      </c>
      <c r="EA245" s="240" t="str">
        <f t="shared" ca="1" si="444"/>
        <v>-0,289518667384695+0,954415139608781i</v>
      </c>
      <c r="EB245" s="240" t="str">
        <f t="shared" ca="1" si="445"/>
        <v>-0,12208765509926-0,989860556821527i</v>
      </c>
      <c r="EC245" s="240" t="str">
        <f t="shared" ca="1" si="446"/>
        <v>0,512746118071013+0,855465216056016i</v>
      </c>
      <c r="ED245" s="240" t="str">
        <f t="shared" ca="1" si="447"/>
        <v>-0,815427351579927-0,574288735545113i</v>
      </c>
      <c r="EE245" s="240" t="str">
        <f t="shared" ca="1" si="448"/>
        <v>0,978197161692294+0,194575513196806i</v>
      </c>
      <c r="EF245" s="240" t="str">
        <f t="shared" ca="1" si="449"/>
        <v>-0,973127424861595+0,218523070774918i</v>
      </c>
      <c r="EG245" s="240" t="str">
        <f t="shared" ca="1" si="450"/>
        <v>0,801088009009728-0,594127359494148i</v>
      </c>
      <c r="EH245" s="240" t="str">
        <f t="shared" ca="1" si="451"/>
        <v>-0,4915975211658+0,867790985584835i</v>
      </c>
      <c r="EI245" s="240" t="str">
        <f t="shared" ca="1" si="452"/>
        <v>0,0977584904500497-0,992558610371995i</v>
      </c>
      <c r="EJ245" s="240" t="str">
        <f t="shared" ca="1" si="453"/>
        <v>0,312853989822143+0,947022543834637i</v>
      </c>
      <c r="EK245" s="240" t="str">
        <f t="shared" ca="1" si="454"/>
        <v>-0,669786829662275-0,738995886517386i</v>
      </c>
      <c r="EL245" s="240" t="str">
        <f t="shared" ca="1" si="455"/>
        <v>0,911797318015299+0,404171953924028i</v>
      </c>
      <c r="EM245" s="240" t="str">
        <f t="shared" ca="1" si="456"/>
        <v>-0,997361177046038-2,83477909123231E-14i</v>
      </c>
      <c r="EN245" s="240"/>
      <c r="EO245" s="240"/>
      <c r="EP245" s="240"/>
    </row>
    <row r="246" spans="1:146">
      <c r="A246" s="268">
        <f t="shared" si="323"/>
        <v>2.8515625000000021E-3</v>
      </c>
      <c r="B246" s="267">
        <v>146</v>
      </c>
      <c r="C246" s="266">
        <f t="shared" si="324"/>
        <v>29200</v>
      </c>
      <c r="N246" s="265">
        <f t="shared" ca="1" si="327"/>
        <v>2.9973304089991641</v>
      </c>
      <c r="O246" s="240">
        <f t="shared" ca="1" si="328"/>
        <v>0.99733040899916392</v>
      </c>
      <c r="P246" s="240" t="str">
        <f t="shared" ca="1" si="329"/>
        <v>-0,901576011441669+0,426413696200501i</v>
      </c>
      <c r="Q246" s="240" t="str">
        <f t="shared" ca="1" si="330"/>
        <v>0,632699713561248-0,77094683161289i</v>
      </c>
      <c r="R246" s="240" t="str">
        <f t="shared" ca="1" si="331"/>
        <v>-0,242331522201587+0,967441666490493i</v>
      </c>
      <c r="S246" s="240" t="str">
        <f t="shared" ca="1" si="332"/>
        <v>-0,194569510648093-0,97816698484492i</v>
      </c>
      <c r="T246" s="240" t="str">
        <f t="shared" ca="1" si="333"/>
        <v>0,594109030989965+0,801063295882793i</v>
      </c>
      <c r="U246" s="241" t="str">
        <f t="shared" ca="1" si="334"/>
        <v>-0,879566895277582-0,470138300339587i</v>
      </c>
      <c r="V246" s="240" t="str">
        <f t="shared" ca="1" si="335"/>
        <v>0,996129080843611+0,0489366837056077i</v>
      </c>
      <c r="W246" s="240" t="str">
        <f t="shared" ca="1" si="336"/>
        <v>-0,921413152025424+0,381661824117913i</v>
      </c>
      <c r="X246" s="240" t="str">
        <f t="shared" ca="1" si="337"/>
        <v>0,669766167104642-0,738973088898639i</v>
      </c>
      <c r="Y246" s="240" t="str">
        <f t="shared" ca="1" si="338"/>
        <v>-0,289509735892362+0,954385696423607i</v>
      </c>
      <c r="Z246" s="240" t="str">
        <f t="shared" ca="1" si="339"/>
        <v>-0,146338764101174-0,986535813255546i</v>
      </c>
      <c r="AA246" s="240" t="str">
        <f t="shared" ca="1" si="340"/>
        <v>0,554087087725202+0,829249928508072i</v>
      </c>
      <c r="AB246" s="240" t="str">
        <f t="shared" ca="1" si="341"/>
        <v>-0,855438825421879-0,512730300133781i</v>
      </c>
      <c r="AC246" s="240" t="str">
        <f t="shared" ca="1" si="342"/>
        <v>0,992527990481702+0,0977554746538213i</v>
      </c>
      <c r="AD246" s="240" t="str">
        <f t="shared" ca="1" si="343"/>
        <v>-0,939030527619707+0,33599049527136i</v>
      </c>
      <c r="AE246" s="240" t="str">
        <f t="shared" ca="1" si="344"/>
        <v>0,70521909528688-0,705219095286843i</v>
      </c>
      <c r="AF246" s="240" t="str">
        <f t="shared" ca="1" si="345"/>
        <v>-0,335990495271315+0,939030527619723i</v>
      </c>
      <c r="AG246" s="240" t="str">
        <f t="shared" ca="1" si="346"/>
        <v>-0,0977554746537692-0,992527990481707i</v>
      </c>
      <c r="AH246" s="240" t="str">
        <f t="shared" ca="1" si="347"/>
        <v>0,512730300133815+0,855438825421858i</v>
      </c>
      <c r="AI246" s="240" t="str">
        <f t="shared" ca="1" si="348"/>
        <v>-0,829249928508098-0,554087087725163i</v>
      </c>
      <c r="AJ246" s="240" t="str">
        <f t="shared" ca="1" si="349"/>
        <v>0,986535813255538+0,146338764101226i</v>
      </c>
      <c r="AK246" s="240" t="str">
        <f t="shared" ca="1" si="350"/>
        <v>-0,954385696423592+0,289509735892413i</v>
      </c>
      <c r="AL246" s="240" t="str">
        <f t="shared" ca="1" si="351"/>
        <v>0,738973088898674-0,669766167104604i</v>
      </c>
      <c r="AM246" s="240" t="str">
        <f t="shared" ca="1" si="352"/>
        <v>-0,381661824117876+0,921413152025439i</v>
      </c>
      <c r="AN246" s="240" t="str">
        <f t="shared" ca="1" si="353"/>
        <v>-0,0489366837055555-0,996129080843614i</v>
      </c>
      <c r="AO246" s="240" t="str">
        <f t="shared" ca="1" si="354"/>
        <v>0,470138300339534+0,87956689527761i</v>
      </c>
      <c r="AP246" s="240" t="str">
        <f t="shared" ca="1" si="355"/>
        <v>-0,801063295882823-0,594109030989925i</v>
      </c>
      <c r="AQ246" s="240" t="str">
        <f t="shared" ca="1" si="356"/>
        <v>0,978166984844909+0,194569510648147i</v>
      </c>
      <c r="AR246" s="240" t="str">
        <f t="shared" ca="1" si="357"/>
        <v>0,978166984844909+0,194569510648147i</v>
      </c>
      <c r="AS246" s="240" t="str">
        <f t="shared" ca="1" si="358"/>
        <v>0,770946831612723-0,632699713561451i</v>
      </c>
      <c r="AT246" s="240" t="str">
        <f t="shared" ca="1" si="359"/>
        <v>-0,42641369620013+0,901576011441843i</v>
      </c>
      <c r="AU246" s="240" t="str">
        <f t="shared" ca="1" si="360"/>
        <v>4,49135141990154E-13-0,997330408999164i</v>
      </c>
      <c r="AV246" s="240" t="str">
        <f t="shared" ca="1" si="361"/>
        <v>0,426413696200215+0,901576011441803i</v>
      </c>
      <c r="AW246" s="240" t="str">
        <f t="shared" ca="1" si="362"/>
        <v>-0,770946831612783-0,63269971356138i</v>
      </c>
      <c r="AX246" s="240" t="str">
        <f t="shared" ca="1" si="363"/>
        <v>0,967441666490479+0,242331522201643i</v>
      </c>
      <c r="AY246" s="240" t="str">
        <f t="shared" ca="1" si="364"/>
        <v>-0,97816698484489+0,19456951064824i</v>
      </c>
      <c r="AZ246" s="240" t="str">
        <f t="shared" ca="1" si="365"/>
        <v>0,801063295882641-0,594109030990171i</v>
      </c>
      <c r="BA246" s="240" t="str">
        <f t="shared" ca="1" si="366"/>
        <v>-0,470138300339202+0,879566895277787i</v>
      </c>
      <c r="BB246" s="240" t="str">
        <f t="shared" ca="1" si="367"/>
        <v>0,0489366837060562-0,996129080843589i</v>
      </c>
      <c r="BC246" s="240" t="str">
        <f t="shared" ca="1" si="368"/>
        <v>0,381661824117596+0,921413152025555i</v>
      </c>
      <c r="BD246" s="240" t="str">
        <f t="shared" ca="1" si="369"/>
        <v>-0,738973088898527-0,669766167104765i</v>
      </c>
      <c r="BE246" s="240" t="str">
        <f t="shared" ca="1" si="370"/>
        <v>0,95438569642359+0,289509735892419i</v>
      </c>
      <c r="BF246" s="240" t="str">
        <f t="shared" ca="1" si="371"/>
        <v>-0,986535813255524+0,146338764101318i</v>
      </c>
      <c r="BG246" s="240" t="str">
        <f t="shared" ca="1" si="372"/>
        <v>0,829249928507929-0,554087087725418i</v>
      </c>
      <c r="BH246" s="240" t="str">
        <f t="shared" ca="1" si="373"/>
        <v>-0,512730300133491+0,855438825422052i</v>
      </c>
      <c r="BI246" s="240" t="str">
        <f t="shared" ca="1" si="374"/>
        <v>0,0977554746542683-0,992527990481659i</v>
      </c>
      <c r="BJ246" s="240" t="str">
        <f t="shared" ca="1" si="375"/>
        <v>0,335990495271037+0,939030527619823i</v>
      </c>
      <c r="BK246" s="240" t="str">
        <f t="shared" ca="1" si="376"/>
        <v>-0,705219095286727-0,705219095286998i</v>
      </c>
      <c r="BL246" s="240" t="str">
        <f t="shared" ca="1" si="377"/>
        <v>0,939030527619703+0,335990495271372i</v>
      </c>
      <c r="BM246" s="240" t="str">
        <f t="shared" ca="1" si="378"/>
        <v>-0,992527990481692+0,0977554746539146i</v>
      </c>
      <c r="BN246" s="240" t="str">
        <f t="shared" ca="1" si="379"/>
        <v>0,855438825421725-0,512730300134037i</v>
      </c>
      <c r="BO246" s="240" t="str">
        <f t="shared" ca="1" si="380"/>
        <v>-0,554087087724888+0,829249928508283i</v>
      </c>
      <c r="BP246" s="240" t="str">
        <f t="shared" ca="1" si="381"/>
        <v>0,146338764101669-0,986535813255472i</v>
      </c>
      <c r="BQ246" s="240" t="str">
        <f t="shared" ca="1" si="382"/>
        <v>0,289509735892079+0,954385696423694i</v>
      </c>
      <c r="BR246" s="240" t="str">
        <f t="shared" ca="1" si="383"/>
        <v>-0,669766167104481-0,738973088898785i</v>
      </c>
      <c r="BS246" s="240" t="str">
        <f t="shared" ca="1" si="384"/>
        <v>0,921413152025419+0,381661824117924i</v>
      </c>
      <c r="BT246" s="240" t="str">
        <f t="shared" ca="1" si="385"/>
        <v>-0,996129080843607+0,0489366837057014i</v>
      </c>
      <c r="BU246" s="240" t="str">
        <f t="shared" ca="1" si="386"/>
        <v>0,879566895277487-0,470138300339763i</v>
      </c>
      <c r="BV246" s="240" t="str">
        <f t="shared" ca="1" si="387"/>
        <v>-0,59410903098966+0,801063295883021i</v>
      </c>
      <c r="BW246" s="240" t="str">
        <f t="shared" ca="1" si="388"/>
        <v>0,194569510648588-0,978166984844821i</v>
      </c>
      <c r="BX246" s="240" t="str">
        <f t="shared" ca="1" si="389"/>
        <v>0,242331522201298+0,967441666490565i</v>
      </c>
      <c r="BY246" s="240" t="str">
        <f t="shared" ca="1" si="390"/>
        <v>-0,632699713561093-0,770946831613017i</v>
      </c>
      <c r="BZ246" s="240" t="str">
        <f t="shared" ca="1" si="391"/>
        <v>0,901576011441646+0,426413696200549i</v>
      </c>
      <c r="CA246" s="240" t="str">
        <f t="shared" ca="1" si="392"/>
        <v>-0,997330408999164+9,38339441934992E-14i</v>
      </c>
      <c r="CB246" s="240" t="str">
        <f t="shared" ca="1" si="393"/>
        <v>0,901576011441565-0,426413696200718i</v>
      </c>
      <c r="CC246" s="240" t="str">
        <f t="shared" ca="1" si="394"/>
        <v>-0,632699713560971+0,770946831613118i</v>
      </c>
      <c r="CD246" s="240" t="str">
        <f t="shared" ca="1" si="395"/>
        <v>0,242331522202078-0,967441666490369i</v>
      </c>
      <c r="CE246" s="240" t="str">
        <f t="shared" ca="1" si="396"/>
        <v>0,194569510647799+0,978166984844978i</v>
      </c>
      <c r="CF246" s="240" t="str">
        <f t="shared" ca="1" si="397"/>
        <v>-0,59410903098981-0,801063295882909i</v>
      </c>
      <c r="CG246" s="240" t="str">
        <f t="shared" ca="1" si="398"/>
        <v>0,879566895277576+0,470138300339598i</v>
      </c>
      <c r="CH246" s="240" t="str">
        <f t="shared" ca="1" si="399"/>
        <v>-0,996129080843616-0,048936683705514i</v>
      </c>
      <c r="CI246" s="240" t="str">
        <f t="shared" ca="1" si="400"/>
        <v>0,921413152025347-0,381661824118098i</v>
      </c>
      <c r="CJ246" s="240" t="str">
        <f t="shared" ca="1" si="401"/>
        <v>-0,669766167104363+0,738973088898892i</v>
      </c>
      <c r="CK246" s="240" t="str">
        <f t="shared" ca="1" si="402"/>
        <v>0,289509735891871-0,954385696423756i</v>
      </c>
      <c r="CL246" s="240" t="str">
        <f t="shared" ca="1" si="403"/>
        <v>0,146338764100846+0,986535813255594i</v>
      </c>
      <c r="CM246" s="240" t="str">
        <f t="shared" ca="1" si="404"/>
        <v>-0,554087087725045-0,829249928508178i</v>
      </c>
      <c r="CN246" s="240" t="str">
        <f t="shared" ca="1" si="405"/>
        <v>0,855438825421821+0,512730300133876i</v>
      </c>
      <c r="CO246" s="240" t="str">
        <f t="shared" ca="1" si="406"/>
        <v>-0,992527990481714-0,0977554746536997i</v>
      </c>
      <c r="CP246" s="240" t="str">
        <f t="shared" ca="1" si="407"/>
        <v>0,93903052761964-0,335990495271549i</v>
      </c>
      <c r="CQ246" s="240" t="str">
        <f t="shared" ca="1" si="408"/>
        <v>-0,705219095286614+0,70521909528711i</v>
      </c>
      <c r="CR246" s="240" t="str">
        <f t="shared" ca="1" si="409"/>
        <v>0,335990495271795-0,939030527619552i</v>
      </c>
      <c r="CS246" s="240" t="str">
        <f t="shared" ca="1" si="410"/>
        <v>0,0977554746534395+0,992527990481739i</v>
      </c>
      <c r="CT246" s="240" t="str">
        <f t="shared" ca="1" si="411"/>
        <v>-0,512730300133652-0,855438825421955i</v>
      </c>
      <c r="CU246" s="240" t="str">
        <f t="shared" ca="1" si="412"/>
        <v>0,829249928508033+0,554087087725261i</v>
      </c>
      <c r="CV246" s="240" t="str">
        <f t="shared" ca="1" si="413"/>
        <v>-0,986535813255556-0,146338764101105i</v>
      </c>
      <c r="CW246" s="240" t="str">
        <f t="shared" ca="1" si="414"/>
        <v>0,954385696423536-0,289509735892598i</v>
      </c>
      <c r="CX246" s="240" t="str">
        <f t="shared" ca="1" si="415"/>
        <v>-0,738973088898421+0,669766167104884i</v>
      </c>
      <c r="CY246" s="240" t="str">
        <f t="shared" ca="1" si="416"/>
        <v>0,381661824118339-0,921413152025248i</v>
      </c>
      <c r="CZ246" s="240" t="str">
        <f t="shared" ca="1" si="417"/>
        <v>0,0489366837052245+0,99612908084363i</v>
      </c>
      <c r="DA246" s="240" t="str">
        <f t="shared" ca="1" si="418"/>
        <v>-0,470138300339367-0,879566895277699i</v>
      </c>
      <c r="DB246" s="240" t="str">
        <f t="shared" ca="1" si="419"/>
        <v>0,801063295882753+0,594109030990019i</v>
      </c>
      <c r="DC246" s="240" t="str">
        <f t="shared" ca="1" si="420"/>
        <v>-0,978166984844933-0,194569510648028i</v>
      </c>
      <c r="DD246" s="240" t="str">
        <f t="shared" ca="1" si="421"/>
        <v>0,967441666490433-0,242331522201824i</v>
      </c>
      <c r="DE246" s="240" t="str">
        <f t="shared" ca="1" si="422"/>
        <v>-0,770946831612672+0,632699713561513i</v>
      </c>
      <c r="DF246" s="240" t="str">
        <f t="shared" ca="1" si="423"/>
        <v>0,426413696200032-0,90157601144189i</v>
      </c>
      <c r="DG246" s="240" t="str">
        <f t="shared" ca="1" si="424"/>
        <v>-3,83647032887336E-13+0,997330408999164i</v>
      </c>
      <c r="DH246" s="240" t="str">
        <f t="shared" ca="1" si="425"/>
        <v>-0,426413696200312-0,901576011441757i</v>
      </c>
      <c r="DI246" s="240" t="str">
        <f t="shared" ca="1" si="426"/>
        <v>0,770946831612833+0,632699713561318i</v>
      </c>
      <c r="DJ246" s="240" t="str">
        <f t="shared" ca="1" si="427"/>
        <v>-0,967441666490508-0,242331522201524i</v>
      </c>
      <c r="DK246" s="240" t="str">
        <f t="shared" ca="1" si="428"/>
        <v>0,978166984844872-0,194569510648332i</v>
      </c>
      <c r="DL246" s="240" t="str">
        <f t="shared" ca="1" si="429"/>
        <v>-0,801063295882602+0,594109030990223i</v>
      </c>
      <c r="DM246" s="240" t="str">
        <f t="shared" ca="1" si="430"/>
        <v>0,470138300339094-0,879566895277845i</v>
      </c>
      <c r="DN246" s="240" t="str">
        <f t="shared" ca="1" si="431"/>
        <v>-0,0489366837059909+0,996129080843592i</v>
      </c>
      <c r="DO246" s="240" t="str">
        <f t="shared" ca="1" si="432"/>
        <v>-0,381661824117683-0,921413152025519i</v>
      </c>
      <c r="DP246" s="240" t="str">
        <f t="shared" ca="1" si="433"/>
        <v>0,73897308889859+0,669766167104696i</v>
      </c>
      <c r="DQ246" s="240" t="str">
        <f t="shared" ca="1" si="434"/>
        <v>-0,954385696423626-0,289509735892301i</v>
      </c>
      <c r="DR246" s="240" t="str">
        <f t="shared" ca="1" si="435"/>
        <v>0,986535813255511-0,146338764101411i</v>
      </c>
      <c r="DS246" s="240" t="str">
        <f t="shared" ca="1" si="436"/>
        <v>-0,829249928507892+0,554087087725473i</v>
      </c>
      <c r="DT246" s="240" t="str">
        <f t="shared" ca="1" si="437"/>
        <v>0,512730300134261-0,85543882542159i</v>
      </c>
      <c r="DU246" s="240" t="str">
        <f t="shared" ca="1" si="438"/>
        <v>-0,0977554746542031+0,992527990481664i</v>
      </c>
      <c r="DV246" s="240" t="str">
        <f t="shared" ca="1" si="439"/>
        <v>-0,335990495271126-0,939030527619792i</v>
      </c>
      <c r="DW246" s="240" t="str">
        <f t="shared" ca="1" si="440"/>
        <v>0,705219095286792+0,705219095286931i</v>
      </c>
      <c r="DX246" s="240" t="str">
        <f t="shared" ca="1" si="441"/>
        <v>-0,939030527619745-0,335990495271256i</v>
      </c>
      <c r="DY246" s="240" t="str">
        <f t="shared" ca="1" si="442"/>
        <v>0,992527990481683-0,0977554746540081i</v>
      </c>
      <c r="DZ246" s="240" t="str">
        <f t="shared" ca="1" si="443"/>
        <v>-0,855438825421691+0,512730300134093i</v>
      </c>
      <c r="EA246" s="240" t="str">
        <f t="shared" ca="1" si="444"/>
        <v>0,554087087724787-0,829249928508351i</v>
      </c>
      <c r="EB246" s="240" t="str">
        <f t="shared" ca="1" si="445"/>
        <v>-0,146338764101605+0,986535813255482i</v>
      </c>
      <c r="EC246" s="240" t="str">
        <f t="shared" ca="1" si="446"/>
        <v>-0,289509735892168-0,954385696423666i</v>
      </c>
      <c r="ED246" s="240" t="str">
        <f t="shared" ca="1" si="447"/>
        <v>0,669766167104551+0,738973088898722i</v>
      </c>
      <c r="EE246" s="240" t="str">
        <f t="shared" ca="1" si="448"/>
        <v>-0,921413152025466-0,381661824117811i</v>
      </c>
      <c r="EF246" s="240" t="str">
        <f t="shared" ca="1" si="449"/>
        <v>0,996129080843602-0,0489366837057952i</v>
      </c>
      <c r="EG246" s="240" t="str">
        <f t="shared" ca="1" si="450"/>
        <v>-0,879566895277456+0,470138300339821i</v>
      </c>
      <c r="EH246" s="240" t="str">
        <f t="shared" ca="1" si="451"/>
        <v>0,594109030989561-0,801063295883094i</v>
      </c>
      <c r="EI246" s="240" t="str">
        <f t="shared" ca="1" si="452"/>
        <v>-0,194569510648524+0,978166984844834i</v>
      </c>
      <c r="EJ246" s="240" t="str">
        <f t="shared" ca="1" si="453"/>
        <v>-0,242331522201388-0,967441666490542i</v>
      </c>
      <c r="EK246" s="240" t="str">
        <f t="shared" ca="1" si="454"/>
        <v>0,632699713561166+0,770946831612958i</v>
      </c>
      <c r="EL246" s="240" t="str">
        <f t="shared" ca="1" si="455"/>
        <v>-0,901576011441697-0,426413696200438i</v>
      </c>
      <c r="EM246" s="240" t="str">
        <f t="shared" ca="1" si="456"/>
        <v>0,997330408999164-1,87667888386998E-13i</v>
      </c>
      <c r="EN246" s="240"/>
      <c r="EO246" s="240"/>
      <c r="EP246" s="240"/>
    </row>
    <row r="247" spans="1:146">
      <c r="A247" s="268">
        <f t="shared" si="323"/>
        <v>2.8710937500000021E-3</v>
      </c>
      <c r="B247" s="267">
        <v>147</v>
      </c>
      <c r="C247" s="266">
        <f t="shared" si="324"/>
        <v>29400</v>
      </c>
      <c r="N247" s="265">
        <f t="shared" ca="1" si="327"/>
        <v>2.9972972424717081</v>
      </c>
      <c r="O247" s="240">
        <f t="shared" ca="1" si="328"/>
        <v>0.99729724247170792</v>
      </c>
      <c r="P247" s="240" t="str">
        <f t="shared" ca="1" si="329"/>
        <v>-0,890810132491005+0,448396139248579i</v>
      </c>
      <c r="Q247" s="240" t="str">
        <f t="shared" ca="1" si="330"/>
        <v>0,594089273712615-0,801036656278157i</v>
      </c>
      <c r="R247" s="240" t="str">
        <f t="shared" ca="1" si="331"/>
        <v>-0,170499820228388+0,982614675823519i</v>
      </c>
      <c r="S247" s="240" t="str">
        <f t="shared" ca="1" si="332"/>
        <v>-0,289500108157654-0,954353958035685i</v>
      </c>
      <c r="T247" s="240" t="str">
        <f t="shared" ca="1" si="333"/>
        <v>0,687676883838687+0,722289618695703i</v>
      </c>
      <c r="U247" s="241" t="str">
        <f t="shared" ca="1" si="334"/>
        <v>-0,938999299872639-0,33597932180473i</v>
      </c>
      <c r="V247" s="240" t="str">
        <f t="shared" ca="1" si="335"/>
        <v>0,989797103064897-0,122079828825279i</v>
      </c>
      <c r="W247" s="240" t="str">
        <f t="shared" ca="1" si="336"/>
        <v>-0,829222351548362+0,554068661389793i</v>
      </c>
      <c r="X247" s="240" t="str">
        <f t="shared" ca="1" si="337"/>
        <v>0,4915660079301-0,867735356943197i</v>
      </c>
      <c r="Y247" s="240" t="str">
        <f t="shared" ca="1" si="338"/>
        <v>-0,0489350563012138+0,996095954266691i</v>
      </c>
      <c r="Z247" s="240" t="str">
        <f t="shared" ca="1" si="339"/>
        <v>-0,404146044992776-0,91173886840387i</v>
      </c>
      <c r="AA247" s="240" t="str">
        <f t="shared" ca="1" si="340"/>
        <v>0,770921193540438+0,632678672939004i</v>
      </c>
      <c r="AB247" s="240" t="str">
        <f t="shared" ca="1" si="341"/>
        <v>-0,973065043761204-0,218509062630543i</v>
      </c>
      <c r="AC247" s="240" t="str">
        <f t="shared" ca="1" si="342"/>
        <v>0,967409493922293-0,242323463392807i</v>
      </c>
      <c r="AD247" s="240" t="str">
        <f t="shared" ca="1" si="343"/>
        <v>-0,755162294596115+0,65140747513519i</v>
      </c>
      <c r="AE247" s="240" t="str">
        <f t="shared" ca="1" si="344"/>
        <v>0,381649131837266-0,921382510149576i</v>
      </c>
      <c r="AF247" s="240" t="str">
        <f t="shared" ca="1" si="345"/>
        <v>0,0733657364216006+0,994595022389007i</v>
      </c>
      <c r="AG247" s="240" t="str">
        <f t="shared" ca="1" si="346"/>
        <v>-0,512713249131031-0,855410377542366i</v>
      </c>
      <c r="AH247" s="240" t="str">
        <f t="shared" ca="1" si="347"/>
        <v>0,842570130915902+0,533551651042364i</v>
      </c>
      <c r="AI247" s="240" t="str">
        <f t="shared" ca="1" si="348"/>
        <v>-0,992494983660146-0,0977522237655933i</v>
      </c>
      <c r="AJ247" s="240" t="str">
        <f t="shared" ca="1" si="349"/>
        <v>0,930471145523843-0,358922327515605i</v>
      </c>
      <c r="AK247" s="240" t="str">
        <f t="shared" ca="1" si="350"/>
        <v>-0,669743893826132+0,738948514122792i</v>
      </c>
      <c r="AL247" s="240" t="str">
        <f t="shared" ca="1" si="351"/>
        <v>0,265991897561784-0,961171212778012i</v>
      </c>
      <c r="AM247" s="240" t="str">
        <f t="shared" ca="1" si="352"/>
        <v>0,194563040179624+0,978134455602978i</v>
      </c>
      <c r="AN247" s="240" t="str">
        <f t="shared" ca="1" si="353"/>
        <v>-0,613568768767534-0,786215718384443i</v>
      </c>
      <c r="AO247" s="240" t="str">
        <f t="shared" ca="1" si="354"/>
        <v>0,901546029255946+0,42639951568278i</v>
      </c>
      <c r="AP247" s="240" t="str">
        <f t="shared" ca="1" si="355"/>
        <v>-0,996996875187947+0,0244748995328062i</v>
      </c>
      <c r="AQ247" s="240" t="str">
        <f t="shared" ca="1" si="356"/>
        <v>0,879537645011674-0,470122665746921i</v>
      </c>
      <c r="AR247" s="240" t="str">
        <f t="shared" ca="1" si="357"/>
        <v>0,879537645011674-0,470122665746921i</v>
      </c>
      <c r="AS247" s="240" t="str">
        <f t="shared" ca="1" si="358"/>
        <v>0,146333897560747-0,986503005705686i</v>
      </c>
      <c r="AT247" s="240" t="str">
        <f t="shared" ca="1" si="359"/>
        <v>0,312833934713654+0,946961836154576i</v>
      </c>
      <c r="AU247" s="240" t="str">
        <f t="shared" ca="1" si="360"/>
        <v>-0,70519564301046-0,705195643010318i</v>
      </c>
      <c r="AV247" s="240" t="str">
        <f t="shared" ca="1" si="361"/>
        <v>0,946961836154635+0,312833934713476i</v>
      </c>
      <c r="AW247" s="240" t="str">
        <f t="shared" ca="1" si="362"/>
        <v>-0,986503005705659+0,146333897560933i</v>
      </c>
      <c r="AX247" s="240" t="str">
        <f t="shared" ca="1" si="363"/>
        <v>0,815375079642811-0,574251921493652i</v>
      </c>
      <c r="AY247" s="240" t="str">
        <f t="shared" ca="1" si="364"/>
        <v>-0,470122665746743+0,87953764501177i</v>
      </c>
      <c r="AZ247" s="240" t="str">
        <f t="shared" ca="1" si="365"/>
        <v>0,0244748995328169-0,996996875187947i</v>
      </c>
      <c r="BA247" s="240" t="str">
        <f t="shared" ca="1" si="366"/>
        <v>0,42639951568268+0,901546029255993i</v>
      </c>
      <c r="BB247" s="240" t="str">
        <f t="shared" ca="1" si="367"/>
        <v>-0,786215718384383-0,61356876876761i</v>
      </c>
      <c r="BC247" s="240" t="str">
        <f t="shared" ca="1" si="368"/>
        <v>0,978134455602959+0,194563040179719i</v>
      </c>
      <c r="BD247" s="240" t="str">
        <f t="shared" ca="1" si="369"/>
        <v>-0,961171212778064+0,265991897561596i</v>
      </c>
      <c r="BE247" s="240" t="str">
        <f t="shared" ca="1" si="370"/>
        <v>0,738948514122933-0,669743893825978i</v>
      </c>
      <c r="BF247" s="240" t="str">
        <f t="shared" ca="1" si="371"/>
        <v>-0,358922327515801+0,930471145523768i</v>
      </c>
      <c r="BG247" s="240" t="str">
        <f t="shared" ca="1" si="372"/>
        <v>-0,0977522237653852-0,992494983660166i</v>
      </c>
      <c r="BH247" s="240" t="str">
        <f t="shared" ca="1" si="373"/>
        <v>0,533551651042114+0,84257013091606i</v>
      </c>
      <c r="BI247" s="240" t="str">
        <f t="shared" ca="1" si="374"/>
        <v>-0,855410377542215-0,512713249131283i</v>
      </c>
      <c r="BJ247" s="240" t="str">
        <f t="shared" ca="1" si="375"/>
        <v>0,994595022388985+0,073365736421901i</v>
      </c>
      <c r="BK247" s="240" t="str">
        <f t="shared" ca="1" si="376"/>
        <v>-0,921382510149692+0,381649131836987i</v>
      </c>
      <c r="BL247" s="240" t="str">
        <f t="shared" ca="1" si="377"/>
        <v>0,651407475135499-0,755162294595849i</v>
      </c>
      <c r="BM247" s="240" t="str">
        <f t="shared" ca="1" si="378"/>
        <v>-0,24232346339321+0,967409493922192i</v>
      </c>
      <c r="BN247" s="240" t="str">
        <f t="shared" ca="1" si="379"/>
        <v>-0,218509062630166-0,973065043761289i</v>
      </c>
      <c r="BO247" s="240" t="str">
        <f t="shared" ca="1" si="380"/>
        <v>0,632678672938623+0,770921193540751i</v>
      </c>
      <c r="BP247" s="240" t="str">
        <f t="shared" ca="1" si="381"/>
        <v>-0,911738868403668-0,404146044993233i</v>
      </c>
      <c r="BQ247" s="240" t="str">
        <f t="shared" ca="1" si="382"/>
        <v>0,996095954266667-0,0489350563017056i</v>
      </c>
      <c r="BR247" s="240" t="str">
        <f t="shared" ca="1" si="383"/>
        <v>-0,867735356943007+0,491566007930436i</v>
      </c>
      <c r="BS247" s="240" t="str">
        <f t="shared" ca="1" si="384"/>
        <v>0,554068661389451-0,829222351548591i</v>
      </c>
      <c r="BT247" s="240" t="str">
        <f t="shared" ca="1" si="385"/>
        <v>-0,122079828824879+0,989797103064946i</v>
      </c>
      <c r="BU247" s="240" t="str">
        <f t="shared" ca="1" si="386"/>
        <v>-0,335979321805107-0,938999299872504i</v>
      </c>
      <c r="BV247" s="240" t="str">
        <f t="shared" ca="1" si="387"/>
        <v>0,722289618695909+0,687676883838472i</v>
      </c>
      <c r="BW247" s="240" t="str">
        <f t="shared" ca="1" si="388"/>
        <v>-0,95435395803577-0,289500108157373i</v>
      </c>
      <c r="BX247" s="240" t="str">
        <f t="shared" ca="1" si="389"/>
        <v>0,982614675823471-0,170499820228671i</v>
      </c>
      <c r="BY247" s="240" t="str">
        <f t="shared" ca="1" si="390"/>
        <v>-0,801036656278012+0,59408927371281i</v>
      </c>
      <c r="BZ247" s="240" t="str">
        <f t="shared" ca="1" si="391"/>
        <v>0,448396139248368-0,890810132491111i</v>
      </c>
      <c r="CA247" s="240" t="str">
        <f t="shared" ca="1" si="392"/>
        <v>2,01834634290589E-13+0,997297242471708i</v>
      </c>
      <c r="CB247" s="240" t="str">
        <f t="shared" ca="1" si="393"/>
        <v>-0,448396139248728-0,89081013249093i</v>
      </c>
      <c r="CC247" s="240" t="str">
        <f t="shared" ca="1" si="394"/>
        <v>0,801036656278236+0,594089273712508i</v>
      </c>
      <c r="CD247" s="240" t="str">
        <f t="shared" ca="1" si="395"/>
        <v>-0,982614675823534-0,170499820228301i</v>
      </c>
      <c r="CE247" s="240" t="str">
        <f t="shared" ca="1" si="396"/>
        <v>0,954353958035661-0,289500108157732i</v>
      </c>
      <c r="CF247" s="240" t="str">
        <f t="shared" ca="1" si="397"/>
        <v>-0,72228961869563+0,687676883838764i</v>
      </c>
      <c r="CG247" s="240" t="str">
        <f t="shared" ca="1" si="398"/>
        <v>0,335979321804727-0,93899929987264i</v>
      </c>
      <c r="CH247" s="240" t="str">
        <f t="shared" ca="1" si="399"/>
        <v>0,122079828825279+0,989797103064897i</v>
      </c>
      <c r="CI247" s="240" t="str">
        <f t="shared" ca="1" si="400"/>
        <v>-0,554068661389787-0,829222351548366i</v>
      </c>
      <c r="CJ247" s="240" t="str">
        <f t="shared" ca="1" si="401"/>
        <v>0,867735356943192+0,491566007930109i</v>
      </c>
      <c r="CK247" s="240" t="str">
        <f t="shared" ca="1" si="402"/>
        <v>-0,996095954266686-0,0489350563013307i</v>
      </c>
      <c r="CL247" s="240" t="str">
        <f t="shared" ca="1" si="403"/>
        <v>0,911738868403917-0,404146044992669i</v>
      </c>
      <c r="CM247" s="240" t="str">
        <f t="shared" ca="1" si="404"/>
        <v>-0,6326786729391+0,77092119354036i</v>
      </c>
      <c r="CN247" s="240" t="str">
        <f t="shared" ca="1" si="405"/>
        <v>0,218509062630768-0,973065043761154i</v>
      </c>
      <c r="CO247" s="240" t="str">
        <f t="shared" ca="1" si="406"/>
        <v>0,242323463392638+0,967409493922336i</v>
      </c>
      <c r="CP247" s="240" t="str">
        <f t="shared" ca="1" si="407"/>
        <v>-0,651407475135053-0,755162294596233i</v>
      </c>
      <c r="CQ247" s="240" t="str">
        <f t="shared" ca="1" si="408"/>
        <v>0,921382510149466+0,381649131837531i</v>
      </c>
      <c r="CR247" s="240" t="str">
        <f t="shared" ca="1" si="409"/>
        <v>-0,994595022389028+0,0733657364213142i</v>
      </c>
      <c r="CS247" s="240" t="str">
        <f t="shared" ca="1" si="410"/>
        <v>0,855410377542518-0,512713249130779i</v>
      </c>
      <c r="CT247" s="240" t="str">
        <f t="shared" ca="1" si="411"/>
        <v>-0,533551651042612+0,842570130915745i</v>
      </c>
      <c r="CU247" s="240" t="str">
        <f t="shared" ca="1" si="412"/>
        <v>0,097752223765999-0,992494983660106i</v>
      </c>
      <c r="CV247" s="240" t="str">
        <f t="shared" ca="1" si="413"/>
        <v>0,358922327515225+0,93047114552399i</v>
      </c>
      <c r="CW247" s="240" t="str">
        <f t="shared" ca="1" si="414"/>
        <v>-0,738948514122519-0,669743893826434i</v>
      </c>
      <c r="CX247" s="240" t="str">
        <f t="shared" ca="1" si="415"/>
        <v>0,961171212777899+0,26599189756219i</v>
      </c>
      <c r="CY247" s="240" t="str">
        <f t="shared" ca="1" si="416"/>
        <v>-0,97813445560308+0,194563040179113i</v>
      </c>
      <c r="CZ247" s="240" t="str">
        <f t="shared" ca="1" si="417"/>
        <v>0,786215718384135-0,613568768767928i</v>
      </c>
      <c r="DA247" s="240" t="str">
        <f t="shared" ca="1" si="418"/>
        <v>-0,426399515682341+0,901546029256154i</v>
      </c>
      <c r="DB247" s="240" t="str">
        <f t="shared" ca="1" si="419"/>
        <v>-0,0244748995331921-0,996996875187938i</v>
      </c>
      <c r="DC247" s="240" t="str">
        <f t="shared" ca="1" si="420"/>
        <v>0,470122665747074+0,879537645011592i</v>
      </c>
      <c r="DD247" s="240" t="str">
        <f t="shared" ca="1" si="421"/>
        <v>-0,815375079643028-0,574251921493345i</v>
      </c>
      <c r="DE247" s="240" t="str">
        <f t="shared" ca="1" si="422"/>
        <v>0,986503005705712+0,146333897560576i</v>
      </c>
      <c r="DF247" s="240" t="str">
        <f t="shared" ca="1" si="423"/>
        <v>-0,946961836154504+0,312833934713872i</v>
      </c>
      <c r="DG247" s="240" t="str">
        <f t="shared" ca="1" si="424"/>
        <v>0,705195643010165-0,705195643010613i</v>
      </c>
      <c r="DH247" s="240" t="str">
        <f t="shared" ca="1" si="425"/>
        <v>-0,312833934713271+0,946961836154703i</v>
      </c>
      <c r="DI247" s="240" t="str">
        <f t="shared" ca="1" si="426"/>
        <v>-0,146333897561146-0,986503005705627i</v>
      </c>
      <c r="DJ247" s="240" t="str">
        <f t="shared" ca="1" si="427"/>
        <v>0,574251921493818+0,815375079642695i</v>
      </c>
      <c r="DK247" s="240" t="str">
        <f t="shared" ca="1" si="428"/>
        <v>-0,879537645011864-0,470122665746565i</v>
      </c>
      <c r="DL247" s="240" t="str">
        <f t="shared" ca="1" si="429"/>
        <v>0,996996875187952+0,0244748995326152i</v>
      </c>
      <c r="DM247" s="240" t="str">
        <f t="shared" ca="1" si="430"/>
        <v>-0,901546029255907+0,426399515682862i</v>
      </c>
      <c r="DN247" s="240" t="str">
        <f t="shared" ca="1" si="431"/>
        <v>0,613568768767472-0,786215718384491i</v>
      </c>
      <c r="DO247" s="240" t="str">
        <f t="shared" ca="1" si="432"/>
        <v>-0,194563040179548+0,978134455602993i</v>
      </c>
      <c r="DP247" s="240" t="str">
        <f t="shared" ca="1" si="433"/>
        <v>-0,265991897561763-0,961171212778018i</v>
      </c>
      <c r="DQ247" s="240" t="str">
        <f t="shared" ca="1" si="434"/>
        <v>0,669743893826106+0,738948514122816i</v>
      </c>
      <c r="DR247" s="240" t="str">
        <f t="shared" ca="1" si="435"/>
        <v>-0,930471145523851-0,358922327515585i</v>
      </c>
      <c r="DS247" s="240" t="str">
        <f t="shared" ca="1" si="436"/>
        <v>0,992494983660144-0,0977522237656143i</v>
      </c>
      <c r="DT247" s="240" t="str">
        <f t="shared" ca="1" si="437"/>
        <v>-0,842570130915952+0,533551651042285i</v>
      </c>
      <c r="DU247" s="240" t="str">
        <f t="shared" ca="1" si="438"/>
        <v>0,51271324913111-0,855410377542318i</v>
      </c>
      <c r="DV247" s="240" t="str">
        <f t="shared" ca="1" si="439"/>
        <v>-0,0733657364216998+0,994595022389i</v>
      </c>
      <c r="DW247" s="240" t="str">
        <f t="shared" ca="1" si="440"/>
        <v>-0,381649131837174-0,921382510149614i</v>
      </c>
      <c r="DX247" s="240" t="str">
        <f t="shared" ca="1" si="441"/>
        <v>0,755162294595981+0,651407475135345i</v>
      </c>
      <c r="DY247" s="240" t="str">
        <f t="shared" ca="1" si="442"/>
        <v>-0,967409493922242-0,242323463393013i</v>
      </c>
      <c r="DZ247" s="240" t="str">
        <f t="shared" ca="1" si="443"/>
        <v>0,973065043761251-0,218509062630336i</v>
      </c>
      <c r="EA247" s="240" t="str">
        <f t="shared" ca="1" si="444"/>
        <v>-0,770921193540641+0,632678672938757i</v>
      </c>
      <c r="EB247" s="240" t="str">
        <f t="shared" ca="1" si="445"/>
        <v>0,404146044993074-0,911738868403738i</v>
      </c>
      <c r="EC247" s="240" t="str">
        <f t="shared" ca="1" si="446"/>
        <v>0,048935056300888+0,996095954266706i</v>
      </c>
      <c r="ED247" s="240" t="str">
        <f t="shared" ca="1" si="447"/>
        <v>-0,491566007929723-0,86773535694341i</v>
      </c>
      <c r="EE247" s="240" t="str">
        <f t="shared" ca="1" si="448"/>
        <v>0,829222351548152+0,554068661390109i</v>
      </c>
      <c r="EF247" s="240" t="str">
        <f t="shared" ca="1" si="449"/>
        <v>-0,98979710306485-0,122079828825663i</v>
      </c>
      <c r="EG247" s="240" t="str">
        <f t="shared" ca="1" si="450"/>
        <v>0,938999299872771-0,335979321804363i</v>
      </c>
      <c r="EH247" s="240" t="str">
        <f t="shared" ca="1" si="451"/>
        <v>-0,687676883839044+0,722289618695364i</v>
      </c>
      <c r="EI247" s="240" t="str">
        <f t="shared" ca="1" si="452"/>
        <v>0,28950010815813-0,954353958035541i</v>
      </c>
      <c r="EJ247" s="240" t="str">
        <f t="shared" ca="1" si="453"/>
        <v>0,170499820227892+0,982614675823605i</v>
      </c>
      <c r="EK247" s="240" t="str">
        <f t="shared" ca="1" si="454"/>
        <v>-0,594089273712995-0,801036656277875i</v>
      </c>
      <c r="EL247" s="240" t="str">
        <f t="shared" ca="1" si="455"/>
        <v>0,890810132491202+0,448396139248188i</v>
      </c>
      <c r="EM247" s="240" t="str">
        <f t="shared" ca="1" si="456"/>
        <v>-0,997297242471708+4,03669268581179E-13i</v>
      </c>
      <c r="EN247" s="240"/>
      <c r="EO247" s="240"/>
      <c r="EP247" s="240"/>
    </row>
    <row r="248" spans="1:146">
      <c r="A248" s="268">
        <f t="shared" si="323"/>
        <v>2.8906250000000021E-3</v>
      </c>
      <c r="B248" s="267">
        <v>148</v>
      </c>
      <c r="C248" s="266">
        <f t="shared" si="324"/>
        <v>29600</v>
      </c>
      <c r="N248" s="265">
        <f t="shared" ca="1" si="327"/>
        <v>2.9972615489573586</v>
      </c>
      <c r="O248" s="240">
        <f t="shared" ca="1" si="328"/>
        <v>0.99726154895735875</v>
      </c>
      <c r="P248" s="240" t="str">
        <f t="shared" ca="1" si="329"/>
        <v>-0,879506166142472+0,47010583994054i</v>
      </c>
      <c r="Q248" s="240" t="str">
        <f t="shared" ca="1" si="330"/>
        <v>0,554048831135726-0,829192673475813i</v>
      </c>
      <c r="R248" s="240" t="str">
        <f t="shared" ca="1" si="331"/>
        <v>-0,0977487251894232+0,992459462019821i</v>
      </c>
      <c r="S248" s="240" t="str">
        <f t="shared" ca="1" si="332"/>
        <v>-0,381635472520734-0,921349533642204i</v>
      </c>
      <c r="T248" s="240" t="str">
        <f t="shared" ca="1" si="333"/>
        <v>0,770893602080759+0,632656029213177i</v>
      </c>
      <c r="U248" s="241" t="str">
        <f t="shared" ca="1" si="334"/>
        <v>-0,978099447929506-0,194556076720384i</v>
      </c>
      <c r="V248" s="240" t="str">
        <f t="shared" ca="1" si="335"/>
        <v>0,954319801472074-0,289489746877384i</v>
      </c>
      <c r="W248" s="240" t="str">
        <f t="shared" ca="1" si="336"/>
        <v>-0,705170403884339+0,705170403884358i</v>
      </c>
      <c r="X248" s="240" t="str">
        <f t="shared" ca="1" si="337"/>
        <v>0,289489746877361-0,954319801472081i</v>
      </c>
      <c r="Y248" s="240" t="str">
        <f t="shared" ca="1" si="338"/>
        <v>0,194556076720411+0,9780994479295i</v>
      </c>
      <c r="Z248" s="240" t="str">
        <f t="shared" ca="1" si="339"/>
        <v>-0,632656029213195-0,770893602080743i</v>
      </c>
      <c r="AA248" s="240" t="str">
        <f t="shared" ca="1" si="340"/>
        <v>0,921349533642215+0,381635472520708i</v>
      </c>
      <c r="AB248" s="240" t="str">
        <f t="shared" ca="1" si="341"/>
        <v>-0,992459462019819+0,0977487251894475i</v>
      </c>
      <c r="AC248" s="240" t="str">
        <f t="shared" ca="1" si="342"/>
        <v>0,829192673475798-0,554048831135749i</v>
      </c>
      <c r="AD248" s="240" t="str">
        <f t="shared" ca="1" si="343"/>
        <v>-0,470105839940519+0,879506166142484i</v>
      </c>
      <c r="AE248" s="240" t="str">
        <f t="shared" ca="1" si="344"/>
        <v>-2,78550524689289E-14-0,997261548957359i</v>
      </c>
      <c r="AF248" s="240" t="str">
        <f t="shared" ca="1" si="345"/>
        <v>0,470105839940562+0,879506166142461i</v>
      </c>
      <c r="AG248" s="240" t="str">
        <f t="shared" ca="1" si="346"/>
        <v>-0,829192673475825-0,554048831135709i</v>
      </c>
      <c r="AH248" s="240" t="str">
        <f t="shared" ca="1" si="347"/>
        <v>0,992459462019824+0,097748725189392i</v>
      </c>
      <c r="AI248" s="240" t="str">
        <f t="shared" ca="1" si="348"/>
        <v>-0,921349533642193+0,38163547252076i</v>
      </c>
      <c r="AJ248" s="240" t="str">
        <f t="shared" ca="1" si="349"/>
        <v>0,632656029213157-0,770893602080774i</v>
      </c>
      <c r="AK248" s="240" t="str">
        <f t="shared" ca="1" si="350"/>
        <v>-0,194556076720364+0,97809944792951i</v>
      </c>
      <c r="AL248" s="240" t="str">
        <f t="shared" ca="1" si="351"/>
        <v>-0,289489746877401-0,954319801472069i</v>
      </c>
      <c r="AM248" s="240" t="str">
        <f t="shared" ca="1" si="352"/>
        <v>0,705170403884378+0,705170403884319i</v>
      </c>
      <c r="AN248" s="240" t="str">
        <f t="shared" ca="1" si="353"/>
        <v>-0,954319801472089-0,289489746877334i</v>
      </c>
      <c r="AO248" s="240" t="str">
        <f t="shared" ca="1" si="354"/>
        <v>0,978099447929496-0,194556076720432i</v>
      </c>
      <c r="AP248" s="240" t="str">
        <f t="shared" ca="1" si="355"/>
        <v>-0,77089360208073+0,632656029213211i</v>
      </c>
      <c r="AQ248" s="240" t="str">
        <f t="shared" ca="1" si="356"/>
        <v>0,381635472520316-0,921349533642377i</v>
      </c>
      <c r="AR248" s="240" t="str">
        <f t="shared" ca="1" si="357"/>
        <v>0,381635472520316-0,921349533642377i</v>
      </c>
      <c r="AS248" s="240" t="str">
        <f t="shared" ca="1" si="358"/>
        <v>-0,554048831135767-0,829192673475786i</v>
      </c>
      <c r="AT248" s="240" t="str">
        <f t="shared" ca="1" si="359"/>
        <v>0,8795061661424+0,470105839940676i</v>
      </c>
      <c r="AU248" s="240" t="str">
        <f t="shared" ca="1" si="360"/>
        <v>-0,997261548957359-3,55276125635561E-13i</v>
      </c>
      <c r="AV248" s="240" t="str">
        <f t="shared" ca="1" si="361"/>
        <v>0,87950616614226-0,470105839940936i</v>
      </c>
      <c r="AW248" s="240" t="str">
        <f t="shared" ca="1" si="362"/>
        <v>-0,554048831135521+0,82919267347595i</v>
      </c>
      <c r="AX248" s="240" t="str">
        <f t="shared" ca="1" si="363"/>
        <v>0,0977487251893783-0,992459462019826i</v>
      </c>
      <c r="AY248" s="240" t="str">
        <f t="shared" ca="1" si="364"/>
        <v>0,38163547252059+0,921349533642263i</v>
      </c>
      <c r="AZ248" s="240" t="str">
        <f t="shared" ca="1" si="365"/>
        <v>-0,77089360208054-0,632656029213443i</v>
      </c>
      <c r="BA248" s="240" t="str">
        <f t="shared" ca="1" si="366"/>
        <v>0,978099447929594+0,194556076719933i</v>
      </c>
      <c r="BB248" s="240" t="str">
        <f t="shared" ca="1" si="367"/>
        <v>-0,954319801472003+0,289489746877617i</v>
      </c>
      <c r="BC248" s="240" t="str">
        <f t="shared" ca="1" si="368"/>
        <v>0,705170403884299-0,705170403884398i</v>
      </c>
      <c r="BD248" s="240" t="str">
        <f t="shared" ca="1" si="369"/>
        <v>-0,28948974687751+0,954319801472036i</v>
      </c>
      <c r="BE248" s="240" t="str">
        <f t="shared" ca="1" si="370"/>
        <v>-0,19455607672007-0,978099447929567i</v>
      </c>
      <c r="BF248" s="240" t="str">
        <f t="shared" ca="1" si="371"/>
        <v>0,63265602921355+0,770893602080452i</v>
      </c>
      <c r="BG248" s="240" t="str">
        <f t="shared" ca="1" si="372"/>
        <v>-0,921349533642306-0,381635472520487i</v>
      </c>
      <c r="BH248" s="240" t="str">
        <f t="shared" ca="1" si="373"/>
        <v>0,992459462019813-0,0977487251895029i</v>
      </c>
      <c r="BI248" s="240" t="str">
        <f t="shared" ca="1" si="374"/>
        <v>-0,829192673475888+0,554048831135613i</v>
      </c>
      <c r="BJ248" s="240" t="str">
        <f t="shared" ca="1" si="375"/>
        <v>0,470105839940826-0,879506166142319i</v>
      </c>
      <c r="BK248" s="240" t="str">
        <f t="shared" ca="1" si="376"/>
        <v>4,80379448994916E-13+0,997261548957359i</v>
      </c>
      <c r="BL248" s="240" t="str">
        <f t="shared" ca="1" si="377"/>
        <v>-0,470105839940774-0,879506166142347i</v>
      </c>
      <c r="BM248" s="240" t="str">
        <f t="shared" ca="1" si="378"/>
        <v>0,829192673475855+0,554048831135663i</v>
      </c>
      <c r="BN248" s="240" t="str">
        <f t="shared" ca="1" si="379"/>
        <v>-0,99245946201981-0,097748725189534i</v>
      </c>
      <c r="BO248" s="240" t="str">
        <f t="shared" ca="1" si="380"/>
        <v>0,921349533642329-0,381635472520432i</v>
      </c>
      <c r="BP248" s="240" t="str">
        <f t="shared" ca="1" si="381"/>
        <v>-0,632656029212808+0,770893602081061i</v>
      </c>
      <c r="BQ248" s="240" t="str">
        <f t="shared" ca="1" si="382"/>
        <v>0,194556076720128-0,978099447929555i</v>
      </c>
      <c r="BR248" s="240" t="str">
        <f t="shared" ca="1" si="383"/>
        <v>0,289489746877453+0,954319801472053i</v>
      </c>
      <c r="BS248" s="240" t="str">
        <f t="shared" ca="1" si="384"/>
        <v>-0,705170403884277-0,70517040388442i</v>
      </c>
      <c r="BT248" s="240" t="str">
        <f t="shared" ca="1" si="385"/>
        <v>0,954319801471986+0,289489746877674i</v>
      </c>
      <c r="BU248" s="240" t="str">
        <f t="shared" ca="1" si="386"/>
        <v>-0,978099447929408+0,194556076720875i</v>
      </c>
      <c r="BV248" s="240" t="str">
        <f t="shared" ca="1" si="387"/>
        <v>0,77089360208056-0,632656029213419i</v>
      </c>
      <c r="BW248" s="240" t="str">
        <f t="shared" ca="1" si="388"/>
        <v>-0,381635472520645+0,92134953364224i</v>
      </c>
      <c r="BX248" s="240" t="str">
        <f t="shared" ca="1" si="389"/>
        <v>-0,0977487251893332-0,99245946201983i</v>
      </c>
      <c r="BY248" s="240" t="str">
        <f t="shared" ca="1" si="390"/>
        <v>0,554048831135472+0,829192673475983i</v>
      </c>
      <c r="BZ248" s="240" t="str">
        <f t="shared" ca="1" si="391"/>
        <v>-0,879506166142706-0,470105839940101i</v>
      </c>
      <c r="CA248" s="240" t="str">
        <f t="shared" ca="1" si="392"/>
        <v>0,997261548957359-3,0982735566978E-13i</v>
      </c>
      <c r="CB248" s="240" t="str">
        <f t="shared" ca="1" si="393"/>
        <v>-0,879506166142428+0,470105839940623i</v>
      </c>
      <c r="CC248" s="240" t="str">
        <f t="shared" ca="1" si="394"/>
        <v>0,554048831135805-0,829192673475761i</v>
      </c>
      <c r="CD248" s="240" t="str">
        <f t="shared" ca="1" si="395"/>
        <v>-0,0977487251897319+0,992459462019791i</v>
      </c>
      <c r="CE248" s="240" t="str">
        <f t="shared" ca="1" si="396"/>
        <v>-0,381635472521191-0,921349533642014i</v>
      </c>
      <c r="CF248" s="240" t="str">
        <f t="shared" ca="1" si="397"/>
        <v>0,770893602080953+0,632656029212939i</v>
      </c>
      <c r="CG248" s="240" t="str">
        <f t="shared" ca="1" si="398"/>
        <v>-0,978099447929523-0,194556076720295i</v>
      </c>
      <c r="CH248" s="240" t="str">
        <f t="shared" ca="1" si="399"/>
        <v>0,954319801472111-0,289489746877263i</v>
      </c>
      <c r="CI248" s="240" t="str">
        <f t="shared" ca="1" si="400"/>
        <v>-0,70517040388456+0,705170403884137i</v>
      </c>
      <c r="CJ248" s="240" t="str">
        <f t="shared" ca="1" si="401"/>
        <v>0,289489746877837-0,954319801471936i</v>
      </c>
      <c r="CK248" s="240" t="str">
        <f t="shared" ca="1" si="402"/>
        <v>0,19455607672068+0,978099447929446i</v>
      </c>
      <c r="CL248" s="240" t="str">
        <f t="shared" ca="1" si="403"/>
        <v>-0,632656029213265-0,770893602080686i</v>
      </c>
      <c r="CM248" s="240" t="str">
        <f t="shared" ca="1" si="404"/>
        <v>0,921349533642176+0,381635472520802i</v>
      </c>
      <c r="CN248" s="240" t="str">
        <f t="shared" ca="1" si="405"/>
        <v>-0,992459462019847+0,0977487251891634i</v>
      </c>
      <c r="CO248" s="240" t="str">
        <f t="shared" ca="1" si="406"/>
        <v>0,829192673476062-0,554048831135353i</v>
      </c>
      <c r="CP248" s="240" t="str">
        <f t="shared" ca="1" si="407"/>
        <v>-0,470105839940252+0,879506166142626i</v>
      </c>
      <c r="CQ248" s="240" t="str">
        <f t="shared" ca="1" si="408"/>
        <v>-1,39275262344645E-13-0,997261548957359i</v>
      </c>
      <c r="CR248" s="240" t="str">
        <f t="shared" ca="1" si="409"/>
        <v>0,470105839940497+0,879506166142495i</v>
      </c>
      <c r="CS248" s="240" t="str">
        <f t="shared" ca="1" si="410"/>
        <v>-0,82919267347565-0,55404883113597i</v>
      </c>
      <c r="CT248" s="240" t="str">
        <f t="shared" ca="1" si="411"/>
        <v>0,992459462019874+0,0977487251888862i</v>
      </c>
      <c r="CU248" s="240" t="str">
        <f t="shared" ca="1" si="412"/>
        <v>-0,921349533642069+0,381635472521059i</v>
      </c>
      <c r="CV248" s="240" t="str">
        <f t="shared" ca="1" si="413"/>
        <v>0,632656029213094-0,770893602080827i</v>
      </c>
      <c r="CW248" s="240" t="str">
        <f t="shared" ca="1" si="414"/>
        <v>-0,194556076720463+0,97809944792949i</v>
      </c>
      <c r="CX248" s="240" t="str">
        <f t="shared" ca="1" si="415"/>
        <v>-0,289489746877127-0,954319801472151i</v>
      </c>
      <c r="CY248" s="240" t="str">
        <f t="shared" ca="1" si="416"/>
        <v>0,705170403884036+0,705170403884661i</v>
      </c>
      <c r="CZ248" s="240" t="str">
        <f t="shared" ca="1" si="417"/>
        <v>-0,954319801472175-0,289489746877051i</v>
      </c>
      <c r="DA248" s="240" t="str">
        <f t="shared" ca="1" si="418"/>
        <v>0,978099447929474-0,19455607672054i</v>
      </c>
      <c r="DB248" s="240" t="str">
        <f t="shared" ca="1" si="419"/>
        <v>-0,770893602080776+0,632656029213154i</v>
      </c>
      <c r="DC248" s="240" t="str">
        <f t="shared" ca="1" si="420"/>
        <v>0,381635472520986-0,9213495336421i</v>
      </c>
      <c r="DD248" s="240" t="str">
        <f t="shared" ca="1" si="421"/>
        <v>0,0977487251889655+0,992459462019867i</v>
      </c>
      <c r="DE248" s="240" t="str">
        <f t="shared" ca="1" si="422"/>
        <v>-0,554048831136036-0,829192673475606i</v>
      </c>
      <c r="DF248" s="240" t="str">
        <f t="shared" ca="1" si="423"/>
        <v>0,879506166142533+0,470105839940427i</v>
      </c>
      <c r="DG248" s="240" t="str">
        <f t="shared" ca="1" si="424"/>
        <v>-0,997261548957359-5,96207089510718E-14i</v>
      </c>
      <c r="DH248" s="240" t="str">
        <f t="shared" ca="1" si="425"/>
        <v>0,879506166142588-0,470105839940322i</v>
      </c>
      <c r="DI248" s="240" t="str">
        <f t="shared" ca="1" si="426"/>
        <v>-0,554048831136088+0,829192673475571i</v>
      </c>
      <c r="DJ248" s="240" t="str">
        <f t="shared" ca="1" si="427"/>
        <v>0,0977487251890841-0,992459462019855i</v>
      </c>
      <c r="DK248" s="240" t="str">
        <f t="shared" ca="1" si="428"/>
        <v>0,381635472520876+0,921349533642145i</v>
      </c>
      <c r="DL248" s="240" t="str">
        <f t="shared" ca="1" si="429"/>
        <v>-0,770893602080736-0,632656029213203i</v>
      </c>
      <c r="DM248" s="240" t="str">
        <f t="shared" ca="1" si="430"/>
        <v>0,978099447929462+0,194556076720602i</v>
      </c>
      <c r="DN248" s="240" t="str">
        <f t="shared" ca="1" si="431"/>
        <v>-0,954319801472209+0,289489746876937i</v>
      </c>
      <c r="DO248" s="240" t="str">
        <f t="shared" ca="1" si="432"/>
        <v>0,70517040388408-0,705170403884617i</v>
      </c>
      <c r="DP248" s="240" t="str">
        <f t="shared" ca="1" si="433"/>
        <v>-0,289489746877241+0,954319801472118i</v>
      </c>
      <c r="DQ248" s="240" t="str">
        <f t="shared" ca="1" si="434"/>
        <v>-0,194556076720346-0,978099447929513i</v>
      </c>
      <c r="DR248" s="240" t="str">
        <f t="shared" ca="1" si="435"/>
        <v>0,632656029213001+0,770893602080903i</v>
      </c>
      <c r="DS248" s="240" t="str">
        <f t="shared" ca="1" si="436"/>
        <v>-0,921349533642045-0,381635472521117i</v>
      </c>
      <c r="DT248" s="240" t="str">
        <f t="shared" ca="1" si="437"/>
        <v>0,992459462019786-0,0977487251897829i</v>
      </c>
      <c r="DU248" s="240" t="str">
        <f t="shared" ca="1" si="438"/>
        <v>-0,829192673475716+0,554048831135871i</v>
      </c>
      <c r="DV248" s="240" t="str">
        <f t="shared" ca="1" si="439"/>
        <v>0,470105839940553-0,879506166142466i</v>
      </c>
      <c r="DW248" s="240" t="str">
        <f t="shared" ca="1" si="440"/>
        <v>-2,01828924305627E-13+0,997261548957359i</v>
      </c>
      <c r="DX248" s="240" t="str">
        <f t="shared" ca="1" si="441"/>
        <v>-0,470105839940147-0,879506166142682i</v>
      </c>
      <c r="DY248" s="240" t="str">
        <f t="shared" ca="1" si="442"/>
        <v>0,829192673476027+0,554048831135405i</v>
      </c>
      <c r="DZ248" s="240" t="str">
        <f t="shared" ca="1" si="443"/>
        <v>-0,992459462019841-0,0977487251892257i</v>
      </c>
      <c r="EA248" s="240" t="str">
        <f t="shared" ca="1" si="444"/>
        <v>0,921349533642221-0,381635472520692i</v>
      </c>
      <c r="EB248" s="240" t="str">
        <f t="shared" ca="1" si="445"/>
        <v>-0,632656029213357+0,770893602080611i</v>
      </c>
      <c r="EC248" s="240" t="str">
        <f t="shared" ca="1" si="446"/>
        <v>0,194556076720798-0,978099447929423i</v>
      </c>
      <c r="ED248" s="240" t="str">
        <f t="shared" ca="1" si="447"/>
        <v>0,289489746877723+0,954319801471971i</v>
      </c>
      <c r="EE248" s="240" t="str">
        <f t="shared" ca="1" si="448"/>
        <v>-0,705170403884477-0,70517040388422i</v>
      </c>
      <c r="EF248" s="240" t="str">
        <f t="shared" ca="1" si="449"/>
        <v>0,954319801472076+0,289489746877378i</v>
      </c>
      <c r="EG248" s="240" t="str">
        <f t="shared" ca="1" si="450"/>
        <v>-0,97809944792954+0,194556076720206i</v>
      </c>
      <c r="EH248" s="240" t="str">
        <f t="shared" ca="1" si="451"/>
        <v>0,770893602081028-0,632656029212847i</v>
      </c>
      <c r="EI248" s="240" t="str">
        <f t="shared" ca="1" si="452"/>
        <v>-0,381635472520358+0,921349533642359i</v>
      </c>
      <c r="EJ248" s="240" t="str">
        <f t="shared" ca="1" si="453"/>
        <v>-0,0977487251896414-0,9924594620198i</v>
      </c>
      <c r="EK248" s="240" t="str">
        <f t="shared" ca="1" si="454"/>
        <v>0,554048831135705+0,829192673475826i</v>
      </c>
      <c r="EL248" s="240" t="str">
        <f t="shared" ca="1" si="455"/>
        <v>-0,879506166142372-0,470105839940728i</v>
      </c>
      <c r="EM248" s="240" t="str">
        <f t="shared" ca="1" si="456"/>
        <v>0,997261548957359+4,00724895601344E-13i</v>
      </c>
      <c r="EN248" s="240"/>
      <c r="EO248" s="240"/>
      <c r="EP248" s="240"/>
    </row>
    <row r="249" spans="1:146">
      <c r="A249" s="268">
        <f t="shared" si="323"/>
        <v>2.9101562500000022E-3</v>
      </c>
      <c r="B249" s="267">
        <v>149</v>
      </c>
      <c r="C249" s="266">
        <f t="shared" si="324"/>
        <v>29800</v>
      </c>
      <c r="N249" s="265">
        <f t="shared" ca="1" si="327"/>
        <v>2.9972231861496743</v>
      </c>
      <c r="O249" s="240">
        <f t="shared" ca="1" si="328"/>
        <v>0.99722318614967431</v>
      </c>
      <c r="P249" s="240" t="str">
        <f t="shared" ca="1" si="329"/>
        <v>-0,867670921500812+0,491529505702801i</v>
      </c>
      <c r="Q249" s="240" t="str">
        <f t="shared" ca="1" si="330"/>
        <v>0,512675176572654-0,855346857316204i</v>
      </c>
      <c r="R249" s="240" t="str">
        <f t="shared" ca="1" si="331"/>
        <v>-0,0244730820996524+0,996922841170294i</v>
      </c>
      <c r="S249" s="240" t="str">
        <f t="shared" ca="1" si="332"/>
        <v>-0,470087755838202-0,879472333166605i</v>
      </c>
      <c r="T249" s="240" t="str">
        <f t="shared" ca="1" si="333"/>
        <v>0,842507564168202+0,533512031086339i</v>
      </c>
      <c r="U249" s="241" t="str">
        <f t="shared" ca="1" si="334"/>
        <v>-0,996021987148739-0,0489314225297554i</v>
      </c>
      <c r="V249" s="240" t="str">
        <f t="shared" ca="1" si="335"/>
        <v>0,890743983584499-0,448362842687176i</v>
      </c>
      <c r="W249" s="240" t="str">
        <f t="shared" ca="1" si="336"/>
        <v>-0,554027517901766+0,82916077596695i</v>
      </c>
      <c r="X249" s="240" t="str">
        <f t="shared" ca="1" si="337"/>
        <v>0,073360288500592-0,994521166725786i</v>
      </c>
      <c r="Y249" s="240" t="str">
        <f t="shared" ca="1" si="338"/>
        <v>0,426367852525081+0,901479083133746i</v>
      </c>
      <c r="Z249" s="240" t="str">
        <f t="shared" ca="1" si="339"/>
        <v>-0,815314532318577-0,574209279256831i</v>
      </c>
      <c r="AA249" s="240" t="str">
        <f t="shared" ca="1" si="340"/>
        <v>0,992421283939538+0,0977449649767502i</v>
      </c>
      <c r="AB249" s="240" t="str">
        <f t="shared" ca="1" si="341"/>
        <v>-0,911671165391787+0,404116034311546i</v>
      </c>
      <c r="AC249" s="240" t="str">
        <f t="shared" ca="1" si="342"/>
        <v>0,594045158413058-0,800977173682567i</v>
      </c>
      <c r="AD249" s="240" t="str">
        <f t="shared" ca="1" si="343"/>
        <v>-0,122070763540926+0,989723603680868i</v>
      </c>
      <c r="AE249" s="240" t="str">
        <f t="shared" ca="1" si="344"/>
        <v>-0,381620791709806-0,921314091029377i</v>
      </c>
      <c r="AF249" s="240" t="str">
        <f t="shared" ca="1" si="345"/>
        <v>0,786157336347539+0,613523206978718i</v>
      </c>
      <c r="AG249" s="240" t="str">
        <f t="shared" ca="1" si="346"/>
        <v>-0,986429750931488-0,146323031241671i</v>
      </c>
      <c r="AH249" s="240" t="str">
        <f t="shared" ca="1" si="347"/>
        <v>0,93040205150868-0,358895675012875i</v>
      </c>
      <c r="AI249" s="240" t="str">
        <f t="shared" ca="1" si="348"/>
        <v>-0,632631692105604+0,770863947229412i</v>
      </c>
      <c r="AJ249" s="240" t="str">
        <f t="shared" ca="1" si="349"/>
        <v>0,170487159419753-0,982541709785132i</v>
      </c>
      <c r="AK249" s="240" t="str">
        <f t="shared" ca="1" si="350"/>
        <v>0,335954372981275+0,938929572582133i</v>
      </c>
      <c r="AL249" s="240" t="str">
        <f t="shared" ca="1" si="351"/>
        <v>-0,755106218493928-0,651359103556792i</v>
      </c>
      <c r="AM249" s="240" t="str">
        <f t="shared" ca="1" si="352"/>
        <v>0,978061822252401+0,194548592507941i</v>
      </c>
      <c r="AN249" s="240" t="str">
        <f t="shared" ca="1" si="353"/>
        <v>-0,946891517589899+0,312810704597535i</v>
      </c>
      <c r="AO249" s="240" t="str">
        <f t="shared" ca="1" si="354"/>
        <v>0,669694160639874-0,738893642007673i</v>
      </c>
      <c r="AP249" s="240" t="str">
        <f t="shared" ca="1" si="355"/>
        <v>-0,218492836798628+0,972992786850035i</v>
      </c>
      <c r="AQ249" s="240" t="str">
        <f t="shared" ca="1" si="356"/>
        <v>-0,28947861074182-0,954283090554105i</v>
      </c>
      <c r="AR249" s="240" t="str">
        <f t="shared" ca="1" si="357"/>
        <v>-0,28947861074182-0,954283090554105i</v>
      </c>
      <c r="AS249" s="240" t="str">
        <f t="shared" ca="1" si="358"/>
        <v>-0,96733765697541-0,242305469174414i</v>
      </c>
      <c r="AT249" s="240" t="str">
        <f t="shared" ca="1" si="359"/>
        <v>0,961099839067441-0,265972145795469i</v>
      </c>
      <c r="AU249" s="240" t="str">
        <f t="shared" ca="1" si="360"/>
        <v>-0,705143277282751+0,705143277283028i</v>
      </c>
      <c r="AV249" s="240" t="str">
        <f t="shared" ca="1" si="361"/>
        <v>0,265972145796051-0,961099839067281i</v>
      </c>
      <c r="AW249" s="240" t="str">
        <f t="shared" ca="1" si="362"/>
        <v>0,242305469174806+0,967337656975312i</v>
      </c>
      <c r="AX249" s="240" t="str">
        <f t="shared" ca="1" si="363"/>
        <v>-0,687625819002151-0,722235983620402i</v>
      </c>
      <c r="AY249" s="240" t="str">
        <f t="shared" ca="1" si="364"/>
        <v>0,95428309055393+0,289478610742397i</v>
      </c>
      <c r="AZ249" s="240" t="str">
        <f t="shared" ca="1" si="365"/>
        <v>-0,972992786849965+0,218492836798938i</v>
      </c>
      <c r="BA249" s="240" t="str">
        <f t="shared" ca="1" si="366"/>
        <v>0,738893642007658-0,66969416063989i</v>
      </c>
      <c r="BB249" s="240" t="str">
        <f t="shared" ca="1" si="367"/>
        <v>-0,312810704597906+0,946891517589776i</v>
      </c>
      <c r="BC249" s="240" t="str">
        <f t="shared" ca="1" si="368"/>
        <v>-0,194548592508142-0,978061822252361i</v>
      </c>
      <c r="BD249" s="240" t="str">
        <f t="shared" ca="1" si="369"/>
        <v>0,651359103556723+0,755106218493988i</v>
      </c>
      <c r="BE249" s="240" t="str">
        <f t="shared" ca="1" si="370"/>
        <v>-0,938929572581967-0,335954372981736i</v>
      </c>
      <c r="BF249" s="240" t="str">
        <f t="shared" ca="1" si="371"/>
        <v>0,982541709785114-0,170487159419858i</v>
      </c>
      <c r="BG249" s="240" t="str">
        <f t="shared" ca="1" si="372"/>
        <v>-0,770863947229533+0,632631692105455i</v>
      </c>
      <c r="BH249" s="240" t="str">
        <f t="shared" ca="1" si="373"/>
        <v>0,358895675012498-0,930402051508825i</v>
      </c>
      <c r="BI249" s="240" t="str">
        <f t="shared" ca="1" si="374"/>
        <v>0,146323031241664+0,986429750931489i</v>
      </c>
      <c r="BJ249" s="240" t="str">
        <f t="shared" ca="1" si="375"/>
        <v>-0,613523206978483-0,786157336347722i</v>
      </c>
      <c r="BK249" s="240" t="str">
        <f t="shared" ca="1" si="376"/>
        <v>0,921314091029489+0,381620791709538i</v>
      </c>
      <c r="BL249" s="240" t="str">
        <f t="shared" ca="1" si="377"/>
        <v>-0,98972360368088+0,12207076354082i</v>
      </c>
      <c r="BM249" s="240" t="str">
        <f t="shared" ca="1" si="378"/>
        <v>0,800977173682808-0,594045158412733i</v>
      </c>
      <c r="BN249" s="240" t="str">
        <f t="shared" ca="1" si="379"/>
        <v>-0,404116034311345+0,911671165391875i</v>
      </c>
      <c r="BO249" s="240" t="str">
        <f t="shared" ca="1" si="380"/>
        <v>-0,0977449649765666-0,992421283939556i</v>
      </c>
      <c r="BP249" s="240" t="str">
        <f t="shared" ca="1" si="381"/>
        <v>0,574209279257166+0,815314532318341i</v>
      </c>
      <c r="BQ249" s="240" t="str">
        <f t="shared" ca="1" si="382"/>
        <v>-0,901479083133795-0,426367852524979i</v>
      </c>
      <c r="BR249" s="240" t="str">
        <f t="shared" ca="1" si="383"/>
        <v>0,994521166725807-0,073360288500302i</v>
      </c>
      <c r="BS249" s="240" t="str">
        <f t="shared" ca="1" si="384"/>
        <v>-0,829160775966782+0,55402751790202i</v>
      </c>
      <c r="BT249" s="240" t="str">
        <f t="shared" ca="1" si="385"/>
        <v>0,44836284268717-0,890743983584503i</v>
      </c>
      <c r="BU249" s="240" t="str">
        <f t="shared" ca="1" si="386"/>
        <v>0,0489314225293624+0,996021987148758i</v>
      </c>
      <c r="BV249" s="240" t="str">
        <f t="shared" ca="1" si="387"/>
        <v>-0,53351203108651-0,842507564168094i</v>
      </c>
      <c r="BW249" s="240" t="str">
        <f t="shared" ca="1" si="388"/>
        <v>0,879472333166558+0,47008775583829i</v>
      </c>
      <c r="BX249" s="240" t="str">
        <f t="shared" ca="1" si="389"/>
        <v>-0,996922841170306+0,0244730820991545i</v>
      </c>
      <c r="BY249" s="240" t="str">
        <f t="shared" ca="1" si="390"/>
        <v>0,855346857316135-0,51267517657277i</v>
      </c>
      <c r="BZ249" s="240" t="str">
        <f t="shared" ca="1" si="391"/>
        <v>-0,491529505703004+0,867670921500696i</v>
      </c>
      <c r="CA249" s="240" t="str">
        <f t="shared" ca="1" si="392"/>
        <v>-3,89468440082692E-13-0,997223186149674i</v>
      </c>
      <c r="CB249" s="240" t="str">
        <f t="shared" ca="1" si="393"/>
        <v>0,491529505702819+0,867670921500802i</v>
      </c>
      <c r="CC249" s="240" t="str">
        <f t="shared" ca="1" si="394"/>
        <v>-0,855346857316025-0,512675176572952i</v>
      </c>
      <c r="CD249" s="240" t="str">
        <f t="shared" ca="1" si="395"/>
        <v>0,996922841170302+0,0244730820993392i</v>
      </c>
      <c r="CE249" s="240" t="str">
        <f t="shared" ca="1" si="396"/>
        <v>-0,879472333166645+0,470087755838127i</v>
      </c>
      <c r="CF249" s="240" t="str">
        <f t="shared" ca="1" si="397"/>
        <v>0,533512031086665-0,842507564167995i</v>
      </c>
      <c r="CG249" s="240" t="str">
        <f t="shared" ca="1" si="398"/>
        <v>-0,0489314225295469+0,996021987148749i</v>
      </c>
      <c r="CH249" s="240" t="str">
        <f t="shared" ca="1" si="399"/>
        <v>-0,448362842687005-0,890743983584586i</v>
      </c>
      <c r="CI249" s="240" t="str">
        <f t="shared" ca="1" si="400"/>
        <v>0,82916077596723+0,554027517901349i</v>
      </c>
      <c r="CJ249" s="240" t="str">
        <f t="shared" ca="1" si="401"/>
        <v>-0,994521166725796-0,073360288500458i</v>
      </c>
      <c r="CK249" s="240" t="str">
        <f t="shared" ca="1" si="402"/>
        <v>0,901479083133873-0,426367852524812i</v>
      </c>
      <c r="CL249" s="240" t="str">
        <f t="shared" ca="1" si="403"/>
        <v>-0,574209279256507+0,815314532318805i</v>
      </c>
      <c r="CM249" s="240" t="str">
        <f t="shared" ca="1" si="404"/>
        <v>0,0977449649767223-0,992421283939541i</v>
      </c>
      <c r="CN249" s="240" t="str">
        <f t="shared" ca="1" si="405"/>
        <v>0,404116034311177+0,91167116539195i</v>
      </c>
      <c r="CO249" s="240" t="str">
        <f t="shared" ca="1" si="406"/>
        <v>-0,80097717368268-0,594045158412905i</v>
      </c>
      <c r="CP249" s="240" t="str">
        <f t="shared" ca="1" si="407"/>
        <v>0,989723603680859+0,122070763541004i</v>
      </c>
      <c r="CQ249" s="240" t="str">
        <f t="shared" ca="1" si="408"/>
        <v>-0,92131409102918+0,381620791710284i</v>
      </c>
      <c r="CR249" s="240" t="str">
        <f t="shared" ca="1" si="409"/>
        <v>0,613523206978651-0,786157336347591i</v>
      </c>
      <c r="CS249" s="240" t="str">
        <f t="shared" ca="1" si="410"/>
        <v>-0,146323031241847+0,986429750931462i</v>
      </c>
      <c r="CT249" s="240" t="str">
        <f t="shared" ca="1" si="411"/>
        <v>-0,358895675013251-0,930402051508535i</v>
      </c>
      <c r="CU249" s="240" t="str">
        <f t="shared" ca="1" si="412"/>
        <v>0,770863947229398+0,63263169210562i</v>
      </c>
      <c r="CV249" s="240" t="str">
        <f t="shared" ca="1" si="413"/>
        <v>-0,982541709785082-0,170487159420041i</v>
      </c>
      <c r="CW249" s="240" t="str">
        <f t="shared" ca="1" si="414"/>
        <v>0,93892957258203-0,335954372981562i</v>
      </c>
      <c r="CX249" s="240" t="str">
        <f t="shared" ca="1" si="415"/>
        <v>-0,651359103556884+0,755106218493849i</v>
      </c>
      <c r="CY249" s="240" t="str">
        <f t="shared" ca="1" si="416"/>
        <v>0,194548592508323-0,978061822252325i</v>
      </c>
      <c r="CZ249" s="240" t="str">
        <f t="shared" ca="1" si="417"/>
        <v>0,312810704597731+0,946891517589834i</v>
      </c>
      <c r="DA249" s="240" t="str">
        <f t="shared" ca="1" si="418"/>
        <v>-0,738893642007553-0,669694160640005i</v>
      </c>
      <c r="DB249" s="240" t="str">
        <f t="shared" ca="1" si="419"/>
        <v>0,972992786850147+0,218492836798123i</v>
      </c>
      <c r="DC249" s="240" t="str">
        <f t="shared" ca="1" si="420"/>
        <v>-0,954283090553992+0,289478610742192i</v>
      </c>
      <c r="DD249" s="240" t="str">
        <f t="shared" ca="1" si="421"/>
        <v>0,687625819002274-0,722235983620284i</v>
      </c>
      <c r="DE249" s="240" t="str">
        <f t="shared" ca="1" si="422"/>
        <v>-0,242305469174009+0,967337656975511i</v>
      </c>
      <c r="DF249" s="240" t="str">
        <f t="shared" ca="1" si="423"/>
        <v>-0,265972145795845-0,961099839067338i</v>
      </c>
      <c r="DG249" s="240" t="str">
        <f t="shared" ca="1" si="424"/>
        <v>0,705143277282621+0,705143277283158i</v>
      </c>
      <c r="DH249" s="240" t="str">
        <f t="shared" ca="1" si="425"/>
        <v>-0,961099839067392-0,265972145795648i</v>
      </c>
      <c r="DI249" s="240" t="str">
        <f t="shared" ca="1" si="426"/>
        <v>0,967337656975461-0,242305469174207i</v>
      </c>
      <c r="DJ249" s="240" t="str">
        <f t="shared" ca="1" si="427"/>
        <v>-0,722235983620143+0,687625819002423i</v>
      </c>
      <c r="DK249" s="240" t="str">
        <f t="shared" ca="1" si="428"/>
        <v>0,289478610741997-0,954283090554051i</v>
      </c>
      <c r="DL249" s="240" t="str">
        <f t="shared" ca="1" si="429"/>
        <v>0,218492836798323+0,972992786850103i</v>
      </c>
      <c r="DM249" s="240" t="str">
        <f t="shared" ca="1" si="430"/>
        <v>-0,6696941606402-0,738893642007378i</v>
      </c>
      <c r="DN249" s="240" t="str">
        <f t="shared" ca="1" si="431"/>
        <v>0,946891517589899+0,312810704597536i</v>
      </c>
      <c r="DO249" s="240" t="str">
        <f t="shared" ca="1" si="432"/>
        <v>-0,978061822252473+0,194548592507579i</v>
      </c>
      <c r="DP249" s="240" t="str">
        <f t="shared" ca="1" si="433"/>
        <v>0,755106218493715-0,651359103557039i</v>
      </c>
      <c r="DQ249" s="240" t="str">
        <f t="shared" ca="1" si="434"/>
        <v>-0,335954372981369+0,938929572582099i</v>
      </c>
      <c r="DR249" s="240" t="str">
        <f t="shared" ca="1" si="435"/>
        <v>-0,170487159419293-0,982541709785213i</v>
      </c>
      <c r="DS249" s="240" t="str">
        <f t="shared" ca="1" si="436"/>
        <v>0,632631692105778+0,770863947229268i</v>
      </c>
      <c r="DT249" s="240" t="str">
        <f t="shared" ca="1" si="437"/>
        <v>-0,930402051508609-0,358895675013061i</v>
      </c>
      <c r="DU249" s="240" t="str">
        <f t="shared" ca="1" si="438"/>
        <v>0,986429750931431-0,146323031242049i</v>
      </c>
      <c r="DV249" s="240" t="str">
        <f t="shared" ca="1" si="439"/>
        <v>-0,786157336347465+0,613523206978813i</v>
      </c>
      <c r="DW249" s="240" t="str">
        <f t="shared" ca="1" si="440"/>
        <v>0,381620791710095-0,921314091029259i</v>
      </c>
      <c r="DX249" s="240" t="str">
        <f t="shared" ca="1" si="441"/>
        <v>0,122070763541207+0,989723603680833i</v>
      </c>
      <c r="DY249" s="240" t="str">
        <f t="shared" ca="1" si="442"/>
        <v>-0,594045158413069-0,800977173682559i</v>
      </c>
      <c r="DZ249" s="240" t="str">
        <f t="shared" ca="1" si="443"/>
        <v>0,911671165391619+0,404116034311922i</v>
      </c>
      <c r="EA249" s="240" t="str">
        <f t="shared" ca="1" si="444"/>
        <v>-0,992421283939521+0,097744964976926i</v>
      </c>
      <c r="EB249" s="240" t="str">
        <f t="shared" ca="1" si="445"/>
        <v>0,815314532318688-0,574209279256673i</v>
      </c>
      <c r="EC249" s="240" t="str">
        <f t="shared" ca="1" si="446"/>
        <v>-0,426367852525549+0,901479083133524i</v>
      </c>
      <c r="ED249" s="240" t="str">
        <f t="shared" ca="1" si="447"/>
        <v>-0,0733602885007188-0,994521166725776i</v>
      </c>
      <c r="EE249" s="240" t="str">
        <f t="shared" ca="1" si="448"/>
        <v>0,554027517901519+0,829160775967116i</v>
      </c>
      <c r="EF249" s="240" t="str">
        <f t="shared" ca="1" si="449"/>
        <v>-0,890743983584677-0,448362842686822i</v>
      </c>
      <c r="EG249" s="240" t="str">
        <f t="shared" ca="1" si="450"/>
        <v>0,996021987148738-0,0489314225297798i</v>
      </c>
      <c r="EH249" s="240" t="str">
        <f t="shared" ca="1" si="451"/>
        <v>-0,842507564168417+0,533512031086i</v>
      </c>
      <c r="EI249" s="240" t="str">
        <f t="shared" ca="1" si="452"/>
        <v>0,470087755837947-0,879472333166741i</v>
      </c>
      <c r="EJ249" s="240" t="str">
        <f t="shared" ca="1" si="453"/>
        <v>0,0244730820995722+0,996922841170296i</v>
      </c>
      <c r="EK249" s="240" t="str">
        <f t="shared" ca="1" si="454"/>
        <v>-0,512675176572253-0,855346857316444i</v>
      </c>
      <c r="EL249" s="240" t="str">
        <f t="shared" ca="1" si="455"/>
        <v>0,867670921500889+0,491529505702665i</v>
      </c>
      <c r="EM249" s="240" t="str">
        <f t="shared" ca="1" si="456"/>
        <v>-0,997223186149674-1,84717899390879E-13i</v>
      </c>
      <c r="EN249" s="240"/>
      <c r="EO249" s="240"/>
      <c r="EP249" s="240"/>
    </row>
    <row r="250" spans="1:146">
      <c r="A250" s="268">
        <f t="shared" si="323"/>
        <v>2.9296875000000022E-3</v>
      </c>
      <c r="B250" s="267">
        <v>150</v>
      </c>
      <c r="C250" s="266">
        <f t="shared" si="324"/>
        <v>30000</v>
      </c>
      <c r="N250" s="265">
        <f t="shared" ca="1" si="327"/>
        <v>2.9971819964066881</v>
      </c>
      <c r="O250" s="240">
        <f t="shared" ca="1" si="328"/>
        <v>0.99718199640668792</v>
      </c>
      <c r="P250" s="240" t="str">
        <f t="shared" ca="1" si="329"/>
        <v>-0,855311527695204+0,512654000812755i</v>
      </c>
      <c r="Q250" s="240" t="str">
        <f t="shared" ca="1" si="330"/>
        <v>0,470068339127745-0,879436007056404i</v>
      </c>
      <c r="R250" s="240" t="str">
        <f t="shared" ca="1" si="331"/>
        <v>0,0489294014448314+0,995980847020603i</v>
      </c>
      <c r="S250" s="240" t="str">
        <f t="shared" ca="1" si="332"/>
        <v>-0,554004634106651-0,829126527947323i</v>
      </c>
      <c r="T250" s="240" t="str">
        <f t="shared" ca="1" si="333"/>
        <v>0,901441848047108+0,426350241640652i</v>
      </c>
      <c r="U250" s="241" t="str">
        <f t="shared" ca="1" si="334"/>
        <v>-0,992380292536428+0,0977409276758728i</v>
      </c>
      <c r="V250" s="240" t="str">
        <f t="shared" ca="1" si="335"/>
        <v>0,800944089770741-0,594020621711862i</v>
      </c>
      <c r="W250" s="240" t="str">
        <f t="shared" ca="1" si="336"/>
        <v>-0,381605029077595+0,921276036668878i</v>
      </c>
      <c r="X250" s="240" t="str">
        <f t="shared" ca="1" si="337"/>
        <v>-0,146316987451149-0,986389007005272i</v>
      </c>
      <c r="Y250" s="240" t="str">
        <f t="shared" ca="1" si="338"/>
        <v>0,632605561609309+0,770832107127485i</v>
      </c>
      <c r="Z250" s="240" t="str">
        <f t="shared" ca="1" si="339"/>
        <v>-0,938890790624065-0,335940496574836i</v>
      </c>
      <c r="AA250" s="240" t="str">
        <f t="shared" ca="1" si="340"/>
        <v>0,97802142395878-0,194540556787699i</v>
      </c>
      <c r="AB250" s="240" t="str">
        <f t="shared" ca="1" si="341"/>
        <v>-0,738863122421244+0,669666499299134i</v>
      </c>
      <c r="AC250" s="240" t="str">
        <f t="shared" ca="1" si="342"/>
        <v>0,289466653990919-0,954243674427517i</v>
      </c>
      <c r="AD250" s="240" t="str">
        <f t="shared" ca="1" si="343"/>
        <v>0,242295460883207+0,967297701637413i</v>
      </c>
      <c r="AE250" s="240" t="str">
        <f t="shared" ca="1" si="344"/>
        <v>-0,705114151736291-0,705114151736326i</v>
      </c>
      <c r="AF250" s="240" t="str">
        <f t="shared" ca="1" si="345"/>
        <v>0,967297701637426+0,242295460883158i</v>
      </c>
      <c r="AG250" s="240" t="str">
        <f t="shared" ca="1" si="346"/>
        <v>-0,954243674427529+0,289466653990879i</v>
      </c>
      <c r="AH250" s="240" t="str">
        <f t="shared" ca="1" si="347"/>
        <v>0,669666499299165-0,738863122421216i</v>
      </c>
      <c r="AI250" s="240" t="str">
        <f t="shared" ca="1" si="348"/>
        <v>-0,194540556787642+0,978021423958791i</v>
      </c>
      <c r="AJ250" s="240" t="str">
        <f t="shared" ca="1" si="349"/>
        <v>-0,335940496574796-0,938890790624079i</v>
      </c>
      <c r="AK250" s="240" t="str">
        <f t="shared" ca="1" si="350"/>
        <v>0,770832107127459+0,632605561609341i</v>
      </c>
      <c r="AL250" s="240" t="str">
        <f t="shared" ca="1" si="351"/>
        <v>-0,986389007005281-0,146316987451092i</v>
      </c>
      <c r="AM250" s="240" t="str">
        <f t="shared" ca="1" si="352"/>
        <v>0,921276036668896-0,381605029077553i</v>
      </c>
      <c r="AN250" s="240" t="str">
        <f t="shared" ca="1" si="353"/>
        <v>-0,594020621711819+0,800944089770773i</v>
      </c>
      <c r="AO250" s="240" t="str">
        <f t="shared" ca="1" si="354"/>
        <v>0,0977409276759179-0,992380292536424i</v>
      </c>
      <c r="AP250" s="240" t="str">
        <f t="shared" ca="1" si="355"/>
        <v>0,426350241640611+0,901441848047127i</v>
      </c>
      <c r="AQ250" s="240" t="str">
        <f t="shared" ca="1" si="356"/>
        <v>-0,829126527947297-0,554004634106691i</v>
      </c>
      <c r="AR250" s="240" t="str">
        <f t="shared" ca="1" si="357"/>
        <v>-0,829126527947297-0,554004634106691i</v>
      </c>
      <c r="AS250" s="240" t="str">
        <f t="shared" ca="1" si="358"/>
        <v>-0,879436007056483+0,470068339127597i</v>
      </c>
      <c r="AT250" s="240" t="str">
        <f t="shared" ca="1" si="359"/>
        <v>0,512654000812507-0,855311527695352i</v>
      </c>
      <c r="AU250" s="240" t="str">
        <f t="shared" ca="1" si="360"/>
        <v>-2,47256455076904E-13+0,997181996406688i</v>
      </c>
      <c r="AV250" s="240" t="str">
        <f t="shared" ca="1" si="361"/>
        <v>-0,512654000812933-0,855311527695097i</v>
      </c>
      <c r="AW250" s="240" t="str">
        <f t="shared" ca="1" si="362"/>
        <v>0,879436007056249+0,470068339128034i</v>
      </c>
      <c r="AX250" s="240" t="str">
        <f t="shared" ca="1" si="363"/>
        <v>-0,995980847020596+0,0489294014449789i</v>
      </c>
      <c r="AY250" s="240" t="str">
        <f t="shared" ca="1" si="364"/>
        <v>0,829126527947563-0,554004634106291i</v>
      </c>
      <c r="AZ250" s="240" t="str">
        <f t="shared" ca="1" si="365"/>
        <v>-0,426350241640609+0,901441848047128i</v>
      </c>
      <c r="BA250" s="240" t="str">
        <f t="shared" ca="1" si="366"/>
        <v>-0,0977409276754398-0,992380292536471i</v>
      </c>
      <c r="BB250" s="240" t="str">
        <f t="shared" ca="1" si="367"/>
        <v>0,59402062171182+0,800944089770772i</v>
      </c>
      <c r="BC250" s="240" t="str">
        <f t="shared" ca="1" si="368"/>
        <v>-0,921276036669053-0,381605029077172i</v>
      </c>
      <c r="BD250" s="240" t="str">
        <f t="shared" ca="1" si="369"/>
        <v>0,986389007005295-0,146316987450996i</v>
      </c>
      <c r="BE250" s="240" t="str">
        <f t="shared" ca="1" si="370"/>
        <v>-0,77083210712726+0,632605561609583i</v>
      </c>
      <c r="BF250" s="240" t="str">
        <f t="shared" ca="1" si="371"/>
        <v>0,335940496574982-0,938890790624012i</v>
      </c>
      <c r="BG250" s="240" t="str">
        <f t="shared" ca="1" si="372"/>
        <v>0,194540556787949+0,97802142395873i</v>
      </c>
      <c r="BH250" s="240" t="str">
        <f t="shared" ca="1" si="373"/>
        <v>-0,669666499298946-0,738863122421416i</v>
      </c>
      <c r="BI250" s="240" t="str">
        <f t="shared" ca="1" si="374"/>
        <v>0,954243674427591+0,289466653990674i</v>
      </c>
      <c r="BJ250" s="240" t="str">
        <f t="shared" ca="1" si="375"/>
        <v>-0,9672977016375+0,242295460882864i</v>
      </c>
      <c r="BK250" s="240" t="str">
        <f t="shared" ca="1" si="376"/>
        <v>0,705114151736215-0,705114151736402i</v>
      </c>
      <c r="BL250" s="240" t="str">
        <f t="shared" ca="1" si="377"/>
        <v>-0,242295460883598+0,967297701637315i</v>
      </c>
      <c r="BM250" s="240" t="str">
        <f t="shared" ca="1" si="378"/>
        <v>-0,289466653990927-0,954243674427514i</v>
      </c>
      <c r="BN250" s="240" t="str">
        <f t="shared" ca="1" si="379"/>
        <v>0,738863122420907+0,669666499299506i</v>
      </c>
      <c r="BO250" s="240" t="str">
        <f t="shared" ca="1" si="380"/>
        <v>-0,978021423958782-0,19454055678769i</v>
      </c>
      <c r="BP250" s="240" t="str">
        <f t="shared" ca="1" si="381"/>
        <v>0,938890790623923-0,335940496575231i</v>
      </c>
      <c r="BQ250" s="240" t="str">
        <f t="shared" ca="1" si="382"/>
        <v>-0,632605561609379+0,770832107127427i</v>
      </c>
      <c r="BR250" s="240" t="str">
        <f t="shared" ca="1" si="383"/>
        <v>0,146316987450734-0,986389007005334i</v>
      </c>
      <c r="BS250" s="240" t="str">
        <f t="shared" ca="1" si="384"/>
        <v>0,381605029077417+0,921276036668952i</v>
      </c>
      <c r="BT250" s="240" t="str">
        <f t="shared" ca="1" si="385"/>
        <v>-0,80094408977093-0,594020621711607i</v>
      </c>
      <c r="BU250" s="240" t="str">
        <f t="shared" ca="1" si="386"/>
        <v>0,992380292536399+0,097740927676164i</v>
      </c>
      <c r="BV250" s="240" t="str">
        <f t="shared" ca="1" si="387"/>
        <v>-0,901441848047016+0,426350241640848i</v>
      </c>
      <c r="BW250" s="240" t="str">
        <f t="shared" ca="1" si="388"/>
        <v>0,554004634106897-0,829126527947159i</v>
      </c>
      <c r="BX250" s="240" t="str">
        <f t="shared" ca="1" si="389"/>
        <v>-0,0489294014447149+0,995980847020609i</v>
      </c>
      <c r="BY250" s="240" t="str">
        <f t="shared" ca="1" si="390"/>
        <v>-0,47006833912738-0,879436007056599i</v>
      </c>
      <c r="BZ250" s="240" t="str">
        <f t="shared" ca="1" si="391"/>
        <v>0,855311527695233+0,512654000812707i</v>
      </c>
      <c r="CA250" s="240" t="str">
        <f t="shared" ca="1" si="392"/>
        <v>-0,997181996406688-4,94512910153808E-13i</v>
      </c>
      <c r="CB250" s="240" t="str">
        <f t="shared" ca="1" si="393"/>
        <v>0,855311527695217-0,512654000812733i</v>
      </c>
      <c r="CC250" s="240" t="str">
        <f t="shared" ca="1" si="394"/>
        <v>-0,470068339127377+0,8794360070566i</v>
      </c>
      <c r="CD250" s="240" t="str">
        <f t="shared" ca="1" si="395"/>
        <v>-0,0489294014447462-0,995980847020607i</v>
      </c>
      <c r="CE250" s="240" t="str">
        <f t="shared" ca="1" si="396"/>
        <v>0,554004634106899+0,829126527947157i</v>
      </c>
      <c r="CF250" s="240" t="str">
        <f t="shared" ca="1" si="397"/>
        <v>-0,901441848047029-0,426350241640819i</v>
      </c>
      <c r="CG250" s="240" t="str">
        <f t="shared" ca="1" si="398"/>
        <v>0,992380292536399-0,0977409276761669i</v>
      </c>
      <c r="CH250" s="240" t="str">
        <f t="shared" ca="1" si="399"/>
        <v>-0,800944089770928+0,594020621711609i</v>
      </c>
      <c r="CI250" s="240" t="str">
        <f t="shared" ca="1" si="400"/>
        <v>0,381605029077414-0,921276036668953i</v>
      </c>
      <c r="CJ250" s="240" t="str">
        <f t="shared" ca="1" si="401"/>
        <v>0,146316987450736+0,986389007005334i</v>
      </c>
      <c r="CK250" s="240" t="str">
        <f t="shared" ca="1" si="402"/>
        <v>-0,632605561609382-0,770832107127426i</v>
      </c>
      <c r="CL250" s="240" t="str">
        <f t="shared" ca="1" si="403"/>
        <v>0,938890790623924+0,335940496575228i</v>
      </c>
      <c r="CM250" s="240" t="str">
        <f t="shared" ca="1" si="404"/>
        <v>-0,978021423958781+0,194540556787693i</v>
      </c>
      <c r="CN250" s="240" t="str">
        <f t="shared" ca="1" si="405"/>
        <v>0,738863122421591-0,669666499298752i</v>
      </c>
      <c r="CO250" s="240" t="str">
        <f t="shared" ca="1" si="406"/>
        <v>-0,289466653990924+0,954243674427515i</v>
      </c>
      <c r="CP250" s="240" t="str">
        <f t="shared" ca="1" si="407"/>
        <v>-0,242295460883601-0,967297701637315i</v>
      </c>
      <c r="CQ250" s="240" t="str">
        <f t="shared" ca="1" si="408"/>
        <v>0,705114151736217+0,7051141517364i</v>
      </c>
      <c r="CR250" s="240" t="str">
        <f t="shared" ca="1" si="409"/>
        <v>-0,9672977016375-0,242295460882861i</v>
      </c>
      <c r="CS250" s="240" t="str">
        <f t="shared" ca="1" si="410"/>
        <v>0,95424367442759-0,289466653990677i</v>
      </c>
      <c r="CT250" s="240" t="str">
        <f t="shared" ca="1" si="411"/>
        <v>-0,669666499298944+0,738863122421418i</v>
      </c>
      <c r="CU250" s="240" t="str">
        <f t="shared" ca="1" si="412"/>
        <v>0,194540556787946-0,97802142395873i</v>
      </c>
      <c r="CV250" s="240" t="str">
        <f t="shared" ca="1" si="413"/>
        <v>0,335940496574985+0,938890790624011i</v>
      </c>
      <c r="CW250" s="240" t="str">
        <f t="shared" ca="1" si="414"/>
        <v>-0,770832107127262-0,632605561609581i</v>
      </c>
      <c r="CX250" s="240" t="str">
        <f t="shared" ca="1" si="415"/>
        <v>0,986389007005296+0,146316987450993i</v>
      </c>
      <c r="CY250" s="240" t="str">
        <f t="shared" ca="1" si="416"/>
        <v>-0,921276036669052+0,381605029077175i</v>
      </c>
      <c r="CZ250" s="240" t="str">
        <f t="shared" ca="1" si="417"/>
        <v>0,594020621711817-0,800944089770774i</v>
      </c>
      <c r="DA250" s="240" t="str">
        <f t="shared" ca="1" si="418"/>
        <v>-0,0977409276764242+0,992380292536375i</v>
      </c>
      <c r="DB250" s="240" t="str">
        <f t="shared" ca="1" si="419"/>
        <v>-0,426350241640612-0,901441848047127i</v>
      </c>
      <c r="DC250" s="240" t="str">
        <f t="shared" ca="1" si="420"/>
        <v>0,829126527947581+0,554004634106266i</v>
      </c>
      <c r="DD250" s="240" t="str">
        <f t="shared" ca="1" si="421"/>
        <v>-0,995980847020596-0,048929401444976i</v>
      </c>
      <c r="DE250" s="240" t="str">
        <f t="shared" ca="1" si="422"/>
        <v>0,879436007056241-0,470068339128049i</v>
      </c>
      <c r="DF250" s="240" t="str">
        <f t="shared" ca="1" si="423"/>
        <v>-0,51265400081293+0,855311527695099i</v>
      </c>
      <c r="DG250" s="240" t="str">
        <f t="shared" ca="1" si="424"/>
        <v>-2,64358036533375E-13-0,997181996406688i</v>
      </c>
      <c r="DH250" s="240" t="str">
        <f t="shared" ca="1" si="425"/>
        <v>0,51265400081251+0,855311527695351i</v>
      </c>
      <c r="DI250" s="240" t="str">
        <f t="shared" ca="1" si="426"/>
        <v>-0,879436007056491-0,470068339127582i</v>
      </c>
      <c r="DJ250" s="240" t="str">
        <f t="shared" ca="1" si="427"/>
        <v>0,99598084702062-0,048929401444485i</v>
      </c>
      <c r="DK250" s="240" t="str">
        <f t="shared" ca="1" si="428"/>
        <v>-0,829126527947287+0,554004634106705i</v>
      </c>
      <c r="DL250" s="240" t="str">
        <f t="shared" ca="1" si="429"/>
        <v>0,426350241641055-0,901441848046917i</v>
      </c>
      <c r="DM250" s="240" t="str">
        <f t="shared" ca="1" si="430"/>
        <v>0,0977409276759349+0,992380292536422i</v>
      </c>
      <c r="DN250" s="240" t="str">
        <f t="shared" ca="1" si="431"/>
        <v>-0,594020621712242-0,800944089770459i</v>
      </c>
      <c r="DO250" s="240" t="str">
        <f t="shared" ca="1" si="432"/>
        <v>0,921276036668864+0,381605029077629i</v>
      </c>
      <c r="DP250" s="240" t="str">
        <f t="shared" ca="1" si="433"/>
        <v>-0,986389007005218+0,146316987451515i</v>
      </c>
      <c r="DQ250" s="240" t="str">
        <f t="shared" ca="1" si="434"/>
        <v>0,770832107127574-0,632605561609201i</v>
      </c>
      <c r="DR250" s="240" t="str">
        <f t="shared" ca="1" si="435"/>
        <v>-0,335940496574487+0,938890790624189i</v>
      </c>
      <c r="DS250" s="240" t="str">
        <f t="shared" ca="1" si="436"/>
        <v>-0,194540556787465-0,978021423958827i</v>
      </c>
      <c r="DT250" s="240" t="str">
        <f t="shared" ca="1" si="437"/>
        <v>0,669666499299336+0,738863122421062i</v>
      </c>
      <c r="DU250" s="240" t="str">
        <f t="shared" ca="1" si="438"/>
        <v>-0,954243674427448-0,289466653991148i</v>
      </c>
      <c r="DV250" s="240" t="str">
        <f t="shared" ca="1" si="439"/>
        <v>0,967297701637371-0,242295460883374i</v>
      </c>
      <c r="DW250" s="240" t="str">
        <f t="shared" ca="1" si="440"/>
        <v>-0,705114151736564+0,705114151736053i</v>
      </c>
      <c r="DX250" s="240" t="str">
        <f t="shared" ca="1" si="441"/>
        <v>0,242295460883087-0,967297701637444i</v>
      </c>
      <c r="DY250" s="240" t="str">
        <f t="shared" ca="1" si="442"/>
        <v>0,289466653990455+0,954243674427658i</v>
      </c>
      <c r="DZ250" s="240" t="str">
        <f t="shared" ca="1" si="443"/>
        <v>-0,738863122421261-0,669666499299116i</v>
      </c>
      <c r="EA250" s="240" t="str">
        <f t="shared" ca="1" si="444"/>
        <v>0,978021423958885+0,194540556787175i</v>
      </c>
      <c r="EB250" s="240" t="str">
        <f t="shared" ca="1" si="445"/>
        <v>-0,93889079062409+0,335940496574765i</v>
      </c>
      <c r="EC250" s="240" t="str">
        <f t="shared" ca="1" si="446"/>
        <v>0,632605561608973-0,770832107127761i</v>
      </c>
      <c r="ED250" s="240" t="str">
        <f t="shared" ca="1" si="447"/>
        <v>-0,146316987451223+0,986389007005261i</v>
      </c>
      <c r="EE250" s="240" t="str">
        <f t="shared" ca="1" si="448"/>
        <v>-0,381605029077902-0,921276036668751i</v>
      </c>
      <c r="EF250" s="240" t="str">
        <f t="shared" ca="1" si="449"/>
        <v>0,800944089770636+0,594020621712004i</v>
      </c>
      <c r="EG250" s="240" t="str">
        <f t="shared" ca="1" si="450"/>
        <v>-0,992380292536451-0,0977409276756408i</v>
      </c>
      <c r="EH250" s="240" t="str">
        <f t="shared" ca="1" si="451"/>
        <v>0,901441848047227-0,426350241640401i</v>
      </c>
      <c r="EI250" s="240" t="str">
        <f t="shared" ca="1" si="452"/>
        <v>-0,55400463410646+0,829126527947451i</v>
      </c>
      <c r="EJ250" s="240" t="str">
        <f t="shared" ca="1" si="453"/>
        <v>0,0489294014452089-0,995980847020585i</v>
      </c>
      <c r="EK250" s="240" t="str">
        <f t="shared" ca="1" si="454"/>
        <v>0,470068339127843+0,879436007056351i</v>
      </c>
      <c r="EL250" s="240" t="str">
        <f t="shared" ca="1" si="455"/>
        <v>-0,855311527694978-0,512654000813131i</v>
      </c>
      <c r="EM250" s="240" t="str">
        <f t="shared" ca="1" si="456"/>
        <v>0,997181996406688-3,12723899320216E-14i</v>
      </c>
      <c r="EN250" s="240"/>
      <c r="EO250" s="240"/>
      <c r="EP250" s="240"/>
    </row>
    <row r="251" spans="1:146">
      <c r="A251" s="268">
        <f t="shared" si="323"/>
        <v>2.9492187500000022E-3</v>
      </c>
      <c r="B251" s="267">
        <v>151</v>
      </c>
      <c r="C251" s="266">
        <f t="shared" si="324"/>
        <v>30200</v>
      </c>
      <c r="N251" s="265">
        <f t="shared" ca="1" si="327"/>
        <v>2.9971378049831299</v>
      </c>
      <c r="O251" s="240">
        <f t="shared" ca="1" si="328"/>
        <v>0.99713780498312998</v>
      </c>
      <c r="P251" s="240" t="str">
        <f t="shared" ca="1" si="329"/>
        <v>-0,842435429585264+0,53346635236542i</v>
      </c>
      <c r="Q251" s="240" t="str">
        <f t="shared" ca="1" si="330"/>
        <v>0,426331347372427-0,901401899473362i</v>
      </c>
      <c r="R251" s="240" t="str">
        <f t="shared" ca="1" si="331"/>
        <v>0,122060311974621+0,98963886462044i</v>
      </c>
      <c r="S251" s="240" t="str">
        <f t="shared" ca="1" si="332"/>
        <v>-0,632577526866948-0,770797946695157i</v>
      </c>
      <c r="T251" s="240" t="str">
        <f t="shared" ca="1" si="333"/>
        <v>0,946810445766152+0,312783922084681i</v>
      </c>
      <c r="U251" s="241" t="str">
        <f t="shared" ca="1" si="334"/>
        <v>-0,967254834575431+0,242284723243192i</v>
      </c>
      <c r="V251" s="240" t="str">
        <f t="shared" ca="1" si="335"/>
        <v>0,687566945225966-0,722174146559685i</v>
      </c>
      <c r="W251" s="240" t="str">
        <f t="shared" ca="1" si="336"/>
        <v>-0,194531935468589+0,977978081661046i</v>
      </c>
      <c r="X251" s="240" t="str">
        <f t="shared" ca="1" si="337"/>
        <v>-0,358864946754838-0,930322391495132i</v>
      </c>
      <c r="Y251" s="240" t="str">
        <f t="shared" ca="1" si="338"/>
        <v>0,800908594886535+0,593994296911555i</v>
      </c>
      <c r="Z251" s="240" t="str">
        <f t="shared" ca="1" si="339"/>
        <v>-0,994436016903212-0,0733540074723129i</v>
      </c>
      <c r="AA251" s="240" t="str">
        <f t="shared" ca="1" si="340"/>
        <v>0,879397033700272-0,470047507434873i</v>
      </c>
      <c r="AB251" s="240" t="str">
        <f t="shared" ca="1" si="341"/>
        <v>-0,491487421480179+0,867596632458505i</v>
      </c>
      <c r="AC251" s="240" t="str">
        <f t="shared" ca="1" si="342"/>
        <v>-0,0489272330744382-0,995936708827551i</v>
      </c>
      <c r="AD251" s="240" t="str">
        <f t="shared" ca="1" si="343"/>
        <v>0,574160116081664+0,815244725973535i</v>
      </c>
      <c r="AE251" s="240" t="str">
        <f t="shared" ca="1" si="344"/>
        <v>-0,921235209117127-0,381588117751979i</v>
      </c>
      <c r="AF251" s="240" t="str">
        <f t="shared" ca="1" si="345"/>
        <v>0,982457585630655-0,17047256249426i</v>
      </c>
      <c r="AG251" s="240" t="str">
        <f t="shared" ca="1" si="346"/>
        <v>-0,7388303787362+0,669636822152947i</v>
      </c>
      <c r="AH251" s="240" t="str">
        <f t="shared" ca="1" si="347"/>
        <v>0,265949373549492-0,961017550742549i</v>
      </c>
      <c r="AI251" s="240" t="str">
        <f t="shared" ca="1" si="348"/>
        <v>0,289453825897769+0,954201385871828i</v>
      </c>
      <c r="AJ251" s="240" t="str">
        <f t="shared" ca="1" si="349"/>
        <v>-0,755041567119291-0,651303334897512i</v>
      </c>
      <c r="AK251" s="240" t="str">
        <f t="shared" ca="1" si="350"/>
        <v>0,986345293887155+0,14631050322255i</v>
      </c>
      <c r="AL251" s="240" t="str">
        <f t="shared" ca="1" si="351"/>
        <v>-0,911593109096384+0,40408143433541i</v>
      </c>
      <c r="AM251" s="240" t="str">
        <f t="shared" ca="1" si="352"/>
        <v>0,553980082667156-0,829089784121519i</v>
      </c>
      <c r="AN251" s="240" t="str">
        <f t="shared" ca="1" si="353"/>
        <v>-0,0244709867409624+0,99683748571896i</v>
      </c>
      <c r="AO251" s="240" t="str">
        <f t="shared" ca="1" si="354"/>
        <v>-0,512631281880594-0,855273623446925i</v>
      </c>
      <c r="AP251" s="240" t="str">
        <f t="shared" ca="1" si="355"/>
        <v>0,890667719051618+0,448324454347477i</v>
      </c>
      <c r="AQ251" s="240" t="str">
        <f t="shared" ca="1" si="356"/>
        <v>-0,992336313906637+0,0977365961590782i</v>
      </c>
      <c r="AR251" s="240" t="str">
        <f t="shared" ca="1" si="357"/>
        <v>-0,992336313906637+0,0977365961590782i</v>
      </c>
      <c r="AS251" s="240" t="str">
        <f t="shared" ca="1" si="358"/>
        <v>-0,335925608932867+0,938849182451398i</v>
      </c>
      <c r="AT251" s="240" t="str">
        <f t="shared" ca="1" si="359"/>
        <v>-0,218474129679116-0,97290948026398i</v>
      </c>
      <c r="AU251" s="240" t="str">
        <f t="shared" ca="1" si="360"/>
        <v>0,705082903681254+0,705082903680826i</v>
      </c>
      <c r="AV251" s="240" t="str">
        <f t="shared" ca="1" si="361"/>
        <v>-0,972909480263895-0,218474129679493i</v>
      </c>
      <c r="AW251" s="240" t="str">
        <f t="shared" ca="1" si="362"/>
        <v>0,938849182451527-0,335925608932503i</v>
      </c>
      <c r="AX251" s="240" t="str">
        <f t="shared" ca="1" si="363"/>
        <v>-0,613470677787705+0,786090026409997i</v>
      </c>
      <c r="AY251" s="240" t="str">
        <f t="shared" ca="1" si="364"/>
        <v>0,0977365961584756-0,992336313906697i</v>
      </c>
      <c r="AZ251" s="240" t="str">
        <f t="shared" ca="1" si="365"/>
        <v>0,448324454347132+0,890667719051792i</v>
      </c>
      <c r="BA251" s="240" t="str">
        <f t="shared" ca="1" si="366"/>
        <v>-0,85527362344693-0,512631281880586i</v>
      </c>
      <c r="BB251" s="240" t="str">
        <f t="shared" ca="1" si="367"/>
        <v>0,996837485718953-0,0244709867412702i</v>
      </c>
      <c r="BC251" s="240" t="str">
        <f t="shared" ca="1" si="368"/>
        <v>-0,829089784121733+0,553980082666834i</v>
      </c>
      <c r="BD251" s="240" t="str">
        <f t="shared" ca="1" si="369"/>
        <v>0,404081434335478-0,911593109096354i</v>
      </c>
      <c r="BE251" s="240" t="str">
        <f t="shared" ca="1" si="370"/>
        <v>0,14631050322277+0,986345293887123i</v>
      </c>
      <c r="BF251" s="240" t="str">
        <f t="shared" ca="1" si="371"/>
        <v>-0,651303334897154-0,755041567119599i</v>
      </c>
      <c r="BG251" s="240" t="str">
        <f t="shared" ca="1" si="372"/>
        <v>0,954201385871778+0,289453825897936i</v>
      </c>
      <c r="BH251" s="240" t="str">
        <f t="shared" ca="1" si="373"/>
        <v>-0,961017550742516+0,26594937354961i</v>
      </c>
      <c r="BI251" s="240" t="str">
        <f t="shared" ca="1" si="374"/>
        <v>0,669636822152635-0,738830378736483i</v>
      </c>
      <c r="BJ251" s="240" t="str">
        <f t="shared" ca="1" si="375"/>
        <v>-0,170472562494557+0,982457585630603i</v>
      </c>
      <c r="BK251" s="240" t="str">
        <f t="shared" ca="1" si="376"/>
        <v>-0,381588117751884-0,921235209117166i</v>
      </c>
      <c r="BL251" s="240" t="str">
        <f t="shared" ca="1" si="377"/>
        <v>0,815244725973663+0,574160116081482i</v>
      </c>
      <c r="BM251" s="240" t="str">
        <f t="shared" ca="1" si="378"/>
        <v>-0,995936708827526-0,0489272330749374i</v>
      </c>
      <c r="BN251" s="240" t="str">
        <f t="shared" ca="1" si="379"/>
        <v>0,867596632458605-0,491487421480003i</v>
      </c>
      <c r="BO251" s="240" t="str">
        <f t="shared" ca="1" si="380"/>
        <v>-0,470047507434789+0,879397033700317i</v>
      </c>
      <c r="BP251" s="240" t="str">
        <f t="shared" ca="1" si="381"/>
        <v>-0,0733540074727118-0,994436016903183i</v>
      </c>
      <c r="BQ251" s="240" t="str">
        <f t="shared" ca="1" si="382"/>
        <v>0,593994296911318+0,800908594886709i</v>
      </c>
      <c r="BR251" s="240" t="str">
        <f t="shared" ca="1" si="383"/>
        <v>-0,930322391495134-0,358864946754835i</v>
      </c>
      <c r="BS251" s="240" t="str">
        <f t="shared" ca="1" si="384"/>
        <v>0,977978081660988-0,194531935468883i</v>
      </c>
      <c r="BT251" s="240" t="str">
        <f t="shared" ca="1" si="385"/>
        <v>-0,722174146559956+0,687566945225681i</v>
      </c>
      <c r="BU251" s="240" t="str">
        <f t="shared" ca="1" si="386"/>
        <v>0,242284723243281-0,967254834575409i</v>
      </c>
      <c r="BV251" s="240" t="str">
        <f t="shared" ca="1" si="387"/>
        <v>0,312783922084782+0,946810445766118i</v>
      </c>
      <c r="BW251" s="240" t="str">
        <f t="shared" ca="1" si="388"/>
        <v>-0,770797946695413-0,632577526866636i</v>
      </c>
      <c r="BX251" s="240" t="str">
        <f t="shared" ca="1" si="389"/>
        <v>0,989638864620404+0,12206031197491i</v>
      </c>
      <c r="BY251" s="240" t="str">
        <f t="shared" ca="1" si="390"/>
        <v>-0,90140189947335+0,426331347372452i</v>
      </c>
      <c r="BZ251" s="240" t="str">
        <f t="shared" ca="1" si="391"/>
        <v>0,533466352365152-0,842435429585434i</v>
      </c>
      <c r="CA251" s="240" t="str">
        <f t="shared" ca="1" si="392"/>
        <v>-3,865044511178E-13+0,99713780498313i</v>
      </c>
      <c r="CB251" s="240" t="str">
        <f t="shared" ca="1" si="393"/>
        <v>-0,533466352365337-0,842435429585316i</v>
      </c>
      <c r="CC251" s="240" t="str">
        <f t="shared" ca="1" si="394"/>
        <v>0,901401899473444+0,426331347372255i</v>
      </c>
      <c r="CD251" s="240" t="str">
        <f t="shared" ca="1" si="395"/>
        <v>-0,989638864620377+0,122060311975127i</v>
      </c>
      <c r="CE251" s="240" t="str">
        <f t="shared" ca="1" si="396"/>
        <v>0,770797946695274-0,632577526866805i</v>
      </c>
      <c r="CF251" s="240" t="str">
        <f t="shared" ca="1" si="397"/>
        <v>-0,312783922084574+0,946810445766187i</v>
      </c>
      <c r="CG251" s="240" t="str">
        <f t="shared" ca="1" si="398"/>
        <v>-0,242284723243494-0,967254834575356i</v>
      </c>
      <c r="CH251" s="240" t="str">
        <f t="shared" ca="1" si="399"/>
        <v>0,722174146559422+0,687566945226241i</v>
      </c>
      <c r="CI251" s="240" t="str">
        <f t="shared" ca="1" si="400"/>
        <v>-0,977978081661025-0,194531935468697i</v>
      </c>
      <c r="CJ251" s="240" t="str">
        <f t="shared" ca="1" si="401"/>
        <v>0,930322391495055-0,35886494675504i</v>
      </c>
      <c r="CK251" s="240" t="str">
        <f t="shared" ca="1" si="402"/>
        <v>-0,593994296911939+0,800908594886249i</v>
      </c>
      <c r="CL251" s="240" t="str">
        <f t="shared" ca="1" si="403"/>
        <v>0,0733540074725217-0,994436016903197i</v>
      </c>
      <c r="CM251" s="240" t="str">
        <f t="shared" ca="1" si="404"/>
        <v>0,470047507434983+0,879397033700214i</v>
      </c>
      <c r="CN251" s="240" t="str">
        <f t="shared" ca="1" si="405"/>
        <v>-0,8675966324587-0,491487421479838i</v>
      </c>
      <c r="CO251" s="240" t="str">
        <f t="shared" ca="1" si="406"/>
        <v>0,995936708827566-0,0489272330741371i</v>
      </c>
      <c r="CP251" s="240" t="str">
        <f t="shared" ca="1" si="407"/>
        <v>-0,815244725973521+0,574160116081685i</v>
      </c>
      <c r="CQ251" s="240" t="str">
        <f t="shared" ca="1" si="408"/>
        <v>0,381588117751708-0,921235209117239i</v>
      </c>
      <c r="CR251" s="240" t="str">
        <f t="shared" ca="1" si="409"/>
        <v>0,170472562493768+0,98245758563074i</v>
      </c>
      <c r="CS251" s="240" t="str">
        <f t="shared" ca="1" si="410"/>
        <v>-0,669636822152819-0,738830378736317i</v>
      </c>
      <c r="CT251" s="240" t="str">
        <f t="shared" ca="1" si="411"/>
        <v>0,961017550742575+0,2659493735494i</v>
      </c>
      <c r="CU251" s="240" t="str">
        <f t="shared" ca="1" si="412"/>
        <v>-0,954201385871707+0,289453825898172i</v>
      </c>
      <c r="CV251" s="240" t="str">
        <f t="shared" ca="1" si="413"/>
        <v>0,651303334897718-0,755041567119113i</v>
      </c>
      <c r="CW251" s="240" t="str">
        <f t="shared" ca="1" si="414"/>
        <v>-0,146310503222554+0,986345293887155i</v>
      </c>
      <c r="CX251" s="240" t="str">
        <f t="shared" ca="1" si="415"/>
        <v>-0,404081434335704-0,911593109096254i</v>
      </c>
      <c r="CY251" s="240" t="str">
        <f t="shared" ca="1" si="416"/>
        <v>0,829089784121319+0,553980082667453i</v>
      </c>
      <c r="CZ251" s="240" t="str">
        <f t="shared" ca="1" si="417"/>
        <v>-0,996837485718958-0,0244709867410513i</v>
      </c>
      <c r="DA251" s="240" t="str">
        <f t="shared" ca="1" si="418"/>
        <v>0,855273623446804-0,512631281880797i</v>
      </c>
      <c r="DB251" s="240" t="str">
        <f t="shared" ca="1" si="419"/>
        <v>-0,448324454346935+0,89066771905189i</v>
      </c>
      <c r="DC251" s="240" t="str">
        <f t="shared" ca="1" si="420"/>
        <v>-0,0977365961586935-0,992336313906675i</v>
      </c>
      <c r="DD251" s="240" t="str">
        <f t="shared" ca="1" si="421"/>
        <v>0,6134706777879+0,786090026409844i</v>
      </c>
      <c r="DE251" s="240" t="str">
        <f t="shared" ca="1" si="422"/>
        <v>-0,938849182451601-0,335925608932297i</v>
      </c>
      <c r="DF251" s="240" t="str">
        <f t="shared" ca="1" si="423"/>
        <v>0,972909480264065-0,218474129678739i</v>
      </c>
      <c r="DG251" s="240" t="str">
        <f t="shared" ca="1" si="424"/>
        <v>-0,70508290368112+0,705082903680961i</v>
      </c>
      <c r="DH251" s="240" t="str">
        <f t="shared" ca="1" si="425"/>
        <v>0,218474129678903-0,972909480264028i</v>
      </c>
      <c r="DI251" s="240" t="str">
        <f t="shared" ca="1" si="426"/>
        <v>0,335925608932139+0,938849182451658i</v>
      </c>
      <c r="DJ251" s="240" t="str">
        <f t="shared" ca="1" si="427"/>
        <v>-0,786090026409741-0,613470677788032i</v>
      </c>
      <c r="DK251" s="240" t="str">
        <f t="shared" ca="1" si="428"/>
        <v>0,992336313906659+0,0977365961588603i</v>
      </c>
      <c r="DL251" s="240" t="str">
        <f t="shared" ca="1" si="429"/>
        <v>-0,890667719051532+0,448324454347646i</v>
      </c>
      <c r="DM251" s="240" t="str">
        <f t="shared" ca="1" si="430"/>
        <v>0,512631281880941-0,855273623446717i</v>
      </c>
      <c r="DN251" s="240" t="str">
        <f t="shared" ca="1" si="431"/>
        <v>0,0244709867408838+0,996837485718962i</v>
      </c>
      <c r="DO251" s="240" t="str">
        <f t="shared" ca="1" si="432"/>
        <v>-0,553980082667313-0,829089784121412i</v>
      </c>
      <c r="DP251" s="240" t="str">
        <f t="shared" ca="1" si="433"/>
        <v>0,911593109096186+0,404081434335858i</v>
      </c>
      <c r="DQ251" s="240" t="str">
        <f t="shared" ca="1" si="434"/>
        <v>-0,986345293887179+0,146310503222388i</v>
      </c>
      <c r="DR251" s="240" t="str">
        <f t="shared" ca="1" si="435"/>
        <v>0,755041567119222-0,651303334897592i</v>
      </c>
      <c r="DS251" s="240" t="str">
        <f t="shared" ca="1" si="436"/>
        <v>-0,289453825897357+0,954201385871954i</v>
      </c>
      <c r="DT251" s="240" t="str">
        <f t="shared" ca="1" si="437"/>
        <v>-0,265949373549238-0,96101755074262i</v>
      </c>
      <c r="DU251" s="240" t="str">
        <f t="shared" ca="1" si="438"/>
        <v>0,738830378736204+0,669636822152942i</v>
      </c>
      <c r="DV251" s="240" t="str">
        <f t="shared" ca="1" si="439"/>
        <v>-0,982457585630712-0,170472562493932i</v>
      </c>
      <c r="DW251" s="240" t="str">
        <f t="shared" ca="1" si="440"/>
        <v>0,921235209117303-0,381588117751553i</v>
      </c>
      <c r="DX251" s="240" t="str">
        <f t="shared" ca="1" si="441"/>
        <v>-0,574160116081822+0,815244725973424i</v>
      </c>
      <c r="DY251" s="240" t="str">
        <f t="shared" ca="1" si="442"/>
        <v>0,0489272330743044-0,995936708827558i</v>
      </c>
      <c r="DZ251" s="240" t="str">
        <f t="shared" ca="1" si="443"/>
        <v>0,49148742148053+0,867596632458307i</v>
      </c>
      <c r="EA251" s="240" t="str">
        <f t="shared" ca="1" si="444"/>
        <v>-0,879397033700135-0,47004750743513i</v>
      </c>
      <c r="EB251" s="240" t="str">
        <f t="shared" ca="1" si="445"/>
        <v>0,994436016903209-0,0733540074723546i</v>
      </c>
      <c r="EC251" s="240" t="str">
        <f t="shared" ca="1" si="446"/>
        <v>-0,800908594886349+0,593994296911804i</v>
      </c>
      <c r="ED251" s="240" t="str">
        <f t="shared" ca="1" si="447"/>
        <v>0,358864946755195-0,930322391494994i</v>
      </c>
      <c r="EE251" s="240" t="str">
        <f t="shared" ca="1" si="448"/>
        <v>0,194531935468532+0,977978081661057i</v>
      </c>
      <c r="EF251" s="240" t="str">
        <f t="shared" ca="1" si="449"/>
        <v>-0,687566945226119-0,722174146559538i</v>
      </c>
      <c r="EG251" s="240" t="str">
        <f t="shared" ca="1" si="450"/>
        <v>0,967254834575563+0,242284723242666i</v>
      </c>
      <c r="EH251" s="240" t="str">
        <f t="shared" ca="1" si="451"/>
        <v>-0,946810445766231+0,312783922084442i</v>
      </c>
      <c r="EI251" s="240" t="str">
        <f t="shared" ca="1" si="452"/>
        <v>0,632577526866935-0,770797946695168i</v>
      </c>
      <c r="EJ251" s="240" t="str">
        <f t="shared" ca="1" si="453"/>
        <v>-0,122060311974281+0,989638864620482i</v>
      </c>
      <c r="EK251" s="240" t="str">
        <f t="shared" ca="1" si="454"/>
        <v>-0,426331347372129-0,901401899473503i</v>
      </c>
      <c r="EL251" s="240" t="str">
        <f t="shared" ca="1" si="455"/>
        <v>0,842435429585227+0,533466352365479i</v>
      </c>
      <c r="EM251" s="240" t="str">
        <f t="shared" ca="1" si="456"/>
        <v>-0,99713780498313+2,47244092155249E-13i</v>
      </c>
      <c r="EN251" s="240"/>
      <c r="EO251" s="240"/>
      <c r="EP251" s="240"/>
    </row>
    <row r="252" spans="1:146">
      <c r="A252" s="268">
        <f t="shared" si="323"/>
        <v>2.9687500000000022E-3</v>
      </c>
      <c r="B252" s="267">
        <v>152</v>
      </c>
      <c r="C252" s="266">
        <f t="shared" si="324"/>
        <v>30400</v>
      </c>
      <c r="N252" s="265">
        <f t="shared" ca="1" si="327"/>
        <v>2.9970904179902504</v>
      </c>
      <c r="O252" s="240">
        <f t="shared" ca="1" si="328"/>
        <v>0.99709041799025022</v>
      </c>
      <c r="P252" s="240" t="str">
        <f t="shared" ca="1" si="329"/>
        <v>-0,829050383276936+0,553953755864457i</v>
      </c>
      <c r="Q252" s="240" t="str">
        <f t="shared" ca="1" si="330"/>
        <v>0,38156998353485-0,921191429244316i</v>
      </c>
      <c r="R252" s="240" t="str">
        <f t="shared" ca="1" si="331"/>
        <v>0,194522690724877+0,977931605195949i</v>
      </c>
      <c r="S252" s="240" t="str">
        <f t="shared" ca="1" si="332"/>
        <v>-0,705049396017023-0,705049396017048i</v>
      </c>
      <c r="T252" s="240" t="str">
        <f t="shared" ca="1" si="333"/>
        <v>0,977931605195942+0,194522690724911i</v>
      </c>
      <c r="U252" s="241" t="str">
        <f t="shared" ca="1" si="334"/>
        <v>-0,921191429244307+0,381569983534872i</v>
      </c>
      <c r="V252" s="240" t="str">
        <f t="shared" ca="1" si="335"/>
        <v>0,553953755864418-0,829050383276961i</v>
      </c>
      <c r="W252" s="240" t="str">
        <f t="shared" ca="1" si="336"/>
        <v>-3,48130838822059E-14+0,99709041799025i</v>
      </c>
      <c r="X252" s="240" t="str">
        <f t="shared" ca="1" si="337"/>
        <v>-0,553953755864443-0,829050383276945i</v>
      </c>
      <c r="Y252" s="240" t="str">
        <f t="shared" ca="1" si="338"/>
        <v>0,921191429244318+0,381569983534844i</v>
      </c>
      <c r="Z252" s="240" t="str">
        <f t="shared" ca="1" si="339"/>
        <v>-0,977931605195937+0,194522690724936i</v>
      </c>
      <c r="AA252" s="240" t="str">
        <f t="shared" ca="1" si="340"/>
        <v>0,705049396017073-0,705049396016997i</v>
      </c>
      <c r="AB252" s="240" t="str">
        <f t="shared" ca="1" si="341"/>
        <v>-0,194522690724944+0,977931605195935i</v>
      </c>
      <c r="AC252" s="240" t="str">
        <f t="shared" ca="1" si="342"/>
        <v>-0,381569983534836-0,921191429244322i</v>
      </c>
      <c r="AD252" s="240" t="str">
        <f t="shared" ca="1" si="343"/>
        <v>0,82905038327694+0,553953755864451i</v>
      </c>
      <c r="AE252" s="240" t="str">
        <f t="shared" ca="1" si="344"/>
        <v>-0,99709041799025+2,95603817114444E-14i</v>
      </c>
      <c r="AF252" s="240" t="str">
        <f t="shared" ca="1" si="345"/>
        <v>0,829050383276907-0,5539537558645i</v>
      </c>
      <c r="AG252" s="240" t="str">
        <f t="shared" ca="1" si="346"/>
        <v>-0,38156998353488+0,921191429244304i</v>
      </c>
      <c r="AH252" s="240" t="str">
        <f t="shared" ca="1" si="347"/>
        <v>-0,194522690724906-0,977931605195943i</v>
      </c>
      <c r="AI252" s="240" t="str">
        <f t="shared" ca="1" si="348"/>
        <v>0,705049396017045+0,705049396017026i</v>
      </c>
      <c r="AJ252" s="240" t="str">
        <f t="shared" ca="1" si="349"/>
        <v>-0,977931605195949-0,194522690724878i</v>
      </c>
      <c r="AK252" s="240" t="str">
        <f t="shared" ca="1" si="350"/>
        <v>0,921191429244336-0,381569983534801i</v>
      </c>
      <c r="AL252" s="240" t="str">
        <f t="shared" ca="1" si="351"/>
        <v>-0,553953755864482+0,829050383276919i</v>
      </c>
      <c r="AM252" s="240" t="str">
        <f t="shared" ca="1" si="352"/>
        <v>8,7950789377564E-15-0,99709041799025i</v>
      </c>
      <c r="AN252" s="240" t="str">
        <f t="shared" ca="1" si="353"/>
        <v>0,553953755864468+0,829050383276928i</v>
      </c>
      <c r="AO252" s="240" t="str">
        <f t="shared" ca="1" si="354"/>
        <v>-0,92119142924433-0,381569983534817i</v>
      </c>
      <c r="AP252" s="240" t="str">
        <f t="shared" ca="1" si="355"/>
        <v>0,977931605195892-0,194522690725167i</v>
      </c>
      <c r="AQ252" s="240" t="str">
        <f t="shared" ca="1" si="356"/>
        <v>-0,705049396016766+0,705049396017304i</v>
      </c>
      <c r="AR252" s="240" t="str">
        <f t="shared" ca="1" si="357"/>
        <v>-0,705049396016766+0,705049396017304i</v>
      </c>
      <c r="AS252" s="240" t="str">
        <f t="shared" ca="1" si="358"/>
        <v>0,381569983534497+0,921191429244463i</v>
      </c>
      <c r="AT252" s="240" t="str">
        <f t="shared" ca="1" si="359"/>
        <v>-0,829050383276791-0,553953755864673i</v>
      </c>
      <c r="AU252" s="240" t="str">
        <f t="shared" ca="1" si="360"/>
        <v>0,99709041799025+1,39252335528824E-13i</v>
      </c>
      <c r="AV252" s="240" t="str">
        <f t="shared" ca="1" si="361"/>
        <v>-0,829050383276946+0,553953755864442i</v>
      </c>
      <c r="AW252" s="240" t="str">
        <f t="shared" ca="1" si="362"/>
        <v>0,381569983534755-0,921191429244356i</v>
      </c>
      <c r="AX252" s="240" t="str">
        <f t="shared" ca="1" si="363"/>
        <v>0,194522690725136+0,977931605195898i</v>
      </c>
      <c r="AY252" s="240" t="str">
        <f t="shared" ca="1" si="364"/>
        <v>-0,705049396017271-0,705049396016799i</v>
      </c>
      <c r="AZ252" s="240" t="str">
        <f t="shared" ca="1" si="365"/>
        <v>0,977931605196033+0,194522690724453i</v>
      </c>
      <c r="BA252" s="240" t="str">
        <f t="shared" ca="1" si="366"/>
        <v>-0,921191429244475+0,381569983534468i</v>
      </c>
      <c r="BB252" s="240" t="str">
        <f t="shared" ca="1" si="367"/>
        <v>0,553953755864711-0,829050383276765i</v>
      </c>
      <c r="BC252" s="240" t="str">
        <f t="shared" ca="1" si="368"/>
        <v>-1,70523042644035E-13+0,99709041799025i</v>
      </c>
      <c r="BD252" s="240" t="str">
        <f t="shared" ca="1" si="369"/>
        <v>-0,553953755864404-0,829050383276971i</v>
      </c>
      <c r="BE252" s="240" t="str">
        <f t="shared" ca="1" si="370"/>
        <v>0,921191429244344+0,381569983534783i</v>
      </c>
      <c r="BF252" s="240" t="str">
        <f t="shared" ca="1" si="371"/>
        <v>-0,977931605195906+0,194522690725091i</v>
      </c>
      <c r="BG252" s="240" t="str">
        <f t="shared" ca="1" si="372"/>
        <v>0,705049396016831-0,705049396017239i</v>
      </c>
      <c r="BH252" s="240" t="str">
        <f t="shared" ca="1" si="373"/>
        <v>-0,194522690724498+0,977931605196024i</v>
      </c>
      <c r="BI252" s="240" t="str">
        <f t="shared" ca="1" si="374"/>
        <v>-0,381569983534427-0,921191429244492i</v>
      </c>
      <c r="BJ252" s="240" t="str">
        <f t="shared" ca="1" si="375"/>
        <v>0,829050383276757+0,553953755864725i</v>
      </c>
      <c r="BK252" s="240" t="str">
        <f t="shared" ca="1" si="376"/>
        <v>-0,99709041799025-2,15963256827226E-13i</v>
      </c>
      <c r="BL252" s="240" t="str">
        <f t="shared" ca="1" si="377"/>
        <v>0,829050383276981-0,55395375586439i</v>
      </c>
      <c r="BM252" s="240" t="str">
        <f t="shared" ca="1" si="378"/>
        <v>-0,381569983534825+0,921191429244326i</v>
      </c>
      <c r="BN252" s="240" t="str">
        <f t="shared" ca="1" si="379"/>
        <v>-0,194522690725046-0,977931605195915i</v>
      </c>
      <c r="BO252" s="240" t="str">
        <f t="shared" ca="1" si="380"/>
        <v>0,705049396017227+0,705049396016843i</v>
      </c>
      <c r="BP252" s="240" t="str">
        <f t="shared" ca="1" si="381"/>
        <v>-0,977931605196016-0,194522690724542i</v>
      </c>
      <c r="BQ252" s="240" t="str">
        <f t="shared" ca="1" si="382"/>
        <v>0,921191429244499-0,381569983534411i</v>
      </c>
      <c r="BR252" s="240" t="str">
        <f t="shared" ca="1" si="383"/>
        <v>-0,553953755864763+0,829050383276731i</v>
      </c>
      <c r="BS252" s="240" t="str">
        <f t="shared" ca="1" si="384"/>
        <v>2,61403471010416E-13-0,99709041799025i</v>
      </c>
      <c r="BT252" s="240" t="str">
        <f t="shared" ca="1" si="385"/>
        <v>0,553953755864352+0,829050383277006i</v>
      </c>
      <c r="BU252" s="240" t="str">
        <f t="shared" ca="1" si="386"/>
        <v>-0,921191429244309-0,381569983534867i</v>
      </c>
      <c r="BV252" s="240" t="str">
        <f t="shared" ca="1" si="387"/>
        <v>0,977931605195918-0,19452269072503i</v>
      </c>
      <c r="BW252" s="240" t="str">
        <f t="shared" ca="1" si="388"/>
        <v>-0,705049396016875+0,705049396017195i</v>
      </c>
      <c r="BX252" s="240" t="str">
        <f t="shared" ca="1" si="389"/>
        <v>0,194522690724559-0,977931605196012i</v>
      </c>
      <c r="BY252" s="240" t="str">
        <f t="shared" ca="1" si="390"/>
        <v>0,381569983535285+0,921191429244137i</v>
      </c>
      <c r="BZ252" s="240" t="str">
        <f t="shared" ca="1" si="391"/>
        <v>-0,829050383276706-0,553953755864801i</v>
      </c>
      <c r="CA252" s="240" t="str">
        <f t="shared" ca="1" si="392"/>
        <v>0,99709041799025+2,78504671057648E-13i</v>
      </c>
      <c r="CB252" s="240" t="str">
        <f t="shared" ca="1" si="393"/>
        <v>-0,829050383277031+0,553953755864314i</v>
      </c>
      <c r="CC252" s="240" t="str">
        <f t="shared" ca="1" si="394"/>
        <v>0,381569983534883-0,921191429244302i</v>
      </c>
      <c r="CD252" s="240" t="str">
        <f t="shared" ca="1" si="395"/>
        <v>0,194522690724985+0,977931605195927i</v>
      </c>
      <c r="CE252" s="240" t="str">
        <f t="shared" ca="1" si="396"/>
        <v>-0,705049396017183-0,705049396016887i</v>
      </c>
      <c r="CF252" s="240" t="str">
        <f t="shared" ca="1" si="397"/>
        <v>0,977931605195998+0,194522690724631i</v>
      </c>
      <c r="CG252" s="240" t="str">
        <f t="shared" ca="1" si="398"/>
        <v>-0,921191429244143+0,381569983535269i</v>
      </c>
      <c r="CH252" s="240" t="str">
        <f t="shared" ca="1" si="399"/>
        <v>0,553953755864839-0,829050383276681i</v>
      </c>
      <c r="CI252" s="240" t="str">
        <f t="shared" ca="1" si="400"/>
        <v>-2,95605871104879E-13+0,99709041799025i</v>
      </c>
      <c r="CJ252" s="240" t="str">
        <f t="shared" ca="1" si="401"/>
        <v>-0,5539537558643-0,829050383277041i</v>
      </c>
      <c r="CK252" s="240" t="str">
        <f t="shared" ca="1" si="402"/>
        <v>0,921191429244285+0,381569983534925i</v>
      </c>
      <c r="CL252" s="240" t="str">
        <f t="shared" ca="1" si="403"/>
        <v>-0,977931605195936+0,194522690724941i</v>
      </c>
      <c r="CM252" s="240" t="str">
        <f t="shared" ca="1" si="404"/>
        <v>0,70504939601694-0,70504939601713i</v>
      </c>
      <c r="CN252" s="240" t="str">
        <f t="shared" ca="1" si="405"/>
        <v>-0,19452269072462+0,977931605196i</v>
      </c>
      <c r="CO252" s="240" t="str">
        <f t="shared" ca="1" si="406"/>
        <v>-0,381569983535227-0,921191429244161i</v>
      </c>
      <c r="CP252" s="240" t="str">
        <f t="shared" ca="1" si="407"/>
        <v>0,829050383276687+0,553953755864829i</v>
      </c>
      <c r="CQ252" s="240" t="str">
        <f t="shared" ca="1" si="408"/>
        <v>-0,99709041799025-3,4104608528807E-13i</v>
      </c>
      <c r="CR252" s="240" t="str">
        <f t="shared" ca="1" si="409"/>
        <v>0,829050383277065-0,553953755864262i</v>
      </c>
      <c r="CS252" s="240" t="str">
        <f t="shared" ca="1" si="410"/>
        <v>-0,381569983534967+0,921191429244268i</v>
      </c>
      <c r="CT252" s="240" t="str">
        <f t="shared" ca="1" si="411"/>
        <v>-0,194522690724897-0,977931605195945i</v>
      </c>
      <c r="CU252" s="240" t="str">
        <f t="shared" ca="1" si="412"/>
        <v>0,705049396017138+0,705049396016932i</v>
      </c>
      <c r="CV252" s="240" t="str">
        <f t="shared" ca="1" si="413"/>
        <v>-0,977931605195991-0,194522690724664i</v>
      </c>
      <c r="CW252" s="240" t="str">
        <f t="shared" ca="1" si="414"/>
        <v>0,921191429244178-0,381569983535185i</v>
      </c>
      <c r="CX252" s="240" t="str">
        <f t="shared" ca="1" si="415"/>
        <v>-0,553953755864866+0,829050383276662i</v>
      </c>
      <c r="CY252" s="240" t="str">
        <f t="shared" ca="1" si="416"/>
        <v>3,86486299471261E-13-0,99709041799025i</v>
      </c>
      <c r="CZ252" s="240" t="str">
        <f t="shared" ca="1" si="417"/>
        <v>0,553953755864224+0,829050383277091i</v>
      </c>
      <c r="DA252" s="240" t="str">
        <f t="shared" ca="1" si="418"/>
        <v>-0,92119142924425-0,381569983535009i</v>
      </c>
      <c r="DB252" s="240" t="str">
        <f t="shared" ca="1" si="419"/>
        <v>0,977931605195943-0,194522690724908i</v>
      </c>
      <c r="DC252" s="240" t="str">
        <f t="shared" ca="1" si="420"/>
        <v>-0,705049396016964+0,705049396017106i</v>
      </c>
      <c r="DD252" s="240" t="str">
        <f t="shared" ca="1" si="421"/>
        <v>0,194522690724709-0,977931605195982i</v>
      </c>
      <c r="DE252" s="240" t="str">
        <f t="shared" ca="1" si="422"/>
        <v>0,381569983535143+0,921191429244194i</v>
      </c>
      <c r="DF252" s="240" t="str">
        <f t="shared" ca="1" si="423"/>
        <v>-0,829050383277171-0,553953755864104i</v>
      </c>
      <c r="DG252" s="240" t="str">
        <f t="shared" ca="1" si="424"/>
        <v>0,99709041799025+4,31926513654451E-13i</v>
      </c>
      <c r="DH252" s="240" t="str">
        <f t="shared" ca="1" si="425"/>
        <v>-0,829050383277116+0,553953755864186i</v>
      </c>
      <c r="DI252" s="240" t="str">
        <f t="shared" ca="1" si="426"/>
        <v>0,381569983534999-0,921191429244254i</v>
      </c>
      <c r="DJ252" s="240" t="str">
        <f t="shared" ca="1" si="427"/>
        <v>0,194522690724863+0,977931605195952i</v>
      </c>
      <c r="DK252" s="240" t="str">
        <f t="shared" ca="1" si="428"/>
        <v>-0,705049396017074-0,705049396016996i</v>
      </c>
      <c r="DL252" s="240" t="str">
        <f t="shared" ca="1" si="429"/>
        <v>0,977931605195973+0,194522690724754i</v>
      </c>
      <c r="DM252" s="240" t="str">
        <f t="shared" ca="1" si="430"/>
        <v>-0,921191429244212+0,381569983535102i</v>
      </c>
      <c r="DN252" s="240" t="str">
        <f t="shared" ca="1" si="431"/>
        <v>0,553953755864094-0,829050383277178i</v>
      </c>
      <c r="DO252" s="240" t="str">
        <f t="shared" ca="1" si="432"/>
        <v>-4,77366727837642E-13+0,99709041799025i</v>
      </c>
      <c r="DP252" s="240" t="str">
        <f t="shared" ca="1" si="433"/>
        <v>-0,553953755864149-0,829050383277141i</v>
      </c>
      <c r="DQ252" s="240" t="str">
        <f t="shared" ca="1" si="434"/>
        <v>0,921191429244237+0,381569983535041i</v>
      </c>
      <c r="DR252" s="240" t="str">
        <f t="shared" ca="1" si="435"/>
        <v>-0,977931605195961+0,194522690724818i</v>
      </c>
      <c r="DS252" s="240" t="str">
        <f t="shared" ca="1" si="436"/>
        <v>0,705049396017028-0,705049396017043i</v>
      </c>
      <c r="DT252" s="240" t="str">
        <f t="shared" ca="1" si="437"/>
        <v>-0,194522690724799+0,977931605195965i</v>
      </c>
      <c r="DU252" s="240" t="str">
        <f t="shared" ca="1" si="438"/>
        <v>-0,381569983535112-0,921191429244207i</v>
      </c>
      <c r="DV252" s="240" t="str">
        <f t="shared" ca="1" si="439"/>
        <v>0,829050383277152+0,553953755864132i</v>
      </c>
      <c r="DW252" s="240" t="str">
        <f t="shared" ca="1" si="440"/>
        <v>-0,99709041799025-5,22806942020832E-13i</v>
      </c>
      <c r="DX252" s="240" t="str">
        <f t="shared" ca="1" si="441"/>
        <v>0,829050383277135-0,553953755864158i</v>
      </c>
      <c r="DY252" s="240" t="str">
        <f t="shared" ca="1" si="442"/>
        <v>-0,381569983535083+0,921191429244219i</v>
      </c>
      <c r="DZ252" s="240" t="str">
        <f t="shared" ca="1" si="443"/>
        <v>-0,194522690724773-0,977931605195969i</v>
      </c>
      <c r="EA252" s="240" t="str">
        <f t="shared" ca="1" si="444"/>
        <v>0,70504939601701+0,705049396017061i</v>
      </c>
      <c r="EB252" s="240" t="str">
        <f t="shared" ca="1" si="445"/>
        <v>-0,977931605195967-0,194522690724787i</v>
      </c>
      <c r="EC252" s="240" t="str">
        <f t="shared" ca="1" si="446"/>
        <v>0,921191429244225-0,38156998353507i</v>
      </c>
      <c r="ED252" s="240" t="str">
        <f t="shared" ca="1" si="447"/>
        <v>-0,55395375586417+0,829050383277127i</v>
      </c>
      <c r="EE252" s="240" t="str">
        <f t="shared" ca="1" si="448"/>
        <v>5,11569127932105E-13-0,99709041799025i</v>
      </c>
      <c r="EF252" s="240" t="str">
        <f t="shared" ca="1" si="449"/>
        <v>0,55395375586412+0,82905038327716i</v>
      </c>
      <c r="EG252" s="240" t="str">
        <f t="shared" ca="1" si="450"/>
        <v>-0,921191429244202-0,381569983535124i</v>
      </c>
      <c r="EH252" s="240" t="str">
        <f t="shared" ca="1" si="451"/>
        <v>0,977931605195978-0,194522690724729i</v>
      </c>
      <c r="EI252" s="240" t="str">
        <f t="shared" ca="1" si="452"/>
        <v>-0,705049396017092+0,705049396016978i</v>
      </c>
      <c r="EJ252" s="240" t="str">
        <f t="shared" ca="1" si="453"/>
        <v>0,194522690724832-0,977931605195958i</v>
      </c>
      <c r="EK252" s="240" t="str">
        <f t="shared" ca="1" si="454"/>
        <v>0,381569983535028+0,921191429244242i</v>
      </c>
      <c r="EL252" s="240" t="str">
        <f t="shared" ca="1" si="455"/>
        <v>-0,829050383277102-0,553953755864207i</v>
      </c>
      <c r="EM252" s="240" t="str">
        <f t="shared" ca="1" si="456"/>
        <v>0,99709041799025-4,06517138507309E-13i</v>
      </c>
      <c r="EN252" s="240"/>
      <c r="EO252" s="240"/>
      <c r="EP252" s="240"/>
    </row>
    <row r="253" spans="1:146">
      <c r="A253" s="268">
        <f t="shared" si="323"/>
        <v>2.9882812500000022E-3</v>
      </c>
      <c r="B253" s="267">
        <v>153</v>
      </c>
      <c r="C253" s="266">
        <f t="shared" si="324"/>
        <v>30600</v>
      </c>
      <c r="N253" s="265">
        <f t="shared" ca="1" si="327"/>
        <v>2.9970396200348177</v>
      </c>
      <c r="O253" s="240">
        <f t="shared" ca="1" si="328"/>
        <v>0.99703962003481761</v>
      </c>
      <c r="P253" s="240" t="str">
        <f t="shared" ca="1" si="329"/>
        <v>-0,815164451450892+0,574103580384185i</v>
      </c>
      <c r="Q253" s="240" t="str">
        <f t="shared" ca="1" si="330"/>
        <v>0,335892531419763-0,938756736996117i</v>
      </c>
      <c r="R253" s="240" t="str">
        <f t="shared" ca="1" si="331"/>
        <v>0,265923186371165+0,96092292243935i</v>
      </c>
      <c r="S253" s="240" t="str">
        <f t="shared" ca="1" si="332"/>
        <v>-0,770722048703726-0,63251523899516i</v>
      </c>
      <c r="T253" s="240" t="str">
        <f t="shared" ca="1" si="333"/>
        <v>0,994338097991268+0,0733467845394868i</v>
      </c>
      <c r="U253" s="241" t="str">
        <f t="shared" ca="1" si="334"/>
        <v>-0,855189407407662+0,512580804729269i</v>
      </c>
      <c r="V253" s="240" t="str">
        <f t="shared" ca="1" si="335"/>
        <v>0,404041645737988-0,911503347458753i</v>
      </c>
      <c r="W253" s="240" t="str">
        <f t="shared" ca="1" si="336"/>
        <v>0,194512780535434+0,977881783308978i</v>
      </c>
      <c r="X253" s="240" t="str">
        <f t="shared" ca="1" si="337"/>
        <v>-0,722103036397222-0,687499242723282i</v>
      </c>
      <c r="Y253" s="240" t="str">
        <f t="shared" ca="1" si="338"/>
        <v>0,986248171642653+0,146296096498498i</v>
      </c>
      <c r="Z253" s="240" t="str">
        <f t="shared" ca="1" si="339"/>
        <v>-0,890580017869864+0,448280309282135i</v>
      </c>
      <c r="AA253" s="240" t="str">
        <f t="shared" ca="1" si="340"/>
        <v>0,470001223370641-0,879310442306512i</v>
      </c>
      <c r="AB253" s="240" t="str">
        <f t="shared" ca="1" si="341"/>
        <v>0,122048293088785+0,989541418068636i</v>
      </c>
      <c r="AC253" s="240" t="str">
        <f t="shared" ca="1" si="342"/>
        <v>-0,669570885171655-0,738757628488275i</v>
      </c>
      <c r="AD253" s="240" t="str">
        <f t="shared" ca="1" si="343"/>
        <v>0,972813681000766+0,218452617235208i</v>
      </c>
      <c r="AE253" s="240" t="str">
        <f t="shared" ca="1" si="344"/>
        <v>-0,921144498052995+0,381550543998915i</v>
      </c>
      <c r="AF253" s="240" t="str">
        <f t="shared" ca="1" si="345"/>
        <v>0,533413823651802-0,842352477681605i</v>
      </c>
      <c r="AG253" s="240" t="str">
        <f t="shared" ca="1" si="346"/>
        <v>0,0489224153674018+0,995838642147307i</v>
      </c>
      <c r="AH253" s="240" t="str">
        <f t="shared" ca="1" si="347"/>
        <v>-0,613410271305889-0,786012622656665i</v>
      </c>
      <c r="AI253" s="240" t="str">
        <f t="shared" ca="1" si="348"/>
        <v>0,954107428734435+0,28942532431171i</v>
      </c>
      <c r="AJ253" s="240" t="str">
        <f t="shared" ca="1" si="349"/>
        <v>-0,946717216390849+0,312753123259123i</v>
      </c>
      <c r="AK253" s="240" t="str">
        <f t="shared" ca="1" si="350"/>
        <v>0,593935808206139-0,800829731996567i</v>
      </c>
      <c r="AL253" s="240" t="str">
        <f t="shared" ca="1" si="351"/>
        <v>-0,0244685771617152+0,996739330342118i</v>
      </c>
      <c r="AM253" s="240" t="str">
        <f t="shared" ca="1" si="352"/>
        <v>-0,553925534032528-0,829008146320621i</v>
      </c>
      <c r="AN253" s="240" t="str">
        <f t="shared" ca="1" si="353"/>
        <v>0,930230785645427+0,358829610479214i</v>
      </c>
      <c r="AO253" s="240" t="str">
        <f t="shared" ca="1" si="354"/>
        <v>-0,967159592106985+0,242260866246746i</v>
      </c>
      <c r="AP253" s="240" t="str">
        <f t="shared" ca="1" si="355"/>
        <v>0,651239203155952-0,754967220607607i</v>
      </c>
      <c r="AQ253" s="240" t="str">
        <f t="shared" ca="1" si="356"/>
        <v>-0,0977269723514672+0,992238601745663i</v>
      </c>
      <c r="AR253" s="240" t="str">
        <f t="shared" ca="1" si="357"/>
        <v>-0,0977269723514672+0,992238601745663i</v>
      </c>
      <c r="AS253" s="240" t="str">
        <f t="shared" ca="1" si="358"/>
        <v>0,901313141331131+0,426289367898122i</v>
      </c>
      <c r="AT253" s="240" t="str">
        <f t="shared" ca="1" si="359"/>
        <v>-0,982360846196193+0,170455776610455i</v>
      </c>
      <c r="AU253" s="240" t="str">
        <f t="shared" ca="1" si="360"/>
        <v>0,705013476437988-0,705013476438569i</v>
      </c>
      <c r="AV253" s="240" t="str">
        <f t="shared" ca="1" si="361"/>
        <v>-0,170455776609659+0,98236084619633i</v>
      </c>
      <c r="AW253" s="240" t="str">
        <f t="shared" ca="1" si="362"/>
        <v>-0,426289367897955-0,90131314133121i</v>
      </c>
      <c r="AX253" s="240" t="str">
        <f t="shared" ca="1" si="363"/>
        <v>0,867511203012389+0,491439026296419i</v>
      </c>
      <c r="AY253" s="240" t="str">
        <f t="shared" ca="1" si="364"/>
        <v>-0,992238601745681+0,0977269723512834i</v>
      </c>
      <c r="AZ253" s="240" t="str">
        <f t="shared" ca="1" si="365"/>
        <v>0,754967220607728-0,651239203155812i</v>
      </c>
      <c r="BA253" s="240" t="str">
        <f t="shared" ca="1" si="366"/>
        <v>-0,242260866246636+0,967159592107013i</v>
      </c>
      <c r="BB253" s="240" t="str">
        <f t="shared" ca="1" si="367"/>
        <v>-0,35882961047932-0,930230785645386i</v>
      </c>
      <c r="BC253" s="240" t="str">
        <f t="shared" ca="1" si="368"/>
        <v>0,829008146320637+0,553925534032505i</v>
      </c>
      <c r="BD253" s="240" t="str">
        <f t="shared" ca="1" si="369"/>
        <v>-0,99673933034212+0,0244685771616439i</v>
      </c>
      <c r="BE253" s="240" t="str">
        <f t="shared" ca="1" si="370"/>
        <v>0,800829731996627-0,593935808206059i</v>
      </c>
      <c r="BF253" s="240" t="str">
        <f t="shared" ca="1" si="371"/>
        <v>-0,312753123259311+0,946717216390786i</v>
      </c>
      <c r="BG253" s="240" t="str">
        <f t="shared" ca="1" si="372"/>
        <v>-0,289425324311534-0,954107428734488i</v>
      </c>
      <c r="BH253" s="240" t="str">
        <f t="shared" ca="1" si="373"/>
        <v>0,786012622656491+0,613410271306113i</v>
      </c>
      <c r="BI253" s="240" t="str">
        <f t="shared" ca="1" si="374"/>
        <v>-0,995838642147293-0,0489224153676853i</v>
      </c>
      <c r="BJ253" s="240" t="str">
        <f t="shared" ca="1" si="375"/>
        <v>0,842352477681805-0,533413823651484i</v>
      </c>
      <c r="BK253" s="240" t="str">
        <f t="shared" ca="1" si="376"/>
        <v>-0,381550543999256+0,921144498052855i</v>
      </c>
      <c r="BL253" s="240" t="str">
        <f t="shared" ca="1" si="377"/>
        <v>-0,218452617234751-0,972813681000869i</v>
      </c>
      <c r="BM253" s="240" t="str">
        <f t="shared" ca="1" si="378"/>
        <v>0,738757628488631+0,669570885171261i</v>
      </c>
      <c r="BN253" s="240" t="str">
        <f t="shared" ca="1" si="379"/>
        <v>-0,989541418068685-0,122048293088384i</v>
      </c>
      <c r="BO253" s="240" t="str">
        <f t="shared" ca="1" si="380"/>
        <v>0,879310442306318-0,470001223371003i</v>
      </c>
      <c r="BP253" s="240" t="str">
        <f t="shared" ca="1" si="381"/>
        <v>-0,448280309281856+0,890580017870003i</v>
      </c>
      <c r="BQ253" s="240" t="str">
        <f t="shared" ca="1" si="382"/>
        <v>-0,146296096498813-0,986248171642606i</v>
      </c>
      <c r="BR253" s="240" t="str">
        <f t="shared" ca="1" si="383"/>
        <v>0,687499242723441+0,72210303639707i</v>
      </c>
      <c r="BS253" s="240" t="str">
        <f t="shared" ca="1" si="384"/>
        <v>-0,977881783309022-0,194512780535212i</v>
      </c>
      <c r="BT253" s="240" t="str">
        <f t="shared" ca="1" si="385"/>
        <v>0,9115033474587-0,404041645738107i</v>
      </c>
      <c r="BU253" s="240" t="str">
        <f t="shared" ca="1" si="386"/>
        <v>-0,512580804729178+0,855189407407716i</v>
      </c>
      <c r="BV253" s="240" t="str">
        <f t="shared" ca="1" si="387"/>
        <v>-0,073346784539497-0,994338097991267i</v>
      </c>
      <c r="BW253" s="240" t="str">
        <f t="shared" ca="1" si="388"/>
        <v>0,632515238995171+0,770722048703717i</v>
      </c>
      <c r="BX253" s="240" t="str">
        <f t="shared" ca="1" si="389"/>
        <v>-0,960922922439328-0,265923186371244i</v>
      </c>
      <c r="BY253" s="240" t="str">
        <f t="shared" ca="1" si="390"/>
        <v>0,938756736996144-0,33589253141969i</v>
      </c>
      <c r="BZ253" s="240" t="str">
        <f t="shared" ca="1" si="391"/>
        <v>-0,574103580384286+0,815164451450821i</v>
      </c>
      <c r="CA253" s="240" t="str">
        <f t="shared" ca="1" si="392"/>
        <v>1,70514571343629E-13-0,997039620034818i</v>
      </c>
      <c r="CB253" s="240" t="str">
        <f t="shared" ca="1" si="393"/>
        <v>0,574103580383984+0,815164451451033i</v>
      </c>
      <c r="CC253" s="240" t="str">
        <f t="shared" ca="1" si="394"/>
        <v>-0,938756736996019-0,335892531420038i</v>
      </c>
      <c r="CD253" s="240" t="str">
        <f t="shared" ca="1" si="395"/>
        <v>0,960922922439427-0,265923186370888i</v>
      </c>
      <c r="CE253" s="240" t="str">
        <f t="shared" ca="1" si="396"/>
        <v>-0,632515238995456+0,770722048703483i</v>
      </c>
      <c r="CF253" s="240" t="str">
        <f t="shared" ca="1" si="397"/>
        <v>0,0733467845398653-0,99433809799124i</v>
      </c>
      <c r="CG253" s="240" t="str">
        <f t="shared" ca="1" si="398"/>
        <v>0,512580804728861+0,855189407407907i</v>
      </c>
      <c r="CH253" s="240" t="str">
        <f t="shared" ca="1" si="399"/>
        <v>-0,911503347458952-0,404041645737539i</v>
      </c>
      <c r="CI253" s="240" t="str">
        <f t="shared" ca="1" si="400"/>
        <v>0,977881783308901-0,194512780535822i</v>
      </c>
      <c r="CJ253" s="240" t="str">
        <f t="shared" ca="1" si="401"/>
        <v>-0,68749924272299+0,7221030363975i</v>
      </c>
      <c r="CK253" s="240" t="str">
        <f t="shared" ca="1" si="402"/>
        <v>0,146296096498198-0,986248171642697i</v>
      </c>
      <c r="CL253" s="240" t="str">
        <f t="shared" ca="1" si="403"/>
        <v>0,448280309282413+0,890580017869724i</v>
      </c>
      <c r="CM253" s="240" t="str">
        <f t="shared" ca="1" si="404"/>
        <v>-0,879310442306612-0,470001223370454i</v>
      </c>
      <c r="CN253" s="240" t="str">
        <f t="shared" ca="1" si="405"/>
        <v>0,98954141806861-0,122048293089002i</v>
      </c>
      <c r="CO253" s="240" t="str">
        <f t="shared" ca="1" si="406"/>
        <v>-0,738757628488194+0,669570885171744i</v>
      </c>
      <c r="CP253" s="240" t="str">
        <f t="shared" ca="1" si="407"/>
        <v>0,218452617235084-0,972813681000794i</v>
      </c>
      <c r="CQ253" s="240" t="str">
        <f t="shared" ca="1" si="408"/>
        <v>0,381550543998941+0,921144498052984i</v>
      </c>
      <c r="CR253" s="240" t="str">
        <f t="shared" ca="1" si="409"/>
        <v>-0,842352477681623-0,533413823651772i</v>
      </c>
      <c r="CS253" s="240" t="str">
        <f t="shared" ca="1" si="410"/>
        <v>0,99583864214731-0,0489224153673447i</v>
      </c>
      <c r="CT253" s="240" t="str">
        <f t="shared" ca="1" si="411"/>
        <v>-0,7860126226567+0,613410271305844i</v>
      </c>
      <c r="CU253" s="240" t="str">
        <f t="shared" ca="1" si="412"/>
        <v>0,289425324311914-0,954107428734373i</v>
      </c>
      <c r="CV253" s="240" t="str">
        <f t="shared" ca="1" si="413"/>
        <v>0,312753123258933+0,946717216390911i</v>
      </c>
      <c r="CW253" s="240" t="str">
        <f t="shared" ca="1" si="414"/>
        <v>-0,80082973199639-0,593935808206378i</v>
      </c>
      <c r="CX253" s="240" t="str">
        <f t="shared" ca="1" si="415"/>
        <v>0,996739330342111+0,0244685771620132i</v>
      </c>
      <c r="CY253" s="240" t="str">
        <f t="shared" ca="1" si="416"/>
        <v>-0,829008146320842+0,553925534032198i</v>
      </c>
      <c r="CZ253" s="240" t="str">
        <f t="shared" ca="1" si="417"/>
        <v>0,358829610479665-0,930230785645254i</v>
      </c>
      <c r="DA253" s="240" t="str">
        <f t="shared" ca="1" si="418"/>
        <v>0,242260866246278+0,967159592107102i</v>
      </c>
      <c r="DB253" s="240" t="str">
        <f t="shared" ca="1" si="419"/>
        <v>-0,754967220608152-0,651239203155319i</v>
      </c>
      <c r="DC253" s="240" t="str">
        <f t="shared" ca="1" si="420"/>
        <v>0,992238601745745+0,0977269723506357i</v>
      </c>
      <c r="DD253" s="240" t="str">
        <f t="shared" ca="1" si="421"/>
        <v>-0,867511203012095+0,491439026296935i</v>
      </c>
      <c r="DE253" s="240" t="str">
        <f t="shared" ca="1" si="422"/>
        <v>0,426289367897405-0,901313141331471i</v>
      </c>
      <c r="DF253" s="240" t="str">
        <f t="shared" ca="1" si="423"/>
        <v>0,17045577661026+0,982360846196227i</v>
      </c>
      <c r="DG253" s="240" t="str">
        <f t="shared" ca="1" si="424"/>
        <v>-0,705013476438428-0,705013476438128i</v>
      </c>
      <c r="DH253" s="240" t="str">
        <f t="shared" ca="1" si="425"/>
        <v>0,982360846196299+0,170455776609842i</v>
      </c>
      <c r="DI253" s="240" t="str">
        <f t="shared" ca="1" si="426"/>
        <v>-0,90131314133129+0,426289367897788i</v>
      </c>
      <c r="DJ253" s="240" t="str">
        <f t="shared" ca="1" si="427"/>
        <v>0,491439026296567-0,867511203012304i</v>
      </c>
      <c r="DK253" s="240" t="str">
        <f t="shared" ca="1" si="428"/>
        <v>0,0977269723511137+0,992238601745698i</v>
      </c>
      <c r="DL253" s="240" t="str">
        <f t="shared" ca="1" si="429"/>
        <v>-0,651239203155682-0,754967220607838i</v>
      </c>
      <c r="DM253" s="240" t="str">
        <f t="shared" ca="1" si="430"/>
        <v>0,967159592106971+0,242260866246802i</v>
      </c>
      <c r="DN253" s="240" t="str">
        <f t="shared" ca="1" si="431"/>
        <v>-0,930230785645448+0,358829610479162i</v>
      </c>
      <c r="DO253" s="240" t="str">
        <f t="shared" ca="1" si="432"/>
        <v>0,553925534032647-0,829008146320542i</v>
      </c>
      <c r="DP253" s="240" t="str">
        <f t="shared" ca="1" si="433"/>
        <v>0,0244685771614734+0,996739330342124i</v>
      </c>
      <c r="DQ253" s="240" t="str">
        <f t="shared" ca="1" si="434"/>
        <v>-0,593935808205945-0,800829731996712i</v>
      </c>
      <c r="DR253" s="240" t="str">
        <f t="shared" ca="1" si="435"/>
        <v>0,946717216390725+0,312753123259501i</v>
      </c>
      <c r="DS253" s="240" t="str">
        <f t="shared" ca="1" si="436"/>
        <v>-0,954107428734546+0,289425324311344i</v>
      </c>
      <c r="DT253" s="240" t="str">
        <f t="shared" ca="1" si="437"/>
        <v>0,61341027130627-0,786012622656368i</v>
      </c>
      <c r="DU253" s="240" t="str">
        <f t="shared" ca="1" si="438"/>
        <v>-0,0489224153678839+0,995838642147284i</v>
      </c>
      <c r="DV253" s="240" t="str">
        <f t="shared" ca="1" si="439"/>
        <v>-0,533413823652178-0,842352477681367i</v>
      </c>
      <c r="DW253" s="240" t="str">
        <f t="shared" ca="1" si="440"/>
        <v>0,921144498053169+0,381550543998497i</v>
      </c>
      <c r="DX253" s="240" t="str">
        <f t="shared" ca="1" si="441"/>
        <v>-0,972813681000689+0,218452617235553i</v>
      </c>
      <c r="DY253" s="240" t="str">
        <f t="shared" ca="1" si="442"/>
        <v>0,669570885171388-0,738757628488517i</v>
      </c>
      <c r="DZ253" s="240" t="str">
        <f t="shared" ca="1" si="443"/>
        <v>-0,122048293088582+0,989541418068661i</v>
      </c>
      <c r="EA253" s="240" t="str">
        <f t="shared" ca="1" si="444"/>
        <v>-0,470001223370827-0,879310442306412i</v>
      </c>
      <c r="EB253" s="240" t="str">
        <f t="shared" ca="1" si="445"/>
        <v>0,890580017869915+0,448280309282035i</v>
      </c>
      <c r="EC253" s="240" t="str">
        <f t="shared" ca="1" si="446"/>
        <v>-0,986248171642635+0,146296096498616i</v>
      </c>
      <c r="ED253" s="240" t="str">
        <f t="shared" ca="1" si="447"/>
        <v>0,722103036397208-0,687499242723296i</v>
      </c>
      <c r="EE253" s="240" t="str">
        <f t="shared" ca="1" si="448"/>
        <v>-0,194512780535408+0,977881783308983i</v>
      </c>
      <c r="EF253" s="240" t="str">
        <f t="shared" ca="1" si="449"/>
        <v>-0,404041645737926-0,91150334745878i</v>
      </c>
      <c r="EG253" s="240" t="str">
        <f t="shared" ca="1" si="450"/>
        <v>0,855189407407629+0,512580804729325i</v>
      </c>
      <c r="EH253" s="240" t="str">
        <f t="shared" ca="1" si="451"/>
        <v>-0,99433809799128+0,0733467845393269i</v>
      </c>
      <c r="EI253" s="240" t="str">
        <f t="shared" ca="1" si="452"/>
        <v>0,770722048703826-0,632515238995039i</v>
      </c>
      <c r="EJ253" s="240" t="str">
        <f t="shared" ca="1" si="453"/>
        <v>-0,265923186371408+0,960922922439282i</v>
      </c>
      <c r="EK253" s="240" t="str">
        <f t="shared" ca="1" si="454"/>
        <v>-0,335892531419529-0,938756736996201i</v>
      </c>
      <c r="EL253" s="240" t="str">
        <f t="shared" ca="1" si="455"/>
        <v>0,815164451450722+0,574103580384426i</v>
      </c>
      <c r="EM253" s="240" t="str">
        <f t="shared" ca="1" si="456"/>
        <v>-0,997039620034818-3,41029142687256E-13i</v>
      </c>
      <c r="EN253" s="240"/>
      <c r="EO253" s="240"/>
      <c r="EP253" s="240"/>
    </row>
    <row r="254" spans="1:146">
      <c r="A254" s="268">
        <f t="shared" si="323"/>
        <v>3.0078125000000022E-3</v>
      </c>
      <c r="B254" s="267">
        <v>154</v>
      </c>
      <c r="C254" s="266">
        <f t="shared" si="324"/>
        <v>30800</v>
      </c>
      <c r="N254" s="265">
        <f t="shared" ca="1" si="327"/>
        <v>2.9969851714790074</v>
      </c>
      <c r="O254" s="240">
        <f t="shared" ca="1" si="328"/>
        <v>0.99698517147900734</v>
      </c>
      <c r="P254" s="240" t="str">
        <f t="shared" ca="1" si="329"/>
        <v>-0,800785998506461+0,593903373239314i</v>
      </c>
      <c r="Q254" s="240" t="str">
        <f t="shared" ca="1" si="330"/>
        <v>0,289409518730269-0,954055324715155i</v>
      </c>
      <c r="R254" s="240" t="str">
        <f t="shared" ca="1" si="331"/>
        <v>0,335874188253817+0,938705471281523i</v>
      </c>
      <c r="S254" s="240" t="str">
        <f t="shared" ca="1" si="332"/>
        <v>-0,828962874001048-0,553895284035664i</v>
      </c>
      <c r="T254" s="240" t="str">
        <f t="shared" ca="1" si="333"/>
        <v>0,995784259177167-0,0489197437033978i</v>
      </c>
      <c r="U254" s="241" t="str">
        <f t="shared" ca="1" si="334"/>
        <v>-0,770679959400926+0,632480697197006i</v>
      </c>
      <c r="V254" s="240" t="str">
        <f t="shared" ca="1" si="335"/>
        <v>0,242247636326894-0,967106775306149i</v>
      </c>
      <c r="W254" s="240" t="str">
        <f t="shared" ca="1" si="336"/>
        <v>0,381529707438719+0,921094194146696i</v>
      </c>
      <c r="X254" s="240" t="str">
        <f t="shared" ca="1" si="337"/>
        <v>-0,855142705323584-0,512552812577287i</v>
      </c>
      <c r="Y254" s="240" t="str">
        <f t="shared" ca="1" si="338"/>
        <v>0,992184415374569-0,0977216354593506i</v>
      </c>
      <c r="Z254" s="240" t="str">
        <f t="shared" ca="1" si="339"/>
        <v>-0,738717284769591+0,669534319756402i</v>
      </c>
      <c r="AA254" s="240" t="str">
        <f t="shared" ca="1" si="340"/>
        <v>0,194502158149185-0,977828380966893i</v>
      </c>
      <c r="AB254" s="240" t="str">
        <f t="shared" ca="1" si="341"/>
        <v>0,426266088140352+0,901263920419844i</v>
      </c>
      <c r="AC254" s="240" t="str">
        <f t="shared" ca="1" si="342"/>
        <v>-0,879262422967338-0,469975556499093i</v>
      </c>
      <c r="AD254" s="240" t="str">
        <f t="shared" ca="1" si="343"/>
        <v>0,986194312410243-0,146288107236074i</v>
      </c>
      <c r="AE254" s="240" t="str">
        <f t="shared" ca="1" si="344"/>
        <v>-0,704974975495255+0,704974975495223i</v>
      </c>
      <c r="AF254" s="240" t="str">
        <f t="shared" ca="1" si="345"/>
        <v>0,146288107236112-0,986194312410237i</v>
      </c>
      <c r="AG254" s="240" t="str">
        <f t="shared" ca="1" si="346"/>
        <v>0,469975556499153+0,879262422967306i</v>
      </c>
      <c r="AH254" s="240" t="str">
        <f t="shared" ca="1" si="347"/>
        <v>-0,90126392041987-0,426266088140297i</v>
      </c>
      <c r="AI254" s="240" t="str">
        <f t="shared" ca="1" si="348"/>
        <v>0,977828380966901-0,194502158149148i</v>
      </c>
      <c r="AJ254" s="240" t="str">
        <f t="shared" ca="1" si="349"/>
        <v>-0,669534319756436+0,73871728476956i</v>
      </c>
      <c r="AK254" s="240" t="str">
        <f t="shared" ca="1" si="350"/>
        <v>0,0977216354593888-0,992184415374565i</v>
      </c>
      <c r="AL254" s="240" t="str">
        <f t="shared" ca="1" si="351"/>
        <v>0,512552812577261+0,8551427053236i</v>
      </c>
      <c r="AM254" s="240" t="str">
        <f t="shared" ca="1" si="352"/>
        <v>-0,921094194146717-0,381529707438669i</v>
      </c>
      <c r="AN254" s="240" t="str">
        <f t="shared" ca="1" si="353"/>
        <v>0,967106775306159-0,242247636326857i</v>
      </c>
      <c r="AO254" s="240" t="str">
        <f t="shared" ca="1" si="354"/>
        <v>-0,632480697197033+0,770679959400905i</v>
      </c>
      <c r="AP254" s="240" t="str">
        <f t="shared" ca="1" si="355"/>
        <v>0,0489197437033406-0,99578425917717i</v>
      </c>
      <c r="AQ254" s="240" t="str">
        <f t="shared" ca="1" si="356"/>
        <v>0,55389528403555+0,828962874001123i</v>
      </c>
      <c r="AR254" s="240" t="str">
        <f t="shared" ca="1" si="357"/>
        <v>0,55389528403555+0,828962874001123i</v>
      </c>
      <c r="AS254" s="240" t="str">
        <f t="shared" ca="1" si="358"/>
        <v>0,954055324715041-0,289409518730646i</v>
      </c>
      <c r="AT254" s="240" t="str">
        <f t="shared" ca="1" si="359"/>
        <v>-0,593903373239168+0,80078599850657i</v>
      </c>
      <c r="AU254" s="240" t="str">
        <f t="shared" ca="1" si="360"/>
        <v>4,5435633990416E-14-0,996985171479007i</v>
      </c>
      <c r="AV254" s="240" t="str">
        <f t="shared" ca="1" si="361"/>
        <v>0,593903373239106+0,800785998506615i</v>
      </c>
      <c r="AW254" s="240" t="str">
        <f t="shared" ca="1" si="362"/>
        <v>-0,954055324715019-0,28940951873072i</v>
      </c>
      <c r="AX254" s="240" t="str">
        <f t="shared" ca="1" si="363"/>
        <v>0,938705471281437-0,335874188254056i</v>
      </c>
      <c r="AY254" s="240" t="str">
        <f t="shared" ca="1" si="364"/>
        <v>-0,553895284035602+0,828962874001089i</v>
      </c>
      <c r="AZ254" s="240" t="str">
        <f t="shared" ca="1" si="365"/>
        <v>-0,048919743703264-0,995784259177174i</v>
      </c>
      <c r="BA254" s="240" t="str">
        <f t="shared" ca="1" si="366"/>
        <v>0,632480697196744+0,770679959401142i</v>
      </c>
      <c r="BB254" s="240" t="str">
        <f t="shared" ca="1" si="367"/>
        <v>-0,967106775306264-0,242247636326436i</v>
      </c>
      <c r="BC254" s="240" t="str">
        <f t="shared" ca="1" si="368"/>
        <v>0,921094194146632-0,381529707438874i</v>
      </c>
      <c r="BD254" s="240" t="str">
        <f t="shared" ca="1" si="369"/>
        <v>-0,512552812577327+0,855142705323561i</v>
      </c>
      <c r="BE254" s="240" t="str">
        <f t="shared" ca="1" si="370"/>
        <v>-0,097721635459101-0,992184415374593i</v>
      </c>
      <c r="BF254" s="240" t="str">
        <f t="shared" ca="1" si="371"/>
        <v>0,669534319756085+0,738717284769878i</v>
      </c>
      <c r="BG254" s="240" t="str">
        <f t="shared" ca="1" si="372"/>
        <v>-0,977828380966962-0,194502158148834i</v>
      </c>
      <c r="BH254" s="240" t="str">
        <f t="shared" ca="1" si="373"/>
        <v>0,901263920419825-0,426266088140393i</v>
      </c>
      <c r="BI254" s="240" t="str">
        <f t="shared" ca="1" si="374"/>
        <v>-0,469975556499209+0,879262422967276i</v>
      </c>
      <c r="BJ254" s="240" t="str">
        <f t="shared" ca="1" si="375"/>
        <v>-0,146288107235742-0,986194312410293i</v>
      </c>
      <c r="BK254" s="240" t="str">
        <f t="shared" ca="1" si="376"/>
        <v>0,704974975495542+0,704974975494936i</v>
      </c>
      <c r="BL254" s="240" t="str">
        <f t="shared" ca="1" si="377"/>
        <v>-0,986194312410277-0,146288107235849i</v>
      </c>
      <c r="BM254" s="240" t="str">
        <f t="shared" ca="1" si="378"/>
        <v>0,879262422967327-0,469975556499113i</v>
      </c>
      <c r="BN254" s="240" t="str">
        <f t="shared" ca="1" si="379"/>
        <v>-0,426266088140517+0,901263920419767i</v>
      </c>
      <c r="BO254" s="240" t="str">
        <f t="shared" ca="1" si="380"/>
        <v>-0,194502158148728-0,977828380966983i</v>
      </c>
      <c r="BP254" s="240" t="str">
        <f t="shared" ca="1" si="381"/>
        <v>0,738717284769806+0,669534319756166i</v>
      </c>
      <c r="BQ254" s="240" t="str">
        <f t="shared" ca="1" si="382"/>
        <v>-0,99218441537458-0,0977216354592366i</v>
      </c>
      <c r="BR254" s="240" t="str">
        <f t="shared" ca="1" si="383"/>
        <v>0,855142705323616-0,512552812577234i</v>
      </c>
      <c r="BS254" s="240" t="str">
        <f t="shared" ca="1" si="384"/>
        <v>-0,381529707438973+0,921094194146591i</v>
      </c>
      <c r="BT254" s="240" t="str">
        <f t="shared" ca="1" si="385"/>
        <v>-0,242247636327293-0,967106775306049i</v>
      </c>
      <c r="BU254" s="240" t="str">
        <f t="shared" ca="1" si="386"/>
        <v>0,770679959401074+0,632480697196828i</v>
      </c>
      <c r="BV254" s="240" t="str">
        <f t="shared" ca="1" si="387"/>
        <v>-0,995784259177169-0,0489197437033718i</v>
      </c>
      <c r="BW254" s="240" t="str">
        <f t="shared" ca="1" si="388"/>
        <v>0,828962874001149-0,553895284035512i</v>
      </c>
      <c r="BX254" s="240" t="str">
        <f t="shared" ca="1" si="389"/>
        <v>-0,335874188254185+0,938705471281391i</v>
      </c>
      <c r="BY254" s="240" t="str">
        <f t="shared" ca="1" si="390"/>
        <v>-0,289409518730616-0,95405532471505i</v>
      </c>
      <c r="BZ254" s="240" t="str">
        <f t="shared" ca="1" si="391"/>
        <v>0,800785998506542+0,593903373239204i</v>
      </c>
      <c r="CA254" s="240" t="str">
        <f t="shared" ca="1" si="392"/>
        <v>-0,996985171479007-9,0871267980832E-14i</v>
      </c>
      <c r="CB254" s="240" t="str">
        <f t="shared" ca="1" si="393"/>
        <v>0,800785998506634-0,593903373239081i</v>
      </c>
      <c r="CC254" s="240" t="str">
        <f t="shared" ca="1" si="394"/>
        <v>-0,289409518729814+0,954055324715293i</v>
      </c>
      <c r="CD254" s="240" t="str">
        <f t="shared" ca="1" si="395"/>
        <v>-0,335874188254013-0,938705471281452i</v>
      </c>
      <c r="CE254" s="240" t="str">
        <f t="shared" ca="1" si="396"/>
        <v>0,828962874001049+0,553895284035663i</v>
      </c>
      <c r="CF254" s="240" t="str">
        <f t="shared" ca="1" si="397"/>
        <v>-0,995784259177176+0,0489197437032186i</v>
      </c>
      <c r="CG254" s="240" t="str">
        <f t="shared" ca="1" si="398"/>
        <v>0,770679959401153-0,632480697196731i</v>
      </c>
      <c r="CH254" s="240" t="str">
        <f t="shared" ca="1" si="399"/>
        <v>-0,24224763632648+0,967106775306253i</v>
      </c>
      <c r="CI254" s="240" t="str">
        <f t="shared" ca="1" si="400"/>
        <v>-0,381529707438858-0,921094194146638i</v>
      </c>
      <c r="CJ254" s="240" t="str">
        <f t="shared" ca="1" si="401"/>
        <v>0,855142705323537+0,512552812577365i</v>
      </c>
      <c r="CK254" s="240" t="str">
        <f t="shared" ca="1" si="402"/>
        <v>-0,992184415374595+0,097721635459084i</v>
      </c>
      <c r="CL254" s="240" t="str">
        <f t="shared" ca="1" si="403"/>
        <v>0,738717284769928-0,669534319756031i</v>
      </c>
      <c r="CM254" s="240" t="str">
        <f t="shared" ca="1" si="404"/>
        <v>-0,194502158148851+0,977828380966959i</v>
      </c>
      <c r="CN254" s="240" t="str">
        <f t="shared" ca="1" si="405"/>
        <v>-0,426266088140353-0,901263920419844i</v>
      </c>
      <c r="CO254" s="240" t="str">
        <f t="shared" ca="1" si="406"/>
        <v>0,879262422967255+0,469975556499249i</v>
      </c>
      <c r="CP254" s="240" t="str">
        <f t="shared" ca="1" si="407"/>
        <v>-0,986194312410295+0,146288107235725i</v>
      </c>
      <c r="CQ254" s="240" t="str">
        <f t="shared" ca="1" si="408"/>
        <v>0,704974975494948-0,70497497549553i</v>
      </c>
      <c r="CR254" s="240" t="str">
        <f t="shared" ca="1" si="409"/>
        <v>-0,146288107235922+0,986194312410266i</v>
      </c>
      <c r="CS254" s="240" t="str">
        <f t="shared" ca="1" si="410"/>
        <v>-0,469975556499073-0,879262422967349i</v>
      </c>
      <c r="CT254" s="240" t="str">
        <f t="shared" ca="1" si="411"/>
        <v>0,901263920419759+0,426266088140532i</v>
      </c>
      <c r="CU254" s="240" t="str">
        <f t="shared" ca="1" si="412"/>
        <v>-0,977828380966998+0,194502158148656i</v>
      </c>
      <c r="CV254" s="240" t="str">
        <f t="shared" ca="1" si="413"/>
        <v>0,669534319756178-0,738717284769795i</v>
      </c>
      <c r="CW254" s="240" t="str">
        <f t="shared" ca="1" si="414"/>
        <v>-0,0977216354592818+0,992184415374575i</v>
      </c>
      <c r="CX254" s="240" t="str">
        <f t="shared" ca="1" si="415"/>
        <v>-0,512552812577195-0,85514270532364i</v>
      </c>
      <c r="CY254" s="240" t="str">
        <f t="shared" ca="1" si="416"/>
        <v>0,921094194146584+0,381529707438989i</v>
      </c>
      <c r="CZ254" s="240" t="str">
        <f t="shared" ca="1" si="417"/>
        <v>-0,967106775306053+0,242247636327276i</v>
      </c>
      <c r="DA254" s="240" t="str">
        <f t="shared" ca="1" si="418"/>
        <v>0,632480697196885-0,770679959401027i</v>
      </c>
      <c r="DB254" s="240" t="str">
        <f t="shared" ca="1" si="419"/>
        <v>-0,0489197437034172+0,995784259177166i</v>
      </c>
      <c r="DC254" s="240" t="str">
        <f t="shared" ca="1" si="420"/>
        <v>-0,553895284035497-0,828962874001158i</v>
      </c>
      <c r="DD254" s="240" t="str">
        <f t="shared" ca="1" si="421"/>
        <v>0,938705471281375+0,335874188254227i</v>
      </c>
      <c r="DE254" s="240" t="str">
        <f t="shared" ca="1" si="422"/>
        <v>-0,954055324715055+0,2894095187306i</v>
      </c>
      <c r="DF254" s="240" t="str">
        <f t="shared" ca="1" si="423"/>
        <v>0,593903373239241-0,800785998506515i</v>
      </c>
      <c r="DG254" s="240" t="str">
        <f t="shared" ca="1" si="424"/>
        <v>-1,0797087912105E-13+0,996985171479007i</v>
      </c>
      <c r="DH254" s="240" t="str">
        <f t="shared" ca="1" si="425"/>
        <v>-0,593903373239022-0,800785998506677i</v>
      </c>
      <c r="DI254" s="240" t="str">
        <f t="shared" ca="1" si="426"/>
        <v>0,954055324715288+0,28940951872983i</v>
      </c>
      <c r="DJ254" s="240" t="str">
        <f t="shared" ca="1" si="427"/>
        <v>-0,938705471281468+0,335874188253971i</v>
      </c>
      <c r="DK254" s="240" t="str">
        <f t="shared" ca="1" si="428"/>
        <v>0,553895284035678-0,828962874001039i</v>
      </c>
      <c r="DL254" s="240" t="str">
        <f t="shared" ca="1" si="429"/>
        <v>0,0489197437032015+0,995784259177177i</v>
      </c>
      <c r="DM254" s="240" t="str">
        <f t="shared" ca="1" si="430"/>
        <v>-0,632480697196674-0,7706799594012i</v>
      </c>
      <c r="DN254" s="240" t="str">
        <f t="shared" ca="1" si="431"/>
        <v>0,967106775306235+0,242247636326552i</v>
      </c>
      <c r="DO254" s="240" t="str">
        <f t="shared" ca="1" si="432"/>
        <v>-0,921094194146667+0,38152970743879i</v>
      </c>
      <c r="DP254" s="240" t="str">
        <f t="shared" ca="1" si="433"/>
        <v>0,51255281257738-0,855142705323528i</v>
      </c>
      <c r="DQ254" s="240" t="str">
        <f t="shared" ca="1" si="434"/>
        <v>0,0977216354590105+0,992184415374602i</v>
      </c>
      <c r="DR254" s="240" t="str">
        <f t="shared" ca="1" si="435"/>
        <v>-0,669534319756774-0,738717284769254i</v>
      </c>
      <c r="DS254" s="240" t="str">
        <f t="shared" ca="1" si="436"/>
        <v>0,977828380966945+0,194502158148923i</v>
      </c>
      <c r="DT254" s="240" t="str">
        <f t="shared" ca="1" si="437"/>
        <v>-0,901263920419851+0,426266088140337i</v>
      </c>
      <c r="DU254" s="240" t="str">
        <f t="shared" ca="1" si="438"/>
        <v>0,469975556499264-0,879262422967247i</v>
      </c>
      <c r="DV254" s="240" t="str">
        <f t="shared" ca="1" si="439"/>
        <v>0,146288107235651+0,986194312410306i</v>
      </c>
      <c r="DW254" s="240" t="str">
        <f t="shared" ca="1" si="440"/>
        <v>-0,704974975495477-0,704974975495001i</v>
      </c>
      <c r="DX254" s="240" t="str">
        <f t="shared" ca="1" si="441"/>
        <v>0,986194312410263+0,146288107235939i</v>
      </c>
      <c r="DY254" s="240" t="str">
        <f t="shared" ca="1" si="442"/>
        <v>-0,879262422967357+0,469975556499058i</v>
      </c>
      <c r="DZ254" s="240" t="str">
        <f t="shared" ca="1" si="443"/>
        <v>0,426266088140599-0,901263920419728i</v>
      </c>
      <c r="EA254" s="240" t="str">
        <f t="shared" ca="1" si="444"/>
        <v>0,19450215814964+0,977828380966803i</v>
      </c>
      <c r="EB254" s="240" t="str">
        <f t="shared" ca="1" si="445"/>
        <v>-0,738717284769745-0,669534319756233i</v>
      </c>
      <c r="EC254" s="240" t="str">
        <f t="shared" ca="1" si="446"/>
        <v>0,992184415374574+0,0977216354592989i</v>
      </c>
      <c r="ED254" s="240" t="str">
        <f t="shared" ca="1" si="447"/>
        <v>-0,855142705323678+0,512552812577131i</v>
      </c>
      <c r="EE254" s="240" t="str">
        <f t="shared" ca="1" si="448"/>
        <v>0,381529707439057-0,921094194146556i</v>
      </c>
      <c r="EF254" s="240" t="str">
        <f t="shared" ca="1" si="449"/>
        <v>0,242247636327206+0,967106775306071i</v>
      </c>
      <c r="EG254" s="240" t="str">
        <f t="shared" ca="1" si="450"/>
        <v>-0,770679959401016-0,632480697196898i</v>
      </c>
      <c r="EH254" s="240" t="str">
        <f t="shared" ca="1" si="451"/>
        <v>0,995784259177166+0,0489197437034343i</v>
      </c>
      <c r="EI254" s="240" t="str">
        <f t="shared" ca="1" si="452"/>
        <v>-0,828962874001199+0,553895284035437i</v>
      </c>
      <c r="EJ254" s="240" t="str">
        <f t="shared" ca="1" si="453"/>
        <v>0,335874188254244-0,93870547128137i</v>
      </c>
      <c r="EK254" s="240" t="str">
        <f t="shared" ca="1" si="454"/>
        <v>0,289409518730529+0,954055324715075i</v>
      </c>
      <c r="EL254" s="240" t="str">
        <f t="shared" ca="1" si="455"/>
        <v>-0,800785998506505-0,593903373239255i</v>
      </c>
      <c r="EM254" s="240" t="str">
        <f t="shared" ca="1" si="456"/>
        <v>0,996985171479007+1,81742535961664E-13i</v>
      </c>
      <c r="EN254" s="240"/>
      <c r="EO254" s="240"/>
      <c r="EP254" s="240"/>
    </row>
    <row r="255" spans="1:146">
      <c r="A255" s="268">
        <f t="shared" si="323"/>
        <v>3.0273437500000023E-3</v>
      </c>
      <c r="B255" s="267">
        <v>155</v>
      </c>
      <c r="C255" s="266">
        <f t="shared" si="324"/>
        <v>31000</v>
      </c>
      <c r="N255" s="265">
        <f t="shared" ca="1" si="327"/>
        <v>2.996926805249712</v>
      </c>
      <c r="O255" s="240">
        <f t="shared" ca="1" si="328"/>
        <v>0.996926805249712</v>
      </c>
      <c r="P255" s="240" t="str">
        <f t="shared" ca="1" si="329"/>
        <v>-0,785923685523816+0,613340864086243i</v>
      </c>
      <c r="Q255" s="240" t="str">
        <f t="shared" ca="1" si="330"/>
        <v>0,242233454489961-0,967050158239611i</v>
      </c>
      <c r="R255" s="240" t="str">
        <f t="shared" ca="1" si="331"/>
        <v>0,403995928526217+0,911400211081629i</v>
      </c>
      <c r="S255" s="240" t="str">
        <f t="shared" ca="1" si="332"/>
        <v>-0,87921094854861-0,469948042849048i</v>
      </c>
      <c r="T255" s="240" t="str">
        <f t="shared" ca="1" si="333"/>
        <v>0,982249692310767-0,170436489581312i</v>
      </c>
      <c r="U255" s="241" t="str">
        <f t="shared" ca="1" si="334"/>
        <v>-0,669495123392504+0,738674038246271i</v>
      </c>
      <c r="V255" s="240" t="str">
        <f t="shared" ca="1" si="335"/>
        <v>0,0733384853690374-0,994225588882711i</v>
      </c>
      <c r="W255" s="240" t="str">
        <f t="shared" ca="1" si="336"/>
        <v>0,553862857496051+0,828914344255006i</v>
      </c>
      <c r="X255" s="240" t="str">
        <f t="shared" ca="1" si="337"/>
        <v>-0,946610095573185-0,312717735321046i</v>
      </c>
      <c r="Y255" s="240" t="str">
        <f t="shared" ca="1" si="338"/>
        <v>0,938650516904736-0,335854525263349i</v>
      </c>
      <c r="Z255" s="240" t="str">
        <f t="shared" ca="1" si="339"/>
        <v>-0,533353468010236+0,842257165708224i</v>
      </c>
      <c r="AA255" s="240" t="str">
        <f t="shared" ca="1" si="340"/>
        <v>-0,0977159145684789-0,992126330194619i</v>
      </c>
      <c r="AB255" s="240" t="str">
        <f t="shared" ca="1" si="341"/>
        <v>0,687421452354889+0,722021330618211i</v>
      </c>
      <c r="AC255" s="240" t="str">
        <f t="shared" ca="1" si="342"/>
        <v>-0,986136577907254-0,146279543131523i</v>
      </c>
      <c r="AD255" s="240" t="str">
        <f t="shared" ca="1" si="343"/>
        <v>0,867413044335369-0,49138342009295i</v>
      </c>
      <c r="AE255" s="240" t="str">
        <f t="shared" ca="1" si="344"/>
        <v>-0,381507371649765+0,921040270782057i</v>
      </c>
      <c r="AF255" s="240" t="str">
        <f t="shared" ca="1" si="345"/>
        <v>-0,265893097228756-0,960814194249593i</v>
      </c>
      <c r="AG255" s="240" t="str">
        <f t="shared" ca="1" si="346"/>
        <v>0,800739118311495+0,593868604517133i</v>
      </c>
      <c r="AH255" s="240" t="str">
        <f t="shared" ca="1" si="347"/>
        <v>-0,996626549534719+0,0244658085482321i</v>
      </c>
      <c r="AI255" s="240" t="str">
        <f t="shared" ca="1" si="348"/>
        <v>0,770634841695546-0,632443670053134i</v>
      </c>
      <c r="AJ255" s="240" t="str">
        <f t="shared" ca="1" si="349"/>
        <v>-0,218427899375837+0,97270360737465i</v>
      </c>
      <c r="AK255" s="240" t="str">
        <f t="shared" ca="1" si="350"/>
        <v>-0,426241133361708-0,901211157973492i</v>
      </c>
      <c r="AL255" s="240" t="str">
        <f t="shared" ca="1" si="351"/>
        <v>0,89047924896226+0,448229586476626i</v>
      </c>
      <c r="AM255" s="240" t="str">
        <f t="shared" ca="1" si="352"/>
        <v>-0,977771136228329+0,19449077146271i</v>
      </c>
      <c r="AN255" s="240" t="str">
        <f t="shared" ca="1" si="353"/>
        <v>0,651165515601753-0,754881796254554i</v>
      </c>
      <c r="AO255" s="240" t="str">
        <f t="shared" ca="1" si="354"/>
        <v>-0,0489168798082132+0,995725963252554i</v>
      </c>
      <c r="AP255" s="240" t="str">
        <f t="shared" ca="1" si="355"/>
        <v>-0,574038620707188-0,815072215795623i</v>
      </c>
      <c r="AQ255" s="240" t="str">
        <f t="shared" ca="1" si="356"/>
        <v>0,953999471716119+0,289392575908167i</v>
      </c>
      <c r="AR255" s="240" t="str">
        <f t="shared" ca="1" si="357"/>
        <v>0,953999471716119+0,289392575908167i</v>
      </c>
      <c r="AS255" s="240" t="str">
        <f t="shared" ca="1" si="358"/>
        <v>0,512522806338412-0,855092642938995i</v>
      </c>
      <c r="AT255" s="240" t="str">
        <f t="shared" ca="1" si="359"/>
        <v>0,122034483354723+0,989429451703224i</v>
      </c>
      <c r="AU255" s="240" t="str">
        <f t="shared" ca="1" si="360"/>
        <v>-0,704933704338367-0,704933704339056i</v>
      </c>
      <c r="AV255" s="240" t="str">
        <f t="shared" ca="1" si="361"/>
        <v>0,989429451703228+0,122034483354692i</v>
      </c>
      <c r="AW255" s="240" t="str">
        <f t="shared" ca="1" si="362"/>
        <v>-0,855092642938987+0,512522806338426i</v>
      </c>
      <c r="AX255" s="240" t="str">
        <f t="shared" ca="1" si="363"/>
        <v>0,358789008997736-0,930125530263426i</v>
      </c>
      <c r="AY255" s="240" t="str">
        <f t="shared" ca="1" si="364"/>
        <v>0,289392575908197+0,953999471716109i</v>
      </c>
      <c r="AZ255" s="240" t="str">
        <f t="shared" ca="1" si="365"/>
        <v>-0,815072215795632-0,574038620707174i</v>
      </c>
      <c r="BA255" s="240" t="str">
        <f t="shared" ca="1" si="366"/>
        <v>0,995725963252543-0,0489168798084284i</v>
      </c>
      <c r="BB255" s="240" t="str">
        <f t="shared" ca="1" si="367"/>
        <v>-0,754881796254671+0,651165515601615i</v>
      </c>
      <c r="BC255" s="240" t="str">
        <f t="shared" ca="1" si="368"/>
        <v>0,19449077146229-0,977771136228412i</v>
      </c>
      <c r="BD255" s="240" t="str">
        <f t="shared" ca="1" si="369"/>
        <v>0,448229586476653+0,890479248962246i</v>
      </c>
      <c r="BE255" s="240" t="str">
        <f t="shared" ca="1" si="370"/>
        <v>-0,90121115797333-0,426241133362051i</v>
      </c>
      <c r="BF255" s="240" t="str">
        <f t="shared" ca="1" si="371"/>
        <v>0,972703607374602-0,218427899376048i</v>
      </c>
      <c r="BG255" s="240" t="str">
        <f t="shared" ca="1" si="372"/>
        <v>-0,632443670053264+0,77063484169544i</v>
      </c>
      <c r="BH255" s="240" t="str">
        <f t="shared" ca="1" si="373"/>
        <v>0,0244658085478043-0,996626549534729i</v>
      </c>
      <c r="BI255" s="240" t="str">
        <f t="shared" ca="1" si="374"/>
        <v>0,593868604517147+0,800739118311485i</v>
      </c>
      <c r="BJ255" s="240" t="str">
        <f t="shared" ca="1" si="375"/>
        <v>-0,960814194249493-0,265893097229122i</v>
      </c>
      <c r="BK255" s="240" t="str">
        <f t="shared" ca="1" si="376"/>
        <v>0,921040270781972-0,381507371649971i</v>
      </c>
      <c r="BL255" s="240" t="str">
        <f t="shared" ca="1" si="377"/>
        <v>-0,491383420093095+0,867413044335287i</v>
      </c>
      <c r="BM255" s="240" t="str">
        <f t="shared" ca="1" si="378"/>
        <v>-0,146279543132051-0,986136577907176i</v>
      </c>
      <c r="BN255" s="240" t="str">
        <f t="shared" ca="1" si="379"/>
        <v>0,722021330618291+0,687421452354806i</v>
      </c>
      <c r="BO255" s="240" t="str">
        <f t="shared" ca="1" si="380"/>
        <v>-0,992126330194592-0,0977159145687509i</v>
      </c>
      <c r="BP255" s="240" t="str">
        <f t="shared" ca="1" si="381"/>
        <v>0,842257165708048-0,533353468010515i</v>
      </c>
      <c r="BQ255" s="240" t="str">
        <f t="shared" ca="1" si="382"/>
        <v>-0,335854525263407+0,938650516904715i</v>
      </c>
      <c r="BR255" s="240" t="str">
        <f t="shared" ca="1" si="383"/>
        <v>-0,312717735320591-0,946610095573335i</v>
      </c>
      <c r="BS255" s="240" t="str">
        <f t="shared" ca="1" si="384"/>
        <v>0,828914344255072+0,553862857495951i</v>
      </c>
      <c r="BT255" s="240" t="str">
        <f t="shared" ca="1" si="385"/>
        <v>-0,994225588882731+0,0733384853687683i</v>
      </c>
      <c r="BU255" s="240" t="str">
        <f t="shared" ca="1" si="386"/>
        <v>0,738674038246048-0,66949512339275i</v>
      </c>
      <c r="BV255" s="240" t="str">
        <f t="shared" ca="1" si="387"/>
        <v>-0,170436489581298+0,982249692310769i</v>
      </c>
      <c r="BW255" s="240" t="str">
        <f t="shared" ca="1" si="388"/>
        <v>-0,469948042848715-0,879210948548789i</v>
      </c>
      <c r="BX255" s="240" t="str">
        <f t="shared" ca="1" si="389"/>
        <v>0,91140021108172+0,403995928526012i</v>
      </c>
      <c r="BY255" s="240" t="str">
        <f t="shared" ca="1" si="390"/>
        <v>-0,967050158239656+0,242233454489782i</v>
      </c>
      <c r="BZ255" s="240" t="str">
        <f t="shared" ca="1" si="391"/>
        <v>0,613340864085907-0,785923685524078i</v>
      </c>
      <c r="CA255" s="240" t="str">
        <f t="shared" ca="1" si="392"/>
        <v>1,70977453862094E-14+0,996926805249712i</v>
      </c>
      <c r="CB255" s="240" t="str">
        <f t="shared" ca="1" si="393"/>
        <v>-0,613340864085956-0,785923685524039i</v>
      </c>
      <c r="CC255" s="240" t="str">
        <f t="shared" ca="1" si="394"/>
        <v>0,967050158239671+0,242233454489721i</v>
      </c>
      <c r="CD255" s="240" t="str">
        <f t="shared" ca="1" si="395"/>
        <v>-0,911400211081695+0,403995928526068i</v>
      </c>
      <c r="CE255" s="240" t="str">
        <f t="shared" ca="1" si="396"/>
        <v>0,469948042848659-0,879210948548818i</v>
      </c>
      <c r="CF255" s="240" t="str">
        <f t="shared" ca="1" si="397"/>
        <v>0,170436489581332+0,982249692310763i</v>
      </c>
      <c r="CG255" s="240" t="str">
        <f t="shared" ca="1" si="398"/>
        <v>-0,738674038246071-0,669495123392725i</v>
      </c>
      <c r="CH255" s="240" t="str">
        <f t="shared" ca="1" si="399"/>
        <v>0,994225588882733+0,0733384853687342i</v>
      </c>
      <c r="CI255" s="240" t="str">
        <f t="shared" ca="1" si="400"/>
        <v>-0,828914344255038+0,553862857496004i</v>
      </c>
      <c r="CJ255" s="240" t="str">
        <f t="shared" ca="1" si="401"/>
        <v>0,3127177353215-0,946610095573034i</v>
      </c>
      <c r="CK255" s="240" t="str">
        <f t="shared" ca="1" si="402"/>
        <v>0,335854525263465+0,938650516904694i</v>
      </c>
      <c r="CL255" s="240" t="str">
        <f t="shared" ca="1" si="403"/>
        <v>-0,842257165708066-0,533353468010486i</v>
      </c>
      <c r="CM255" s="240" t="str">
        <f t="shared" ca="1" si="404"/>
        <v>0,992126330194589-0,0977159145687849i</v>
      </c>
      <c r="CN255" s="240" t="str">
        <f t="shared" ca="1" si="405"/>
        <v>-0,722021330618248+0,68742145235485i</v>
      </c>
      <c r="CO255" s="240" t="str">
        <f t="shared" ca="1" si="406"/>
        <v>0,146279543131989-0,986136577907185i</v>
      </c>
      <c r="CP255" s="240" t="str">
        <f t="shared" ca="1" si="407"/>
        <v>0,49138342009315+0,867413044335256i</v>
      </c>
      <c r="CQ255" s="240" t="str">
        <f t="shared" ca="1" si="408"/>
        <v>-0,921040270781985-0,381507371649939i</v>
      </c>
      <c r="CR255" s="240" t="str">
        <f t="shared" ca="1" si="409"/>
        <v>0,960814194249484-0,265893097229155i</v>
      </c>
      <c r="CS255" s="240" t="str">
        <f t="shared" ca="1" si="410"/>
        <v>-0,593868604517097+0,800739118311522i</v>
      </c>
      <c r="CT255" s="240" t="str">
        <f t="shared" ca="1" si="411"/>
        <v>-0,0244658085478669-0,996626549534728i</v>
      </c>
      <c r="CU255" s="240" t="str">
        <f t="shared" ca="1" si="412"/>
        <v>0,632443670053312+0,7706348416954i</v>
      </c>
      <c r="CV255" s="240" t="str">
        <f t="shared" ca="1" si="413"/>
        <v>-0,97270360737461-0,218427899376015i</v>
      </c>
      <c r="CW255" s="240" t="str">
        <f t="shared" ca="1" si="414"/>
        <v>0,901211157973316-0,426241133362082i</v>
      </c>
      <c r="CX255" s="240" t="str">
        <f t="shared" ca="1" si="415"/>
        <v>-0,448229586476623+0,890479248962261i</v>
      </c>
      <c r="CY255" s="240" t="str">
        <f t="shared" ca="1" si="416"/>
        <v>-0,194490771462352-0,9777711362284i</v>
      </c>
      <c r="CZ255" s="240" t="str">
        <f t="shared" ca="1" si="417"/>
        <v>0,754881796254712+0,651165515601568i</v>
      </c>
      <c r="DA255" s="240" t="str">
        <f t="shared" ca="1" si="418"/>
        <v>-0,995725963252545-0,0489168798083942i</v>
      </c>
      <c r="DB255" s="240" t="str">
        <f t="shared" ca="1" si="419"/>
        <v>0,8150722157962-0,574038620706368i</v>
      </c>
      <c r="DC255" s="240" t="str">
        <f t="shared" ca="1" si="420"/>
        <v>-0,289392575908164+0,953999471716119i</v>
      </c>
      <c r="DD255" s="240" t="str">
        <f t="shared" ca="1" si="421"/>
        <v>-0,358789008997795-0,930125530263403i</v>
      </c>
      <c r="DE255" s="240" t="str">
        <f t="shared" ca="1" si="422"/>
        <v>0,855092642939019+0,512522806338373i</v>
      </c>
      <c r="DF255" s="240" t="str">
        <f t="shared" ca="1" si="423"/>
        <v>-0,989429451703222+0,12203448335474i</v>
      </c>
      <c r="DG255" s="240" t="str">
        <f t="shared" ca="1" si="424"/>
        <v>0,704933704339054-0,704933704338369i</v>
      </c>
      <c r="DH255" s="240" t="str">
        <f t="shared" ca="1" si="425"/>
        <v>-0,122034483354689+0,989429451703229i</v>
      </c>
      <c r="DI255" s="240" t="str">
        <f t="shared" ca="1" si="426"/>
        <v>-0,512522806338465-0,855092642938963i</v>
      </c>
      <c r="DJ255" s="240" t="str">
        <f t="shared" ca="1" si="427"/>
        <v>0,930125530263442+0,358789008997694i</v>
      </c>
      <c r="DK255" s="240" t="str">
        <f t="shared" ca="1" si="428"/>
        <v>-0,953999471716104+0,289392575908213i</v>
      </c>
      <c r="DL255" s="240" t="str">
        <f t="shared" ca="1" si="429"/>
        <v>0,57403862070716-0,815072215795642i</v>
      </c>
      <c r="DM255" s="240" t="str">
        <f t="shared" ca="1" si="430"/>
        <v>0,0489168798084455+0,995725963252543i</v>
      </c>
      <c r="DN255" s="240" t="str">
        <f t="shared" ca="1" si="431"/>
        <v>-0,65116551560165-0,754881796254642i</v>
      </c>
      <c r="DO255" s="240" t="str">
        <f t="shared" ca="1" si="432"/>
        <v>0,977771136228421+0,194490771462246i</v>
      </c>
      <c r="DP255" s="240" t="str">
        <f t="shared" ca="1" si="433"/>
        <v>-0,890479248962238+0,448229586476668i</v>
      </c>
      <c r="DQ255" s="240" t="str">
        <f t="shared" ca="1" si="434"/>
        <v>0,426241133362036-0,901211157973338i</v>
      </c>
      <c r="DR255" s="240" t="str">
        <f t="shared" ca="1" si="435"/>
        <v>0,218427899376065+0,972703607374598i</v>
      </c>
      <c r="DS255" s="240" t="str">
        <f t="shared" ca="1" si="436"/>
        <v>-0,770634841695469-0,632443670053229i</v>
      </c>
      <c r="DT255" s="240" t="str">
        <f t="shared" ca="1" si="437"/>
        <v>0,996626549534729+0,0244658085478155i</v>
      </c>
      <c r="DU255" s="240" t="str">
        <f t="shared" ca="1" si="438"/>
        <v>-0,800739118311458+0,593868604517183i</v>
      </c>
      <c r="DV255" s="240" t="str">
        <f t="shared" ca="1" si="439"/>
        <v>0,265893097229106-0,960814194249498i</v>
      </c>
      <c r="DW255" s="240" t="str">
        <f t="shared" ca="1" si="440"/>
        <v>0,381507371649987+0,921040270781965i</v>
      </c>
      <c r="DX255" s="240" t="str">
        <f t="shared" ca="1" si="441"/>
        <v>-0,867413044335281-0,491383420093105i</v>
      </c>
      <c r="DY255" s="240" t="str">
        <f t="shared" ca="1" si="442"/>
        <v>0,986136577907319-0,146279543131087i</v>
      </c>
      <c r="DZ255" s="240" t="str">
        <f t="shared" ca="1" si="443"/>
        <v>-0,687421452354773+0,722021330618322i</v>
      </c>
      <c r="EA255" s="240" t="str">
        <f t="shared" ca="1" si="444"/>
        <v>0,0977159145687338-0,992126330194594i</v>
      </c>
      <c r="EB255" s="240" t="str">
        <f t="shared" ca="1" si="445"/>
        <v>0,533353468010529+0,842257165708039i</v>
      </c>
      <c r="EC255" s="240" t="str">
        <f t="shared" ca="1" si="446"/>
        <v>-0,938650516904712-0,335854525263417i</v>
      </c>
      <c r="ED255" s="240" t="str">
        <f t="shared" ca="1" si="447"/>
        <v>0,946610095573321-0,312717735320634i</v>
      </c>
      <c r="EE255" s="240" t="str">
        <f t="shared" ca="1" si="448"/>
        <v>-0,553862857495914+0,828914344255098i</v>
      </c>
      <c r="EF255" s="240" t="str">
        <f t="shared" ca="1" si="449"/>
        <v>-0,0733384853687853-0,99422558888273i</v>
      </c>
      <c r="EG255" s="240" t="str">
        <f t="shared" ca="1" si="450"/>
        <v>0,669495123392763+0,738674038246036i</v>
      </c>
      <c r="EH255" s="240" t="str">
        <f t="shared" ca="1" si="451"/>
        <v>-0,982249692310772-0,170436489581282i</v>
      </c>
      <c r="EI255" s="240" t="str">
        <f t="shared" ca="1" si="452"/>
        <v>0,879210948548767-0,469948042848754i</v>
      </c>
      <c r="EJ255" s="240" t="str">
        <f t="shared" ca="1" si="453"/>
        <v>-0,40399592852597+0,911400211081739i</v>
      </c>
      <c r="EK255" s="240" t="str">
        <f t="shared" ca="1" si="454"/>
        <v>-0,242233454489798-0,967050158239652i</v>
      </c>
      <c r="EL255" s="240" t="str">
        <f t="shared" ca="1" si="455"/>
        <v>0,785923685524089+0,613340864085894i</v>
      </c>
      <c r="EM255" s="240" t="str">
        <f t="shared" ca="1" si="456"/>
        <v>-0,996926805249712+3,41954907724186E-14i</v>
      </c>
      <c r="EN255" s="240"/>
      <c r="EO255" s="240"/>
      <c r="EP255" s="240"/>
    </row>
    <row r="256" spans="1:146">
      <c r="A256" s="268">
        <f t="shared" si="323"/>
        <v>3.0468750000000023E-3</v>
      </c>
      <c r="B256" s="267">
        <v>156</v>
      </c>
      <c r="C256" s="266">
        <f t="shared" si="324"/>
        <v>31200</v>
      </c>
      <c r="N256" s="265">
        <f t="shared" ca="1" si="327"/>
        <v>2.9968642231103271</v>
      </c>
      <c r="O256" s="240">
        <f t="shared" ca="1" si="328"/>
        <v>0.99686422311032707</v>
      </c>
      <c r="P256" s="240" t="str">
        <f t="shared" ca="1" si="329"/>
        <v>-0,770586465047607+0,632403968364201i</v>
      </c>
      <c r="Q256" s="240" t="str">
        <f t="shared" ca="1" si="330"/>
        <v>0,194478562292953-0,97770975658721i</v>
      </c>
      <c r="R256" s="240" t="str">
        <f t="shared" ca="1" si="331"/>
        <v>0,469918541832809+0,879155756029091i</v>
      </c>
      <c r="S256" s="240" t="str">
        <f t="shared" ca="1" si="332"/>
        <v>-0,92098245242438-0,381483422501857i</v>
      </c>
      <c r="T256" s="240" t="str">
        <f t="shared" ca="1" si="333"/>
        <v>0,953939584342624-0,2893744092721i</v>
      </c>
      <c r="U256" s="241" t="str">
        <f t="shared" ca="1" si="334"/>
        <v>-0,553828088722277+0,828862309107843i</v>
      </c>
      <c r="V256" s="240" t="str">
        <f t="shared" ca="1" si="335"/>
        <v>-0,097709780446099-0,992064049405345i</v>
      </c>
      <c r="W256" s="240" t="str">
        <f t="shared" ca="1" si="336"/>
        <v>0,704889452083583+0,70488945208356i</v>
      </c>
      <c r="X256" s="240" t="str">
        <f t="shared" ca="1" si="337"/>
        <v>-0,992064049405339-0,0977097804461666i</v>
      </c>
      <c r="Y256" s="240" t="str">
        <f t="shared" ca="1" si="338"/>
        <v>0,828862309107823-0,553828088722306i</v>
      </c>
      <c r="Z256" s="240" t="str">
        <f t="shared" ca="1" si="339"/>
        <v>-0,289374409272066+0,953939584342634i</v>
      </c>
      <c r="AA256" s="240" t="str">
        <f t="shared" ca="1" si="340"/>
        <v>-0,381483422501798-0,920982452424404i</v>
      </c>
      <c r="AB256" s="240" t="str">
        <f t="shared" ca="1" si="341"/>
        <v>0,879155756029105+0,469918541832782i</v>
      </c>
      <c r="AC256" s="240" t="str">
        <f t="shared" ca="1" si="342"/>
        <v>-0,97770975658722+0,194478562292903i</v>
      </c>
      <c r="AD256" s="240" t="str">
        <f t="shared" ca="1" si="343"/>
        <v>0,632403968364208-0,770586465047601i</v>
      </c>
      <c r="AE256" s="240" t="str">
        <f t="shared" ca="1" si="344"/>
        <v>3,12633970405737E-14+0,996864223110327i</v>
      </c>
      <c r="AF256" s="240" t="str">
        <f t="shared" ca="1" si="345"/>
        <v>-0,632403968364174-0,770586465047628i</v>
      </c>
      <c r="AG256" s="240" t="str">
        <f t="shared" ca="1" si="346"/>
        <v>0,977709756587213+0,194478562292939i</v>
      </c>
      <c r="AH256" s="240" t="str">
        <f t="shared" ca="1" si="347"/>
        <v>-0,879155756029126+0,469918541832744i</v>
      </c>
      <c r="AI256" s="240" t="str">
        <f t="shared" ca="1" si="348"/>
        <v>0,381483422501825-0,920982452424393i</v>
      </c>
      <c r="AJ256" s="240" t="str">
        <f t="shared" ca="1" si="349"/>
        <v>0,289374409272126+0,953939584342616i</v>
      </c>
      <c r="AK256" s="240" t="str">
        <f t="shared" ca="1" si="350"/>
        <v>-0,828862309107807-0,553828088722331i</v>
      </c>
      <c r="AL256" s="240" t="str">
        <f t="shared" ca="1" si="351"/>
        <v>0,992064049405342-0,0977097804461302i</v>
      </c>
      <c r="AM256" s="240" t="str">
        <f t="shared" ca="1" si="352"/>
        <v>-0,704889452083604+0,704889452083539i</v>
      </c>
      <c r="AN256" s="240" t="str">
        <f t="shared" ca="1" si="353"/>
        <v>0,0977097804461355-0,992064049405342i</v>
      </c>
      <c r="AO256" s="240" t="str">
        <f t="shared" ca="1" si="354"/>
        <v>0,553828088722326+0,82886230910781i</v>
      </c>
      <c r="AP256" s="240" t="str">
        <f t="shared" ca="1" si="355"/>
        <v>-0,953939584342586-0,289374409272227i</v>
      </c>
      <c r="AQ256" s="240" t="str">
        <f t="shared" ca="1" si="356"/>
        <v>0,920982452424282-0,381483422502095i</v>
      </c>
      <c r="AR256" s="240" t="str">
        <f t="shared" ca="1" si="357"/>
        <v>0,920982452424282-0,381483422502095i</v>
      </c>
      <c r="AS256" s="240" t="str">
        <f t="shared" ca="1" si="358"/>
        <v>-0,194478562293128-0,977709756587175i</v>
      </c>
      <c r="AT256" s="240" t="str">
        <f t="shared" ca="1" si="359"/>
        <v>0,770586465047364+0,632403968364496i</v>
      </c>
      <c r="AU256" s="240" t="str">
        <f t="shared" ca="1" si="360"/>
        <v>-0,996864223110327+6,25267940811475E-14i</v>
      </c>
      <c r="AV256" s="240" t="str">
        <f t="shared" ca="1" si="361"/>
        <v>0,770586465047923-0,632403968363815i</v>
      </c>
      <c r="AW256" s="240" t="str">
        <f t="shared" ca="1" si="362"/>
        <v>-0,19447856229302+0,977709756587197i</v>
      </c>
      <c r="AX256" s="240" t="str">
        <f t="shared" ca="1" si="363"/>
        <v>-0,469918541833134-0,879155756028918i</v>
      </c>
      <c r="AY256" s="240" t="str">
        <f t="shared" ca="1" si="364"/>
        <v>0,92098245242433+0,381483422501979i</v>
      </c>
      <c r="AZ256" s="240" t="str">
        <f t="shared" ca="1" si="365"/>
        <v>-0,953939584342549+0,289374409272347i</v>
      </c>
      <c r="BA256" s="240" t="str">
        <f t="shared" ca="1" si="366"/>
        <v>0,553828088722564-0,828862309107651i</v>
      </c>
      <c r="BB256" s="240" t="str">
        <f t="shared" ca="1" si="367"/>
        <v>0,0977097804462741+0,992064049405328i</v>
      </c>
      <c r="BC256" s="240" t="str">
        <f t="shared" ca="1" si="368"/>
        <v>-0,704889452083281-0,704889452083862i</v>
      </c>
      <c r="BD256" s="240" t="str">
        <f t="shared" ca="1" si="369"/>
        <v>0,992064049405345+0,0977097804461044i</v>
      </c>
      <c r="BE256" s="240" t="str">
        <f t="shared" ca="1" si="370"/>
        <v>-0,828862309107572+0,553828088722682i</v>
      </c>
      <c r="BF256" s="240" t="str">
        <f t="shared" ca="1" si="371"/>
        <v>0,28937440927221-0,953939584342591i</v>
      </c>
      <c r="BG256" s="240" t="str">
        <f t="shared" ca="1" si="372"/>
        <v>0,381483422502137+0,920982452424265i</v>
      </c>
      <c r="BH256" s="240" t="str">
        <f t="shared" ca="1" si="373"/>
        <v>-0,879155756028998-0,469918541832983i</v>
      </c>
      <c r="BI256" s="240" t="str">
        <f t="shared" ca="1" si="374"/>
        <v>0,977709756587169-0,194478562293159i</v>
      </c>
      <c r="BJ256" s="240" t="str">
        <f t="shared" ca="1" si="375"/>
        <v>-0,632403968364472+0,770586465047384i</v>
      </c>
      <c r="BK256" s="240" t="str">
        <f t="shared" ca="1" si="376"/>
        <v>-1,07956483767125E-13-0,996864223110327i</v>
      </c>
      <c r="BL256" s="240" t="str">
        <f t="shared" ca="1" si="377"/>
        <v>0,63240396836385+0,770586465047895i</v>
      </c>
      <c r="BM256" s="240" t="str">
        <f t="shared" ca="1" si="378"/>
        <v>-0,977709756587206-0,194478562292975i</v>
      </c>
      <c r="BN256" s="240" t="str">
        <f t="shared" ca="1" si="379"/>
        <v>0,879155756028909-0,469918541833149i</v>
      </c>
      <c r="BO256" s="240" t="str">
        <f t="shared" ca="1" si="380"/>
        <v>-0,381483422501963+0,920982452424337i</v>
      </c>
      <c r="BP256" s="240" t="str">
        <f t="shared" ca="1" si="381"/>
        <v>-0,289374409272389-0,953939584342536i</v>
      </c>
      <c r="BQ256" s="240" t="str">
        <f t="shared" ca="1" si="382"/>
        <v>0,828862309107677+0,553828088722526i</v>
      </c>
      <c r="BR256" s="240" t="str">
        <f t="shared" ca="1" si="383"/>
        <v>-0,992064049405326+0,0977097804462911i</v>
      </c>
      <c r="BS256" s="240" t="str">
        <f t="shared" ca="1" si="384"/>
        <v>0,70488945208385-0,704889452083293i</v>
      </c>
      <c r="BT256" s="240" t="str">
        <f t="shared" ca="1" si="385"/>
        <v>-0,0977097804460592+0,992064049405349i</v>
      </c>
      <c r="BU256" s="240" t="str">
        <f t="shared" ca="1" si="386"/>
        <v>-0,55382808872272-0,828862309107547i</v>
      </c>
      <c r="BV256" s="240" t="str">
        <f t="shared" ca="1" si="387"/>
        <v>0,953939584342604+0,289374409272167i</v>
      </c>
      <c r="BW256" s="240" t="str">
        <f t="shared" ca="1" si="388"/>
        <v>-0,920982452424258+0,381483422502153i</v>
      </c>
      <c r="BX256" s="240" t="str">
        <f t="shared" ca="1" si="389"/>
        <v>0,469918541832968-0,879155756029006i</v>
      </c>
      <c r="BY256" s="240" t="str">
        <f t="shared" ca="1" si="390"/>
        <v>0,194478562293204+0,97770975658716i</v>
      </c>
      <c r="BZ256" s="240" t="str">
        <f t="shared" ca="1" si="391"/>
        <v>-0,770586465047413-0,632403968364437i</v>
      </c>
      <c r="CA256" s="240" t="str">
        <f t="shared" ca="1" si="392"/>
        <v>0,996864223110327-1,25053588162295E-13i</v>
      </c>
      <c r="CB256" s="240" t="str">
        <f t="shared" ca="1" si="393"/>
        <v>-0,770586465047884+0,632403968363864i</v>
      </c>
      <c r="CC256" s="240" t="str">
        <f t="shared" ca="1" si="394"/>
        <v>0,194478562292959-0,977709756587209i</v>
      </c>
      <c r="CD256" s="240" t="str">
        <f t="shared" ca="1" si="395"/>
        <v>0,469918541833164+0,879155756028901i</v>
      </c>
      <c r="CE256" s="240" t="str">
        <f t="shared" ca="1" si="396"/>
        <v>-0,920982452424342-0,381483422501947i</v>
      </c>
      <c r="CF256" s="240" t="str">
        <f t="shared" ca="1" si="397"/>
        <v>0,953939584342531-0,289374409272406i</v>
      </c>
      <c r="CG256" s="240" t="str">
        <f t="shared" ca="1" si="398"/>
        <v>-0,553828088722512+0,828862309107686i</v>
      </c>
      <c r="CH256" s="240" t="str">
        <f t="shared" ca="1" si="399"/>
        <v>-0,0977097804463363-0,992064049405322i</v>
      </c>
      <c r="CI256" s="240" t="str">
        <f t="shared" ca="1" si="400"/>
        <v>0,704889452083326+0,704889452083817i</v>
      </c>
      <c r="CJ256" s="240" t="str">
        <f t="shared" ca="1" si="401"/>
        <v>-0,992064049405354-0,097709780446014i</v>
      </c>
      <c r="CK256" s="240" t="str">
        <f t="shared" ca="1" si="402"/>
        <v>0,828862309108073-0,553828088721933i</v>
      </c>
      <c r="CL256" s="240" t="str">
        <f t="shared" ca="1" si="403"/>
        <v>-0,28937440927215+0,953939584342609i</v>
      </c>
      <c r="CM256" s="240" t="str">
        <f t="shared" ca="1" si="404"/>
        <v>-0,381483422502195-0,920982452424241i</v>
      </c>
      <c r="CN256" s="240" t="str">
        <f t="shared" ca="1" si="405"/>
        <v>0,879155756029028+0,469918541832928i</v>
      </c>
      <c r="CO256" s="240" t="str">
        <f t="shared" ca="1" si="406"/>
        <v>-0,977709756587151+0,194478562293248i</v>
      </c>
      <c r="CP256" s="240" t="str">
        <f t="shared" ca="1" si="407"/>
        <v>0,632403968364401-0,770586465047442i</v>
      </c>
      <c r="CQ256" s="240" t="str">
        <f t="shared" ca="1" si="408"/>
        <v>1,42150692557465E-13+0,996864223110327i</v>
      </c>
      <c r="CR256" s="240" t="str">
        <f t="shared" ca="1" si="409"/>
        <v>-0,632403968363877-0,770586465047873i</v>
      </c>
      <c r="CS256" s="240" t="str">
        <f t="shared" ca="1" si="410"/>
        <v>0,977709756587218+0,194478562292914i</v>
      </c>
      <c r="CT256" s="240" t="str">
        <f t="shared" ca="1" si="411"/>
        <v>-0,879155756028866+0,469918541833228i</v>
      </c>
      <c r="CU256" s="240" t="str">
        <f t="shared" ca="1" si="412"/>
        <v>0,38148342250188-0,92098245242437i</v>
      </c>
      <c r="CV256" s="240" t="str">
        <f t="shared" ca="1" si="413"/>
        <v>0,289374409272422+0,953939584342526i</v>
      </c>
      <c r="CW256" s="240" t="str">
        <f t="shared" ca="1" si="414"/>
        <v>-0,828862309107696-0,553828088722497i</v>
      </c>
      <c r="CX256" s="240" t="str">
        <f t="shared" ca="1" si="415"/>
        <v>0,99206404940532-0,0977097804463533i</v>
      </c>
      <c r="CY256" s="240" t="str">
        <f t="shared" ca="1" si="416"/>
        <v>-0,704889452083805+0,704889452083338i</v>
      </c>
      <c r="CZ256" s="240" t="str">
        <f t="shared" ca="1" si="417"/>
        <v>0,0977097804459969-0,992064049405355i</v>
      </c>
      <c r="DA256" s="240" t="str">
        <f t="shared" ca="1" si="418"/>
        <v>0,553828088721947+0,828862309108064i</v>
      </c>
      <c r="DB256" s="240" t="str">
        <f t="shared" ca="1" si="419"/>
        <v>-0,953939584342614-0,289374409272134i</v>
      </c>
      <c r="DC256" s="240" t="str">
        <f t="shared" ca="1" si="420"/>
        <v>0,920982452424234-0,381483422502211i</v>
      </c>
      <c r="DD256" s="240" t="str">
        <f t="shared" ca="1" si="421"/>
        <v>-0,469918541832913+0,879155756029036i</v>
      </c>
      <c r="DE256" s="240" t="str">
        <f t="shared" ca="1" si="422"/>
        <v>-0,194478562293265-0,977709756587148i</v>
      </c>
      <c r="DF256" s="240" t="str">
        <f t="shared" ca="1" si="423"/>
        <v>0,770586465047453+0,632403968364388i</v>
      </c>
      <c r="DG256" s="240" t="str">
        <f t="shared" ca="1" si="424"/>
        <v>-0,996864223110327+2,1591296753425E-13i</v>
      </c>
      <c r="DH256" s="240" t="str">
        <f t="shared" ca="1" si="425"/>
        <v>0,770586465047826-0,632403968363934i</v>
      </c>
      <c r="DI256" s="240" t="str">
        <f t="shared" ca="1" si="426"/>
        <v>-0,194478562292897+0,977709756587221i</v>
      </c>
      <c r="DJ256" s="240" t="str">
        <f t="shared" ca="1" si="427"/>
        <v>-0,469918541832344-0,879155756029339i</v>
      </c>
      <c r="DK256" s="240" t="str">
        <f t="shared" ca="1" si="428"/>
        <v>0,920982452424377+0,381483422501864i</v>
      </c>
      <c r="DL256" s="240" t="str">
        <f t="shared" ca="1" si="429"/>
        <v>-0,953939584342505+0,289374409272493i</v>
      </c>
      <c r="DM256" s="240" t="str">
        <f t="shared" ca="1" si="430"/>
        <v>0,553828088722436-0,828862309107737i</v>
      </c>
      <c r="DN256" s="240" t="str">
        <f t="shared" ca="1" si="431"/>
        <v>0,0977097804463704+0,992064049405319i</v>
      </c>
      <c r="DO256" s="240" t="str">
        <f t="shared" ca="1" si="432"/>
        <v>-0,70488945208335-0,704889452083793i</v>
      </c>
      <c r="DP256" s="240" t="str">
        <f t="shared" ca="1" si="433"/>
        <v>0,992064049405357+0,09770978044598i</v>
      </c>
      <c r="DQ256" s="240" t="str">
        <f t="shared" ca="1" si="434"/>
        <v>-0,828862309108054+0,553828088721962i</v>
      </c>
      <c r="DR256" s="240" t="str">
        <f t="shared" ca="1" si="435"/>
        <v>0,289374409272063-0,953939584342635i</v>
      </c>
      <c r="DS256" s="240" t="str">
        <f t="shared" ca="1" si="436"/>
        <v>0,381483422502227+0,920982452424227i</v>
      </c>
      <c r="DT256" s="240" t="str">
        <f t="shared" ca="1" si="437"/>
        <v>-0,879155756029044-0,469918541832898i</v>
      </c>
      <c r="DU256" s="240" t="str">
        <f t="shared" ca="1" si="438"/>
        <v>0,977709756587144-0,194478562293282i</v>
      </c>
      <c r="DV256" s="240" t="str">
        <f t="shared" ca="1" si="439"/>
        <v>-0,632403968364375+0,770586465047464i</v>
      </c>
      <c r="DW256" s="240" t="str">
        <f t="shared" ca="1" si="440"/>
        <v>-2,3301007192942E-13-0,996864223110327i</v>
      </c>
      <c r="DX256" s="240" t="str">
        <f t="shared" ca="1" si="441"/>
        <v>0,632403968363947+0,770586465047815i</v>
      </c>
      <c r="DY256" s="240" t="str">
        <f t="shared" ca="1" si="442"/>
        <v>-0,977709756587236-0,194478562292824i</v>
      </c>
      <c r="DZ256" s="240" t="str">
        <f t="shared" ca="1" si="443"/>
        <v>0,879155756029305-0,469918541832409i</v>
      </c>
      <c r="EA256" s="240" t="str">
        <f t="shared" ca="1" si="444"/>
        <v>-0,381483422501848+0,920982452424384i</v>
      </c>
      <c r="EB256" s="240" t="str">
        <f t="shared" ca="1" si="445"/>
        <v>-0,289374409272509-0,9539395843425i</v>
      </c>
      <c r="EC256" s="240" t="str">
        <f t="shared" ca="1" si="446"/>
        <v>0,828862309107746+0,553828088722423i</v>
      </c>
      <c r="ED256" s="240" t="str">
        <f t="shared" ca="1" si="447"/>
        <v>-0,992064049405311+0,0977097804464437i</v>
      </c>
      <c r="EE256" s="240" t="str">
        <f t="shared" ca="1" si="448"/>
        <v>0,704889452083742-0,704889452083402i</v>
      </c>
      <c r="EF256" s="240" t="str">
        <f t="shared" ca="1" si="449"/>
        <v>-0,0977097804459629+0,992064049405359i</v>
      </c>
      <c r="EG256" s="240" t="str">
        <f t="shared" ca="1" si="450"/>
        <v>-0,553828088721976-0,828862309108045i</v>
      </c>
      <c r="EH256" s="240" t="str">
        <f t="shared" ca="1" si="451"/>
        <v>0,95393958434264+0,289374409272047i</v>
      </c>
      <c r="EI256" s="240" t="str">
        <f t="shared" ca="1" si="452"/>
        <v>-0,92098245242459+0,381483422501352i</v>
      </c>
      <c r="EJ256" s="240" t="str">
        <f t="shared" ca="1" si="453"/>
        <v>0,469918541832833-0,879155756029078i</v>
      </c>
      <c r="EK256" s="240" t="str">
        <f t="shared" ca="1" si="454"/>
        <v>0,194478562293299+0,977709756587141i</v>
      </c>
      <c r="EL256" s="240" t="str">
        <f t="shared" ca="1" si="455"/>
        <v>-0,770586465047475-0,632403968364362i</v>
      </c>
      <c r="EM256" s="240" t="str">
        <f t="shared" ca="1" si="456"/>
        <v>0,996864223110327-2,5010717632459E-13i</v>
      </c>
      <c r="EN256" s="240"/>
      <c r="EO256" s="240"/>
      <c r="EP256" s="240"/>
    </row>
    <row r="257" spans="1:146">
      <c r="A257" s="268">
        <f t="shared" si="323"/>
        <v>3.0664062500000023E-3</v>
      </c>
      <c r="B257" s="267">
        <v>157</v>
      </c>
      <c r="C257" s="266">
        <f t="shared" si="324"/>
        <v>31400</v>
      </c>
      <c r="N257" s="265">
        <f t="shared" ca="1" si="327"/>
        <v>2.9967970912879878</v>
      </c>
      <c r="O257" s="240">
        <f t="shared" ca="1" si="328"/>
        <v>0.99679709128798777</v>
      </c>
      <c r="P257" s="240" t="str">
        <f t="shared" ca="1" si="329"/>
        <v>-0,754783575695197+0,651080789964629i</v>
      </c>
      <c r="Q257" s="240" t="str">
        <f t="shared" ca="1" si="330"/>
        <v>0,146260510140412-0,986008267903297i</v>
      </c>
      <c r="R257" s="240" t="str">
        <f t="shared" ca="1" si="331"/>
        <v>0,533284071349461+0,84214757640519i</v>
      </c>
      <c r="S257" s="240" t="str">
        <f t="shared" ca="1" si="332"/>
        <v>-0,953875343194009-0,289354921932742i</v>
      </c>
      <c r="T257" s="240" t="str">
        <f t="shared" ca="1" si="333"/>
        <v>0,911281625312363-0,403943363069939i</v>
      </c>
      <c r="U257" s="241" t="str">
        <f t="shared" ca="1" si="334"/>
        <v>-0,426185673496656+0,901093897940939i</v>
      </c>
      <c r="V257" s="240" t="str">
        <f t="shared" ca="1" si="335"/>
        <v>-0,265858500860361-0,960689179037879i</v>
      </c>
      <c r="W257" s="240" t="str">
        <f t="shared" ca="1" si="336"/>
        <v>0,828806491037503+0,553790792280167i</v>
      </c>
      <c r="X257" s="240" t="str">
        <f t="shared" ca="1" si="337"/>
        <v>-0,989300713250847+0,122018604981199i</v>
      </c>
      <c r="Y257" s="240" t="str">
        <f t="shared" ca="1" si="338"/>
        <v>0,669408012819914-0,73857792654038i</v>
      </c>
      <c r="Z257" s="240" t="str">
        <f t="shared" ca="1" si="339"/>
        <v>-0,0244626252083141+0,996496874640413i</v>
      </c>
      <c r="AA257" s="240" t="str">
        <f t="shared" ca="1" si="340"/>
        <v>-0,632361380386978-0,770534571447166i</v>
      </c>
      <c r="AB257" s="240" t="str">
        <f t="shared" ca="1" si="341"/>
        <v>0,982121888044383+0,170414313437368i</v>
      </c>
      <c r="AC257" s="240" t="str">
        <f t="shared" ca="1" si="342"/>
        <v>-0,854981383562778+0,512456120034946i</v>
      </c>
      <c r="AD257" s="240" t="str">
        <f t="shared" ca="1" si="343"/>
        <v>0,312677046419733-0,946486928511125i</v>
      </c>
      <c r="AE257" s="240" t="str">
        <f t="shared" ca="1" si="344"/>
        <v>0,381457732265633+0,920920430707753i</v>
      </c>
      <c r="AF257" s="240" t="str">
        <f t="shared" ca="1" si="345"/>
        <v>-0,890363385299426-0,448171265609854i</v>
      </c>
      <c r="AG257" s="240" t="str">
        <f t="shared" ca="1" si="346"/>
        <v>0,966924331642752-0,242201936568248i</v>
      </c>
      <c r="AH257" s="240" t="str">
        <f t="shared" ca="1" si="347"/>
        <v>-0,573963930345098+0,814966163630737i</v>
      </c>
      <c r="AI257" s="240" t="str">
        <f t="shared" ca="1" si="348"/>
        <v>-0,0977032003768604-0,991997240841078i</v>
      </c>
      <c r="AJ257" s="240" t="str">
        <f t="shared" ca="1" si="349"/>
        <v>0,721927385659799+0,687332009319077i</v>
      </c>
      <c r="AK257" s="240" t="str">
        <f t="shared" ca="1" si="350"/>
        <v>-0,995596405536975-0,0489105150458202i</v>
      </c>
      <c r="AL257" s="240" t="str">
        <f t="shared" ca="1" si="351"/>
        <v>0,78582142598548-0,613261059959247i</v>
      </c>
      <c r="AM257" s="240" t="str">
        <f t="shared" ca="1" si="352"/>
        <v>-0,194465465524153+0,977643914684006i</v>
      </c>
      <c r="AN257" s="240" t="str">
        <f t="shared" ca="1" si="353"/>
        <v>-0,491319484315777-0,86730018190467i</v>
      </c>
      <c r="AO257" s="240" t="str">
        <f t="shared" ca="1" si="354"/>
        <v>0,938528385493904+0,3358108259458i</v>
      </c>
      <c r="AP257" s="240" t="str">
        <f t="shared" ca="1" si="355"/>
        <v>-0,930004508071011+0,358742325587307i</v>
      </c>
      <c r="AQ257" s="240" t="str">
        <f t="shared" ca="1" si="356"/>
        <v>0,469886896111214-0,879096551047245i</v>
      </c>
      <c r="AR257" s="240" t="str">
        <f t="shared" ca="1" si="357"/>
        <v>0,469886896111214-0,879096551047245i</v>
      </c>
      <c r="AS257" s="240" t="str">
        <f t="shared" ca="1" si="358"/>
        <v>-0,800634931080556-0,593791334000276i</v>
      </c>
      <c r="AT257" s="240" t="str">
        <f t="shared" ca="1" si="359"/>
        <v>0,994096226386561-0,0733289430183678i</v>
      </c>
      <c r="AU257" s="240" t="str">
        <f t="shared" ca="1" si="360"/>
        <v>-0,704841982717031+0,704841982716494i</v>
      </c>
      <c r="AV257" s="240" t="str">
        <f t="shared" ca="1" si="361"/>
        <v>0,0733289430181355-0,994096226386579i</v>
      </c>
      <c r="AW257" s="240" t="str">
        <f t="shared" ca="1" si="362"/>
        <v>0,593791334000463+0,800634931080417i</v>
      </c>
      <c r="AX257" s="240" t="str">
        <f t="shared" ca="1" si="363"/>
        <v>-0,972577045185994-0,218399478885533i</v>
      </c>
      <c r="AY257" s="240" t="str">
        <f t="shared" ca="1" si="364"/>
        <v>0,87909655104761-0,469886896110532i</v>
      </c>
      <c r="AZ257" s="240" t="str">
        <f t="shared" ca="1" si="365"/>
        <v>-0,35874232558709+0,930004508071095i</v>
      </c>
      <c r="BA257" s="240" t="str">
        <f t="shared" ca="1" si="366"/>
        <v>-0,335810825946005-0,93852838549383i</v>
      </c>
      <c r="BB257" s="240" t="str">
        <f t="shared" ca="1" si="367"/>
        <v>0,867300181904435+0,491319484316191i</v>
      </c>
      <c r="BC257" s="240" t="str">
        <f t="shared" ca="1" si="368"/>
        <v>-0,977643914684057+0,194465465523895i</v>
      </c>
      <c r="BD257" s="240" t="str">
        <f t="shared" ca="1" si="369"/>
        <v>0,613261059959231-0,785821425985493i</v>
      </c>
      <c r="BE257" s="240" t="str">
        <f t="shared" ca="1" si="370"/>
        <v>0,0489105150461379+0,99559640553696i</v>
      </c>
      <c r="BF257" s="240" t="str">
        <f t="shared" ca="1" si="371"/>
        <v>-0,687332009318743-0,721927385660117i</v>
      </c>
      <c r="BG257" s="240" t="str">
        <f t="shared" ca="1" si="372"/>
        <v>0,991997240841061+0,0977032003770374i</v>
      </c>
      <c r="BH257" s="240" t="str">
        <f t="shared" ca="1" si="373"/>
        <v>-0,814966163630668+0,573963930345196i</v>
      </c>
      <c r="BI257" s="240" t="str">
        <f t="shared" ca="1" si="374"/>
        <v>0,24220193656783-0,966924331642857i</v>
      </c>
      <c r="BJ257" s="240" t="str">
        <f t="shared" ca="1" si="375"/>
        <v>0,448171265609518+0,890363385299595i</v>
      </c>
      <c r="BK257" s="240" t="str">
        <f t="shared" ca="1" si="376"/>
        <v>-0,920920430707726-0,381457732265699i</v>
      </c>
      <c r="BL257" s="240" t="str">
        <f t="shared" ca="1" si="377"/>
        <v>0,946486928511053-0,312677046419955i</v>
      </c>
      <c r="BM257" s="240" t="str">
        <f t="shared" ca="1" si="378"/>
        <v>-0,51245612003457+0,854981383563003i</v>
      </c>
      <c r="BN257" s="240" t="str">
        <f t="shared" ca="1" si="379"/>
        <v>-0,170414313437101-0,982121888044429i</v>
      </c>
      <c r="BO257" s="240" t="str">
        <f t="shared" ca="1" si="380"/>
        <v>0,770534571447188+0,632361380386951i</v>
      </c>
      <c r="BP257" s="240" t="str">
        <f t="shared" ca="1" si="381"/>
        <v>-0,996496874640407+0,0244626252085542i</v>
      </c>
      <c r="BQ257" s="240" t="str">
        <f t="shared" ca="1" si="382"/>
        <v>0,738577926540694-0,669408012819567i</v>
      </c>
      <c r="BR257" s="240" t="str">
        <f t="shared" ca="1" si="383"/>
        <v>-0,122018604981362+0,989300713250827i</v>
      </c>
      <c r="BS257" s="240" t="str">
        <f t="shared" ca="1" si="384"/>
        <v>-0,553790792280205-0,828806491037478i</v>
      </c>
      <c r="BT257" s="240" t="str">
        <f t="shared" ca="1" si="385"/>
        <v>0,960689179037965+0,265858500860051i</v>
      </c>
      <c r="BU257" s="240" t="str">
        <f t="shared" ca="1" si="386"/>
        <v>-0,901093897941094+0,426185673496328i</v>
      </c>
      <c r="BV257" s="240" t="str">
        <f t="shared" ca="1" si="387"/>
        <v>0,403943363070014-0,911281625312329i</v>
      </c>
      <c r="BW257" s="240" t="str">
        <f t="shared" ca="1" si="388"/>
        <v>0,289354921932862+0,953875343193973i</v>
      </c>
      <c r="BX257" s="240" t="str">
        <f t="shared" ca="1" si="389"/>
        <v>-0,842147576405421-0,533284071349097i</v>
      </c>
      <c r="BY257" s="240" t="str">
        <f t="shared" ca="1" si="390"/>
        <v>0,986008267903344-0,146260510140095i</v>
      </c>
      <c r="BZ257" s="240" t="str">
        <f t="shared" ca="1" si="391"/>
        <v>-0,651080789964663+0,754783575695168i</v>
      </c>
      <c r="CA257" s="240" t="str">
        <f t="shared" ca="1" si="392"/>
        <v>-2,32994812625153E-13-0,996797091287988i</v>
      </c>
      <c r="CB257" s="240" t="str">
        <f t="shared" ca="1" si="393"/>
        <v>0,651080789964244+0,75478357569553i</v>
      </c>
      <c r="CC257" s="240" t="str">
        <f t="shared" ca="1" si="394"/>
        <v>-0,986008267903262-0,146260510140643i</v>
      </c>
      <c r="CD257" s="240" t="str">
        <f t="shared" ca="1" si="395"/>
        <v>0,842147576405187-0,533284071349467i</v>
      </c>
      <c r="CE257" s="240" t="str">
        <f t="shared" ca="1" si="396"/>
        <v>-0,289354921932416+0,953875343194109i</v>
      </c>
      <c r="CF257" s="240" t="str">
        <f t="shared" ca="1" si="397"/>
        <v>-0,403943363069533-0,911281625312542i</v>
      </c>
      <c r="CG257" s="240" t="str">
        <f t="shared" ca="1" si="398"/>
        <v>0,901093897940869+0,426185673496803i</v>
      </c>
      <c r="CH257" s="240" t="str">
        <f t="shared" ca="1" si="399"/>
        <v>-0,960689179037848+0,265858500860473i</v>
      </c>
      <c r="CI257" s="240" t="str">
        <f t="shared" ca="1" si="400"/>
        <v>0,553790792279793-0,828806491037752i</v>
      </c>
      <c r="CJ257" s="240" t="str">
        <f t="shared" ca="1" si="401"/>
        <v>0,122018604980812+0,989300713250895i</v>
      </c>
      <c r="CK257" s="240" t="str">
        <f t="shared" ca="1" si="402"/>
        <v>-0,738577926540341-0,669408012819956i</v>
      </c>
      <c r="CL257" s="240" t="str">
        <f t="shared" ca="1" si="403"/>
        <v>0,996496874640419+0,0244626252080883i</v>
      </c>
      <c r="CM257" s="240" t="str">
        <f t="shared" ca="1" si="404"/>
        <v>-0,770534571446911+0,63236138038729i</v>
      </c>
      <c r="CN257" s="240" t="str">
        <f t="shared" ca="1" si="405"/>
        <v>0,170414313437648-0,982121888044335i</v>
      </c>
      <c r="CO257" s="240" t="str">
        <f t="shared" ca="1" si="406"/>
        <v>0,512456120034995+0,854981383562749i</v>
      </c>
      <c r="CP257" s="240" t="str">
        <f t="shared" ca="1" si="407"/>
        <v>-0,946486928511199-0,312677046419512i</v>
      </c>
      <c r="CQ257" s="240" t="str">
        <f t="shared" ca="1" si="408"/>
        <v>0,920920430707927-0,381457732265213i</v>
      </c>
      <c r="CR257" s="240" t="str">
        <f t="shared" ca="1" si="409"/>
        <v>-0,448171265610012+0,890363385299346i</v>
      </c>
      <c r="CS257" s="240" t="str">
        <f t="shared" ca="1" si="410"/>
        <v>-0,242201936568254-0,966924331642751i</v>
      </c>
      <c r="CT257" s="240" t="str">
        <f t="shared" ca="1" si="411"/>
        <v>0,814966163630936+0,573963930344815i</v>
      </c>
      <c r="CU257" s="240" t="str">
        <f t="shared" ca="1" si="412"/>
        <v>-0,991997240841112+0,0977032003765143i</v>
      </c>
      <c r="CV257" s="240" t="str">
        <f t="shared" ca="1" si="413"/>
        <v>0,687332009319124-0,721927385659755i</v>
      </c>
      <c r="CW257" s="240" t="str">
        <f t="shared" ca="1" si="414"/>
        <v>-0,0489105150457007+0,995596405536981i</v>
      </c>
      <c r="CX257" s="240" t="str">
        <f t="shared" ca="1" si="415"/>
        <v>-0,613261059959598-0,785821425985206i</v>
      </c>
      <c r="CY257" s="240" t="str">
        <f t="shared" ca="1" si="416"/>
        <v>0,977643914683949+0,194465465524438i</v>
      </c>
      <c r="CZ257" s="240" t="str">
        <f t="shared" ca="1" si="417"/>
        <v>-0,867300181904694+0,491319484315733i</v>
      </c>
      <c r="DA257" s="240" t="str">
        <f t="shared" ca="1" si="418"/>
        <v>0,335810825945593-0,938528385493978i</v>
      </c>
      <c r="DB257" s="240" t="str">
        <f t="shared" ca="1" si="419"/>
        <v>0,3587423255866+0,930004508071284i</v>
      </c>
      <c r="DC257" s="240" t="str">
        <f t="shared" ca="1" si="420"/>
        <v>-0,879096551047349-0,46988689611102i</v>
      </c>
      <c r="DD257" s="240" t="str">
        <f t="shared" ca="1" si="421"/>
        <v>0,972577045185887-0,218399478886016i</v>
      </c>
      <c r="DE257" s="240" t="str">
        <f t="shared" ca="1" si="422"/>
        <v>-0,593791334000088+0,800634931080694i</v>
      </c>
      <c r="DF257" s="240" t="str">
        <f t="shared" ca="1" si="423"/>
        <v>-0,0733289430176114-0,994096226386617i</v>
      </c>
      <c r="DG257" s="240" t="str">
        <f t="shared" ca="1" si="424"/>
        <v>0,704841982716649+0,704841982716875i</v>
      </c>
      <c r="DH257" s="240" t="str">
        <f t="shared" ca="1" si="425"/>
        <v>-0,994096226386594-0,0733289430179313i</v>
      </c>
      <c r="DI257" s="240" t="str">
        <f t="shared" ca="1" si="426"/>
        <v>0,800634931080279-0,59379133400065i</v>
      </c>
      <c r="DJ257" s="240" t="str">
        <f t="shared" ca="1" si="427"/>
        <v>-0,218399478886274+0,972577045185829i</v>
      </c>
      <c r="DK257" s="240" t="str">
        <f t="shared" ca="1" si="428"/>
        <v>-0,469886896110737-0,879096551047501i</v>
      </c>
      <c r="DL257" s="240" t="str">
        <f t="shared" ca="1" si="429"/>
        <v>0,930004508071168+0,358742325586899i</v>
      </c>
      <c r="DM257" s="240" t="str">
        <f t="shared" ca="1" si="430"/>
        <v>-0,938528385493741+0,335810825946251i</v>
      </c>
      <c r="DN257" s="240" t="str">
        <f t="shared" ca="1" si="431"/>
        <v>0,491319484316012-0,867300181904536i</v>
      </c>
      <c r="DO257" s="240" t="str">
        <f t="shared" ca="1" si="432"/>
        <v>0,194465465524123+0,977643914684011i</v>
      </c>
      <c r="DP257" s="240" t="str">
        <f t="shared" ca="1" si="433"/>
        <v>-0,785821425985637-0,613261059959048i</v>
      </c>
      <c r="DQ257" s="240" t="str">
        <f t="shared" ca="1" si="434"/>
        <v>0,995596405536997-0,0489105150453802i</v>
      </c>
      <c r="DR257" s="240" t="str">
        <f t="shared" ca="1" si="435"/>
        <v>-0,721927385659976+0,687332009318891i</v>
      </c>
      <c r="DS257" s="240" t="str">
        <f t="shared" ca="1" si="436"/>
        <v>0,0977032003767773-0,991997240841086i</v>
      </c>
      <c r="DT257" s="240" t="str">
        <f t="shared" ca="1" si="437"/>
        <v>0,573963930345386+0,814966163630534i</v>
      </c>
      <c r="DU257" s="240" t="str">
        <f t="shared" ca="1" si="438"/>
        <v>-0,966924331642672-0,242201936568565i</v>
      </c>
      <c r="DV257" s="240" t="str">
        <f t="shared" ca="1" si="439"/>
        <v>0,890363385299491-0,448171265609726i</v>
      </c>
      <c r="DW257" s="240" t="str">
        <f t="shared" ca="1" si="440"/>
        <v>-0,381457732265458+0,920920430707826i</v>
      </c>
      <c r="DX257" s="240" t="str">
        <f t="shared" ca="1" si="441"/>
        <v>-0,312677046420176-0,94648692851098i</v>
      </c>
      <c r="DY257" s="240" t="str">
        <f t="shared" ca="1" si="442"/>
        <v>0,854981383562612+0,512456120035221i</v>
      </c>
      <c r="DZ257" s="240" t="str">
        <f t="shared" ca="1" si="443"/>
        <v>-0,98212188804439+0,170414313437331i</v>
      </c>
      <c r="EA257" s="240" t="str">
        <f t="shared" ca="1" si="444"/>
        <v>0,632361380386794-0,770534571447319i</v>
      </c>
      <c r="EB257" s="240" t="str">
        <f t="shared" ca="1" si="445"/>
        <v>0,0244626252087871+0,996496874640402i</v>
      </c>
      <c r="EC257" s="240" t="str">
        <f t="shared" ca="1" si="446"/>
        <v>-0,669408012819718-0,738577926540558i</v>
      </c>
      <c r="ED257" s="240" t="str">
        <f t="shared" ca="1" si="447"/>
        <v>0,989300713250856+0,12201860498113i</v>
      </c>
      <c r="EE257" s="240" t="str">
        <f t="shared" ca="1" si="448"/>
        <v>-0,828806491037364+0,553790792280374i</v>
      </c>
      <c r="EF257" s="240" t="str">
        <f t="shared" ca="1" si="449"/>
        <v>0,265858500860782-0,960689179037762i</v>
      </c>
      <c r="EG257" s="240" t="str">
        <f t="shared" ca="1" si="450"/>
        <v>0,426185673496513+0,901093897941006i</v>
      </c>
      <c r="EH257" s="240" t="str">
        <f t="shared" ca="1" si="451"/>
        <v>-0,911281625312435-0,403943363069775i</v>
      </c>
      <c r="EI257" s="240" t="str">
        <f t="shared" ca="1" si="452"/>
        <v>0,953875343193906-0,289354921933085i</v>
      </c>
      <c r="EJ257" s="240" t="str">
        <f t="shared" ca="1" si="453"/>
        <v>-0,533284071349738+0,842147576405015i</v>
      </c>
      <c r="EK257" s="240" t="str">
        <f t="shared" ca="1" si="454"/>
        <v>-0,146260510140326-0,98600826790331i</v>
      </c>
      <c r="EL257" s="240" t="str">
        <f t="shared" ca="1" si="455"/>
        <v>0,754783575695338+0,651080789964465i</v>
      </c>
      <c r="EM257" s="240" t="str">
        <f t="shared" ca="1" si="456"/>
        <v>-0,996797091287988-5,53914757177423E-13i</v>
      </c>
      <c r="EN257" s="240"/>
      <c r="EO257" s="240"/>
      <c r="EP257" s="240"/>
    </row>
    <row r="258" spans="1:146">
      <c r="A258" s="268">
        <f t="shared" si="323"/>
        <v>3.0859375000000023E-3</v>
      </c>
      <c r="B258" s="267">
        <v>158</v>
      </c>
      <c r="C258" s="266">
        <f t="shared" si="324"/>
        <v>31600</v>
      </c>
      <c r="N258" s="265">
        <f t="shared" ca="1" si="327"/>
        <v>2.9967250353239674</v>
      </c>
      <c r="O258" s="240">
        <f t="shared" ca="1" si="328"/>
        <v>0.99672503532396717</v>
      </c>
      <c r="P258" s="240" t="str">
        <f t="shared" ca="1" si="329"/>
        <v>-0,738524536592756+0,66935962299202i</v>
      </c>
      <c r="Q258" s="240" t="str">
        <f t="shared" ca="1" si="330"/>
        <v>0,0976961376573372-0,991925531846218i</v>
      </c>
      <c r="R258" s="240" t="str">
        <f t="shared" ca="1" si="331"/>
        <v>0,593748410312681+0,800577055187523i</v>
      </c>
      <c r="S258" s="240" t="str">
        <f t="shared" ca="1" si="332"/>
        <v>-0,977573243255137-0,194451408102893i</v>
      </c>
      <c r="T258" s="240" t="str">
        <f t="shared" ca="1" si="333"/>
        <v>0,8549195791009-0,512419075866134i</v>
      </c>
      <c r="U258" s="241" t="str">
        <f t="shared" ca="1" si="334"/>
        <v>-0,289334005190465+0,953806389935613i</v>
      </c>
      <c r="V258" s="240" t="str">
        <f t="shared" ca="1" si="335"/>
        <v>-0,426154865602235-0,901028760120955i</v>
      </c>
      <c r="W258" s="240" t="str">
        <f t="shared" ca="1" si="336"/>
        <v>0,9208538596774+0,381430157641997i</v>
      </c>
      <c r="X258" s="240" t="str">
        <f t="shared" ca="1" si="337"/>
        <v>-0,938460541628622+0,335786551022636i</v>
      </c>
      <c r="Y258" s="240" t="str">
        <f t="shared" ca="1" si="338"/>
        <v>0,469852929164503-0,879033003360568i</v>
      </c>
      <c r="Z258" s="240" t="str">
        <f t="shared" ca="1" si="339"/>
        <v>0,242184428397092+0,966854435105687i</v>
      </c>
      <c r="AA258" s="240" t="str">
        <f t="shared" ca="1" si="340"/>
        <v>-0,828746578693053-0,553750760131416i</v>
      </c>
      <c r="AB258" s="240" t="str">
        <f t="shared" ca="1" si="341"/>
        <v>0,985936991836287-0,146249937334608i</v>
      </c>
      <c r="AC258" s="240" t="str">
        <f t="shared" ca="1" si="342"/>
        <v>-0,632315668567307+0,770478871433762i</v>
      </c>
      <c r="AD258" s="240" t="str">
        <f t="shared" ca="1" si="343"/>
        <v>-0,0489069794272441-0,995524436367519i</v>
      </c>
      <c r="AE258" s="240" t="str">
        <f t="shared" ca="1" si="344"/>
        <v>0,704791031455969+0,704791031455988i</v>
      </c>
      <c r="AF258" s="240" t="str">
        <f t="shared" ca="1" si="345"/>
        <v>-0,995524436367518-0,048906979427279i</v>
      </c>
      <c r="AG258" s="240" t="str">
        <f t="shared" ca="1" si="346"/>
        <v>0,770478871433784-0,63231566856728i</v>
      </c>
      <c r="AH258" s="240" t="str">
        <f t="shared" ca="1" si="347"/>
        <v>-0,146249937334636+0,985936991836283i</v>
      </c>
      <c r="AI258" s="240" t="str">
        <f t="shared" ca="1" si="348"/>
        <v>-0,553750760131393-0,828746578693069i</v>
      </c>
      <c r="AJ258" s="240" t="str">
        <f t="shared" ca="1" si="349"/>
        <v>0,966854435105679+0,242184428397126i</v>
      </c>
      <c r="AK258" s="240" t="str">
        <f t="shared" ca="1" si="350"/>
        <v>-0,879033003360584+0,469852929164472i</v>
      </c>
      <c r="AL258" s="240" t="str">
        <f t="shared" ca="1" si="351"/>
        <v>0,335786551022675-0,938460541628607i</v>
      </c>
      <c r="AM258" s="240" t="str">
        <f t="shared" ca="1" si="352"/>
        <v>0,381430157641971+0,920853859677411i</v>
      </c>
      <c r="AN258" s="240" t="str">
        <f t="shared" ca="1" si="353"/>
        <v>-0,901028760120941-0,426154865602263i</v>
      </c>
      <c r="AO258" s="240" t="str">
        <f t="shared" ca="1" si="354"/>
        <v>0,953806389935739-0,289334005190052i</v>
      </c>
      <c r="AP258" s="240" t="str">
        <f t="shared" ca="1" si="355"/>
        <v>-0,512419075866422+0,854919579100728i</v>
      </c>
      <c r="AQ258" s="240" t="str">
        <f t="shared" ca="1" si="356"/>
        <v>-0,194451408102671-0,97757324325518i</v>
      </c>
      <c r="AR258" s="240" t="str">
        <f t="shared" ca="1" si="357"/>
        <v>-0,194451408102671-0,97757324325518i</v>
      </c>
      <c r="AS258" s="240" t="str">
        <f t="shared" ca="1" si="358"/>
        <v>-0,991925531846221+0,0976961376573025i</v>
      </c>
      <c r="AT258" s="240" t="str">
        <f t="shared" ca="1" si="359"/>
        <v>0,669359622991976-0,738524536592797i</v>
      </c>
      <c r="AU258" s="240" t="str">
        <f t="shared" ca="1" si="360"/>
        <v>1,70459906275286E-13+0,996725035323967i</v>
      </c>
      <c r="AV258" s="240" t="str">
        <f t="shared" ca="1" si="361"/>
        <v>-0,669359622992218-0,738524536592576i</v>
      </c>
      <c r="AW258" s="240" t="str">
        <f t="shared" ca="1" si="362"/>
        <v>0,991925531846253+0,0976961376569773i</v>
      </c>
      <c r="AX258" s="240" t="str">
        <f t="shared" ca="1" si="363"/>
        <v>-0,800577055187251+0,593748410313049i</v>
      </c>
      <c r="AY258" s="240" t="str">
        <f t="shared" ca="1" si="364"/>
        <v>0,194451408103323-0,977573243255051i</v>
      </c>
      <c r="AZ258" s="240" t="str">
        <f t="shared" ca="1" si="365"/>
        <v>0,51241907586584+0,854919579101077i</v>
      </c>
      <c r="BA258" s="240" t="str">
        <f t="shared" ca="1" si="366"/>
        <v>-0,95380638993555-0,289334005190675i</v>
      </c>
      <c r="BB258" s="240" t="str">
        <f t="shared" ca="1" si="367"/>
        <v>0,901028760121008-0,426154865602123i</v>
      </c>
      <c r="BC258" s="240" t="str">
        <f t="shared" ca="1" si="368"/>
        <v>-0,381430157642023+0,920853859677389i</v>
      </c>
      <c r="BD258" s="240" t="str">
        <f t="shared" ca="1" si="369"/>
        <v>-0,335786551022703-0,938460541628597i</v>
      </c>
      <c r="BE258" s="240" t="str">
        <f t="shared" ca="1" si="370"/>
        <v>0,879033003360645+0,469852929164359i</v>
      </c>
      <c r="BF258" s="240" t="str">
        <f t="shared" ca="1" si="371"/>
        <v>-0,966854435105623+0,242184428397347i</v>
      </c>
      <c r="BG258" s="240" t="str">
        <f t="shared" ca="1" si="372"/>
        <v>0,553750760131121-0,828746578693251i</v>
      </c>
      <c r="BH258" s="240" t="str">
        <f t="shared" ca="1" si="373"/>
        <v>0,146249937335057+0,98593699183622i</v>
      </c>
      <c r="BI258" s="240" t="str">
        <f t="shared" ca="1" si="374"/>
        <v>-0,77047887143348-0,632315668567651i</v>
      </c>
      <c r="BJ258" s="240" t="str">
        <f t="shared" ca="1" si="375"/>
        <v>0,995524436367535-0,0489069794269262i</v>
      </c>
      <c r="BK258" s="240" t="str">
        <f t="shared" ca="1" si="376"/>
        <v>-0,704791031456148+0,704791031455808i</v>
      </c>
      <c r="BL258" s="240" t="str">
        <f t="shared" ca="1" si="377"/>
        <v>0,0489069794274057-0,995524436367511i</v>
      </c>
      <c r="BM258" s="240" t="str">
        <f t="shared" ca="1" si="378"/>
        <v>0,632315668567258+0,770478871433802i</v>
      </c>
      <c r="BN258" s="240" t="str">
        <f t="shared" ca="1" si="379"/>
        <v>-0,985936991836291-0,146249937334579i</v>
      </c>
      <c r="BO258" s="240" t="str">
        <f t="shared" ca="1" si="380"/>
        <v>0,828746578692983-0,553750760131523i</v>
      </c>
      <c r="BP258" s="240" t="str">
        <f t="shared" ca="1" si="381"/>
        <v>-0,242184428396878+0,966854435105741i</v>
      </c>
      <c r="BQ258" s="240" t="str">
        <f t="shared" ca="1" si="382"/>
        <v>-0,46985292916481-0,879033003360403i</v>
      </c>
      <c r="BR258" s="240" t="str">
        <f t="shared" ca="1" si="383"/>
        <v>0,93846054162877+0,335786551022222i</v>
      </c>
      <c r="BS258" s="240" t="str">
        <f t="shared" ca="1" si="384"/>
        <v>-0,920853859677573+0,38143015764158i</v>
      </c>
      <c r="BT258" s="240" t="str">
        <f t="shared" ca="1" si="385"/>
        <v>0,426154865602557-0,901028760120802i</v>
      </c>
      <c r="BU258" s="240" t="str">
        <f t="shared" ca="1" si="386"/>
        <v>0,289334005190216+0,953806389935689i</v>
      </c>
      <c r="BV258" s="240" t="str">
        <f t="shared" ca="1" si="387"/>
        <v>-0,854919579100816-0,512419075866275i</v>
      </c>
      <c r="BW258" s="240" t="str">
        <f t="shared" ca="1" si="388"/>
        <v>0,977573243255149-0,194451408102825i</v>
      </c>
      <c r="BX258" s="240" t="str">
        <f t="shared" ca="1" si="389"/>
        <v>-0,59374841031266+0,800577055187539i</v>
      </c>
      <c r="BY258" s="240" t="str">
        <f t="shared" ca="1" si="390"/>
        <v>-0,097696137657458-0,991925531846206i</v>
      </c>
      <c r="BZ258" s="240" t="str">
        <f t="shared" ca="1" si="391"/>
        <v>0,73852453659292+0,669359622991838i</v>
      </c>
      <c r="CA258" s="240" t="str">
        <f t="shared" ca="1" si="392"/>
        <v>-0,996725035323967+3,40919812550571E-13i</v>
      </c>
      <c r="CB258" s="240" t="str">
        <f t="shared" ca="1" si="393"/>
        <v>0,738524536592463-0,669359622992343i</v>
      </c>
      <c r="CC258" s="240" t="str">
        <f t="shared" ca="1" si="394"/>
        <v>-0,0976961376577944+0,991925531846173i</v>
      </c>
      <c r="CD258" s="240" t="str">
        <f t="shared" ca="1" si="395"/>
        <v>-0,593748410312366-0,800577055187758i</v>
      </c>
      <c r="CE258" s="240" t="str">
        <f t="shared" ca="1" si="396"/>
        <v>0,97757324325509+0,194451408103129i</v>
      </c>
      <c r="CF258" s="240" t="str">
        <f t="shared" ca="1" si="397"/>
        <v>-0,854919579100975+0,51241907586601i</v>
      </c>
      <c r="CG258" s="240" t="str">
        <f t="shared" ca="1" si="398"/>
        <v>0,289334005190512-0,953806389935599i</v>
      </c>
      <c r="CH258" s="240" t="str">
        <f t="shared" ca="1" si="399"/>
        <v>0,426154865602277+0,901028760120935i</v>
      </c>
      <c r="CI258" s="240" t="str">
        <f t="shared" ca="1" si="400"/>
        <v>-0,920853859677455-0,381430157641866i</v>
      </c>
      <c r="CJ258" s="240" t="str">
        <f t="shared" ca="1" si="401"/>
        <v>0,938460541628541-0,335786551022864i</v>
      </c>
      <c r="CK258" s="240" t="str">
        <f t="shared" ca="1" si="402"/>
        <v>-0,469852929164209+0,879033003360725i</v>
      </c>
      <c r="CL258" s="240" t="str">
        <f t="shared" ca="1" si="403"/>
        <v>-0,242184428397512-0,966854435105582i</v>
      </c>
      <c r="CM258" s="240" t="str">
        <f t="shared" ca="1" si="404"/>
        <v>0,82874657869281+0,55375076013178i</v>
      </c>
      <c r="CN258" s="240" t="str">
        <f t="shared" ca="1" si="405"/>
        <v>-0,985936991836337+0,146249937334273i</v>
      </c>
      <c r="CO258" s="240" t="str">
        <f t="shared" ca="1" si="406"/>
        <v>0,632315668567497-0,770478871433605i</v>
      </c>
      <c r="CP258" s="240" t="str">
        <f t="shared" ca="1" si="407"/>
        <v>0,0489069794270965+0,995524436367527i</v>
      </c>
      <c r="CQ258" s="240" t="str">
        <f t="shared" ca="1" si="408"/>
        <v>-0,704791031455929-0,704791031456028i</v>
      </c>
      <c r="CR258" s="240" t="str">
        <f t="shared" ca="1" si="409"/>
        <v>0,99552443636752+0,0489069794272355i</v>
      </c>
      <c r="CS258" s="240" t="str">
        <f t="shared" ca="1" si="410"/>
        <v>-0,770478871433694+0,632315668567389i</v>
      </c>
      <c r="CT258" s="240" t="str">
        <f t="shared" ca="1" si="411"/>
        <v>0,146249937334411-0,985936991836317i</v>
      </c>
      <c r="CU258" s="240" t="str">
        <f t="shared" ca="1" si="412"/>
        <v>0,553750760131665+0,828746578692888i</v>
      </c>
      <c r="CV258" s="240" t="str">
        <f t="shared" ca="1" si="413"/>
        <v>-0,966854435105782-0,242184428396713i</v>
      </c>
      <c r="CW258" s="240" t="str">
        <f t="shared" ca="1" si="414"/>
        <v>0,879033003360791-0,469852929164086i</v>
      </c>
      <c r="CX258" s="240" t="str">
        <f t="shared" ca="1" si="415"/>
        <v>-0,335786551022994+0,938460541628494i</v>
      </c>
      <c r="CY258" s="240" t="str">
        <f t="shared" ca="1" si="416"/>
        <v>-0,381430157641737-0,920853859677507i</v>
      </c>
      <c r="CZ258" s="240" t="str">
        <f t="shared" ca="1" si="417"/>
        <v>0,901028760120875+0,426154865602402i</v>
      </c>
      <c r="DA258" s="240" t="str">
        <f t="shared" ca="1" si="418"/>
        <v>-0,95380638993564+0,289334005190378i</v>
      </c>
      <c r="DB258" s="240" t="str">
        <f t="shared" ca="1" si="419"/>
        <v>0,51241907586613-0,854919579100903i</v>
      </c>
      <c r="DC258" s="240" t="str">
        <f t="shared" ca="1" si="420"/>
        <v>0,194451408102992+0,977573243255117i</v>
      </c>
      <c r="DD258" s="240" t="str">
        <f t="shared" ca="1" si="421"/>
        <v>-0,800577055187641-0,593748410312524i</v>
      </c>
      <c r="DE258" s="240" t="str">
        <f t="shared" ca="1" si="422"/>
        <v>0,991925531846189-0,0976961376576277i</v>
      </c>
      <c r="DF258" s="240" t="str">
        <f t="shared" ca="1" si="423"/>
        <v>-0,669359622991733+0,738524536593016i</v>
      </c>
      <c r="DG258" s="240" t="str">
        <f t="shared" ca="1" si="424"/>
        <v>4,80122307933687E-13-0,996725035323967i</v>
      </c>
      <c r="DH258" s="240" t="str">
        <f t="shared" ca="1" si="425"/>
        <v>0,669359622991735+0,738524536593014i</v>
      </c>
      <c r="DI258" s="240" t="str">
        <f t="shared" ca="1" si="426"/>
        <v>-0,991925531846189-0,0976961376576248i</v>
      </c>
      <c r="DJ258" s="240" t="str">
        <f t="shared" ca="1" si="427"/>
        <v>0,800577055187639-0,593748410312526i</v>
      </c>
      <c r="DK258" s="240" t="str">
        <f t="shared" ca="1" si="428"/>
        <v>-0,194451408102989+0,977573243255118i</v>
      </c>
      <c r="DL258" s="240" t="str">
        <f t="shared" ca="1" si="429"/>
        <v>-0,512419075866132-0,854919579100901i</v>
      </c>
      <c r="DM258" s="240" t="str">
        <f t="shared" ca="1" si="430"/>
        <v>0,953806389935641+0,289334005190376i</v>
      </c>
      <c r="DN258" s="240" t="str">
        <f t="shared" ca="1" si="431"/>
        <v>-0,901028760120874+0,426154865602405i</v>
      </c>
      <c r="DO258" s="240" t="str">
        <f t="shared" ca="1" si="432"/>
        <v>0,381430157641734-0,920853859677508i</v>
      </c>
      <c r="DP258" s="240" t="str">
        <f t="shared" ca="1" si="433"/>
        <v>0,335786551022997+0,938460541628493i</v>
      </c>
      <c r="DQ258" s="240" t="str">
        <f t="shared" ca="1" si="434"/>
        <v>-0,879033003360792-0,469852929164083i</v>
      </c>
      <c r="DR258" s="240" t="str">
        <f t="shared" ca="1" si="435"/>
        <v>0,966854435105782-0,242184428396715i</v>
      </c>
      <c r="DS258" s="240" t="str">
        <f t="shared" ca="1" si="436"/>
        <v>-0,553750760131663+0,828746578692889i</v>
      </c>
      <c r="DT258" s="240" t="str">
        <f t="shared" ca="1" si="437"/>
        <v>-0,146249937334414-0,985936991836316i</v>
      </c>
      <c r="DU258" s="240" t="str">
        <f t="shared" ca="1" si="438"/>
        <v>0,770478871433695+0,632315668567387i</v>
      </c>
      <c r="DV258" s="240" t="str">
        <f t="shared" ca="1" si="439"/>
        <v>-0,99552443636752+0,0489069794272385i</v>
      </c>
      <c r="DW258" s="240" t="str">
        <f t="shared" ca="1" si="440"/>
        <v>0,704791031455927-0,70479103145603i</v>
      </c>
      <c r="DX258" s="240" t="str">
        <f t="shared" ca="1" si="441"/>
        <v>-0,0489069794270936+0,995524436367527i</v>
      </c>
      <c r="DY258" s="240" t="str">
        <f t="shared" ca="1" si="442"/>
        <v>-0,6323156685675-0,770478871433603i</v>
      </c>
      <c r="DZ258" s="240" t="str">
        <f t="shared" ca="1" si="443"/>
        <v>0,985936991836338+0,14624993733427i</v>
      </c>
      <c r="EA258" s="240" t="str">
        <f t="shared" ca="1" si="444"/>
        <v>-0,828746578692809+0,553750760131783i</v>
      </c>
      <c r="EB258" s="240" t="str">
        <f t="shared" ca="1" si="445"/>
        <v>0,242184428397509-0,966854435105582i</v>
      </c>
      <c r="EC258" s="240" t="str">
        <f t="shared" ca="1" si="446"/>
        <v>0,469852929164212+0,879033003360723i</v>
      </c>
      <c r="ED258" s="240" t="str">
        <f t="shared" ca="1" si="447"/>
        <v>-0,938460541628542-0,335786551022861i</v>
      </c>
      <c r="EE258" s="240" t="str">
        <f t="shared" ca="1" si="448"/>
        <v>0,920853859677454-0,381430157641869i</v>
      </c>
      <c r="EF258" s="240" t="str">
        <f t="shared" ca="1" si="449"/>
        <v>-0,426154865602275+0,901028760120936i</v>
      </c>
      <c r="EG258" s="240" t="str">
        <f t="shared" ca="1" si="450"/>
        <v>-0,289334005190515-0,953806389935598i</v>
      </c>
      <c r="EH258" s="240" t="str">
        <f t="shared" ca="1" si="451"/>
        <v>0,854919579100976+0,512419075866007i</v>
      </c>
      <c r="EI258" s="240" t="str">
        <f t="shared" ca="1" si="452"/>
        <v>-0,977573243255089+0,194451408103132i</v>
      </c>
      <c r="EJ258" s="240" t="str">
        <f t="shared" ca="1" si="453"/>
        <v>0,593748410312364-0,80057705518776i</v>
      </c>
      <c r="EK258" s="240" t="str">
        <f t="shared" ca="1" si="454"/>
        <v>0,0976961376578255+0,99192553184617i</v>
      </c>
      <c r="EL258" s="240" t="str">
        <f t="shared" ca="1" si="455"/>
        <v>-0,738524536592465-0,669359622992341i</v>
      </c>
      <c r="EM258" s="240" t="str">
        <f t="shared" ca="1" si="456"/>
        <v>0,996725035323967+3,37991030994388E-13i</v>
      </c>
      <c r="EN258" s="240"/>
      <c r="EO258" s="240"/>
      <c r="EP258" s="240"/>
    </row>
    <row r="259" spans="1:146">
      <c r="A259" s="268">
        <f t="shared" si="323"/>
        <v>3.1054687500000023E-3</v>
      </c>
      <c r="B259" s="267">
        <v>159</v>
      </c>
      <c r="C259" s="266">
        <f t="shared" si="324"/>
        <v>31800</v>
      </c>
      <c r="N259" s="265">
        <f t="shared" ca="1" si="327"/>
        <v>2.9966476339828585</v>
      </c>
      <c r="O259" s="240">
        <f t="shared" ca="1" si="328"/>
        <v>0.99664763398285861</v>
      </c>
      <c r="P259" s="240" t="str">
        <f t="shared" ca="1" si="329"/>
        <v>-0,721819141642568+0,687228952447448i</v>
      </c>
      <c r="Q259" s="240" t="str">
        <f t="shared" ca="1" si="330"/>
        <v>0,0489031815234654-0,995447128259714i</v>
      </c>
      <c r="R259" s="240" t="str">
        <f t="shared" ca="1" si="331"/>
        <v>0,650983168511728+0,754670405301587i</v>
      </c>
      <c r="S259" s="240" t="str">
        <f t="shared" ca="1" si="332"/>
        <v>-0,991848503213724-0,0976885509992069i</v>
      </c>
      <c r="T259" s="240" t="str">
        <f t="shared" ca="1" si="333"/>
        <v>0,785703601852869-0,613169109103728i</v>
      </c>
      <c r="U259" s="241" t="str">
        <f t="shared" ca="1" si="334"/>
        <v>-0,146238580199147+0,985860428247817i</v>
      </c>
      <c r="V259" s="240" t="str">
        <f t="shared" ca="1" si="335"/>
        <v>-0,573877871604545-0,814843969607843i</v>
      </c>
      <c r="W259" s="240" t="str">
        <f t="shared" ca="1" si="336"/>
        <v>0,977497329159101+0,194436307850297i</v>
      </c>
      <c r="X259" s="240" t="str">
        <f t="shared" ca="1" si="337"/>
        <v>-0,842021306868127+0,533204112046898i</v>
      </c>
      <c r="Y259" s="240" t="str">
        <f t="shared" ca="1" si="338"/>
        <v>0,242165621405328-0,966779353385766i</v>
      </c>
      <c r="Z259" s="240" t="str">
        <f t="shared" ca="1" si="339"/>
        <v>0,491245817080255+0,867170141047754i</v>
      </c>
      <c r="AA259" s="240" t="str">
        <f t="shared" ca="1" si="340"/>
        <v>-0,95373232147028-0,289311536767097i</v>
      </c>
      <c r="AB259" s="240" t="str">
        <f t="shared" ca="1" si="341"/>
        <v>0,890229886402513-0,448104067912129i</v>
      </c>
      <c r="AC259" s="240" t="str">
        <f t="shared" ca="1" si="342"/>
        <v>-0,335760475296186+0,938387664855261i</v>
      </c>
      <c r="AD259" s="240" t="str">
        <f t="shared" ca="1" si="343"/>
        <v>-0,403882796795205-0,911144989985959i</v>
      </c>
      <c r="AE259" s="240" t="str">
        <f t="shared" ca="1" si="344"/>
        <v>0,920782350162547+0,381400537431146i</v>
      </c>
      <c r="AF259" s="240" t="str">
        <f t="shared" ca="1" si="345"/>
        <v>-0,929865065481694+0,358688536644754i</v>
      </c>
      <c r="AG259" s="240" t="str">
        <f t="shared" ca="1" si="346"/>
        <v>0,42612177226459-0,900958790137326i</v>
      </c>
      <c r="AH259" s="240" t="str">
        <f t="shared" ca="1" si="347"/>
        <v>0,312630164392134+0,946345014588114i</v>
      </c>
      <c r="AI259" s="240" t="str">
        <f t="shared" ca="1" si="348"/>
        <v>-0,878964741471948-0,469816442424891i</v>
      </c>
      <c r="AJ259" s="240" t="str">
        <f t="shared" ca="1" si="349"/>
        <v>0,960545135664332-0,265818638690405i</v>
      </c>
      <c r="AK259" s="240" t="str">
        <f t="shared" ca="1" si="350"/>
        <v>-0,512379283624244+0,854853189756193i</v>
      </c>
      <c r="AL259" s="240" t="str">
        <f t="shared" ca="1" si="351"/>
        <v>-0,218366732605013-0,972431219374944i</v>
      </c>
      <c r="AM259" s="240" t="str">
        <f t="shared" ca="1" si="352"/>
        <v>0,828682221829967+0,553707758250305i</v>
      </c>
      <c r="AN259" s="240" t="str">
        <f t="shared" ca="1" si="353"/>
        <v>-0,981974631103145+0,170388761934206i</v>
      </c>
      <c r="AO259" s="240" t="str">
        <f t="shared" ca="1" si="354"/>
        <v>0,593702302387497-0,800514885847487i</v>
      </c>
      <c r="AP259" s="240" t="str">
        <f t="shared" ca="1" si="355"/>
        <v>0,122000309811621+0,989152379934203i</v>
      </c>
      <c r="AQ259" s="240" t="str">
        <f t="shared" ca="1" si="356"/>
        <v>-0,770419039387992-0,632266565676308i</v>
      </c>
      <c r="AR259" s="240" t="str">
        <f t="shared" ca="1" si="357"/>
        <v>-0,770419039387992-0,632266565676308i</v>
      </c>
      <c r="AS259" s="240" t="str">
        <f t="shared" ca="1" si="358"/>
        <v>-0,669307643428387+0,738467185981863i</v>
      </c>
      <c r="AT259" s="240" t="str">
        <f t="shared" ca="1" si="359"/>
        <v>-0,0244589573421804-0,996347462349035i</v>
      </c>
      <c r="AU259" s="240" t="str">
        <f t="shared" ca="1" si="360"/>
        <v>0,704736300442606+0,704736300443009i</v>
      </c>
      <c r="AV259" s="240" t="str">
        <f t="shared" ca="1" si="361"/>
        <v>-0,996347462349022-0,024458957342737i</v>
      </c>
      <c r="AW259" s="240" t="str">
        <f t="shared" ca="1" si="362"/>
        <v>0,738467185982245-0,669307643427963i</v>
      </c>
      <c r="AX259" s="240" t="str">
        <f t="shared" ca="1" si="363"/>
        <v>-0,073317948257078+0,993947174042465i</v>
      </c>
      <c r="AY259" s="240" t="str">
        <f t="shared" ca="1" si="364"/>
        <v>-0,632266565676656-0,770419039387708i</v>
      </c>
      <c r="AZ259" s="240" t="str">
        <f t="shared" ca="1" si="365"/>
        <v>0,989152379934257+0,122000309811189i</v>
      </c>
      <c r="BA259" s="240" t="str">
        <f t="shared" ca="1" si="366"/>
        <v>-0,80051488584722+0,593702302387858i</v>
      </c>
      <c r="BB259" s="240" t="str">
        <f t="shared" ca="1" si="367"/>
        <v>0,170388761933986-0,981974631103184i</v>
      </c>
      <c r="BC259" s="240" t="str">
        <f t="shared" ca="1" si="368"/>
        <v>0,553707758250419+0,828682221829891i</v>
      </c>
      <c r="BD259" s="240" t="str">
        <f t="shared" ca="1" si="369"/>
        <v>-0,972431219374949-0,21836673260499i</v>
      </c>
      <c r="BE259" s="240" t="str">
        <f t="shared" ca="1" si="370"/>
        <v>0,854853189756173-0,512379283624275i</v>
      </c>
      <c r="BF259" s="240" t="str">
        <f t="shared" ca="1" si="371"/>
        <v>-0,265818638690478+0,960545135664312i</v>
      </c>
      <c r="BG259" s="240" t="str">
        <f t="shared" ca="1" si="372"/>
        <v>-0,46981644242475-0,878964741472024i</v>
      </c>
      <c r="BH259" s="240" t="str">
        <f t="shared" ca="1" si="373"/>
        <v>0,946345014588037+0,312630164392366i</v>
      </c>
      <c r="BI259" s="240" t="str">
        <f t="shared" ca="1" si="374"/>
        <v>-0,900958790137438+0,426121772264355i</v>
      </c>
      <c r="BJ259" s="240" t="str">
        <f t="shared" ca="1" si="375"/>
        <v>0,358688536645089-0,929865065481565i</v>
      </c>
      <c r="BK259" s="240" t="str">
        <f t="shared" ca="1" si="376"/>
        <v>0,381400537430711+0,920782350162727i</v>
      </c>
      <c r="BL259" s="240" t="str">
        <f t="shared" ca="1" si="377"/>
        <v>-0,911144989985774-0,403882796795622i</v>
      </c>
      <c r="BM259" s="240" t="str">
        <f t="shared" ca="1" si="378"/>
        <v>0,93838766485511-0,335760475296609i</v>
      </c>
      <c r="BN259" s="240" t="str">
        <f t="shared" ca="1" si="379"/>
        <v>-0,448104067911829+0,890229886402664i</v>
      </c>
      <c r="BO259" s="240" t="str">
        <f t="shared" ca="1" si="380"/>
        <v>-0,289311536767425-0,953732321470181i</v>
      </c>
      <c r="BP259" s="240" t="str">
        <f t="shared" ca="1" si="381"/>
        <v>0,867170141047867+0,491245817080056i</v>
      </c>
      <c r="BQ259" s="240" t="str">
        <f t="shared" ca="1" si="382"/>
        <v>-0,966779353385732+0,242165621405468i</v>
      </c>
      <c r="BR259" s="240" t="str">
        <f t="shared" ca="1" si="383"/>
        <v>0,533204112046878-0,84202130686814i</v>
      </c>
      <c r="BS259" s="240" t="str">
        <f t="shared" ca="1" si="384"/>
        <v>0,194436307850338+0,977497329159092i</v>
      </c>
      <c r="BT259" s="240" t="str">
        <f t="shared" ca="1" si="385"/>
        <v>-0,8148439696078-0,573877871604607i</v>
      </c>
      <c r="BU259" s="240" t="str">
        <f t="shared" ca="1" si="386"/>
        <v>0,98586042824784-0,146238580198985i</v>
      </c>
      <c r="BV259" s="240" t="str">
        <f t="shared" ca="1" si="387"/>
        <v>-0,613169109103845+0,785703601852777i</v>
      </c>
      <c r="BW259" s="240" t="str">
        <f t="shared" ca="1" si="388"/>
        <v>-0,0976885509989434-0,99184850321375i</v>
      </c>
      <c r="BX259" s="240" t="str">
        <f t="shared" ca="1" si="389"/>
        <v>0,754670405301357+0,650983168511995i</v>
      </c>
      <c r="BY259" s="240" t="str">
        <f t="shared" ca="1" si="390"/>
        <v>-0,995447128259736+0,0489031815230375i</v>
      </c>
      <c r="BZ259" s="240" t="str">
        <f t="shared" ca="1" si="391"/>
        <v>0,6872289524478-0,721819141642233i</v>
      </c>
      <c r="CA259" s="240" t="str">
        <f t="shared" ca="1" si="392"/>
        <v>4,48826798438803E-13+0,996647633982859i</v>
      </c>
      <c r="CB259" s="240" t="str">
        <f t="shared" ca="1" si="393"/>
        <v>-0,687228952447711-0,721819141642317i</v>
      </c>
      <c r="CC259" s="240" t="str">
        <f t="shared" ca="1" si="394"/>
        <v>0,995447128259728+0,0489031815231877i</v>
      </c>
      <c r="CD259" s="240" t="str">
        <f t="shared" ca="1" si="395"/>
        <v>-0,754670405301436+0,650983168511903i</v>
      </c>
      <c r="CE259" s="240" t="str">
        <f t="shared" ca="1" si="396"/>
        <v>0,0976885509990649-0,991848503213738i</v>
      </c>
      <c r="CF259" s="240" t="str">
        <f t="shared" ca="1" si="397"/>
        <v>0,613169109103771+0,785703601852835i</v>
      </c>
      <c r="CG259" s="240" t="str">
        <f t="shared" ca="1" si="398"/>
        <v>-0,985860428247819-0,146238580199134i</v>
      </c>
      <c r="CH259" s="240" t="str">
        <f t="shared" ca="1" si="399"/>
        <v>0,814843969607886-0,573877871604484i</v>
      </c>
      <c r="CI259" s="240" t="str">
        <f t="shared" ca="1" si="400"/>
        <v>-0,194436307850459+0,977497329159069i</v>
      </c>
      <c r="CJ259" s="240" t="str">
        <f t="shared" ca="1" si="401"/>
        <v>-0,533204112046774-0,842021306868206i</v>
      </c>
      <c r="CK259" s="240" t="str">
        <f t="shared" ca="1" si="402"/>
        <v>0,966779353385709+0,24216562140556i</v>
      </c>
      <c r="CL259" s="240" t="str">
        <f t="shared" ca="1" si="403"/>
        <v>-0,867170141047942+0,491245817079926i</v>
      </c>
      <c r="CM259" s="240" t="str">
        <f t="shared" ca="1" si="404"/>
        <v>0,289311536767543-0,953732321470146i</v>
      </c>
      <c r="CN259" s="240" t="str">
        <f t="shared" ca="1" si="405"/>
        <v>0,448104067911721+0,89022988640272i</v>
      </c>
      <c r="CO259" s="240" t="str">
        <f t="shared" ca="1" si="406"/>
        <v>-0,938387664855403-0,33576047529579i</v>
      </c>
      <c r="CP259" s="240" t="str">
        <f t="shared" ca="1" si="407"/>
        <v>0,911144989985823-0,403882796795511i</v>
      </c>
      <c r="CQ259" s="240" t="str">
        <f t="shared" ca="1" si="408"/>
        <v>-0,381400537430823+0,92078235016268i</v>
      </c>
      <c r="CR259" s="240" t="str">
        <f t="shared" ca="1" si="409"/>
        <v>-0,358688536645001-0,929865065481598i</v>
      </c>
      <c r="CS259" s="240" t="str">
        <f t="shared" ca="1" si="410"/>
        <v>0,900958790137373+0,426121772264491i</v>
      </c>
      <c r="CT259" s="240" t="str">
        <f t="shared" ca="1" si="411"/>
        <v>-0,946345014588075+0,312630164392251i</v>
      </c>
      <c r="CU259" s="240" t="str">
        <f t="shared" ca="1" si="412"/>
        <v>0,469816442424857-0,878964741471966i</v>
      </c>
      <c r="CV259" s="240" t="str">
        <f t="shared" ca="1" si="413"/>
        <v>0,26581863869036+0,960545135664344i</v>
      </c>
      <c r="CW259" s="240" t="str">
        <f t="shared" ca="1" si="414"/>
        <v>-0,854853189756096-0,512379283624405i</v>
      </c>
      <c r="CX259" s="240" t="str">
        <f t="shared" ca="1" si="415"/>
        <v>0,972431219374982-0,218366732604843i</v>
      </c>
      <c r="CY259" s="240" t="str">
        <f t="shared" ca="1" si="416"/>
        <v>-0,553707758250521+0,828682221829824i</v>
      </c>
      <c r="CZ259" s="240" t="str">
        <f t="shared" ca="1" si="417"/>
        <v>-0,170388761933866-0,981974631103205i</v>
      </c>
      <c r="DA259" s="240" t="str">
        <f t="shared" ca="1" si="418"/>
        <v>0,800514885847164+0,593702302387933i</v>
      </c>
      <c r="DB259" s="240" t="str">
        <f t="shared" ca="1" si="419"/>
        <v>-0,989152379934275+0,12200030981104i</v>
      </c>
      <c r="DC259" s="240" t="str">
        <f t="shared" ca="1" si="420"/>
        <v>0,632266565675961-0,770419039388277i</v>
      </c>
      <c r="DD259" s="240" t="str">
        <f t="shared" ca="1" si="421"/>
        <v>0,0733179482569845+0,993947174042472i</v>
      </c>
      <c r="DE259" s="240" t="str">
        <f t="shared" ca="1" si="422"/>
        <v>-0,738467185982145-0,669307643428075i</v>
      </c>
      <c r="DF259" s="240" t="str">
        <f t="shared" ca="1" si="423"/>
        <v>0,996347462349025-0,0244589573426149i</v>
      </c>
      <c r="DG259" s="240" t="str">
        <f t="shared" ca="1" si="424"/>
        <v>-0,704736300442692+0,704736300442923i</v>
      </c>
      <c r="DH259" s="240" t="str">
        <f t="shared" ca="1" si="425"/>
        <v>0,0244589573422883-0,996347462349033i</v>
      </c>
      <c r="DI259" s="240" t="str">
        <f t="shared" ca="1" si="426"/>
        <v>0,669307643428275+0,738467185981963i</v>
      </c>
      <c r="DJ259" s="240" t="str">
        <f t="shared" ca="1" si="427"/>
        <v>-0,993947174042496-0,0733179482566586i</v>
      </c>
      <c r="DK259" s="240" t="str">
        <f t="shared" ca="1" si="428"/>
        <v>0,770419039388069-0,632266565676214i</v>
      </c>
      <c r="DL259" s="240" t="str">
        <f t="shared" ca="1" si="429"/>
        <v>-0,122000309811727+0,98915237993419i</v>
      </c>
      <c r="DM259" s="240" t="str">
        <f t="shared" ca="1" si="430"/>
        <v>-0,593702302387422-0,800514885847543i</v>
      </c>
      <c r="DN259" s="240" t="str">
        <f t="shared" ca="1" si="431"/>
        <v>0,981974631103086+0,170388761934549i</v>
      </c>
      <c r="DO259" s="240" t="str">
        <f t="shared" ca="1" si="432"/>
        <v>-0,828682221830208+0,553707758249945i</v>
      </c>
      <c r="DP259" s="240" t="str">
        <f t="shared" ca="1" si="433"/>
        <v>0,218366732604579-0,972431219375042i</v>
      </c>
      <c r="DQ259" s="240" t="str">
        <f t="shared" ca="1" si="434"/>
        <v>0,512379283624636+0,854853189755957i</v>
      </c>
      <c r="DR259" s="240" t="str">
        <f t="shared" ca="1" si="435"/>
        <v>-0,960545135664432-0,265818638690045i</v>
      </c>
      <c r="DS259" s="240" t="str">
        <f t="shared" ca="1" si="436"/>
        <v>0,878964741471813-0,469816442425145i</v>
      </c>
      <c r="DT259" s="240" t="str">
        <f t="shared" ca="1" si="437"/>
        <v>-0,312630164391941+0,946345014588177i</v>
      </c>
      <c r="DU259" s="240" t="str">
        <f t="shared" ca="1" si="438"/>
        <v>-0,426121772264735-0,900958790137258i</v>
      </c>
      <c r="DV259" s="240" t="str">
        <f t="shared" ca="1" si="439"/>
        <v>0,929865065481716+0,358688536644697i</v>
      </c>
      <c r="DW259" s="240" t="str">
        <f t="shared" ca="1" si="440"/>
        <v>-0,920782350162556+0,381400537431125i</v>
      </c>
      <c r="DX259" s="240" t="str">
        <f t="shared" ca="1" si="441"/>
        <v>0,403882796795213-0,911144989985955i</v>
      </c>
      <c r="DY259" s="240" t="str">
        <f t="shared" ca="1" si="442"/>
        <v>0,335760475296045+0,938387664855312i</v>
      </c>
      <c r="DZ259" s="240" t="str">
        <f t="shared" ca="1" si="443"/>
        <v>-0,890229886402408-0,448104067912339i</v>
      </c>
      <c r="EA259" s="240" t="str">
        <f t="shared" ca="1" si="444"/>
        <v>0,953732321470347-0,289311536766879i</v>
      </c>
      <c r="EB259" s="240" t="str">
        <f t="shared" ca="1" si="445"/>
        <v>-0,491245817080528+0,8671701410476i</v>
      </c>
      <c r="EC259" s="240" t="str">
        <f t="shared" ca="1" si="446"/>
        <v>-0,242165621404942-0,966779353385863i</v>
      </c>
      <c r="ED259" s="240" t="str">
        <f t="shared" ca="1" si="447"/>
        <v>0,842021306867835+0,533204112047361i</v>
      </c>
      <c r="EE259" s="240" t="str">
        <f t="shared" ca="1" si="448"/>
        <v>-0,977497329159005+0,194436307850778i</v>
      </c>
      <c r="EF259" s="240" t="str">
        <f t="shared" ca="1" si="449"/>
        <v>0,573877871604217-0,814843969608074i</v>
      </c>
      <c r="EG259" s="240" t="str">
        <f t="shared" ca="1" si="450"/>
        <v>0,146238580199401+0,985860428247779i</v>
      </c>
      <c r="EH259" s="240" t="str">
        <f t="shared" ca="1" si="451"/>
        <v>-0,785703601853035-0,613169109103513i</v>
      </c>
      <c r="EI259" s="240" t="str">
        <f t="shared" ca="1" si="452"/>
        <v>0,991848503213706-0,0976885509993901i</v>
      </c>
      <c r="EJ259" s="240" t="str">
        <f t="shared" ca="1" si="453"/>
        <v>-0,650983168511655+0,75467040530165i</v>
      </c>
      <c r="EK259" s="240" t="str">
        <f t="shared" ca="1" si="454"/>
        <v>-0,0489031815234575-0,995447128259715i</v>
      </c>
      <c r="EL259" s="240" t="str">
        <f t="shared" ca="1" si="455"/>
        <v>0,721819141642523+0,687228952447495i</v>
      </c>
      <c r="EM259" s="240" t="str">
        <f t="shared" ca="1" si="456"/>
        <v>-0,996647633982859-1,2209786359457E-13i</v>
      </c>
      <c r="EN259" s="240"/>
      <c r="EO259" s="240"/>
      <c r="EP259" s="240"/>
    </row>
    <row r="260" spans="1:146">
      <c r="A260" s="268">
        <f t="shared" si="323"/>
        <v>3.1250000000000023E-3</v>
      </c>
      <c r="B260" s="267">
        <v>160</v>
      </c>
      <c r="C260" s="266">
        <f t="shared" si="324"/>
        <v>32000</v>
      </c>
      <c r="N260" s="265">
        <f t="shared" ca="1" si="327"/>
        <v>2.9965644120153465</v>
      </c>
      <c r="O260" s="240">
        <f t="shared" ca="1" si="328"/>
        <v>0.99656441201534673</v>
      </c>
      <c r="P260" s="240" t="str">
        <f t="shared" ca="1" si="329"/>
        <v>-0,704677453625238+0,704677453625235i</v>
      </c>
      <c r="Q260" s="240" t="str">
        <f t="shared" ca="1" si="330"/>
        <v>2,9606158511789E-15-0,996564412015347i</v>
      </c>
      <c r="R260" s="240" t="str">
        <f t="shared" ca="1" si="331"/>
        <v>0,704677453625219+0,704677453625254i</v>
      </c>
      <c r="S260" s="240" t="str">
        <f t="shared" ca="1" si="332"/>
        <v>-0,996564412015347+3,30243564997418E-14i</v>
      </c>
      <c r="T260" s="240" t="str">
        <f t="shared" ca="1" si="333"/>
        <v>0,704677453625241-0,704677453625232i</v>
      </c>
      <c r="U260" s="241" t="str">
        <f t="shared" ca="1" si="334"/>
        <v>-4,87125627602296E-14+0,996564412015347i</v>
      </c>
      <c r="V260" s="240" t="str">
        <f t="shared" ca="1" si="335"/>
        <v>-0,704677453625243-0,70467745362523i</v>
      </c>
      <c r="W260" s="240" t="str">
        <f t="shared" ca="1" si="336"/>
        <v>0,996564412015347+3,30855115149518E-14i</v>
      </c>
      <c r="X260" s="240" t="str">
        <f t="shared" ca="1" si="337"/>
        <v>-0,704677453625217+0,704677453625256i</v>
      </c>
      <c r="Y260" s="240" t="str">
        <f t="shared" ca="1" si="338"/>
        <v>1,39179522513013E-14-0,996564412015347i</v>
      </c>
      <c r="Z260" s="240" t="str">
        <f t="shared" ca="1" si="339"/>
        <v>0,704677453625267+0,704677453625206i</v>
      </c>
      <c r="AA260" s="240" t="str">
        <f t="shared" ca="1" si="340"/>
        <v>-0,996564412015347+1,70909899397642E-15i</v>
      </c>
      <c r="AB260" s="240" t="str">
        <f t="shared" ca="1" si="341"/>
        <v>0,704677453625265-0,704677453625208i</v>
      </c>
      <c r="AC260" s="240" t="str">
        <f t="shared" ca="1" si="342"/>
        <v>1,73361502392542E-14+0,996564412015347i</v>
      </c>
      <c r="AD260" s="240" t="str">
        <f t="shared" ca="1" si="343"/>
        <v>-0,704677453625219-0,704677453625254i</v>
      </c>
      <c r="AE260" s="240" t="str">
        <f t="shared" ca="1" si="344"/>
        <v>0,996564412015347-3,2963201484532E-14i</v>
      </c>
      <c r="AF260" s="240" t="str">
        <f t="shared" ca="1" si="345"/>
        <v>-0,704677453625238+0,704677453625235i</v>
      </c>
      <c r="AG260" s="240" t="str">
        <f t="shared" ca="1" si="346"/>
        <v>4,34629557478805E-14-0,996564412015347i</v>
      </c>
      <c r="AH260" s="240" t="str">
        <f t="shared" ca="1" si="347"/>
        <v>0,704677453625246+0,704677453625227i</v>
      </c>
      <c r="AI260" s="240" t="str">
        <f t="shared" ca="1" si="348"/>
        <v>-0,996564412015347-2,78359045026027E-14i</v>
      </c>
      <c r="AJ260" s="240" t="str">
        <f t="shared" ca="1" si="349"/>
        <v>0,704677453625216-0,704677453625257i</v>
      </c>
      <c r="AK260" s="240" t="str">
        <f t="shared" ca="1" si="350"/>
        <v>-1,2208853257325E-14+0,996564412015347i</v>
      </c>
      <c r="AL260" s="240" t="str">
        <f t="shared" ca="1" si="351"/>
        <v>-0,704677453625198-0,704677453625274i</v>
      </c>
      <c r="AM260" s="240" t="str">
        <f t="shared" ca="1" si="352"/>
        <v>0,996564412015347-3,41819798795284E-15i</v>
      </c>
      <c r="AN260" s="240" t="str">
        <f t="shared" ca="1" si="353"/>
        <v>-0,704677453625264+0,704677453625209i</v>
      </c>
      <c r="AO260" s="240" t="str">
        <f t="shared" ca="1" si="354"/>
        <v>2,78357424310076E-13-0,996564412015347i</v>
      </c>
      <c r="AP260" s="240" t="str">
        <f t="shared" ca="1" si="355"/>
        <v>0,70467745362557+0,704677453624902i</v>
      </c>
      <c r="AQ260" s="240" t="str">
        <f t="shared" ca="1" si="356"/>
        <v>-0,996564412015347+2,32940749507379E-13i</v>
      </c>
      <c r="AR260" s="240" t="str">
        <f t="shared" ca="1" si="357"/>
        <v>-0,996564412015347+2,32940749507379E-13i</v>
      </c>
      <c r="AS260" s="240" t="str">
        <f t="shared" ca="1" si="358"/>
        <v>-2,47103321819521E-13+0,996564412015347i</v>
      </c>
      <c r="AT260" s="240" t="str">
        <f t="shared" ca="1" si="359"/>
        <v>-0,704677453624892-0,70467745362558i</v>
      </c>
      <c r="AU260" s="240" t="str">
        <f t="shared" ca="1" si="360"/>
        <v>0,996564412015347-2,64194851997936E-13i</v>
      </c>
      <c r="AV260" s="240" t="str">
        <f t="shared" ca="1" si="361"/>
        <v>-0,704677453625209+0,704677453625264i</v>
      </c>
      <c r="AW260" s="240" t="str">
        <f t="shared" ca="1" si="362"/>
        <v>2,01687187255474E-13-0,996564412015347i</v>
      </c>
      <c r="AX260" s="240" t="str">
        <f t="shared" ca="1" si="363"/>
        <v>0,704677453624924+0,704677453625549i</v>
      </c>
      <c r="AY260" s="240" t="str">
        <f t="shared" ca="1" si="364"/>
        <v>-0,996564412015347+3,09610986561982E-13i</v>
      </c>
      <c r="AZ260" s="240" t="str">
        <f t="shared" ca="1" si="365"/>
        <v>0,704677453625187-0,704677453625285i</v>
      </c>
      <c r="BA260" s="240" t="str">
        <f t="shared" ca="1" si="366"/>
        <v>-1,70433084764919E-13+0,996564412015347i</v>
      </c>
      <c r="BB260" s="240" t="str">
        <f t="shared" ca="1" si="367"/>
        <v>-0,704677453624946-0,704677453625527i</v>
      </c>
      <c r="BC260" s="240" t="str">
        <f t="shared" ca="1" si="368"/>
        <v>0,996564412015347-3,40865089052537E-13i</v>
      </c>
      <c r="BD260" s="240" t="str">
        <f t="shared" ca="1" si="369"/>
        <v>-0,704677453625165+0,704677453625307i</v>
      </c>
      <c r="BE260" s="240" t="str">
        <f t="shared" ca="1" si="370"/>
        <v>1,39178982274363E-13-0,996564412015347i</v>
      </c>
      <c r="BF260" s="240" t="str">
        <f t="shared" ca="1" si="371"/>
        <v>0,704677453624968+0,704677453625505i</v>
      </c>
      <c r="BG260" s="240" t="str">
        <f t="shared" ca="1" si="372"/>
        <v>-0,996564412015347+3,72119191543092E-13i</v>
      </c>
      <c r="BH260" s="240" t="str">
        <f t="shared" ca="1" si="373"/>
        <v>0,704677453625143-0,704677453625329i</v>
      </c>
      <c r="BI260" s="240" t="str">
        <f t="shared" ca="1" si="374"/>
        <v>-1,07924879783808E-13+0,996564412015347i</v>
      </c>
      <c r="BJ260" s="240" t="str">
        <f t="shared" ca="1" si="375"/>
        <v>-0,70467745362499-0,704677453625482i</v>
      </c>
      <c r="BK260" s="240" t="str">
        <f t="shared" ca="1" si="376"/>
        <v>0,996564412015347-4,03373294033648E-13i</v>
      </c>
      <c r="BL260" s="240" t="str">
        <f t="shared" ca="1" si="377"/>
        <v>-0,704677453625121+0,704677453625351i</v>
      </c>
      <c r="BM260" s="240" t="str">
        <f t="shared" ca="1" si="378"/>
        <v>7,66707772932521E-14-0,996564412015347i</v>
      </c>
      <c r="BN260" s="240" t="str">
        <f t="shared" ca="1" si="379"/>
        <v>0,704677453625012+0,70467745362546i</v>
      </c>
      <c r="BO260" s="240" t="str">
        <f t="shared" ca="1" si="380"/>
        <v>-0,996564412015347+4,34627396524204E-13i</v>
      </c>
      <c r="BP260" s="240" t="str">
        <f t="shared" ca="1" si="381"/>
        <v>0,704677453625098-0,704677453625374i</v>
      </c>
      <c r="BQ260" s="240" t="str">
        <f t="shared" ca="1" si="382"/>
        <v>-4,54166748026966E-14+0,996564412015347i</v>
      </c>
      <c r="BR260" s="240" t="str">
        <f t="shared" ca="1" si="383"/>
        <v>-0,704677453625034-0,704677453625438i</v>
      </c>
      <c r="BS260" s="240" t="str">
        <f t="shared" ca="1" si="384"/>
        <v>0,996564412015347-4,65881499014759E-13i</v>
      </c>
      <c r="BT260" s="240" t="str">
        <f t="shared" ca="1" si="385"/>
        <v>-0,704677453625076+0,704677453625396i</v>
      </c>
      <c r="BU260" s="240" t="str">
        <f t="shared" ca="1" si="386"/>
        <v>1,4162572312141E-14-0,996564412015347i</v>
      </c>
      <c r="BV260" s="240" t="str">
        <f t="shared" ca="1" si="387"/>
        <v>0,704677453625056+0,704677453625416i</v>
      </c>
      <c r="BW260" s="240" t="str">
        <f t="shared" ca="1" si="388"/>
        <v>-0,996564412015347-4,94206643639041E-13i</v>
      </c>
      <c r="BX260" s="240" t="str">
        <f t="shared" ca="1" si="389"/>
        <v>0,704677453625054-0,704677453625418i</v>
      </c>
      <c r="BY260" s="240" t="str">
        <f t="shared" ca="1" si="390"/>
        <v>1,70915301784145E-14+0,996564412015347i</v>
      </c>
      <c r="BZ260" s="240" t="str">
        <f t="shared" ca="1" si="391"/>
        <v>-0,704677453625078-0,704677453625394i</v>
      </c>
      <c r="CA260" s="240" t="str">
        <f t="shared" ca="1" si="392"/>
        <v>0,996564412015347+4,62952541148486E-13i</v>
      </c>
      <c r="CB260" s="240" t="str">
        <f t="shared" ca="1" si="393"/>
        <v>-0,704677453625032+0,70467745362544i</v>
      </c>
      <c r="CC260" s="240" t="str">
        <f t="shared" ca="1" si="394"/>
        <v>-7,66696968159517E-14-0,996564412015347i</v>
      </c>
      <c r="CD260" s="240" t="str">
        <f t="shared" ca="1" si="395"/>
        <v>0,704677453625101+0,704677453625372i</v>
      </c>
      <c r="CE260" s="240" t="str">
        <f t="shared" ca="1" si="396"/>
        <v>-0,996564412015347-4,03374374510949E-13i</v>
      </c>
      <c r="CF260" s="240" t="str">
        <f t="shared" ca="1" si="397"/>
        <v>0,70467745362499-0,704677453625482i</v>
      </c>
      <c r="CG260" s="240" t="str">
        <f t="shared" ca="1" si="398"/>
        <v>7,95997351595255E-14+0,996564412015347i</v>
      </c>
      <c r="CH260" s="240" t="str">
        <f t="shared" ca="1" si="399"/>
        <v>-0,704677453625143-0,704677453625329i</v>
      </c>
      <c r="CI260" s="240" t="str">
        <f t="shared" ca="1" si="400"/>
        <v>0,996564412015347+4,00444336167375E-13i</v>
      </c>
      <c r="CJ260" s="240" t="str">
        <f t="shared" ca="1" si="401"/>
        <v>-0,704677453624988+0,704677453625484i</v>
      </c>
      <c r="CK260" s="240" t="str">
        <f t="shared" ca="1" si="402"/>
        <v>-1,39177901797063E-13-0,996564412015347i</v>
      </c>
      <c r="CL260" s="240" t="str">
        <f t="shared" ca="1" si="403"/>
        <v>0,704677453625145+0,704677453625327i</v>
      </c>
      <c r="CM260" s="240" t="str">
        <f t="shared" ca="1" si="404"/>
        <v>-0,996564412015347-3,40866169529837E-13i</v>
      </c>
      <c r="CN260" s="240" t="str">
        <f t="shared" ca="1" si="405"/>
        <v>0,704677453624946-0,704677453625527i</v>
      </c>
      <c r="CO260" s="240" t="str">
        <f t="shared" ca="1" si="406"/>
        <v>1,42107940140637E-13+0,996564412015347i</v>
      </c>
      <c r="CP260" s="240" t="str">
        <f t="shared" ca="1" si="407"/>
        <v>-0,704677453625187-0,704677453625285i</v>
      </c>
      <c r="CQ260" s="240" t="str">
        <f t="shared" ca="1" si="408"/>
        <v>0,996564412015347+3,37936131186263E-13i</v>
      </c>
      <c r="CR260" s="240" t="str">
        <f t="shared" ca="1" si="409"/>
        <v>-0,704677453624944+0,704677453625529i</v>
      </c>
      <c r="CS260" s="240" t="str">
        <f t="shared" ca="1" si="410"/>
        <v>-2,01686106778174E-13-0,996564412015347i</v>
      </c>
      <c r="CT260" s="240" t="str">
        <f t="shared" ca="1" si="411"/>
        <v>0,704677453625189+0,704677453625283i</v>
      </c>
      <c r="CU260" s="240" t="str">
        <f t="shared" ca="1" si="412"/>
        <v>-0,996564412015347-2,78357964548726E-13i</v>
      </c>
      <c r="CV260" s="240" t="str">
        <f t="shared" ca="1" si="413"/>
        <v>0,704677453625622-0,70467745362485i</v>
      </c>
      <c r="CW260" s="240" t="str">
        <f t="shared" ca="1" si="414"/>
        <v>2,04616145121748E-13+0,996564412015347i</v>
      </c>
      <c r="CX260" s="240" t="str">
        <f t="shared" ca="1" si="415"/>
        <v>-0,704677453625231-0,704677453625242i</v>
      </c>
      <c r="CY260" s="240" t="str">
        <f t="shared" ca="1" si="416"/>
        <v>0,996564412015347+2,75427926205153E-13i</v>
      </c>
      <c r="CZ260" s="240" t="str">
        <f t="shared" ca="1" si="417"/>
        <v>-0,7046774536249+0,704677453625572i</v>
      </c>
      <c r="DA260" s="240" t="str">
        <f t="shared" ca="1" si="418"/>
        <v>-2,64194311759285E-13-0,996564412015347i</v>
      </c>
      <c r="DB260" s="240" t="str">
        <f t="shared" ca="1" si="419"/>
        <v>0,704677453625234+0,704677453625239i</v>
      </c>
      <c r="DC260" s="240" t="str">
        <f t="shared" ca="1" si="420"/>
        <v>-0,996564412015347-2,15849759567616E-13i</v>
      </c>
      <c r="DD260" s="240" t="str">
        <f t="shared" ca="1" si="421"/>
        <v>0,704677453625578-0,704677453624894i</v>
      </c>
      <c r="DE260" s="240" t="str">
        <f t="shared" ca="1" si="422"/>
        <v>2,67124350102859E-13+0,996564412015347i</v>
      </c>
      <c r="DF260" s="240" t="str">
        <f t="shared" ca="1" si="423"/>
        <v>-0,704677453625275-0,704677453625197i</v>
      </c>
      <c r="DG260" s="240" t="str">
        <f t="shared" ca="1" si="424"/>
        <v>0,996564412015347+2,12919721224041E-13i</v>
      </c>
      <c r="DH260" s="240" t="str">
        <f t="shared" ca="1" si="425"/>
        <v>-0,704677453625537+0,704677453624936i</v>
      </c>
      <c r="DI260" s="240" t="str">
        <f t="shared" ca="1" si="426"/>
        <v>-3,26702516740396E-13-0,996564412015347i</v>
      </c>
      <c r="DJ260" s="240" t="str">
        <f t="shared" ca="1" si="427"/>
        <v>0,704677453625277+0,704677453625195i</v>
      </c>
      <c r="DK260" s="240" t="str">
        <f t="shared" ca="1" si="428"/>
        <v>-0,996564412015347-1,53341554586504E-13i</v>
      </c>
      <c r="DL260" s="240" t="str">
        <f t="shared" ca="1" si="429"/>
        <v>0,704677453625535-0,704677453624938i</v>
      </c>
      <c r="DM260" s="240" t="str">
        <f t="shared" ca="1" si="430"/>
        <v>3,86280683377933E-13+0,996564412015347i</v>
      </c>
      <c r="DN260" s="240" t="str">
        <f t="shared" ca="1" si="431"/>
        <v>-0,704677453625319-0,704677453625153i</v>
      </c>
      <c r="DO260" s="240" t="str">
        <f t="shared" ca="1" si="432"/>
        <v>0,996564412015347+9,37633879489672E-14i</v>
      </c>
      <c r="DP260" s="240" t="str">
        <f t="shared" ca="1" si="433"/>
        <v>-0,704677453625492+0,704677453624981i</v>
      </c>
      <c r="DQ260" s="240" t="str">
        <f t="shared" ca="1" si="434"/>
        <v>-3,89210721721507E-13-0,996564412015347i</v>
      </c>
      <c r="DR260" s="240" t="str">
        <f t="shared" ca="1" si="435"/>
        <v>0,704677453625361+0,704677453625111i</v>
      </c>
      <c r="DS260" s="240" t="str">
        <f t="shared" ca="1" si="436"/>
        <v>-0,996564412015347-9,08333496053932E-14i</v>
      </c>
      <c r="DT260" s="240" t="str">
        <f t="shared" ca="1" si="437"/>
        <v>0,70467745362545-0,704677453625022i</v>
      </c>
      <c r="DU260" s="240" t="str">
        <f t="shared" ca="1" si="438"/>
        <v>4,48788888359044E-13+0,996564412015347i</v>
      </c>
      <c r="DV260" s="240" t="str">
        <f t="shared" ca="1" si="439"/>
        <v>-0,704677453625364-0,704677453625108i</v>
      </c>
      <c r="DW260" s="240" t="str">
        <f t="shared" ca="1" si="440"/>
        <v>0,996564412015347+3,12551829678561E-14i</v>
      </c>
      <c r="DX260" s="240" t="str">
        <f t="shared" ca="1" si="441"/>
        <v>-0,704677453625448+0,704677453625024i</v>
      </c>
      <c r="DY260" s="240" t="str">
        <f t="shared" ca="1" si="442"/>
        <v>5,11299254294757E-13-0,996564412015347i</v>
      </c>
      <c r="DZ260" s="240" t="str">
        <f t="shared" ca="1" si="443"/>
        <v>0,704677453625406+0,704677453625066i</v>
      </c>
      <c r="EA260" s="240" t="str">
        <f t="shared" ca="1" si="444"/>
        <v>-0,996564412015347-2,83251446242821E-14i</v>
      </c>
      <c r="EB260" s="240" t="str">
        <f t="shared" ca="1" si="445"/>
        <v>0,704677453625406-0,704677453625066i</v>
      </c>
      <c r="EC260" s="240" t="str">
        <f t="shared" ca="1" si="446"/>
        <v>-5,08369215951183E-13+0,996564412015347i</v>
      </c>
      <c r="ED260" s="240" t="str">
        <f t="shared" ca="1" si="447"/>
        <v>-0,704677453625408-0,704677453625064i</v>
      </c>
      <c r="EE260" s="240" t="str">
        <f t="shared" ca="1" si="448"/>
        <v>0,996564412015347-3,1253022013255E-14i</v>
      </c>
      <c r="EF260" s="240" t="str">
        <f t="shared" ca="1" si="449"/>
        <v>-0,704677453625404+0,704677453625068i</v>
      </c>
      <c r="EG260" s="240" t="str">
        <f t="shared" ca="1" si="450"/>
        <v>4,48791049313645E-13-0,996564412015347i</v>
      </c>
      <c r="EH260" s="240" t="str">
        <f t="shared" ca="1" si="451"/>
        <v>0,70467745362545+0,704677453625022i</v>
      </c>
      <c r="EI260" s="240" t="str">
        <f t="shared" ca="1" si="452"/>
        <v>-0,996564412015347+3,4183060356829E-14i</v>
      </c>
      <c r="EJ260" s="240" t="str">
        <f t="shared" ca="1" si="453"/>
        <v>0,704677453625361-0,704677453625111i</v>
      </c>
      <c r="EK260" s="240" t="str">
        <f t="shared" ca="1" si="454"/>
        <v>-4,45861010970071E-13+0,996564412015347i</v>
      </c>
      <c r="EL260" s="240" t="str">
        <f t="shared" ca="1" si="455"/>
        <v>-0,704677453625452-0,70467745362502i</v>
      </c>
      <c r="EM260" s="240" t="str">
        <f t="shared" ca="1" si="456"/>
        <v>0,996564412015347-9,37612269943661E-14i</v>
      </c>
      <c r="EN260" s="240"/>
      <c r="EO260" s="240"/>
      <c r="EP260" s="240"/>
    </row>
    <row r="261" spans="1:146">
      <c r="A261" s="268">
        <f t="shared" si="323"/>
        <v>3.1445312500000024E-3</v>
      </c>
      <c r="B261" s="267">
        <v>161</v>
      </c>
      <c r="C261" s="266">
        <f t="shared" si="324"/>
        <v>32200</v>
      </c>
      <c r="N261" s="265">
        <f t="shared" ca="1" si="327"/>
        <v>2.9964748315156959</v>
      </c>
      <c r="O261" s="240">
        <f t="shared" ca="1" si="328"/>
        <v>0.99647483151569594</v>
      </c>
      <c r="P261" s="240" t="str">
        <f t="shared" ca="1" si="329"/>
        <v>-0,687109798140111+0,721693989959796i</v>
      </c>
      <c r="Q261" s="240" t="str">
        <f t="shared" ca="1" si="330"/>
        <v>-0,0488947025082769-0,995274533940692i</v>
      </c>
      <c r="R261" s="240" t="str">
        <f t="shared" ca="1" si="331"/>
        <v>0,75453955774472+0,65087029863302i</v>
      </c>
      <c r="S261" s="240" t="str">
        <f t="shared" ca="1" si="332"/>
        <v>-0,991676532837675+0,0976716133955025i</v>
      </c>
      <c r="T261" s="240" t="str">
        <f t="shared" ca="1" si="333"/>
        <v>0,613062795566931-0,785567373645249i</v>
      </c>
      <c r="U261" s="241" t="str">
        <f t="shared" ca="1" si="334"/>
        <v>0,146213224811155+0,985689496106434i</v>
      </c>
      <c r="V261" s="240" t="str">
        <f t="shared" ca="1" si="335"/>
        <v>-0,814702688935025-0,573778370528442i</v>
      </c>
      <c r="W261" s="240" t="str">
        <f t="shared" ca="1" si="336"/>
        <v>0,977327847042882-0,194402595761369i</v>
      </c>
      <c r="X261" s="240" t="str">
        <f t="shared" ca="1" si="337"/>
        <v>-0,533111663138298+0,841875314087634i</v>
      </c>
      <c r="Y261" s="240" t="str">
        <f t="shared" ca="1" si="338"/>
        <v>-0,242123633830743-0,966611729591997i</v>
      </c>
      <c r="Z261" s="240" t="str">
        <f t="shared" ca="1" si="339"/>
        <v>0,867019787869039+0,491160643056589i</v>
      </c>
      <c r="AA261" s="240" t="str">
        <f t="shared" ca="1" si="340"/>
        <v>-0,953566959819337+0,289261374858692i</v>
      </c>
      <c r="AB261" s="240" t="str">
        <f t="shared" ca="1" si="341"/>
        <v>0,448026373965084-0,890075535039546i</v>
      </c>
      <c r="AC261" s="240" t="str">
        <f t="shared" ca="1" si="342"/>
        <v>0,33570225989839+0,938224963717843i</v>
      </c>
      <c r="AD261" s="240" t="str">
        <f t="shared" ca="1" si="343"/>
        <v>-0,91098701228469-0,403812770096302i</v>
      </c>
      <c r="AE261" s="240" t="str">
        <f t="shared" ca="1" si="344"/>
        <v>0,920622701499981-0,38133440878986i</v>
      </c>
      <c r="AF261" s="240" t="str">
        <f t="shared" ca="1" si="345"/>
        <v>-0,358626345894538+0,929703842024204i</v>
      </c>
      <c r="AG261" s="240" t="str">
        <f t="shared" ca="1" si="346"/>
        <v>-0,426047889689608-0,900802578557181i</v>
      </c>
      <c r="AH261" s="240" t="str">
        <f t="shared" ca="1" si="347"/>
        <v>0,946180933775845+0,312575959413557i</v>
      </c>
      <c r="AI261" s="240" t="str">
        <f t="shared" ca="1" si="348"/>
        <v>-0,878812343301653+0,469734983905705i</v>
      </c>
      <c r="AJ261" s="240" t="str">
        <f t="shared" ca="1" si="349"/>
        <v>0,265772550067928-0,960378592782359i</v>
      </c>
      <c r="AK261" s="240" t="str">
        <f t="shared" ca="1" si="350"/>
        <v>0,512290445401651+0,854704972136241i</v>
      </c>
      <c r="AL261" s="240" t="str">
        <f t="shared" ca="1" si="351"/>
        <v>-0,972262615639656-0,218328871370164i</v>
      </c>
      <c r="AM261" s="240" t="str">
        <f t="shared" ca="1" si="352"/>
        <v>0,828538541829588-0,553611754343363i</v>
      </c>
      <c r="AN261" s="240" t="str">
        <f t="shared" ca="1" si="353"/>
        <v>-0,170359219298015+0,981804372695704i</v>
      </c>
      <c r="AO261" s="240" t="str">
        <f t="shared" ca="1" si="354"/>
        <v>-0,593599364078355-0,800376089604136i</v>
      </c>
      <c r="AP261" s="240" t="str">
        <f t="shared" ca="1" si="355"/>
        <v>0,988980877022011+0,121979156944984i</v>
      </c>
      <c r="AQ261" s="240" t="str">
        <f t="shared" ca="1" si="356"/>
        <v>-0,770285461274213+0,632156940952014i</v>
      </c>
      <c r="AR261" s="240" t="str">
        <f t="shared" ca="1" si="357"/>
        <v>-0,770285461274213+0,632156940952014i</v>
      </c>
      <c r="AS261" s="240" t="str">
        <f t="shared" ca="1" si="358"/>
        <v>0,669191596383777+0,738339147799686i</v>
      </c>
      <c r="AT261" s="240" t="str">
        <f t="shared" ca="1" si="359"/>
        <v>-0,996174711926746-0,0244547165573274i</v>
      </c>
      <c r="AU261" s="240" t="str">
        <f t="shared" ca="1" si="360"/>
        <v>0,704614110646596-0,704614110646346i</v>
      </c>
      <c r="AV261" s="240" t="str">
        <f t="shared" ca="1" si="361"/>
        <v>0,0244547165579776+0,99617471192673i</v>
      </c>
      <c r="AW261" s="240" t="str">
        <f t="shared" ca="1" si="362"/>
        <v>-0,738339147799447-0,66919159638404i</v>
      </c>
      <c r="AX261" s="240" t="str">
        <f t="shared" ca="1" si="363"/>
        <v>0,99377483979114-0,073305236118083i</v>
      </c>
      <c r="AY261" s="240" t="str">
        <f t="shared" ca="1" si="364"/>
        <v>-0,632156940951522+0,770285461274617i</v>
      </c>
      <c r="AZ261" s="240" t="str">
        <f t="shared" ca="1" si="365"/>
        <v>-0,121979156944617-0,988980877022056i</v>
      </c>
      <c r="BA261" s="240" t="str">
        <f t="shared" ca="1" si="366"/>
        <v>0,800376089604523+0,593599364077831i</v>
      </c>
      <c r="BB261" s="240" t="str">
        <f t="shared" ca="1" si="367"/>
        <v>-0,981804372695714+0,170359219297958i</v>
      </c>
      <c r="BC261" s="240" t="str">
        <f t="shared" ca="1" si="368"/>
        <v>0,553611754343728-0,828538541829343i</v>
      </c>
      <c r="BD261" s="240" t="str">
        <f t="shared" ca="1" si="369"/>
        <v>0,218328871370302+0,972262615639625i</v>
      </c>
      <c r="BE261" s="240" t="str">
        <f t="shared" ca="1" si="370"/>
        <v>-0,854704972136066-0,512290445401943i</v>
      </c>
      <c r="BF261" s="240" t="str">
        <f t="shared" ca="1" si="371"/>
        <v>0,960378592782296-0,26577255006816i</v>
      </c>
      <c r="BG261" s="240" t="str">
        <f t="shared" ca="1" si="372"/>
        <v>-0,469734983905832+0,878812343301585i</v>
      </c>
      <c r="BH261" s="240" t="str">
        <f t="shared" ca="1" si="373"/>
        <v>-0,312575959413973-0,946180933775707i</v>
      </c>
      <c r="BI261" s="240" t="str">
        <f t="shared" ca="1" si="374"/>
        <v>0,900802578557205+0,426047889689557i</v>
      </c>
      <c r="BJ261" s="240" t="str">
        <f t="shared" ca="1" si="375"/>
        <v>-0,929703842024332+0,358626345894207i</v>
      </c>
      <c r="BK261" s="240" t="str">
        <f t="shared" ca="1" si="376"/>
        <v>0,381334408789626-0,920622701500077i</v>
      </c>
      <c r="BL261" s="240" t="str">
        <f t="shared" ca="1" si="377"/>
        <v>0,403812770096159+0,910987012284753i</v>
      </c>
      <c r="BM261" s="240" t="str">
        <f t="shared" ca="1" si="378"/>
        <v>-0,938224963717996-0,335702259897964i</v>
      </c>
      <c r="BN261" s="240" t="str">
        <f t="shared" ca="1" si="379"/>
        <v>0,890075535039527-0,448026373965121i</v>
      </c>
      <c r="BO261" s="240" t="str">
        <f t="shared" ca="1" si="380"/>
        <v>-0,289261374859134+0,953566959819204i</v>
      </c>
      <c r="BP261" s="240" t="str">
        <f t="shared" ca="1" si="381"/>
        <v>-0,491160643056718-0,867019787868966i</v>
      </c>
      <c r="BQ261" s="240" t="str">
        <f t="shared" ca="1" si="382"/>
        <v>0,966611729591933+0,242123633830998i</v>
      </c>
      <c r="BR261" s="240" t="str">
        <f t="shared" ca="1" si="383"/>
        <v>-0,841875314087449+0,53311166313859i</v>
      </c>
      <c r="BS261" s="240" t="str">
        <f t="shared" ca="1" si="384"/>
        <v>0,194402595761433-0,97732784704287i</v>
      </c>
      <c r="BT261" s="240" t="str">
        <f t="shared" ca="1" si="385"/>
        <v>0,573778370528076+0,814702688935283i</v>
      </c>
      <c r="BU261" s="240" t="str">
        <f t="shared" ca="1" si="386"/>
        <v>-0,985689496106455-0,146213224811019i</v>
      </c>
      <c r="BV261" s="240" t="str">
        <f t="shared" ca="1" si="387"/>
        <v>0,785567373645399-0,613062795566738i</v>
      </c>
      <c r="BW261" s="240" t="str">
        <f t="shared" ca="1" si="388"/>
        <v>-0,0976716133952674+0,991676532837699i</v>
      </c>
      <c r="BX261" s="240" t="str">
        <f t="shared" ca="1" si="389"/>
        <v>-0,650870298632909-0,754539557744816i</v>
      </c>
      <c r="BY261" s="240" t="str">
        <f t="shared" ca="1" si="390"/>
        <v>0,995274533940714+0,0488947025078217i</v>
      </c>
      <c r="BZ261" s="240" t="str">
        <f t="shared" ca="1" si="391"/>
        <v>-0,721693989959752+0,687109798140158i</v>
      </c>
      <c r="CA261" s="240" t="str">
        <f t="shared" ca="1" si="392"/>
        <v>3,54996180320862E-13-0,996474831515696i</v>
      </c>
      <c r="CB261" s="240" t="str">
        <f t="shared" ca="1" si="393"/>
        <v>0,721693989959965+0,687109798139934i</v>
      </c>
      <c r="CC261" s="240" t="str">
        <f t="shared" ca="1" si="394"/>
        <v>-0,9952745339407+0,0488947025081026i</v>
      </c>
      <c r="CD261" s="240" t="str">
        <f t="shared" ca="1" si="395"/>
        <v>0,650870298632675-0,754539557745018i</v>
      </c>
      <c r="CE261" s="240" t="str">
        <f t="shared" ca="1" si="396"/>
        <v>0,0976716133955473+0,991676532837671i</v>
      </c>
      <c r="CF261" s="240" t="str">
        <f t="shared" ca="1" si="397"/>
        <v>-0,785567373644963-0,613062795567298i</v>
      </c>
      <c r="CG261" s="240" t="str">
        <f t="shared" ca="1" si="398"/>
        <v>0,985689496106413-0,146213224811297i</v>
      </c>
      <c r="CH261" s="240" t="str">
        <f t="shared" ca="1" si="399"/>
        <v>-0,573778370528657+0,814702688934874i</v>
      </c>
      <c r="CI261" s="240" t="str">
        <f t="shared" ca="1" si="400"/>
        <v>-0,194402595761709-0,977327847042816i</v>
      </c>
      <c r="CJ261" s="240" t="str">
        <f t="shared" ca="1" si="401"/>
        <v>0,841875314087599+0,533111663138353i</v>
      </c>
      <c r="CK261" s="240" t="str">
        <f t="shared" ca="1" si="402"/>
        <v>-0,966611729592112+0,242123633830281i</v>
      </c>
      <c r="CL261" s="240" t="str">
        <f t="shared" ca="1" si="403"/>
        <v>0,491160643056472-0,867019787869104i</v>
      </c>
      <c r="CM261" s="240" t="str">
        <f t="shared" ca="1" si="404"/>
        <v>0,289261374858427+0,953566959819418i</v>
      </c>
      <c r="CN261" s="240" t="str">
        <f t="shared" ca="1" si="405"/>
        <v>-0,890075535039654-0,448026373964869i</v>
      </c>
      <c r="CO261" s="240" t="str">
        <f t="shared" ca="1" si="406"/>
        <v>0,938224963717901-0,335702259898229i</v>
      </c>
      <c r="CP261" s="240" t="str">
        <f t="shared" ca="1" si="407"/>
        <v>-0,403812770095902+0,910987012284867i</v>
      </c>
      <c r="CQ261" s="240" t="str">
        <f t="shared" ca="1" si="408"/>
        <v>-0,381334408789886-0,92062270149997i</v>
      </c>
      <c r="CR261" s="240" t="str">
        <f t="shared" ca="1" si="409"/>
        <v>0,929703842024087+0,358626345894842i</v>
      </c>
      <c r="CS261" s="240" t="str">
        <f t="shared" ca="1" si="410"/>
        <v>-0,900802578557084+0,426047889689811i</v>
      </c>
      <c r="CT261" s="240" t="str">
        <f t="shared" ca="1" si="411"/>
        <v>0,312575959413733-0,946180933775786i</v>
      </c>
      <c r="CU261" s="240" t="str">
        <f t="shared" ca="1" si="412"/>
        <v>0,46973498390608+0,878812343301452i</v>
      </c>
      <c r="CV261" s="240" t="str">
        <f t="shared" ca="1" si="413"/>
        <v>-0,960378592782363-0,265772550067916i</v>
      </c>
      <c r="CW261" s="240" t="str">
        <f t="shared" ca="1" si="414"/>
        <v>0,854704972136416-0,512290445401358i</v>
      </c>
      <c r="CX261" s="240" t="str">
        <f t="shared" ca="1" si="415"/>
        <v>-0,218328871370055+0,972262615639681i</v>
      </c>
      <c r="CY261" s="240" t="str">
        <f t="shared" ca="1" si="416"/>
        <v>-0,553611754343161-0,828538541829721i</v>
      </c>
      <c r="CZ261" s="240" t="str">
        <f t="shared" ca="1" si="417"/>
        <v>0,981804372695758+0,170359219297708i</v>
      </c>
      <c r="DA261" s="240" t="str">
        <f t="shared" ca="1" si="418"/>
        <v>-0,800376089604339+0,593599364078081i</v>
      </c>
      <c r="DB261" s="240" t="str">
        <f t="shared" ca="1" si="419"/>
        <v>0,121979156945322-0,988980877021969i</v>
      </c>
      <c r="DC261" s="240" t="str">
        <f t="shared" ca="1" si="420"/>
        <v>0,632156940951761+0,77028546127442i</v>
      </c>
      <c r="DD261" s="240" t="str">
        <f t="shared" ca="1" si="421"/>
        <v>-0,993774839791088-0,0733052361187911i</v>
      </c>
      <c r="DE261" s="240" t="str">
        <f t="shared" ca="1" si="422"/>
        <v>0,73833914779924-0,669191596384269i</v>
      </c>
      <c r="DF261" s="240" t="str">
        <f t="shared" ca="1" si="423"/>
        <v>-0,0244547165576681+0,996174711926737i</v>
      </c>
      <c r="DG261" s="240" t="str">
        <f t="shared" ca="1" si="424"/>
        <v>-0,704614110646815-0,704614110646127i</v>
      </c>
      <c r="DH261" s="240" t="str">
        <f t="shared" ca="1" si="425"/>
        <v>0,996174711926739-0,0244547165576228i</v>
      </c>
      <c r="DI261" s="240" t="str">
        <f t="shared" ca="1" si="426"/>
        <v>-0,669191596384303+0,738339147799209i</v>
      </c>
      <c r="DJ261" s="240" t="str">
        <f t="shared" ca="1" si="427"/>
        <v>-0,0733052361187457-0,993774839791091i</v>
      </c>
      <c r="DK261" s="240" t="str">
        <f t="shared" ca="1" si="428"/>
        <v>0,770285461274391+0,632156940951797i</v>
      </c>
      <c r="DL261" s="240" t="str">
        <f t="shared" ca="1" si="429"/>
        <v>-0,988980877021975+0,121979156945277i</v>
      </c>
      <c r="DM261" s="240" t="str">
        <f t="shared" ca="1" si="430"/>
        <v>0,593599364078117-0,800376089604312i</v>
      </c>
      <c r="DN261" s="240" t="str">
        <f t="shared" ca="1" si="431"/>
        <v>0,170359219297609+0,981804372695775i</v>
      </c>
      <c r="DO261" s="240" t="str">
        <f t="shared" ca="1" si="432"/>
        <v>-0,828538541829696-0,553611754343199i</v>
      </c>
      <c r="DP261" s="240" t="str">
        <f t="shared" ca="1" si="433"/>
        <v>0,972262615639703-0,218328871369955i</v>
      </c>
      <c r="DQ261" s="240" t="str">
        <f t="shared" ca="1" si="434"/>
        <v>-0,512290445401397+0,854704972136393i</v>
      </c>
      <c r="DR261" s="240" t="str">
        <f t="shared" ca="1" si="435"/>
        <v>-0,265772550067817-0,96037859278239i</v>
      </c>
      <c r="DS261" s="240" t="str">
        <f t="shared" ca="1" si="436"/>
        <v>0,878812343301404+0,46973498390617i</v>
      </c>
      <c r="DT261" s="240" t="str">
        <f t="shared" ca="1" si="437"/>
        <v>-0,946180933775819+0,312575959413636i</v>
      </c>
      <c r="DU261" s="240" t="str">
        <f t="shared" ca="1" si="438"/>
        <v>0,426047889689904-0,900802578557041i</v>
      </c>
      <c r="DV261" s="240" t="str">
        <f t="shared" ca="1" si="439"/>
        <v>0,3586263458948+0,929703842024103i</v>
      </c>
      <c r="DW261" s="240" t="str">
        <f t="shared" ca="1" si="440"/>
        <v>-0,920622701499931-0,38133440878998i</v>
      </c>
      <c r="DX261" s="240" t="str">
        <f t="shared" ca="1" si="441"/>
        <v>0,910987012284886-0,40381277009586i</v>
      </c>
      <c r="DY261" s="240" t="str">
        <f t="shared" ca="1" si="442"/>
        <v>-0,335702259898325+0,938224963717866i</v>
      </c>
      <c r="DZ261" s="240" t="str">
        <f t="shared" ca="1" si="443"/>
        <v>-0,448026373964779-0,890075535039699i</v>
      </c>
      <c r="EA261" s="240" t="str">
        <f t="shared" ca="1" si="444"/>
        <v>0,953566959819388+0,289261374858525i</v>
      </c>
      <c r="EB261" s="240" t="str">
        <f t="shared" ca="1" si="445"/>
        <v>-0,867019787869154+0,491160643056384i</v>
      </c>
      <c r="EC261" s="240" t="str">
        <f t="shared" ca="1" si="446"/>
        <v>0,24212363383038-0,966611729592087i</v>
      </c>
      <c r="ED261" s="240" t="str">
        <f t="shared" ca="1" si="447"/>
        <v>0,533111663138266+0,841875314087654i</v>
      </c>
      <c r="EE261" s="240" t="str">
        <f t="shared" ca="1" si="448"/>
        <v>-0,977327847042807-0,194402595761754i</v>
      </c>
      <c r="EF261" s="240" t="str">
        <f t="shared" ca="1" si="449"/>
        <v>0,814702688934933-0,573778370528573i</v>
      </c>
      <c r="EG261" s="240" t="str">
        <f t="shared" ca="1" si="450"/>
        <v>-0,146213224811342+0,985689496106407i</v>
      </c>
      <c r="EH261" s="240" t="str">
        <f t="shared" ca="1" si="451"/>
        <v>-0,613062795567217-0,785567373645026i</v>
      </c>
      <c r="EI261" s="240" t="str">
        <f t="shared" ca="1" si="452"/>
        <v>0,991676532837667+0,0976716133955925i</v>
      </c>
      <c r="EJ261" s="240" t="str">
        <f t="shared" ca="1" si="453"/>
        <v>-0,754539557745047+0,65087029863264i</v>
      </c>
      <c r="EK261" s="240" t="str">
        <f t="shared" ca="1" si="454"/>
        <v>0,0488947025081481-0,995274533940698i</v>
      </c>
      <c r="EL261" s="240" t="str">
        <f t="shared" ca="1" si="455"/>
        <v>0,687109798139901+0,721693989959997i</v>
      </c>
      <c r="EM261" s="240" t="str">
        <f t="shared" ca="1" si="456"/>
        <v>-0,996474831515696+3,09582291536073E-13i</v>
      </c>
      <c r="EN261" s="240"/>
      <c r="EO261" s="240"/>
      <c r="EP261" s="240"/>
    </row>
    <row r="262" spans="1:146">
      <c r="A262" s="268">
        <f t="shared" si="323"/>
        <v>3.1640625000000024E-3</v>
      </c>
      <c r="B262" s="267">
        <v>162</v>
      </c>
      <c r="C262" s="266">
        <f t="shared" si="324"/>
        <v>32400</v>
      </c>
      <c r="N262" s="265">
        <f t="shared" ca="1" si="327"/>
        <v>2.9963782815471047</v>
      </c>
      <c r="O262" s="240">
        <f t="shared" ca="1" si="328"/>
        <v>0.99637828154710495</v>
      </c>
      <c r="P262" s="240" t="str">
        <f t="shared" ca="1" si="329"/>
        <v>-0,669126757388044+0,738267608991567i</v>
      </c>
      <c r="Q262" s="240" t="str">
        <f t="shared" ca="1" si="330"/>
        <v>-0,0976621498437248-0,991580447783569i</v>
      </c>
      <c r="R262" s="240" t="str">
        <f t="shared" ca="1" si="331"/>
        <v>0,800298539942349+0,593541849329014i</v>
      </c>
      <c r="S262" s="240" t="str">
        <f t="shared" ca="1" si="332"/>
        <v>-0,977233152254872+0,194383759796874i</v>
      </c>
      <c r="T262" s="240" t="str">
        <f t="shared" ca="1" si="333"/>
        <v>0,512240808797901-0,854622158465853i</v>
      </c>
      <c r="U262" s="241" t="str">
        <f t="shared" ca="1" si="334"/>
        <v>0,289233347882264+0,953474567259966i</v>
      </c>
      <c r="V262" s="240" t="str">
        <f t="shared" ca="1" si="335"/>
        <v>-0,90071529841933-0,426006609258752i</v>
      </c>
      <c r="W262" s="240" t="str">
        <f t="shared" ca="1" si="336"/>
        <v>0,920533500960122-0,381297460716516i</v>
      </c>
      <c r="X262" s="240" t="str">
        <f t="shared" ca="1" si="337"/>
        <v>-0,335669733193633+0,93813405766792i</v>
      </c>
      <c r="Y262" s="240" t="str">
        <f t="shared" ca="1" si="338"/>
        <v>-0,469689470565584-0,878727193831273i</v>
      </c>
      <c r="Z262" s="240" t="str">
        <f t="shared" ca="1" si="339"/>
        <v>0,966518073104963+0,242100174102027i</v>
      </c>
      <c r="AA262" s="240" t="str">
        <f t="shared" ca="1" si="340"/>
        <v>-0,828458263464639+0,553558114054808i</v>
      </c>
      <c r="AB262" s="240" t="str">
        <f t="shared" ca="1" si="341"/>
        <v>0,146199057988391-0,985593991145476i</v>
      </c>
      <c r="AC262" s="240" t="str">
        <f t="shared" ca="1" si="342"/>
        <v>0,632095690299957+0,770210827139545i</v>
      </c>
      <c r="AD262" s="240" t="str">
        <f t="shared" ca="1" si="343"/>
        <v>-0,995178100270765-0,0488899650258979i</v>
      </c>
      <c r="AE262" s="240" t="str">
        <f t="shared" ca="1" si="344"/>
        <v>0,704545839508965-0,704545839508949i</v>
      </c>
      <c r="AF262" s="240" t="str">
        <f t="shared" ca="1" si="345"/>
        <v>0,0488899650258665+0,995178100270766i</v>
      </c>
      <c r="AG262" s="240" t="str">
        <f t="shared" ca="1" si="346"/>
        <v>-0,770210827139525-0,632095690299981i</v>
      </c>
      <c r="AH262" s="240" t="str">
        <f t="shared" ca="1" si="347"/>
        <v>0,985593991145465-0,146199057988465i</v>
      </c>
      <c r="AI262" s="240" t="str">
        <f t="shared" ca="1" si="348"/>
        <v>-0,553558114054828+0,828458263464626i</v>
      </c>
      <c r="AJ262" s="240" t="str">
        <f t="shared" ca="1" si="349"/>
        <v>-0,242100174102003-0,966518073104968i</v>
      </c>
      <c r="AK262" s="240" t="str">
        <f t="shared" ca="1" si="350"/>
        <v>0,878727193831258+0,469689470565612i</v>
      </c>
      <c r="AL262" s="240" t="str">
        <f t="shared" ca="1" si="351"/>
        <v>-0,938134057667931+0,335669733193603i</v>
      </c>
      <c r="AM262" s="240" t="str">
        <f t="shared" ca="1" si="352"/>
        <v>0,38129746071645-0,920533500960149i</v>
      </c>
      <c r="AN262" s="240" t="str">
        <f t="shared" ca="1" si="353"/>
        <v>0,426006609258819+0,900715298419298i</v>
      </c>
      <c r="AO262" s="240" t="str">
        <f t="shared" ca="1" si="354"/>
        <v>-0,95347456725993-0,289233347882382i</v>
      </c>
      <c r="AP262" s="240" t="str">
        <f t="shared" ca="1" si="355"/>
        <v>0,854622158465711-0,512240808798139i</v>
      </c>
      <c r="AQ262" s="240" t="str">
        <f t="shared" ca="1" si="356"/>
        <v>-0,194383759797198+0,977233152254807i</v>
      </c>
      <c r="AR262" s="240" t="str">
        <f t="shared" ca="1" si="357"/>
        <v>-0,194383759797198+0,977233152254807i</v>
      </c>
      <c r="AS262" s="240" t="str">
        <f t="shared" ca="1" si="358"/>
        <v>0,991580447783524+0,0976621498441878i</v>
      </c>
      <c r="AT262" s="240" t="str">
        <f t="shared" ca="1" si="359"/>
        <v>-0,738267608991597+0,669126757388009i</v>
      </c>
      <c r="AU262" s="240" t="str">
        <f t="shared" ca="1" si="360"/>
        <v>-3,72049798072767E-13-0,996378281547105i</v>
      </c>
      <c r="AV262" s="240" t="str">
        <f t="shared" ca="1" si="361"/>
        <v>0,738267608991422+0,669126757388203i</v>
      </c>
      <c r="AW262" s="240" t="str">
        <f t="shared" ca="1" si="362"/>
        <v>-0,991580447783549+0,0976621498439278i</v>
      </c>
      <c r="AX262" s="240" t="str">
        <f t="shared" ca="1" si="363"/>
        <v>0,593541849329278-0,800298539942154i</v>
      </c>
      <c r="AY262" s="240" t="str">
        <f t="shared" ca="1" si="364"/>
        <v>0,194383759796942+0,977233152254858i</v>
      </c>
      <c r="AZ262" s="240" t="str">
        <f t="shared" ca="1" si="365"/>
        <v>-0,854622158466093-0,5122408087975i</v>
      </c>
      <c r="BA262" s="240" t="str">
        <f t="shared" ca="1" si="366"/>
        <v>0,953474567260002-0,289233347882145i</v>
      </c>
      <c r="BB262" s="240" t="str">
        <f t="shared" ca="1" si="367"/>
        <v>-0,426006609258505+0,900715298419447i</v>
      </c>
      <c r="BC262" s="240" t="str">
        <f t="shared" ca="1" si="368"/>
        <v>-0,381297460716222-0,920533500960243i</v>
      </c>
      <c r="BD262" s="240" t="str">
        <f t="shared" ca="1" si="369"/>
        <v>0,938134057667982+0,335669733193463i</v>
      </c>
      <c r="BE262" s="240" t="str">
        <f t="shared" ca="1" si="370"/>
        <v>-0,878727193831468+0,469689470565218i</v>
      </c>
      <c r="BF262" s="240" t="str">
        <f t="shared" ca="1" si="371"/>
        <v>0,242100174102037-0,96651807310496i</v>
      </c>
      <c r="BG262" s="240" t="str">
        <f t="shared" ca="1" si="372"/>
        <v>0,553558114055129+0,828458263464425i</v>
      </c>
      <c r="BH262" s="240" t="str">
        <f t="shared" ca="1" si="373"/>
        <v>-0,985593991145441-0,146199057988625i</v>
      </c>
      <c r="BI262" s="240" t="str">
        <f t="shared" ca="1" si="374"/>
        <v>0,770210827139377-0,632095690300162i</v>
      </c>
      <c r="BJ262" s="240" t="str">
        <f t="shared" ca="1" si="375"/>
        <v>-0,0488899650262264+0,995178100270749i</v>
      </c>
      <c r="BK262" s="240" t="str">
        <f t="shared" ca="1" si="376"/>
        <v>-0,704545839508996-0,704545839508918i</v>
      </c>
      <c r="BL262" s="240" t="str">
        <f t="shared" ca="1" si="377"/>
        <v>0,995178100270743-0,0488899650263371i</v>
      </c>
      <c r="BM262" s="240" t="str">
        <f t="shared" ca="1" si="378"/>
        <v>-0,632095690300077+0,770210827139447i</v>
      </c>
      <c r="BN262" s="240" t="str">
        <f t="shared" ca="1" si="379"/>
        <v>-0,146199057988735-0,985593991145425i</v>
      </c>
      <c r="BO262" s="240" t="str">
        <f t="shared" ca="1" si="380"/>
        <v>0,828458263464503+0,553558114055013i</v>
      </c>
      <c r="BP262" s="240" t="str">
        <f t="shared" ca="1" si="381"/>
        <v>-0,966518073104927+0,242100174102171i</v>
      </c>
      <c r="BQ262" s="240" t="str">
        <f t="shared" ca="1" si="382"/>
        <v>0,46968947056597-0,878727193831067i</v>
      </c>
      <c r="BR262" s="240" t="str">
        <f t="shared" ca="1" si="383"/>
        <v>0,335669733193594+0,938134057667935i</v>
      </c>
      <c r="BS262" s="240" t="str">
        <f t="shared" ca="1" si="384"/>
        <v>-0,920533500960297-0,381297460716093i</v>
      </c>
      <c r="BT262" s="240" t="str">
        <f t="shared" ca="1" si="385"/>
        <v>0,900715298419399-0,426006609258606i</v>
      </c>
      <c r="BU262" s="240" t="str">
        <f t="shared" ca="1" si="386"/>
        <v>-0,28923334788204+0,953474567260034i</v>
      </c>
      <c r="BV262" s="240" t="str">
        <f t="shared" ca="1" si="387"/>
        <v>-0,512240808797595-0,854622158466036i</v>
      </c>
      <c r="BW262" s="240" t="str">
        <f t="shared" ca="1" si="388"/>
        <v>0,97723315225488+0,194383759796833i</v>
      </c>
      <c r="BX262" s="240" t="str">
        <f t="shared" ca="1" si="389"/>
        <v>-0,800298539942088+0,593541849329367i</v>
      </c>
      <c r="BY262" s="240" t="str">
        <f t="shared" ca="1" si="390"/>
        <v>0,0976621498438175-0,99158044778356i</v>
      </c>
      <c r="BZ262" s="240" t="str">
        <f t="shared" ca="1" si="391"/>
        <v>0,669126757388285+0,738267608991347i</v>
      </c>
      <c r="CA262" s="240" t="str">
        <f t="shared" ca="1" si="392"/>
        <v>-0,996378281547105-2,47057493885862E-13i</v>
      </c>
      <c r="CB262" s="240" t="str">
        <f t="shared" ca="1" si="393"/>
        <v>0,669126757387937-0,738267608991662i</v>
      </c>
      <c r="CC262" s="240" t="str">
        <f t="shared" ca="1" si="394"/>
        <v>0,0976621498432976+0,991580447783612i</v>
      </c>
      <c r="CD262" s="240" t="str">
        <f t="shared" ca="1" si="395"/>
        <v>-0,800298539942384-0,593541849328967i</v>
      </c>
      <c r="CE262" s="240" t="str">
        <f t="shared" ca="1" si="396"/>
        <v>0,977233152254788-0,194383759797293i</v>
      </c>
      <c r="CF262" s="240" t="str">
        <f t="shared" ca="1" si="397"/>
        <v>-0,512240808798044+0,854622158465768i</v>
      </c>
      <c r="CG262" s="240" t="str">
        <f t="shared" ca="1" si="398"/>
        <v>-0,289233347882515-0,953474567259889i</v>
      </c>
      <c r="CH262" s="240" t="str">
        <f t="shared" ca="1" si="399"/>
        <v>0,900715298419188+0,426006609259052i</v>
      </c>
      <c r="CI262" s="240" t="str">
        <f t="shared" ca="1" si="400"/>
        <v>-0,920533500960107+0,381297460716553i</v>
      </c>
      <c r="CJ262" s="240" t="str">
        <f t="shared" ca="1" si="401"/>
        <v>0,33566973319406-0,938134057667768i</v>
      </c>
      <c r="CK262" s="240" t="str">
        <f t="shared" ca="1" si="402"/>
        <v>0,469689470565559+0,878727193831286i</v>
      </c>
      <c r="CL262" s="240" t="str">
        <f t="shared" ca="1" si="403"/>
        <v>-0,966518073105047-0,242100174101689i</v>
      </c>
      <c r="CM262" s="240" t="str">
        <f t="shared" ca="1" si="404"/>
        <v>0,828458263464777-0,553558114054602i</v>
      </c>
      <c r="CN262" s="240" t="str">
        <f t="shared" ca="1" si="405"/>
        <v>-0,146199057988272+0,985593991145494i</v>
      </c>
      <c r="CO262" s="240" t="str">
        <f t="shared" ca="1" si="406"/>
        <v>-0,632095690299673-0,770210827139778i</v>
      </c>
      <c r="CP262" s="240" t="str">
        <f t="shared" ca="1" si="407"/>
        <v>0,995178100270768+0,0488899650258406i</v>
      </c>
      <c r="CQ262" s="240" t="str">
        <f t="shared" ca="1" si="408"/>
        <v>-0,704545839508665+0,704545839509249i</v>
      </c>
      <c r="CR262" s="240" t="str">
        <f t="shared" ca="1" si="409"/>
        <v>-0,0488899650257046-0,995178100270774i</v>
      </c>
      <c r="CS262" s="240" t="str">
        <f t="shared" ca="1" si="410"/>
        <v>0,770210827139692+0,632095690299779i</v>
      </c>
      <c r="CT262" s="240" t="str">
        <f t="shared" ca="1" si="411"/>
        <v>-0,985593991145514+0,146199057988137i</v>
      </c>
      <c r="CU262" s="240" t="str">
        <f t="shared" ca="1" si="412"/>
        <v>0,553558114054715-0,828458263464701i</v>
      </c>
      <c r="CV262" s="240" t="str">
        <f t="shared" ca="1" si="413"/>
        <v>0,242100174101557+0,96651807310508i</v>
      </c>
      <c r="CW262" s="240" t="str">
        <f t="shared" ca="1" si="414"/>
        <v>-0,878727193831249-0,46968947056563i</v>
      </c>
      <c r="CX262" s="240" t="str">
        <f t="shared" ca="1" si="415"/>
        <v>0,938134057667814-0,335669733193931i</v>
      </c>
      <c r="CY262" s="240" t="str">
        <f t="shared" ca="1" si="416"/>
        <v>-0,381297460716678+0,920533500960054i</v>
      </c>
      <c r="CZ262" s="240" t="str">
        <f t="shared" ca="1" si="417"/>
        <v>-0,426006609258929-0,900715298419246i</v>
      </c>
      <c r="DA262" s="240" t="str">
        <f t="shared" ca="1" si="418"/>
        <v>0,953474567259851+0,289233347882645i</v>
      </c>
      <c r="DB262" s="240" t="str">
        <f t="shared" ca="1" si="419"/>
        <v>-0,854622158465838+0,512240808797926i</v>
      </c>
      <c r="DC262" s="240" t="str">
        <f t="shared" ca="1" si="420"/>
        <v>0,194383759796482-0,97723315225495i</v>
      </c>
      <c r="DD262" s="240" t="str">
        <f t="shared" ca="1" si="421"/>
        <v>0,593541849328857+0,800298539942465i</v>
      </c>
      <c r="DE262" s="240" t="str">
        <f t="shared" ca="1" si="422"/>
        <v>-0,991580447783598-0,0976621498434331i</v>
      </c>
      <c r="DF262" s="240" t="str">
        <f t="shared" ca="1" si="423"/>
        <v>0,738267608991754-0,669126757387836i</v>
      </c>
      <c r="DG262" s="240" t="str">
        <f t="shared" ca="1" si="424"/>
        <v>1,10832917186456E-13+0,996378281547105i</v>
      </c>
      <c r="DH262" s="240" t="str">
        <f t="shared" ca="1" si="425"/>
        <v>-0,738267608991256-0,669126757388385i</v>
      </c>
      <c r="DI262" s="240" t="str">
        <f t="shared" ca="1" si="426"/>
        <v>0,991580447783571-0,0976621498437101i</v>
      </c>
      <c r="DJ262" s="240" t="str">
        <f t="shared" ca="1" si="427"/>
        <v>-0,59354184932868+0,800298539942597i</v>
      </c>
      <c r="DK262" s="240" t="str">
        <f t="shared" ca="1" si="428"/>
        <v>-0,1943837597967-0,977233152254907i</v>
      </c>
      <c r="DL262" s="240" t="str">
        <f t="shared" ca="1" si="429"/>
        <v>0,854622158465952+0,512240808797736i</v>
      </c>
      <c r="DM262" s="240" t="str">
        <f t="shared" ca="1" si="430"/>
        <v>-0,953474567260082+0,289233347881882i</v>
      </c>
      <c r="DN262" s="240" t="str">
        <f t="shared" ca="1" si="431"/>
        <v>0,426006609258728-0,900715298419341i</v>
      </c>
      <c r="DO262" s="240" t="str">
        <f t="shared" ca="1" si="432"/>
        <v>0,381297460716884+0,920533500959969i</v>
      </c>
      <c r="DP262" s="240" t="str">
        <f t="shared" ca="1" si="433"/>
        <v>-0,938134057667889-0,335669733193722i</v>
      </c>
      <c r="DQ262" s="240" t="str">
        <f t="shared" ca="1" si="434"/>
        <v>0,878727193831118-0,469689470565875i</v>
      </c>
      <c r="DR262" s="240" t="str">
        <f t="shared" ca="1" si="435"/>
        <v>-0,242100174102276+0,966518073104901i</v>
      </c>
      <c r="DS262" s="240" t="str">
        <f t="shared" ca="1" si="436"/>
        <v>-0,553558114054899-0,828458263464579i</v>
      </c>
      <c r="DT262" s="240" t="str">
        <f t="shared" ca="1" si="437"/>
        <v>0,985593991145405+0,146199057988869i</v>
      </c>
      <c r="DU262" s="240" t="str">
        <f t="shared" ca="1" si="438"/>
        <v>-0,770210827139515+0,632095690299993i</v>
      </c>
      <c r="DV262" s="240" t="str">
        <f t="shared" ca="1" si="439"/>
        <v>0,0488899650254832-0,995178100270785i</v>
      </c>
      <c r="DW262" s="240" t="str">
        <f t="shared" ca="1" si="440"/>
        <v>0,704545839508822+0,704545839509093i</v>
      </c>
      <c r="DX262" s="240" t="str">
        <f t="shared" ca="1" si="441"/>
        <v>-0,995178100270754+0,0488899650261186i</v>
      </c>
      <c r="DY262" s="240" t="str">
        <f t="shared" ca="1" si="442"/>
        <v>0,63209569030029-0,770210827139272i</v>
      </c>
      <c r="DZ262" s="240" t="str">
        <f t="shared" ca="1" si="443"/>
        <v>0,146199057988491+0,985593991145461i</v>
      </c>
      <c r="EA262" s="240" t="str">
        <f t="shared" ca="1" si="444"/>
        <v>-0,8284582634649-0,553558114054418i</v>
      </c>
      <c r="EB262" s="240" t="str">
        <f t="shared" ca="1" si="445"/>
        <v>0,966518073104993-0,242100174101904i</v>
      </c>
      <c r="EC262" s="240" t="str">
        <f t="shared" ca="1" si="446"/>
        <v>-0,469689470565314+0,878727193831418i</v>
      </c>
      <c r="ED262" s="240" t="str">
        <f t="shared" ca="1" si="447"/>
        <v>-0,335669733193361-0,938134057668017i</v>
      </c>
      <c r="EE262" s="240" t="str">
        <f t="shared" ca="1" si="448"/>
        <v>0,920533500960192+0,381297460716348i</v>
      </c>
      <c r="EF262" s="240" t="str">
        <f t="shared" ca="1" si="449"/>
        <v>-0,900715298419506+0,426006609258382i</v>
      </c>
      <c r="EG262" s="240" t="str">
        <f t="shared" ca="1" si="450"/>
        <v>0,289233347882249-0,95347456725997i</v>
      </c>
      <c r="EH262" s="240" t="str">
        <f t="shared" ca="1" si="451"/>
        <v>0,512240808798233+0,854622158465654i</v>
      </c>
      <c r="EI262" s="240" t="str">
        <f t="shared" ca="1" si="452"/>
        <v>-0,977233152254832-0,194383759797075i</v>
      </c>
      <c r="EJ262" s="240" t="str">
        <f t="shared" ca="1" si="453"/>
        <v>0,800298539942218-0,593541849329191i</v>
      </c>
      <c r="EK262" s="240" t="str">
        <f t="shared" ca="1" si="454"/>
        <v>-0,0976621498440915+0,991580447783533i</v>
      </c>
      <c r="EL262" s="240" t="str">
        <f t="shared" ca="1" si="455"/>
        <v>-0,669126757388101-0,738267608991514i</v>
      </c>
      <c r="EM262" s="240" t="str">
        <f t="shared" ca="1" si="456"/>
        <v>0,996378281547105+4,94114987771726E-13i</v>
      </c>
      <c r="EN262" s="240"/>
      <c r="EO262" s="240"/>
      <c r="EP262" s="240"/>
    </row>
    <row r="263" spans="1:146">
      <c r="A263" s="268">
        <f t="shared" si="323"/>
        <v>3.1835937500000024E-3</v>
      </c>
      <c r="B263" s="267">
        <v>163</v>
      </c>
      <c r="C263" s="266">
        <f t="shared" si="324"/>
        <v>32600</v>
      </c>
      <c r="N263" s="265">
        <f t="shared" ca="1" si="327"/>
        <v>2.9962740656168783</v>
      </c>
      <c r="O263" s="240">
        <f t="shared" ca="1" si="328"/>
        <v>0.99627406561687837</v>
      </c>
      <c r="P263" s="240" t="str">
        <f t="shared" ca="1" si="329"/>
        <v>-0,650739163800095+0,754387536030081i</v>
      </c>
      <c r="Q263" s="240" t="str">
        <f t="shared" ca="1" si="330"/>
        <v>-0,146183766335532-0,985490903195328i</v>
      </c>
      <c r="R263" s="240" t="str">
        <f t="shared" ca="1" si="331"/>
        <v>0,841705696302263+0,533004253860236i</v>
      </c>
      <c r="S263" s="240" t="str">
        <f t="shared" ca="1" si="332"/>
        <v>-0,95337483883271+0,289203095594578i</v>
      </c>
      <c r="T263" s="240" t="str">
        <f t="shared" ca="1" si="333"/>
        <v>0,403731411459642-0,910803470141385i</v>
      </c>
      <c r="U263" s="241" t="str">
        <f t="shared" ca="1" si="334"/>
        <v>0,425962051206979+0,900621088334226i</v>
      </c>
      <c r="V263" s="240" t="str">
        <f t="shared" ca="1" si="335"/>
        <v>-0,960185099414272-0,265719003241372i</v>
      </c>
      <c r="W263" s="240" t="str">
        <f t="shared" ca="1" si="336"/>
        <v>0,828371611085556-0,553500214786141i</v>
      </c>
      <c r="X263" s="240" t="str">
        <f t="shared" ca="1" si="337"/>
        <v>-0,121954581055604+0,988781620976207i</v>
      </c>
      <c r="Y263" s="240" t="str">
        <f t="shared" ca="1" si="338"/>
        <v>-0,669056770246844-0,738190390080801i</v>
      </c>
      <c r="Z263" s="240" t="str">
        <f t="shared" ca="1" si="339"/>
        <v>0,995974006494858-0,0244497895157769i</v>
      </c>
      <c r="AA263" s="240" t="str">
        <f t="shared" ca="1" si="340"/>
        <v>-0,632029576413779+0,770130267136023i</v>
      </c>
      <c r="AB263" s="240" t="str">
        <f t="shared" ca="1" si="341"/>
        <v>-0,170324895980784-0,98160656254424i</v>
      </c>
      <c r="AC263" s="240" t="str">
        <f t="shared" ca="1" si="342"/>
        <v>0,854532769480869+0,512187231102201i</v>
      </c>
      <c r="AD263" s="240" t="str">
        <f t="shared" ca="1" si="343"/>
        <v>-0,945990300897217+0,312512982816994i</v>
      </c>
      <c r="AE263" s="240" t="str">
        <f t="shared" ca="1" si="344"/>
        <v>0,381257579006622-0,920437217995227i</v>
      </c>
      <c r="AF263" s="240" t="str">
        <f t="shared" ca="1" si="345"/>
        <v>0,44793610734242+0,889896206059844i</v>
      </c>
      <c r="AG263" s="240" t="str">
        <f t="shared" ca="1" si="346"/>
        <v>-0,966416980395553-0,24207485169659i</v>
      </c>
      <c r="AH263" s="240" t="str">
        <f t="shared" ca="1" si="347"/>
        <v>0,814538545785142-0,573662767879362i</v>
      </c>
      <c r="AI263" s="240" t="str">
        <f t="shared" ca="1" si="348"/>
        <v>-0,0976519348963147+0,991476733681528i</v>
      </c>
      <c r="AJ263" s="240" t="str">
        <f t="shared" ca="1" si="349"/>
        <v>-0,68697136191288-0,721548585843218i</v>
      </c>
      <c r="AK263" s="240" t="str">
        <f t="shared" ca="1" si="350"/>
        <v>0,995074009873194-0,0488848513924869i</v>
      </c>
      <c r="AL263" s="240" t="str">
        <f t="shared" ca="1" si="351"/>
        <v>-0,612939278043703+0,785409100566099i</v>
      </c>
      <c r="AM263" s="240" t="str">
        <f t="shared" ca="1" si="352"/>
        <v>-0,194363428277463-0,977130938804527i</v>
      </c>
      <c r="AN263" s="240" t="str">
        <f t="shared" ca="1" si="353"/>
        <v>0,86684510407233+0,491061685907805i</v>
      </c>
      <c r="AO263" s="240" t="str">
        <f t="shared" ca="1" si="354"/>
        <v>-0,938035933777186+0,335634623904548i</v>
      </c>
      <c r="AP263" s="240" t="str">
        <f t="shared" ca="1" si="355"/>
        <v>0,358554091244336-0,929516528886244i</v>
      </c>
      <c r="AQ263" s="240" t="str">
        <f t="shared" ca="1" si="356"/>
        <v>0,469640343516113+0,878635283586342i</v>
      </c>
      <c r="AR263" s="240" t="str">
        <f t="shared" ca="1" si="357"/>
        <v>0,469640343516113+0,878635283586342i</v>
      </c>
      <c r="AS263" s="240" t="str">
        <f t="shared" ca="1" si="358"/>
        <v>0,800214832922067-0,593479767972164i</v>
      </c>
      <c r="AT263" s="240" t="str">
        <f t="shared" ca="1" si="359"/>
        <v>-0,0732904668630899+0,993574617876169i</v>
      </c>
      <c r="AU263" s="240" t="str">
        <f t="shared" ca="1" si="360"/>
        <v>-0,704472147717937-0,704472147718035i</v>
      </c>
      <c r="AV263" s="240" t="str">
        <f t="shared" ca="1" si="361"/>
        <v>0,99357461787618-0,073290466862937i</v>
      </c>
      <c r="AW263" s="240" t="str">
        <f t="shared" ca="1" si="362"/>
        <v>-0,593479767971479+0,800214832922574i</v>
      </c>
      <c r="AX263" s="240" t="str">
        <f t="shared" ca="1" si="363"/>
        <v>-0,218284883312465-0,972066727924605i</v>
      </c>
      <c r="AY263" s="240" t="str">
        <f t="shared" ca="1" si="364"/>
        <v>0,87863528358627+0,469640343516247i</v>
      </c>
      <c r="AZ263" s="240" t="str">
        <f t="shared" ca="1" si="365"/>
        <v>-0,929516528886294+0,358554091244207i</v>
      </c>
      <c r="BA263" s="240" t="str">
        <f t="shared" ca="1" si="366"/>
        <v>0,33563462390376-0,938035933777468i</v>
      </c>
      <c r="BB263" s="240" t="str">
        <f t="shared" ca="1" si="367"/>
        <v>0,491061685907672+0,866845104072406i</v>
      </c>
      <c r="BC263" s="240" t="str">
        <f t="shared" ca="1" si="368"/>
        <v>-0,977130938804499-0,1943634282776i</v>
      </c>
      <c r="BD263" s="240" t="str">
        <f t="shared" ca="1" si="369"/>
        <v>0,78540910056601-0,612939278043817i</v>
      </c>
      <c r="BE263" s="240" t="str">
        <f t="shared" ca="1" si="370"/>
        <v>-0,0488848513921309+0,995074009873212i</v>
      </c>
      <c r="BF263" s="240" t="str">
        <f t="shared" ca="1" si="371"/>
        <v>-0,721548585842984-0,686971361913125i</v>
      </c>
      <c r="BG263" s="240" t="str">
        <f t="shared" ca="1" si="372"/>
        <v>0,991476733681543-0,0976519348961621i</v>
      </c>
      <c r="BH263" s="240" t="str">
        <f t="shared" ca="1" si="373"/>
        <v>-0,573662767879233+0,814538545785232i</v>
      </c>
      <c r="BI263" s="240" t="str">
        <f t="shared" ca="1" si="374"/>
        <v>-0,242074851696922-0,966416980395469i</v>
      </c>
      <c r="BJ263" s="240" t="str">
        <f t="shared" ca="1" si="375"/>
        <v>0,889896206059685+0,447936107342734i</v>
      </c>
      <c r="BK263" s="240" t="str">
        <f t="shared" ca="1" si="376"/>
        <v>-0,920437217995281+0,381257579006493i</v>
      </c>
      <c r="BL263" s="240" t="str">
        <f t="shared" ca="1" si="377"/>
        <v>0,312512982816858-0,945990300897263i</v>
      </c>
      <c r="BM263" s="240" t="str">
        <f t="shared" ca="1" si="378"/>
        <v>0,512187231102513+0,854532769480683i</v>
      </c>
      <c r="BN263" s="240" t="str">
        <f t="shared" ca="1" si="379"/>
        <v>-0,981606562544181-0,170324895981122i</v>
      </c>
      <c r="BO263" s="240" t="str">
        <f t="shared" ca="1" si="380"/>
        <v>0,770130267136121-0,632029576413661i</v>
      </c>
      <c r="BP263" s="240" t="str">
        <f t="shared" ca="1" si="381"/>
        <v>-0,0244497895156186+0,995974006494862i</v>
      </c>
      <c r="BQ263" s="240" t="str">
        <f t="shared" ca="1" si="382"/>
        <v>-0,738190390081035-0,669056770246585i</v>
      </c>
      <c r="BR263" s="240" t="str">
        <f t="shared" ca="1" si="383"/>
        <v>0,988781620976251-0,121954581055249i</v>
      </c>
      <c r="BS263" s="240" t="str">
        <f t="shared" ca="1" si="384"/>
        <v>-0,553500214786257+0,828371611085478i</v>
      </c>
      <c r="BT263" s="240" t="str">
        <f t="shared" ca="1" si="385"/>
        <v>-0,265719003241515-0,960185099414233i</v>
      </c>
      <c r="BU263" s="240" t="str">
        <f t="shared" ca="1" si="386"/>
        <v>0,900621088334382+0,425962051206651i</v>
      </c>
      <c r="BV263" s="240" t="str">
        <f t="shared" ca="1" si="387"/>
        <v>-0,910803470141523+0,403731411459331i</v>
      </c>
      <c r="BW263" s="240" t="str">
        <f t="shared" ca="1" si="388"/>
        <v>0,289203095594725-0,953374838832666i</v>
      </c>
      <c r="BX263" s="240" t="str">
        <f t="shared" ca="1" si="389"/>
        <v>0,533004253860372+0,841705696302176i</v>
      </c>
      <c r="BY263" s="240" t="str">
        <f t="shared" ca="1" si="390"/>
        <v>-0,985490903195379-0,146183766335187i</v>
      </c>
      <c r="BZ263" s="240" t="str">
        <f t="shared" ca="1" si="391"/>
        <v>0,754387536030345-0,650739163799789i</v>
      </c>
      <c r="CA263" s="240" t="str">
        <f t="shared" ca="1" si="392"/>
        <v>-1,39138648879494E-13+0,996274065616878i</v>
      </c>
      <c r="CB263" s="240" t="str">
        <f t="shared" ca="1" si="393"/>
        <v>-0,754387536030144-0,650739163800022i</v>
      </c>
      <c r="CC263" s="240" t="str">
        <f t="shared" ca="1" si="394"/>
        <v>0,985490903195278-0,146183766335864i</v>
      </c>
      <c r="CD263" s="240" t="str">
        <f t="shared" ca="1" si="395"/>
        <v>-0,533004253860607+0,841705696302028i</v>
      </c>
      <c r="CE263" s="240" t="str">
        <f t="shared" ca="1" si="396"/>
        <v>-0,289203095594432-0,953374838832755i</v>
      </c>
      <c r="CF263" s="240" t="str">
        <f t="shared" ca="1" si="397"/>
        <v>0,910803470141399+0,403731411459611i</v>
      </c>
      <c r="CG263" s="240" t="str">
        <f t="shared" ca="1" si="398"/>
        <v>-0,900621088334089+0,42596205120727i</v>
      </c>
      <c r="CH263" s="240" t="str">
        <f t="shared" ca="1" si="399"/>
        <v>0,26571900324181-0,960185099414151i</v>
      </c>
      <c r="CI263" s="240" t="str">
        <f t="shared" ca="1" si="400"/>
        <v>0,553500214786002+0,828371611085649i</v>
      </c>
      <c r="CJ263" s="240" t="str">
        <f t="shared" ca="1" si="401"/>
        <v>-0,988781620976217-0,121954581055525i</v>
      </c>
      <c r="CK263" s="240" t="str">
        <f t="shared" ca="1" si="402"/>
        <v>0,738190390080557-0,669056770247114i</v>
      </c>
      <c r="CL263" s="240" t="str">
        <f t="shared" ca="1" si="403"/>
        <v>0,0244497895153122+0,995974006494869i</v>
      </c>
      <c r="CM263" s="240" t="str">
        <f t="shared" ca="1" si="404"/>
        <v>-0,770130267135945-0,632029576413876i</v>
      </c>
      <c r="CN263" s="240" t="str">
        <f t="shared" ca="1" si="405"/>
        <v>0,981606562544229-0,170324895980848i</v>
      </c>
      <c r="CO263" s="240" t="str">
        <f t="shared" ca="1" si="406"/>
        <v>-0,512187231101901+0,854532769481049i</v>
      </c>
      <c r="CP263" s="240" t="str">
        <f t="shared" ca="1" si="407"/>
        <v>-0,312512982816594-0,94599030089735i</v>
      </c>
      <c r="CQ263" s="240" t="str">
        <f t="shared" ca="1" si="408"/>
        <v>0,920437217995174+0,38125757900675i</v>
      </c>
      <c r="CR263" s="240" t="str">
        <f t="shared" ca="1" si="409"/>
        <v>-0,889896206059824+0,44793610734246i</v>
      </c>
      <c r="CS263" s="240" t="str">
        <f t="shared" ca="1" si="410"/>
        <v>0,242074851696258-0,966416980395636i</v>
      </c>
      <c r="CT263" s="240" t="str">
        <f t="shared" ca="1" si="411"/>
        <v>0,573662767879005+0,814538545785392i</v>
      </c>
      <c r="CU263" s="240" t="str">
        <f t="shared" ca="1" si="412"/>
        <v>-0,991476733681512-0,0976519348964673i</v>
      </c>
      <c r="CV263" s="240" t="str">
        <f t="shared" ca="1" si="413"/>
        <v>0,721548585843196-0,686971361912903i</v>
      </c>
      <c r="CW263" s="240" t="str">
        <f t="shared" ca="1" si="414"/>
        <v>0,0488848513928145+0,995074009873179i</v>
      </c>
      <c r="CX263" s="240" t="str">
        <f t="shared" ca="1" si="415"/>
        <v>-0,785409100565822-0,612939278044059i</v>
      </c>
      <c r="CY263" s="240" t="str">
        <f t="shared" ca="1" si="416"/>
        <v>0,97713093880456-0,194363428277299i</v>
      </c>
      <c r="CZ263" s="240" t="str">
        <f t="shared" ca="1" si="417"/>
        <v>-0,491061685907964+0,86684510407224i</v>
      </c>
      <c r="DA263" s="240" t="str">
        <f t="shared" ca="1" si="418"/>
        <v>-0,33563462390443-0,938035933777228i</v>
      </c>
      <c r="DB263" s="240" t="str">
        <f t="shared" ca="1" si="419"/>
        <v>0,929516528886183+0,358554091244493i</v>
      </c>
      <c r="DC263" s="240" t="str">
        <f t="shared" ca="1" si="420"/>
        <v>-0,878635283586401+0,469640343516002i</v>
      </c>
      <c r="DD263" s="240" t="str">
        <f t="shared" ca="1" si="421"/>
        <v>0,218284883312737-0,972066727924543i</v>
      </c>
      <c r="DE263" s="240" t="str">
        <f t="shared" ca="1" si="422"/>
        <v>0,593479767972051+0,80021483292215i</v>
      </c>
      <c r="DF263" s="240" t="str">
        <f t="shared" ca="1" si="423"/>
        <v>-0,993574617876159-0,0732904668632146i</v>
      </c>
      <c r="DG263" s="240" t="str">
        <f t="shared" ca="1" si="424"/>
        <v>0,704472147718134-0,704472147717838i</v>
      </c>
      <c r="DH263" s="240" t="str">
        <f t="shared" ca="1" si="425"/>
        <v>0,0732904668627983+0,99357461787619i</v>
      </c>
      <c r="DI263" s="240" t="str">
        <f t="shared" ca="1" si="426"/>
        <v>-0,800214832922475-0,593479767971614i</v>
      </c>
      <c r="DJ263" s="240" t="str">
        <f t="shared" ca="1" si="427"/>
        <v>0,972066727924424-0,218284883313269i</v>
      </c>
      <c r="DK263" s="240" t="str">
        <f t="shared" ca="1" si="428"/>
        <v>-0,469640343516371+0,878635283586204i</v>
      </c>
      <c r="DL263" s="240" t="str">
        <f t="shared" ca="1" si="429"/>
        <v>-0,35855409124405-0,929516528886355i</v>
      </c>
      <c r="DM263" s="240" t="str">
        <f t="shared" ca="1" si="430"/>
        <v>0,938035933777411+0,335634623903917i</v>
      </c>
      <c r="DN263" s="240" t="str">
        <f t="shared" ca="1" si="431"/>
        <v>-0,866845104072473+0,491061685907551i</v>
      </c>
      <c r="DO263" s="240" t="str">
        <f t="shared" ca="1" si="432"/>
        <v>0,194363428277764-0,977130938804467i</v>
      </c>
      <c r="DP263" s="240" t="str">
        <f t="shared" ca="1" si="433"/>
        <v>0,612939278043684+0,785409100566113i</v>
      </c>
      <c r="DQ263" s="240" t="str">
        <f t="shared" ca="1" si="434"/>
        <v>-0,995074009873205-0,0488848513922699i</v>
      </c>
      <c r="DR263" s="240" t="str">
        <f t="shared" ca="1" si="435"/>
        <v>0,686971361913245-0,721548585842869i</v>
      </c>
      <c r="DS263" s="240" t="str">
        <f t="shared" ca="1" si="436"/>
        <v>0,0976519348959955+0,991476733681559i</v>
      </c>
      <c r="DT263" s="240" t="str">
        <f t="shared" ca="1" si="437"/>
        <v>-0,814538545785153-0,573662767879347i</v>
      </c>
      <c r="DU263" s="240" t="str">
        <f t="shared" ca="1" si="438"/>
        <v>0,966416980395503-0,242074851696787i</v>
      </c>
      <c r="DV263" s="240" t="str">
        <f t="shared" ca="1" si="439"/>
        <v>-0,447936107342833+0,889896206059636i</v>
      </c>
      <c r="DW263" s="240" t="str">
        <f t="shared" ca="1" si="440"/>
        <v>-0,381257579006365-0,920437217995334i</v>
      </c>
      <c r="DX263" s="240" t="str">
        <f t="shared" ca="1" si="441"/>
        <v>0,945990300897219+0,31251298281699i</v>
      </c>
      <c r="DY263" s="240" t="str">
        <f t="shared" ca="1" si="442"/>
        <v>-0,854532769480768+0,51218723110237i</v>
      </c>
      <c r="DZ263" s="240" t="str">
        <f t="shared" ca="1" si="443"/>
        <v>0,170324895980311-0,981606562544322i</v>
      </c>
      <c r="EA263" s="240" t="str">
        <f t="shared" ca="1" si="444"/>
        <v>0,632029576413553+0,77013026713621i</v>
      </c>
      <c r="EB263" s="240" t="str">
        <f t="shared" ca="1" si="445"/>
        <v>-0,995974006494857-0,0244497895157861i</v>
      </c>
      <c r="EC263" s="240" t="str">
        <f t="shared" ca="1" si="446"/>
        <v>0,66905677024671-0,738190390080923i</v>
      </c>
      <c r="ED263" s="240" t="str">
        <f t="shared" ca="1" si="447"/>
        <v>0,121954581056122+0,988781620976143i</v>
      </c>
      <c r="EE263" s="240" t="str">
        <f t="shared" ca="1" si="448"/>
        <v>-0,828371611085386-0,553500214786396i</v>
      </c>
      <c r="EF263" s="240" t="str">
        <f t="shared" ca="1" si="449"/>
        <v>0,960185099414277-0,265719003241353i</v>
      </c>
      <c r="EG263" s="240" t="str">
        <f t="shared" ca="1" si="450"/>
        <v>-0,425962051206777+0,900621088334322i</v>
      </c>
      <c r="EH263" s="240" t="str">
        <f t="shared" ca="1" si="451"/>
        <v>-0,403731411459177-0,910803470141591i</v>
      </c>
      <c r="EI263" s="240" t="str">
        <f t="shared" ca="1" si="452"/>
        <v>0,953374838832618+0,289203095594885i</v>
      </c>
      <c r="EJ263" s="240" t="str">
        <f t="shared" ca="1" si="453"/>
        <v>-0,841705696302251+0,533004253860254i</v>
      </c>
      <c r="EK263" s="240" t="str">
        <f t="shared" ca="1" si="454"/>
        <v>0,146183766335325-0,985490903195359i</v>
      </c>
      <c r="EL263" s="240" t="str">
        <f t="shared" ca="1" si="455"/>
        <v>0,650739163800434+0,754387536029789i</v>
      </c>
      <c r="EM263" s="240" t="str">
        <f t="shared" ca="1" si="456"/>
        <v>-0,996274065616878-2,78277297758986E-13i</v>
      </c>
      <c r="EN263" s="240"/>
      <c r="EO263" s="240"/>
      <c r="EP263" s="240"/>
    </row>
    <row r="264" spans="1:146">
      <c r="A264" s="268">
        <f t="shared" si="323"/>
        <v>3.2031250000000024E-3</v>
      </c>
      <c r="B264" s="267">
        <v>164</v>
      </c>
      <c r="C264" s="266">
        <f t="shared" si="324"/>
        <v>32800</v>
      </c>
      <c r="N264" s="265">
        <f t="shared" ca="1" si="327"/>
        <v>2.9961613864645491</v>
      </c>
      <c r="O264" s="240">
        <f t="shared" ca="1" si="328"/>
        <v>0.99616138646454921</v>
      </c>
      <c r="P264" s="240" t="str">
        <f t="shared" ca="1" si="329"/>
        <v>-0,631958093516257+0,770043164973413i</v>
      </c>
      <c r="Q264" s="240" t="str">
        <f t="shared" ca="1" si="330"/>
        <v>-0,194341445665397-0,977020424750504i</v>
      </c>
      <c r="R264" s="240" t="str">
        <f t="shared" ca="1" si="331"/>
        <v>0,87853590944584+0,469587226931423i</v>
      </c>
      <c r="S264" s="240" t="str">
        <f t="shared" ca="1" si="332"/>
        <v>-0,920333116032659+0,381214458561829i</v>
      </c>
      <c r="T264" s="240" t="str">
        <f t="shared" ca="1" si="333"/>
        <v>0,289170386563231-0,953267011606845i</v>
      </c>
      <c r="U264" s="241" t="str">
        <f t="shared" ca="1" si="334"/>
        <v>0,55343761360321+0,828277921794465i</v>
      </c>
      <c r="V264" s="240" t="str">
        <f t="shared" ca="1" si="335"/>
        <v>-0,991364597110123-0,0976408904079438i</v>
      </c>
      <c r="W264" s="240" t="str">
        <f t="shared" ca="1" si="336"/>
        <v>0,704392471525263-0,704392471525288i</v>
      </c>
      <c r="X264" s="240" t="str">
        <f t="shared" ca="1" si="337"/>
        <v>0,0976408904079854+0,991364597110119i</v>
      </c>
      <c r="Y264" s="240" t="str">
        <f t="shared" ca="1" si="338"/>
        <v>-0,828277921794431-0,553437613603259i</v>
      </c>
      <c r="Z264" s="240" t="str">
        <f t="shared" ca="1" si="339"/>
        <v>0,953267011606863-0,289170386563173i</v>
      </c>
      <c r="AA264" s="240" t="str">
        <f t="shared" ca="1" si="340"/>
        <v>-0,381214458561797+0,920333116032673i</v>
      </c>
      <c r="AB264" s="240" t="str">
        <f t="shared" ca="1" si="341"/>
        <v>-0,469587226931457-0,878535909445822i</v>
      </c>
      <c r="AC264" s="240" t="str">
        <f t="shared" ca="1" si="342"/>
        <v>0,9770204247505+0,194341445665417i</v>
      </c>
      <c r="AD264" s="240" t="str">
        <f t="shared" ca="1" si="343"/>
        <v>-0,770043164973439+0,631958093516224i</v>
      </c>
      <c r="AE264" s="240" t="str">
        <f t="shared" ca="1" si="344"/>
        <v>-3,46583864857408E-14-0,996161386464549i</v>
      </c>
      <c r="AF264" s="240" t="str">
        <f t="shared" ca="1" si="345"/>
        <v>0,770043164973425+0,631958093516242i</v>
      </c>
      <c r="AG264" s="240" t="str">
        <f t="shared" ca="1" si="346"/>
        <v>-0,977020424750503+0,194341445665401i</v>
      </c>
      <c r="AH264" s="240" t="str">
        <f t="shared" ca="1" si="347"/>
        <v>0,469587226931477-0,878535909445811i</v>
      </c>
      <c r="AI264" s="240" t="str">
        <f t="shared" ca="1" si="348"/>
        <v>0,381214458561776+0,920333116032682i</v>
      </c>
      <c r="AJ264" s="240" t="str">
        <f t="shared" ca="1" si="349"/>
        <v>-0,953267011606854-0,289170386563201i</v>
      </c>
      <c r="AK264" s="240" t="str">
        <f t="shared" ca="1" si="350"/>
        <v>0,828277921794443-0,553437613603241i</v>
      </c>
      <c r="AL264" s="240" t="str">
        <f t="shared" ca="1" si="351"/>
        <v>-0,0976408904080009+0,991364597110117i</v>
      </c>
      <c r="AM264" s="240" t="str">
        <f t="shared" ca="1" si="352"/>
        <v>-0,704392471525242-0,704392471525309i</v>
      </c>
      <c r="AN264" s="240" t="str">
        <f t="shared" ca="1" si="353"/>
        <v>0,991364597110125-0,0976408904079213i</v>
      </c>
      <c r="AO264" s="240" t="str">
        <f t="shared" ca="1" si="354"/>
        <v>-0,553437613603225+0,828277921794454i</v>
      </c>
      <c r="AP264" s="240" t="str">
        <f t="shared" ca="1" si="355"/>
        <v>-0,289170386563301-0,953267011606824i</v>
      </c>
      <c r="AQ264" s="240" t="str">
        <f t="shared" ca="1" si="356"/>
        <v>0,920333116032727+0,381214458561666i</v>
      </c>
      <c r="AR264" s="240" t="str">
        <f t="shared" ca="1" si="357"/>
        <v>0,920333116032727+0,381214458561666i</v>
      </c>
      <c r="AS264" s="240" t="str">
        <f t="shared" ca="1" si="358"/>
        <v>0,194341445665092-0,977020424750565i</v>
      </c>
      <c r="AT264" s="240" t="str">
        <f t="shared" ca="1" si="359"/>
        <v>0,631958093516563+0,770043164973161i</v>
      </c>
      <c r="AU264" s="240" t="str">
        <f t="shared" ca="1" si="360"/>
        <v>-0,996161386464549+4,65693305577855E-13i</v>
      </c>
      <c r="AV264" s="240" t="str">
        <f t="shared" ca="1" si="361"/>
        <v>0,631958093516599-0,770043164973133i</v>
      </c>
      <c r="AW264" s="240" t="str">
        <f t="shared" ca="1" si="362"/>
        <v>0,194341445665047+0,977020424750574i</v>
      </c>
      <c r="AX264" s="240" t="str">
        <f t="shared" ca="1" si="363"/>
        <v>-0,878535909445694-0,469587226931696i</v>
      </c>
      <c r="AY264" s="240" t="str">
        <f t="shared" ca="1" si="364"/>
        <v>0,92033311603275-0,381214458561611i</v>
      </c>
      <c r="AZ264" s="240" t="str">
        <f t="shared" ca="1" si="365"/>
        <v>-0,289170386563358+0,953267011606807i</v>
      </c>
      <c r="BA264" s="240" t="str">
        <f t="shared" ca="1" si="366"/>
        <v>-0,553437613603188-0,828277921794479i</v>
      </c>
      <c r="BB264" s="240" t="str">
        <f t="shared" ca="1" si="367"/>
        <v>0,991364597110121+0,0976408904079664i</v>
      </c>
      <c r="BC264" s="240" t="str">
        <f t="shared" ca="1" si="368"/>
        <v>-0,704392471525205+0,704392471525347i</v>
      </c>
      <c r="BD264" s="240" t="str">
        <f t="shared" ca="1" si="369"/>
        <v>-0,0976408904081671-0,991364597110101i</v>
      </c>
      <c r="BE264" s="240" t="str">
        <f t="shared" ca="1" si="370"/>
        <v>0,828277921794592+0,55343761360302i</v>
      </c>
      <c r="BF264" s="240" t="str">
        <f t="shared" ca="1" si="371"/>
        <v>-0,953267011606756+0,289170386563524i</v>
      </c>
      <c r="BG264" s="240" t="str">
        <f t="shared" ca="1" si="372"/>
        <v>0,381214458561451-0,920333116032816i</v>
      </c>
      <c r="BH264" s="240" t="str">
        <f t="shared" ca="1" si="373"/>
        <v>0,469587226931875+0,878535909445598i</v>
      </c>
      <c r="BI264" s="240" t="str">
        <f t="shared" ca="1" si="374"/>
        <v>-0,977020424750421-0,194341445665821i</v>
      </c>
      <c r="BJ264" s="240" t="str">
        <f t="shared" ca="1" si="375"/>
        <v>0,770043164973651-0,631958093515967i</v>
      </c>
      <c r="BK264" s="240" t="str">
        <f t="shared" ca="1" si="376"/>
        <v>-2,9240137314915E-13+0,996161386464549i</v>
      </c>
      <c r="BL264" s="240" t="str">
        <f t="shared" ca="1" si="377"/>
        <v>-0,77004316497328-0,631958093516419i</v>
      </c>
      <c r="BM264" s="240" t="str">
        <f t="shared" ca="1" si="378"/>
        <v>0,977020424750529-0,194341445665275i</v>
      </c>
      <c r="BN264" s="240" t="str">
        <f t="shared" ca="1" si="379"/>
        <v>-0,469587226931491+0,878535909445804i</v>
      </c>
      <c r="BO264" s="240" t="str">
        <f t="shared" ca="1" si="380"/>
        <v>-0,381214458561852-0,920333116032649i</v>
      </c>
      <c r="BP264" s="240" t="str">
        <f t="shared" ca="1" si="381"/>
        <v>0,953267011606882+0,289170386563107i</v>
      </c>
      <c r="BQ264" s="240" t="str">
        <f t="shared" ca="1" si="382"/>
        <v>-0,82827792179435+0,553437613603381i</v>
      </c>
      <c r="BR264" s="240" t="str">
        <f t="shared" ca="1" si="383"/>
        <v>0,0976408904077347-0,991364597110144i</v>
      </c>
      <c r="BS264" s="240" t="str">
        <f t="shared" ca="1" si="384"/>
        <v>0,704392471525511+0,70439247152504i</v>
      </c>
      <c r="BT264" s="240" t="str">
        <f t="shared" ca="1" si="385"/>
        <v>-0,991364597110078+0,0976408904083988i</v>
      </c>
      <c r="BU264" s="240" t="str">
        <f t="shared" ca="1" si="386"/>
        <v>0,553437613603674-0,828277921794155i</v>
      </c>
      <c r="BV264" s="240" t="str">
        <f t="shared" ca="1" si="387"/>
        <v>0,289170386562799+0,953267011606976i</v>
      </c>
      <c r="BW264" s="240" t="str">
        <f t="shared" ca="1" si="388"/>
        <v>-0,920333116032526-0,381214458562151i</v>
      </c>
      <c r="BX264" s="240" t="str">
        <f t="shared" ca="1" si="389"/>
        <v>0,878535909445956-0,469587226931206i</v>
      </c>
      <c r="BY264" s="240" t="str">
        <f t="shared" ca="1" si="390"/>
        <v>-0,194341445665593+0,977020424750465i</v>
      </c>
      <c r="BZ264" s="240" t="str">
        <f t="shared" ca="1" si="391"/>
        <v>-0,631958093516169-0,770043164973486i</v>
      </c>
      <c r="CA264" s="240" t="str">
        <f t="shared" ca="1" si="392"/>
        <v>0,996161386464549+3,12421108883396E-14i</v>
      </c>
      <c r="CB264" s="240" t="str">
        <f t="shared" ca="1" si="393"/>
        <v>-0,631958093516216+0,770043164973446i</v>
      </c>
      <c r="CC264" s="240" t="str">
        <f t="shared" ca="1" si="394"/>
        <v>-0,194341445665532-0,977020424750478i</v>
      </c>
      <c r="CD264" s="240" t="str">
        <f t="shared" ca="1" si="395"/>
        <v>0,878535909445926+0,469587226931261i</v>
      </c>
      <c r="CE264" s="240" t="str">
        <f t="shared" ca="1" si="396"/>
        <v>-0,920333116032572+0,381214458562042i</v>
      </c>
      <c r="CF264" s="240" t="str">
        <f t="shared" ca="1" si="397"/>
        <v>0,289170386562912-0,953267011606941i</v>
      </c>
      <c r="CG264" s="240" t="str">
        <f t="shared" ca="1" si="398"/>
        <v>0,553437613603574+0,828277921794221i</v>
      </c>
      <c r="CH264" s="240" t="str">
        <f t="shared" ca="1" si="399"/>
        <v>-0,991364597110072-0,097640890408461i</v>
      </c>
      <c r="CI264" s="240" t="str">
        <f t="shared" ca="1" si="400"/>
        <v>0,704392471525596-0,704392471524956i</v>
      </c>
      <c r="CJ264" s="240" t="str">
        <f t="shared" ca="1" si="401"/>
        <v>0,0976408904076162+0,991364597110155i</v>
      </c>
      <c r="CK264" s="240" t="str">
        <f t="shared" ca="1" si="402"/>
        <v>-0,828277921794284-0,55343761360348i</v>
      </c>
      <c r="CL264" s="240" t="str">
        <f t="shared" ca="1" si="403"/>
        <v>0,953267011606908-0,289170386563021i</v>
      </c>
      <c r="CM264" s="240" t="str">
        <f t="shared" ca="1" si="404"/>
        <v>-0,381214458561936+0,920333116032615i</v>
      </c>
      <c r="CN264" s="240" t="str">
        <f t="shared" ca="1" si="405"/>
        <v>-0,469587226931412-0,878535909445846i</v>
      </c>
      <c r="CO264" s="240" t="str">
        <f t="shared" ca="1" si="406"/>
        <v>0,977020424750511+0,194341445665365i</v>
      </c>
      <c r="CP264" s="240" t="str">
        <f t="shared" ca="1" si="407"/>
        <v>-0,770043164973338+0,631958093516348i</v>
      </c>
      <c r="CQ264" s="240" t="str">
        <f t="shared" ca="1" si="408"/>
        <v>-2,01604541900588E-13-0,996161386464549i</v>
      </c>
      <c r="CR264" s="240" t="str">
        <f t="shared" ca="1" si="409"/>
        <v>0,770043164973593+0,631958093516037i</v>
      </c>
      <c r="CS264" s="240" t="str">
        <f t="shared" ca="1" si="410"/>
        <v>-0,977020424750433+0,19434144566576i</v>
      </c>
      <c r="CT264" s="240" t="str">
        <f t="shared" ca="1" si="411"/>
        <v>0,469587226931056-0,878535909446037i</v>
      </c>
      <c r="CU264" s="240" t="str">
        <f t="shared" ca="1" si="412"/>
        <v>0,381214458562309+0,920333116032461i</v>
      </c>
      <c r="CV264" s="240" t="str">
        <f t="shared" ca="1" si="413"/>
        <v>-0,95326701160673-0,289170386563611i</v>
      </c>
      <c r="CW264" s="240" t="str">
        <f t="shared" ca="1" si="414"/>
        <v>0,828277921794627-0,553437613602967i</v>
      </c>
      <c r="CX264" s="240" t="str">
        <f t="shared" ca="1" si="415"/>
        <v>-0,0976408904082292+0,991364597110095i</v>
      </c>
      <c r="CY264" s="240" t="str">
        <f t="shared" ca="1" si="416"/>
        <v>-0,704392471525161-0,704392471525391i</v>
      </c>
      <c r="CZ264" s="240" t="str">
        <f t="shared" ca="1" si="417"/>
        <v>0,991364597110132-0,0976408904078479i</v>
      </c>
      <c r="DA264" s="240" t="str">
        <f t="shared" ca="1" si="418"/>
        <v>-0,553437613603286+0,828277921794414i</v>
      </c>
      <c r="DB264" s="240" t="str">
        <f t="shared" ca="1" si="419"/>
        <v>-0,289170386563244-0,953267011606841i</v>
      </c>
      <c r="DC264" s="240" t="str">
        <f t="shared" ca="1" si="420"/>
        <v>0,920333116032704+0,381214458561721i</v>
      </c>
      <c r="DD264" s="240" t="str">
        <f t="shared" ca="1" si="421"/>
        <v>-0,878535909445737+0,469587226931617i</v>
      </c>
      <c r="DE264" s="240" t="str">
        <f t="shared" ca="1" si="422"/>
        <v>0,194341445665136-0,977020424750556i</v>
      </c>
      <c r="DF264" s="240" t="str">
        <f t="shared" ca="1" si="423"/>
        <v>0,631958093516528+0,77004316497319i</v>
      </c>
      <c r="DG264" s="240" t="str">
        <f t="shared" ca="1" si="424"/>
        <v>-0,996161386464549+4,34451194689516E-13i</v>
      </c>
      <c r="DH264" s="240" t="str">
        <f t="shared" ca="1" si="425"/>
        <v>0,631958093516645-0,770043164973095i</v>
      </c>
      <c r="DI264" s="240" t="str">
        <f t="shared" ca="1" si="426"/>
        <v>0,194341445664989+0,977020424750586i</v>
      </c>
      <c r="DJ264" s="240" t="str">
        <f t="shared" ca="1" si="427"/>
        <v>-0,878535909445665-0,469587226931749i</v>
      </c>
      <c r="DK264" s="240" t="str">
        <f t="shared" ca="1" si="428"/>
        <v>0,920333116032762-0,381214458561582i</v>
      </c>
      <c r="DL264" s="240" t="str">
        <f t="shared" ca="1" si="429"/>
        <v>-0,289170386563387+0,953267011606798i</v>
      </c>
      <c r="DM264" s="240" t="str">
        <f t="shared" ca="1" si="430"/>
        <v>-0,553437613603162-0,828277921794497i</v>
      </c>
      <c r="DN264" s="240" t="str">
        <f t="shared" ca="1" si="431"/>
        <v>0,991364597110118+0,0976408904079975i</v>
      </c>
      <c r="DO264" s="240" t="str">
        <f t="shared" ca="1" si="432"/>
        <v>-0,704392471525226+0,704392471525325i</v>
      </c>
      <c r="DP264" s="240" t="str">
        <f t="shared" ca="1" si="433"/>
        <v>-0,097640890408136-0,991364597110104i</v>
      </c>
      <c r="DQ264" s="240" t="str">
        <f t="shared" ca="1" si="434"/>
        <v>0,828277921794574+0,553437613603046i</v>
      </c>
      <c r="DR264" s="240" t="str">
        <f t="shared" ca="1" si="435"/>
        <v>-0,953267011606774+0,289170386563467i</v>
      </c>
      <c r="DS264" s="240" t="str">
        <f t="shared" ca="1" si="436"/>
        <v>0,381214458561506-0,920333116032793i</v>
      </c>
      <c r="DT264" s="240" t="str">
        <f t="shared" ca="1" si="437"/>
        <v>0,469587226931822+0,878535909445626i</v>
      </c>
      <c r="DU264" s="240" t="str">
        <f t="shared" ca="1" si="438"/>
        <v>-0,977020424750415-0,194341445665852i</v>
      </c>
      <c r="DV264" s="240" t="str">
        <f t="shared" ca="1" si="439"/>
        <v>0,770043164973689-0,631958093515921i</v>
      </c>
      <c r="DW264" s="240" t="str">
        <f t="shared" ca="1" si="440"/>
        <v>-3,51956093509374E-13+0,996161386464549i</v>
      </c>
      <c r="DX264" s="240" t="str">
        <f t="shared" ca="1" si="441"/>
        <v>-0,770043164973243-0,631958093516465i</v>
      </c>
      <c r="DY264" s="240" t="str">
        <f t="shared" ca="1" si="442"/>
        <v>0,97702042475054-0,194341445665217i</v>
      </c>
      <c r="DZ264" s="240" t="str">
        <f t="shared" ca="1" si="443"/>
        <v>-0,469587226931544+0,878535909445776i</v>
      </c>
      <c r="EA264" s="240" t="str">
        <f t="shared" ca="1" si="444"/>
        <v>-0,381214458561798-0,920333116032672i</v>
      </c>
      <c r="EB264" s="240" t="str">
        <f t="shared" ca="1" si="445"/>
        <v>0,953267011606864+0,289170386563165i</v>
      </c>
      <c r="EC264" s="240" t="str">
        <f t="shared" ca="1" si="446"/>
        <v>-0,828277921794368+0,553437613603355i</v>
      </c>
      <c r="ED264" s="240" t="str">
        <f t="shared" ca="1" si="447"/>
        <v>0,0976408904077658-0,991364597110141i</v>
      </c>
      <c r="EE264" s="240" t="str">
        <f t="shared" ca="1" si="448"/>
        <v>0,704392471525489+0,704392471525062i</v>
      </c>
      <c r="EF264" s="240" t="str">
        <f t="shared" ca="1" si="449"/>
        <v>-0,991364597110081+0,0976408904083677i</v>
      </c>
      <c r="EG264" s="240" t="str">
        <f t="shared" ca="1" si="450"/>
        <v>0,553437613602852-0,828277921794703i</v>
      </c>
      <c r="EH264" s="240" t="str">
        <f t="shared" ca="1" si="451"/>
        <v>0,289170386562768+0,953267011606985i</v>
      </c>
      <c r="EI264" s="240" t="str">
        <f t="shared" ca="1" si="452"/>
        <v>-0,920333116032514-0,38121445856218i</v>
      </c>
      <c r="EJ264" s="240" t="str">
        <f t="shared" ca="1" si="453"/>
        <v>0,878535909445971-0,469587226931178i</v>
      </c>
      <c r="EK264" s="240" t="str">
        <f t="shared" ca="1" si="454"/>
        <v>-0,194341445665624+0,977020424750459i</v>
      </c>
      <c r="EL264" s="240" t="str">
        <f t="shared" ca="1" si="455"/>
        <v>-0,631958093516145-0,770043164973506i</v>
      </c>
      <c r="EM264" s="240" t="str">
        <f t="shared" ca="1" si="456"/>
        <v>0,996161386464549+6,24842217766791E-14i</v>
      </c>
      <c r="EN264" s="240"/>
      <c r="EO264" s="240"/>
      <c r="EP264" s="240"/>
    </row>
    <row r="265" spans="1:146">
      <c r="A265" s="268">
        <f t="shared" si="323"/>
        <v>3.2226562500000024E-3</v>
      </c>
      <c r="B265" s="267">
        <v>165</v>
      </c>
      <c r="C265" s="266">
        <f t="shared" si="324"/>
        <v>33000</v>
      </c>
      <c r="N265" s="265">
        <f t="shared" ca="1" si="327"/>
        <v>2.9960393274670012</v>
      </c>
      <c r="O265" s="240">
        <f t="shared" ca="1" si="328"/>
        <v>0.99603932746700119</v>
      </c>
      <c r="P265" s="240" t="str">
        <f t="shared" ca="1" si="329"/>
        <v>-0,612794859718383+0,785224045584216i</v>
      </c>
      <c r="Q265" s="240" t="str">
        <f t="shared" ca="1" si="330"/>
        <v>-0,242017814978652-0,966189277053868i</v>
      </c>
      <c r="R265" s="240" t="str">
        <f t="shared" ca="1" si="331"/>
        <v>0,910588870234724+0,403636285863354i</v>
      </c>
      <c r="S265" s="240" t="str">
        <f t="shared" ca="1" si="332"/>
        <v>-0,878428263020369+0,469529688718332i</v>
      </c>
      <c r="T265" s="240" t="str">
        <f t="shared" ca="1" si="333"/>
        <v>0,170284764703264-0,981375280293359i</v>
      </c>
      <c r="U265" s="241" t="str">
        <f t="shared" ca="1" si="334"/>
        <v>0,668899129740298+0,738016460584442i</v>
      </c>
      <c r="V265" s="240" t="str">
        <f t="shared" ca="1" si="335"/>
        <v>-0,993340515759505+0,0732731984531663i</v>
      </c>
      <c r="W265" s="240" t="str">
        <f t="shared" ca="1" si="336"/>
        <v>0,553369801257563-0,828176433447053i</v>
      </c>
      <c r="X265" s="240" t="str">
        <f t="shared" ca="1" si="337"/>
        <v>0,312439349745559+0,945767410408864i</v>
      </c>
      <c r="Y265" s="240" t="str">
        <f t="shared" ca="1" si="338"/>
        <v>-0,937814917465434-0,335555543003269i</v>
      </c>
      <c r="Z265" s="240" t="str">
        <f t="shared" ca="1" si="339"/>
        <v>0,841507376939427-0,532878669508773i</v>
      </c>
      <c r="AA265" s="240" t="str">
        <f t="shared" ca="1" si="340"/>
        <v>-0,0976289265341081+0,991243125860005i</v>
      </c>
      <c r="AB265" s="240" t="str">
        <f t="shared" ca="1" si="341"/>
        <v>-0,721378577422912-0,686809500441143i</v>
      </c>
      <c r="AC265" s="240" t="str">
        <f t="shared" ca="1" si="342"/>
        <v>0,985258705731476-0,146149323095432i</v>
      </c>
      <c r="AD265" s="240" t="str">
        <f t="shared" ca="1" si="343"/>
        <v>-0,49094598389825+0,86664086146171i</v>
      </c>
      <c r="AE265" s="240" t="str">
        <f t="shared" ca="1" si="344"/>
        <v>-0,381167748605706-0,920220348223062i</v>
      </c>
      <c r="AF265" s="240" t="str">
        <f t="shared" ca="1" si="345"/>
        <v>0,959958864403687+0,265656395582149i</v>
      </c>
      <c r="AG265" s="240" t="str">
        <f t="shared" ca="1" si="346"/>
        <v>-0,800026289472393+0,593339934619229i</v>
      </c>
      <c r="AH265" s="240" t="str">
        <f t="shared" ca="1" si="347"/>
        <v>0,024444028753144-0,995739339043724i</v>
      </c>
      <c r="AI265" s="240" t="str">
        <f t="shared" ca="1" si="348"/>
        <v>0,769948812092411+0,631880660107904i</v>
      </c>
      <c r="AJ265" s="240" t="str">
        <f t="shared" ca="1" si="349"/>
        <v>-0,971837693411687+0,218233451893078i</v>
      </c>
      <c r="AK265" s="240" t="str">
        <f t="shared" ca="1" si="350"/>
        <v>0,425861687715426-0,900408887560027i</v>
      </c>
      <c r="AL265" s="240" t="str">
        <f t="shared" ca="1" si="351"/>
        <v>0,447830566410681+0,889686532239982i</v>
      </c>
      <c r="AM265" s="240" t="str">
        <f t="shared" ca="1" si="352"/>
        <v>-0,976900711082362-0,194317633136293i</v>
      </c>
      <c r="AN265" s="240" t="str">
        <f t="shared" ca="1" si="353"/>
        <v>0,754209790226595-0,650585839215142i</v>
      </c>
      <c r="AO265" s="240" t="str">
        <f t="shared" ca="1" si="354"/>
        <v>0,0488733333370406+0,994839554475717i</v>
      </c>
      <c r="AP265" s="240" t="str">
        <f t="shared" ca="1" si="355"/>
        <v>-0,814346627438443-0,573527603730239i</v>
      </c>
      <c r="AQ265" s="240" t="str">
        <f t="shared" ca="1" si="356"/>
        <v>0,953150208428641-0,289134954706887i</v>
      </c>
      <c r="AR265" s="240" t="str">
        <f t="shared" ca="1" si="357"/>
        <v>0,953150208428641-0,289134954706887i</v>
      </c>
      <c r="AS265" s="240" t="str">
        <f t="shared" ca="1" si="358"/>
        <v>-0,512066551575336-0,854331427853769i</v>
      </c>
      <c r="AT265" s="240" t="str">
        <f t="shared" ca="1" si="359"/>
        <v>0,988548648166476+0,121925846600086i</v>
      </c>
      <c r="AU265" s="240" t="str">
        <f t="shared" ca="1" si="360"/>
        <v>-0,704306162780377+0,704306162780432i</v>
      </c>
      <c r="AV265" s="240" t="str">
        <f t="shared" ca="1" si="361"/>
        <v>-0,121925846600148-0,988548648166469i</v>
      </c>
      <c r="AW265" s="240" t="str">
        <f t="shared" ca="1" si="362"/>
        <v>0,854331427853794+0,512066551575294i</v>
      </c>
      <c r="AX265" s="240" t="str">
        <f t="shared" ca="1" si="363"/>
        <v>-0,929297519883002+0,358469610148778i</v>
      </c>
      <c r="AY265" s="240" t="str">
        <f t="shared" ca="1" si="364"/>
        <v>0,289134954706828-0,953150208428659i</v>
      </c>
      <c r="AZ265" s="240" t="str">
        <f t="shared" ca="1" si="365"/>
        <v>0,573527603729468+0,814346627438986i</v>
      </c>
      <c r="BA265" s="240" t="str">
        <f t="shared" ca="1" si="366"/>
        <v>-0,994839554475719-0,0488733333369923i</v>
      </c>
      <c r="BB265" s="240" t="str">
        <f t="shared" ca="1" si="367"/>
        <v>0,650585839215095-0,754209790226636i</v>
      </c>
      <c r="BC265" s="240" t="str">
        <f t="shared" ca="1" si="368"/>
        <v>0,194317633136548+0,976900711082312i</v>
      </c>
      <c r="BD265" s="240" t="str">
        <f t="shared" ca="1" si="369"/>
        <v>-0,889686532240049-0,44783056641055i</v>
      </c>
      <c r="BE265" s="240" t="str">
        <f t="shared" ca="1" si="370"/>
        <v>0,900408887560006-0,42586168771547i</v>
      </c>
      <c r="BF265" s="240" t="str">
        <f t="shared" ca="1" si="371"/>
        <v>-0,218233451893017+0,9718376934117i</v>
      </c>
      <c r="BG265" s="240" t="str">
        <f t="shared" ca="1" si="372"/>
        <v>-0,631880660107876-0,769948812092434i</v>
      </c>
      <c r="BH265" s="240" t="str">
        <f t="shared" ca="1" si="373"/>
        <v>0,995739339043728-0,0244440287529942i</v>
      </c>
      <c r="BI265" s="240" t="str">
        <f t="shared" ca="1" si="374"/>
        <v>-0,593339934619429+0,800026289472244i</v>
      </c>
      <c r="BJ265" s="240" t="str">
        <f t="shared" ca="1" si="375"/>
        <v>-0,265656395581827-0,959958864403776i</v>
      </c>
      <c r="BK265" s="240" t="str">
        <f t="shared" ca="1" si="376"/>
        <v>0,920220348222896+0,381167748606105i</v>
      </c>
      <c r="BL265" s="240" t="str">
        <f t="shared" ca="1" si="377"/>
        <v>-0,866640861461491+0,490945983898637i</v>
      </c>
      <c r="BM265" s="240" t="str">
        <f t="shared" ca="1" si="378"/>
        <v>0,146149323095069-0,98525870573153i</v>
      </c>
      <c r="BN265" s="240" t="str">
        <f t="shared" ca="1" si="379"/>
        <v>0,686809500441332+0,721378577422731i</v>
      </c>
      <c r="BO265" s="240" t="str">
        <f t="shared" ca="1" si="380"/>
        <v>-0,99124312585999+0,0976289265342618i</v>
      </c>
      <c r="BP265" s="240" t="str">
        <f t="shared" ca="1" si="381"/>
        <v>0,532878669508733-0,841507376939453i</v>
      </c>
      <c r="BQ265" s="240" t="str">
        <f t="shared" ca="1" si="382"/>
        <v>0,335555543003241+0,937814917465444i</v>
      </c>
      <c r="BR265" s="240" t="str">
        <f t="shared" ca="1" si="383"/>
        <v>-0,945767410408821-0,312439349745687i</v>
      </c>
      <c r="BS265" s="240" t="str">
        <f t="shared" ca="1" si="384"/>
        <v>0,828176433447188-0,553369801257362i</v>
      </c>
      <c r="BT265" s="240" t="str">
        <f t="shared" ca="1" si="385"/>
        <v>-0,0732731984535168+0,993340515759479i</v>
      </c>
      <c r="BU265" s="240" t="str">
        <f t="shared" ca="1" si="386"/>
        <v>-0,738016460584221-0,668899129740543i</v>
      </c>
      <c r="BV265" s="240" t="str">
        <f t="shared" ca="1" si="387"/>
        <v>0,981375280293434-0,170284764702833i</v>
      </c>
      <c r="BW265" s="240" t="str">
        <f t="shared" ca="1" si="388"/>
        <v>-0,469529688717936+0,87842826302058i</v>
      </c>
      <c r="BX265" s="240" t="str">
        <f t="shared" ca="1" si="389"/>
        <v>-0,403636285863692-0,910588870234575i</v>
      </c>
      <c r="BY265" s="240" t="str">
        <f t="shared" ca="1" si="390"/>
        <v>0,966189277053926+0,242017814978418i</v>
      </c>
      <c r="BZ265" s="240" t="str">
        <f t="shared" ca="1" si="391"/>
        <v>-0,785224045584127+0,612794859718498i</v>
      </c>
      <c r="CA265" s="240" t="str">
        <f t="shared" ca="1" si="392"/>
        <v>-7,66292999558601E-14-0,996039327467001i</v>
      </c>
      <c r="CB265" s="240" t="str">
        <f t="shared" ca="1" si="393"/>
        <v>0,785224045584187+0,612794859718421i</v>
      </c>
      <c r="CC265" s="240" t="str">
        <f t="shared" ca="1" si="394"/>
        <v>-0,966189277053896+0,242017814978538i</v>
      </c>
      <c r="CD265" s="240" t="str">
        <f t="shared" ca="1" si="395"/>
        <v>0,403636285863551-0,910588870234638i</v>
      </c>
      <c r="CE265" s="240" t="str">
        <f t="shared" ca="1" si="396"/>
        <v>0,469529688718022+0,878428263020534i</v>
      </c>
      <c r="CF265" s="240" t="str">
        <f t="shared" ca="1" si="397"/>
        <v>-0,981375280293287-0,170284764703686i</v>
      </c>
      <c r="CG265" s="240" t="str">
        <f t="shared" ca="1" si="398"/>
        <v>0,738016460584822-0,668899129739881i</v>
      </c>
      <c r="CH265" s="240" t="str">
        <f t="shared" ca="1" si="399"/>
        <v>0,0732731984536415+0,99334051575947i</v>
      </c>
      <c r="CI265" s="240" t="str">
        <f t="shared" ca="1" si="400"/>
        <v>-0,828176433447241-0,553369801257282i</v>
      </c>
      <c r="CJ265" s="240" t="str">
        <f t="shared" ca="1" si="401"/>
        <v>0,945767410408782-0,312439349745806i</v>
      </c>
      <c r="CK265" s="240" t="str">
        <f t="shared" ca="1" si="402"/>
        <v>-0,335555543003097+0,937814917465495i</v>
      </c>
      <c r="CL265" s="240" t="str">
        <f t="shared" ca="1" si="403"/>
        <v>-0,532878669508814-0,841507376939401i</v>
      </c>
      <c r="CM265" s="240" t="str">
        <f t="shared" ca="1" si="404"/>
        <v>0,991243125860003+0,0976289265341374i</v>
      </c>
      <c r="CN265" s="240" t="str">
        <f t="shared" ca="1" si="405"/>
        <v>-0,686809500441262+0,721378577422798i</v>
      </c>
      <c r="CO265" s="240" t="str">
        <f t="shared" ca="1" si="406"/>
        <v>-0,146149323095193-0,985258705731512i</v>
      </c>
      <c r="CP265" s="240" t="str">
        <f t="shared" ca="1" si="407"/>
        <v>0,866640861461553+0,490945983898528i</v>
      </c>
      <c r="CQ265" s="240" t="str">
        <f t="shared" ca="1" si="408"/>
        <v>-0,920220348223239+0,38116774860528i</v>
      </c>
      <c r="CR265" s="240" t="str">
        <f t="shared" ca="1" si="409"/>
        <v>0,26565639558168-0,959958864403817i</v>
      </c>
      <c r="CS265" s="240" t="str">
        <f t="shared" ca="1" si="410"/>
        <v>0,593339934619507+0,800026289472187i</v>
      </c>
      <c r="CT265" s="240" t="str">
        <f t="shared" ca="1" si="411"/>
        <v>-0,995739339043731-0,0244440287528693i</v>
      </c>
      <c r="CU265" s="240" t="str">
        <f t="shared" ca="1" si="412"/>
        <v>0,631880660107802-0,769948812092496i</v>
      </c>
      <c r="CV265" s="240" t="str">
        <f t="shared" ca="1" si="413"/>
        <v>0,218233451893139+0,971837693411673i</v>
      </c>
      <c r="CW265" s="240" t="str">
        <f t="shared" ca="1" si="414"/>
        <v>-0,90040888756006-0,425861687715357i</v>
      </c>
      <c r="CX265" s="240" t="str">
        <f t="shared" ca="1" si="415"/>
        <v>0,889686532240005-0,447830566410636i</v>
      </c>
      <c r="CY265" s="240" t="str">
        <f t="shared" ca="1" si="416"/>
        <v>-0,194317633136425+0,976900711082336i</v>
      </c>
      <c r="CZ265" s="240" t="str">
        <f t="shared" ca="1" si="417"/>
        <v>-0,650585839215211-0,754209790226536i</v>
      </c>
      <c r="DA265" s="240" t="str">
        <f t="shared" ca="1" si="418"/>
        <v>0,994839554475714-0,0488733333370888i</v>
      </c>
      <c r="DB265" s="240" t="str">
        <f t="shared" ca="1" si="419"/>
        <v>-0,573527603730176+0,814346627438488i</v>
      </c>
      <c r="DC265" s="240" t="str">
        <f t="shared" ca="1" si="420"/>
        <v>-0,289134954705972-0,953150208428919i</v>
      </c>
      <c r="DD265" s="240" t="str">
        <f t="shared" ca="1" si="421"/>
        <v>0,929297519883047+0,358469610148662i</v>
      </c>
      <c r="DE265" s="240" t="str">
        <f t="shared" ca="1" si="422"/>
        <v>-0,854331427853744+0,512066551575378i</v>
      </c>
      <c r="DF265" s="240" t="str">
        <f t="shared" ca="1" si="423"/>
        <v>0,121925846600024-0,988548648166484i</v>
      </c>
      <c r="DG265" s="240" t="str">
        <f t="shared" ca="1" si="424"/>
        <v>0,704306162780446+0,704306162780364i</v>
      </c>
      <c r="DH265" s="240" t="str">
        <f t="shared" ca="1" si="425"/>
        <v>-0,988548648166463+0,121925846600196i</v>
      </c>
      <c r="DI265" s="240" t="str">
        <f t="shared" ca="1" si="426"/>
        <v>0,512066551575228-0,854331427853833i</v>
      </c>
      <c r="DJ265" s="240" t="str">
        <f t="shared" ca="1" si="427"/>
        <v>0,358469610148823+0,929297519882985i</v>
      </c>
      <c r="DK265" s="240" t="str">
        <f t="shared" ca="1" si="428"/>
        <v>-0,953150208428673-0,289134954706782i</v>
      </c>
      <c r="DL265" s="240" t="str">
        <f t="shared" ca="1" si="429"/>
        <v>0,814346627438942-0,573527603729531i</v>
      </c>
      <c r="DM265" s="240" t="str">
        <f t="shared" ca="1" si="430"/>
        <v>-0,0488733333379336+0,994839554475673i</v>
      </c>
      <c r="DN265" s="240" t="str">
        <f t="shared" ca="1" si="431"/>
        <v>-0,754209790226649-0,65058583921508i</v>
      </c>
      <c r="DO265" s="240" t="str">
        <f t="shared" ca="1" si="432"/>
        <v>0,976900711082302-0,194317633136596i</v>
      </c>
      <c r="DP265" s="240" t="str">
        <f t="shared" ca="1" si="433"/>
        <v>-0,447830566410482+0,889686532240082i</v>
      </c>
      <c r="DQ265" s="240" t="str">
        <f t="shared" ca="1" si="434"/>
        <v>-0,425861687715513-0,900408887559985i</v>
      </c>
      <c r="DR265" s="240" t="str">
        <f t="shared" ca="1" si="435"/>
        <v>0,971837693411711+0,21823345189297i</v>
      </c>
      <c r="DS265" s="240" t="str">
        <f t="shared" ca="1" si="436"/>
        <v>-0,769948812092385+0,631880660107935i</v>
      </c>
      <c r="DT265" s="240" t="str">
        <f t="shared" ca="1" si="437"/>
        <v>-0,0244440287530425-0,995739339043726i</v>
      </c>
      <c r="DU265" s="240" t="str">
        <f t="shared" ca="1" si="438"/>
        <v>0,80002628947229+0,593339934619368i</v>
      </c>
      <c r="DV265" s="240" t="str">
        <f t="shared" ca="1" si="439"/>
        <v>-0,959958864403771+0,265656395581847i</v>
      </c>
      <c r="DW265" s="240" t="str">
        <f t="shared" ca="1" si="440"/>
        <v>0,38116774860606-0,920220348222915i</v>
      </c>
      <c r="DX265" s="240" t="str">
        <f t="shared" ca="1" si="441"/>
        <v>0,490945983897841+0,866640861461941i</v>
      </c>
      <c r="DY265" s="240" t="str">
        <f t="shared" ca="1" si="442"/>
        <v>-0,985258705731537-0,146149323095021i</v>
      </c>
      <c r="DZ265" s="240" t="str">
        <f t="shared" ca="1" si="443"/>
        <v>0,721378577422679-0,686809500441388i</v>
      </c>
      <c r="EA265" s="240" t="str">
        <f t="shared" ca="1" si="444"/>
        <v>0,09762892653431+0,991243125859986i</v>
      </c>
      <c r="EB265" s="240" t="str">
        <f t="shared" ca="1" si="445"/>
        <v>-0,841507376939494-0,532878669508668i</v>
      </c>
      <c r="EC265" s="240" t="str">
        <f t="shared" ca="1" si="446"/>
        <v>0,937814917465437-0,33555554300326i</v>
      </c>
      <c r="ED265" s="240" t="str">
        <f t="shared" ca="1" si="447"/>
        <v>-0,312439349745642+0,945767410408837i</v>
      </c>
      <c r="EE265" s="240" t="str">
        <f t="shared" ca="1" si="448"/>
        <v>-0,553369801257426-0,828176433447145i</v>
      </c>
      <c r="EF265" s="240" t="str">
        <f t="shared" ca="1" si="449"/>
        <v>0,993340515759483+0,0732731984534687i</v>
      </c>
      <c r="EG265" s="240" t="str">
        <f t="shared" ca="1" si="450"/>
        <v>-0,668899129740507+0,738016460584253i</v>
      </c>
      <c r="EH265" s="240" t="str">
        <f t="shared" ca="1" si="451"/>
        <v>-0,170284764702909-0,981375280293421i</v>
      </c>
      <c r="EI265" s="240" t="str">
        <f t="shared" ca="1" si="452"/>
        <v>0,878428263020136+0,469529688718767i</v>
      </c>
      <c r="EJ265" s="240" t="str">
        <f t="shared" ca="1" si="453"/>
        <v>-0,910588870234567+0,40363628586371i</v>
      </c>
      <c r="EK265" s="240" t="str">
        <f t="shared" ca="1" si="454"/>
        <v>0,242017814978371-0,966189277053938i</v>
      </c>
      <c r="EL265" s="240" t="str">
        <f t="shared" ca="1" si="455"/>
        <v>0,612794859718514+0,785224045584115i</v>
      </c>
      <c r="EM265" s="240" t="str">
        <f t="shared" ca="1" si="456"/>
        <v>-0,996039327467001+1,5325859991172E-13i</v>
      </c>
      <c r="EN265" s="240"/>
      <c r="EO265" s="240"/>
      <c r="EP265" s="240"/>
    </row>
    <row r="266" spans="1:146">
      <c r="A266" s="268">
        <f t="shared" si="323"/>
        <v>3.2421875000000024E-3</v>
      </c>
      <c r="B266" s="267">
        <v>166</v>
      </c>
      <c r="C266" s="266">
        <f t="shared" si="324"/>
        <v>33200</v>
      </c>
      <c r="N266" s="265">
        <f t="shared" ca="1" si="327"/>
        <v>2.9959068297505693</v>
      </c>
      <c r="O266" s="240">
        <f t="shared" ca="1" si="328"/>
        <v>0.99590682975056954</v>
      </c>
      <c r="P266" s="240" t="str">
        <f t="shared" ca="1" si="329"/>
        <v>-0,593261005821681+0,799919866308668i</v>
      </c>
      <c r="Q266" s="240" t="str">
        <f t="shared" ca="1" si="330"/>
        <v>-0,289096492649662-0,953023416019509i</v>
      </c>
      <c r="R266" s="240" t="str">
        <f t="shared" ca="1" si="331"/>
        <v>0,93769016502689+0,335510905866969i</v>
      </c>
      <c r="S266" s="240" t="str">
        <f t="shared" ca="1" si="332"/>
        <v>-0,828066265622137+0,553296189470376i</v>
      </c>
      <c r="T266" s="240" t="str">
        <f t="shared" ca="1" si="333"/>
        <v>0,048866831982667-0,994707216358567i</v>
      </c>
      <c r="U266" s="241" t="str">
        <f t="shared" ca="1" si="334"/>
        <v>0,769846389972548+0,631796604446451i</v>
      </c>
      <c r="V266" s="240" t="str">
        <f t="shared" ca="1" si="335"/>
        <v>-0,96606075012796+0,241985620659641i</v>
      </c>
      <c r="W266" s="240" t="str">
        <f t="shared" ca="1" si="336"/>
        <v>0,381117043924788-0,920097936294752i</v>
      </c>
      <c r="X266" s="240" t="str">
        <f t="shared" ca="1" si="337"/>
        <v>0,511998434135567+0,854217780771717i</v>
      </c>
      <c r="Y266" s="240" t="str">
        <f t="shared" ca="1" si="338"/>
        <v>-0,991111266156292-0,0976159394868588i</v>
      </c>
      <c r="Z266" s="240" t="str">
        <f t="shared" ca="1" si="339"/>
        <v>0,668810149712295-0,737918286252379i</v>
      </c>
      <c r="AA266" s="240" t="str">
        <f t="shared" ca="1" si="340"/>
        <v>0,194291784114145+0,976770759272396i</v>
      </c>
      <c r="AB266" s="240" t="str">
        <f t="shared" ca="1" si="341"/>
        <v>-0,900289111043016-0,425805037641882i</v>
      </c>
      <c r="AC266" s="240" t="str">
        <f t="shared" ca="1" si="342"/>
        <v>0,878311410466777-0,469467229727155i</v>
      </c>
      <c r="AD266" s="240" t="str">
        <f t="shared" ca="1" si="343"/>
        <v>-0,146129881642683+0,985127642102751i</v>
      </c>
      <c r="AE266" s="240" t="str">
        <f t="shared" ca="1" si="344"/>
        <v>-0,704212472746617-0,704212472746632i</v>
      </c>
      <c r="AF266" s="240" t="str">
        <f t="shared" ca="1" si="345"/>
        <v>0,985127642102753-0,146129881642669i</v>
      </c>
      <c r="AG266" s="240" t="str">
        <f t="shared" ca="1" si="346"/>
        <v>-0,469467229727173+0,878311410466768i</v>
      </c>
      <c r="AH266" s="240" t="str">
        <f t="shared" ca="1" si="347"/>
        <v>-0,425805037641857-0,900289111043028i</v>
      </c>
      <c r="AI266" s="240" t="str">
        <f t="shared" ca="1" si="348"/>
        <v>0,976770759272412+0,194291784114061i</v>
      </c>
      <c r="AJ266" s="240" t="str">
        <f t="shared" ca="1" si="349"/>
        <v>-0,737918286252394+0,668810149712279i</v>
      </c>
      <c r="AK266" s="240" t="str">
        <f t="shared" ca="1" si="350"/>
        <v>-0,0976159394868449-0,991111266156293i</v>
      </c>
      <c r="AL266" s="240" t="str">
        <f t="shared" ca="1" si="351"/>
        <v>0,854217780771707+0,511998434135586i</v>
      </c>
      <c r="AM266" s="240" t="str">
        <f t="shared" ca="1" si="352"/>
        <v>-0,920097936294757+0,381117043924775i</v>
      </c>
      <c r="AN266" s="240" t="str">
        <f t="shared" ca="1" si="353"/>
        <v>0,241985620659277-0,966060750128052i</v>
      </c>
      <c r="AO266" s="240" t="str">
        <f t="shared" ca="1" si="354"/>
        <v>0,631796604446596+0,769846389972429i</v>
      </c>
      <c r="AP266" s="240" t="str">
        <f t="shared" ca="1" si="355"/>
        <v>-0,994707216358572+0,0488668319825507i</v>
      </c>
      <c r="AQ266" s="240" t="str">
        <f t="shared" ca="1" si="356"/>
        <v>0,553296189470644-0,828066265621959i</v>
      </c>
      <c r="AR266" s="240" t="str">
        <f t="shared" ca="1" si="357"/>
        <v>0,553296189470644-0,828066265621959i</v>
      </c>
      <c r="AS266" s="240" t="str">
        <f t="shared" ca="1" si="358"/>
        <v>-0,95302341601954-0,289096492649561i</v>
      </c>
      <c r="AT266" s="240" t="str">
        <f t="shared" ca="1" si="359"/>
        <v>0,79991986630876-0,593261005821558i</v>
      </c>
      <c r="AU266" s="240" t="str">
        <f t="shared" ca="1" si="360"/>
        <v>-4,17260571576715E-13+0,99590682975057i</v>
      </c>
      <c r="AV266" s="240" t="str">
        <f t="shared" ca="1" si="361"/>
        <v>-0,799919866308861-0,593261005821421i</v>
      </c>
      <c r="AW266" s="240" t="str">
        <f t="shared" ca="1" si="362"/>
        <v>0,95302341601949-0,289096492649724i</v>
      </c>
      <c r="AX266" s="240" t="str">
        <f t="shared" ca="1" si="363"/>
        <v>-0,335510905867181+0,937690165026814i</v>
      </c>
      <c r="AY266" s="240" t="str">
        <f t="shared" ca="1" si="364"/>
        <v>-0,55329618946995-0,828066265622422i</v>
      </c>
      <c r="AZ266" s="240" t="str">
        <f t="shared" ca="1" si="365"/>
        <v>0,994707216358581+0,0488668319823806i</v>
      </c>
      <c r="BA266" s="240" t="str">
        <f t="shared" ca="1" si="366"/>
        <v>-0,631796604446475+0,769846389972528i</v>
      </c>
      <c r="BB266" s="240" t="str">
        <f t="shared" ca="1" si="367"/>
        <v>-0,241985620659429-0,966060750128014i</v>
      </c>
      <c r="BC266" s="240" t="str">
        <f t="shared" ca="1" si="368"/>
        <v>0,920097936294936+0,381117043924343i</v>
      </c>
      <c r="BD266" s="240" t="str">
        <f t="shared" ca="1" si="369"/>
        <v>-0,854217780771619+0,511998434135731i</v>
      </c>
      <c r="BE266" s="240" t="str">
        <f t="shared" ca="1" si="370"/>
        <v>0,0976159394868868-0,991111266156289i</v>
      </c>
      <c r="BF266" s="240" t="str">
        <f t="shared" ca="1" si="371"/>
        <v>0,737918286252166+0,66881014971253i</v>
      </c>
      <c r="BG266" s="240" t="str">
        <f t="shared" ca="1" si="372"/>
        <v>-0,976770759272322+0,194291784114519i</v>
      </c>
      <c r="BH266" s="240" t="str">
        <f t="shared" ca="1" si="373"/>
        <v>0,425805037641728-0,900289111043089i</v>
      </c>
      <c r="BI266" s="240" t="str">
        <f t="shared" ca="1" si="374"/>
        <v>0,46946722972705+0,878311410466834i</v>
      </c>
      <c r="BJ266" s="240" t="str">
        <f t="shared" ca="1" si="375"/>
        <v>-0,985127642102705-0,146129881642991i</v>
      </c>
      <c r="BK266" s="240" t="str">
        <f t="shared" ca="1" si="376"/>
        <v>0,704212472746356-0,704212472746893i</v>
      </c>
      <c r="BL266" s="240" t="str">
        <f t="shared" ca="1" si="377"/>
        <v>0,146129881642733+0,985127642102744i</v>
      </c>
      <c r="BM266" s="240" t="str">
        <f t="shared" ca="1" si="378"/>
        <v>-0,878311410466711-0,46946722972728i</v>
      </c>
      <c r="BN266" s="240" t="str">
        <f t="shared" ca="1" si="379"/>
        <v>0,900289111043201-0,425805037641492i</v>
      </c>
      <c r="BO266" s="240" t="str">
        <f t="shared" ca="1" si="380"/>
        <v>-0,194291784113776+0,976770759272469i</v>
      </c>
      <c r="BP266" s="240" t="str">
        <f t="shared" ca="1" si="381"/>
        <v>-0,668810149712336-0,737918286252341i</v>
      </c>
      <c r="BQ266" s="240" t="str">
        <f t="shared" ca="1" si="382"/>
        <v>0,991111266156315-0,0976159394866269i</v>
      </c>
      <c r="BR266" s="240" t="str">
        <f t="shared" ca="1" si="383"/>
        <v>-0,511998434135931+0,854217780771499i</v>
      </c>
      <c r="BS266" s="240" t="str">
        <f t="shared" ca="1" si="384"/>
        <v>-0,381117043925017-0,920097936294657i</v>
      </c>
      <c r="BT266" s="240" t="str">
        <f t="shared" ca="1" si="385"/>
        <v>0,96606075012795+0,241985620659682i</v>
      </c>
      <c r="BU266" s="240" t="str">
        <f t="shared" ca="1" si="386"/>
        <v>-0,769846389972694+0,631796604446274i</v>
      </c>
      <c r="BV266" s="240" t="str">
        <f t="shared" ca="1" si="387"/>
        <v>-0,0488668319821198-0,994707216358594i</v>
      </c>
      <c r="BW266" s="240" t="str">
        <f t="shared" ca="1" si="388"/>
        <v>0,828066265622276+0,553296189470167i</v>
      </c>
      <c r="BX266" s="240" t="str">
        <f t="shared" ca="1" si="389"/>
        <v>-0,937690165026902+0,335510905866935i</v>
      </c>
      <c r="BY266" s="240" t="str">
        <f t="shared" ca="1" si="390"/>
        <v>0,289096492649946-0,953023416019422i</v>
      </c>
      <c r="BZ266" s="240" t="str">
        <f t="shared" ca="1" si="391"/>
        <v>0,593261005822007+0,799919866308426i</v>
      </c>
      <c r="CA266" s="240" t="str">
        <f t="shared" ca="1" si="392"/>
        <v>-0,99590682975057+1,84472340103888E-13i</v>
      </c>
      <c r="CB266" s="240" t="str">
        <f t="shared" ca="1" si="393"/>
        <v>0,593261005821756-0,799919866308612i</v>
      </c>
      <c r="CC266" s="240" t="str">
        <f t="shared" ca="1" si="394"/>
        <v>0,289096492649298+0,953023416019619i</v>
      </c>
      <c r="CD266" s="240" t="str">
        <f t="shared" ca="1" si="395"/>
        <v>-0,937690165027008-0,33551090586664i</v>
      </c>
      <c r="CE266" s="240" t="str">
        <f t="shared" ca="1" si="396"/>
        <v>0,828066265622087-0,553296189470451i</v>
      </c>
      <c r="CF266" s="240" t="str">
        <f t="shared" ca="1" si="397"/>
        <v>-0,0488668319827973+0,99470721635856i</v>
      </c>
      <c r="CG266" s="240" t="str">
        <f t="shared" ca="1" si="398"/>
        <v>-0,769846389972263-0,631796604446798i</v>
      </c>
      <c r="CH266" s="240" t="str">
        <f t="shared" ca="1" si="399"/>
        <v>0,966060750127875-0,241985620659984i</v>
      </c>
      <c r="CI266" s="240" t="str">
        <f t="shared" ca="1" si="400"/>
        <v>-0,381117043924754+0,920097936294766i</v>
      </c>
      <c r="CJ266" s="240" t="str">
        <f t="shared" ca="1" si="401"/>
        <v>-0,511998434135373-0,854217780771833i</v>
      </c>
      <c r="CK266" s="240" t="str">
        <f t="shared" ca="1" si="402"/>
        <v>0,991111266156248+0,0976159394873019i</v>
      </c>
      <c r="CL266" s="240" t="str">
        <f t="shared" ca="1" si="403"/>
        <v>-0,668810149712105+0,737918286252551i</v>
      </c>
      <c r="CM266" s="240" t="str">
        <f t="shared" ca="1" si="404"/>
        <v>-0,194291784114083-0,976770759272408i</v>
      </c>
      <c r="CN266" s="240" t="str">
        <f t="shared" ca="1" si="405"/>
        <v>0,900289111042923+0,42580503764208i</v>
      </c>
      <c r="CO266" s="240" t="str">
        <f t="shared" ca="1" si="406"/>
        <v>-0,87831141046655+0,469467229727579i</v>
      </c>
      <c r="CP266" s="240" t="str">
        <f t="shared" ca="1" si="407"/>
        <v>0,146129881642424-0,98512764210279i</v>
      </c>
      <c r="CQ266" s="240" t="str">
        <f t="shared" ca="1" si="408"/>
        <v>0,704212472746577+0,704212472746671i</v>
      </c>
      <c r="CR266" s="240" t="str">
        <f t="shared" ca="1" si="409"/>
        <v>-0,9851276421028+0,146129881642349i</v>
      </c>
      <c r="CS266" s="240" t="str">
        <f t="shared" ca="1" si="410"/>
        <v>0,469467229726749-0,878311410466995i</v>
      </c>
      <c r="CT266" s="240" t="str">
        <f t="shared" ca="1" si="411"/>
        <v>0,425805037642011+0,900289111042956i</v>
      </c>
      <c r="CU266" s="240" t="str">
        <f t="shared" ca="1" si="412"/>
        <v>-0,976770759272382-0,194291784114213i</v>
      </c>
      <c r="CV266" s="240" t="str">
        <f t="shared" ca="1" si="413"/>
        <v>0,737918286252602-0,668810149712049i</v>
      </c>
      <c r="CW266" s="240" t="str">
        <f t="shared" ca="1" si="414"/>
        <v>0,0976159394872258+0,991111266156256i</v>
      </c>
      <c r="CX266" s="240" t="str">
        <f t="shared" ca="1" si="415"/>
        <v>-0,854217780771794-0,511998434135439i</v>
      </c>
      <c r="CY266" s="240" t="str">
        <f t="shared" ca="1" si="416"/>
        <v>0,920097936294817-0,381117043924632i</v>
      </c>
      <c r="CZ266" s="240" t="str">
        <f t="shared" ca="1" si="417"/>
        <v>-0,241985620660059+0,966060750127856i</v>
      </c>
      <c r="DA266" s="240" t="str">
        <f t="shared" ca="1" si="418"/>
        <v>-0,631796604446695-0,769846389972348i</v>
      </c>
      <c r="DB266" s="240" t="str">
        <f t="shared" ca="1" si="419"/>
        <v>0,994707216358564-0,0488668319827208i</v>
      </c>
      <c r="DC266" s="240" t="str">
        <f t="shared" ca="1" si="420"/>
        <v>-0,553296189470514+0,828066265622045i</v>
      </c>
      <c r="DD266" s="240" t="str">
        <f t="shared" ca="1" si="421"/>
        <v>-0,335510905866515-0,937690165027052i</v>
      </c>
      <c r="DE266" s="240" t="str">
        <f t="shared" ca="1" si="422"/>
        <v>0,953023416019581+0,289096492649425i</v>
      </c>
      <c r="DF266" s="240" t="str">
        <f t="shared" ca="1" si="423"/>
        <v>-0,799919866308658+0,593261005821694i</v>
      </c>
      <c r="DG266" s="240" t="str">
        <f t="shared" ca="1" si="424"/>
        <v>2,61093606007753E-13-0,99590682975057i</v>
      </c>
      <c r="DH266" s="240" t="str">
        <f t="shared" ca="1" si="425"/>
        <v>0,799919866308347+0,593261005822114i</v>
      </c>
      <c r="DI266" s="240" t="str">
        <f t="shared" ca="1" si="426"/>
        <v>-0,953023416019453+0,289096492649847i</v>
      </c>
      <c r="DJ266" s="240" t="str">
        <f t="shared" ca="1" si="427"/>
        <v>0,335510905867007-0,937690165026876i</v>
      </c>
      <c r="DK266" s="240" t="str">
        <f t="shared" ca="1" si="428"/>
        <v>0,55329618947008+0,828066265622335i</v>
      </c>
      <c r="DL266" s="240" t="str">
        <f t="shared" ca="1" si="429"/>
        <v>-0,994707216358588-0,0488668319822245i</v>
      </c>
      <c r="DM266" s="240" t="str">
        <f t="shared" ca="1" si="430"/>
        <v>0,631796604446354-0,769846389972628i</v>
      </c>
      <c r="DN266" s="240" t="str">
        <f t="shared" ca="1" si="431"/>
        <v>0,241985620659608+0,966060750127969i</v>
      </c>
      <c r="DO266" s="240" t="str">
        <f t="shared" ca="1" si="432"/>
        <v>-0,920097936294617-0,381117043925114i</v>
      </c>
      <c r="DP266" s="240" t="str">
        <f t="shared" ca="1" si="433"/>
        <v>0,854217780771538-0,511998434135865i</v>
      </c>
      <c r="DQ266" s="240" t="str">
        <f t="shared" ca="1" si="434"/>
        <v>-0,0976159394867313+0,991111266156305i</v>
      </c>
      <c r="DR266" s="240" t="str">
        <f t="shared" ca="1" si="435"/>
        <v>-0,737918286252289-0,668810149712393i</v>
      </c>
      <c r="DS266" s="240" t="str">
        <f t="shared" ca="1" si="436"/>
        <v>0,976770759272484-0,1942917841137i</v>
      </c>
      <c r="DT266" s="240" t="str">
        <f t="shared" ca="1" si="437"/>
        <v>-0,425805037641562+0,900289111043168i</v>
      </c>
      <c r="DU266" s="240" t="str">
        <f t="shared" ca="1" si="438"/>
        <v>-0,469467229727187-0,87831141046676i</v>
      </c>
      <c r="DV266" s="240" t="str">
        <f t="shared" ca="1" si="439"/>
        <v>0,985127642102724+0,146129881642865i</v>
      </c>
      <c r="DW266" s="240" t="str">
        <f t="shared" ca="1" si="440"/>
        <v>-0,704212472746946+0,704212472746302i</v>
      </c>
      <c r="DX266" s="240" t="str">
        <f t="shared" ca="1" si="441"/>
        <v>-0,146129881642915-0,985127642102716i</v>
      </c>
      <c r="DY266" s="240" t="str">
        <f t="shared" ca="1" si="442"/>
        <v>0,878311410466785+0,469467229727141i</v>
      </c>
      <c r="DZ266" s="240" t="str">
        <f t="shared" ca="1" si="443"/>
        <v>-0,900289111043146+0,425805037641608i</v>
      </c>
      <c r="EA266" s="240" t="str">
        <f t="shared" ca="1" si="444"/>
        <v>0,194291784113651-0,976770759272494i</v>
      </c>
      <c r="EB266" s="240" t="str">
        <f t="shared" ca="1" si="445"/>
        <v>0,668810149712473+0,737918286252217i</v>
      </c>
      <c r="EC266" s="240" t="str">
        <f t="shared" ca="1" si="446"/>
        <v>-0,9911112661563+0,0976159394867823i</v>
      </c>
      <c r="ED266" s="240" t="str">
        <f t="shared" ca="1" si="447"/>
        <v>0,511998434135822-0,854217780771565i</v>
      </c>
      <c r="EE266" s="240" t="str">
        <f t="shared" ca="1" si="448"/>
        <v>0,381117043925162+0,920097936294597i</v>
      </c>
      <c r="EF266" s="240" t="str">
        <f t="shared" ca="1" si="449"/>
        <v>-0,966060750127995-0,241985620659503i</v>
      </c>
      <c r="EG266" s="240" t="str">
        <f t="shared" ca="1" si="450"/>
        <v>0,769846389972595-0,631796604446394i</v>
      </c>
      <c r="EH266" s="240" t="str">
        <f t="shared" ca="1" si="451"/>
        <v>0,0488668319822757+0,994707216358585i</v>
      </c>
      <c r="EI266" s="240" t="str">
        <f t="shared" ca="1" si="452"/>
        <v>-0,828066265622364-0,553296189470037i</v>
      </c>
      <c r="EJ266" s="240" t="str">
        <f t="shared" ca="1" si="453"/>
        <v>0,93769016502684-0,335510905867108i</v>
      </c>
      <c r="EK266" s="240" t="str">
        <f t="shared" ca="1" si="454"/>
        <v>-0,289096492649852+0,953023416019451i</v>
      </c>
      <c r="EL266" s="240" t="str">
        <f t="shared" ca="1" si="455"/>
        <v>-0,593261005821382-0,79991986630889i</v>
      </c>
      <c r="EM266" s="240" t="str">
        <f t="shared" ca="1" si="456"/>
        <v>0,99590682975057-3,68944680207775E-13i</v>
      </c>
      <c r="EN266" s="240"/>
      <c r="EO266" s="240"/>
      <c r="EP266" s="240"/>
    </row>
    <row r="267" spans="1:146">
      <c r="A267" s="268">
        <f t="shared" si="323"/>
        <v>3.2617187500000025E-3</v>
      </c>
      <c r="B267" s="267">
        <v>167</v>
      </c>
      <c r="C267" s="266">
        <f t="shared" si="324"/>
        <v>33400</v>
      </c>
      <c r="N267" s="265">
        <f t="shared" ca="1" si="327"/>
        <v>2.9957626638088701</v>
      </c>
      <c r="O267" s="240">
        <f t="shared" ca="1" si="328"/>
        <v>0.99576266380887002</v>
      </c>
      <c r="P267" s="240" t="str">
        <f t="shared" ca="1" si="329"/>
        <v>-0,573368298529204+0,814120431433497i</v>
      </c>
      <c r="Q267" s="240" t="str">
        <f t="shared" ca="1" si="330"/>
        <v>-0,335462337824021-0,937554426440075i</v>
      </c>
      <c r="R267" s="240" t="str">
        <f t="shared" ca="1" si="331"/>
        <v>0,9596922225917+0,265582605855015i</v>
      </c>
      <c r="S267" s="240" t="str">
        <f t="shared" ca="1" si="332"/>
        <v>-0,769734948192603+0,631705146541223i</v>
      </c>
      <c r="T267" s="240" t="str">
        <f t="shared" ca="1" si="333"/>
        <v>-0,0732528458119752-0,993064601733535i</v>
      </c>
      <c r="U267" s="241" t="str">
        <f t="shared" ca="1" si="334"/>
        <v>0,85409412551895+0,511924318029294i</v>
      </c>
      <c r="V267" s="240" t="str">
        <f t="shared" ca="1" si="335"/>
        <v>-0,910335941619417+0,403524170318987i</v>
      </c>
      <c r="W267" s="240" t="str">
        <f t="shared" ca="1" si="336"/>
        <v>0,194263658734081-0,976629363438856i</v>
      </c>
      <c r="X267" s="240" t="str">
        <f t="shared" ca="1" si="337"/>
        <v>0,6866187296316+0,721178204575557i</v>
      </c>
      <c r="Y267" s="240" t="str">
        <f t="shared" ca="1" si="338"/>
        <v>-0,984985036539697+0,146108728105579i</v>
      </c>
      <c r="Z267" s="240" t="str">
        <f t="shared" ca="1" si="339"/>
        <v>0,447706175295487-0,889439409537279i</v>
      </c>
      <c r="AA267" s="240" t="str">
        <f t="shared" ca="1" si="340"/>
        <v>0,469399270372663+0,878184267457206i</v>
      </c>
      <c r="AB267" s="240" t="str">
        <f t="shared" ca="1" si="341"/>
        <v>-0,988274065147795-0,121891980015047i</v>
      </c>
      <c r="AC267" s="240" t="str">
        <f t="shared" ca="1" si="342"/>
        <v>0,668713333783141-0,737811466335658i</v>
      </c>
      <c r="AD267" s="240" t="str">
        <f t="shared" ca="1" si="343"/>
        <v>0,21817283454243+0,971567752091154i</v>
      </c>
      <c r="AE267" s="240" t="str">
        <f t="shared" ca="1" si="344"/>
        <v>-0,919964744331917-0,38106187400742i</v>
      </c>
      <c r="AF267" s="240" t="str">
        <f t="shared" ca="1" si="345"/>
        <v>0,84127363666145-0,532730655110211i</v>
      </c>
      <c r="AG267" s="240" t="str">
        <f t="shared" ca="1" si="346"/>
        <v>-0,0488597580951785+0,994563224071058i</v>
      </c>
      <c r="AH267" s="240" t="str">
        <f t="shared" ca="1" si="347"/>
        <v>-0,785005938777651-0,612624647495965i</v>
      </c>
      <c r="AI267" s="240" t="str">
        <f t="shared" ca="1" si="348"/>
        <v>0,952885457814849-0,289054643485835i</v>
      </c>
      <c r="AJ267" s="240" t="str">
        <f t="shared" ca="1" si="349"/>
        <v>-0,312352565407805+0,945504710468911i</v>
      </c>
      <c r="AK267" s="240" t="str">
        <f t="shared" ca="1" si="350"/>
        <v>-0,593175126270455-0,79980407113853i</v>
      </c>
      <c r="AL267" s="240" t="str">
        <f t="shared" ca="1" si="351"/>
        <v>0,995462758711512-0,0244372390871516i</v>
      </c>
      <c r="AM267" s="240" t="str">
        <f t="shared" ca="1" si="352"/>
        <v>-0,553216095164516+0,827946396022509i</v>
      </c>
      <c r="AN267" s="240" t="str">
        <f t="shared" ca="1" si="353"/>
        <v>-0,35837004027183-0,929039394682111i</v>
      </c>
      <c r="AO267" s="240" t="str">
        <f t="shared" ca="1" si="354"/>
        <v>0,965920904658792+0,241950591193488i</v>
      </c>
      <c r="AP267" s="240" t="str">
        <f t="shared" ca="1" si="355"/>
        <v>-0,754000298056747+0,650405130027488i</v>
      </c>
      <c r="AQ267" s="240" t="str">
        <f t="shared" ca="1" si="356"/>
        <v>-0,0976018087533648-0,990967794413021i</v>
      </c>
      <c r="AR267" s="240" t="str">
        <f t="shared" ca="1" si="357"/>
        <v>-0,0976018087533648-0,990967794413021i</v>
      </c>
      <c r="AS267" s="240" t="str">
        <f t="shared" ca="1" si="358"/>
        <v>-0,900158786575299+0,425743398759184i</v>
      </c>
      <c r="AT267" s="240" t="str">
        <f t="shared" ca="1" si="359"/>
        <v>0,170237465762185-0,98110268977646i</v>
      </c>
      <c r="AU267" s="240" t="str">
        <f t="shared" ca="1" si="360"/>
        <v>0,704110532031715+0,704110532031549i</v>
      </c>
      <c r="AV267" s="240" t="str">
        <f t="shared" ca="1" si="361"/>
        <v>-0,981102689776585+0,170237465761469i</v>
      </c>
      <c r="AW267" s="240" t="str">
        <f t="shared" ca="1" si="362"/>
        <v>0,425743398758945-0,900158786575413i</v>
      </c>
      <c r="AX267" s="240" t="str">
        <f t="shared" ca="1" si="363"/>
        <v>0,490809616881162+0,866400140011936i</v>
      </c>
      <c r="AY267" s="240" t="str">
        <f t="shared" ca="1" si="364"/>
        <v>-0,990967794413047-0,0976018087531021i</v>
      </c>
      <c r="AZ267" s="240" t="str">
        <f t="shared" ca="1" si="365"/>
        <v>0,650405130027298-0,75400029805691i</v>
      </c>
      <c r="BA267" s="240" t="str">
        <f t="shared" ca="1" si="366"/>
        <v>0,24195059119277+0,965920904658971i</v>
      </c>
      <c r="BB267" s="240" t="str">
        <f t="shared" ca="1" si="367"/>
        <v>-0,929039394682212-0,358370040271571i</v>
      </c>
      <c r="BC267" s="240" t="str">
        <f t="shared" ca="1" si="368"/>
        <v>0,827946396022693-0,553216095164242i</v>
      </c>
      <c r="BD267" s="240" t="str">
        <f t="shared" ca="1" si="369"/>
        <v>-0,0244372390868877+0,995462758711519i</v>
      </c>
      <c r="BE267" s="240" t="str">
        <f t="shared" ca="1" si="370"/>
        <v>-0,799804071138392-0,593175126270641i</v>
      </c>
      <c r="BF267" s="240" t="str">
        <f t="shared" ca="1" si="371"/>
        <v>0,945504710468802-0,312352565408137i</v>
      </c>
      <c r="BG267" s="240" t="str">
        <f t="shared" ca="1" si="372"/>
        <v>-0,289054643485853+0,952885457814843i</v>
      </c>
      <c r="BH267" s="240" t="str">
        <f t="shared" ca="1" si="373"/>
        <v>-0,612624647495549-0,785005938777976i</v>
      </c>
      <c r="BI267" s="240" t="str">
        <f t="shared" ca="1" si="374"/>
        <v>0,994563224071055-0,0488597580952444i</v>
      </c>
      <c r="BJ267" s="240" t="str">
        <f t="shared" ca="1" si="375"/>
        <v>-0,53273065511049+0,841273636661274i</v>
      </c>
      <c r="BK267" s="240" t="str">
        <f t="shared" ca="1" si="376"/>
        <v>-0,38106187400756-0,919964744331859i</v>
      </c>
      <c r="BL267" s="240" t="str">
        <f t="shared" ca="1" si="377"/>
        <v>0,9715677520911+0,218172834542669i</v>
      </c>
      <c r="BM267" s="240" t="str">
        <f t="shared" ca="1" si="378"/>
        <v>-0,737811466335405+0,668713333783421i</v>
      </c>
      <c r="BN267" s="240" t="str">
        <f t="shared" ca="1" si="379"/>
        <v>-0,121891980014922-0,98827406514781i</v>
      </c>
      <c r="BO267" s="240" t="str">
        <f t="shared" ca="1" si="380"/>
        <v>0,878184267457424+0,469399270372255i</v>
      </c>
      <c r="BP267" s="240" t="str">
        <f t="shared" ca="1" si="381"/>
        <v>-0,88943940953725+0,447706175295545i</v>
      </c>
      <c r="BQ267" s="240" t="str">
        <f t="shared" ca="1" si="382"/>
        <v>0,14610872810601-0,984985036539632i</v>
      </c>
      <c r="BR267" s="240" t="str">
        <f t="shared" ca="1" si="383"/>
        <v>0,721178204575661+0,686618729631491i</v>
      </c>
      <c r="BS267" s="240" t="str">
        <f t="shared" ca="1" si="384"/>
        <v>-0,9766293634389+0,194263658733861i</v>
      </c>
      <c r="BT267" s="240" t="str">
        <f t="shared" ca="1" si="385"/>
        <v>0,403524170318739-0,910335941619527i</v>
      </c>
      <c r="BU267" s="240" t="str">
        <f t="shared" ca="1" si="386"/>
        <v>0,51192431802918+0,854094125519018i</v>
      </c>
      <c r="BV267" s="240" t="str">
        <f t="shared" ca="1" si="387"/>
        <v>-0,993064601733569-0,0732528458115179i</v>
      </c>
      <c r="BW267" s="240" t="str">
        <f t="shared" ca="1" si="388"/>
        <v>0,631705146541256-0,769734948192575i</v>
      </c>
      <c r="BX267" s="240" t="str">
        <f t="shared" ca="1" si="389"/>
        <v>0,265582605854587+0,959692222591819i</v>
      </c>
      <c r="BY267" s="240" t="str">
        <f t="shared" ca="1" si="390"/>
        <v>-0,937554426440125-0,335462337823883i</v>
      </c>
      <c r="BZ267" s="240" t="str">
        <f t="shared" ca="1" si="391"/>
        <v>0,814120431433667-0,573368298528962i</v>
      </c>
      <c r="CA267" s="240" t="str">
        <f t="shared" ca="1" si="392"/>
        <v>2,35680703047079E-13+0,99576266380887i</v>
      </c>
      <c r="CB267" s="240" t="str">
        <f t="shared" ca="1" si="393"/>
        <v>-0,814120431433417-0,573368298529318i</v>
      </c>
      <c r="CC267" s="240" t="str">
        <f t="shared" ca="1" si="394"/>
        <v>0,937554426439947-0,33546233782438i</v>
      </c>
      <c r="CD267" s="240" t="str">
        <f t="shared" ca="1" si="395"/>
        <v>-0,26558260585506+0,959692222591687i</v>
      </c>
      <c r="CE267" s="240" t="str">
        <f t="shared" ca="1" si="396"/>
        <v>-0,631705146540876-0,769734948192887i</v>
      </c>
      <c r="CF267" s="240" t="str">
        <f t="shared" ca="1" si="397"/>
        <v>0,99306460173353-0,0732528458120444i</v>
      </c>
      <c r="CG267" s="240" t="str">
        <f t="shared" ca="1" si="398"/>
        <v>-0,511924318029577+0,85409412551878i</v>
      </c>
      <c r="CH267" s="240" t="str">
        <f t="shared" ca="1" si="399"/>
        <v>-0,403524170319248-0,910335941619301i</v>
      </c>
      <c r="CI267" s="240" t="str">
        <f t="shared" ca="1" si="400"/>
        <v>0,976629363438815+0,194263658734287i</v>
      </c>
      <c r="CJ267" s="240" t="str">
        <f t="shared" ca="1" si="401"/>
        <v>-0,721178204575316+0,686618729631853i</v>
      </c>
      <c r="CK267" s="240" t="str">
        <f t="shared" ca="1" si="402"/>
        <v>-0,146108728105525-0,984985036539704i</v>
      </c>
      <c r="CL267" s="240" t="str">
        <f t="shared" ca="1" si="403"/>
        <v>0,889439409537028+0,447706175295984i</v>
      </c>
      <c r="CM267" s="240" t="str">
        <f t="shared" ca="1" si="404"/>
        <v>-0,878184267457175+0,46939927037272i</v>
      </c>
      <c r="CN267" s="240" t="str">
        <f t="shared" ca="1" si="405"/>
        <v>0,121891980015381-0,988274065147754i</v>
      </c>
      <c r="CO267" s="240" t="str">
        <f t="shared" ca="1" si="406"/>
        <v>0,737811466335778+0,668713333783009i</v>
      </c>
      <c r="CP267" s="240" t="str">
        <f t="shared" ca="1" si="407"/>
        <v>-0,971567752091202+0,218172834542218i</v>
      </c>
      <c r="CQ267" s="240" t="str">
        <f t="shared" ca="1" si="408"/>
        <v>0,381061874007098-0,91996474433205i</v>
      </c>
      <c r="CR267" s="240" t="str">
        <f t="shared" ca="1" si="409"/>
        <v>0,532730655110075+0,841273636661536i</v>
      </c>
      <c r="CS267" s="240" t="str">
        <f t="shared" ca="1" si="410"/>
        <v>-0,994563224071031-0,0488597580957347i</v>
      </c>
      <c r="CT267" s="240" t="str">
        <f t="shared" ca="1" si="411"/>
        <v>0,612624647495913-0,785005938777692i</v>
      </c>
      <c r="CU267" s="240" t="str">
        <f t="shared" ca="1" si="412"/>
        <v>0,28905464348541+0,952885457814977i</v>
      </c>
      <c r="CV267" s="240" t="str">
        <f t="shared" ca="1" si="413"/>
        <v>-0,945504710468967-0,312352565407636i</v>
      </c>
      <c r="CW267" s="240" t="str">
        <f t="shared" ca="1" si="414"/>
        <v>0,799804071138667-0,593175126270269i</v>
      </c>
      <c r="CX267" s="240" t="str">
        <f t="shared" ca="1" si="415"/>
        <v>0,0244372390873872+0,995462758711507i</v>
      </c>
      <c r="CY267" s="240" t="str">
        <f t="shared" ca="1" si="416"/>
        <v>-0,827946396022451-0,553216095164603i</v>
      </c>
      <c r="CZ267" s="240" t="str">
        <f t="shared" ca="1" si="417"/>
        <v>0,929039394682022-0,358370040272063i</v>
      </c>
      <c r="DA267" s="240" t="str">
        <f t="shared" ca="1" si="418"/>
        <v>-0,241950591193246+0,965920904658853i</v>
      </c>
      <c r="DB267" s="240" t="str">
        <f t="shared" ca="1" si="419"/>
        <v>-0,650405130026926-0,754000298057231i</v>
      </c>
      <c r="DC267" s="240" t="str">
        <f t="shared" ca="1" si="420"/>
        <v>0,990967794412995-0,0976018087536276i</v>
      </c>
      <c r="DD267" s="240" t="str">
        <f t="shared" ca="1" si="421"/>
        <v>-0,490809616881564+0,866400140011708i</v>
      </c>
      <c r="DE267" s="240" t="str">
        <f t="shared" ca="1" si="422"/>
        <v>-0,425743398759448-0,900158786575175i</v>
      </c>
      <c r="DF267" s="240" t="str">
        <f t="shared" ca="1" si="423"/>
        <v>0,98110268977651+0,170237465761897i</v>
      </c>
      <c r="DG267" s="240" t="str">
        <f t="shared" ca="1" si="424"/>
        <v>-0,704110532031362+0,704110532031903i</v>
      </c>
      <c r="DH267" s="240" t="str">
        <f t="shared" ca="1" si="425"/>
        <v>-0,170237465761702-0,981102689776544i</v>
      </c>
      <c r="DI267" s="240" t="str">
        <f t="shared" ca="1" si="426"/>
        <v>0,90015878657509+0,425743398759628i</v>
      </c>
      <c r="DJ267" s="240" t="str">
        <f t="shared" ca="1" si="427"/>
        <v>-0,866400140011807+0,490809616881392i</v>
      </c>
      <c r="DK267" s="240" t="str">
        <f t="shared" ca="1" si="428"/>
        <v>0,0976018087538253-0,990967794412976i</v>
      </c>
      <c r="DL267" s="240" t="str">
        <f t="shared" ca="1" si="429"/>
        <v>0,754000298057102+0,650405130027077i</v>
      </c>
      <c r="DM267" s="240" t="str">
        <f t="shared" ca="1" si="430"/>
        <v>-0,9659209046589+0,241950591193053i</v>
      </c>
      <c r="DN267" s="240" t="str">
        <f t="shared" ca="1" si="431"/>
        <v>0,358370040271351-0,929039394682296i</v>
      </c>
      <c r="DO267" s="240" t="str">
        <f t="shared" ca="1" si="432"/>
        <v>0,553216095164438+0,827946396022561i</v>
      </c>
      <c r="DP267" s="240" t="str">
        <f t="shared" ca="1" si="433"/>
        <v>-0,9954627587115-0,0244372390876423i</v>
      </c>
      <c r="DQ267" s="240" t="str">
        <f t="shared" ca="1" si="434"/>
        <v>0,593175126270428-0,79980407113855i</v>
      </c>
      <c r="DR267" s="240" t="str">
        <f t="shared" ca="1" si="435"/>
        <v>0,312352565407447+0,94550471046903i</v>
      </c>
      <c r="DS267" s="240" t="str">
        <f t="shared" ca="1" si="436"/>
        <v>-0,95288545781492-0,2890546434856i</v>
      </c>
      <c r="DT267" s="240" t="str">
        <f t="shared" ca="1" si="437"/>
        <v>0,785005938777814-0,612624647495757i</v>
      </c>
      <c r="DU267" s="240" t="str">
        <f t="shared" ca="1" si="438"/>
        <v>0,0488597580954798+0,994563224071043i</v>
      </c>
      <c r="DV267" s="240" t="str">
        <f t="shared" ca="1" si="439"/>
        <v>-0,841273636661399-0,53273065511029i</v>
      </c>
      <c r="DW267" s="240" t="str">
        <f t="shared" ca="1" si="440"/>
        <v>0,919964744331758-0,381061874007804i</v>
      </c>
      <c r="DX267" s="240" t="str">
        <f t="shared" ca="1" si="441"/>
        <v>-0,218172834542411+0,971567752091158i</v>
      </c>
      <c r="DY267" s="240" t="str">
        <f t="shared" ca="1" si="442"/>
        <v>-0,668713333782862-0,737811466335912i</v>
      </c>
      <c r="DZ267" s="240" t="str">
        <f t="shared" ca="1" si="443"/>
        <v>0,988274065147778-0,121891980015184i</v>
      </c>
      <c r="EA267" s="240" t="str">
        <f t="shared" ca="1" si="444"/>
        <v>-0,469399270372896+0,878184267457081i</v>
      </c>
      <c r="EB267" s="240" t="str">
        <f t="shared" ca="1" si="445"/>
        <v>-0,447706175295807-0,889439409537118i</v>
      </c>
      <c r="EC267" s="240" t="str">
        <f t="shared" ca="1" si="446"/>
        <v>0,984985036539675+0,146108728105721i</v>
      </c>
      <c r="ED267" s="240" t="str">
        <f t="shared" ca="1" si="447"/>
        <v>-0,686618729631299+0,721178204575843i</v>
      </c>
      <c r="EE267" s="240" t="str">
        <f t="shared" ca="1" si="448"/>
        <v>-0,194263658734093-0,976629363438854i</v>
      </c>
      <c r="EF267" s="240" t="str">
        <f t="shared" ca="1" si="449"/>
        <v>0,910335941619221+0,403524170319429i</v>
      </c>
      <c r="EG267" s="240" t="str">
        <f t="shared" ca="1" si="450"/>
        <v>-0,854094125518882+0,511924318029406i</v>
      </c>
      <c r="EH267" s="240" t="str">
        <f t="shared" ca="1" si="451"/>
        <v>0,0732528458122425-0,993064601733515i</v>
      </c>
      <c r="EI267" s="240" t="str">
        <f t="shared" ca="1" si="452"/>
        <v>0,76973494819276+0,63170514654103i</v>
      </c>
      <c r="EJ267" s="240" t="str">
        <f t="shared" ca="1" si="453"/>
        <v>-0,95969222259174+0,265582605854868i</v>
      </c>
      <c r="EK267" s="240" t="str">
        <f t="shared" ca="1" si="454"/>
        <v>0,335462337823608-0,937554426440224i</v>
      </c>
      <c r="EL267" s="240" t="str">
        <f t="shared" ca="1" si="455"/>
        <v>0,573368298529201+0,814120431433499i</v>
      </c>
      <c r="EM267" s="240" t="str">
        <f t="shared" ca="1" si="456"/>
        <v>-0,99576266380887-4,34279460863307E-13i</v>
      </c>
      <c r="EN267" s="240"/>
      <c r="EO267" s="240"/>
      <c r="EP267" s="240"/>
    </row>
    <row r="268" spans="1:146">
      <c r="A268" s="268">
        <f t="shared" si="323"/>
        <v>3.2812500000000025E-3</v>
      </c>
      <c r="B268" s="267">
        <v>168</v>
      </c>
      <c r="C268" s="266">
        <f t="shared" si="324"/>
        <v>33600</v>
      </c>
      <c r="N268" s="265">
        <f t="shared" ca="1" si="327"/>
        <v>2.9956053940252554</v>
      </c>
      <c r="O268" s="240">
        <f t="shared" ca="1" si="328"/>
        <v>0.9956053940252555</v>
      </c>
      <c r="P268" s="240" t="str">
        <f t="shared" ca="1" si="329"/>
        <v>-0,553128720754187+0,8278156309765i</v>
      </c>
      <c r="Q268" s="240" t="str">
        <f t="shared" ca="1" si="330"/>
        <v>-0,381001689466785-0,919819445997768i</v>
      </c>
      <c r="R268" s="240" t="str">
        <f t="shared" ca="1" si="331"/>
        <v>0,976475115550027+0,194232976921392i</v>
      </c>
      <c r="S268" s="240" t="str">
        <f t="shared" ca="1" si="332"/>
        <v>-0,703999325501172+0,703999325501153i</v>
      </c>
      <c r="T268" s="240" t="str">
        <f t="shared" ca="1" si="333"/>
        <v>-0,194232976921364-0,976475115550032i</v>
      </c>
      <c r="U268" s="241" t="str">
        <f t="shared" ca="1" si="334"/>
        <v>0,919819445997761+0,381001689466802i</v>
      </c>
      <c r="V268" s="240" t="str">
        <f t="shared" ca="1" si="335"/>
        <v>-0,827815630976516+0,553128720754164i</v>
      </c>
      <c r="W268" s="240" t="str">
        <f t="shared" ca="1" si="336"/>
        <v>2,78090093960063E-14-0,995605394025255i</v>
      </c>
      <c r="X268" s="240" t="str">
        <f t="shared" ca="1" si="337"/>
        <v>0,827815630976483+0,553128720754213i</v>
      </c>
      <c r="Y268" s="240" t="str">
        <f t="shared" ca="1" si="338"/>
        <v>-0,919819445997782+0,381001689466751i</v>
      </c>
      <c r="Z268" s="240" t="str">
        <f t="shared" ca="1" si="339"/>
        <v>0,194232976921422-0,976475115550021i</v>
      </c>
      <c r="AA268" s="240" t="str">
        <f t="shared" ca="1" si="340"/>
        <v>0,703999325501133+0,703999325501192i</v>
      </c>
      <c r="AB268" s="240" t="str">
        <f t="shared" ca="1" si="341"/>
        <v>-0,976475115550038+0,194232976921333i</v>
      </c>
      <c r="AC268" s="240" t="str">
        <f t="shared" ca="1" si="342"/>
        <v>0,381001689466736-0,919819445997788i</v>
      </c>
      <c r="AD268" s="240" t="str">
        <f t="shared" ca="1" si="343"/>
        <v>0,553128720754138+0,827815630976533i</v>
      </c>
      <c r="AE268" s="240" t="str">
        <f t="shared" ca="1" si="344"/>
        <v>-0,995605394025255+4,34208064651378E-14i</v>
      </c>
      <c r="AF268" s="240" t="str">
        <f t="shared" ca="1" si="345"/>
        <v>0,553128720754154-0,827815630976523i</v>
      </c>
      <c r="AG268" s="240" t="str">
        <f t="shared" ca="1" si="346"/>
        <v>0,38100168946681+0,919819445997757i</v>
      </c>
      <c r="AH268" s="240" t="str">
        <f t="shared" ca="1" si="347"/>
        <v>-0,976475115550036-0,194232976921345i</v>
      </c>
      <c r="AI268" s="240" t="str">
        <f t="shared" ca="1" si="348"/>
        <v>0,703999325501142-0,703999325501183i</v>
      </c>
      <c r="AJ268" s="240" t="str">
        <f t="shared" ca="1" si="349"/>
        <v>0,194232976921403+0,976475115550025i</v>
      </c>
      <c r="AK268" s="240" t="str">
        <f t="shared" ca="1" si="350"/>
        <v>-0,919819445997775-0,381001689466768i</v>
      </c>
      <c r="AL268" s="240" t="str">
        <f t="shared" ca="1" si="351"/>
        <v>0,82781563097649-0,553128720754203i</v>
      </c>
      <c r="AM268" s="240" t="str">
        <f t="shared" ca="1" si="352"/>
        <v>1,56117970691315E-14+0,995605394025255i</v>
      </c>
      <c r="AN268" s="240" t="str">
        <f t="shared" ca="1" si="353"/>
        <v>-0,827815630976452-0,55312872075426i</v>
      </c>
      <c r="AO268" s="240" t="str">
        <f t="shared" ca="1" si="354"/>
        <v>0,919819445997654-0,381001689467058i</v>
      </c>
      <c r="AP268" s="240" t="str">
        <f t="shared" ca="1" si="355"/>
        <v>-0,194232976921678+0,97647511554997i</v>
      </c>
      <c r="AQ268" s="240" t="str">
        <f t="shared" ca="1" si="356"/>
        <v>-0,703999325501234-0,703999325501092i</v>
      </c>
      <c r="AR268" s="240" t="str">
        <f t="shared" ca="1" si="357"/>
        <v>-0,703999325501234-0,703999325501092i</v>
      </c>
      <c r="AS268" s="240" t="str">
        <f t="shared" ca="1" si="358"/>
        <v>-0,381001689466885+0,919819445997726i</v>
      </c>
      <c r="AT268" s="240" t="str">
        <f t="shared" ca="1" si="359"/>
        <v>-0,553128720754427-0,827815630976339i</v>
      </c>
      <c r="AU268" s="240" t="str">
        <f t="shared" ca="1" si="360"/>
        <v>0,995605394025255+3,09313688098326E-13i</v>
      </c>
      <c r="AV268" s="240" t="str">
        <f t="shared" ca="1" si="361"/>
        <v>-0,553128720754106+0,827815630976555i</v>
      </c>
      <c r="AW268" s="240" t="str">
        <f t="shared" ca="1" si="362"/>
        <v>-0,381001689467216-0,919819445997589i</v>
      </c>
      <c r="AX268" s="240" t="str">
        <f t="shared" ca="1" si="363"/>
        <v>0,976475115550006+0,194232976921498i</v>
      </c>
      <c r="AY268" s="240" t="str">
        <f t="shared" ca="1" si="364"/>
        <v>-0,703999325500981+0,703999325501344i</v>
      </c>
      <c r="AZ268" s="240" t="str">
        <f t="shared" ca="1" si="365"/>
        <v>-0,194232976921058-0,976475115550093i</v>
      </c>
      <c r="BA268" s="240" t="str">
        <f t="shared" ca="1" si="366"/>
        <v>0,919819445997797+0,381001689466715i</v>
      </c>
      <c r="BB268" s="240" t="str">
        <f t="shared" ca="1" si="367"/>
        <v>-0,827815630976253+0,553128720754556i</v>
      </c>
      <c r="BC268" s="240" t="str">
        <f t="shared" ca="1" si="368"/>
        <v>1,39045046980032E-13-0,995605394025255i</v>
      </c>
      <c r="BD268" s="240" t="str">
        <f t="shared" ca="1" si="369"/>
        <v>0,827815630976649+0,553128720753965i</v>
      </c>
      <c r="BE268" s="240" t="str">
        <f t="shared" ca="1" si="370"/>
        <v>-0,919819445997903+0,381001689466458i</v>
      </c>
      <c r="BF268" s="240" t="str">
        <f t="shared" ca="1" si="371"/>
        <v>0,19423297692133-0,976475115550039i</v>
      </c>
      <c r="BG268" s="240" t="str">
        <f t="shared" ca="1" si="372"/>
        <v>0,703999325501465+0,703999325500861i</v>
      </c>
      <c r="BH268" s="240" t="str">
        <f t="shared" ca="1" si="373"/>
        <v>-0,97647511555006+0,194232976921225i</v>
      </c>
      <c r="BI268" s="240" t="str">
        <f t="shared" ca="1" si="374"/>
        <v>0,381001689466558-0,919819445997861i</v>
      </c>
      <c r="BJ268" s="240" t="str">
        <f t="shared" ca="1" si="375"/>
        <v>0,553128720753875+0,827815630976709i</v>
      </c>
      <c r="BK268" s="240" t="str">
        <f t="shared" ca="1" si="376"/>
        <v>-0,995605394025255+3,1223594138263E-14i</v>
      </c>
      <c r="BL268" s="240" t="str">
        <f t="shared" ca="1" si="377"/>
        <v>0,553128720753822-0,827815630976744i</v>
      </c>
      <c r="BM268" s="240" t="str">
        <f t="shared" ca="1" si="378"/>
        <v>0,381001689466615+0,919819445997837i</v>
      </c>
      <c r="BN268" s="240" t="str">
        <f t="shared" ca="1" si="379"/>
        <v>-0,976475115550072-0,194232976921163i</v>
      </c>
      <c r="BO268" s="240" t="str">
        <f t="shared" ca="1" si="380"/>
        <v>0,703999325501441-0,703999325500885i</v>
      </c>
      <c r="BP268" s="240" t="str">
        <f t="shared" ca="1" si="381"/>
        <v>0,194232976921391+0,976475115550027i</v>
      </c>
      <c r="BQ268" s="240" t="str">
        <f t="shared" ca="1" si="382"/>
        <v>-0,919819445997927-0,3810016894664i</v>
      </c>
      <c r="BR268" s="240" t="str">
        <f t="shared" ca="1" si="383"/>
        <v>0,827815630976614-0,553128720754017i</v>
      </c>
      <c r="BS268" s="240" t="str">
        <f t="shared" ca="1" si="384"/>
        <v>2,01492235256557E-13+0,995605394025255i</v>
      </c>
      <c r="BT268" s="240" t="str">
        <f t="shared" ca="1" si="385"/>
        <v>-0,827815630976272-0,553128720754528i</v>
      </c>
      <c r="BU268" s="240" t="str">
        <f t="shared" ca="1" si="386"/>
        <v>0,919819445997773-0,381001689466773i</v>
      </c>
      <c r="BV268" s="240" t="str">
        <f t="shared" ca="1" si="387"/>
        <v>-0,194232976920996+0,976475115550105i</v>
      </c>
      <c r="BW268" s="240" t="str">
        <f t="shared" ca="1" si="388"/>
        <v>-0,703999325501005-0,70399932550132i</v>
      </c>
      <c r="BX268" s="240" t="str">
        <f t="shared" ca="1" si="389"/>
        <v>0,976475115549994-0,194232976921558i</v>
      </c>
      <c r="BY268" s="240" t="str">
        <f t="shared" ca="1" si="390"/>
        <v>-0,381001689467184+0,919819445997602i</v>
      </c>
      <c r="BZ268" s="240" t="str">
        <f t="shared" ca="1" si="391"/>
        <v>-0,553128720754158-0,82781563097652i</v>
      </c>
      <c r="CA268" s="240" t="str">
        <f t="shared" ca="1" si="392"/>
        <v>0,995605394025255-3,43464069158524E-13i</v>
      </c>
      <c r="CB268" s="240" t="str">
        <f t="shared" ca="1" si="393"/>
        <v>-0,553128720754387+0,827815630976366i</v>
      </c>
      <c r="CC268" s="240" t="str">
        <f t="shared" ca="1" si="394"/>
        <v>-0,381001689466956-0,919819445997696i</v>
      </c>
      <c r="CD268" s="240" t="str">
        <f t="shared" ca="1" si="395"/>
        <v>0,97647511554994+0,194232976921828i</v>
      </c>
      <c r="CE268" s="240" t="str">
        <f t="shared" ca="1" si="396"/>
        <v>-0,70399932550118+0,703999325501145i</v>
      </c>
      <c r="CF268" s="240" t="str">
        <f t="shared" ca="1" si="397"/>
        <v>-0,194232976921726-0,976475115549961i</v>
      </c>
      <c r="CG268" s="240" t="str">
        <f t="shared" ca="1" si="398"/>
        <v>0,919819445997678+0,381001689467001i</v>
      </c>
      <c r="CH268" s="240" t="str">
        <f t="shared" ca="1" si="399"/>
        <v>-0,827815630976425+0,553128720754299i</v>
      </c>
      <c r="CI268" s="240" t="str">
        <f t="shared" ca="1" si="400"/>
        <v>4,48358735078358E-13-0,995605394025255i</v>
      </c>
      <c r="CJ268" s="240" t="str">
        <f t="shared" ca="1" si="401"/>
        <v>0,827815630976461+0,553128720754245i</v>
      </c>
      <c r="CK268" s="240" t="str">
        <f t="shared" ca="1" si="402"/>
        <v>-0,919819445997631+0,381001689467113i</v>
      </c>
      <c r="CL268" s="240" t="str">
        <f t="shared" ca="1" si="403"/>
        <v>0,194232976921661-0,976475115549973i</v>
      </c>
      <c r="CM268" s="240" t="str">
        <f t="shared" ca="1" si="404"/>
        <v>0,703999325501266+0,70399932550106i</v>
      </c>
      <c r="CN268" s="240" t="str">
        <f t="shared" ca="1" si="405"/>
        <v>-0,976475115550126+0,194232976920893i</v>
      </c>
      <c r="CO268" s="240" t="str">
        <f t="shared" ca="1" si="406"/>
        <v>0,381001689466843-0,919819445997743i</v>
      </c>
      <c r="CP268" s="240" t="str">
        <f t="shared" ca="1" si="407"/>
        <v>0,553128720754441+0,82781563097633i</v>
      </c>
      <c r="CQ268" s="240" t="str">
        <f t="shared" ca="1" si="408"/>
        <v>-0,995605394025255-2,78090093960063E-13i</v>
      </c>
      <c r="CR268" s="240" t="str">
        <f t="shared" ca="1" si="409"/>
        <v>0,553128720754103-0,827815630976556i</v>
      </c>
      <c r="CS268" s="240" t="str">
        <f t="shared" ca="1" si="410"/>
        <v>0,38100168946633+0,919819445997956i</v>
      </c>
      <c r="CT268" s="240" t="str">
        <f t="shared" ca="1" si="411"/>
        <v>-0,976475115550007-0,194232976921495i</v>
      </c>
      <c r="CU268" s="240" t="str">
        <f t="shared" ca="1" si="412"/>
        <v>0,703999325500939-0,703999325501386i</v>
      </c>
      <c r="CV268" s="240" t="str">
        <f t="shared" ca="1" si="413"/>
        <v>0,194232976921061+0,976475115550093i</v>
      </c>
      <c r="CW268" s="240" t="str">
        <f t="shared" ca="1" si="414"/>
        <v>-0,919819445997809-0,381001689466686i</v>
      </c>
      <c r="CX268" s="240" t="str">
        <f t="shared" ca="1" si="415"/>
        <v>0,827815630976801-0,553128720753736i</v>
      </c>
      <c r="CY268" s="240" t="str">
        <f t="shared" ca="1" si="416"/>
        <v>-1,07821452841769E-13+0,995605394025255i</v>
      </c>
      <c r="CZ268" s="240" t="str">
        <f t="shared" ca="1" si="417"/>
        <v>-0,82781563097665-0,553128720753962i</v>
      </c>
      <c r="DA268" s="240" t="str">
        <f t="shared" ca="1" si="418"/>
        <v>0,919819445997891-0,381001689466487i</v>
      </c>
      <c r="DB268" s="240" t="str">
        <f t="shared" ca="1" si="419"/>
        <v>-0,194232976921327+0,976475115550039i</v>
      </c>
      <c r="DC268" s="240" t="str">
        <f t="shared" ca="1" si="420"/>
        <v>-0,703999325501507-0,703999325500819i</v>
      </c>
      <c r="DD268" s="240" t="str">
        <f t="shared" ca="1" si="421"/>
        <v>0,976475115550059-0,194232976921228i</v>
      </c>
      <c r="DE268" s="240" t="str">
        <f t="shared" ca="1" si="422"/>
        <v>-0,381001689466529+0,919819445997873i</v>
      </c>
      <c r="DF268" s="240" t="str">
        <f t="shared" ca="1" si="423"/>
        <v>-0,553128720753877-0,827815630976707i</v>
      </c>
      <c r="DG268" s="240" t="str">
        <f t="shared" ca="1" si="424"/>
        <v>0,995605394025255-6,24471882765259E-14i</v>
      </c>
      <c r="DH268" s="240" t="str">
        <f t="shared" ca="1" si="425"/>
        <v>-0,55312872075382+0,827815630976745i</v>
      </c>
      <c r="DI268" s="240" t="str">
        <f t="shared" ca="1" si="426"/>
        <v>-0,381001689466644-0,919819445997826i</v>
      </c>
      <c r="DJ268" s="240" t="str">
        <f t="shared" ca="1" si="427"/>
        <v>0,976475115550073+0,19423297692116i</v>
      </c>
      <c r="DK268" s="240" t="str">
        <f t="shared" ca="1" si="428"/>
        <v>-0,703999325501418+0,703999325500907i</v>
      </c>
      <c r="DL268" s="240" t="str">
        <f t="shared" ca="1" si="429"/>
        <v>-0,194232976921394-0,976475115550027i</v>
      </c>
      <c r="DM268" s="240" t="str">
        <f t="shared" ca="1" si="430"/>
        <v>0,919819445997939+0,381001689466371i</v>
      </c>
      <c r="DN268" s="240" t="str">
        <f t="shared" ca="1" si="431"/>
        <v>-0,827815630976612+0,553128720754019i</v>
      </c>
      <c r="DO268" s="240" t="str">
        <f t="shared" ca="1" si="432"/>
        <v>-2,32715829394821E-13-0,995605394025255i</v>
      </c>
      <c r="DP268" s="240" t="str">
        <f t="shared" ca="1" si="433"/>
        <v>0,827815630976306+0,553128720754479i</v>
      </c>
      <c r="DQ268" s="240" t="str">
        <f t="shared" ca="1" si="434"/>
        <v>-0,919819445997761+0,381001689466802i</v>
      </c>
      <c r="DR268" s="240" t="str">
        <f t="shared" ca="1" si="435"/>
        <v>0,194232976920994-0,976475115550106i</v>
      </c>
      <c r="DS268" s="240" t="str">
        <f t="shared" ca="1" si="436"/>
        <v>0,703999325501028+0,703999325501299i</v>
      </c>
      <c r="DT268" s="240" t="str">
        <f t="shared" ca="1" si="437"/>
        <v>-0,976475115549993+0,194232976921561i</v>
      </c>
      <c r="DU268" s="240" t="str">
        <f t="shared" ca="1" si="438"/>
        <v>0,381001689467155-0,919819445997614i</v>
      </c>
      <c r="DV268" s="240" t="str">
        <f t="shared" ca="1" si="439"/>
        <v>0,55312872075416+0,827815630976518i</v>
      </c>
      <c r="DW268" s="240" t="str">
        <f t="shared" ca="1" si="440"/>
        <v>-0,995605394025255+4,02984470513115E-13i</v>
      </c>
      <c r="DX268" s="240" t="str">
        <f t="shared" ca="1" si="441"/>
        <v>0,553128720754337-0,8278156309764i</v>
      </c>
      <c r="DY268" s="240" t="str">
        <f t="shared" ca="1" si="442"/>
        <v>0,381001689466959+0,919819445997695i</v>
      </c>
      <c r="DZ268" s="240" t="str">
        <f t="shared" ca="1" si="443"/>
        <v>-0,976475115549952-0,19423297692177i</v>
      </c>
      <c r="EA268" s="240" t="str">
        <f t="shared" ca="1" si="444"/>
        <v>0,703999325501178-0,703999325501147i</v>
      </c>
      <c r="EB268" s="240" t="str">
        <f t="shared" ca="1" si="445"/>
        <v>0,194232976921729+0,97647511554996i</v>
      </c>
      <c r="EC268" s="240" t="str">
        <f t="shared" ca="1" si="446"/>
        <v>-0,919819445997679-0,381001689466998i</v>
      </c>
      <c r="ED268" s="240" t="str">
        <f t="shared" ca="1" si="447"/>
        <v>0,827815630976423-0,553128720754302i</v>
      </c>
      <c r="EE268" s="240" t="str">
        <f t="shared" ca="1" si="448"/>
        <v>-4,45431948156423E-13+0,995605394025255i</v>
      </c>
      <c r="EF268" s="240" t="str">
        <f t="shared" ca="1" si="449"/>
        <v>-0,827815630976494-0,553128720754196i</v>
      </c>
      <c r="EG268" s="240" t="str">
        <f t="shared" ca="1" si="450"/>
        <v>0,91981944599763-0,381001689467116i</v>
      </c>
      <c r="EH268" s="240" t="str">
        <f t="shared" ca="1" si="451"/>
        <v>-0,194232976921603+0,976475115549985i</v>
      </c>
      <c r="EI268" s="240" t="str">
        <f t="shared" ca="1" si="452"/>
        <v>-0,703999325501268-0,703999325501058i</v>
      </c>
      <c r="EJ268" s="240" t="str">
        <f t="shared" ca="1" si="453"/>
        <v>0,976475115550125-0,194232976920896i</v>
      </c>
      <c r="EK268" s="240" t="str">
        <f t="shared" ca="1" si="454"/>
        <v>-0,38100168946684+0,919819445997745i</v>
      </c>
      <c r="EL268" s="240" t="str">
        <f t="shared" ca="1" si="455"/>
        <v>-0,553128720754491-0,827815630976298i</v>
      </c>
      <c r="EM268" s="240" t="str">
        <f t="shared" ca="1" si="456"/>
        <v>0,995605394025255+2,18569692605472E-13i</v>
      </c>
      <c r="EN268" s="240"/>
      <c r="EO268" s="240"/>
      <c r="EP268" s="240"/>
    </row>
    <row r="269" spans="1:146">
      <c r="A269" s="268">
        <f t="shared" si="323"/>
        <v>3.3007812500000025E-3</v>
      </c>
      <c r="B269" s="267">
        <v>169</v>
      </c>
      <c r="C269" s="266">
        <f t="shared" si="324"/>
        <v>33800</v>
      </c>
      <c r="N269" s="265">
        <f t="shared" ca="1" si="327"/>
        <v>2.9954333339420511</v>
      </c>
      <c r="O269" s="240">
        <f t="shared" ca="1" si="328"/>
        <v>0.99543333394205102</v>
      </c>
      <c r="P269" s="240" t="str">
        <f t="shared" ca="1" si="329"/>
        <v>-0,532554464415278+0,840995401149342i</v>
      </c>
      <c r="Q269" s="240" t="str">
        <f t="shared" ca="1" si="330"/>
        <v>-0,425602592097213-0,899861075901787i</v>
      </c>
      <c r="R269" s="240" t="str">
        <f t="shared" ca="1" si="331"/>
        <v>0,987947211994846+0,121851666523675i</v>
      </c>
      <c r="S269" s="240" t="str">
        <f t="shared" ca="1" si="332"/>
        <v>-0,631496221885462+0,769480372762928i</v>
      </c>
      <c r="T269" s="240" t="str">
        <f t="shared" ca="1" si="333"/>
        <v>-0,312249260642043-0,945192002479647i</v>
      </c>
      <c r="U269" s="241" t="str">
        <f t="shared" ca="1" si="334"/>
        <v>0,96560144439542+0,241870570562988i</v>
      </c>
      <c r="V269" s="240" t="str">
        <f t="shared" ca="1" si="335"/>
        <v>-0,720939688380196+0,686391643335825i</v>
      </c>
      <c r="W269" s="240" t="str">
        <f t="shared" ca="1" si="336"/>
        <v>-0,19419940966435-0,976306361553076i</v>
      </c>
      <c r="X269" s="240" t="str">
        <f t="shared" ca="1" si="337"/>
        <v>0,928732132288003+0,358251516087184i</v>
      </c>
      <c r="Y269" s="240" t="str">
        <f t="shared" ca="1" si="338"/>
        <v>-0,799539550909165+0,592978944697834i</v>
      </c>
      <c r="Z269" s="240" t="str">
        <f t="shared" ca="1" si="339"/>
        <v>-0,0732286188039955-0,99273616420026i</v>
      </c>
      <c r="AA269" s="240" t="str">
        <f t="shared" ca="1" si="340"/>
        <v>0,877893824444677+0,469244025348097i</v>
      </c>
      <c r="AB269" s="240" t="str">
        <f t="shared" ca="1" si="341"/>
        <v>-0,866113594378932+0,49064729078534i</v>
      </c>
      <c r="AC269" s="240" t="str">
        <f t="shared" ca="1" si="342"/>
        <v>0,0488435986445583-0,994234290896485i</v>
      </c>
      <c r="AD269" s="240" t="str">
        <f t="shared" ca="1" si="343"/>
        <v>0,813851176335864+0,573178667694217i</v>
      </c>
      <c r="AE269" s="240" t="str">
        <f t="shared" ca="1" si="344"/>
        <v>-0,919660483208528+0,380935844923582i</v>
      </c>
      <c r="AF269" s="240" t="str">
        <f t="shared" ca="1" si="345"/>
        <v>0,17018116290566-0,980778208421794i</v>
      </c>
      <c r="AG269" s="240" t="str">
        <f t="shared" ca="1" si="346"/>
        <v>0,737567449000185+0,668492169362024i</v>
      </c>
      <c r="AH269" s="240" t="str">
        <f t="shared" ca="1" si="347"/>
        <v>-0,959374822348308+0,265494769378116i</v>
      </c>
      <c r="AI269" s="240" t="str">
        <f t="shared" ca="1" si="348"/>
        <v>0,288959044071678-0,952570308781545i</v>
      </c>
      <c r="AJ269" s="240" t="str">
        <f t="shared" ca="1" si="349"/>
        <v>0,650190020701922+0,753750926568333i</v>
      </c>
      <c r="AK269" s="240" t="str">
        <f t="shared" ca="1" si="350"/>
        <v>-0,984659271171408+0,146060405377973i</v>
      </c>
      <c r="AL269" s="240" t="str">
        <f t="shared" ca="1" si="351"/>
        <v>0,403390712251048-0,910034865042312i</v>
      </c>
      <c r="AM269" s="240" t="str">
        <f t="shared" ca="1" si="352"/>
        <v>0,553033129293682+0,827672568245816i</v>
      </c>
      <c r="AN269" s="240" t="str">
        <f t="shared" ca="1" si="353"/>
        <v>-0,995133528032701+0,0244291569272449i</v>
      </c>
      <c r="AO269" s="240" t="str">
        <f t="shared" ca="1" si="354"/>
        <v>0,511755008641115-0,853811649869992i</v>
      </c>
      <c r="AP269" s="240" t="str">
        <f t="shared" ca="1" si="355"/>
        <v>0,447558104856299+0,889145244097063i</v>
      </c>
      <c r="AQ269" s="240" t="str">
        <f t="shared" ca="1" si="356"/>
        <v>-0,990640050359546-0,0975695287813937i</v>
      </c>
      <c r="AR269" s="240" t="str">
        <f t="shared" ca="1" si="357"/>
        <v>-0,990640050359546-0,0975695287813937i</v>
      </c>
      <c r="AS269" s="240" t="str">
        <f t="shared" ca="1" si="358"/>
        <v>0,335351389933261+0,93724434785856i</v>
      </c>
      <c r="AT269" s="240" t="str">
        <f t="shared" ca="1" si="359"/>
        <v>-0,971246424238614-0,218100677960187i</v>
      </c>
      <c r="AU269" s="240" t="str">
        <f t="shared" ca="1" si="360"/>
        <v>0,703877660649398-0,703877660649717i</v>
      </c>
      <c r="AV269" s="240" t="str">
        <f t="shared" ca="1" si="361"/>
        <v>0,218100677960627+0,971246424238515i</v>
      </c>
      <c r="AW269" s="240" t="str">
        <f t="shared" ca="1" si="362"/>
        <v>-0,937244347858378-0,335351389933769i</v>
      </c>
      <c r="AX269" s="240" t="str">
        <f t="shared" ca="1" si="363"/>
        <v>0,784746312753719-0,612422033358066i</v>
      </c>
      <c r="AY269" s="240" t="str">
        <f t="shared" ca="1" si="364"/>
        <v>0,0975695287818709+0,990640050359499i</v>
      </c>
      <c r="AZ269" s="240" t="str">
        <f t="shared" ca="1" si="365"/>
        <v>-0,889145244097278-0,44755810485587i</v>
      </c>
      <c r="BA269" s="240" t="str">
        <f t="shared" ca="1" si="366"/>
        <v>0,853811649870255-0,511755008640677i</v>
      </c>
      <c r="BB269" s="240" t="str">
        <f t="shared" ca="1" si="367"/>
        <v>-0,0244291569277696+0,995133528032688i</v>
      </c>
      <c r="BC269" s="240" t="str">
        <f t="shared" ca="1" si="368"/>
        <v>-0,827672568245854-0,553033129293625i</v>
      </c>
      <c r="BD269" s="240" t="str">
        <f t="shared" ca="1" si="369"/>
        <v>0,910034865042204-0,403390712251292i</v>
      </c>
      <c r="BE269" s="240" t="str">
        <f t="shared" ca="1" si="370"/>
        <v>-0,146060405377512+0,984659271171477i</v>
      </c>
      <c r="BF269" s="240" t="str">
        <f t="shared" ca="1" si="371"/>
        <v>-0,753750926568184-0,650190020702095i</v>
      </c>
      <c r="BG269" s="240" t="str">
        <f t="shared" ca="1" si="372"/>
        <v>0,952570308781554-0,28895904407165i</v>
      </c>
      <c r="BH269" s="240" t="str">
        <f t="shared" ca="1" si="373"/>
        <v>-0,265494769377954+0,959374822348353i</v>
      </c>
      <c r="BI269" s="240" t="str">
        <f t="shared" ca="1" si="374"/>
        <v>-0,668492169362296-0,73756744899994i</v>
      </c>
      <c r="BJ269" s="240" t="str">
        <f t="shared" ca="1" si="375"/>
        <v>0,980778208421852-0,170181162905323i</v>
      </c>
      <c r="BK269" s="240" t="str">
        <f t="shared" ca="1" si="376"/>
        <v>-0,380935844923713+0,919660483208474i</v>
      </c>
      <c r="BL269" s="240" t="str">
        <f t="shared" ca="1" si="377"/>
        <v>-0,573178667694262-0,813851176335832i</v>
      </c>
      <c r="BM269" s="240" t="str">
        <f t="shared" ca="1" si="378"/>
        <v>0,994234290896471-0,0488435986448394i</v>
      </c>
      <c r="BN269" s="240" t="str">
        <f t="shared" ca="1" si="379"/>
        <v>-0,490647290785698+0,866113594378729i</v>
      </c>
      <c r="BO269" s="240" t="str">
        <f t="shared" ca="1" si="380"/>
        <v>-0,469244025347903-0,87789382444478i</v>
      </c>
      <c r="BP269" s="240" t="str">
        <f t="shared" ca="1" si="381"/>
        <v>0,992736164200259+0,0732286188040181i</v>
      </c>
      <c r="BQ269" s="240" t="str">
        <f t="shared" ca="1" si="382"/>
        <v>-0,592978944697693+0,79953955090927i</v>
      </c>
      <c r="BR269" s="240" t="str">
        <f t="shared" ca="1" si="383"/>
        <v>-0,358251516087626-0,928732132287833i</v>
      </c>
      <c r="BS269" s="240" t="str">
        <f t="shared" ca="1" si="384"/>
        <v>0,976306361553012+0,19419940966467i</v>
      </c>
      <c r="BT269" s="240" t="str">
        <f t="shared" ca="1" si="385"/>
        <v>-0,686391643335917+0,720939688380107i</v>
      </c>
      <c r="BU269" s="240" t="str">
        <f t="shared" ca="1" si="386"/>
        <v>-0,241870570563052-0,965601444395404i</v>
      </c>
      <c r="BV269" s="240" t="str">
        <f t="shared" ca="1" si="387"/>
        <v>0,94519200247976+0,312249260641698i</v>
      </c>
      <c r="BW269" s="240" t="str">
        <f t="shared" ca="1" si="388"/>
        <v>-0,769480372763202+0,631496221885128i</v>
      </c>
      <c r="BX269" s="240" t="str">
        <f t="shared" ca="1" si="389"/>
        <v>-0,12185166652344-0,987947211994875i</v>
      </c>
      <c r="BY269" s="240" t="str">
        <f t="shared" ca="1" si="390"/>
        <v>0,899861075901791+0,425602592097204i</v>
      </c>
      <c r="BZ269" s="240" t="str">
        <f t="shared" ca="1" si="391"/>
        <v>-0,840995401149222+0,532554464415469i</v>
      </c>
      <c r="CA269" s="240" t="str">
        <f t="shared" ca="1" si="392"/>
        <v>-4,51206667635485E-13-0,995433333942051i</v>
      </c>
      <c r="CB269" s="240" t="str">
        <f t="shared" ca="1" si="393"/>
        <v>0,84099540114919+0,532554464415519i</v>
      </c>
      <c r="CC269" s="240" t="str">
        <f t="shared" ca="1" si="394"/>
        <v>-0,899861075901816+0,42560259209715i</v>
      </c>
      <c r="CD269" s="240" t="str">
        <f t="shared" ca="1" si="395"/>
        <v>0,1218516665235-0,987947211994868i</v>
      </c>
      <c r="CE269" s="240" t="str">
        <f t="shared" ca="1" si="396"/>
        <v>0,769480372763165+0,631496221885174i</v>
      </c>
      <c r="CF269" s="240" t="str">
        <f t="shared" ca="1" si="397"/>
        <v>-0,945192002479788+0,312249260641615i</v>
      </c>
      <c r="CG269" s="240" t="str">
        <f t="shared" ca="1" si="398"/>
        <v>0,241870570563138-0,965601444395383i</v>
      </c>
      <c r="CH269" s="240" t="str">
        <f t="shared" ca="1" si="399"/>
        <v>0,686391643335895+0,720939688380128i</v>
      </c>
      <c r="CI269" s="240" t="str">
        <f t="shared" ca="1" si="400"/>
        <v>-0,976306361553018+0,194199409664639i</v>
      </c>
      <c r="CJ269" s="240" t="str">
        <f t="shared" ca="1" si="401"/>
        <v>0,35825151608768-0,928732132287811i</v>
      </c>
      <c r="CK269" s="240" t="str">
        <f t="shared" ca="1" si="402"/>
        <v>0,592978944697646+0,799539550909306i</v>
      </c>
      <c r="CL269" s="240" t="str">
        <f t="shared" ca="1" si="403"/>
        <v>-0,992736164200263+0,0732286188039588i</v>
      </c>
      <c r="CM269" s="240" t="str">
        <f t="shared" ca="1" si="404"/>
        <v>0,469244025347956-0,877893824444753i</v>
      </c>
      <c r="CN269" s="240" t="str">
        <f t="shared" ca="1" si="405"/>
        <v>0,490647290785646+0,866113594378759i</v>
      </c>
      <c r="CO269" s="240" t="str">
        <f t="shared" ca="1" si="406"/>
        <v>-0,994234290896469-0,0488435986448707i</v>
      </c>
      <c r="CP269" s="240" t="str">
        <f t="shared" ca="1" si="407"/>
        <v>0,573178667694311-0,813851176335798i</v>
      </c>
      <c r="CQ269" s="240" t="str">
        <f t="shared" ca="1" si="408"/>
        <v>0,380935844923659+0,919660483208496i</v>
      </c>
      <c r="CR269" s="240" t="str">
        <f t="shared" ca="1" si="409"/>
        <v>-0,980778208421842-0,170181162905382i</v>
      </c>
      <c r="CS269" s="240" t="str">
        <f t="shared" ca="1" si="410"/>
        <v>0,668492169362361-0,737567448999881i</v>
      </c>
      <c r="CT269" s="240" t="str">
        <f t="shared" ca="1" si="411"/>
        <v>0,26549476937787+0,959374822348376i</v>
      </c>
      <c r="CU269" s="240" t="str">
        <f t="shared" ca="1" si="412"/>
        <v>-0,952570308781528-0,288959044071734i</v>
      </c>
      <c r="CV269" s="240" t="str">
        <f t="shared" ca="1" si="413"/>
        <v>0,753750926568205-0,650190020702071i</v>
      </c>
      <c r="CW269" s="240" t="str">
        <f t="shared" ca="1" si="414"/>
        <v>0,146060405378461+0,984659271171336i</v>
      </c>
      <c r="CX269" s="240" t="str">
        <f t="shared" ca="1" si="415"/>
        <v>-0,910034865042179-0,403390712251346i</v>
      </c>
      <c r="CY269" s="240" t="str">
        <f t="shared" ca="1" si="416"/>
        <v>0,827672568245888-0,553033129293575i</v>
      </c>
      <c r="CZ269" s="240" t="str">
        <f t="shared" ca="1" si="417"/>
        <v>0,0244291569277101+0,995133528032689i</v>
      </c>
      <c r="DA269" s="240" t="str">
        <f t="shared" ca="1" si="418"/>
        <v>-0,853811649870224-0,511755008640728i</v>
      </c>
      <c r="DB269" s="240" t="str">
        <f t="shared" ca="1" si="419"/>
        <v>0,889145244097292-0,447558104855843i</v>
      </c>
      <c r="DC269" s="240" t="str">
        <f t="shared" ca="1" si="420"/>
        <v>-0,0975695287819019+0,990640050359496i</v>
      </c>
      <c r="DD269" s="240" t="str">
        <f t="shared" ca="1" si="421"/>
        <v>-0,784746312753683-0,612422033358114i</v>
      </c>
      <c r="DE269" s="240" t="str">
        <f t="shared" ca="1" si="422"/>
        <v>0,937244347858398-0,335351389933712i</v>
      </c>
      <c r="DF269" s="240" t="str">
        <f t="shared" ca="1" si="423"/>
        <v>-0,218100677960713+0,971246424238496i</v>
      </c>
      <c r="DG269" s="240" t="str">
        <f t="shared" ca="1" si="424"/>
        <v>-0,703877660649336-0,703877660649779i</v>
      </c>
      <c r="DH269" s="240" t="str">
        <f t="shared" ca="1" si="425"/>
        <v>0,971246424238633-0,218100677960102i</v>
      </c>
      <c r="DI269" s="240" t="str">
        <f t="shared" ca="1" si="426"/>
        <v>-0,335351389933344+0,93724434785853i</v>
      </c>
      <c r="DJ269" s="240" t="str">
        <f t="shared" ca="1" si="427"/>
        <v>-0,612422033358467-0,784746312753407i</v>
      </c>
      <c r="DK269" s="240" t="str">
        <f t="shared" ca="1" si="428"/>
        <v>0,990640050359552-0,0975695287813344i</v>
      </c>
      <c r="DL269" s="240" t="str">
        <f t="shared" ca="1" si="429"/>
        <v>-0,447558104856351+0,889145244097036i</v>
      </c>
      <c r="DM269" s="240" t="str">
        <f t="shared" ca="1" si="430"/>
        <v>-0,511755008641064-0,853811649870023i</v>
      </c>
      <c r="DN269" s="240" t="str">
        <f t="shared" ca="1" si="431"/>
        <v>0,995133528032699+0,0244291569273185i</v>
      </c>
      <c r="DO269" s="240" t="str">
        <f t="shared" ca="1" si="432"/>
        <v>-0,553033129293249+0,827672568246105i</v>
      </c>
      <c r="DP269" s="240" t="str">
        <f t="shared" ca="1" si="433"/>
        <v>-0,403390712250825-0,910034865042411i</v>
      </c>
      <c r="DQ269" s="240" t="str">
        <f t="shared" ca="1" si="434"/>
        <v>0,984659271171401+0,146060405378018i</v>
      </c>
      <c r="DR269" s="240" t="str">
        <f t="shared" ca="1" si="435"/>
        <v>-0,650190020701732+0,753750926568498i</v>
      </c>
      <c r="DS269" s="240" t="str">
        <f t="shared" ca="1" si="436"/>
        <v>-0,288959044072108-0,952570308781415i</v>
      </c>
      <c r="DT269" s="240" t="str">
        <f t="shared" ca="1" si="437"/>
        <v>0,959374822348209+0,265494769378474i</v>
      </c>
      <c r="DU269" s="240" t="str">
        <f t="shared" ca="1" si="438"/>
        <v>-0,737567449000302+0,668492169361896i</v>
      </c>
      <c r="DV269" s="240" t="str">
        <f t="shared" ca="1" si="439"/>
        <v>-0,170181162905768-0,980778208421776i</v>
      </c>
      <c r="DW269" s="240" t="str">
        <f t="shared" ca="1" si="440"/>
        <v>0,919660483208668+0,380935844923244i</v>
      </c>
      <c r="DX269" s="240" t="str">
        <f t="shared" ca="1" si="441"/>
        <v>-0,813851176336126+0,573178667693844i</v>
      </c>
      <c r="DY269" s="240" t="str">
        <f t="shared" ca="1" si="442"/>
        <v>-0,0488435986443011-0,994234290896497i</v>
      </c>
      <c r="DZ269" s="240" t="str">
        <f t="shared" ca="1" si="443"/>
        <v>0,866113594378952+0,490647290785306i</v>
      </c>
      <c r="EA269" s="240" t="str">
        <f t="shared" ca="1" si="444"/>
        <v>-0,877893824444568+0,469244025348301i</v>
      </c>
      <c r="EB269" s="240" t="str">
        <f t="shared" ca="1" si="445"/>
        <v>0,0732286188035682-0,992736164200292i</v>
      </c>
      <c r="EC269" s="240" t="str">
        <f t="shared" ca="1" si="446"/>
        <v>0,799539550908966+0,592978944698104i</v>
      </c>
      <c r="ED269" s="240" t="str">
        <f t="shared" ca="1" si="447"/>
        <v>-0,928732132288017+0,358251516087149i</v>
      </c>
      <c r="EE269" s="240" t="str">
        <f t="shared" ca="1" si="448"/>
        <v>0,1941994096642-0,976306361553105i</v>
      </c>
      <c r="EF269" s="240" t="str">
        <f t="shared" ca="1" si="449"/>
        <v>0,720939688380438+0,68639164333557i</v>
      </c>
      <c r="EG269" s="240" t="str">
        <f t="shared" ca="1" si="450"/>
        <v>-0,965601444395535+0,241870570562529i</v>
      </c>
      <c r="EH269" s="240" t="str">
        <f t="shared" ca="1" si="451"/>
        <v>0,31224926064221-0,945192002479591i</v>
      </c>
      <c r="EI269" s="240" t="str">
        <f t="shared" ca="1" si="452"/>
        <v>0,631496221885476+0,769480372762916i</v>
      </c>
      <c r="EJ269" s="240" t="str">
        <f t="shared" ca="1" si="453"/>
        <v>-0,987947211994813+0,121851666523945i</v>
      </c>
      <c r="EK269" s="240" t="str">
        <f t="shared" ca="1" si="454"/>
        <v>0,425602592096797-0,899861075901983i</v>
      </c>
      <c r="EL269" s="240" t="str">
        <f t="shared" ca="1" si="455"/>
        <v>0,532554464415037+0,840995401149494i</v>
      </c>
      <c r="EM269" s="240" t="str">
        <f t="shared" ca="1" si="456"/>
        <v>-0,995433333942051-2,92800791748796E-15i</v>
      </c>
      <c r="EN269" s="240"/>
      <c r="EO269" s="240"/>
      <c r="EP269" s="240"/>
    </row>
    <row r="270" spans="1:146">
      <c r="A270" s="268">
        <f t="shared" si="323"/>
        <v>3.3203125000000025E-3</v>
      </c>
      <c r="B270" s="267">
        <v>170</v>
      </c>
      <c r="C270" s="266">
        <f t="shared" si="324"/>
        <v>34000</v>
      </c>
      <c r="N270" s="265">
        <f t="shared" ca="1" si="327"/>
        <v>2.9952444893346515</v>
      </c>
      <c r="O270" s="240">
        <f t="shared" ca="1" si="328"/>
        <v>0.99524448933465137</v>
      </c>
      <c r="P270" s="240" t="str">
        <f t="shared" ca="1" si="329"/>
        <v>-0,51165792311013+0,853649672447439i</v>
      </c>
      <c r="Q270" s="240" t="str">
        <f t="shared" ca="1" si="330"/>
        <v>-0,469155004616412-0,877727278369748i</v>
      </c>
      <c r="R270" s="240" t="str">
        <f t="shared" ca="1" si="331"/>
        <v>0,994045673760686+0,0488343324788623i</v>
      </c>
      <c r="S270" s="240" t="str">
        <f t="shared" ca="1" si="332"/>
        <v>-0,552928212851107+0,827515549693341i</v>
      </c>
      <c r="T270" s="240" t="str">
        <f t="shared" ca="1" si="333"/>
        <v>-0,425521850623432-0,899690362398642i</v>
      </c>
      <c r="U270" s="241" t="str">
        <f t="shared" ca="1" si="334"/>
        <v>0,990452115090518+0,0975510187733019i</v>
      </c>
      <c r="V270" s="240" t="str">
        <f t="shared" ca="1" si="335"/>
        <v>-0,592866450096586+0,799387869498194i</v>
      </c>
      <c r="W270" s="240" t="str">
        <f t="shared" ca="1" si="336"/>
        <v>-0,38086357722107-0,919486013540913i</v>
      </c>
      <c r="X270" s="240" t="str">
        <f t="shared" ca="1" si="337"/>
        <v>0,984472470521732+0,146032696119153i</v>
      </c>
      <c r="Y270" s="240" t="str">
        <f t="shared" ca="1" si="338"/>
        <v>-0,631376420134811+0,769334393907319i</v>
      </c>
      <c r="Z270" s="240" t="str">
        <f t="shared" ca="1" si="339"/>
        <v>-0,33528777010138-0,937066542339143i</v>
      </c>
      <c r="AA270" s="240" t="str">
        <f t="shared" ca="1" si="340"/>
        <v>0,97612114554185+0,194162567909103i</v>
      </c>
      <c r="AB270" s="240" t="str">
        <f t="shared" ca="1" si="341"/>
        <v>-0,668365349074815+0,737427524375848i</v>
      </c>
      <c r="AC270" s="240" t="str">
        <f t="shared" ca="1" si="342"/>
        <v>-0,288904225375773-0,952389595759537i</v>
      </c>
      <c r="AD270" s="240" t="str">
        <f t="shared" ca="1" si="343"/>
        <v>0,965418259224265+0,241824685066231i</v>
      </c>
      <c r="AE270" s="240" t="str">
        <f t="shared" ca="1" si="344"/>
        <v>-0,703744127347076+0,703744127347073i</v>
      </c>
      <c r="AF270" s="240" t="str">
        <f t="shared" ca="1" si="345"/>
        <v>-0,241824685066221-0,965418259224267i</v>
      </c>
      <c r="AG270" s="240" t="str">
        <f t="shared" ca="1" si="346"/>
        <v>0,952389595759534+0,288904225375783i</v>
      </c>
      <c r="AH270" s="240" t="str">
        <f t="shared" ca="1" si="347"/>
        <v>-0,737427524375855+0,668365349074807i</v>
      </c>
      <c r="AI270" s="240" t="str">
        <f t="shared" ca="1" si="348"/>
        <v>-0,194162567909093-0,976121145541852i</v>
      </c>
      <c r="AJ270" s="240" t="str">
        <f t="shared" ca="1" si="349"/>
        <v>0,937066542339139+0,335287770101389i</v>
      </c>
      <c r="AK270" s="240" t="str">
        <f t="shared" ca="1" si="350"/>
        <v>-0,769334393907326+0,631376420134802i</v>
      </c>
      <c r="AL270" s="240" t="str">
        <f t="shared" ca="1" si="351"/>
        <v>-0,146032696119143-0,984472470521733i</v>
      </c>
      <c r="AM270" s="240" t="str">
        <f t="shared" ca="1" si="352"/>
        <v>0,919486013541061+0,380863577220714i</v>
      </c>
      <c r="AN270" s="240" t="str">
        <f t="shared" ca="1" si="353"/>
        <v>-0,799387869497968+0,592866450096893i</v>
      </c>
      <c r="AO270" s="240" t="str">
        <f t="shared" ca="1" si="354"/>
        <v>-0,0975510187737805-0,990452115090471i</v>
      </c>
      <c r="AP270" s="240" t="str">
        <f t="shared" ca="1" si="355"/>
        <v>0,899690362398424+0,425521850623892i</v>
      </c>
      <c r="AQ270" s="240" t="str">
        <f t="shared" ca="1" si="356"/>
        <v>-0,827515549693569+0,552928212850766i</v>
      </c>
      <c r="AR270" s="240" t="str">
        <f t="shared" ca="1" si="357"/>
        <v>-0,827515549693569+0,552928212850766i</v>
      </c>
      <c r="AS270" s="240" t="str">
        <f t="shared" ca="1" si="358"/>
        <v>0,877727278369595+0,469155004616698i</v>
      </c>
      <c r="AT270" s="240" t="str">
        <f t="shared" ca="1" si="359"/>
        <v>-0,85364967244758+0,511657923109894i</v>
      </c>
      <c r="AU270" s="240" t="str">
        <f t="shared" ca="1" si="360"/>
        <v>2,01420058016606E-13-0,995244489334651i</v>
      </c>
      <c r="AV270" s="240" t="str">
        <f t="shared" ca="1" si="361"/>
        <v>0,853649672447358+0,511657923110263i</v>
      </c>
      <c r="AW270" s="240" t="str">
        <f t="shared" ca="1" si="362"/>
        <v>-0,877727278369792+0,46915500461633i</v>
      </c>
      <c r="AX270" s="240" t="str">
        <f t="shared" ca="1" si="363"/>
        <v>0,0488343324788816-0,994045673760685i</v>
      </c>
      <c r="AY270" s="240" t="str">
        <f t="shared" ca="1" si="364"/>
        <v>0,827515549693337+0,552928212851113i</v>
      </c>
      <c r="AZ270" s="240" t="str">
        <f t="shared" ca="1" si="365"/>
        <v>-0,899690362398609+0,425521850623503i</v>
      </c>
      <c r="BA270" s="240" t="str">
        <f t="shared" ca="1" si="366"/>
        <v>0,0975510187732102-0,990452115090527i</v>
      </c>
      <c r="BB270" s="240" t="str">
        <f t="shared" ca="1" si="367"/>
        <v>0,7993878694983+0,592866450096444i</v>
      </c>
      <c r="BC270" s="240" t="str">
        <f t="shared" ca="1" si="368"/>
        <v>-0,919486013540842+0,380863577221244i</v>
      </c>
      <c r="BD270" s="240" t="str">
        <f t="shared" ca="1" si="369"/>
        <v>0,146032696118884-0,984472470521772i</v>
      </c>
      <c r="BE270" s="240" t="str">
        <f t="shared" ca="1" si="370"/>
        <v>0,769334393907564+0,631376420134513i</v>
      </c>
      <c r="BF270" s="240" t="str">
        <f t="shared" ca="1" si="371"/>
        <v>-0,937066542339017+0,335287770101729i</v>
      </c>
      <c r="BG270" s="240" t="str">
        <f t="shared" ca="1" si="372"/>
        <v>0,194162567908628-0,976121145541945i</v>
      </c>
      <c r="BH270" s="240" t="str">
        <f t="shared" ca="1" si="373"/>
        <v>0,737427524375499+0,6683653490752i</v>
      </c>
      <c r="BI270" s="240" t="str">
        <f t="shared" ca="1" si="374"/>
        <v>-0,952389595759656+0,288904225375384i</v>
      </c>
      <c r="BJ270" s="240" t="str">
        <f t="shared" ca="1" si="375"/>
        <v>0,241824685066639-0,965418259224162i</v>
      </c>
      <c r="BK270" s="240" t="str">
        <f t="shared" ca="1" si="376"/>
        <v>0,703744127346851+0,703744127347298i</v>
      </c>
      <c r="BL270" s="240" t="str">
        <f t="shared" ca="1" si="377"/>
        <v>-0,965418259224323+0,241824685065998i</v>
      </c>
      <c r="BM270" s="240" t="str">
        <f t="shared" ca="1" si="378"/>
        <v>0,288904225375989-0,952389595759472i</v>
      </c>
      <c r="BN270" s="240" t="str">
        <f t="shared" ca="1" si="379"/>
        <v>0,668365349074731+0,737427524375924i</v>
      </c>
      <c r="BO270" s="240" t="str">
        <f t="shared" ca="1" si="380"/>
        <v>-0,976121145541875+0,194162567908978i</v>
      </c>
      <c r="BP270" s="240" t="str">
        <f t="shared" ca="1" si="381"/>
        <v>0,335287770101392-0,937066542339138i</v>
      </c>
      <c r="BQ270" s="240" t="str">
        <f t="shared" ca="1" si="382"/>
        <v>0,631376420134789+0,769334393907337i</v>
      </c>
      <c r="BR270" s="240" t="str">
        <f t="shared" ca="1" si="383"/>
        <v>-0,984472470521719+0,146032696119237i</v>
      </c>
      <c r="BS270" s="240" t="str">
        <f t="shared" ca="1" si="384"/>
        <v>0,380863577220913-0,919486013540978i</v>
      </c>
      <c r="BT270" s="240" t="str">
        <f t="shared" ca="1" si="385"/>
        <v>0,592866450096732+0,799387869498087i</v>
      </c>
      <c r="BU270" s="240" t="str">
        <f t="shared" ca="1" si="386"/>
        <v>-0,990452115090492+0,097551018773566i</v>
      </c>
      <c r="BV270" s="240" t="str">
        <f t="shared" ca="1" si="387"/>
        <v>0,425521850623179-0,899690362398762i</v>
      </c>
      <c r="BW270" s="240" t="str">
        <f t="shared" ca="1" si="388"/>
        <v>0,55292821285141+0,827515549693138i</v>
      </c>
      <c r="BX270" s="240" t="str">
        <f t="shared" ca="1" si="389"/>
        <v>-0,994045673760667+0,0488343324792386i</v>
      </c>
      <c r="BY270" s="240" t="str">
        <f t="shared" ca="1" si="390"/>
        <v>0,469155004615989-0,877727278369974i</v>
      </c>
      <c r="BZ270" s="240" t="str">
        <f t="shared" ca="1" si="391"/>
        <v>0,511657923109721+0,853649672447684i</v>
      </c>
      <c r="CA270" s="240" t="str">
        <f t="shared" ca="1" si="392"/>
        <v>-0,995244489334651-4,02840116033214E-13i</v>
      </c>
      <c r="CB270" s="240" t="str">
        <f t="shared" ca="1" si="393"/>
        <v>0,51165792311046-0,85364967244724i</v>
      </c>
      <c r="CC270" s="240" t="str">
        <f t="shared" ca="1" si="394"/>
        <v>0,469155004616128+0,8777272783699i</v>
      </c>
      <c r="CD270" s="240" t="str">
        <f t="shared" ca="1" si="395"/>
        <v>-0,994045673760675-0,0488343324790827i</v>
      </c>
      <c r="CE270" s="240" t="str">
        <f t="shared" ca="1" si="396"/>
        <v>0,55292821285128-0,827515549693225i</v>
      </c>
      <c r="CF270" s="240" t="str">
        <f t="shared" ca="1" si="397"/>
        <v>0,425521850623295+0,899690362398707i</v>
      </c>
      <c r="CG270" s="240" t="str">
        <f t="shared" ca="1" si="398"/>
        <v>-0,990452115090505-0,0975510187734388i</v>
      </c>
      <c r="CH270" s="240" t="str">
        <f t="shared" ca="1" si="399"/>
        <v>0,592866450096606-0,799387869498181i</v>
      </c>
      <c r="CI270" s="240" t="str">
        <f t="shared" ca="1" si="400"/>
        <v>0,380863577221057+0,919486013540918i</v>
      </c>
      <c r="CJ270" s="240" t="str">
        <f t="shared" ca="1" si="401"/>
        <v>-0,984472470521746-0,146032696119055i</v>
      </c>
      <c r="CK270" s="240" t="str">
        <f t="shared" ca="1" si="402"/>
        <v>0,631376420134691-0,769334393907418i</v>
      </c>
      <c r="CL270" s="240" t="str">
        <f t="shared" ca="1" si="403"/>
        <v>0,33528777010154+0,937066542339085i</v>
      </c>
      <c r="CM270" s="240" t="str">
        <f t="shared" ca="1" si="404"/>
        <v>-0,976121145541905-0,194162567908825i</v>
      </c>
      <c r="CN270" s="240" t="str">
        <f t="shared" ca="1" si="405"/>
        <v>0,668365349074594-0,737427524376048i</v>
      </c>
      <c r="CO270" s="240" t="str">
        <f t="shared" ca="1" si="406"/>
        <v>0,288904225376112+0,952389595759435i</v>
      </c>
      <c r="CP270" s="240" t="str">
        <f t="shared" ca="1" si="407"/>
        <v>-0,965418259224353-0,241824685065875i</v>
      </c>
      <c r="CQ270" s="240" t="str">
        <f t="shared" ca="1" si="408"/>
        <v>0,70374412734746-0,703744127346689i</v>
      </c>
      <c r="CR270" s="240" t="str">
        <f t="shared" ca="1" si="409"/>
        <v>0,241824685065803+0,965418259224371i</v>
      </c>
      <c r="CS270" s="240" t="str">
        <f t="shared" ca="1" si="410"/>
        <v>-0,952389595759414-0,288904225376182i</v>
      </c>
      <c r="CT270" s="240" t="str">
        <f t="shared" ca="1" si="411"/>
        <v>0,737427524376059-0,668365349074582i</v>
      </c>
      <c r="CU270" s="240" t="str">
        <f t="shared" ca="1" si="412"/>
        <v>0,194162567908754+0,97612114554192i</v>
      </c>
      <c r="CV270" s="240" t="str">
        <f t="shared" ca="1" si="413"/>
        <v>-0,93706654233906-0,335287770101608i</v>
      </c>
      <c r="CW270" s="240" t="str">
        <f t="shared" ca="1" si="414"/>
        <v>0,769334393907465-0,631376420134633i</v>
      </c>
      <c r="CX270" s="240" t="str">
        <f t="shared" ca="1" si="415"/>
        <v>0,146032696119038+0,984472470521749i</v>
      </c>
      <c r="CY270" s="240" t="str">
        <f t="shared" ca="1" si="416"/>
        <v>-0,91948601354089-0,380863577221125i</v>
      </c>
      <c r="CZ270" s="240" t="str">
        <f t="shared" ca="1" si="417"/>
        <v>0,799387869498224-0,592866450096547i</v>
      </c>
      <c r="DA270" s="240" t="str">
        <f t="shared" ca="1" si="418"/>
        <v>0,0975510187733656+0,990452115090512i</v>
      </c>
      <c r="DB270" s="240" t="str">
        <f t="shared" ca="1" si="419"/>
        <v>-0,899690362398676-0,425521850623362i</v>
      </c>
      <c r="DC270" s="240" t="str">
        <f t="shared" ca="1" si="420"/>
        <v>0,827515549693266-0,552928212851219i</v>
      </c>
      <c r="DD270" s="240" t="str">
        <f t="shared" ca="1" si="421"/>
        <v>0,0488343324790092+0,994045673760679i</v>
      </c>
      <c r="DE270" s="240" t="str">
        <f t="shared" ca="1" si="422"/>
        <v>-0,877727278369866-0,469155004616192i</v>
      </c>
      <c r="DF270" s="240" t="str">
        <f t="shared" ca="1" si="423"/>
        <v>0,853649672447278-0,511657923110398i</v>
      </c>
      <c r="DG270" s="240" t="str">
        <f t="shared" ca="1" si="424"/>
        <v>3,8576906503299E-13+0,995244489334651i</v>
      </c>
      <c r="DH270" s="240" t="str">
        <f t="shared" ca="1" si="425"/>
        <v>-0,853649672447646-0,511657923109785i</v>
      </c>
      <c r="DI270" s="240" t="str">
        <f t="shared" ca="1" si="426"/>
        <v>0,877727278370008-0,469155004615925i</v>
      </c>
      <c r="DJ270" s="240" t="str">
        <f t="shared" ca="1" si="427"/>
        <v>-0,0488343324793121+0,994045673760664i</v>
      </c>
      <c r="DK270" s="240" t="str">
        <f t="shared" ca="1" si="428"/>
        <v>-0,827515549693097-0,552928212851471i</v>
      </c>
      <c r="DL270" s="240" t="str">
        <f t="shared" ca="1" si="429"/>
        <v>0,899690362398782-0,425521850623139i</v>
      </c>
      <c r="DM270" s="240" t="str">
        <f t="shared" ca="1" si="430"/>
        <v>-0,0975510187736112+0,990452115090488i</v>
      </c>
      <c r="DN270" s="240" t="str">
        <f t="shared" ca="1" si="431"/>
        <v>-0,799387869498043-0,59286645009679i</v>
      </c>
      <c r="DO270" s="240" t="str">
        <f t="shared" ca="1" si="432"/>
        <v>0,919486013541007-0,380863577220845i</v>
      </c>
      <c r="DP270" s="240" t="str">
        <f t="shared" ca="1" si="433"/>
        <v>-0,146032696119282+0,984472470521712i</v>
      </c>
      <c r="DQ270" s="240" t="str">
        <f t="shared" ca="1" si="434"/>
        <v>-0,769334393907308-0,631376420134824i</v>
      </c>
      <c r="DR270" s="240" t="str">
        <f t="shared" ca="1" si="435"/>
        <v>0,937066542339162-0,335287770101323i</v>
      </c>
      <c r="DS270" s="240" t="str">
        <f t="shared" ca="1" si="436"/>
        <v>-0,194162567909051+0,97612114554186i</v>
      </c>
      <c r="DT270" s="240" t="str">
        <f t="shared" ca="1" si="437"/>
        <v>-0,737427524375894-0,668365349074764i</v>
      </c>
      <c r="DU270" s="240" t="str">
        <f t="shared" ca="1" si="438"/>
        <v>0,952389595759485-0,288904225375946i</v>
      </c>
      <c r="DV270" s="240" t="str">
        <f t="shared" ca="1" si="439"/>
        <v>-0,241824685066098+0,965418259224298i</v>
      </c>
      <c r="DW270" s="240" t="str">
        <f t="shared" ca="1" si="440"/>
        <v>-0,703744127347246-0,703744127346903i</v>
      </c>
      <c r="DX270" s="240" t="str">
        <f t="shared" ca="1" si="441"/>
        <v>0,96541825922418-0,241824685066567i</v>
      </c>
      <c r="DY270" s="240" t="str">
        <f t="shared" ca="1" si="442"/>
        <v>-0,288904225375428+0,952389595759643i</v>
      </c>
      <c r="DZ270" s="240" t="str">
        <f t="shared" ca="1" si="443"/>
        <v>-0,668365349075166-0,73742752437553i</v>
      </c>
      <c r="EA270" s="240" t="str">
        <f t="shared" ca="1" si="444"/>
        <v>0,976121145541766-0,194162567909527i</v>
      </c>
      <c r="EB270" s="240" t="str">
        <f t="shared" ca="1" si="445"/>
        <v>-0,335287770101825+0,937066542338983i</v>
      </c>
      <c r="EC270" s="240" t="str">
        <f t="shared" ca="1" si="446"/>
        <v>-0,631376420134456-0,76933439390761i</v>
      </c>
      <c r="ED270" s="240" t="str">
        <f t="shared" ca="1" si="447"/>
        <v>0,984472470521783-0,146032696118812i</v>
      </c>
      <c r="EE270" s="240" t="str">
        <f t="shared" ca="1" si="448"/>
        <v>-0,380863577221285+0,919486013540824i</v>
      </c>
      <c r="EF270" s="240" t="str">
        <f t="shared" ca="1" si="449"/>
        <v>-0,592866450096408-0,799387869498327i</v>
      </c>
      <c r="EG270" s="240" t="str">
        <f t="shared" ca="1" si="450"/>
        <v>0,990452115090535-0,0975510187731369i</v>
      </c>
      <c r="EH270" s="240" t="str">
        <f t="shared" ca="1" si="451"/>
        <v>-0,425521850623518+0,899690362398602i</v>
      </c>
      <c r="EI270" s="240" t="str">
        <f t="shared" ca="1" si="452"/>
        <v>-0,552928212851075-0,827515549693362i</v>
      </c>
      <c r="EJ270" s="240" t="str">
        <f t="shared" ca="1" si="453"/>
        <v>0,99404567376069-0,0488343324787798i</v>
      </c>
      <c r="EK270" s="240" t="str">
        <f t="shared" ca="1" si="454"/>
        <v>-0,469155004616345+0,877727278369784i</v>
      </c>
      <c r="EL270" s="240" t="str">
        <f t="shared" ca="1" si="455"/>
        <v>-0,511657923110201-0,853649672447396i</v>
      </c>
      <c r="EM270" s="240" t="str">
        <f t="shared" ca="1" si="456"/>
        <v>0,995244489334651-9,94893579521419E-14i</v>
      </c>
      <c r="EN270" s="240"/>
      <c r="EO270" s="240"/>
      <c r="EP270" s="240"/>
    </row>
    <row r="271" spans="1:146">
      <c r="A271" s="268">
        <f t="shared" si="323"/>
        <v>3.3398437500000025E-3</v>
      </c>
      <c r="B271" s="267">
        <v>171</v>
      </c>
      <c r="C271" s="266">
        <f t="shared" si="324"/>
        <v>34200</v>
      </c>
      <c r="N271" s="265">
        <f t="shared" ca="1" si="327"/>
        <v>2.995036485029102</v>
      </c>
      <c r="O271" s="240">
        <f t="shared" ca="1" si="328"/>
        <v>0.99503648502910225</v>
      </c>
      <c r="P271" s="240" t="str">
        <f t="shared" ca="1" si="329"/>
        <v>-0,490451684673527+0,865768301302358i</v>
      </c>
      <c r="Q271" s="240" t="str">
        <f t="shared" ca="1" si="330"/>
        <v>-0,51155098752584-0,853471261203567i</v>
      </c>
      <c r="R271" s="240" t="str">
        <f t="shared" ca="1" si="331"/>
        <v>0,994736798643218-0,0244194177676907i</v>
      </c>
      <c r="S271" s="240" t="str">
        <f t="shared" ca="1" si="332"/>
        <v>-0,469056952065493+0,877543834949629i</v>
      </c>
      <c r="T271" s="240" t="str">
        <f t="shared" ca="1" si="333"/>
        <v>-0,532342151191417-0,840660121930359i</v>
      </c>
      <c r="U271" s="241" t="str">
        <f t="shared" ca="1" si="334"/>
        <v>0,993837920005433-0,0488241261913215i</v>
      </c>
      <c r="V271" s="240" t="str">
        <f t="shared" ca="1" si="335"/>
        <v>-0,447379677088783+0,88879076900416i</v>
      </c>
      <c r="W271" s="240" t="str">
        <f t="shared" ca="1" si="336"/>
        <v>-0,552812651850611-0,827342600434044i</v>
      </c>
      <c r="X271" s="240" t="str">
        <f t="shared" ca="1" si="337"/>
        <v>0,992340390566634-0,0731994247868838i</v>
      </c>
      <c r="Y271" s="240" t="str">
        <f t="shared" ca="1" si="338"/>
        <v>-0,425432917323196+0,899502328733476i</v>
      </c>
      <c r="Z271" s="240" t="str">
        <f t="shared" ca="1" si="339"/>
        <v>-0,572950158839413-0,813526718691503i</v>
      </c>
      <c r="AA271" s="240" t="str">
        <f t="shared" ca="1" si="340"/>
        <v>0,990245112382548-0,0975306307861596i</v>
      </c>
      <c r="AB271" s="240" t="str">
        <f t="shared" ca="1" si="341"/>
        <v>-0,403229892676085+0,909672061894562i</v>
      </c>
      <c r="AC271" s="240" t="str">
        <f t="shared" ca="1" si="342"/>
        <v>-0,592742542076429-0,799220798873406i</v>
      </c>
      <c r="AD271" s="240" t="str">
        <f t="shared" ca="1" si="343"/>
        <v>0,987553347570422-0,121803087980249i</v>
      </c>
      <c r="AE271" s="240" t="str">
        <f t="shared" ca="1" si="344"/>
        <v>-0,38078397741946+0,919293842620349i</v>
      </c>
      <c r="AF271" s="240" t="str">
        <f t="shared" ca="1" si="345"/>
        <v>-0,612177879370175-0,784433458330855i</v>
      </c>
      <c r="AG271" s="240" t="str">
        <f t="shared" ca="1" si="346"/>
        <v>0,984266717548704-0,146002175548756i</v>
      </c>
      <c r="AH271" s="240" t="str">
        <f t="shared" ca="1" si="347"/>
        <v>-0,35810869213317+0,928361875109993i</v>
      </c>
      <c r="AI271" s="240" t="str">
        <f t="shared" ca="1" si="348"/>
        <v>-0,631244463600273-0,769173604404802i</v>
      </c>
      <c r="AJ271" s="240" t="str">
        <f t="shared" ca="1" si="349"/>
        <v>0,980387202060453-0,170113316865987i</v>
      </c>
      <c r="AK271" s="240" t="str">
        <f t="shared" ca="1" si="350"/>
        <v>-0,335217695561376+0,93687069711972i</v>
      </c>
      <c r="AL271" s="240" t="str">
        <f t="shared" ca="1" si="351"/>
        <v>-0,649930809769172-0,753450429060771i</v>
      </c>
      <c r="AM271" s="240" t="str">
        <f t="shared" ca="1" si="352"/>
        <v>0,975917137980663-0,194121988282376i</v>
      </c>
      <c r="AN271" s="240" t="str">
        <f t="shared" ca="1" si="353"/>
        <v>-0,312124776384188+0,944815183253419i</v>
      </c>
      <c r="AO271" s="240" t="str">
        <f t="shared" ca="1" si="354"/>
        <v>-0,668225661920818-0,737273403351534i</v>
      </c>
      <c r="AP271" s="240" t="str">
        <f t="shared" ca="1" si="355"/>
        <v>0,970859217908966-0,218013727871117i</v>
      </c>
      <c r="AQ271" s="240" t="str">
        <f t="shared" ca="1" si="356"/>
        <v>-0,288843844913285+0,952190548049487i</v>
      </c>
      <c r="AR271" s="240" t="str">
        <f t="shared" ca="1" si="357"/>
        <v>-0,288843844913285+0,952190548049487i</v>
      </c>
      <c r="AS271" s="240" t="str">
        <f t="shared" ca="1" si="358"/>
        <v>0,965216488547179-0,241774144142264i</v>
      </c>
      <c r="AT271" s="240" t="str">
        <f t="shared" ca="1" si="359"/>
        <v>-0,265388924709813+0,95899234886439i</v>
      </c>
      <c r="AU271" s="240" t="str">
        <f t="shared" ca="1" si="360"/>
        <v>-0,70359704609234-0,703597046091869i</v>
      </c>
      <c r="AV271" s="240" t="str">
        <f t="shared" ca="1" si="361"/>
        <v>0,958992348864213-0,265388924710455i</v>
      </c>
      <c r="AW271" s="240" t="str">
        <f t="shared" ca="1" si="362"/>
        <v>-0,241774144142577+0,965216488547101i</v>
      </c>
      <c r="AX271" s="240" t="str">
        <f t="shared" ca="1" si="363"/>
        <v>-0,720652271712605-0,686117999920227i</v>
      </c>
      <c r="AY271" s="240" t="str">
        <f t="shared" ca="1" si="364"/>
        <v>0,95219054804958-0,288843844912976i</v>
      </c>
      <c r="AZ271" s="240" t="str">
        <f t="shared" ca="1" si="365"/>
        <v>-0,218013727871432+0,970859217908895i</v>
      </c>
      <c r="BA271" s="240" t="str">
        <f t="shared" ca="1" si="366"/>
        <v>-0,737273403351327-0,668225661921048i</v>
      </c>
      <c r="BB271" s="240" t="str">
        <f t="shared" ca="1" si="367"/>
        <v>0,944815183253516-0,312124776383893i</v>
      </c>
      <c r="BC271" s="240" t="str">
        <f t="shared" ca="1" si="368"/>
        <v>-0,194121988281709+0,975917137980795i</v>
      </c>
      <c r="BD271" s="240" t="str">
        <f t="shared" ca="1" si="369"/>
        <v>-0,753450429060957-0,649930809768956i</v>
      </c>
      <c r="BE271" s="240" t="str">
        <f t="shared" ca="1" si="370"/>
        <v>0,936870697119657-0,335217695561551i</v>
      </c>
      <c r="BF271" s="240" t="str">
        <f t="shared" ca="1" si="371"/>
        <v>-0,170113316865902+0,980387202060468i</v>
      </c>
      <c r="BG271" s="240" t="str">
        <f t="shared" ca="1" si="372"/>
        <v>-0,769173604404794-0,631244463600283i</v>
      </c>
      <c r="BH271" s="240" t="str">
        <f t="shared" ca="1" si="373"/>
        <v>0,928361875110033-0,358108692133065i</v>
      </c>
      <c r="BI271" s="240" t="str">
        <f t="shared" ca="1" si="374"/>
        <v>-0,146002175548964+0,984266717548674i</v>
      </c>
      <c r="BJ271" s="240" t="str">
        <f t="shared" ca="1" si="375"/>
        <v>-0,784433458330605-0,612177879370497i</v>
      </c>
      <c r="BK271" s="240" t="str">
        <f t="shared" ca="1" si="376"/>
        <v>0,919293842620543-0,380783977418992i</v>
      </c>
      <c r="BL271" s="240" t="str">
        <f t="shared" ca="1" si="377"/>
        <v>-0,121803087979869+0,987553347570468i</v>
      </c>
      <c r="BM271" s="240" t="str">
        <f t="shared" ca="1" si="378"/>
        <v>-0,799220798873575-0,5927425420762i</v>
      </c>
      <c r="BN271" s="240" t="str">
        <f t="shared" ca="1" si="379"/>
        <v>0,909672061894484-0,403229892676261i</v>
      </c>
      <c r="BO271" s="240" t="str">
        <f t="shared" ca="1" si="380"/>
        <v>-0,0975306307860662+0,990245112382557i</v>
      </c>
      <c r="BP271" s="240" t="str">
        <f t="shared" ca="1" si="381"/>
        <v>-0,813526718691484-0,57295015883944i</v>
      </c>
      <c r="BQ271" s="240" t="str">
        <f t="shared" ca="1" si="382"/>
        <v>0,899502328733574-0,425432917322987i</v>
      </c>
      <c r="BR271" s="240" t="str">
        <f t="shared" ca="1" si="383"/>
        <v>-0,0731994247872133+0,99234039056661i</v>
      </c>
      <c r="BS271" s="240" t="str">
        <f t="shared" ca="1" si="384"/>
        <v>-0,827342600433805-0,552812651850968i</v>
      </c>
      <c r="BT271" s="240" t="str">
        <f t="shared" ca="1" si="385"/>
        <v>0,888790769003953-0,447379677089195i</v>
      </c>
      <c r="BU271" s="240" t="str">
        <f t="shared" ca="1" si="386"/>
        <v>-0,0488241261909559+0,993837920005451i</v>
      </c>
      <c r="BV271" s="240" t="str">
        <f t="shared" ca="1" si="387"/>
        <v>-0,840660121930501-0,532342151191191i</v>
      </c>
      <c r="BW271" s="240" t="str">
        <f t="shared" ca="1" si="388"/>
        <v>0,877543834949549-0,469056952065641i</v>
      </c>
      <c r="BX271" s="240" t="str">
        <f t="shared" ca="1" si="389"/>
        <v>-0,0244194177677206+0,994736798643218i</v>
      </c>
      <c r="BY271" s="240" t="str">
        <f t="shared" ca="1" si="390"/>
        <v>-0,853471261203533-0,511550987525899i</v>
      </c>
      <c r="BZ271" s="240" t="str">
        <f t="shared" ca="1" si="391"/>
        <v>0,865768301302464-0,49045168467334i</v>
      </c>
      <c r="CA271" s="240" t="str">
        <f t="shared" ca="1" si="392"/>
        <v>-2,94996944741516E-13+0,995036485029102i</v>
      </c>
      <c r="CB271" s="240" t="str">
        <f t="shared" ca="1" si="393"/>
        <v>-0,865768301302146-0,490451684673902i</v>
      </c>
      <c r="CC271" s="240" t="str">
        <f t="shared" ca="1" si="394"/>
        <v>0,853471261203341-0,511550987526217i</v>
      </c>
      <c r="CD271" s="240" t="str">
        <f t="shared" ca="1" si="395"/>
        <v>0,024419417768092+0,994736798643208i</v>
      </c>
      <c r="CE271" s="240" t="str">
        <f t="shared" ca="1" si="396"/>
        <v>-0,877543834949711-0,469056952065338i</v>
      </c>
      <c r="CF271" s="240" t="str">
        <f t="shared" ca="1" si="397"/>
        <v>0,840660121930303-0,532342151191505i</v>
      </c>
      <c r="CG271" s="240" t="str">
        <f t="shared" ca="1" si="398"/>
        <v>0,0488241261912988+0,993837920005434i</v>
      </c>
      <c r="CH271" s="240" t="str">
        <f t="shared" ca="1" si="399"/>
        <v>-0,888790769004095-0,447379677088913i</v>
      </c>
      <c r="CI271" s="240" t="str">
        <f t="shared" ca="1" si="400"/>
        <v>0,827342600434164-0,552812651850431i</v>
      </c>
      <c r="CJ271" s="240" t="str">
        <f t="shared" ca="1" si="401"/>
        <v>0,0731994247865404+0,99234039056666i</v>
      </c>
      <c r="CK271" s="240" t="str">
        <f t="shared" ca="1" si="402"/>
        <v>-0,899502328733298-0,425432917323571i</v>
      </c>
      <c r="CL271" s="240" t="str">
        <f t="shared" ca="1" si="403"/>
        <v>0,813526718691286-0,57295015883972i</v>
      </c>
      <c r="CM271" s="240" t="str">
        <f t="shared" ca="1" si="404"/>
        <v>0,0975306307864079+0,990245112382523i</v>
      </c>
      <c r="CN271" s="240" t="str">
        <f t="shared" ca="1" si="405"/>
        <v>-0,909672061894634-0,403229892675922i</v>
      </c>
      <c r="CO271" s="240" t="str">
        <f t="shared" ca="1" si="406"/>
        <v>0,799220798873371-0,592742542076475i</v>
      </c>
      <c r="CP271" s="240" t="str">
        <f t="shared" ca="1" si="407"/>
        <v>0,121803087980237+0,987553347570424i</v>
      </c>
      <c r="CQ271" s="240" t="str">
        <f t="shared" ca="1" si="408"/>
        <v>-0,919293842620296-0,380783977419589i</v>
      </c>
      <c r="CR271" s="240" t="str">
        <f t="shared" ca="1" si="409"/>
        <v>0,784433458330985-0,61217787937001i</v>
      </c>
      <c r="CS271" s="240" t="str">
        <f t="shared" ca="1" si="410"/>
        <v>0,146002175548324+0,984266717548768i</v>
      </c>
      <c r="CT271" s="240" t="str">
        <f t="shared" ca="1" si="411"/>
        <v>-0,928361875110156-0,358108692132745i</v>
      </c>
      <c r="CU271" s="240" t="str">
        <f t="shared" ca="1" si="412"/>
        <v>0,769173604404558-0,631244463600569i</v>
      </c>
      <c r="CV271" s="240" t="str">
        <f t="shared" ca="1" si="413"/>
        <v>0,17011331686624+0,980387202060409i</v>
      </c>
      <c r="CW271" s="240" t="str">
        <f t="shared" ca="1" si="414"/>
        <v>-0,936870697119783-0,335217695561202i</v>
      </c>
      <c r="CX271" s="240" t="str">
        <f t="shared" ca="1" si="415"/>
        <v>0,753450429060732-0,649930809769216i</v>
      </c>
      <c r="CY271" s="240" t="str">
        <f t="shared" ca="1" si="416"/>
        <v>0,194121988282073+0,975917137980723i</v>
      </c>
      <c r="CZ271" s="240" t="str">
        <f t="shared" ca="1" si="417"/>
        <v>-0,944815183253313-0,312124776384507i</v>
      </c>
      <c r="DA271" s="240" t="str">
        <f t="shared" ca="1" si="418"/>
        <v>0,737273403351742-0,668225661920589i</v>
      </c>
      <c r="DB271" s="240" t="str">
        <f t="shared" ca="1" si="419"/>
        <v>0,218013727870801+0,970859217909037i</v>
      </c>
      <c r="DC271" s="240" t="str">
        <f t="shared" ca="1" si="420"/>
        <v>-0,9521905480494-0,288843844913568i</v>
      </c>
      <c r="DD271" s="240" t="str">
        <f t="shared" ca="1" si="421"/>
        <v>0,72065227171235-0,686117999920495i</v>
      </c>
      <c r="DE271" s="240" t="str">
        <f t="shared" ca="1" si="422"/>
        <v>0,241774144142911+0,965216488547017i</v>
      </c>
      <c r="DF271" s="240" t="str">
        <f t="shared" ca="1" si="423"/>
        <v>-0,958992348864311-0,265388924710097i</v>
      </c>
      <c r="DG271" s="240" t="str">
        <f t="shared" ca="1" si="424"/>
        <v>0,703597046092097-0,703597046092112i</v>
      </c>
      <c r="DH271" s="240" t="str">
        <f t="shared" ca="1" si="425"/>
        <v>0,265388924710171+0,958992348864291i</v>
      </c>
      <c r="DI271" s="240" t="str">
        <f t="shared" ca="1" si="426"/>
        <v>-0,965216488547022-0,241774144142891i</v>
      </c>
      <c r="DJ271" s="240" t="str">
        <f t="shared" ca="1" si="427"/>
        <v>0,686117999920441-0,720652271712402i</v>
      </c>
      <c r="DK271" s="240" t="str">
        <f t="shared" ca="1" si="428"/>
        <v>0,288843844912667+0,952190548049674i</v>
      </c>
      <c r="DL271" s="240" t="str">
        <f t="shared" ca="1" si="429"/>
        <v>-0,970859217909042-0,218013727870782i</v>
      </c>
      <c r="DM271" s="240" t="str">
        <f t="shared" ca="1" si="430"/>
        <v>0,668225661920533-0,737273403351794i</v>
      </c>
      <c r="DN271" s="240" t="str">
        <f t="shared" ca="1" si="431"/>
        <v>0,312124776384527+0,944815183253307i</v>
      </c>
      <c r="DO271" s="240" t="str">
        <f t="shared" ca="1" si="432"/>
        <v>-0,975917137980738-0,194121988281997i</v>
      </c>
      <c r="DP271" s="240" t="str">
        <f t="shared" ca="1" si="433"/>
        <v>0,649930809769201-0,753450429060746i</v>
      </c>
      <c r="DQ271" s="240" t="str">
        <f t="shared" ca="1" si="434"/>
        <v>0,335217695561221+0,936870697119777i</v>
      </c>
      <c r="DR271" s="240" t="str">
        <f t="shared" ca="1" si="435"/>
        <v>-0,980387202060413-0,17011331686622i</v>
      </c>
      <c r="DS271" s="240" t="str">
        <f t="shared" ca="1" si="436"/>
        <v>0,631244463600554-0,769173604404571i</v>
      </c>
      <c r="DT271" s="240" t="str">
        <f t="shared" ca="1" si="437"/>
        <v>0,358108692132764+0,928361875110149i</v>
      </c>
      <c r="DU271" s="240" t="str">
        <f t="shared" ca="1" si="438"/>
        <v>-0,984266717548771-0,146002175548305i</v>
      </c>
      <c r="DV271" s="240" t="str">
        <f t="shared" ca="1" si="439"/>
        <v>0,612177879369994-0,784433458330997i</v>
      </c>
      <c r="DW271" s="240" t="str">
        <f t="shared" ca="1" si="440"/>
        <v>0,380783977419607+0,919293842620288i</v>
      </c>
      <c r="DX271" s="240" t="str">
        <f t="shared" ca="1" si="441"/>
        <v>-0,987553347570426-0,121803087980217i</v>
      </c>
      <c r="DY271" s="240" t="str">
        <f t="shared" ca="1" si="442"/>
        <v>0,592742542076459-0,799220798873383i</v>
      </c>
      <c r="DZ271" s="240" t="str">
        <f t="shared" ca="1" si="443"/>
        <v>0,40322989267594+0,909672061894626i</v>
      </c>
      <c r="EA271" s="240" t="str">
        <f t="shared" ca="1" si="444"/>
        <v>-0,990245112382525-0,097530630786388i</v>
      </c>
      <c r="EB271" s="240" t="str">
        <f t="shared" ca="1" si="445"/>
        <v>0,572950158839704-0,813526718691297i</v>
      </c>
      <c r="EC271" s="240" t="str">
        <f t="shared" ca="1" si="446"/>
        <v>0,42543291732272+0,8995023287337i</v>
      </c>
      <c r="ED271" s="240" t="str">
        <f t="shared" ca="1" si="447"/>
        <v>-0,992340390566661-0,0731994247865203i</v>
      </c>
      <c r="EE271" s="240" t="str">
        <f t="shared" ca="1" si="448"/>
        <v>0,552812651850414-0,827342600434175i</v>
      </c>
      <c r="EF271" s="240" t="str">
        <f t="shared" ca="1" si="449"/>
        <v>0,447379677088931+0,888790769004086i</v>
      </c>
      <c r="EG271" s="240" t="str">
        <f t="shared" ca="1" si="450"/>
        <v>-0,993837920005435-0,0488241261912788i</v>
      </c>
      <c r="EH271" s="240" t="str">
        <f t="shared" ca="1" si="451"/>
        <v>0,532342151191488-0,840660121930313i</v>
      </c>
      <c r="EI271" s="240" t="str">
        <f t="shared" ca="1" si="452"/>
        <v>0,469056952065405+0,877543834949675i</v>
      </c>
      <c r="EJ271" s="240" t="str">
        <f t="shared" ca="1" si="453"/>
        <v>-0,99473679864321-0,0244194177680155i</v>
      </c>
      <c r="EK271" s="240" t="str">
        <f t="shared" ca="1" si="454"/>
        <v>0,511550987526201-0,853471261203351i</v>
      </c>
      <c r="EL271" s="240" t="str">
        <f t="shared" ca="1" si="455"/>
        <v>0,490451684673919+0,865768301302136i</v>
      </c>
      <c r="EM271" s="240" t="str">
        <f t="shared" ca="1" si="456"/>
        <v>-0,995036485029102+3,14986521721694E-13i</v>
      </c>
      <c r="EN271" s="240"/>
      <c r="EO271" s="240"/>
      <c r="EP271" s="240"/>
    </row>
    <row r="272" spans="1:146">
      <c r="A272" s="268">
        <f t="shared" si="323"/>
        <v>3.3593750000000026E-3</v>
      </c>
      <c r="B272" s="267">
        <v>172</v>
      </c>
      <c r="C272" s="266">
        <f t="shared" si="324"/>
        <v>34400</v>
      </c>
      <c r="N272" s="265">
        <f t="shared" ca="1" si="327"/>
        <v>2.9948064697783279</v>
      </c>
      <c r="O272" s="240">
        <f t="shared" ca="1" si="328"/>
        <v>0.99480646977832765</v>
      </c>
      <c r="P272" s="240" t="str">
        <f t="shared" ca="1" si="329"/>
        <v>-0,468948523626898+0,877340979608824i</v>
      </c>
      <c r="Q272" s="240" t="str">
        <f t="shared" ca="1" si="330"/>
        <v>-0,552684862224154-0,82715134974265i</v>
      </c>
      <c r="R272" s="240" t="str">
        <f t="shared" ca="1" si="331"/>
        <v>0,990016204718073-0,097508085349062i</v>
      </c>
      <c r="S272" s="240" t="str">
        <f t="shared" ca="1" si="332"/>
        <v>-0,380695954393805+0,919081336237989i</v>
      </c>
      <c r="T272" s="240" t="str">
        <f t="shared" ca="1" si="333"/>
        <v>-0,631098543469898-0,768995800211543i</v>
      </c>
      <c r="U272" s="241" t="str">
        <f t="shared" ca="1" si="334"/>
        <v>0,975691542408486-0,194077114532773i</v>
      </c>
      <c r="V272" s="240" t="str">
        <f t="shared" ca="1" si="335"/>
        <v>-0,288777075010245+0,951970437178248i</v>
      </c>
      <c r="W272" s="240" t="str">
        <f t="shared" ca="1" si="336"/>
        <v>-0,703434400748524-0,703434400748487i</v>
      </c>
      <c r="X272" s="240" t="str">
        <f t="shared" ca="1" si="337"/>
        <v>0,951970437178236-0,288777075010287i</v>
      </c>
      <c r="Y272" s="240" t="str">
        <f t="shared" ca="1" si="338"/>
        <v>-0,194077114532826+0,975691542408476i</v>
      </c>
      <c r="Z272" s="240" t="str">
        <f t="shared" ca="1" si="339"/>
        <v>-0,768995800211511-0,631098543469937i</v>
      </c>
      <c r="AA272" s="240" t="str">
        <f t="shared" ca="1" si="340"/>
        <v>0,919081336238012-0,380695954393753i</v>
      </c>
      <c r="AB272" s="240" t="str">
        <f t="shared" ca="1" si="341"/>
        <v>-0,0975080853490171+0,990016204718078i</v>
      </c>
      <c r="AC272" s="240" t="str">
        <f t="shared" ca="1" si="342"/>
        <v>-0,827151349742659-0,552684862224139i</v>
      </c>
      <c r="AD272" s="240" t="str">
        <f t="shared" ca="1" si="343"/>
        <v>0,877340979608813-0,468948523626918i</v>
      </c>
      <c r="AE272" s="240" t="str">
        <f t="shared" ca="1" si="344"/>
        <v>5,21606805104095E-14+0,994806469778328i</v>
      </c>
      <c r="AF272" s="240" t="str">
        <f t="shared" ca="1" si="345"/>
        <v>-0,877340979608805-0,468948523626932i</v>
      </c>
      <c r="AG272" s="240" t="str">
        <f t="shared" ca="1" si="346"/>
        <v>0,827151349742664-0,552684862224131i</v>
      </c>
      <c r="AH272" s="240" t="str">
        <f t="shared" ca="1" si="347"/>
        <v>0,0975080853490085+0,990016204718079i</v>
      </c>
      <c r="AI272" s="240" t="str">
        <f t="shared" ca="1" si="348"/>
        <v>-0,919081336238008-0,380695954393761i</v>
      </c>
      <c r="AJ272" s="240" t="str">
        <f t="shared" ca="1" si="349"/>
        <v>0,768995800211512-0,631098543469936i</v>
      </c>
      <c r="AK272" s="240" t="str">
        <f t="shared" ca="1" si="350"/>
        <v>0,194077114532728+0,975691542408495i</v>
      </c>
      <c r="AL272" s="240" t="str">
        <f t="shared" ca="1" si="351"/>
        <v>-0,951970437178231-0,288777075010303i</v>
      </c>
      <c r="AM272" s="240" t="str">
        <f t="shared" ca="1" si="352"/>
        <v>0,703434400748391-0,703434400748621i</v>
      </c>
      <c r="AN272" s="240" t="str">
        <f t="shared" ca="1" si="353"/>
        <v>0,288777075010141+0,95197043717828i</v>
      </c>
      <c r="AO272" s="240" t="str">
        <f t="shared" ca="1" si="354"/>
        <v>-0,975691542408408-0,19407711453317i</v>
      </c>
      <c r="AP272" s="240" t="str">
        <f t="shared" ca="1" si="355"/>
        <v>0,631098543469672-0,768995800211728i</v>
      </c>
      <c r="AQ272" s="240" t="str">
        <f t="shared" ca="1" si="356"/>
        <v>0,3806959543938+0,919081336237991i</v>
      </c>
      <c r="AR272" s="240" t="str">
        <f t="shared" ca="1" si="357"/>
        <v>0,3806959543938+0,919081336237991i</v>
      </c>
      <c r="AS272" s="240" t="str">
        <f t="shared" ca="1" si="358"/>
        <v>0,552684862223778-0,8271513497429i</v>
      </c>
      <c r="AT272" s="240" t="str">
        <f t="shared" ca="1" si="359"/>
        <v>0,468948523627046+0,877340979608746i</v>
      </c>
      <c r="AU272" s="240" t="str">
        <f t="shared" ca="1" si="360"/>
        <v>-0,994806469778328-1,21871442367386E-13i</v>
      </c>
      <c r="AV272" s="240" t="str">
        <f t="shared" ca="1" si="361"/>
        <v>0,468948523627236-0,877340979608644i</v>
      </c>
      <c r="AW272" s="240" t="str">
        <f t="shared" ca="1" si="362"/>
        <v>0,55268486222441+0,827151349742479i</v>
      </c>
      <c r="AX272" s="240" t="str">
        <f t="shared" ca="1" si="363"/>
        <v>-0,990016204718074+0,0975080853490603i</v>
      </c>
      <c r="AY272" s="240" t="str">
        <f t="shared" ca="1" si="364"/>
        <v>0,380695954393999-0,919081336237909i</v>
      </c>
      <c r="AZ272" s="240" t="str">
        <f t="shared" ca="1" si="365"/>
        <v>0,631098543470282+0,768995800211229i</v>
      </c>
      <c r="BA272" s="240" t="str">
        <f t="shared" ca="1" si="366"/>
        <v>-0,97569154240845+0,194077114532959i</v>
      </c>
      <c r="BB272" s="240" t="str">
        <f t="shared" ca="1" si="367"/>
        <v>0,288777075010361-0,951970437178214i</v>
      </c>
      <c r="BC272" s="240" t="str">
        <f t="shared" ca="1" si="368"/>
        <v>0,703434400748238+0,703434400748774i</v>
      </c>
      <c r="BD272" s="240" t="str">
        <f t="shared" ca="1" si="369"/>
        <v>-0,951970437178154+0,288777075010557i</v>
      </c>
      <c r="BE272" s="240" t="str">
        <f t="shared" ca="1" si="370"/>
        <v>0,194077114532731-0,975691542408495i</v>
      </c>
      <c r="BF272" s="240" t="str">
        <f t="shared" ca="1" si="371"/>
        <v>0,768995800211376+0,631098543470102i</v>
      </c>
      <c r="BG272" s="240" t="str">
        <f t="shared" ca="1" si="372"/>
        <v>-0,91908133623821+0,380695954393274i</v>
      </c>
      <c r="BH272" s="240" t="str">
        <f t="shared" ca="1" si="373"/>
        <v>0,0975080853488289-0,990016204718096i</v>
      </c>
      <c r="BI272" s="240" t="str">
        <f t="shared" ca="1" si="374"/>
        <v>0,827151349742592+0,552684862224241i</v>
      </c>
      <c r="BJ272" s="240" t="str">
        <f t="shared" ca="1" si="375"/>
        <v>-0,877340979609+0,468948523626568i</v>
      </c>
      <c r="BK272" s="240" t="str">
        <f t="shared" ca="1" si="376"/>
        <v>-3,26126644072383E-13-0,994806469778328i</v>
      </c>
      <c r="BL272" s="240" t="str">
        <f t="shared" ca="1" si="377"/>
        <v>0,877340979608855+0,468948523626841i</v>
      </c>
      <c r="BM272" s="240" t="str">
        <f t="shared" ca="1" si="378"/>
        <v>-0,827151349742779+0,55268486222396i</v>
      </c>
      <c r="BN272" s="240" t="str">
        <f t="shared" ca="1" si="379"/>
        <v>-0,0975080853495062-0,99001620471803i</v>
      </c>
      <c r="BO272" s="240" t="str">
        <f t="shared" ca="1" si="380"/>
        <v>0,919081336238081+0,380695954393586i</v>
      </c>
      <c r="BP272" s="240" t="str">
        <f t="shared" ca="1" si="381"/>
        <v>-0,76899580021159+0,631098543469842i</v>
      </c>
      <c r="BQ272" s="240" t="str">
        <f t="shared" ca="1" si="382"/>
        <v>-0,194077114532427-0,975691542408555i</v>
      </c>
      <c r="BR272" s="240" t="str">
        <f t="shared" ca="1" si="383"/>
        <v>0,951970437178344+0,288777075009932i</v>
      </c>
      <c r="BS272" s="240" t="str">
        <f t="shared" ca="1" si="384"/>
        <v>-0,703434400748456+0,703434400748555i</v>
      </c>
      <c r="BT272" s="240" t="str">
        <f t="shared" ca="1" si="385"/>
        <v>-0,288777075010039-0,951970437178311i</v>
      </c>
      <c r="BU272" s="240" t="str">
        <f t="shared" ca="1" si="386"/>
        <v>0,975691542408583+0,194077114532291i</v>
      </c>
      <c r="BV272" s="240" t="str">
        <f t="shared" ca="1" si="387"/>
        <v>-0,631098543469756+0,76899580021166i</v>
      </c>
      <c r="BW272" s="240" t="str">
        <f t="shared" ca="1" si="388"/>
        <v>-0,380695954393688-0,919081336238038i</v>
      </c>
      <c r="BX272" s="240" t="str">
        <f t="shared" ca="1" si="389"/>
        <v>0,99001620471804+0,097508085349396i</v>
      </c>
      <c r="BY272" s="240" t="str">
        <f t="shared" ca="1" si="390"/>
        <v>-0,552684862223868+0,827151349742841i</v>
      </c>
      <c r="BZ272" s="240" t="str">
        <f t="shared" ca="1" si="391"/>
        <v>-0,468948523626938-0,877340979608802i</v>
      </c>
      <c r="CA272" s="240" t="str">
        <f t="shared" ca="1" si="392"/>
        <v>0,994806469778328+2,43742884734771E-13i</v>
      </c>
      <c r="CB272" s="240" t="str">
        <f t="shared" ca="1" si="393"/>
        <v>-0,468948523627318+0,877340979608599i</v>
      </c>
      <c r="CC272" s="240" t="str">
        <f t="shared" ca="1" si="394"/>
        <v>-0,552684862224308-0,827151349742546i</v>
      </c>
      <c r="CD272" s="240" t="str">
        <f t="shared" ca="1" si="395"/>
        <v>0,990016204718083-0,0975080853489672i</v>
      </c>
      <c r="CE272" s="240" t="str">
        <f t="shared" ca="1" si="396"/>
        <v>-0,380695954394086+0,919081336237874i</v>
      </c>
      <c r="CF272" s="240" t="str">
        <f t="shared" ca="1" si="397"/>
        <v>-0,63109854347021-0,768995800211287i</v>
      </c>
      <c r="CG272" s="240" t="str">
        <f t="shared" ca="1" si="398"/>
        <v>0,975691542408468-0,194077114532867i</v>
      </c>
      <c r="CH272" s="240" t="str">
        <f t="shared" ca="1" si="399"/>
        <v>-0,288777075010451+0,951970437178187i</v>
      </c>
      <c r="CI272" s="240" t="str">
        <f t="shared" ca="1" si="400"/>
        <v>-0,703434400748871-0,70343440074814i</v>
      </c>
      <c r="CJ272" s="240" t="str">
        <f t="shared" ca="1" si="401"/>
        <v>0,951970437178182-0,288777075010467i</v>
      </c>
      <c r="CK272" s="240" t="str">
        <f t="shared" ca="1" si="402"/>
        <v>-0,19407711453285+0,975691542408471i</v>
      </c>
      <c r="CL272" s="240" t="str">
        <f t="shared" ca="1" si="403"/>
        <v>-0,768995800211298-0,631098543470197i</v>
      </c>
      <c r="CM272" s="240" t="str">
        <f t="shared" ca="1" si="404"/>
        <v>0,919081336237867-0,380695954394102i</v>
      </c>
      <c r="CN272" s="240" t="str">
        <f t="shared" ca="1" si="405"/>
        <v>-0,0975080853489502+0,990016204718084i</v>
      </c>
      <c r="CO272" s="240" t="str">
        <f t="shared" ca="1" si="406"/>
        <v>-0,827151349742524-0,552684862224341i</v>
      </c>
      <c r="CP272" s="240" t="str">
        <f t="shared" ca="1" si="407"/>
        <v>0,877340979609045-0,468948523626486i</v>
      </c>
      <c r="CQ272" s="240" t="str">
        <f t="shared" ca="1" si="408"/>
        <v>2,04255201704996E-13+0,994806469778328i</v>
      </c>
      <c r="CR272" s="240" t="str">
        <f t="shared" ca="1" si="409"/>
        <v>-0,877340979608811-0,468948523626923i</v>
      </c>
      <c r="CS272" s="240" t="str">
        <f t="shared" ca="1" si="410"/>
        <v>0,827151349742832-0,552684862223881i</v>
      </c>
      <c r="CT272" s="240" t="str">
        <f t="shared" ca="1" si="411"/>
        <v>0,0975080853494131+0,990016204718039i</v>
      </c>
      <c r="CU272" s="240" t="str">
        <f t="shared" ca="1" si="412"/>
        <v>-0,919081336238045-0,380695954393672i</v>
      </c>
      <c r="CV272" s="240" t="str">
        <f t="shared" ca="1" si="413"/>
        <v>0,768995800211649-0,631098543469769i</v>
      </c>
      <c r="CW272" s="240" t="str">
        <f t="shared" ca="1" si="414"/>
        <v>0,194077114532308+0,975691542408579i</v>
      </c>
      <c r="CX272" s="240" t="str">
        <f t="shared" ca="1" si="415"/>
        <v>-0,951970437178316-0,288777075010022i</v>
      </c>
      <c r="CY272" s="240" t="str">
        <f t="shared" ca="1" si="416"/>
        <v>0,703434400748543-0,703434400748468i</v>
      </c>
      <c r="CZ272" s="240" t="str">
        <f t="shared" ca="1" si="417"/>
        <v>0,288777075009922+0,951970437178347i</v>
      </c>
      <c r="DA272" s="240" t="str">
        <f t="shared" ca="1" si="418"/>
        <v>-0,975691542408559-0,19407711453241i</v>
      </c>
      <c r="DB272" s="240" t="str">
        <f t="shared" ca="1" si="419"/>
        <v>0,631098543469851-0,768995800211583i</v>
      </c>
      <c r="DC272" s="240" t="str">
        <f t="shared" ca="1" si="420"/>
        <v>0,380695954393576+0,919081336238085i</v>
      </c>
      <c r="DD272" s="240" t="str">
        <f t="shared" ca="1" si="421"/>
        <v>-0,990016204718034-0,0975080853494611i</v>
      </c>
      <c r="DE272" s="240" t="str">
        <f t="shared" ca="1" si="422"/>
        <v>0,552684862223969-0,827151349742773i</v>
      </c>
      <c r="DF272" s="240" t="str">
        <f t="shared" ca="1" si="423"/>
        <v>0,46894852362688+0,877340979608833i</v>
      </c>
      <c r="DG272" s="240" t="str">
        <f t="shared" ca="1" si="424"/>
        <v>-0,994806469778328-3,09066126255106E-13i</v>
      </c>
      <c r="DH272" s="240" t="str">
        <f t="shared" ca="1" si="425"/>
        <v>0,468948523626578-0,877340979608995i</v>
      </c>
      <c r="DI272" s="240" t="str">
        <f t="shared" ca="1" si="426"/>
        <v>0,552684862224255+0,827151349742582i</v>
      </c>
      <c r="DJ272" s="240" t="str">
        <f t="shared" ca="1" si="427"/>
        <v>-0,990016204718095+0,0975080853488459i</v>
      </c>
      <c r="DK272" s="240" t="str">
        <f t="shared" ca="1" si="428"/>
        <v>0,380695954394198-0,919081336237827i</v>
      </c>
      <c r="DL272" s="240" t="str">
        <f t="shared" ca="1" si="429"/>
        <v>0,631098543470115+0,768995800211365i</v>
      </c>
      <c r="DM272" s="240" t="str">
        <f t="shared" ca="1" si="430"/>
        <v>-0,975691542408491+0,194077114532748i</v>
      </c>
      <c r="DN272" s="240" t="str">
        <f t="shared" ca="1" si="431"/>
        <v>0,288777075010568-0,951970437178151i</v>
      </c>
      <c r="DO272" s="240" t="str">
        <f t="shared" ca="1" si="432"/>
        <v>0,703434400748786+0,703434400748226i</v>
      </c>
      <c r="DP272" s="240" t="str">
        <f t="shared" ca="1" si="433"/>
        <v>-0,951970437178217+0,28877707501035i</v>
      </c>
      <c r="DQ272" s="240" t="str">
        <f t="shared" ca="1" si="434"/>
        <v>0,194077114532969-0,975691542408448i</v>
      </c>
      <c r="DR272" s="240" t="str">
        <f t="shared" ca="1" si="435"/>
        <v>0,768995800211257+0,631098543470247i</v>
      </c>
      <c r="DS272" s="240" t="str">
        <f t="shared" ca="1" si="436"/>
        <v>-0,919081336237914+0,380695954393989i</v>
      </c>
      <c r="DT272" s="240" t="str">
        <f t="shared" ca="1" si="437"/>
        <v>0,0975080853490715-0,990016204718072i</v>
      </c>
      <c r="DU272" s="240" t="str">
        <f t="shared" ca="1" si="438"/>
        <v>0,827151349742487+0,552684862224396i</v>
      </c>
      <c r="DV272" s="240" t="str">
        <f t="shared" ca="1" si="439"/>
        <v>-0,877340979608649+0,468948523627226i</v>
      </c>
      <c r="DW272" s="240" t="str">
        <f t="shared" ca="1" si="440"/>
        <v>-1,38931960184662E-13-0,994806469778328i</v>
      </c>
      <c r="DX272" s="240" t="str">
        <f t="shared" ca="1" si="441"/>
        <v>0,877340979608754+0,468948523627031i</v>
      </c>
      <c r="DY272" s="240" t="str">
        <f t="shared" ca="1" si="442"/>
        <v>-0,827151349742899+0,55268486222378i</v>
      </c>
      <c r="DZ272" s="240" t="str">
        <f t="shared" ca="1" si="443"/>
        <v>-0,0975080853492917-0,990016204718051i</v>
      </c>
      <c r="EA272" s="240" t="str">
        <f t="shared" ca="1" si="444"/>
        <v>0,919081336237998+0,380695954393785i</v>
      </c>
      <c r="EB272" s="240" t="str">
        <f t="shared" ca="1" si="445"/>
        <v>-0,768995800211727+0,631098543469675i</v>
      </c>
      <c r="EC272" s="240" t="str">
        <f t="shared" ca="1" si="446"/>
        <v>-0,194077114533186-0,975691542408404i</v>
      </c>
      <c r="ED272" s="240" t="str">
        <f t="shared" ca="1" si="447"/>
        <v>0,951970437178281+0,288777075010139i</v>
      </c>
      <c r="EE272" s="240" t="str">
        <f t="shared" ca="1" si="448"/>
        <v>-0,703434400748629+0,703434400748383i</v>
      </c>
      <c r="EF272" s="240" t="str">
        <f t="shared" ca="1" si="449"/>
        <v>-0,288777075009805-0,951970437178382i</v>
      </c>
      <c r="EG272" s="240" t="str">
        <f t="shared" ca="1" si="450"/>
        <v>0,975691542408535+0,194077114532531i</v>
      </c>
      <c r="EH272" s="240" t="str">
        <f t="shared" ca="1" si="451"/>
        <v>-0,631098543469944+0,768995800211505i</v>
      </c>
      <c r="EI272" s="240" t="str">
        <f t="shared" ca="1" si="452"/>
        <v>-0,380695954393462-0,919081336238131i</v>
      </c>
      <c r="EJ272" s="240" t="str">
        <f t="shared" ca="1" si="453"/>
        <v>0,990016204718117+0,0975080853486257i</v>
      </c>
      <c r="EK272" s="240" t="str">
        <f t="shared" ca="1" si="454"/>
        <v>-0,552684862224071+0,827151349742705i</v>
      </c>
      <c r="EL272" s="240" t="str">
        <f t="shared" ca="1" si="455"/>
        <v>-0,468948523626723-0,877340979608918i</v>
      </c>
      <c r="EM272" s="240" t="str">
        <f t="shared" ca="1" si="456"/>
        <v>0,994806469778328+4,87485769469543E-13i</v>
      </c>
      <c r="EN272" s="240"/>
      <c r="EO272" s="240"/>
      <c r="EP272" s="240"/>
    </row>
    <row r="273" spans="1:146">
      <c r="A273" s="268">
        <f t="shared" si="323"/>
        <v>3.3789062500000026E-3</v>
      </c>
      <c r="B273" s="267">
        <v>173</v>
      </c>
      <c r="C273" s="266">
        <f t="shared" si="324"/>
        <v>34600</v>
      </c>
      <c r="N273" s="265">
        <f t="shared" ca="1" si="327"/>
        <v>2.9945509911212196</v>
      </c>
      <c r="O273" s="240">
        <f t="shared" ca="1" si="328"/>
        <v>0.99455099112121959</v>
      </c>
      <c r="P273" s="240" t="str">
        <f t="shared" ca="1" si="329"/>
        <v>-0,447161393527323+0,888357114047556i</v>
      </c>
      <c r="Q273" s="240" t="str">
        <f t="shared" ca="1" si="330"/>
        <v>-0,59245333369317-0,798830846510104i</v>
      </c>
      <c r="R273" s="240" t="str">
        <f t="shared" ca="1" si="331"/>
        <v>0,979908855767494-0,170030315910548i</v>
      </c>
      <c r="S273" s="240" t="str">
        <f t="shared" ca="1" si="332"/>
        <v>-0,288702913470747+0,951725959346335i</v>
      </c>
      <c r="T273" s="240" t="str">
        <f t="shared" ca="1" si="333"/>
        <v>-0,720300654166051-0,685783232186497i</v>
      </c>
      <c r="U273" s="241" t="str">
        <f t="shared" ca="1" si="334"/>
        <v>0,936413583212085-0,335054137589888i</v>
      </c>
      <c r="V273" s="240" t="str">
        <f t="shared" ca="1" si="335"/>
        <v>-0,121743658343182+0,987071504802676i</v>
      </c>
      <c r="W273" s="240" t="str">
        <f t="shared" ca="1" si="336"/>
        <v>-0,826938927002651-0,552542925887124i</v>
      </c>
      <c r="X273" s="240" t="str">
        <f t="shared" ca="1" si="337"/>
        <v>0,865345879368847-0,490212385603992i</v>
      </c>
      <c r="Y273" s="240" t="str">
        <f t="shared" ca="1" si="338"/>
        <v>0,0488003041343979+0,993353010896222i</v>
      </c>
      <c r="Z273" s="240" t="str">
        <f t="shared" ca="1" si="339"/>
        <v>-0,909228218627632-0,403033150486934i</v>
      </c>
      <c r="AA273" s="240" t="str">
        <f t="shared" ca="1" si="340"/>
        <v>0,768798312538946-0,630936469525631i</v>
      </c>
      <c r="AB273" s="240" t="str">
        <f t="shared" ca="1" si="341"/>
        <v>0,217907355553888+0,970385520468907i</v>
      </c>
      <c r="AC273" s="240" t="str">
        <f t="shared" ca="1" si="342"/>
        <v>-0,9647455442832-0,241656178745573i</v>
      </c>
      <c r="AD273" s="240" t="str">
        <f t="shared" ca="1" si="343"/>
        <v>0,649613698333163-0,753082808778763i</v>
      </c>
      <c r="AE273" s="240" t="str">
        <f t="shared" ca="1" si="344"/>
        <v>0,380598186944391+0,9188453047357i</v>
      </c>
      <c r="AF273" s="240" t="str">
        <f t="shared" ca="1" si="345"/>
        <v>-0,991856212125523-0,0731637096394774i</v>
      </c>
      <c r="AG273" s="240" t="str">
        <f t="shared" ca="1" si="346"/>
        <v>0,511301393775503-0,8530548391888i</v>
      </c>
      <c r="AH273" s="240" t="str">
        <f t="shared" ca="1" si="347"/>
        <v>0,532082413106168+0,840249950671416i</v>
      </c>
      <c r="AI273" s="240" t="str">
        <f t="shared" ca="1" si="348"/>
        <v>-0,989761956260534+0,0974830440616355i</v>
      </c>
      <c r="AJ273" s="240" t="str">
        <f t="shared" ca="1" si="349"/>
        <v>0,357933965285524-0,927908912790033i</v>
      </c>
      <c r="AK273" s="240" t="str">
        <f t="shared" ca="1" si="350"/>
        <v>0,667899624139423+0,736913676094166i</v>
      </c>
      <c r="AL273" s="240" t="str">
        <f t="shared" ca="1" si="351"/>
        <v>-0,958524441455756+0,265259437291367i</v>
      </c>
      <c r="AM273" s="240" t="str">
        <f t="shared" ca="1" si="352"/>
        <v>0,194027273119216-0,975440972702153i</v>
      </c>
      <c r="AN273" s="240" t="str">
        <f t="shared" ca="1" si="353"/>
        <v>0,784050720942682+0,611879188181344i</v>
      </c>
      <c r="AO273" s="240" t="str">
        <f t="shared" ca="1" si="354"/>
        <v>-0,89906344743882+0,425225341930163i</v>
      </c>
      <c r="AP273" s="240" t="str">
        <f t="shared" ca="1" si="355"/>
        <v>0,0244075031510755-0,994251450957015i</v>
      </c>
      <c r="AQ273" s="240" t="str">
        <f t="shared" ca="1" si="356"/>
        <v>0,877115667548659+0,468828091821373i</v>
      </c>
      <c r="AR273" s="240" t="str">
        <f t="shared" ca="1" si="357"/>
        <v>0,877115667548659+0,468828091821373i</v>
      </c>
      <c r="AS273" s="240" t="str">
        <f t="shared" ca="1" si="358"/>
        <v>-0,145930938797607-0,983786478379251i</v>
      </c>
      <c r="AT273" s="240" t="str">
        <f t="shared" ca="1" si="359"/>
        <v>0,944354193106301+0,311972485810444i</v>
      </c>
      <c r="AU273" s="240" t="str">
        <f t="shared" ca="1" si="360"/>
        <v>-0,703253750057304+0,703253750057928i</v>
      </c>
      <c r="AV273" s="240" t="str">
        <f t="shared" ca="1" si="361"/>
        <v>-0,311972485810341-0,944354193106334i</v>
      </c>
      <c r="AW273" s="240" t="str">
        <f t="shared" ca="1" si="362"/>
        <v>0,983786478379235+0,145930938797714i</v>
      </c>
      <c r="AX273" s="240" t="str">
        <f t="shared" ca="1" si="363"/>
        <v>-0,572670607470261+0,813129786245617i</v>
      </c>
      <c r="AY273" s="240" t="str">
        <f t="shared" ca="1" si="364"/>
        <v>-0,468828091821266-0,877115667548717i</v>
      </c>
      <c r="AZ273" s="240" t="str">
        <f t="shared" ca="1" si="365"/>
        <v>0,994251450957018-0,0244075031509537i</v>
      </c>
      <c r="BA273" s="240" t="str">
        <f t="shared" ca="1" si="366"/>
        <v>-0,425225341930272+0,899063447438769i</v>
      </c>
      <c r="BB273" s="240" t="str">
        <f t="shared" ca="1" si="367"/>
        <v>-0,611879188181248-0,784050720942757i</v>
      </c>
      <c r="BC273" s="240" t="str">
        <f t="shared" ca="1" si="368"/>
        <v>0,975440972702173-0,194027273119111i</v>
      </c>
      <c r="BD273" s="240" t="str">
        <f t="shared" ca="1" si="369"/>
        <v>-0,265259437290994+0,958524441455858i</v>
      </c>
      <c r="BE273" s="240" t="str">
        <f t="shared" ca="1" si="370"/>
        <v>-0,736913676094094-0,667899624139503i</v>
      </c>
      <c r="BF273" s="240" t="str">
        <f t="shared" ca="1" si="371"/>
        <v>0,927908912789889-0,357933965285899i</v>
      </c>
      <c r="BG273" s="240" t="str">
        <f t="shared" ca="1" si="372"/>
        <v>-0,0974830440616584+0,989761956260531i</v>
      </c>
      <c r="BH273" s="240" t="str">
        <f t="shared" ca="1" si="373"/>
        <v>-0,840249950671139-0,532082413106606i</v>
      </c>
      <c r="BI273" s="240" t="str">
        <f t="shared" ca="1" si="374"/>
        <v>0,853054839188761-0,511301393775567i</v>
      </c>
      <c r="BJ273" s="240" t="str">
        <f t="shared" ca="1" si="375"/>
        <v>0,0731637096390739+0,991856212125553i</v>
      </c>
      <c r="BK273" s="240" t="str">
        <f t="shared" ca="1" si="376"/>
        <v>-0,918845304735773-0,380598186944216i</v>
      </c>
      <c r="BL273" s="240" t="str">
        <f t="shared" ca="1" si="377"/>
        <v>0,753082808778962-0,649613698332932i</v>
      </c>
      <c r="BM273" s="240" t="str">
        <f t="shared" ca="1" si="378"/>
        <v>0,241656178745858+0,964745544283129i</v>
      </c>
      <c r="BN273" s="240" t="str">
        <f t="shared" ca="1" si="379"/>
        <v>-0,970385520468857-0,217907355554109i</v>
      </c>
      <c r="BO273" s="240" t="str">
        <f t="shared" ca="1" si="380"/>
        <v>0,630936469525343-0,768798312539183i</v>
      </c>
      <c r="BP273" s="240" t="str">
        <f t="shared" ca="1" si="381"/>
        <v>0,403033150486823+0,909228218627682i</v>
      </c>
      <c r="BQ273" s="240" t="str">
        <f t="shared" ca="1" si="382"/>
        <v>-0,993353010896245-0,0488003041339196i</v>
      </c>
      <c r="BR273" s="240" t="str">
        <f t="shared" ca="1" si="383"/>
        <v>0,490212385604005-0,865345879368839i</v>
      </c>
      <c r="BS273" s="240" t="str">
        <f t="shared" ca="1" si="384"/>
        <v>0,552542925886705+0,826938927002931i</v>
      </c>
      <c r="BT273" s="240" t="str">
        <f t="shared" ca="1" si="385"/>
        <v>-0,987071504802664+0,121743658343276i</v>
      </c>
      <c r="BU273" s="240" t="str">
        <f t="shared" ca="1" si="386"/>
        <v>0,335054137590289-0,936413583211941i</v>
      </c>
      <c r="BV273" s="240" t="str">
        <f t="shared" ca="1" si="387"/>
        <v>0,685783232186621+0,720300654165933i</v>
      </c>
      <c r="BW273" s="240" t="str">
        <f t="shared" ca="1" si="388"/>
        <v>-0,951725959346429+0,288702913470441i</v>
      </c>
      <c r="BX273" s="240" t="str">
        <f t="shared" ca="1" si="389"/>
        <v>0,170030315910274-0,979908855767542i</v>
      </c>
      <c r="BY273" s="240" t="str">
        <f t="shared" ca="1" si="390"/>
        <v>0,798830846509982+0,592453333693335i</v>
      </c>
      <c r="BZ273" s="240" t="str">
        <f t="shared" ca="1" si="391"/>
        <v>-0,888357114047419+0,447161393527595i</v>
      </c>
      <c r="CA273" s="240" t="str">
        <f t="shared" ca="1" si="392"/>
        <v>1,35973887397308E-13-0,99455099112122i</v>
      </c>
      <c r="CB273" s="240" t="str">
        <f t="shared" ca="1" si="393"/>
        <v>0,888357114047754+0,44716139352693i</v>
      </c>
      <c r="CC273" s="240" t="str">
        <f t="shared" ca="1" si="394"/>
        <v>-0,798830846510111+0,592453333693161i</v>
      </c>
      <c r="CD273" s="240" t="str">
        <f t="shared" ca="1" si="395"/>
        <v>-0,170030315910063-0,979908855767578i</v>
      </c>
      <c r="CE273" s="240" t="str">
        <f t="shared" ca="1" si="396"/>
        <v>0,951725959346357+0,288702913470675i</v>
      </c>
      <c r="CF273" s="240" t="str">
        <f t="shared" ca="1" si="397"/>
        <v>-0,685783232186798+0,720300654165765i</v>
      </c>
      <c r="CG273" s="240" t="str">
        <f t="shared" ca="1" si="398"/>
        <v>-0,335054137590086-0,936413583212014i</v>
      </c>
      <c r="CH273" s="240" t="str">
        <f t="shared" ca="1" si="399"/>
        <v>0,987071504802634+0,121743658343517i</v>
      </c>
      <c r="CI273" s="240" t="str">
        <f t="shared" ca="1" si="400"/>
        <v>-0,552542925886884+0,826938927002812i</v>
      </c>
      <c r="CJ273" s="240" t="str">
        <f t="shared" ca="1" si="401"/>
        <v>-0,490212385603818-0,865345879368946i</v>
      </c>
      <c r="CK273" s="240" t="str">
        <f t="shared" ca="1" si="402"/>
        <v>0,99335301089621-0,0488003041346644i</v>
      </c>
      <c r="CL273" s="240" t="str">
        <f t="shared" ca="1" si="403"/>
        <v>-0,403033150487046+0,909228218627582i</v>
      </c>
      <c r="CM273" s="240" t="str">
        <f t="shared" ca="1" si="404"/>
        <v>-0,630936469525942-0,768798312538693i</v>
      </c>
      <c r="CN273" s="240" t="str">
        <f t="shared" ca="1" si="405"/>
        <v>0,970385520468904-0,217907355553899i</v>
      </c>
      <c r="CO273" s="240" t="str">
        <f t="shared" ca="1" si="406"/>
        <v>-0,241656178746095+0,964745544283069i</v>
      </c>
      <c r="CP273" s="240" t="str">
        <f t="shared" ca="1" si="407"/>
        <v>-0,753082808778822-0,649613698333095i</v>
      </c>
      <c r="CQ273" s="240" t="str">
        <f t="shared" ca="1" si="408"/>
        <v>0,918845304735856-0,380598186944017i</v>
      </c>
      <c r="CR273" s="240" t="str">
        <f t="shared" ca="1" si="409"/>
        <v>-0,0731637096393169+0,991856212125535i</v>
      </c>
      <c r="CS273" s="240" t="str">
        <f t="shared" ca="1" si="410"/>
        <v>-0,853054839188635-0,511301393775776i</v>
      </c>
      <c r="CT273" s="240" t="str">
        <f t="shared" ca="1" si="411"/>
        <v>0,840249950671255-0,532082413106424i</v>
      </c>
      <c r="CU273" s="240" t="str">
        <f t="shared" ca="1" si="412"/>
        <v>0,097483044061444+0,989761956260551i</v>
      </c>
      <c r="CV273" s="240" t="str">
        <f t="shared" ca="1" si="413"/>
        <v>-0,927908912790168-0,357933965285177i</v>
      </c>
      <c r="CW273" s="240" t="str">
        <f t="shared" ca="1" si="414"/>
        <v>0,736913676094239-0,667899624139343i</v>
      </c>
      <c r="CX273" s="240" t="str">
        <f t="shared" ca="1" si="415"/>
        <v>0,265259437291713+0,958524441455659i</v>
      </c>
      <c r="CY273" s="240" t="str">
        <f t="shared" ca="1" si="416"/>
        <v>-0,975440972702126-0,19402727311935i</v>
      </c>
      <c r="CZ273" s="240" t="str">
        <f t="shared" ca="1" si="417"/>
        <v>0,611879188181441-0,784050720942607i</v>
      </c>
      <c r="DA273" s="240" t="str">
        <f t="shared" ca="1" si="418"/>
        <v>0,425225341930078+0,89906344743886i</v>
      </c>
      <c r="DB273" s="240" t="str">
        <f t="shared" ca="1" si="419"/>
        <v>-0,994251450957013-0,024407503151169i</v>
      </c>
      <c r="DC273" s="240" t="str">
        <f t="shared" ca="1" si="420"/>
        <v>0,468828091821481-0,877115667548601i</v>
      </c>
      <c r="DD273" s="240" t="str">
        <f t="shared" ca="1" si="421"/>
        <v>0,572670607470085+0,813129786245741i</v>
      </c>
      <c r="DE273" s="240" t="str">
        <f t="shared" ca="1" si="422"/>
        <v>-0,983786478379271+0,145930938797473i</v>
      </c>
      <c r="DF273" s="240" t="str">
        <f t="shared" ca="1" si="423"/>
        <v>0,311972485810573-0,944354193106259i</v>
      </c>
      <c r="DG273" s="240" t="str">
        <f t="shared" ca="1" si="424"/>
        <v>0,703253750057851+0,703253750057381i</v>
      </c>
      <c r="DH273" s="240" t="str">
        <f t="shared" ca="1" si="425"/>
        <v>-0,944354193106368+0,311972485810239i</v>
      </c>
      <c r="DI273" s="240" t="str">
        <f t="shared" ca="1" si="426"/>
        <v>0,14593093879687-0,983786478379361i</v>
      </c>
      <c r="DJ273" s="240" t="str">
        <f t="shared" ca="1" si="427"/>
        <v>0,813129786245539+0,572670607470371i</v>
      </c>
      <c r="DK273" s="240" t="str">
        <f t="shared" ca="1" si="428"/>
        <v>-0,877115667548288+0,468828091822068i</v>
      </c>
      <c r="DL273" s="240" t="str">
        <f t="shared" ca="1" si="429"/>
        <v>-0,0244075031508743-0,99425145095702i</v>
      </c>
      <c r="DM273" s="240" t="str">
        <f t="shared" ca="1" si="430"/>
        <v>0,89906344743871+0,425225341930396i</v>
      </c>
      <c r="DN273" s="240" t="str">
        <f t="shared" ca="1" si="431"/>
        <v>-0,784050720942823+0,611879188181163i</v>
      </c>
      <c r="DO273" s="240" t="str">
        <f t="shared" ca="1" si="432"/>
        <v>-0,194027273119006-0,975440972702194i</v>
      </c>
      <c r="DP273" s="240" t="str">
        <f t="shared" ca="1" si="433"/>
        <v>0,958524441455822+0,265259437291125i</v>
      </c>
      <c r="DQ273" s="240" t="str">
        <f t="shared" ca="1" si="434"/>
        <v>-0,667899624139603+0,736913676094002i</v>
      </c>
      <c r="DR273" s="240" t="str">
        <f t="shared" ca="1" si="435"/>
        <v>-0,357933965285798-0,927908912789928i</v>
      </c>
      <c r="DS273" s="240" t="str">
        <f t="shared" ca="1" si="436"/>
        <v>0,989761956260523+0,0974830440617375i</v>
      </c>
      <c r="DT273" s="240" t="str">
        <f t="shared" ca="1" si="437"/>
        <v>-0,532082413105861+0,840249950671611i</v>
      </c>
      <c r="DU273" s="240" t="str">
        <f t="shared" ca="1" si="438"/>
        <v>-0,511301393775475-0,853054839188816i</v>
      </c>
      <c r="DV273" s="240" t="str">
        <f t="shared" ca="1" si="439"/>
        <v>0,991856212125561-0,0731637096389664i</v>
      </c>
      <c r="DW273" s="240" t="str">
        <f t="shared" ca="1" si="440"/>
        <v>-0,380598186944342+0,918845304735721i</v>
      </c>
      <c r="DX273" s="240" t="str">
        <f t="shared" ca="1" si="441"/>
        <v>-0,649613698332828-0,753082808779052i</v>
      </c>
      <c r="DY273" s="240" t="str">
        <f t="shared" ca="1" si="442"/>
        <v>0,964745544283155-0,241656178745754i</v>
      </c>
      <c r="DZ273" s="240" t="str">
        <f t="shared" ca="1" si="443"/>
        <v>-0,217907355554187+0,970385520468839i</v>
      </c>
      <c r="EA273" s="240" t="str">
        <f t="shared" ca="1" si="444"/>
        <v>-0,768798312539116-0,630936469525426i</v>
      </c>
      <c r="EB273" s="240" t="str">
        <f t="shared" ca="1" si="445"/>
        <v>0,909228218627725-0,403033150486724i</v>
      </c>
      <c r="EC273" s="240" t="str">
        <f t="shared" ca="1" si="446"/>
        <v>-0,0488003041340555+0,993353010896239i</v>
      </c>
      <c r="ED273" s="240" t="str">
        <f t="shared" ca="1" si="447"/>
        <v>-0,865345879368773-0,490212385604123i</v>
      </c>
      <c r="EE273" s="240" t="str">
        <f t="shared" ca="1" si="448"/>
        <v>0,826938927002442-0,552542925887438i</v>
      </c>
      <c r="EF273" s="240" t="str">
        <f t="shared" ca="1" si="449"/>
        <v>0,121743658343112+0,987071504802685i</v>
      </c>
      <c r="EG273" s="240" t="str">
        <f t="shared" ca="1" si="450"/>
        <v>-0,936413583212239-0,335054137589458i</v>
      </c>
      <c r="EH273" s="240" t="str">
        <f t="shared" ca="1" si="451"/>
        <v>0,720300654166007-0,685783232186543i</v>
      </c>
      <c r="EI273" s="240" t="str">
        <f t="shared" ca="1" si="452"/>
        <v>0,288702913470338+0,951725959346459i</v>
      </c>
      <c r="EJ273" s="240" t="str">
        <f t="shared" ca="1" si="453"/>
        <v>-0,979908855767528-0,170030315910353i</v>
      </c>
      <c r="EK273" s="240" t="str">
        <f t="shared" ca="1" si="454"/>
        <v>0,592453333693398-0,798830846509935i</v>
      </c>
      <c r="EL273" s="240" t="str">
        <f t="shared" ca="1" si="455"/>
        <v>0,447161393527474+0,88835711404748i</v>
      </c>
      <c r="EM273" s="240" t="str">
        <f t="shared" ca="1" si="456"/>
        <v>-0,99455099112122-2,71947774794618E-13i</v>
      </c>
      <c r="EN273" s="240"/>
      <c r="EO273" s="240"/>
      <c r="EP273" s="240"/>
    </row>
    <row r="274" spans="1:146">
      <c r="A274" s="268">
        <f t="shared" si="323"/>
        <v>3.3984375000000026E-3</v>
      </c>
      <c r="B274" s="267">
        <v>174</v>
      </c>
      <c r="C274" s="266">
        <f t="shared" si="324"/>
        <v>34800</v>
      </c>
      <c r="N274" s="265">
        <f t="shared" ca="1" si="327"/>
        <v>2.9942658285639636</v>
      </c>
      <c r="O274" s="240">
        <f t="shared" ca="1" si="328"/>
        <v>0.99426582856396362</v>
      </c>
      <c r="P274" s="240" t="str">
        <f t="shared" ca="1" si="329"/>
        <v>-0,425103419226207+0,89880566354033i</v>
      </c>
      <c r="Q274" s="240" t="str">
        <f t="shared" ca="1" si="330"/>
        <v>-0,630755564314381-0,768577878901308i</v>
      </c>
      <c r="R274" s="240" t="str">
        <f t="shared" ca="1" si="331"/>
        <v>0,964468927690407-0,241586889896164i</v>
      </c>
      <c r="S274" s="240" t="str">
        <f t="shared" ca="1" si="332"/>
        <v>-0,193971640664178+0,975161289463457i</v>
      </c>
      <c r="T274" s="240" t="str">
        <f t="shared" ca="1" si="333"/>
        <v>-0,798601801796404-0,592283462556167i</v>
      </c>
      <c r="U274" s="241" t="str">
        <f t="shared" ca="1" si="334"/>
        <v>0,87686417662552-0,468693667122603i</v>
      </c>
      <c r="V274" s="240" t="str">
        <f t="shared" ca="1" si="335"/>
        <v>0,0487863118708804+0,993068191829756i</v>
      </c>
      <c r="W274" s="240" t="str">
        <f t="shared" ca="1" si="336"/>
        <v>-0,91858184888562-0,380489059958181i</v>
      </c>
      <c r="X274" s="240" t="str">
        <f t="shared" ca="1" si="337"/>
        <v>0,736702384576465-0,667708120670503i</v>
      </c>
      <c r="Y274" s="240" t="str">
        <f t="shared" ca="1" si="338"/>
        <v>0,288620135149877+0,951453075793048i</v>
      </c>
      <c r="Z274" s="240" t="str">
        <f t="shared" ca="1" si="339"/>
        <v>-0,983504402276146-0,145889096759922i</v>
      </c>
      <c r="AA274" s="240" t="str">
        <f t="shared" ca="1" si="340"/>
        <v>0,552384498058714-0,826701823001745i</v>
      </c>
      <c r="AB274" s="240" t="str">
        <f t="shared" ca="1" si="341"/>
        <v>0,511154790922259+0,85281024710495i</v>
      </c>
      <c r="AC274" s="240" t="str">
        <f t="shared" ca="1" si="342"/>
        <v>-0,989478166838939+0,0974550932431891i</v>
      </c>
      <c r="AD274" s="240" t="str">
        <f t="shared" ca="1" si="343"/>
        <v>0,334958069217783-0,936145090098688i</v>
      </c>
      <c r="AE274" s="240" t="str">
        <f t="shared" ca="1" si="344"/>
        <v>0,703052109679634+0,703052109679645i</v>
      </c>
      <c r="AF274" s="240" t="str">
        <f t="shared" ca="1" si="345"/>
        <v>-0,936145090098688+0,334958069217783i</v>
      </c>
      <c r="AG274" s="240" t="str">
        <f t="shared" ca="1" si="346"/>
        <v>0,0974550932432875-0,989478166838929i</v>
      </c>
      <c r="AH274" s="240" t="str">
        <f t="shared" ca="1" si="347"/>
        <v>0,852810247104946+0,511154790922265i</v>
      </c>
      <c r="AI274" s="240" t="str">
        <f t="shared" ca="1" si="348"/>
        <v>-0,826701823001749+0,552384498058708i</v>
      </c>
      <c r="AJ274" s="240" t="str">
        <f t="shared" ca="1" si="349"/>
        <v>-0,145889096759922-0,983504402276146i</v>
      </c>
      <c r="AK274" s="240" t="str">
        <f t="shared" ca="1" si="350"/>
        <v>0,951453075793046+0,288620135149884i</v>
      </c>
      <c r="AL274" s="240" t="str">
        <f t="shared" ca="1" si="351"/>
        <v>-0,667708120670503+0,736702384576465i</v>
      </c>
      <c r="AM274" s="240" t="str">
        <f t="shared" ca="1" si="352"/>
        <v>-0,380489059958168-0,918581848885626i</v>
      </c>
      <c r="AN274" s="240" t="str">
        <f t="shared" ca="1" si="353"/>
        <v>0,993068191829775+0,0487863118704923i</v>
      </c>
      <c r="AO274" s="240" t="str">
        <f t="shared" ca="1" si="354"/>
        <v>-0,468693667122868+0,876864176625378i</v>
      </c>
      <c r="AP274" s="240" t="str">
        <f t="shared" ca="1" si="355"/>
        <v>-0,592283462556237-0,798601801796352i</v>
      </c>
      <c r="AQ274" s="240" t="str">
        <f t="shared" ca="1" si="356"/>
        <v>0,975161289463555-0,193971640663686i</v>
      </c>
      <c r="AR274" s="240" t="str">
        <f t="shared" ca="1" si="357"/>
        <v>0,975161289463555-0,193971640663686i</v>
      </c>
      <c r="AS274" s="240" t="str">
        <f t="shared" ca="1" si="358"/>
        <v>-0,768577878901467-0,630755564314187i</v>
      </c>
      <c r="AT274" s="240" t="str">
        <f t="shared" ca="1" si="359"/>
        <v>0,898805663540493-0,425103419225862i</v>
      </c>
      <c r="AU274" s="240" t="str">
        <f t="shared" ca="1" si="360"/>
        <v>-1,41296906335638E-14+0,994265828563964i</v>
      </c>
      <c r="AV274" s="240" t="str">
        <f t="shared" ca="1" si="361"/>
        <v>-0,898805663540493-0,425103419225862i</v>
      </c>
      <c r="AW274" s="240" t="str">
        <f t="shared" ca="1" si="362"/>
        <v>0,768577878901467-0,630755564314187i</v>
      </c>
      <c r="AX274" s="240" t="str">
        <f t="shared" ca="1" si="363"/>
        <v>0,241586889896246+0,964468927690386i</v>
      </c>
      <c r="AY274" s="240" t="str">
        <f t="shared" ca="1" si="364"/>
        <v>-0,975161289463356-0,193971640664684i</v>
      </c>
      <c r="AZ274" s="240" t="str">
        <f t="shared" ca="1" si="365"/>
        <v>0,592283462556248-0,798601801796343i</v>
      </c>
      <c r="BA274" s="240" t="str">
        <f t="shared" ca="1" si="366"/>
        <v>0,468693667122855+0,876864176625385i</v>
      </c>
      <c r="BB274" s="240" t="str">
        <f t="shared" ca="1" si="367"/>
        <v>-0,993068191829777+0,0487863118704641i</v>
      </c>
      <c r="BC274" s="240" t="str">
        <f t="shared" ca="1" si="368"/>
        <v>0,380489059958181-0,91858184888562i</v>
      </c>
      <c r="BD274" s="240" t="str">
        <f t="shared" ca="1" si="369"/>
        <v>0,667708120670785+0,736702384576209i</v>
      </c>
      <c r="BE274" s="240" t="str">
        <f t="shared" ca="1" si="370"/>
        <v>-0,951453075793141+0,288620135149573i</v>
      </c>
      <c r="BF274" s="240" t="str">
        <f t="shared" ca="1" si="371"/>
        <v>0,145889096759825-0,983504402276161i</v>
      </c>
      <c r="BG274" s="240" t="str">
        <f t="shared" ca="1" si="372"/>
        <v>0,826701823001466+0,55238449805913i</v>
      </c>
      <c r="BH274" s="240" t="str">
        <f t="shared" ca="1" si="373"/>
        <v>-0,852810247105012+0,511154790922156i</v>
      </c>
      <c r="BI274" s="240" t="str">
        <f t="shared" ca="1" si="374"/>
        <v>-0,0974550932434843-0,98947816683891i</v>
      </c>
      <c r="BJ274" s="240" t="str">
        <f t="shared" ca="1" si="375"/>
        <v>0,93614509009855+0,334958069218169i</v>
      </c>
      <c r="BK274" s="240" t="str">
        <f t="shared" ca="1" si="376"/>
        <v>-0,703052109679655+0,703052109679625i</v>
      </c>
      <c r="BL274" s="240" t="str">
        <f t="shared" ca="1" si="377"/>
        <v>-0,334958069218155-0,936145090098555i</v>
      </c>
      <c r="BM274" s="240" t="str">
        <f t="shared" ca="1" si="378"/>
        <v>0,989478166838908+0,0974550932434984i</v>
      </c>
      <c r="BN274" s="240" t="str">
        <f t="shared" ca="1" si="379"/>
        <v>-0,511154790922193+0,85281024710499i</v>
      </c>
      <c r="BO274" s="240" t="str">
        <f t="shared" ca="1" si="380"/>
        <v>-0,552384498059118-0,826701823001474i</v>
      </c>
      <c r="BP274" s="240" t="str">
        <f t="shared" ca="1" si="381"/>
        <v>0,983504402276163-0,145889096759811i</v>
      </c>
      <c r="BQ274" s="240" t="str">
        <f t="shared" ca="1" si="382"/>
        <v>-0,288620135149614+0,951453075793128i</v>
      </c>
      <c r="BR274" s="240" t="str">
        <f t="shared" ca="1" si="383"/>
        <v>-0,7367023845762-0,667708120670796i</v>
      </c>
      <c r="BS274" s="240" t="str">
        <f t="shared" ca="1" si="384"/>
        <v>0,918581848885626-0,380489059958168i</v>
      </c>
      <c r="BT274" s="240" t="str">
        <f t="shared" ca="1" si="385"/>
        <v>-0,0487863118705064+0,993068191829775i</v>
      </c>
      <c r="BU274" s="240" t="str">
        <f t="shared" ca="1" si="386"/>
        <v>-0,876864176625378-0,468693667122868i</v>
      </c>
      <c r="BV274" s="240" t="str">
        <f t="shared" ca="1" si="387"/>
        <v>0,798601801796352-0,592283462556237i</v>
      </c>
      <c r="BW274" s="240" t="str">
        <f t="shared" ca="1" si="388"/>
        <v>0,19397164066467+0,975161289463359i</v>
      </c>
      <c r="BX274" s="240" t="str">
        <f t="shared" ca="1" si="389"/>
        <v>-0,964468927690377-0,241586889896288i</v>
      </c>
      <c r="BY274" s="240" t="str">
        <f t="shared" ca="1" si="390"/>
        <v>0,630755564314219-0,76857787890144i</v>
      </c>
      <c r="BZ274" s="240" t="str">
        <f t="shared" ca="1" si="391"/>
        <v>0,42510341922585+0,898805663540499i</v>
      </c>
      <c r="CA274" s="240" t="str">
        <f t="shared" ca="1" si="392"/>
        <v>-0,994265828563964-2,82593812671277E-14i</v>
      </c>
      <c r="CB274" s="240" t="str">
        <f t="shared" ca="1" si="393"/>
        <v>0,425103419225901-0,898805663540475i</v>
      </c>
      <c r="CC274" s="240" t="str">
        <f t="shared" ca="1" si="394"/>
        <v>0,630755564314176+0,768577878901476i</v>
      </c>
      <c r="CD274" s="240" t="str">
        <f t="shared" ca="1" si="395"/>
        <v>-0,96446892769039+0,241586889896232i</v>
      </c>
      <c r="CE274" s="240" t="str">
        <f t="shared" ca="1" si="396"/>
        <v>0,193971640663728-0,975161289463546i</v>
      </c>
      <c r="CF274" s="240" t="str">
        <f t="shared" ca="1" si="397"/>
        <v>0,798601801796335+0,59228346255626i</v>
      </c>
      <c r="CG274" s="240" t="str">
        <f t="shared" ca="1" si="398"/>
        <v>-0,876864176625392+0,468693667122843i</v>
      </c>
      <c r="CH274" s="240" t="str">
        <f t="shared" ca="1" si="399"/>
        <v>-0,0487863118704782-0,993068191829776i</v>
      </c>
      <c r="CI274" s="240" t="str">
        <f t="shared" ca="1" si="400"/>
        <v>0,918581848885615+0,380489059958194i</v>
      </c>
      <c r="CJ274" s="240" t="str">
        <f t="shared" ca="1" si="401"/>
        <v>-0,736702384576219+0,667708120670775i</v>
      </c>
      <c r="CK274" s="240" t="str">
        <f t="shared" ca="1" si="402"/>
        <v>-0,288620135149587-0,951453075793136i</v>
      </c>
      <c r="CL274" s="240" t="str">
        <f t="shared" ca="1" si="403"/>
        <v>0,983504402276159+0,145889096759839i</v>
      </c>
      <c r="CM274" s="240" t="str">
        <f t="shared" ca="1" si="404"/>
        <v>-0,552384498059118+0,826701823001474i</v>
      </c>
      <c r="CN274" s="240" t="str">
        <f t="shared" ca="1" si="405"/>
        <v>-0,511154790922169-0,852810247105005i</v>
      </c>
      <c r="CO274" s="240" t="str">
        <f t="shared" ca="1" si="406"/>
        <v>0,989478166838911-0,0974550932434702i</v>
      </c>
      <c r="CP274" s="240" t="str">
        <f t="shared" ca="1" si="407"/>
        <v>-0,334958069218155+0,936145090098555i</v>
      </c>
      <c r="CQ274" s="240" t="str">
        <f t="shared" ca="1" si="408"/>
        <v>-0,703052109679634-0,703052109679645i</v>
      </c>
      <c r="CR274" s="240" t="str">
        <f t="shared" ca="1" si="409"/>
        <v>0,93614509009856-0,334958069218142i</v>
      </c>
      <c r="CS274" s="240" t="str">
        <f t="shared" ca="1" si="410"/>
        <v>-0,0974550932434843+0,98947816683891i</v>
      </c>
      <c r="CT274" s="240" t="str">
        <f t="shared" ca="1" si="411"/>
        <v>-0,852810247104998-0,511154790922181i</v>
      </c>
      <c r="CU274" s="240" t="str">
        <f t="shared" ca="1" si="412"/>
        <v>0,826701823001482-0,552384498059108i</v>
      </c>
      <c r="CV274" s="240" t="str">
        <f t="shared" ca="1" si="413"/>
        <v>0,145889096759825+0,983504402276161i</v>
      </c>
      <c r="CW274" s="240" t="str">
        <f t="shared" ca="1" si="414"/>
        <v>-0,951453075793132-0,2886201351496i</v>
      </c>
      <c r="CX274" s="240" t="str">
        <f t="shared" ca="1" si="415"/>
        <v>0,667708120670827-0,736702384576171i</v>
      </c>
      <c r="CY274" s="240" t="str">
        <f t="shared" ca="1" si="416"/>
        <v>0,380489059958181+0,91858184888562i</v>
      </c>
      <c r="CZ274" s="240" t="str">
        <f t="shared" ca="1" si="417"/>
        <v>-0,993068191829775-0,0487863118704923i</v>
      </c>
      <c r="DA274" s="240" t="str">
        <f t="shared" ca="1" si="418"/>
        <v>0,468693667122905-0,876864176625358i</v>
      </c>
      <c r="DB274" s="240" t="str">
        <f t="shared" ca="1" si="419"/>
        <v>0,592283462556248+0,798601801796343i</v>
      </c>
      <c r="DC274" s="240" t="str">
        <f t="shared" ca="1" si="420"/>
        <v>-0,97516128946356+0,193971640663658i</v>
      </c>
      <c r="DD274" s="240" t="str">
        <f t="shared" ca="1" si="421"/>
        <v>0,241586889896301-0,964468927690373i</v>
      </c>
      <c r="DE274" s="240" t="str">
        <f t="shared" ca="1" si="422"/>
        <v>0,768577878901467+0,630755564314187i</v>
      </c>
      <c r="DF274" s="240" t="str">
        <f t="shared" ca="1" si="423"/>
        <v>-0,898805663540505+0,425103419225837i</v>
      </c>
      <c r="DG274" s="240" t="str">
        <f t="shared" ca="1" si="424"/>
        <v>4,23890719006915E-14-0,994265828563964i</v>
      </c>
      <c r="DH274" s="240" t="str">
        <f t="shared" ca="1" si="425"/>
        <v>0,898805663540493+0,425103419225862i</v>
      </c>
      <c r="DI274" s="240" t="str">
        <f t="shared" ca="1" si="426"/>
        <v>-0,768577878901485+0,630755564314165i</v>
      </c>
      <c r="DJ274" s="240" t="str">
        <f t="shared" ca="1" si="427"/>
        <v>-0,241586889896219-0,964468927690393i</v>
      </c>
      <c r="DK274" s="240" t="str">
        <f t="shared" ca="1" si="428"/>
        <v>0,975161289463555+0,193971640663686i</v>
      </c>
      <c r="DL274" s="240" t="str">
        <f t="shared" ca="1" si="429"/>
        <v>-0,592283462556271+0,798601801796327i</v>
      </c>
      <c r="DM274" s="240" t="str">
        <f t="shared" ca="1" si="430"/>
        <v>-0,468693667122831-0,876864176625398i</v>
      </c>
      <c r="DN274" s="240" t="str">
        <f t="shared" ca="1" si="431"/>
        <v>0,993068191829777-0,0487863118704641i</v>
      </c>
      <c r="DO274" s="240" t="str">
        <f t="shared" ca="1" si="432"/>
        <v>-0,380489059958207+0,91858184888561i</v>
      </c>
      <c r="DP274" s="240" t="str">
        <f t="shared" ca="1" si="433"/>
        <v>-0,667708120670764-0,736702384576228i</v>
      </c>
      <c r="DQ274" s="240" t="str">
        <f t="shared" ca="1" si="434"/>
        <v>0,951453075793141-0,288620135149573i</v>
      </c>
      <c r="DR274" s="240" t="str">
        <f t="shared" ca="1" si="435"/>
        <v>-0,145889096759853+0,983504402276157i</v>
      </c>
      <c r="DS274" s="240" t="str">
        <f t="shared" ca="1" si="436"/>
        <v>-0,826701823001466-0,55238449805913i</v>
      </c>
      <c r="DT274" s="240" t="str">
        <f t="shared" ca="1" si="437"/>
        <v>0,852810247105012-0,511154790922156i</v>
      </c>
      <c r="DU274" s="240" t="str">
        <f t="shared" ca="1" si="438"/>
        <v>0,0974550932434562+0,989478166838913i</v>
      </c>
      <c r="DV274" s="240" t="str">
        <f t="shared" ca="1" si="439"/>
        <v>-0,93614509009855-0,334958069218169i</v>
      </c>
      <c r="DW274" s="240" t="str">
        <f t="shared" ca="1" si="440"/>
        <v>0,703052109679655-0,703052109679625i</v>
      </c>
      <c r="DX274" s="240" t="str">
        <f t="shared" ca="1" si="441"/>
        <v>0,334958069218128+0,936145090098564i</v>
      </c>
      <c r="DY274" s="240" t="str">
        <f t="shared" ca="1" si="442"/>
        <v>-0,989478166838908-0,0974550932434984i</v>
      </c>
      <c r="DZ274" s="240" t="str">
        <f t="shared" ca="1" si="443"/>
        <v>0,511154790922193-0,85281024710499i</v>
      </c>
      <c r="EA274" s="240" t="str">
        <f t="shared" ca="1" si="444"/>
        <v>0,552384498059096+0,82670182300149i</v>
      </c>
      <c r="EB274" s="240" t="str">
        <f t="shared" ca="1" si="445"/>
        <v>-0,983504402276163+0,145889096759811i</v>
      </c>
      <c r="EC274" s="240" t="str">
        <f t="shared" ca="1" si="446"/>
        <v>0,288620135149614-0,951453075793128i</v>
      </c>
      <c r="ED274" s="240" t="str">
        <f t="shared" ca="1" si="447"/>
        <v>0,7367023845762+0,667708120670796i</v>
      </c>
      <c r="EE274" s="240" t="str">
        <f t="shared" ca="1" si="448"/>
        <v>-0,918581848885626+0,380489059958168i</v>
      </c>
      <c r="EF274" s="240" t="str">
        <f t="shared" ca="1" si="449"/>
        <v>0,0487863118705629-0,993068191829772i</v>
      </c>
      <c r="EG274" s="240" t="str">
        <f t="shared" ca="1" si="450"/>
        <v>0,876864176625352+0,468693667122918i</v>
      </c>
      <c r="EH274" s="240" t="str">
        <f t="shared" ca="1" si="451"/>
        <v>-0,798601801796352+0,592283462556237i</v>
      </c>
      <c r="EI274" s="240" t="str">
        <f t="shared" ca="1" si="452"/>
        <v>-0,1939716406637-0,975161289463552i</v>
      </c>
      <c r="EJ274" s="240" t="str">
        <f t="shared" ca="1" si="453"/>
        <v>0,96446892769037+0,241586889896315i</v>
      </c>
      <c r="EK274" s="240" t="str">
        <f t="shared" ca="1" si="454"/>
        <v>-0,630755564314198+0,768577878901458i</v>
      </c>
      <c r="EL274" s="240" t="str">
        <f t="shared" ca="1" si="455"/>
        <v>-0,425103419225875-0,898805663540487i</v>
      </c>
      <c r="EM274" s="240" t="str">
        <f t="shared" ca="1" si="456"/>
        <v>0,994265828563964+5,65187625342553E-14i</v>
      </c>
      <c r="EN274" s="240"/>
      <c r="EO274" s="240"/>
      <c r="EP274" s="240"/>
    </row>
    <row r="275" spans="1:146">
      <c r="A275" s="268">
        <f t="shared" si="323"/>
        <v>3.4179687500000026E-3</v>
      </c>
      <c r="B275" s="267">
        <v>175</v>
      </c>
      <c r="C275" s="266">
        <f t="shared" si="324"/>
        <v>35000</v>
      </c>
      <c r="N275" s="265">
        <f t="shared" ca="1" si="327"/>
        <v>2.9939457679422827</v>
      </c>
      <c r="O275" s="240">
        <f t="shared" ca="1" si="328"/>
        <v>0.99394576794228284</v>
      </c>
      <c r="P275" s="240" t="str">
        <f t="shared" ca="1" si="329"/>
        <v>-0,402787889050635+0,90867491769307i</v>
      </c>
      <c r="Q275" s="240" t="str">
        <f t="shared" ca="1" si="330"/>
        <v>-0,667493181093936-0,736465235298634i</v>
      </c>
      <c r="R275" s="240" t="str">
        <f t="shared" ca="1" si="331"/>
        <v>0,94377951664238-0,31178263835026i</v>
      </c>
      <c r="S275" s="240" t="str">
        <f t="shared" ca="1" si="332"/>
        <v>-0,0974237218163526+0,98915964739663i</v>
      </c>
      <c r="T275" s="240" t="str">
        <f t="shared" ca="1" si="333"/>
        <v>-0,86481928255415-0,489914072193176i</v>
      </c>
      <c r="U275" s="241" t="str">
        <f t="shared" ca="1" si="334"/>
        <v>0,798344726694539-0,592092802666437i</v>
      </c>
      <c r="V275" s="240" t="str">
        <f t="shared" ca="1" si="335"/>
        <v>0,217774750404856+0,96979500292406i</v>
      </c>
      <c r="W275" s="240" t="str">
        <f t="shared" ca="1" si="336"/>
        <v>-0,974847378716884-0,193909199934391i</v>
      </c>
      <c r="X275" s="240" t="str">
        <f t="shared" ca="1" si="337"/>
        <v>0,572322115006233-0,812634964965923i</v>
      </c>
      <c r="Y275" s="240" t="str">
        <f t="shared" ca="1" si="338"/>
        <v>0,510990246878406+0,852535721952763i</v>
      </c>
      <c r="Z275" s="240" t="str">
        <f t="shared" ca="1" si="339"/>
        <v>-0,98647083318372+0,121669572565169i</v>
      </c>
      <c r="AA275" s="240" t="str">
        <f t="shared" ca="1" si="340"/>
        <v>0,288527226455608-0,951146796874283i</v>
      </c>
      <c r="AB275" s="240" t="str">
        <f t="shared" ca="1" si="341"/>
        <v>0,752624528433551+0,649218382988767i</v>
      </c>
      <c r="AC275" s="240" t="str">
        <f t="shared" ca="1" si="342"/>
        <v>-0,898516332165198+0,424966575677162i</v>
      </c>
      <c r="AD275" s="240" t="str">
        <f t="shared" ca="1" si="343"/>
        <v>-0,0243926502304196-0,993646410059992i</v>
      </c>
      <c r="AE275" s="240" t="str">
        <f t="shared" ca="1" si="344"/>
        <v>0,918286151428079+0,380366578060929i</v>
      </c>
      <c r="AF275" s="240" t="str">
        <f t="shared" ca="1" si="345"/>
        <v>-0,719862323044172+0,685365906266005i</v>
      </c>
      <c r="AG275" s="240" t="str">
        <f t="shared" ca="1" si="346"/>
        <v>-0,334850244041879-0,935843738919842i</v>
      </c>
      <c r="AH275" s="240" t="str">
        <f t="shared" ca="1" si="347"/>
        <v>0,99125262882501+0,0731191866604282i</v>
      </c>
      <c r="AI275" s="240" t="str">
        <f t="shared" ca="1" si="348"/>
        <v>-0,468542791590009+0,876581908357352i</v>
      </c>
      <c r="AJ275" s="240" t="str">
        <f t="shared" ca="1" si="349"/>
        <v>-0,611506835762006-0,783573595411889i</v>
      </c>
      <c r="AK275" s="240" t="str">
        <f t="shared" ca="1" si="350"/>
        <v>0,964158458884466-0,241509121508705i</v>
      </c>
      <c r="AL275" s="240" t="str">
        <f t="shared" ca="1" si="351"/>
        <v>-0,16992684581271+0,97931254290064i</v>
      </c>
      <c r="AM275" s="240" t="str">
        <f t="shared" ca="1" si="352"/>
        <v>-0,826435702320676-0,552206681904617i</v>
      </c>
      <c r="AN275" s="240" t="str">
        <f t="shared" ca="1" si="353"/>
        <v>0,839738625710832-0,531758620146075i</v>
      </c>
      <c r="AO275" s="240" t="str">
        <f t="shared" ca="1" si="354"/>
        <v>0,145842134113379+0,983187805827366i</v>
      </c>
      <c r="AP275" s="240" t="str">
        <f t="shared" ca="1" si="355"/>
        <v>-0,957941141841316-0,265098016548842i</v>
      </c>
      <c r="AQ275" s="240" t="str">
        <f t="shared" ca="1" si="356"/>
        <v>0,630552520005672-0,768330468694865i</v>
      </c>
      <c r="AR275" s="240" t="str">
        <f t="shared" ca="1" si="357"/>
        <v>0,630552520005672-0,768330468694865i</v>
      </c>
      <c r="AS275" s="240" t="str">
        <f t="shared" ca="1" si="358"/>
        <v>-0,992748516735106+0,0487706072406379i</v>
      </c>
      <c r="AT275" s="240" t="str">
        <f t="shared" ca="1" si="359"/>
        <v>0,357716148467068-0,927344243922537i</v>
      </c>
      <c r="AU275" s="240" t="str">
        <f t="shared" ca="1" si="360"/>
        <v>0,702825792643347+0,70282579264397i</v>
      </c>
      <c r="AV275" s="240" t="str">
        <f t="shared" ca="1" si="361"/>
        <v>-0,927344243922508+0,357716148467142i</v>
      </c>
      <c r="AW275" s="240" t="str">
        <f t="shared" ca="1" si="362"/>
        <v>0,0487706072405587-0,99274851673511i</v>
      </c>
      <c r="AX275" s="240" t="str">
        <f t="shared" ca="1" si="363"/>
        <v>0,887816513996556+0,446889278328958i</v>
      </c>
      <c r="AY275" s="240" t="str">
        <f t="shared" ca="1" si="364"/>
        <v>-0,768330468694805+0,630552520005744i</v>
      </c>
      <c r="AZ275" s="240" t="str">
        <f t="shared" ca="1" si="365"/>
        <v>-0,265098016547966-0,957941141841559i</v>
      </c>
      <c r="BA275" s="240" t="str">
        <f t="shared" ca="1" si="366"/>
        <v>0,983187805827377+0,145842134113301i</v>
      </c>
      <c r="BB275" s="240" t="str">
        <f t="shared" ca="1" si="367"/>
        <v>-0,531758620145995+0,839738625710883i</v>
      </c>
      <c r="BC275" s="240" t="str">
        <f t="shared" ca="1" si="368"/>
        <v>-0,552206681904694-0,826435702320624i</v>
      </c>
      <c r="BD275" s="240" t="str">
        <f t="shared" ca="1" si="369"/>
        <v>0,979312542900571-0,169926845813107i</v>
      </c>
      <c r="BE275" s="240" t="str">
        <f t="shared" ca="1" si="370"/>
        <v>-0,241509121509107+0,964158458884365i</v>
      </c>
      <c r="BF275" s="240" t="str">
        <f t="shared" ca="1" si="371"/>
        <v>-0,783573595411755-0,611506835762176i</v>
      </c>
      <c r="BG275" s="240" t="str">
        <f t="shared" ca="1" si="372"/>
        <v>0,876581908357354-0,468542791590004i</v>
      </c>
      <c r="BH275" s="240" t="str">
        <f t="shared" ca="1" si="373"/>
        <v>0,07311918666062+0,991252628824996i</v>
      </c>
      <c r="BI275" s="240" t="str">
        <f t="shared" ca="1" si="374"/>
        <v>-0,935843738919978-0,334850244041499i</v>
      </c>
      <c r="BJ275" s="240" t="str">
        <f t="shared" ca="1" si="375"/>
        <v>0,685365906266306-0,719862323043886i</v>
      </c>
      <c r="BK275" s="240" t="str">
        <f t="shared" ca="1" si="376"/>
        <v>0,380366578060741+0,918286151428157i</v>
      </c>
      <c r="BL275" s="240" t="str">
        <f t="shared" ca="1" si="377"/>
        <v>-0,993646410059992-0,024392650230425i</v>
      </c>
      <c r="BM275" s="240" t="str">
        <f t="shared" ca="1" si="378"/>
        <v>0,424966575676982-0,898516332165283i</v>
      </c>
      <c r="BN275" s="240" t="str">
        <f t="shared" ca="1" si="379"/>
        <v>0,649218382989052+0,752624528433305i</v>
      </c>
      <c r="BO275" s="240" t="str">
        <f t="shared" ca="1" si="380"/>
        <v>-0,951146796874402+0,288527226455217i</v>
      </c>
      <c r="BP275" s="240" t="str">
        <f t="shared" ca="1" si="381"/>
        <v>0,121669572565371-0,986470833183695i</v>
      </c>
      <c r="BQ275" s="240" t="str">
        <f t="shared" ca="1" si="382"/>
        <v>0,852535721952815+0,51099024687832i</v>
      </c>
      <c r="BR275" s="240" t="str">
        <f t="shared" ca="1" si="383"/>
        <v>-0,812634964965763+0,57232211500646i</v>
      </c>
      <c r="BS275" s="240" t="str">
        <f t="shared" ca="1" si="384"/>
        <v>-0,193909199934863-0,974847378716789i</v>
      </c>
      <c r="BT275" s="240" t="str">
        <f t="shared" ca="1" si="385"/>
        <v>0,969795002923992+0,217774750405155i</v>
      </c>
      <c r="BU275" s="240" t="str">
        <f t="shared" ca="1" si="386"/>
        <v>-0,592092802666518+0,798344726694479i</v>
      </c>
      <c r="BV275" s="240" t="str">
        <f t="shared" ca="1" si="387"/>
        <v>-0,489914072193266-0,864819282554098i</v>
      </c>
      <c r="BW275" s="240" t="str">
        <f t="shared" ca="1" si="388"/>
        <v>0,989159647396602-0,0974237218166319i</v>
      </c>
      <c r="BX275" s="240" t="str">
        <f t="shared" ca="1" si="389"/>
        <v>-0,311782638349801+0,943779516642532i</v>
      </c>
      <c r="BY275" s="240" t="str">
        <f t="shared" ca="1" si="390"/>
        <v>-0,736465235298407-0,667493181094187i</v>
      </c>
      <c r="BZ275" s="240" t="str">
        <f t="shared" ca="1" si="391"/>
        <v>0,908674917693125-0,402787889050511i</v>
      </c>
      <c r="CA275" s="240" t="str">
        <f t="shared" ca="1" si="392"/>
        <v>7,93905731904849E-14+0,993945767942283i</v>
      </c>
      <c r="CB275" s="240" t="str">
        <f t="shared" ca="1" si="393"/>
        <v>-0,908674917693189-0,402787889050366i</v>
      </c>
      <c r="CC275" s="240" t="str">
        <f t="shared" ca="1" si="394"/>
        <v>0,736465235298983-0,667493181093551i</v>
      </c>
      <c r="CD275" s="240" t="str">
        <f t="shared" ca="1" si="395"/>
        <v>0,311782638349952+0,943779516642482i</v>
      </c>
      <c r="CE275" s="240" t="str">
        <f t="shared" ca="1" si="396"/>
        <v>-0,989159647396618-0,0974237218164739i</v>
      </c>
      <c r="CF275" s="240" t="str">
        <f t="shared" ca="1" si="397"/>
        <v>0,489914072193103-0,864819282554191i</v>
      </c>
      <c r="CG275" s="240" t="str">
        <f t="shared" ca="1" si="398"/>
        <v>0,592092802666669+0,798344726694367i</v>
      </c>
      <c r="CH275" s="240" t="str">
        <f t="shared" ca="1" si="399"/>
        <v>-0,969795002924174+0,217774750404345i</v>
      </c>
      <c r="CI275" s="240" t="str">
        <f t="shared" ca="1" si="400"/>
        <v>0,193909199934707-0,97484737871682i</v>
      </c>
      <c r="CJ275" s="240" t="str">
        <f t="shared" ca="1" si="401"/>
        <v>0,812634964965855+0,57232211500633i</v>
      </c>
      <c r="CK275" s="240" t="str">
        <f t="shared" ca="1" si="402"/>
        <v>-0,85253572195272+0,51099024687848i</v>
      </c>
      <c r="CL275" s="240" t="str">
        <f t="shared" ca="1" si="403"/>
        <v>-0,121669572565557-0,986470833183673i</v>
      </c>
      <c r="CM275" s="240" t="str">
        <f t="shared" ca="1" si="404"/>
        <v>0,95114679687416+0,288527226456011i</v>
      </c>
      <c r="CN275" s="240" t="str">
        <f t="shared" ca="1" si="405"/>
        <v>-0,649218382988932+0,752624528433409i</v>
      </c>
      <c r="CO275" s="240" t="str">
        <f t="shared" ca="1" si="406"/>
        <v>-0,424966575677151-0,898516332165204i</v>
      </c>
      <c r="CP275" s="240" t="str">
        <f t="shared" ca="1" si="407"/>
        <v>0,993646410059988-0,024392650230612i</v>
      </c>
      <c r="CQ275" s="240" t="str">
        <f t="shared" ca="1" si="408"/>
        <v>-0,380366578060568+0,918286151428229i</v>
      </c>
      <c r="CR275" s="240" t="str">
        <f t="shared" ca="1" si="409"/>
        <v>-0,685365906265705-0,719862323044458i</v>
      </c>
      <c r="CS275" s="240" t="str">
        <f t="shared" ca="1" si="410"/>
        <v>0,935843738919914-0,334850244041675i</v>
      </c>
      <c r="CT275" s="240" t="str">
        <f t="shared" ca="1" si="411"/>
        <v>-0,0731191866604336+0,99125262882501i</v>
      </c>
      <c r="CU275" s="240" t="str">
        <f t="shared" ca="1" si="412"/>
        <v>-0,876581908357442-0,468542791589839i</v>
      </c>
      <c r="CV275" s="240" t="str">
        <f t="shared" ca="1" si="413"/>
        <v>0,78357359541164-0,611506835762324i</v>
      </c>
      <c r="CW275" s="240" t="str">
        <f t="shared" ca="1" si="414"/>
        <v>0,241509121508302+0,964158458884566i</v>
      </c>
      <c r="CX275" s="240" t="str">
        <f t="shared" ca="1" si="415"/>
        <v>-0,979312542900603-0,169926845812923i</v>
      </c>
      <c r="CY275" s="240" t="str">
        <f t="shared" ca="1" si="416"/>
        <v>0,552206681904539-0,826435702320727i</v>
      </c>
      <c r="CZ275" s="240" t="str">
        <f t="shared" ca="1" si="417"/>
        <v>0,531758620146153+0,839738625710782i</v>
      </c>
      <c r="DA275" s="240" t="str">
        <f t="shared" ca="1" si="418"/>
        <v>-0,98318780582735+0,145842134113486i</v>
      </c>
      <c r="DB275" s="240" t="str">
        <f t="shared" ca="1" si="419"/>
        <v>0,265098016548765-0,957941141841337i</v>
      </c>
      <c r="DC275" s="240" t="str">
        <f t="shared" ca="1" si="420"/>
        <v>0,768330468694924+0,6305525200056i</v>
      </c>
      <c r="DD275" s="240" t="str">
        <f t="shared" ca="1" si="421"/>
        <v>-0,887816513996472+0,446889278329125i</v>
      </c>
      <c r="DE275" s="240" t="str">
        <f t="shared" ca="1" si="422"/>
        <v>-0,0487706072407455-0,992748516735101i</v>
      </c>
      <c r="DF275" s="240" t="str">
        <f t="shared" ca="1" si="423"/>
        <v>0,927344243922576+0,357716148466967i</v>
      </c>
      <c r="DG275" s="240" t="str">
        <f t="shared" ca="1" si="424"/>
        <v>-0,702825792643914+0,702825792643404i</v>
      </c>
      <c r="DH275" s="240" t="str">
        <f t="shared" ca="1" si="425"/>
        <v>-0,357716148467242-0,927344243922469i</v>
      </c>
      <c r="DI275" s="240" t="str">
        <f t="shared" ca="1" si="426"/>
        <v>0,992748516735115+0,0487706072404512i</v>
      </c>
      <c r="DJ275" s="240" t="str">
        <f t="shared" ca="1" si="427"/>
        <v>-0,446889278328863+0,887816513996604i</v>
      </c>
      <c r="DK275" s="240" t="str">
        <f t="shared" ca="1" si="428"/>
        <v>-0,630552520005828-0,768330468694738i</v>
      </c>
      <c r="DL275" s="240" t="str">
        <f t="shared" ca="1" si="429"/>
        <v>0,95794114184153-0,265098016548069i</v>
      </c>
      <c r="DM275" s="240" t="str">
        <f t="shared" ca="1" si="430"/>
        <v>-0,145842134113195+0,983187805827393i</v>
      </c>
      <c r="DN275" s="240" t="str">
        <f t="shared" ca="1" si="431"/>
        <v>-0,83973862571094-0,531758620145905i</v>
      </c>
      <c r="DO275" s="240" t="str">
        <f t="shared" ca="1" si="432"/>
        <v>0,826435702320563-0,552206681904784i</v>
      </c>
      <c r="DP275" s="240" t="str">
        <f t="shared" ca="1" si="433"/>
        <v>0,169926845813213+0,979312542900552i</v>
      </c>
      <c r="DQ275" s="240" t="str">
        <f t="shared" ca="1" si="434"/>
        <v>-0,964158458884392-0,241509121509003i</v>
      </c>
      <c r="DR275" s="240" t="str">
        <f t="shared" ca="1" si="435"/>
        <v>0,611506835762092-0,783573595411822i</v>
      </c>
      <c r="DS275" s="240" t="str">
        <f t="shared" ca="1" si="436"/>
        <v>0,468542791590099+0,876581908357303i</v>
      </c>
      <c r="DT275" s="240" t="str">
        <f t="shared" ca="1" si="437"/>
        <v>-0,991252628824988+0,0731191866607274i</v>
      </c>
      <c r="DU275" s="240" t="str">
        <f t="shared" ca="1" si="438"/>
        <v>0,334850244041451-0,935843738919995i</v>
      </c>
      <c r="DV275" s="240" t="str">
        <f t="shared" ca="1" si="439"/>
        <v>0,719862323043959+0,685365906266228i</v>
      </c>
      <c r="DW275" s="240" t="str">
        <f t="shared" ca="1" si="440"/>
        <v>-0,918286151428116+0,38036657806084i</v>
      </c>
      <c r="DX275" s="240" t="str">
        <f t="shared" ca="1" si="441"/>
        <v>0,0243926502303173-0,993646410059995i</v>
      </c>
      <c r="DY275" s="240" t="str">
        <f t="shared" ca="1" si="442"/>
        <v>0,89851633216533+0,424966575676885i</v>
      </c>
      <c r="DZ275" s="240" t="str">
        <f t="shared" ca="1" si="443"/>
        <v>-0,752624528433881+0,649218382988384i</v>
      </c>
      <c r="EA275" s="240" t="str">
        <f t="shared" ca="1" si="444"/>
        <v>-0,28852722645532-0,95114679687437i</v>
      </c>
      <c r="EB275" s="240" t="str">
        <f t="shared" ca="1" si="445"/>
        <v>0,986470833183708+0,121669572565265i</v>
      </c>
      <c r="EC275" s="240" t="str">
        <f t="shared" ca="1" si="446"/>
        <v>-0,510990246878228+0,852535721952871i</v>
      </c>
      <c r="ED275" s="240" t="str">
        <f t="shared" ca="1" si="447"/>
        <v>-0,572322115006524-0,812634964965718i</v>
      </c>
      <c r="EE275" s="240" t="str">
        <f t="shared" ca="1" si="448"/>
        <v>0,974847378716972-0,193909199933944i</v>
      </c>
      <c r="EF275" s="240" t="str">
        <f t="shared" ca="1" si="449"/>
        <v>-0,217774750405049+0,969795002924016i</v>
      </c>
      <c r="EG275" s="240" t="str">
        <f t="shared" ca="1" si="450"/>
        <v>-0,798344726694509-0,592092802666477i</v>
      </c>
      <c r="EH275" s="240" t="str">
        <f t="shared" ca="1" si="451"/>
        <v>0,864819282554045-0,48991407219336i</v>
      </c>
      <c r="EI275" s="240" t="str">
        <f t="shared" ca="1" si="452"/>
        <v>0,0974237218167109+0,989159647396594i</v>
      </c>
      <c r="EJ275" s="240" t="str">
        <f t="shared" ca="1" si="453"/>
        <v>-0,943779516642256-0,311782638350638i</v>
      </c>
      <c r="EK275" s="240" t="str">
        <f t="shared" ca="1" si="454"/>
        <v>0,667493181094128-0,73646523529846i</v>
      </c>
      <c r="EL275" s="240" t="str">
        <f t="shared" ca="1" si="455"/>
        <v>0,402787889050636+0,90867491769307i</v>
      </c>
      <c r="EM275" s="240" t="str">
        <f t="shared" ca="1" si="456"/>
        <v>-0,993945767942283+1,5878114638097E-13i</v>
      </c>
      <c r="EN275" s="240"/>
      <c r="EO275" s="240"/>
      <c r="EP275" s="240"/>
    </row>
    <row r="276" spans="1:146">
      <c r="A276" s="268">
        <f t="shared" si="323"/>
        <v>3.4375000000000026E-3</v>
      </c>
      <c r="B276" s="267">
        <v>176</v>
      </c>
      <c r="C276" s="266">
        <f t="shared" si="324"/>
        <v>35200</v>
      </c>
      <c r="N276" s="265">
        <f t="shared" ca="1" si="327"/>
        <v>2.9935842912649222</v>
      </c>
      <c r="O276" s="240">
        <f t="shared" ca="1" si="328"/>
        <v>0.99358429126492209</v>
      </c>
      <c r="P276" s="240" t="str">
        <f t="shared" ca="1" si="329"/>
        <v>-0,380228246925291+0,917952190524397i</v>
      </c>
      <c r="Q276" s="240" t="str">
        <f t="shared" ca="1" si="330"/>
        <v>-0,702570190033856-0,702570190033857i</v>
      </c>
      <c r="R276" s="240" t="str">
        <f t="shared" ca="1" si="331"/>
        <v>0,917952190524393-0,380228246925299i</v>
      </c>
      <c r="S276" s="240" t="str">
        <f t="shared" ca="1" si="332"/>
        <v>3,63946567348954E-14+0,993584291264922i</v>
      </c>
      <c r="T276" s="240" t="str">
        <f t="shared" ca="1" si="333"/>
        <v>-0,917952190524384-0,380228246925322i</v>
      </c>
      <c r="U276" s="241" t="str">
        <f t="shared" ca="1" si="334"/>
        <v>0,702570190033852-0,702570190033861i</v>
      </c>
      <c r="V276" s="240" t="str">
        <f t="shared" ca="1" si="335"/>
        <v>0,38022824692533+0,91795219052438i</v>
      </c>
      <c r="W276" s="240" t="str">
        <f t="shared" ca="1" si="336"/>
        <v>-0,993584291264922-2,60484606035185E-14i</v>
      </c>
      <c r="X276" s="240" t="str">
        <f t="shared" ca="1" si="337"/>
        <v>0,380228246925288-0,917952190524398i</v>
      </c>
      <c r="Y276" s="240" t="str">
        <f t="shared" ca="1" si="338"/>
        <v>0,702570190033886+0,702570190033826i</v>
      </c>
      <c r="Z276" s="240" t="str">
        <f t="shared" ca="1" si="339"/>
        <v>-0,917952190524403+0,380228246925276i</v>
      </c>
      <c r="AA276" s="240" t="str">
        <f t="shared" ca="1" si="340"/>
        <v>-1,38761166339951E-14-0,993584291264922i</v>
      </c>
      <c r="AB276" s="240" t="str">
        <f t="shared" ca="1" si="341"/>
        <v>0,917952190524413+0,380228246925251i</v>
      </c>
      <c r="AC276" s="240" t="str">
        <f t="shared" ca="1" si="342"/>
        <v>-0,702570190033873+0,70257019003384i</v>
      </c>
      <c r="AD276" s="240" t="str">
        <f t="shared" ca="1" si="343"/>
        <v>-0,380228246925314-0,917952190524387i</v>
      </c>
      <c r="AE276" s="240" t="str">
        <f t="shared" ca="1" si="344"/>
        <v>0,993584291264922+5,2096921207037E-14i</v>
      </c>
      <c r="AF276" s="240" t="str">
        <f t="shared" ca="1" si="345"/>
        <v>-0,380228246925305+0,917952190524391i</v>
      </c>
      <c r="AG276" s="240" t="str">
        <f t="shared" ca="1" si="346"/>
        <v>-0,702570190033869-0,702570190033844i</v>
      </c>
      <c r="AH276" s="240" t="str">
        <f t="shared" ca="1" si="347"/>
        <v>0,917952190524414-0,380228246925246i</v>
      </c>
      <c r="AI276" s="240" t="str">
        <f t="shared" ca="1" si="348"/>
        <v>-1,21723439695234E-14+0,993584291264922i</v>
      </c>
      <c r="AJ276" s="240" t="str">
        <f t="shared" ca="1" si="349"/>
        <v>-0,917952190524401-0,380228246925281i</v>
      </c>
      <c r="AK276" s="240" t="str">
        <f t="shared" ca="1" si="350"/>
        <v>0,702570190033885-0,702570190033827i</v>
      </c>
      <c r="AL276" s="240" t="str">
        <f t="shared" ca="1" si="351"/>
        <v>0,380228246925283+0,9179521905244i</v>
      </c>
      <c r="AM276" s="240" t="str">
        <f t="shared" ca="1" si="352"/>
        <v>-0,993584291264922-1,69923314878628E-13i</v>
      </c>
      <c r="AN276" s="240" t="str">
        <f t="shared" ca="1" si="353"/>
        <v>0,380228246925427-0,91795219052434i</v>
      </c>
      <c r="AO276" s="240" t="str">
        <f t="shared" ca="1" si="354"/>
        <v>0,702570190033785+0,702570190033927i</v>
      </c>
      <c r="AP276" s="240" t="str">
        <f t="shared" ca="1" si="355"/>
        <v>-0,917952190524423+0,380228246925228i</v>
      </c>
      <c r="AQ276" s="240" t="str">
        <f t="shared" ca="1" si="356"/>
        <v>4,52806455782782E-14-0,993584291264922i</v>
      </c>
      <c r="AR276" s="240" t="str">
        <f t="shared" ca="1" si="357"/>
        <v>4,52806455782782E-14-0,993584291264922i</v>
      </c>
      <c r="AS276" s="240" t="str">
        <f t="shared" ca="1" si="358"/>
        <v>-0,702570190033829+0,702570190033883i</v>
      </c>
      <c r="AT276" s="240" t="str">
        <f t="shared" ca="1" si="359"/>
        <v>-0,380228246925356-0,917952190524369i</v>
      </c>
      <c r="AU276" s="240" t="str">
        <f t="shared" ca="1" si="360"/>
        <v>0,993584291264922-9,34817057325447E-14i</v>
      </c>
      <c r="AV276" s="240" t="str">
        <f t="shared" ca="1" si="361"/>
        <v>-0,380228246925183+0,91795219052444i</v>
      </c>
      <c r="AW276" s="240" t="str">
        <f t="shared" ca="1" si="362"/>
        <v>-0,702570190033981-0,702570190033731i</v>
      </c>
      <c r="AX276" s="240" t="str">
        <f t="shared" ca="1" si="363"/>
        <v>0,917952190524316-0,380228246925485i</v>
      </c>
      <c r="AY276" s="240" t="str">
        <f t="shared" ca="1" si="364"/>
        <v>2,32244057043367E-13+0,993584291264922i</v>
      </c>
      <c r="AZ276" s="240" t="str">
        <f t="shared" ca="1" si="365"/>
        <v>-0,917952190524494-0,380228246925055i</v>
      </c>
      <c r="BA276" s="240" t="str">
        <f t="shared" ca="1" si="366"/>
        <v>0,702570190033653-0,702570190034059i</v>
      </c>
      <c r="BB276" s="240" t="str">
        <f t="shared" ca="1" si="367"/>
        <v>0,380228246925613+0,917952190524263i</v>
      </c>
      <c r="BC276" s="240" t="str">
        <f t="shared" ca="1" si="368"/>
        <v>-0,993584291264922+3,7100640835419E-13i</v>
      </c>
      <c r="BD276" s="240" t="str">
        <f t="shared" ca="1" si="369"/>
        <v>0,380228246924927-0,917952190524547i</v>
      </c>
      <c r="BE276" s="240" t="str">
        <f t="shared" ca="1" si="370"/>
        <v>0,702570190034158+0,702570190033555i</v>
      </c>
      <c r="BF276" s="240" t="str">
        <f t="shared" ca="1" si="371"/>
        <v>-0,917952190524599+0,380228246924802i</v>
      </c>
      <c r="BG276" s="240" t="str">
        <f t="shared" ca="1" si="372"/>
        <v>4,7860898106808E-13-0,993584291264922i</v>
      </c>
      <c r="BH276" s="240" t="str">
        <f t="shared" ca="1" si="373"/>
        <v>0,917952190524222+0,380228246925712i</v>
      </c>
      <c r="BI276" s="240" t="str">
        <f t="shared" ca="1" si="374"/>
        <v>-0,702570190034156+0,702570190033557i</v>
      </c>
      <c r="BJ276" s="240" t="str">
        <f t="shared" ca="1" si="375"/>
        <v>-0,38022824692493-0,917952190524546i</v>
      </c>
      <c r="BK276" s="240" t="str">
        <f t="shared" ca="1" si="376"/>
        <v>0,993584291264922+3,39846629757257E-13i</v>
      </c>
      <c r="BL276" s="240" t="str">
        <f t="shared" ca="1" si="377"/>
        <v>-0,380228246925584+0,917952190524275i</v>
      </c>
      <c r="BM276" s="240" t="str">
        <f t="shared" ca="1" si="378"/>
        <v>-0,702570190033655-0,702570190034057i</v>
      </c>
      <c r="BN276" s="240" t="str">
        <f t="shared" ca="1" si="379"/>
        <v>0,917952190524493-0,380228246925058i</v>
      </c>
      <c r="BO276" s="240" t="str">
        <f t="shared" ca="1" si="380"/>
        <v>-2,01084278446434E-13+0,993584291264922i</v>
      </c>
      <c r="BP276" s="240" t="str">
        <f t="shared" ca="1" si="381"/>
        <v>-0,917952190524328-0,380228246925456i</v>
      </c>
      <c r="BQ276" s="240" t="str">
        <f t="shared" ca="1" si="382"/>
        <v>0,702570190033959-0,702570190033753i</v>
      </c>
      <c r="BR276" s="240" t="str">
        <f t="shared" ca="1" si="383"/>
        <v>0,380228246925186+0,917952190524439i</v>
      </c>
      <c r="BS276" s="240" t="str">
        <f t="shared" ca="1" si="384"/>
        <v>-0,993584291264922-9,05612911565565E-14i</v>
      </c>
      <c r="BT276" s="240" t="str">
        <f t="shared" ca="1" si="385"/>
        <v>0,380228246925327-0,917952190524381i</v>
      </c>
      <c r="BU276" s="240" t="str">
        <f t="shared" ca="1" si="386"/>
        <v>0,702570190033851+0,702570190033862i</v>
      </c>
      <c r="BV276" s="240" t="str">
        <f t="shared" ca="1" si="387"/>
        <v>-0,917952190524387+0,380228246925315i</v>
      </c>
      <c r="BW276" s="240" t="str">
        <f t="shared" ca="1" si="388"/>
        <v>-7,6440424175212E-14-0,993584291264922i</v>
      </c>
      <c r="BX276" s="240" t="str">
        <f t="shared" ca="1" si="389"/>
        <v>0,917952190524423+0,380228246925225i</v>
      </c>
      <c r="BY276" s="240" t="str">
        <f t="shared" ca="1" si="390"/>
        <v>-0,702570190033763+0,702570190033949i</v>
      </c>
      <c r="BZ276" s="240" t="str">
        <f t="shared" ca="1" si="391"/>
        <v>-0,380228246925469-0,917952190524322i</v>
      </c>
      <c r="CA276" s="240" t="str">
        <f t="shared" ca="1" si="392"/>
        <v>0,993584291264922-1,86963411465089E-13i</v>
      </c>
      <c r="CB276" s="240" t="str">
        <f t="shared" ca="1" si="393"/>
        <v>-0,380228246925071+0,917952190524487i</v>
      </c>
      <c r="CC276" s="240" t="str">
        <f t="shared" ca="1" si="394"/>
        <v>-0,702570190034028-0,702570190033685i</v>
      </c>
      <c r="CD276" s="240" t="str">
        <f t="shared" ca="1" si="395"/>
        <v>0,91795219052428-0,380228246925571i</v>
      </c>
      <c r="CE276" s="240" t="str">
        <f t="shared" ca="1" si="396"/>
        <v>3,53965126796857E-13+0,993584291264922i</v>
      </c>
      <c r="CF276" s="240" t="str">
        <f t="shared" ca="1" si="397"/>
        <v>-0,91795219052453-0,380228246924969i</v>
      </c>
      <c r="CG276" s="240" t="str">
        <f t="shared" ca="1" si="398"/>
        <v>0,702570190033567-0,702570190034146i</v>
      </c>
      <c r="CH276" s="240" t="str">
        <f t="shared" ca="1" si="399"/>
        <v>0,380228246925673+0,917952190524238i</v>
      </c>
      <c r="CI276" s="240" t="str">
        <f t="shared" ca="1" si="400"/>
        <v>-0,993584291264922+4,64488114086735E-13i</v>
      </c>
      <c r="CJ276" s="240" t="str">
        <f t="shared" ca="1" si="401"/>
        <v>0,380228246925754-0,917952190524205i</v>
      </c>
      <c r="CK276" s="240" t="str">
        <f t="shared" ca="1" si="402"/>
        <v>0,702570190033545+0,702570190034168i</v>
      </c>
      <c r="CL276" s="240" t="str">
        <f t="shared" ca="1" si="403"/>
        <v>-0,917952190524564+0,380228246924888i</v>
      </c>
      <c r="CM276" s="240" t="str">
        <f t="shared" ca="1" si="404"/>
        <v>3,85127275335535E-13-0,993584291264922i</v>
      </c>
      <c r="CN276" s="240" t="str">
        <f t="shared" ca="1" si="405"/>
        <v>0,917952190524268+0,3802282469256i</v>
      </c>
      <c r="CO276" s="240" t="str">
        <f t="shared" ca="1" si="406"/>
        <v>-0,702570190034089+0,702570190033623i</v>
      </c>
      <c r="CP276" s="240" t="str">
        <f t="shared" ca="1" si="407"/>
        <v>-0,380228246925042-0,917952190524499i</v>
      </c>
      <c r="CQ276" s="240" t="str">
        <f t="shared" ca="1" si="408"/>
        <v>0,993584291264922+2,74604288045658E-13i</v>
      </c>
      <c r="CR276" s="240" t="str">
        <f t="shared" ca="1" si="409"/>
        <v>-0,380228246925497+0,91795219052431i</v>
      </c>
      <c r="CS276" s="240" t="str">
        <f t="shared" ca="1" si="410"/>
        <v>-0,702570190033741-0,702570190033971i</v>
      </c>
      <c r="CT276" s="240" t="str">
        <f t="shared" ca="1" si="411"/>
        <v>0,917952190524457-0,380228246925145i</v>
      </c>
      <c r="CU276" s="240" t="str">
        <f t="shared" ca="1" si="412"/>
        <v>-1,07602572713889E-13+0,993584291264922i</v>
      </c>
      <c r="CV276" s="240" t="str">
        <f t="shared" ca="1" si="413"/>
        <v>-0,917952190524353-0,380228246925395i</v>
      </c>
      <c r="CW276" s="240" t="str">
        <f t="shared" ca="1" si="414"/>
        <v>0,702570190033893-0,702570190033819i</v>
      </c>
      <c r="CX276" s="240" t="str">
        <f t="shared" ca="1" si="415"/>
        <v>0,380228246925299+0,917952190524393i</v>
      </c>
      <c r="CY276" s="240" t="str">
        <f t="shared" ca="1" si="416"/>
        <v>-0,993584291264922+2,92041457598813E-15i</v>
      </c>
      <c r="CZ276" s="240" t="str">
        <f t="shared" ca="1" si="417"/>
        <v>0,380228246925241-0,917952190524417i</v>
      </c>
      <c r="DA276" s="240" t="str">
        <f t="shared" ca="1" si="418"/>
        <v>0,702570190033897+0,702570190033815i</v>
      </c>
      <c r="DB276" s="240" t="str">
        <f t="shared" ca="1" si="419"/>
        <v>-0,917952190524351+0,380228246925401i</v>
      </c>
      <c r="DC276" s="240" t="str">
        <f t="shared" ca="1" si="420"/>
        <v>-1,69922129907756E-13-0,993584291264922i</v>
      </c>
      <c r="DD276" s="240" t="str">
        <f t="shared" ca="1" si="421"/>
        <v>0,917952190524459+0,380228246925139i</v>
      </c>
      <c r="DE276" s="240" t="str">
        <f t="shared" ca="1" si="422"/>
        <v>-0,702570190033697+0,702570190034016i</v>
      </c>
      <c r="DF276" s="240" t="str">
        <f t="shared" ca="1" si="423"/>
        <v>-0,380228246925555-0,917952190524286i</v>
      </c>
      <c r="DG276" s="240" t="str">
        <f t="shared" ca="1" si="424"/>
        <v>0,993584291264922-2,80445117197634E-13i</v>
      </c>
      <c r="DH276" s="240" t="str">
        <f t="shared" ca="1" si="425"/>
        <v>-0,380228246924985+0,917952190524523i</v>
      </c>
      <c r="DI276" s="240" t="str">
        <f t="shared" ca="1" si="426"/>
        <v>-0,702570190034093-0,702570190033619i</v>
      </c>
      <c r="DJ276" s="240" t="str">
        <f t="shared" ca="1" si="427"/>
        <v>0,917952190524245-0,380228246925657i</v>
      </c>
      <c r="DK276" s="240" t="str">
        <f t="shared" ca="1" si="428"/>
        <v>4,47446832529402E-13+0,993584291264922i</v>
      </c>
      <c r="DL276" s="240" t="str">
        <f t="shared" ca="1" si="429"/>
        <v>-0,917952190524566-0,380228246924882i</v>
      </c>
      <c r="DM276" s="240" t="str">
        <f t="shared" ca="1" si="430"/>
        <v>0,702570190034219-0,702570190033493i</v>
      </c>
      <c r="DN276" s="240" t="str">
        <f t="shared" ca="1" si="431"/>
        <v>0,380228246924872+0,91795219052457i</v>
      </c>
      <c r="DO276" s="240" t="str">
        <f t="shared" ca="1" si="432"/>
        <v>-0,993584291264922-4,02168556892868E-13i</v>
      </c>
      <c r="DP276" s="240" t="str">
        <f t="shared" ca="1" si="433"/>
        <v>0,380228246925667-0,917952190524241i</v>
      </c>
      <c r="DQ276" s="240" t="str">
        <f t="shared" ca="1" si="434"/>
        <v>0,702570190033611+0,702570190034101i</v>
      </c>
      <c r="DR276" s="240" t="str">
        <f t="shared" ca="1" si="435"/>
        <v>-0,917952190524528+0,380228246924975i</v>
      </c>
      <c r="DS276" s="240" t="str">
        <f t="shared" ca="1" si="436"/>
        <v>2,91645569602991E-13-0,993584291264922i</v>
      </c>
      <c r="DT276" s="240" t="str">
        <f t="shared" ca="1" si="437"/>
        <v>0,917952190524304+0,380228246925513i</v>
      </c>
      <c r="DU276" s="240" t="str">
        <f t="shared" ca="1" si="438"/>
        <v>-0,702570190034024+0,702570190033689i</v>
      </c>
      <c r="DV276" s="240" t="str">
        <f t="shared" ca="1" si="439"/>
        <v>-0,380228246925129-0,917952190524463i</v>
      </c>
      <c r="DW276" s="240" t="str">
        <f t="shared" ca="1" si="440"/>
        <v>0,993584291264922+1,81122582313113E-13i</v>
      </c>
      <c r="DX276" s="240" t="str">
        <f t="shared" ca="1" si="441"/>
        <v>-0,380228246925411+0,917952190524347i</v>
      </c>
      <c r="DY276" s="240" t="str">
        <f t="shared" ca="1" si="442"/>
        <v>-0,702570190033807-0,702570190033905i</v>
      </c>
      <c r="DZ276" s="240" t="str">
        <f t="shared" ca="1" si="443"/>
        <v>0,917952190524422-0,380228246925231i</v>
      </c>
      <c r="EA276" s="240" t="str">
        <f t="shared" ca="1" si="444"/>
        <v>-1,41208669813446E-14+0,993584291264922i</v>
      </c>
      <c r="EB276" s="240" t="str">
        <f t="shared" ca="1" si="445"/>
        <v>-0,917952190524389-0,380228246925309i</v>
      </c>
      <c r="EC276" s="240" t="str">
        <f t="shared" ca="1" si="446"/>
        <v>0,702570190033827-0,702570190033885i</v>
      </c>
      <c r="ED276" s="240" t="str">
        <f t="shared" ca="1" si="447"/>
        <v>0,380228246925332+0,917952190524379i</v>
      </c>
      <c r="EE276" s="240" t="str">
        <f t="shared" ca="1" si="448"/>
        <v>-0,993584291264922+1,52880848350424E-13i</v>
      </c>
      <c r="EF276" s="240" t="str">
        <f t="shared" ca="1" si="449"/>
        <v>0,380228246925155-0,917952190524452i</v>
      </c>
      <c r="EG276" s="240" t="str">
        <f t="shared" ca="1" si="450"/>
        <v>0,702570190033963+0,702570190033749i</v>
      </c>
      <c r="EH276" s="240" t="str">
        <f t="shared" ca="1" si="451"/>
        <v>-0,917952190524293+0,380228246925539i</v>
      </c>
      <c r="EI276" s="240" t="str">
        <f t="shared" ca="1" si="452"/>
        <v>-2,63403835640301E-13-0,993584291264922i</v>
      </c>
      <c r="EJ276" s="240" t="str">
        <f t="shared" ca="1" si="453"/>
        <v>0,917952190524495+0,380228246925052i</v>
      </c>
      <c r="EK276" s="240" t="str">
        <f t="shared" ca="1" si="454"/>
        <v>-0,702570190033591+0,702570190034121i</v>
      </c>
      <c r="EL276" s="240" t="str">
        <f t="shared" ca="1" si="455"/>
        <v>-0,380228246925641-0,917952190524251i</v>
      </c>
      <c r="EM276" s="240" t="str">
        <f t="shared" ca="1" si="456"/>
        <v>0,993584291264922-3,73926822930178E-13i</v>
      </c>
      <c r="EN276" s="240"/>
      <c r="EO276" s="240"/>
      <c r="EP276" s="240"/>
    </row>
    <row r="277" spans="1:146">
      <c r="A277" s="268">
        <f t="shared" si="323"/>
        <v>3.4570312500000026E-3</v>
      </c>
      <c r="B277" s="267">
        <v>177</v>
      </c>
      <c r="C277" s="266">
        <f t="shared" si="324"/>
        <v>35400</v>
      </c>
      <c r="N277" s="265">
        <f t="shared" ca="1" si="327"/>
        <v>2.9931731426548005</v>
      </c>
      <c r="O277" s="240">
        <f t="shared" ca="1" si="328"/>
        <v>0.99317314265480061</v>
      </c>
      <c r="P277" s="240" t="str">
        <f t="shared" ca="1" si="329"/>
        <v>-0,357438084461315+0,926623390092997i</v>
      </c>
      <c r="Q277" s="240" t="str">
        <f t="shared" ca="1" si="330"/>
        <v>-0,735892757722395-0,666974317663387i</v>
      </c>
      <c r="R277" s="240" t="str">
        <f t="shared" ca="1" si="331"/>
        <v>0,887126386313992-0,446541897246262i</v>
      </c>
      <c r="S277" s="240" t="str">
        <f t="shared" ca="1" si="332"/>
        <v>0,0973479912951014+0,988390742511089i</v>
      </c>
      <c r="T277" s="240" t="str">
        <f t="shared" ca="1" si="333"/>
        <v>-0,957196504081542-0,264891947527453i</v>
      </c>
      <c r="U277" s="241" t="str">
        <f t="shared" ca="1" si="334"/>
        <v>0,591632550320043-0,797724148244627i</v>
      </c>
      <c r="V277" s="240" t="str">
        <f t="shared" ca="1" si="335"/>
        <v>0,531345267456148+0,839085870482138i</v>
      </c>
      <c r="W277" s="240" t="str">
        <f t="shared" ca="1" si="336"/>
        <v>-0,974089599207643+0,193758468218311i</v>
      </c>
      <c r="X277" s="240" t="str">
        <f t="shared" ca="1" si="337"/>
        <v>0,169794756334293-0,978551292478933i</v>
      </c>
      <c r="Y277" s="240" t="str">
        <f t="shared" ca="1" si="338"/>
        <v>0,851873019138925+0,510593038097805i</v>
      </c>
      <c r="Z277" s="240" t="str">
        <f t="shared" ca="1" si="339"/>
        <v>-0,782964499026598+0,611031492277479i</v>
      </c>
      <c r="AA277" s="240" t="str">
        <f t="shared" ca="1" si="340"/>
        <v>-0,288302945173318-0,950407440572307i</v>
      </c>
      <c r="AB277" s="240" t="str">
        <f t="shared" ca="1" si="341"/>
        <v>0,990482096999219+0,0730623488182782i</v>
      </c>
      <c r="AC277" s="240" t="str">
        <f t="shared" ca="1" si="342"/>
        <v>-0,424636235800221+0,897817887177702i</v>
      </c>
      <c r="AD277" s="240" t="str">
        <f t="shared" ca="1" si="343"/>
        <v>-0,684833149804386-0,719302751433509i</v>
      </c>
      <c r="AE277" s="240" t="str">
        <f t="shared" ca="1" si="344"/>
        <v>0,917572338738671-0,380070907163991i</v>
      </c>
      <c r="AF277" s="240" t="str">
        <f t="shared" ca="1" si="345"/>
        <v>0,0243736890567013+0,992874017472801i</v>
      </c>
      <c r="AG277" s="240" t="str">
        <f t="shared" ca="1" si="346"/>
        <v>-0,935116278165781-0,334589954422113i</v>
      </c>
      <c r="AH277" s="240" t="str">
        <f t="shared" ca="1" si="347"/>
        <v>0,648713725133155-0,752039489730877i</v>
      </c>
      <c r="AI277" s="240" t="str">
        <f t="shared" ca="1" si="348"/>
        <v>0,468178578550679+0,875900513686959i</v>
      </c>
      <c r="AJ277" s="240" t="str">
        <f t="shared" ca="1" si="349"/>
        <v>-0,98570401839797+0,121574994982142i</v>
      </c>
      <c r="AK277" s="240" t="str">
        <f t="shared" ca="1" si="350"/>
        <v>0,241321388877339-0,963408988208604i</v>
      </c>
      <c r="AL277" s="240" t="str">
        <f t="shared" ca="1" si="351"/>
        <v>0,812003278264582+0,571877231036859i</v>
      </c>
      <c r="AM277" s="240" t="str">
        <f t="shared" ca="1" si="352"/>
        <v>-0,825793287872634+0,551777434293319i</v>
      </c>
      <c r="AN277" s="240" t="str">
        <f t="shared" ca="1" si="353"/>
        <v>-0,217605467245769-0,969041150785436i</v>
      </c>
      <c r="AO277" s="240" t="str">
        <f t="shared" ca="1" si="354"/>
        <v>0,982423543042097+0,145728766437606i</v>
      </c>
      <c r="AP277" s="240" t="str">
        <f t="shared" ca="1" si="355"/>
        <v>-0,489533246585446+0,864147031342657i</v>
      </c>
      <c r="AQ277" s="240" t="str">
        <f t="shared" ca="1" si="356"/>
        <v>-0,630062371712059-0,767733221271158i</v>
      </c>
      <c r="AR277" s="240" t="str">
        <f t="shared" ca="1" si="357"/>
        <v>-0,630062371712059-0,767733221271158i</v>
      </c>
      <c r="AS277" s="240" t="str">
        <f t="shared" ca="1" si="358"/>
        <v>-0,0487326963146064+0,991976822108622i</v>
      </c>
      <c r="AT277" s="240" t="str">
        <f t="shared" ca="1" si="359"/>
        <v>-0,907968576117669-0,402474789364086i</v>
      </c>
      <c r="AU277" s="240" t="str">
        <f t="shared" ca="1" si="360"/>
        <v>0,702279464063819-0,702279464063309i</v>
      </c>
      <c r="AV277" s="240" t="str">
        <f t="shared" ca="1" si="361"/>
        <v>0,402474789363453+0,90796857611795i</v>
      </c>
      <c r="AW277" s="240" t="str">
        <f t="shared" ca="1" si="362"/>
        <v>-0,991976822108608+0,0487326963149005i</v>
      </c>
      <c r="AX277" s="240" t="str">
        <f t="shared" ca="1" si="363"/>
        <v>0,311540279905156-0,94304588715896i</v>
      </c>
      <c r="AY277" s="240" t="str">
        <f t="shared" ca="1" si="364"/>
        <v>0,767733221271344+0,630062371711832i</v>
      </c>
      <c r="AZ277" s="240" t="str">
        <f t="shared" ca="1" si="365"/>
        <v>-0,864147031342512+0,489533246585702i</v>
      </c>
      <c r="BA277" s="240" t="str">
        <f t="shared" ca="1" si="366"/>
        <v>-0,145728766437912-0,982423543042051i</v>
      </c>
      <c r="BB277" s="240" t="str">
        <f t="shared" ca="1" si="367"/>
        <v>0,969041150785281+0,21760546724646i</v>
      </c>
      <c r="BC277" s="240" t="str">
        <f t="shared" ca="1" si="368"/>
        <v>-0,551777434293896+0,825793287872249i</v>
      </c>
      <c r="BD277" s="240" t="str">
        <f t="shared" ca="1" si="369"/>
        <v>-0,571877231037193-0,812003278264347i</v>
      </c>
      <c r="BE277" s="240" t="str">
        <f t="shared" ca="1" si="370"/>
        <v>0,963408988208532-0,241321388877625i</v>
      </c>
      <c r="BF277" s="240" t="str">
        <f t="shared" ca="1" si="371"/>
        <v>-0,121574994981948+0,985704018397994i</v>
      </c>
      <c r="BG277" s="240" t="str">
        <f t="shared" ca="1" si="372"/>
        <v>-0,875900513686965-0,468178578550668i</v>
      </c>
      <c r="BH277" s="240" t="str">
        <f t="shared" ca="1" si="373"/>
        <v>0,752039489730943-0,648713725133079i</v>
      </c>
      <c r="BI277" s="240" t="str">
        <f t="shared" ca="1" si="374"/>
        <v>0,334589954421832+0,935116278165881i</v>
      </c>
      <c r="BJ277" s="240" t="str">
        <f t="shared" ca="1" si="375"/>
        <v>-0,992874017472792-0,0243736890570842i</v>
      </c>
      <c r="BK277" s="240" t="str">
        <f t="shared" ca="1" si="376"/>
        <v>0,380070907163536-0,917572338738859i</v>
      </c>
      <c r="BL277" s="240" t="str">
        <f t="shared" ca="1" si="377"/>
        <v>0,719302751433712+0,684833149804173i</v>
      </c>
      <c r="BM277" s="240" t="str">
        <f t="shared" ca="1" si="378"/>
        <v>-0,897817887177612+0,424636235800411i</v>
      </c>
      <c r="BN277" s="240" t="str">
        <f t="shared" ca="1" si="379"/>
        <v>-0,0730623488183678-0,990482096999212i</v>
      </c>
      <c r="BO277" s="240" t="str">
        <f t="shared" ca="1" si="380"/>
        <v>0,950407440572278+0,288302945173414i</v>
      </c>
      <c r="BP277" s="240" t="str">
        <f t="shared" ca="1" si="381"/>
        <v>-0,611031492277625+0,782964499026483i</v>
      </c>
      <c r="BQ277" s="240" t="str">
        <f t="shared" ca="1" si="382"/>
        <v>-0,510593038097542-0,851873019139082i</v>
      </c>
      <c r="BR277" s="240" t="str">
        <f t="shared" ca="1" si="383"/>
        <v>0,978551292479018-0,169794756333805i</v>
      </c>
      <c r="BS277" s="240" t="str">
        <f t="shared" ca="1" si="384"/>
        <v>-0,193758468217911+0,974089599207722i</v>
      </c>
      <c r="BT277" s="240" t="str">
        <f t="shared" ca="1" si="385"/>
        <v>-0,839085870482291-0,531345267455905i</v>
      </c>
      <c r="BU277" s="240" t="str">
        <f t="shared" ca="1" si="386"/>
        <v>0,797724148244569-0,59163255032012i</v>
      </c>
      <c r="BV277" s="240" t="str">
        <f t="shared" ca="1" si="387"/>
        <v>0,264891947527461+0,95719650408154i</v>
      </c>
      <c r="BW277" s="240" t="str">
        <f t="shared" ca="1" si="388"/>
        <v>-0,988390742511069-0,0973479912953106i</v>
      </c>
      <c r="BX277" s="240" t="str">
        <f t="shared" ca="1" si="389"/>
        <v>0,446541897246554-0,887126386313845i</v>
      </c>
      <c r="BY277" s="240" t="str">
        <f t="shared" ca="1" si="390"/>
        <v>0,666974317663079+0,735892757722675i</v>
      </c>
      <c r="BZ277" s="240" t="str">
        <f t="shared" ca="1" si="391"/>
        <v>-0,926623390092835+0,357438084461736i</v>
      </c>
      <c r="CA277" s="240" t="str">
        <f t="shared" ca="1" si="392"/>
        <v>-2,94443230317339E-13-0,993173142654801i</v>
      </c>
      <c r="CB277" s="240" t="str">
        <f t="shared" ca="1" si="393"/>
        <v>0,926623390093047+0,357438084461187i</v>
      </c>
      <c r="CC277" s="240" t="str">
        <f t="shared" ca="1" si="394"/>
        <v>-0,666974317663353+0,735892757722425i</v>
      </c>
      <c r="CD277" s="240" t="str">
        <f t="shared" ca="1" si="395"/>
        <v>-0,446541897246172-0,887126386314037i</v>
      </c>
      <c r="CE277" s="240" t="str">
        <f t="shared" ca="1" si="396"/>
        <v>0,98839074251111-0,0973479912948853i</v>
      </c>
      <c r="CF277" s="240" t="str">
        <f t="shared" ca="1" si="397"/>
        <v>-0,264891947527819+0,957196504081441i</v>
      </c>
      <c r="CG277" s="240" t="str">
        <f t="shared" ca="1" si="398"/>
        <v>-0,797724148244937-0,591632550319624i</v>
      </c>
      <c r="CH277" s="240" t="str">
        <f t="shared" ca="1" si="399"/>
        <v>0,839085870481976-0,531345267456403i</v>
      </c>
      <c r="CI277" s="240" t="str">
        <f t="shared" ca="1" si="400"/>
        <v>0,193758468218489+0,974089599207608i</v>
      </c>
      <c r="CJ277" s="240" t="str">
        <f t="shared" ca="1" si="401"/>
        <v>-0,978551292478955-0,16979475633417i</v>
      </c>
      <c r="CK277" s="240" t="str">
        <f t="shared" ca="1" si="402"/>
        <v>0,510593038097885-0,851873019138877i</v>
      </c>
      <c r="CL277" s="240" t="str">
        <f t="shared" ca="1" si="403"/>
        <v>0,61103149227731+0,782964499026729i</v>
      </c>
      <c r="CM277" s="240" t="str">
        <f t="shared" ca="1" si="404"/>
        <v>-0,950407440572385+0,288302945173059i</v>
      </c>
      <c r="CN277" s="240" t="str">
        <f t="shared" ca="1" si="405"/>
        <v>0,0730623488187658-0,990482096999182i</v>
      </c>
      <c r="CO277" s="240" t="str">
        <f t="shared" ca="1" si="406"/>
        <v>0,897817887177875+0,424636235799853i</v>
      </c>
      <c r="CP277" s="240" t="str">
        <f t="shared" ca="1" si="407"/>
        <v>-0,719302751433306+0,6848331498046i</v>
      </c>
      <c r="CQ277" s="240" t="str">
        <f t="shared" ca="1" si="408"/>
        <v>-0,380070907164055-0,917572338738644i</v>
      </c>
      <c r="CR277" s="240" t="str">
        <f t="shared" ca="1" si="409"/>
        <v>0,992874017472801-0,0243736890567135i</v>
      </c>
      <c r="CS277" s="240" t="str">
        <f t="shared" ca="1" si="410"/>
        <v>-0,334589954422207+0,935116278165747i</v>
      </c>
      <c r="CT277" s="240" t="str">
        <f t="shared" ca="1" si="411"/>
        <v>-0,752039489730664-0,648713725133403i</v>
      </c>
      <c r="CU277" s="240" t="str">
        <f t="shared" ca="1" si="412"/>
        <v>0,87590051368714-0,468178578550341i</v>
      </c>
      <c r="CV277" s="240" t="str">
        <f t="shared" ca="1" si="413"/>
        <v>0,12157499498256+0,985704018397918i</v>
      </c>
      <c r="CW277" s="240" t="str">
        <f t="shared" ca="1" si="414"/>
        <v>-0,963408988208675-0,241321388877054i</v>
      </c>
      <c r="CX277" s="240" t="str">
        <f t="shared" ca="1" si="415"/>
        <v>0,571877231036711-0,812003278264686i</v>
      </c>
      <c r="CY277" s="240" t="str">
        <f t="shared" ca="1" si="416"/>
        <v>0,551777434293588+0,825793287872455i</v>
      </c>
      <c r="CZ277" s="240" t="str">
        <f t="shared" ca="1" si="417"/>
        <v>-0,969041150785369+0,21760546724607i</v>
      </c>
      <c r="DA277" s="240" t="str">
        <f t="shared" ca="1" si="418"/>
        <v>0,145728766438306-0,982423543041993i</v>
      </c>
      <c r="DB277" s="240" t="str">
        <f t="shared" ca="1" si="419"/>
        <v>0,864147031342328+0,489533246586025i</v>
      </c>
      <c r="DC277" s="240" t="str">
        <f t="shared" ca="1" si="420"/>
        <v>-0,767733221271597+0,630062371711523i</v>
      </c>
      <c r="DD277" s="240" t="str">
        <f t="shared" ca="1" si="421"/>
        <v>-0,311540279905742-0,943045887158766i</v>
      </c>
      <c r="DE277" s="240" t="str">
        <f t="shared" ca="1" si="422"/>
        <v>0,991976822108637+0,0487326963143124i</v>
      </c>
      <c r="DF277" s="240" t="str">
        <f t="shared" ca="1" si="423"/>
        <v>-0,402474789363843+0,907968576117777i</v>
      </c>
      <c r="DG277" s="240" t="str">
        <f t="shared" ca="1" si="424"/>
        <v>-0,702279464063537-0,702279464063591i</v>
      </c>
      <c r="DH277" s="240" t="str">
        <f t="shared" ca="1" si="425"/>
        <v>0,907968576117831-0,402474789363722i</v>
      </c>
      <c r="DI277" s="240" t="str">
        <f t="shared" ca="1" si="426"/>
        <v>0,0487326963141797+0,991976822108643i</v>
      </c>
      <c r="DJ277" s="240" t="str">
        <f t="shared" ca="1" si="427"/>
        <v>-0,943045887158743-0,311540279905814i</v>
      </c>
      <c r="DK277" s="240" t="str">
        <f t="shared" ca="1" si="428"/>
        <v>0,630062371711582-0,767733221271549i</v>
      </c>
      <c r="DL277" s="240" t="str">
        <f t="shared" ca="1" si="429"/>
        <v>0,489533246585958+0,864147031342366i</v>
      </c>
      <c r="DM277" s="240" t="str">
        <f t="shared" ca="1" si="430"/>
        <v>-0,982423543042012+0,145728766438175i</v>
      </c>
      <c r="DN277" s="240" t="str">
        <f t="shared" ca="1" si="431"/>
        <v>0,217605467246145-0,969041150785352i</v>
      </c>
      <c r="DO277" s="240" t="str">
        <f t="shared" ca="1" si="432"/>
        <v>0,825793287872412+0,551777434293651i</v>
      </c>
      <c r="DP277" s="240" t="str">
        <f t="shared" ca="1" si="433"/>
        <v>-0,812003278264762+0,571877231036603i</v>
      </c>
      <c r="DQ277" s="240" t="str">
        <f t="shared" ca="1" si="434"/>
        <v>-0,241321388876979-0,963408988208693i</v>
      </c>
      <c r="DR277" s="240" t="str">
        <f t="shared" ca="1" si="435"/>
        <v>0,985704018398026+0,121574994981684i</v>
      </c>
      <c r="DS277" s="240" t="str">
        <f t="shared" ca="1" si="436"/>
        <v>-0,468178578550408+0,875900513687104i</v>
      </c>
      <c r="DT277" s="240" t="str">
        <f t="shared" ca="1" si="437"/>
        <v>-0,648713725133302-0,75203948973075i</v>
      </c>
      <c r="DU277" s="240" t="str">
        <f t="shared" ca="1" si="438"/>
        <v>0,935116278165791-0,334589954422083i</v>
      </c>
      <c r="DV277" s="240" t="str">
        <f t="shared" ca="1" si="439"/>
        <v>-0,0243736890567899+0,992874017472799i</v>
      </c>
      <c r="DW277" s="240" t="str">
        <f t="shared" ca="1" si="440"/>
        <v>-0,917572338738594-0,380070907164177i</v>
      </c>
      <c r="DX277" s="240" t="str">
        <f t="shared" ca="1" si="441"/>
        <v>0,684833149804695-0,719302751433214i</v>
      </c>
      <c r="DY277" s="240" t="str">
        <f t="shared" ca="1" si="442"/>
        <v>0,424636235799784+0,897817887177908i</v>
      </c>
      <c r="DZ277" s="240" t="str">
        <f t="shared" ca="1" si="443"/>
        <v>-0,990482096999188+0,0730623488186896i</v>
      </c>
      <c r="EA277" s="240" t="str">
        <f t="shared" ca="1" si="444"/>
        <v>0,288302945173132-0,950407440572364i</v>
      </c>
      <c r="EB277" s="240" t="str">
        <f t="shared" ca="1" si="445"/>
        <v>0,782964499026647+0,611031492277415i</v>
      </c>
      <c r="EC277" s="240" t="str">
        <f t="shared" ca="1" si="446"/>
        <v>-0,851873019138916+0,510593038097819i</v>
      </c>
      <c r="ED277" s="240" t="str">
        <f t="shared" ca="1" si="447"/>
        <v>-0,169794756334095-0,978551292478968i</v>
      </c>
      <c r="EE277" s="240" t="str">
        <f t="shared" ca="1" si="448"/>
        <v>0,974089599207582+0,193758468218619i</v>
      </c>
      <c r="EF277" s="240" t="str">
        <f t="shared" ca="1" si="449"/>
        <v>-0,531345267456515+0,839085870481906i</v>
      </c>
      <c r="EG277" s="240" t="str">
        <f t="shared" ca="1" si="450"/>
        <v>-0,591632550320334-0,797724148244411i</v>
      </c>
      <c r="EH277" s="240" t="str">
        <f t="shared" ca="1" si="451"/>
        <v>0,957196504081476-0,264891947527691i</v>
      </c>
      <c r="EI277" s="240" t="str">
        <f t="shared" ca="1" si="452"/>
        <v>-0,0973479912949613+0,988390742511103i</v>
      </c>
      <c r="EJ277" s="240" t="str">
        <f t="shared" ca="1" si="453"/>
        <v>-0,887126386314003-0,44654189724624i</v>
      </c>
      <c r="EK277" s="240" t="str">
        <f t="shared" ca="1" si="454"/>
        <v>0,735892757722477-0,666974317663297i</v>
      </c>
      <c r="EL277" s="240" t="str">
        <f t="shared" ca="1" si="455"/>
        <v>0,357438084461063+0,926623390093094i</v>
      </c>
      <c r="EM277" s="240" t="str">
        <f t="shared" ca="1" si="456"/>
        <v>-0,993173142654801-4,27309964451495E-13i</v>
      </c>
      <c r="EN277" s="240"/>
      <c r="EO277" s="240"/>
      <c r="EP277" s="240"/>
    </row>
    <row r="278" spans="1:146">
      <c r="A278" s="268">
        <f t="shared" si="323"/>
        <v>3.4765625000000027E-3</v>
      </c>
      <c r="B278" s="267">
        <v>178</v>
      </c>
      <c r="C278" s="266">
        <f t="shared" si="324"/>
        <v>35600</v>
      </c>
      <c r="N278" s="265">
        <f t="shared" ca="1" si="327"/>
        <v>2.9927017085396388</v>
      </c>
      <c r="O278" s="240">
        <f t="shared" ca="1" si="328"/>
        <v>0.99270170853963891</v>
      </c>
      <c r="P278" s="240" t="str">
        <f t="shared" ca="1" si="329"/>
        <v>-0,334431133052122+0,934672402172543i</v>
      </c>
      <c r="Q278" s="240" t="str">
        <f t="shared" ca="1" si="330"/>
        <v>-0,767368797772189-0,629763297075325i</v>
      </c>
      <c r="R278" s="240" t="str">
        <f t="shared" ca="1" si="331"/>
        <v>0,851468656610609-0,510350672525512i</v>
      </c>
      <c r="S278" s="240" t="str">
        <f t="shared" ca="1" si="332"/>
        <v>0,193666495984935+0,97362722356682i</v>
      </c>
      <c r="T278" s="240" t="str">
        <f t="shared" ca="1" si="333"/>
        <v>-0,98195721148931-0,145659592686699i</v>
      </c>
      <c r="U278" s="241" t="str">
        <f t="shared" ca="1" si="334"/>
        <v>0,46795634604721-0,875484745916034i</v>
      </c>
      <c r="V278" s="240" t="str">
        <f t="shared" ca="1" si="335"/>
        <v>0,666657721861698+0,735543448084265i</v>
      </c>
      <c r="W278" s="240" t="str">
        <f t="shared" ca="1" si="336"/>
        <v>-0,917136790408738+0,379890497138685i</v>
      </c>
      <c r="X278" s="240" t="str">
        <f t="shared" ca="1" si="337"/>
        <v>-0,048709564138935-0,9915059558565i</v>
      </c>
      <c r="Y278" s="240" t="str">
        <f t="shared" ca="1" si="338"/>
        <v>0,949956306251871+0,288166095073346i</v>
      </c>
      <c r="Z278" s="240" t="str">
        <f t="shared" ca="1" si="339"/>
        <v>-0,59135171734549+0,797345488812759i</v>
      </c>
      <c r="AA278" s="240" t="str">
        <f t="shared" ca="1" si="340"/>
        <v>-0,551515519532346-0,825401304731514i</v>
      </c>
      <c r="AB278" s="240" t="str">
        <f t="shared" ca="1" si="341"/>
        <v>0,962951682383067-0,241206839731255i</v>
      </c>
      <c r="AC278" s="240" t="str">
        <f t="shared" ca="1" si="342"/>
        <v>-0,0973017826713106+0,987921578480045i</v>
      </c>
      <c r="AD278" s="240" t="str">
        <f t="shared" ca="1" si="343"/>
        <v>-0,897391715785187-0,424434671743056i</v>
      </c>
      <c r="AE278" s="240" t="str">
        <f t="shared" ca="1" si="344"/>
        <v>0,701946109803849-0,701946109803852i</v>
      </c>
      <c r="AF278" s="240" t="str">
        <f t="shared" ca="1" si="345"/>
        <v>0,424434671743059+0,897391715785186i</v>
      </c>
      <c r="AG278" s="240" t="str">
        <f t="shared" ca="1" si="346"/>
        <v>-0,987921578480046+0,097301782671307i</v>
      </c>
      <c r="AH278" s="240" t="str">
        <f t="shared" ca="1" si="347"/>
        <v>0,241206839731252-0,962951682383068i</v>
      </c>
      <c r="AI278" s="240" t="str">
        <f t="shared" ca="1" si="348"/>
        <v>0,825401304731516+0,551515519532343i</v>
      </c>
      <c r="AJ278" s="240" t="str">
        <f t="shared" ca="1" si="349"/>
        <v>-0,797345488812761+0,591351717345487i</v>
      </c>
      <c r="AK278" s="240" t="str">
        <f t="shared" ca="1" si="350"/>
        <v>-0,288166095073342-0,949956306251871i</v>
      </c>
      <c r="AL278" s="240" t="str">
        <f t="shared" ca="1" si="351"/>
        <v>0,991505955856501+0,0487095641389316i</v>
      </c>
      <c r="AM278" s="240" t="str">
        <f t="shared" ca="1" si="352"/>
        <v>-0,379890497138955+0,917136790408626i</v>
      </c>
      <c r="AN278" s="240" t="str">
        <f t="shared" ca="1" si="353"/>
        <v>-0,735543448084463-0,666657721861479i</v>
      </c>
      <c r="AO278" s="240" t="str">
        <f t="shared" ca="1" si="354"/>
        <v>0,875484745916036-0,467956346047208i</v>
      </c>
      <c r="AP278" s="240" t="str">
        <f t="shared" ca="1" si="355"/>
        <v>0,1456595926864+0,981957211489355i</v>
      </c>
      <c r="AQ278" s="240" t="str">
        <f t="shared" ca="1" si="356"/>
        <v>-0,973627223566898-0,193666495984545i</v>
      </c>
      <c r="AR278" s="240" t="str">
        <f t="shared" ca="1" si="357"/>
        <v>-0,973627223566898-0,193666495984545i</v>
      </c>
      <c r="AS278" s="240" t="str">
        <f t="shared" ca="1" si="358"/>
        <v>0,629763297075188+0,767368797772301i</v>
      </c>
      <c r="AT278" s="240" t="str">
        <f t="shared" ca="1" si="359"/>
        <v>-0,934672402172704+0,334431133051673i</v>
      </c>
      <c r="AU278" s="240" t="str">
        <f t="shared" ca="1" si="360"/>
        <v>-2,00904797933907E-13-0,992701708539639i</v>
      </c>
      <c r="AV278" s="240" t="str">
        <f t="shared" ca="1" si="361"/>
        <v>0,934672402172506+0,334431133052225i</v>
      </c>
      <c r="AW278" s="240" t="str">
        <f t="shared" ca="1" si="362"/>
        <v>-0,629763297075641+0,767368797771929i</v>
      </c>
      <c r="AX278" s="240" t="str">
        <f t="shared" ca="1" si="363"/>
        <v>-0,510350672525761-0,851468656610461i</v>
      </c>
      <c r="AY278" s="240" t="str">
        <f t="shared" ca="1" si="364"/>
        <v>0,973627223566822-0,193666495984925i</v>
      </c>
      <c r="AZ278" s="240" t="str">
        <f t="shared" ca="1" si="365"/>
        <v>-0,145659592687006+0,981957211489266i</v>
      </c>
      <c r="BA278" s="240" t="str">
        <f t="shared" ca="1" si="366"/>
        <v>-0,875484745916224-0,467956346046853i</v>
      </c>
      <c r="BB278" s="240" t="str">
        <f t="shared" ca="1" si="367"/>
        <v>0,735543448084193-0,666657721861777i</v>
      </c>
      <c r="BC278" s="240" t="str">
        <f t="shared" ca="1" si="368"/>
        <v>0,379890497138414+0,91713679040885i</v>
      </c>
      <c r="BD278" s="240" t="str">
        <f t="shared" ca="1" si="369"/>
        <v>-0,991505955856481+0,0487095641393329i</v>
      </c>
      <c r="BE278" s="240" t="str">
        <f t="shared" ca="1" si="370"/>
        <v>0,288166095073255-0,949956306251898i</v>
      </c>
      <c r="BF278" s="240" t="str">
        <f t="shared" ca="1" si="371"/>
        <v>0,797345488812639+0,591351717345652i</v>
      </c>
      <c r="BG278" s="240" t="str">
        <f t="shared" ca="1" si="372"/>
        <v>-0,825401304731794+0,551515519531926i</v>
      </c>
      <c r="BH278" s="240" t="str">
        <f t="shared" ca="1" si="373"/>
        <v>-0,241206839731463-0,962951682383014i</v>
      </c>
      <c r="BI278" s="240" t="str">
        <f t="shared" ca="1" si="374"/>
        <v>0,987921578480036+0,0973017826713985i</v>
      </c>
      <c r="BJ278" s="240" t="str">
        <f t="shared" ca="1" si="375"/>
        <v>-0,424434671743409+0,897391715785021i</v>
      </c>
      <c r="BK278" s="240" t="str">
        <f t="shared" ca="1" si="376"/>
        <v>-0,701946109804063-0,701946109803637i</v>
      </c>
      <c r="BL278" s="240" t="str">
        <f t="shared" ca="1" si="377"/>
        <v>0,897391715785184-0,424434671743062i</v>
      </c>
      <c r="BM278" s="240" t="str">
        <f t="shared" ca="1" si="378"/>
        <v>0,0973017826710155+0,987921578480074i</v>
      </c>
      <c r="BN278" s="240" t="str">
        <f t="shared" ca="1" si="379"/>
        <v>-0,962951682383161-0,241206839730879i</v>
      </c>
      <c r="BO278" s="240" t="str">
        <f t="shared" ca="1" si="380"/>
        <v>0,55151551953227-0,825401304731564i</v>
      </c>
      <c r="BP278" s="240" t="str">
        <f t="shared" ca="1" si="381"/>
        <v>0,59135171734532+0,797345488812885i</v>
      </c>
      <c r="BQ278" s="240" t="str">
        <f t="shared" ca="1" si="382"/>
        <v>-0,949956306251724+0,288166095073832i</v>
      </c>
      <c r="BR278" s="240" t="str">
        <f t="shared" ca="1" si="383"/>
        <v>0,0487095641387309-0,991505955856511i</v>
      </c>
      <c r="BS278" s="240" t="str">
        <f t="shared" ca="1" si="384"/>
        <v>0,917136790408703+0,379890497138769i</v>
      </c>
      <c r="BT278" s="240" t="str">
        <f t="shared" ca="1" si="385"/>
        <v>-0,666657721862062+0,735543448083935i</v>
      </c>
      <c r="BU278" s="240" t="str">
        <f t="shared" ca="1" si="386"/>
        <v>-0,467956346047384-0,87548474591594i</v>
      </c>
      <c r="BV278" s="240" t="str">
        <f t="shared" ca="1" si="387"/>
        <v>0,981957211489321-0,145659592686626i</v>
      </c>
      <c r="BW278" s="240" t="str">
        <f t="shared" ca="1" si="388"/>
        <v>-0,193666495985302+0,973627223566748i</v>
      </c>
      <c r="BX278" s="240" t="str">
        <f t="shared" ca="1" si="389"/>
        <v>-0,851468656610755-0,510350672525267i</v>
      </c>
      <c r="BY278" s="240" t="str">
        <f t="shared" ca="1" si="390"/>
        <v>0,767368797772191-0,629763297075322i</v>
      </c>
      <c r="BZ278" s="240" t="str">
        <f t="shared" ca="1" si="391"/>
        <v>0,334431133051835+0,934672402172645i</v>
      </c>
      <c r="CA278" s="240" t="str">
        <f t="shared" ca="1" si="392"/>
        <v>-0,992701708539639+4,01809595867814E-13i</v>
      </c>
      <c r="CB278" s="240" t="str">
        <f t="shared" ca="1" si="393"/>
        <v>0,334431133052035-0,934672402172574i</v>
      </c>
      <c r="CC278" s="240" t="str">
        <f t="shared" ca="1" si="394"/>
        <v>0,767368797772057+0,629763297075486i</v>
      </c>
      <c r="CD278" s="240" t="str">
        <f t="shared" ca="1" si="395"/>
        <v>-0,851468656610343+0,510350672525957i</v>
      </c>
      <c r="CE278" s="240" t="str">
        <f t="shared" ca="1" si="396"/>
        <v>-0,193666495985149-0,973627223566778i</v>
      </c>
      <c r="CF278" s="240" t="str">
        <f t="shared" ca="1" si="397"/>
        <v>0,981957211489298+0,14565959268678i</v>
      </c>
      <c r="CG278" s="240" t="str">
        <f t="shared" ca="1" si="398"/>
        <v>-0,467956346047547+0,875484745915854i</v>
      </c>
      <c r="CH278" s="240" t="str">
        <f t="shared" ca="1" si="399"/>
        <v>-0,666657721861905-0,735543448084077i</v>
      </c>
      <c r="CI278" s="240" t="str">
        <f t="shared" ca="1" si="400"/>
        <v>0,917136790408784-0,379890497138574i</v>
      </c>
      <c r="CJ278" s="240" t="str">
        <f t="shared" ca="1" si="401"/>
        <v>0,0487095641385191+0,991505955856521i</v>
      </c>
      <c r="CK278" s="240" t="str">
        <f t="shared" ca="1" si="402"/>
        <v>-0,949956306251957-0,288166095073062i</v>
      </c>
      <c r="CL278" s="240" t="str">
        <f t="shared" ca="1" si="403"/>
        <v>0,59135171734549-0,797345488812759i</v>
      </c>
      <c r="CM278" s="240" t="str">
        <f t="shared" ca="1" si="404"/>
        <v>0,551515519532094+0,825401304731682i</v>
      </c>
      <c r="CN278" s="240" t="str">
        <f t="shared" ca="1" si="405"/>
        <v>-0,962951682382966+0,241206839731658i</v>
      </c>
      <c r="CO278" s="240" t="str">
        <f t="shared" ca="1" si="406"/>
        <v>0,0973017826711985-0,987921578480055i</v>
      </c>
      <c r="CP278" s="240" t="str">
        <f t="shared" ca="1" si="407"/>
        <v>0,897391715785106+0,424434671743228i</v>
      </c>
      <c r="CQ278" s="240" t="str">
        <f t="shared" ca="1" si="408"/>
        <v>-0,701946109804193+0,701946109803507i</v>
      </c>
      <c r="CR278" s="240" t="str">
        <f t="shared" ca="1" si="409"/>
        <v>-0,424434671743218-0,897391715785111i</v>
      </c>
      <c r="CS278" s="240" t="str">
        <f t="shared" ca="1" si="410"/>
        <v>0,987921578480056-0,0973017826711874i</v>
      </c>
      <c r="CT278" s="240" t="str">
        <f t="shared" ca="1" si="411"/>
        <v>-0,241206839731614+0,962951682382977i</v>
      </c>
      <c r="CU278" s="240" t="str">
        <f t="shared" ca="1" si="412"/>
        <v>-0,825401304731676-0,551515519532103i</v>
      </c>
      <c r="CV278" s="240" t="str">
        <f t="shared" ca="1" si="413"/>
        <v>0,797345488812766-0,591351717345481i</v>
      </c>
      <c r="CW278" s="240" t="str">
        <f t="shared" ca="1" si="414"/>
        <v>0,288166095073053+0,94995630625196i</v>
      </c>
      <c r="CX278" s="240" t="str">
        <f t="shared" ca="1" si="415"/>
        <v>-0,99150595585652-0,0487095641385303i</v>
      </c>
      <c r="CY278" s="240" t="str">
        <f t="shared" ca="1" si="416"/>
        <v>0,379890497138584-0,917136790408779i</v>
      </c>
      <c r="CZ278" s="240" t="str">
        <f t="shared" ca="1" si="417"/>
        <v>0,73554344808407+0,666657721861913i</v>
      </c>
      <c r="DA278" s="240" t="str">
        <f t="shared" ca="1" si="418"/>
        <v>-0,875484745915832+0,467956346047587i</v>
      </c>
      <c r="DB278" s="240" t="str">
        <f t="shared" ca="1" si="419"/>
        <v>-0,145659592686825-0,981957211489292i</v>
      </c>
      <c r="DC278" s="240" t="str">
        <f t="shared" ca="1" si="420"/>
        <v>0,973627223566786+0,193666495985105i</v>
      </c>
      <c r="DD278" s="240" t="str">
        <f t="shared" ca="1" si="421"/>
        <v>-0,510350672525919+0,851468656610366i</v>
      </c>
      <c r="DE278" s="240" t="str">
        <f t="shared" ca="1" si="422"/>
        <v>-0,629763297075477-0,767368797772064i</v>
      </c>
      <c r="DF278" s="240" t="str">
        <f t="shared" ca="1" si="423"/>
        <v>0,934672402172578-0,334431133052024i</v>
      </c>
      <c r="DG278" s="240" t="str">
        <f t="shared" ca="1" si="424"/>
        <v>-4,12999668600731E-13+0,992701708539639i</v>
      </c>
      <c r="DH278" s="240" t="str">
        <f t="shared" ca="1" si="425"/>
        <v>-0,934672402172642-0,334431133051845i</v>
      </c>
      <c r="DI278" s="240" t="str">
        <f t="shared" ca="1" si="426"/>
        <v>0,62976329707533-0,767368797772184i</v>
      </c>
      <c r="DJ278" s="240" t="str">
        <f t="shared" ca="1" si="427"/>
        <v>0,510350672525258+0,851468656610761i</v>
      </c>
      <c r="DK278" s="240" t="str">
        <f t="shared" ca="1" si="428"/>
        <v>-0,973627223566739+0,193666495985347i</v>
      </c>
      <c r="DL278" s="240" t="str">
        <f t="shared" ca="1" si="429"/>
        <v>0,145659592686581-0,981957211489328i</v>
      </c>
      <c r="DM278" s="240" t="str">
        <f t="shared" ca="1" si="430"/>
        <v>0,875484745915948+0,467956346047369i</v>
      </c>
      <c r="DN278" s="240" t="str">
        <f t="shared" ca="1" si="431"/>
        <v>-0,735543448083943+0,666657721862053i</v>
      </c>
      <c r="DO278" s="240" t="str">
        <f t="shared" ca="1" si="432"/>
        <v>-0,379890497138759-0,917136790408707i</v>
      </c>
      <c r="DP278" s="240" t="str">
        <f t="shared" ca="1" si="433"/>
        <v>0,991505955856511-0,0487095641387198i</v>
      </c>
      <c r="DQ278" s="240" t="str">
        <f t="shared" ca="1" si="434"/>
        <v>-0,288166095073843+0,94995630625172i</v>
      </c>
      <c r="DR278" s="240" t="str">
        <f t="shared" ca="1" si="435"/>
        <v>-0,797345488812878-0,591351717345329i</v>
      </c>
      <c r="DS278" s="240" t="str">
        <f t="shared" ca="1" si="436"/>
        <v>0,82540130473157-0,551515519532261i</v>
      </c>
      <c r="DT278" s="240" t="str">
        <f t="shared" ca="1" si="437"/>
        <v>0,241206839730868+0,962951682383164i</v>
      </c>
      <c r="DU278" s="240" t="str">
        <f t="shared" ca="1" si="438"/>
        <v>-0,987921578480075-0,0973017826709985i</v>
      </c>
      <c r="DV278" s="240" t="str">
        <f t="shared" ca="1" si="439"/>
        <v>0,424434671743046-0,897391715785192i</v>
      </c>
      <c r="DW278" s="240" t="str">
        <f t="shared" ca="1" si="440"/>
        <v>0,701946109803649+0,701946109804051i</v>
      </c>
      <c r="DX278" s="240" t="str">
        <f t="shared" ca="1" si="441"/>
        <v>-0,897391715785025+0,424434671743399i</v>
      </c>
      <c r="DY278" s="240" t="str">
        <f t="shared" ca="1" si="442"/>
        <v>-0,0973017826713873-0,987921578480038i</v>
      </c>
      <c r="DZ278" s="240" t="str">
        <f t="shared" ca="1" si="443"/>
        <v>0,962951682383025+0,24120683973142i</v>
      </c>
      <c r="EA278" s="240" t="str">
        <f t="shared" ca="1" si="444"/>
        <v>-0,551515519531936+0,825401304731788i</v>
      </c>
      <c r="EB278" s="240" t="str">
        <f t="shared" ca="1" si="445"/>
        <v>-0,591351717345643-0,797345488812646i</v>
      </c>
      <c r="EC278" s="240" t="str">
        <f t="shared" ca="1" si="446"/>
        <v>0,949956306251885-0,288166095073299i</v>
      </c>
      <c r="ED278" s="240" t="str">
        <f t="shared" ca="1" si="447"/>
        <v>-0,0487095641392877+0,991505955856483i</v>
      </c>
      <c r="EE278" s="240" t="str">
        <f t="shared" ca="1" si="448"/>
        <v>-0,917136790408835-0,379890497138451i</v>
      </c>
      <c r="EF278" s="240" t="str">
        <f t="shared" ca="1" si="449"/>
        <v>0,666657721861805-0,735543448084167i</v>
      </c>
      <c r="EG278" s="240" t="str">
        <f t="shared" ca="1" si="450"/>
        <v>0,467956346046818+0,875484745916243i</v>
      </c>
      <c r="EH278" s="240" t="str">
        <f t="shared" ca="1" si="451"/>
        <v>-0,981957211489271+0,145659592686968i</v>
      </c>
      <c r="EI278" s="240" t="str">
        <f t="shared" ca="1" si="452"/>
        <v>0,193666495984964-0,973627223566815i</v>
      </c>
      <c r="EJ278" s="240" t="str">
        <f t="shared" ca="1" si="453"/>
        <v>0,85146865661044+0,510350672525794i</v>
      </c>
      <c r="EK278" s="240" t="str">
        <f t="shared" ca="1" si="454"/>
        <v>-0,767368797771937+0,629763297075633i</v>
      </c>
      <c r="EL278" s="240" t="str">
        <f t="shared" ca="1" si="455"/>
        <v>-0,334431133052214-0,93467240217251i</v>
      </c>
      <c r="EM278" s="240" t="str">
        <f t="shared" ca="1" si="456"/>
        <v>0,992701708539639+2,12094870666824E-13i</v>
      </c>
      <c r="EN278" s="240"/>
      <c r="EO278" s="240"/>
      <c r="EP278" s="240"/>
    </row>
    <row r="279" spans="1:146">
      <c r="A279" s="268">
        <f t="shared" si="323"/>
        <v>3.4960937500000027E-3</v>
      </c>
      <c r="B279" s="267">
        <v>179</v>
      </c>
      <c r="C279" s="266">
        <f t="shared" si="324"/>
        <v>35800</v>
      </c>
      <c r="N279" s="265">
        <f t="shared" ca="1" si="327"/>
        <v>2.9921561122633951</v>
      </c>
      <c r="O279" s="240">
        <f t="shared" ca="1" si="328"/>
        <v>0.99215611226339506</v>
      </c>
      <c r="P279" s="240" t="str">
        <f t="shared" ca="1" si="329"/>
        <v>-0,311221256042176+0,942080188141723i</v>
      </c>
      <c r="Q279" s="240" t="str">
        <f t="shared" ca="1" si="330"/>
        <v>-0,796907261774513-0,591026706023224i</v>
      </c>
      <c r="R279" s="240" t="str">
        <f t="shared" ca="1" si="331"/>
        <v>0,811171769662087-0,571291616606522i</v>
      </c>
      <c r="S279" s="240" t="str">
        <f t="shared" ca="1" si="332"/>
        <v>0,288007716834415+0,949434203168099i</v>
      </c>
      <c r="T279" s="240" t="str">
        <f t="shared" ca="1" si="333"/>
        <v>-0,991857293391935-0,0243487298814424i</v>
      </c>
      <c r="U279" s="241" t="str">
        <f t="shared" ca="1" si="334"/>
        <v>0,33424732720257-0,934158699236673i</v>
      </c>
      <c r="V279" s="240" t="str">
        <f t="shared" ca="1" si="335"/>
        <v>0,782162726750728+0,610405783052127i</v>
      </c>
      <c r="W279" s="240" t="str">
        <f t="shared" ca="1" si="336"/>
        <v>-0,824947658007253+0,551212402481986i</v>
      </c>
      <c r="X279" s="240" t="str">
        <f t="shared" ca="1" si="337"/>
        <v>-0,264620692547358-0,95621631453211i</v>
      </c>
      <c r="Y279" s="240" t="str">
        <f t="shared" ca="1" si="338"/>
        <v>0,990961016774869+0,048682792998462i</v>
      </c>
      <c r="Z279" s="240" t="str">
        <f t="shared" ca="1" si="339"/>
        <v>-0,357072060271486+0,925674508061604i</v>
      </c>
      <c r="AA279" s="240" t="str">
        <f t="shared" ca="1" si="340"/>
        <v>-0,766947046147325-0,629417174461826i</v>
      </c>
      <c r="AB279" s="240" t="str">
        <f t="shared" ca="1" si="341"/>
        <v>0,838226628730014-0,530801158617358i</v>
      </c>
      <c r="AC279" s="240" t="str">
        <f t="shared" ca="1" si="342"/>
        <v>0,24107427064991+0,962422436943481i</v>
      </c>
      <c r="AD279" s="240" t="str">
        <f t="shared" ca="1" si="343"/>
        <v>-0,989467822295712-0,0729875314214482i</v>
      </c>
      <c r="AE279" s="240" t="str">
        <f t="shared" ca="1" si="344"/>
        <v>0,379681706482985-0,91663272517611i</v>
      </c>
      <c r="AF279" s="240" t="str">
        <f t="shared" ca="1" si="345"/>
        <v>0,751269385321319+0,648049428501053i</v>
      </c>
      <c r="AG279" s="240" t="str">
        <f t="shared" ca="1" si="346"/>
        <v>-0,851000683074941+0,510070179982714i</v>
      </c>
      <c r="AH279" s="240" t="str">
        <f t="shared" ca="1" si="347"/>
        <v>-0,217382634626081-0,96804883206615i</v>
      </c>
      <c r="AI279" s="240" t="str">
        <f t="shared" ca="1" si="348"/>
        <v>0,987378609398993+0,0972483048845801i</v>
      </c>
      <c r="AJ279" s="240" t="str">
        <f t="shared" ca="1" si="349"/>
        <v>-0,402062646631707+0,907038797012081i</v>
      </c>
      <c r="AK279" s="240" t="str">
        <f t="shared" ca="1" si="350"/>
        <v>-0,735139187909373-0,666291321796675i</v>
      </c>
      <c r="AL279" s="240" t="str">
        <f t="shared" ca="1" si="351"/>
        <v>0,863262126429357-0,489031954144389i</v>
      </c>
      <c r="AM279" s="240" t="str">
        <f t="shared" ca="1" si="352"/>
        <v>0,193560055431308+0,973092110770118i</v>
      </c>
      <c r="AN279" s="240" t="str">
        <f t="shared" ca="1" si="353"/>
        <v>-0,984694636548451-0,1214504996051i</v>
      </c>
      <c r="AO279" s="240" t="str">
        <f t="shared" ca="1" si="354"/>
        <v>0,424201399276544-0,896898502592928i</v>
      </c>
      <c r="AP279" s="240" t="str">
        <f t="shared" ca="1" si="355"/>
        <v>0,718566170139324+0,684131866114215i</v>
      </c>
      <c r="AQ279" s="240" t="str">
        <f t="shared" ca="1" si="356"/>
        <v>-0,875003572958441+0,467699153742634i</v>
      </c>
      <c r="AR279" s="240" t="str">
        <f t="shared" ca="1" si="357"/>
        <v>-0,875003572958441+0,467699153742634i</v>
      </c>
      <c r="AS279" s="240" t="str">
        <f t="shared" ca="1" si="358"/>
        <v>0,981417520468887+0,145579537086487i</v>
      </c>
      <c r="AT279" s="240" t="str">
        <f t="shared" ca="1" si="359"/>
        <v>-0,446084628859482+0,886217950053435i</v>
      </c>
      <c r="AU279" s="240" t="str">
        <f t="shared" ca="1" si="360"/>
        <v>-0,701560314976949-0,701560314977307i</v>
      </c>
      <c r="AV279" s="240" t="str">
        <f t="shared" ca="1" si="361"/>
        <v>0,886217950053206-0,446084628859937i</v>
      </c>
      <c r="AW279" s="240" t="str">
        <f t="shared" ca="1" si="362"/>
        <v>0,145579537085987+0,981417520468961i</v>
      </c>
      <c r="AX279" s="240" t="str">
        <f t="shared" ca="1" si="363"/>
        <v>-0,97754923517271-0,169620882897314i</v>
      </c>
      <c r="AY279" s="240" t="str">
        <f t="shared" ca="1" si="364"/>
        <v>0,467699153743056-0,875003572958215i</v>
      </c>
      <c r="AZ279" s="240" t="str">
        <f t="shared" ca="1" si="365"/>
        <v>0,684131866114573+0,718566170138983i</v>
      </c>
      <c r="BA279" s="240" t="str">
        <f t="shared" ca="1" si="366"/>
        <v>-0,896898502593133+0,424201399276113i</v>
      </c>
      <c r="BB279" s="240" t="str">
        <f t="shared" ca="1" si="367"/>
        <v>-0,121450499605591-0,98469463654839i</v>
      </c>
      <c r="BC279" s="240" t="str">
        <f t="shared" ca="1" si="368"/>
        <v>0,973092110770023+0,19356005543179i</v>
      </c>
      <c r="BD279" s="240" t="str">
        <f t="shared" ca="1" si="369"/>
        <v>-0,489031954143946+0,863262126429607i</v>
      </c>
      <c r="BE279" s="240" t="str">
        <f t="shared" ca="1" si="370"/>
        <v>-0,666291321796677-0,735139187909372i</v>
      </c>
      <c r="BF279" s="240" t="str">
        <f t="shared" ca="1" si="371"/>
        <v>0,907038797012274-0,40206264663127i</v>
      </c>
      <c r="BG279" s="240" t="str">
        <f t="shared" ca="1" si="372"/>
        <v>0,0972483048845815+0,987378609398993i</v>
      </c>
      <c r="BH279" s="240" t="str">
        <f t="shared" ca="1" si="373"/>
        <v>-0,968048832066046-0,217382634626547i</v>
      </c>
      <c r="BI279" s="240" t="str">
        <f t="shared" ca="1" si="374"/>
        <v>0,510070179982628-0,851000683074992i</v>
      </c>
      <c r="BJ279" s="240" t="str">
        <f t="shared" ca="1" si="375"/>
        <v>0,648049428500756+0,751269385321576i</v>
      </c>
      <c r="BK279" s="240" t="str">
        <f t="shared" ca="1" si="376"/>
        <v>-0,916632725176078+0,379681706483065i</v>
      </c>
      <c r="BL279" s="240" t="str">
        <f t="shared" ca="1" si="377"/>
        <v>-0,0729875314210559-0,989467822295741i</v>
      </c>
      <c r="BM279" s="240" t="str">
        <f t="shared" ca="1" si="378"/>
        <v>0,962422436943532+0,241074270649704i</v>
      </c>
      <c r="BN279" s="240" t="str">
        <f t="shared" ca="1" si="379"/>
        <v>-0,530801158617607+0,838226628729856i</v>
      </c>
      <c r="BO279" s="240" t="str">
        <f t="shared" ca="1" si="380"/>
        <v>-0,629417174461985-0,766947046147194i</v>
      </c>
      <c r="BP279" s="240" t="str">
        <f t="shared" ca="1" si="381"/>
        <v>0,925674508061712-0,357072060271204i</v>
      </c>
      <c r="BQ279" s="240" t="str">
        <f t="shared" ca="1" si="382"/>
        <v>0,0486827929987662+0,990961016774855i</v>
      </c>
      <c r="BR279" s="240" t="str">
        <f t="shared" ca="1" si="383"/>
        <v>-0,956216314532055-0,264620692547554i</v>
      </c>
      <c r="BS279" s="240" t="str">
        <f t="shared" ca="1" si="384"/>
        <v>0,551212402481738-0,824947658007419i</v>
      </c>
      <c r="BT279" s="240" t="str">
        <f t="shared" ca="1" si="385"/>
        <v>0,610405783051984+0,78216272675084i</v>
      </c>
      <c r="BU279" s="240" t="str">
        <f t="shared" ca="1" si="386"/>
        <v>-0,93415869923654+0,334247327202943i</v>
      </c>
      <c r="BV279" s="240" t="str">
        <f t="shared" ca="1" si="387"/>
        <v>-0,0243487298813277-0,991857293391937i</v>
      </c>
      <c r="BW279" s="240" t="str">
        <f t="shared" ca="1" si="388"/>
        <v>0,949434203168219+0,288007716834016i</v>
      </c>
      <c r="BX279" s="240" t="str">
        <f t="shared" ca="1" si="389"/>
        <v>-0,57129161660662+0,811171769662017i</v>
      </c>
      <c r="BY279" s="240" t="str">
        <f t="shared" ca="1" si="390"/>
        <v>-0,591026706023596-0,796907261774237i</v>
      </c>
      <c r="BZ279" s="240" t="str">
        <f t="shared" ca="1" si="391"/>
        <v>0,94208018814172-0,311221256042188i</v>
      </c>
      <c r="CA279" s="240" t="str">
        <f t="shared" ca="1" si="392"/>
        <v>-5,06120015937199E-13+0,992156112263395i</v>
      </c>
      <c r="CB279" s="240" t="str">
        <f t="shared" ca="1" si="393"/>
        <v>-0,942080188141738-0,311221256042132i</v>
      </c>
      <c r="CC279" s="240" t="str">
        <f t="shared" ca="1" si="394"/>
        <v>0,591026706023594-0,796907261774239i</v>
      </c>
      <c r="CD279" s="240" t="str">
        <f t="shared" ca="1" si="395"/>
        <v>0,571291616606622+0,811171769662016i</v>
      </c>
      <c r="CE279" s="240" t="str">
        <f t="shared" ca="1" si="396"/>
        <v>-0,949434203168218+0,288007716834019i</v>
      </c>
      <c r="CF279" s="240" t="str">
        <f t="shared" ca="1" si="397"/>
        <v>0,0243487298813247-0,991857293391938i</v>
      </c>
      <c r="CG279" s="240" t="str">
        <f t="shared" ca="1" si="398"/>
        <v>0,934158699236531+0,334247327202967i</v>
      </c>
      <c r="CH279" s="240" t="str">
        <f t="shared" ca="1" si="399"/>
        <v>-0,610405783051959+0,78216272675086i</v>
      </c>
      <c r="CI279" s="240" t="str">
        <f t="shared" ca="1" si="400"/>
        <v>-0,551212402481764-0,824947658007401i</v>
      </c>
      <c r="CJ279" s="240" t="str">
        <f t="shared" ca="1" si="401"/>
        <v>0,956216314532055-0,264620692547557i</v>
      </c>
      <c r="CK279" s="240" t="str">
        <f t="shared" ca="1" si="402"/>
        <v>-0,0486827929987352+0,990961016774857i</v>
      </c>
      <c r="CL279" s="240" t="str">
        <f t="shared" ca="1" si="403"/>
        <v>-0,925674508061713-0,357072060271201i</v>
      </c>
      <c r="CM279" s="240" t="str">
        <f t="shared" ca="1" si="404"/>
        <v>0,629417174461961-0,766947046147214i</v>
      </c>
      <c r="CN279" s="240" t="str">
        <f t="shared" ca="1" si="405"/>
        <v>0,53080115861761+0,838226628729855i</v>
      </c>
      <c r="CO279" s="240" t="str">
        <f t="shared" ca="1" si="406"/>
        <v>-0,962422436943524+0,241074270649734i</v>
      </c>
      <c r="CP279" s="240" t="str">
        <f t="shared" ca="1" si="407"/>
        <v>0,072987531421053-0,989467822295741i</v>
      </c>
      <c r="CQ279" s="240" t="str">
        <f t="shared" ca="1" si="408"/>
        <v>0,916632725176079+0,379681706483062i</v>
      </c>
      <c r="CR279" s="240" t="str">
        <f t="shared" ca="1" si="409"/>
        <v>-0,648049428500753+0,751269385321578i</v>
      </c>
      <c r="CS279" s="240" t="str">
        <f t="shared" ca="1" si="410"/>
        <v>-0,51007017998263-0,851000683074991i</v>
      </c>
      <c r="CT279" s="240" t="str">
        <f t="shared" ca="1" si="411"/>
        <v>0,968048832066045-0,21738263462655i</v>
      </c>
      <c r="CU279" s="240" t="str">
        <f t="shared" ca="1" si="412"/>
        <v>-0,0972483048845787+0,987378609398993i</v>
      </c>
      <c r="CV279" s="240" t="str">
        <f t="shared" ca="1" si="413"/>
        <v>-0,907038797011887-0,402062646632143i</v>
      </c>
      <c r="CW279" s="240" t="str">
        <f t="shared" ca="1" si="414"/>
        <v>0,666291321796674-0,735139187909374i</v>
      </c>
      <c r="CX279" s="240" t="str">
        <f t="shared" ca="1" si="415"/>
        <v>0,489031954143973+0,863262126429592i</v>
      </c>
      <c r="CY279" s="240" t="str">
        <f t="shared" ca="1" si="416"/>
        <v>-0,973092110770022+0,193560055431793i</v>
      </c>
      <c r="CZ279" s="240" t="str">
        <f t="shared" ca="1" si="417"/>
        <v>0,121450499605588-0,984694636548391i</v>
      </c>
      <c r="DA279" s="240" t="str">
        <f t="shared" ca="1" si="418"/>
        <v>0,896898502593134+0,42420139927611i</v>
      </c>
      <c r="DB279" s="240" t="str">
        <f t="shared" ca="1" si="419"/>
        <v>-0,684131866114571+0,718566170138986i</v>
      </c>
      <c r="DC279" s="240" t="str">
        <f t="shared" ca="1" si="420"/>
        <v>-0,467699153743059-0,875003572958214i</v>
      </c>
      <c r="DD279" s="240" t="str">
        <f t="shared" ca="1" si="421"/>
        <v>0,97754923517271-0,169620882897317i</v>
      </c>
      <c r="DE279" s="240" t="str">
        <f t="shared" ca="1" si="422"/>
        <v>-0,145579537086012+0,981417520468957i</v>
      </c>
      <c r="DF279" s="240" t="str">
        <f t="shared" ca="1" si="423"/>
        <v>-0,886217950053208-0,446084628859934i</v>
      </c>
      <c r="DG279" s="240" t="str">
        <f t="shared" ca="1" si="424"/>
        <v>0,701560314976967-0,701560314977289i</v>
      </c>
      <c r="DH279" s="240" t="str">
        <f t="shared" ca="1" si="425"/>
        <v>0,446084628859484+0,886217950053434i</v>
      </c>
      <c r="DI279" s="240" t="str">
        <f t="shared" ca="1" si="426"/>
        <v>-0,981417520468883+0,145579537086518i</v>
      </c>
      <c r="DJ279" s="240" t="str">
        <f t="shared" ca="1" si="427"/>
        <v>0,169620882897813-0,977549235172624i</v>
      </c>
      <c r="DK279" s="240" t="str">
        <f t="shared" ca="1" si="428"/>
        <v>0,875003572958455+0,467699153742608i</v>
      </c>
      <c r="DL279" s="240" t="str">
        <f t="shared" ca="1" si="429"/>
        <v>-0,718566170139332+0,684131866114207i</v>
      </c>
      <c r="DM279" s="240" t="str">
        <f t="shared" ca="1" si="430"/>
        <v>-0,424201399276573-0,896898502592914i</v>
      </c>
      <c r="DN279" s="240" t="str">
        <f t="shared" ca="1" si="431"/>
        <v>0,984694636548453-0,121450499605089i</v>
      </c>
      <c r="DO279" s="240" t="str">
        <f t="shared" ca="1" si="432"/>
        <v>-0,193560055431291+0,973092110770122i</v>
      </c>
      <c r="DP279" s="240" t="str">
        <f t="shared" ca="1" si="433"/>
        <v>-0,863262126429372-0,489031954144362i</v>
      </c>
      <c r="DQ279" s="240" t="str">
        <f t="shared" ca="1" si="434"/>
        <v>0,735139187909713-0,666291321796302i</v>
      </c>
      <c r="DR279" s="240" t="str">
        <f t="shared" ca="1" si="435"/>
        <v>0,402062646631735+0,907038797012068i</v>
      </c>
      <c r="DS279" s="240" t="str">
        <f t="shared" ca="1" si="436"/>
        <v>-0,987378609399043+0,0972483048840778i</v>
      </c>
      <c r="DT279" s="240" t="str">
        <f t="shared" ca="1" si="437"/>
        <v>0,21738263462605-0,968048832066157i</v>
      </c>
      <c r="DU279" s="240" t="str">
        <f t="shared" ca="1" si="438"/>
        <v>0,851000683074732+0,510070179983062i</v>
      </c>
      <c r="DV279" s="240" t="str">
        <f t="shared" ca="1" si="439"/>
        <v>-0,751269385321244+0,648049428501141i</v>
      </c>
      <c r="DW279" s="240" t="str">
        <f t="shared" ca="1" si="440"/>
        <v>-0,379681706482649-0,916632725176249i</v>
      </c>
      <c r="DX279" s="240" t="str">
        <f t="shared" ca="1" si="441"/>
        <v>0,989467822295703-0,0729875314215636i</v>
      </c>
      <c r="DY279" s="240" t="str">
        <f t="shared" ca="1" si="442"/>
        <v>-0,241074270650167+0,962422436943416i</v>
      </c>
      <c r="DZ279" s="240" t="str">
        <f t="shared" ca="1" si="443"/>
        <v>-0,838226628730129-0,530801158617177i</v>
      </c>
      <c r="EA279" s="240" t="str">
        <f t="shared" ca="1" si="444"/>
        <v>0,766947046147497-0,629417174461616i</v>
      </c>
      <c r="EB279" s="240" t="str">
        <f t="shared" ca="1" si="445"/>
        <v>0,357072060271732+0,925674508061508i</v>
      </c>
      <c r="EC279" s="240" t="str">
        <f t="shared" ca="1" si="446"/>
        <v>-0,990961016774881+0,0486827929982325i</v>
      </c>
      <c r="ED279" s="240" t="str">
        <f t="shared" ca="1" si="447"/>
        <v>0,264620692547064-0,956216314532191i</v>
      </c>
      <c r="EE279" s="240" t="str">
        <f t="shared" ca="1" si="448"/>
        <v>0,824947658007153+0,551212402482136i</v>
      </c>
      <c r="EF279" s="240" t="str">
        <f t="shared" ca="1" si="449"/>
        <v>-0,782162726750509+0,610405783052407i</v>
      </c>
      <c r="EG279" s="240" t="str">
        <f t="shared" ca="1" si="450"/>
        <v>-0,33424732720244-0,934158699236719i</v>
      </c>
      <c r="EH279" s="240" t="str">
        <f t="shared" ca="1" si="451"/>
        <v>0,991857293391926-0,0243487298818365i</v>
      </c>
      <c r="EI279" s="240" t="str">
        <f t="shared" ca="1" si="452"/>
        <v>-0,2880077168345+0,949434203168073i</v>
      </c>
      <c r="EJ279" s="240" t="str">
        <f t="shared" ca="1" si="453"/>
        <v>-0,811171769661758-0,571291616606987i</v>
      </c>
      <c r="EK279" s="240" t="str">
        <f t="shared" ca="1" si="454"/>
        <v>0,796907261774505-0,591026706023235i</v>
      </c>
      <c r="EL279" s="240" t="str">
        <f t="shared" ca="1" si="455"/>
        <v>0,311221256042618+0,942080188141578i</v>
      </c>
      <c r="EM279" s="240" t="str">
        <f t="shared" ca="1" si="456"/>
        <v>-0,992156112263395+2,91578649018504E-15i</v>
      </c>
      <c r="EN279" s="240"/>
      <c r="EO279" s="240"/>
      <c r="EP279" s="240"/>
    </row>
    <row r="280" spans="1:146">
      <c r="A280" s="268">
        <f t="shared" si="323"/>
        <v>3.5156250000000027E-3</v>
      </c>
      <c r="B280" s="267">
        <v>180</v>
      </c>
      <c r="C280" s="266">
        <f t="shared" si="324"/>
        <v>36000</v>
      </c>
      <c r="N280" s="265">
        <f t="shared" ca="1" si="327"/>
        <v>2.9915178568968694</v>
      </c>
      <c r="O280" s="240">
        <f t="shared" ca="1" si="328"/>
        <v>0.99151785689686955</v>
      </c>
      <c r="P280" s="240" t="str">
        <f t="shared" ca="1" si="329"/>
        <v>-0,287822441081341+0,948823430863372i</v>
      </c>
      <c r="Q280" s="240" t="str">
        <f t="shared" ca="1" si="330"/>
        <v>-0,824416968065088-0,550857806799293i</v>
      </c>
      <c r="R280" s="240" t="str">
        <f t="shared" ca="1" si="331"/>
        <v>0,766453668077123-0,629012269543674i</v>
      </c>
      <c r="S280" s="240" t="str">
        <f t="shared" ca="1" si="332"/>
        <v>0,379437456728585+0,916043054106467i</v>
      </c>
      <c r="T280" s="240" t="str">
        <f t="shared" ca="1" si="333"/>
        <v>-0,986743427406517+0,0971857449186929i</v>
      </c>
      <c r="U280" s="241" t="str">
        <f t="shared" ca="1" si="334"/>
        <v>0,193435537986733-0,97246611930141i</v>
      </c>
      <c r="V280" s="240" t="str">
        <f t="shared" ca="1" si="335"/>
        <v>0,874440681978446+0,467398282245915i</v>
      </c>
      <c r="W280" s="240" t="str">
        <f t="shared" ca="1" si="336"/>
        <v>-0,70110900027931+0,701109000279349i</v>
      </c>
      <c r="X280" s="240" t="str">
        <f t="shared" ca="1" si="337"/>
        <v>-0,467398282245874-0,874440681978467i</v>
      </c>
      <c r="Y280" s="240" t="str">
        <f t="shared" ca="1" si="338"/>
        <v>0,9724661193014-0,193435537986784i</v>
      </c>
      <c r="Z280" s="240" t="str">
        <f t="shared" ca="1" si="339"/>
        <v>-0,0971857449187394+0,986743427406512i</v>
      </c>
      <c r="AA280" s="240" t="str">
        <f t="shared" ca="1" si="340"/>
        <v>-0,916043054106487-0,379437456728536i</v>
      </c>
      <c r="AB280" s="240" t="str">
        <f t="shared" ca="1" si="341"/>
        <v>0,629012269543711-0,766453668077093i</v>
      </c>
      <c r="AC280" s="240" t="str">
        <f t="shared" ca="1" si="342"/>
        <v>0,550857806799326+0,824416968065067i</v>
      </c>
      <c r="AD280" s="240" t="str">
        <f t="shared" ca="1" si="343"/>
        <v>-0,94882343086337+0,287822441081348i</v>
      </c>
      <c r="AE280" s="240" t="str">
        <f t="shared" ca="1" si="344"/>
        <v>4,32428613925643E-14-0,99151785689687i</v>
      </c>
      <c r="AF280" s="240" t="str">
        <f t="shared" ca="1" si="345"/>
        <v>0,948823430863373+0,287822441081336i</v>
      </c>
      <c r="AG280" s="240" t="str">
        <f t="shared" ca="1" si="346"/>
        <v>-0,550857806799322+0,82441696806507i</v>
      </c>
      <c r="AH280" s="240" t="str">
        <f t="shared" ca="1" si="347"/>
        <v>-0,629012269543715-0,76645366807709i</v>
      </c>
      <c r="AI280" s="240" t="str">
        <f t="shared" ca="1" si="348"/>
        <v>0,916043054106486-0,379437456728541i</v>
      </c>
      <c r="AJ280" s="240" t="str">
        <f t="shared" ca="1" si="349"/>
        <v>0,0971857449187446+0,986743427406512i</v>
      </c>
      <c r="AK280" s="240" t="str">
        <f t="shared" ca="1" si="350"/>
        <v>-0,972466119301401-0,193435537986779i</v>
      </c>
      <c r="AL280" s="240" t="str">
        <f t="shared" ca="1" si="351"/>
        <v>0,467398282245782-0,874440681978516i</v>
      </c>
      <c r="AM280" s="240" t="str">
        <f t="shared" ca="1" si="352"/>
        <v>0,701109000279662+0,701109000278997i</v>
      </c>
      <c r="AN280" s="240" t="str">
        <f t="shared" ca="1" si="353"/>
        <v>-0,874440681978538+0,467398282245742i</v>
      </c>
      <c r="AO280" s="240" t="str">
        <f t="shared" ca="1" si="354"/>
        <v>-0,193435537986928-0,972466119301371i</v>
      </c>
      <c r="AP280" s="240" t="str">
        <f t="shared" ca="1" si="355"/>
        <v>0,986743427406469+0,0971857449191821i</v>
      </c>
      <c r="AQ280" s="240" t="str">
        <f t="shared" ca="1" si="356"/>
        <v>-0,379437456728674+0,91604305410643i</v>
      </c>
      <c r="AR280" s="240" t="str">
        <f t="shared" ca="1" si="357"/>
        <v>-0,379437456728674+0,91604305410643i</v>
      </c>
      <c r="AS280" s="240" t="str">
        <f t="shared" ca="1" si="358"/>
        <v>0,824416968065306-0,550857806798968i</v>
      </c>
      <c r="AT280" s="240" t="str">
        <f t="shared" ca="1" si="359"/>
        <v>0,287822441081306+0,948823430863382i</v>
      </c>
      <c r="AU280" s="240" t="str">
        <f t="shared" ca="1" si="360"/>
        <v>-0,99151785689687+3,08043131147788E-13i</v>
      </c>
      <c r="AV280" s="240" t="str">
        <f t="shared" ca="1" si="361"/>
        <v>0,28782244108166-0,948823430863275i</v>
      </c>
      <c r="AW280" s="240" t="str">
        <f t="shared" ca="1" si="362"/>
        <v>0,8244169680651+0,550857806799276i</v>
      </c>
      <c r="AX280" s="240" t="str">
        <f t="shared" ca="1" si="363"/>
        <v>-0,766453668076866+0,629012269543987i</v>
      </c>
      <c r="AY280" s="240" t="str">
        <f t="shared" ca="1" si="364"/>
        <v>-0,379437456728319-0,916043054106577i</v>
      </c>
      <c r="AZ280" s="240" t="str">
        <f t="shared" ca="1" si="365"/>
        <v>0,986743427406506-0,0971857449187997i</v>
      </c>
      <c r="BA280" s="240" t="str">
        <f t="shared" ca="1" si="366"/>
        <v>-0,193435537986338+0,972466119301488i</v>
      </c>
      <c r="BB280" s="240" t="str">
        <f t="shared" ca="1" si="367"/>
        <v>-0,874440681978356-0,467398282246082i</v>
      </c>
      <c r="BC280" s="240" t="str">
        <f t="shared" ca="1" si="368"/>
        <v>0,701109000279237-0,701109000279422i</v>
      </c>
      <c r="BD280" s="240" t="str">
        <f t="shared" ca="1" si="369"/>
        <v>0,467398282245444+0,874440681978697i</v>
      </c>
      <c r="BE280" s="240" t="str">
        <f t="shared" ca="1" si="370"/>
        <v>-0,972466119301438+0,193435537986596i</v>
      </c>
      <c r="BF280" s="240" t="str">
        <f t="shared" ca="1" si="371"/>
        <v>0,097185744918538-0,986743427406532i</v>
      </c>
      <c r="BG280" s="240" t="str">
        <f t="shared" ca="1" si="372"/>
        <v>0,9160430541063+0,379437456728988i</v>
      </c>
      <c r="BH280" s="240" t="str">
        <f t="shared" ca="1" si="373"/>
        <v>-0,629012269543783+0,766453668077033i</v>
      </c>
      <c r="BI280" s="240" t="str">
        <f t="shared" ca="1" si="374"/>
        <v>-0,550857806799494-0,824416968064955i</v>
      </c>
      <c r="BJ280" s="240" t="str">
        <f t="shared" ca="1" si="375"/>
        <v>0,948823430863485-0,287822441080968i</v>
      </c>
      <c r="BK280" s="240" t="str">
        <f t="shared" ca="1" si="376"/>
        <v>-4,51866869063535E-14+0,99151785689687i</v>
      </c>
      <c r="BL280" s="240" t="str">
        <f t="shared" ca="1" si="377"/>
        <v>-0,948823430863458-0,287822441081054i</v>
      </c>
      <c r="BM280" s="240" t="str">
        <f t="shared" ca="1" si="378"/>
        <v>0,55085780679957-0,824416968064904i</v>
      </c>
      <c r="BN280" s="240" t="str">
        <f t="shared" ca="1" si="379"/>
        <v>0,629012269543714+0,766453668077091i</v>
      </c>
      <c r="BO280" s="240" t="str">
        <f t="shared" ca="1" si="380"/>
        <v>-0,916043054106335+0,379437456728904i</v>
      </c>
      <c r="BP280" s="240" t="str">
        <f t="shared" ca="1" si="381"/>
        <v>-0,0971857449184481-0,98674342740654i</v>
      </c>
      <c r="BQ280" s="240" t="str">
        <f t="shared" ca="1" si="382"/>
        <v>0,97246611930142+0,193435537986684i</v>
      </c>
      <c r="BR280" s="240" t="str">
        <f t="shared" ca="1" si="383"/>
        <v>-0,467398282245523+0,874440681978655i</v>
      </c>
      <c r="BS280" s="240" t="str">
        <f t="shared" ca="1" si="384"/>
        <v>-0,701109000279172-0,701109000279486i</v>
      </c>
      <c r="BT280" s="240" t="str">
        <f t="shared" ca="1" si="385"/>
        <v>0,874440681978399-0,467398282246002i</v>
      </c>
      <c r="BU280" s="240" t="str">
        <f t="shared" ca="1" si="386"/>
        <v>0,193435537987244+0,972466119301309i</v>
      </c>
      <c r="BV280" s="240" t="str">
        <f t="shared" ca="1" si="387"/>
        <v>-0,986743427406498-0,0971857449188896i</v>
      </c>
      <c r="BW280" s="240" t="str">
        <f t="shared" ca="1" si="388"/>
        <v>0,379437456728403-0,916043054106542i</v>
      </c>
      <c r="BX280" s="240" t="str">
        <f t="shared" ca="1" si="389"/>
        <v>0,766453668076828+0,629012269544035i</v>
      </c>
      <c r="BY280" s="240" t="str">
        <f t="shared" ca="1" si="390"/>
        <v>-0,824416968065135+0,550857806799225i</v>
      </c>
      <c r="BZ280" s="240" t="str">
        <f t="shared" ca="1" si="391"/>
        <v>-0,2878224410816-0,948823430863292i</v>
      </c>
      <c r="CA280" s="240" t="str">
        <f t="shared" ca="1" si="392"/>
        <v>0,99151785689687+3,98416504960495E-13i</v>
      </c>
      <c r="CB280" s="240" t="str">
        <f t="shared" ca="1" si="393"/>
        <v>-0,287822441081392+0,948823430863356i</v>
      </c>
      <c r="CC280" s="240" t="str">
        <f t="shared" ca="1" si="394"/>
        <v>-0,824416968065256-0,550857806799043i</v>
      </c>
      <c r="CD280" s="240" t="str">
        <f t="shared" ca="1" si="395"/>
        <v>0,766453668077297-0,629012269543462i</v>
      </c>
      <c r="CE280" s="240" t="str">
        <f t="shared" ca="1" si="396"/>
        <v>0,379437456728604+0,916043054106459i</v>
      </c>
      <c r="CF280" s="240" t="str">
        <f t="shared" ca="1" si="397"/>
        <v>-0,986743427406476+0,0971857449191062i</v>
      </c>
      <c r="CG280" s="240" t="str">
        <f t="shared" ca="1" si="398"/>
        <v>0,19343553798703-0,97246611930135i</v>
      </c>
      <c r="CH280" s="240" t="str">
        <f t="shared" ca="1" si="399"/>
        <v>0,874440681978488+0,467398282245835i</v>
      </c>
      <c r="CI280" s="240" t="str">
        <f t="shared" ca="1" si="400"/>
        <v>-0,701109000279038+0,70110900027962i</v>
      </c>
      <c r="CJ280" s="240" t="str">
        <f t="shared" ca="1" si="401"/>
        <v>-0,467398282245716-0,874440681978553i</v>
      </c>
      <c r="CK280" s="240" t="str">
        <f t="shared" ca="1" si="402"/>
        <v>0,972466119301377-0,193435537986897i</v>
      </c>
      <c r="CL280" s="240" t="str">
        <f t="shared" ca="1" si="403"/>
        <v>-0,0971857449192411+0,986743427406463i</v>
      </c>
      <c r="CM280" s="240" t="str">
        <f t="shared" ca="1" si="404"/>
        <v>-0,916043054106408-0,379437456728729i</v>
      </c>
      <c r="CN280" s="240" t="str">
        <f t="shared" ca="1" si="405"/>
        <v>0,629012269543567-0,766453668077212i</v>
      </c>
      <c r="CO280" s="240" t="str">
        <f t="shared" ca="1" si="406"/>
        <v>0,55085780679893+0,824416968065331i</v>
      </c>
      <c r="CP280" s="240" t="str">
        <f t="shared" ca="1" si="407"/>
        <v>-0,948823430863395+0,287822441081262i</v>
      </c>
      <c r="CQ280" s="240" t="str">
        <f t="shared" ca="1" si="408"/>
        <v>-2,62856444241434E-13-0,99151785689687i</v>
      </c>
      <c r="CR280" s="240" t="str">
        <f t="shared" ca="1" si="409"/>
        <v>0,948823430863254+0,28782244108173i</v>
      </c>
      <c r="CS280" s="240" t="str">
        <f t="shared" ca="1" si="410"/>
        <v>-0,550857806799337+0,82441696806506i</v>
      </c>
      <c r="CT280" s="240" t="str">
        <f t="shared" ca="1" si="411"/>
        <v>-0,62901226954393-0,766453668076913i</v>
      </c>
      <c r="CU280" s="240" t="str">
        <f t="shared" ca="1" si="412"/>
        <v>0,916043054106595-0,379437456728278i</v>
      </c>
      <c r="CV280" s="240" t="str">
        <f t="shared" ca="1" si="413"/>
        <v>0,0971857449187547+0,986743427406511i</v>
      </c>
      <c r="CW280" s="240" t="str">
        <f t="shared" ca="1" si="414"/>
        <v>-0,97246611930148-0,193435537986382i</v>
      </c>
      <c r="CX280" s="240" t="str">
        <f t="shared" ca="1" si="415"/>
        <v>0,467398282246146-0,874440681978322i</v>
      </c>
      <c r="CY280" s="240" t="str">
        <f t="shared" ca="1" si="416"/>
        <v>0,70110900027937+0,701109000279288i</v>
      </c>
      <c r="CZ280" s="240" t="str">
        <f t="shared" ca="1" si="417"/>
        <v>-0,87444068197824+0,467398282246299i</v>
      </c>
      <c r="DA280" s="240" t="str">
        <f t="shared" ca="1" si="418"/>
        <v>-0,193435537986551-0,972466119301446i</v>
      </c>
      <c r="DB280" s="240" t="str">
        <f t="shared" ca="1" si="419"/>
        <v>0,986743427406528+0,0971857449185831i</v>
      </c>
      <c r="DC280" s="240" t="str">
        <f t="shared" ca="1" si="420"/>
        <v>-0,379437456729055+0,916043054106273i</v>
      </c>
      <c r="DD280" s="240" t="str">
        <f t="shared" ca="1" si="421"/>
        <v>-0,766453668077023-0,629012269543797i</v>
      </c>
      <c r="DE280" s="240" t="str">
        <f t="shared" ca="1" si="422"/>
        <v>0,824416968064964-0,550857806799481i</v>
      </c>
      <c r="DF280" s="240" t="str">
        <f t="shared" ca="1" si="423"/>
        <v>0,287822441080925+0,948823430863498i</v>
      </c>
      <c r="DG280" s="240" t="str">
        <f t="shared" ca="1" si="424"/>
        <v>-0,99151785689687-9,03733738127071E-14i</v>
      </c>
      <c r="DH280" s="240" t="str">
        <f t="shared" ca="1" si="425"/>
        <v>0,287822441081098-0,948823430863445i</v>
      </c>
      <c r="DI280" s="240" t="str">
        <f t="shared" ca="1" si="426"/>
        <v>0,824416968064895+0,550857806799584i</v>
      </c>
      <c r="DJ280" s="240" t="str">
        <f t="shared" ca="1" si="427"/>
        <v>-0,766453668077101+0,6290122695437i</v>
      </c>
      <c r="DK280" s="240" t="str">
        <f t="shared" ca="1" si="428"/>
        <v>-0,379437456728889-0,916043054106342i</v>
      </c>
      <c r="DL280" s="240" t="str">
        <f t="shared" ca="1" si="429"/>
        <v>0,986743427406545-0,0971857449184031i</v>
      </c>
      <c r="DM280" s="240" t="str">
        <f t="shared" ca="1" si="430"/>
        <v>-0,193435537986729+0,972466119301411i</v>
      </c>
      <c r="DN280" s="240" t="str">
        <f t="shared" ca="1" si="431"/>
        <v>-0,874440681978634-0,467398282245563i</v>
      </c>
      <c r="DO280" s="240" t="str">
        <f t="shared" ca="1" si="432"/>
        <v>0,701109000279498-0,70110900027916i</v>
      </c>
      <c r="DP280" s="240" t="str">
        <f t="shared" ca="1" si="433"/>
        <v>0,467398282245987+0,874440681978407i</v>
      </c>
      <c r="DQ280" s="240" t="str">
        <f t="shared" ca="1" si="434"/>
        <v>-0,972466119301318+0,1934355379872i</v>
      </c>
      <c r="DR280" s="240" t="str">
        <f t="shared" ca="1" si="435"/>
        <v>0,0971857449189346-0,986743427406493i</v>
      </c>
      <c r="DS280" s="240" t="str">
        <f t="shared" ca="1" si="436"/>
        <v>0,916043054106526+0,379437456728444i</v>
      </c>
      <c r="DT280" s="240" t="str">
        <f t="shared" ca="1" si="437"/>
        <v>-0,62901226954407+0,766453668076799i</v>
      </c>
      <c r="DU280" s="240" t="str">
        <f t="shared" ca="1" si="438"/>
        <v>-0,550857806799187-0,82441696806516i</v>
      </c>
      <c r="DV280" s="240" t="str">
        <f t="shared" ca="1" si="439"/>
        <v>0,948823430863306-0,287822441081558i</v>
      </c>
      <c r="DW280" s="240" t="str">
        <f t="shared" ca="1" si="440"/>
        <v>-4,43603191866848E-13+0,99151785689687i</v>
      </c>
      <c r="DX280" s="240" t="str">
        <f t="shared" ca="1" si="441"/>
        <v>-0,948823430863343-0,287822441081436i</v>
      </c>
      <c r="DY280" s="240" t="str">
        <f t="shared" ca="1" si="442"/>
        <v>0,550857806799081-0,82441696806523i</v>
      </c>
      <c r="DZ280" s="240" t="str">
        <f t="shared" ca="1" si="443"/>
        <v>0,629012269543427+0,766453668077326i</v>
      </c>
      <c r="EA280" s="240" t="str">
        <f t="shared" ca="1" si="444"/>
        <v>-0,916043054106477+0,379437456728562i</v>
      </c>
      <c r="EB280" s="240" t="str">
        <f t="shared" ca="1" si="445"/>
        <v>-0,0971857449190052-0,986743427406486i</v>
      </c>
      <c r="EC280" s="240" t="str">
        <f t="shared" ca="1" si="446"/>
        <v>0,972466119301342+0,193435537987075i</v>
      </c>
      <c r="ED280" s="240" t="str">
        <f t="shared" ca="1" si="447"/>
        <v>-0,467398282245825+0,874440681978494i</v>
      </c>
      <c r="EE280" s="240" t="str">
        <f t="shared" ca="1" si="448"/>
        <v>-0,701109000279589-0,70110900027907i</v>
      </c>
      <c r="EF280" s="240" t="str">
        <f t="shared" ca="1" si="449"/>
        <v>0,874440681978573-0,467398282245675i</v>
      </c>
      <c r="EG280" s="240" t="str">
        <f t="shared" ca="1" si="450"/>
        <v>0,193435537986798+0,972466119301397i</v>
      </c>
      <c r="EH280" s="240" t="str">
        <f t="shared" ca="1" si="451"/>
        <v>-0,986743427406558-0,0971857449182765i</v>
      </c>
      <c r="EI280" s="240" t="str">
        <f t="shared" ca="1" si="452"/>
        <v>0,379437456728719-0,916043054106412i</v>
      </c>
      <c r="EJ280" s="240" t="str">
        <f t="shared" ca="1" si="453"/>
        <v>0,766453668077183+0,629012269543602i</v>
      </c>
      <c r="EK280" s="240" t="str">
        <f t="shared" ca="1" si="454"/>
        <v>-0,824416968065356+0,550857806798893i</v>
      </c>
      <c r="EL280" s="240" t="str">
        <f t="shared" ca="1" si="455"/>
        <v>-0,287822441081165-0,948823430863424i</v>
      </c>
      <c r="EM280" s="240" t="str">
        <f t="shared" ca="1" si="456"/>
        <v>0,99151785689687-2,17669757335081E-13i</v>
      </c>
      <c r="EN280" s="240"/>
      <c r="EO280" s="240"/>
      <c r="EP280" s="240"/>
    </row>
    <row r="281" spans="1:146">
      <c r="A281" s="268">
        <f t="shared" si="323"/>
        <v>3.5351562500000027E-3</v>
      </c>
      <c r="B281" s="267">
        <v>181</v>
      </c>
      <c r="C281" s="266">
        <f t="shared" si="324"/>
        <v>36200</v>
      </c>
      <c r="N281" s="265">
        <f t="shared" ca="1" si="327"/>
        <v>2.9907617294757349</v>
      </c>
      <c r="O281" s="240">
        <f t="shared" ca="1" si="328"/>
        <v>0.99076172947573471</v>
      </c>
      <c r="P281" s="240" t="str">
        <f t="shared" ca="1" si="329"/>
        <v>-0,264248792869069+0,954872441774811i</v>
      </c>
      <c r="Q281" s="240" t="str">
        <f t="shared" ca="1" si="330"/>
        <v>-0,849804681064685-0,509353323965101i</v>
      </c>
      <c r="R281" s="240" t="str">
        <f t="shared" ca="1" si="331"/>
        <v>0,717556292472718-0,683170382647372i</v>
      </c>
      <c r="S281" s="240" t="str">
        <f t="shared" ca="1" si="332"/>
        <v>0,46704184624697+0,873773837127188i</v>
      </c>
      <c r="T281" s="240" t="str">
        <f t="shared" ca="1" si="333"/>
        <v>-0,966688329810127+0,217077123628114i</v>
      </c>
      <c r="U281" s="241" t="str">
        <f t="shared" ca="1" si="334"/>
        <v>0,0486143738779857-0,989568313582342i</v>
      </c>
      <c r="V281" s="240" t="str">
        <f t="shared" ca="1" si="335"/>
        <v>0,940756182390298+0,310783863622583i</v>
      </c>
      <c r="W281" s="240" t="str">
        <f t="shared" ca="1" si="336"/>
        <v>-0,550437724911769+0,823788271091368i</v>
      </c>
      <c r="X281" s="240" t="str">
        <f t="shared" ca="1" si="337"/>
        <v>-0,647138655531427-0,750213546339125i</v>
      </c>
      <c r="Y281" s="240" t="str">
        <f t="shared" ca="1" si="338"/>
        <v>0,895637995482516-0,423605223813173i</v>
      </c>
      <c r="Z281" s="240" t="str">
        <f t="shared" ca="1" si="339"/>
        <v>0,169382496582608+0,97617538098704i</v>
      </c>
      <c r="AA281" s="240" t="str">
        <f t="shared" ca="1" si="340"/>
        <v>-0,985990940945582-0,0971116314711829i</v>
      </c>
      <c r="AB281" s="240" t="str">
        <f t="shared" ca="1" si="341"/>
        <v>0,356570228827154-0,924373558961905i</v>
      </c>
      <c r="AC281" s="240" t="str">
        <f t="shared" ca="1" si="342"/>
        <v>0,795787283017675+0,590196073166448i</v>
      </c>
      <c r="AD281" s="240" t="str">
        <f t="shared" ca="1" si="343"/>
        <v>-0,781063470061389+0,609547914711725i</v>
      </c>
      <c r="AE281" s="240" t="str">
        <f t="shared" ca="1" si="344"/>
        <v>-0,379148099291771-0,915344483458106i</v>
      </c>
      <c r="AF281" s="240" t="str">
        <f t="shared" ca="1" si="345"/>
        <v>0,983310740168289-0,121279812266678i</v>
      </c>
      <c r="AG281" s="240" t="str">
        <f t="shared" ca="1" si="346"/>
        <v>-0,145374938638196+0,980038229769477i</v>
      </c>
      <c r="AH281" s="240" t="str">
        <f t="shared" ca="1" si="347"/>
        <v>-0,90576403866441-0,401497585118623i</v>
      </c>
      <c r="AI281" s="240" t="str">
        <f t="shared" ca="1" si="348"/>
        <v>0,628532587385794-0,765869173676463i</v>
      </c>
      <c r="AJ281" s="240" t="str">
        <f t="shared" ca="1" si="349"/>
        <v>0,570488719575476+0,810031743471133i</v>
      </c>
      <c r="AK281" s="240" t="str">
        <f t="shared" ca="1" si="350"/>
        <v>-0,932845826398334+0,333777573789729i</v>
      </c>
      <c r="AL281" s="240" t="str">
        <f t="shared" ca="1" si="351"/>
        <v>-0,0728849542603432-0,988077217648609i</v>
      </c>
      <c r="AM281" s="240" t="str">
        <f t="shared" ca="1" si="352"/>
        <v>0,971724520656724+0,193288024844294i</v>
      </c>
      <c r="AN281" s="240" t="str">
        <f t="shared" ca="1" si="353"/>
        <v>-0,445457698560865+0,884972453462031i</v>
      </c>
      <c r="AO281" s="240" t="str">
        <f t="shared" ca="1" si="354"/>
        <v>-0,734106018413506-0,665354911549332i</v>
      </c>
      <c r="AP281" s="240" t="str">
        <f t="shared" ca="1" si="355"/>
        <v>0,837048579460575-0,530055167144686i</v>
      </c>
      <c r="AQ281" s="240" t="str">
        <f t="shared" ca="1" si="356"/>
        <v>0,287602948877061+0,948099862035096i</v>
      </c>
      <c r="AR281" s="240" t="str">
        <f t="shared" ca="1" si="357"/>
        <v>0,287602948877061+0,948099862035096i</v>
      </c>
      <c r="AS281" s="240" t="str">
        <f t="shared" ca="1" si="358"/>
        <v>0,240735463269775-0,961069842060418i</v>
      </c>
      <c r="AT281" s="240" t="str">
        <f t="shared" ca="1" si="359"/>
        <v>0,862048892105051+0,488344665389315i</v>
      </c>
      <c r="AU281" s="240" t="str">
        <f t="shared" ca="1" si="360"/>
        <v>-0,700574337452506+0,700574337452301i</v>
      </c>
      <c r="AV281" s="240" t="str">
        <f t="shared" ca="1" si="361"/>
        <v>-0,488344665389088-0,862048892105181i</v>
      </c>
      <c r="AW281" s="240" t="str">
        <f t="shared" ca="1" si="362"/>
        <v>0,961069842060488-0,240735463269493i</v>
      </c>
      <c r="AX281" s="240" t="str">
        <f t="shared" ca="1" si="363"/>
        <v>-0,0243145100144079+0,99046333056631i</v>
      </c>
      <c r="AY281" s="240" t="str">
        <f t="shared" ca="1" si="364"/>
        <v>-0,948099862035016-0,287602948877326i</v>
      </c>
      <c r="AZ281" s="240" t="str">
        <f t="shared" ca="1" si="365"/>
        <v>0,530055167144944-0,837048579460412i</v>
      </c>
      <c r="BA281" s="240" t="str">
        <f t="shared" ca="1" si="366"/>
        <v>0,665354911549116+0,734106018413701i</v>
      </c>
      <c r="BB281" s="240" t="str">
        <f t="shared" ca="1" si="367"/>
        <v>-0,884972453462169+0,445457698560592i</v>
      </c>
      <c r="BC281" s="240" t="str">
        <f t="shared" ca="1" si="368"/>
        <v>-0,193288024844989-0,971724520656586i</v>
      </c>
      <c r="BD281" s="240" t="str">
        <f t="shared" ca="1" si="369"/>
        <v>0,988077217648588+0,0728849542606333i</v>
      </c>
      <c r="BE281" s="240" t="str">
        <f t="shared" ca="1" si="370"/>
        <v>-0,33377757378999+0,932845826398241i</v>
      </c>
      <c r="BF281" s="240" t="str">
        <f t="shared" ca="1" si="371"/>
        <v>-0,810031743471079-0,570488719575552i</v>
      </c>
      <c r="BG281" s="240" t="str">
        <f t="shared" ca="1" si="372"/>
        <v>0,76586917367645-0,628532587385809i</v>
      </c>
      <c r="BH281" s="240" t="str">
        <f t="shared" ca="1" si="373"/>
        <v>0,401497585118808+0,905764038664328i</v>
      </c>
      <c r="BI281" s="240" t="str">
        <f t="shared" ca="1" si="374"/>
        <v>-0,980038229769416+0,145374938638604i</v>
      </c>
      <c r="BJ281" s="240" t="str">
        <f t="shared" ca="1" si="375"/>
        <v>0,121279812267064-0,983310740168242i</v>
      </c>
      <c r="BK281" s="240" t="str">
        <f t="shared" ca="1" si="376"/>
        <v>0,915344483458038+0,379148099291935i</v>
      </c>
      <c r="BL281" s="240" t="str">
        <f t="shared" ca="1" si="377"/>
        <v>-0,609547914711798+0,78106347006133i</v>
      </c>
      <c r="BM281" s="240" t="str">
        <f t="shared" ca="1" si="378"/>
        <v>-0,590196073166543-0,795787283017605i</v>
      </c>
      <c r="BN281" s="240" t="str">
        <f t="shared" ca="1" si="379"/>
        <v>0,924373558961795-0,356570228827441i</v>
      </c>
      <c r="BO281" s="240" t="str">
        <f t="shared" ca="1" si="380"/>
        <v>0,0971116314706904+0,985990940945631i</v>
      </c>
      <c r="BP281" s="240" t="str">
        <f t="shared" ca="1" si="381"/>
        <v>-0,976175380986991-0,169382496582888i</v>
      </c>
      <c r="BQ281" s="240" t="str">
        <f t="shared" ca="1" si="382"/>
        <v>0,423605223813264-0,895637995482474i</v>
      </c>
      <c r="BR281" s="240" t="str">
        <f t="shared" ca="1" si="383"/>
        <v>0,750213546339133+0,647138655531418i</v>
      </c>
      <c r="BS281" s="240" t="str">
        <f t="shared" ca="1" si="384"/>
        <v>-0,823788271091244+0,550437724911954i</v>
      </c>
      <c r="BT281" s="240" t="str">
        <f t="shared" ca="1" si="385"/>
        <v>-0,310783863622969-0,940756182390171i</v>
      </c>
      <c r="BU281" s="240" t="str">
        <f t="shared" ca="1" si="386"/>
        <v>0,989568313582361-0,0486143738775932i</v>
      </c>
      <c r="BV281" s="240" t="str">
        <f t="shared" ca="1" si="387"/>
        <v>-0,217077123628291+0,966688329810088i</v>
      </c>
      <c r="BW281" s="240" t="str">
        <f t="shared" ca="1" si="388"/>
        <v>-0,873773837127202-0,467041846246945i</v>
      </c>
      <c r="BX281" s="240" t="str">
        <f t="shared" ca="1" si="389"/>
        <v>0,683170382647238-0,717556292472845i</v>
      </c>
      <c r="BY281" s="240" t="str">
        <f t="shared" ca="1" si="390"/>
        <v>0,509353323965383+0,849804681064517i</v>
      </c>
      <c r="BZ281" s="240" t="str">
        <f t="shared" ca="1" si="391"/>
        <v>-0,954872441774939+0,264248792868605i</v>
      </c>
      <c r="CA281" s="240" t="str">
        <f t="shared" ca="1" si="392"/>
        <v>2,90816636853419E-13-0,990761729475735i</v>
      </c>
      <c r="CB281" s="240" t="str">
        <f t="shared" ca="1" si="393"/>
        <v>0,954872441774784+0,264248792869164i</v>
      </c>
      <c r="CC281" s="240" t="str">
        <f t="shared" ca="1" si="394"/>
        <v>-0,509353323965013+0,849804681064739i</v>
      </c>
      <c r="CD281" s="240" t="str">
        <f t="shared" ca="1" si="395"/>
        <v>-0,683170382647509-0,717556292472587i</v>
      </c>
      <c r="CE281" s="240" t="str">
        <f t="shared" ca="1" si="396"/>
        <v>0,873773837126999-0,467041846247326i</v>
      </c>
      <c r="CF281" s="240" t="str">
        <f t="shared" ca="1" si="397"/>
        <v>0,217077123627723+0,966688329810215i</v>
      </c>
      <c r="CG281" s="240" t="str">
        <f t="shared" ca="1" si="398"/>
        <v>-0,989568313582333-0,0486143738781742i</v>
      </c>
      <c r="CH281" s="240" t="str">
        <f t="shared" ca="1" si="399"/>
        <v>0,310783863622559-0,940756182390306i</v>
      </c>
      <c r="CI281" s="240" t="str">
        <f t="shared" ca="1" si="400"/>
        <v>0,8237882710915+0,550437724911571i</v>
      </c>
      <c r="CJ281" s="240" t="str">
        <f t="shared" ca="1" si="401"/>
        <v>-0,750213546338869+0,647138655531723i</v>
      </c>
      <c r="CK281" s="240" t="str">
        <f t="shared" ca="1" si="402"/>
        <v>-0,423605223812713-0,895637995482734i</v>
      </c>
      <c r="CL281" s="240" t="str">
        <f t="shared" ca="1" si="403"/>
        <v>0,97617538098709-0,169382496582315i</v>
      </c>
      <c r="CM281" s="240" t="str">
        <f t="shared" ca="1" si="404"/>
        <v>-0,0971116314712692+0,985990940945573i</v>
      </c>
      <c r="CN281" s="240" t="str">
        <f t="shared" ca="1" si="405"/>
        <v>-0,924373558961951-0,356570228827038i</v>
      </c>
      <c r="CO281" s="240" t="str">
        <f t="shared" ca="1" si="406"/>
        <v>0,590196073166218-0,795787283017846i</v>
      </c>
      <c r="CP281" s="240" t="str">
        <f t="shared" ca="1" si="407"/>
        <v>0,609547914712117+0,781063470061082i</v>
      </c>
      <c r="CQ281" s="240" t="str">
        <f t="shared" ca="1" si="408"/>
        <v>-0,915344483458261+0,379148099291398i</v>
      </c>
      <c r="CR281" s="240" t="str">
        <f t="shared" ca="1" si="409"/>
        <v>-0,121279812266486-0,983310740168313i</v>
      </c>
      <c r="CS281" s="240" t="str">
        <f t="shared" ca="1" si="410"/>
        <v>0,98003822976948+0,145374938638177i</v>
      </c>
      <c r="CT281" s="240" t="str">
        <f t="shared" ca="1" si="411"/>
        <v>-0,401497585118413+0,905764038664504i</v>
      </c>
      <c r="CU281" s="240" t="str">
        <f t="shared" ca="1" si="412"/>
        <v>-0,765869173676707-0,628532587385497i</v>
      </c>
      <c r="CV281" s="240" t="str">
        <f t="shared" ca="1" si="413"/>
        <v>0,810031743471398-0,5704887195751i</v>
      </c>
      <c r="CW281" s="240" t="str">
        <f t="shared" ca="1" si="414"/>
        <v>0,333777573789442+0,932845826398437i</v>
      </c>
      <c r="CX281" s="240" t="str">
        <f t="shared" ca="1" si="415"/>
        <v>-0,98807721764863+0,0728849542600532i</v>
      </c>
      <c r="CY281" s="240" t="str">
        <f t="shared" ca="1" si="416"/>
        <v>0,193288024844565-0,97172452065667i</v>
      </c>
      <c r="CZ281" s="240" t="str">
        <f t="shared" ca="1" si="417"/>
        <v>0,884972453462363+0,445457698560207i</v>
      </c>
      <c r="DA281" s="240" t="str">
        <f t="shared" ca="1" si="418"/>
        <v>-0,665354911548817+0,734106018413972i</v>
      </c>
      <c r="DB281" s="240" t="str">
        <f t="shared" ca="1" si="419"/>
        <v>-0,530055167144429-0,837048579460738i</v>
      </c>
      <c r="DC281" s="240" t="str">
        <f t="shared" ca="1" si="420"/>
        <v>0,948099862035184-0,287602948876769i</v>
      </c>
      <c r="DD281" s="240" t="str">
        <f t="shared" ca="1" si="421"/>
        <v>0,0243145100148398+0,9904633305663i</v>
      </c>
      <c r="DE281" s="240" t="str">
        <f t="shared" ca="1" si="422"/>
        <v>-0,961069842060593-0,240735463269074i</v>
      </c>
      <c r="DF281" s="240" t="str">
        <f t="shared" ca="1" si="423"/>
        <v>0,488344665388736-0,86204889210538i</v>
      </c>
      <c r="DG281" s="240" t="str">
        <f t="shared" ca="1" si="424"/>
        <v>0,700574337452115+0,700574337452692i</v>
      </c>
      <c r="DH281" s="240" t="str">
        <f t="shared" ca="1" si="425"/>
        <v>-0,862048892105338+0,48834466538881i</v>
      </c>
      <c r="DI281" s="240" t="str">
        <f t="shared" ca="1" si="426"/>
        <v>-0,240735463269211-0,961069842060559i</v>
      </c>
      <c r="DJ281" s="240" t="str">
        <f t="shared" ca="1" si="427"/>
        <v>0,990463330566303+0,0243145100146986i</v>
      </c>
      <c r="DK281" s="240" t="str">
        <f t="shared" ca="1" si="428"/>
        <v>-0,287602948876634+0,948099862035226i</v>
      </c>
      <c r="DL281" s="240" t="str">
        <f t="shared" ca="1" si="429"/>
        <v>-0,837048579460784-0,530055167144358i</v>
      </c>
      <c r="DM281" s="240" t="str">
        <f t="shared" ca="1" si="430"/>
        <v>0,734106018413877-0,665354911548921i</v>
      </c>
      <c r="DN281" s="240" t="str">
        <f t="shared" ca="1" si="431"/>
        <v>0,445457698560333+0,884972453462299i</v>
      </c>
      <c r="DO281" s="240" t="str">
        <f t="shared" ca="1" si="432"/>
        <v>-0,971724520656643+0,193288024844704i</v>
      </c>
      <c r="DP281" s="240" t="str">
        <f t="shared" ca="1" si="433"/>
        <v>0,0728849542599123-0,988077217648641i</v>
      </c>
      <c r="DQ281" s="240" t="str">
        <f t="shared" ca="1" si="434"/>
        <v>0,932845826398484+0,333777573789309i</v>
      </c>
      <c r="DR281" s="240" t="str">
        <f t="shared" ca="1" si="435"/>
        <v>-0,570488719575767+0,810031743470928i</v>
      </c>
      <c r="DS281" s="240" t="str">
        <f t="shared" ca="1" si="436"/>
        <v>-0,628532587385562-0,765869173676654i</v>
      </c>
      <c r="DT281" s="240" t="str">
        <f t="shared" ca="1" si="437"/>
        <v>0,905764038664446-0,401497585118542i</v>
      </c>
      <c r="DU281" s="240" t="str">
        <f t="shared" ca="1" si="438"/>
        <v>0,145374938638316+0,980038229769459i</v>
      </c>
      <c r="DV281" s="240" t="str">
        <f t="shared" ca="1" si="439"/>
        <v>-0,98331074016833-0,121279812266347i</v>
      </c>
      <c r="DW281" s="240" t="str">
        <f t="shared" ca="1" si="440"/>
        <v>0,379148099292204-0,915344483457927i</v>
      </c>
      <c r="DX281" s="240" t="str">
        <f t="shared" ca="1" si="441"/>
        <v>0,781063470061169+0,609547914712005i</v>
      </c>
      <c r="DY281" s="240" t="str">
        <f t="shared" ca="1" si="442"/>
        <v>-0,795787283017796+0,590196073166286i</v>
      </c>
      <c r="DZ281" s="240" t="str">
        <f t="shared" ca="1" si="443"/>
        <v>-0,35657022882717-0,924373558961899i</v>
      </c>
      <c r="EA281" s="240" t="str">
        <f t="shared" ca="1" si="444"/>
        <v>0,985990940945559-0,0971116314714098i</v>
      </c>
      <c r="EB281" s="240" t="str">
        <f t="shared" ca="1" si="445"/>
        <v>-0,169382496582231+0,976175380987105i</v>
      </c>
      <c r="EC281" s="240" t="str">
        <f t="shared" ca="1" si="446"/>
        <v>-0,895637995482361-0,423605223813501i</v>
      </c>
      <c r="ED281" s="240" t="str">
        <f t="shared" ca="1" si="447"/>
        <v>0,647138655531659-0,750213546338925i</v>
      </c>
      <c r="EE281" s="240" t="str">
        <f t="shared" ca="1" si="448"/>
        <v>0,550437724911736+0,82378827109139i</v>
      </c>
      <c r="EF281" s="240" t="str">
        <f t="shared" ca="1" si="449"/>
        <v>-0,940756182390262+0,310783863622694i</v>
      </c>
      <c r="EG281" s="240" t="str">
        <f t="shared" ca="1" si="450"/>
        <v>-0,048614373878259-0,989568313582329i</v>
      </c>
      <c r="EH281" s="240" t="str">
        <f t="shared" ca="1" si="451"/>
        <v>0,966688329810024+0,217077123628574i</v>
      </c>
      <c r="EI281" s="240" t="str">
        <f t="shared" ca="1" si="452"/>
        <v>-0,467041846247251+0,873773837127038i</v>
      </c>
      <c r="EJ281" s="240" t="str">
        <f t="shared" ca="1" si="453"/>
        <v>-0,717556292472684-0,683170382647407i</v>
      </c>
      <c r="EK281" s="240" t="str">
        <f t="shared" ca="1" si="454"/>
        <v>0,849804681064666-0,509353323965133i</v>
      </c>
      <c r="EL281" s="240" t="str">
        <f t="shared" ca="1" si="455"/>
        <v>0,264248792869356+0,954872441774731i</v>
      </c>
      <c r="EM281" s="240" t="str">
        <f t="shared" ca="1" si="456"/>
        <v>-0,990761729475735+4,32095837930422E-13i</v>
      </c>
      <c r="EN281" s="240"/>
      <c r="EO281" s="240"/>
      <c r="EP281" s="240"/>
    </row>
    <row r="282" spans="1:146">
      <c r="A282" s="268">
        <f t="shared" si="323"/>
        <v>3.5546875000000027E-3</v>
      </c>
      <c r="B282" s="267">
        <v>182</v>
      </c>
      <c r="C282" s="266">
        <f t="shared" si="324"/>
        <v>36400</v>
      </c>
      <c r="N282" s="265">
        <f t="shared" ca="1" si="327"/>
        <v>2.989852451234837</v>
      </c>
      <c r="O282" s="240">
        <f t="shared" ca="1" si="328"/>
        <v>0.98985245123483689</v>
      </c>
      <c r="P282" s="240" t="str">
        <f t="shared" ca="1" si="329"/>
        <v>-0,240514526678726+0,960187813749021i</v>
      </c>
      <c r="Q282" s="240" t="str">
        <f t="shared" ca="1" si="330"/>
        <v>-0,872971925311344-0,46661321545132i</v>
      </c>
      <c r="R282" s="240" t="str">
        <f t="shared" ca="1" si="331"/>
        <v>0,664744277603999-0,733432287677842i</v>
      </c>
      <c r="S282" s="240" t="str">
        <f t="shared" ca="1" si="332"/>
        <v>0,549932556987521+0,823032233864981i</v>
      </c>
      <c r="T282" s="240" t="str">
        <f t="shared" ca="1" si="333"/>
        <v>-0,931989700867038+0,3334712471764i</v>
      </c>
      <c r="U282" s="241" t="str">
        <f t="shared" ca="1" si="334"/>
        <v>-0,0970225066182204-0,985086041127947i</v>
      </c>
      <c r="V282" s="240" t="str">
        <f t="shared" ca="1" si="335"/>
        <v>0,979138793092559+0,1452415198105i</v>
      </c>
      <c r="W282" s="240" t="str">
        <f t="shared" ca="1" si="336"/>
        <v>-0,37880013357354+0,914504419901995i</v>
      </c>
      <c r="X282" s="240" t="str">
        <f t="shared" ca="1" si="337"/>
        <v>-0,795056943886407-0,589654416750712i</v>
      </c>
      <c r="Y282" s="240" t="str">
        <f t="shared" ca="1" si="338"/>
        <v>0,76516629209124-0,627955747376324i</v>
      </c>
      <c r="Z282" s="240" t="str">
        <f t="shared" ca="1" si="339"/>
        <v>0,423216457269943+0,89481601768827i</v>
      </c>
      <c r="AA282" s="240" t="str">
        <f t="shared" ca="1" si="340"/>
        <v>-0,970832713942194+0,19311063345981i</v>
      </c>
      <c r="AB282" s="240" t="str">
        <f t="shared" ca="1" si="341"/>
        <v>0,048569757709421-0,988660130606906i</v>
      </c>
      <c r="AC282" s="240" t="str">
        <f t="shared" ca="1" si="342"/>
        <v>0,947229737010009+0,287338999336262i</v>
      </c>
      <c r="AD282" s="240" t="str">
        <f t="shared" ca="1" si="343"/>
        <v>-0,50888586152622+0,849024767103017i</v>
      </c>
      <c r="AE282" s="240" t="str">
        <f t="shared" ca="1" si="344"/>
        <v>-0,699931380642287-0,699931380642272i</v>
      </c>
      <c r="AF282" s="240" t="str">
        <f t="shared" ca="1" si="345"/>
        <v>0,849024767103013-0,508885861526226i</v>
      </c>
      <c r="AG282" s="240" t="str">
        <f t="shared" ca="1" si="346"/>
        <v>0,287338999336267+0,947229737010007i</v>
      </c>
      <c r="AH282" s="240" t="str">
        <f t="shared" ca="1" si="347"/>
        <v>-0,988660130606905+0,0485697577094279i</v>
      </c>
      <c r="AI282" s="240" t="str">
        <f t="shared" ca="1" si="348"/>
        <v>0,193110633459901-0,970832713942176i</v>
      </c>
      <c r="AJ282" s="240" t="str">
        <f t="shared" ca="1" si="349"/>
        <v>0,894816017688276+0,42321645726993i</v>
      </c>
      <c r="AK282" s="240" t="str">
        <f t="shared" ca="1" si="350"/>
        <v>-0,627955747376313+0,765166292091249i</v>
      </c>
      <c r="AL282" s="240" t="str">
        <f t="shared" ca="1" si="351"/>
        <v>-0,589654416750961-0,795056943886223i</v>
      </c>
      <c r="AM282" s="240" t="str">
        <f t="shared" ca="1" si="352"/>
        <v>0,914504419901879-0,378800133573819i</v>
      </c>
      <c r="AN282" s="240" t="str">
        <f t="shared" ca="1" si="353"/>
        <v>0,145241519810799+0,979138793092514i</v>
      </c>
      <c r="AO282" s="240" t="str">
        <f t="shared" ca="1" si="354"/>
        <v>-0,985086041127977-0,0970225066179197i</v>
      </c>
      <c r="AP282" s="240" t="str">
        <f t="shared" ca="1" si="355"/>
        <v>0,333471247176113-0,931989700867141i</v>
      </c>
      <c r="AQ282" s="240" t="str">
        <f t="shared" ca="1" si="356"/>
        <v>0,823032233865152+0,549932556987267i</v>
      </c>
      <c r="AR282" s="240" t="str">
        <f t="shared" ca="1" si="357"/>
        <v>0,823032233865152+0,549932556987267i</v>
      </c>
      <c r="AS282" s="240" t="str">
        <f t="shared" ca="1" si="358"/>
        <v>-0,466613215451657-0,872971925311165i</v>
      </c>
      <c r="AT282" s="240" t="str">
        <f t="shared" ca="1" si="359"/>
        <v>0,960187813748923-0,240514526679116i</v>
      </c>
      <c r="AU282" s="240" t="str">
        <f t="shared" ca="1" si="360"/>
        <v>4,14723291332256E-13+0,989852451234837i</v>
      </c>
      <c r="AV282" s="240" t="str">
        <f t="shared" ca="1" si="361"/>
        <v>-0,960187813749124-0,240514526678311i</v>
      </c>
      <c r="AW282" s="240" t="str">
        <f t="shared" ca="1" si="362"/>
        <v>0,46661321545095-0,872971925311542i</v>
      </c>
      <c r="AX282" s="240" t="str">
        <f t="shared" ca="1" si="363"/>
        <v>0,733432287678106+0,664744277603707i</v>
      </c>
      <c r="AY282" s="240" t="str">
        <f t="shared" ca="1" si="364"/>
        <v>-0,823032233864706+0,549932556987933i</v>
      </c>
      <c r="AZ282" s="240" t="str">
        <f t="shared" ca="1" si="365"/>
        <v>-0,333471247176867-0,931989700866871i</v>
      </c>
      <c r="BA282" s="240" t="str">
        <f t="shared" ca="1" si="366"/>
        <v>0,985086041127899-0,0970225066187172i</v>
      </c>
      <c r="BB282" s="240" t="str">
        <f t="shared" ca="1" si="367"/>
        <v>-0,14524151981098+0,979138793092487i</v>
      </c>
      <c r="BC282" s="240" t="str">
        <f t="shared" ca="1" si="368"/>
        <v>-0,914504419901809-0,378800133573989i</v>
      </c>
      <c r="BD282" s="240" t="str">
        <f t="shared" ca="1" si="369"/>
        <v>0,589654416751097-0,795056943886122i</v>
      </c>
      <c r="BE282" s="240" t="str">
        <f t="shared" ca="1" si="370"/>
        <v>0,627955747375954+0,765166292091544i</v>
      </c>
      <c r="BF282" s="240" t="str">
        <f t="shared" ca="1" si="371"/>
        <v>-0,894816017688475+0,42321645726951i</v>
      </c>
      <c r="BG282" s="240" t="str">
        <f t="shared" ca="1" si="372"/>
        <v>-0,193110633459445-0,970832713942266i</v>
      </c>
      <c r="BH282" s="240" t="str">
        <f t="shared" ca="1" si="373"/>
        <v>0,988660130606886+0,0485697577098217i</v>
      </c>
      <c r="BI282" s="240" t="str">
        <f t="shared" ca="1" si="374"/>
        <v>-0,287338999336646+0,947229737009893i</v>
      </c>
      <c r="BJ282" s="240" t="str">
        <f t="shared" ca="1" si="375"/>
        <v>-0,849024767102811-0,508885861526565i</v>
      </c>
      <c r="BK282" s="240" t="str">
        <f t="shared" ca="1" si="376"/>
        <v>0,699931380642556-0,699931380642003i</v>
      </c>
      <c r="BL282" s="240" t="str">
        <f t="shared" ca="1" si="377"/>
        <v>0,508885861525894+0,849024767103212i</v>
      </c>
      <c r="BM282" s="240" t="str">
        <f t="shared" ca="1" si="378"/>
        <v>-0,94722973701012+0,287338999335897i</v>
      </c>
      <c r="BN282" s="240" t="str">
        <f t="shared" ca="1" si="379"/>
        <v>-0,0485697577090412-0,988660130606924i</v>
      </c>
      <c r="BO282" s="240" t="str">
        <f t="shared" ca="1" si="380"/>
        <v>0,97083271394212+0,193110633460184i</v>
      </c>
      <c r="BP282" s="240" t="str">
        <f t="shared" ca="1" si="381"/>
        <v>-0,423216457270191+0,894816017688152i</v>
      </c>
      <c r="BQ282" s="240" t="str">
        <f t="shared" ca="1" si="382"/>
        <v>-0,765166292091066-0,627955747376537i</v>
      </c>
      <c r="BR282" s="240" t="str">
        <f t="shared" ca="1" si="383"/>
        <v>0,79505694388657-0,589654416750492i</v>
      </c>
      <c r="BS282" s="240" t="str">
        <f t="shared" ca="1" si="384"/>
        <v>0,378800133573293+0,914504419902097i</v>
      </c>
      <c r="BT282" s="240" t="str">
        <f t="shared" ca="1" si="385"/>
        <v>-0,979138793092597+0,145241519810235i</v>
      </c>
      <c r="BU282" s="240" t="str">
        <f t="shared" ca="1" si="386"/>
        <v>0,0970225066185149-0,985086041127919i</v>
      </c>
      <c r="BV282" s="240" t="str">
        <f t="shared" ca="1" si="387"/>
        <v>0,931989700866949+0,33347124717665i</v>
      </c>
      <c r="BW282" s="240" t="str">
        <f t="shared" ca="1" si="388"/>
        <v>-0,549932556987765+0,823032233864819i</v>
      </c>
      <c r="BX282" s="240" t="str">
        <f t="shared" ca="1" si="389"/>
        <v>-0,664744277603878-0,733432287677951i</v>
      </c>
      <c r="BY282" s="240" t="str">
        <f t="shared" ca="1" si="390"/>
        <v>0,872971925311446-0,466613215451129i</v>
      </c>
      <c r="BZ282" s="240" t="str">
        <f t="shared" ca="1" si="391"/>
        <v>0,240514526678562+0,960187813749062i</v>
      </c>
      <c r="CA282" s="240" t="str">
        <f t="shared" ca="1" si="392"/>
        <v>-0,989852451234837-1,83352172262397E-13i</v>
      </c>
      <c r="CB282" s="240" t="str">
        <f t="shared" ca="1" si="393"/>
        <v>0,240514526678919-0,960187813748973i</v>
      </c>
      <c r="CC282" s="240" t="str">
        <f t="shared" ca="1" si="394"/>
        <v>0,872971925311274+0,466613215451453i</v>
      </c>
      <c r="CD282" s="240" t="str">
        <f t="shared" ca="1" si="395"/>
        <v>-0,664744277604151+0,733432287677705i</v>
      </c>
      <c r="CE282" s="240" t="str">
        <f t="shared" ca="1" si="396"/>
        <v>-0,54993255698746-0,823032233865023i</v>
      </c>
      <c r="CF282" s="240" t="str">
        <f t="shared" ca="1" si="397"/>
        <v>0,931989700867073-0,333471247176304i</v>
      </c>
      <c r="CG282" s="240" t="str">
        <f t="shared" ca="1" si="398"/>
        <v>0,09702250661815+0,985086041127954i</v>
      </c>
      <c r="CH282" s="240" t="str">
        <f t="shared" ca="1" si="399"/>
        <v>-0,979138793092544-0,145241519810598i</v>
      </c>
      <c r="CI282" s="240" t="str">
        <f t="shared" ca="1" si="400"/>
        <v>0,378800133573606-0,914504419901967i</v>
      </c>
      <c r="CJ282" s="240" t="str">
        <f t="shared" ca="1" si="401"/>
        <v>0,795056943886351+0,589654416750786i</v>
      </c>
      <c r="CK282" s="240" t="str">
        <f t="shared" ca="1" si="402"/>
        <v>-0,765166292091281+0,627955747376275i</v>
      </c>
      <c r="CL282" s="240" t="str">
        <f t="shared" ca="1" si="403"/>
        <v>-0,42321645726986-0,894816017688309i</v>
      </c>
      <c r="CM282" s="240" t="str">
        <f t="shared" ca="1" si="404"/>
        <v>0,970832713942186-0,193110633459852i</v>
      </c>
      <c r="CN282" s="240" t="str">
        <f t="shared" ca="1" si="405"/>
        <v>-0,0485697577094075+0,988660130606906i</v>
      </c>
      <c r="CO282" s="240" t="str">
        <f t="shared" ca="1" si="406"/>
        <v>-0,947229737010005-0,287338999336275i</v>
      </c>
      <c r="CP282" s="240" t="str">
        <f t="shared" ca="1" si="407"/>
        <v>0,508885861526209-0,849024767103024i</v>
      </c>
      <c r="CQ282" s="240" t="str">
        <f t="shared" ca="1" si="408"/>
        <v>0,699931380642277+0,699931380642282i</v>
      </c>
      <c r="CR282" s="240" t="str">
        <f t="shared" ca="1" si="409"/>
        <v>-0,849024767102999+0,50888586152625i</v>
      </c>
      <c r="CS282" s="240" t="str">
        <f t="shared" ca="1" si="410"/>
        <v>-0,287338999336267-0,947229737010007i</v>
      </c>
      <c r="CT282" s="240" t="str">
        <f t="shared" ca="1" si="411"/>
        <v>0,988660130606904-0,0485697577094555i</v>
      </c>
      <c r="CU282" s="240" t="str">
        <f t="shared" ca="1" si="412"/>
        <v>-0,193110633459805+0,970832713942195i</v>
      </c>
      <c r="CV282" s="240" t="str">
        <f t="shared" ca="1" si="413"/>
        <v>-0,89481601768833-0,423216457269816i</v>
      </c>
      <c r="CW282" s="240" t="str">
        <f t="shared" ca="1" si="414"/>
        <v>0,627955747376238-0,765166292091311i</v>
      </c>
      <c r="CX282" s="240" t="str">
        <f t="shared" ca="1" si="415"/>
        <v>0,589654416750824+0,795056943886323i</v>
      </c>
      <c r="CY282" s="240" t="str">
        <f t="shared" ca="1" si="416"/>
        <v>-0,914504419901949+0,37880013357365i</v>
      </c>
      <c r="CZ282" s="240" t="str">
        <f t="shared" ca="1" si="417"/>
        <v>-0,145241519810645-0,979138793092537i</v>
      </c>
      <c r="DA282" s="240" t="str">
        <f t="shared" ca="1" si="418"/>
        <v>0,985086041127959+0,0970225066181022i</v>
      </c>
      <c r="DB282" s="240" t="str">
        <f t="shared" ca="1" si="419"/>
        <v>-0,333471247176312+0,93198970086707i</v>
      </c>
      <c r="DC282" s="240" t="str">
        <f t="shared" ca="1" si="420"/>
        <v>-0,82303223386505-0,549932556987419i</v>
      </c>
      <c r="DD282" s="240" t="str">
        <f t="shared" ca="1" si="421"/>
        <v>0,73343228767771-0,664744277604144i</v>
      </c>
      <c r="DE282" s="240" t="str">
        <f t="shared" ca="1" si="422"/>
        <v>0,466613215451496+0,872971925311251i</v>
      </c>
      <c r="DF282" s="240" t="str">
        <f t="shared" ca="1" si="423"/>
        <v>-0,960187813748975+0,240514526678911i</v>
      </c>
      <c r="DG282" s="240" t="str">
        <f t="shared" ca="1" si="424"/>
        <v>-2,31371119069859E-13-0,989852451234837i</v>
      </c>
      <c r="DH282" s="240" t="str">
        <f t="shared" ca="1" si="425"/>
        <v>0,960187813749073+0,240514526678516i</v>
      </c>
      <c r="DI282" s="240" t="str">
        <f t="shared" ca="1" si="426"/>
        <v>-0,466613215451087+0,872971925311468i</v>
      </c>
      <c r="DJ282" s="240" t="str">
        <f t="shared" ca="1" si="427"/>
        <v>-0,733432287677983-0,664744277603843i</v>
      </c>
      <c r="DK282" s="240" t="str">
        <f t="shared" ca="1" si="428"/>
        <v>0,823032233864792-0,549932556987804i</v>
      </c>
      <c r="DL282" s="240" t="str">
        <f t="shared" ca="1" si="429"/>
        <v>0,333471247176694+0,931989700866933i</v>
      </c>
      <c r="DM282" s="240" t="str">
        <f t="shared" ca="1" si="430"/>
        <v>-0,985086041127914+0,0970225066185627i</v>
      </c>
      <c r="DN282" s="240" t="str">
        <f t="shared" ca="1" si="431"/>
        <v>0,145241519810188-0,979138793092604i</v>
      </c>
      <c r="DO282" s="240" t="str">
        <f t="shared" ca="1" si="432"/>
        <v>0,914504419902126+0,378800133573223i</v>
      </c>
      <c r="DP282" s="240" t="str">
        <f t="shared" ca="1" si="433"/>
        <v>-0,589654416750453+0,795056943886599i</v>
      </c>
      <c r="DQ282" s="240" t="str">
        <f t="shared" ca="1" si="434"/>
        <v>-0,627955747376552-0,765166292091053i</v>
      </c>
      <c r="DR282" s="240" t="str">
        <f t="shared" ca="1" si="435"/>
        <v>0,894816017688132-0,423216457270235i</v>
      </c>
      <c r="DS282" s="240" t="str">
        <f t="shared" ca="1" si="436"/>
        <v>0,193110633460203+0,970832713942116i</v>
      </c>
      <c r="DT282" s="240" t="str">
        <f t="shared" ca="1" si="437"/>
        <v>-0,988660130606926-0,0485697577089933i</v>
      </c>
      <c r="DU282" s="240" t="str">
        <f t="shared" ca="1" si="438"/>
        <v>0,287338999335878-0,947229737010126i</v>
      </c>
      <c r="DV282" s="240" t="str">
        <f t="shared" ca="1" si="439"/>
        <v>0,849024767103236+0,508885861525853i</v>
      </c>
      <c r="DW282" s="240" t="str">
        <f t="shared" ca="1" si="440"/>
        <v>-0,699931380641989+0,69993138064257i</v>
      </c>
      <c r="DX282" s="240" t="str">
        <f t="shared" ca="1" si="441"/>
        <v>-0,508885861526606-0,849024767102786i</v>
      </c>
      <c r="DY282" s="240" t="str">
        <f t="shared" ca="1" si="442"/>
        <v>0,947229737010164-0,287338999335749i</v>
      </c>
      <c r="DZ282" s="240" t="str">
        <f t="shared" ca="1" si="443"/>
        <v>0,0485697577098697+0,988660130606883i</v>
      </c>
      <c r="EA282" s="240" t="str">
        <f t="shared" ca="1" si="444"/>
        <v>-0,970832713942276-0,193110633459398i</v>
      </c>
      <c r="EB282" s="240" t="str">
        <f t="shared" ca="1" si="445"/>
        <v>0,423216457269493-0,894816017688483i</v>
      </c>
      <c r="EC282" s="240" t="str">
        <f t="shared" ca="1" si="446"/>
        <v>0,765166292090968+0,627955747376657i</v>
      </c>
      <c r="ED282" s="240" t="str">
        <f t="shared" ca="1" si="447"/>
        <v>-0,795056943886679+0,589654416750344i</v>
      </c>
      <c r="EE282" s="240" t="str">
        <f t="shared" ca="1" si="448"/>
        <v>-0,378800133573098-0,914504419902178i</v>
      </c>
      <c r="EF282" s="240" t="str">
        <f t="shared" ca="1" si="449"/>
        <v>0,979138793092633-0,145241519809998i</v>
      </c>
      <c r="EG282" s="240" t="str">
        <f t="shared" ca="1" si="450"/>
        <v>-0,0970225066186414+0,985086041127906i</v>
      </c>
      <c r="EH282" s="240" t="str">
        <f t="shared" ca="1" si="451"/>
        <v>-0,931989700866887-0,333471247176822i</v>
      </c>
      <c r="EI282" s="240" t="str">
        <f t="shared" ca="1" si="452"/>
        <v>0,549932556987917-0,823032233864717i</v>
      </c>
      <c r="EJ282" s="240" t="str">
        <f t="shared" ca="1" si="453"/>
        <v>0,664744277603701+0,733432287678112i</v>
      </c>
      <c r="EK282" s="240" t="str">
        <f t="shared" ca="1" si="454"/>
        <v>-0,872971925311506+0,466613215451017i</v>
      </c>
      <c r="EL282" s="240" t="str">
        <f t="shared" ca="1" si="455"/>
        <v>-0,240514526678385-0,960187813749106i</v>
      </c>
      <c r="EM282" s="240" t="str">
        <f t="shared" ca="1" si="456"/>
        <v>0,989852451234837+3,66704344524794E-13i</v>
      </c>
      <c r="EN282" s="240"/>
      <c r="EO282" s="240"/>
      <c r="EP282" s="240"/>
    </row>
    <row r="283" spans="1:146">
      <c r="A283" s="268">
        <f t="shared" si="323"/>
        <v>3.5742187500000027E-3</v>
      </c>
      <c r="B283" s="267">
        <v>183</v>
      </c>
      <c r="C283" s="266">
        <f t="shared" si="324"/>
        <v>36600</v>
      </c>
      <c r="N283" s="265">
        <f t="shared" ca="1" si="327"/>
        <v>2.9887391020623566</v>
      </c>
      <c r="O283" s="240">
        <f t="shared" ca="1" si="328"/>
        <v>0.9887391020623566</v>
      </c>
      <c r="P283" s="240" t="str">
        <f t="shared" ca="1" si="329"/>
        <v>-0,216633963453449+0,964714847934624i</v>
      </c>
      <c r="Q283" s="240" t="str">
        <f t="shared" ca="1" si="330"/>
        <v>-0,893809561956857-0,422740439160448i</v>
      </c>
      <c r="R283" s="240" t="str">
        <f t="shared" ca="1" si="331"/>
        <v>0,608303530431063-0,779468938965614i</v>
      </c>
      <c r="S283" s="240" t="str">
        <f t="shared" ca="1" si="332"/>
        <v>0,62724944613833+0,764305661542707i</v>
      </c>
      <c r="T283" s="240" t="str">
        <f t="shared" ca="1" si="333"/>
        <v>-0,883165793504325+0,444548302359769i</v>
      </c>
      <c r="U283" s="241" t="str">
        <f t="shared" ca="1" si="334"/>
        <v>-0,240244004896461-0,959107830256007i</v>
      </c>
      <c r="V283" s="240" t="str">
        <f t="shared" ca="1" si="335"/>
        <v>0,988441312330483-0,0242648722532492i</v>
      </c>
      <c r="W283" s="240" t="str">
        <f t="shared" ca="1" si="336"/>
        <v>-0,192893429811244+0,969740757461874i</v>
      </c>
      <c r="X283" s="240" t="str">
        <f t="shared" ca="1" si="337"/>
        <v>-0,903914932950947-0,400677932927882i</v>
      </c>
      <c r="Y283" s="240" t="str">
        <f t="shared" ca="1" si="338"/>
        <v>0,588991195422999-0,79416269344591i</v>
      </c>
      <c r="Z283" s="240" t="str">
        <f t="shared" ca="1" si="339"/>
        <v>0,645817530233607+0,748681994968518i</v>
      </c>
      <c r="AA283" s="240" t="str">
        <f t="shared" ca="1" si="340"/>
        <v>-0,871990039001486+0,466088386284471i</v>
      </c>
      <c r="AB283" s="240" t="str">
        <f t="shared" ca="1" si="341"/>
        <v>-0,263709332334258-0,952923081883787i</v>
      </c>
      <c r="AC283" s="240" t="str">
        <f t="shared" ca="1" si="342"/>
        <v>0,987548122512265-0,0485151282547751i</v>
      </c>
      <c r="AD283" s="240" t="str">
        <f t="shared" ca="1" si="343"/>
        <v>-0,169036704379711+0,974182531417763i</v>
      </c>
      <c r="AE283" s="240" t="str">
        <f t="shared" ca="1" si="344"/>
        <v>-0,913475819388992-0,378374073290817i</v>
      </c>
      <c r="AF283" s="240" t="str">
        <f t="shared" ca="1" si="345"/>
        <v>0,569324074142608-0,808378074015332i</v>
      </c>
      <c r="AG283" s="240" t="str">
        <f t="shared" ca="1" si="346"/>
        <v>0,663996597997346+0,732607350355582i</v>
      </c>
      <c r="AH283" s="240" t="str">
        <f t="shared" ca="1" si="347"/>
        <v>-0,860289030304963+0,487347715993439i</v>
      </c>
      <c r="AI283" s="240" t="str">
        <f t="shared" ca="1" si="348"/>
        <v>-0,287015811130992-0,946164328279128i</v>
      </c>
      <c r="AJ283" s="240" t="str">
        <f t="shared" ca="1" si="349"/>
        <v>0,986060070631846-0,0727361605571413i</v>
      </c>
      <c r="AK283" s="240" t="str">
        <f t="shared" ca="1" si="350"/>
        <v>-0,145078157558149+0,978037494243757i</v>
      </c>
      <c r="AL283" s="240" t="str">
        <f t="shared" ca="1" si="351"/>
        <v>-0,922486462150637-0,355842295259959i</v>
      </c>
      <c r="AM283" s="240" t="str">
        <f t="shared" ca="1" si="352"/>
        <v>0,549314013328195-0,822106517860275i</v>
      </c>
      <c r="AN283" s="240" t="str">
        <f t="shared" ca="1" si="353"/>
        <v>0,681775699038963+0,716091410468669i</v>
      </c>
      <c r="AO283" s="240" t="str">
        <f t="shared" ca="1" si="354"/>
        <v>-0,848069815664914+0,508313485661315i</v>
      </c>
      <c r="AP283" s="240" t="str">
        <f t="shared" ca="1" si="355"/>
        <v>-0,310149402335119-0,938835640662541i</v>
      </c>
      <c r="AQ283" s="240" t="str">
        <f t="shared" ca="1" si="356"/>
        <v>0,983978053036079-0,0969133793157696i</v>
      </c>
      <c r="AR283" s="240" t="str">
        <f t="shared" ca="1" si="357"/>
        <v>0,983978053036079-0,0969133793157696i</v>
      </c>
      <c r="AS283" s="240" t="str">
        <f t="shared" ca="1" si="358"/>
        <v>-0,93094143356129-0,333096171136693i</v>
      </c>
      <c r="AT283" s="240" t="str">
        <f t="shared" ca="1" si="359"/>
        <v>0,528973066292558-0,835339755479244i</v>
      </c>
      <c r="AU283" s="240" t="str">
        <f t="shared" ca="1" si="360"/>
        <v>0,699144123892563+0,699144123892617i</v>
      </c>
      <c r="AV283" s="240" t="str">
        <f t="shared" ca="1" si="361"/>
        <v>-0,835339755479285+0,528973066292494i</v>
      </c>
      <c r="AW283" s="240" t="str">
        <f t="shared" ca="1" si="362"/>
        <v>-0,333096171136622-0,930941433561316i</v>
      </c>
      <c r="AX283" s="240" t="str">
        <f t="shared" ca="1" si="363"/>
        <v>0,981303323854336-0,121032221079793i</v>
      </c>
      <c r="AY283" s="240" t="str">
        <f t="shared" ca="1" si="364"/>
        <v>-0,0969133793158593+0,983978053036071i</v>
      </c>
      <c r="AZ283" s="240" t="str">
        <f t="shared" ca="1" si="365"/>
        <v>-0,938835640662517-0,310149402335192i</v>
      </c>
      <c r="BA283" s="240" t="str">
        <f t="shared" ca="1" si="366"/>
        <v>0,508313485661392-0,848069815664867i</v>
      </c>
      <c r="BB283" s="240" t="str">
        <f t="shared" ca="1" si="367"/>
        <v>0,716091410468627+0,681775699039009i</v>
      </c>
      <c r="BC283" s="240" t="str">
        <f t="shared" ca="1" si="368"/>
        <v>-0,822106517860317+0,549314013328131i</v>
      </c>
      <c r="BD283" s="240" t="str">
        <f t="shared" ca="1" si="369"/>
        <v>-0,355842295259875-0,92248646215067i</v>
      </c>
      <c r="BE283" s="240" t="str">
        <f t="shared" ca="1" si="370"/>
        <v>0,978037494243697-0,145078157558561i</v>
      </c>
      <c r="BF283" s="240" t="str">
        <f t="shared" ca="1" si="371"/>
        <v>-0,0727361605569229+0,986060070631862i</v>
      </c>
      <c r="BG283" s="240" t="str">
        <f t="shared" ca="1" si="372"/>
        <v>-0,94616432827913-0,287015811130984i</v>
      </c>
      <c r="BH283" s="240" t="str">
        <f t="shared" ca="1" si="373"/>
        <v>0,487347715993506-0,860289030304925i</v>
      </c>
      <c r="BI283" s="240" t="str">
        <f t="shared" ca="1" si="374"/>
        <v>0,73260735035539+0,663996597997558i</v>
      </c>
      <c r="BJ283" s="240" t="str">
        <f t="shared" ca="1" si="375"/>
        <v>-0,808378074015553+0,569324074142293i</v>
      </c>
      <c r="BK283" s="240" t="str">
        <f t="shared" ca="1" si="376"/>
        <v>-0,378374073291201-0,913475819388834i</v>
      </c>
      <c r="BL283" s="240" t="str">
        <f t="shared" ca="1" si="377"/>
        <v>0,974182531417712-0,16903670438001i</v>
      </c>
      <c r="BM283" s="240" t="str">
        <f t="shared" ca="1" si="378"/>
        <v>-0,0485151282546476+0,98754812251227i</v>
      </c>
      <c r="BN283" s="240" t="str">
        <f t="shared" ca="1" si="379"/>
        <v>-0,952923081883765-0,263709332334338i</v>
      </c>
      <c r="BO283" s="240" t="str">
        <f t="shared" ca="1" si="380"/>
        <v>0,466088386284637-0,871990039001397i</v>
      </c>
      <c r="BP283" s="240" t="str">
        <f t="shared" ca="1" si="381"/>
        <v>0,748681994968275+0,645817530233888i</v>
      </c>
      <c r="BQ283" s="240" t="str">
        <f t="shared" ca="1" si="382"/>
        <v>-0,794162693446194+0,588991195422616i</v>
      </c>
      <c r="BR283" s="240" t="str">
        <f t="shared" ca="1" si="383"/>
        <v>-0,400677932928179-0,903914932950815i</v>
      </c>
      <c r="BS283" s="240" t="str">
        <f t="shared" ca="1" si="384"/>
        <v>0,969740757461832-0,192893429811458i</v>
      </c>
      <c r="BT283" s="240" t="str">
        <f t="shared" ca="1" si="385"/>
        <v>-0,0242648722532375+0,988441312330484i</v>
      </c>
      <c r="BU283" s="240" t="str">
        <f t="shared" ca="1" si="386"/>
        <v>-0,959107830255959-0,24024400489665i</v>
      </c>
      <c r="BV283" s="240" t="str">
        <f t="shared" ca="1" si="387"/>
        <v>0,444548302360041-0,883165793504187i</v>
      </c>
      <c r="BW283" s="240" t="str">
        <f t="shared" ca="1" si="388"/>
        <v>0,764305661542418+0,627249446138682i</v>
      </c>
      <c r="BX283" s="240" t="str">
        <f t="shared" ca="1" si="389"/>
        <v>-0,779468938965374+0,608303530431371i</v>
      </c>
      <c r="BY283" s="240" t="str">
        <f t="shared" ca="1" si="390"/>
        <v>-0,422740439160674-0,893809561956749i</v>
      </c>
      <c r="BZ283" s="240" t="str">
        <f t="shared" ca="1" si="391"/>
        <v>0,964714847934604-0,216633963453539i</v>
      </c>
      <c r="CA283" s="240" t="str">
        <f t="shared" ca="1" si="392"/>
        <v>-7,60689507305192E-14+0,988739102062357i</v>
      </c>
      <c r="CB283" s="240" t="str">
        <f t="shared" ca="1" si="393"/>
        <v>-0,96471484793457-0,216633963453688i</v>
      </c>
      <c r="CC283" s="240" t="str">
        <f t="shared" ca="1" si="394"/>
        <v>0,422740439160812-0,893809561956683i</v>
      </c>
      <c r="CD283" s="240" t="str">
        <f t="shared" ca="1" si="395"/>
        <v>0,779468938965868+0,608303530430738i</v>
      </c>
      <c r="CE283" s="240" t="str">
        <f t="shared" ca="1" si="396"/>
        <v>-0,764305661542514+0,627249446138564i</v>
      </c>
      <c r="CF283" s="240" t="str">
        <f t="shared" ca="1" si="397"/>
        <v>-0,444548302359855-0,883165793504281i</v>
      </c>
      <c r="CG283" s="240" t="str">
        <f t="shared" ca="1" si="398"/>
        <v>0,959107830255996-0,240244004896502i</v>
      </c>
      <c r="CH283" s="240" t="str">
        <f t="shared" ca="1" si="399"/>
        <v>0,0242648722530854+0,988441312330487i</v>
      </c>
      <c r="CI283" s="240" t="str">
        <f t="shared" ca="1" si="400"/>
        <v>-0,969740757461802-0,192893429811608i</v>
      </c>
      <c r="CJ283" s="240" t="str">
        <f t="shared" ca="1" si="401"/>
        <v>0,400677932928317-0,903914932950754i</v>
      </c>
      <c r="CK283" s="240" t="str">
        <f t="shared" ca="1" si="402"/>
        <v>0,794162693446103+0,588991195422738i</v>
      </c>
      <c r="CL283" s="240" t="str">
        <f t="shared" ca="1" si="403"/>
        <v>-0,748681994968374+0,645817530233774i</v>
      </c>
      <c r="CM283" s="240" t="str">
        <f t="shared" ca="1" si="404"/>
        <v>-0,466088386284478-0,871990039001482i</v>
      </c>
      <c r="CN283" s="240" t="str">
        <f t="shared" ca="1" si="405"/>
        <v>0,952923081883813-0,263709332334164i</v>
      </c>
      <c r="CO283" s="240" t="str">
        <f t="shared" ca="1" si="406"/>
        <v>0,0485151282545237+0,987548122512276i</v>
      </c>
      <c r="CP283" s="240" t="str">
        <f t="shared" ca="1" si="407"/>
        <v>-0,974182531417685-0,16903670438016i</v>
      </c>
      <c r="CQ283" s="240" t="str">
        <f t="shared" ca="1" si="408"/>
        <v>0,378374073290459-0,91347581938914i</v>
      </c>
      <c r="CR283" s="240" t="str">
        <f t="shared" ca="1" si="409"/>
        <v>0,808378074015466+0,569324074142418i</v>
      </c>
      <c r="CS283" s="240" t="str">
        <f t="shared" ca="1" si="410"/>
        <v>-0,732607350355492+0,663996597997445i</v>
      </c>
      <c r="CT283" s="240" t="str">
        <f t="shared" ca="1" si="411"/>
        <v>-0,487347715993373-0,860289030305i</v>
      </c>
      <c r="CU283" s="240" t="str">
        <f t="shared" ca="1" si="412"/>
        <v>0,946164328279183-0,287015811130811i</v>
      </c>
      <c r="CV283" s="240" t="str">
        <f t="shared" ca="1" si="413"/>
        <v>0,0727361605567431+0,986060070631875i</v>
      </c>
      <c r="CW283" s="240" t="str">
        <f t="shared" ca="1" si="414"/>
        <v>-0,978037494243818-0,145078157557739i</v>
      </c>
      <c r="CX283" s="240" t="str">
        <f t="shared" ca="1" si="415"/>
        <v>0,355842295260043-0,922486462150605i</v>
      </c>
      <c r="CY283" s="240" t="str">
        <f t="shared" ca="1" si="416"/>
        <v>0,822106517860217+0,549314013328282i</v>
      </c>
      <c r="CZ283" s="240" t="str">
        <f t="shared" ca="1" si="417"/>
        <v>-0,716091410468712+0,681775699038919i</v>
      </c>
      <c r="DA283" s="240" t="str">
        <f t="shared" ca="1" si="418"/>
        <v>-0,508313485661261-0,848069815664945i</v>
      </c>
      <c r="DB283" s="240" t="str">
        <f t="shared" ca="1" si="419"/>
        <v>0,938835640662564-0,310149402335047i</v>
      </c>
      <c r="DC283" s="240" t="str">
        <f t="shared" ca="1" si="420"/>
        <v>0,0969133793156799+0,983978053036088i</v>
      </c>
      <c r="DD283" s="240" t="str">
        <f t="shared" ca="1" si="421"/>
        <v>-0,981303323854438-0,121032221078969i</v>
      </c>
      <c r="DE283" s="240" t="str">
        <f t="shared" ca="1" si="422"/>
        <v>0,333096171136765-0,930941433561264i</v>
      </c>
      <c r="DF283" s="240" t="str">
        <f t="shared" ca="1" si="423"/>
        <v>0,835339755479189+0,528973066292646i</v>
      </c>
      <c r="DG283" s="240" t="str">
        <f t="shared" ca="1" si="424"/>
        <v>-0,699144123892691+0,69914412389249i</v>
      </c>
      <c r="DH283" s="240" t="str">
        <f t="shared" ca="1" si="425"/>
        <v>-0,528973066292454-0,83533975547931i</v>
      </c>
      <c r="DI283" s="240" t="str">
        <f t="shared" ca="1" si="426"/>
        <v>0,930941433561342-0,33309617113655i</v>
      </c>
      <c r="DJ283" s="240" t="str">
        <f t="shared" ca="1" si="427"/>
        <v>0,12103222107969+0,981303323854349i</v>
      </c>
      <c r="DK283" s="240" t="str">
        <f t="shared" ca="1" si="428"/>
        <v>-0,983978053036066-0,096913379315907i</v>
      </c>
      <c r="DL283" s="240" t="str">
        <f t="shared" ca="1" si="429"/>
        <v>0,310149402335264-0,938835640662493i</v>
      </c>
      <c r="DM283" s="240" t="str">
        <f t="shared" ca="1" si="430"/>
        <v>0,848069815664828+0,508313485661457i</v>
      </c>
      <c r="DN283" s="240" t="str">
        <f t="shared" ca="1" si="431"/>
        <v>-0,681775699039084+0,716091410468554i</v>
      </c>
      <c r="DO283" s="240" t="str">
        <f t="shared" ca="1" si="432"/>
        <v>-0,549314013328045-0,822106517860376i</v>
      </c>
      <c r="DP283" s="240" t="str">
        <f t="shared" ca="1" si="433"/>
        <v>0,922486462150344-0,355842295260721i</v>
      </c>
      <c r="DQ283" s="240" t="str">
        <f t="shared" ca="1" si="434"/>
        <v>0,145078157558458+0,978037494243712i</v>
      </c>
      <c r="DR283" s="240" t="str">
        <f t="shared" ca="1" si="435"/>
        <v>-0,986060070631854-0,0727361605570268i</v>
      </c>
      <c r="DS283" s="240" t="str">
        <f t="shared" ca="1" si="436"/>
        <v>0,28701581113103-0,946164328279116i</v>
      </c>
      <c r="DT283" s="240" t="str">
        <f t="shared" ca="1" si="437"/>
        <v>0,860289030304887+0,487347715993572i</v>
      </c>
      <c r="DU283" s="240" t="str">
        <f t="shared" ca="1" si="438"/>
        <v>-0,663996597997615+0,732607350355338i</v>
      </c>
      <c r="DV283" s="240" t="str">
        <f t="shared" ca="1" si="439"/>
        <v>-0,569324074143059-0,808378074015015i</v>
      </c>
      <c r="DW283" s="240" t="str">
        <f t="shared" ca="1" si="440"/>
        <v>0,913475819388862-0,378374073291131i</v>
      </c>
      <c r="DX283" s="240" t="str">
        <f t="shared" ca="1" si="441"/>
        <v>0,169036704379935+0,974182531417725i</v>
      </c>
      <c r="DY283" s="240" t="str">
        <f t="shared" ca="1" si="442"/>
        <v>-0,987548122512266-0,0485151282547516i</v>
      </c>
      <c r="DZ283" s="240" t="str">
        <f t="shared" ca="1" si="443"/>
        <v>0,263709332334438-0,952923081883737i</v>
      </c>
      <c r="EA283" s="240" t="str">
        <f t="shared" ca="1" si="444"/>
        <v>0,871990039001348+0,466088386284729i</v>
      </c>
      <c r="EB283" s="240" t="str">
        <f t="shared" ca="1" si="445"/>
        <v>-0,645817530233988+0,748681994968188i</v>
      </c>
      <c r="EC283" s="240" t="str">
        <f t="shared" ca="1" si="446"/>
        <v>-0,588991195423322-0,79416269344567i</v>
      </c>
      <c r="ED283" s="240" t="str">
        <f t="shared" ca="1" si="447"/>
        <v>0,90391493295087-0,400677932928057i</v>
      </c>
      <c r="EE283" s="240" t="str">
        <f t="shared" ca="1" si="448"/>
        <v>0,192893429811329+0,969740757461857i</v>
      </c>
      <c r="EF283" s="240" t="str">
        <f t="shared" ca="1" si="449"/>
        <v>-0,988441312330483-0,0242648722532573i</v>
      </c>
      <c r="EG283" s="240" t="str">
        <f t="shared" ca="1" si="450"/>
        <v>0,240244004896669-0,959107830255954i</v>
      </c>
      <c r="EH283" s="240" t="str">
        <f t="shared" ca="1" si="451"/>
        <v>0,883165793504178+0,444548302360059i</v>
      </c>
      <c r="EI283" s="240" t="str">
        <f t="shared" ca="1" si="452"/>
        <v>-0,62724944613874+0,764305661542369i</v>
      </c>
      <c r="EJ283" s="240" t="str">
        <f t="shared" ca="1" si="453"/>
        <v>-0,608303530431356-0,779468938965385i</v>
      </c>
      <c r="EK283" s="240" t="str">
        <f t="shared" ca="1" si="454"/>
        <v>0,893809561956781-0,422740439160605i</v>
      </c>
      <c r="EL283" s="240" t="str">
        <f t="shared" ca="1" si="455"/>
        <v>0,216633963453465+0,964714847934621i</v>
      </c>
      <c r="EM283" s="240" t="str">
        <f t="shared" ca="1" si="456"/>
        <v>-0,988739102062357-1,52137901461038E-13i</v>
      </c>
      <c r="EN283" s="240"/>
      <c r="EO283" s="240"/>
      <c r="EP283" s="240"/>
    </row>
    <row r="284" spans="1:146">
      <c r="A284" s="268">
        <f t="shared" si="323"/>
        <v>3.5937500000000028E-3</v>
      </c>
      <c r="B284" s="267">
        <v>184</v>
      </c>
      <c r="C284" s="266">
        <f t="shared" si="324"/>
        <v>36800</v>
      </c>
      <c r="N284" s="265">
        <f t="shared" ca="1" si="327"/>
        <v>2.9873453803267012</v>
      </c>
      <c r="O284" s="240">
        <f t="shared" ca="1" si="328"/>
        <v>0.98734538032670138</v>
      </c>
      <c r="P284" s="240" t="str">
        <f t="shared" ca="1" si="329"/>
        <v>-0,192621528189071+0,968373815698559i</v>
      </c>
      <c r="Q284" s="240" t="str">
        <f t="shared" ca="1" si="330"/>
        <v>-0,912188188403409-0,377840719073242i</v>
      </c>
      <c r="R284" s="240" t="str">
        <f t="shared" ca="1" si="331"/>
        <v>0,548539703018919-0,820947680588961i</v>
      </c>
      <c r="S284" s="240" t="str">
        <f t="shared" ca="1" si="332"/>
        <v>0,698158613802213+0,69815861380223i</v>
      </c>
      <c r="T284" s="240" t="str">
        <f t="shared" ca="1" si="333"/>
        <v>-0,820947680588973+0,548539703018901i</v>
      </c>
      <c r="U284" s="241" t="str">
        <f t="shared" ca="1" si="334"/>
        <v>-0,377840719073269-0,912188188403398i</v>
      </c>
      <c r="V284" s="240" t="str">
        <f t="shared" ca="1" si="335"/>
        <v>0,968373815698557-0,192621528189077i</v>
      </c>
      <c r="W284" s="240" t="str">
        <f t="shared" ca="1" si="336"/>
        <v>-2,41915017167602E-14+0,987345380326701i</v>
      </c>
      <c r="X284" s="240" t="str">
        <f t="shared" ca="1" si="337"/>
        <v>-0,968373815698549-0,192621528189118i</v>
      </c>
      <c r="Y284" s="240" t="str">
        <f t="shared" ca="1" si="338"/>
        <v>0,377840719073217-0,91218818840342i</v>
      </c>
      <c r="Z284" s="240" t="str">
        <f t="shared" ca="1" si="339"/>
        <v>0,820947680588947+0,548539703018939i</v>
      </c>
      <c r="AA284" s="240" t="str">
        <f t="shared" ca="1" si="340"/>
        <v>-0,698158613802248+0,698158613802195i</v>
      </c>
      <c r="AB284" s="240" t="str">
        <f t="shared" ca="1" si="341"/>
        <v>-0,548539703018967-0,82094768058893i</v>
      </c>
      <c r="AC284" s="240" t="str">
        <f t="shared" ca="1" si="342"/>
        <v>0,912188188403408-0,377840719073246i</v>
      </c>
      <c r="AD284" s="240" t="str">
        <f t="shared" ca="1" si="343"/>
        <v>0,192621528189061+0,968373815698561i</v>
      </c>
      <c r="AE284" s="240" t="str">
        <f t="shared" ca="1" si="344"/>
        <v>-0,987345380326701-4,83830034335203E-14i</v>
      </c>
      <c r="AF284" s="240" t="str">
        <f t="shared" ca="1" si="345"/>
        <v>0,192621528189046-0,968373815698564i</v>
      </c>
      <c r="AG284" s="240" t="str">
        <f t="shared" ca="1" si="346"/>
        <v>0,912188188403414+0,377840719073232i</v>
      </c>
      <c r="AH284" s="240" t="str">
        <f t="shared" ca="1" si="347"/>
        <v>-0,548539703018959+0,820947680588935i</v>
      </c>
      <c r="AI284" s="240" t="str">
        <f t="shared" ca="1" si="348"/>
        <v>-0,698158613802253-0,698158613802189i</v>
      </c>
      <c r="AJ284" s="240" t="str">
        <f t="shared" ca="1" si="349"/>
        <v>0,820947680588939-0,548539703018952i</v>
      </c>
      <c r="AK284" s="240" t="str">
        <f t="shared" ca="1" si="350"/>
        <v>0,377840719073224+0,912188188403417i</v>
      </c>
      <c r="AL284" s="240" t="str">
        <f t="shared" ca="1" si="351"/>
        <v>-0,96837381569847+0,192621528189519i</v>
      </c>
      <c r="AM284" s="240" t="str">
        <f t="shared" ca="1" si="352"/>
        <v>-1,37890821152949E-13-0,987345380326701i</v>
      </c>
      <c r="AN284" s="240" t="str">
        <f t="shared" ca="1" si="353"/>
        <v>0,96837381569852+0,192621528189262i</v>
      </c>
      <c r="AO284" s="240" t="str">
        <f t="shared" ca="1" si="354"/>
        <v>-0,377840719072801+0,912188188403593i</v>
      </c>
      <c r="AP284" s="240" t="str">
        <f t="shared" ca="1" si="355"/>
        <v>-0,82094768058903-0,548539703018816i</v>
      </c>
      <c r="AQ284" s="240" t="str">
        <f t="shared" ca="1" si="356"/>
        <v>0,698158613802345-0,698158613802097i</v>
      </c>
      <c r="AR284" s="240" t="str">
        <f t="shared" ca="1" si="357"/>
        <v>0,698158613802345-0,698158613802097i</v>
      </c>
      <c r="AS284" s="240" t="str">
        <f t="shared" ca="1" si="358"/>
        <v>-0,912188188403346+0,377840719073396i</v>
      </c>
      <c r="AT284" s="240" t="str">
        <f t="shared" ca="1" si="359"/>
        <v>-0,192621528188904-0,968373815698592i</v>
      </c>
      <c r="AU284" s="240" t="str">
        <f t="shared" ca="1" si="360"/>
        <v>0,987345380326701+4,89634615966402E-13i</v>
      </c>
      <c r="AV284" s="240" t="str">
        <f t="shared" ca="1" si="361"/>
        <v>-0,192621528188901+0,968373815698592i</v>
      </c>
      <c r="AW284" s="240" t="str">
        <f t="shared" ca="1" si="362"/>
        <v>-0,912188188403357-0,377840719073368i</v>
      </c>
      <c r="AX284" s="240" t="str">
        <f t="shared" ca="1" si="363"/>
        <v>0,548539703019314-0,820947680588696i</v>
      </c>
      <c r="AY284" s="240" t="str">
        <f t="shared" ca="1" si="364"/>
        <v>0,698158613802368+0,698158613802075i</v>
      </c>
      <c r="AZ284" s="240" t="str">
        <f t="shared" ca="1" si="365"/>
        <v>-0,820947680589028+0,548539703018819i</v>
      </c>
      <c r="BA284" s="240" t="str">
        <f t="shared" ca="1" si="366"/>
        <v>-0,377840719072817-0,912188188403586i</v>
      </c>
      <c r="BB284" s="240" t="str">
        <f t="shared" ca="1" si="367"/>
        <v>0,968373815698517-0,192621528189279i</v>
      </c>
      <c r="BC284" s="240" t="str">
        <f t="shared" ca="1" si="368"/>
        <v>-1,06926486830253E-13+0,987345380326701i</v>
      </c>
      <c r="BD284" s="240" t="str">
        <f t="shared" ca="1" si="369"/>
        <v>-0,968373815698476-0,192621528189488i</v>
      </c>
      <c r="BE284" s="240" t="str">
        <f t="shared" ca="1" si="370"/>
        <v>0,377840719073014-0,912188188403504i</v>
      </c>
      <c r="BF284" s="240" t="str">
        <f t="shared" ca="1" si="371"/>
        <v>0,820947680588894+0,54853970301902i</v>
      </c>
      <c r="BG284" s="240" t="str">
        <f t="shared" ca="1" si="372"/>
        <v>-0,698158613802519+0,698158613801924i</v>
      </c>
      <c r="BH284" s="240" t="str">
        <f t="shared" ca="1" si="373"/>
        <v>-0,548539703019136-0,820947680588816i</v>
      </c>
      <c r="BI284" s="240" t="str">
        <f t="shared" ca="1" si="374"/>
        <v>0,912188188403439-0,37784071907317i</v>
      </c>
      <c r="BJ284" s="240" t="str">
        <f t="shared" ca="1" si="375"/>
        <v>0,19262152818869+0,968373815698634i</v>
      </c>
      <c r="BK284" s="240" t="str">
        <f t="shared" ca="1" si="376"/>
        <v>-0,987345380326701+2,75781642305897E-13i</v>
      </c>
      <c r="BL284" s="240" t="str">
        <f t="shared" ca="1" si="377"/>
        <v>0,192621528189141-0,968373815698545i</v>
      </c>
      <c r="BM284" s="240" t="str">
        <f t="shared" ca="1" si="378"/>
        <v>0,912188188403264+0,377840719073594i</v>
      </c>
      <c r="BN284" s="240" t="str">
        <f t="shared" ca="1" si="379"/>
        <v>-0,548539703018701+0,820947680589106i</v>
      </c>
      <c r="BO284" s="240" t="str">
        <f t="shared" ca="1" si="380"/>
        <v>-0,698158613802194-0,698158613802249i</v>
      </c>
      <c r="BP284" s="240" t="str">
        <f t="shared" ca="1" si="381"/>
        <v>0,820947680589149-0,548539703018638i</v>
      </c>
      <c r="BQ284" s="240" t="str">
        <f t="shared" ca="1" si="382"/>
        <v>0,377840719073498+0,912188188403303i</v>
      </c>
      <c r="BR284" s="240" t="str">
        <f t="shared" ca="1" si="383"/>
        <v>-0,968373815698565+0,192621528189039i</v>
      </c>
      <c r="BS284" s="240" t="str">
        <f t="shared" ca="1" si="384"/>
        <v>3,51743794813453E-13-0,987345380326701i</v>
      </c>
      <c r="BT284" s="240" t="str">
        <f t="shared" ca="1" si="385"/>
        <v>0,968373815698614+0,192621528188793i</v>
      </c>
      <c r="BU284" s="240" t="str">
        <f t="shared" ca="1" si="386"/>
        <v>-0,377840719073266+0,9121881884034i</v>
      </c>
      <c r="BV284" s="240" t="str">
        <f t="shared" ca="1" si="387"/>
        <v>-0,820947680588758-0,548539703019223i</v>
      </c>
      <c r="BW284" s="240" t="str">
        <f t="shared" ca="1" si="388"/>
        <v>0,698158613801978-0,698158613802465i</v>
      </c>
      <c r="BX284" s="240" t="str">
        <f t="shared" ca="1" si="389"/>
        <v>0,548539703018957+0,820947680588936i</v>
      </c>
      <c r="BY284" s="240" t="str">
        <f t="shared" ca="1" si="390"/>
        <v>-0,912188188403544+0,377840719072918i</v>
      </c>
      <c r="BZ284" s="240" t="str">
        <f t="shared" ca="1" si="391"/>
        <v>-0,192621528189414-0,96837381569849i</v>
      </c>
      <c r="CA284" s="240" t="str">
        <f t="shared" ca="1" si="392"/>
        <v>0,987345380326701-3,09643343226964E-14i</v>
      </c>
      <c r="CB284" s="240" t="str">
        <f t="shared" ca="1" si="393"/>
        <v>-0,192621528189353+0,968373815698502i</v>
      </c>
      <c r="CC284" s="240" t="str">
        <f t="shared" ca="1" si="394"/>
        <v>-0,912188188403546-0,377840719072912i</v>
      </c>
      <c r="CD284" s="240" t="str">
        <f t="shared" ca="1" si="395"/>
        <v>0,548539703018904-0,82094768058897i</v>
      </c>
      <c r="CE284" s="240" t="str">
        <f t="shared" ca="1" si="396"/>
        <v>0,698158613802021+0,698158613802421i</v>
      </c>
      <c r="CF284" s="240" t="str">
        <f t="shared" ca="1" si="397"/>
        <v>-0,820947680588755+0,548539703019228i</v>
      </c>
      <c r="CG284" s="240" t="str">
        <f t="shared" ca="1" si="398"/>
        <v>-0,377840719073272-0,912188188403397i</v>
      </c>
      <c r="CH284" s="240" t="str">
        <f t="shared" ca="1" si="399"/>
        <v>0,968373815698613-0,192621528188799i</v>
      </c>
      <c r="CI284" s="240" t="str">
        <f t="shared" ca="1" si="400"/>
        <v>4,13672463458847E-13+0,987345380326701i</v>
      </c>
      <c r="CJ284" s="240" t="str">
        <f t="shared" ca="1" si="401"/>
        <v>-0,968373815698577-0,192621528188978i</v>
      </c>
      <c r="CK284" s="240" t="str">
        <f t="shared" ca="1" si="402"/>
        <v>0,377840719073492-0,912188188403306i</v>
      </c>
      <c r="CL284" s="240" t="str">
        <f t="shared" ca="1" si="403"/>
        <v>0,820947680589183+0,548539703018586i</v>
      </c>
      <c r="CM284" s="240" t="str">
        <f t="shared" ca="1" si="404"/>
        <v>-0,698158613802151+0,698158613802292i</v>
      </c>
      <c r="CN284" s="240" t="str">
        <f t="shared" ca="1" si="405"/>
        <v>-0,548539703018752-0,820947680589072i</v>
      </c>
      <c r="CO284" s="240" t="str">
        <f t="shared" ca="1" si="406"/>
        <v>0,912188188403251-0,377840719073625i</v>
      </c>
      <c r="CP284" s="240" t="str">
        <f t="shared" ca="1" si="407"/>
        <v>0,192621528189174+0,968373815698538i</v>
      </c>
      <c r="CQ284" s="240" t="str">
        <f t="shared" ca="1" si="408"/>
        <v>-0,987345380326701-2,13852973660505E-13i</v>
      </c>
      <c r="CR284" s="240" t="str">
        <f t="shared" ca="1" si="409"/>
        <v>0,192621528188658-0,968373815698641i</v>
      </c>
      <c r="CS284" s="240" t="str">
        <f t="shared" ca="1" si="410"/>
        <v>0,912188188403452+0,377840719073139i</v>
      </c>
      <c r="CT284" s="240" t="str">
        <f t="shared" ca="1" si="411"/>
        <v>-0,548539703019109+0,820947680588835i</v>
      </c>
      <c r="CU284" s="240" t="str">
        <f t="shared" ca="1" si="412"/>
        <v>-0,698158613802562-0,69815861380188i</v>
      </c>
      <c r="CV284" s="240" t="str">
        <f t="shared" ca="1" si="413"/>
        <v>0,820947680588891-0,548539703019024i</v>
      </c>
      <c r="CW284" s="240" t="str">
        <f t="shared" ca="1" si="414"/>
        <v>0,377840719073046+0,912188188403491i</v>
      </c>
      <c r="CX284" s="240" t="str">
        <f t="shared" ca="1" si="415"/>
        <v>-0,96837381569866+0,192621528188558i</v>
      </c>
      <c r="CY284" s="240" t="str">
        <f t="shared" ca="1" si="416"/>
        <v>-1,68855155475645E-13-0,987345380326701i</v>
      </c>
      <c r="CZ284" s="240" t="str">
        <f t="shared" ca="1" si="417"/>
        <v>0,968373815698529+0,192621528189218i</v>
      </c>
      <c r="DA284" s="240" t="str">
        <f t="shared" ca="1" si="418"/>
        <v>-0,377840719073718+0,912188188403212i</v>
      </c>
      <c r="DB284" s="240" t="str">
        <f t="shared" ca="1" si="419"/>
        <v>-0,820947680589047-0,54853970301879i</v>
      </c>
      <c r="DC284" s="240" t="str">
        <f t="shared" ca="1" si="420"/>
        <v>0,698158613802324-0,698158613802119i</v>
      </c>
      <c r="DD284" s="240" t="str">
        <f t="shared" ca="1" si="421"/>
        <v>0,548539703018549+0,820947680589208i</v>
      </c>
      <c r="DE284" s="240" t="str">
        <f t="shared" ca="1" si="422"/>
        <v>-0,912188188403345+0,377840719073399i</v>
      </c>
      <c r="DF284" s="240" t="str">
        <f t="shared" ca="1" si="423"/>
        <v>-0,192621528188933-0,968373815698585i</v>
      </c>
      <c r="DG284" s="240" t="str">
        <f t="shared" ca="1" si="424"/>
        <v>0,987345380326701+4,58670281643706E-13i</v>
      </c>
      <c r="DH284" s="240" t="str">
        <f t="shared" ca="1" si="425"/>
        <v>-0,192621528188898+0,968373815698593i</v>
      </c>
      <c r="DI284" s="240" t="str">
        <f t="shared" ca="1" si="426"/>
        <v>-0,912188188403358-0,377840719073365i</v>
      </c>
      <c r="DJ284" s="240" t="str">
        <f t="shared" ca="1" si="427"/>
        <v>0,548539703019312-0,820947680588698i</v>
      </c>
      <c r="DK284" s="240" t="str">
        <f t="shared" ca="1" si="428"/>
        <v>0,69815861380239+0,698158613802053i</v>
      </c>
      <c r="DL284" s="240" t="str">
        <f t="shared" ca="1" si="429"/>
        <v>-0,820947680588996+0,548539703018868i</v>
      </c>
      <c r="DM284" s="240" t="str">
        <f t="shared" ca="1" si="430"/>
        <v>-0,37784071907282-0,912188188403585i</v>
      </c>
      <c r="DN284" s="240" t="str">
        <f t="shared" ca="1" si="431"/>
        <v>0,968373815698511-0,192621528189309i</v>
      </c>
      <c r="DO284" s="240" t="str">
        <f t="shared" ca="1" si="432"/>
        <v>-7,59621525075559E-14+0,987345380326701i</v>
      </c>
      <c r="DP284" s="240" t="str">
        <f t="shared" ca="1" si="433"/>
        <v>-0,968373815698482-0,192621528189459i</v>
      </c>
      <c r="DQ284" s="240" t="str">
        <f t="shared" ca="1" si="434"/>
        <v>0,377840719073011-0,912188188403505i</v>
      </c>
      <c r="DR284" s="240" t="str">
        <f t="shared" ca="1" si="435"/>
        <v>0,820947680588911+0,548539703018993i</v>
      </c>
      <c r="DS284" s="240" t="str">
        <f t="shared" ca="1" si="436"/>
        <v>-0,698158613802497+0,698158613801945i</v>
      </c>
      <c r="DT284" s="240" t="str">
        <f t="shared" ca="1" si="437"/>
        <v>-0,548539703019139-0,820947680588814i</v>
      </c>
      <c r="DU284" s="240" t="str">
        <f t="shared" ca="1" si="438"/>
        <v>0,912188188403438-0,377840719073173i</v>
      </c>
      <c r="DV284" s="240" t="str">
        <f t="shared" ca="1" si="439"/>
        <v>0,192621528188693+0,968373815698634i</v>
      </c>
      <c r="DW284" s="240" t="str">
        <f t="shared" ca="1" si="440"/>
        <v>-0,987345380326701+3,06745976628594E-13i</v>
      </c>
      <c r="DX284" s="240" t="str">
        <f t="shared" ca="1" si="441"/>
        <v>0,192621528189138-0,968373815698545i</v>
      </c>
      <c r="DY284" s="240" t="str">
        <f t="shared" ca="1" si="442"/>
        <v>0,912188188403286+0,377840719073539i</v>
      </c>
      <c r="DZ284" s="240" t="str">
        <f t="shared" ca="1" si="443"/>
        <v>-0,548539703018722+0,820947680589092i</v>
      </c>
      <c r="EA284" s="240" t="str">
        <f t="shared" ca="1" si="444"/>
        <v>-0,698158613802176-0,698158613802266i</v>
      </c>
      <c r="EB284" s="240" t="str">
        <f t="shared" ca="1" si="445"/>
        <v>0,820947680589162-0,548539703018617i</v>
      </c>
      <c r="EC284" s="240" t="str">
        <f t="shared" ca="1" si="446"/>
        <v>0,377840719073527+0,912188188403291i</v>
      </c>
      <c r="ED284" s="240" t="str">
        <f t="shared" ca="1" si="447"/>
        <v>-0,968373815698559+0,192621528189069i</v>
      </c>
      <c r="EE284" s="240" t="str">
        <f t="shared" ca="1" si="448"/>
        <v>3,20779460490757E-13-0,987345380326701i</v>
      </c>
      <c r="EF284" s="240" t="str">
        <f t="shared" ca="1" si="449"/>
        <v>0,968373815698631+0,192621528188707i</v>
      </c>
      <c r="EG284" s="240" t="str">
        <f t="shared" ca="1" si="450"/>
        <v>-0,377840719073186+0,912188188403433i</v>
      </c>
      <c r="EH284" s="240" t="str">
        <f t="shared" ca="1" si="451"/>
        <v>-0,820947680588806-0,54853970301915i</v>
      </c>
      <c r="EI284" s="240" t="str">
        <f t="shared" ca="1" si="452"/>
        <v>0,698158613801996-0,698158613802447i</v>
      </c>
      <c r="EJ284" s="240" t="str">
        <f t="shared" ca="1" si="453"/>
        <v>0,548539703018935+0,82094768058895i</v>
      </c>
      <c r="EK284" s="240" t="str">
        <f t="shared" ca="1" si="454"/>
        <v>-0,912188188403532+0,377840719072947i</v>
      </c>
      <c r="EL284" s="240" t="str">
        <f t="shared" ca="1" si="455"/>
        <v>-0,192621528189445-0,968373815698485i</v>
      </c>
      <c r="EM284" s="240" t="str">
        <f t="shared" ca="1" si="456"/>
        <v>0,987345380326701-6,19286686453927E-14i</v>
      </c>
      <c r="EN284" s="240"/>
      <c r="EO284" s="240"/>
      <c r="EP284" s="240"/>
    </row>
    <row r="285" spans="1:146">
      <c r="A285" s="268">
        <f t="shared" si="323"/>
        <v>3.6132812500000028E-3</v>
      </c>
      <c r="B285" s="267">
        <v>185</v>
      </c>
      <c r="C285" s="266">
        <f t="shared" si="324"/>
        <v>37000</v>
      </c>
      <c r="N285" s="265">
        <f t="shared" ca="1" si="327"/>
        <v>2.9855515568315703</v>
      </c>
      <c r="O285" s="240">
        <f t="shared" ca="1" si="328"/>
        <v>0.98555155683157025</v>
      </c>
      <c r="P285" s="240" t="str">
        <f t="shared" ca="1" si="329"/>
        <v>-0,168491755626578+0,971041914367761i</v>
      </c>
      <c r="Q285" s="240" t="str">
        <f t="shared" ca="1" si="330"/>
        <v>-0,927940219266653-0,332022319491458i</v>
      </c>
      <c r="R285" s="240" t="str">
        <f t="shared" ca="1" si="331"/>
        <v>0,485776580711525-0,85751558866609i</v>
      </c>
      <c r="S285" s="240" t="str">
        <f t="shared" ca="1" si="332"/>
        <v>0,761841655758729+0,625227288850967i</v>
      </c>
      <c r="T285" s="240" t="str">
        <f t="shared" ca="1" si="333"/>
        <v>-0,746268357521097+0,643735512253205i</v>
      </c>
      <c r="U285" s="241" t="str">
        <f t="shared" ca="1" si="334"/>
        <v>-0,506674759911021-0,845335766924741i</v>
      </c>
      <c r="V285" s="240" t="str">
        <f t="shared" ca="1" si="335"/>
        <v>0,919512505404216-0,354695113553024i</v>
      </c>
      <c r="W285" s="240" t="str">
        <f t="shared" ca="1" si="336"/>
        <v>0,192271570585784+0,966614460018889i</v>
      </c>
      <c r="X285" s="240" t="str">
        <f t="shared" ca="1" si="337"/>
        <v>-0,985254727128726+0,024186645977334i</v>
      </c>
      <c r="Y285" s="240" t="str">
        <f t="shared" ca="1" si="338"/>
        <v>0,144610447534097-0,974884449377012i</v>
      </c>
      <c r="Z285" s="240" t="str">
        <f t="shared" ca="1" si="339"/>
        <v>0,935808976638922+0,309149527599744i</v>
      </c>
      <c r="AA285" s="240" t="str">
        <f t="shared" ca="1" si="340"/>
        <v>-0,464585787864165+0,869178875081399i</v>
      </c>
      <c r="AB285" s="240" t="str">
        <f t="shared" ca="1" si="341"/>
        <v>-0,776956049070023-0,606342451908681i</v>
      </c>
      <c r="AC285" s="240" t="str">
        <f t="shared" ca="1" si="342"/>
        <v>0,730245535129667-0,66185597345368i</v>
      </c>
      <c r="AD285" s="240" t="str">
        <f t="shared" ca="1" si="343"/>
        <v>0,527267737180936+0,832646746526538i</v>
      </c>
      <c r="AE285" s="240" t="str">
        <f t="shared" ca="1" si="344"/>
        <v>-0,910530911591308+0,377154252541095i</v>
      </c>
      <c r="AF285" s="240" t="str">
        <f t="shared" ca="1" si="345"/>
        <v>-0,215935568340359-0,961604753263345i</v>
      </c>
      <c r="AG285" s="240" t="str">
        <f t="shared" ca="1" si="346"/>
        <v>0,984364416819305-0,0483587228235282i</v>
      </c>
      <c r="AH285" s="240" t="str">
        <f t="shared" ca="1" si="347"/>
        <v>-0,12064203151536+0,978139750447235i</v>
      </c>
      <c r="AI285" s="240" t="str">
        <f t="shared" ca="1" si="348"/>
        <v>-0,943114037675815-0,286090515592447i</v>
      </c>
      <c r="AJ285" s="240" t="str">
        <f t="shared" ca="1" si="349"/>
        <v>0,44311514591018-0,880318600643047i</v>
      </c>
      <c r="AK285" s="240" t="str">
        <f t="shared" ca="1" si="350"/>
        <v>0,791602433109559+0,587092376946046i</v>
      </c>
      <c r="AL285" s="240" t="str">
        <f t="shared" ca="1" si="351"/>
        <v>-0,713782840133854+0,679577757363776i</v>
      </c>
      <c r="AM285" s="240" t="str">
        <f t="shared" ca="1" si="352"/>
        <v>-0,547543108081785-0,819456170862891i</v>
      </c>
      <c r="AN285" s="240" t="str">
        <f t="shared" ca="1" si="353"/>
        <v>0,901000848004407-0,399386207909676i</v>
      </c>
      <c r="AO285" s="240" t="str">
        <f t="shared" ca="1" si="354"/>
        <v>0,239469494582922+0,95601581176115i</v>
      </c>
      <c r="AP285" s="240" t="str">
        <f t="shared" ca="1" si="355"/>
        <v>-0,982881162192983+0,0725016701828537i</v>
      </c>
      <c r="AQ285" s="240" t="str">
        <f t="shared" ca="1" si="356"/>
        <v>0,0966009452479275-0,980805856706789i</v>
      </c>
      <c r="AR285" s="240" t="str">
        <f t="shared" ca="1" si="357"/>
        <v>0,0966009452479275-0,980805856706789i</v>
      </c>
      <c r="AS285" s="240" t="str">
        <f t="shared" ca="1" si="358"/>
        <v>-0,421377587961435+0,890928055196903i</v>
      </c>
      <c r="AT285" s="240" t="str">
        <f t="shared" ca="1" si="359"/>
        <v>-0,805771985443136-0,567488659488591i</v>
      </c>
      <c r="AU285" s="240" t="str">
        <f t="shared" ca="1" si="360"/>
        <v>0,696890189044513-0,696890189044611i</v>
      </c>
      <c r="AV285" s="240" t="str">
        <f t="shared" ca="1" si="361"/>
        <v>0,567488659487879+0,805771985443637i</v>
      </c>
      <c r="AW285" s="240" t="str">
        <f t="shared" ca="1" si="362"/>
        <v>-0,890928055196855+0,421377587961534i</v>
      </c>
      <c r="AX285" s="240" t="str">
        <f t="shared" ca="1" si="363"/>
        <v>-0,262859173355805-0,949851002081819i</v>
      </c>
      <c r="AY285" s="240" t="str">
        <f t="shared" ca="1" si="364"/>
        <v>0,980805856706777-0,0966009452480506i</v>
      </c>
      <c r="AZ285" s="240" t="str">
        <f t="shared" ca="1" si="365"/>
        <v>-0,0725016701837081+0,98288116219292i</v>
      </c>
      <c r="BA285" s="240" t="str">
        <f t="shared" ca="1" si="366"/>
        <v>-0,956015811761177-0,239469494582816i</v>
      </c>
      <c r="BB285" s="240" t="str">
        <f t="shared" ca="1" si="367"/>
        <v>0,39938620791046-0,90100084800406i</v>
      </c>
      <c r="BC285" s="240" t="str">
        <f t="shared" ca="1" si="368"/>
        <v>0,81945617086296+0,547543108081682i</v>
      </c>
      <c r="BD285" s="240" t="str">
        <f t="shared" ca="1" si="369"/>
        <v>-0,679577757364407+0,713782840133254i</v>
      </c>
      <c r="BE285" s="240" t="str">
        <f t="shared" ca="1" si="370"/>
        <v>-0,587092376946055-0,791602433109552i</v>
      </c>
      <c r="BF285" s="240" t="str">
        <f t="shared" ca="1" si="371"/>
        <v>0,880318600643212-0,443115145909853i</v>
      </c>
      <c r="BG285" s="240" t="str">
        <f t="shared" ca="1" si="372"/>
        <v>0,286090515592566+0,943114037675779i</v>
      </c>
      <c r="BH285" s="240" t="str">
        <f t="shared" ca="1" si="373"/>
        <v>-0,978139750447281+0,120642031514982i</v>
      </c>
      <c r="BI285" s="240" t="str">
        <f t="shared" ca="1" si="374"/>
        <v>0,0483587228233908-0,984364416819311i</v>
      </c>
      <c r="BJ285" s="240" t="str">
        <f t="shared" ca="1" si="375"/>
        <v>0,961604753263265+0,215935568340716i</v>
      </c>
      <c r="BK285" s="240" t="str">
        <f t="shared" ca="1" si="376"/>
        <v>-0,377154252540981+0,910530911591356i</v>
      </c>
      <c r="BL285" s="240" t="str">
        <f t="shared" ca="1" si="377"/>
        <v>-0,832646746526334-0,527267737181257i</v>
      </c>
      <c r="BM285" s="240" t="str">
        <f t="shared" ca="1" si="378"/>
        <v>0,661855973453583-0,730245535129755i</v>
      </c>
      <c r="BN285" s="240" t="str">
        <f t="shared" ca="1" si="379"/>
        <v>0,606342451908393+0,776956049070249i</v>
      </c>
      <c r="BO285" s="240" t="str">
        <f t="shared" ca="1" si="380"/>
        <v>-0,869178875081344+0,464585787864267i</v>
      </c>
      <c r="BP285" s="240" t="str">
        <f t="shared" ca="1" si="381"/>
        <v>-0,309149527599383-0,935808976639041i</v>
      </c>
      <c r="BQ285" s="240" t="str">
        <f t="shared" ca="1" si="382"/>
        <v>0,974884449376992-0,144610447534226i</v>
      </c>
      <c r="BR285" s="240" t="str">
        <f t="shared" ca="1" si="383"/>
        <v>-0,0241866459777005+0,985254727128717i</v>
      </c>
      <c r="BS285" s="240" t="str">
        <f t="shared" ca="1" si="384"/>
        <v>-0,966614460018911-0,19227157058567i</v>
      </c>
      <c r="BT285" s="240" t="str">
        <f t="shared" ca="1" si="385"/>
        <v>0,354695113553382-0,919512505404078i</v>
      </c>
      <c r="BU285" s="240" t="str">
        <f t="shared" ca="1" si="386"/>
        <v>0,845335766924792+0,506674759910936i</v>
      </c>
      <c r="BV285" s="240" t="str">
        <f t="shared" ca="1" si="387"/>
        <v>-0,643735512253485+0,746268357520855i</v>
      </c>
      <c r="BW285" s="240" t="str">
        <f t="shared" ca="1" si="388"/>
        <v>-0,625227288851055-0,761841655758657i</v>
      </c>
      <c r="BX285" s="240" t="str">
        <f t="shared" ca="1" si="389"/>
        <v>0,857515588666266-0,485776580711214i</v>
      </c>
      <c r="BY285" s="240" t="str">
        <f t="shared" ca="1" si="390"/>
        <v>0,332022319491576+0,92794021926661i</v>
      </c>
      <c r="BZ285" s="240" t="str">
        <f t="shared" ca="1" si="391"/>
        <v>-0,971041914367819+0,168491755626238i</v>
      </c>
      <c r="CA285" s="240" t="str">
        <f t="shared" ca="1" si="392"/>
        <v>-1,37639871682007E-13-0,98555155683157i</v>
      </c>
      <c r="CB285" s="240" t="str">
        <f t="shared" ca="1" si="393"/>
        <v>0,971041914367694+0,168491755626961i</v>
      </c>
      <c r="CC285" s="240" t="str">
        <f t="shared" ca="1" si="394"/>
        <v>-0,332022319491317+0,927940219266704i</v>
      </c>
      <c r="CD285" s="240" t="str">
        <f t="shared" ca="1" si="395"/>
        <v>-0,857515588665904-0,485776580711851i</v>
      </c>
      <c r="CE285" s="240" t="str">
        <f t="shared" ca="1" si="396"/>
        <v>0,625227288850885-0,761841655758796i</v>
      </c>
      <c r="CF285" s="240" t="str">
        <f t="shared" ca="1" si="397"/>
        <v>0,64373551225293+0,746268357521334i</v>
      </c>
      <c r="CG285" s="240" t="str">
        <f t="shared" ca="1" si="398"/>
        <v>-0,84533576692468+0,506674759911125i</v>
      </c>
      <c r="CH285" s="240" t="str">
        <f t="shared" ca="1" si="399"/>
        <v>-0,354695113552698-0,919512505404342i</v>
      </c>
      <c r="CI285" s="240" t="str">
        <f t="shared" ca="1" si="400"/>
        <v>0,966614460018863-0,192271570585912i</v>
      </c>
      <c r="CJ285" s="240" t="str">
        <f t="shared" ca="1" si="401"/>
        <v>0,0241866459769396+0,985254727128735i</v>
      </c>
      <c r="CK285" s="240" t="str">
        <f t="shared" ca="1" si="402"/>
        <v>-0,974884449377033-0,144610447533954i</v>
      </c>
      <c r="CL285" s="240" t="str">
        <f t="shared" ca="1" si="403"/>
        <v>0,309149527600106-0,935808976638803i</v>
      </c>
      <c r="CM285" s="240" t="str">
        <f t="shared" ca="1" si="404"/>
        <v>0,869178875081447+0,464585787864074i</v>
      </c>
      <c r="CN285" s="240" t="str">
        <f t="shared" ca="1" si="405"/>
        <v>-0,60634245190897+0,776956049069797i</v>
      </c>
      <c r="CO285" s="240" t="str">
        <f t="shared" ca="1" si="406"/>
        <v>-0,661855973453766-0,730245535129589i</v>
      </c>
      <c r="CP285" s="240" t="str">
        <f t="shared" ca="1" si="407"/>
        <v>0,832646746526726-0,527267737180637i</v>
      </c>
      <c r="CQ285" s="240" t="str">
        <f t="shared" ca="1" si="408"/>
        <v>0,377154252541209+0,910530911591261i</v>
      </c>
      <c r="CR285" s="240" t="str">
        <f t="shared" ca="1" si="409"/>
        <v>-0,961604753263418+0,215935568340028i</v>
      </c>
      <c r="CS285" s="240" t="str">
        <f t="shared" ca="1" si="410"/>
        <v>-0,0483587228236657-0,984364416819298i</v>
      </c>
      <c r="CT285" s="240" t="str">
        <f t="shared" ca="1" si="411"/>
        <v>0,978139750447189+0,120642031515738i</v>
      </c>
      <c r="CU285" s="240" t="str">
        <f t="shared" ca="1" si="412"/>
        <v>-0,286090515592356+0,943114037675844i</v>
      </c>
      <c r="CV285" s="240" t="str">
        <f t="shared" ca="1" si="413"/>
        <v>-0,880318600642882-0,443115145910507i</v>
      </c>
      <c r="CW285" s="240" t="str">
        <f t="shared" ca="1" si="414"/>
        <v>0,58709237694588-0,791602433109683i</v>
      </c>
      <c r="CX285" s="240" t="str">
        <f t="shared" ca="1" si="415"/>
        <v>0,679577757363877+0,71378284013376i</v>
      </c>
      <c r="CY285" s="240" t="str">
        <f t="shared" ca="1" si="416"/>
        <v>-0,819456170862822+0,547543108081887i</v>
      </c>
      <c r="CZ285" s="240" t="str">
        <f t="shared" ca="1" si="417"/>
        <v>-0,399386207909815-0,901000848004346i</v>
      </c>
      <c r="DA285" s="240" t="str">
        <f t="shared" ca="1" si="418"/>
        <v>0,956015811761117-0,239469494583056i</v>
      </c>
      <c r="DB285" s="240" t="str">
        <f t="shared" ca="1" si="419"/>
        <v>0,0725016701829491+0,982881162192976i</v>
      </c>
      <c r="DC285" s="240" t="str">
        <f t="shared" ca="1" si="420"/>
        <v>-0,980805856706804-0,0966009452477766i</v>
      </c>
      <c r="DD285" s="240" t="str">
        <f t="shared" ca="1" si="421"/>
        <v>0,262859173356538-0,949851002081616i</v>
      </c>
      <c r="DE285" s="240" t="str">
        <f t="shared" ca="1" si="422"/>
        <v>0,89092805519695+0,421377587961336i</v>
      </c>
      <c r="DF285" s="240" t="str">
        <f t="shared" ca="1" si="423"/>
        <v>-0,567488659488478+0,805771985443216i</v>
      </c>
      <c r="DG285" s="240" t="str">
        <f t="shared" ca="1" si="424"/>
        <v>-0,696890189044689-0,696890189044436i</v>
      </c>
      <c r="DH285" s="240" t="str">
        <f t="shared" ca="1" si="425"/>
        <v>0,805771985443559-0,567488659487991i</v>
      </c>
      <c r="DI285" s="240" t="str">
        <f t="shared" ca="1" si="426"/>
        <v>0,421377587961658+0,890928055196797i</v>
      </c>
      <c r="DJ285" s="240" t="str">
        <f t="shared" ca="1" si="427"/>
        <v>-0,94985100208179+0,26285917335591i</v>
      </c>
      <c r="DK285" s="240" t="str">
        <f t="shared" ca="1" si="428"/>
        <v>-0,0966009452481875-0,980805856706764i</v>
      </c>
      <c r="DL285" s="240" t="str">
        <f t="shared" ca="1" si="429"/>
        <v>0,982881162192928+0,0725016701835988i</v>
      </c>
      <c r="DM285" s="240" t="str">
        <f t="shared" ca="1" si="430"/>
        <v>-0,23946949458271+0,956015811761203i</v>
      </c>
      <c r="DN285" s="240" t="str">
        <f t="shared" ca="1" si="431"/>
        <v>-0,901000848004104-0,399386207910359i</v>
      </c>
      <c r="DO285" s="240" t="str">
        <f t="shared" ca="1" si="432"/>
        <v>0,54754310808159-0,819456170863021i</v>
      </c>
      <c r="DP285" s="240" t="str">
        <f t="shared" ca="1" si="433"/>
        <v>0,713782840133349+0,679577757364307i</v>
      </c>
      <c r="DQ285" s="240" t="str">
        <f t="shared" ca="1" si="434"/>
        <v>-0,79160243310947+0,587092376946167i</v>
      </c>
      <c r="DR285" s="240" t="str">
        <f t="shared" ca="1" si="435"/>
        <v>-0,443115145909976-0,880318600643149i</v>
      </c>
      <c r="DS285" s="240" t="str">
        <f t="shared" ca="1" si="436"/>
        <v>0,94311403767574-0,286090515592698i</v>
      </c>
      <c r="DT285" s="240" t="str">
        <f t="shared" ca="1" si="437"/>
        <v>0,120642031515091+0,978139750447267i</v>
      </c>
      <c r="DU285" s="240" t="str">
        <f t="shared" ca="1" si="438"/>
        <v>-0,984364416819318-0,0483587228232533i</v>
      </c>
      <c r="DV285" s="240" t="str">
        <f t="shared" ca="1" si="439"/>
        <v>0,21593556834061-0,961604753263288i</v>
      </c>
      <c r="DW285" s="240" t="str">
        <f t="shared" ca="1" si="440"/>
        <v>0,910530911591398+0,377154252540879i</v>
      </c>
      <c r="DX285" s="240" t="str">
        <f t="shared" ca="1" si="441"/>
        <v>-0,527267737181188+0,832646746526378i</v>
      </c>
      <c r="DY285" s="240" t="str">
        <f t="shared" ca="1" si="442"/>
        <v>-0,730245535129829-0,661855973453501i</v>
      </c>
      <c r="DZ285" s="240" t="str">
        <f t="shared" ca="1" si="443"/>
        <v>0,776956049070164-0,606342451908501i</v>
      </c>
      <c r="EA285" s="240" t="str">
        <f t="shared" ca="1" si="444"/>
        <v>0,464585787864339+0,869178875081305i</v>
      </c>
      <c r="EB285" s="240" t="str">
        <f t="shared" ca="1" si="445"/>
        <v>-0,935808976639008+0,309149527599487i</v>
      </c>
      <c r="EC285" s="240" t="str">
        <f t="shared" ca="1" si="446"/>
        <v>-0,144610447534362-0,974884449376973i</v>
      </c>
      <c r="ED285" s="240" t="str">
        <f t="shared" ca="1" si="447"/>
        <v>0,985254727128721+0,0241866459775348i</v>
      </c>
      <c r="EE285" s="240" t="str">
        <f t="shared" ca="1" si="448"/>
        <v>-0,192271570585562+0,966614460018933i</v>
      </c>
      <c r="EF285" s="240" t="str">
        <f t="shared" ca="1" si="449"/>
        <v>-0,919512505404127-0,354695113553254i</v>
      </c>
      <c r="EG285" s="240" t="str">
        <f t="shared" ca="1" si="450"/>
        <v>0,506674759910771-0,845335766924892i</v>
      </c>
      <c r="EH285" s="240" t="str">
        <f t="shared" ca="1" si="451"/>
        <v>0,746268357520909+0,643735512253423i</v>
      </c>
      <c r="EI285" s="240" t="str">
        <f t="shared" ca="1" si="452"/>
        <v>-0,76184165575857+0,62522728885116i</v>
      </c>
      <c r="EJ285" s="240" t="str">
        <f t="shared" ca="1" si="453"/>
        <v>-0,485776580711334-0,857515588666198i</v>
      </c>
      <c r="EK285" s="240" t="str">
        <f t="shared" ca="1" si="454"/>
        <v>0,927940219266584-0,332022319491653i</v>
      </c>
      <c r="EL285" s="240" t="str">
        <f t="shared" ca="1" si="455"/>
        <v>0,168491755626319+0,971041914367805i</v>
      </c>
      <c r="EM285" s="240" t="str">
        <f t="shared" ca="1" si="456"/>
        <v>-0,98555155683157+2,75279743364013E-13i</v>
      </c>
      <c r="EN285" s="240"/>
      <c r="EO285" s="240"/>
      <c r="EP285" s="240"/>
    </row>
    <row r="286" spans="1:146">
      <c r="A286" s="268">
        <f t="shared" si="323"/>
        <v>3.6328125000000028E-3</v>
      </c>
      <c r="B286" s="267">
        <v>186</v>
      </c>
      <c r="C286" s="266">
        <f t="shared" si="324"/>
        <v>37200</v>
      </c>
      <c r="N286" s="265">
        <f t="shared" ca="1" si="327"/>
        <v>2.9831585031318508</v>
      </c>
      <c r="O286" s="240">
        <f t="shared" ca="1" si="328"/>
        <v>0.98315850313185082</v>
      </c>
      <c r="P286" s="240" t="str">
        <f t="shared" ca="1" si="329"/>
        <v>-0,144259313629358+0,972517296870162i</v>
      </c>
      <c r="Q286" s="240" t="str">
        <f t="shared" ca="1" si="330"/>
        <v>-0,94082402806497-0,285395848771605i</v>
      </c>
      <c r="R286" s="240" t="str">
        <f t="shared" ca="1" si="331"/>
        <v>0,420354425663319-0,888764760274462i</v>
      </c>
      <c r="S286" s="240" t="str">
        <f t="shared" ca="1" si="332"/>
        <v>0,817466419431005+0,546213598680145i</v>
      </c>
      <c r="T286" s="240" t="str">
        <f t="shared" ca="1" si="333"/>
        <v>-0,660248896812215+0,728472399297815i</v>
      </c>
      <c r="U286" s="241" t="str">
        <f t="shared" ca="1" si="334"/>
        <v>-0,623709151655222-0,759991800233388i</v>
      </c>
      <c r="V286" s="240" t="str">
        <f t="shared" ca="1" si="335"/>
        <v>0,843283176301219-0,505444484437005i</v>
      </c>
      <c r="W286" s="240" t="str">
        <f t="shared" ca="1" si="336"/>
        <v>0,376238470537377+0,908320018257969i</v>
      </c>
      <c r="X286" s="240" t="str">
        <f t="shared" ca="1" si="337"/>
        <v>-0,953694474881865+0,238888029964386i</v>
      </c>
      <c r="Y286" s="240" t="str">
        <f t="shared" ca="1" si="338"/>
        <v>-0,0963663849676925-0,978424326214715i</v>
      </c>
      <c r="Z286" s="240" t="str">
        <f t="shared" ca="1" si="339"/>
        <v>0,981974245657569+0,0482413012439543i</v>
      </c>
      <c r="AA286" s="240" t="str">
        <f t="shared" ca="1" si="340"/>
        <v>-0,191804708968904+0,964267388174989i</v>
      </c>
      <c r="AB286" s="240" t="str">
        <f t="shared" ca="1" si="341"/>
        <v>-0,925687053758022-0,33121612398139i</v>
      </c>
      <c r="AC286" s="240" t="str">
        <f t="shared" ca="1" si="342"/>
        <v>0,463457710159046-0,8670683901369i</v>
      </c>
      <c r="AD286" s="240" t="str">
        <f t="shared" ca="1" si="343"/>
        <v>0,789680314354728+0,585666836521481i</v>
      </c>
      <c r="AE286" s="240" t="str">
        <f t="shared" ca="1" si="344"/>
        <v>-0,695198044545744+0,695198044545751i</v>
      </c>
      <c r="AF286" s="240" t="str">
        <f t="shared" ca="1" si="345"/>
        <v>-0,5856668365215-0,789680314354713i</v>
      </c>
      <c r="AG286" s="240" t="str">
        <f t="shared" ca="1" si="346"/>
        <v>0,867068390136892-0,463457710159061i</v>
      </c>
      <c r="AH286" s="240" t="str">
        <f t="shared" ca="1" si="347"/>
        <v>0,3312161239814+0,925687053758018i</v>
      </c>
      <c r="AI286" s="240" t="str">
        <f t="shared" ca="1" si="348"/>
        <v>-0,964267388174986+0,191804708968921i</v>
      </c>
      <c r="AJ286" s="240" t="str">
        <f t="shared" ca="1" si="349"/>
        <v>-0,0482413012438667-0,981974245657573i</v>
      </c>
      <c r="AK286" s="240" t="str">
        <f t="shared" ca="1" si="350"/>
        <v>0,978424326214746+0,0963663849673834i</v>
      </c>
      <c r="AL286" s="240" t="str">
        <f t="shared" ca="1" si="351"/>
        <v>-0,238888029964756+0,953694474881772i</v>
      </c>
      <c r="AM286" s="240" t="str">
        <f t="shared" ca="1" si="352"/>
        <v>-0,908320018257937-0,376238470537452i</v>
      </c>
      <c r="AN286" s="240" t="str">
        <f t="shared" ca="1" si="353"/>
        <v>0,505444484436741-0,843283176301376i</v>
      </c>
      <c r="AO286" s="240" t="str">
        <f t="shared" ca="1" si="354"/>
        <v>0,759991800233143+0,623709151655519i</v>
      </c>
      <c r="AP286" s="240" t="str">
        <f t="shared" ca="1" si="355"/>
        <v>-0,728472399297871+0,660248896812152i</v>
      </c>
      <c r="AQ286" s="240" t="str">
        <f t="shared" ca="1" si="356"/>
        <v>-0,546213598680405-0,81746641943083i</v>
      </c>
      <c r="AR286" s="240" t="str">
        <f t="shared" ca="1" si="357"/>
        <v>-0,546213598680405-0,81746641943083i</v>
      </c>
      <c r="AS286" s="240" t="str">
        <f t="shared" ca="1" si="358"/>
        <v>0,285395848771572+0,94082402806498i</v>
      </c>
      <c r="AT286" s="240" t="str">
        <f t="shared" ca="1" si="359"/>
        <v>-0,972517296870123+0,144259313629621i</v>
      </c>
      <c r="AU286" s="240" t="str">
        <f t="shared" ca="1" si="360"/>
        <v>3,81085666532193E-13-0,983158503131851i</v>
      </c>
      <c r="AV286" s="240" t="str">
        <f t="shared" ca="1" si="361"/>
        <v>0,972517296870156+0,144259313629408i</v>
      </c>
      <c r="AW286" s="240" t="str">
        <f t="shared" ca="1" si="362"/>
        <v>-0,285395848771339+0,940824028065052i</v>
      </c>
      <c r="AX286" s="240" t="str">
        <f t="shared" ca="1" si="363"/>
        <v>-0,888764760274297-0,420354425663668i</v>
      </c>
      <c r="AY286" s="240" t="str">
        <f t="shared" ca="1" si="364"/>
        <v>0,546213598680215-0,817466419430958i</v>
      </c>
      <c r="AZ286" s="240" t="str">
        <f t="shared" ca="1" si="365"/>
        <v>0,728472399298026+0,660248896811982i</v>
      </c>
      <c r="BA286" s="240" t="str">
        <f t="shared" ca="1" si="366"/>
        <v>-0,759991800233636+0,623709151654919i</v>
      </c>
      <c r="BB286" s="240" t="str">
        <f t="shared" ca="1" si="367"/>
        <v>-0,505444484436926-0,843283176301266i</v>
      </c>
      <c r="BC286" s="240" t="str">
        <f t="shared" ca="1" si="368"/>
        <v>0,90832001825785-0,376238470537665i</v>
      </c>
      <c r="BD286" s="240" t="str">
        <f t="shared" ca="1" si="369"/>
        <v>0,23888802996403+0,953694474881954i</v>
      </c>
      <c r="BE286" s="240" t="str">
        <f t="shared" ca="1" si="370"/>
        <v>-0,978424326214725+0,0963663849675982i</v>
      </c>
      <c r="BF286" s="240" t="str">
        <f t="shared" ca="1" si="371"/>
        <v>0,0482413012436512-0,981974245657584i</v>
      </c>
      <c r="BG286" s="240" t="str">
        <f t="shared" ca="1" si="372"/>
        <v>0,964267388174917+0,191804708969272i</v>
      </c>
      <c r="BH286" s="240" t="str">
        <f t="shared" ca="1" si="373"/>
        <v>-0,33121612398146+0,925687053757996i</v>
      </c>
      <c r="BI286" s="240" t="str">
        <f t="shared" ca="1" si="374"/>
        <v>-0,867068390136994-0,463457710158871i</v>
      </c>
      <c r="BJ286" s="240" t="str">
        <f t="shared" ca="1" si="375"/>
        <v>0,585666836521788-0,789680314354501i</v>
      </c>
      <c r="BK286" s="240" t="str">
        <f t="shared" ca="1" si="376"/>
        <v>0,695198044545698+0,695198044545796i</v>
      </c>
      <c r="BL286" s="240" t="str">
        <f t="shared" ca="1" si="377"/>
        <v>-0,789680314354599+0,585666836521655i</v>
      </c>
      <c r="BM286" s="240" t="str">
        <f t="shared" ca="1" si="378"/>
        <v>-0,463457710158725-0,867068390137072i</v>
      </c>
      <c r="BN286" s="240" t="str">
        <f t="shared" ca="1" si="379"/>
        <v>0,925687053758043-0,33121612398133i</v>
      </c>
      <c r="BO286" s="240" t="str">
        <f t="shared" ca="1" si="380"/>
        <v>0,191804708969137+0,964267388174943i</v>
      </c>
      <c r="BP286" s="240" t="str">
        <f t="shared" ca="1" si="381"/>
        <v>-0,981974245657592+0,0482413012434861i</v>
      </c>
      <c r="BQ286" s="240" t="str">
        <f t="shared" ca="1" si="382"/>
        <v>0,0963663849677627-0,978424326214709i</v>
      </c>
      <c r="BR286" s="240" t="str">
        <f t="shared" ca="1" si="383"/>
        <v>0,95369447488192+0,238888029964164i</v>
      </c>
      <c r="BS286" s="240" t="str">
        <f t="shared" ca="1" si="384"/>
        <v>-0,376238470537817+0,908320018257787i</v>
      </c>
      <c r="BT286" s="240" t="str">
        <f t="shared" ca="1" si="385"/>
        <v>-0,843283176301195-0,505444484437044i</v>
      </c>
      <c r="BU286" s="240" t="str">
        <f t="shared" ca="1" si="386"/>
        <v>0,623709151655069-0,759991800233514i</v>
      </c>
      <c r="BV286" s="240" t="str">
        <f t="shared" ca="1" si="387"/>
        <v>0,660248896811881+0,728472399298118i</v>
      </c>
      <c r="BW286" s="240" t="str">
        <f t="shared" ca="1" si="388"/>
        <v>-0,817466419431035+0,546213598680101i</v>
      </c>
      <c r="BX286" s="240" t="str">
        <f t="shared" ca="1" si="389"/>
        <v>-0,420354425663544-0,888764760274356i</v>
      </c>
      <c r="BY286" s="240" t="str">
        <f t="shared" ca="1" si="390"/>
        <v>0,940824028065091-0,285395848771207i</v>
      </c>
      <c r="BZ286" s="240" t="str">
        <f t="shared" ca="1" si="391"/>
        <v>0,144259313629272+0,972517296870175i</v>
      </c>
      <c r="CA286" s="240" t="str">
        <f t="shared" ca="1" si="392"/>
        <v>-0,983158503131851+2,43778297737212E-13i</v>
      </c>
      <c r="CB286" s="240" t="str">
        <f t="shared" ca="1" si="393"/>
        <v>0,144259313629785-0,972517296870099i</v>
      </c>
      <c r="CC286" s="240" t="str">
        <f t="shared" ca="1" si="394"/>
        <v>0,940824028064941+0,285395848771704i</v>
      </c>
      <c r="CD286" s="240" t="str">
        <f t="shared" ca="1" si="395"/>
        <v>-0,420354425663103+0,888764760274564i</v>
      </c>
      <c r="CE286" s="240" t="str">
        <f t="shared" ca="1" si="396"/>
        <v>-0,817466419430747-0,546213598680531i</v>
      </c>
      <c r="CF286" s="240" t="str">
        <f t="shared" ca="1" si="397"/>
        <v>0,660248896812264-0,72847239929777i</v>
      </c>
      <c r="CG286" s="240" t="str">
        <f t="shared" ca="1" si="398"/>
        <v>0,623709151655402+0,759991800233239i</v>
      </c>
      <c r="CH286" s="240" t="str">
        <f t="shared" ca="1" si="399"/>
        <v>-0,843283176301462+0,5054444844366i</v>
      </c>
      <c r="CI286" s="240" t="str">
        <f t="shared" ca="1" si="400"/>
        <v>-0,376238470537313-0,908320018257995i</v>
      </c>
      <c r="CJ286" s="240" t="str">
        <f t="shared" ca="1" si="401"/>
        <v>0,953694474881809-0,238888029964609i</v>
      </c>
      <c r="CK286" s="240" t="str">
        <f t="shared" ca="1" si="402"/>
        <v>0,096366384967219+0,978424326214762i</v>
      </c>
      <c r="CL286" s="240" t="str">
        <f t="shared" ca="1" si="403"/>
        <v>-0,981974245657565-0,0482413012440318i</v>
      </c>
      <c r="CM286" s="240" t="str">
        <f t="shared" ca="1" si="404"/>
        <v>0,191804708968686-0,964267388175032i</v>
      </c>
      <c r="CN286" s="240" t="str">
        <f t="shared" ca="1" si="405"/>
        <v>0,925687053757858+0,331216123981844i</v>
      </c>
      <c r="CO286" s="240" t="str">
        <f t="shared" ca="1" si="406"/>
        <v>-0,463457710159207+0,867068390136814i</v>
      </c>
      <c r="CP286" s="240" t="str">
        <f t="shared" ca="1" si="407"/>
        <v>-0,789680314354857-0,585666836521308i</v>
      </c>
      <c r="CQ286" s="240" t="str">
        <f t="shared" ca="1" si="408"/>
        <v>0,695198044546085-0,695198044545409i</v>
      </c>
      <c r="CR286" s="240" t="str">
        <f t="shared" ca="1" si="409"/>
        <v>0,585666836521348+0,789680314354826i</v>
      </c>
      <c r="CS286" s="240" t="str">
        <f t="shared" ca="1" si="410"/>
        <v>-0,86706839013679+0,463457710159251i</v>
      </c>
      <c r="CT286" s="240" t="str">
        <f t="shared" ca="1" si="411"/>
        <v>-0,331216123980945-0,925687053758181i</v>
      </c>
      <c r="CU286" s="240" t="str">
        <f t="shared" ca="1" si="412"/>
        <v>0,964267388175023-0,191804708968736i</v>
      </c>
      <c r="CV286" s="240" t="str">
        <f t="shared" ca="1" si="413"/>
        <v>0,0482413012440823+0,981974245657563i</v>
      </c>
      <c r="CW286" s="240" t="str">
        <f t="shared" ca="1" si="414"/>
        <v>-0,978424326214674-0,0963663849681141i</v>
      </c>
      <c r="CX286" s="240" t="str">
        <f t="shared" ca="1" si="415"/>
        <v>0,23888802996456-0,953694474881821i</v>
      </c>
      <c r="CY286" s="240" t="str">
        <f t="shared" ca="1" si="416"/>
        <v>0,908320018258015+0,376238470537265i</v>
      </c>
      <c r="CZ286" s="240" t="str">
        <f t="shared" ca="1" si="417"/>
        <v>-0,505444484437371+0,843283176300999i</v>
      </c>
      <c r="DA286" s="240" t="str">
        <f t="shared" ca="1" si="418"/>
        <v>-0,759991800233307-0,62370915165532i</v>
      </c>
      <c r="DB286" s="240" t="str">
        <f t="shared" ca="1" si="419"/>
        <v>0,728472399297736-0,660248896812301i</v>
      </c>
      <c r="DC286" s="240" t="str">
        <f t="shared" ca="1" si="420"/>
        <v>0,546213598679783+0,817466419431246i</v>
      </c>
      <c r="DD286" s="240" t="str">
        <f t="shared" ca="1" si="421"/>
        <v>-0,888764760274519+0,4203544256632i</v>
      </c>
      <c r="DE286" s="240" t="str">
        <f t="shared" ca="1" si="422"/>
        <v>-0,285395848771805-0,94082402806491i</v>
      </c>
      <c r="DF286" s="240" t="str">
        <f t="shared" ca="1" si="423"/>
        <v>0,972517296870231-0,144259313628895i</v>
      </c>
      <c r="DG286" s="240" t="str">
        <f t="shared" ca="1" si="424"/>
        <v>-1,37307368794981E-13+0,983158503131851i</v>
      </c>
      <c r="DH286" s="240" t="str">
        <f t="shared" ca="1" si="425"/>
        <v>-0,972517296870191-0,144259313629167i</v>
      </c>
      <c r="DI286" s="240" t="str">
        <f t="shared" ca="1" si="426"/>
        <v>0,285395848772068-0,94082402806483i</v>
      </c>
      <c r="DJ286" s="240" t="str">
        <f t="shared" ca="1" si="427"/>
        <v>0,888764760274402+0,420354425663447i</v>
      </c>
      <c r="DK286" s="240" t="str">
        <f t="shared" ca="1" si="428"/>
        <v>-0,546213598680012+0,817466419431094i</v>
      </c>
      <c r="DL286" s="240" t="str">
        <f t="shared" ca="1" si="429"/>
        <v>-0,728472399298189-0,660248896811801i</v>
      </c>
      <c r="DM286" s="240" t="str">
        <f t="shared" ca="1" si="430"/>
        <v>0,759991800233481-0,623709151655108i</v>
      </c>
      <c r="DN286" s="240" t="str">
        <f t="shared" ca="1" si="431"/>
        <v>0,505444484437135+0,84328317630114i</v>
      </c>
      <c r="DO286" s="240" t="str">
        <f t="shared" ca="1" si="432"/>
        <v>-0,908320018257756+0,37623847053789i</v>
      </c>
      <c r="DP286" s="240" t="str">
        <f t="shared" ca="1" si="433"/>
        <v>-0,23888802996424-0,953694474881902i</v>
      </c>
      <c r="DQ286" s="240" t="str">
        <f t="shared" ca="1" si="434"/>
        <v>0,978424326214701-0,0963663849678408i</v>
      </c>
      <c r="DR286" s="240" t="str">
        <f t="shared" ca="1" si="435"/>
        <v>-0,0482413012434076+0,981974245657596i</v>
      </c>
      <c r="DS286" s="240" t="str">
        <f t="shared" ca="1" si="436"/>
        <v>-0,964267388174959-0,191804708969059i</v>
      </c>
      <c r="DT286" s="240" t="str">
        <f t="shared" ca="1" si="437"/>
        <v>0,331216123981256-0,925687053758069i</v>
      </c>
      <c r="DU286" s="240" t="str">
        <f t="shared" ca="1" si="438"/>
        <v>0,867068390136634+0,463457710159542i</v>
      </c>
      <c r="DV286" s="240" t="str">
        <f t="shared" ca="1" si="439"/>
        <v>-0,585666836521614+0,78968031435463i</v>
      </c>
      <c r="DW286" s="240" t="str">
        <f t="shared" ca="1" si="440"/>
        <v>-0,695198044545851-0,695198044545643i</v>
      </c>
      <c r="DX286" s="240" t="str">
        <f t="shared" ca="1" si="441"/>
        <v>0,789680314355053-0,585666836521042i</v>
      </c>
      <c r="DY286" s="240" t="str">
        <f t="shared" ca="1" si="442"/>
        <v>0,463457710158964+0,867068390136943i</v>
      </c>
      <c r="DZ286" s="240" t="str">
        <f t="shared" ca="1" si="443"/>
        <v>-0,92568705375797+0,331216123981533i</v>
      </c>
      <c r="EA286" s="240" t="str">
        <f t="shared" ca="1" si="444"/>
        <v>-0,191804708968416-0,964267388175087i</v>
      </c>
      <c r="EB286" s="240" t="str">
        <f t="shared" ca="1" si="445"/>
        <v>0,981974245657582-0,0482413012437017i</v>
      </c>
      <c r="EC286" s="240" t="str">
        <f t="shared" ca="1" si="446"/>
        <v>-0,0963663849674922+0,978424326214735i</v>
      </c>
      <c r="ED286" s="240" t="str">
        <f t="shared" ca="1" si="447"/>
        <v>-0,953694474881729-0,23888802996493i</v>
      </c>
      <c r="EE286" s="240" t="str">
        <f t="shared" ca="1" si="448"/>
        <v>0,376238470537566-0,90832001825789i</v>
      </c>
      <c r="EF286" s="240" t="str">
        <f t="shared" ca="1" si="449"/>
        <v>0,843283176301291+0,505444484436883i</v>
      </c>
      <c r="EG286" s="240" t="str">
        <f t="shared" ca="1" si="450"/>
        <v>-0,623709151655614+0,759991800233065i</v>
      </c>
      <c r="EH286" s="240" t="str">
        <f t="shared" ca="1" si="451"/>
        <v>-0,660248896812019-0,728472399297991i</v>
      </c>
      <c r="EI286" s="240" t="str">
        <f t="shared" ca="1" si="452"/>
        <v>0,817466419430899-0,546213598680303i</v>
      </c>
      <c r="EJ286" s="240" t="str">
        <f t="shared" ca="1" si="453"/>
        <v>0,420354425663714+0,888764760274275i</v>
      </c>
      <c r="EK286" s="240" t="str">
        <f t="shared" ca="1" si="454"/>
        <v>-0,940824028065021+0,28539584877144i</v>
      </c>
      <c r="EL286" s="240" t="str">
        <f t="shared" ca="1" si="455"/>
        <v>-0,144259313629458-0,972517296870148i</v>
      </c>
      <c r="EM286" s="240" t="str">
        <f t="shared" ca="1" si="456"/>
        <v>0,983158503131851+5,18393035327174E-13i</v>
      </c>
      <c r="EN286" s="240"/>
      <c r="EO286" s="240"/>
      <c r="EP286" s="240"/>
    </row>
    <row r="287" spans="1:146">
      <c r="A287" s="268">
        <f t="shared" si="323"/>
        <v>3.6523437500000028E-3</v>
      </c>
      <c r="B287" s="267">
        <v>187</v>
      </c>
      <c r="C287" s="266">
        <f t="shared" si="324"/>
        <v>37400</v>
      </c>
      <c r="N287" s="265">
        <f t="shared" ca="1" si="327"/>
        <v>2.9798089441274294</v>
      </c>
      <c r="O287" s="240">
        <f t="shared" ca="1" si="328"/>
        <v>0.97980894412742936</v>
      </c>
      <c r="P287" s="240" t="str">
        <f t="shared" ca="1" si="329"/>
        <v>-0,119939074416869+0,972440324863244i</v>
      </c>
      <c r="Q287" s="240" t="str">
        <f t="shared" ca="1" si="330"/>
        <v>-0,950445297963154-0,238074153514908i</v>
      </c>
      <c r="R287" s="240" t="str">
        <f t="shared" ca="1" si="331"/>
        <v>0,352628375744064-0,914154689104755i</v>
      </c>
      <c r="S287" s="240" t="str">
        <f t="shared" ca="1" si="332"/>
        <v>0,864114342824711+0,461878738974556i</v>
      </c>
      <c r="T287" s="240" t="str">
        <f t="shared" ca="1" si="333"/>
        <v>-0,564182016053038+0,801076912508679i</v>
      </c>
      <c r="U287" s="241" t="str">
        <f t="shared" ca="1" si="334"/>
        <v>-0,725990539784051-0,657999470468i</v>
      </c>
      <c r="V287" s="240" t="str">
        <f t="shared" ca="1" si="335"/>
        <v>0,741920000379447-0,639984593587274i</v>
      </c>
      <c r="W287" s="240" t="str">
        <f t="shared" ca="1" si="336"/>
        <v>0,544352683403562+0,814681362904203i</v>
      </c>
      <c r="X287" s="240" t="str">
        <f t="shared" ca="1" si="337"/>
        <v>-0,87518915942336+0,440533202176567i</v>
      </c>
      <c r="Y287" s="240" t="str">
        <f t="shared" ca="1" si="338"/>
        <v>-0,330087691539489-0,922533296356418i</v>
      </c>
      <c r="Z287" s="240" t="str">
        <f t="shared" ca="1" si="339"/>
        <v>0,956001673815939-0,214677354775093i</v>
      </c>
      <c r="AA287" s="240" t="str">
        <f t="shared" ca="1" si="340"/>
        <v>0,0960380707727308+0,975090896252426i</v>
      </c>
      <c r="AB287" s="240" t="str">
        <f t="shared" ca="1" si="341"/>
        <v>-0,979513843992166-0,0240457152066259i</v>
      </c>
      <c r="AC287" s="240" t="str">
        <f t="shared" ca="1" si="342"/>
        <v>0,143767831247461-0,969203991784242i</v>
      </c>
      <c r="AD287" s="240" t="str">
        <f t="shared" ca="1" si="343"/>
        <v>0,944316409402323+0,261327545286777i</v>
      </c>
      <c r="AE287" s="240" t="str">
        <f t="shared" ca="1" si="344"/>
        <v>-0,374956649800708+0,905225429250823i</v>
      </c>
      <c r="AF287" s="240" t="str">
        <f t="shared" ca="1" si="345"/>
        <v>-0,852519016057261-0,482946057290944i</v>
      </c>
      <c r="AG287" s="240" t="str">
        <f t="shared" ca="1" si="346"/>
        <v>0,583671506552173-0,786989923335251i</v>
      </c>
      <c r="AH287" s="240" t="str">
        <f t="shared" ca="1" si="347"/>
        <v>0,70962376963403+0,675617993071897i</v>
      </c>
      <c r="AI287" s="240" t="str">
        <f t="shared" ca="1" si="348"/>
        <v>-0,75740255610879+0,621584213917936i</v>
      </c>
      <c r="AJ287" s="240" t="str">
        <f t="shared" ca="1" si="349"/>
        <v>-0,524195453052254-0,827795079709617i</v>
      </c>
      <c r="AK287" s="240" t="str">
        <f t="shared" ca="1" si="350"/>
        <v>0,885736794797973-0,418922304649826i</v>
      </c>
      <c r="AL287" s="240" t="str">
        <f t="shared" ca="1" si="351"/>
        <v>0,307348174852027+0,93035620404619i</v>
      </c>
      <c r="AM287" s="240" t="str">
        <f t="shared" ca="1" si="352"/>
        <v>-0,960982190007639+0,191151242423978i</v>
      </c>
      <c r="AN287" s="240" t="str">
        <f t="shared" ca="1" si="353"/>
        <v>-0,0720792173858249-0,977154109346706i</v>
      </c>
      <c r="AO287" s="240" t="str">
        <f t="shared" ca="1" si="354"/>
        <v>0,978628721343673+0,048076946173344i</v>
      </c>
      <c r="AP287" s="240" t="str">
        <f t="shared" ca="1" si="355"/>
        <v>-0,167509987711922+0,96538384646153i</v>
      </c>
      <c r="AQ287" s="240" t="str">
        <f t="shared" ca="1" si="356"/>
        <v>-0,937618699946589-0,28442352311751i</v>
      </c>
      <c r="AR287" s="240" t="str">
        <f t="shared" ca="1" si="357"/>
        <v>-0,937618699946589-0,28442352311751i</v>
      </c>
      <c r="AS287" s="240" t="str">
        <f t="shared" ca="1" si="358"/>
        <v>0,840410163712173+0,50372246696111i</v>
      </c>
      <c r="AT287" s="240" t="str">
        <f t="shared" ca="1" si="359"/>
        <v>-0,602809415160648+0,772428880859453i</v>
      </c>
      <c r="AU287" s="240" t="str">
        <f t="shared" ca="1" si="360"/>
        <v>-0,692829548659859-0,692829548659613i</v>
      </c>
      <c r="AV287" s="240" t="str">
        <f t="shared" ca="1" si="361"/>
        <v>0,772428880859255-0,602809415160901i</v>
      </c>
      <c r="AW287" s="240" t="str">
        <f t="shared" ca="1" si="362"/>
        <v>0,503722466961386+0,840410163712007i</v>
      </c>
      <c r="AX287" s="240" t="str">
        <f t="shared" ca="1" si="363"/>
        <v>-0,89575089544701+0,397059063991728i</v>
      </c>
      <c r="AY287" s="240" t="str">
        <f t="shared" ca="1" si="364"/>
        <v>-0,284423523116885-0,937618699946778i</v>
      </c>
      <c r="AZ287" s="240" t="str">
        <f t="shared" ca="1" si="365"/>
        <v>0,965383846461478-0,167509987712224i</v>
      </c>
      <c r="BA287" s="240" t="str">
        <f t="shared" ca="1" si="366"/>
        <v>0,0480769461736787+0,978628721343657i</v>
      </c>
      <c r="BB287" s="240" t="str">
        <f t="shared" ca="1" si="367"/>
        <v>-0,977154109346731-0,0720792173854907i</v>
      </c>
      <c r="BC287" s="240" t="str">
        <f t="shared" ca="1" si="368"/>
        <v>0,191151242423664-0,960982190007702i</v>
      </c>
      <c r="BD287" s="240" t="str">
        <f t="shared" ca="1" si="369"/>
        <v>0,930356204045985+0,307348174852647i</v>
      </c>
      <c r="BE287" s="240" t="str">
        <f t="shared" ca="1" si="370"/>
        <v>-0,41892230465043+0,885736794797688i</v>
      </c>
      <c r="BF287" s="240" t="str">
        <f t="shared" ca="1" si="371"/>
        <v>-0,827795079709572-0,524195453052323i</v>
      </c>
      <c r="BG287" s="240" t="str">
        <f t="shared" ca="1" si="372"/>
        <v>0,621584213917828-0,757402556108879i</v>
      </c>
      <c r="BH287" s="240" t="str">
        <f t="shared" ca="1" si="373"/>
        <v>0,675617993072069+0,709623769633865i</v>
      </c>
      <c r="BI287" s="240" t="str">
        <f t="shared" ca="1" si="374"/>
        <v>-0,786989923335002+0,58367150655251i</v>
      </c>
      <c r="BJ287" s="240" t="str">
        <f t="shared" ca="1" si="375"/>
        <v>-0,482946057290631-0,852519016057439i</v>
      </c>
      <c r="BK287" s="240" t="str">
        <f t="shared" ca="1" si="376"/>
        <v>0,905225429250924-0,374956649800465i</v>
      </c>
      <c r="BL287" s="240" t="str">
        <f t="shared" ca="1" si="377"/>
        <v>0,261327545286698+0,944316409402344i</v>
      </c>
      <c r="BM287" s="240" t="str">
        <f t="shared" ca="1" si="378"/>
        <v>-0,969203991784236+0,143767831247503i</v>
      </c>
      <c r="BN287" s="240" t="str">
        <f t="shared" ca="1" si="379"/>
        <v>-0,0240457152068566-0,97951384399216i</v>
      </c>
      <c r="BO287" s="240" t="str">
        <f t="shared" ca="1" si="380"/>
        <v>0,975090896252467+0,0960380707723141i</v>
      </c>
      <c r="BP287" s="240" t="str">
        <f t="shared" ca="1" si="381"/>
        <v>-0,21467735477554+0,956001673815839i</v>
      </c>
      <c r="BQ287" s="240" t="str">
        <f t="shared" ca="1" si="382"/>
        <v>-0,922533296356327-0,330087691539744i</v>
      </c>
      <c r="BR287" s="240" t="str">
        <f t="shared" ca="1" si="383"/>
        <v>0,440533202176703-0,875189159423291i</v>
      </c>
      <c r="BS287" s="240" t="str">
        <f t="shared" ca="1" si="384"/>
        <v>0,814681362904211+0,544352683403549i</v>
      </c>
      <c r="BT287" s="240" t="str">
        <f t="shared" ca="1" si="385"/>
        <v>-0,6399845935871+0,741920000379598i</v>
      </c>
      <c r="BU287" s="240" t="str">
        <f t="shared" ca="1" si="386"/>
        <v>-0,657999470468259-0,725990539783817i</v>
      </c>
      <c r="BV287" s="240" t="str">
        <f t="shared" ca="1" si="387"/>
        <v>0,801076912508929-0,564182016052683i</v>
      </c>
      <c r="BW287" s="240" t="str">
        <f t="shared" ca="1" si="388"/>
        <v>0,461878738974318+0,864114342824838i</v>
      </c>
      <c r="BX287" s="240" t="str">
        <f t="shared" ca="1" si="389"/>
        <v>-0,91415468910481+0,352628375743922i</v>
      </c>
      <c r="BY287" s="240" t="str">
        <f t="shared" ca="1" si="390"/>
        <v>-0,238074153514898-0,950445297963156i</v>
      </c>
      <c r="BZ287" s="240" t="str">
        <f t="shared" ca="1" si="391"/>
        <v>0,972440324863224-0,119939074417037i</v>
      </c>
      <c r="CA287" s="240" t="str">
        <f t="shared" ca="1" si="392"/>
        <v>3,49057649354772E-13+0,979808944127429i</v>
      </c>
      <c r="CB287" s="240" t="str">
        <f t="shared" ca="1" si="393"/>
        <v>-0,972440324863187-0,119939074417339i</v>
      </c>
      <c r="CC287" s="240" t="str">
        <f t="shared" ca="1" si="394"/>
        <v>0,238074153515248-0,950445297963069i</v>
      </c>
      <c r="CD287" s="240" t="str">
        <f t="shared" ca="1" si="395"/>
        <v>0,9141546891047+0,352628375744206i</v>
      </c>
      <c r="CE287" s="240" t="str">
        <f t="shared" ca="1" si="396"/>
        <v>-0,461878738974635+0,864114342824669i</v>
      </c>
      <c r="CF287" s="240" t="str">
        <f t="shared" ca="1" si="397"/>
        <v>-0,801076912508753-0,564182016052932i</v>
      </c>
      <c r="CG287" s="240" t="str">
        <f t="shared" ca="1" si="398"/>
        <v>0,657999470467742-0,725990539784287i</v>
      </c>
      <c r="CH287" s="240" t="str">
        <f t="shared" ca="1" si="399"/>
        <v>0,639984593587586+0,741920000379179i</v>
      </c>
      <c r="CI287" s="240" t="str">
        <f t="shared" ca="1" si="400"/>
        <v>-0,814681362904411+0,544352683403251i</v>
      </c>
      <c r="CJ287" s="240" t="str">
        <f t="shared" ca="1" si="401"/>
        <v>-0,440533202176432-0,875189159423429i</v>
      </c>
      <c r="CK287" s="240" t="str">
        <f t="shared" ca="1" si="402"/>
        <v>0,922533296356449-0,330087691539405i</v>
      </c>
      <c r="CL287" s="240" t="str">
        <f t="shared" ca="1" si="403"/>
        <v>0,214677354775216+0,956001673815911i</v>
      </c>
      <c r="CM287" s="240" t="str">
        <f t="shared" ca="1" si="404"/>
        <v>-0,975090896252401+0,0960380707729812i</v>
      </c>
      <c r="CN287" s="240" t="str">
        <f t="shared" ca="1" si="405"/>
        <v>0,0240457152062144-0,979513843992176i</v>
      </c>
      <c r="CO287" s="240" t="str">
        <f t="shared" ca="1" si="406"/>
        <v>0,969203991784187+0,143767831247832i</v>
      </c>
      <c r="CP287" s="240" t="str">
        <f t="shared" ca="1" si="407"/>
        <v>-0,261327545287018+0,944316409402256i</v>
      </c>
      <c r="CQ287" s="240" t="str">
        <f t="shared" ca="1" si="408"/>
        <v>-0,905225429250786-0,374956649800797i</v>
      </c>
      <c r="CR287" s="240" t="str">
        <f t="shared" ca="1" si="409"/>
        <v>0,48294605729092-0,852519016057274i</v>
      </c>
      <c r="CS287" s="240" t="str">
        <f t="shared" ca="1" si="410"/>
        <v>0,786989923335401+0,583671506551971i</v>
      </c>
      <c r="CT287" s="240" t="str">
        <f t="shared" ca="1" si="411"/>
        <v>-0,675617993071604+0,709623769634308i</v>
      </c>
      <c r="CU287" s="240" t="str">
        <f t="shared" ca="1" si="412"/>
        <v>-0,621584213917571-0,75740255610909i</v>
      </c>
      <c r="CV287" s="240" t="str">
        <f t="shared" ca="1" si="413"/>
        <v>0,827795079709751-0,524195453052042i</v>
      </c>
      <c r="CW287" s="240" t="str">
        <f t="shared" ca="1" si="414"/>
        <v>0,418922304650104+0,885736794797842i</v>
      </c>
      <c r="CX287" s="240" t="str">
        <f t="shared" ca="1" si="415"/>
        <v>-0,930356204046089+0,307348174852332i</v>
      </c>
      <c r="CY287" s="240" t="str">
        <f t="shared" ca="1" si="416"/>
        <v>-0,191151242424321-0,96098219000757i</v>
      </c>
      <c r="CZ287" s="240" t="str">
        <f t="shared" ca="1" si="417"/>
        <v>0,977154109346684-0,0720792173861314i</v>
      </c>
      <c r="DA287" s="240" t="str">
        <f t="shared" ca="1" si="418"/>
        <v>-0,0480769461740105+0,978628721343641i</v>
      </c>
      <c r="DB287" s="240" t="str">
        <f t="shared" ca="1" si="419"/>
        <v>-0,965383846461421-0,167509987712553i</v>
      </c>
      <c r="DC287" s="240" t="str">
        <f t="shared" ca="1" si="420"/>
        <v>0,284423523117229-0,937618699946674i</v>
      </c>
      <c r="DD287" s="240" t="str">
        <f t="shared" ca="1" si="421"/>
        <v>0,895750895446876+0,397059063992032i</v>
      </c>
      <c r="DE287" s="240" t="str">
        <f t="shared" ca="1" si="422"/>
        <v>-0,503722466960811+0,840410163712352i</v>
      </c>
      <c r="DF287" s="240" t="str">
        <f t="shared" ca="1" si="423"/>
        <v>-0,77242888085965-0,602809415160394i</v>
      </c>
      <c r="DG287" s="240" t="str">
        <f t="shared" ca="1" si="424"/>
        <v>0,692829548660094-0,692829548659378i</v>
      </c>
      <c r="DH287" s="240" t="str">
        <f t="shared" ca="1" si="425"/>
        <v>0,602809415160385+0,772428880859657i</v>
      </c>
      <c r="DI287" s="240" t="str">
        <f t="shared" ca="1" si="426"/>
        <v>-0,840410163712358+0,503722466960801i</v>
      </c>
      <c r="DJ287" s="240" t="str">
        <f t="shared" ca="1" si="427"/>
        <v>-0,397059063992022-0,89575089544688i</v>
      </c>
      <c r="DK287" s="240" t="str">
        <f t="shared" ca="1" si="428"/>
        <v>0,937618699946677-0,284423523117219i</v>
      </c>
      <c r="DL287" s="240" t="str">
        <f t="shared" ca="1" si="429"/>
        <v>0,167509987712541+0,965383846461423i</v>
      </c>
      <c r="DM287" s="240" t="str">
        <f t="shared" ca="1" si="430"/>
        <v>-0,97862872134369+0,0480769461729982i</v>
      </c>
      <c r="DN287" s="240" t="str">
        <f t="shared" ca="1" si="431"/>
        <v>0,0720792173861424-0,977154109346683i</v>
      </c>
      <c r="DO287" s="240" t="str">
        <f t="shared" ca="1" si="432"/>
        <v>0,960982190007568+0,191151242424332i</v>
      </c>
      <c r="DP287" s="240" t="str">
        <f t="shared" ca="1" si="433"/>
        <v>-0,307348174852343+0,930356204046086i</v>
      </c>
      <c r="DQ287" s="240" t="str">
        <f t="shared" ca="1" si="434"/>
        <v>-0,885736794797837-0,418922304650114i</v>
      </c>
      <c r="DR287" s="240" t="str">
        <f t="shared" ca="1" si="435"/>
        <v>0,524195453052052-0,827795079709745i</v>
      </c>
      <c r="DS287" s="240" t="str">
        <f t="shared" ca="1" si="436"/>
        <v>0,757402556109083+0,621584213917579i</v>
      </c>
      <c r="DT287" s="240" t="str">
        <f t="shared" ca="1" si="437"/>
        <v>-0,709623769634316+0,675617993071596i</v>
      </c>
      <c r="DU287" s="240" t="str">
        <f t="shared" ca="1" si="438"/>
        <v>-0,583671506552007-0,786989923335374i</v>
      </c>
      <c r="DV287" s="240" t="str">
        <f t="shared" ca="1" si="439"/>
        <v>0,85251901605728-0,48294605729091i</v>
      </c>
      <c r="DW287" s="240" t="str">
        <f t="shared" ca="1" si="440"/>
        <v>0,374956649800736+0,905225429250812i</v>
      </c>
      <c r="DX287" s="240" t="str">
        <f t="shared" ca="1" si="441"/>
        <v>-0,944316409402244+0,261327545287061i</v>
      </c>
      <c r="DY287" s="240" t="str">
        <f t="shared" ca="1" si="442"/>
        <v>-0,143767831247821-0,969203991784189i</v>
      </c>
      <c r="DZ287" s="240" t="str">
        <f t="shared" ca="1" si="443"/>
        <v>0,979513843992178-0,0240457152061477i</v>
      </c>
      <c r="EA287" s="240" t="str">
        <f t="shared" ca="1" si="444"/>
        <v>-0,0960380707729367+0,975090896252406i</v>
      </c>
      <c r="EB287" s="240" t="str">
        <f t="shared" ca="1" si="445"/>
        <v>-0,956001673815909-0,214677354775227i</v>
      </c>
      <c r="EC287" s="240" t="str">
        <f t="shared" ca="1" si="446"/>
        <v>0,330087691539468-0,922533296356426i</v>
      </c>
      <c r="ED287" s="240" t="str">
        <f t="shared" ca="1" si="447"/>
        <v>0,875189159423448+0,440533202176392i</v>
      </c>
      <c r="EE287" s="240" t="str">
        <f t="shared" ca="1" si="448"/>
        <v>-0,544352683403259+0,814681362904405i</v>
      </c>
      <c r="EF287" s="240" t="str">
        <f t="shared" ca="1" si="449"/>
        <v>-0,74192000037979-0,639984593586877i</v>
      </c>
      <c r="EG287" s="240" t="str">
        <f t="shared" ca="1" si="450"/>
        <v>0,725990539784256-0,657999470467775i</v>
      </c>
      <c r="EH287" s="240" t="str">
        <f t="shared" ca="1" si="451"/>
        <v>0,564182016052923+0,80107691250876i</v>
      </c>
      <c r="EI287" s="240" t="str">
        <f t="shared" ca="1" si="452"/>
        <v>-0,8641143428247+0,461878738974576i</v>
      </c>
      <c r="EJ287" s="240" t="str">
        <f t="shared" ca="1" si="453"/>
        <v>-0,352628375744248-0,914154689104684i</v>
      </c>
      <c r="EK287" s="240" t="str">
        <f t="shared" ca="1" si="454"/>
        <v>0,950445297963071-0,238074153515237i</v>
      </c>
      <c r="EL287" s="240" t="str">
        <f t="shared" ca="1" si="455"/>
        <v>0,119939074417328+0,972440324863188i</v>
      </c>
      <c r="EM287" s="240" t="str">
        <f t="shared" ca="1" si="456"/>
        <v>-0,979808944127429-3,04407125153283E-13i</v>
      </c>
      <c r="EN287" s="240"/>
      <c r="EO287" s="240"/>
      <c r="EP287" s="240"/>
    </row>
    <row r="288" spans="1:146">
      <c r="A288" s="268">
        <f t="shared" si="323"/>
        <v>3.6718750000000028E-3</v>
      </c>
      <c r="B288" s="267">
        <v>188</v>
      </c>
      <c r="C288" s="266">
        <f t="shared" si="324"/>
        <v>37600</v>
      </c>
      <c r="N288" s="265">
        <f t="shared" ca="1" si="327"/>
        <v>2.9747921232217527</v>
      </c>
      <c r="O288" s="240">
        <f t="shared" ca="1" si="328"/>
        <v>0.9747921232217529</v>
      </c>
      <c r="P288" s="240" t="str">
        <f t="shared" ca="1" si="329"/>
        <v>-0,0955463363339759+0,970098232710651i</v>
      </c>
      <c r="Q288" s="240" t="str">
        <f t="shared" ca="1" si="330"/>
        <v>-0,956061765908908-0,190172509218115i</v>
      </c>
      <c r="R288" s="240" t="str">
        <f t="shared" ca="1" si="331"/>
        <v>0,282967216879643-0,932817901664929i</v>
      </c>
      <c r="S288" s="240" t="str">
        <f t="shared" ca="1" si="332"/>
        <v>0,900590491097784+0,373036795556985i</v>
      </c>
      <c r="T288" s="240" t="str">
        <f t="shared" ca="1" si="333"/>
        <v>-0,459513825970458+0,859689901788526i</v>
      </c>
      <c r="U288" s="241" t="str">
        <f t="shared" ca="1" si="334"/>
        <v>-0,810510028770791-0,541565487043944i</v>
      </c>
      <c r="V288" s="240" t="str">
        <f t="shared" ca="1" si="335"/>
        <v>0,618401576427475-0,753524501106094i</v>
      </c>
      <c r="W288" s="240" t="str">
        <f t="shared" ca="1" si="336"/>
        <v>0,689282120577354+0,689282120577314i</v>
      </c>
      <c r="X288" s="240" t="str">
        <f t="shared" ca="1" si="337"/>
        <v>-0,753524501106062+0,618401576427514i</v>
      </c>
      <c r="Y288" s="240" t="str">
        <f t="shared" ca="1" si="338"/>
        <v>-0,541565487043992-0,810510028770759i</v>
      </c>
      <c r="Z288" s="240" t="str">
        <f t="shared" ca="1" si="339"/>
        <v>0,859689901788546-0,45951382597042i</v>
      </c>
      <c r="AA288" s="240" t="str">
        <f t="shared" ca="1" si="340"/>
        <v>0,373036795556949+0,9005904910978i</v>
      </c>
      <c r="AB288" s="240" t="str">
        <f t="shared" ca="1" si="341"/>
        <v>-0,932817901664942+0,282967216879603i</v>
      </c>
      <c r="AC288" s="240" t="str">
        <f t="shared" ca="1" si="342"/>
        <v>-0,190172509218089-0,956061765908913i</v>
      </c>
      <c r="AD288" s="240" t="str">
        <f t="shared" ca="1" si="343"/>
        <v>0,970098232710654-0,0955463363339498i</v>
      </c>
      <c r="AE288" s="240" t="str">
        <f t="shared" ca="1" si="344"/>
        <v>-3,91696746561597E-14+0,974792123221753i</v>
      </c>
      <c r="AF288" s="240" t="str">
        <f t="shared" ca="1" si="345"/>
        <v>-0,970098232710655-0,0955463363339313i</v>
      </c>
      <c r="AG288" s="240" t="str">
        <f t="shared" ca="1" si="346"/>
        <v>0,190172509218084-0,956061765908914i</v>
      </c>
      <c r="AH288" s="240" t="str">
        <f t="shared" ca="1" si="347"/>
        <v>0,932817901664947+0,282967216879584i</v>
      </c>
      <c r="AI288" s="240" t="str">
        <f t="shared" ca="1" si="348"/>
        <v>-0,373036795556932+0,900590491097807i</v>
      </c>
      <c r="AJ288" s="240" t="str">
        <f t="shared" ca="1" si="349"/>
        <v>-0,859689901788552-0,45951382597041i</v>
      </c>
      <c r="AK288" s="240" t="str">
        <f t="shared" ca="1" si="350"/>
        <v>0,541565487044144-0,810510028770658i</v>
      </c>
      <c r="AL288" s="240" t="str">
        <f t="shared" ca="1" si="351"/>
        <v>0,75352450110595+0,618401576427649i</v>
      </c>
      <c r="AM288" s="240" t="str">
        <f t="shared" ca="1" si="352"/>
        <v>-0,689282120577479+0,689282120577189i</v>
      </c>
      <c r="AN288" s="240" t="str">
        <f t="shared" ca="1" si="353"/>
        <v>-0,618401576427334-0,75352450110621i</v>
      </c>
      <c r="AO288" s="240" t="str">
        <f t="shared" ca="1" si="354"/>
        <v>0,810510028770892-0,541565487043793i</v>
      </c>
      <c r="AP288" s="240" t="str">
        <f t="shared" ca="1" si="355"/>
        <v>0,459513825970221+0,859689901788652i</v>
      </c>
      <c r="AQ288" s="240" t="str">
        <f t="shared" ca="1" si="356"/>
        <v>-0,900590491097894+0,373036795556721i</v>
      </c>
      <c r="AR288" s="240" t="str">
        <f t="shared" ca="1" si="357"/>
        <v>-0,900590491097894+0,373036795556721i</v>
      </c>
      <c r="AS288" s="240" t="str">
        <f t="shared" ca="1" si="358"/>
        <v>0,956061765908956-0,190172509217873i</v>
      </c>
      <c r="AT288" s="240" t="str">
        <f t="shared" ca="1" si="359"/>
        <v>0,095546336333704+0,970098232710677i</v>
      </c>
      <c r="AU288" s="240" t="str">
        <f t="shared" ca="1" si="360"/>
        <v>-0,974792123221753-2,72276158681106E-13i</v>
      </c>
      <c r="AV288" s="240" t="str">
        <f t="shared" ca="1" si="361"/>
        <v>0,095546336334246-0,970098232710624i</v>
      </c>
      <c r="AW288" s="240" t="str">
        <f t="shared" ca="1" si="362"/>
        <v>0,956061765908849+0,190172509218407i</v>
      </c>
      <c r="AX288" s="240" t="str">
        <f t="shared" ca="1" si="363"/>
        <v>-0,2829672168799+0,932817901664851i</v>
      </c>
      <c r="AY288" s="240" t="str">
        <f t="shared" ca="1" si="364"/>
        <v>-0,900590491097675-0,37303679555725i</v>
      </c>
      <c r="AZ288" s="240" t="str">
        <f t="shared" ca="1" si="365"/>
        <v>0,459513825970701-0,859689901788396i</v>
      </c>
      <c r="BA288" s="240" t="str">
        <f t="shared" ca="1" si="366"/>
        <v>0,81051002877059+0,541565487044245i</v>
      </c>
      <c r="BB288" s="240" t="str">
        <f t="shared" ca="1" si="367"/>
        <v>-0,618401576427765+0,753524501105855i</v>
      </c>
      <c r="BC288" s="240" t="str">
        <f t="shared" ca="1" si="368"/>
        <v>-0,689282120577094-0,689282120577574i</v>
      </c>
      <c r="BD288" s="240" t="str">
        <f t="shared" ca="1" si="369"/>
        <v>0,753524501106304-0,618401576427218i</v>
      </c>
      <c r="BE288" s="240" t="str">
        <f t="shared" ca="1" si="370"/>
        <v>0,54156548704368+0,810510028770968i</v>
      </c>
      <c r="BF288" s="240" t="str">
        <f t="shared" ca="1" si="371"/>
        <v>-0,859689901788716+0,459513825970101i</v>
      </c>
      <c r="BG288" s="240" t="str">
        <f t="shared" ca="1" si="372"/>
        <v>-0,373036795556595-0,900590491097946i</v>
      </c>
      <c r="BH288" s="240" t="str">
        <f t="shared" ca="1" si="373"/>
        <v>0,932817901665049-0,282967216879249i</v>
      </c>
      <c r="BI288" s="240" t="str">
        <f t="shared" ca="1" si="374"/>
        <v>0,19017250921774+0,956061765908982i</v>
      </c>
      <c r="BJ288" s="240" t="str">
        <f t="shared" ca="1" si="375"/>
        <v>-0,970098232710691+0,0955463363335685i</v>
      </c>
      <c r="BK288" s="240" t="str">
        <f t="shared" ca="1" si="376"/>
        <v>4,0841423802166E-13-0,974792123221753i</v>
      </c>
      <c r="BL288" s="240" t="str">
        <f t="shared" ca="1" si="377"/>
        <v>0,970098232710608+0,095546336334409i</v>
      </c>
      <c r="BM288" s="240" t="str">
        <f t="shared" ca="1" si="378"/>
        <v>-0,190172509218541+0,956061765908823i</v>
      </c>
      <c r="BN288" s="240" t="str">
        <f t="shared" ca="1" si="379"/>
        <v>-0,932817901664812-0,282967216880031i</v>
      </c>
      <c r="BO288" s="240" t="str">
        <f t="shared" ca="1" si="380"/>
        <v>0,373036795557375-0,900590491097623i</v>
      </c>
      <c r="BP288" s="240" t="str">
        <f t="shared" ca="1" si="381"/>
        <v>0,859689901788331+0,459513825970821i</v>
      </c>
      <c r="BQ288" s="240" t="str">
        <f t="shared" ca="1" si="382"/>
        <v>-0,541565487044358+0,810510028770514i</v>
      </c>
      <c r="BR288" s="240" t="str">
        <f t="shared" ca="1" si="383"/>
        <v>-0,753524501105769-0,618401576427871i</v>
      </c>
      <c r="BS288" s="240" t="str">
        <f t="shared" ca="1" si="384"/>
        <v>0,68928212057769-0,689282120576978i</v>
      </c>
      <c r="BT288" s="240" t="str">
        <f t="shared" ca="1" si="385"/>
        <v>0,618401576427134+0,753524501106373i</v>
      </c>
      <c r="BU288" s="240" t="str">
        <f t="shared" ca="1" si="386"/>
        <v>-0,81051002877049+0,541565487044395i</v>
      </c>
      <c r="BV288" s="240" t="str">
        <f t="shared" ca="1" si="387"/>
        <v>-0,459513825969956-0,859689901788794i</v>
      </c>
      <c r="BW288" s="240" t="str">
        <f t="shared" ca="1" si="388"/>
        <v>0,900590491097988-0,373036795556495i</v>
      </c>
      <c r="BX288" s="240" t="str">
        <f t="shared" ca="1" si="389"/>
        <v>0,282967216880074+0,932817901664799i</v>
      </c>
      <c r="BY288" s="240" t="str">
        <f t="shared" ca="1" si="390"/>
        <v>-0,95606176590882+0,190172509218557i</v>
      </c>
      <c r="BZ288" s="240" t="str">
        <f t="shared" ca="1" si="391"/>
        <v>-0,0955463363343981-0,970098232710609i</v>
      </c>
      <c r="CA288" s="240" t="str">
        <f t="shared" ca="1" si="392"/>
        <v>0,974792123221753-3,97426471000466E-13i</v>
      </c>
      <c r="CB288" s="240" t="str">
        <f t="shared" ca="1" si="393"/>
        <v>-0,095546336333552+0,970098232710693i</v>
      </c>
      <c r="CC288" s="240" t="str">
        <f t="shared" ca="1" si="394"/>
        <v>-0,956061765908986-0,190172509217724i</v>
      </c>
      <c r="CD288" s="240" t="str">
        <f t="shared" ca="1" si="395"/>
        <v>0,28296721687926-0,932817901665046i</v>
      </c>
      <c r="CE288" s="240" t="str">
        <f t="shared" ca="1" si="396"/>
        <v>0,900590491097953+0,37303679555658i</v>
      </c>
      <c r="CF288" s="240" t="str">
        <f t="shared" ca="1" si="397"/>
        <v>-0,459513825970086+0,859689901788724i</v>
      </c>
      <c r="CG288" s="240" t="str">
        <f t="shared" ca="1" si="398"/>
        <v>-0,810510028770962-0,541565487043688i</v>
      </c>
      <c r="CH288" s="240" t="str">
        <f t="shared" ca="1" si="399"/>
        <v>0,618401576427205-0,753524501106315i</v>
      </c>
      <c r="CI288" s="240" t="str">
        <f t="shared" ca="1" si="400"/>
        <v>0,689282120577587+0,689282120577082i</v>
      </c>
      <c r="CJ288" s="240" t="str">
        <f t="shared" ca="1" si="401"/>
        <v>-0,753524501105862+0,618401576427757i</v>
      </c>
      <c r="CK288" s="240" t="str">
        <f t="shared" ca="1" si="402"/>
        <v>-0,541565487044282-0,810510028770566i</v>
      </c>
      <c r="CL288" s="240" t="str">
        <f t="shared" ca="1" si="403"/>
        <v>0,859689901788388-0,459513825970716i</v>
      </c>
      <c r="CM288" s="240" t="str">
        <f t="shared" ca="1" si="404"/>
        <v>0,37303679555724+0,900590491097679i</v>
      </c>
      <c r="CN288" s="240" t="str">
        <f t="shared" ca="1" si="405"/>
        <v>-0,932817901664839+0,282967216879943i</v>
      </c>
      <c r="CO288" s="240" t="str">
        <f t="shared" ca="1" si="406"/>
        <v>-0,190172509218424-0,956061765908846i</v>
      </c>
      <c r="CP288" s="240" t="str">
        <f t="shared" ca="1" si="407"/>
        <v>0,970098232710622-0,0955463363342626i</v>
      </c>
      <c r="CQ288" s="240" t="str">
        <f t="shared" ca="1" si="408"/>
        <v>2,61288391659913E-13+0,974792123221753i</v>
      </c>
      <c r="CR288" s="240" t="str">
        <f t="shared" ca="1" si="409"/>
        <v>-0,970098232710679-0,0955463363336874i</v>
      </c>
      <c r="CS288" s="240" t="str">
        <f t="shared" ca="1" si="410"/>
        <v>0,190172509217858-0,956061765908959i</v>
      </c>
      <c r="CT288" s="240" t="str">
        <f t="shared" ca="1" si="411"/>
        <v>0,932817901665006+0,28296721687939i</v>
      </c>
      <c r="CU288" s="240" t="str">
        <f t="shared" ca="1" si="412"/>
        <v>-0,373036795556706+0,9005904910979i</v>
      </c>
      <c r="CV288" s="240" t="str">
        <f t="shared" ca="1" si="413"/>
        <v>-0,859689901788661-0,459513825970206i</v>
      </c>
      <c r="CW288" s="240" t="str">
        <f t="shared" ca="1" si="414"/>
        <v>0,541565487043801-0,810510028770886i</v>
      </c>
      <c r="CX288" s="240" t="str">
        <f t="shared" ca="1" si="415"/>
        <v>0,753524501106229+0,61840157642731i</v>
      </c>
      <c r="CY288" s="240" t="str">
        <f t="shared" ca="1" si="416"/>
        <v>-0,689282120577178+0,68928212057749i</v>
      </c>
      <c r="CZ288" s="240" t="str">
        <f t="shared" ca="1" si="417"/>
        <v>-0,618401576427651-0,753524501105948i</v>
      </c>
      <c r="DA288" s="240" t="str">
        <f t="shared" ca="1" si="418"/>
        <v>0,810510028770641-0,541565487044169i</v>
      </c>
      <c r="DB288" s="240" t="str">
        <f t="shared" ca="1" si="419"/>
        <v>0,459513825970596+0,859689901788452i</v>
      </c>
      <c r="DC288" s="240" t="str">
        <f t="shared" ca="1" si="420"/>
        <v>-0,900590491097732+0,373036795557114i</v>
      </c>
      <c r="DD288" s="240" t="str">
        <f t="shared" ca="1" si="421"/>
        <v>-0,282967216879812-0,932817901664879i</v>
      </c>
      <c r="DE288" s="240" t="str">
        <f t="shared" ca="1" si="422"/>
        <v>0,956061765908873-0,19017250921829i</v>
      </c>
      <c r="DF288" s="240" t="str">
        <f t="shared" ca="1" si="423"/>
        <v>0,0955463363341271+0,970098232710636i</v>
      </c>
      <c r="DG288" s="240" t="str">
        <f t="shared" ca="1" si="424"/>
        <v>-0,974792123221753+1,2515031231936E-13i</v>
      </c>
      <c r="DH288" s="240" t="str">
        <f t="shared" ca="1" si="425"/>
        <v>0,0955463363338229-0,970098232710665i</v>
      </c>
      <c r="DI288" s="240" t="str">
        <f t="shared" ca="1" si="426"/>
        <v>0,956061765908932+0,190172509217991i</v>
      </c>
      <c r="DJ288" s="240" t="str">
        <f t="shared" ca="1" si="427"/>
        <v>-0,28296721687952+0,932817901664967i</v>
      </c>
      <c r="DK288" s="240" t="str">
        <f t="shared" ca="1" si="428"/>
        <v>-0,900590491097849-0,373036795556831i</v>
      </c>
      <c r="DL288" s="240" t="str">
        <f t="shared" ca="1" si="429"/>
        <v>0,459513825970326-0,859689901788596i</v>
      </c>
      <c r="DM288" s="240" t="str">
        <f t="shared" ca="1" si="430"/>
        <v>0,81051002877081+0,541565487043915i</v>
      </c>
      <c r="DN288" s="240" t="str">
        <f t="shared" ca="1" si="431"/>
        <v>-0,618401576427416+0,753524501106142i</v>
      </c>
      <c r="DO288" s="240" t="str">
        <f t="shared" ca="1" si="432"/>
        <v>-0,689282120577394-0,689282120577274i</v>
      </c>
      <c r="DP288" s="240" t="str">
        <f t="shared" ca="1" si="433"/>
        <v>0,753524501106035-0,618401576427546i</v>
      </c>
      <c r="DQ288" s="240" t="str">
        <f t="shared" ca="1" si="434"/>
        <v>0,541565487044056+0,810510028770717i</v>
      </c>
      <c r="DR288" s="240" t="str">
        <f t="shared" ca="1" si="435"/>
        <v>-0,859689901788516+0,459513825970475i</v>
      </c>
      <c r="DS288" s="240" t="str">
        <f t="shared" ca="1" si="436"/>
        <v>-0,373036795556988-0,900590491097783i</v>
      </c>
      <c r="DT288" s="240" t="str">
        <f t="shared" ca="1" si="437"/>
        <v>0,932817901664934-0,282967216879629i</v>
      </c>
      <c r="DU288" s="240" t="str">
        <f t="shared" ca="1" si="438"/>
        <v>0,190172509218157+0,956061765908899i</v>
      </c>
      <c r="DV288" s="240" t="str">
        <f t="shared" ca="1" si="439"/>
        <v>-0,970098232710649+0,0955463363339916i</v>
      </c>
      <c r="DW288" s="240" t="str">
        <f t="shared" ca="1" si="440"/>
        <v>1,09877670211933E-14-0,974792123221753i</v>
      </c>
      <c r="DX288" s="240" t="str">
        <f t="shared" ca="1" si="441"/>
        <v>0,970098232710647+0,0955463363340135i</v>
      </c>
      <c r="DY288" s="240" t="str">
        <f t="shared" ca="1" si="442"/>
        <v>-0,19017250921807+0,956061765908917i</v>
      </c>
      <c r="DZ288" s="240" t="str">
        <f t="shared" ca="1" si="443"/>
        <v>-0,932817901664943-0,282967216879597i</v>
      </c>
      <c r="EA288" s="240" t="str">
        <f t="shared" ca="1" si="444"/>
        <v>0,373036795556957-0,900590491097796i</v>
      </c>
      <c r="EB288" s="240" t="str">
        <f t="shared" ca="1" si="445"/>
        <v>0,859689901788532+0,459513825970446i</v>
      </c>
      <c r="EC288" s="240" t="str">
        <f t="shared" ca="1" si="446"/>
        <v>-0,541565487044028+0,810510028770735i</v>
      </c>
      <c r="ED288" s="240" t="str">
        <f t="shared" ca="1" si="447"/>
        <v>-0,753524501106021-0,618401576427564i</v>
      </c>
      <c r="EE288" s="240" t="str">
        <f t="shared" ca="1" si="448"/>
        <v>0,68928212057741-0,689282120577258i</v>
      </c>
      <c r="EF288" s="240" t="str">
        <f t="shared" ca="1" si="449"/>
        <v>0,618401576427484+0,753524501106086i</v>
      </c>
      <c r="EG288" s="240" t="str">
        <f t="shared" ca="1" si="450"/>
        <v>-0,810510028770792+0,541565487043943i</v>
      </c>
      <c r="EH288" s="240" t="str">
        <f t="shared" ca="1" si="451"/>
        <v>-0,459513825970355-0,859689901788581i</v>
      </c>
      <c r="EI288" s="240" t="str">
        <f t="shared" ca="1" si="452"/>
        <v>0,900590491097836-0,373036795556863i</v>
      </c>
      <c r="EJ288" s="240" t="str">
        <f t="shared" ca="1" si="453"/>
        <v>0,282967216879499+0,932817901664973i</v>
      </c>
      <c r="EK288" s="240" t="str">
        <f t="shared" ca="1" si="454"/>
        <v>-0,956061765908937+0,190172509217969i</v>
      </c>
      <c r="EL288" s="240" t="str">
        <f t="shared" ca="1" si="455"/>
        <v>-0,0955463363339113-0,970098232710657i</v>
      </c>
      <c r="EM288" s="240" t="str">
        <f t="shared" ca="1" si="456"/>
        <v>0,974792123221753+9,17153293992359E-14i</v>
      </c>
      <c r="EN288" s="240"/>
      <c r="EO288" s="240"/>
      <c r="EP288" s="240"/>
    </row>
    <row r="289" spans="1:146">
      <c r="A289" s="268">
        <f t="shared" si="323"/>
        <v>3.6914062500000028E-3</v>
      </c>
      <c r="B289" s="267">
        <v>189</v>
      </c>
      <c r="C289" s="266">
        <f t="shared" si="324"/>
        <v>37800</v>
      </c>
      <c r="N289" s="265">
        <f t="shared" ca="1" si="327"/>
        <v>2.9664657435384245</v>
      </c>
      <c r="O289" s="240">
        <f t="shared" ca="1" si="328"/>
        <v>0.96646574353842463</v>
      </c>
      <c r="P289" s="240" t="str">
        <f t="shared" ca="1" si="329"/>
        <v>-0,0710976306574314+0,963847062737745i</v>
      </c>
      <c r="Q289" s="240" t="str">
        <f t="shared" ca="1" si="330"/>
        <v>-0,956005211193856-0,141809977094245i</v>
      </c>
      <c r="R289" s="240" t="str">
        <f t="shared" ca="1" si="331"/>
        <v>0,211753842978436-0,942982684579703i</v>
      </c>
      <c r="S289" s="240" t="str">
        <f t="shared" ca="1" si="332"/>
        <v>0,924850053095334+0,280550196440562i</v>
      </c>
      <c r="T289" s="240" t="str">
        <f t="shared" ca="1" si="333"/>
        <v>-0,347826224080572+0,901705579041814i</v>
      </c>
      <c r="U289" s="241" t="str">
        <f t="shared" ca="1" si="334"/>
        <v>-0,873674684329335-0,413217351275715i</v>
      </c>
      <c r="V289" s="240" t="str">
        <f t="shared" ca="1" si="335"/>
        <v>0,476369217842149-0,840909270804966i</v>
      </c>
      <c r="W289" s="240" t="str">
        <f t="shared" ca="1" si="336"/>
        <v>0,803586897083566+0,536939598343134i</v>
      </c>
      <c r="X289" s="240" t="str">
        <f t="shared" ca="1" si="337"/>
        <v>-0,59460025663884+0,761909816342004i</v>
      </c>
      <c r="Y289" s="240" t="str">
        <f t="shared" ca="1" si="338"/>
        <v>-0,71610388029182-0,649038724626104i</v>
      </c>
      <c r="Z289" s="240" t="str">
        <f t="shared" ca="1" si="339"/>
        <v>0,699959995530205-0,666417315269219i</v>
      </c>
      <c r="AA289" s="240" t="str">
        <f t="shared" ca="1" si="340"/>
        <v>0,613119377074962+0,747088122572224i</v>
      </c>
      <c r="AB289" s="240" t="str">
        <f t="shared" ca="1" si="341"/>
        <v>-0,790167714348284+0,556498891854142i</v>
      </c>
      <c r="AC289" s="240" t="str">
        <f t="shared" ca="1" si="342"/>
        <v>-0,49686269092184-0,828965318818096i</v>
      </c>
      <c r="AD289" s="240" t="str">
        <f t="shared" ca="1" si="343"/>
        <v>0,863270688401508-0,434533948017948i</v>
      </c>
      <c r="AE289" s="240" t="str">
        <f t="shared" ca="1" si="344"/>
        <v>0,369850428000589+0,892897919328442i</v>
      </c>
      <c r="AF289" s="240" t="str">
        <f t="shared" ca="1" si="345"/>
        <v>-0,917686459067553+0,303162656468995i</v>
      </c>
      <c r="AG289" s="240" t="str">
        <f t="shared" ca="1" si="346"/>
        <v>-0,234832020235291-0,937501976374179i</v>
      </c>
      <c r="AH289" s="240" t="str">
        <f t="shared" ca="1" si="347"/>
        <v>0,952237089243214-0,165228808937459i</v>
      </c>
      <c r="AI289" s="240" t="str">
        <f t="shared" ca="1" si="348"/>
        <v>0,0947302084081374+0,961811946821327i</v>
      </c>
      <c r="AJ289" s="240" t="str">
        <f t="shared" ca="1" si="349"/>
        <v>-0,966174662125711+0,0237182566717794i</v>
      </c>
      <c r="AK289" s="240" t="str">
        <f t="shared" ca="1" si="350"/>
        <v>0,0474222263524947-0,965301593224134i</v>
      </c>
      <c r="AL289" s="240" t="str">
        <f t="shared" ca="1" si="351"/>
        <v>0,959197471352597+0,11830572422357i</v>
      </c>
      <c r="AM289" s="240" t="str">
        <f t="shared" ca="1" si="352"/>
        <v>-0,188548113124756+0,947895375276393i</v>
      </c>
      <c r="AN289" s="240" t="str">
        <f t="shared" ca="1" si="353"/>
        <v>-0,931456552033406-0,257768743464599i</v>
      </c>
      <c r="AO289" s="240" t="str">
        <f t="shared" ca="1" si="354"/>
        <v>0,32559250264895-0,909970085031412i</v>
      </c>
      <c r="AP289" s="240" t="str">
        <f t="shared" ca="1" si="355"/>
        <v>0,883552411296158+0,391651847852176i</v>
      </c>
      <c r="AQ289" s="240" t="str">
        <f t="shared" ca="1" si="356"/>
        <v>-0,455588797758139+0,852346690490774i</v>
      </c>
      <c r="AR289" s="240" t="str">
        <f t="shared" ca="1" si="357"/>
        <v>-0,455588797758139+0,852346690490774i</v>
      </c>
      <c r="AS289" s="240" t="str">
        <f t="shared" ca="1" si="358"/>
        <v>0,575722971241895-0,776272564127888i</v>
      </c>
      <c r="AT289" s="240" t="str">
        <f t="shared" ca="1" si="359"/>
        <v>0,731816410853039+0,631269177324108i</v>
      </c>
      <c r="AU289" s="240" t="str">
        <f t="shared" ca="1" si="360"/>
        <v>-0,683394481040342+0,683394481040695i</v>
      </c>
      <c r="AV289" s="240" t="str">
        <f t="shared" ca="1" si="361"/>
        <v>-0,631269177324486-0,731816410852714i</v>
      </c>
      <c r="AW289" s="240" t="str">
        <f t="shared" ca="1" si="362"/>
        <v>0,776272564128163-0,575722971241522i</v>
      </c>
      <c r="AX289" s="240" t="str">
        <f t="shared" ca="1" si="363"/>
        <v>0,517056872495263+0,816522029120278i</v>
      </c>
      <c r="AY289" s="240" t="str">
        <f t="shared" ca="1" si="364"/>
        <v>-0,852346690490979+0,455588797757754i</v>
      </c>
      <c r="AZ289" s="240" t="str">
        <f t="shared" ca="1" si="365"/>
        <v>-0,391651847852656-0,883552411295946i</v>
      </c>
      <c r="BA289" s="240" t="str">
        <f t="shared" ca="1" si="366"/>
        <v>0,909970085031234-0,325592502649444i</v>
      </c>
      <c r="BB289" s="240" t="str">
        <f t="shared" ca="1" si="367"/>
        <v>0,257768743464179+0,931456552033523i</v>
      </c>
      <c r="BC289" s="240" t="str">
        <f t="shared" ca="1" si="368"/>
        <v>-0,947895375276481+0,188548113124316i</v>
      </c>
      <c r="BD289" s="240" t="str">
        <f t="shared" ca="1" si="369"/>
        <v>-0,118305724223124-0,959197471352653i</v>
      </c>
      <c r="BE289" s="240" t="str">
        <f t="shared" ca="1" si="370"/>
        <v>0,965301593224109-0,0474222263530065i</v>
      </c>
      <c r="BF289" s="240" t="str">
        <f t="shared" ca="1" si="371"/>
        <v>-0,0237182566714594+0,966174662125718i</v>
      </c>
      <c r="BG289" s="240" t="str">
        <f t="shared" ca="1" si="372"/>
        <v>-0,961811946821339-0,0947302084080101i</v>
      </c>
      <c r="BH289" s="240" t="str">
        <f t="shared" ca="1" si="373"/>
        <v>0,165228808937522-0,952237089243203i</v>
      </c>
      <c r="BI289" s="240" t="str">
        <f t="shared" ca="1" si="374"/>
        <v>0,937501976374117+0,23483202023554i</v>
      </c>
      <c r="BJ289" s="240" t="str">
        <f t="shared" ca="1" si="375"/>
        <v>-0,303162656469434+0,917686459067408i</v>
      </c>
      <c r="BK289" s="240" t="str">
        <f t="shared" ca="1" si="376"/>
        <v>-0,892897919328607-0,369850428000192i</v>
      </c>
      <c r="BL289" s="240" t="str">
        <f t="shared" ca="1" si="377"/>
        <v>0,434533948017737-0,863270688401616i</v>
      </c>
      <c r="BM289" s="240" t="str">
        <f t="shared" ca="1" si="378"/>
        <v>0,828965318818119+0,496862690921801i</v>
      </c>
      <c r="BN289" s="240" t="str">
        <f t="shared" ca="1" si="379"/>
        <v>-0,556498891854263+0,7901677143482i</v>
      </c>
      <c r="BO289" s="240" t="str">
        <f t="shared" ca="1" si="380"/>
        <v>-0,747088122572005-0,613119377075229i</v>
      </c>
      <c r="BP289" s="240" t="str">
        <f t="shared" ca="1" si="381"/>
        <v>0,66641731526954-0,699959995529901i</v>
      </c>
      <c r="BQ289" s="240" t="str">
        <f t="shared" ca="1" si="382"/>
        <v>0,649038724626346+0,716103880291599i</v>
      </c>
      <c r="BR289" s="240" t="str">
        <f t="shared" ca="1" si="383"/>
        <v>-0,761909816341921+0,594600256638946i</v>
      </c>
      <c r="BS289" s="240" t="str">
        <f t="shared" ca="1" si="384"/>
        <v>-0,53693959834308-0,803586897083602i</v>
      </c>
      <c r="BT289" s="240" t="str">
        <f t="shared" ca="1" si="385"/>
        <v>0,840909270805093-0,476369217841926i</v>
      </c>
      <c r="BU289" s="240" t="str">
        <f t="shared" ca="1" si="386"/>
        <v>0,413217351275396+0,873674684329486i</v>
      </c>
      <c r="BV289" s="240" t="str">
        <f t="shared" ca="1" si="387"/>
        <v>-0,901705579041655+0,347826224080983i</v>
      </c>
      <c r="BW289" s="240" t="str">
        <f t="shared" ca="1" si="388"/>
        <v>-0,280550196440796-0,924850053095263i</v>
      </c>
      <c r="BX289" s="240" t="str">
        <f t="shared" ca="1" si="389"/>
        <v>0,942982684579692-0,211753842978485i</v>
      </c>
      <c r="BY289" s="240" t="str">
        <f t="shared" ca="1" si="390"/>
        <v>0,141809977094161+0,956005211193868i</v>
      </c>
      <c r="BZ289" s="240" t="str">
        <f t="shared" ca="1" si="391"/>
        <v>-0,963847062737764+0,0710976306571719i</v>
      </c>
      <c r="CA289" s="240" t="str">
        <f t="shared" ca="1" si="392"/>
        <v>4,35236049211742E-13-0,966465743538425i</v>
      </c>
      <c r="CB289" s="240" t="str">
        <f t="shared" ca="1" si="393"/>
        <v>0,963847062737769+0,0710976306571087i</v>
      </c>
      <c r="CC289" s="240" t="str">
        <f t="shared" ca="1" si="394"/>
        <v>-0,141809977094098+0,956005211193878i</v>
      </c>
      <c r="CD289" s="240" t="str">
        <f t="shared" ca="1" si="395"/>
        <v>-0,942982684579706-0,211753842978424i</v>
      </c>
      <c r="CE289" s="240" t="str">
        <f t="shared" ca="1" si="396"/>
        <v>0,280550196440735-0,924850053095281i</v>
      </c>
      <c r="CF289" s="240" t="str">
        <f t="shared" ca="1" si="397"/>
        <v>0,901705579041698+0,347826224080871i</v>
      </c>
      <c r="CG289" s="240" t="str">
        <f t="shared" ca="1" si="398"/>
        <v>-0,413217351275338+0,873674684329513i</v>
      </c>
      <c r="CH289" s="240" t="str">
        <f t="shared" ca="1" si="399"/>
        <v>-0,840909270805123-0,476369217841871i</v>
      </c>
      <c r="CI289" s="240" t="str">
        <f t="shared" ca="1" si="400"/>
        <v>0,536939598343027-0,803586897083637i</v>
      </c>
      <c r="CJ289" s="240" t="str">
        <f t="shared" ca="1" si="401"/>
        <v>0,761909816341959+0,594600256638896i</v>
      </c>
      <c r="CK289" s="240" t="str">
        <f t="shared" ca="1" si="402"/>
        <v>-0,649038724626299+0,716103880291642i</v>
      </c>
      <c r="CL289" s="240" t="str">
        <f t="shared" ca="1" si="403"/>
        <v>-0,66641731526889-0,69995999553052i</v>
      </c>
      <c r="CM289" s="240" t="str">
        <f t="shared" ca="1" si="404"/>
        <v>0,747088122571947-0,613119377075299i</v>
      </c>
      <c r="CN289" s="240" t="str">
        <f t="shared" ca="1" si="405"/>
        <v>0,556498891854337+0,790167714348147i</v>
      </c>
      <c r="CO289" s="240" t="str">
        <f t="shared" ca="1" si="406"/>
        <v>-0,828965318818073+0,496862690921879i</v>
      </c>
      <c r="CP289" s="240" t="str">
        <f t="shared" ca="1" si="407"/>
        <v>-0,434533948017818-0,863270688401575i</v>
      </c>
      <c r="CQ289" s="240" t="str">
        <f t="shared" ca="1" si="408"/>
        <v>0,892897919328572-0,369850428000276i</v>
      </c>
      <c r="CR289" s="240" t="str">
        <f t="shared" ca="1" si="409"/>
        <v>0,303162656468581+0,917686459067689i</v>
      </c>
      <c r="CS289" s="240" t="str">
        <f t="shared" ca="1" si="410"/>
        <v>-0,937501976374095+0,234832020235628i</v>
      </c>
      <c r="CT289" s="240" t="str">
        <f t="shared" ca="1" si="411"/>
        <v>-0,165228808937611-0,952237089243188i</v>
      </c>
      <c r="CU289" s="240" t="str">
        <f t="shared" ca="1" si="412"/>
        <v>0,961811946821331-0,0947302084081005i</v>
      </c>
      <c r="CV289" s="240" t="str">
        <f t="shared" ca="1" si="413"/>
        <v>0,0237182566715502+0,966174662125716i</v>
      </c>
      <c r="CW289" s="240" t="str">
        <f t="shared" ca="1" si="414"/>
        <v>-0,965301593224114-0,0474222263529157i</v>
      </c>
      <c r="CX289" s="240" t="str">
        <f t="shared" ca="1" si="415"/>
        <v>0,118305724223061-0,95919747135266i</v>
      </c>
      <c r="CY289" s="240" t="str">
        <f t="shared" ca="1" si="416"/>
        <v>0,947895375276493+0,188548113124253i</v>
      </c>
      <c r="CZ289" s="240" t="str">
        <f t="shared" ca="1" si="417"/>
        <v>-0,257768743464118+0,931456552033539i</v>
      </c>
      <c r="DA289" s="240" t="str">
        <f t="shared" ca="1" si="418"/>
        <v>-0,909970085031256-0,325592502649385i</v>
      </c>
      <c r="DB289" s="240" t="str">
        <f t="shared" ca="1" si="419"/>
        <v>0,391651847852598-0,883552411295971i</v>
      </c>
      <c r="DC289" s="240" t="str">
        <f t="shared" ca="1" si="420"/>
        <v>0,852346690490555+0,455588797758547i</v>
      </c>
      <c r="DD289" s="240" t="str">
        <f t="shared" ca="1" si="421"/>
        <v>-0,517056872495187+0,816522029120327i</v>
      </c>
      <c r="DE289" s="240" t="str">
        <f t="shared" ca="1" si="422"/>
        <v>-0,776272564128201-0,575722971241471i</v>
      </c>
      <c r="DF289" s="240" t="str">
        <f t="shared" ca="1" si="423"/>
        <v>0,631269177324437-0,731816410852755i</v>
      </c>
      <c r="DG289" s="240" t="str">
        <f t="shared" ca="1" si="424"/>
        <v>0,683394481040388+0,683394481040651i</v>
      </c>
      <c r="DH289" s="240" t="str">
        <f t="shared" ca="1" si="425"/>
        <v>-0,731816410852998+0,631269177324156i</v>
      </c>
      <c r="DI289" s="240" t="str">
        <f t="shared" ca="1" si="426"/>
        <v>-0,575722971241967-0,776272564127834i</v>
      </c>
      <c r="DJ289" s="240" t="str">
        <f t="shared" ca="1" si="427"/>
        <v>0,816522029119997-0,517056872495707i</v>
      </c>
      <c r="DK289" s="240" t="str">
        <f t="shared" ca="1" si="428"/>
        <v>0,455588797758219+0,85234669049073i</v>
      </c>
      <c r="DL289" s="240" t="str">
        <f t="shared" ca="1" si="429"/>
        <v>-0,883552411296122+0,391651847852259i</v>
      </c>
      <c r="DM289" s="240" t="str">
        <f t="shared" ca="1" si="430"/>
        <v>-0,325592502649035-0,90997008503138i</v>
      </c>
      <c r="DN289" s="240" t="str">
        <f t="shared" ca="1" si="431"/>
        <v>0,931456552033639-0,25776874346376i</v>
      </c>
      <c r="DO289" s="240" t="str">
        <f t="shared" ca="1" si="432"/>
        <v>0,188548113124805+0,947895375276383i</v>
      </c>
      <c r="DP289" s="240" t="str">
        <f t="shared" ca="1" si="433"/>
        <v>-0,959197471352592+0,118305724223619i</v>
      </c>
      <c r="DQ289" s="240" t="str">
        <f t="shared" ca="1" si="434"/>
        <v>-0,0474222263525444-0,965301593224133i</v>
      </c>
      <c r="DR289" s="240" t="str">
        <f t="shared" ca="1" si="435"/>
        <v>0,966174662125708+0,0237182566719219i</v>
      </c>
      <c r="DS289" s="240" t="str">
        <f t="shared" ca="1" si="436"/>
        <v>-0,0947302084084705+0,961811946821294i</v>
      </c>
      <c r="DT289" s="240" t="str">
        <f t="shared" ca="1" si="437"/>
        <v>-0,952237089243124-0,165228808937978i</v>
      </c>
      <c r="DU289" s="240" t="str">
        <f t="shared" ca="1" si="438"/>
        <v>0,23483202023503-0,937501976374244i</v>
      </c>
      <c r="DV289" s="240" t="str">
        <f t="shared" ca="1" si="439"/>
        <v>0,917686459067572+0,303162656468934i</v>
      </c>
      <c r="DW289" s="240" t="str">
        <f t="shared" ca="1" si="440"/>
        <v>-0,369850428000619+0,89289791932843i</v>
      </c>
      <c r="DX289" s="240" t="str">
        <f t="shared" ca="1" si="441"/>
        <v>-0,863270688401408-0,434533948018149i</v>
      </c>
      <c r="DY289" s="240" t="str">
        <f t="shared" ca="1" si="442"/>
        <v>0,496862690922198-0,828965318817882i</v>
      </c>
      <c r="DZ289" s="240" t="str">
        <f t="shared" ca="1" si="443"/>
        <v>0,790167714348503+0,556498891853833i</v>
      </c>
      <c r="EA289" s="240" t="str">
        <f t="shared" ca="1" si="444"/>
        <v>-0,613119377074822+0,747088122572339i</v>
      </c>
      <c r="EB289" s="240" t="str">
        <f t="shared" ca="1" si="445"/>
        <v>-0,699959995530263-0,666417315269158i</v>
      </c>
      <c r="EC289" s="240" t="str">
        <f t="shared" ca="1" si="446"/>
        <v>0,716103880291892-0,649038724626024i</v>
      </c>
      <c r="ED289" s="240" t="str">
        <f t="shared" ca="1" si="447"/>
        <v>0,594600256638603+0,761909816342188i</v>
      </c>
      <c r="EE289" s="240" t="str">
        <f t="shared" ca="1" si="448"/>
        <v>-0,803586897083844+0,536939598342718i</v>
      </c>
      <c r="EF289" s="240" t="str">
        <f t="shared" ca="1" si="449"/>
        <v>-0,476369217842407-0,840909270804819i</v>
      </c>
      <c r="EG289" s="240" t="str">
        <f t="shared" ca="1" si="450"/>
        <v>0,873674684329249-0,413217351275896i</v>
      </c>
      <c r="EH289" s="240" t="str">
        <f t="shared" ca="1" si="451"/>
        <v>0,347826224080577+0,901705579041812i</v>
      </c>
      <c r="EI289" s="240" t="str">
        <f t="shared" ca="1" si="452"/>
        <v>-0,924850053095389+0,280550196440379i</v>
      </c>
      <c r="EJ289" s="240" t="str">
        <f t="shared" ca="1" si="453"/>
        <v>-0,211753842978061-0,942982684579787i</v>
      </c>
      <c r="EK289" s="240" t="str">
        <f t="shared" ca="1" si="454"/>
        <v>0,956005211193787-0,141809977094709i</v>
      </c>
      <c r="EL289" s="240" t="str">
        <f t="shared" ca="1" si="455"/>
        <v>0,0710976306577241+0,963847062737724i</v>
      </c>
      <c r="EM289" s="240" t="str">
        <f t="shared" ca="1" si="456"/>
        <v>-0,966465743538425+1,183978089189E-13i</v>
      </c>
      <c r="EN289" s="240"/>
      <c r="EO289" s="240"/>
      <c r="EP289" s="240"/>
    </row>
    <row r="290" spans="1:146">
      <c r="A290" s="268">
        <f t="shared" si="323"/>
        <v>3.7109375000000029E-3</v>
      </c>
      <c r="B290" s="267">
        <v>190</v>
      </c>
      <c r="C290" s="266">
        <f t="shared" si="324"/>
        <v>38000</v>
      </c>
      <c r="N290" s="265">
        <f t="shared" ca="1" si="327"/>
        <v>2.9500077231201738</v>
      </c>
      <c r="O290" s="240">
        <f t="shared" ca="1" si="328"/>
        <v>0.95000772312017379</v>
      </c>
      <c r="P290" s="240" t="str">
        <f t="shared" ca="1" si="329"/>
        <v>-0,0466146695665917+0,948863397212251i</v>
      </c>
      <c r="Q290" s="240" t="str">
        <f t="shared" ca="1" si="330"/>
        <v>-0,945433176269826-0,0931170403112348i</v>
      </c>
      <c r="R290" s="240" t="str">
        <f t="shared" ca="1" si="331"/>
        <v>0,139395083949726-0,939725323995595i</v>
      </c>
      <c r="S290" s="240" t="str">
        <f t="shared" ca="1" si="332"/>
        <v>0,931753591105655+0,18533731262132i</v>
      </c>
      <c r="T290" s="240" t="str">
        <f t="shared" ca="1" si="333"/>
        <v>-0,230833047473273+0,921537182202747i</v>
      </c>
      <c r="U290" s="241" t="str">
        <f t="shared" ca="1" si="334"/>
        <v>-0,909100709510812-0,275772685295183i</v>
      </c>
      <c r="V290" s="240" t="str">
        <f t="shared" ca="1" si="335"/>
        <v>0,32004796256347-0,89447413358182i</v>
      </c>
      <c r="W290" s="240" t="str">
        <f t="shared" ca="1" si="336"/>
        <v>0,87769269111838+0,363552216256966i</v>
      </c>
      <c r="X290" s="240" t="str">
        <f t="shared" ca="1" si="337"/>
        <v>-0,406180640818172+0,8587968100852i</v>
      </c>
      <c r="Y290" s="240" t="str">
        <f t="shared" ca="1" si="338"/>
        <v>-0,837832012314848-0,44783054063834i</v>
      </c>
      <c r="Z290" s="240" t="str">
        <f t="shared" ca="1" si="339"/>
        <v>0,48840157746087-0,814848803841369i</v>
      </c>
      <c r="AA290" s="240" t="str">
        <f t="shared" ca="1" si="340"/>
        <v>0,789902553227158+0,527796012104292i</v>
      </c>
      <c r="AB290" s="240" t="str">
        <f t="shared" ca="1" si="341"/>
        <v>-0,565918939925161+0,763053358174878i</v>
      </c>
      <c r="AC290" s="240" t="str">
        <f t="shared" ca="1" si="342"/>
        <v>-0,734365900747236-0,602678519451024i</v>
      </c>
      <c r="AD290" s="240" t="str">
        <f t="shared" ca="1" si="343"/>
        <v>0,637986193635205-0,703909291541772i</v>
      </c>
      <c r="AE290" s="240" t="str">
        <f t="shared" ca="1" si="344"/>
        <v>0,671756903197876+0,671756903197858i</v>
      </c>
      <c r="AF290" s="240" t="str">
        <f t="shared" ca="1" si="345"/>
        <v>-0,703909291541818+0,637986193635155i</v>
      </c>
      <c r="AG290" s="240" t="str">
        <f t="shared" ca="1" si="346"/>
        <v>-0,602678519451044-0,734365900747219i</v>
      </c>
      <c r="AH290" s="240" t="str">
        <f t="shared" ca="1" si="347"/>
        <v>0,763053358174923-0,565918939925101i</v>
      </c>
      <c r="AI290" s="240" t="str">
        <f t="shared" ca="1" si="348"/>
        <v>0,527796012104308+0,789902553227147i</v>
      </c>
      <c r="AJ290" s="240" t="str">
        <f t="shared" ca="1" si="349"/>
        <v>-0,814848803841408+0,488401577460807i</v>
      </c>
      <c r="AK290" s="240" t="str">
        <f t="shared" ca="1" si="350"/>
        <v>-0,447830540638607-0,837832012314706i</v>
      </c>
      <c r="AL290" s="240" t="str">
        <f t="shared" ca="1" si="351"/>
        <v>0,858796810085233-0,406180640818105i</v>
      </c>
      <c r="AM290" s="240" t="str">
        <f t="shared" ca="1" si="352"/>
        <v>0,363552216256635+0,877692691118518i</v>
      </c>
      <c r="AN290" s="240" t="str">
        <f t="shared" ca="1" si="353"/>
        <v>-0,89447413358175+0,320047962563667i</v>
      </c>
      <c r="AO290" s="240" t="str">
        <f t="shared" ca="1" si="354"/>
        <v>-0,275772685295108-0,909100709510834i</v>
      </c>
      <c r="AP290" s="240" t="str">
        <f t="shared" ca="1" si="355"/>
        <v>0,921537182202857-0,23083304747283i</v>
      </c>
      <c r="AQ290" s="240" t="str">
        <f t="shared" ca="1" si="356"/>
        <v>0,185337312621535+0,931753591105612i</v>
      </c>
      <c r="AR290" s="240" t="str">
        <f t="shared" ca="1" si="357"/>
        <v>0,185337312621535+0,931753591105612i</v>
      </c>
      <c r="AS290" s="240" t="str">
        <f t="shared" ca="1" si="358"/>
        <v>-0,0931170403107926-0,94543317626987i</v>
      </c>
      <c r="AT290" s="240" t="str">
        <f t="shared" ca="1" si="359"/>
        <v>0,948863397212243-0,0466146695667472i</v>
      </c>
      <c r="AU290" s="240" t="str">
        <f t="shared" ca="1" si="360"/>
        <v>-1,62470929976751E-13+0,950007723120174i</v>
      </c>
      <c r="AV290" s="240" t="str">
        <f t="shared" ca="1" si="361"/>
        <v>-0,948863397212273-0,0466146695661548i</v>
      </c>
      <c r="AW290" s="240" t="str">
        <f t="shared" ca="1" si="362"/>
        <v>0,093117040311116-0,945433176269838i</v>
      </c>
      <c r="AX290" s="240" t="str">
        <f t="shared" ca="1" si="363"/>
        <v>0,939725323995568+0,139395083949902i</v>
      </c>
      <c r="AY290" s="240" t="str">
        <f t="shared" ca="1" si="364"/>
        <v>-0,185337312620927+0,931753591105733i</v>
      </c>
      <c r="AZ290" s="240" t="str">
        <f t="shared" ca="1" si="365"/>
        <v>-0,921537182202772-0,230833047473171i</v>
      </c>
      <c r="BA290" s="240" t="str">
        <f t="shared" ca="1" si="366"/>
        <v>0,275772685295432-0,909100709510736i</v>
      </c>
      <c r="BB290" s="240" t="str">
        <f t="shared" ca="1" si="367"/>
        <v>0,89447413358195+0,320047962563108i</v>
      </c>
      <c r="BC290" s="240" t="str">
        <f t="shared" ca="1" si="368"/>
        <v>-0,363552216256948+0,877692691118388i</v>
      </c>
      <c r="BD290" s="240" t="str">
        <f t="shared" ca="1" si="369"/>
        <v>-0,858796810085082-0,406180640818423i</v>
      </c>
      <c r="BE290" s="240" t="str">
        <f t="shared" ca="1" si="370"/>
        <v>0,447830540638073-0,837832012314992i</v>
      </c>
      <c r="BF290" s="240" t="str">
        <f t="shared" ca="1" si="371"/>
        <v>0,814848803841386+0,488401577460842i</v>
      </c>
      <c r="BG290" s="240" t="str">
        <f t="shared" ca="1" si="372"/>
        <v>-0,527796012104589+0,78990255322696i</v>
      </c>
      <c r="BH290" s="240" t="str">
        <f t="shared" ca="1" si="373"/>
        <v>-0,763053358175067-0,565918939924906i</v>
      </c>
      <c r="BI290" s="240" t="str">
        <f t="shared" ca="1" si="374"/>
        <v>0,602678519451087-0,734365900747183i</v>
      </c>
      <c r="BJ290" s="240" t="str">
        <f t="shared" ca="1" si="375"/>
        <v>0,703909291541537+0,637986193635465i</v>
      </c>
      <c r="BK290" s="240" t="str">
        <f t="shared" ca="1" si="376"/>
        <v>-0,671756903197715+0,671756903198019i</v>
      </c>
      <c r="BL290" s="240" t="str">
        <f t="shared" ca="1" si="377"/>
        <v>-0,637986193635104-0,703909291541864i</v>
      </c>
      <c r="BM290" s="240" t="str">
        <f t="shared" ca="1" si="378"/>
        <v>0,73436590074751-0,602678519450689i</v>
      </c>
      <c r="BN290" s="240" t="str">
        <f t="shared" ca="1" si="379"/>
        <v>0,565918939925274+0,763053358174795i</v>
      </c>
      <c r="BO290" s="240" t="str">
        <f t="shared" ca="1" si="380"/>
        <v>-0,789902553227245+0,527796012104161i</v>
      </c>
      <c r="BP290" s="240" t="str">
        <f t="shared" ca="1" si="381"/>
        <v>-0,488401577461235-0,814848803841151i</v>
      </c>
      <c r="BQ290" s="240" t="str">
        <f t="shared" ca="1" si="382"/>
        <v>0,837832012314789-0,447830540638453i</v>
      </c>
      <c r="BR290" s="240" t="str">
        <f t="shared" ca="1" si="383"/>
        <v>0,406180640817933+0,858796810085313i</v>
      </c>
      <c r="BS290" s="240" t="str">
        <f t="shared" ca="1" si="384"/>
        <v>-0,877692691118213+0,36355221625737i</v>
      </c>
      <c r="BT290" s="240" t="str">
        <f t="shared" ca="1" si="385"/>
        <v>-0,320047962563488-0,894474133581813i</v>
      </c>
      <c r="BU290" s="240" t="str">
        <f t="shared" ca="1" si="386"/>
        <v>0,909100709510886-0,27577268529494i</v>
      </c>
      <c r="BV290" s="240" t="str">
        <f t="shared" ca="1" si="387"/>
        <v>0,230833047473564+0,921537182202674i</v>
      </c>
      <c r="BW290" s="240" t="str">
        <f t="shared" ca="1" si="388"/>
        <v>-0,931753591105649+0,185337312621349i</v>
      </c>
      <c r="BX290" s="240" t="str">
        <f t="shared" ca="1" si="389"/>
        <v>-0,139395083949393-0,939725323995644i</v>
      </c>
      <c r="BY290" s="240" t="str">
        <f t="shared" ca="1" si="390"/>
        <v>0,945433176269796-0,0931170403115445i</v>
      </c>
      <c r="BZ290" s="240" t="str">
        <f t="shared" ca="1" si="391"/>
        <v>0,046614669566585+0,948863397212252i</v>
      </c>
      <c r="CA290" s="240" t="str">
        <f t="shared" ca="1" si="392"/>
        <v>-0,950007723120174-3,24941859953503E-13i</v>
      </c>
      <c r="CB290" s="240" t="str">
        <f t="shared" ca="1" si="393"/>
        <v>0,0466146695663171-0,948863397212265i</v>
      </c>
      <c r="CC290" s="240" t="str">
        <f t="shared" ca="1" si="394"/>
        <v>0,945433176269823+0,0931170403112777i</v>
      </c>
      <c r="CD290" s="240" t="str">
        <f t="shared" ca="1" si="395"/>
        <v>-0,139395083950036+0,939725323995549i</v>
      </c>
      <c r="CE290" s="240" t="str">
        <f t="shared" ca="1" si="396"/>
        <v>-0,931753591105701-0,185337312621086i</v>
      </c>
      <c r="CF290" s="240" t="str">
        <f t="shared" ca="1" si="397"/>
        <v>0,230833047473303-0,92153718220274i</v>
      </c>
      <c r="CG290" s="240" t="str">
        <f t="shared" ca="1" si="398"/>
        <v>0,90910070951068+0,275772685295613i</v>
      </c>
      <c r="CH290" s="240" t="str">
        <f t="shared" ca="1" si="399"/>
        <v>-0,320047962563236+0,894474133581905i</v>
      </c>
      <c r="CI290" s="240" t="str">
        <f t="shared" ca="1" si="400"/>
        <v>-0,877692691118316-0,363552216257122i</v>
      </c>
      <c r="CJ290" s="240" t="str">
        <f t="shared" ca="1" si="401"/>
        <v>0,40618064081857-0,858796810085012i</v>
      </c>
      <c r="CK290" s="240" t="str">
        <f t="shared" ca="1" si="402"/>
        <v>0,837832012314903+0,44783054063824i</v>
      </c>
      <c r="CL290" s="240" t="str">
        <f t="shared" ca="1" si="403"/>
        <v>-0,488401577461004+0,814848803841289i</v>
      </c>
      <c r="CM290" s="240" t="str">
        <f t="shared" ca="1" si="404"/>
        <v>-0,789902553227379-0,527796012103961i</v>
      </c>
      <c r="CN290" s="240" t="str">
        <f t="shared" ca="1" si="405"/>
        <v>0,565918939925058-0,763053358174954i</v>
      </c>
      <c r="CO290" s="240" t="str">
        <f t="shared" ca="1" si="406"/>
        <v>0,734365900747081+0,602678519451212i</v>
      </c>
      <c r="CP290" s="240" t="str">
        <f t="shared" ca="1" si="407"/>
        <v>-0,637986193634906+0,703909291542044i</v>
      </c>
      <c r="CQ290" s="240" t="str">
        <f t="shared" ca="1" si="408"/>
        <v>-0,671756903197904-0,671756903197829i</v>
      </c>
      <c r="CR290" s="240" t="str">
        <f t="shared" ca="1" si="409"/>
        <v>0,703909291541973-0,637986193634984i</v>
      </c>
      <c r="CS290" s="240" t="str">
        <f t="shared" ca="1" si="410"/>
        <v>0,602678519451294+0,734365900747013i</v>
      </c>
      <c r="CT290" s="240" t="str">
        <f t="shared" ca="1" si="411"/>
        <v>-0,763053358174891+0,565918939925143i</v>
      </c>
      <c r="CU290" s="240" t="str">
        <f t="shared" ca="1" si="412"/>
        <v>-0,527796012104004-0,78990255322735i</v>
      </c>
      <c r="CV290" s="240" t="str">
        <f t="shared" ca="1" si="413"/>
        <v>0,814848803841234-0,488401577461095i</v>
      </c>
      <c r="CW290" s="240" t="str">
        <f t="shared" ca="1" si="414"/>
        <v>0,447830540638333+0,837832012314852i</v>
      </c>
      <c r="CX290" s="240" t="str">
        <f t="shared" ca="1" si="415"/>
        <v>-0,858796810085383+0,406180640817787i</v>
      </c>
      <c r="CY290" s="240" t="str">
        <f t="shared" ca="1" si="416"/>
        <v>-0,36355221625722-0,877692691118275i</v>
      </c>
      <c r="CZ290" s="240" t="str">
        <f t="shared" ca="1" si="417"/>
        <v>0,894474133581868-0,320047962563335i</v>
      </c>
      <c r="DA290" s="240" t="str">
        <f t="shared" ca="1" si="418"/>
        <v>0,275772685294785+0,909100709510932i</v>
      </c>
      <c r="DB290" s="240" t="str">
        <f t="shared" ca="1" si="419"/>
        <v>-0,921537182202714+0,230833047473406i</v>
      </c>
      <c r="DC290" s="240" t="str">
        <f t="shared" ca="1" si="420"/>
        <v>-0,185337312621189-0,93175359110568i</v>
      </c>
      <c r="DD290" s="240" t="str">
        <f t="shared" ca="1" si="421"/>
        <v>0,939725323995668-0,139395083949232i</v>
      </c>
      <c r="DE290" s="240" t="str">
        <f t="shared" ca="1" si="422"/>
        <v>0,0931170403113828+0,945433176269812i</v>
      </c>
      <c r="DF290" s="240" t="str">
        <f t="shared" ca="1" si="423"/>
        <v>-0,948863397212259+0,0466146695664226i</v>
      </c>
      <c r="DG290" s="240" t="str">
        <f t="shared" ca="1" si="424"/>
        <v>-4,30615887817229E-13-0,950007723120174i</v>
      </c>
      <c r="DH290" s="240" t="str">
        <f t="shared" ca="1" si="425"/>
        <v>0,948863397212256+0,0466146695664794i</v>
      </c>
      <c r="DI290" s="240" t="str">
        <f t="shared" ca="1" si="426"/>
        <v>-0,0931170403114393+0,945433176269806i</v>
      </c>
      <c r="DJ290" s="240" t="str">
        <f t="shared" ca="1" si="427"/>
        <v>-0,939725323995659-0,139395083949289i</v>
      </c>
      <c r="DK290" s="240" t="str">
        <f t="shared" ca="1" si="428"/>
        <v>0,185337312621245-0,93175359110567i</v>
      </c>
      <c r="DL290" s="240" t="str">
        <f t="shared" ca="1" si="429"/>
        <v>0,921537182202686+0,230833047473513i</v>
      </c>
      <c r="DM290" s="240" t="str">
        <f t="shared" ca="1" si="430"/>
        <v>-0,275772685294839+0,909100709510916i</v>
      </c>
      <c r="DN290" s="240" t="str">
        <f t="shared" ca="1" si="431"/>
        <v>-0,894474133581831-0,32004796256344i</v>
      </c>
      <c r="DO290" s="240" t="str">
        <f t="shared" ca="1" si="432"/>
        <v>0,363552216257272-0,877692691118254i</v>
      </c>
      <c r="DP290" s="240" t="str">
        <f t="shared" ca="1" si="433"/>
        <v>0,858796810085359+0,406180640817838i</v>
      </c>
      <c r="DQ290" s="240" t="str">
        <f t="shared" ca="1" si="434"/>
        <v>-0,447830540638383+0,837832012314826i</v>
      </c>
      <c r="DR290" s="240" t="str">
        <f t="shared" ca="1" si="435"/>
        <v>-0,814848803841206-0,488401577461144i</v>
      </c>
      <c r="DS290" s="240" t="str">
        <f t="shared" ca="1" si="436"/>
        <v>0,527796012104096-0,789902553227288i</v>
      </c>
      <c r="DT290" s="240" t="str">
        <f t="shared" ca="1" si="437"/>
        <v>0,763053358174857+0,565918939925188i</v>
      </c>
      <c r="DU290" s="240" t="str">
        <f t="shared" ca="1" si="438"/>
        <v>-0,60267851945138+0,734365900746943i</v>
      </c>
      <c r="DV290" s="240" t="str">
        <f t="shared" ca="1" si="439"/>
        <v>-0,703909291541935-0,637986193635025i</v>
      </c>
      <c r="DW290" s="240" t="str">
        <f t="shared" ca="1" si="440"/>
        <v>0,671756903197944-0,671756903197789i</v>
      </c>
      <c r="DX290" s="240" t="str">
        <f t="shared" ca="1" si="441"/>
        <v>0,637986193634863+0,703909291542082i</v>
      </c>
      <c r="DY290" s="240" t="str">
        <f t="shared" ca="1" si="442"/>
        <v>-0,734365900747151+0,602678519451127i</v>
      </c>
      <c r="DZ290" s="240" t="str">
        <f t="shared" ca="1" si="443"/>
        <v>-0,565918939924969-0,763053358175021i</v>
      </c>
      <c r="EA290" s="240" t="str">
        <f t="shared" ca="1" si="444"/>
        <v>0,789902553226901-0,527796012104677i</v>
      </c>
      <c r="EB290" s="240" t="str">
        <f t="shared" ca="1" si="445"/>
        <v>0,488401577460956+0,814848803841318i</v>
      </c>
      <c r="EC290" s="240" t="str">
        <f t="shared" ca="1" si="446"/>
        <v>-0,837832012314929+0,447830540638189i</v>
      </c>
      <c r="ED290" s="240" t="str">
        <f t="shared" ca="1" si="447"/>
        <v>-0,40618064081847-0,85879681008506i</v>
      </c>
      <c r="EE290" s="240" t="str">
        <f t="shared" ca="1" si="448"/>
        <v>0,877692691118358-0,363552216257021i</v>
      </c>
      <c r="EF290" s="240" t="str">
        <f t="shared" ca="1" si="449"/>
        <v>0,320047962563182+0,894474133581924i</v>
      </c>
      <c r="EG290" s="240" t="str">
        <f t="shared" ca="1" si="450"/>
        <v>-0,909100709510698+0,275772685295559i</v>
      </c>
      <c r="EH290" s="240" t="str">
        <f t="shared" ca="1" si="451"/>
        <v>-0,2308330474733-0,92153718220274i</v>
      </c>
      <c r="EI290" s="240" t="str">
        <f t="shared" ca="1" si="452"/>
        <v>0,931753591105723-0,185337312620977i</v>
      </c>
      <c r="EJ290" s="240" t="str">
        <f t="shared" ca="1" si="453"/>
        <v>0,13939508394998+0,939725323995557i</v>
      </c>
      <c r="EK290" s="240" t="str">
        <f t="shared" ca="1" si="454"/>
        <v>-0,945433176269827+0,0931170403112211i</v>
      </c>
      <c r="EL290" s="240" t="str">
        <f t="shared" ca="1" si="455"/>
        <v>-0,0466146695662604-0,948863397212268i</v>
      </c>
      <c r="EM290" s="240" t="str">
        <f t="shared" ca="1" si="456"/>
        <v>0,950007723120174-3,22146644766799E-13i</v>
      </c>
      <c r="EN290" s="240"/>
      <c r="EO290" s="240"/>
      <c r="EP290" s="240"/>
    </row>
    <row r="291" spans="1:146">
      <c r="A291" s="268">
        <f t="shared" si="323"/>
        <v>3.7304687500000029E-3</v>
      </c>
      <c r="B291" s="267">
        <v>191</v>
      </c>
      <c r="C291" s="266">
        <f t="shared" si="324"/>
        <v>38200</v>
      </c>
      <c r="N291" s="265">
        <f t="shared" ca="1" si="327"/>
        <v>2.9029105810569353</v>
      </c>
      <c r="O291" s="240">
        <f t="shared" ca="1" si="328"/>
        <v>0.90291058105693511</v>
      </c>
      <c r="P291" s="240" t="str">
        <f t="shared" ca="1" si="329"/>
        <v>-0,0221585349054731+0,902638641270921i</v>
      </c>
      <c r="Q291" s="240" t="str">
        <f t="shared" ca="1" si="330"/>
        <v>-0,901822985719239-0,04430372233808i</v>
      </c>
      <c r="R291" s="240" t="str">
        <f t="shared" ca="1" si="331"/>
        <v>0,0664222228649383-0,900464105722295i</v>
      </c>
      <c r="S291" s="240" t="str">
        <f t="shared" ca="1" si="332"/>
        <v>0,898562819818582+0,0885007131284839i</v>
      </c>
      <c r="T291" s="240" t="str">
        <f t="shared" ca="1" si="333"/>
        <v>-0,110525893871694+0,896120273271638i</v>
      </c>
      <c r="U291" s="241" t="str">
        <f t="shared" ca="1" si="334"/>
        <v>-0,89313793738017-0,132484497949265i</v>
      </c>
      <c r="V291" s="240" t="str">
        <f t="shared" ca="1" si="335"/>
        <v>0,15436329831919-0,8896176085918i</v>
      </c>
      <c r="W291" s="240" t="str">
        <f t="shared" ca="1" si="336"/>
        <v>0,885561407420978+0,17614911601013i</v>
      </c>
      <c r="X291" s="240" t="str">
        <f t="shared" ca="1" si="337"/>
        <v>-0,197828828060314+0,880971777171582i</v>
      </c>
      <c r="Y291" s="240" t="str">
        <f t="shared" ca="1" si="338"/>
        <v>-0,875851482465274-0,219389375421771i</v>
      </c>
      <c r="Z291" s="240" t="str">
        <f t="shared" ca="1" si="339"/>
        <v>0,24081777082697-0,870203607576124i</v>
      </c>
      <c r="AA291" s="240" t="str">
        <f t="shared" ca="1" si="340"/>
        <v>0,864031554572778+0,26210110661178i</v>
      </c>
      <c r="AB291" s="240" t="str">
        <f t="shared" ca="1" si="341"/>
        <v>-0,283226562490473+0,857339041269207i</v>
      </c>
      <c r="AC291" s="240" t="str">
        <f t="shared" ca="1" si="342"/>
        <v>-0,850130098985117-0,304181413278537i</v>
      </c>
      <c r="AD291" s="240" t="str">
        <f t="shared" ca="1" si="343"/>
        <v>0,32495303655731-0,842409070117811i</v>
      </c>
      <c r="AE291" s="240" t="str">
        <f t="shared" ca="1" si="344"/>
        <v>0,83418060552637+0,345528920277638i</v>
      </c>
      <c r="AF291" s="240" t="str">
        <f t="shared" ca="1" si="345"/>
        <v>-0,365896670296549+0,825449661730181i</v>
      </c>
      <c r="AG291" s="240" t="str">
        <f t="shared" ca="1" si="346"/>
        <v>-0,816221497923354-0,38604401784295i</v>
      </c>
      <c r="AH291" s="240" t="str">
        <f t="shared" ca="1" si="347"/>
        <v>0,4059588269082-0,806501672806629i</v>
      </c>
      <c r="AI291" s="240" t="str">
        <f t="shared" ca="1" si="348"/>
        <v>0,796296041239244+0,425629101555898i</v>
      </c>
      <c r="AJ291" s="240" t="str">
        <f t="shared" ca="1" si="349"/>
        <v>-0,445042993148115+0,785610750712042i</v>
      </c>
      <c r="AK291" s="240" t="str">
        <f t="shared" ca="1" si="350"/>
        <v>-0,774452237644305-0,464188807482797i</v>
      </c>
      <c r="AL291" s="240" t="str">
        <f t="shared" ca="1" si="351"/>
        <v>0,483055011836296-0,762827223507661i</v>
      </c>
      <c r="AM291" s="240" t="str">
        <f t="shared" ca="1" si="352"/>
        <v>0,750742710775043+0,501630241914014i</v>
      </c>
      <c r="AN291" s="240" t="str">
        <f t="shared" ca="1" si="353"/>
        <v>-0,519903308690419+0,73820597870603i</v>
      </c>
      <c r="AO291" s="240" t="str">
        <f t="shared" ca="1" si="354"/>
        <v>-0,725224578958761-0,537863205154117i</v>
      </c>
      <c r="AP291" s="240" t="str">
        <f t="shared" ca="1" si="355"/>
        <v>0,555499112935753-0,711806331042485i</v>
      </c>
      <c r="AQ291" s="240" t="str">
        <f t="shared" ca="1" si="356"/>
        <v>0,697959317609086+0,572800408822506i</v>
      </c>
      <c r="AR291" s="240" t="str">
        <f t="shared" ca="1" si="357"/>
        <v>0,697959317609086+0,572800408822506i</v>
      </c>
      <c r="AS291" s="240" t="str">
        <f t="shared" ca="1" si="358"/>
        <v>-0,669012611129281-0,606357686134639i</v>
      </c>
      <c r="AT291" s="240" t="str">
        <f t="shared" ca="1" si="359"/>
        <v>0,622593453910934-0,65393035449643i</v>
      </c>
      <c r="AU291" s="240" t="str">
        <f t="shared" ca="1" si="360"/>
        <v>0,638454194670679+0,638454194670211i</v>
      </c>
      <c r="AV291" s="240" t="str">
        <f t="shared" ca="1" si="361"/>
        <v>-0,653930354496592+0,622593453910762i</v>
      </c>
      <c r="AW291" s="240" t="str">
        <f t="shared" ca="1" si="362"/>
        <v>-0,606357686135129-0,669012611128836i</v>
      </c>
      <c r="AX291" s="240" t="str">
        <f t="shared" ca="1" si="363"/>
        <v>0,683691879580732-0,589756671161877i</v>
      </c>
      <c r="AY291" s="240" t="str">
        <f t="shared" ca="1" si="364"/>
        <v>0,572800408823018+0,697959317608667i</v>
      </c>
      <c r="AZ291" s="240" t="str">
        <f t="shared" ca="1" si="365"/>
        <v>-0,711806331042623+0,555499112935577i</v>
      </c>
      <c r="BA291" s="240" t="str">
        <f t="shared" ca="1" si="366"/>
        <v>-0,537863205154659-0,725224578958359i</v>
      </c>
      <c r="BB291" s="240" t="str">
        <f t="shared" ca="1" si="367"/>
        <v>0,738205978706159-0,519903308690236i</v>
      </c>
      <c r="BC291" s="240" t="str">
        <f t="shared" ca="1" si="368"/>
        <v>0,501630241913828+0,750742710775167i</v>
      </c>
      <c r="BD291" s="240" t="str">
        <f t="shared" ca="1" si="369"/>
        <v>-0,762827223507782+0,483055011836108i</v>
      </c>
      <c r="BE291" s="240" t="str">
        <f t="shared" ca="1" si="370"/>
        <v>-0,464188807482605-0,77445223764442i</v>
      </c>
      <c r="BF291" s="240" t="str">
        <f t="shared" ca="1" si="371"/>
        <v>0,785610750712197-0,445042993147842i</v>
      </c>
      <c r="BG291" s="240" t="str">
        <f t="shared" ca="1" si="372"/>
        <v>0,425629101556017+0,79629604123918i</v>
      </c>
      <c r="BH291" s="240" t="str">
        <f t="shared" ca="1" si="373"/>
        <v>-0,80650167280677+0,40595882690792i</v>
      </c>
      <c r="BI291" s="240" t="str">
        <f t="shared" ca="1" si="374"/>
        <v>-0,386044017843073-0,816221497923296i</v>
      </c>
      <c r="BJ291" s="240" t="str">
        <f t="shared" ca="1" si="375"/>
        <v>0,825449661730345-0,365896670296181i</v>
      </c>
      <c r="BK291" s="240" t="str">
        <f t="shared" ca="1" si="376"/>
        <v>0,345528920277681+0,834180605526352i</v>
      </c>
      <c r="BL291" s="240" t="str">
        <f t="shared" ca="1" si="377"/>
        <v>-0,842409070117957+0,324953036556934i</v>
      </c>
      <c r="BM291" s="240" t="str">
        <f t="shared" ca="1" si="378"/>
        <v>-0,304181413278579-0,850130098985101i</v>
      </c>
      <c r="BN291" s="240" t="str">
        <f t="shared" ca="1" si="379"/>
        <v>0,857339041269332-0,283226562490096i</v>
      </c>
      <c r="BO291" s="240" t="str">
        <f t="shared" ca="1" si="380"/>
        <v>0,262101106611744+0,864031554572789i</v>
      </c>
      <c r="BP291" s="240" t="str">
        <f t="shared" ca="1" si="381"/>
        <v>-0,870203607576014+0,240817770827367i</v>
      </c>
      <c r="BQ291" s="240" t="str">
        <f t="shared" ca="1" si="382"/>
        <v>-0,219389375421734-0,875851482465283i</v>
      </c>
      <c r="BR291" s="240" t="str">
        <f t="shared" ca="1" si="383"/>
        <v>0,880971777171497-0,19782882806069i</v>
      </c>
      <c r="BS291" s="240" t="str">
        <f t="shared" ca="1" si="384"/>
        <v>0,176149116010093+0,885561407420985i</v>
      </c>
      <c r="BT291" s="240" t="str">
        <f t="shared" ca="1" si="385"/>
        <v>-0,889617608591745+0,154363298319506i</v>
      </c>
      <c r="BU291" s="240" t="str">
        <f t="shared" ca="1" si="386"/>
        <v>-0,132484497949117-0,893137937380191i</v>
      </c>
      <c r="BV291" s="240" t="str">
        <f t="shared" ca="1" si="387"/>
        <v>0,896120273271602-0,110525893871991i</v>
      </c>
      <c r="BW291" s="240" t="str">
        <f t="shared" ca="1" si="388"/>
        <v>0,0885007131283601+0,898562819818594i</v>
      </c>
      <c r="BX291" s="240" t="str">
        <f t="shared" ca="1" si="389"/>
        <v>-0,900464105722271+0,0664222228652636i</v>
      </c>
      <c r="BY291" s="240" t="str">
        <f t="shared" ca="1" si="390"/>
        <v>-0,0443037223378788-0,901822985719248i</v>
      </c>
      <c r="BZ291" s="240" t="str">
        <f t="shared" ca="1" si="391"/>
        <v>0,902638641270916-0,022158534905703i</v>
      </c>
      <c r="CA291" s="240" t="str">
        <f t="shared" ca="1" si="392"/>
        <v>-2,11050628509957E-13+0,902910581056935i</v>
      </c>
      <c r="CB291" s="240" t="str">
        <f t="shared" ca="1" si="393"/>
        <v>-0,902638641270927-0,0221585349052527i</v>
      </c>
      <c r="CC291" s="240" t="str">
        <f t="shared" ca="1" si="394"/>
        <v>0,0443037223383517-0,901822985719226i</v>
      </c>
      <c r="CD291" s="240" t="str">
        <f t="shared" ca="1" si="395"/>
        <v>0,900464105722304+0,0664222228648144i</v>
      </c>
      <c r="CE291" s="240" t="str">
        <f t="shared" ca="1" si="396"/>
        <v>-0,0885007131287802+0,898562819818553i</v>
      </c>
      <c r="CF291" s="240" t="str">
        <f t="shared" ca="1" si="397"/>
        <v>-0,896120273271657-0,110525893871544i</v>
      </c>
      <c r="CG291" s="240" t="str">
        <f t="shared" ca="1" si="398"/>
        <v>0,132484497949585-0,893137937380122i</v>
      </c>
      <c r="CH291" s="240" t="str">
        <f t="shared" ca="1" si="399"/>
        <v>0,889617608591822+0,154363298319062i</v>
      </c>
      <c r="CI291" s="240" t="str">
        <f t="shared" ca="1" si="400"/>
        <v>-0,176149116010507+0,885561407420903i</v>
      </c>
      <c r="CJ291" s="240" t="str">
        <f t="shared" ca="1" si="401"/>
        <v>-0,880971777171596-0,197828828060251i</v>
      </c>
      <c r="CK291" s="240" t="str">
        <f t="shared" ca="1" si="402"/>
        <v>0,219389375422168-0,875851482465174i</v>
      </c>
      <c r="CL291" s="240" t="str">
        <f t="shared" ca="1" si="403"/>
        <v>0,870203607576135+0,240817770826932i</v>
      </c>
      <c r="CM291" s="240" t="str">
        <f t="shared" ca="1" si="404"/>
        <v>-0,262101106612197+0,864031554572652i</v>
      </c>
      <c r="CN291" s="240" t="str">
        <f t="shared" ca="1" si="405"/>
        <v>-0,857339041269183-0,283226562490546i</v>
      </c>
      <c r="CO291" s="240" t="str">
        <f t="shared" ca="1" si="406"/>
        <v>0,304181413278132-0,850130098985262i</v>
      </c>
      <c r="CP291" s="240" t="str">
        <f t="shared" ca="1" si="407"/>
        <v>0,842409070117795+0,324953036557352i</v>
      </c>
      <c r="CQ291" s="240" t="str">
        <f t="shared" ca="1" si="408"/>
        <v>-0,345528920277265+0,834180605526525i</v>
      </c>
      <c r="CR291" s="240" t="str">
        <f t="shared" ca="1" si="409"/>
        <v>-0,825449661730152-0,365896670296613i</v>
      </c>
      <c r="CS291" s="240" t="str">
        <f t="shared" ca="1" si="410"/>
        <v>0,386044017842689-0,816221497923478i</v>
      </c>
      <c r="CT291" s="240" t="str">
        <f t="shared" ca="1" si="411"/>
        <v>0,806501672806569+0,40595882690832i</v>
      </c>
      <c r="CU291" s="240" t="str">
        <f t="shared" ca="1" si="412"/>
        <v>-0,42562910155562+0,796296041239393i</v>
      </c>
      <c r="CV291" s="240" t="str">
        <f t="shared" ca="1" si="413"/>
        <v>-0,785610750711964-0,445042993148254i</v>
      </c>
      <c r="CW291" s="240" t="str">
        <f t="shared" ca="1" si="414"/>
        <v>0,464188807482241-0,774452237644638i</v>
      </c>
      <c r="CX291" s="240" t="str">
        <f t="shared" ca="1" si="415"/>
        <v>0,762827223507541+0,483055011836486i</v>
      </c>
      <c r="CY291" s="240" t="str">
        <f t="shared" ca="1" si="416"/>
        <v>-0,501630241913454+0,750742710775417i</v>
      </c>
      <c r="CZ291" s="240" t="str">
        <f t="shared" ca="1" si="417"/>
        <v>-0,738205978705886-0,519903308690623i</v>
      </c>
      <c r="DA291" s="240" t="str">
        <f t="shared" ca="1" si="418"/>
        <v>0,537863205154318-0,725224578958612i</v>
      </c>
      <c r="DB291" s="240" t="str">
        <f t="shared" ca="1" si="419"/>
        <v>0,711806331042347+0,55549911293593i</v>
      </c>
      <c r="DC291" s="240" t="str">
        <f t="shared" ca="1" si="420"/>
        <v>-0,57280040882267+0,697959317608953i</v>
      </c>
      <c r="DD291" s="240" t="str">
        <f t="shared" ca="1" si="421"/>
        <v>-0,683691879580422-0,589756671162235i</v>
      </c>
      <c r="DE291" s="240" t="str">
        <f t="shared" ca="1" si="422"/>
        <v>0,606357686134814-0,669012611129122i</v>
      </c>
      <c r="DF291" s="240" t="str">
        <f t="shared" ca="1" si="423"/>
        <v>0,653930354496284+0,622593453911087i</v>
      </c>
      <c r="DG291" s="240" t="str">
        <f t="shared" ca="1" si="424"/>
        <v>-0,63845419467036+0,638454194670529i</v>
      </c>
      <c r="DH291" s="240" t="str">
        <f t="shared" ca="1" si="425"/>
        <v>-0,622593453910592-0,653930354496756i</v>
      </c>
      <c r="DI291" s="240" t="str">
        <f t="shared" ca="1" si="426"/>
        <v>0,669012611128995-0,606357686134954i</v>
      </c>
      <c r="DJ291" s="240" t="str">
        <f t="shared" ca="1" si="427"/>
        <v>0,589756671161717+0,68369187958087i</v>
      </c>
      <c r="DK291" s="240" t="str">
        <f t="shared" ca="1" si="428"/>
        <v>-0,6979593176088+0,572800408822855i</v>
      </c>
      <c r="DL291" s="240" t="str">
        <f t="shared" ca="1" si="429"/>
        <v>-0,55549911293539-0,711806331042769i</v>
      </c>
      <c r="DM291" s="240" t="str">
        <f t="shared" ca="1" si="430"/>
        <v>0,7252245789585-0,537863205154469i</v>
      </c>
      <c r="DN291" s="240" t="str">
        <f t="shared" ca="1" si="431"/>
        <v>0,519903308690064+0,73820597870628i</v>
      </c>
      <c r="DO291" s="240" t="str">
        <f t="shared" ca="1" si="432"/>
        <v>-0,750742710775285+0,501630241913653i</v>
      </c>
      <c r="DP291" s="240" t="str">
        <f t="shared" ca="1" si="433"/>
        <v>-0,483055011836688-0,762827223507413i</v>
      </c>
      <c r="DQ291" s="240" t="str">
        <f t="shared" ca="1" si="434"/>
        <v>0,774452237644542-0,464188807482402i</v>
      </c>
      <c r="DR291" s="240" t="str">
        <f t="shared" ca="1" si="435"/>
        <v>0,445042993148418+0,785610750711871i</v>
      </c>
      <c r="DS291" s="240" t="str">
        <f t="shared" ca="1" si="436"/>
        <v>-0,79629604123928+0,425629101555831i</v>
      </c>
      <c r="DT291" s="240" t="str">
        <f t="shared" ca="1" si="437"/>
        <v>-0,405958826908534-0,806501672806461i</v>
      </c>
      <c r="DU291" s="240" t="str">
        <f t="shared" ca="1" si="438"/>
        <v>0,816221497923376-0,386044017842905i</v>
      </c>
      <c r="DV291" s="240" t="str">
        <f t="shared" ca="1" si="439"/>
        <v>0,365896670296786+0,825449661730077i</v>
      </c>
      <c r="DW291" s="240" t="str">
        <f t="shared" ca="1" si="440"/>
        <v>-0,834180605526433+0,345528920277486i</v>
      </c>
      <c r="DX291" s="240" t="str">
        <f t="shared" ca="1" si="441"/>
        <v>-0,324953036557527-0,842409070117727i</v>
      </c>
      <c r="DY291" s="240" t="str">
        <f t="shared" ca="1" si="442"/>
        <v>0,850130098985181-0,304181413278356i</v>
      </c>
      <c r="DZ291" s="240" t="str">
        <f t="shared" ca="1" si="443"/>
        <v>0,283226562490772+0,857339041269108i</v>
      </c>
      <c r="EA291" s="240" t="str">
        <f t="shared" ca="1" si="444"/>
        <v>-0,864031554572866+0,262101106611493i</v>
      </c>
      <c r="EB291" s="240" t="str">
        <f t="shared" ca="1" si="445"/>
        <v>-0,240817770827163-0,870203607576071i</v>
      </c>
      <c r="EC291" s="240" t="str">
        <f t="shared" ca="1" si="446"/>
        <v>0,875851482465353-0,219389375421455i</v>
      </c>
      <c r="ED291" s="240" t="str">
        <f t="shared" ca="1" si="447"/>
        <v>0,197828828060484+0,880971777171543i</v>
      </c>
      <c r="EE291" s="240" t="str">
        <f t="shared" ca="1" si="448"/>
        <v>-0,885561407421025+0,176149116009886i</v>
      </c>
      <c r="EF291" s="240" t="str">
        <f t="shared" ca="1" si="449"/>
        <v>-0,154363298319247-0,88961760859179i</v>
      </c>
      <c r="EG291" s="240" t="str">
        <f t="shared" ca="1" si="450"/>
        <v>0,893137937380222-0,132484497948908i</v>
      </c>
      <c r="EH291" s="240" t="str">
        <f t="shared" ca="1" si="451"/>
        <v>0,11052589387173+0,896120273271633i</v>
      </c>
      <c r="EI291" s="240" t="str">
        <f t="shared" ca="1" si="452"/>
        <v>-0,89856281981862+0,0885007131280989i</v>
      </c>
      <c r="EJ291" s="240" t="str">
        <f t="shared" ca="1" si="453"/>
        <v>-0,0664222228650531-0,900464105722287i</v>
      </c>
      <c r="EK291" s="240" t="str">
        <f t="shared" ca="1" si="454"/>
        <v>0,901822985719216-0,0443037223385395i</v>
      </c>
      <c r="EL291" s="240" t="str">
        <f t="shared" ca="1" si="455"/>
        <v>0,022158534905492+0,902638641270921i</v>
      </c>
      <c r="EM291" s="240" t="str">
        <f t="shared" ca="1" si="456"/>
        <v>-0,902910581056935-4,22101257019914E-13i</v>
      </c>
      <c r="EN291" s="240"/>
      <c r="EO291" s="240"/>
      <c r="EP291" s="240"/>
    </row>
    <row r="292" spans="1:146">
      <c r="A292" s="268">
        <f t="shared" si="323"/>
        <v>3.7500000000000029E-3</v>
      </c>
      <c r="B292" s="267">
        <v>192</v>
      </c>
      <c r="C292" s="266">
        <f t="shared" si="324"/>
        <v>38400</v>
      </c>
      <c r="N292" s="265">
        <f t="shared" ca="1" si="327"/>
        <v>2.0103196779367729</v>
      </c>
      <c r="O292" s="240">
        <f t="shared" ca="1" si="328"/>
        <v>1.0319677936773016E-2</v>
      </c>
      <c r="P292" s="240" t="str">
        <f t="shared" ca="1" si="329"/>
        <v>-1,89647062190881E-18+0,010319677936773i</v>
      </c>
      <c r="Q292" s="240" t="str">
        <f t="shared" ca="1" si="330"/>
        <v>-0,010319677936773-3,79294124381761E-18i</v>
      </c>
      <c r="R292" s="240" t="str">
        <f t="shared" ca="1" si="331"/>
        <v>-3,05944906351982E-16-0,010319677936773i</v>
      </c>
      <c r="S292" s="240" t="str">
        <f t="shared" ca="1" si="332"/>
        <v>0,010319677936773-4,32368449113835E-16i</v>
      </c>
      <c r="T292" s="240" t="str">
        <f t="shared" ca="1" si="333"/>
        <v>-5,04430976161198E-16+0,010319677936773i</v>
      </c>
      <c r="U292" s="241" t="str">
        <f t="shared" ca="1" si="334"/>
        <v>-0,010319677936773-4,14670294366135E-16i</v>
      </c>
      <c r="V292" s="240" t="str">
        <f t="shared" ca="1" si="335"/>
        <v>2,88246751604281E-16-0,010319677936773i</v>
      </c>
      <c r="W292" s="240" t="str">
        <f t="shared" ca="1" si="336"/>
        <v>0,010319677936773+1,61823208842427E-16i</v>
      </c>
      <c r="X292" s="240" t="str">
        <f t="shared" ca="1" si="337"/>
        <v>-1,08725388014152E-16+0,010319677936773i</v>
      </c>
      <c r="Y292" s="240" t="str">
        <f t="shared" ca="1" si="338"/>
        <v>-0,010319677936773+1,76981547477012E-17i</v>
      </c>
      <c r="Z292" s="240" t="str">
        <f t="shared" ca="1" si="339"/>
        <v>-1,44121697509554E-16-0,010319677936773i</v>
      </c>
      <c r="AA292" s="240" t="str">
        <f t="shared" ca="1" si="340"/>
        <v>0,010319677936773-1,9721951833783E-16i</v>
      </c>
      <c r="AB292" s="240" t="str">
        <f t="shared" ca="1" si="341"/>
        <v>3,23643061099683E-16+0,010319677936773i</v>
      </c>
      <c r="AC292" s="240" t="str">
        <f t="shared" ca="1" si="342"/>
        <v>-0,010319677936773+4,50066603861537E-16i</v>
      </c>
      <c r="AD292" s="240" t="str">
        <f t="shared" ca="1" si="343"/>
        <v>4,50069960446709E-16-0,010319677936773i</v>
      </c>
      <c r="AE292" s="240" t="str">
        <f t="shared" ca="1" si="344"/>
        <v>0,010319677936773+3,23646417684855E-16i</v>
      </c>
      <c r="AF292" s="240" t="str">
        <f t="shared" ca="1" si="345"/>
        <v>-3,43874318790158E-16+0,010319677936773i</v>
      </c>
      <c r="AG292" s="240" t="str">
        <f t="shared" ca="1" si="346"/>
        <v>-0,010319677936773-2,17450776028305E-16i</v>
      </c>
      <c r="AH292" s="240" t="str">
        <f t="shared" ca="1" si="347"/>
        <v>9,10272332664512E-17-0,010319677936773i</v>
      </c>
      <c r="AI292" s="240" t="str">
        <f t="shared" ca="1" si="348"/>
        <v>0,010319677936773-3,53963094954023E-17i</v>
      </c>
      <c r="AJ292" s="240" t="str">
        <f t="shared" ca="1" si="349"/>
        <v>1,61819852257256E-16+0,010319677936773i</v>
      </c>
      <c r="AK292" s="240" t="str">
        <f t="shared" ca="1" si="350"/>
        <v>-0,010319677936773-1,76487681912109E-15i</v>
      </c>
      <c r="AL292" s="240" t="str">
        <f t="shared" ca="1" si="351"/>
        <v>-1,44122704485107E-15-0,010319677936773i</v>
      </c>
      <c r="AM292" s="240" t="str">
        <f t="shared" ca="1" si="352"/>
        <v>0,010319677936773-4,64733090882321E-15i</v>
      </c>
      <c r="AN292" s="240" t="str">
        <f t="shared" ca="1" si="353"/>
        <v>-2,55881774177279E-15+0,010319677936773i</v>
      </c>
      <c r="AO292" s="240" t="str">
        <f t="shared" ca="1" si="354"/>
        <v>-0,010319677936773+6,47286122199366E-16i</v>
      </c>
      <c r="AP292" s="240" t="str">
        <f t="shared" ca="1" si="355"/>
        <v>-3,85338998617151E-15-0,010319677936773i</v>
      </c>
      <c r="AQ292" s="240" t="str">
        <f t="shared" ca="1" si="356"/>
        <v>0,010319677936773+3,20610722055732E-15i</v>
      </c>
      <c r="AR292" s="240" t="str">
        <f t="shared" ca="1" si="357"/>
        <v>0,010319677936773+3,20610722055732E-15i</v>
      </c>
      <c r="AS292" s="240" t="str">
        <f t="shared" ca="1" si="358"/>
        <v>-0,010319677936773+3,20610050738698E-15i</v>
      </c>
      <c r="AT292" s="240" t="str">
        <f t="shared" ca="1" si="359"/>
        <v>4,00004814320902E-15-0,010319677936773i</v>
      </c>
      <c r="AU292" s="240" t="str">
        <f t="shared" ca="1" si="360"/>
        <v>0,010319677936773+6,4729283536971E-16i</v>
      </c>
      <c r="AV292" s="240" t="str">
        <f t="shared" ca="1" si="361"/>
        <v>2,41215958473528E-15+0,010319677936773i</v>
      </c>
      <c r="AW292" s="240" t="str">
        <f t="shared" ca="1" si="362"/>
        <v>-0,010319677936773-4,79398906586071E-15i</v>
      </c>
      <c r="AX292" s="240" t="str">
        <f t="shared" ca="1" si="363"/>
        <v>1,4412337580214E-15-0,010319677936773i</v>
      </c>
      <c r="AY292" s="240" t="str">
        <f t="shared" ca="1" si="364"/>
        <v>0,010319677936773-1,61821866208358E-15i</v>
      </c>
      <c r="AZ292" s="240" t="str">
        <f t="shared" ca="1" si="365"/>
        <v>4,97097396992289E-15+0,010319677936773i</v>
      </c>
      <c r="BA292" s="240" t="str">
        <f t="shared" ca="1" si="366"/>
        <v>-0,010319677936773-2,2351746806731E-15i</v>
      </c>
      <c r="BB292" s="240" t="str">
        <f t="shared" ca="1" si="367"/>
        <v>-1,11758062716621E-15-0,010319677936773i</v>
      </c>
      <c r="BC292" s="240" t="str">
        <f t="shared" ca="1" si="368"/>
        <v>0,010319677936773-4,17703304727119E-15i</v>
      </c>
      <c r="BD292" s="240" t="str">
        <f t="shared" ca="1" si="369"/>
        <v>-3,02911560332479E-15+0,010319677936773i</v>
      </c>
      <c r="BE292" s="240" t="str">
        <f t="shared" ca="1" si="370"/>
        <v>-0,010319677936773+3,23639704514512E-16i</v>
      </c>
      <c r="BF292" s="240" t="str">
        <f t="shared" ca="1" si="371"/>
        <v>-3,38309212461951E-15-0,010319677936773i</v>
      </c>
      <c r="BG292" s="240" t="str">
        <f t="shared" ca="1" si="372"/>
        <v>0,010319677936773+3,52975363824217E-15i</v>
      </c>
      <c r="BH292" s="240" t="str">
        <f t="shared" ca="1" si="373"/>
        <v>-4,70301218137183E-16+0,010319677936773i</v>
      </c>
      <c r="BI292" s="240" t="str">
        <f t="shared" ca="1" si="374"/>
        <v>-0,010319677936773+2,88245408970212E-15i</v>
      </c>
      <c r="BJ292" s="240" t="str">
        <f t="shared" ca="1" si="375"/>
        <v>4,32369456089387E-15-0,010319677936773i</v>
      </c>
      <c r="BK292" s="240" t="str">
        <f t="shared" ca="1" si="376"/>
        <v>0,010319677936773+1,26424214078888E-15i</v>
      </c>
      <c r="BL292" s="240" t="str">
        <f t="shared" ca="1" si="377"/>
        <v>2,08851316705042E-15+0,010319677936773i</v>
      </c>
      <c r="BM292" s="240" t="str">
        <f t="shared" ca="1" si="378"/>
        <v>-0,010319677936773-5,11763548354556E-15i</v>
      </c>
      <c r="BN292" s="240" t="str">
        <f t="shared" ca="1" si="379"/>
        <v>1,76488017570626E-15-0,010319677936773i</v>
      </c>
      <c r="BO292" s="240" t="str">
        <f t="shared" ca="1" si="380"/>
        <v>0,010319677936773-1,29457224439873E-15i</v>
      </c>
      <c r="BP292" s="240" t="str">
        <f t="shared" ca="1" si="381"/>
        <v>4,64732755223803E-15+0,010319677936773i</v>
      </c>
      <c r="BQ292" s="240" t="str">
        <f t="shared" ca="1" si="382"/>
        <v>-0,010319677936773-2,55882109835795E-15i</v>
      </c>
      <c r="BR292" s="240" t="str">
        <f t="shared" ca="1" si="383"/>
        <v>-7,93934209481352E-16-0,010319677936773i</v>
      </c>
      <c r="BS292" s="240" t="str">
        <f t="shared" ca="1" si="384"/>
        <v>0,010319677936773-3,56008374185203E-15i</v>
      </c>
      <c r="BT292" s="240" t="str">
        <f t="shared" ca="1" si="385"/>
        <v>-3,05945913327533E-15+0,010319677936773i</v>
      </c>
      <c r="BU292" s="240" t="str">
        <f t="shared" ca="1" si="386"/>
        <v>-0,010319677936773-2,93309600904657E-16i</v>
      </c>
      <c r="BV292" s="240" t="str">
        <f t="shared" ca="1" si="387"/>
        <v>-3,05944570693465E-15-0,010319677936773i</v>
      </c>
      <c r="BW292" s="240" t="str">
        <f t="shared" ca="1" si="388"/>
        <v>0,010319677936773+4,14670294366135E-15i</v>
      </c>
      <c r="BX292" s="240" t="str">
        <f t="shared" ca="1" si="389"/>
        <v>-7,93947635822037E-16+0,010319677936773i</v>
      </c>
      <c r="BY292" s="240" t="str">
        <f t="shared" ca="1" si="390"/>
        <v>-0,010319677936773+2,55880767201726E-15i</v>
      </c>
      <c r="BZ292" s="240" t="str">
        <f t="shared" ca="1" si="391"/>
        <v>4,64734097857872E-15-0,010319677936773i</v>
      </c>
      <c r="CA292" s="240" t="str">
        <f t="shared" ca="1" si="392"/>
        <v>0,010319677936773+1,29458567073942E-15i</v>
      </c>
      <c r="CB292" s="240" t="str">
        <f t="shared" ca="1" si="393"/>
        <v>1,47156386163126E-15+0,010319677936773i</v>
      </c>
      <c r="CC292" s="240" t="str">
        <f t="shared" ca="1" si="394"/>
        <v>-0,010319677936773+4,82431916947056E-15i</v>
      </c>
      <c r="CD292" s="240" t="str">
        <f t="shared" ca="1" si="395"/>
        <v>2,38182948112542E-15-0,010319677936773i</v>
      </c>
      <c r="CE292" s="240" t="str">
        <f t="shared" ca="1" si="396"/>
        <v>0,010319677936773-9,70925826713878E-16i</v>
      </c>
      <c r="CF292" s="240" t="str">
        <f t="shared" ca="1" si="397"/>
        <v>4,32368113455319E-15+0,010319677936773i</v>
      </c>
      <c r="CG292" s="240" t="str">
        <f t="shared" ca="1" si="398"/>
        <v>-0,010319677936773-2,88246751604281E-15i</v>
      </c>
      <c r="CH292" s="240" t="str">
        <f t="shared" ca="1" si="399"/>
        <v>-4,70287791796497E-16-0,010319677936773i</v>
      </c>
      <c r="CI292" s="240" t="str">
        <f t="shared" ca="1" si="400"/>
        <v>0,010319677936773-3,23643732416717E-15i</v>
      </c>
      <c r="CJ292" s="240" t="str">
        <f t="shared" ca="1" si="401"/>
        <v>-3,96971132642882E-15+0,010319677936773i</v>
      </c>
      <c r="CK292" s="240" t="str">
        <f t="shared" ca="1" si="402"/>
        <v>-0,010319677936773-6,16956018589512E-16i</v>
      </c>
      <c r="CL292" s="240" t="str">
        <f t="shared" ca="1" si="403"/>
        <v>-2,73579928924979E-15-0,010319677936773i</v>
      </c>
      <c r="CM292" s="240" t="str">
        <f t="shared" ca="1" si="404"/>
        <v>0,010319677936773+4,47034936134619E-15i</v>
      </c>
      <c r="CN292" s="240" t="str">
        <f t="shared" ca="1" si="405"/>
        <v>-1,11759405350689E-15+0,010319677936773i</v>
      </c>
      <c r="CO292" s="240" t="str">
        <f t="shared" ca="1" si="406"/>
        <v>-0,010319677936773+2,23516125433242E-15i</v>
      </c>
      <c r="CP292" s="240" t="str">
        <f t="shared" ca="1" si="407"/>
        <v>-5,00131078670309E-15-0,010319677936773i</v>
      </c>
      <c r="CQ292" s="240" t="str">
        <f t="shared" ca="1" si="408"/>
        <v>0,010319677936773+2,2048378638929E-15i</v>
      </c>
      <c r="CR292" s="240" t="str">
        <f t="shared" ca="1" si="409"/>
        <v>1,1479174439464E-15+0,010319677936773i</v>
      </c>
      <c r="CS292" s="240" t="str">
        <f t="shared" ca="1" si="410"/>
        <v>-0,010319677936773-6,05823120664959E-15i</v>
      </c>
      <c r="CT292" s="240" t="str">
        <f t="shared" ca="1" si="411"/>
        <v>2,70547589881028E-15-0,010319677936773i</v>
      </c>
      <c r="CU292" s="240" t="str">
        <f t="shared" ca="1" si="412"/>
        <v>0,010319677936773-6,47279409029023E-16i</v>
      </c>
      <c r="CV292" s="240" t="str">
        <f t="shared" ca="1" si="413"/>
        <v>4,00003471686833E-15+0,010319677936773i</v>
      </c>
      <c r="CW292" s="240" t="str">
        <f t="shared" ca="1" si="414"/>
        <v>-0,010319677936773-3,20611393372767E-15i</v>
      </c>
      <c r="CX292" s="240" t="str">
        <f t="shared" ca="1" si="415"/>
        <v>4,39964401356985E-16-0,010319677936773i</v>
      </c>
      <c r="CY292" s="240" t="str">
        <f t="shared" ca="1" si="416"/>
        <v>0,010319677936773-2,91279090648232E-15i</v>
      </c>
      <c r="CZ292" s="240" t="str">
        <f t="shared" ca="1" si="417"/>
        <v>-4,29335774411367E-15+0,010319677936773i</v>
      </c>
      <c r="DA292" s="240" t="str">
        <f t="shared" ca="1" si="418"/>
        <v>-0,010319677936773-9,40602436274366E-16i</v>
      </c>
      <c r="DB292" s="240" t="str">
        <f t="shared" ca="1" si="419"/>
        <v>-2,41215287156494E-15-0,010319677936773i</v>
      </c>
      <c r="DC292" s="240" t="str">
        <f t="shared" ca="1" si="420"/>
        <v>0,010319677936773+4,79399577903105E-15i</v>
      </c>
      <c r="DD292" s="240" t="str">
        <f t="shared" ca="1" si="421"/>
        <v>-1,44124047119175E-15+0,010319677936773i</v>
      </c>
      <c r="DE292" s="240" t="str">
        <f t="shared" ca="1" si="422"/>
        <v>-0,010319677936773+1,32490906117893E-15i</v>
      </c>
      <c r="DF292" s="240" t="str">
        <f t="shared" ca="1" si="423"/>
        <v>-4,67766436901824E-15-0,010319677936773i</v>
      </c>
      <c r="DG292" s="240" t="str">
        <f t="shared" ca="1" si="424"/>
        <v>0,010319677936773+2,52848428157775E-15i</v>
      </c>
      <c r="DH292" s="240" t="str">
        <f t="shared" ca="1" si="425"/>
        <v>8,2427102626155E-16+0,010319677936773i</v>
      </c>
      <c r="DI292" s="240" t="str">
        <f t="shared" ca="1" si="426"/>
        <v>-0,010319677936773+4,17702633410086E-15i</v>
      </c>
      <c r="DJ292" s="240" t="str">
        <f t="shared" ca="1" si="427"/>
        <v>3,02912231649514E-15-0,010319677936773i</v>
      </c>
      <c r="DK292" s="240" t="str">
        <f t="shared" ca="1" si="428"/>
        <v>0,010319677936773-3,23632991344168E-16i</v>
      </c>
      <c r="DL292" s="240" t="str">
        <f t="shared" ca="1" si="429"/>
        <v>3,08978252371484E-15+0,010319677936773i</v>
      </c>
      <c r="DM292" s="240" t="str">
        <f t="shared" ca="1" si="430"/>
        <v>-0,010319677936773-3,52976035141251E-15i</v>
      </c>
      <c r="DN292" s="240" t="str">
        <f t="shared" ca="1" si="431"/>
        <v>7,6361081904184E-16-0,010319677936773i</v>
      </c>
      <c r="DO292" s="240" t="str">
        <f t="shared" ca="1" si="432"/>
        <v>0,010319677936773-2,58914448879747E-15i</v>
      </c>
      <c r="DP292" s="240" t="str">
        <f t="shared" ca="1" si="433"/>
        <v>-4,61700416179852E-15+0,010319677936773i</v>
      </c>
      <c r="DQ292" s="240" t="str">
        <f t="shared" ca="1" si="434"/>
        <v>-0,010319677936773-1,26424885395923E-15i</v>
      </c>
      <c r="DR292" s="240" t="str">
        <f t="shared" ca="1" si="435"/>
        <v>-2,08850645388008E-15-0,010319677936773i</v>
      </c>
      <c r="DS292" s="240" t="str">
        <f t="shared" ca="1" si="436"/>
        <v>0,010319677936773+5,11764219671591E-15i</v>
      </c>
      <c r="DT292" s="240" t="str">
        <f t="shared" ca="1" si="437"/>
        <v>-2,35149266434523E-15+0,010319677936773i</v>
      </c>
      <c r="DU292" s="240" t="str">
        <f t="shared" ca="1" si="438"/>
        <v>-0,010319677936773+1,5878684189627E-15i</v>
      </c>
      <c r="DV292" s="240" t="str">
        <f t="shared" ca="1" si="439"/>
        <v>-4,35401795133338E-15-0,010319677936773i</v>
      </c>
      <c r="DW292" s="240" t="str">
        <f t="shared" ca="1" si="440"/>
        <v>0,010319677936773+2,26552492379398E-15i</v>
      </c>
      <c r="DX292" s="240" t="str">
        <f t="shared" ca="1" si="441"/>
        <v>5,00624608576695E-16+0,010319677936773i</v>
      </c>
      <c r="DY292" s="240" t="str">
        <f t="shared" ca="1" si="442"/>
        <v>-0,010319677936773+3,26677414094737E-15i</v>
      </c>
      <c r="DZ292" s="240" t="str">
        <f t="shared" ca="1" si="443"/>
        <v>3,35276873418E-15-0,010319677936773i</v>
      </c>
      <c r="EA292" s="240" t="str">
        <f t="shared" ca="1" si="444"/>
        <v>0,010319677936773+5,86619201809314E-16i</v>
      </c>
      <c r="EB292" s="240" t="str">
        <f t="shared" ca="1" si="445"/>
        <v>3,35274188149862E-15+0,010319677936773i</v>
      </c>
      <c r="EC292" s="240" t="str">
        <f t="shared" ca="1" si="446"/>
        <v>-0,010319677936773-4,440012544566E-15i</v>
      </c>
      <c r="ED292" s="240" t="str">
        <f t="shared" ca="1" si="447"/>
        <v>5,00651461258067E-16-0,010319677936773i</v>
      </c>
      <c r="EE292" s="240" t="str">
        <f t="shared" ca="1" si="448"/>
        <v>0,010319677936773-2,26549807111261E-15i</v>
      </c>
      <c r="EF292" s="240" t="str">
        <f t="shared" ca="1" si="449"/>
        <v>5,03164760348328E-15+0,010319677936773i</v>
      </c>
      <c r="EG292" s="240" t="str">
        <f t="shared" ca="1" si="450"/>
        <v>-0,010319677936773-1,58789527164407E-15i</v>
      </c>
      <c r="EH292" s="240" t="str">
        <f t="shared" ca="1" si="451"/>
        <v>-1,1782542607266E-15-0,010319677936773i</v>
      </c>
      <c r="EI292" s="240" t="str">
        <f t="shared" ca="1" si="452"/>
        <v>0,010319677936773+5,44128861440076E-15i</v>
      </c>
      <c r="EJ292" s="240" t="str">
        <f t="shared" ca="1" si="453"/>
        <v>-2,67513908203008E-15+0,010319677936773i</v>
      </c>
      <c r="EK292" s="240" t="str">
        <f t="shared" ca="1" si="454"/>
        <v>-0,010319677936773+1,26422200127785E-15i</v>
      </c>
      <c r="EL292" s="240" t="str">
        <f t="shared" ca="1" si="455"/>
        <v>-4,03037153364852E-15-0,010319677936773i</v>
      </c>
      <c r="EM292" s="240" t="str">
        <f t="shared" ca="1" si="456"/>
        <v>0,010319677936773+2,58917134147884E-15i</v>
      </c>
      <c r="EN292" s="240"/>
      <c r="EO292" s="240"/>
      <c r="EP292" s="240"/>
    </row>
    <row r="293" spans="1:146">
      <c r="A293" s="268">
        <f t="shared" ref="A293:A356" si="461">A292+Div_Nt_load2</f>
        <v>3.7695312500000029E-3</v>
      </c>
      <c r="B293" s="267">
        <v>193</v>
      </c>
      <c r="C293" s="266">
        <f t="shared" ref="C293:C355" si="462">C292+1/time_load2</f>
        <v>38600</v>
      </c>
      <c r="N293" s="265">
        <f t="shared" ref="N293:N355" ca="1" si="463">Ioutput2+O293</f>
        <v>1.097249274076018</v>
      </c>
      <c r="O293" s="240">
        <f t="shared" ref="O293:O355" ca="1" si="464">I_step2*(th_2/time_load2-0.5)+2*I_step2*(th_2/time_load2)*SUMPRODUCT((SIN(ROW(INDIRECT(1&amp;":"&amp;N_FFT2))*PI()*th_2/time_load2)/(ROW(INDIRECT(1&amp;":"&amp;N_FFT2))*PI()*th_2/time_load2))*(SIN(ROW(INDIRECT(1&amp;":"&amp;N_FFT2))*PI()*transient2/time_load2)/(ROW(INDIRECT(1&amp;":"&amp;N_FFT2))*PI()*transient2/time_load2))*COS(ROW(INDIRECT(1&amp;":"&amp;N_FFT2))*2*PI()*Div_Nt_load2*B293/time_load2-ROW(INDIRECT(1&amp;":"&amp;N_FFT2))*PI()*(time_load2-transient2)/time_load2))</f>
        <v>-0.90275072592398198</v>
      </c>
      <c r="P293" s="240" t="str">
        <f t="shared" ref="P293:P355" ca="1" si="465">IMPRODUCT(O293,IMEXP(COMPLEX(0,-2*PI()*1*B293/Nt_load2)))</f>
        <v>-0,0221546118641251-0,902478834283345i</v>
      </c>
      <c r="Q293" s="240" t="str">
        <f t="shared" ref="Q293:Q355" ca="1" si="466">IMPRODUCT(O293,IMEXP(COMPLEX(0,-2*PI()*2*B293/Nt_load2)))</f>
        <v>0,901663323138794-0,0442958786184777i</v>
      </c>
      <c r="R293" s="240" t="str">
        <f t="shared" ref="R293:R355" ca="1" si="467">IMPRODUCT(O293,IMEXP(COMPLEX(0,-2*PI()*3*B293/Nt_load2)))</f>
        <v>0,0664104631918984+0,900304683723746i</v>
      </c>
      <c r="S293" s="240" t="str">
        <f t="shared" ref="S293:S355" ca="1" si="468">IMPRODUCT(O293,IMEXP(COMPLEX(0,-2*PI()*4*B293/Nt_load2)))</f>
        <v>-0,898403734431789+0,0884850445854675i</v>
      </c>
      <c r="T293" s="240" t="str">
        <f t="shared" ref="T293:T355" ca="1" si="469">IMPRODUCT(O293,IMEXP(COMPLEX(0,-2*PI()*5*B293/Nt_load2)))</f>
        <v>-0,110506325896937-0,895961620323681i</v>
      </c>
      <c r="U293" s="241" t="str">
        <f t="shared" ref="U293:U355" ca="1" si="470">IMPRODUCT(O293,IMEXP(COMPLEX(0,-2*PI()*6*B293/Nt_load2)))</f>
        <v>0,892979812437652-0,132461042329784i</v>
      </c>
      <c r="V293" s="240" t="str">
        <f t="shared" ref="V293:V355" ca="1" si="471">IMPRODUCT(O293,IMEXP(COMPLEX(0,-2*PI()*7*B293/Nt_load2)))</f>
        <v>0,154335969183676+0,88946010690329i</v>
      </c>
      <c r="W293" s="240" t="str">
        <f t="shared" ref="W293:W355" ca="1" si="472">IMPRODUCT(O293,IMEXP(COMPLEX(0,-2*PI()*8*B293/Nt_load2)))</f>
        <v>-0,885404623859569+0,17611792982082i</v>
      </c>
      <c r="X293" s="240" t="str">
        <f t="shared" ref="X293:X355" ca="1" si="473">IMPRODUCT(O293,IMEXP(COMPLEX(0,-2*PI()*9*B293/Nt_load2)))</f>
        <v>-0,19779380360242-0,880815806177866i</v>
      </c>
      <c r="Y293" s="240" t="str">
        <f t="shared" ref="Y293:Y355" ca="1" si="474">IMPRODUCT(O293,IMEXP(COMPLEX(0,-2*PI()*10*B293/Nt_load2)))</f>
        <v>0,875696417990324-0,21935053379281i</v>
      </c>
      <c r="Z293" s="240" t="str">
        <f t="shared" ref="Z293:Z355" ca="1" si="475">IMPRODUCT(O293,IMEXP(COMPLEX(0,-2*PI()*11*B293/Nt_load2)))</f>
        <v>0,240775135423682+0,870049543024985i</v>
      </c>
      <c r="AA293" s="240" t="str">
        <f t="shared" ref="AA293:AA355" ca="1" si="476">IMPRODUCT(O293,IMEXP(COMPLEX(0,-2*PI()*12*B293/Nt_load2)))</f>
        <v>-0,863878582748196+0,262054703116056i</v>
      </c>
      <c r="AB293" s="240" t="str">
        <f t="shared" ref="AB293:AB355" ca="1" si="477">IMPRODUCT(O293,IMEXP(COMPLEX(0,-2*PI()*13*B293/Nt_load2)))</f>
        <v>-0,28317641885421-0,857187254315637i</v>
      </c>
      <c r="AC293" s="240" t="str">
        <f t="shared" ref="AC293:AC355" ca="1" si="478">IMPRODUCT(O293,IMEXP(COMPLEX(0,-2*PI()*14*B293/Nt_load2)))</f>
        <v>0,849979588333404-0,30412755970621i</v>
      </c>
      <c r="AD293" s="240" t="str">
        <f t="shared" ref="AD293:AD355" ca="1" si="479">IMPRODUCT(O293,IMEXP(COMPLEX(0,-2*PI()*15*B293/Nt_load2)))</f>
        <v>0,324895505488395+0,84225992642991i</v>
      </c>
      <c r="AE293" s="240" t="str">
        <f t="shared" ref="AE293:AE355" ca="1" si="480">IMPRODUCT(O293,IMEXP(COMPLEX(0,-2*PI()*16*B293/Nt_load2)))</f>
        <v>-0,83403291864086+0,345467746366698i</v>
      </c>
      <c r="AF293" s="240" t="str">
        <f t="shared" ref="AF293:AF355" ca="1" si="481">IMPRODUCT(O293,IMEXP(COMPLEX(0,-2*PI()*17*B293/Nt_load2)))</f>
        <v>-0,365831890392379-0,825303520608155i</v>
      </c>
      <c r="AG293" s="240" t="str">
        <f t="shared" ref="AG293:AG355" ca="1" si="482">IMPRODUCT(O293,IMEXP(COMPLEX(0,-2*PI()*18*B293/Nt_load2)))</f>
        <v>0,816076990594692-0,385975670966692i</v>
      </c>
      <c r="AH293" s="240" t="str">
        <f t="shared" ref="AH293:AH355" ca="1" si="483">IMPRODUCT(O293,IMEXP(COMPLEX(0,-2*PI()*19*B293/Nt_load2)))</f>
        <v>0,405886954229306+0,806358886317212i</v>
      </c>
      <c r="AI293" s="240" t="str">
        <f t="shared" ref="AI293:AI355" ca="1" si="484">IMPRODUCT(O293,IMEXP(COMPLEX(0,-2*PI()*20*B293/Nt_load2)))</f>
        <v>-0,796155061598274+0,425553746367864i</v>
      </c>
      <c r="AJ293" s="240" t="str">
        <f t="shared" ref="AJ293:AJ355" ca="1" si="485">IMPRODUCT(O293,IMEXP(COMPLEX(0,-2*PI()*21*B293/Nt_load2)))</f>
        <v>-0,444964200842088-0,785471662840384i</v>
      </c>
      <c r="AK293" s="240" t="str">
        <f t="shared" ref="AK293:AK355" ca="1" si="486">IMPRODUCT(O293,IMEXP(COMPLEX(0,-2*PI()*22*B293/Nt_load2)))</f>
        <v>0,774315125323481-0,464106625519996i</v>
      </c>
      <c r="AL293" s="240" t="str">
        <f t="shared" ref="AL293:AL355" ca="1" si="487">IMPRODUCT(O293,IMEXP(COMPLEX(0,-2*PI()*23*B293/Nt_load2)))</f>
        <v>0,482969489720842+0,762692169328534i</v>
      </c>
      <c r="AM293" s="240" t="str">
        <f t="shared" ref="AM293:AM355" ca="1" si="488">IMPRODUCT(O293,IMEXP(COMPLEX(0,-2*PI()*24*B293/Nt_load2)))</f>
        <v>-0,750609796089676+0,501541431160469i</v>
      </c>
      <c r="AN293" s="240" t="str">
        <f t="shared" ref="AN293:AN355" ca="1" si="489">IMPRODUCT(O293,IMEXP(COMPLEX(0,-2*PI()*25*B293/Nt_load2)))</f>
        <v>-0,519811262795803-0,738075283576757i</v>
      </c>
      <c r="AO293" s="240" t="str">
        <f t="shared" ref="AO293:AO355" ca="1" si="490">IMPRODUCT(O293,IMEXP(COMPLEX(0,-2*PI()*26*B293/Nt_load2)))</f>
        <v>0,72509618211196-0,537767979562689i</v>
      </c>
      <c r="AP293" s="240" t="str">
        <f t="shared" ref="AP293:AP355" ca="1" si="491">IMPRODUCT(O293,IMEXP(COMPLEX(0,-2*PI()*27*B293/Nt_load2)))</f>
        <v>0,555400765007867+0,711680309819622i</v>
      </c>
      <c r="AQ293" s="240" t="str">
        <f t="shared" ref="AQ293:AQ355" ca="1" si="492">IMPRODUCT(O293,IMEXP(COMPLEX(0,-2*PI()*28*B293/Nt_load2)))</f>
        <v>-0,697835747920092+0,572698997799963i</v>
      </c>
      <c r="AR293" s="240" t="str">
        <f t="shared" ref="AR293:AR355" ca="1" si="493">IMPRODUCT(O293,IMEXP(COMPLEX(0,-2*PI()*28*B293/Nt_load2)))</f>
        <v>-0,697835747920092+0,572698997799963i</v>
      </c>
      <c r="AS293" s="240" t="str">
        <f t="shared" ref="AS293:AS355" ca="1" si="494">IMPRODUCT(O293,IMEXP(COMPLEX(0,-2*PI()*30*B293/Nt_load2)))</f>
        <v>0,668894166288266-0,606250333989023i</v>
      </c>
      <c r="AT293" s="240" t="str">
        <f t="shared" ref="AT293:AT355" ca="1" si="495">IMPRODUCT(O293,IMEXP(COMPLEX(0,-2*PI()*31*B293/Nt_load2)))</f>
        <v>0,622483227315622+0,653814579882556i</v>
      </c>
      <c r="AU293" s="240" t="str">
        <f t="shared" ref="AU293:AU355" ca="1" si="496">IMPRODUCT(O293,IMEXP(COMPLEX(0,-2*PI()*32*B293/Nt_load2)))</f>
        <v>-0,638341160021623+0,638341160022229i</v>
      </c>
      <c r="AV293" s="240" t="str">
        <f t="shared" ref="AV293:AV355" ca="1" si="497">IMPRODUCT(O293,IMEXP(COMPLEX(0,-2*PI()*33*B293/Nt_load2)))</f>
        <v>-0,653814579882528-0,622483227315652i</v>
      </c>
      <c r="AW293" s="240" t="str">
        <f t="shared" ref="AW293:AW355" ca="1" si="498">IMPRODUCT(O293,IMEXP(COMPLEX(0,-2*PI()*34*B293/Nt_load2)))</f>
        <v>0,606250333989053-0,668894166288238i</v>
      </c>
      <c r="AX293" s="240" t="str">
        <f t="shared" ref="AX293:AX355" ca="1" si="499">IMPRODUCT(O293,IMEXP(COMPLEX(0,-2*PI()*35*B293/Nt_load2)))</f>
        <v>0,683570835859736+0,589652258130416i</v>
      </c>
      <c r="AY293" s="240" t="str">
        <f t="shared" ref="AY293:AY355" ca="1" si="500">IMPRODUCT(O293,IMEXP(COMPLEX(0,-2*PI()*36*B293/Nt_load2)))</f>
        <v>-0,572698997800014+0,69783574792005i</v>
      </c>
      <c r="AZ293" s="240" t="str">
        <f t="shared" ref="AZ293:AZ355" ca="1" si="501">IMPRODUCT(O293,IMEXP(COMPLEX(0,-2*PI()*37*B293/Nt_load2)))</f>
        <v>-0,711680309819589-0,55540076500791i</v>
      </c>
      <c r="BA293" s="240" t="str">
        <f t="shared" ref="BA293:BA355" ca="1" si="502">IMPRODUCT(O293,IMEXP(COMPLEX(0,-2*PI()*38*B293/Nt_load2)))</f>
        <v>0,537767979562732-0,725096182111927i</v>
      </c>
      <c r="BB293" s="240" t="str">
        <f t="shared" ref="BB293:BB355" ca="1" si="503">IMPRODUCT(O293,IMEXP(COMPLEX(0,-2*PI()*39*B293/Nt_load2)))</f>
        <v>0,738075283577249+0,519811262795102i</v>
      </c>
      <c r="BC293" s="240" t="str">
        <f t="shared" ref="BC293:BC355" ca="1" si="504">IMPRODUCT(O293,IMEXP(COMPLEX(0,-2*PI()*40*B293/Nt_load2)))</f>
        <v>-0,501541431160503+0,750609796089653i</v>
      </c>
      <c r="BD293" s="240" t="str">
        <f t="shared" ref="BD293:BD355" ca="1" si="505">IMPRODUCT(O293,IMEXP(COMPLEX(0,-2*PI()*41*B293/Nt_load2)))</f>
        <v>-0,762692169328513-0,482969489720877i</v>
      </c>
      <c r="BE293" s="240" t="str">
        <f t="shared" ref="BE293:BE355" ca="1" si="506">IMPRODUCT(O293,IMEXP(COMPLEX(0,-2*PI()*42*B293/Nt_load2)))</f>
        <v>0,464106625520032-0,774315125323459i</v>
      </c>
      <c r="BF293" s="240" t="str">
        <f t="shared" ref="BF293:BF355" ca="1" si="507">IMPRODUCT(O293,IMEXP(COMPLEX(0,-2*PI()*43*B293/Nt_load2)))</f>
        <v>0,785471662840415+0,444964200842035i</v>
      </c>
      <c r="BG293" s="240" t="str">
        <f t="shared" ref="BG293:BG355" ca="1" si="508">IMPRODUCT(O293,IMEXP(COMPLEX(0,-2*PI()*44*B293/Nt_load2)))</f>
        <v>-0,425553746367753+0,796155061598333i</v>
      </c>
      <c r="BH293" s="240" t="str">
        <f t="shared" ref="BH293:BH355" ca="1" si="509">IMPRODUCT(O293,IMEXP(COMPLEX(0,-2*PI()*45*B293/Nt_load2)))</f>
        <v>-0,806358886317308-0,405886954229114i</v>
      </c>
      <c r="BI293" s="240" t="str">
        <f t="shared" ref="BI293:BI355" ca="1" si="510">IMPRODUCT(O293,IMEXP(COMPLEX(0,-2*PI()*46*B293/Nt_load2)))</f>
        <v>0,385975670966335-0,816076990594861i</v>
      </c>
      <c r="BJ293" s="240" t="str">
        <f t="shared" ref="BJ293:BJ355" ca="1" si="511">IMPRODUCT(O293,IMEXP(COMPLEX(0,-2*PI()*47*B293/Nt_load2)))</f>
        <v>0,825303520607993+0,365831890392744i</v>
      </c>
      <c r="BK293" s="240" t="str">
        <f t="shared" ref="BK293:BK355" ca="1" si="512">IMPRODUCT(O293,IMEXP(COMPLEX(0,-2*PI()*48*B293/Nt_load2)))</f>
        <v>-0,345467746366902+0,834032918640775i</v>
      </c>
      <c r="BL293" s="240" t="str">
        <f t="shared" ref="BL293:BL355" ca="1" si="513">IMPRODUCT(O293,IMEXP(COMPLEX(0,-2*PI()*49*B293/Nt_load2)))</f>
        <v>-0,842259926429862-0,324895505488517i</v>
      </c>
      <c r="BM293" s="240" t="str">
        <f t="shared" ref="BM293:BM355" ca="1" si="514">IMPRODUCT(O293,IMEXP(COMPLEX(0,-2*PI()*50*B293/Nt_load2)))</f>
        <v>0,304127559706249-0,84997958833339i</v>
      </c>
      <c r="BN293" s="240" t="str">
        <f t="shared" ref="BN293:BN355" ca="1" si="515">IMPRODUCT(O293,IMEXP(COMPLEX(0,-2*PI()*51*B293/Nt_load2)))</f>
        <v>0,857187254315683+0,283176418854073i</v>
      </c>
      <c r="BO293" s="240" t="str">
        <f t="shared" ref="BO293:BO355" ca="1" si="516">IMPRODUCT(O293,IMEXP(COMPLEX(0,-2*PI()*52*B293/Nt_load2)))</f>
        <v>-0,262054703115826+0,863878582748267i</v>
      </c>
      <c r="BP293" s="240" t="str">
        <f t="shared" ref="BP293:BP355" ca="1" si="517">IMPRODUCT(O293,IMEXP(COMPLEX(0,-2*PI()*53*B293/Nt_load2)))</f>
        <v>-0,870049543025089-0,240775135423302i</v>
      </c>
      <c r="BQ293" s="240" t="str">
        <f t="shared" ref="BQ293:BQ355" ca="1" si="518">IMPRODUCT(O293,IMEXP(COMPLEX(0,-2*PI()*54*B293/Nt_load2)))</f>
        <v>0,219350533793205-0,875696417990226i</v>
      </c>
      <c r="BR293" s="240" t="str">
        <f t="shared" ref="BR293:BR355" ca="1" si="519">IMPRODUCT(O293,IMEXP(COMPLEX(0,-2*PI()*55*B293/Nt_load2)))</f>
        <v>0,880815806177796+0,197793803602729i</v>
      </c>
      <c r="BS293" s="240" t="str">
        <f t="shared" ref="BS293:BS355" ca="1" si="520">IMPRODUCT(O293,IMEXP(COMPLEX(0,-2*PI()*56*B293/Nt_load2)))</f>
        <v>-0,176117929820974+0,885404623859539i</v>
      </c>
      <c r="BT293" s="240" t="str">
        <f t="shared" ref="BT293:BT355" ca="1" si="521">IMPRODUCT(O293,IMEXP(COMPLEX(0,-2*PI()*57*B293/Nt_load2)))</f>
        <v>-0,889460106903283-0,154335969183716i</v>
      </c>
      <c r="BU293" s="240" t="str">
        <f t="shared" ref="BU293:BU355" ca="1" si="522">IMPRODUCT(O293,IMEXP(COMPLEX(0,-2*PI()*58*B293/Nt_load2)))</f>
        <v>0,132461042329665-0,89297981243767i</v>
      </c>
      <c r="BV293" s="240" t="str">
        <f t="shared" ref="BV293:BV355" ca="1" si="523">IMPRODUCT(O293,IMEXP(COMPLEX(0,-2*PI()*59*B293/Nt_load2)))</f>
        <v>0,89596162032371+0,110506325896701i</v>
      </c>
      <c r="BW293" s="240" t="str">
        <f t="shared" ref="BW293:BW355" ca="1" si="524">IMPRODUCT(O293,IMEXP(COMPLEX(0,-2*PI()*60*B293/Nt_load2)))</f>
        <v>-0,0884850445851638+0,898403734431819i</v>
      </c>
      <c r="BX293" s="240" t="str">
        <f t="shared" ref="BX293:BX355" ca="1" si="525">IMPRODUCT(O293,IMEXP(COMPLEX(0,-2*PI()*61*B293/Nt_load2)))</f>
        <v>-0,900304683723715-0,0664104631923072i</v>
      </c>
      <c r="BY293" s="240" t="str">
        <f t="shared" ref="BY293:BY355" ca="1" si="526">IMPRODUCT(O293,IMEXP(COMPLEX(0,-2*PI()*62*B293/Nt_load2)))</f>
        <v>0,044295878618751-0,901663323138781i</v>
      </c>
      <c r="BZ293" s="240" t="str">
        <f t="shared" ref="BZ293:BZ355" ca="1" si="527">IMPRODUCT(O293,IMEXP(COMPLEX(0,-2*PI()*63*B293/Nt_load2)))</f>
        <v>0,902478834283342+0,0221546118642953i</v>
      </c>
      <c r="CA293" s="240" t="str">
        <f t="shared" ref="CA293:CA355" ca="1" si="528">IMPRODUCT(O293,IMEXP(COMPLEX(0,-2*PI()*64*B293/Nt_load2)))</f>
        <v>-6,67991952097735E-14+0,902750725923982i</v>
      </c>
      <c r="CB293" s="240" t="str">
        <f t="shared" ref="CB293:CB355" ca="1" si="529">IMPRODUCT(O293,IMEXP(COMPLEX(0,-2*PI()*65*B293/Nt_load2)))</f>
        <v>-0,902478834283344+0,0221546118642131i</v>
      </c>
      <c r="CC293" s="240" t="str">
        <f t="shared" ref="CC293:CC355" ca="1" si="530">IMPRODUCT(O293,IMEXP(COMPLEX(0,-2*PI()*66*B293/Nt_load2)))</f>
        <v>-0,0442958786186688-0,901663323138785i</v>
      </c>
      <c r="CD293" s="240" t="str">
        <f t="shared" ref="CD293:CD355" ca="1" si="531">IMPRODUCT(O293,IMEXP(COMPLEX(0,-2*PI()*67*B293/Nt_load2)))</f>
        <v>0,900304683723722-0,0664104631922252i</v>
      </c>
      <c r="CE293" s="240" t="str">
        <f t="shared" ref="CE293:CE355" ca="1" si="532">IMPRODUCT(O293,IMEXP(COMPLEX(0,-2*PI()*68*B293/Nt_load2)))</f>
        <v>0,0884850445850819+0,898403734431827i</v>
      </c>
      <c r="CF293" s="240" t="str">
        <f t="shared" ref="CF293:CF355" ca="1" si="533">IMPRODUCT(O293,IMEXP(COMPLEX(0,-2*PI()*69*B293/Nt_load2)))</f>
        <v>-0,89596162032372+0,110506325896619i</v>
      </c>
      <c r="CG293" s="240" t="str">
        <f t="shared" ref="CG293:CG355" ca="1" si="534">IMPRODUCT(O293,IMEXP(COMPLEX(0,-2*PI()*70*B293/Nt_load2)))</f>
        <v>-0,132461042329584-0,892979812437681i</v>
      </c>
      <c r="CH293" s="240" t="str">
        <f t="shared" ref="CH293:CH355" ca="1" si="535">IMPRODUCT(O293,IMEXP(COMPLEX(0,-2*PI()*71*B293/Nt_load2)))</f>
        <v>0,889460106903297-0,154335969183635i</v>
      </c>
      <c r="CI293" s="240" t="str">
        <f t="shared" ref="CI293:CI355" ca="1" si="536">IMPRODUCT(O293,IMEXP(COMPLEX(0,-2*PI()*72*B293/Nt_load2)))</f>
        <v>0,176117929820843+0,885404623859565i</v>
      </c>
      <c r="CJ293" s="240" t="str">
        <f t="shared" ref="CJ293:CJ355" ca="1" si="537">IMPRODUCT(O293,IMEXP(COMPLEX(0,-2*PI()*73*B293/Nt_load2)))</f>
        <v>-0,880815806177814+0,197793803602649i</v>
      </c>
      <c r="CK293" s="240" t="str">
        <f t="shared" ref="CK293:CK355" ca="1" si="538">IMPRODUCT(O293,IMEXP(COMPLEX(0,-2*PI()*74*B293/Nt_load2)))</f>
        <v>-0,2193505337931-0,875696417990252i</v>
      </c>
      <c r="CL293" s="240" t="str">
        <f t="shared" ref="CL293:CL355" ca="1" si="539">IMPRODUCT(O293,IMEXP(COMPLEX(0,-2*PI()*75*B293/Nt_load2)))</f>
        <v>0,870049543025118-0,240775135423197i</v>
      </c>
      <c r="CM293" s="240" t="str">
        <f t="shared" ref="CM293:CM355" ca="1" si="540">IMPRODUCT(O293,IMEXP(COMPLEX(0,-2*PI()*76*B293/Nt_load2)))</f>
        <v>0,262054703115772+0,863878582748283i</v>
      </c>
      <c r="CN293" s="240" t="str">
        <f t="shared" ref="CN293:CN355" ca="1" si="541">IMPRODUCT(O293,IMEXP(COMPLEX(0,-2*PI()*77*B293/Nt_load2)))</f>
        <v>-0,857187254315709+0,283176418853995i</v>
      </c>
      <c r="CO293" s="240" t="str">
        <f t="shared" ref="CO293:CO355" ca="1" si="542">IMPRODUCT(O293,IMEXP(COMPLEX(0,-2*PI()*78*B293/Nt_load2)))</f>
        <v>-0,304127559706195-0,849979588333409i</v>
      </c>
      <c r="CP293" s="240" t="str">
        <f t="shared" ref="CP293:CP355" ca="1" si="543">IMPRODUCT(O293,IMEXP(COMPLEX(0,-2*PI()*79*B293/Nt_load2)))</f>
        <v>0,842259926429892-0,32489550548844i</v>
      </c>
      <c r="CQ293" s="240" t="str">
        <f t="shared" ref="CQ293:CQ355" ca="1" si="544">IMPRODUCT(O293,IMEXP(COMPLEX(0,-2*PI()*80*B293/Nt_load2)))</f>
        <v>0,345467746366802+0,834032918640817i</v>
      </c>
      <c r="CR293" s="240" t="str">
        <f t="shared" ref="CR293:CR355" ca="1" si="545">IMPRODUCT(O293,IMEXP(COMPLEX(0,-2*PI()*81*B293/Nt_load2)))</f>
        <v>-0,825303520608026+0,365831890392669i</v>
      </c>
      <c r="CS293" s="240" t="str">
        <f t="shared" ref="CS293:CS355" ca="1" si="546">IMPRODUCT(O293,IMEXP(COMPLEX(0,-2*PI()*82*B293/Nt_load2)))</f>
        <v>-0,385975670966261-0,816076990594896i</v>
      </c>
      <c r="CT293" s="240" t="str">
        <f t="shared" ref="CT293:CT355" ca="1" si="547">IMPRODUCT(O293,IMEXP(COMPLEX(0,-2*PI()*83*B293/Nt_load2)))</f>
        <v>0,806358886317357-0,405886954229017i</v>
      </c>
      <c r="CU293" s="240" t="str">
        <f t="shared" ref="CU293:CU355" ca="1" si="548">IMPRODUCT(O293,IMEXP(COMPLEX(0,-2*PI()*84*B293/Nt_load2)))</f>
        <v>0,425553746367681+0,796155061598372i</v>
      </c>
      <c r="CV293" s="240" t="str">
        <f t="shared" ref="CV293:CV355" ca="1" si="549">IMPRODUCT(O293,IMEXP(COMPLEX(0,-2*PI()*85*B293/Nt_load2)))</f>
        <v>-0,785471662840455+0,444964200841964i</v>
      </c>
      <c r="CW293" s="240" t="str">
        <f t="shared" ref="CW293:CW355" ca="1" si="550">IMPRODUCT(O293,IMEXP(COMPLEX(0,-2*PI()*86*B293/Nt_load2)))</f>
        <v>-0,464106625519984-0,774315125323489i</v>
      </c>
      <c r="CX293" s="240" t="str">
        <f t="shared" ref="CX293:CX355" ca="1" si="551">IMPRODUCT(O293,IMEXP(COMPLEX(0,-2*PI()*87*B293/Nt_load2)))</f>
        <v>0,762692169328556-0,482969489720808i</v>
      </c>
      <c r="CY293" s="240" t="str">
        <f t="shared" ref="CY293:CY355" ca="1" si="552">IMPRODUCT(O293,IMEXP(COMPLEX(0,-2*PI()*88*B293/Nt_load2)))</f>
        <v>0,501541431160414+0,750609796089714i</v>
      </c>
      <c r="CZ293" s="240" t="str">
        <f t="shared" ref="CZ293:CZ355" ca="1" si="553">IMPRODUCT(O293,IMEXP(COMPLEX(0,-2*PI()*89*B293/Nt_load2)))</f>
        <v>-0,73807528357678+0,51981126279577i</v>
      </c>
      <c r="DA293" s="240" t="str">
        <f t="shared" ref="DA293:DA355" ca="1" si="554">IMPRODUCT(O293,IMEXP(COMPLEX(0,-2*PI()*90*B293/Nt_load2)))</f>
        <v>-0,537767979562666-0,725096182111977i</v>
      </c>
      <c r="DB293" s="240" t="str">
        <f t="shared" ref="DB293:DB355" ca="1" si="555">IMPRODUCT(O293,IMEXP(COMPLEX(0,-2*PI()*91*B293/Nt_load2)))</f>
        <v>0,711680309819654-0,555400765007824i</v>
      </c>
      <c r="DC293" s="240" t="str">
        <f t="shared" ref="DC293:DC355" ca="1" si="556">IMPRODUCT(O293,IMEXP(COMPLEX(0,-2*PI()*92*B293/Nt_load2)))</f>
        <v>0,572698997799951+0,697835747920102i</v>
      </c>
      <c r="DD293" s="240" t="str">
        <f t="shared" ref="DD293:DD355" ca="1" si="557">IMPRODUCT(O293,IMEXP(COMPLEX(0,-2*PI()*93*B293/Nt_load2)))</f>
        <v>-0,68357083585979+0,589652258130353i</v>
      </c>
      <c r="DE293" s="240" t="str">
        <f t="shared" ref="DE293:DE355" ca="1" si="558">IMPRODUCT(O293,IMEXP(COMPLEX(0,-2*PI()*94*B293/Nt_load2)))</f>
        <v>-0,606250333989012-0,668894166288277i</v>
      </c>
      <c r="DF293" s="240" t="str">
        <f t="shared" ref="DF293:DF355" ca="1" si="559">IMPRODUCT(O293,IMEXP(COMPLEX(0,-2*PI()*95*B293/Nt_load2)))</f>
        <v>0,653814579882585-0,622483227315592i</v>
      </c>
      <c r="DG293" s="240" t="str">
        <f t="shared" ref="DG293:DG355" ca="1" si="560">IMPRODUCT(O293,IMEXP(COMPLEX(0,-2*PI()*96*B293/Nt_load2)))</f>
        <v>0,638341160022182+0,63834116002167i</v>
      </c>
      <c r="DH293" s="240" t="str">
        <f t="shared" ref="DH293:DH355" ca="1" si="561">IMPRODUCT(O293,IMEXP(COMPLEX(0,-2*PI()*97*B293/Nt_load2)))</f>
        <v>-0,6224832273157+0,653814579882482i</v>
      </c>
      <c r="DI293" s="240" t="str">
        <f t="shared" ref="DI293:DI355" ca="1" si="562">IMPRODUCT(O293,IMEXP(COMPLEX(0,-2*PI()*98*B293/Nt_load2)))</f>
        <v>-0,668894166288211-0,606250333989084i</v>
      </c>
      <c r="DJ293" s="240" t="str">
        <f t="shared" ref="DJ293:DJ355" ca="1" si="563">IMPRODUCT(O293,IMEXP(COMPLEX(0,-2*PI()*99*B293/Nt_load2)))</f>
        <v>0,589652258130466-0,683570835859692i</v>
      </c>
      <c r="DK293" s="240" t="str">
        <f t="shared" ref="DK293:DK355" ca="1" si="564">IMPRODUCT(O293,IMEXP(COMPLEX(0,-2*PI()*100*B293/Nt_load2)))</f>
        <v>0,69783574792004+0,572698997800026i</v>
      </c>
      <c r="DL293" s="240" t="str">
        <f t="shared" ref="DL293:DL355" ca="1" si="565">IMPRODUCT(O293,IMEXP(COMPLEX(0,-2*PI()*101*B293/Nt_load2)))</f>
        <v>-0,555400765007942+0,711680309819563i</v>
      </c>
      <c r="DM293" s="240" t="str">
        <f t="shared" ref="DM293:DM355" ca="1" si="566">IMPRODUCT(O293,IMEXP(COMPLEX(0,-2*PI()*102*B293/Nt_load2)))</f>
        <v>-0,725096182111918-0,537767979562745i</v>
      </c>
      <c r="DN293" s="240" t="str">
        <f t="shared" ref="DN293:DN355" ca="1" si="567">IMPRODUCT(O293,IMEXP(COMPLEX(0,-2*PI()*103*B293/Nt_load2)))</f>
        <v>0,519811262795136-0,738075283577226i</v>
      </c>
      <c r="DO293" s="240" t="str">
        <f t="shared" ref="DO293:DO355" ca="1" si="568">IMPRODUCT(O293,IMEXP(COMPLEX(0,-2*PI()*104*B293/Nt_load2)))</f>
        <v>0,75060979608963+0,501541431160537i</v>
      </c>
      <c r="DP293" s="240" t="str">
        <f t="shared" ref="DP293:DP355" ca="1" si="569">IMPRODUCT(O293,IMEXP(COMPLEX(0,-2*PI()*105*B293/Nt_load2)))</f>
        <v>-0,482969489720933+0,762692169328477i</v>
      </c>
      <c r="DQ293" s="240" t="str">
        <f t="shared" ref="DQ293:DQ355" ca="1" si="570">IMPRODUCT(O293,IMEXP(COMPLEX(0,-2*PI()*106*B293/Nt_load2)))</f>
        <v>-0,774315125323439-0,464106625520067i</v>
      </c>
      <c r="DR293" s="240" t="str">
        <f t="shared" ref="DR293:DR355" ca="1" si="571">IMPRODUCT(O293,IMEXP(COMPLEX(0,-2*PI()*107*B293/Nt_load2)))</f>
        <v>0,444964200842093-0,785471662840381i</v>
      </c>
      <c r="DS293" s="240" t="str">
        <f t="shared" ref="DS293:DS355" ca="1" si="572">IMPRODUCT(O293,IMEXP(COMPLEX(0,-2*PI()*108*B293/Nt_load2)))</f>
        <v>0,796155061598326+0,425553746367767i</v>
      </c>
      <c r="DT293" s="240" t="str">
        <f t="shared" ref="DT293:DT355" ca="1" si="573">IMPRODUCT(O293,IMEXP(COMPLEX(0,-2*PI()*109*B293/Nt_load2)))</f>
        <v>-0,405886954229105+0,806358886317313i</v>
      </c>
      <c r="DU293" s="240" t="str">
        <f t="shared" ref="DU293:DU355" ca="1" si="574">IMPRODUCT(O293,IMEXP(COMPLEX(0,-2*PI()*110*B293/Nt_load2)))</f>
        <v>-0,816076990594854-0,385975670966349i</v>
      </c>
      <c r="DV293" s="240" t="str">
        <f t="shared" ref="DV293:DV355" ca="1" si="575">IMPRODUCT(O293,IMEXP(COMPLEX(0,-2*PI()*111*B293/Nt_load2)))</f>
        <v>0,365831890392806-0,825303520607966i</v>
      </c>
      <c r="DW293" s="240" t="str">
        <f t="shared" ref="DW293:DW355" ca="1" si="576">IMPRODUCT(O293,IMEXP(COMPLEX(0,-2*PI()*112*B293/Nt_load2)))</f>
        <v>0,83403291864074+0,345467746366987i</v>
      </c>
      <c r="DX293" s="240" t="str">
        <f t="shared" ref="DX293:DX355" ca="1" si="577">IMPRODUCT(O293,IMEXP(COMPLEX(0,-2*PI()*113*B293/Nt_load2)))</f>
        <v>-0,324895505488531+0,842259926429857i</v>
      </c>
      <c r="DY293" s="240" t="str">
        <f t="shared" ref="DY293:DY355" ca="1" si="578">IMPRODUCT(O293,IMEXP(COMPLEX(0,-2*PI()*114*B293/Nt_load2)))</f>
        <v>-0,849979588333376-0,304127559706288i</v>
      </c>
      <c r="DZ293" s="240" t="str">
        <f t="shared" ref="DZ293:DZ355" ca="1" si="579">IMPRODUCT(O293,IMEXP(COMPLEX(0,-2*PI()*115*B293/Nt_load2)))</f>
        <v>0,283176418854136-0,857187254315662i</v>
      </c>
      <c r="EA293" s="240" t="str">
        <f t="shared" ref="EA293:EA355" ca="1" si="580">IMPRODUCT(O293,IMEXP(COMPLEX(0,-2*PI()*116*B293/Nt_load2)))</f>
        <v>0,863878582748239+0,262054703115915i</v>
      </c>
      <c r="EB293" s="240" t="str">
        <f t="shared" ref="EB293:EB355" ca="1" si="581">IMPRODUCT(O293,IMEXP(COMPLEX(0,-2*PI()*117*B293/Nt_load2)))</f>
        <v>-0,240775135423292+0,870049543025092i</v>
      </c>
      <c r="EC293" s="240" t="str">
        <f t="shared" ref="EC293:EC355" ca="1" si="582">IMPRODUCT(O293,IMEXP(COMPLEX(0,-2*PI()*118*B293/Nt_load2)))</f>
        <v>-0,875696417990216-0,219350533793245i</v>
      </c>
      <c r="ED293" s="240" t="str">
        <f t="shared" ref="ED293:ED355" ca="1" si="583">IMPRODUCT(O293,IMEXP(COMPLEX(0,-2*PI()*119*B293/Nt_load2)))</f>
        <v>0,197793803602795-0,880815806177782i</v>
      </c>
      <c r="EE293" s="240" t="str">
        <f t="shared" ref="EE293:EE355" ca="1" si="584">IMPRODUCT(O293,IMEXP(COMPLEX(0,-2*PI()*120*B293/Nt_load2)))</f>
        <v>0,885404623859525+0,176117929821039i</v>
      </c>
      <c r="EF293" s="240" t="str">
        <f t="shared" ref="EF293:EF355" ca="1" si="585">IMPRODUCT(O293,IMEXP(COMPLEX(0,-2*PI()*121*B293/Nt_load2)))</f>
        <v>-0,154335969183731+0,889460106903281i</v>
      </c>
      <c r="EG293" s="240" t="str">
        <f t="shared" ref="EG293:EG355" ca="1" si="586">IMPRODUCT(O293,IMEXP(COMPLEX(0,-2*PI()*122*B293/Nt_load2)))</f>
        <v>-0,892979812437667-0,132461042329681i</v>
      </c>
      <c r="EH293" s="240" t="str">
        <f t="shared" ref="EH293:EH355" ca="1" si="587">IMPRODUCT(O293,IMEXP(COMPLEX(0,-2*PI()*123*B293/Nt_load2)))</f>
        <v>0,110506325896767-0,895961620323702i</v>
      </c>
      <c r="EI293" s="240" t="str">
        <f t="shared" ref="EI293:EI355" ca="1" si="588">IMPRODUCT(O293,IMEXP(COMPLEX(0,-2*PI()*124*B293/Nt_load2)))</f>
        <v>0,898403734431813+0,0884850445852303i</v>
      </c>
      <c r="EJ293" s="240" t="str">
        <f t="shared" ref="EJ293:EJ355" ca="1" si="589">IMPRODUCT(O293,IMEXP(COMPLEX(0,-2*PI()*125*B293/Nt_load2)))</f>
        <v>-0,0664104631923227+0,900304683723714i</v>
      </c>
      <c r="EK293" s="240" t="str">
        <f t="shared" ref="EK293:EK355" ca="1" si="590">IMPRODUCT(O293,IMEXP(COMPLEX(0,-2*PI()*126*B293/Nt_load2)))</f>
        <v>-0,901663323138778-0,0442958786188178i</v>
      </c>
      <c r="EL293" s="240" t="str">
        <f t="shared" ref="EL293:EL355" ca="1" si="591">IMPRODUCT(O293,IMEXP(COMPLEX(0,-2*PI()*127*B293/Nt_load2)))</f>
        <v>0,0221546118643621-0,90247883428334i</v>
      </c>
      <c r="EM293" s="240" t="str">
        <f t="shared" ref="EM293:EM355" ca="1" si="592">IMPRODUCT(O293,IMEXP(COMPLEX(0,-2*PI()*128*B293/Nt_load2)))</f>
        <v>0,902750725923982+1,33598390419547E-13i</v>
      </c>
      <c r="EN293" s="240"/>
      <c r="EO293" s="240"/>
      <c r="EP293" s="240"/>
    </row>
    <row r="294" spans="1:146">
      <c r="A294" s="268">
        <f t="shared" si="461"/>
        <v>3.7890625000000029E-3</v>
      </c>
      <c r="B294" s="267">
        <v>194</v>
      </c>
      <c r="C294" s="266">
        <f t="shared" si="462"/>
        <v>38800</v>
      </c>
      <c r="N294" s="265">
        <f t="shared" ca="1" si="463"/>
        <v>1.0501521991177829</v>
      </c>
      <c r="O294" s="240">
        <f t="shared" ca="1" si="464"/>
        <v>-0.94984780088221721</v>
      </c>
      <c r="P294" s="240" t="str">
        <f t="shared" ca="1" si="465"/>
        <v>-0,0466068225543025-0,948703667607633i</v>
      </c>
      <c r="Q294" s="240" t="str">
        <f t="shared" ca="1" si="466"/>
        <v>0,945274024101157-0,0931013651907961i</v>
      </c>
      <c r="R294" s="240" t="str">
        <f t="shared" ca="1" si="467"/>
        <v>0,139371618483838+0,939567132674393i</v>
      </c>
      <c r="S294" s="240" t="str">
        <f t="shared" ca="1" si="468"/>
        <v>-0,931596741728661+0,185306113340402i</v>
      </c>
      <c r="T294" s="240" t="str">
        <f t="shared" ca="1" si="469"/>
        <v>-0,230794189539125-0,921382052633847i</v>
      </c>
      <c r="U294" s="241" t="str">
        <f t="shared" ca="1" si="470"/>
        <v>0,908947673470724-0,275726262319973i</v>
      </c>
      <c r="V294" s="240" t="str">
        <f t="shared" ca="1" si="471"/>
        <v>0,319994086384121+0,894323559747799i</v>
      </c>
      <c r="W294" s="240" t="str">
        <f t="shared" ca="1" si="472"/>
        <v>-0,877544942235953+0,363491016666i</v>
      </c>
      <c r="X294" s="240" t="str">
        <f t="shared" ca="1" si="473"/>
        <v>-0,406112265250769-0,858652242094361i</v>
      </c>
      <c r="Y294" s="240" t="str">
        <f t="shared" ca="1" si="474"/>
        <v>0,837690973492552-0,447755153817225i</v>
      </c>
      <c r="Z294" s="240" t="str">
        <f t="shared" ca="1" si="475"/>
        <v>0,488319360999416+0,814711633962537i</v>
      </c>
      <c r="AA294" s="240" t="str">
        <f t="shared" ca="1" si="476"/>
        <v>-0,789769582745942+0,52770716406932i</v>
      </c>
      <c r="AB294" s="240" t="str">
        <f t="shared" ca="1" si="477"/>
        <v>-0,565823674359209-0,762924907428921i</v>
      </c>
      <c r="AC294" s="240" t="str">
        <f t="shared" ca="1" si="478"/>
        <v>0,734242279185578-0,602577065857267i</v>
      </c>
      <c r="AD294" s="240" t="str">
        <f t="shared" ca="1" si="479"/>
        <v>0,637878796424164+0,703790796979645i</v>
      </c>
      <c r="AE294" s="240" t="str">
        <f t="shared" ca="1" si="480"/>
        <v>-0,671643821098939+0,671643821098951i</v>
      </c>
      <c r="AF294" s="240" t="str">
        <f t="shared" ca="1" si="481"/>
        <v>-0,703790796979601-0,637878796424213i</v>
      </c>
      <c r="AG294" s="240" t="str">
        <f t="shared" ca="1" si="482"/>
        <v>0,602577065857317-0,734242279185536i</v>
      </c>
      <c r="AH294" s="240" t="str">
        <f t="shared" ca="1" si="483"/>
        <v>0,762924907428935+0,565823674359191i</v>
      </c>
      <c r="AI294" s="240" t="str">
        <f t="shared" ca="1" si="484"/>
        <v>-0,527707164069296+0,789769582745958i</v>
      </c>
      <c r="AJ294" s="240" t="str">
        <f t="shared" ca="1" si="485"/>
        <v>-0,814711633962503-0,488319360999471i</v>
      </c>
      <c r="AK294" s="240" t="str">
        <f t="shared" ca="1" si="486"/>
        <v>0,447755153816954-0,837690973492696i</v>
      </c>
      <c r="AL294" s="240" t="str">
        <f t="shared" ca="1" si="487"/>
        <v>0,858652242094495+0,406112265250486i</v>
      </c>
      <c r="AM294" s="240" t="str">
        <f t="shared" ca="1" si="488"/>
        <v>-0,363491016665797+0,877544942236037i</v>
      </c>
      <c r="AN294" s="240" t="str">
        <f t="shared" ca="1" si="489"/>
        <v>-0,89432355974787-0,319994086383922i</v>
      </c>
      <c r="AO294" s="240" t="str">
        <f t="shared" ca="1" si="490"/>
        <v>0,275726262319763-0,908947673470787i</v>
      </c>
      <c r="AP294" s="240" t="str">
        <f t="shared" ca="1" si="491"/>
        <v>0,921382052633902+0,23079418953891i</v>
      </c>
      <c r="AQ294" s="240" t="str">
        <f t="shared" ca="1" si="492"/>
        <v>-0,185306113340287+0,931596741728684i</v>
      </c>
      <c r="AR294" s="240" t="str">
        <f t="shared" ca="1" si="493"/>
        <v>-0,185306113340287+0,931596741728684i</v>
      </c>
      <c r="AS294" s="240" t="str">
        <f t="shared" ca="1" si="494"/>
        <v>0,0931013651907061-0,945274024101165i</v>
      </c>
      <c r="AT294" s="240" t="str">
        <f t="shared" ca="1" si="495"/>
        <v>0,948703667607636+0,0466068225542491i</v>
      </c>
      <c r="AU294" s="240" t="str">
        <f t="shared" ca="1" si="496"/>
        <v>1,62905251439247E-14+0,949847800882217i</v>
      </c>
      <c r="AV294" s="240" t="str">
        <f t="shared" ca="1" si="497"/>
        <v>-0,948703667607633+0,0466068225543086i</v>
      </c>
      <c r="AW294" s="240" t="str">
        <f t="shared" ca="1" si="498"/>
        <v>-0,0931013651907654-0,94527402410116i</v>
      </c>
      <c r="AX294" s="240" t="str">
        <f t="shared" ca="1" si="499"/>
        <v>0,939567132674404-0,139371618483762i</v>
      </c>
      <c r="AY294" s="240" t="str">
        <f t="shared" ca="1" si="500"/>
        <v>0,185306113340345+0,931596741728673i</v>
      </c>
      <c r="AZ294" s="240" t="str">
        <f t="shared" ca="1" si="501"/>
        <v>-0,921382052633887+0,230794189538967i</v>
      </c>
      <c r="BA294" s="240" t="str">
        <f t="shared" ca="1" si="502"/>
        <v>-0,275726262319808-0,908947673470774i</v>
      </c>
      <c r="BB294" s="240" t="str">
        <f t="shared" ca="1" si="503"/>
        <v>0,89432355974785-0,319994086383978i</v>
      </c>
      <c r="BC294" s="240" t="str">
        <f t="shared" ca="1" si="504"/>
        <v>0,363491016665852+0,877544942236014i</v>
      </c>
      <c r="BD294" s="240" t="str">
        <f t="shared" ca="1" si="505"/>
        <v>-0,858652242094475+0,406112265250528i</v>
      </c>
      <c r="BE294" s="240" t="str">
        <f t="shared" ca="1" si="506"/>
        <v>-0,447755153817006-0,837690973492667i</v>
      </c>
      <c r="BF294" s="240" t="str">
        <f t="shared" ca="1" si="507"/>
        <v>0,814711633962667-0,488319360999198i</v>
      </c>
      <c r="BG294" s="240" t="str">
        <f t="shared" ca="1" si="508"/>
        <v>0,52770716406902+0,789769582746143i</v>
      </c>
      <c r="BH294" s="240" t="str">
        <f t="shared" ca="1" si="509"/>
        <v>-0,762924907429124+0,565823674358934i</v>
      </c>
      <c r="BI294" s="240" t="str">
        <f t="shared" ca="1" si="510"/>
        <v>-0,602577065856998-0,734242279185798i</v>
      </c>
      <c r="BJ294" s="240" t="str">
        <f t="shared" ca="1" si="511"/>
        <v>0,703790796979887-0,637878796423896i</v>
      </c>
      <c r="BK294" s="240" t="str">
        <f t="shared" ca="1" si="512"/>
        <v>0,671643821098629+0,671643821099262i</v>
      </c>
      <c r="BL294" s="240" t="str">
        <f t="shared" ca="1" si="513"/>
        <v>-0,63787879642454+0,703790796979304i</v>
      </c>
      <c r="BM294" s="240" t="str">
        <f t="shared" ca="1" si="514"/>
        <v>-0,734242279185846-0,602577065856939i</v>
      </c>
      <c r="BN294" s="240" t="str">
        <f t="shared" ca="1" si="515"/>
        <v>0,565823674358852-0,762924907429186i</v>
      </c>
      <c r="BO294" s="240" t="str">
        <f t="shared" ca="1" si="516"/>
        <v>0,789769582746185+0,527707164068957i</v>
      </c>
      <c r="BP294" s="240" t="str">
        <f t="shared" ca="1" si="517"/>
        <v>-0,488319360999133+0,814711633962706i</v>
      </c>
      <c r="BQ294" s="240" t="str">
        <f t="shared" ca="1" si="518"/>
        <v>-0,837690973492716-0,447755153816916i</v>
      </c>
      <c r="BR294" s="240" t="str">
        <f t="shared" ca="1" si="519"/>
        <v>0,406112265250459-0,858652242094507i</v>
      </c>
      <c r="BS294" s="240" t="str">
        <f t="shared" ca="1" si="520"/>
        <v>0,877544942236043+0,363491016665782i</v>
      </c>
      <c r="BT294" s="240" t="str">
        <f t="shared" ca="1" si="521"/>
        <v>-0,319994086383906+0,894323559747876i</v>
      </c>
      <c r="BU294" s="240" t="str">
        <f t="shared" ca="1" si="522"/>
        <v>-0,908947673470788-0,275726262319761i</v>
      </c>
      <c r="BV294" s="240" t="str">
        <f t="shared" ca="1" si="523"/>
        <v>0,230794189538867-0,921382052633912i</v>
      </c>
      <c r="BW294" s="240" t="str">
        <f t="shared" ca="1" si="524"/>
        <v>0,931596741728693+0,185306113340244i</v>
      </c>
      <c r="BX294" s="240" t="str">
        <f t="shared" ca="1" si="525"/>
        <v>-0,139371618483687+0,939567132674415i</v>
      </c>
      <c r="BY294" s="240" t="str">
        <f t="shared" ca="1" si="526"/>
        <v>-0,945274024101167-0,0931013651906899i</v>
      </c>
      <c r="BZ294" s="240" t="str">
        <f t="shared" ca="1" si="527"/>
        <v>0,0466068225542329-0,948703667607637i</v>
      </c>
      <c r="CA294" s="240" t="str">
        <f t="shared" ca="1" si="528"/>
        <v>0,949847800882217-3,25810502878495E-14i</v>
      </c>
      <c r="CB294" s="240" t="str">
        <f t="shared" ca="1" si="529"/>
        <v>0,0466068225543519+0,948703667607632i</v>
      </c>
      <c r="CC294" s="240" t="str">
        <f t="shared" ca="1" si="530"/>
        <v>-0,945274024101156+0,0931013651908084i</v>
      </c>
      <c r="CD294" s="240" t="str">
        <f t="shared" ca="1" si="531"/>
        <v>-0,139371618483804-0,939567132674398i</v>
      </c>
      <c r="CE294" s="240" t="str">
        <f t="shared" ca="1" si="532"/>
        <v>0,931596741728669-0,185306113340361i</v>
      </c>
      <c r="CF294" s="240" t="str">
        <f t="shared" ca="1" si="533"/>
        <v>0,230794189538983+0,921382052633884i</v>
      </c>
      <c r="CG294" s="240" t="str">
        <f t="shared" ca="1" si="534"/>
        <v>-0,908947673470769+0,275726262319823i</v>
      </c>
      <c r="CH294" s="240" t="str">
        <f t="shared" ca="1" si="535"/>
        <v>-0,319994086383967-0,894323559747854i</v>
      </c>
      <c r="CI294" s="240" t="str">
        <f t="shared" ca="1" si="536"/>
        <v>0,877544942235998-0,363491016665892i</v>
      </c>
      <c r="CJ294" s="240" t="str">
        <f t="shared" ca="1" si="537"/>
        <v>0,406112265250567+0,858652242094457i</v>
      </c>
      <c r="CK294" s="240" t="str">
        <f t="shared" ca="1" si="538"/>
        <v>-0,83769097349266+0,44775515381702i</v>
      </c>
      <c r="CL294" s="240" t="str">
        <f t="shared" ca="1" si="539"/>
        <v>-0,488319360999212-0,814711633962659i</v>
      </c>
      <c r="CM294" s="240" t="str">
        <f t="shared" ca="1" si="540"/>
        <v>0,789769582746134-0,527707164069033i</v>
      </c>
      <c r="CN294" s="240" t="str">
        <f t="shared" ca="1" si="541"/>
        <v>0,565823674358926+0,762924907429131i</v>
      </c>
      <c r="CO294" s="240" t="str">
        <f t="shared" ca="1" si="542"/>
        <v>-0,73424227918577+0,602577065857031i</v>
      </c>
      <c r="CP294" s="240" t="str">
        <f t="shared" ca="1" si="543"/>
        <v>-0,637878796423929-0,703790796979859i</v>
      </c>
      <c r="CQ294" s="240" t="str">
        <f t="shared" ca="1" si="544"/>
        <v>0,671643821099232-0,671643821098659i</v>
      </c>
      <c r="CR294" s="240" t="str">
        <f t="shared" ca="1" si="545"/>
        <v>0,703790796979315+0,637878796424528i</v>
      </c>
      <c r="CS294" s="240" t="str">
        <f t="shared" ca="1" si="546"/>
        <v>-0,602577065857657+0,734242279185258i</v>
      </c>
      <c r="CT294" s="240" t="str">
        <f t="shared" ca="1" si="547"/>
        <v>-0,762924907429196-0,565823674358839i</v>
      </c>
      <c r="CU294" s="240" t="str">
        <f t="shared" ca="1" si="548"/>
        <v>0,527707164068943-0,789769582746194i</v>
      </c>
      <c r="CV294" s="240" t="str">
        <f t="shared" ca="1" si="549"/>
        <v>0,814711633962715+0,488319360999119i</v>
      </c>
      <c r="CW294" s="240" t="str">
        <f t="shared" ca="1" si="550"/>
        <v>-0,447755153816925+0,837690973492711i</v>
      </c>
      <c r="CX294" s="240" t="str">
        <f t="shared" ca="1" si="551"/>
        <v>-0,858652242094526-0,406112265250419i</v>
      </c>
      <c r="CY294" s="240" t="str">
        <f t="shared" ca="1" si="552"/>
        <v>0,363491016665742-0,877544942236059i</v>
      </c>
      <c r="CZ294" s="240" t="str">
        <f t="shared" ca="1" si="553"/>
        <v>0,894323559747891+0,319994086383865i</v>
      </c>
      <c r="DA294" s="240" t="str">
        <f t="shared" ca="1" si="554"/>
        <v>-0,275726262319719+0,908947673470801i</v>
      </c>
      <c r="DB294" s="240" t="str">
        <f t="shared" ca="1" si="555"/>
        <v>-0,921382052633909-0,230794189538878i</v>
      </c>
      <c r="DC294" s="240" t="str">
        <f t="shared" ca="1" si="556"/>
        <v>0,185306113340255-0,931596741728691i</v>
      </c>
      <c r="DD294" s="240" t="str">
        <f t="shared" ca="1" si="557"/>
        <v>0,939567132674421+0,139371618483644i</v>
      </c>
      <c r="DE294" s="240" t="str">
        <f t="shared" ca="1" si="558"/>
        <v>-0,0931013651906468+0,945274024101171i</v>
      </c>
      <c r="DF294" s="240" t="str">
        <f t="shared" ca="1" si="559"/>
        <v>-0,948703667607639-0,0466068225541897i</v>
      </c>
      <c r="DG294" s="240" t="str">
        <f t="shared" ca="1" si="560"/>
        <v>-7,5867873631557E-14-0,949847800882217i</v>
      </c>
      <c r="DH294" s="240" t="str">
        <f t="shared" ca="1" si="561"/>
        <v>0,948703667607632-0,0466068225543412i</v>
      </c>
      <c r="DI294" s="240" t="str">
        <f t="shared" ca="1" si="562"/>
        <v>0,0931013651907978+0,945274024101157i</v>
      </c>
      <c r="DJ294" s="240" t="str">
        <f t="shared" ca="1" si="563"/>
        <v>-0,939567132674391+0,139371618483847i</v>
      </c>
      <c r="DK294" s="240" t="str">
        <f t="shared" ca="1" si="564"/>
        <v>-0,185306113340404-0,931596741728661i</v>
      </c>
      <c r="DL294" s="240" t="str">
        <f t="shared" ca="1" si="565"/>
        <v>0,921382052633873-0,230794189539025i</v>
      </c>
      <c r="DM294" s="240" t="str">
        <f t="shared" ca="1" si="566"/>
        <v>0,275726262319865+0,908947673470757i</v>
      </c>
      <c r="DN294" s="240" t="str">
        <f t="shared" ca="1" si="567"/>
        <v>-0,89432355974784+0,319994086384008i</v>
      </c>
      <c r="DO294" s="240" t="str">
        <f t="shared" ca="1" si="568"/>
        <v>-0,363491016665883-0,877544942236001i</v>
      </c>
      <c r="DP294" s="240" t="str">
        <f t="shared" ca="1" si="569"/>
        <v>0,858652242094438-0,406112265250606i</v>
      </c>
      <c r="DQ294" s="240" t="str">
        <f t="shared" ca="1" si="570"/>
        <v>0,447755153817059+0,83769097349264i</v>
      </c>
      <c r="DR294" s="240" t="str">
        <f t="shared" ca="1" si="571"/>
        <v>-0,814711633962637+0,488319360999249i</v>
      </c>
      <c r="DS294" s="240" t="str">
        <f t="shared" ca="1" si="572"/>
        <v>-0,52770716406907-0,78976958274611i</v>
      </c>
      <c r="DT294" s="240" t="str">
        <f t="shared" ca="1" si="573"/>
        <v>0,762924907429105-0,565823674358961i</v>
      </c>
      <c r="DU294" s="240" t="str">
        <f t="shared" ca="1" si="574"/>
        <v>0,602577065857023+0,734242279185777i</v>
      </c>
      <c r="DV294" s="240" t="str">
        <f t="shared" ca="1" si="575"/>
        <v>-0,703790796979865+0,637878796423921i</v>
      </c>
      <c r="DW294" s="240" t="str">
        <f t="shared" ca="1" si="576"/>
        <v>-0,671643821098651-0,671643821099239i</v>
      </c>
      <c r="DX294" s="240" t="str">
        <f t="shared" ca="1" si="577"/>
        <v>0,637878796424536-0,703790796979308i</v>
      </c>
      <c r="DY294" s="240" t="str">
        <f t="shared" ca="1" si="578"/>
        <v>0,73424227918525+0,602577065857666i</v>
      </c>
      <c r="DZ294" s="240" t="str">
        <f t="shared" ca="1" si="579"/>
        <v>-0,565823674358848+0,762924907429189i</v>
      </c>
      <c r="EA294" s="240" t="str">
        <f t="shared" ca="1" si="580"/>
        <v>-0,789769582745709-0,527707164069671i</v>
      </c>
      <c r="EB294" s="240" t="str">
        <f t="shared" ca="1" si="581"/>
        <v>0,488319360999869-0,814711633962265i</v>
      </c>
      <c r="EC294" s="240" t="str">
        <f t="shared" ca="1" si="582"/>
        <v>0,837690973492757+0,447755153816839i</v>
      </c>
      <c r="ED294" s="240" t="str">
        <f t="shared" ca="1" si="583"/>
        <v>-0,40611226525038+0,858652242094544i</v>
      </c>
      <c r="EE294" s="240" t="str">
        <f t="shared" ca="1" si="584"/>
        <v>-0,877544942236076-0,363491016665702i</v>
      </c>
      <c r="EF294" s="240" t="str">
        <f t="shared" ca="1" si="585"/>
        <v>0,319994086383825-0,894323559747906i</v>
      </c>
      <c r="EG294" s="240" t="str">
        <f t="shared" ca="1" si="586"/>
        <v>0,908947673470813+0,275726262319678i</v>
      </c>
      <c r="EH294" s="240" t="str">
        <f t="shared" ca="1" si="587"/>
        <v>-0,230794189538836+0,921382052633921i</v>
      </c>
      <c r="EI294" s="240" t="str">
        <f t="shared" ca="1" si="588"/>
        <v>-0,931596741728699-0,185306113340212i</v>
      </c>
      <c r="EJ294" s="240" t="str">
        <f t="shared" ca="1" si="589"/>
        <v>0,139371618483654-0,939567132674419i</v>
      </c>
      <c r="EK294" s="240" t="str">
        <f t="shared" ca="1" si="590"/>
        <v>0,94527402410117+0,0931013651906574i</v>
      </c>
      <c r="EL294" s="240" t="str">
        <f t="shared" ca="1" si="591"/>
        <v>-0,0466068225542003+0,948703667607639i</v>
      </c>
      <c r="EM294" s="240" t="str">
        <f t="shared" ca="1" si="592"/>
        <v>-0,949847800882217+6,51621005756991E-14i</v>
      </c>
      <c r="EN294" s="240"/>
      <c r="EO294" s="240"/>
      <c r="EP294" s="240"/>
    </row>
    <row r="295" spans="1:146">
      <c r="A295" s="268">
        <f t="shared" si="461"/>
        <v>3.8085937500000029E-3</v>
      </c>
      <c r="B295" s="267">
        <v>195</v>
      </c>
      <c r="C295" s="266">
        <f t="shared" si="462"/>
        <v>39000</v>
      </c>
      <c r="N295" s="265">
        <f t="shared" ca="1" si="463"/>
        <v>1.0336941911261448</v>
      </c>
      <c r="O295" s="240">
        <f t="shared" ca="1" si="464"/>
        <v>-0.96630580887385531</v>
      </c>
      <c r="P295" s="240" t="str">
        <f t="shared" ca="1" si="465"/>
        <v>-0,0710858651336284-0,963687561423078i</v>
      </c>
      <c r="Q295" s="240" t="str">
        <f t="shared" ca="1" si="466"/>
        <v>0,955847007580535-0,141786509805032i</v>
      </c>
      <c r="R295" s="240" t="str">
        <f t="shared" ca="1" si="467"/>
        <v>0,211718801095047+0,942826635986824i</v>
      </c>
      <c r="S295" s="240" t="str">
        <f t="shared" ca="1" si="468"/>
        <v>-0,924697005163731+0,280503769858058i</v>
      </c>
      <c r="T295" s="240" t="str">
        <f t="shared" ca="1" si="469"/>
        <v>-0,347768664388624-0,901556361151486i</v>
      </c>
      <c r="U295" s="241" t="str">
        <f t="shared" ca="1" si="470"/>
        <v>0,873530105104955-0,413148970395282i</v>
      </c>
      <c r="V295" s="240" t="str">
        <f t="shared" ca="1" si="471"/>
        <v>0,47629038633506+0,840770113733923i</v>
      </c>
      <c r="W295" s="240" t="str">
        <f t="shared" ca="1" si="472"/>
        <v>-0,803453916270044+0,53685074340424i</v>
      </c>
      <c r="X295" s="240" t="str">
        <f t="shared" ca="1" si="473"/>
        <v>-0,594501859780758-0,761783732420545i</v>
      </c>
      <c r="Y295" s="240" t="str">
        <f t="shared" ca="1" si="474"/>
        <v>0,715985376522121-0,648931319069925i</v>
      </c>
      <c r="Z295" s="240" t="str">
        <f t="shared" ca="1" si="475"/>
        <v>0,699844163315943+0,666307033833475i</v>
      </c>
      <c r="AA295" s="240" t="str">
        <f t="shared" ca="1" si="476"/>
        <v>-0,613017915597899+0,746964491404619i</v>
      </c>
      <c r="AB295" s="240" t="str">
        <f t="shared" ca="1" si="477"/>
        <v>-0,790036954195416-0,556406800164221i</v>
      </c>
      <c r="AC295" s="240" t="str">
        <f t="shared" ca="1" si="478"/>
        <v>0,496780468071903-0,828828138280558i</v>
      </c>
      <c r="AD295" s="240" t="str">
        <f t="shared" ca="1" si="479"/>
        <v>0,863127830872511+0,434462039580755i</v>
      </c>
      <c r="AE295" s="240" t="str">
        <f t="shared" ca="1" si="480"/>
        <v>-0,369789223654177+0,892750158965316i</v>
      </c>
      <c r="AF295" s="240" t="str">
        <f t="shared" ca="1" si="481"/>
        <v>-0,91753459659647-0,303112487885124i</v>
      </c>
      <c r="AG295" s="240" t="str">
        <f t="shared" ca="1" si="482"/>
        <v>0,234793159281747-0,937346834751071i</v>
      </c>
      <c r="AH295" s="240" t="str">
        <f t="shared" ca="1" si="483"/>
        <v>0,952079509193968+0,165201466205142i</v>
      </c>
      <c r="AI295" s="240" t="str">
        <f t="shared" ca="1" si="484"/>
        <v>-0,09471453206967+0,961652782285883i</v>
      </c>
      <c r="AJ295" s="240" t="str">
        <f t="shared" ca="1" si="485"/>
        <v>-0,966014775630468-0,0237143316788031i</v>
      </c>
      <c r="AK295" s="240" t="str">
        <f t="shared" ca="1" si="486"/>
        <v>-0,0474143787301161-0,96514185120789i</v>
      </c>
      <c r="AL295" s="240" t="str">
        <f t="shared" ca="1" si="487"/>
        <v>0,959038739471108-0,118286146513546i</v>
      </c>
      <c r="AM295" s="240" t="str">
        <f t="shared" ca="1" si="488"/>
        <v>0,188516911419427+0,94773851371158i</v>
      </c>
      <c r="AN295" s="240" t="str">
        <f t="shared" ca="1" si="489"/>
        <v>-0,931302410831727+0,257726086848747i</v>
      </c>
      <c r="AO295" s="240" t="str">
        <f t="shared" ca="1" si="490"/>
        <v>-0,325538622283365-0,909819499497128i</v>
      </c>
      <c r="AP295" s="240" t="str">
        <f t="shared" ca="1" si="491"/>
        <v>0,883406197465632-0,391587035718332i</v>
      </c>
      <c r="AQ295" s="240" t="str">
        <f t="shared" ca="1" si="492"/>
        <v>0,455513405079473+0,852205640709014i</v>
      </c>
      <c r="AR295" s="240" t="str">
        <f t="shared" ca="1" si="493"/>
        <v>0,455513405079473+0,852205640709014i</v>
      </c>
      <c r="AS295" s="240" t="str">
        <f t="shared" ca="1" si="494"/>
        <v>-0,575627698273134-0,776144103400992i</v>
      </c>
      <c r="AT295" s="240" t="str">
        <f t="shared" ca="1" si="495"/>
        <v>0,731695306910025-0,631164712344725i</v>
      </c>
      <c r="AU295" s="240" t="str">
        <f t="shared" ca="1" si="496"/>
        <v>0,683281390154373+0,683281390154937i</v>
      </c>
      <c r="AV295" s="240" t="str">
        <f t="shared" ca="1" si="497"/>
        <v>-0,6311647123446+0,731695306910133i</v>
      </c>
      <c r="AW295" s="240" t="str">
        <f t="shared" ca="1" si="498"/>
        <v>-0,776144103401074-0,575627698273023i</v>
      </c>
      <c r="AX295" s="240" t="str">
        <f t="shared" ca="1" si="499"/>
        <v>0,516971307830609-0,816386907748566i</v>
      </c>
      <c r="AY295" s="240" t="str">
        <f t="shared" ca="1" si="500"/>
        <v>0,852205640709091+0,455513405079327i</v>
      </c>
      <c r="AZ295" s="240" t="str">
        <f t="shared" ca="1" si="501"/>
        <v>-0,391587035719059+0,883406197465309i</v>
      </c>
      <c r="BA295" s="240" t="str">
        <f t="shared" ca="1" si="502"/>
        <v>-0,909819499497175-0,325538622283234i</v>
      </c>
      <c r="BB295" s="240" t="str">
        <f t="shared" ca="1" si="503"/>
        <v>0,257726086848601-0,931302410831768i</v>
      </c>
      <c r="BC295" s="240" t="str">
        <f t="shared" ca="1" si="504"/>
        <v>0,94773851371161+0,188516911419279i</v>
      </c>
      <c r="BD295" s="240" t="str">
        <f t="shared" ca="1" si="505"/>
        <v>-0,118286146513382+0,959038739471128i</v>
      </c>
      <c r="BE295" s="240" t="str">
        <f t="shared" ca="1" si="506"/>
        <v>-0,96514185120785-0,0474143787309386i</v>
      </c>
      <c r="BF295" s="240" t="str">
        <f t="shared" ca="1" si="507"/>
        <v>-0,0237143316789408-0,966014775630464i</v>
      </c>
      <c r="BG295" s="240" t="str">
        <f t="shared" ca="1" si="508"/>
        <v>0,961652782285868-0,0947145320698209i</v>
      </c>
      <c r="BH295" s="240" t="str">
        <f t="shared" ca="1" si="509"/>
        <v>0,165201466205102+0,952079509193975i</v>
      </c>
      <c r="BI295" s="240" t="str">
        <f t="shared" ca="1" si="510"/>
        <v>-0,937346834751125+0,234793159281535i</v>
      </c>
      <c r="BJ295" s="240" t="str">
        <f t="shared" ca="1" si="511"/>
        <v>-0,303112487884707-0,917534596596607i</v>
      </c>
      <c r="BK295" s="240" t="str">
        <f t="shared" ca="1" si="512"/>
        <v>0,892750158965184-0,369789223654495i</v>
      </c>
      <c r="BL295" s="240" t="str">
        <f t="shared" ca="1" si="513"/>
        <v>0,434462039580891+0,863127830872443i</v>
      </c>
      <c r="BM295" s="240" t="str">
        <f t="shared" ca="1" si="514"/>
        <v>-0,828828138280572+0,49678046807188i</v>
      </c>
      <c r="BN295" s="240" t="str">
        <f t="shared" ca="1" si="515"/>
        <v>-0,556406800164019-0,790036954195558i</v>
      </c>
      <c r="BO295" s="240" t="str">
        <f t="shared" ca="1" si="516"/>
        <v>0,746964491404894-0,613017915597566i</v>
      </c>
      <c r="BP295" s="240" t="str">
        <f t="shared" ca="1" si="517"/>
        <v>0,666307033833724+0,699844163315705i</v>
      </c>
      <c r="BQ295" s="240" t="str">
        <f t="shared" ca="1" si="518"/>
        <v>-0,648931319069827+0,715985376522209i</v>
      </c>
      <c r="BR295" s="240" t="str">
        <f t="shared" ca="1" si="519"/>
        <v>-0,761783732420512-0,5945018597808i</v>
      </c>
      <c r="BS295" s="240" t="str">
        <f t="shared" ca="1" si="520"/>
        <v>0,53685074340444-0,80345391626991i</v>
      </c>
      <c r="BT295" s="240" t="str">
        <f t="shared" ca="1" si="521"/>
        <v>0,840770113733714+0,476290386335431i</v>
      </c>
      <c r="BU295" s="240" t="str">
        <f t="shared" ca="1" si="522"/>
        <v>-0,413148970394993+0,873530105105092i</v>
      </c>
      <c r="BV295" s="240" t="str">
        <f t="shared" ca="1" si="523"/>
        <v>-0,901556361151534-0,3477686643885i</v>
      </c>
      <c r="BW295" s="240" t="str">
        <f t="shared" ca="1" si="524"/>
        <v>0,280503769858106-0,924697005163716i</v>
      </c>
      <c r="BX295" s="240" t="str">
        <f t="shared" ca="1" si="525"/>
        <v>0,942826635986772+0,211718801095279i</v>
      </c>
      <c r="BY295" s="240" t="str">
        <f t="shared" ca="1" si="526"/>
        <v>-0,141786509805451+0,955847007580473i</v>
      </c>
      <c r="BZ295" s="240" t="str">
        <f t="shared" ca="1" si="527"/>
        <v>-0,963687561423102-0,0710858651333053i</v>
      </c>
      <c r="CA295" s="240" t="str">
        <f t="shared" ca="1" si="528"/>
        <v>-1,37793128461506E-13-0,966305808873855i</v>
      </c>
      <c r="CB295" s="240" t="str">
        <f t="shared" ca="1" si="529"/>
        <v>0,963687561423082-0,0710858651335801i</v>
      </c>
      <c r="CC295" s="240" t="str">
        <f t="shared" ca="1" si="530"/>
        <v>0,1417865098048+0,95584700758057i</v>
      </c>
      <c r="CD295" s="240" t="str">
        <f t="shared" ca="1" si="531"/>
        <v>-0,942826635986916+0,211718801094636i</v>
      </c>
      <c r="CE295" s="240" t="str">
        <f t="shared" ca="1" si="532"/>
        <v>-0,28050376985837-0,924697005163636i</v>
      </c>
      <c r="CF295" s="240" t="str">
        <f t="shared" ca="1" si="533"/>
        <v>0,901556361151434-0,347768664388757i</v>
      </c>
      <c r="CG295" s="240" t="str">
        <f t="shared" ca="1" si="534"/>
        <v>0,413148970395242+0,873530105104975i</v>
      </c>
      <c r="CH295" s="240" t="str">
        <f t="shared" ca="1" si="535"/>
        <v>-0,840770113734038+0,476290386334858i</v>
      </c>
      <c r="CI295" s="240" t="str">
        <f t="shared" ca="1" si="536"/>
        <v>-0,536850743403892-0,803453916270277i</v>
      </c>
      <c r="CJ295" s="240" t="str">
        <f t="shared" ca="1" si="537"/>
        <v>0,761783732420342-0,594501859781017i</v>
      </c>
      <c r="CK295" s="240" t="str">
        <f t="shared" ca="1" si="538"/>
        <v>0,648931319070032+0,715985376522024i</v>
      </c>
      <c r="CL295" s="240" t="str">
        <f t="shared" ca="1" si="539"/>
        <v>-0,666307033833505+0,699844163315915i</v>
      </c>
      <c r="CM295" s="240" t="str">
        <f t="shared" ca="1" si="540"/>
        <v>-0,746964491404476-0,613017915598074i</v>
      </c>
      <c r="CN295" s="240" t="str">
        <f t="shared" ca="1" si="541"/>
        <v>0,556406800164557-0,790036954195179i</v>
      </c>
      <c r="CO295" s="240" t="str">
        <f t="shared" ca="1" si="542"/>
        <v>0,828828138280728+0,49678046807162i</v>
      </c>
      <c r="CP295" s="240" t="str">
        <f t="shared" ca="1" si="543"/>
        <v>-0,43446203958062+0,863127830872579i</v>
      </c>
      <c r="CQ295" s="240" t="str">
        <f t="shared" ca="1" si="544"/>
        <v>-0,8927501589653-0,369789223654215i</v>
      </c>
      <c r="CR295" s="240" t="str">
        <f t="shared" ca="1" si="545"/>
        <v>0,303112487885332-0,917534596596401i</v>
      </c>
      <c r="CS295" s="240" t="str">
        <f t="shared" ca="1" si="546"/>
        <v>0,937346834750971+0,234793159282146i</v>
      </c>
      <c r="CT295" s="240" t="str">
        <f t="shared" ca="1" si="547"/>
        <v>-0,165201466204804+0,952079509194027i</v>
      </c>
      <c r="CU295" s="240" t="str">
        <f t="shared" ca="1" si="548"/>
        <v>-0,961652782285897-0,0947145320695193i</v>
      </c>
      <c r="CV295" s="240" t="str">
        <f t="shared" ca="1" si="549"/>
        <v>0,0237143316786379-0,966014775630472i</v>
      </c>
      <c r="CW295" s="240" t="str">
        <f t="shared" ca="1" si="550"/>
        <v>0,965141851207882-0,0474143787302812i</v>
      </c>
      <c r="CX295" s="240" t="str">
        <f t="shared" ca="1" si="551"/>
        <v>0,118286146512756+0,959038739471205i</v>
      </c>
      <c r="CY295" s="240" t="str">
        <f t="shared" ca="1" si="552"/>
        <v>-0,94773851371155+0,188516911419576i</v>
      </c>
      <c r="CZ295" s="240" t="str">
        <f t="shared" ca="1" si="553"/>
        <v>-0,257726086848893-0,931302410831687i</v>
      </c>
      <c r="DA295" s="240" t="str">
        <f t="shared" ca="1" si="554"/>
        <v>0,909819499497073-0,32553862228352i</v>
      </c>
      <c r="DB295" s="240" t="str">
        <f t="shared" ca="1" si="555"/>
        <v>0,391587035718482+0,883406197465565i</v>
      </c>
      <c r="DC295" s="240" t="str">
        <f t="shared" ca="1" si="556"/>
        <v>-0,852205640709388+0,455513405078771i</v>
      </c>
      <c r="DD295" s="240" t="str">
        <f t="shared" ca="1" si="557"/>
        <v>-0,516971307830865-0,816386907748404i</v>
      </c>
      <c r="DE295" s="240" t="str">
        <f t="shared" ca="1" si="558"/>
        <v>0,776144103400893-0,575627698273267i</v>
      </c>
      <c r="DF295" s="240" t="str">
        <f t="shared" ca="1" si="559"/>
        <v>0,63116471234485+0,731695306909918i</v>
      </c>
      <c r="DG295" s="240" t="str">
        <f t="shared" ca="1" si="560"/>
        <v>-0,68328139015482+0,68328139015449i</v>
      </c>
      <c r="DH295" s="240" t="str">
        <f t="shared" ca="1" si="561"/>
        <v>-0,731695306909613-0,631164712345202i</v>
      </c>
      <c r="DI295" s="240" t="str">
        <f t="shared" ca="1" si="562"/>
        <v>0,575627698272891-0,776144103401172i</v>
      </c>
      <c r="DJ295" s="240" t="str">
        <f t="shared" ca="1" si="563"/>
        <v>0,816386907748654+0,51697130783047i</v>
      </c>
      <c r="DK295" s="240" t="str">
        <f t="shared" ca="1" si="564"/>
        <v>-0,455513405079182+0,852205640709169i</v>
      </c>
      <c r="DL295" s="240" t="str">
        <f t="shared" ca="1" si="565"/>
        <v>-0,883406197465376-0,391587035718908i</v>
      </c>
      <c r="DM295" s="240" t="str">
        <f t="shared" ca="1" si="566"/>
        <v>0,32553862228401-0,909819499496898i</v>
      </c>
      <c r="DN295" s="240" t="str">
        <f t="shared" ca="1" si="567"/>
        <v>0,931302410831812+0,257726086848442i</v>
      </c>
      <c r="DO295" s="240" t="str">
        <f t="shared" ca="1" si="568"/>
        <v>-0,188516911419117+0,947738513711642i</v>
      </c>
      <c r="DP295" s="240" t="str">
        <f t="shared" ca="1" si="569"/>
        <v>-0,959038739471148-0,118286146513219i</v>
      </c>
      <c r="DQ295" s="240" t="str">
        <f t="shared" ca="1" si="570"/>
        <v>0,0474143787307461-0,965141851207859i</v>
      </c>
      <c r="DR295" s="240" t="str">
        <f t="shared" ca="1" si="571"/>
        <v>0,966014775630484-0,0237143316781726i</v>
      </c>
      <c r="DS295" s="240" t="str">
        <f t="shared" ca="1" si="572"/>
        <v>0,0947145320699306+0,961652782285857i</v>
      </c>
      <c r="DT295" s="240" t="str">
        <f t="shared" ca="1" si="573"/>
        <v>-0,952079509193956+0,165201466205211i</v>
      </c>
      <c r="DU295" s="240" t="str">
        <f t="shared" ca="1" si="574"/>
        <v>-0,234793159281642-0,937346834751097i</v>
      </c>
      <c r="DV295" s="240" t="str">
        <f t="shared" ca="1" si="575"/>
        <v>0,917534596596565-0,303112487884838i</v>
      </c>
      <c r="DW295" s="240" t="str">
        <f t="shared" ca="1" si="576"/>
        <v>0,369789223653735+0,892750158965499i</v>
      </c>
      <c r="DX295" s="240" t="str">
        <f t="shared" ca="1" si="577"/>
        <v>-0,863127830872368+0,434462039581038i</v>
      </c>
      <c r="DY295" s="240" t="str">
        <f t="shared" ca="1" si="578"/>
        <v>-0,496780468072022-0,828828138280487i</v>
      </c>
      <c r="DZ295" s="240" t="str">
        <f t="shared" ca="1" si="579"/>
        <v>0,790036954195446-0,556406800164177i</v>
      </c>
      <c r="EA295" s="240" t="str">
        <f t="shared" ca="1" si="580"/>
        <v>0,613017915597715+0,746964491404772i</v>
      </c>
      <c r="EB295" s="240" t="str">
        <f t="shared" ca="1" si="581"/>
        <v>-0,699844163316235+0,666307033833168i</v>
      </c>
      <c r="EC295" s="240" t="str">
        <f t="shared" ca="1" si="582"/>
        <v>-0,715985376522302-0,648931319069726i</v>
      </c>
      <c r="ED295" s="240" t="str">
        <f t="shared" ca="1" si="583"/>
        <v>0,594501859780692-0,761783732420596i</v>
      </c>
      <c r="EE295" s="240" t="str">
        <f t="shared" ca="1" si="584"/>
        <v>0,803453916269987+0,536850743404325i</v>
      </c>
      <c r="EF295" s="240" t="str">
        <f t="shared" ca="1" si="585"/>
        <v>-0,476290386335311+0,840770113733782i</v>
      </c>
      <c r="EG295" s="240" t="str">
        <f t="shared" ca="1" si="586"/>
        <v>-0,873530105104752-0,413148970395713i</v>
      </c>
      <c r="EH295" s="240" t="str">
        <f t="shared" ca="1" si="587"/>
        <v>0,347768664388319-0,901556361151603i</v>
      </c>
      <c r="EI295" s="240" t="str">
        <f t="shared" ca="1" si="588"/>
        <v>0,924697005163772+0,280503769857922i</v>
      </c>
      <c r="EJ295" s="240" t="str">
        <f t="shared" ca="1" si="589"/>
        <v>-0,211718801095091+0,942826635986815i</v>
      </c>
      <c r="EK295" s="240" t="str">
        <f t="shared" ca="1" si="590"/>
        <v>-0,955847007580501-0,14178650980526i</v>
      </c>
      <c r="EL295" s="240" t="str">
        <f t="shared" ca="1" si="591"/>
        <v>0,0710858651331678-0,963687561423112i</v>
      </c>
      <c r="EM295" s="240" t="str">
        <f t="shared" ca="1" si="592"/>
        <v>0,966305808873855-2,7558625692301E-13i</v>
      </c>
      <c r="EN295" s="240"/>
      <c r="EO295" s="240"/>
      <c r="EP295" s="240"/>
    </row>
    <row r="296" spans="1:146">
      <c r="A296" s="268">
        <f t="shared" si="461"/>
        <v>3.828125000000003E-3</v>
      </c>
      <c r="B296" s="267">
        <v>196</v>
      </c>
      <c r="C296" s="266">
        <f t="shared" si="462"/>
        <v>39200</v>
      </c>
      <c r="N296" s="265">
        <f t="shared" ca="1" si="463"/>
        <v>1.0253678157919457</v>
      </c>
      <c r="O296" s="240">
        <f t="shared" ca="1" si="464"/>
        <v>-0.97463218420805442</v>
      </c>
      <c r="P296" s="240" t="str">
        <f t="shared" ca="1" si="465"/>
        <v>-0,0955306595692265-0,969939063847019i</v>
      </c>
      <c r="Q296" s="240" t="str">
        <f t="shared" ca="1" si="466"/>
        <v>0,95590490007851-0,190141306664431i</v>
      </c>
      <c r="R296" s="240" t="str">
        <f t="shared" ca="1" si="467"/>
        <v>0,282920789034636+0,932664849571475i</v>
      </c>
      <c r="S296" s="240" t="str">
        <f t="shared" ca="1" si="468"/>
        <v>-0,900442726716586+0,372975589546237i</v>
      </c>
      <c r="T296" s="240" t="str">
        <f t="shared" ca="1" si="469"/>
        <v>-0,459438431241311-0,859548848171346i</v>
      </c>
      <c r="U296" s="241" t="str">
        <f t="shared" ca="1" si="470"/>
        <v>0,810377044341067-0,541476629688853i</v>
      </c>
      <c r="V296" s="240" t="str">
        <f t="shared" ca="1" si="471"/>
        <v>0,618300112191336+0,753400866576582i</v>
      </c>
      <c r="W296" s="240" t="str">
        <f t="shared" ca="1" si="472"/>
        <v>-0,68916902661615+0,689169026616194i</v>
      </c>
      <c r="X296" s="240" t="str">
        <f t="shared" ca="1" si="473"/>
        <v>-0,753400866576559-0,618300112191363i</v>
      </c>
      <c r="Y296" s="240" t="str">
        <f t="shared" ca="1" si="474"/>
        <v>0,54147662968888-0,810377044341049i</v>
      </c>
      <c r="Z296" s="240" t="str">
        <f t="shared" ca="1" si="475"/>
        <v>0,859548848171376+0,459438431241253i</v>
      </c>
      <c r="AA296" s="240" t="str">
        <f t="shared" ca="1" si="476"/>
        <v>-0,372975589546177+0,90044272671661i</v>
      </c>
      <c r="AB296" s="240" t="str">
        <f t="shared" ca="1" si="477"/>
        <v>-0,932664849571466-0,282920789034665i</v>
      </c>
      <c r="AC296" s="240" t="str">
        <f t="shared" ca="1" si="478"/>
        <v>0,190141306664429-0,95590490007851i</v>
      </c>
      <c r="AD296" s="240" t="str">
        <f t="shared" ca="1" si="479"/>
        <v>0,969939063847023+0,095530659569188i</v>
      </c>
      <c r="AE296" s="240" t="str">
        <f t="shared" ca="1" si="480"/>
        <v>-3,58200657107715E-14+0,974632184208054i</v>
      </c>
      <c r="AF296" s="240" t="str">
        <f t="shared" ca="1" si="481"/>
        <v>-0,969939063847019+0,095530659569227i</v>
      </c>
      <c r="AG296" s="240" t="str">
        <f t="shared" ca="1" si="482"/>
        <v>-0,190141306664453-0,955904900078505i</v>
      </c>
      <c r="AH296" s="240" t="str">
        <f t="shared" ca="1" si="483"/>
        <v>0,932664849571483-0,282920789034609i</v>
      </c>
      <c r="AI296" s="240" t="str">
        <f t="shared" ca="1" si="484"/>
        <v>0,372975589546207+0,900442726716599i</v>
      </c>
      <c r="AJ296" s="240" t="str">
        <f t="shared" ca="1" si="485"/>
        <v>-0,859548848171266+0,459438431241459i</v>
      </c>
      <c r="AK296" s="240" t="str">
        <f t="shared" ca="1" si="486"/>
        <v>-0,541476629688746-0,810377044341138i</v>
      </c>
      <c r="AL296" s="240" t="str">
        <f t="shared" ca="1" si="487"/>
        <v>0,753400866576297-0,618300112191683i</v>
      </c>
      <c r="AM296" s="240" t="str">
        <f t="shared" ca="1" si="488"/>
        <v>0,689169026616241+0,689169026616102i</v>
      </c>
      <c r="AN296" s="240" t="str">
        <f t="shared" ca="1" si="489"/>
        <v>-0,618300112191541+0,753400866576413i</v>
      </c>
      <c r="AO296" s="240" t="str">
        <f t="shared" ca="1" si="490"/>
        <v>-0,810377044341249-0,541476629688581i</v>
      </c>
      <c r="AP296" s="240" t="str">
        <f t="shared" ca="1" si="491"/>
        <v>0,459438431241285-0,859548848171359i</v>
      </c>
      <c r="AQ296" s="240" t="str">
        <f t="shared" ca="1" si="492"/>
        <v>0,900442726716446+0,372975589546575i</v>
      </c>
      <c r="AR296" s="240" t="str">
        <f t="shared" ca="1" si="493"/>
        <v>0,900442726716446+0,372975589546575i</v>
      </c>
      <c r="AS296" s="240" t="str">
        <f t="shared" ca="1" si="494"/>
        <v>-0,955904900078487-0,190141306664546i</v>
      </c>
      <c r="AT296" s="240" t="str">
        <f t="shared" ca="1" si="495"/>
        <v>0,0955306595697061-0,969939063846972i</v>
      </c>
      <c r="AU296" s="240" t="str">
        <f t="shared" ca="1" si="496"/>
        <v>0,974632184208054-1,22264857766026E-13i</v>
      </c>
      <c r="AV296" s="240" t="str">
        <f t="shared" ca="1" si="497"/>
        <v>0,0955306595689846+0,969939063847042i</v>
      </c>
      <c r="AW296" s="240" t="str">
        <f t="shared" ca="1" si="498"/>
        <v>-0,955904900078434+0,190141306664813i</v>
      </c>
      <c r="AX296" s="240" t="str">
        <f t="shared" ca="1" si="499"/>
        <v>-0,282920789034668-0,932664849571465i</v>
      </c>
      <c r="AY296" s="240" t="str">
        <f t="shared" ca="1" si="500"/>
        <v>0,900442726716723-0,372975589545905i</v>
      </c>
      <c r="AZ296" s="240" t="str">
        <f t="shared" ca="1" si="501"/>
        <v>0,459438431241501+0,859548848171243i</v>
      </c>
      <c r="BA296" s="240" t="str">
        <f t="shared" ca="1" si="502"/>
        <v>-0,810377044341097+0,541476629688808i</v>
      </c>
      <c r="BB296" s="240" t="str">
        <f t="shared" ca="1" si="503"/>
        <v>-0,618300112190991-0,753400866576864i</v>
      </c>
      <c r="BC296" s="240" t="str">
        <f t="shared" ca="1" si="504"/>
        <v>0,689169026616059-0,689169026616284i</v>
      </c>
      <c r="BD296" s="240" t="str">
        <f t="shared" ca="1" si="505"/>
        <v>0,753400866576452+0,618300112191494i</v>
      </c>
      <c r="BE296" s="240" t="str">
        <f t="shared" ca="1" si="506"/>
        <v>-0,541476629688519+0,810377044341291i</v>
      </c>
      <c r="BF296" s="240" t="str">
        <f t="shared" ca="1" si="507"/>
        <v>-0,859548848171394-0,459438431241219i</v>
      </c>
      <c r="BG296" s="240" t="str">
        <f t="shared" ca="1" si="508"/>
        <v>0,372975589546506-0,900442726716475i</v>
      </c>
      <c r="BH296" s="240" t="str">
        <f t="shared" ca="1" si="509"/>
        <v>0,932664849571557+0,282920789034362i</v>
      </c>
      <c r="BI296" s="240" t="str">
        <f t="shared" ca="1" si="510"/>
        <v>-0,190141306664499+0,955904900078496i</v>
      </c>
      <c r="BJ296" s="240" t="str">
        <f t="shared" ca="1" si="511"/>
        <v>-0,969939063846976-0,0955306595696591i</v>
      </c>
      <c r="BK296" s="240" t="str">
        <f t="shared" ca="1" si="512"/>
        <v>-1,9724764301958E-13-0,974632184208054i</v>
      </c>
      <c r="BL296" s="240" t="str">
        <f t="shared" ca="1" si="513"/>
        <v>0,969939063847036-0,0955306595690593i</v>
      </c>
      <c r="BM296" s="240" t="str">
        <f t="shared" ca="1" si="514"/>
        <v>0,190141306664858+0,955904900078424i</v>
      </c>
      <c r="BN296" s="240" t="str">
        <f t="shared" ca="1" si="515"/>
        <v>-0,932664849571451+0,282920789034713i</v>
      </c>
      <c r="BO296" s="240" t="str">
        <f t="shared" ca="1" si="516"/>
        <v>-0,372975589545974-0,900442726716694i</v>
      </c>
      <c r="BP296" s="240" t="str">
        <f t="shared" ca="1" si="517"/>
        <v>0,859548848171208-0,459438431241567i</v>
      </c>
      <c r="BQ296" s="240" t="str">
        <f t="shared" ca="1" si="518"/>
        <v>0,541476629688847+0,810377044341071i</v>
      </c>
      <c r="BR296" s="240" t="str">
        <f t="shared" ca="1" si="519"/>
        <v>-0,753400866576817+0,61830011219105i</v>
      </c>
      <c r="BS296" s="240" t="str">
        <f t="shared" ca="1" si="520"/>
        <v>-0,689169026616338-0,689169026616005i</v>
      </c>
      <c r="BT296" s="240" t="str">
        <f t="shared" ca="1" si="521"/>
        <v>0,618300112191457-0,753400866576482i</v>
      </c>
      <c r="BU296" s="240" t="str">
        <f t="shared" ca="1" si="522"/>
        <v>0,810377044341331+0,541476629688456i</v>
      </c>
      <c r="BV296" s="240" t="str">
        <f t="shared" ca="1" si="523"/>
        <v>-0,459438431241177+0,859548848171417i</v>
      </c>
      <c r="BW296" s="240" t="str">
        <f t="shared" ca="1" si="524"/>
        <v>-0,900442726716503-0,372975589546436i</v>
      </c>
      <c r="BX296" s="240" t="str">
        <f t="shared" ca="1" si="525"/>
        <v>0,282920789034291-0,93266484957158i</v>
      </c>
      <c r="BY296" s="240" t="str">
        <f t="shared" ca="1" si="526"/>
        <v>0,955904900078505+0,190141306664452i</v>
      </c>
      <c r="BZ296" s="240" t="str">
        <f t="shared" ca="1" si="527"/>
        <v>-0,0955306595695845+0,969939063846984i</v>
      </c>
      <c r="CA296" s="240" t="str">
        <f t="shared" ca="1" si="528"/>
        <v>-0,974632184208054+2,44529715532053E-13i</v>
      </c>
      <c r="CB296" s="240" t="str">
        <f t="shared" ca="1" si="529"/>
        <v>-0,095530659569134-0,969939063847028i</v>
      </c>
      <c r="CC296" s="240" t="str">
        <f t="shared" ca="1" si="530"/>
        <v>0,955904900078605-0,190141306663954i</v>
      </c>
      <c r="CD296" s="240" t="str">
        <f t="shared" ca="1" si="531"/>
        <v>0,282920789034811+0,932664849571422i</v>
      </c>
      <c r="CE296" s="240" t="str">
        <f t="shared" ca="1" si="532"/>
        <v>-0,900442726716677+0,372975589546018i</v>
      </c>
      <c r="CF296" s="240" t="str">
        <f t="shared" ca="1" si="533"/>
        <v>-0,459438431241609-0,859548848171186i</v>
      </c>
      <c r="CG296" s="240" t="str">
        <f t="shared" ca="1" si="534"/>
        <v>0,810377044341029-0,54147662968891i</v>
      </c>
      <c r="CH296" s="240" t="str">
        <f t="shared" ca="1" si="535"/>
        <v>0,618300112191064+0,753400866576804i</v>
      </c>
      <c r="CI296" s="240" t="str">
        <f t="shared" ca="1" si="536"/>
        <v>-0,689169026615953+0,68916902661639i</v>
      </c>
      <c r="CJ296" s="240" t="str">
        <f t="shared" ca="1" si="537"/>
        <v>-0,753400866576529-0,6183001121914i</v>
      </c>
      <c r="CK296" s="240" t="str">
        <f t="shared" ca="1" si="538"/>
        <v>0,541476629689223-0,81037704434082i</v>
      </c>
      <c r="CL296" s="240" t="str">
        <f t="shared" ca="1" si="539"/>
        <v>0,859548848171452+0,459438431241111i</v>
      </c>
      <c r="CM296" s="240" t="str">
        <f t="shared" ca="1" si="540"/>
        <v>-0,372975589546367+0,900442726716531i</v>
      </c>
      <c r="CN296" s="240" t="str">
        <f t="shared" ca="1" si="541"/>
        <v>-0,932664849571601-0,282920789034219i</v>
      </c>
      <c r="CO296" s="240" t="str">
        <f t="shared" ca="1" si="542"/>
        <v>0,190141306664379-0,95590490007852i</v>
      </c>
      <c r="CP296" s="240" t="str">
        <f t="shared" ca="1" si="543"/>
        <v>0,969939063846991+0,0955306595695099i</v>
      </c>
      <c r="CQ296" s="240" t="str">
        <f t="shared" ca="1" si="544"/>
        <v>3,19512500785606E-13+0,974632184208054i</v>
      </c>
      <c r="CR296" s="240" t="str">
        <f t="shared" ca="1" si="545"/>
        <v>-0,969939063847021+0,0955306595692085i</v>
      </c>
      <c r="CS296" s="240" t="str">
        <f t="shared" ca="1" si="546"/>
        <v>-0,190141306664028-0,95590490007859i</v>
      </c>
      <c r="CT296" s="240" t="str">
        <f t="shared" ca="1" si="547"/>
        <v>0,932664849571416-0,282920789034831i</v>
      </c>
      <c r="CU296" s="240" t="str">
        <f t="shared" ca="1" si="548"/>
        <v>0,372975589546087+0,900442726716647i</v>
      </c>
      <c r="CV296" s="240" t="str">
        <f t="shared" ca="1" si="549"/>
        <v>-0,859548848171151+0,459438431241674i</v>
      </c>
      <c r="CW296" s="240" t="str">
        <f t="shared" ca="1" si="550"/>
        <v>-0,541476629688972-0,810377044340987i</v>
      </c>
      <c r="CX296" s="240" t="str">
        <f t="shared" ca="1" si="551"/>
        <v>0,753400866576757-0,618300112191123i</v>
      </c>
      <c r="CY296" s="240" t="str">
        <f t="shared" ca="1" si="552"/>
        <v>0,689169026616404+0,689169026615939i</v>
      </c>
      <c r="CZ296" s="240" t="str">
        <f t="shared" ca="1" si="553"/>
        <v>-0,618300112191341+0,753400866576577i</v>
      </c>
      <c r="DA296" s="240" t="str">
        <f t="shared" ca="1" si="554"/>
        <v>-0,810377044340862-0,541476629689161i</v>
      </c>
      <c r="DB296" s="240" t="str">
        <f t="shared" ca="1" si="555"/>
        <v>0,459438431241045-0,859548848171487i</v>
      </c>
      <c r="DC296" s="240" t="str">
        <f t="shared" ca="1" si="556"/>
        <v>0,900442726716539+0,372975589546349i</v>
      </c>
      <c r="DD296" s="240" t="str">
        <f t="shared" ca="1" si="557"/>
        <v>-0,282920789035102+0,932664849571333i</v>
      </c>
      <c r="DE296" s="240" t="str">
        <f t="shared" ca="1" si="558"/>
        <v>-0,955904900078534-0,190141306664306i</v>
      </c>
      <c r="DF296" s="240" t="str">
        <f t="shared" ca="1" si="559"/>
        <v>0,0955306595694352-0,969939063846998i</v>
      </c>
      <c r="DG296" s="240" t="str">
        <f t="shared" ca="1" si="560"/>
        <v>0,974632184208054-3,9449528603916E-13i</v>
      </c>
      <c r="DH296" s="240" t="str">
        <f t="shared" ca="1" si="561"/>
        <v>0,095530659569228+0,969939063847019i</v>
      </c>
      <c r="DI296" s="240" t="str">
        <f t="shared" ca="1" si="562"/>
        <v>-0,955904900078576+0,190141306664101i</v>
      </c>
      <c r="DJ296" s="240" t="str">
        <f t="shared" ca="1" si="563"/>
        <v>-0,282920789034902-0,932664849571394i</v>
      </c>
      <c r="DK296" s="240" t="str">
        <f t="shared" ca="1" si="564"/>
        <v>0,900442726716619-0,372975589546157i</v>
      </c>
      <c r="DL296" s="240" t="str">
        <f t="shared" ca="1" si="565"/>
        <v>0,459438431240861+0,859548848171586i</v>
      </c>
      <c r="DM296" s="240" t="str">
        <f t="shared" ca="1" si="566"/>
        <v>-0,810377044340977+0,541476629688988i</v>
      </c>
      <c r="DN296" s="240" t="str">
        <f t="shared" ca="1" si="567"/>
        <v>-0,61830011219118-0,753400866576709i</v>
      </c>
      <c r="DO296" s="240" t="str">
        <f t="shared" ca="1" si="568"/>
        <v>0,689169026615886-0,689169026616458i</v>
      </c>
      <c r="DP296" s="240" t="str">
        <f t="shared" ca="1" si="569"/>
        <v>0,753400866576625+0,618300112191284i</v>
      </c>
      <c r="DQ296" s="240" t="str">
        <f t="shared" ca="1" si="570"/>
        <v>-0,541476629689145+0,810377044340872i</v>
      </c>
      <c r="DR296" s="240" t="str">
        <f t="shared" ca="1" si="571"/>
        <v>-0,859548848171497-0,459438431241028i</v>
      </c>
      <c r="DS296" s="240" t="str">
        <f t="shared" ca="1" si="572"/>
        <v>0,372975589546279-0,900442726716568i</v>
      </c>
      <c r="DT296" s="240" t="str">
        <f t="shared" ca="1" si="573"/>
        <v>0,932664849571356+0,282920789035029i</v>
      </c>
      <c r="DU296" s="240" t="str">
        <f t="shared" ca="1" si="574"/>
        <v>-0,190141306664286+0,955904900078538i</v>
      </c>
      <c r="DV296" s="240" t="str">
        <f t="shared" ca="1" si="575"/>
        <v>-0,969939063847001-0,0955306595694157i</v>
      </c>
      <c r="DW296" s="240" t="str">
        <f t="shared" ca="1" si="576"/>
        <v>-4,69478071292714E-13-0,974632184208054i</v>
      </c>
      <c r="DX296" s="240" t="str">
        <f t="shared" ca="1" si="577"/>
        <v>0,969939063847006-0,0955306595693577i</v>
      </c>
      <c r="DY296" s="240" t="str">
        <f t="shared" ca="1" si="578"/>
        <v>0,190141306664121+0,955904900078572i</v>
      </c>
      <c r="DZ296" s="240" t="str">
        <f t="shared" ca="1" si="579"/>
        <v>-0,932664849571372+0,282920789034974i</v>
      </c>
      <c r="EA296" s="240" t="str">
        <f t="shared" ca="1" si="580"/>
        <v>-0,372975589546226-0,90044272671659i</v>
      </c>
      <c r="EB296" s="240" t="str">
        <f t="shared" ca="1" si="581"/>
        <v>0,859548848171524-0,459438431240976i</v>
      </c>
      <c r="EC296" s="240" t="str">
        <f t="shared" ca="1" si="582"/>
        <v>0,54147662968905+0,810377044340935i</v>
      </c>
      <c r="ED296" s="240" t="str">
        <f t="shared" ca="1" si="583"/>
        <v>-0,753400866576662+0,618300112191239i</v>
      </c>
      <c r="EE296" s="240" t="str">
        <f t="shared" ca="1" si="584"/>
        <v>-0,689169026615845-0,689169026616499i</v>
      </c>
      <c r="EF296" s="240" t="str">
        <f t="shared" ca="1" si="585"/>
        <v>0,618300112191268-0,753400866576637i</v>
      </c>
      <c r="EG296" s="240" t="str">
        <f t="shared" ca="1" si="586"/>
        <v>0,810377044340913+0,541476629689083i</v>
      </c>
      <c r="EH296" s="240" t="str">
        <f t="shared" ca="1" si="587"/>
        <v>-0,459438431240913+0,859548848171558i</v>
      </c>
      <c r="EI296" s="240" t="str">
        <f t="shared" ca="1" si="588"/>
        <v>-0,900442726716575-0,372975589546262i</v>
      </c>
      <c r="EJ296" s="240" t="str">
        <f t="shared" ca="1" si="589"/>
        <v>0,282920789035011-0,932664849571362i</v>
      </c>
      <c r="EK296" s="240" t="str">
        <f t="shared" ca="1" si="590"/>
        <v>0,955904900078564+0,190141306664159i</v>
      </c>
      <c r="EL296" s="240" t="str">
        <f t="shared" ca="1" si="591"/>
        <v>-0,095530659569286+0,969939063847013i</v>
      </c>
      <c r="EM296" s="240" t="str">
        <f t="shared" ca="1" si="592"/>
        <v>-0,974632184208054-5,08166227614823E-13i</v>
      </c>
      <c r="EN296" s="240"/>
      <c r="EO296" s="240"/>
      <c r="EP296" s="240"/>
    </row>
    <row r="297" spans="1:146">
      <c r="A297" s="268">
        <f t="shared" si="461"/>
        <v>3.847656250000003E-3</v>
      </c>
      <c r="B297" s="267">
        <v>197</v>
      </c>
      <c r="C297" s="266">
        <f t="shared" si="462"/>
        <v>39400</v>
      </c>
      <c r="N297" s="265">
        <f t="shared" ca="1" si="463"/>
        <v>1.0203509968991407</v>
      </c>
      <c r="O297" s="240">
        <f t="shared" ca="1" si="464"/>
        <v>-0.97964900310085934</v>
      </c>
      <c r="P297" s="240" t="str">
        <f t="shared" ca="1" si="465"/>
        <v>-0,119919495927814-0,972281586667631i</v>
      </c>
      <c r="Q297" s="240" t="str">
        <f t="shared" ca="1" si="466"/>
        <v>0,950290150168713-0,238035291015497i</v>
      </c>
      <c r="R297" s="240" t="str">
        <f t="shared" ca="1" si="467"/>
        <v>0,352570813762427+0,914005465278741i</v>
      </c>
      <c r="S297" s="240" t="str">
        <f t="shared" ca="1" si="468"/>
        <v>-0,863973287432299+0,461803343296618i</v>
      </c>
      <c r="T297" s="240" t="str">
        <f t="shared" ca="1" si="469"/>
        <v>-0,564089920699797-0,800946147154355i</v>
      </c>
      <c r="U297" s="241" t="str">
        <f t="shared" ca="1" si="470"/>
        <v>0,725872031300477-0,657892060639302i</v>
      </c>
      <c r="V297" s="240" t="str">
        <f t="shared" ca="1" si="471"/>
        <v>0,741798891619238+0,639880124452212i</v>
      </c>
      <c r="W297" s="240" t="str">
        <f t="shared" ca="1" si="472"/>
        <v>-0,544263824930187+0,814548376800832i</v>
      </c>
      <c r="X297" s="240" t="str">
        <f t="shared" ca="1" si="473"/>
        <v>-0,875046296211661-0,440461290878963i</v>
      </c>
      <c r="Y297" s="240" t="str">
        <f t="shared" ca="1" si="474"/>
        <v>0,330033809030494-0,922382704832073i</v>
      </c>
      <c r="Z297" s="240" t="str">
        <f t="shared" ca="1" si="475"/>
        <v>0,955845619015619+0,214642311497888i</v>
      </c>
      <c r="AA297" s="240" t="str">
        <f t="shared" ca="1" si="476"/>
        <v>-0,0960223938106478+0,974931725385619i</v>
      </c>
      <c r="AB297" s="240" t="str">
        <f t="shared" ca="1" si="477"/>
        <v>-0,979353951136844+0,0240417900573067i</v>
      </c>
      <c r="AC297" s="240" t="str">
        <f t="shared" ca="1" si="478"/>
        <v>-0,143744363024736-0,969045781877781i</v>
      </c>
      <c r="AD297" s="240" t="str">
        <f t="shared" ca="1" si="479"/>
        <v>0,944162262068976-0,261284886974545i</v>
      </c>
      <c r="AE297" s="240" t="str">
        <f t="shared" ca="1" si="480"/>
        <v>0,374895443019628+0,90507766300999i</v>
      </c>
      <c r="AF297" s="240" t="str">
        <f t="shared" ca="1" si="481"/>
        <v>-0,852379853450675+0,482867222648125i</v>
      </c>
      <c r="AG297" s="240" t="str">
        <f t="shared" ca="1" si="482"/>
        <v>-0,583576229793852-0,786861457498142i</v>
      </c>
      <c r="AH297" s="240" t="str">
        <f t="shared" ca="1" si="483"/>
        <v>0,709507932812094-0,675507707249308i</v>
      </c>
      <c r="AI297" s="240" t="str">
        <f t="shared" ca="1" si="484"/>
        <v>0,757278920023335+0,621482748404813i</v>
      </c>
      <c r="AJ297" s="240" t="str">
        <f t="shared" ca="1" si="485"/>
        <v>-0,524109884984031+0,82765995296289i</v>
      </c>
      <c r="AK297" s="240" t="str">
        <f t="shared" ca="1" si="486"/>
        <v>-0,885592209822274-0,418853921049583i</v>
      </c>
      <c r="AL297" s="240" t="str">
        <f t="shared" ca="1" si="487"/>
        <v>0,307298004273131-0,930204335534004i</v>
      </c>
      <c r="AM297" s="240" t="str">
        <f t="shared" ca="1" si="488"/>
        <v>0,960825322203023+0,19112003947772i</v>
      </c>
      <c r="AN297" s="240" t="str">
        <f t="shared" ca="1" si="489"/>
        <v>-0,0720674513935023+0,976994601687314i</v>
      </c>
      <c r="AO297" s="240" t="str">
        <f t="shared" ca="1" si="490"/>
        <v>-0,978468972973069+0,0480690982392634i</v>
      </c>
      <c r="AP297" s="240" t="str">
        <f t="shared" ca="1" si="491"/>
        <v>-0,167482643892636-0,965226260143827i</v>
      </c>
      <c r="AQ297" s="240" t="str">
        <f t="shared" ca="1" si="492"/>
        <v>0,937465645927102-0,284377094687649i</v>
      </c>
      <c r="AR297" s="240" t="str">
        <f t="shared" ca="1" si="493"/>
        <v>0,937465645927102-0,284377094687649i</v>
      </c>
      <c r="AS297" s="240" t="str">
        <f t="shared" ca="1" si="494"/>
        <v>-0,840272977717974+0,503640240840104i</v>
      </c>
      <c r="AT297" s="240" t="str">
        <f t="shared" ca="1" si="495"/>
        <v>-0,602711014388642-0,772302791922393i</v>
      </c>
      <c r="AU297" s="240" t="str">
        <f t="shared" ca="1" si="496"/>
        <v>0,692716453275469-0,692716453275049i</v>
      </c>
      <c r="AV297" s="240" t="str">
        <f t="shared" ca="1" si="497"/>
        <v>0,772302791922609+0,602711014388363i</v>
      </c>
      <c r="AW297" s="240" t="str">
        <f t="shared" ca="1" si="498"/>
        <v>-0,503640240840638+0,840272977717653i</v>
      </c>
      <c r="AX297" s="240" t="str">
        <f t="shared" ca="1" si="499"/>
        <v>-0,895604675800072-0,396994249280208i</v>
      </c>
      <c r="AY297" s="240" t="str">
        <f t="shared" ca="1" si="500"/>
        <v>0,284377094688246-0,937465645926921i</v>
      </c>
      <c r="AZ297" s="240" t="str">
        <f t="shared" ca="1" si="501"/>
        <v>0,965226260143888+0,167482643892289i</v>
      </c>
      <c r="BA297" s="240" t="str">
        <f t="shared" ca="1" si="502"/>
        <v>-0,0480690982388981+0,978468972973086i</v>
      </c>
      <c r="BB297" s="240" t="str">
        <f t="shared" ca="1" si="503"/>
        <v>-0,976994601687288+0,0720674513938532i</v>
      </c>
      <c r="BC297" s="240" t="str">
        <f t="shared" ca="1" si="504"/>
        <v>-0,191120039478064-0,960825322202954i</v>
      </c>
      <c r="BD297" s="240" t="str">
        <f t="shared" ca="1" si="505"/>
        <v>0,930204335534195-0,307298004272552i</v>
      </c>
      <c r="BE297" s="240" t="str">
        <f t="shared" ca="1" si="506"/>
        <v>0,418853921049902+0,885592209822123i</v>
      </c>
      <c r="BF297" s="240" t="str">
        <f t="shared" ca="1" si="507"/>
        <v>-0,827659952963223+0,524109884983505i</v>
      </c>
      <c r="BG297" s="240" t="str">
        <f t="shared" ca="1" si="508"/>
        <v>-0,621482748404945-0,757278920023226i</v>
      </c>
      <c r="BH297" s="240" t="str">
        <f t="shared" ca="1" si="509"/>
        <v>0,675507707249547-0,709507932811867i</v>
      </c>
      <c r="BI297" s="240" t="str">
        <f t="shared" ca="1" si="510"/>
        <v>0,786861457498178+0,583576229793805i</v>
      </c>
      <c r="BJ297" s="240" t="str">
        <f t="shared" ca="1" si="511"/>
        <v>-0,482867222648485+0,852379853450471i</v>
      </c>
      <c r="BK297" s="240" t="str">
        <f t="shared" ca="1" si="512"/>
        <v>-0,905077663009975-0,374895443019663i</v>
      </c>
      <c r="BL297" s="240" t="str">
        <f t="shared" ca="1" si="513"/>
        <v>0,261284886975052-0,944162262068836i</v>
      </c>
      <c r="BM297" s="240" t="str">
        <f t="shared" ca="1" si="514"/>
        <v>0,969045781877778+0,143744363024759i</v>
      </c>
      <c r="BN297" s="240" t="str">
        <f t="shared" ca="1" si="515"/>
        <v>-0,0240417900569619+0,979353951136853i</v>
      </c>
      <c r="BO297" s="240" t="str">
        <f t="shared" ca="1" si="516"/>
        <v>-0,974931725385633+0,096022393810513i</v>
      </c>
      <c r="BP297" s="240" t="str">
        <f t="shared" ca="1" si="517"/>
        <v>-0,214642311498122-0,955845619015566i</v>
      </c>
      <c r="BQ297" s="240" t="str">
        <f t="shared" ca="1" si="518"/>
        <v>0,922382704832145-0,330033809030294i</v>
      </c>
      <c r="BR297" s="240" t="str">
        <f t="shared" ca="1" si="519"/>
        <v>0,440461290879215+0,875046296211533i</v>
      </c>
      <c r="BS297" s="240" t="str">
        <f t="shared" ca="1" si="520"/>
        <v>-0,814548376801008+0,544263824929923i</v>
      </c>
      <c r="BT297" s="240" t="str">
        <f t="shared" ca="1" si="521"/>
        <v>-0,639880124452347-0,741798891619121i</v>
      </c>
      <c r="BU297" s="240" t="str">
        <f t="shared" ca="1" si="522"/>
        <v>0,657892060639618-0,72587203130019i</v>
      </c>
      <c r="BV297" s="240" t="str">
        <f t="shared" ca="1" si="523"/>
        <v>0,800946147154395+0,564089920699739i</v>
      </c>
      <c r="BW297" s="240" t="str">
        <f t="shared" ca="1" si="524"/>
        <v>-0,461803343297002+0,863973287432094i</v>
      </c>
      <c r="BX297" s="240" t="str">
        <f t="shared" ca="1" si="525"/>
        <v>-0,914005465278728-0,352570813762462i</v>
      </c>
      <c r="BY297" s="240" t="str">
        <f t="shared" ca="1" si="526"/>
        <v>0,238035291015071-0,95029015016882i</v>
      </c>
      <c r="BZ297" s="240" t="str">
        <f t="shared" ca="1" si="527"/>
        <v>0,972281586667618+0,119919495927919i</v>
      </c>
      <c r="CA297" s="240" t="str">
        <f t="shared" ca="1" si="528"/>
        <v>3,51880974930155E-13+0,979649003100859i</v>
      </c>
      <c r="CB297" s="240" t="str">
        <f t="shared" ca="1" si="529"/>
        <v>-0,972281586667655+0,119919495927622i</v>
      </c>
      <c r="CC297" s="240" t="str">
        <f t="shared" ca="1" si="530"/>
        <v>-0,238035291015754-0,950290150168649i</v>
      </c>
      <c r="CD297" s="240" t="str">
        <f t="shared" ca="1" si="531"/>
        <v>0,914005465278815-0,352570813762236i</v>
      </c>
      <c r="CE297" s="240" t="str">
        <f t="shared" ca="1" si="532"/>
        <v>0,461803343296739+0,863973287432234i</v>
      </c>
      <c r="CF297" s="240" t="str">
        <f t="shared" ca="1" si="533"/>
        <v>-0,800946147154535+0,564089920699541i</v>
      </c>
      <c r="CG297" s="240" t="str">
        <f t="shared" ca="1" si="534"/>
        <v>-0,657892060639439-0,725872031300353i</v>
      </c>
      <c r="CH297" s="240" t="str">
        <f t="shared" ca="1" si="535"/>
        <v>0,63988012445253-0,741798891618962i</v>
      </c>
      <c r="CI297" s="240" t="str">
        <f t="shared" ca="1" si="536"/>
        <v>0,814548376800873+0,544263824930126i</v>
      </c>
      <c r="CJ297" s="240" t="str">
        <f t="shared" ca="1" si="537"/>
        <v>-0,440461290879432+0,875046296211425i</v>
      </c>
      <c r="CK297" s="240" t="str">
        <f t="shared" ca="1" si="538"/>
        <v>-0,922382704832062-0,330033809030523i</v>
      </c>
      <c r="CL297" s="240" t="str">
        <f t="shared" ca="1" si="539"/>
        <v>0,214642311497435-0,95584561901572i</v>
      </c>
      <c r="CM297" s="240" t="str">
        <f t="shared" ca="1" si="540"/>
        <v>0,974931725385606+0,0960223938107825i</v>
      </c>
      <c r="CN297" s="240" t="str">
        <f t="shared" ca="1" si="541"/>
        <v>0,0240417900576655+0,979353951136835i</v>
      </c>
      <c r="CO297" s="240" t="str">
        <f t="shared" ca="1" si="542"/>
        <v>-0,969045781877817+0,143744363024492i</v>
      </c>
      <c r="CP297" s="240" t="str">
        <f t="shared" ca="1" si="543"/>
        <v>-0,261284886974791-0,944162262068908i</v>
      </c>
      <c r="CQ297" s="240" t="str">
        <f t="shared" ca="1" si="544"/>
        <v>0,90507766301009-0,374895443019388i</v>
      </c>
      <c r="CR297" s="240" t="str">
        <f t="shared" ca="1" si="545"/>
        <v>0,482867222648249+0,852379853450604i</v>
      </c>
      <c r="CS297" s="240" t="str">
        <f t="shared" ca="1" si="546"/>
        <v>-0,786861457498322+0,583576229793609i</v>
      </c>
      <c r="CT297" s="240" t="str">
        <f t="shared" ca="1" si="547"/>
        <v>-0,67550770724937-0,709507932812035i</v>
      </c>
      <c r="CU297" s="240" t="str">
        <f t="shared" ca="1" si="548"/>
        <v>0,621482748405133-0,757278920023072i</v>
      </c>
      <c r="CV297" s="240" t="str">
        <f t="shared" ca="1" si="549"/>
        <v>0,827659952963093+0,52410988498371i</v>
      </c>
      <c r="CW297" s="240" t="str">
        <f t="shared" ca="1" si="550"/>
        <v>-0,41885392104924+0,885592209822435i</v>
      </c>
      <c r="CX297" s="240" t="str">
        <f t="shared" ca="1" si="551"/>
        <v>-0,930204335534119-0,307298004272783i</v>
      </c>
      <c r="CY297" s="240" t="str">
        <f t="shared" ca="1" si="552"/>
        <v>0,191120039477346-0,960825322203097i</v>
      </c>
      <c r="CZ297" s="240" t="str">
        <f t="shared" ca="1" si="553"/>
        <v>0,976994601687268+0,0720674513941233i</v>
      </c>
      <c r="DA297" s="240" t="str">
        <f t="shared" ca="1" si="554"/>
        <v>0,0480690982396288+0,978468972973051i</v>
      </c>
      <c r="DB297" s="240" t="str">
        <f t="shared" ca="1" si="555"/>
        <v>-0,965226260143934+0,167482643892023i</v>
      </c>
      <c r="DC297" s="240" t="str">
        <f t="shared" ca="1" si="556"/>
        <v>-0,284377094687986-0,937465645927i</v>
      </c>
      <c r="DD297" s="240" t="str">
        <f t="shared" ca="1" si="557"/>
        <v>0,895604675800181-0,39699424927996i</v>
      </c>
      <c r="DE297" s="240" t="str">
        <f t="shared" ca="1" si="558"/>
        <v>0,503640240840406+0,840272977717792i</v>
      </c>
      <c r="DF297" s="240" t="str">
        <f t="shared" ca="1" si="559"/>
        <v>-0,772302791922759+0,602711014388172i</v>
      </c>
      <c r="DG297" s="240" t="str">
        <f t="shared" ca="1" si="560"/>
        <v>-0,692716453275278-0,69271645327524i</v>
      </c>
      <c r="DH297" s="240" t="str">
        <f t="shared" ca="1" si="561"/>
        <v>0,602711014388833-0,772302791922243i</v>
      </c>
      <c r="DI297" s="240" t="str">
        <f t="shared" ca="1" si="562"/>
        <v>0,840272977717848+0,503640240840312i</v>
      </c>
      <c r="DJ297" s="240" t="str">
        <f t="shared" ca="1" si="563"/>
        <v>-0,396994249279911+0,895604675800203i</v>
      </c>
      <c r="DK297" s="240" t="str">
        <f t="shared" ca="1" si="564"/>
        <v>-0,937465645927032-0,284377094687882i</v>
      </c>
      <c r="DL297" s="240" t="str">
        <f t="shared" ca="1" si="565"/>
        <v>0,167482643891916-0,965226260143953i</v>
      </c>
      <c r="DM297" s="240" t="str">
        <f t="shared" ca="1" si="566"/>
        <v>0,978468972973056+0,04806909823952i</v>
      </c>
      <c r="DN297" s="240" t="str">
        <f t="shared" ca="1" si="567"/>
        <v>0,072067451394232+0,97699460168726i</v>
      </c>
      <c r="DO297" s="240" t="str">
        <f t="shared" ca="1" si="568"/>
        <v>-0,960825322203076+0,191120039477454i</v>
      </c>
      <c r="DP297" s="240" t="str">
        <f t="shared" ca="1" si="569"/>
        <v>-0,307298004272887-0,930204335534085i</v>
      </c>
      <c r="DQ297" s="240" t="str">
        <f t="shared" ca="1" si="570"/>
        <v>0,885592209822365-0,418853921049388i</v>
      </c>
      <c r="DR297" s="240" t="str">
        <f t="shared" ca="1" si="571"/>
        <v>0,524109884983803+0,827659952963035i</v>
      </c>
      <c r="DS297" s="240" t="str">
        <f t="shared" ca="1" si="572"/>
        <v>-0,757278920023603+0,621482748404485i</v>
      </c>
      <c r="DT297" s="240" t="str">
        <f t="shared" ca="1" si="573"/>
        <v>-0,709507932812109-0,675507707249292i</v>
      </c>
      <c r="DU297" s="240" t="str">
        <f t="shared" ca="1" si="574"/>
        <v>0,583576229793477-0,786861457498421i</v>
      </c>
      <c r="DV297" s="240" t="str">
        <f t="shared" ca="1" si="575"/>
        <v>0,852379853450631+0,482867222648203i</v>
      </c>
      <c r="DW297" s="240" t="str">
        <f t="shared" ca="1" si="576"/>
        <v>-0,374895443019287+0,905077663010131i</v>
      </c>
      <c r="DX297" s="240" t="str">
        <f t="shared" ca="1" si="577"/>
        <v>-0,944162262068923-0,261284886974739i</v>
      </c>
      <c r="DY297" s="240" t="str">
        <f t="shared" ca="1" si="578"/>
        <v>0,143744363024384-0,969045781877834i</v>
      </c>
      <c r="DZ297" s="240" t="str">
        <f t="shared" ca="1" si="579"/>
        <v>0,979353951136836+0,0240417900576122i</v>
      </c>
      <c r="EA297" s="240" t="str">
        <f t="shared" ca="1" si="580"/>
        <v>0,0960223938108909+0,974931725385595i</v>
      </c>
      <c r="EB297" s="240" t="str">
        <f t="shared" ca="1" si="581"/>
        <v>-0,955845619015708+0,214642311497487i</v>
      </c>
      <c r="EC297" s="240" t="str">
        <f t="shared" ca="1" si="582"/>
        <v>-0,330033809030625-0,922382704832026i</v>
      </c>
      <c r="ED297" s="240" t="str">
        <f t="shared" ca="1" si="583"/>
        <v>0,875046296211801-0,440461290878684i</v>
      </c>
      <c r="EE297" s="240" t="str">
        <f t="shared" ca="1" si="584"/>
        <v>0,544263824930216+0,814548376800813i</v>
      </c>
      <c r="EF297" s="240" t="str">
        <f t="shared" ca="1" si="585"/>
        <v>-0,74179889161951+0,639880124451897i</v>
      </c>
      <c r="EG297" s="240" t="str">
        <f t="shared" ca="1" si="586"/>
        <v>-0,725872031300426-0,657892060639358i</v>
      </c>
      <c r="EH297" s="240" t="str">
        <f t="shared" ca="1" si="587"/>
        <v>0,564089920700226-0,800946147154053i</v>
      </c>
      <c r="EI297" s="240" t="str">
        <f t="shared" ca="1" si="588"/>
        <v>0,86397328743226+0,461803343296692i</v>
      </c>
      <c r="EJ297" s="240" t="str">
        <f t="shared" ca="1" si="589"/>
        <v>-0,352570813762082+0,914005465278874i</v>
      </c>
      <c r="EK297" s="240" t="str">
        <f t="shared" ca="1" si="590"/>
        <v>-0,950290150168661-0,238035291015703i</v>
      </c>
      <c r="EL297" s="240" t="str">
        <f t="shared" ca="1" si="591"/>
        <v>0,119919495927514-0,972281586667668i</v>
      </c>
      <c r="EM297" s="240" t="str">
        <f t="shared" ca="1" si="592"/>
        <v>0,979649003100859+2,98596825296721E-13i</v>
      </c>
      <c r="EN297" s="240"/>
      <c r="EO297" s="240"/>
      <c r="EP297" s="240"/>
    </row>
    <row r="298" spans="1:146">
      <c r="A298" s="268">
        <f t="shared" si="461"/>
        <v>3.867187500000003E-3</v>
      </c>
      <c r="B298" s="267">
        <v>198</v>
      </c>
      <c r="C298" s="266">
        <f t="shared" si="462"/>
        <v>39600</v>
      </c>
      <c r="N298" s="265">
        <f t="shared" ca="1" si="463"/>
        <v>1.0170014389879158</v>
      </c>
      <c r="O298" s="240">
        <f t="shared" ca="1" si="464"/>
        <v>-0.98299856101208405</v>
      </c>
      <c r="P298" s="240" t="str">
        <f t="shared" ca="1" si="465"/>
        <v>-0,144235845246239-0,972359085882335i</v>
      </c>
      <c r="Q298" s="240" t="str">
        <f t="shared" ca="1" si="466"/>
        <v>0,940670972999183-0,28534942002499i</v>
      </c>
      <c r="R298" s="240" t="str">
        <f t="shared" ca="1" si="467"/>
        <v>0,420286041595324+0,88862017431069i</v>
      </c>
      <c r="S298" s="240" t="str">
        <f t="shared" ca="1" si="468"/>
        <v>-0,817333432418702+0,54612473959938i</v>
      </c>
      <c r="T298" s="240" t="str">
        <f t="shared" ca="1" si="469"/>
        <v>-0,660141486249429-0,72835389000418i</v>
      </c>
      <c r="U298" s="241" t="str">
        <f t="shared" ca="1" si="470"/>
        <v>0,623607685448569-0,759868163302889i</v>
      </c>
      <c r="V298" s="240" t="str">
        <f t="shared" ca="1" si="471"/>
        <v>0,843145989369174+0,50536225775428i</v>
      </c>
      <c r="W298" s="240" t="str">
        <f t="shared" ca="1" si="472"/>
        <v>-0,376177263338041+0,908172251007115i</v>
      </c>
      <c r="X298" s="240" t="str">
        <f t="shared" ca="1" si="473"/>
        <v>-0,953539326026984-0,238849167199372i</v>
      </c>
      <c r="Y298" s="240" t="str">
        <f t="shared" ca="1" si="474"/>
        <v>0,0963507078984912-0,978265154259972i</v>
      </c>
      <c r="Z298" s="240" t="str">
        <f t="shared" ca="1" si="475"/>
        <v>0,981814496195094-0,0482334532560331i</v>
      </c>
      <c r="AA298" s="240" t="str">
        <f t="shared" ca="1" si="476"/>
        <v>0,191773505809203+0,964110519298216i</v>
      </c>
      <c r="AB298" s="240" t="str">
        <f t="shared" ca="1" si="477"/>
        <v>-0,925536461204359+0,331162241104175i</v>
      </c>
      <c r="AC298" s="240" t="str">
        <f t="shared" ca="1" si="478"/>
        <v>-0,463382313965788-0,866927333780369i</v>
      </c>
      <c r="AD298" s="240" t="str">
        <f t="shared" ca="1" si="479"/>
        <v>0,789551847639523-0,585571559111987i</v>
      </c>
      <c r="AE298" s="240" t="str">
        <f t="shared" ca="1" si="480"/>
        <v>0,695084948388275+0,695084948388251i</v>
      </c>
      <c r="AF298" s="240" t="str">
        <f t="shared" ca="1" si="481"/>
        <v>-0,585571559111959+0,789551847639543i</v>
      </c>
      <c r="AG298" s="240" t="str">
        <f t="shared" ca="1" si="482"/>
        <v>-0,866927333780385-0,463382313965759i</v>
      </c>
      <c r="AH298" s="240" t="str">
        <f t="shared" ca="1" si="483"/>
        <v>0,331162241104136-0,925536461204373i</v>
      </c>
      <c r="AI298" s="240" t="str">
        <f t="shared" ca="1" si="484"/>
        <v>0,964110519298204+0,191773505809265i</v>
      </c>
      <c r="AJ298" s="240" t="str">
        <f t="shared" ca="1" si="485"/>
        <v>-0,0482334532560059+0,981814496195095i</v>
      </c>
      <c r="AK298" s="240" t="str">
        <f t="shared" ca="1" si="486"/>
        <v>-0,978265154259939+0,0963507078988242i</v>
      </c>
      <c r="AL298" s="240" t="str">
        <f t="shared" ca="1" si="487"/>
        <v>-0,238849167199026-0,953539326027071i</v>
      </c>
      <c r="AM298" s="240" t="str">
        <f t="shared" ca="1" si="488"/>
        <v>0,90817225100714-0,376177263337982i</v>
      </c>
      <c r="AN298" s="240" t="str">
        <f t="shared" ca="1" si="489"/>
        <v>0,505362257754478+0,843145989369056i</v>
      </c>
      <c r="AO298" s="240" t="str">
        <f t="shared" ca="1" si="490"/>
        <v>-0,759868163302553+0,623607685448979i</v>
      </c>
      <c r="AP298" s="240" t="str">
        <f t="shared" ca="1" si="491"/>
        <v>-0,728353890004065-0,660141486249557i</v>
      </c>
      <c r="AQ298" s="240" t="str">
        <f t="shared" ca="1" si="492"/>
        <v>0,54612473959934-0,817333432418729i</v>
      </c>
      <c r="AR298" s="240" t="str">
        <f t="shared" ca="1" si="493"/>
        <v>0,54612473959934-0,817333432418729i</v>
      </c>
      <c r="AS298" s="240" t="str">
        <f t="shared" ca="1" si="494"/>
        <v>-0,285349420025307+0,940670972999087i</v>
      </c>
      <c r="AT298" s="240" t="str">
        <f t="shared" ca="1" si="495"/>
        <v>-0,972359085882328-0,144235845246289i</v>
      </c>
      <c r="AU298" s="240" t="str">
        <f t="shared" ca="1" si="496"/>
        <v>-2,2976970940895E-13-0,982998561012084i</v>
      </c>
      <c r="AV298" s="240" t="str">
        <f t="shared" ca="1" si="497"/>
        <v>0,972359085882404-0,144235845245776i</v>
      </c>
      <c r="AW298" s="240" t="str">
        <f t="shared" ca="1" si="498"/>
        <v>0,285349420024812+0,940670972999237i</v>
      </c>
      <c r="AX298" s="240" t="str">
        <f t="shared" ca="1" si="499"/>
        <v>-0,888620174310638+0,420286041595434i</v>
      </c>
      <c r="AY298" s="240" t="str">
        <f t="shared" ca="1" si="500"/>
        <v>-0,546124739599745-0,817333432418458i</v>
      </c>
      <c r="AZ298" s="240" t="str">
        <f t="shared" ca="1" si="501"/>
        <v>0,728353890004414-0,660141486249173i</v>
      </c>
      <c r="BA298" s="240" t="str">
        <f t="shared" ca="1" si="502"/>
        <v>0,759868163302852+0,623607685448614i</v>
      </c>
      <c r="BB298" s="240" t="str">
        <f t="shared" ca="1" si="503"/>
        <v>-0,505362257754083+0,843145989369292i</v>
      </c>
      <c r="BC298" s="240" t="str">
        <f t="shared" ca="1" si="504"/>
        <v>-0,908172251006941-0,376177263338461i</v>
      </c>
      <c r="BD298" s="240" t="str">
        <f t="shared" ca="1" si="505"/>
        <v>0,238849167199528-0,953539326026945i</v>
      </c>
      <c r="BE298" s="240" t="str">
        <f t="shared" ca="1" si="506"/>
        <v>0,978265154259985+0,0963507078983669i</v>
      </c>
      <c r="BF298" s="240" t="str">
        <f t="shared" ca="1" si="507"/>
        <v>0,0482334532564509+0,981814496195073i</v>
      </c>
      <c r="BG298" s="240" t="str">
        <f t="shared" ca="1" si="508"/>
        <v>-0,964110519298269+0,191773505808935i</v>
      </c>
      <c r="BH298" s="240" t="str">
        <f t="shared" ca="1" si="509"/>
        <v>-0,331162241104122-0,925536461204378i</v>
      </c>
      <c r="BI298" s="240" t="str">
        <f t="shared" ca="1" si="510"/>
        <v>0,866927333780261-0,463382313965991i</v>
      </c>
      <c r="BJ298" s="240" t="str">
        <f t="shared" ca="1" si="511"/>
        <v>0,585571559111622+0,789551847639794i</v>
      </c>
      <c r="BK298" s="240" t="str">
        <f t="shared" ca="1" si="512"/>
        <v>-0,695084948388365+0,695084948388161i</v>
      </c>
      <c r="BL298" s="240" t="str">
        <f t="shared" ca="1" si="513"/>
        <v>-0,789551847639622-0,585571559111853i</v>
      </c>
      <c r="BM298" s="240" t="str">
        <f t="shared" ca="1" si="514"/>
        <v>0,463382313965383-0,866927333780585i</v>
      </c>
      <c r="BN298" s="240" t="str">
        <f t="shared" ca="1" si="515"/>
        <v>0,925536461204281+0,331162241104394i</v>
      </c>
      <c r="BO298" s="240" t="str">
        <f t="shared" ca="1" si="516"/>
        <v>-0,191773505809246+0,964110519298207i</v>
      </c>
      <c r="BP298" s="240" t="str">
        <f t="shared" ca="1" si="517"/>
        <v>-0,981814496195106-0,0482334532557904i</v>
      </c>
      <c r="BQ298" s="240" t="str">
        <f t="shared" ca="1" si="518"/>
        <v>-0,0963507078980519-0,978265154260016i</v>
      </c>
      <c r="BR298" s="240" t="str">
        <f t="shared" ca="1" si="519"/>
        <v>0,953539326027015-0,238849167199248i</v>
      </c>
      <c r="BS298" s="240" t="str">
        <f t="shared" ca="1" si="520"/>
        <v>0,37617726333822+0,90817225100704i</v>
      </c>
      <c r="BT298" s="240" t="str">
        <f t="shared" ca="1" si="521"/>
        <v>-0,843145989368938+0,505362257754674i</v>
      </c>
      <c r="BU298" s="240" t="str">
        <f t="shared" ca="1" si="522"/>
        <v>-0,623607685448391-0,759868163303036i</v>
      </c>
      <c r="BV298" s="240" t="str">
        <f t="shared" ca="1" si="523"/>
        <v>0,660141486249365-0,728353890004238i</v>
      </c>
      <c r="BW298" s="240" t="str">
        <f t="shared" ca="1" si="524"/>
        <v>0,817333432418841+0,546124739599172i</v>
      </c>
      <c r="BX298" s="240" t="str">
        <f t="shared" ca="1" si="525"/>
        <v>-0,42028604159572+0,888620174310503i</v>
      </c>
      <c r="BY298" s="240" t="str">
        <f t="shared" ca="1" si="526"/>
        <v>-0,940670972999153-0,285349420025088i</v>
      </c>
      <c r="BZ298" s="240" t="str">
        <f t="shared" ca="1" si="527"/>
        <v>0,14423584524609-0,972359085882358i</v>
      </c>
      <c r="CA298" s="240" t="str">
        <f t="shared" ca="1" si="528"/>
        <v>0,982998561012084-4,595394188179E-13i</v>
      </c>
      <c r="CB298" s="240" t="str">
        <f t="shared" ca="1" si="529"/>
        <v>0,144235845246004+0,972359085882371i</v>
      </c>
      <c r="CC298" s="240" t="str">
        <f t="shared" ca="1" si="530"/>
        <v>-0,940670972999162+0,285349420025058i</v>
      </c>
      <c r="CD298" s="240" t="str">
        <f t="shared" ca="1" si="531"/>
        <v>-0,420286041595641-0,88862017431054i</v>
      </c>
      <c r="CE298" s="240" t="str">
        <f t="shared" ca="1" si="532"/>
        <v>0,817333432418889-0,5461247395991i</v>
      </c>
      <c r="CF298" s="240" t="str">
        <f t="shared" ca="1" si="533"/>
        <v>0,660141486249343+0,728353890004259i</v>
      </c>
      <c r="CG298" s="240" t="str">
        <f t="shared" ca="1" si="534"/>
        <v>-0,623607685448458+0,759868163302981i</v>
      </c>
      <c r="CH298" s="240" t="str">
        <f t="shared" ca="1" si="535"/>
        <v>-0,843145989368894-0,505362257754749i</v>
      </c>
      <c r="CI298" s="240" t="str">
        <f t="shared" ca="1" si="536"/>
        <v>0,376177263338248-0,908172251007028i</v>
      </c>
      <c r="CJ298" s="240" t="str">
        <f t="shared" ca="1" si="537"/>
        <v>0,953539326027007+0,238849167199278i</v>
      </c>
      <c r="CK298" s="240" t="str">
        <f t="shared" ca="1" si="538"/>
        <v>-0,0963507078981382+0,978265154260007i</v>
      </c>
      <c r="CL298" s="240" t="str">
        <f t="shared" ca="1" si="539"/>
        <v>-0,98181449619511+0,0482334532557038i</v>
      </c>
      <c r="CM298" s="240" t="str">
        <f t="shared" ca="1" si="540"/>
        <v>-0,191773505809188-0,964110519298219i</v>
      </c>
      <c r="CN298" s="240" t="str">
        <f t="shared" ca="1" si="541"/>
        <v>0,925536461204311-0,331162241104312i</v>
      </c>
      <c r="CO298" s="240" t="str">
        <f t="shared" ca="1" si="542"/>
        <v>0,463382313965307+0,866927333780627i</v>
      </c>
      <c r="CP298" s="240" t="str">
        <f t="shared" ca="1" si="543"/>
        <v>-0,789551847639657+0,585571559111806i</v>
      </c>
      <c r="CQ298" s="240" t="str">
        <f t="shared" ca="1" si="544"/>
        <v>-0,695084948388304-0,695084948388222i</v>
      </c>
      <c r="CR298" s="240" t="str">
        <f t="shared" ca="1" si="545"/>
        <v>0,585571559111669-0,789551847639759i</v>
      </c>
      <c r="CS298" s="240" t="str">
        <f t="shared" ca="1" si="546"/>
        <v>0,866927333780232+0,463382313966043i</v>
      </c>
      <c r="CT298" s="240" t="str">
        <f t="shared" ca="1" si="547"/>
        <v>-0,331162241104151+0,925536461204368i</v>
      </c>
      <c r="CU298" s="240" t="str">
        <f t="shared" ca="1" si="548"/>
        <v>-0,964110519298253-0,19177350580902i</v>
      </c>
      <c r="CV298" s="240" t="str">
        <f t="shared" ca="1" si="549"/>
        <v>0,0482334532565375-0,981814496195069i</v>
      </c>
      <c r="CW298" s="240" t="str">
        <f t="shared" ca="1" si="550"/>
        <v>0,978265154259991-0,0963507078983084i</v>
      </c>
      <c r="CX298" s="240" t="str">
        <f t="shared" ca="1" si="551"/>
        <v>0,238849167199444+0,953539326026966i</v>
      </c>
      <c r="CY298" s="240" t="str">
        <f t="shared" ca="1" si="552"/>
        <v>-0,908172251006964+0,376177263338406i</v>
      </c>
      <c r="CZ298" s="240" t="str">
        <f t="shared" ca="1" si="553"/>
        <v>-0,505362257754033-0,843145989369323i</v>
      </c>
      <c r="DA298" s="240" t="str">
        <f t="shared" ca="1" si="554"/>
        <v>0,759868163302872-0,623607685448589i</v>
      </c>
      <c r="DB298" s="240" t="str">
        <f t="shared" ca="1" si="555"/>
        <v>0,728353890004374+0,660141486249216i</v>
      </c>
      <c r="DC298" s="240" t="str">
        <f t="shared" ca="1" si="556"/>
        <v>-0,546124739599794+0,817333432418425i</v>
      </c>
      <c r="DD298" s="240" t="str">
        <f t="shared" ca="1" si="557"/>
        <v>-0,888620174310614-0,420286041595487i</v>
      </c>
      <c r="DE298" s="240" t="str">
        <f t="shared" ca="1" si="558"/>
        <v>0,285349420024894-0,940670972999213i</v>
      </c>
      <c r="DF298" s="240" t="str">
        <f t="shared" ca="1" si="559"/>
        <v>0,972359085882395+0,144235845245835i</v>
      </c>
      <c r="DG298" s="240" t="str">
        <f t="shared" ca="1" si="560"/>
        <v>-2,88538353278825E-13+0,982998561012084i</v>
      </c>
      <c r="DH298" s="240" t="str">
        <f t="shared" ca="1" si="561"/>
        <v>-0,972359085882332+0,144235845246259i</v>
      </c>
      <c r="DI298" s="240" t="str">
        <f t="shared" ca="1" si="562"/>
        <v>-0,285349420025251-0,940670972999103i</v>
      </c>
      <c r="DJ298" s="240" t="str">
        <f t="shared" ca="1" si="563"/>
        <v>0,88862017431086-0,420286041594965i</v>
      </c>
      <c r="DK298" s="240" t="str">
        <f t="shared" ca="1" si="564"/>
        <v>0,546124739599315+0,817333432418746i</v>
      </c>
      <c r="DL298" s="240" t="str">
        <f t="shared" ca="1" si="565"/>
        <v>-0,728353890004123+0,660141486249492i</v>
      </c>
      <c r="DM298" s="240" t="str">
        <f t="shared" ca="1" si="566"/>
        <v>-0,759868163303144-0,623607685448258i</v>
      </c>
      <c r="DN298" s="240" t="str">
        <f t="shared" ca="1" si="567"/>
        <v>0,505362257754528-0,843145989369026i</v>
      </c>
      <c r="DO298" s="240" t="str">
        <f t="shared" ca="1" si="568"/>
        <v>0,908172251007106+0,376177263338061i</v>
      </c>
      <c r="DP298" s="240" t="str">
        <f t="shared" ca="1" si="569"/>
        <v>-0,238849167199083+0,953539326027056i</v>
      </c>
      <c r="DQ298" s="240" t="str">
        <f t="shared" ca="1" si="570"/>
        <v>-0,978265154259939-0,096350707898827i</v>
      </c>
      <c r="DR298" s="240" t="str">
        <f t="shared" ca="1" si="571"/>
        <v>-0,0482334532559612-0,981814496195097i</v>
      </c>
      <c r="DS298" s="240" t="str">
        <f t="shared" ca="1" si="572"/>
        <v>0,96411051929818-0,191773505809385i</v>
      </c>
      <c r="DT298" s="240" t="str">
        <f t="shared" ca="1" si="573"/>
        <v>0,33116224110366+0,925536461204544i</v>
      </c>
      <c r="DU298" s="240" t="str">
        <f t="shared" ca="1" si="574"/>
        <v>-0,866927333780505+0,463382313965534i</v>
      </c>
      <c r="DV298" s="240" t="str">
        <f t="shared" ca="1" si="575"/>
        <v>-0,585571559111968-0,789551847639537i</v>
      </c>
      <c r="DW298" s="240" t="str">
        <f t="shared" ca="1" si="576"/>
        <v>0,695084948388001-0,695084948388525i</v>
      </c>
      <c r="DX298" s="240" t="str">
        <f t="shared" ca="1" si="577"/>
        <v>0,789551847639313+0,58557155911227i</v>
      </c>
      <c r="DY298" s="240" t="str">
        <f t="shared" ca="1" si="578"/>
        <v>-0,463382313965865+0,866927333780328i</v>
      </c>
      <c r="DZ298" s="240" t="str">
        <f t="shared" ca="1" si="579"/>
        <v>-0,925536461204454-0,331162241103908i</v>
      </c>
      <c r="EA298" s="240" t="str">
        <f t="shared" ca="1" si="580"/>
        <v>0,191773505808767-0,964110519298303i</v>
      </c>
      <c r="EB298" s="240" t="str">
        <f t="shared" ca="1" si="581"/>
        <v>0,981814496195079+0,048233453256336i</v>
      </c>
      <c r="EC298" s="240" t="str">
        <f t="shared" ca="1" si="582"/>
        <v>0,0963507078985649+0,978265154259965i</v>
      </c>
      <c r="ED298" s="240" t="str">
        <f t="shared" ca="1" si="583"/>
        <v>-0,953539326026903+0,238849167199694i</v>
      </c>
      <c r="EE298" s="240" t="str">
        <f t="shared" ca="1" si="584"/>
        <v>-0,376177263337663-0,908172251007271i</v>
      </c>
      <c r="EF298" s="240" t="str">
        <f t="shared" ca="1" si="585"/>
        <v>0,84314598936919-0,505362257754255i</v>
      </c>
      <c r="EG298" s="240" t="str">
        <f t="shared" ca="1" si="586"/>
        <v>0,623607685448746+0,759868163302744i</v>
      </c>
      <c r="EH298" s="240" t="str">
        <f t="shared" ca="1" si="587"/>
        <v>-0,660141486249067+0,72835389000451i</v>
      </c>
      <c r="EI298" s="240" t="str">
        <f t="shared" ca="1" si="588"/>
        <v>-0,817333432418569-0,54612473959958i</v>
      </c>
      <c r="EJ298" s="240" t="str">
        <f t="shared" ca="1" si="589"/>
        <v>0,420286041595305-0,888620174310699i</v>
      </c>
      <c r="EK298" s="240" t="str">
        <f t="shared" ca="1" si="590"/>
        <v>0,94067097299927+0,285349420024701i</v>
      </c>
      <c r="EL298" s="240" t="str">
        <f t="shared" ca="1" si="591"/>
        <v>-0,144235845246574+0,972359085882286i</v>
      </c>
      <c r="EM298" s="240" t="str">
        <f t="shared" ca="1" si="592"/>
        <v>-0,982998561012084-8,67071433414659E-14i</v>
      </c>
      <c r="EN298" s="240"/>
      <c r="EO298" s="240"/>
      <c r="EP298" s="240"/>
    </row>
    <row r="299" spans="1:146">
      <c r="A299" s="268">
        <f t="shared" si="461"/>
        <v>3.886718750000003E-3</v>
      </c>
      <c r="B299" s="267">
        <v>199</v>
      </c>
      <c r="C299" s="266">
        <f t="shared" si="462"/>
        <v>39800</v>
      </c>
      <c r="N299" s="265">
        <f t="shared" ca="1" si="463"/>
        <v>1.0146083859471662</v>
      </c>
      <c r="O299" s="240">
        <f t="shared" ca="1" si="464"/>
        <v>-0.98539161405283382</v>
      </c>
      <c r="P299" s="240" t="str">
        <f t="shared" ca="1" si="465"/>
        <v>-0,168464411507033-0,97088432632381i</v>
      </c>
      <c r="Q299" s="240" t="str">
        <f t="shared" ca="1" si="466"/>
        <v>0,927789626092565-0,331968436392179i</v>
      </c>
      <c r="R299" s="240" t="str">
        <f t="shared" ca="1" si="467"/>
        <v>0,485697745204991+0,857376424535009i</v>
      </c>
      <c r="S299" s="240" t="str">
        <f t="shared" ca="1" si="468"/>
        <v>-0,761718018318838+0,625125822226271i</v>
      </c>
      <c r="T299" s="240" t="str">
        <f t="shared" ca="1" si="469"/>
        <v>-0,746147247434104-0,643631041973706i</v>
      </c>
      <c r="U299" s="241" t="str">
        <f t="shared" ca="1" si="470"/>
        <v>0,50659253288954-0,845198579427468i</v>
      </c>
      <c r="V299" s="240" t="str">
        <f t="shared" ca="1" si="471"/>
        <v>0,919363279943444+0,354637550940791i</v>
      </c>
      <c r="W299" s="240" t="str">
        <f t="shared" ca="1" si="472"/>
        <v>-0,192240367297518+0,966457590495809i</v>
      </c>
      <c r="X299" s="240" t="str">
        <f t="shared" ca="1" si="473"/>
        <v>-0,985094832521763-0,0241827207850642i</v>
      </c>
      <c r="Y299" s="240" t="str">
        <f t="shared" ca="1" si="474"/>
        <v>-0,144586979054291-0,974726237737347i</v>
      </c>
      <c r="Z299" s="240" t="str">
        <f t="shared" ca="1" si="475"/>
        <v>0,935657106463223-0,309099356470565i</v>
      </c>
      <c r="AA299" s="240" t="str">
        <f t="shared" ca="1" si="476"/>
        <v>0,464510391360229+0,869037818143731i</v>
      </c>
      <c r="AB299" s="240" t="str">
        <f t="shared" ca="1" si="477"/>
        <v>-0,776829958751743+0,606244050058566i</v>
      </c>
      <c r="AC299" s="240" t="str">
        <f t="shared" ca="1" si="478"/>
        <v>-0,730127025347757-0,66174856244837i</v>
      </c>
      <c r="AD299" s="240" t="str">
        <f t="shared" ca="1" si="479"/>
        <v>0,527182168174995-0,832511618299685i</v>
      </c>
      <c r="AE299" s="240" t="str">
        <f t="shared" ca="1" si="480"/>
        <v>0,91038314373167+0,377093045089525i</v>
      </c>
      <c r="AF299" s="240" t="str">
        <f t="shared" ca="1" si="481"/>
        <v>-0,215900524679138+0,961448696753457i</v>
      </c>
      <c r="AG299" s="240" t="str">
        <f t="shared" ca="1" si="482"/>
        <v>-0,984204666698653-0,0483508748032797i</v>
      </c>
      <c r="AH299" s="240" t="str">
        <f t="shared" ca="1" si="483"/>
        <v>-0,120622452811804-0,977981010512634i</v>
      </c>
      <c r="AI299" s="240" t="str">
        <f t="shared" ca="1" si="484"/>
        <v>0,942960981979431-0,28604408665455i</v>
      </c>
      <c r="AJ299" s="240" t="str">
        <f t="shared" ca="1" si="485"/>
        <v>0,443043233825217+0,88017573586605i</v>
      </c>
      <c r="AK299" s="240" t="str">
        <f t="shared" ca="1" si="486"/>
        <v>-0,79147396586534+0,586997099143634i</v>
      </c>
      <c r="AL299" s="240" t="str">
        <f t="shared" ca="1" si="487"/>
        <v>-0,71366700204241-0,679467470333531i</v>
      </c>
      <c r="AM299" s="240" t="str">
        <f t="shared" ca="1" si="488"/>
        <v>0,547454248635021-0,819323183302605i</v>
      </c>
      <c r="AN299" s="240" t="str">
        <f t="shared" ca="1" si="489"/>
        <v>0,900854626755534+0,399321392488303i</v>
      </c>
      <c r="AO299" s="240" t="str">
        <f t="shared" ca="1" si="490"/>
        <v>-0,239430631657651+0,955860662267084i</v>
      </c>
      <c r="AP299" s="240" t="str">
        <f t="shared" ca="1" si="491"/>
        <v>-0,982721652786117-0,0724899040623648i</v>
      </c>
      <c r="AQ299" s="240" t="str">
        <f t="shared" ca="1" si="492"/>
        <v>-0,0965852681144916-0,980646684096215i</v>
      </c>
      <c r="AR299" s="240" t="str">
        <f t="shared" ca="1" si="493"/>
        <v>-0,0965852681144916-0,980646684096215i</v>
      </c>
      <c r="AS299" s="240" t="str">
        <f t="shared" ca="1" si="494"/>
        <v>0,421309203611371+0,890783468637582i</v>
      </c>
      <c r="AT299" s="240" t="str">
        <f t="shared" ca="1" si="495"/>
        <v>-0,805641218656708+0,567396563125812i</v>
      </c>
      <c r="AU299" s="240" t="str">
        <f t="shared" ca="1" si="496"/>
        <v>-0,69677709242096-0,696777092421272i</v>
      </c>
      <c r="AV299" s="240" t="str">
        <f t="shared" ca="1" si="497"/>
        <v>0,567396563126149-0,805641218656471i</v>
      </c>
      <c r="AW299" s="240" t="str">
        <f t="shared" ca="1" si="498"/>
        <v>0,890783468637406+0,421309203611744i</v>
      </c>
      <c r="AX299" s="240" t="str">
        <f t="shared" ca="1" si="499"/>
        <v>-0,262816514576542+0,949696853059694i</v>
      </c>
      <c r="AY299" s="240" t="str">
        <f t="shared" ca="1" si="500"/>
        <v>-0,98064668409627-0,096585268113927i</v>
      </c>
      <c r="AZ299" s="240" t="str">
        <f t="shared" ca="1" si="501"/>
        <v>-0,0724899040629306-0,982721652786075i</v>
      </c>
      <c r="BA299" s="240" t="str">
        <f t="shared" ca="1" si="502"/>
        <v>0,955860662267184-0,23943063165725i</v>
      </c>
      <c r="BB299" s="240" t="str">
        <f t="shared" ca="1" si="503"/>
        <v>0,399321392487913+0,900854626755707i</v>
      </c>
      <c r="BC299" s="240" t="str">
        <f t="shared" ca="1" si="504"/>
        <v>-0,819323183302835+0,547454248634678i</v>
      </c>
      <c r="BD299" s="240" t="str">
        <f t="shared" ca="1" si="505"/>
        <v>-0,679467470333232-0,713667002042694i</v>
      </c>
      <c r="BE299" s="240" t="str">
        <f t="shared" ca="1" si="506"/>
        <v>0,586997099143977-0,791473965865085i</v>
      </c>
      <c r="BF299" s="240" t="str">
        <f t="shared" ca="1" si="507"/>
        <v>0,880175735866305+0,443043233824709i</v>
      </c>
      <c r="BG299" s="240" t="str">
        <f t="shared" ca="1" si="508"/>
        <v>-0,286044086654395+0,942960981979478i</v>
      </c>
      <c r="BH299" s="240" t="str">
        <f t="shared" ca="1" si="509"/>
        <v>-0,977981010512668-0,120622452811533i</v>
      </c>
      <c r="BI299" s="240" t="str">
        <f t="shared" ca="1" si="510"/>
        <v>-0,0483508748037625-0,984204666698629i</v>
      </c>
      <c r="BJ299" s="240" t="str">
        <f t="shared" ca="1" si="511"/>
        <v>0,961448696753548-0,215900524678735i</v>
      </c>
      <c r="BK299" s="240" t="str">
        <f t="shared" ca="1" si="512"/>
        <v>0,377093045089235+0,91038314373179i</v>
      </c>
      <c r="BL299" s="240" t="str">
        <f t="shared" ca="1" si="513"/>
        <v>-0,832511618299808+0,527182168174799i</v>
      </c>
      <c r="BM299" s="240" t="str">
        <f t="shared" ca="1" si="514"/>
        <v>-0,661748562448282-0,730127025347837i</v>
      </c>
      <c r="BN299" s="240" t="str">
        <f t="shared" ca="1" si="515"/>
        <v>0,606244050058517-0,776829958751783i</v>
      </c>
      <c r="BO299" s="240" t="str">
        <f t="shared" ca="1" si="516"/>
        <v>0,869037818143813+0,464510391360074i</v>
      </c>
      <c r="BP299" s="240" t="str">
        <f t="shared" ca="1" si="517"/>
        <v>-0,309099356470326+0,935657106463302i</v>
      </c>
      <c r="BQ299" s="240" t="str">
        <f t="shared" ca="1" si="518"/>
        <v>-0,974726237737405-0,144586979053902i</v>
      </c>
      <c r="BR299" s="240" t="str">
        <f t="shared" ca="1" si="519"/>
        <v>-0,0241827207845325-0,985094832521777i</v>
      </c>
      <c r="BS299" s="240" t="str">
        <f t="shared" ca="1" si="520"/>
        <v>0,966457590495867-0,192240367297222i</v>
      </c>
      <c r="BT299" s="240" t="str">
        <f t="shared" ca="1" si="521"/>
        <v>0,354637550940588+0,919363279943522i</v>
      </c>
      <c r="BU299" s="240" t="str">
        <f t="shared" ca="1" si="522"/>
        <v>-0,845198579427536+0,506592532889426i</v>
      </c>
      <c r="BV299" s="240" t="str">
        <f t="shared" ca="1" si="523"/>
        <v>-0,643631041973667-0,746147247434138i</v>
      </c>
      <c r="BW299" s="240" t="str">
        <f t="shared" ca="1" si="524"/>
        <v>0,625125822226206-0,761718018318891i</v>
      </c>
      <c r="BX299" s="240" t="str">
        <f t="shared" ca="1" si="525"/>
        <v>0,857376424535091+0,485697745204847i</v>
      </c>
      <c r="BY299" s="240" t="str">
        <f t="shared" ca="1" si="526"/>
        <v>-0,331968436391889+0,927789626092668i</v>
      </c>
      <c r="BZ299" s="240" t="str">
        <f t="shared" ca="1" si="527"/>
        <v>-0,970884326323889-0,168464411506574i</v>
      </c>
      <c r="CA299" s="240" t="str">
        <f t="shared" ca="1" si="528"/>
        <v>4,40861895195744E-13-0,985391614052834i</v>
      </c>
      <c r="CB299" s="240" t="str">
        <f t="shared" ca="1" si="529"/>
        <v>0,970884326323859-0,168464411506753i</v>
      </c>
      <c r="CC299" s="240" t="str">
        <f t="shared" ca="1" si="530"/>
        <v>0,331968436392008+0,927789626092626i</v>
      </c>
      <c r="CD299" s="240" t="str">
        <f t="shared" ca="1" si="531"/>
        <v>-0,857376424535029+0,485697745204957i</v>
      </c>
      <c r="CE299" s="240" t="str">
        <f t="shared" ca="1" si="532"/>
        <v>-0,625125822226347-0,761718018318775i</v>
      </c>
      <c r="CF299" s="240" t="str">
        <f t="shared" ca="1" si="533"/>
        <v>0,643631041973571-0,746147247434221i</v>
      </c>
      <c r="CG299" s="240" t="str">
        <f t="shared" ca="1" si="534"/>
        <v>0,845198579427601+0,506592532889318i</v>
      </c>
      <c r="CH299" s="240" t="str">
        <f t="shared" ca="1" si="535"/>
        <v>-0,35463755094047+0,919363279943567i</v>
      </c>
      <c r="CI299" s="240" t="str">
        <f t="shared" ca="1" si="536"/>
        <v>-0,966457590495706-0,192240367298032i</v>
      </c>
      <c r="CJ299" s="240" t="str">
        <f t="shared" ca="1" si="537"/>
        <v>0,0241827207854139-0,985094832521755i</v>
      </c>
      <c r="CK299" s="240" t="str">
        <f t="shared" ca="1" si="538"/>
        <v>0,974726237737378-0,144586979054084i</v>
      </c>
      <c r="CL299" s="240" t="str">
        <f t="shared" ca="1" si="539"/>
        <v>0,309099356470446+0,935657106463263i</v>
      </c>
      <c r="CM299" s="240" t="str">
        <f t="shared" ca="1" si="540"/>
        <v>-0,869037818143754+0,464510391360185i</v>
      </c>
      <c r="CN299" s="240" t="str">
        <f t="shared" ca="1" si="541"/>
        <v>-0,606244050058638-0,776829958751687i</v>
      </c>
      <c r="CO299" s="240" t="str">
        <f t="shared" ca="1" si="542"/>
        <v>0,661748562448168-0,73012702534794i</v>
      </c>
      <c r="CP299" s="240" t="str">
        <f t="shared" ca="1" si="543"/>
        <v>0,832511618299876+0,527182168174693i</v>
      </c>
      <c r="CQ299" s="240" t="str">
        <f t="shared" ca="1" si="544"/>
        <v>-0,377093045089066+0,91038314373186i</v>
      </c>
      <c r="CR299" s="240" t="str">
        <f t="shared" ca="1" si="545"/>
        <v>-0,96144869675336-0,215900524679569i</v>
      </c>
      <c r="CS299" s="240" t="str">
        <f t="shared" ca="1" si="546"/>
        <v>0,0483508748035802-0,984204666698638i</v>
      </c>
      <c r="CT299" s="240" t="str">
        <f t="shared" ca="1" si="547"/>
        <v>0,977981010512649-0,120622452811687i</v>
      </c>
      <c r="CU299" s="240" t="str">
        <f t="shared" ca="1" si="548"/>
        <v>0,286044086654516+0,942960981979442i</v>
      </c>
      <c r="CV299" s="240" t="str">
        <f t="shared" ca="1" si="549"/>
        <v>-0,880175735866249+0,443043233824823i</v>
      </c>
      <c r="CW299" s="240" t="str">
        <f t="shared" ca="1" si="550"/>
        <v>-0,586997099144101-0,791473965864993i</v>
      </c>
      <c r="CX299" s="240" t="str">
        <f t="shared" ca="1" si="551"/>
        <v>0,67946747033312-0,713667002042802i</v>
      </c>
      <c r="CY299" s="240" t="str">
        <f t="shared" ca="1" si="552"/>
        <v>0,819323183302905+0,547454248634572i</v>
      </c>
      <c r="CZ299" s="240" t="str">
        <f t="shared" ca="1" si="553"/>
        <v>-0,399321392488693+0,900854626755361i</v>
      </c>
      <c r="DA299" s="240" t="str">
        <f t="shared" ca="1" si="554"/>
        <v>-0,955860662266976-0,239430631658079i</v>
      </c>
      <c r="DB299" s="240" t="str">
        <f t="shared" ca="1" si="555"/>
        <v>0,0724899040627765-0,982721652786087i</v>
      </c>
      <c r="DC299" s="240" t="str">
        <f t="shared" ca="1" si="556"/>
        <v>0,980646684096255-0,0965852681140807i</v>
      </c>
      <c r="DD299" s="240" t="str">
        <f t="shared" ca="1" si="557"/>
        <v>0,262816514576664+0,949696853059661i</v>
      </c>
      <c r="DE299" s="240" t="str">
        <f t="shared" ca="1" si="558"/>
        <v>-0,890783468637328+0,421309203611909i</v>
      </c>
      <c r="DF299" s="240" t="str">
        <f t="shared" ca="1" si="559"/>
        <v>-0,567396563126275-0,805641218656381i</v>
      </c>
      <c r="DG299" s="240" t="str">
        <f t="shared" ca="1" si="560"/>
        <v>0,696777092420871-0,696777092421361i</v>
      </c>
      <c r="DH299" s="240" t="str">
        <f t="shared" ca="1" si="561"/>
        <v>0,805641218656232+0,567396563126487i</v>
      </c>
      <c r="DI299" s="240" t="str">
        <f t="shared" ca="1" si="562"/>
        <v>-0,421309203612142+0,890783468637216i</v>
      </c>
      <c r="DJ299" s="240" t="str">
        <f t="shared" ca="1" si="563"/>
        <v>-0,949696853059577-0,262816514576966i</v>
      </c>
      <c r="DK299" s="240" t="str">
        <f t="shared" ca="1" si="564"/>
        <v>0,0965852681143378-0,98064668409623i</v>
      </c>
      <c r="DL299" s="240" t="str">
        <f t="shared" ca="1" si="565"/>
        <v>0,982721652786106-0,0724899040625189i</v>
      </c>
      <c r="DM299" s="240" t="str">
        <f t="shared" ca="1" si="566"/>
        <v>0,239430631657774+0,955860662267053i</v>
      </c>
      <c r="DN299" s="240" t="str">
        <f t="shared" ca="1" si="567"/>
        <v>-0,900854626755466+0,399321392488457i</v>
      </c>
      <c r="DO299" s="240" t="str">
        <f t="shared" ca="1" si="568"/>
        <v>-0,547454248635149-0,819323183302519i</v>
      </c>
      <c r="DP299" s="240" t="str">
        <f t="shared" ca="1" si="569"/>
        <v>0,713667002042323-0,679467470333622i</v>
      </c>
      <c r="DQ299" s="240" t="str">
        <f t="shared" ca="1" si="570"/>
        <v>0,791473965864806+0,586997099144353i</v>
      </c>
      <c r="DR299" s="240" t="str">
        <f t="shared" ca="1" si="571"/>
        <v>-0,443043233825053+0,880175735866133i</v>
      </c>
      <c r="DS299" s="240" t="str">
        <f t="shared" ca="1" si="572"/>
        <v>-0,942960981979367-0,286044086654764i</v>
      </c>
      <c r="DT299" s="240" t="str">
        <f t="shared" ca="1" si="573"/>
        <v>0,120622452811943-0,977981010512617i</v>
      </c>
      <c r="DU299" s="240" t="str">
        <f t="shared" ca="1" si="574"/>
        <v>0,984204666698651-0,0483508748033222i</v>
      </c>
      <c r="DV299" s="240" t="str">
        <f t="shared" ca="1" si="575"/>
        <v>0,215900524679262+0,961448696753429i</v>
      </c>
      <c r="DW299" s="240" t="str">
        <f t="shared" ca="1" si="576"/>
        <v>-0,910383143731595+0,377093045089707i</v>
      </c>
      <c r="DX299" s="240" t="str">
        <f t="shared" ca="1" si="577"/>
        <v>-0,527182168175327-0,832511618299475i</v>
      </c>
      <c r="DY299" s="240" t="str">
        <f t="shared" ca="1" si="578"/>
        <v>0,730127025348115-0,661748562447977i</v>
      </c>
      <c r="DZ299" s="240" t="str">
        <f t="shared" ca="1" si="579"/>
        <v>0,776829958751528+0,606244050058842i</v>
      </c>
      <c r="EA299" s="240" t="str">
        <f t="shared" ca="1" si="580"/>
        <v>-0,464510391360462+0,869037818143605i</v>
      </c>
      <c r="EB299" s="240" t="str">
        <f t="shared" ca="1" si="581"/>
        <v>-0,935657106463164-0,309099356470745i</v>
      </c>
      <c r="EC299" s="240" t="str">
        <f t="shared" ca="1" si="582"/>
        <v>0,144586979054394-0,974726237737332i</v>
      </c>
      <c r="ED299" s="240" t="str">
        <f t="shared" ca="1" si="583"/>
        <v>0,985094832521761-0,0241827207851557i</v>
      </c>
      <c r="EE299" s="240" t="str">
        <f t="shared" ca="1" si="584"/>
        <v>0,192240367297779+0,966457590495757i</v>
      </c>
      <c r="EF299" s="240" t="str">
        <f t="shared" ca="1" si="585"/>
        <v>-0,919363279943318+0,354637550941117i</v>
      </c>
      <c r="EG299" s="240" t="str">
        <f t="shared" ca="1" si="586"/>
        <v>-0,506592532889913-0,845198579427244i</v>
      </c>
      <c r="EH299" s="240" t="str">
        <f t="shared" ca="1" si="587"/>
        <v>0,746147247434426-0,643631041973333i</v>
      </c>
      <c r="EI299" s="240" t="str">
        <f t="shared" ca="1" si="588"/>
        <v>0,761718018318647+0,625125822226504i</v>
      </c>
      <c r="EJ299" s="240" t="str">
        <f t="shared" ca="1" si="589"/>
        <v>-0,485697745205182+0,857376424534902i</v>
      </c>
      <c r="EK299" s="240" t="str">
        <f t="shared" ca="1" si="590"/>
        <v>-0,927789626092539-0,331968436392251i</v>
      </c>
      <c r="EL299" s="240" t="str">
        <f t="shared" ca="1" si="591"/>
        <v>0,168464411507008-0,970884326323814i</v>
      </c>
      <c r="EM299" s="240" t="str">
        <f t="shared" ca="1" si="592"/>
        <v>0,985391614052834-1,26510718280104E-13i</v>
      </c>
      <c r="EN299" s="240"/>
      <c r="EO299" s="240"/>
      <c r="EP299" s="240"/>
    </row>
    <row r="300" spans="1:146">
      <c r="A300" s="268">
        <f t="shared" si="461"/>
        <v>3.9062500000000026E-3</v>
      </c>
      <c r="B300" s="267">
        <v>200</v>
      </c>
      <c r="C300" s="266">
        <f t="shared" si="462"/>
        <v>40000</v>
      </c>
      <c r="N300" s="265">
        <f t="shared" ca="1" si="463"/>
        <v>1.0128145628795486</v>
      </c>
      <c r="O300" s="240">
        <f t="shared" ca="1" si="464"/>
        <v>-0.98718543712045137</v>
      </c>
      <c r="P300" s="240" t="str">
        <f t="shared" ca="1" si="465"/>
        <v>-0,19259032481746-0,968216945756168i</v>
      </c>
      <c r="Q300" s="240" t="str">
        <f t="shared" ca="1" si="466"/>
        <v>0,912040420148794-0,377779511458083i</v>
      </c>
      <c r="R300" s="240" t="str">
        <f t="shared" ca="1" si="467"/>
        <v>0,548450843334602+0,820814692673236i</v>
      </c>
      <c r="S300" s="240" t="str">
        <f t="shared" ca="1" si="468"/>
        <v>-0,698045516876482+0,698045516876473i</v>
      </c>
      <c r="T300" s="240" t="str">
        <f t="shared" ca="1" si="469"/>
        <v>-0,820814692673283-0,548450843334534i</v>
      </c>
      <c r="U300" s="241" t="str">
        <f t="shared" ca="1" si="470"/>
        <v>0,377779511458097-0,912040420148788i</v>
      </c>
      <c r="V300" s="240" t="str">
        <f t="shared" ca="1" si="471"/>
        <v>0,968216945756175+0,192590324817424i</v>
      </c>
      <c r="W300" s="240" t="str">
        <f t="shared" ca="1" si="472"/>
        <v>-1,37869661121422E-14+0,987185437120451i</v>
      </c>
      <c r="X300" s="240" t="str">
        <f t="shared" ca="1" si="473"/>
        <v>-0,968216945756161+0,192590324817494i</v>
      </c>
      <c r="Y300" s="240" t="str">
        <f t="shared" ca="1" si="474"/>
        <v>-0,377779511458068-0,9120404201488i</v>
      </c>
      <c r="Z300" s="240" t="str">
        <f t="shared" ca="1" si="475"/>
        <v>0,820814692673245-0,54845084333459i</v>
      </c>
      <c r="AA300" s="240" t="str">
        <f t="shared" ca="1" si="476"/>
        <v>0,69804551687646+0,698045516876495i</v>
      </c>
      <c r="AB300" s="240" t="str">
        <f t="shared" ca="1" si="477"/>
        <v>-0,548450843334548+0,820814692673273i</v>
      </c>
      <c r="AC300" s="240" t="str">
        <f t="shared" ca="1" si="478"/>
        <v>-0,912040420148784-0,377779511458107i</v>
      </c>
      <c r="AD300" s="240" t="str">
        <f t="shared" ca="1" si="479"/>
        <v>0,192590324817437-0,968216945756172i</v>
      </c>
      <c r="AE300" s="240" t="str">
        <f t="shared" ca="1" si="480"/>
        <v>0,987185437120451+2,75739322242844E-14i</v>
      </c>
      <c r="AF300" s="240" t="str">
        <f t="shared" ca="1" si="481"/>
        <v>0,19259032481748+0,968216945756164i</v>
      </c>
      <c r="AG300" s="240" t="str">
        <f t="shared" ca="1" si="482"/>
        <v>-0,912040420148806+0,377779511458055i</v>
      </c>
      <c r="AH300" s="240" t="str">
        <f t="shared" ca="1" si="483"/>
        <v>-0,548450843334579-0,820814692673252i</v>
      </c>
      <c r="AI300" s="240" t="str">
        <f t="shared" ca="1" si="484"/>
        <v>0,698045516876504-0,69804551687645i</v>
      </c>
      <c r="AJ300" s="240" t="str">
        <f t="shared" ca="1" si="485"/>
        <v>0,820814692673211+0,548450843334642i</v>
      </c>
      <c r="AK300" s="240" t="str">
        <f t="shared" ca="1" si="486"/>
        <v>-0,377779511458216+0,912040420148739i</v>
      </c>
      <c r="AL300" s="240" t="str">
        <f t="shared" ca="1" si="487"/>
        <v>-0,96821694575613-0,19259032481765i</v>
      </c>
      <c r="AM300" s="240" t="str">
        <f t="shared" ca="1" si="488"/>
        <v>2,44777756282715E-13-0,987185437120451i</v>
      </c>
      <c r="AN300" s="240" t="str">
        <f t="shared" ca="1" si="489"/>
        <v>0,968216945756225-0,192590324817171i</v>
      </c>
      <c r="AO300" s="240" t="str">
        <f t="shared" ca="1" si="490"/>
        <v>0,377779511457764+0,912040420148926i</v>
      </c>
      <c r="AP300" s="240" t="str">
        <f t="shared" ca="1" si="491"/>
        <v>-0,820814692673474+0,548450843334246i</v>
      </c>
      <c r="AQ300" s="240" t="str">
        <f t="shared" ca="1" si="492"/>
        <v>-0,698045516876168-0,698045516876787i</v>
      </c>
      <c r="AR300" s="240" t="str">
        <f t="shared" ca="1" si="493"/>
        <v>-0,698045516876168-0,698045516876787i</v>
      </c>
      <c r="AS300" s="240" t="str">
        <f t="shared" ca="1" si="494"/>
        <v>0,912040420148962+0,377779511457678i</v>
      </c>
      <c r="AT300" s="240" t="str">
        <f t="shared" ca="1" si="495"/>
        <v>-0,192590324817079+0,968216945756243i</v>
      </c>
      <c r="AU300" s="240" t="str">
        <f t="shared" ca="1" si="496"/>
        <v>-0,987185437120451+3,37657102620125E-13i</v>
      </c>
      <c r="AV300" s="240" t="str">
        <f t="shared" ca="1" si="497"/>
        <v>-0,192590324817741-0,968216945756112i</v>
      </c>
      <c r="AW300" s="240" t="str">
        <f t="shared" ca="1" si="498"/>
        <v>0,912040420148703-0,377779511458302i</v>
      </c>
      <c r="AX300" s="240" t="str">
        <f t="shared" ca="1" si="499"/>
        <v>0,548450843334719+0,820814692673159i</v>
      </c>
      <c r="AY300" s="240" t="str">
        <f t="shared" ca="1" si="500"/>
        <v>-0,698045516876385+0,69804551687657i</v>
      </c>
      <c r="AZ300" s="240" t="str">
        <f t="shared" ca="1" si="501"/>
        <v>-0,820814692673305-0,548450843334502i</v>
      </c>
      <c r="BA300" s="240" t="str">
        <f t="shared" ca="1" si="502"/>
        <v>0,37777951145806-0,912040420148803i</v>
      </c>
      <c r="BB300" s="240" t="str">
        <f t="shared" ca="1" si="503"/>
        <v>0,968216945756163+0,192590324817485i</v>
      </c>
      <c r="BC300" s="240" t="str">
        <f t="shared" ca="1" si="504"/>
        <v>-7,59492049726519E-14+0,987185437120451i</v>
      </c>
      <c r="BD300" s="240" t="str">
        <f t="shared" ca="1" si="505"/>
        <v>-0,968216945756193+0,192590324817336i</v>
      </c>
      <c r="BE300" s="240" t="str">
        <f t="shared" ca="1" si="506"/>
        <v>-0,37777951145792-0,912040420148861i</v>
      </c>
      <c r="BF300" s="240" t="str">
        <f t="shared" ca="1" si="507"/>
        <v>0,820814692673388-0,548450843334375i</v>
      </c>
      <c r="BG300" s="240" t="str">
        <f t="shared" ca="1" si="508"/>
        <v>0,698045516876277+0,698045516876677i</v>
      </c>
      <c r="BH300" s="240" t="str">
        <f t="shared" ca="1" si="509"/>
        <v>-0,548450843334845+0,820814692673075i</v>
      </c>
      <c r="BI300" s="240" t="str">
        <f t="shared" ca="1" si="510"/>
        <v>-0,912040420148645-0,377779511458442i</v>
      </c>
      <c r="BJ300" s="240" t="str">
        <f t="shared" ca="1" si="511"/>
        <v>0,19259032481789-0,968216945756082i</v>
      </c>
      <c r="BK300" s="240" t="str">
        <f t="shared" ca="1" si="512"/>
        <v>0,987185437120451+4,89555512565428E-13i</v>
      </c>
      <c r="BL300" s="240" t="str">
        <f t="shared" ca="1" si="513"/>
        <v>0,192590324817893+0,968216945756081i</v>
      </c>
      <c r="BM300" s="240" t="str">
        <f t="shared" ca="1" si="514"/>
        <v>-0,912040420148644+0,377779511458445i</v>
      </c>
      <c r="BN300" s="240" t="str">
        <f t="shared" ca="1" si="515"/>
        <v>-0,548450843334847-0,820814692673073i</v>
      </c>
      <c r="BO300" s="240" t="str">
        <f t="shared" ca="1" si="516"/>
        <v>0,698045516876275-0,698045516876679i</v>
      </c>
      <c r="BP300" s="240" t="str">
        <f t="shared" ca="1" si="517"/>
        <v>0,82081469267339+0,548450843334372i</v>
      </c>
      <c r="BQ300" s="240" t="str">
        <f t="shared" ca="1" si="518"/>
        <v>-0,377779511457917+0,912040420148862i</v>
      </c>
      <c r="BR300" s="240" t="str">
        <f t="shared" ca="1" si="519"/>
        <v>-0,968216945756193-0,192590324817334i</v>
      </c>
      <c r="BS300" s="240" t="str">
        <f t="shared" ca="1" si="520"/>
        <v>-7,88505975135286E-14-0,987185437120451i</v>
      </c>
      <c r="BT300" s="240" t="str">
        <f t="shared" ca="1" si="521"/>
        <v>0,968216945756162-0,192590324817488i</v>
      </c>
      <c r="BU300" s="240" t="str">
        <f t="shared" ca="1" si="522"/>
        <v>0,377779511458063+0,912040420148802i</v>
      </c>
      <c r="BV300" s="240" t="str">
        <f t="shared" ca="1" si="523"/>
        <v>-0,820814692673303+0,548450843334504i</v>
      </c>
      <c r="BW300" s="240" t="str">
        <f t="shared" ca="1" si="524"/>
        <v>-0,698045516876387-0,698045516876568i</v>
      </c>
      <c r="BX300" s="240" t="str">
        <f t="shared" ca="1" si="525"/>
        <v>0,548450843334717-0,82081469267316i</v>
      </c>
      <c r="BY300" s="240" t="str">
        <f t="shared" ca="1" si="526"/>
        <v>0,912040420148704+0,377779511458299i</v>
      </c>
      <c r="BZ300" s="240" t="str">
        <f t="shared" ca="1" si="527"/>
        <v>-0,192590324817738+0,968216945756112i</v>
      </c>
      <c r="CA300" s="240" t="str">
        <f t="shared" ca="1" si="528"/>
        <v>-0,987185437120451-3,34755710079248E-13i</v>
      </c>
      <c r="CB300" s="240" t="str">
        <f t="shared" ca="1" si="529"/>
        <v>-0,192590324817082-0,968216945756243i</v>
      </c>
      <c r="CC300" s="240" t="str">
        <f t="shared" ca="1" si="530"/>
        <v>0,912040420148961-0,377779511457681i</v>
      </c>
      <c r="CD300" s="240" t="str">
        <f t="shared" ca="1" si="531"/>
        <v>0,54845084333416+0,820814692673533i</v>
      </c>
      <c r="CE300" s="240" t="str">
        <f t="shared" ca="1" si="532"/>
        <v>-0,698045516876146+0,698045516876808i</v>
      </c>
      <c r="CF300" s="240" t="str">
        <f t="shared" ca="1" si="533"/>
        <v>-0,820814692673492-0,54845084333422i</v>
      </c>
      <c r="CG300" s="240" t="str">
        <f t="shared" ca="1" si="534"/>
        <v>0,377779511457748-0,912040420148932i</v>
      </c>
      <c r="CH300" s="240" t="str">
        <f t="shared" ca="1" si="535"/>
        <v>0,968216945756228+0,192590324817154i</v>
      </c>
      <c r="CI300" s="240" t="str">
        <f t="shared" ca="1" si="536"/>
        <v>2,61707897647473E-13+0,987185437120451i</v>
      </c>
      <c r="CJ300" s="240" t="str">
        <f t="shared" ca="1" si="537"/>
        <v>-0,968216945756127+0,192590324817667i</v>
      </c>
      <c r="CK300" s="240" t="str">
        <f t="shared" ca="1" si="538"/>
        <v>-0,377779511458232-0,912040420148732i</v>
      </c>
      <c r="CL300" s="240" t="str">
        <f t="shared" ca="1" si="539"/>
        <v>0,820814692673201-0,548450843334656i</v>
      </c>
      <c r="CM300" s="240" t="str">
        <f t="shared" ca="1" si="540"/>
        <v>0,698045516876516+0,698045516876438i</v>
      </c>
      <c r="CN300" s="240" t="str">
        <f t="shared" ca="1" si="541"/>
        <v>-0,548450843334565+0,820814692673262i</v>
      </c>
      <c r="CO300" s="240" t="str">
        <f t="shared" ca="1" si="542"/>
        <v>-0,912040420148774-0,37777951145813i</v>
      </c>
      <c r="CP300" s="240" t="str">
        <f t="shared" ca="1" si="543"/>
        <v>0,19259032481756-0,968216945756148i</v>
      </c>
      <c r="CQ300" s="240" t="str">
        <f t="shared" ca="1" si="544"/>
        <v>0,987185437120451+1,51898409945304E-13i</v>
      </c>
      <c r="CR300" s="240" t="str">
        <f t="shared" ca="1" si="545"/>
        <v>0,192590324817262+0,968216945756208i</v>
      </c>
      <c r="CS300" s="240" t="str">
        <f t="shared" ca="1" si="546"/>
        <v>-0,912040420148891+0,37777951145785i</v>
      </c>
      <c r="CT300" s="240" t="str">
        <f t="shared" ca="1" si="547"/>
        <v>-0,548450843334312-0,820814692673431i</v>
      </c>
      <c r="CU300" s="240" t="str">
        <f t="shared" ca="1" si="548"/>
        <v>0,698045516876731-0,698045516876224i</v>
      </c>
      <c r="CV300" s="240" t="str">
        <f t="shared" ca="1" si="549"/>
        <v>0,820814692673032+0,548450843334908i</v>
      </c>
      <c r="CW300" s="240" t="str">
        <f t="shared" ca="1" si="550"/>
        <v>-0,377779511458513+0,912040420148616i</v>
      </c>
      <c r="CX300" s="240" t="str">
        <f t="shared" ca="1" si="551"/>
        <v>-0,968216945756067-0,192590324817965i</v>
      </c>
      <c r="CY300" s="240" t="str">
        <f t="shared" ca="1" si="552"/>
        <v>-4,44565197781417E-13-0,987185437120451i</v>
      </c>
      <c r="CZ300" s="240" t="str">
        <f t="shared" ca="1" si="553"/>
        <v>0,968216945756091-0,192590324817847i</v>
      </c>
      <c r="DA300" s="240" t="str">
        <f t="shared" ca="1" si="554"/>
        <v>0,377779511458401+0,912040420148663i</v>
      </c>
      <c r="DB300" s="240" t="str">
        <f t="shared" ca="1" si="555"/>
        <v>-0,820814692673099+0,548450843334808i</v>
      </c>
      <c r="DC300" s="240" t="str">
        <f t="shared" ca="1" si="556"/>
        <v>-0,698045516876646-0,698045516876309i</v>
      </c>
      <c r="DD300" s="240" t="str">
        <f t="shared" ca="1" si="557"/>
        <v>0,548450843334413-0,820814692673364i</v>
      </c>
      <c r="DE300" s="240" t="str">
        <f t="shared" ca="1" si="558"/>
        <v>0,912040420148844+0,377779511457962i</v>
      </c>
      <c r="DF300" s="240" t="str">
        <f t="shared" ca="1" si="559"/>
        <v>-0,19259032481738+0,968216945756184i</v>
      </c>
      <c r="DG300" s="240" t="str">
        <f t="shared" ca="1" si="560"/>
        <v>-0,987185437120451+3,09588901886405E-14i</v>
      </c>
      <c r="DH300" s="240" t="str">
        <f t="shared" ca="1" si="561"/>
        <v>-0,192590324817441-0,968216945756172i</v>
      </c>
      <c r="DI300" s="240" t="str">
        <f t="shared" ca="1" si="562"/>
        <v>0,912040420148821-0,377779511458019i</v>
      </c>
      <c r="DJ300" s="240" t="str">
        <f t="shared" ca="1" si="563"/>
        <v>0,548450843334464+0,820814692673329i</v>
      </c>
      <c r="DK300" s="240" t="str">
        <f t="shared" ca="1" si="564"/>
        <v>-0,698045516876601+0,698045516876353i</v>
      </c>
      <c r="DL300" s="240" t="str">
        <f t="shared" ca="1" si="565"/>
        <v>-0,820814692673134-0,548450843334756i</v>
      </c>
      <c r="DM300" s="240" t="str">
        <f t="shared" ca="1" si="566"/>
        <v>0,377779511458344-0,912040420148686i</v>
      </c>
      <c r="DN300" s="240" t="str">
        <f t="shared" ca="1" si="567"/>
        <v>0,968216945756103+0,192590324817786i</v>
      </c>
      <c r="DO300" s="240" t="str">
        <f t="shared" ca="1" si="568"/>
        <v>-3,82647417404136E-13+0,987185437120451i</v>
      </c>
      <c r="DP300" s="240" t="str">
        <f t="shared" ca="1" si="569"/>
        <v>-0,968216945756263+0,19259032481698i</v>
      </c>
      <c r="DQ300" s="240" t="str">
        <f t="shared" ca="1" si="570"/>
        <v>-0,377779511458518-0,912040420148613i</v>
      </c>
      <c r="DR300" s="240" t="str">
        <f t="shared" ca="1" si="571"/>
        <v>0,820814692673029-0,548450843334913i</v>
      </c>
      <c r="DS300" s="240" t="str">
        <f t="shared" ca="1" si="572"/>
        <v>0,698045516876735+0,698045516876219i</v>
      </c>
      <c r="DT300" s="240" t="str">
        <f t="shared" ca="1" si="573"/>
        <v>-0,548450843334307+0,820814692673434i</v>
      </c>
      <c r="DU300" s="240" t="str">
        <f t="shared" ca="1" si="574"/>
        <v>-0,912040420148893-0,377779511457844i</v>
      </c>
      <c r="DV300" s="240" t="str">
        <f t="shared" ca="1" si="575"/>
        <v>0,192590324817256-0,968216945756209i</v>
      </c>
      <c r="DW300" s="240" t="str">
        <f t="shared" ca="1" si="576"/>
        <v>0,987185437120451-1,57701195027058E-13i</v>
      </c>
      <c r="DX300" s="240" t="str">
        <f t="shared" ca="1" si="577"/>
        <v>0,192590324817566+0,968216945756146i</v>
      </c>
      <c r="DY300" s="240" t="str">
        <f t="shared" ca="1" si="578"/>
        <v>-0,912040420148772+0,377779511458136i</v>
      </c>
      <c r="DZ300" s="240" t="str">
        <f t="shared" ca="1" si="579"/>
        <v>-0,548450843334569-0,820814692673259i</v>
      </c>
      <c r="EA300" s="240" t="str">
        <f t="shared" ca="1" si="580"/>
        <v>0,698045516876512-0,698045516876442i</v>
      </c>
      <c r="EB300" s="240" t="str">
        <f t="shared" ca="1" si="581"/>
        <v>0,820814692673205+0,548450843334651i</v>
      </c>
      <c r="EC300" s="240" t="str">
        <f t="shared" ca="1" si="582"/>
        <v>-0,377779511458227+0,912040420148735i</v>
      </c>
      <c r="ED300" s="240" t="str">
        <f t="shared" ca="1" si="583"/>
        <v>-0,968216945756128-0,192590324817661i</v>
      </c>
      <c r="EE300" s="240" t="str">
        <f t="shared" ca="1" si="584"/>
        <v>2,5590511256572E-13-0,987185437120451i</v>
      </c>
      <c r="EF300" s="240" t="str">
        <f t="shared" ca="1" si="585"/>
        <v>0,968216945756227-0,19259032481716i</v>
      </c>
      <c r="EG300" s="240" t="str">
        <f t="shared" ca="1" si="586"/>
        <v>0,377779511457753+0,91204042014893i</v>
      </c>
      <c r="EH300" s="240" t="str">
        <f t="shared" ca="1" si="587"/>
        <v>-0,820814692673488+0,548450843334225i</v>
      </c>
      <c r="EI300" s="240" t="str">
        <f t="shared" ca="1" si="588"/>
        <v>-0,69804551687615-0,698045516876804i</v>
      </c>
      <c r="EJ300" s="240" t="str">
        <f t="shared" ca="1" si="589"/>
        <v>0,548450843334994-0,820814692672975i</v>
      </c>
      <c r="EK300" s="240" t="str">
        <f t="shared" ca="1" si="590"/>
        <v>0,912040420148963+0,377779511457675i</v>
      </c>
      <c r="EL300" s="240" t="str">
        <f t="shared" ca="1" si="591"/>
        <v>-0,192590324817077+0,968216945756244i</v>
      </c>
      <c r="EM300" s="240" t="str">
        <f t="shared" ca="1" si="592"/>
        <v>-0,987185437120451+3,40558495161002E-13i</v>
      </c>
      <c r="EN300" s="240"/>
      <c r="EO300" s="240"/>
      <c r="EP300" s="240"/>
    </row>
    <row r="301" spans="1:146">
      <c r="A301" s="268">
        <f t="shared" si="461"/>
        <v>3.9257812500000022E-3</v>
      </c>
      <c r="B301" s="267">
        <v>201</v>
      </c>
      <c r="C301" s="266">
        <f t="shared" si="462"/>
        <v>40200</v>
      </c>
      <c r="N301" s="265">
        <f t="shared" ca="1" si="463"/>
        <v>1.011420841436776</v>
      </c>
      <c r="O301" s="240">
        <f t="shared" ca="1" si="464"/>
        <v>-0.98857915856322409</v>
      </c>
      <c r="P301" s="240" t="str">
        <f t="shared" ca="1" si="465"/>
        <v>-0,216598919634435-0,964558790721834i</v>
      </c>
      <c r="Q301" s="240" t="str">
        <f t="shared" ca="1" si="466"/>
        <v>0,893664974746139-0,422672054502726i</v>
      </c>
      <c r="R301" s="240" t="str">
        <f t="shared" ca="1" si="467"/>
        <v>0,608205128137736+0,779342848079414i</v>
      </c>
      <c r="S301" s="240" t="str">
        <f t="shared" ca="1" si="468"/>
        <v>-0,627147979056649+0,764182023545918i</v>
      </c>
      <c r="T301" s="240" t="str">
        <f t="shared" ca="1" si="469"/>
        <v>-0,883022928084081-0,444476389950453i</v>
      </c>
      <c r="U301" s="241" t="str">
        <f t="shared" ca="1" si="470"/>
        <v>0,24020514179634-0,958952680063084i</v>
      </c>
      <c r="V301" s="240" t="str">
        <f t="shared" ca="1" si="471"/>
        <v>0,988281417003343+0,0242609470432466i</v>
      </c>
      <c r="W301" s="240" t="str">
        <f t="shared" ca="1" si="472"/>
        <v>0,192862226382553+0,969583887232217i</v>
      </c>
      <c r="X301" s="240" t="str">
        <f t="shared" ca="1" si="473"/>
        <v>-0,903768711043687+0,400613117214107i</v>
      </c>
      <c r="Y301" s="240" t="str">
        <f t="shared" ca="1" si="474"/>
        <v>-0,58889591719181-0,794034225622793i</v>
      </c>
      <c r="Z301" s="240" t="str">
        <f t="shared" ca="1" si="475"/>
        <v>0,645713059483626-0,748560884335982i</v>
      </c>
      <c r="AA301" s="240" t="str">
        <f t="shared" ca="1" si="476"/>
        <v>0,871848981428527+0,466012989440864i</v>
      </c>
      <c r="AB301" s="240" t="str">
        <f t="shared" ca="1" si="477"/>
        <v>-0,263666673362606+0,952768932167433i</v>
      </c>
      <c r="AC301" s="240" t="str">
        <f t="shared" ca="1" si="478"/>
        <v>-0,98738837167208-0,048507280199268i</v>
      </c>
      <c r="AD301" s="240" t="str">
        <f t="shared" ca="1" si="479"/>
        <v>-0,169009360137002-0,974024942664022i</v>
      </c>
      <c r="AE301" s="240" t="str">
        <f t="shared" ca="1" si="480"/>
        <v>0,913328050863777-0,378312865563605i</v>
      </c>
      <c r="AF301" s="240" t="str">
        <f t="shared" ca="1" si="481"/>
        <v>0,569231977365682+0,808247306639452i</v>
      </c>
      <c r="AG301" s="240" t="str">
        <f t="shared" ca="1" si="482"/>
        <v>-0,663889186508264+0,732488840039878i</v>
      </c>
      <c r="AH301" s="240" t="str">
        <f t="shared" ca="1" si="483"/>
        <v>-0,860149865547046-0,487268880131873i</v>
      </c>
      <c r="AI301" s="240" t="str">
        <f t="shared" ca="1" si="484"/>
        <v>0,286969381984055-0,946011271893343i</v>
      </c>
      <c r="AJ301" s="240" t="str">
        <f t="shared" ca="1" si="485"/>
        <v>0,985900560506577+0,0727243943831019i</v>
      </c>
      <c r="AK301" s="240" t="str">
        <f t="shared" ca="1" si="486"/>
        <v>0,145054688972774+0,977879281891473i</v>
      </c>
      <c r="AL301" s="240" t="str">
        <f t="shared" ca="1" si="487"/>
        <v>-0,922337236017632+0,35578473238874i</v>
      </c>
      <c r="AM301" s="240" t="str">
        <f t="shared" ca="1" si="488"/>
        <v>-0,549225153481023-0,821973529701121i</v>
      </c>
      <c r="AN301" s="240" t="str">
        <f t="shared" ca="1" si="489"/>
        <v>0,681665411511078-0,715975571856335i</v>
      </c>
      <c r="AO301" s="240" t="str">
        <f t="shared" ca="1" si="490"/>
        <v>0,84793262754978+0,5082312582694i</v>
      </c>
      <c r="AP301" s="240" t="str">
        <f t="shared" ca="1" si="491"/>
        <v>-0,310099230980178+0,938683769802735i</v>
      </c>
      <c r="AQ301" s="240" t="str">
        <f t="shared" ca="1" si="492"/>
        <v>-0,983818879708551-0,0968977021119957i</v>
      </c>
      <c r="AR301" s="240" t="str">
        <f t="shared" ca="1" si="493"/>
        <v>-0,983818879708551-0,0968977021119957i</v>
      </c>
      <c r="AS301" s="240" t="str">
        <f t="shared" ca="1" si="494"/>
        <v>0,93079083970872-0,333042287795271i</v>
      </c>
      <c r="AT301" s="240" t="str">
        <f t="shared" ca="1" si="495"/>
        <v>0,528887496901414+0,835204626643632i</v>
      </c>
      <c r="AU301" s="240" t="str">
        <f t="shared" ca="1" si="496"/>
        <v>-0,699031026759827+0,699031026759666i</v>
      </c>
      <c r="AV301" s="240" t="str">
        <f t="shared" ca="1" si="497"/>
        <v>-0,835204626643525-0,528887496901583i</v>
      </c>
      <c r="AW301" s="240" t="str">
        <f t="shared" ca="1" si="498"/>
        <v>0,33304228779456-0,930790839708975i</v>
      </c>
      <c r="AX301" s="240" t="str">
        <f t="shared" ca="1" si="499"/>
        <v>0,981144583204841+0,121012642287369i</v>
      </c>
      <c r="AY301" s="240" t="str">
        <f t="shared" ca="1" si="500"/>
        <v>0,0968977021117686+0,983818879708573i</v>
      </c>
      <c r="AZ301" s="240" t="str">
        <f t="shared" ca="1" si="501"/>
        <v>-0,938683769802798+0,310099230979989i</v>
      </c>
      <c r="BA301" s="240" t="str">
        <f t="shared" ca="1" si="502"/>
        <v>-0,508231258269204-0,847932627549898i</v>
      </c>
      <c r="BB301" s="240" t="str">
        <f t="shared" ca="1" si="503"/>
        <v>0,715975571855795-0,681665411511645i</v>
      </c>
      <c r="BC301" s="240" t="str">
        <f t="shared" ca="1" si="504"/>
        <v>0,821973529701001+0,549225153481201i</v>
      </c>
      <c r="BD301" s="240" t="str">
        <f t="shared" ca="1" si="505"/>
        <v>-0,355784732388953+0,92233723601755i</v>
      </c>
      <c r="BE301" s="240" t="str">
        <f t="shared" ca="1" si="506"/>
        <v>-0,977879281891442-0,145054688972986i</v>
      </c>
      <c r="BF301" s="240" t="str">
        <f t="shared" ca="1" si="507"/>
        <v>-0,072724394383883-0,985900560506519i</v>
      </c>
      <c r="BG301" s="240" t="str">
        <f t="shared" ca="1" si="508"/>
        <v>0,946011271893292-0,286969381984227i</v>
      </c>
      <c r="BH301" s="240" t="str">
        <f t="shared" ca="1" si="509"/>
        <v>0,487268880131846+0,860149865547062i</v>
      </c>
      <c r="BI301" s="240" t="str">
        <f t="shared" ca="1" si="510"/>
        <v>-0,732488840040023+0,663889186508106i</v>
      </c>
      <c r="BJ301" s="240" t="str">
        <f t="shared" ca="1" si="511"/>
        <v>-0,808247306639207-0,569231977366029i</v>
      </c>
      <c r="BK301" s="240" t="str">
        <f t="shared" ca="1" si="512"/>
        <v>0,378312865563258-0,91332805086392i</v>
      </c>
      <c r="BL301" s="240" t="str">
        <f t="shared" ca="1" si="513"/>
        <v>0,974024942664034+0,169009360136937i</v>
      </c>
      <c r="BM301" s="240" t="str">
        <f t="shared" ca="1" si="514"/>
        <v>0,0485072801991524+0,987388371672085i</v>
      </c>
      <c r="BN301" s="240" t="str">
        <f t="shared" ca="1" si="515"/>
        <v>-0,95276893216752+0,263666673362292i</v>
      </c>
      <c r="BO301" s="240" t="str">
        <f t="shared" ca="1" si="516"/>
        <v>-0,466012989441263-0,871848981428314i</v>
      </c>
      <c r="BP301" s="240" t="str">
        <f t="shared" ca="1" si="517"/>
        <v>0,74856088433587-0,645713059483756i</v>
      </c>
      <c r="BQ301" s="240" t="str">
        <f t="shared" ca="1" si="518"/>
        <v>0,794034225622787+0,588895917191818i</v>
      </c>
      <c r="BR301" s="240" t="str">
        <f t="shared" ca="1" si="519"/>
        <v>-0,400613117214284+0,903768711043609i</v>
      </c>
      <c r="BS301" s="240" t="str">
        <f t="shared" ca="1" si="520"/>
        <v>-0,969583887232133-0,192862226382976i</v>
      </c>
      <c r="BT301" s="240" t="str">
        <f t="shared" ca="1" si="521"/>
        <v>-0,0242609470436435-0,988281417003334i</v>
      </c>
      <c r="BU301" s="240" t="str">
        <f t="shared" ca="1" si="522"/>
        <v>0,958952680063069-0,240205141796401i</v>
      </c>
      <c r="BV301" s="240" t="str">
        <f t="shared" ca="1" si="523"/>
        <v>0,444476389950347+0,883022928084135i</v>
      </c>
      <c r="BW301" s="240" t="str">
        <f t="shared" ca="1" si="524"/>
        <v>-0,764182023546109+0,627147979056415i</v>
      </c>
      <c r="BX301" s="240" t="str">
        <f t="shared" ca="1" si="525"/>
        <v>-0,779342848079705-0,608205128137364i</v>
      </c>
      <c r="BY301" s="240" t="str">
        <f t="shared" ca="1" si="526"/>
        <v>0,422672054502516-0,893664974746238i</v>
      </c>
      <c r="BZ301" s="240" t="str">
        <f t="shared" ca="1" si="527"/>
        <v>0,964558790721828+0,216598919634461i</v>
      </c>
      <c r="CA301" s="240" t="str">
        <f t="shared" ca="1" si="528"/>
        <v>-2,28168650099205E-13+0,988579158563224i</v>
      </c>
      <c r="CB301" s="240" t="str">
        <f t="shared" ca="1" si="529"/>
        <v>-0,964558790721928+0,216598919634015i</v>
      </c>
      <c r="CC301" s="240" t="str">
        <f t="shared" ca="1" si="530"/>
        <v>-0,422672054503018-0,893664974746001i</v>
      </c>
      <c r="CD301" s="240" t="str">
        <f t="shared" ca="1" si="531"/>
        <v>0,779342848079363-0,608205128137801i</v>
      </c>
      <c r="CE301" s="240" t="str">
        <f t="shared" ca="1" si="532"/>
        <v>0,764182023545856+0,627147979056725i</v>
      </c>
      <c r="CF301" s="240" t="str">
        <f t="shared" ca="1" si="533"/>
        <v>-0,444476389950754+0,88302292808393i</v>
      </c>
      <c r="CG301" s="240" t="str">
        <f t="shared" ca="1" si="534"/>
        <v>-0,958952680063204-0,240205141795864i</v>
      </c>
      <c r="CH301" s="240" t="str">
        <f t="shared" ca="1" si="535"/>
        <v>0,0242609470430885-0,988281417003347i</v>
      </c>
      <c r="CI301" s="240" t="str">
        <f t="shared" ca="1" si="536"/>
        <v>0,969583887232222-0,192862226382528i</v>
      </c>
      <c r="CJ301" s="240" t="str">
        <f t="shared" ca="1" si="537"/>
        <v>0,400613117213919+0,903768711043771i</v>
      </c>
      <c r="CK301" s="240" t="str">
        <f t="shared" ca="1" si="538"/>
        <v>-0,794034225623026+0,588895917191497i</v>
      </c>
      <c r="CL301" s="240" t="str">
        <f t="shared" ca="1" si="539"/>
        <v>-0,748560884336232-0,645713059483336i</v>
      </c>
      <c r="CM301" s="240" t="str">
        <f t="shared" ca="1" si="540"/>
        <v>0,466012989440774-0,871848981428576i</v>
      </c>
      <c r="CN301" s="240" t="str">
        <f t="shared" ca="1" si="541"/>
        <v>0,952768932167398+0,263666673362732i</v>
      </c>
      <c r="CO301" s="240" t="str">
        <f t="shared" ca="1" si="542"/>
        <v>-0,04850728019958+0,987388371672065i</v>
      </c>
      <c r="CP301" s="240" t="str">
        <f t="shared" ca="1" si="543"/>
        <v>-0,974024942663944+0,169009360137456i</v>
      </c>
      <c r="CQ301" s="240" t="str">
        <f t="shared" ca="1" si="544"/>
        <v>-0,378312865563771-0,913328050863708i</v>
      </c>
      <c r="CR301" s="240" t="str">
        <f t="shared" ca="1" si="545"/>
        <v>0,808247306639454-0,569231977365679i</v>
      </c>
      <c r="CS301" s="240" t="str">
        <f t="shared" ca="1" si="546"/>
        <v>0,732488840039716+0,663889186508444i</v>
      </c>
      <c r="CT301" s="240" t="str">
        <f t="shared" ca="1" si="547"/>
        <v>-0,487268880132243+0,860149865546837i</v>
      </c>
      <c r="CU301" s="240" t="str">
        <f t="shared" ca="1" si="548"/>
        <v>-0,946011271893444-0,286969381983722i</v>
      </c>
      <c r="CV301" s="240" t="str">
        <f t="shared" ca="1" si="549"/>
        <v>0,0727243943833294-0,985900560506561i</v>
      </c>
      <c r="CW301" s="240" t="str">
        <f t="shared" ca="1" si="550"/>
        <v>0,977879281891505-0,145054688972563i</v>
      </c>
      <c r="CX301" s="240" t="str">
        <f t="shared" ca="1" si="551"/>
        <v>0,355784732388554+0,922337236017704i</v>
      </c>
      <c r="CY301" s="240" t="str">
        <f t="shared" ca="1" si="552"/>
        <v>-0,821973529701255+0,549225153480822i</v>
      </c>
      <c r="CZ301" s="240" t="str">
        <f t="shared" ca="1" si="553"/>
        <v>-0,715975571856197-0,681665411511222i</v>
      </c>
      <c r="DA301" s="240" t="str">
        <f t="shared" ca="1" si="554"/>
        <v>0,508231258269596-0,847932627549663i</v>
      </c>
      <c r="DB301" s="240" t="str">
        <f t="shared" ca="1" si="555"/>
        <v>0,938683769802663+0,310099230980395i</v>
      </c>
      <c r="DC301" s="240" t="str">
        <f t="shared" ca="1" si="556"/>
        <v>-0,0968977021121948+0,983818879708531i</v>
      </c>
      <c r="DD301" s="240" t="str">
        <f t="shared" ca="1" si="557"/>
        <v>-0,981144583204773+0,12101264228792i</v>
      </c>
      <c r="DE301" s="240" t="str">
        <f t="shared" ca="1" si="558"/>
        <v>-0,333042287795083-0,930790839708787i</v>
      </c>
      <c r="DF301" s="240" t="str">
        <f t="shared" ca="1" si="559"/>
        <v>0,83520462664374-0,528887496901245i</v>
      </c>
      <c r="DG301" s="240" t="str">
        <f t="shared" ca="1" si="560"/>
        <v>0,699031026759505+0,699031026759989i</v>
      </c>
      <c r="DH301" s="240" t="str">
        <f t="shared" ca="1" si="561"/>
        <v>-0,528887496900921+0,835204626643944i</v>
      </c>
      <c r="DI301" s="240" t="str">
        <f t="shared" ca="1" si="562"/>
        <v>-0,930790839708898-0,333042287794775i</v>
      </c>
      <c r="DJ301" s="240" t="str">
        <f t="shared" ca="1" si="563"/>
        <v>0,121012642287595-0,981144583204813i</v>
      </c>
      <c r="DK301" s="240" t="str">
        <f t="shared" ca="1" si="564"/>
        <v>0,983818879708592-0,0968977021115695i</v>
      </c>
      <c r="DL301" s="240" t="str">
        <f t="shared" ca="1" si="565"/>
        <v>0,310099230979745+0,938683769802878i</v>
      </c>
      <c r="DM301" s="240" t="str">
        <f t="shared" ca="1" si="566"/>
        <v>-0,847932627549495+0,508231258269876i</v>
      </c>
      <c r="DN301" s="240" t="str">
        <f t="shared" ca="1" si="567"/>
        <v>-0,681665411511459-0,715975571855971i</v>
      </c>
      <c r="DO301" s="240" t="str">
        <f t="shared" ca="1" si="568"/>
        <v>0,549225153481344-0,821973529700907i</v>
      </c>
      <c r="DP301" s="240" t="str">
        <f t="shared" ca="1" si="569"/>
        <v>0,922337236017457+0,355784732389192i</v>
      </c>
      <c r="DQ301" s="240" t="str">
        <f t="shared" ca="1" si="570"/>
        <v>-0,145054688972239+0,977879281891553i</v>
      </c>
      <c r="DR301" s="240" t="str">
        <f t="shared" ca="1" si="571"/>
        <v>-0,985900560506536+0,0727243943836555i</v>
      </c>
      <c r="DS301" s="240" t="str">
        <f t="shared" ca="1" si="572"/>
        <v>-0,286969381984035-0,946011271893349i</v>
      </c>
      <c r="DT301" s="240" t="str">
        <f t="shared" ca="1" si="573"/>
        <v>0,860149865547147-0,487268880131696i</v>
      </c>
      <c r="DU301" s="240" t="str">
        <f t="shared" ca="1" si="574"/>
        <v>0,663889186508645+0,732488840039534i</v>
      </c>
      <c r="DV301" s="240" t="str">
        <f t="shared" ca="1" si="575"/>
        <v>-0,569231977365412+0,808247306639642i</v>
      </c>
      <c r="DW301" s="240" t="str">
        <f t="shared" ca="1" si="576"/>
        <v>-0,913328050863834-0,378312865563468i</v>
      </c>
      <c r="DX301" s="240" t="str">
        <f t="shared" ca="1" si="577"/>
        <v>0,169009360137134-0,974024942664i</v>
      </c>
      <c r="DY301" s="240" t="str">
        <f t="shared" ca="1" si="578"/>
        <v>0,987388371672095-0,0485072801989525i</v>
      </c>
      <c r="DZ301" s="240" t="str">
        <f t="shared" ca="1" si="579"/>
        <v>0,263666673362993+0,952768932167325i</v>
      </c>
      <c r="EA301" s="240" t="str">
        <f t="shared" ca="1" si="580"/>
        <v>-0,871848981428422+0,466012989441063i</v>
      </c>
      <c r="EB301" s="240" t="str">
        <f t="shared" ca="1" si="581"/>
        <v>-0,645713059483584-0,748560884336018i</v>
      </c>
      <c r="EC301" s="240" t="str">
        <f t="shared" ca="1" si="582"/>
        <v>0,588895917192002-0,794034225622651i</v>
      </c>
      <c r="ED301" s="240" t="str">
        <f t="shared" ca="1" si="583"/>
        <v>0,903768711043516+0,400613117214493i</v>
      </c>
      <c r="EE301" s="240" t="str">
        <f t="shared" ca="1" si="584"/>
        <v>-0,192862226382153+0,969583887232297i</v>
      </c>
      <c r="EF301" s="240" t="str">
        <f t="shared" ca="1" si="585"/>
        <v>-0,98828141700334+0,0242609470433592i</v>
      </c>
      <c r="EG301" s="240" t="str">
        <f t="shared" ca="1" si="586"/>
        <v>-0,24020514179618-0,958952680063125i</v>
      </c>
      <c r="EH301" s="240" t="str">
        <f t="shared" ca="1" si="587"/>
        <v>0,883022928084237-0,444476389950142i</v>
      </c>
      <c r="EI301" s="240" t="str">
        <f t="shared" ca="1" si="588"/>
        <v>0,627147979056239+0,764182023546254i</v>
      </c>
      <c r="EJ301" s="240" t="str">
        <f t="shared" ca="1" si="589"/>
        <v>-0,6082051281375+0,779342848079599i</v>
      </c>
      <c r="EK301" s="240" t="str">
        <f t="shared" ca="1" si="590"/>
        <v>-0,893664974746116-0,422672054502773i</v>
      </c>
      <c r="EL301" s="240" t="str">
        <f t="shared" ca="1" si="591"/>
        <v>0,216598919634684-0,964558790721779i</v>
      </c>
      <c r="EM301" s="240" t="str">
        <f t="shared" ca="1" si="592"/>
        <v>0,988579158563224+4,56337300198412E-13i</v>
      </c>
      <c r="EN301" s="240"/>
      <c r="EO301" s="240"/>
      <c r="EP301" s="240"/>
    </row>
    <row r="302" spans="1:146">
      <c r="A302" s="268">
        <f t="shared" si="461"/>
        <v>3.9453125000000018E-3</v>
      </c>
      <c r="B302" s="267">
        <v>202</v>
      </c>
      <c r="C302" s="266">
        <f t="shared" si="462"/>
        <v>40400</v>
      </c>
      <c r="N302" s="265">
        <f t="shared" ca="1" si="463"/>
        <v>1.0103074924735655</v>
      </c>
      <c r="O302" s="240">
        <f t="shared" ca="1" si="464"/>
        <v>-0.98969250752643445</v>
      </c>
      <c r="P302" s="240" t="str">
        <f t="shared" ca="1" si="465"/>
        <v>-0,240475663527683-0,960032663353119i</v>
      </c>
      <c r="Q302" s="240" t="str">
        <f t="shared" ca="1" si="466"/>
        <v>0,87283086755381-0,466537818509096i</v>
      </c>
      <c r="R302" s="240" t="str">
        <f t="shared" ca="1" si="467"/>
        <v>0,664636865974394+0,733313777207068i</v>
      </c>
      <c r="S302" s="240" t="str">
        <f t="shared" ca="1" si="468"/>
        <v>-0,54984369702419+0,822899245531756i</v>
      </c>
      <c r="T302" s="240" t="str">
        <f t="shared" ca="1" si="469"/>
        <v>-0,931839106817629-0,333417363763925i</v>
      </c>
      <c r="U302" s="241" t="str">
        <f t="shared" ca="1" si="470"/>
        <v>0,0970068293932903-0,98492686759222i</v>
      </c>
      <c r="V302" s="240" t="str">
        <f t="shared" ca="1" si="471"/>
        <v>0,978980580533298-0,145218051194225i</v>
      </c>
      <c r="W302" s="240" t="str">
        <f t="shared" ca="1" si="472"/>
        <v>0,378738925766195+0,914356651183459i</v>
      </c>
      <c r="X302" s="240" t="str">
        <f t="shared" ca="1" si="473"/>
        <v>-0,794928475895217+0,589559138394842i</v>
      </c>
      <c r="Y302" s="240" t="str">
        <f t="shared" ca="1" si="474"/>
        <v>-0,765042653932697-0,627854280161867i</v>
      </c>
      <c r="Z302" s="240" t="str">
        <f t="shared" ca="1" si="475"/>
        <v>0,423148072522729-0,894671430288383i</v>
      </c>
      <c r="AA302" s="240" t="str">
        <f t="shared" ca="1" si="476"/>
        <v>0,970675843507288+0,193079429990293i</v>
      </c>
      <c r="AB302" s="240" t="str">
        <f t="shared" ca="1" si="477"/>
        <v>0,0485619096435901+0,988500379557707i</v>
      </c>
      <c r="AC302" s="240" t="str">
        <f t="shared" ca="1" si="478"/>
        <v>-0,947076680423996+0,287292570128477i</v>
      </c>
      <c r="AD302" s="240" t="str">
        <f t="shared" ca="1" si="479"/>
        <v>-0,508803634026825-0,848887578808324i</v>
      </c>
      <c r="AE302" s="240" t="str">
        <f t="shared" ca="1" si="480"/>
        <v>0,699818283361442-0,699818283361478i</v>
      </c>
      <c r="AF302" s="240" t="str">
        <f t="shared" ca="1" si="481"/>
        <v>0,848887578808343+0,508803634026792i</v>
      </c>
      <c r="AG302" s="240" t="str">
        <f t="shared" ca="1" si="482"/>
        <v>-0,287292570128441+0,947076680424007i</v>
      </c>
      <c r="AH302" s="240" t="str">
        <f t="shared" ca="1" si="483"/>
        <v>-0,988500379557704-0,0485619096436507i</v>
      </c>
      <c r="AI302" s="240" t="str">
        <f t="shared" ca="1" si="484"/>
        <v>-0,193079429990234-0,9706758435073i</v>
      </c>
      <c r="AJ302" s="240" t="str">
        <f t="shared" ca="1" si="485"/>
        <v>0,89467143028849-0,423148072522502i</v>
      </c>
      <c r="AK302" s="240" t="str">
        <f t="shared" ca="1" si="486"/>
        <v>0,62785428016213+0,765042653932481i</v>
      </c>
      <c r="AL302" s="240" t="str">
        <f t="shared" ca="1" si="487"/>
        <v>-0,589559138394885+0,794928475895185i</v>
      </c>
      <c r="AM302" s="240" t="str">
        <f t="shared" ca="1" si="488"/>
        <v>-0,914356651183285-0,378738925766615i</v>
      </c>
      <c r="AN302" s="240" t="str">
        <f t="shared" ca="1" si="489"/>
        <v>0,145218051194091-0,978980580533318i</v>
      </c>
      <c r="AO302" s="240" t="str">
        <f t="shared" ca="1" si="490"/>
        <v>0,984926867592236-0,097006829393132i</v>
      </c>
      <c r="AP302" s="240" t="str">
        <f t="shared" ca="1" si="491"/>
        <v>0,333417363764334+0,931839106817482i</v>
      </c>
      <c r="AQ302" s="240" t="str">
        <f t="shared" ca="1" si="492"/>
        <v>-0,82289924553173+0,549843697024227i</v>
      </c>
      <c r="AR302" s="240" t="str">
        <f t="shared" ca="1" si="493"/>
        <v>-0,82289924553173+0,549843697024227i</v>
      </c>
      <c r="AS302" s="240" t="str">
        <f t="shared" ca="1" si="494"/>
        <v>0,466537818508898-0,872830867553915i</v>
      </c>
      <c r="AT302" s="240" t="str">
        <f t="shared" ca="1" si="495"/>
        <v>0,96003266335308+0,240475663527835i</v>
      </c>
      <c r="AU302" s="240" t="str">
        <f t="shared" ca="1" si="496"/>
        <v>4,45694865800001E-13+0,989692507526434i</v>
      </c>
      <c r="AV302" s="240" t="str">
        <f t="shared" ca="1" si="497"/>
        <v>-0,960032663353103+0,240475663527745i</v>
      </c>
      <c r="AW302" s="240" t="str">
        <f t="shared" ca="1" si="498"/>
        <v>-0,466537818508791-0,872830867553972i</v>
      </c>
      <c r="AX302" s="240" t="str">
        <f t="shared" ca="1" si="499"/>
        <v>0,733313777206916-0,664636865974562i</v>
      </c>
      <c r="AY302" s="240" t="str">
        <f t="shared" ca="1" si="500"/>
        <v>0,822899245531663+0,549843697024328i</v>
      </c>
      <c r="AZ302" s="240" t="str">
        <f t="shared" ca="1" si="501"/>
        <v>-0,333417363763521+0,931839106817773i</v>
      </c>
      <c r="BA302" s="240" t="str">
        <f t="shared" ca="1" si="502"/>
        <v>-0,984926867592224-0,0970068293932527i</v>
      </c>
      <c r="BB302" s="240" t="str">
        <f t="shared" ca="1" si="503"/>
        <v>-0,145218051193971-0,978980580533336i</v>
      </c>
      <c r="BC302" s="240" t="str">
        <f t="shared" ca="1" si="504"/>
        <v>0,914356651183332-0,378738925766503i</v>
      </c>
      <c r="BD302" s="240" t="str">
        <f t="shared" ca="1" si="505"/>
        <v>0,589559138394799+0,794928475895249i</v>
      </c>
      <c r="BE302" s="240" t="str">
        <f t="shared" ca="1" si="506"/>
        <v>-0,627854280162213+0,765042653932414i</v>
      </c>
      <c r="BF302" s="240" t="str">
        <f t="shared" ca="1" si="507"/>
        <v>-0,894671430288445-0,423148072522599i</v>
      </c>
      <c r="BG302" s="240" t="str">
        <f t="shared" ca="1" si="508"/>
        <v>0,193079429990533-0,97067584350724i</v>
      </c>
      <c r="BH302" s="240" t="str">
        <f t="shared" ca="1" si="509"/>
        <v>0,988500379557689-0,048561909643937i</v>
      </c>
      <c r="BI302" s="240" t="str">
        <f t="shared" ca="1" si="510"/>
        <v>0,287292570128433+0,947076680424009i</v>
      </c>
      <c r="BJ302" s="240" t="str">
        <f t="shared" ca="1" si="511"/>
        <v>-0,848887578808565+0,508803634026423i</v>
      </c>
      <c r="BK302" s="240" t="str">
        <f t="shared" ca="1" si="512"/>
        <v>-0,699818283361564-0,699818283361356i</v>
      </c>
      <c r="BL302" s="240" t="str">
        <f t="shared" ca="1" si="513"/>
        <v>0,508803634027013-0,848887578808211i</v>
      </c>
      <c r="BM302" s="240" t="str">
        <f t="shared" ca="1" si="514"/>
        <v>0,947076680424104+0,287292570128122i</v>
      </c>
      <c r="BN302" s="240" t="str">
        <f t="shared" ca="1" si="515"/>
        <v>-0,0485619096436129+0,988500379557705i</v>
      </c>
      <c r="BO302" s="240" t="str">
        <f t="shared" ca="1" si="516"/>
        <v>-0,970675843507369+0,193079429989884i</v>
      </c>
      <c r="BP302" s="240" t="str">
        <f t="shared" ca="1" si="517"/>
        <v>-0,423148072522892-0,894671430288306i</v>
      </c>
      <c r="BQ302" s="240" t="str">
        <f t="shared" ca="1" si="518"/>
        <v>0,765042653932851-0,62785428016168i</v>
      </c>
      <c r="BR302" s="240" t="str">
        <f t="shared" ca="1" si="519"/>
        <v>0,794928475895426+0,589559138394561i</v>
      </c>
      <c r="BS302" s="240" t="str">
        <f t="shared" ca="1" si="520"/>
        <v>-0,378738925766203+0,914356651183456i</v>
      </c>
      <c r="BT302" s="240" t="str">
        <f t="shared" ca="1" si="521"/>
        <v>-0,978980580533235-0,145218051194651i</v>
      </c>
      <c r="BU302" s="240" t="str">
        <f t="shared" ca="1" si="522"/>
        <v>-0,0970068293935476-0,984926867592195i</v>
      </c>
      <c r="BV302" s="240" t="str">
        <f t="shared" ca="1" si="523"/>
        <v>0,931839106817664-0,333417363763826i</v>
      </c>
      <c r="BW302" s="240" t="str">
        <f t="shared" ca="1" si="524"/>
        <v>0,549843697023755+0,822899245532046i</v>
      </c>
      <c r="BX302" s="240" t="str">
        <f t="shared" ca="1" si="525"/>
        <v>-0,664636865974342+0,733313777207114i</v>
      </c>
      <c r="BY302" s="240" t="str">
        <f t="shared" ca="1" si="526"/>
        <v>-0,872830867553661-0,466537818509373i</v>
      </c>
      <c r="BZ302" s="240" t="str">
        <f t="shared" ca="1" si="527"/>
        <v>0,240475663527403-0,960032663353188i</v>
      </c>
      <c r="CA302" s="240" t="str">
        <f t="shared" ca="1" si="528"/>
        <v>0,989692507526434+1,21245371877111E-13i</v>
      </c>
      <c r="CB302" s="240" t="str">
        <f t="shared" ca="1" si="529"/>
        <v>0,240475663527222+0,960032663353234i</v>
      </c>
      <c r="CC302" s="240" t="str">
        <f t="shared" ca="1" si="530"/>
        <v>-0,87283086755375+0,466537818509209i</v>
      </c>
      <c r="CD302" s="240" t="str">
        <f t="shared" ca="1" si="531"/>
        <v>-0,664636865974163-0,733313777207278i</v>
      </c>
      <c r="CE302" s="240" t="str">
        <f t="shared" ca="1" si="532"/>
        <v>0,549843697023957-0,822899245531911i</v>
      </c>
      <c r="CF302" s="240" t="str">
        <f t="shared" ca="1" si="533"/>
        <v>0,931839106817582+0,333417363764055i</v>
      </c>
      <c r="CG302" s="240" t="str">
        <f t="shared" ca="1" si="534"/>
        <v>-0,0970068293937889+0,984926867592171i</v>
      </c>
      <c r="CH302" s="240" t="str">
        <f t="shared" ca="1" si="535"/>
        <v>-0,97898058053327+0,145218051194411i</v>
      </c>
      <c r="CI302" s="240" t="str">
        <f t="shared" ca="1" si="536"/>
        <v>-0,378738925765979-0,914356651183549i</v>
      </c>
      <c r="CJ302" s="240" t="str">
        <f t="shared" ca="1" si="537"/>
        <v>0,794928475895-0,589559138395134i</v>
      </c>
      <c r="CK302" s="240" t="str">
        <f t="shared" ca="1" si="538"/>
        <v>0,765042653932696+0,627854280161869i</v>
      </c>
      <c r="CL302" s="240" t="str">
        <f t="shared" ca="1" si="539"/>
        <v>-0,423148072523111+0,894671430288202i</v>
      </c>
      <c r="CM302" s="240" t="str">
        <f t="shared" ca="1" si="540"/>
        <v>-0,970675843507322-0,193079429990123i</v>
      </c>
      <c r="CN302" s="240" t="str">
        <f t="shared" ca="1" si="541"/>
        <v>-0,0485619096433988-0,988500379557716i</v>
      </c>
      <c r="CO302" s="240" t="str">
        <f t="shared" ca="1" si="542"/>
        <v>0,94707668042388-0,287292570128859i</v>
      </c>
      <c r="CP302" s="240" t="str">
        <f t="shared" ca="1" si="543"/>
        <v>0,508803634026805+0,848887578808335i</v>
      </c>
      <c r="CQ302" s="240" t="str">
        <f t="shared" ca="1" si="544"/>
        <v>-0,699818283361756+0,699818283361164i</v>
      </c>
      <c r="CR302" s="240" t="str">
        <f t="shared" ca="1" si="545"/>
        <v>-0,848887578808425-0,508803634026655i</v>
      </c>
      <c r="CS302" s="240" t="str">
        <f t="shared" ca="1" si="546"/>
        <v>0,287292570128637-0,947076680423947i</v>
      </c>
      <c r="CT302" s="240" t="str">
        <f t="shared" ca="1" si="547"/>
        <v>0,988500379557727+0,0485619096431677i</v>
      </c>
      <c r="CU302" s="240" t="str">
        <f t="shared" ca="1" si="548"/>
        <v>0,193079429990294+0,970675843507288i</v>
      </c>
      <c r="CV302" s="240" t="str">
        <f t="shared" ca="1" si="549"/>
        <v>-0,894671430288537+0,423148072522405i</v>
      </c>
      <c r="CW302" s="240" t="str">
        <f t="shared" ca="1" si="550"/>
        <v>-0,627854280162047-0,76504265393255i</v>
      </c>
      <c r="CX302" s="240" t="str">
        <f t="shared" ca="1" si="551"/>
        <v>0,589559138394994-0,794928475895105i</v>
      </c>
      <c r="CY302" s="240" t="str">
        <f t="shared" ca="1" si="552"/>
        <v>0,91435665118325+0,378738925766701i</v>
      </c>
      <c r="CZ302" s="240" t="str">
        <f t="shared" ca="1" si="553"/>
        <v>-0,145218051194183+0,978980580533304i</v>
      </c>
      <c r="DA302" s="240" t="str">
        <f t="shared" ca="1" si="554"/>
        <v>-0,984926867592248+0,0970068293930113i</v>
      </c>
      <c r="DB302" s="240" t="str">
        <f t="shared" ca="1" si="555"/>
        <v>-0,333417363764219-0,931839106817524i</v>
      </c>
      <c r="DC302" s="240" t="str">
        <f t="shared" ca="1" si="556"/>
        <v>0,822899245531783-0,54984369702415i</v>
      </c>
      <c r="DD302" s="240" t="str">
        <f t="shared" ca="1" si="557"/>
        <v>0,733313777206752+0,664636865974742i</v>
      </c>
      <c r="DE302" s="240" t="str">
        <f t="shared" ca="1" si="558"/>
        <v>-0,466537818509005+0,872830867553858i</v>
      </c>
      <c r="DF302" s="240" t="str">
        <f t="shared" ca="1" si="559"/>
        <v>-0,960032663353044-0,24047566352798i</v>
      </c>
      <c r="DG302" s="240" t="str">
        <f t="shared" ca="1" si="560"/>
        <v>-2,96320741048525E-13-0,989692507526434i</v>
      </c>
      <c r="DH302" s="240" t="str">
        <f t="shared" ca="1" si="561"/>
        <v>0,960032663353133-0,240475663527627i</v>
      </c>
      <c r="DI302" s="240" t="str">
        <f t="shared" ca="1" si="562"/>
        <v>0,466537818508684+0,87283086755403i</v>
      </c>
      <c r="DJ302" s="240" t="str">
        <f t="shared" ca="1" si="563"/>
        <v>-0,733313777206997+0,664636865974472i</v>
      </c>
      <c r="DK302" s="240" t="str">
        <f t="shared" ca="1" si="564"/>
        <v>-0,822899245531611-0,549843697024405i</v>
      </c>
      <c r="DL302" s="240" t="str">
        <f t="shared" ca="1" si="565"/>
        <v>0,333417363763609-0,931839106817741i</v>
      </c>
      <c r="DM302" s="240" t="str">
        <f t="shared" ca="1" si="566"/>
        <v>0,984926867592212+0,0970068293933733i</v>
      </c>
      <c r="DN302" s="240" t="str">
        <f t="shared" ca="1" si="567"/>
        <v>0,145218051193879+0,97898058053335i</v>
      </c>
      <c r="DO302" s="240" t="str">
        <f t="shared" ca="1" si="568"/>
        <v>-0,914356651183368+0,378738925766417i</v>
      </c>
      <c r="DP302" s="240" t="str">
        <f t="shared" ca="1" si="569"/>
        <v>-0,589559138394747-0,794928475895288i</v>
      </c>
      <c r="DQ302" s="240" t="str">
        <f t="shared" ca="1" si="570"/>
        <v>0,627854280161546-0,765042653932962i</v>
      </c>
      <c r="DR302" s="240" t="str">
        <f t="shared" ca="1" si="571"/>
        <v>0,894671430288405+0,423148072522683i</v>
      </c>
      <c r="DS302" s="240" t="str">
        <f t="shared" ca="1" si="572"/>
        <v>-0,193079429990707+0,970675843507206i</v>
      </c>
      <c r="DT302" s="240" t="str">
        <f t="shared" ca="1" si="573"/>
        <v>-0,988500379557695+0,0485619096438158i</v>
      </c>
      <c r="DU302" s="240" t="str">
        <f t="shared" ca="1" si="574"/>
        <v>-0,287292570128344-0,947076680424037i</v>
      </c>
      <c r="DV302" s="240" t="str">
        <f t="shared" ca="1" si="575"/>
        <v>0,848887578808121-0,508803634027163i</v>
      </c>
      <c r="DW302" s="240" t="str">
        <f t="shared" ca="1" si="576"/>
        <v>0,699818283361499+0,699818283361421i</v>
      </c>
      <c r="DX302" s="240" t="str">
        <f t="shared" ca="1" si="577"/>
        <v>-0,508803634027069+0,848887578808178i</v>
      </c>
      <c r="DY302" s="240" t="str">
        <f t="shared" ca="1" si="578"/>
        <v>-0,947076680424068-0,287292570128239i</v>
      </c>
      <c r="DZ302" s="240" t="str">
        <f t="shared" ca="1" si="579"/>
        <v>0,0485619096437059-0,988500379557701i</v>
      </c>
      <c r="EA302" s="240" t="str">
        <f t="shared" ca="1" si="580"/>
        <v>0,970675843507206-0,193079429990704i</v>
      </c>
      <c r="EB302" s="240" t="str">
        <f t="shared" ca="1" si="581"/>
        <v>0,423148072522782+0,894671430288358i</v>
      </c>
      <c r="EC302" s="240" t="str">
        <f t="shared" ca="1" si="582"/>
        <v>-0,765042653932891+0,627854280161631i</v>
      </c>
      <c r="ED302" s="240" t="str">
        <f t="shared" ca="1" si="583"/>
        <v>-0,794928475895354-0,589559138394658i</v>
      </c>
      <c r="EE302" s="240" t="str">
        <f t="shared" ca="1" si="584"/>
        <v>0,378738925766315-0,91435665118341i</v>
      </c>
      <c r="EF302" s="240" t="str">
        <f t="shared" ca="1" si="585"/>
        <v>0,978980580533225+0,145218051194715i</v>
      </c>
      <c r="EG302" s="240" t="str">
        <f t="shared" ca="1" si="586"/>
        <v>0,0970068293934268+0,984926867592207i</v>
      </c>
      <c r="EH302" s="240" t="str">
        <f t="shared" ca="1" si="587"/>
        <v>-0,931839106817705+0,333417363763713i</v>
      </c>
      <c r="EI302" s="240" t="str">
        <f t="shared" ca="1" si="588"/>
        <v>-0,54984369702445-0,822899245531582i</v>
      </c>
      <c r="EJ302" s="240" t="str">
        <f t="shared" ca="1" si="589"/>
        <v>0,664636865974432-0,733313777207033i</v>
      </c>
      <c r="EK302" s="240" t="str">
        <f t="shared" ca="1" si="590"/>
        <v>0,872830867553604+0,46653781850948i</v>
      </c>
      <c r="EL302" s="240" t="str">
        <f t="shared" ca="1" si="591"/>
        <v>-0,240475663527575+0,960032663353146i</v>
      </c>
      <c r="EM302" s="240" t="str">
        <f t="shared" ca="1" si="592"/>
        <v>-0,989692507526434-2,42490743754222E-13i</v>
      </c>
      <c r="EN302" s="240"/>
      <c r="EO302" s="240"/>
      <c r="EP302" s="240"/>
    </row>
    <row r="303" spans="1:146">
      <c r="A303" s="268">
        <f t="shared" si="461"/>
        <v>3.9648437500000014E-3</v>
      </c>
      <c r="B303" s="267">
        <v>203</v>
      </c>
      <c r="C303" s="266">
        <f t="shared" si="462"/>
        <v>40600</v>
      </c>
      <c r="N303" s="265">
        <f t="shared" ca="1" si="463"/>
        <v>1.0093982143873066</v>
      </c>
      <c r="O303" s="240">
        <f t="shared" ca="1" si="464"/>
        <v>-0.99060178561269352</v>
      </c>
      <c r="P303" s="240" t="str">
        <f t="shared" ca="1" si="465"/>
        <v>-0,264206133800317-0,954718291707741i</v>
      </c>
      <c r="Q303" s="240" t="str">
        <f t="shared" ca="1" si="466"/>
        <v>0,849667492637366-0,509271096386187i</v>
      </c>
      <c r="R303" s="240" t="str">
        <f t="shared" ca="1" si="467"/>
        <v>0,717440453596516+0,683060094868879i</v>
      </c>
      <c r="S303" s="240" t="str">
        <f t="shared" ca="1" si="468"/>
        <v>-0,466966449231874+0,873632779233261i</v>
      </c>
      <c r="T303" s="240" t="str">
        <f t="shared" ca="1" si="469"/>
        <v>-0,966532272242272-0,217042079729364i</v>
      </c>
      <c r="U303" s="241" t="str">
        <f t="shared" ca="1" si="470"/>
        <v>-0,0486065258046257-0,989408562378687i</v>
      </c>
      <c r="V303" s="240" t="str">
        <f t="shared" ca="1" si="471"/>
        <v>0,940604311185048-0,310733692153199i</v>
      </c>
      <c r="W303" s="240" t="str">
        <f t="shared" ca="1" si="472"/>
        <v>0,550348864862477+0,823655282629596i</v>
      </c>
      <c r="X303" s="240" t="str">
        <f t="shared" ca="1" si="473"/>
        <v>-0,647034184543701+0,750092435431077i</v>
      </c>
      <c r="Y303" s="240" t="str">
        <f t="shared" ca="1" si="474"/>
        <v>-0,895493407942828-0,423536838999864i</v>
      </c>
      <c r="Z303" s="240" t="str">
        <f t="shared" ca="1" si="475"/>
        <v>0,16935515227766-0,976017791874753i</v>
      </c>
      <c r="AA303" s="240" t="str">
        <f t="shared" ca="1" si="476"/>
        <v>0,985831767255964-0,0970959542310611i</v>
      </c>
      <c r="AB303" s="240" t="str">
        <f t="shared" ca="1" si="477"/>
        <v>0,356512665824694+0,924224332489481i</v>
      </c>
      <c r="AC303" s="240" t="str">
        <f t="shared" ca="1" si="478"/>
        <v>-0,795658814902274+0,590100794718468i</v>
      </c>
      <c r="AD303" s="240" t="str">
        <f t="shared" ca="1" si="479"/>
        <v>-0,780937378888277-0,609449512194541i</v>
      </c>
      <c r="AE303" s="240" t="str">
        <f t="shared" ca="1" si="480"/>
        <v>0,379086891425256-0,915196714596699i</v>
      </c>
      <c r="AF303" s="240" t="str">
        <f t="shared" ca="1" si="481"/>
        <v>0,983151999157542+0,121260233430362i</v>
      </c>
      <c r="AG303" s="240" t="str">
        <f t="shared" ca="1" si="482"/>
        <v>0,145351469999257+0,979880017057247i</v>
      </c>
      <c r="AH303" s="240" t="str">
        <f t="shared" ca="1" si="483"/>
        <v>-0,90561781642446+0,401432769257381i</v>
      </c>
      <c r="AI303" s="240" t="str">
        <f t="shared" ca="1" si="484"/>
        <v>-0,628431120073242-0,765745535398376i</v>
      </c>
      <c r="AJ303" s="240" t="str">
        <f t="shared" ca="1" si="485"/>
        <v>0,570396622588783-0,809900975797884i</v>
      </c>
      <c r="AK303" s="240" t="str">
        <f t="shared" ca="1" si="486"/>
        <v>0,932695232203206+0,333723690325491i</v>
      </c>
      <c r="AL303" s="240" t="str">
        <f t="shared" ca="1" si="487"/>
        <v>-0,0728731880595963+0,987917707160413i</v>
      </c>
      <c r="AM303" s="240" t="str">
        <f t="shared" ca="1" si="488"/>
        <v>-0,971567650070184+0,193256821344443i</v>
      </c>
      <c r="AN303" s="240" t="str">
        <f t="shared" ca="1" si="489"/>
        <v>-0,445385785987494-0,884829587716956i</v>
      </c>
      <c r="AO303" s="240" t="str">
        <f t="shared" ca="1" si="490"/>
        <v>0,733987507828108-0,665247499815926i</v>
      </c>
      <c r="AP303" s="240" t="str">
        <f t="shared" ca="1" si="491"/>
        <v>0,836913450317506+0,529969597558864i</v>
      </c>
      <c r="AQ303" s="240" t="str">
        <f t="shared" ca="1" si="492"/>
        <v>-0,287556519624032+0,94794680530121i</v>
      </c>
      <c r="AR303" s="240" t="str">
        <f t="shared" ca="1" si="493"/>
        <v>-0,287556519624032+0,94794680530121i</v>
      </c>
      <c r="AS303" s="240" t="str">
        <f t="shared" ca="1" si="494"/>
        <v>-0,240696600080773-0,960914691514607i</v>
      </c>
      <c r="AT303" s="240" t="str">
        <f t="shared" ca="1" si="495"/>
        <v>0,861909727030876-0,488265829347721i</v>
      </c>
      <c r="AU303" s="240" t="str">
        <f t="shared" ca="1" si="496"/>
        <v>0,700461240062233+0,700461240062244i</v>
      </c>
      <c r="AV303" s="240" t="str">
        <f t="shared" ca="1" si="497"/>
        <v>-0,488265829347733+0,861909727030869i</v>
      </c>
      <c r="AW303" s="240" t="str">
        <f t="shared" ca="1" si="498"/>
        <v>-0,960914691514604-0,240696600080787i</v>
      </c>
      <c r="AX303" s="240" t="str">
        <f t="shared" ca="1" si="499"/>
        <v>-0,0243105847962227-0,990303434875353i</v>
      </c>
      <c r="AY303" s="240" t="str">
        <f t="shared" ca="1" si="500"/>
        <v>0,947946805301215-0,287556519624018i</v>
      </c>
      <c r="AZ303" s="240" t="str">
        <f t="shared" ca="1" si="501"/>
        <v>0,529969597558852+0,836913450317514i</v>
      </c>
      <c r="BA303" s="240" t="str">
        <f t="shared" ca="1" si="502"/>
        <v>-0,665247499815936+0,733987507828099i</v>
      </c>
      <c r="BB303" s="240" t="str">
        <f t="shared" ca="1" si="503"/>
        <v>-0,884829587716956-0,445385785987494i</v>
      </c>
      <c r="BC303" s="240" t="str">
        <f t="shared" ca="1" si="504"/>
        <v>0,193256821344457-0,971567650070181i</v>
      </c>
      <c r="BD303" s="240" t="str">
        <f t="shared" ca="1" si="505"/>
        <v>0,987917707160415-0,0728731880595681i</v>
      </c>
      <c r="BE303" s="240" t="str">
        <f t="shared" ca="1" si="506"/>
        <v>0,333723690325477+0,932695232203211i</v>
      </c>
      <c r="BF303" s="240" t="str">
        <f t="shared" ca="1" si="507"/>
        <v>-0,809900975797893+0,570396622588771i</v>
      </c>
      <c r="BG303" s="240" t="str">
        <f t="shared" ca="1" si="508"/>
        <v>-0,765745535398564-0,628431120073014i</v>
      </c>
      <c r="BH303" s="240" t="str">
        <f t="shared" ca="1" si="509"/>
        <v>0,401432769257665-0,905617816424334i</v>
      </c>
      <c r="BI303" s="240" t="str">
        <f t="shared" ca="1" si="510"/>
        <v>0,97988001705726+0,145351469999174i</v>
      </c>
      <c r="BJ303" s="240" t="str">
        <f t="shared" ca="1" si="511"/>
        <v>0,121260233429971+0,98315199915759i</v>
      </c>
      <c r="BK303" s="240" t="str">
        <f t="shared" ca="1" si="512"/>
        <v>-0,915196714596705+0,379086891425243i</v>
      </c>
      <c r="BL303" s="240" t="str">
        <f t="shared" ca="1" si="513"/>
        <v>-0,60944951219483-0,780937378888052i</v>
      </c>
      <c r="BM303" s="240" t="str">
        <f t="shared" ca="1" si="514"/>
        <v>0,590100794718546-0,795658814902214i</v>
      </c>
      <c r="BN303" s="240" t="str">
        <f t="shared" ca="1" si="515"/>
        <v>0,924224332489582+0,356512665824431i</v>
      </c>
      <c r="BO303" s="240" t="str">
        <f t="shared" ca="1" si="516"/>
        <v>-0,0970959542313832+0,985831767255932i</v>
      </c>
      <c r="BP303" s="240" t="str">
        <f t="shared" ca="1" si="517"/>
        <v>-0,97601779187472+0,169355152277847i</v>
      </c>
      <c r="BQ303" s="240" t="str">
        <f t="shared" ca="1" si="518"/>
        <v>-0,423536838999489-0,895493407943006i</v>
      </c>
      <c r="BR303" s="240" t="str">
        <f t="shared" ca="1" si="519"/>
        <v>0,750092435431012-0,647034184543777i</v>
      </c>
      <c r="BS303" s="240" t="str">
        <f t="shared" ca="1" si="520"/>
        <v>0,823655282629877+0,550348864862055i</v>
      </c>
      <c r="BT303" s="240" t="str">
        <f t="shared" ca="1" si="521"/>
        <v>-0,310733692153293+0,940604311185017i</v>
      </c>
      <c r="BU303" s="240" t="str">
        <f t="shared" ca="1" si="522"/>
        <v>-0,989408562378705-0,0486065258042672i</v>
      </c>
      <c r="BV303" s="240" t="str">
        <f t="shared" ca="1" si="523"/>
        <v>-0,217042079729182-0,966532272242313i</v>
      </c>
      <c r="BW303" s="240" t="str">
        <f t="shared" ca="1" si="524"/>
        <v>0,873632779233182-0,466966449232024i</v>
      </c>
      <c r="BX303" s="240" t="str">
        <f t="shared" ca="1" si="525"/>
        <v>0,683060094868637+0,717440453596747i</v>
      </c>
      <c r="BY303" s="240" t="str">
        <f t="shared" ca="1" si="526"/>
        <v>-0,509271096386103+0,849667492637415i</v>
      </c>
      <c r="BZ303" s="240" t="str">
        <f t="shared" ca="1" si="527"/>
        <v>-0,954718291707616-0,264206133800765i</v>
      </c>
      <c r="CA303" s="240" t="str">
        <f t="shared" ca="1" si="528"/>
        <v>1,40780498647872E-14-0,990601785612694i</v>
      </c>
      <c r="CB303" s="240" t="str">
        <f t="shared" ca="1" si="529"/>
        <v>0,954718291707624-0,264206133800738i</v>
      </c>
      <c r="CC303" s="240" t="str">
        <f t="shared" ca="1" si="530"/>
        <v>0,50927109638608+0,84966749263743i</v>
      </c>
      <c r="CD303" s="240" t="str">
        <f t="shared" ca="1" si="531"/>
        <v>-0,683060094868658+0,717440453596727i</v>
      </c>
      <c r="CE303" s="240" t="str">
        <f t="shared" ca="1" si="532"/>
        <v>-0,873632779233168-0,466966449232049i</v>
      </c>
      <c r="CF303" s="240" t="str">
        <f t="shared" ca="1" si="533"/>
        <v>0,217042079729209-0,966532272242307i</v>
      </c>
      <c r="CG303" s="240" t="str">
        <f t="shared" ca="1" si="534"/>
        <v>0,989408562378706-0,048606525804239i</v>
      </c>
      <c r="CH303" s="240" t="str">
        <f t="shared" ca="1" si="535"/>
        <v>0,310733692153267+0,940604311185026i</v>
      </c>
      <c r="CI303" s="240" t="str">
        <f t="shared" ca="1" si="536"/>
        <v>-0,823655282629893+0,550348864862032i</v>
      </c>
      <c r="CJ303" s="240" t="str">
        <f t="shared" ca="1" si="537"/>
        <v>-0,750092435430993-0,647034184543797i</v>
      </c>
      <c r="CK303" s="240" t="str">
        <f t="shared" ca="1" si="538"/>
        <v>0,423536838999513-0,895493407942994i</v>
      </c>
      <c r="CL303" s="240" t="str">
        <f t="shared" ca="1" si="539"/>
        <v>0,976017791874715+0,169355152277875i</v>
      </c>
      <c r="CM303" s="240" t="str">
        <f t="shared" ca="1" si="540"/>
        <v>0,0970959542313552+0,985831767255935i</v>
      </c>
      <c r="CN303" s="240" t="str">
        <f t="shared" ca="1" si="541"/>
        <v>-0,924224332489593+0,356512665824405i</v>
      </c>
      <c r="CO303" s="240" t="str">
        <f t="shared" ca="1" si="542"/>
        <v>-0,590100794718546-0,795658814902214i</v>
      </c>
      <c r="CP303" s="240" t="str">
        <f t="shared" ca="1" si="543"/>
        <v>0,609449512194851-0,780937378888034i</v>
      </c>
      <c r="CQ303" s="240" t="str">
        <f t="shared" ca="1" si="544"/>
        <v>0,915196714596705+0,379086891425243i</v>
      </c>
      <c r="CR303" s="240" t="str">
        <f t="shared" ca="1" si="545"/>
        <v>-0,12126023343+0,983151999157587i</v>
      </c>
      <c r="CS303" s="240" t="str">
        <f t="shared" ca="1" si="546"/>
        <v>-0,979880017057268+0,145351469999119i</v>
      </c>
      <c r="CT303" s="240" t="str">
        <f t="shared" ca="1" si="547"/>
        <v>-0,401432769257639-0,905617816424346i</v>
      </c>
      <c r="CU303" s="240" t="str">
        <f t="shared" ca="1" si="548"/>
        <v>0,765745535398582-0,628431120072993i</v>
      </c>
      <c r="CV303" s="240" t="str">
        <f t="shared" ca="1" si="549"/>
        <v>0,809900975797877+0,570396622588794i</v>
      </c>
      <c r="CW303" s="240" t="str">
        <f t="shared" ca="1" si="550"/>
        <v>-0,333723690325504+0,932695232203201i</v>
      </c>
      <c r="CX303" s="240" t="str">
        <f t="shared" ca="1" si="551"/>
        <v>-0,987917707160413-0,0728731880595963i</v>
      </c>
      <c r="CY303" s="240" t="str">
        <f t="shared" ca="1" si="552"/>
        <v>-0,19325682134443-0,971567650070186i</v>
      </c>
      <c r="CZ303" s="240" t="str">
        <f t="shared" ca="1" si="553"/>
        <v>0,884829587716956-0,445385785987494i</v>
      </c>
      <c r="DA303" s="240" t="str">
        <f t="shared" ca="1" si="554"/>
        <v>0,665247499815894+0,733987507828136i</v>
      </c>
      <c r="DB303" s="240" t="str">
        <f t="shared" ca="1" si="555"/>
        <v>-0,529969597558852+0,836913450317514i</v>
      </c>
      <c r="DC303" s="240" t="str">
        <f t="shared" ca="1" si="556"/>
        <v>-0,947946805301198-0,287556519624072i</v>
      </c>
      <c r="DD303" s="240" t="str">
        <f t="shared" ca="1" si="557"/>
        <v>0,024310584796279-0,990303434875351i</v>
      </c>
      <c r="DE303" s="240" t="str">
        <f t="shared" ca="1" si="558"/>
        <v>0,960914691514611-0,240696600080759i</v>
      </c>
      <c r="DF303" s="240" t="str">
        <f t="shared" ca="1" si="559"/>
        <v>0,488265829347685+0,861909727030897i</v>
      </c>
      <c r="DG303" s="240" t="str">
        <f t="shared" ca="1" si="560"/>
        <v>-0,700461240062254+0,700461240062223i</v>
      </c>
      <c r="DH303" s="240" t="str">
        <f t="shared" ca="1" si="561"/>
        <v>-0,861909727030876-0,488265829347721i</v>
      </c>
      <c r="DI303" s="240" t="str">
        <f t="shared" ca="1" si="562"/>
        <v>0,240696600080801-0,9609146915146i</v>
      </c>
      <c r="DJ303" s="240" t="str">
        <f t="shared" ca="1" si="563"/>
        <v>0,990303434875352-0,0243105847962367i</v>
      </c>
      <c r="DK303" s="240" t="str">
        <f t="shared" ca="1" si="564"/>
        <v>0,287556519624032+0,94794680530121i</v>
      </c>
      <c r="DL303" s="240" t="str">
        <f t="shared" ca="1" si="565"/>
        <v>-0,836913450317537+0,529969597558816i</v>
      </c>
      <c r="DM303" s="240" t="str">
        <f t="shared" ca="1" si="566"/>
        <v>-0,733987507828108-0,665247499815926i</v>
      </c>
      <c r="DN303" s="240" t="str">
        <f t="shared" ca="1" si="567"/>
        <v>0,445385785987482-0,884829587716963i</v>
      </c>
      <c r="DO303" s="240" t="str">
        <f t="shared" ca="1" si="568"/>
        <v>0,971567650070178+0,193256821344471i</v>
      </c>
      <c r="DP303" s="240" t="str">
        <f t="shared" ca="1" si="569"/>
        <v>0,0728731880596102+0,987917707160412i</v>
      </c>
      <c r="DQ303" s="240" t="str">
        <f t="shared" ca="1" si="570"/>
        <v>-0,932695232203216+0,333723690325465i</v>
      </c>
      <c r="DR303" s="240" t="str">
        <f t="shared" ca="1" si="571"/>
        <v>-0,570396622588806-0,809900975797869i</v>
      </c>
      <c r="DS303" s="240" t="str">
        <f t="shared" ca="1" si="572"/>
        <v>0,628431120073025-0,765745535398556i</v>
      </c>
      <c r="DT303" s="240" t="str">
        <f t="shared" ca="1" si="573"/>
        <v>0,905617816424306+0,401432769257729i</v>
      </c>
      <c r="DU303" s="240" t="str">
        <f t="shared" ca="1" si="574"/>
        <v>-0,14535146999916+0,979880017057262i</v>
      </c>
      <c r="DV303" s="240" t="str">
        <f t="shared" ca="1" si="575"/>
        <v>-0,983151999157599+0,121260233429902i</v>
      </c>
      <c r="DW303" s="240" t="str">
        <f t="shared" ca="1" si="576"/>
        <v>-0,379086891425256-0,915196714596699i</v>
      </c>
      <c r="DX303" s="240" t="str">
        <f t="shared" ca="1" si="577"/>
        <v>0,780937378888061-0,609449512194819i</v>
      </c>
      <c r="DY303" s="240" t="str">
        <f t="shared" ca="1" si="578"/>
        <v>0,795658814902223+0,590100794718535i</v>
      </c>
      <c r="DZ303" s="240" t="str">
        <f t="shared" ca="1" si="579"/>
        <v>-0,356512665824444+0,924224332489577i</v>
      </c>
      <c r="EA303" s="240" t="str">
        <f t="shared" ca="1" si="580"/>
        <v>-0,985831767255936-0,0970959542313412i</v>
      </c>
      <c r="EB303" s="240" t="str">
        <f t="shared" ca="1" si="581"/>
        <v>-0,169355152277833-0,976017791874722i</v>
      </c>
      <c r="EC303" s="240" t="str">
        <f t="shared" ca="1" si="582"/>
        <v>0,895493407942988-0,423536838999526i</v>
      </c>
      <c r="ED303" s="240" t="str">
        <f t="shared" ca="1" si="583"/>
        <v>0,647034184543766+0,750092435431021i</v>
      </c>
      <c r="EE303" s="240" t="str">
        <f t="shared" ca="1" si="584"/>
        <v>-0,550348864862113+0,823655282629839i</v>
      </c>
      <c r="EF303" s="240" t="str">
        <f t="shared" ca="1" si="585"/>
        <v>-0,940604311185012-0,310733692153306i</v>
      </c>
      <c r="EG303" s="240" t="str">
        <f t="shared" ca="1" si="586"/>
        <v>0,0486065258042812-0,989408562378704i</v>
      </c>
      <c r="EH303" s="240" t="str">
        <f t="shared" ca="1" si="587"/>
        <v>0,966532272242316-0,217042079729168i</v>
      </c>
      <c r="EI303" s="240" t="str">
        <f t="shared" ca="1" si="588"/>
        <v>0,466966449232011+0,873632779233188i</v>
      </c>
      <c r="EJ303" s="240" t="str">
        <f t="shared" ca="1" si="589"/>
        <v>-0,717440453596717+0,683060094868668i</v>
      </c>
      <c r="EK303" s="240" t="str">
        <f t="shared" ca="1" si="590"/>
        <v>-0,849667492637409-0,509271096386115i</v>
      </c>
      <c r="EL303" s="240" t="str">
        <f t="shared" ca="1" si="591"/>
        <v>0,264206133800724-0,954718291707628i</v>
      </c>
      <c r="EM303" s="240" t="str">
        <f t="shared" ca="1" si="592"/>
        <v>0,990601785612694+2,81560997295746E-14i</v>
      </c>
      <c r="EN303" s="240"/>
      <c r="EO303" s="240"/>
      <c r="EP303" s="240"/>
    </row>
    <row r="304" spans="1:146">
      <c r="A304" s="268">
        <f t="shared" si="461"/>
        <v>3.9843750000000009E-3</v>
      </c>
      <c r="B304" s="267">
        <v>204</v>
      </c>
      <c r="C304" s="266">
        <f t="shared" si="462"/>
        <v>40800</v>
      </c>
      <c r="N304" s="265">
        <f t="shared" ca="1" si="463"/>
        <v>1.0086420870835489</v>
      </c>
      <c r="O304" s="240">
        <f t="shared" ca="1" si="464"/>
        <v>-0.99135791291645114</v>
      </c>
      <c r="P304" s="240" t="str">
        <f t="shared" ca="1" si="465"/>
        <v>-0,287776011794606-0,948670374017052i</v>
      </c>
      <c r="Q304" s="240" t="str">
        <f t="shared" ca="1" si="466"/>
        <v>0,824283979505683-0,550768946684848i</v>
      </c>
      <c r="R304" s="240" t="str">
        <f t="shared" ca="1" si="467"/>
        <v>0,766330029708284+0,628910802156683i</v>
      </c>
      <c r="S304" s="240" t="str">
        <f t="shared" ca="1" si="468"/>
        <v>-0,379376248817189+0,915895285136603i</v>
      </c>
      <c r="T304" s="240" t="str">
        <f t="shared" ca="1" si="469"/>
        <v>-0,986584253600081-0,0971700676671177i</v>
      </c>
      <c r="U304" s="241" t="str">
        <f t="shared" ca="1" si="470"/>
        <v>-0,193404334464111-0,972309248599722i</v>
      </c>
      <c r="V304" s="240" t="str">
        <f t="shared" ca="1" si="471"/>
        <v>0,874299623981038-0,467322885175419i</v>
      </c>
      <c r="W304" s="240" t="str">
        <f t="shared" ca="1" si="472"/>
        <v>0,700995902806189+0,700995902806142i</v>
      </c>
      <c r="X304" s="240" t="str">
        <f t="shared" ca="1" si="473"/>
        <v>-0,467322885175442+0,874299623981025i</v>
      </c>
      <c r="Y304" s="240" t="str">
        <f t="shared" ca="1" si="474"/>
        <v>-0,972309248599717-0,193404334464136i</v>
      </c>
      <c r="Z304" s="240" t="str">
        <f t="shared" ca="1" si="475"/>
        <v>-0,0971700676671865-0,986584253600074i</v>
      </c>
      <c r="AA304" s="240" t="str">
        <f t="shared" ca="1" si="476"/>
        <v>0,915895285136613-0,379376248817165i</v>
      </c>
      <c r="AB304" s="240" t="str">
        <f t="shared" ca="1" si="477"/>
        <v>0,628910802156657+0,766330029708304i</v>
      </c>
      <c r="AC304" s="240" t="str">
        <f t="shared" ca="1" si="478"/>
        <v>-0,550768946684789+0,824283979505723i</v>
      </c>
      <c r="AD304" s="240" t="str">
        <f t="shared" ca="1" si="479"/>
        <v>-0,948670374017053-0,287776011794601i</v>
      </c>
      <c r="AE304" s="240" t="str">
        <f t="shared" ca="1" si="480"/>
        <v>3,30342215202869E-14-0,991357912916451i</v>
      </c>
      <c r="AF304" s="240" t="str">
        <f t="shared" ca="1" si="481"/>
        <v>0,94867037401704-0,287776011794646i</v>
      </c>
      <c r="AG304" s="240" t="str">
        <f t="shared" ca="1" si="482"/>
        <v>0,550768946684828+0,824283979505696i</v>
      </c>
      <c r="AH304" s="240" t="str">
        <f t="shared" ca="1" si="483"/>
        <v>-0,628910802156709+0,766330029708263i</v>
      </c>
      <c r="AI304" s="240" t="str">
        <f t="shared" ca="1" si="484"/>
        <v>-0,915895285136744-0,379376248816849i</v>
      </c>
      <c r="AJ304" s="240" t="str">
        <f t="shared" ca="1" si="485"/>
        <v>0,0971700676675326-0,98658425360004i</v>
      </c>
      <c r="AK304" s="240" t="str">
        <f t="shared" ca="1" si="486"/>
        <v>0,972309248599748-0,193404334463981i</v>
      </c>
      <c r="AL304" s="240" t="str">
        <f t="shared" ca="1" si="487"/>
        <v>0,46732288517557+0,874299623980957i</v>
      </c>
      <c r="AM304" s="240" t="str">
        <f t="shared" ca="1" si="488"/>
        <v>-0,700995902805876+0,700995902806454i</v>
      </c>
      <c r="AN304" s="240" t="str">
        <f t="shared" ca="1" si="489"/>
        <v>-0,87429962398087-0,467322885175733i</v>
      </c>
      <c r="AO304" s="240" t="str">
        <f t="shared" ca="1" si="490"/>
        <v>0,193404334464175-0,972309248599709i</v>
      </c>
      <c r="AP304" s="240" t="str">
        <f t="shared" ca="1" si="491"/>
        <v>0,986584253600058-0,0971700676673499i</v>
      </c>
      <c r="AQ304" s="240" t="str">
        <f t="shared" ca="1" si="492"/>
        <v>0,379376248817591+0,915895285136438i</v>
      </c>
      <c r="AR304" s="240" t="str">
        <f t="shared" ca="1" si="493"/>
        <v>0,379376248817591+0,915895285136438i</v>
      </c>
      <c r="AS304" s="240" t="str">
        <f t="shared" ca="1" si="494"/>
        <v>-0,824283979505712-0,550768946684805i</v>
      </c>
      <c r="AT304" s="240" t="str">
        <f t="shared" ca="1" si="495"/>
        <v>0,287776011794336-0,948670374017134i</v>
      </c>
      <c r="AU304" s="240" t="str">
        <f t="shared" ca="1" si="496"/>
        <v>0,991357912916451+4,60533654634778E-13i</v>
      </c>
      <c r="AV304" s="240" t="str">
        <f t="shared" ca="1" si="497"/>
        <v>0,287776011794426+0,948670374017106i</v>
      </c>
      <c r="AW304" s="240" t="str">
        <f t="shared" ca="1" si="498"/>
        <v>-0,82428397950566+0,550768946684883i</v>
      </c>
      <c r="AX304" s="240" t="str">
        <f t="shared" ca="1" si="499"/>
        <v>-0,766330029708501-0,628910802156419i</v>
      </c>
      <c r="AY304" s="240" t="str">
        <f t="shared" ca="1" si="500"/>
        <v>0,379376248817505-0,915895285136473i</v>
      </c>
      <c r="AZ304" s="240" t="str">
        <f t="shared" ca="1" si="501"/>
        <v>0,986584253600067+0,0971700676672571i</v>
      </c>
      <c r="BA304" s="240" t="str">
        <f t="shared" ca="1" si="502"/>
        <v>0,193404334464239+0,972309248599697i</v>
      </c>
      <c r="BB304" s="240" t="str">
        <f t="shared" ca="1" si="503"/>
        <v>-0,874299623980833+0,467322885175802i</v>
      </c>
      <c r="BC304" s="240" t="str">
        <f t="shared" ca="1" si="504"/>
        <v>-0,700995902805943-0,700995902806388i</v>
      </c>
      <c r="BD304" s="240" t="str">
        <f t="shared" ca="1" si="505"/>
        <v>0,467322885175488-0,874299623981001i</v>
      </c>
      <c r="BE304" s="240" t="str">
        <f t="shared" ca="1" si="506"/>
        <v>0,972309248599766+0,19340433446389i</v>
      </c>
      <c r="BF304" s="240" t="str">
        <f t="shared" ca="1" si="507"/>
        <v>0,0971700676676395+0,98658425360003i</v>
      </c>
      <c r="BG304" s="240" t="str">
        <f t="shared" ca="1" si="508"/>
        <v>-0,915895285136714+0,379376248816923i</v>
      </c>
      <c r="BH304" s="240" t="str">
        <f t="shared" ca="1" si="509"/>
        <v>-0,628910802156694-0,766330029708275i</v>
      </c>
      <c r="BI304" s="240" t="str">
        <f t="shared" ca="1" si="510"/>
        <v>0,550768946684586-0,824283979505857i</v>
      </c>
      <c r="BJ304" s="240" t="str">
        <f t="shared" ca="1" si="511"/>
        <v>0,948670374016924+0,287776011795028i</v>
      </c>
      <c r="BK304" s="240" t="str">
        <f t="shared" ca="1" si="512"/>
        <v>-1,69542880916969E-13+0,991357912916451i</v>
      </c>
      <c r="BL304" s="240" t="str">
        <f t="shared" ca="1" si="513"/>
        <v>-0,94867037401703+0,287776011794676i</v>
      </c>
      <c r="BM304" s="240" t="str">
        <f t="shared" ca="1" si="514"/>
        <v>-0,550768946685101-0,824283979505513i</v>
      </c>
      <c r="BN304" s="240" t="str">
        <f t="shared" ca="1" si="515"/>
        <v>0,628910802156978-0,766330029708042i</v>
      </c>
      <c r="BO304" s="240" t="str">
        <f t="shared" ca="1" si="516"/>
        <v>0,915895285136562+0,379376248817287i</v>
      </c>
      <c r="BP304" s="240" t="str">
        <f t="shared" ca="1" si="517"/>
        <v>-0,0971700676669955+0,986584253600093i</v>
      </c>
      <c r="BQ304" s="240" t="str">
        <f t="shared" ca="1" si="518"/>
        <v>-0,972309248599645+0,193404334464497i</v>
      </c>
      <c r="BR304" s="240" t="str">
        <f t="shared" ca="1" si="519"/>
        <v>-0,467322885175164-0,874299623981174i</v>
      </c>
      <c r="BS304" s="240" t="str">
        <f t="shared" ca="1" si="520"/>
        <v>0,700995902806183-0,700995902806148i</v>
      </c>
      <c r="BT304" s="240" t="str">
        <f t="shared" ca="1" si="521"/>
        <v>0,874299623981125+0,467322885175256i</v>
      </c>
      <c r="BU304" s="240" t="str">
        <f t="shared" ca="1" si="522"/>
        <v>-0,19340433446366+0,972309248599812i</v>
      </c>
      <c r="BV304" s="240" t="str">
        <f t="shared" ca="1" si="523"/>
        <v>-0,986584253600104+0,0971700676668916i</v>
      </c>
      <c r="BW304" s="240" t="str">
        <f t="shared" ca="1" si="524"/>
        <v>-0,379376248817191-0,915895285136602i</v>
      </c>
      <c r="BX304" s="240" t="str">
        <f t="shared" ca="1" si="525"/>
        <v>0,766330029708108-0,628910802156897i</v>
      </c>
      <c r="BY304" s="240" t="str">
        <f t="shared" ca="1" si="526"/>
        <v>0,824283979505456+0,550768946685188i</v>
      </c>
      <c r="BZ304" s="240" t="str">
        <f t="shared" ca="1" si="527"/>
        <v>-0,287776011794803+0,948670374016991i</v>
      </c>
      <c r="CA304" s="240" t="str">
        <f t="shared" ca="1" si="528"/>
        <v>-0,991357912916451+9,32718062583973E-14i</v>
      </c>
      <c r="CB304" s="240" t="str">
        <f t="shared" ca="1" si="529"/>
        <v>-0,287776011794928-0,948670374016954i</v>
      </c>
      <c r="CC304" s="240" t="str">
        <f t="shared" ca="1" si="530"/>
        <v>0,824283979505916-0,5507689466845i</v>
      </c>
      <c r="CD304" s="240" t="str">
        <f t="shared" ca="1" si="531"/>
        <v>0,766330029708227+0,628910802156753i</v>
      </c>
      <c r="CE304" s="240" t="str">
        <f t="shared" ca="1" si="532"/>
        <v>-0,379376248817019+0,915895285136674i</v>
      </c>
      <c r="CF304" s="240" t="str">
        <f t="shared" ca="1" si="533"/>
        <v>-0,986584253600122-0,0971700676667059i</v>
      </c>
      <c r="CG304" s="240" t="str">
        <f t="shared" ca="1" si="534"/>
        <v>-0,193404334463788-0,972309248599787i</v>
      </c>
      <c r="CH304" s="240" t="str">
        <f t="shared" ca="1" si="535"/>
        <v>0,874299623981037-0,46732288517542i</v>
      </c>
      <c r="CI304" s="240" t="str">
        <f t="shared" ca="1" si="536"/>
        <v>0,700995902806315+0,700995902806016i</v>
      </c>
      <c r="CJ304" s="240" t="str">
        <f t="shared" ca="1" si="537"/>
        <v>-0,467322885175894+0,874299623980784i</v>
      </c>
      <c r="CK304" s="240" t="str">
        <f t="shared" ca="1" si="538"/>
        <v>-0,972309248599682-0,193404334464314i</v>
      </c>
      <c r="CL304" s="240" t="str">
        <f t="shared" ca="1" si="539"/>
        <v>-0,0971700676671812-0,986584253600075i</v>
      </c>
      <c r="CM304" s="240" t="str">
        <f t="shared" ca="1" si="540"/>
        <v>0,915895285136513-0,379376248817408i</v>
      </c>
      <c r="CN304" s="240" t="str">
        <f t="shared" ca="1" si="541"/>
        <v>0,628910802156338+0,766330029708567i</v>
      </c>
      <c r="CO304" s="240" t="str">
        <f t="shared" ca="1" si="542"/>
        <v>-0,550768946684946+0,824283979505617i</v>
      </c>
      <c r="CP304" s="240" t="str">
        <f t="shared" ca="1" si="543"/>
        <v>-0,948670374017077-0,287776011794526i</v>
      </c>
      <c r="CQ304" s="240" t="str">
        <f t="shared" ca="1" si="544"/>
        <v>-3,84262579976206E-13-0,991357912916451i</v>
      </c>
      <c r="CR304" s="240" t="str">
        <f t="shared" ca="1" si="545"/>
        <v>0,948670374017164-0,287776011794236i</v>
      </c>
      <c r="CS304" s="240" t="str">
        <f t="shared" ca="1" si="546"/>
        <v>0,550768946684742+0,824283979505754i</v>
      </c>
      <c r="CT304" s="240" t="str">
        <f t="shared" ca="1" si="547"/>
        <v>-0,628910802156571+0,766330029708376i</v>
      </c>
      <c r="CU304" s="240" t="str">
        <f t="shared" ca="1" si="548"/>
        <v>-0,915895285136786-0,37937624881675i</v>
      </c>
      <c r="CV304" s="240" t="str">
        <f t="shared" ca="1" si="549"/>
        <v>0,0971700676674258-0,986584253600051i</v>
      </c>
      <c r="CW304" s="240" t="str">
        <f t="shared" ca="1" si="550"/>
        <v>0,972309248599729-0,193404334464073i</v>
      </c>
      <c r="CX304" s="240" t="str">
        <f t="shared" ca="1" si="551"/>
        <v>0,467322885175627+0,874299623980926i</v>
      </c>
      <c r="CY304" s="240" t="str">
        <f t="shared" ca="1" si="552"/>
        <v>-0,700995902806528+0,700995902805803i</v>
      </c>
      <c r="CZ304" s="240" t="str">
        <f t="shared" ca="1" si="553"/>
        <v>-0,874299623980921-0,467322885175637i</v>
      </c>
      <c r="DA304" s="240" t="str">
        <f t="shared" ca="1" si="554"/>
        <v>0,193404334464084-0,972309248599727i</v>
      </c>
      <c r="DB304" s="240" t="str">
        <f t="shared" ca="1" si="555"/>
        <v>0,986584253600046-0,0971700676674707i</v>
      </c>
      <c r="DC304" s="240" t="str">
        <f t="shared" ca="1" si="556"/>
        <v>0,37937624881674+0,91589528513679i</v>
      </c>
      <c r="DD304" s="240" t="str">
        <f t="shared" ca="1" si="557"/>
        <v>-0,766330029708383+0,628910802156563i</v>
      </c>
      <c r="DE304" s="240" t="str">
        <f t="shared" ca="1" si="558"/>
        <v>-0,824283979505747-0,550768946684751i</v>
      </c>
      <c r="DF304" s="240" t="str">
        <f t="shared" ca="1" si="559"/>
        <v>0,287776011794247-0,948670374017161i</v>
      </c>
      <c r="DG304" s="240" t="str">
        <f t="shared" ca="1" si="560"/>
        <v>0,991357912916451+3,39085761833937E-13i</v>
      </c>
      <c r="DH304" s="240" t="str">
        <f t="shared" ca="1" si="561"/>
        <v>0,287776011794515+0,94867037401708i</v>
      </c>
      <c r="DI304" s="240" t="str">
        <f t="shared" ca="1" si="562"/>
        <v>-0,824283979505623+0,550768946684937i</v>
      </c>
      <c r="DJ304" s="240" t="str">
        <f t="shared" ca="1" si="563"/>
        <v>-0,76633002970856-0,628910802156346i</v>
      </c>
      <c r="DK304" s="240" t="str">
        <f t="shared" ca="1" si="564"/>
        <v>0,379376248817418-0,915895285136508i</v>
      </c>
      <c r="DL304" s="240" t="str">
        <f t="shared" ca="1" si="565"/>
        <v>0,986584253600074+0,0971700676671923i</v>
      </c>
      <c r="DM304" s="240" t="str">
        <f t="shared" ca="1" si="566"/>
        <v>0,193404334464359+0,972309248599673i</v>
      </c>
      <c r="DN304" s="240" t="str">
        <f t="shared" ca="1" si="567"/>
        <v>-0,874299623981267+0,46732288517499i</v>
      </c>
      <c r="DO304" s="240" t="str">
        <f t="shared" ca="1" si="568"/>
        <v>-0,700995902805969-0,700995902806362i</v>
      </c>
      <c r="DP304" s="240" t="str">
        <f t="shared" ca="1" si="569"/>
        <v>0,467322885175381-0,874299623981059i</v>
      </c>
      <c r="DQ304" s="240" t="str">
        <f t="shared" ca="1" si="570"/>
        <v>0,972309248599784+0,193404334463799i</v>
      </c>
      <c r="DR304" s="240" t="str">
        <f t="shared" ca="1" si="571"/>
        <v>0,0971700676666948+0,986584253600123i</v>
      </c>
      <c r="DS304" s="240" t="str">
        <f t="shared" ca="1" si="572"/>
        <v>-0,915895285136657+0,37937624881706i</v>
      </c>
      <c r="DT304" s="240" t="str">
        <f t="shared" ca="1" si="573"/>
        <v>-0,628910802156787-0,766330029708198i</v>
      </c>
      <c r="DU304" s="240" t="str">
        <f t="shared" ca="1" si="574"/>
        <v>0,550768946684509-0,82428397950591i</v>
      </c>
      <c r="DV304" s="240" t="str">
        <f t="shared" ca="1" si="575"/>
        <v>0,948670374016934+0,287776011794993i</v>
      </c>
      <c r="DW304" s="240" t="str">
        <f t="shared" ca="1" si="576"/>
        <v>-4,80949881161282E-14+0,991357912916451i</v>
      </c>
      <c r="DX304" s="240" t="str">
        <f t="shared" ca="1" si="577"/>
        <v>-0,948670374016995+0,287776011794793i</v>
      </c>
      <c r="DY304" s="240" t="str">
        <f t="shared" ca="1" si="578"/>
        <v>-0,550768946685179-0,824283979505462i</v>
      </c>
      <c r="DZ304" s="240" t="str">
        <f t="shared" ca="1" si="579"/>
        <v>0,628910802156949-0,766330029708066i</v>
      </c>
      <c r="EA304" s="240" t="str">
        <f t="shared" ca="1" si="580"/>
        <v>0,91589528513662+0,37937624881715i</v>
      </c>
      <c r="EB304" s="240" t="str">
        <f t="shared" ca="1" si="581"/>
        <v>-0,0971700676669027+0,986584253600103i</v>
      </c>
      <c r="EC304" s="240" t="str">
        <f t="shared" ca="1" si="582"/>
        <v>-0,972309248599824+0,193404334463594i</v>
      </c>
      <c r="ED304" s="240" t="str">
        <f t="shared" ca="1" si="583"/>
        <v>-0,467322885175296-0,874299623981103i</v>
      </c>
      <c r="EE304" s="240" t="str">
        <f t="shared" ca="1" si="584"/>
        <v>0,700995902806116-0,700995902806214i</v>
      </c>
      <c r="EF304" s="240" t="str">
        <f t="shared" ca="1" si="585"/>
        <v>0,874299623981169+0,467322885175173i</v>
      </c>
      <c r="EG304" s="240" t="str">
        <f t="shared" ca="1" si="586"/>
        <v>-0,193404334464563+0,972309248599632i</v>
      </c>
      <c r="EH304" s="240" t="str">
        <f t="shared" ca="1" si="587"/>
        <v>-0,986584253600089+0,0971700676670405i</v>
      </c>
      <c r="EI304" s="240" t="str">
        <f t="shared" ca="1" si="588"/>
        <v>-0,379376248817277-0,915895285136566i</v>
      </c>
      <c r="EJ304" s="240" t="str">
        <f t="shared" ca="1" si="589"/>
        <v>0,76633002970805-0,628910802156969i</v>
      </c>
      <c r="EK304" s="240" t="str">
        <f t="shared" ca="1" si="590"/>
        <v>0,824283979505477+0,550768946685157i</v>
      </c>
      <c r="EL304" s="240" t="str">
        <f t="shared" ca="1" si="591"/>
        <v>-0,287776011794661+0,948670374017035i</v>
      </c>
      <c r="EM304" s="240" t="str">
        <f t="shared" ca="1" si="592"/>
        <v>-0,991357912916451+1,86543612516794E-13i</v>
      </c>
      <c r="EN304" s="240"/>
      <c r="EO304" s="240"/>
      <c r="EP304" s="240"/>
    </row>
    <row r="305" spans="1:146">
      <c r="A305" s="268">
        <f t="shared" si="461"/>
        <v>4.0039062500000005E-3</v>
      </c>
      <c r="B305" s="267">
        <v>205</v>
      </c>
      <c r="C305" s="266">
        <f t="shared" si="462"/>
        <v>41000</v>
      </c>
      <c r="N305" s="265">
        <f t="shared" ca="1" si="463"/>
        <v>1.0080038318081543</v>
      </c>
      <c r="O305" s="240">
        <f t="shared" ca="1" si="464"/>
        <v>-0.99199616819184577</v>
      </c>
      <c r="P305" s="240" t="str">
        <f t="shared" ca="1" si="465"/>
        <v>-0,311171084507447-0,941928316738469i</v>
      </c>
      <c r="Q305" s="240" t="str">
        <f t="shared" ca="1" si="466"/>
        <v>0,796778793491634-0,590931427451036i</v>
      </c>
      <c r="R305" s="240" t="str">
        <f t="shared" ca="1" si="467"/>
        <v>0,811041001818212+0,571199519499988i</v>
      </c>
      <c r="S305" s="240" t="str">
        <f t="shared" ca="1" si="468"/>
        <v>-0,287961287521245+0,949281146234566i</v>
      </c>
      <c r="T305" s="240" t="str">
        <f t="shared" ca="1" si="469"/>
        <v>-0,99169739749255+0,0243448046574334i</v>
      </c>
      <c r="U305" s="241" t="str">
        <f t="shared" ca="1" si="470"/>
        <v>-0,334193443667776-0,934008104845337i</v>
      </c>
      <c r="V305" s="240" t="str">
        <f t="shared" ca="1" si="471"/>
        <v>0,782036635413336-0,610307380406541i</v>
      </c>
      <c r="W305" s="240" t="str">
        <f t="shared" ca="1" si="472"/>
        <v>0,824814669372071+0,551123542316916i</v>
      </c>
      <c r="X305" s="240" t="str">
        <f t="shared" ca="1" si="473"/>
        <v>-0,264578033423008+0,956062164264081i</v>
      </c>
      <c r="Y305" s="240" t="str">
        <f t="shared" ca="1" si="474"/>
        <v>-0,990801265362959+0,048674944914852i</v>
      </c>
      <c r="Z305" s="240" t="str">
        <f t="shared" ca="1" si="475"/>
        <v>-0,357014497193939-0,92552528139466i</v>
      </c>
      <c r="AA305" s="240" t="str">
        <f t="shared" ca="1" si="476"/>
        <v>0,766823407708101-0,629315707016946i</v>
      </c>
      <c r="AB305" s="240" t="str">
        <f t="shared" ca="1" si="477"/>
        <v>0,838091499410905+0,530715588919796i</v>
      </c>
      <c r="AC305" s="240" t="str">
        <f t="shared" ca="1" si="478"/>
        <v>-0,241035407410643+0,962267286195312i</v>
      </c>
      <c r="AD305" s="240" t="str">
        <f t="shared" ca="1" si="479"/>
        <v>-0,98930831159956+0,0729757652055239i</v>
      </c>
      <c r="AE305" s="240" t="str">
        <f t="shared" ca="1" si="480"/>
        <v>-0,379620498536628-0,916484956122089i</v>
      </c>
      <c r="AF305" s="240" t="str">
        <f t="shared" ca="1" si="481"/>
        <v>0,751148274255375-0,647944957377151i</v>
      </c>
      <c r="AG305" s="240" t="str">
        <f t="shared" ca="1" si="482"/>
        <v>0,85086349446881+0,509987952296552i</v>
      </c>
      <c r="AH305" s="240" t="str">
        <f t="shared" ca="1" si="483"/>
        <v>-0,217347590681666+0,967892774294849i</v>
      </c>
      <c r="AI305" s="240" t="str">
        <f t="shared" ca="1" si="484"/>
        <v>-0,987219435501875+0,0972326276239828i</v>
      </c>
      <c r="AJ305" s="240" t="str">
        <f t="shared" ca="1" si="485"/>
        <v>-0,401997830686013-0,90689257458149i</v>
      </c>
      <c r="AK305" s="240" t="str">
        <f t="shared" ca="1" si="486"/>
        <v>0,735020677169471-0,666183909923256i</v>
      </c>
      <c r="AL305" s="240" t="str">
        <f t="shared" ca="1" si="487"/>
        <v>0,863122961173526+0,488953118000436i</v>
      </c>
      <c r="AM305" s="240" t="str">
        <f t="shared" ca="1" si="488"/>
        <v>-0,193528851891004+0,972935239979031i</v>
      </c>
      <c r="AN305" s="240" t="str">
        <f t="shared" ca="1" si="489"/>
        <v>-0,984535895330696+0,121430920743813i</v>
      </c>
      <c r="AO305" s="240" t="str">
        <f t="shared" ca="1" si="490"/>
        <v>-0,424133014373311-0,896753914865117i</v>
      </c>
      <c r="AP305" s="240" t="str">
        <f t="shared" ca="1" si="491"/>
        <v>0,718450331112249-0,684021578191803i</v>
      </c>
      <c r="AQ305" s="240" t="str">
        <f t="shared" ca="1" si="492"/>
        <v>0,874862514880345+0,467623756629775i</v>
      </c>
      <c r="AR305" s="240" t="str">
        <f t="shared" ca="1" si="493"/>
        <v>0,874862514880345+0,467623756629775i</v>
      </c>
      <c r="AS305" s="240" t="str">
        <f t="shared" ca="1" si="494"/>
        <v>-0,981259307550461+0,145556068416588i</v>
      </c>
      <c r="AT305" s="240" t="str">
        <f t="shared" ca="1" si="495"/>
        <v>-0,446012716193022-0,886075084121785i</v>
      </c>
      <c r="AU305" s="240" t="str">
        <f t="shared" ca="1" si="496"/>
        <v>0,701447217439454-0,701447217439596i</v>
      </c>
      <c r="AV305" s="240" t="str">
        <f t="shared" ca="1" si="497"/>
        <v>0,886075084121875+0,446012716192842i</v>
      </c>
      <c r="AW305" s="240" t="str">
        <f t="shared" ca="1" si="498"/>
        <v>-0,145556068416418+0,981259307550487i</v>
      </c>
      <c r="AX305" s="240" t="str">
        <f t="shared" ca="1" si="499"/>
        <v>-0,977391645854859+0,169593538557445i</v>
      </c>
      <c r="AY305" s="240" t="str">
        <f t="shared" ca="1" si="500"/>
        <v>-0,467623756629953-0,87486251488025i</v>
      </c>
      <c r="AZ305" s="240" t="str">
        <f t="shared" ca="1" si="501"/>
        <v>0,684021578192392-0,718450331111687i</v>
      </c>
      <c r="BA305" s="240" t="str">
        <f t="shared" ca="1" si="502"/>
        <v>0,896753914864769+0,424133014374047i</v>
      </c>
      <c r="BB305" s="240" t="str">
        <f t="shared" ca="1" si="503"/>
        <v>-0,121430920743613+0,98453589533072i</v>
      </c>
      <c r="BC305" s="240" t="str">
        <f t="shared" ca="1" si="504"/>
        <v>-0,972935239978995+0,193528851891186i</v>
      </c>
      <c r="BD305" s="240" t="str">
        <f t="shared" ca="1" si="505"/>
        <v>-0,488953118000598-0,863122961173435i</v>
      </c>
      <c r="BE305" s="240" t="str">
        <f t="shared" ca="1" si="506"/>
        <v>0,666183909923107-0,735020677169606i</v>
      </c>
      <c r="BF305" s="240" t="str">
        <f t="shared" ca="1" si="507"/>
        <v>0,906892574581572+0,40199783068583i</v>
      </c>
      <c r="BG305" s="240" t="str">
        <f t="shared" ca="1" si="508"/>
        <v>-0,097232627623797+0,987219435501894i</v>
      </c>
      <c r="BH305" s="240" t="str">
        <f t="shared" ca="1" si="509"/>
        <v>-0,967892774294768+0,217347590682027i</v>
      </c>
      <c r="BI305" s="240" t="str">
        <f t="shared" ca="1" si="510"/>
        <v>-0,509987952296979-0,850863494468555i</v>
      </c>
      <c r="BJ305" s="240" t="str">
        <f t="shared" ca="1" si="511"/>
        <v>0,647944957377457-0,75114827425511i</v>
      </c>
      <c r="BK305" s="240" t="str">
        <f t="shared" ca="1" si="512"/>
        <v>0,916484956121934+0,379620498537002i</v>
      </c>
      <c r="BL305" s="240" t="str">
        <f t="shared" ca="1" si="513"/>
        <v>-0,0729757652058439+0,989308311599537i</v>
      </c>
      <c r="BM305" s="240" t="str">
        <f t="shared" ca="1" si="514"/>
        <v>-0,962267286195358+0,241035407410454i</v>
      </c>
      <c r="BN305" s="240" t="str">
        <f t="shared" ca="1" si="515"/>
        <v>-0,530715588919726-0,838091499410949i</v>
      </c>
      <c r="BO305" s="240" t="str">
        <f t="shared" ca="1" si="516"/>
        <v>0,629315707016938-0,766823407708108i</v>
      </c>
      <c r="BP305" s="240" t="str">
        <f t="shared" ca="1" si="517"/>
        <v>0,925525281394696+0,357014497193843i</v>
      </c>
      <c r="BQ305" s="240" t="str">
        <f t="shared" ca="1" si="518"/>
        <v>-0,0486749449146586+0,990801265362969i</v>
      </c>
      <c r="BR305" s="240" t="str">
        <f t="shared" ca="1" si="519"/>
        <v>-0,956062164264005+0,264578033423282i</v>
      </c>
      <c r="BS305" s="240" t="str">
        <f t="shared" ca="1" si="520"/>
        <v>-0,551123542317229-0,824814669371862i</v>
      </c>
      <c r="BT305" s="240" t="str">
        <f t="shared" ca="1" si="521"/>
        <v>0,610307380406926-0,782036635413035i</v>
      </c>
      <c r="BU305" s="240" t="str">
        <f t="shared" ca="1" si="522"/>
        <v>0,934008104845201+0,334193443668155i</v>
      </c>
      <c r="BV305" s="240" t="str">
        <f t="shared" ca="1" si="523"/>
        <v>-0,0243448046577436+0,991697397492542i</v>
      </c>
      <c r="BW305" s="240" t="str">
        <f t="shared" ca="1" si="524"/>
        <v>-0,949281146234629+0,287961287521036i</v>
      </c>
      <c r="BX305" s="240" t="str">
        <f t="shared" ca="1" si="525"/>
        <v>-0,571199519499882-0,811041001818286i</v>
      </c>
      <c r="BY305" s="240" t="str">
        <f t="shared" ca="1" si="526"/>
        <v>0,590931427451021-0,796778793491646i</v>
      </c>
      <c r="BZ305" s="240" t="str">
        <f t="shared" ca="1" si="527"/>
        <v>0,941928316738502+0,311171084507342i</v>
      </c>
      <c r="CA305" s="240" t="str">
        <f t="shared" ca="1" si="528"/>
        <v>2,00761579170659E-13+0,991996168191846i</v>
      </c>
      <c r="CB305" s="240" t="str">
        <f t="shared" ca="1" si="529"/>
        <v>-0,941928316738376+0,311171084507724i</v>
      </c>
      <c r="CC305" s="240" t="str">
        <f t="shared" ca="1" si="530"/>
        <v>-0,590931427451344-0,796778793491407i</v>
      </c>
      <c r="CD305" s="240" t="str">
        <f t="shared" ca="1" si="531"/>
        <v>0,571199519500384-0,811041001817933i</v>
      </c>
      <c r="CE305" s="240" t="str">
        <f t="shared" ca="1" si="532"/>
        <v>0,949281146234452+0,287961287521623i</v>
      </c>
      <c r="CF305" s="240" t="str">
        <f t="shared" ca="1" si="533"/>
        <v>0,0243448046571303+0,991697397492557i</v>
      </c>
      <c r="CG305" s="240" t="str">
        <f t="shared" ca="1" si="534"/>
        <v>-0,934008104845408+0,334193443667577i</v>
      </c>
      <c r="CH305" s="240" t="str">
        <f t="shared" ca="1" si="535"/>
        <v>-0,610307380406443-0,782036635413412i</v>
      </c>
      <c r="CI305" s="240" t="str">
        <f t="shared" ca="1" si="536"/>
        <v>0,551123542316943-0,824814669372053i</v>
      </c>
      <c r="CJ305" s="240" t="str">
        <f t="shared" ca="1" si="537"/>
        <v>0,956062164264112+0,264578033422896i</v>
      </c>
      <c r="CK305" s="240" t="str">
        <f t="shared" ca="1" si="538"/>
        <v>0,0486749449150596+0,990801265362949i</v>
      </c>
      <c r="CL305" s="240" t="str">
        <f t="shared" ca="1" si="539"/>
        <v>-0,925525281394551+0,357014497194218i</v>
      </c>
      <c r="CM305" s="240" t="str">
        <f t="shared" ca="1" si="540"/>
        <v>-0,629315707017248-0,766823407707853i</v>
      </c>
      <c r="CN305" s="240" t="str">
        <f t="shared" ca="1" si="541"/>
        <v>0,530715588919387-0,838091499411164i</v>
      </c>
      <c r="CO305" s="240" t="str">
        <f t="shared" ca="1" si="542"/>
        <v>0,962267286195217+0,241035407411022i</v>
      </c>
      <c r="CP305" s="240" t="str">
        <f t="shared" ca="1" si="543"/>
        <v>0,0729757652052321+0,989308311599582i</v>
      </c>
      <c r="CQ305" s="240" t="str">
        <f t="shared" ca="1" si="544"/>
        <v>-0,916484956122169+0,379620498536436i</v>
      </c>
      <c r="CR305" s="240" t="str">
        <f t="shared" ca="1" si="545"/>
        <v>-0,647944957376993-0,751148274255511i</v>
      </c>
      <c r="CS305" s="240" t="str">
        <f t="shared" ca="1" si="546"/>
        <v>0,509987952296658-0,850863494468746i</v>
      </c>
      <c r="CT305" s="240" t="str">
        <f t="shared" ca="1" si="547"/>
        <v>0,967892774294844+0,217347590681689i</v>
      </c>
      <c r="CU305" s="240" t="str">
        <f t="shared" ca="1" si="548"/>
        <v>0,0972326276241965+0,987219435501854i</v>
      </c>
      <c r="CV305" s="240" t="str">
        <f t="shared" ca="1" si="549"/>
        <v>-0,906892574581409+0,401997830686197i</v>
      </c>
      <c r="CW305" s="240" t="str">
        <f t="shared" ca="1" si="550"/>
        <v>-0,666183909923405-0,735020677169336i</v>
      </c>
      <c r="CX305" s="240" t="str">
        <f t="shared" ca="1" si="551"/>
        <v>0,488953118000273-0,863122961173618i</v>
      </c>
      <c r="CY305" s="240" t="str">
        <f t="shared" ca="1" si="552"/>
        <v>0,972935239978881+0,193528851891761i</v>
      </c>
      <c r="CZ305" s="240" t="str">
        <f t="shared" ca="1" si="553"/>
        <v>0,121430920743033+0,984535895330792i</v>
      </c>
      <c r="DA305" s="240" t="str">
        <f t="shared" ca="1" si="554"/>
        <v>-0,896753914865032+0,424133014373492i</v>
      </c>
      <c r="DB305" s="240" t="str">
        <f t="shared" ca="1" si="555"/>
        <v>-0,684021578191948-0,718450331112111i</v>
      </c>
      <c r="DC305" s="240" t="str">
        <f t="shared" ca="1" si="556"/>
        <v>0,467623756629623-0,874862514880426i</v>
      </c>
      <c r="DD305" s="240" t="str">
        <f t="shared" ca="1" si="557"/>
        <v>0,977391645854922+0,169593538557078i</v>
      </c>
      <c r="DE305" s="240" t="str">
        <f t="shared" ca="1" si="558"/>
        <v>0,145556068416759+0,981259307550436i</v>
      </c>
      <c r="DF305" s="240" t="str">
        <f t="shared" ca="1" si="559"/>
        <v>-0,886075084121695+0,446012716193201i</v>
      </c>
      <c r="DG305" s="240" t="str">
        <f t="shared" ca="1" si="560"/>
        <v>-0,701447217439738-0,701447217439312i</v>
      </c>
      <c r="DH305" s="240" t="str">
        <f t="shared" ca="1" si="561"/>
        <v>0,446012716192663-0,886075084121966i</v>
      </c>
      <c r="DI305" s="240" t="str">
        <f t="shared" ca="1" si="562"/>
        <v>0,981259307550366+0,145556068417223i</v>
      </c>
      <c r="DJ305" s="240" t="str">
        <f t="shared" ca="1" si="563"/>
        <v>0,169593538556671+0,977391645854993i</v>
      </c>
      <c r="DK305" s="240" t="str">
        <f t="shared" ca="1" si="564"/>
        <v>-0,874862514880621+0,467623756629259i</v>
      </c>
      <c r="DL305" s="240" t="str">
        <f t="shared" ca="1" si="565"/>
        <v>-0,718450331111826-0,684021578192247i</v>
      </c>
      <c r="DM305" s="240" t="str">
        <f t="shared" ca="1" si="566"/>
        <v>0,424133014373814-0,896753914864879i</v>
      </c>
      <c r="DN305" s="240" t="str">
        <f t="shared" ca="1" si="567"/>
        <v>0,984535895330749+0,121430920743386i</v>
      </c>
      <c r="DO305" s="240" t="str">
        <f t="shared" ca="1" si="568"/>
        <v>0,193528851891411+0,97293523997895i</v>
      </c>
      <c r="DP305" s="240" t="str">
        <f t="shared" ca="1" si="569"/>
        <v>-0,863122961173322+0,488953118000797i</v>
      </c>
      <c r="DQ305" s="240" t="str">
        <f t="shared" ca="1" si="570"/>
        <v>-0,735020677169741-0,666183909922958i</v>
      </c>
      <c r="DR305" s="240" t="str">
        <f t="shared" ca="1" si="571"/>
        <v>0,401997830685646-0,906892574581653i</v>
      </c>
      <c r="DS305" s="240" t="str">
        <f t="shared" ca="1" si="572"/>
        <v>0,987219435501913+0,0972326276235972i</v>
      </c>
      <c r="DT305" s="240" t="str">
        <f t="shared" ca="1" si="573"/>
        <v>0,217347590681232+0,967892774294947i</v>
      </c>
      <c r="DU305" s="240" t="str">
        <f t="shared" ca="1" si="574"/>
        <v>-0,850863494468987+0,509987952296256i</v>
      </c>
      <c r="DV305" s="240" t="str">
        <f t="shared" ca="1" si="575"/>
        <v>-0,751148274255204-0,647944957377348i</v>
      </c>
      <c r="DW305" s="240" t="str">
        <f t="shared" ca="1" si="576"/>
        <v>0,379620498536869-0,916484956121989i</v>
      </c>
      <c r="DX305" s="240" t="str">
        <f t="shared" ca="1" si="577"/>
        <v>0,989308311599555+0,0729757652055874i</v>
      </c>
      <c r="DY305" s="240" t="str">
        <f t="shared" ca="1" si="578"/>
        <v>0,241035407410677+0,962267286195303i</v>
      </c>
      <c r="DZ305" s="240" t="str">
        <f t="shared" ca="1" si="579"/>
        <v>-0,838091499410842+0,530715588919896i</v>
      </c>
      <c r="EA305" s="240" t="str">
        <f t="shared" ca="1" si="580"/>
        <v>-0,766823407708236-0,629315707016783i</v>
      </c>
      <c r="EB305" s="240" t="str">
        <f t="shared" ca="1" si="581"/>
        <v>0,357014497193656-0,925525281394769i</v>
      </c>
      <c r="EC305" s="240" t="str">
        <f t="shared" ca="1" si="582"/>
        <v>0,990801265362978+0,048674944914458i</v>
      </c>
      <c r="ED305" s="240" t="str">
        <f t="shared" ca="1" si="583"/>
        <v>0,264578033422498+0,956062164264223i</v>
      </c>
      <c r="EE305" s="240" t="str">
        <f t="shared" ca="1" si="584"/>
        <v>-0,824814669372313+0,551123542316553i</v>
      </c>
      <c r="EF305" s="240" t="str">
        <f t="shared" ca="1" si="585"/>
        <v>-0,782036635413124-0,610307380406812i</v>
      </c>
      <c r="EG305" s="240" t="str">
        <f t="shared" ca="1" si="586"/>
        <v>0,334193443668019-0,93400810484525i</v>
      </c>
      <c r="EH305" s="240" t="str">
        <f t="shared" ca="1" si="587"/>
        <v>0,991697397492545+0,0243448046575992i</v>
      </c>
      <c r="EI305" s="240" t="str">
        <f t="shared" ca="1" si="588"/>
        <v>0,287961287521282+0,949281146234555i</v>
      </c>
      <c r="EJ305" s="240" t="str">
        <f t="shared" ca="1" si="589"/>
        <v>-0,811041001818137+0,571199519500092i</v>
      </c>
      <c r="EK305" s="240" t="str">
        <f t="shared" ca="1" si="590"/>
        <v>-0,796778793491766-0,59093142745086i</v>
      </c>
      <c r="EL305" s="240" t="str">
        <f t="shared" ca="1" si="591"/>
        <v>0,311171084507152-0,941928316738566i</v>
      </c>
      <c r="EM305" s="240" t="str">
        <f t="shared" ca="1" si="592"/>
        <v>0,991996168191846-4,01523158341317E-13i</v>
      </c>
      <c r="EN305" s="240"/>
      <c r="EO305" s="240"/>
      <c r="EP305" s="240"/>
    </row>
    <row r="306" spans="1:146">
      <c r="A306" s="268">
        <f t="shared" si="461"/>
        <v>4.0234375000000001E-3</v>
      </c>
      <c r="B306" s="267">
        <v>206</v>
      </c>
      <c r="C306" s="266">
        <f t="shared" si="462"/>
        <v>41200</v>
      </c>
      <c r="N306" s="265">
        <f t="shared" ca="1" si="463"/>
        <v>1.0074582356039805</v>
      </c>
      <c r="O306" s="240">
        <f t="shared" ca="1" si="464"/>
        <v>-0.99254176439601938</v>
      </c>
      <c r="P306" s="240" t="str">
        <f t="shared" ca="1" si="465"/>
        <v>-0,334377249493027-0,934521807713357i</v>
      </c>
      <c r="Q306" s="240" t="str">
        <f t="shared" ca="1" si="466"/>
        <v>0,767245159277248-0,629661829584734i</v>
      </c>
      <c r="R306" s="240" t="str">
        <f t="shared" ca="1" si="467"/>
        <v>0,851331467942605+0,510268444802393i</v>
      </c>
      <c r="S306" s="240" t="str">
        <f t="shared" ca="1" si="468"/>
        <v>-0,19363529243047+0,973470352705068i</v>
      </c>
      <c r="T306" s="240" t="str">
        <f t="shared" ca="1" si="469"/>
        <v>-0,981798998499535+0,145636124006622i</v>
      </c>
      <c r="U306" s="241" t="str">
        <f t="shared" ca="1" si="470"/>
        <v>-0,467880948899766-0,875343687774703i</v>
      </c>
      <c r="V306" s="240" t="str">
        <f t="shared" ca="1" si="471"/>
        <v>0,666550309939819-0,735424937291016i</v>
      </c>
      <c r="W306" s="240" t="str">
        <f t="shared" ca="1" si="472"/>
        <v>0,916989021288126+0,379829289164761i</v>
      </c>
      <c r="X306" s="240" t="str">
        <f t="shared" ca="1" si="473"/>
        <v>-0,0487017160517076+0,99134620437261i</v>
      </c>
      <c r="Y306" s="240" t="str">
        <f t="shared" ca="1" si="474"/>
        <v>-0,949803249249376+0,28811966573924i</v>
      </c>
      <c r="Z306" s="240" t="str">
        <f t="shared" ca="1" si="475"/>
        <v>-0,591256438730395-0,797217020471976i</v>
      </c>
      <c r="AA306" s="240" t="str">
        <f t="shared" ca="1" si="476"/>
        <v>0,551426659327168-0,825268316036453i</v>
      </c>
      <c r="AB306" s="240" t="str">
        <f t="shared" ca="1" si="477"/>
        <v>0,962796531565005+0,241167976474403i</v>
      </c>
      <c r="AC306" s="240" t="str">
        <f t="shared" ca="1" si="478"/>
        <v>0,0972861054037215+0,987762404511196i</v>
      </c>
      <c r="AD306" s="240" t="str">
        <f t="shared" ca="1" si="479"/>
        <v>-0,897247127991852+0,424366286809798i</v>
      </c>
      <c r="AE306" s="240" t="str">
        <f t="shared" ca="1" si="480"/>
        <v>-0,7018330122153-0,701833012215272i</v>
      </c>
      <c r="AF306" s="240" t="str">
        <f t="shared" ca="1" si="481"/>
        <v>0,424366286809837-0,897247127991834i</v>
      </c>
      <c r="AG306" s="240" t="str">
        <f t="shared" ca="1" si="482"/>
        <v>0,98776240451119+0,0972861054037785i</v>
      </c>
      <c r="AH306" s="240" t="str">
        <f t="shared" ca="1" si="483"/>
        <v>0,241167976474457+0,962796531564992i</v>
      </c>
      <c r="AI306" s="240" t="str">
        <f t="shared" ca="1" si="484"/>
        <v>-0,8252683160367+0,551426659326797i</v>
      </c>
      <c r="AJ306" s="240" t="str">
        <f t="shared" ca="1" si="485"/>
        <v>-0,797217020472244-0,591256438730034i</v>
      </c>
      <c r="AK306" s="240" t="str">
        <f t="shared" ca="1" si="486"/>
        <v>0,28811966573891-0,949803249249476i</v>
      </c>
      <c r="AL306" s="240" t="str">
        <f t="shared" ca="1" si="487"/>
        <v>0,991346204372595-0,0487017160520448i</v>
      </c>
      <c r="AM306" s="240" t="str">
        <f t="shared" ca="1" si="488"/>
        <v>0,379829289164989+0,916989021288032i</v>
      </c>
      <c r="AN306" s="240" t="str">
        <f t="shared" ca="1" si="489"/>
        <v>-0,735424937290922+0,666550309939922i</v>
      </c>
      <c r="AO306" s="240" t="str">
        <f t="shared" ca="1" si="490"/>
        <v>-0,875343687774728-0,467880948899721i</v>
      </c>
      <c r="AP306" s="240" t="str">
        <f t="shared" ca="1" si="491"/>
        <v>0,145636124006563-0,981798998499544i</v>
      </c>
      <c r="AQ306" s="240" t="str">
        <f t="shared" ca="1" si="492"/>
        <v>0,973470352705079-0,193635292430411i</v>
      </c>
      <c r="AR306" s="240" t="str">
        <f t="shared" ca="1" si="493"/>
        <v>0,973470352705079-0,193635292430411i</v>
      </c>
      <c r="AS306" s="240" t="str">
        <f t="shared" ca="1" si="494"/>
        <v>-0,629661829584921+0,767245159277094i</v>
      </c>
      <c r="AT306" s="240" t="str">
        <f t="shared" ca="1" si="495"/>
        <v>-0,934521807713259-0,334377249493302i</v>
      </c>
      <c r="AU306" s="240" t="str">
        <f t="shared" ca="1" si="496"/>
        <v>3,53594801957099E-13-0,992541764396019i</v>
      </c>
      <c r="AV306" s="240" t="str">
        <f t="shared" ca="1" si="497"/>
        <v>0,934521807713497-0,334377249492636i</v>
      </c>
      <c r="AW306" s="240" t="str">
        <f t="shared" ca="1" si="498"/>
        <v>0,629661829584396+0,767245159277524i</v>
      </c>
      <c r="AX306" s="240" t="str">
        <f t="shared" ca="1" si="499"/>
        <v>-0,510268444802024+0,851331467942827i</v>
      </c>
      <c r="AY306" s="240" t="str">
        <f t="shared" ca="1" si="500"/>
        <v>-0,973470352705134-0,193635292430136i</v>
      </c>
      <c r="AZ306" s="240" t="str">
        <f t="shared" ca="1" si="501"/>
        <v>-0,145636124006868-0,981798998499499i</v>
      </c>
      <c r="BA306" s="240" t="str">
        <f t="shared" ca="1" si="502"/>
        <v>0,875343687774582-0,467880948899993i</v>
      </c>
      <c r="BB306" s="240" t="str">
        <f t="shared" ca="1" si="503"/>
        <v>0,735424937291111+0,666550309939715i</v>
      </c>
      <c r="BC306" s="240" t="str">
        <f t="shared" ca="1" si="504"/>
        <v>-0,379829289164717+0,916989021288144i</v>
      </c>
      <c r="BD306" s="240" t="str">
        <f t="shared" ca="1" si="505"/>
        <v>-0,991346204372608-0,0487017160517508i</v>
      </c>
      <c r="BE306" s="240" t="str">
        <f t="shared" ca="1" si="506"/>
        <v>-0,288119665739178-0,949803249249395i</v>
      </c>
      <c r="BF306" s="240" t="str">
        <f t="shared" ca="1" si="507"/>
        <v>0,797217020472068-0,59125643873027i</v>
      </c>
      <c r="BG306" s="240" t="str">
        <f t="shared" ca="1" si="508"/>
        <v>0,825268316036315+0,551426659327374i</v>
      </c>
      <c r="BH306" s="240" t="str">
        <f t="shared" ca="1" si="509"/>
        <v>-0,241167976474733+0,962796531564923i</v>
      </c>
      <c r="BI306" s="240" t="str">
        <f t="shared" ca="1" si="510"/>
        <v>-0,98776240451123+0,0972861054033695i</v>
      </c>
      <c r="BJ306" s="240" t="str">
        <f t="shared" ca="1" si="511"/>
        <v>-0,424366286809389-0,897247127992046i</v>
      </c>
      <c r="BK306" s="240" t="str">
        <f t="shared" ca="1" si="512"/>
        <v>0,701833012214953-0,701833012215619i</v>
      </c>
      <c r="BL306" s="240" t="str">
        <f t="shared" ca="1" si="513"/>
        <v>0,897247127992026+0,42436628680943i</v>
      </c>
      <c r="BM306" s="240" t="str">
        <f t="shared" ca="1" si="514"/>
        <v>-0,0972861054034427+0,987762404511223i</v>
      </c>
      <c r="BN306" s="240" t="str">
        <f t="shared" ca="1" si="515"/>
        <v>-0,962796531564934+0,241167976474689i</v>
      </c>
      <c r="BO306" s="240" t="str">
        <f t="shared" ca="1" si="516"/>
        <v>-0,551426659327336-0,825268316036341i</v>
      </c>
      <c r="BP306" s="240" t="str">
        <f t="shared" ca="1" si="517"/>
        <v>0,591256438730306-0,797217020472041i</v>
      </c>
      <c r="BQ306" s="240" t="str">
        <f t="shared" ca="1" si="518"/>
        <v>0,949803249249382+0,288119665739221i</v>
      </c>
      <c r="BR306" s="240" t="str">
        <f t="shared" ca="1" si="519"/>
        <v>0,0487017160516774+0,991346204372612i</v>
      </c>
      <c r="BS306" s="240" t="str">
        <f t="shared" ca="1" si="520"/>
        <v>-0,916989021288173+0,379829289164649i</v>
      </c>
      <c r="BT306" s="240" t="str">
        <f t="shared" ca="1" si="521"/>
        <v>-0,66655030993966-0,735424937291159i</v>
      </c>
      <c r="BU306" s="240" t="str">
        <f t="shared" ca="1" si="522"/>
        <v>0,467880948900032-0,875343687774562i</v>
      </c>
      <c r="BV306" s="240" t="str">
        <f t="shared" ca="1" si="523"/>
        <v>0,981798998499493+0,145636124006913i</v>
      </c>
      <c r="BW306" s="240" t="str">
        <f t="shared" ca="1" si="524"/>
        <v>0,193635292430091+0,973470352705143i</v>
      </c>
      <c r="BX306" s="240" t="str">
        <f t="shared" ca="1" si="525"/>
        <v>-0,851331467942849+0,510268444801984i</v>
      </c>
      <c r="BY306" s="240" t="str">
        <f t="shared" ca="1" si="526"/>
        <v>-0,767245159277496-0,629661829584431i</v>
      </c>
      <c r="BZ306" s="240" t="str">
        <f t="shared" ca="1" si="527"/>
        <v>0,334377249492679-0,934521807713481i</v>
      </c>
      <c r="CA306" s="240" t="str">
        <f t="shared" ca="1" si="528"/>
        <v>0,992541764396019-3,08360806593152E-13i</v>
      </c>
      <c r="CB306" s="240" t="str">
        <f t="shared" ca="1" si="529"/>
        <v>0,33437724949326+0,934521807713274i</v>
      </c>
      <c r="CC306" s="240" t="str">
        <f t="shared" ca="1" si="530"/>
        <v>-0,76724515927714+0,629661829584865i</v>
      </c>
      <c r="CD306" s="240" t="str">
        <f t="shared" ca="1" si="531"/>
        <v>-0,851331467942645-0,510268444802326i</v>
      </c>
      <c r="CE306" s="240" t="str">
        <f t="shared" ca="1" si="532"/>
        <v>0,193635292430483-0,973470352705066i</v>
      </c>
      <c r="CF306" s="240" t="str">
        <f t="shared" ca="1" si="533"/>
        <v>0,981798998499551-0,145636124006519i</v>
      </c>
      <c r="CG306" s="240" t="str">
        <f t="shared" ca="1" si="534"/>
        <v>0,467880948899681+0,875343687774749i</v>
      </c>
      <c r="CH306" s="240" t="str">
        <f t="shared" ca="1" si="535"/>
        <v>-0,666550309939956+0,735424937290892i</v>
      </c>
      <c r="CI306" s="240" t="str">
        <f t="shared" ca="1" si="536"/>
        <v>-0,91698902128802-0,379829289165017i</v>
      </c>
      <c r="CJ306" s="240" t="str">
        <f t="shared" ca="1" si="537"/>
        <v>0,0487017160521322-0,99134620437259i</v>
      </c>
      <c r="CK306" s="240" t="str">
        <f t="shared" ca="1" si="538"/>
        <v>0,949803249249497-0,28811966573884i</v>
      </c>
      <c r="CL306" s="240" t="str">
        <f t="shared" ca="1" si="539"/>
        <v>0,591256438730801+0,797217020471674i</v>
      </c>
      <c r="CM306" s="240" t="str">
        <f t="shared" ca="1" si="540"/>
        <v>-0,551426659326823+0,825268316036683i</v>
      </c>
      <c r="CN306" s="240" t="str">
        <f t="shared" ca="1" si="541"/>
        <v>-0,96279653156507-0,241167976474145i</v>
      </c>
      <c r="CO306" s="240" t="str">
        <f t="shared" ca="1" si="542"/>
        <v>-0,0972861054040003-0,987762404511169i</v>
      </c>
      <c r="CP306" s="240" t="str">
        <f t="shared" ca="1" si="543"/>
        <v>0,897247127991775-0,424366286809962i</v>
      </c>
      <c r="CQ306" s="240" t="str">
        <f t="shared" ca="1" si="544"/>
        <v>0,701833012215369+0,701833012215203i</v>
      </c>
      <c r="CR306" s="240" t="str">
        <f t="shared" ca="1" si="545"/>
        <v>-0,424366286809749+0,897247127991875i</v>
      </c>
      <c r="CS306" s="240" t="str">
        <f t="shared" ca="1" si="546"/>
        <v>-0,987762404511192-0,0972861054037664i</v>
      </c>
      <c r="CT306" s="240" t="str">
        <f t="shared" ca="1" si="547"/>
        <v>-0,241167976474373-0,962796531565013i</v>
      </c>
      <c r="CU306" s="240" t="str">
        <f t="shared" ca="1" si="548"/>
        <v>0,825268316036552-0,551426659327019i</v>
      </c>
      <c r="CV306" s="240" t="str">
        <f t="shared" ca="1" si="549"/>
        <v>0,797217020471814+0,591256438730612i</v>
      </c>
      <c r="CW306" s="240" t="str">
        <f t="shared" ca="1" si="550"/>
        <v>-0,288119665739587+0,949803249249271i</v>
      </c>
      <c r="CX306" s="240" t="str">
        <f t="shared" ca="1" si="551"/>
        <v>-0,991346204372628+0,0487017160513525i</v>
      </c>
      <c r="CY306" s="240" t="str">
        <f t="shared" ca="1" si="552"/>
        <v>-0,379829289164348-0,916989021288297i</v>
      </c>
      <c r="CZ306" s="240" t="str">
        <f t="shared" ca="1" si="553"/>
        <v>0,735424937290734-0,66655030994013i</v>
      </c>
      <c r="DA306" s="240" t="str">
        <f t="shared" ca="1" si="554"/>
        <v>0,87534368777486+0,467880948899474i</v>
      </c>
      <c r="DB306" s="240" t="str">
        <f t="shared" ca="1" si="555"/>
        <v>-0,145636124006286+0,981798998499585i</v>
      </c>
      <c r="DC306" s="240" t="str">
        <f t="shared" ca="1" si="556"/>
        <v>-0,97347035270502+0,193635292430713i</v>
      </c>
      <c r="DD306" s="240" t="str">
        <f t="shared" ca="1" si="557"/>
        <v>-0,510268444802528-0,851331467942524i</v>
      </c>
      <c r="DE306" s="240" t="str">
        <f t="shared" ca="1" si="558"/>
        <v>0,629661829584683-0,767245159277289i</v>
      </c>
      <c r="DF306" s="240" t="str">
        <f t="shared" ca="1" si="559"/>
        <v>0,934521807713353+0,334377249493038i</v>
      </c>
      <c r="DG306" s="240" t="str">
        <f t="shared" ca="1" si="560"/>
        <v>-7,34437289891509E-14+0,992541764396019i</v>
      </c>
      <c r="DH306" s="240" t="str">
        <f t="shared" ca="1" si="561"/>
        <v>-0,934521807713403+0,3343772494929i</v>
      </c>
      <c r="DI306" s="240" t="str">
        <f t="shared" ca="1" si="562"/>
        <v>-0,629661829584613-0,767245159277347i</v>
      </c>
      <c r="DJ306" s="240" t="str">
        <f t="shared" ca="1" si="563"/>
        <v>0,510268444802605-0,851331467942477i</v>
      </c>
      <c r="DK306" s="240" t="str">
        <f t="shared" ca="1" si="564"/>
        <v>0,973470352705002+0,193635292430802i</v>
      </c>
      <c r="DL306" s="240" t="str">
        <f t="shared" ca="1" si="565"/>
        <v>0,145636124006197+0,981798998499599i</v>
      </c>
      <c r="DM306" s="240" t="str">
        <f t="shared" ca="1" si="566"/>
        <v>-0,875343687774929+0,467880948899345i</v>
      </c>
      <c r="DN306" s="240" t="str">
        <f t="shared" ca="1" si="567"/>
        <v>-0,735424937291317-0,666550309939486i</v>
      </c>
      <c r="DO306" s="240" t="str">
        <f t="shared" ca="1" si="568"/>
        <v>0,379829289164432-0,916989021288262i</v>
      </c>
      <c r="DP306" s="240" t="str">
        <f t="shared" ca="1" si="569"/>
        <v>0,991346204372623+0,0487017160514428i</v>
      </c>
      <c r="DQ306" s="240" t="str">
        <f t="shared" ca="1" si="570"/>
        <v>0,2881196657395+0,949803249249296i</v>
      </c>
      <c r="DR306" s="240" t="str">
        <f t="shared" ca="1" si="571"/>
        <v>-0,797217020471867+0,59125643873054i</v>
      </c>
      <c r="DS306" s="240" t="str">
        <f t="shared" ca="1" si="572"/>
        <v>-0,825268316036503-0,551426659327094i</v>
      </c>
      <c r="DT306" s="240" t="str">
        <f t="shared" ca="1" si="573"/>
        <v>0,241167976474406-0,962796531565005i</v>
      </c>
      <c r="DU306" s="240" t="str">
        <f t="shared" ca="1" si="574"/>
        <v>0,987762404511206-0,0972861054036202i</v>
      </c>
      <c r="DV306" s="240" t="str">
        <f t="shared" ca="1" si="575"/>
        <v>0,424366286809616+0,897247127991938i</v>
      </c>
      <c r="DW306" s="240" t="str">
        <f t="shared" ca="1" si="576"/>
        <v>-0,701833012215473+0,701833012215099i</v>
      </c>
      <c r="DX306" s="240" t="str">
        <f t="shared" ca="1" si="577"/>
        <v>-0,897247127991712-0,424366286810095i</v>
      </c>
      <c r="DY306" s="240" t="str">
        <f t="shared" ca="1" si="578"/>
        <v>0,0972861054041464-0,987762404511154i</v>
      </c>
      <c r="DZ306" s="240" t="str">
        <f t="shared" ca="1" si="579"/>
        <v>0,962796531565106-0,241167976474002i</v>
      </c>
      <c r="EA306" s="240" t="str">
        <f t="shared" ca="1" si="580"/>
        <v>0,551426659327592+0,825268316036169i</v>
      </c>
      <c r="EB306" s="240" t="str">
        <f t="shared" ca="1" si="581"/>
        <v>-0,591256438730059+0,797217020472225i</v>
      </c>
      <c r="EC306" s="240" t="str">
        <f t="shared" ca="1" si="582"/>
        <v>-0,949803249249471-0,288119665738926i</v>
      </c>
      <c r="ED306" s="240" t="str">
        <f t="shared" ca="1" si="583"/>
        <v>-0,0487017160520418-0,991346204372595i</v>
      </c>
      <c r="EE306" s="240" t="str">
        <f t="shared" ca="1" si="584"/>
        <v>0,916989021288033-0,379829289164986i</v>
      </c>
      <c r="EF306" s="240" t="str">
        <f t="shared" ca="1" si="585"/>
        <v>0,666550309939847+0,73542493729099i</v>
      </c>
      <c r="EG306" s="240" t="str">
        <f t="shared" ca="1" si="586"/>
        <v>-0,46788094889981+0,87534368777468i</v>
      </c>
      <c r="EH306" s="240" t="str">
        <f t="shared" ca="1" si="587"/>
        <v>-0,981798998499529-0,145636124006663i</v>
      </c>
      <c r="EI306" s="240" t="str">
        <f t="shared" ca="1" si="588"/>
        <v>-0,193635292430338-0,973470352705094i</v>
      </c>
      <c r="EJ306" s="240" t="str">
        <f t="shared" ca="1" si="589"/>
        <v>0,85133146794272-0,5102684448022i</v>
      </c>
      <c r="EK306" s="240" t="str">
        <f t="shared" ca="1" si="590"/>
        <v>0,767245159277047+0,629661829584978i</v>
      </c>
      <c r="EL306" s="240" t="str">
        <f t="shared" ca="1" si="591"/>
        <v>-0,334377249493345+0,934521807713243i</v>
      </c>
      <c r="EM306" s="240" t="str">
        <f t="shared" ca="1" si="592"/>
        <v>-0,992541764396019-3,98828797321046E-13i</v>
      </c>
      <c r="EN306" s="240"/>
      <c r="EO306" s="240"/>
      <c r="EP306" s="240"/>
    </row>
    <row r="307" spans="1:146">
      <c r="A307" s="268">
        <f t="shared" si="461"/>
        <v>4.0429687499999997E-3</v>
      </c>
      <c r="B307" s="267">
        <v>207</v>
      </c>
      <c r="C307" s="266">
        <f t="shared" si="462"/>
        <v>41400</v>
      </c>
      <c r="N307" s="265">
        <f t="shared" ca="1" si="463"/>
        <v>1.0069868015467183</v>
      </c>
      <c r="O307" s="240">
        <f t="shared" ca="1" si="464"/>
        <v>-0.99301319845328184</v>
      </c>
      <c r="P307" s="240" t="str">
        <f t="shared" ca="1" si="465"/>
        <v>-0,357380521337065-0,926474163304765i</v>
      </c>
      <c r="Q307" s="240" t="str">
        <f t="shared" ca="1" si="466"/>
        <v>0,735774246886277-0,66686690570259i</v>
      </c>
      <c r="R307" s="240" t="str">
        <f t="shared" ca="1" si="467"/>
        <v>0,886983520266342+0,446469984521182i</v>
      </c>
      <c r="S307" s="240" t="str">
        <f t="shared" ca="1" si="468"/>
        <v>-0,0973323140218752+0,988231568484615i</v>
      </c>
      <c r="T307" s="240" t="str">
        <f t="shared" ca="1" si="469"/>
        <v>-0,957042353688255+0,264849288368425i</v>
      </c>
      <c r="U307" s="241" t="str">
        <f t="shared" ca="1" si="470"/>
        <v>-0,591537271670455-0,797595679857339i</v>
      </c>
      <c r="V307" s="240" t="str">
        <f t="shared" ca="1" si="471"/>
        <v>0,531259697688984-0,838950741053267i</v>
      </c>
      <c r="W307" s="240" t="str">
        <f t="shared" ca="1" si="472"/>
        <v>0,973932728289101+0,193727264652562i</v>
      </c>
      <c r="X307" s="240" t="str">
        <f t="shared" ca="1" si="473"/>
        <v>0,169767411971485+0,978393703033151i</v>
      </c>
      <c r="Y307" s="240" t="str">
        <f t="shared" ca="1" si="474"/>
        <v>-0,851735830421277+0,510510810344888i</v>
      </c>
      <c r="Z307" s="240" t="str">
        <f t="shared" ca="1" si="475"/>
        <v>-0,782838407586728-0,610933089551953i</v>
      </c>
      <c r="AA307" s="240" t="str">
        <f t="shared" ca="1" si="476"/>
        <v>0,288256515822459-0,95025438351439i</v>
      </c>
      <c r="AB307" s="240" t="str">
        <f t="shared" ca="1" si="477"/>
        <v>0,990322586173437-0,0730505825929624i</v>
      </c>
      <c r="AC307" s="240" t="str">
        <f t="shared" ca="1" si="478"/>
        <v>0,424567850842186+0,897673299332036i</v>
      </c>
      <c r="AD307" s="240" t="str">
        <f t="shared" ca="1" si="479"/>
        <v>-0,684722861792544+0,719186912312122i</v>
      </c>
      <c r="AE307" s="240" t="str">
        <f t="shared" ca="1" si="480"/>
        <v>-0,917424569564558-0,380009699167933i</v>
      </c>
      <c r="AF307" s="240" t="str">
        <f t="shared" ca="1" si="481"/>
        <v>0,0243697638295529-0,992714121443484i</v>
      </c>
      <c r="AG307" s="240" t="str">
        <f t="shared" ca="1" si="482"/>
        <v>0,934965683652094-0,334536070843473i</v>
      </c>
      <c r="AH307" s="240" t="str">
        <f t="shared" ca="1" si="483"/>
        <v>0,648609253924333+0,751918378566542i</v>
      </c>
      <c r="AI307" s="240" t="str">
        <f t="shared" ca="1" si="484"/>
        <v>-0,468103181375915+0,87575945549458i</v>
      </c>
      <c r="AJ307" s="240" t="str">
        <f t="shared" ca="1" si="485"/>
        <v>-0,985545277051275-0,121555416104521i</v>
      </c>
      <c r="AK307" s="240" t="str">
        <f t="shared" ca="1" si="486"/>
        <v>-0,24128252560615-0,963253837334446i</v>
      </c>
      <c r="AL307" s="240" t="str">
        <f t="shared" ca="1" si="487"/>
        <v>0,81187251031426-0,571785133855751i</v>
      </c>
      <c r="AM307" s="240" t="str">
        <f t="shared" ca="1" si="488"/>
        <v>0,82566029912934+0,551688574056112i</v>
      </c>
      <c r="AN307" s="240" t="str">
        <f t="shared" ca="1" si="489"/>
        <v>-0,217570423273342+0,96888509288722i</v>
      </c>
      <c r="AO307" s="240" t="str">
        <f t="shared" ca="1" si="490"/>
        <v>-0,982265329995028+0,145705297749169i</v>
      </c>
      <c r="AP307" s="240" t="str">
        <f t="shared" ca="1" si="491"/>
        <v>-0,489454410378305-0,864007865973247i</v>
      </c>
      <c r="AQ307" s="240" t="str">
        <f t="shared" ca="1" si="492"/>
        <v>0,629960904184488-0,767609582731664i</v>
      </c>
      <c r="AR307" s="240" t="str">
        <f t="shared" ca="1" si="493"/>
        <v>0,629960904184488-0,767609582731664i</v>
      </c>
      <c r="AS307" s="240" t="str">
        <f t="shared" ca="1" si="494"/>
        <v>0,0487248482242173+0,991817070566918i</v>
      </c>
      <c r="AT307" s="240" t="str">
        <f t="shared" ca="1" si="495"/>
        <v>-0,907822353568173+0,402409973365921i</v>
      </c>
      <c r="AU307" s="240" t="str">
        <f t="shared" ca="1" si="496"/>
        <v>-0,702166366434206-0,702166366433911i</v>
      </c>
      <c r="AV307" s="240" t="str">
        <f t="shared" ca="1" si="497"/>
        <v>0,402409973365541-0,907822353568341i</v>
      </c>
      <c r="AW307" s="240" t="str">
        <f t="shared" ca="1" si="498"/>
        <v>0,991817070566889+0,0487248482248164i</v>
      </c>
      <c r="AX307" s="240" t="str">
        <f t="shared" ca="1" si="499"/>
        <v>0,311490108330331+0,942894015632073i</v>
      </c>
      <c r="AY307" s="240" t="str">
        <f t="shared" ca="1" si="500"/>
        <v>-0,767609582731418+0,629960904184788i</v>
      </c>
      <c r="AZ307" s="240" t="str">
        <f t="shared" ca="1" si="501"/>
        <v>-0,864007865973451-0,489454410377942i</v>
      </c>
      <c r="BA307" s="240" t="str">
        <f t="shared" ca="1" si="502"/>
        <v>0,145705297749734-0,982265329994945i</v>
      </c>
      <c r="BB307" s="240" t="str">
        <f t="shared" ca="1" si="503"/>
        <v>0,968885092887348-0,21757042327277i</v>
      </c>
      <c r="BC307" s="240" t="str">
        <f t="shared" ca="1" si="504"/>
        <v>0,551688574056435+0,825660299129124i</v>
      </c>
      <c r="BD307" s="240" t="str">
        <f t="shared" ca="1" si="505"/>
        <v>-0,571785133855434+0,811872510314483i</v>
      </c>
      <c r="BE307" s="240" t="str">
        <f t="shared" ca="1" si="506"/>
        <v>-0,9632538373343-0,241282525606732i</v>
      </c>
      <c r="BF307" s="240" t="str">
        <f t="shared" ca="1" si="507"/>
        <v>-0,121555416103912-0,98554527705135i</v>
      </c>
      <c r="BG307" s="240" t="str">
        <f t="shared" ca="1" si="508"/>
        <v>0,875759455494391-0,468103181376269i</v>
      </c>
      <c r="BH307" s="240" t="str">
        <f t="shared" ca="1" si="509"/>
        <v>0,751918378566546+0,648609253924327i</v>
      </c>
      <c r="BI307" s="240" t="str">
        <f t="shared" ca="1" si="510"/>
        <v>-0,334536070843666+0,934965683652025i</v>
      </c>
      <c r="BJ307" s="240" t="str">
        <f t="shared" ca="1" si="511"/>
        <v>-0,992714121443497+0,0243697638290519i</v>
      </c>
      <c r="BK307" s="240" t="str">
        <f t="shared" ca="1" si="512"/>
        <v>-0,3800096991682-0,917424569564447i</v>
      </c>
      <c r="BL307" s="240" t="str">
        <f t="shared" ca="1" si="513"/>
        <v>0,71918691231205-0,684722861792621i</v>
      </c>
      <c r="BM307" s="240" t="str">
        <f t="shared" ca="1" si="514"/>
        <v>0,897673299331955+0,424567850842358i</v>
      </c>
      <c r="BN307" s="240" t="str">
        <f t="shared" ca="1" si="515"/>
        <v>-0,0730505825933496+0,990322586173409i</v>
      </c>
      <c r="BO307" s="240" t="str">
        <f t="shared" ca="1" si="516"/>
        <v>-0,950254383514306+0,288256515822736i</v>
      </c>
      <c r="BP307" s="240" t="str">
        <f t="shared" ca="1" si="517"/>
        <v>-0,610933089552047-0,782838407586654i</v>
      </c>
      <c r="BQ307" s="240" t="str">
        <f t="shared" ca="1" si="518"/>
        <v>0,510510810345071-0,851735830421168i</v>
      </c>
      <c r="BR307" s="240" t="str">
        <f t="shared" ca="1" si="519"/>
        <v>0,978393703033085+0,169767411971867i</v>
      </c>
      <c r="BS307" s="240" t="str">
        <f t="shared" ca="1" si="520"/>
        <v>0,19372726465286+0,973932728289043i</v>
      </c>
      <c r="BT307" s="240" t="str">
        <f t="shared" ca="1" si="521"/>
        <v>-0,838950741053199+0,531259697689091i</v>
      </c>
      <c r="BU307" s="240" t="str">
        <f t="shared" ca="1" si="522"/>
        <v>-0,797595679857276-0,591537271670541i</v>
      </c>
      <c r="BV307" s="240" t="str">
        <f t="shared" ca="1" si="523"/>
        <v>0,264849288368789-0,957042353688154i</v>
      </c>
      <c r="BW307" s="240" t="str">
        <f t="shared" ca="1" si="524"/>
        <v>0,988231568484576-0,0973323140222822i</v>
      </c>
      <c r="BX307" s="240" t="str">
        <f t="shared" ca="1" si="525"/>
        <v>0,446469984521252+0,886983520266307i</v>
      </c>
      <c r="BY307" s="240" t="str">
        <f t="shared" ca="1" si="526"/>
        <v>-0,666866905702661+0,735774246886214i</v>
      </c>
      <c r="BZ307" s="240" t="str">
        <f t="shared" ca="1" si="527"/>
        <v>-0,926474163304646-0,357380521337373i</v>
      </c>
      <c r="CA307" s="240" t="str">
        <f t="shared" ca="1" si="528"/>
        <v>-4,16047134302076E-13-0,993013198453282i</v>
      </c>
      <c r="CB307" s="240" t="str">
        <f t="shared" ca="1" si="529"/>
        <v>0,926474163304712-0,357380521337202i</v>
      </c>
      <c r="CC307" s="240" t="str">
        <f t="shared" ca="1" si="530"/>
        <v>0,666866905702525+0,735774246886337i</v>
      </c>
      <c r="CD307" s="240" t="str">
        <f t="shared" ca="1" si="531"/>
        <v>-0,446469984521466+0,886983520266199i</v>
      </c>
      <c r="CE307" s="240" t="str">
        <f t="shared" ca="1" si="532"/>
        <v>-0,988231568484657-0,0973323140214542i</v>
      </c>
      <c r="CF307" s="240" t="str">
        <f t="shared" ca="1" si="533"/>
        <v>-0,264849288368612-0,957042353688204i</v>
      </c>
      <c r="CG307" s="240" t="str">
        <f t="shared" ca="1" si="534"/>
        <v>0,797595679857385-0,591537271670393i</v>
      </c>
      <c r="CH307" s="240" t="str">
        <f t="shared" ca="1" si="535"/>
        <v>0,838950741053101+0,531259697689246i</v>
      </c>
      <c r="CI307" s="240" t="str">
        <f t="shared" ca="1" si="536"/>
        <v>-0,193727264652099+0,973932728289194i</v>
      </c>
      <c r="CJ307" s="240" t="str">
        <f t="shared" ca="1" si="537"/>
        <v>-0,978393703033115+0,169767411971686i</v>
      </c>
      <c r="CK307" s="240" t="str">
        <f t="shared" ca="1" si="538"/>
        <v>-0,510510810344913-0,851735830421263i</v>
      </c>
      <c r="CL307" s="240" t="str">
        <f t="shared" ca="1" si="539"/>
        <v>0,610933089552192-0,782838407586541i</v>
      </c>
      <c r="CM307" s="240" t="str">
        <f t="shared" ca="1" si="540"/>
        <v>0,950254383514252+0,288256515822912i</v>
      </c>
      <c r="CN307" s="240" t="str">
        <f t="shared" ca="1" si="541"/>
        <v>0,0730505825931662+0,990322586173422i</v>
      </c>
      <c r="CO307" s="240" t="str">
        <f t="shared" ca="1" si="542"/>
        <v>-0,897673299332045+0,424567850842166i</v>
      </c>
      <c r="CP307" s="240" t="str">
        <f t="shared" ca="1" si="543"/>
        <v>-0,719186912311923-0,684722861792754i</v>
      </c>
      <c r="CQ307" s="240" t="str">
        <f t="shared" ca="1" si="544"/>
        <v>0,380009699168422-0,917424569564355i</v>
      </c>
      <c r="CR307" s="240" t="str">
        <f t="shared" ca="1" si="545"/>
        <v>0,992714121443492+0,0243697638292358i</v>
      </c>
      <c r="CS307" s="240" t="str">
        <f t="shared" ca="1" si="546"/>
        <v>0,334536070843466+0,934965683652097i</v>
      </c>
      <c r="CT307" s="240" t="str">
        <f t="shared" ca="1" si="547"/>
        <v>-0,751918378566666+0,648609253924188i</v>
      </c>
      <c r="CU307" s="240" t="str">
        <f t="shared" ca="1" si="548"/>
        <v>-0,875759455494291-0,468103181376457i</v>
      </c>
      <c r="CV307" s="240" t="str">
        <f t="shared" ca="1" si="549"/>
        <v>0,12155541610415-0,98554527705132i</v>
      </c>
      <c r="CW307" s="240" t="str">
        <f t="shared" ca="1" si="550"/>
        <v>0,963253837334351-0,241282525606527i</v>
      </c>
      <c r="CX307" s="240" t="str">
        <f t="shared" ca="1" si="551"/>
        <v>0,571785133855284+0,811872510314588i</v>
      </c>
      <c r="CY307" s="240" t="str">
        <f t="shared" ca="1" si="552"/>
        <v>-0,551688574056611+0,825660299129006i</v>
      </c>
      <c r="CZ307" s="240" t="str">
        <f t="shared" ca="1" si="553"/>
        <v>-0,968885092887301-0,217570423272977i</v>
      </c>
      <c r="DA307" s="240" t="str">
        <f t="shared" ca="1" si="554"/>
        <v>-0,145705297749552-0,982265329994972i</v>
      </c>
      <c r="DB307" s="240" t="str">
        <f t="shared" ca="1" si="555"/>
        <v>0,864007865973556-0,489454410377758i</v>
      </c>
      <c r="DC307" s="240" t="str">
        <f t="shared" ca="1" si="556"/>
        <v>0,767609582731283+0,629960904184952i</v>
      </c>
      <c r="DD307" s="240" t="str">
        <f t="shared" ca="1" si="557"/>
        <v>-0,311490108329594+0,942894015632316i</v>
      </c>
      <c r="DE307" s="240" t="str">
        <f t="shared" ca="1" si="558"/>
        <v>-0,991817070566899+0,0487248482246327i</v>
      </c>
      <c r="DF307" s="240" t="str">
        <f t="shared" ca="1" si="559"/>
        <v>-0,402409973365346-0,907822353568427i</v>
      </c>
      <c r="DG307" s="240" t="str">
        <f t="shared" ca="1" si="560"/>
        <v>0,702166366434336-0,702166366433781i</v>
      </c>
      <c r="DH307" s="240" t="str">
        <f t="shared" ca="1" si="561"/>
        <v>0,907822353568499+0,402409973365186i</v>
      </c>
      <c r="DI307" s="240" t="str">
        <f t="shared" ca="1" si="562"/>
        <v>-0,048724848224401+0,99181707056691i</v>
      </c>
      <c r="DJ307" s="240" t="str">
        <f t="shared" ca="1" si="563"/>
        <v>-0,942894015632261+0,311490108329761i</v>
      </c>
      <c r="DK307" s="240" t="str">
        <f t="shared" ca="1" si="564"/>
        <v>-0,629960904184346-0,76760958273178i</v>
      </c>
      <c r="DL307" s="240" t="str">
        <f t="shared" ca="1" si="565"/>
        <v>0,489454410377605-0,864007865973643i</v>
      </c>
      <c r="DM307" s="240" t="str">
        <f t="shared" ca="1" si="566"/>
        <v>0,982265329995006+0,145705297749323i</v>
      </c>
      <c r="DN307" s="240" t="str">
        <f t="shared" ca="1" si="567"/>
        <v>0,217570423273203+0,968885092887251i</v>
      </c>
      <c r="DO307" s="240" t="str">
        <f t="shared" ca="1" si="568"/>
        <v>-0,825660299129473+0,551688574055912i</v>
      </c>
      <c r="DP307" s="240" t="str">
        <f t="shared" ca="1" si="569"/>
        <v>-0,811872510314723-0,571785133855094i</v>
      </c>
      <c r="DQ307" s="240" t="str">
        <f t="shared" ca="1" si="570"/>
        <v>0,241282525606301-0,963253837334408i</v>
      </c>
      <c r="DR307" s="240" t="str">
        <f t="shared" ca="1" si="571"/>
        <v>0,985545277051305-0,121555416104269i</v>
      </c>
      <c r="DS307" s="240" t="str">
        <f t="shared" ca="1" si="572"/>
        <v>0,468103181375716+0,875759455494687i</v>
      </c>
      <c r="DT307" s="240" t="str">
        <f t="shared" ca="1" si="573"/>
        <v>-0,648609253924782+0,751918378566154i</v>
      </c>
      <c r="DU307" s="240" t="str">
        <f t="shared" ca="1" si="574"/>
        <v>-0,934965683652174-0,334536070843247i</v>
      </c>
      <c r="DV307" s="240" t="str">
        <f t="shared" ca="1" si="575"/>
        <v>-0,0243697638294114-0,992714121443488i</v>
      </c>
      <c r="DW307" s="240" t="str">
        <f t="shared" ca="1" si="576"/>
        <v>0,917424569564677-0,380009699167646i</v>
      </c>
      <c r="DX307" s="240" t="str">
        <f t="shared" ca="1" si="577"/>
        <v>0,684722861792187+0,719186912312463i</v>
      </c>
      <c r="DY307" s="240" t="str">
        <f t="shared" ca="1" si="578"/>
        <v>-0,424567850841957+0,897673299332145i</v>
      </c>
      <c r="DZ307" s="240" t="str">
        <f t="shared" ca="1" si="579"/>
        <v>-0,990322586173435-0,073050582592991i</v>
      </c>
      <c r="EA307" s="240" t="str">
        <f t="shared" ca="1" si="580"/>
        <v>-0,288256515822162-0,950254383514481i</v>
      </c>
      <c r="EB307" s="240" t="str">
        <f t="shared" ca="1" si="581"/>
        <v>0,782838407587023-0,610933089551573i</v>
      </c>
      <c r="EC307" s="240" t="str">
        <f t="shared" ca="1" si="582"/>
        <v>0,851735830421353+0,510510810344762i</v>
      </c>
      <c r="ED307" s="240" t="str">
        <f t="shared" ca="1" si="583"/>
        <v>-0,169767411971512+0,978393703033146i</v>
      </c>
      <c r="EE307" s="240" t="str">
        <f t="shared" ca="1" si="584"/>
        <v>-0,97393272828916+0,193727264652271i</v>
      </c>
      <c r="EF307" s="240" t="str">
        <f t="shared" ca="1" si="585"/>
        <v>-0,531259697688584-0,83895074105352i</v>
      </c>
      <c r="EG307" s="240" t="str">
        <f t="shared" ca="1" si="586"/>
        <v>0,591537271670252-0,79759567985749i</v>
      </c>
      <c r="EH307" s="240" t="str">
        <f t="shared" ca="1" si="587"/>
        <v>0,95704235368825+0,264849288368443i</v>
      </c>
      <c r="EI307" s="240" t="str">
        <f t="shared" ca="1" si="588"/>
        <v>0,0973323140216852+0,988231568484634i</v>
      </c>
      <c r="EJ307" s="240" t="str">
        <f t="shared" ca="1" si="589"/>
        <v>-0,886983520266551+0,446469984520766i</v>
      </c>
      <c r="EK307" s="240" t="str">
        <f t="shared" ca="1" si="590"/>
        <v>-0,735774246886455-0,666866905702395i</v>
      </c>
      <c r="EL307" s="240" t="str">
        <f t="shared" ca="1" si="591"/>
        <v>0,357380521337038-0,926474163304775i</v>
      </c>
      <c r="EM307" s="240" t="str">
        <f t="shared" ca="1" si="592"/>
        <v>0,993013198453282+1,83938504527679E-13i</v>
      </c>
      <c r="EN307" s="240"/>
      <c r="EO307" s="240"/>
      <c r="EP307" s="240"/>
    </row>
    <row r="308" spans="1:146">
      <c r="A308" s="268">
        <f t="shared" si="461"/>
        <v>4.0624999999999993E-3</v>
      </c>
      <c r="B308" s="267">
        <v>208</v>
      </c>
      <c r="C308" s="266">
        <f t="shared" si="462"/>
        <v>41600</v>
      </c>
      <c r="N308" s="265">
        <f t="shared" ca="1" si="463"/>
        <v>1.0065756529837726</v>
      </c>
      <c r="O308" s="240">
        <f t="shared" ca="1" si="464"/>
        <v>-0.9934243470162275</v>
      </c>
      <c r="P308" s="240" t="str">
        <f t="shared" ca="1" si="465"/>
        <v>-0,380167038911214-0,917804421306684i</v>
      </c>
      <c r="Q308" s="240" t="str">
        <f t="shared" ca="1" si="466"/>
        <v>0,702457092371012-0,702457092370973i</v>
      </c>
      <c r="R308" s="240" t="str">
        <f t="shared" ca="1" si="467"/>
        <v>0,917804421306667+0,380167038911256i</v>
      </c>
      <c r="S308" s="240" t="str">
        <f t="shared" ca="1" si="468"/>
        <v>4,3325793333745E-14+0,993424347016228i</v>
      </c>
      <c r="T308" s="240" t="str">
        <f t="shared" ca="1" si="469"/>
        <v>-0,917804421306671+0,380167038911245i</v>
      </c>
      <c r="U308" s="241" t="str">
        <f t="shared" ca="1" si="470"/>
        <v>-0,702457092371004-0,702457092370981i</v>
      </c>
      <c r="V308" s="240" t="str">
        <f t="shared" ca="1" si="471"/>
        <v>0,380167038911213-0,917804421306685i</v>
      </c>
      <c r="W308" s="240" t="str">
        <f t="shared" ca="1" si="472"/>
        <v>0,993424347016228+1,21702767944542E-14i</v>
      </c>
      <c r="X308" s="240" t="str">
        <f t="shared" ca="1" si="473"/>
        <v>0,380167038911197+0,917804421306691i</v>
      </c>
      <c r="Y308" s="240" t="str">
        <f t="shared" ca="1" si="474"/>
        <v>-0,702457092371021+0,702457092370964i</v>
      </c>
      <c r="Z308" s="240" t="str">
        <f t="shared" ca="1" si="475"/>
        <v>-0,917804421306663-0,380167038911265i</v>
      </c>
      <c r="AA308" s="240" t="str">
        <f t="shared" ca="1" si="476"/>
        <v>-3,11555165392907E-14-0,993424347016228i</v>
      </c>
      <c r="AB308" s="240" t="str">
        <f t="shared" ca="1" si="477"/>
        <v>0,917804421306677-0,380167038911231i</v>
      </c>
      <c r="AC308" s="240" t="str">
        <f t="shared" ca="1" si="478"/>
        <v>0,702457092371+0,702457092370985i</v>
      </c>
      <c r="AD308" s="240" t="str">
        <f t="shared" ca="1" si="479"/>
        <v>-0,380167038911224+0,91780442130668i</v>
      </c>
      <c r="AE308" s="240" t="str">
        <f t="shared" ca="1" si="480"/>
        <v>-0,993424347016228-2,43405535889084E-14i</v>
      </c>
      <c r="AF308" s="240" t="str">
        <f t="shared" ca="1" si="481"/>
        <v>-0,380167038911179-0,917804421306699i</v>
      </c>
      <c r="AG308" s="240" t="str">
        <f t="shared" ca="1" si="482"/>
        <v>0,702457092371025-0,70245709237096i</v>
      </c>
      <c r="AH308" s="240" t="str">
        <f t="shared" ca="1" si="483"/>
        <v>0,917804421306697+0,380167038911184i</v>
      </c>
      <c r="AI308" s="240" t="str">
        <f t="shared" ca="1" si="484"/>
        <v>-2,77480350640996E-13+0,993424347016228i</v>
      </c>
      <c r="AJ308" s="240" t="str">
        <f t="shared" ca="1" si="485"/>
        <v>-0,917804421306569+0,380167038911493i</v>
      </c>
      <c r="AK308" s="240" t="str">
        <f t="shared" ca="1" si="486"/>
        <v>-0,702457092370921-0,702457092371063i</v>
      </c>
      <c r="AL308" s="240" t="str">
        <f t="shared" ca="1" si="487"/>
        <v>0,380167038910779-0,917804421306865i</v>
      </c>
      <c r="AM308" s="240" t="str">
        <f t="shared" ca="1" si="488"/>
        <v>0,993424347016228-6,23110330785815E-14i</v>
      </c>
      <c r="AN308" s="240" t="str">
        <f t="shared" ca="1" si="489"/>
        <v>0,380167038910894+0,917804421306817i</v>
      </c>
      <c r="AO308" s="240" t="str">
        <f t="shared" ca="1" si="490"/>
        <v>-0,702457092370833+0,702457092371152i</v>
      </c>
      <c r="AP308" s="240" t="str">
        <f t="shared" ca="1" si="491"/>
        <v>-0,917804421306616-0,380167038911378i</v>
      </c>
      <c r="AQ308" s="240" t="str">
        <f t="shared" ca="1" si="492"/>
        <v>-4,16219825864152E-13-0,993424347016228i</v>
      </c>
      <c r="AR308" s="240" t="str">
        <f t="shared" ca="1" si="493"/>
        <v>-4,16219825864152E-13-0,993424347016228i</v>
      </c>
      <c r="AS308" s="240" t="str">
        <f t="shared" ca="1" si="494"/>
        <v>0,702457092370703+0,702457092371282i</v>
      </c>
      <c r="AT308" s="240" t="str">
        <f t="shared" ca="1" si="495"/>
        <v>-0,380167038911077+0,91780442130674i</v>
      </c>
      <c r="AU308" s="240" t="str">
        <f t="shared" ca="1" si="496"/>
        <v>-0,993424347016228-2,46324834101705E-13i</v>
      </c>
      <c r="AV308" s="240" t="str">
        <f t="shared" ca="1" si="497"/>
        <v>-0,380167038911535-0,917804421306552i</v>
      </c>
      <c r="AW308" s="240" t="str">
        <f t="shared" ca="1" si="498"/>
        <v>0,702457092371051-0,702457092370933i</v>
      </c>
      <c r="AX308" s="240" t="str">
        <f t="shared" ca="1" si="499"/>
        <v>0,917804421306498+0,380167038911663i</v>
      </c>
      <c r="AY308" s="240" t="str">
        <f t="shared" ca="1" si="500"/>
        <v>1,07583958683864E-13+0,993424347016228i</v>
      </c>
      <c r="AZ308" s="240" t="str">
        <f t="shared" ca="1" si="501"/>
        <v>-0,917804421306805+0,380167038910923i</v>
      </c>
      <c r="BA308" s="240" t="str">
        <f t="shared" ca="1" si="502"/>
        <v>-0,702457092371184-0,702457092370801i</v>
      </c>
      <c r="BB308" s="240" t="str">
        <f t="shared" ca="1" si="503"/>
        <v>0,380167038911362-0,917804421306623i</v>
      </c>
      <c r="BC308" s="240" t="str">
        <f t="shared" ca="1" si="504"/>
        <v>0,993424347016228-4,3325793333745E-13i</v>
      </c>
      <c r="BD308" s="240" t="str">
        <f t="shared" ca="1" si="505"/>
        <v>0,38016703891125+0,917804421306669i</v>
      </c>
      <c r="BE308" s="240" t="str">
        <f t="shared" ca="1" si="506"/>
        <v>-0,70245709237127+0,702457092370715i</v>
      </c>
      <c r="BF308" s="240" t="str">
        <f t="shared" ca="1" si="507"/>
        <v>-0,917804421306758-0,380167038911035i</v>
      </c>
      <c r="BG308" s="240" t="str">
        <f t="shared" ca="1" si="508"/>
        <v>2,01051908496423E-13-0,993424347016228i</v>
      </c>
      <c r="BH308" s="240" t="str">
        <f t="shared" ca="1" si="509"/>
        <v>0,917804421306545-0,380167038911551i</v>
      </c>
      <c r="BI308" s="240" t="str">
        <f t="shared" ca="1" si="510"/>
        <v>0,702457092370965+0,70245709237102i</v>
      </c>
      <c r="BJ308" s="240" t="str">
        <f t="shared" ca="1" si="511"/>
        <v>-0,380167038911647+0,917804421306505i</v>
      </c>
      <c r="BK308" s="240" t="str">
        <f t="shared" ca="1" si="512"/>
        <v>-0,993424347016228+1,24622066157163E-13i</v>
      </c>
      <c r="BL308" s="240" t="str">
        <f t="shared" ca="1" si="513"/>
        <v>-0,380167038910965-0,917804421306787i</v>
      </c>
      <c r="BM308" s="240" t="str">
        <f t="shared" ca="1" si="514"/>
        <v>0,702457092370789-0,702457092371196i</v>
      </c>
      <c r="BN308" s="240" t="str">
        <f t="shared" ca="1" si="515"/>
        <v>0,917804421306629+0,380167038911346i</v>
      </c>
      <c r="BO308" s="240" t="str">
        <f t="shared" ca="1" si="516"/>
        <v>4,50296040810749E-13+0,993424347016228i</v>
      </c>
      <c r="BP308" s="240" t="str">
        <f t="shared" ca="1" si="517"/>
        <v>-0,917804421306652+0,380167038911292i</v>
      </c>
      <c r="BQ308" s="240" t="str">
        <f t="shared" ca="1" si="518"/>
        <v>-0,702457092370747-0,702457092371237i</v>
      </c>
      <c r="BR308" s="240" t="str">
        <f t="shared" ca="1" si="519"/>
        <v>0,380167038910994-0,917804421306775i</v>
      </c>
      <c r="BS308" s="240" t="str">
        <f t="shared" ca="1" si="520"/>
        <v>0,993424347016228+1,84013801023124E-13i</v>
      </c>
      <c r="BT308" s="240" t="str">
        <f t="shared" ca="1" si="521"/>
        <v>0,380167038911593+0,917804421306528i</v>
      </c>
      <c r="BU308" s="240" t="str">
        <f t="shared" ca="1" si="522"/>
        <v>-0,702457092371008+0,702457092370977i</v>
      </c>
      <c r="BV308" s="240" t="str">
        <f t="shared" ca="1" si="523"/>
        <v>-0,917804421306511-0,380167038911631i</v>
      </c>
      <c r="BW308" s="240" t="str">
        <f t="shared" ca="1" si="524"/>
        <v>-1,41660173630462E-13-0,993424347016228i</v>
      </c>
      <c r="BX308" s="240" t="str">
        <f t="shared" ca="1" si="525"/>
        <v>0,91780442130677-0,380167038911007i</v>
      </c>
      <c r="BY308" s="240" t="str">
        <f t="shared" ca="1" si="526"/>
        <v>0,702457092371207+0,702457092370777i</v>
      </c>
      <c r="BZ308" s="240" t="str">
        <f t="shared" ca="1" si="527"/>
        <v>-0,380167038911279+0,917804421306657i</v>
      </c>
      <c r="CA308" s="240" t="str">
        <f t="shared" ca="1" si="528"/>
        <v>-0,993424347016228+5,23803784548015E-13i</v>
      </c>
      <c r="CB308" s="240" t="str">
        <f t="shared" ca="1" si="529"/>
        <v>-0,380167038911308-0,917804421306645i</v>
      </c>
      <c r="CC308" s="240" t="str">
        <f t="shared" ca="1" si="530"/>
        <v>0,702457092371225-0,702457092370759i</v>
      </c>
      <c r="CD308" s="240" t="str">
        <f t="shared" ca="1" si="531"/>
        <v>0,917804421306782+0,380167038910978i</v>
      </c>
      <c r="CE308" s="240" t="str">
        <f t="shared" ca="1" si="532"/>
        <v>-1,66975693549825E-13+0,993424347016228i</v>
      </c>
      <c r="CF308" s="240" t="str">
        <f t="shared" ca="1" si="533"/>
        <v>-0,917804421306521+0,380167038911609i</v>
      </c>
      <c r="CG308" s="240" t="str">
        <f t="shared" ca="1" si="534"/>
        <v>-0,70245709237099-0,702457092370995i</v>
      </c>
      <c r="CH308" s="240" t="str">
        <f t="shared" ca="1" si="535"/>
        <v>0,380167038911564-0,91780442130654i</v>
      </c>
      <c r="CI308" s="240" t="str">
        <f t="shared" ca="1" si="536"/>
        <v>0,993424347016228-2,15167917367729E-13i</v>
      </c>
      <c r="CJ308" s="240" t="str">
        <f t="shared" ca="1" si="537"/>
        <v>0,380167038911022+0,917804421306763i</v>
      </c>
      <c r="CK308" s="240" t="str">
        <f t="shared" ca="1" si="538"/>
        <v>-0,702457092370725+0,70245709237126i</v>
      </c>
      <c r="CL308" s="240" t="str">
        <f t="shared" ca="1" si="539"/>
        <v>-0,917804421306664-0,380167038911263i</v>
      </c>
      <c r="CM308" s="240" t="str">
        <f t="shared" ca="1" si="540"/>
        <v>4,75611560730112E-13-0,993424347016228i</v>
      </c>
      <c r="CN308" s="240" t="str">
        <f t="shared" ca="1" si="541"/>
        <v>0,917804421306639-0,380167038911323i</v>
      </c>
      <c r="CO308" s="240" t="str">
        <f t="shared" ca="1" si="542"/>
        <v>0,702457092370771+0,702457092371213i</v>
      </c>
      <c r="CP308" s="240" t="str">
        <f t="shared" ca="1" si="543"/>
        <v>-0,380167038910962+0,917804421306788i</v>
      </c>
      <c r="CQ308" s="240" t="str">
        <f t="shared" ca="1" si="544"/>
        <v>-0,993424347016228-9,34679498125581E-14i</v>
      </c>
      <c r="CR308" s="240" t="str">
        <f t="shared" ca="1" si="545"/>
        <v>-0,380167038911625-0,917804421306514i</v>
      </c>
      <c r="CS308" s="240" t="str">
        <f t="shared" ca="1" si="546"/>
        <v>0,702457092370943-0,702457092371042i</v>
      </c>
      <c r="CT308" s="240" t="str">
        <f t="shared" ca="1" si="547"/>
        <v>0,917804421306546+0,380167038911548i</v>
      </c>
      <c r="CU308" s="240" t="str">
        <f t="shared" ca="1" si="548"/>
        <v>2,32206024841028E-13+0,993424347016228i</v>
      </c>
      <c r="CV308" s="240" t="str">
        <f t="shared" ca="1" si="549"/>
        <v>-0,917804421306757+0,380167038911038i</v>
      </c>
      <c r="CW308" s="240" t="str">
        <f t="shared" ca="1" si="550"/>
        <v>-0,702457092371272-0,702457092370713i</v>
      </c>
      <c r="CX308" s="240" t="str">
        <f t="shared" ca="1" si="551"/>
        <v>0,380167038911247-0,917804421306671i</v>
      </c>
      <c r="CY308" s="240" t="str">
        <f t="shared" ca="1" si="552"/>
        <v>0,993424347016228+4,02103816992845E-13i</v>
      </c>
      <c r="CZ308" s="240" t="str">
        <f t="shared" ca="1" si="553"/>
        <v>0,380167038911339+0,917804421306632i</v>
      </c>
      <c r="DA308" s="240" t="str">
        <f t="shared" ca="1" si="554"/>
        <v>-0,702457092371162+0,702457092370823i</v>
      </c>
      <c r="DB308" s="240" t="str">
        <f t="shared" ca="1" si="555"/>
        <v>-0,917804421306817-0,380167038910894i</v>
      </c>
      <c r="DC308" s="240" t="str">
        <f t="shared" ca="1" si="556"/>
        <v>7,64298423392593E-14-0,993424347016228i</v>
      </c>
      <c r="DD308" s="240" t="str">
        <f t="shared" ca="1" si="557"/>
        <v>0,917804421306876-0,380167038910753i</v>
      </c>
      <c r="DE308" s="240" t="str">
        <f t="shared" ca="1" si="558"/>
        <v>0,702457092371053+0,702457092370931i</v>
      </c>
      <c r="DF308" s="240" t="str">
        <f t="shared" ca="1" si="559"/>
        <v>-0,380167038911532+0,917804421306553i</v>
      </c>
      <c r="DG308" s="240" t="str">
        <f t="shared" ca="1" si="560"/>
        <v>-0,993424347016228+2,49244132314327E-13i</v>
      </c>
      <c r="DH308" s="240" t="str">
        <f t="shared" ca="1" si="561"/>
        <v>-0,380167038911054-0,91780442130675i</v>
      </c>
      <c r="DI308" s="240" t="str">
        <f t="shared" ca="1" si="562"/>
        <v>0,702457092370701-0,702457092371284i</v>
      </c>
      <c r="DJ308" s="240" t="str">
        <f t="shared" ca="1" si="563"/>
        <v>0,917804421306677+0,380167038911231i</v>
      </c>
      <c r="DK308" s="240" t="str">
        <f t="shared" ca="1" si="564"/>
        <v>-3,85065709519546E-13+0,993424347016228i</v>
      </c>
      <c r="DL308" s="240" t="str">
        <f t="shared" ca="1" si="565"/>
        <v>-0,917804421306604+0,380167038911407i</v>
      </c>
      <c r="DM308" s="240" t="str">
        <f t="shared" ca="1" si="566"/>
        <v>-0,702457092370795-0,70245709237119i</v>
      </c>
      <c r="DN308" s="240" t="str">
        <f t="shared" ca="1" si="567"/>
        <v>0,380167038910878-0,917804421306823i</v>
      </c>
      <c r="DO308" s="240" t="str">
        <f t="shared" ca="1" si="568"/>
        <v>0,993424347016228+2,92209860199252E-15i</v>
      </c>
      <c r="DP308" s="240" t="str">
        <f t="shared" ca="1" si="569"/>
        <v>0,380167038910769+0,917804421306869i</v>
      </c>
      <c r="DQ308" s="240" t="str">
        <f t="shared" ca="1" si="570"/>
        <v>-0,70245709237088+0,702457092371105i</v>
      </c>
      <c r="DR308" s="240" t="str">
        <f t="shared" ca="1" si="571"/>
        <v>-0,917804421306559-0,380167038911516i</v>
      </c>
      <c r="DS308" s="240" t="str">
        <f t="shared" ca="1" si="572"/>
        <v>-3,22751876051593E-13-0,993424347016228i</v>
      </c>
      <c r="DT308" s="240" t="str">
        <f t="shared" ca="1" si="573"/>
        <v>0,917804421306744-0,380167038911069i</v>
      </c>
      <c r="DU308" s="240" t="str">
        <f t="shared" ca="1" si="574"/>
        <v>0,702457092371336+0,702457092370649i</v>
      </c>
      <c r="DV308" s="240" t="str">
        <f t="shared" ca="1" si="575"/>
        <v>-0,380167038911216+0,917804421306684i</v>
      </c>
      <c r="DW308" s="240" t="str">
        <f t="shared" ca="1" si="576"/>
        <v>-0,993424347016228-3,68027602046247E-13i</v>
      </c>
      <c r="DX308" s="240" t="str">
        <f t="shared" ca="1" si="577"/>
        <v>-0,38016703891137-0,917804421306619i</v>
      </c>
      <c r="DY308" s="240" t="str">
        <f t="shared" ca="1" si="578"/>
        <v>0,702457092371138-0,702457092370847i</v>
      </c>
      <c r="DZ308" s="240" t="str">
        <f t="shared" ca="1" si="579"/>
        <v>0,917804421306852+0,380167038910811i</v>
      </c>
      <c r="EA308" s="240" t="str">
        <f t="shared" ca="1" si="580"/>
        <v>-4,23536273926618E-14+0,993424347016228i</v>
      </c>
      <c r="EB308" s="240" t="str">
        <f t="shared" ca="1" si="581"/>
        <v>-0,917804421306841+0,380167038910837i</v>
      </c>
      <c r="EC308" s="240" t="str">
        <f t="shared" ca="1" si="582"/>
        <v>-0,702457092371077-0,702457092370907i</v>
      </c>
      <c r="ED308" s="240" t="str">
        <f t="shared" ca="1" si="583"/>
        <v>0,380167038911449-0,917804421306586i</v>
      </c>
      <c r="EE308" s="240" t="str">
        <f t="shared" ca="1" si="584"/>
        <v>0,993424347016228-2,83320347260923E-13i</v>
      </c>
      <c r="EF308" s="240" t="str">
        <f t="shared" ca="1" si="585"/>
        <v>0,380167038911138+0,917804421306716i</v>
      </c>
      <c r="EG308" s="240" t="str">
        <f t="shared" ca="1" si="586"/>
        <v>-0,702457092370677+0,702457092371308i</v>
      </c>
      <c r="EH308" s="240" t="str">
        <f t="shared" ca="1" si="587"/>
        <v>-0,917804421306712-0,380167038911148i</v>
      </c>
      <c r="EI308" s="240" t="str">
        <f t="shared" ca="1" si="588"/>
        <v>2,94519858308981E-13-0,993424347016228i</v>
      </c>
      <c r="EJ308" s="240" t="str">
        <f t="shared" ca="1" si="589"/>
        <v>0,917804421306591-0,380167038911439i</v>
      </c>
      <c r="EK308" s="240" t="str">
        <f t="shared" ca="1" si="590"/>
        <v>0,702457092370899+0,702457092371085i</v>
      </c>
      <c r="EL308" s="240" t="str">
        <f t="shared" ca="1" si="591"/>
        <v>-0,380167038910847+0,917804421306836i</v>
      </c>
      <c r="EM308" s="240" t="str">
        <f t="shared" ca="1" si="592"/>
        <v>-0,993424347016228+3,11541163446049E-14i</v>
      </c>
      <c r="EN308" s="240"/>
      <c r="EO308" s="240"/>
      <c r="EP308" s="240"/>
    </row>
    <row r="309" spans="1:146">
      <c r="A309" s="268">
        <f t="shared" si="461"/>
        <v>4.0820312499999989E-3</v>
      </c>
      <c r="B309" s="267">
        <v>209</v>
      </c>
      <c r="C309" s="266">
        <f t="shared" si="462"/>
        <v>41800</v>
      </c>
      <c r="N309" s="265">
        <f t="shared" ca="1" si="463"/>
        <v>1.0062141763452537</v>
      </c>
      <c r="O309" s="240">
        <f t="shared" ca="1" si="464"/>
        <v>-0.99378582365474633</v>
      </c>
      <c r="P309" s="240" t="str">
        <f t="shared" ca="1" si="465"/>
        <v>-0,402723073017377-0,908528695065039i</v>
      </c>
      <c r="Q309" s="240" t="str">
        <f t="shared" ca="1" si="466"/>
        <v>0,667385769075341-0,736346724398811i</v>
      </c>
      <c r="R309" s="240" t="str">
        <f t="shared" ca="1" si="467"/>
        <v>0,943627645034059+0,311732466747721i</v>
      </c>
      <c r="S309" s="240" t="str">
        <f t="shared" ca="1" si="468"/>
        <v>0,0974080445346573+0,989000473284557i</v>
      </c>
      <c r="T309" s="240" t="str">
        <f t="shared" ca="1" si="469"/>
        <v>-0,864680117110261+0,489835235942992i</v>
      </c>
      <c r="U309" s="241" t="str">
        <f t="shared" ca="1" si="470"/>
        <v>-0,798216258238185-0,591997523965576i</v>
      </c>
      <c r="V309" s="240" t="str">
        <f t="shared" ca="1" si="471"/>
        <v>0,217739706413062-0,969638944942032i</v>
      </c>
      <c r="W309" s="240" t="str">
        <f t="shared" ca="1" si="472"/>
        <v>0,974690507713971-0,193877996351889i</v>
      </c>
      <c r="X309" s="240" t="str">
        <f t="shared" ca="1" si="473"/>
        <v>0,572230017775369+0,812504196945434i</v>
      </c>
      <c r="Y309" s="240" t="str">
        <f t="shared" ca="1" si="474"/>
        <v>-0,510908019081262+0,852398533161339i</v>
      </c>
      <c r="Z309" s="240" t="str">
        <f t="shared" ca="1" si="475"/>
        <v>-0,986312091751654-0,121649993677015i</v>
      </c>
      <c r="AA309" s="240" t="str">
        <f t="shared" ca="1" si="476"/>
        <v>-0,28848079707967-0,950993739734085i</v>
      </c>
      <c r="AB309" s="240" t="str">
        <f t="shared" ca="1" si="477"/>
        <v>0,752503417204104-0,649113911723734i</v>
      </c>
      <c r="AC309" s="240" t="str">
        <f t="shared" ca="1" si="478"/>
        <v>0,898371744241761+0,424898190682379i</v>
      </c>
      <c r="AD309" s="240" t="str">
        <f t="shared" ca="1" si="479"/>
        <v>-0,0243887250011103+0,993486513944685i</v>
      </c>
      <c r="AE309" s="240" t="str">
        <f t="shared" ca="1" si="480"/>
        <v>-0,918138382174473+0,380305370032008i</v>
      </c>
      <c r="AF309" s="240" t="str">
        <f t="shared" ca="1" si="481"/>
        <v>-0,719746483860453-0,685255618194887i</v>
      </c>
      <c r="AG309" s="240" t="str">
        <f t="shared" ca="1" si="482"/>
        <v>0,334796360434326-0,935693144325142i</v>
      </c>
      <c r="AH309" s="240" t="str">
        <f t="shared" ca="1" si="483"/>
        <v>0,99109311791345-0,0731074204286978i</v>
      </c>
      <c r="AI309" s="240" t="str">
        <f t="shared" ca="1" si="484"/>
        <v>0,468467394375057+0,876440850088919i</v>
      </c>
      <c r="AJ309" s="240" t="str">
        <f t="shared" ca="1" si="485"/>
        <v>-0,611408432983801+0,783447503904018i</v>
      </c>
      <c r="AK309" s="240" t="str">
        <f t="shared" ca="1" si="486"/>
        <v>-0,964003307926819-0,241470258216809i</v>
      </c>
      <c r="AL309" s="240" t="str">
        <f t="shared" ca="1" si="487"/>
        <v>-0,169899501434794-0,979154953370176i</v>
      </c>
      <c r="AM309" s="240" t="str">
        <f t="shared" ca="1" si="488"/>
        <v>0,826302713505987-0,552117821619431i</v>
      </c>
      <c r="AN309" s="240" t="str">
        <f t="shared" ca="1" si="489"/>
        <v>0,839603496209539+0,531673050332497i</v>
      </c>
      <c r="AO309" s="240" t="str">
        <f t="shared" ca="1" si="490"/>
        <v>-0,145818665412059+0,983029592695249i</v>
      </c>
      <c r="AP309" s="240" t="str">
        <f t="shared" ca="1" si="491"/>
        <v>-0,957786991365194+0,265055357366633i</v>
      </c>
      <c r="AQ309" s="240" t="str">
        <f t="shared" ca="1" si="492"/>
        <v>-0,63045105242333-0,768206830089044i</v>
      </c>
      <c r="AR309" s="240" t="str">
        <f t="shared" ca="1" si="493"/>
        <v>-0,63045105242333-0,768206830089044i</v>
      </c>
      <c r="AS309" s="240" t="str">
        <f t="shared" ca="1" si="494"/>
        <v>0,992588765107498+0,048762759145838i</v>
      </c>
      <c r="AT309" s="240" t="str">
        <f t="shared" ca="1" si="495"/>
        <v>0,357658585312065+0,927195017053972i</v>
      </c>
      <c r="AU309" s="240" t="str">
        <f t="shared" ca="1" si="496"/>
        <v>-0,702712694953126+0,702712694953533i</v>
      </c>
      <c r="AV309" s="240" t="str">
        <f t="shared" ca="1" si="497"/>
        <v>-0,927195017053823-0,35765858531245i</v>
      </c>
      <c r="AW309" s="240" t="str">
        <f t="shared" ca="1" si="498"/>
        <v>-0,0487627591464406-0,992588765107468i</v>
      </c>
      <c r="AX309" s="240" t="str">
        <f t="shared" ca="1" si="499"/>
        <v>0,887673647872216-0,446817365564921i</v>
      </c>
      <c r="AY309" s="240" t="str">
        <f t="shared" ca="1" si="500"/>
        <v>0,7682068300888+0,630451052423628i</v>
      </c>
      <c r="AZ309" s="240" t="str">
        <f t="shared" ca="1" si="501"/>
        <v>-0,265055357366051+0,957786991365355i</v>
      </c>
      <c r="BA309" s="240" t="str">
        <f t="shared" ca="1" si="502"/>
        <v>-0,983029592695306+0,145818665411679i</v>
      </c>
      <c r="BB309" s="240" t="str">
        <f t="shared" ca="1" si="503"/>
        <v>-0,531673050333006-0,839603496209216i</v>
      </c>
      <c r="BC309" s="240" t="str">
        <f t="shared" ca="1" si="504"/>
        <v>0,552117821619751-0,826302713505774i</v>
      </c>
      <c r="BD309" s="240" t="str">
        <f t="shared" ca="1" si="505"/>
        <v>0,979154953370107+0,169899501435187i</v>
      </c>
      <c r="BE309" s="240" t="str">
        <f t="shared" ca="1" si="506"/>
        <v>0,24147025821738+0,964003307926676i</v>
      </c>
      <c r="BF309" s="240" t="str">
        <f t="shared" ca="1" si="507"/>
        <v>-0,783447503904264+0,611408432983486i</v>
      </c>
      <c r="BG309" s="240" t="str">
        <f t="shared" ca="1" si="508"/>
        <v>-0,876440850089196-0,468467394374538i</v>
      </c>
      <c r="BH309" s="240" t="str">
        <f t="shared" ca="1" si="509"/>
        <v>0,0731074204289975-0,991093117913428i</v>
      </c>
      <c r="BI309" s="240" t="str">
        <f t="shared" ca="1" si="510"/>
        <v>0,935693144325101-0,334796360434442i</v>
      </c>
      <c r="BJ309" s="240" t="str">
        <f t="shared" ca="1" si="511"/>
        <v>0,685255618194527+0,719746483860796i</v>
      </c>
      <c r="BK309" s="240" t="str">
        <f t="shared" ca="1" si="512"/>
        <v>-0,380305370031998+0,918138382174477i</v>
      </c>
      <c r="BL309" s="240" t="str">
        <f t="shared" ca="1" si="513"/>
        <v>-0,993486513944675+0,0243887250015157i</v>
      </c>
      <c r="BM309" s="240" t="str">
        <f t="shared" ca="1" si="514"/>
        <v>-0,424898190682183-0,898371744241853i</v>
      </c>
      <c r="BN309" s="240" t="str">
        <f t="shared" ca="1" si="515"/>
        <v>0,649113911723577-0,75250341720424i</v>
      </c>
      <c r="BO309" s="240" t="str">
        <f t="shared" ca="1" si="516"/>
        <v>0,950993739733973+0,288480797080038i</v>
      </c>
      <c r="BP309" s="240" t="str">
        <f t="shared" ca="1" si="517"/>
        <v>0,121649993677047+0,986312091751651i</v>
      </c>
      <c r="BQ309" s="240" t="str">
        <f t="shared" ca="1" si="518"/>
        <v>-0,852398533161134+0,510908019081604i</v>
      </c>
      <c r="BR309" s="240" t="str">
        <f t="shared" ca="1" si="519"/>
        <v>-0,812504196945378-0,572230017775446i</v>
      </c>
      <c r="BS309" s="240" t="str">
        <f t="shared" ca="1" si="520"/>
        <v>0,193877996351575-0,974690507714034i</v>
      </c>
      <c r="BT309" s="240" t="str">
        <f t="shared" ca="1" si="521"/>
        <v>0,969638944942092-0,217739706412797i</v>
      </c>
      <c r="BU309" s="240" t="str">
        <f t="shared" ca="1" si="522"/>
        <v>0,591997523965653+0,798216258238129i</v>
      </c>
      <c r="BV309" s="240" t="str">
        <f t="shared" ca="1" si="523"/>
        <v>-0,48983523594343+0,864680117110014i</v>
      </c>
      <c r="BW309" s="240" t="str">
        <f t="shared" ca="1" si="524"/>
        <v>-0,989000473284549-0,0974080445347384i</v>
      </c>
      <c r="BX309" s="240" t="str">
        <f t="shared" ca="1" si="525"/>
        <v>-0,311732466748087-0,943627645033938i</v>
      </c>
      <c r="BY309" s="240" t="str">
        <f t="shared" ca="1" si="526"/>
        <v>0,736346724398952-0,667385769075186i</v>
      </c>
      <c r="BZ309" s="240" t="str">
        <f t="shared" ca="1" si="527"/>
        <v>0,908528695065116+0,402723073017203i</v>
      </c>
      <c r="CA309" s="240" t="str">
        <f t="shared" ca="1" si="528"/>
        <v>-3,85205392130323E-13+0,993785823654746i</v>
      </c>
      <c r="CB309" s="240" t="str">
        <f t="shared" ca="1" si="529"/>
        <v>-0,90852869506504+0,402723073017377i</v>
      </c>
      <c r="CC309" s="240" t="str">
        <f t="shared" ca="1" si="530"/>
        <v>-0,736346724399079-0,667385769075044i</v>
      </c>
      <c r="CD309" s="240" t="str">
        <f t="shared" ca="1" si="531"/>
        <v>0,311732466747906-0,943627645033997i</v>
      </c>
      <c r="CE309" s="240" t="str">
        <f t="shared" ca="1" si="532"/>
        <v>0,989000473284524-0,0974080445349836i</v>
      </c>
      <c r="CF309" s="240" t="str">
        <f t="shared" ca="1" si="533"/>
        <v>0,489835235942759+0,864680117110393i</v>
      </c>
      <c r="CG309" s="240" t="str">
        <f t="shared" ca="1" si="534"/>
        <v>-0,591997523965499+0,798216258238242i</v>
      </c>
      <c r="CH309" s="240" t="str">
        <f t="shared" ca="1" si="535"/>
        <v>-0,969638944942145-0,217739706412557i</v>
      </c>
      <c r="CI309" s="240" t="str">
        <f t="shared" ca="1" si="536"/>
        <v>-0,193877996351817-0,974690507713986i</v>
      </c>
      <c r="CJ309" s="240" t="str">
        <f t="shared" ca="1" si="537"/>
        <v>0,812504196945269-0,572230017775602i</v>
      </c>
      <c r="CK309" s="240" t="str">
        <f t="shared" ca="1" si="538"/>
        <v>0,852398533161232+0,510908019081441i</v>
      </c>
      <c r="CL309" s="240" t="str">
        <f t="shared" ca="1" si="539"/>
        <v>-0,121649993676803+0,986312091751681i</v>
      </c>
      <c r="CM309" s="240" t="str">
        <f t="shared" ca="1" si="540"/>
        <v>-0,950993739734197+0,288480797079301i</v>
      </c>
      <c r="CN309" s="240" t="str">
        <f t="shared" ca="1" si="541"/>
        <v>-0,649113911723722-0,752503417204116i</v>
      </c>
      <c r="CO309" s="240" t="str">
        <f t="shared" ca="1" si="542"/>
        <v>0,424898190682012-0,898371744241935i</v>
      </c>
      <c r="CP309" s="240" t="str">
        <f t="shared" ca="1" si="543"/>
        <v>0,99348651394468+0,0243887250012977i</v>
      </c>
      <c r="CQ309" s="240" t="str">
        <f t="shared" ca="1" si="544"/>
        <v>0,380305370032226+0,918138382174383i</v>
      </c>
      <c r="CR309" s="240" t="str">
        <f t="shared" ca="1" si="545"/>
        <v>-0,685255618195085+0,719746483860265i</v>
      </c>
      <c r="CS309" s="240" t="str">
        <f t="shared" ca="1" si="546"/>
        <v>-0,935693144325174-0,334796360434237i</v>
      </c>
      <c r="CT309" s="240" t="str">
        <f t="shared" ca="1" si="547"/>
        <v>-0,0731074204292151-0,991093117913412i</v>
      </c>
      <c r="CU309" s="240" t="str">
        <f t="shared" ca="1" si="548"/>
        <v>0,876440850089094-0,46846739437473i</v>
      </c>
      <c r="CV309" s="240" t="str">
        <f t="shared" ca="1" si="549"/>
        <v>0,78344750390438+0,611408432983336i</v>
      </c>
      <c r="CW309" s="240" t="str">
        <f t="shared" ca="1" si="550"/>
        <v>-0,241470258217196+0,964003307926722i</v>
      </c>
      <c r="CX309" s="240" t="str">
        <f t="shared" ca="1" si="551"/>
        <v>-0,979154953370071+0,169899501435402i</v>
      </c>
      <c r="CY309" s="240" t="str">
        <f t="shared" ca="1" si="552"/>
        <v>-0,55211782161911-0,826302713506201i</v>
      </c>
      <c r="CZ309" s="240" t="str">
        <f t="shared" ca="1" si="553"/>
        <v>0,531673050332847-0,839603496209317i</v>
      </c>
      <c r="DA309" s="240" t="str">
        <f t="shared" ca="1" si="554"/>
        <v>0,983029592695338+0,145818665411463i</v>
      </c>
      <c r="DB309" s="240" t="str">
        <f t="shared" ca="1" si="555"/>
        <v>0,265055357366262+0,957786991365296i</v>
      </c>
      <c r="DC309" s="240" t="str">
        <f t="shared" ca="1" si="556"/>
        <v>-0,768206830088644+0,630451052423818i</v>
      </c>
      <c r="DD309" s="240" t="str">
        <f t="shared" ca="1" si="557"/>
        <v>-0,887673647871882-0,446817365565584i</v>
      </c>
      <c r="DE309" s="240" t="str">
        <f t="shared" ca="1" si="558"/>
        <v>0,0487627591462228-0,992588765107479i</v>
      </c>
      <c r="DF309" s="240" t="str">
        <f t="shared" ca="1" si="559"/>
        <v>0,927195017053744-0,357658585312654i</v>
      </c>
      <c r="DG309" s="240" t="str">
        <f t="shared" ca="1" si="560"/>
        <v>0,70271269495328+0,702712694953379i</v>
      </c>
      <c r="DH309" s="240" t="str">
        <f t="shared" ca="1" si="561"/>
        <v>-0,357658585311888+0,92719501705404i</v>
      </c>
      <c r="DI309" s="240" t="str">
        <f t="shared" ca="1" si="562"/>
        <v>-0,992588765107489+0,0487627591460277i</v>
      </c>
      <c r="DJ309" s="240" t="str">
        <f t="shared" ca="1" si="563"/>
        <v>-0,446817365565459-0,887673647871945i</v>
      </c>
      <c r="DK309" s="240" t="str">
        <f t="shared" ca="1" si="564"/>
        <v>0,630451052423969-0,768206830088519i</v>
      </c>
      <c r="DL309" s="240" t="str">
        <f t="shared" ca="1" si="565"/>
        <v>0,957786991365259+0,265055357366395i</v>
      </c>
      <c r="DM309" s="240" t="str">
        <f t="shared" ca="1" si="566"/>
        <v>0,145818665412275+0,983029592695218i</v>
      </c>
      <c r="DN309" s="240" t="str">
        <f t="shared" ca="1" si="567"/>
        <v>-0,839603496209452+0,531673050332634i</v>
      </c>
      <c r="DO309" s="240" t="str">
        <f t="shared" ca="1" si="568"/>
        <v>-0,826302713506124-0,552117821619226i</v>
      </c>
      <c r="DP309" s="240" t="str">
        <f t="shared" ca="1" si="569"/>
        <v>0,169899501435595-0,979154953370037i</v>
      </c>
      <c r="DQ309" s="240" t="str">
        <f t="shared" ca="1" si="570"/>
        <v>0,964003307926756-0,241470258217061i</v>
      </c>
      <c r="DR309" s="240" t="str">
        <f t="shared" ca="1" si="571"/>
        <v>0,611408432983182+0,7834475039045i</v>
      </c>
      <c r="DS309" s="240" t="str">
        <f t="shared" ca="1" si="572"/>
        <v>-0,468467394374902+0,876440850089002i</v>
      </c>
      <c r="DT309" s="240" t="str">
        <f t="shared" ca="1" si="573"/>
        <v>-0,991093117913477-0,0731074204283395i</v>
      </c>
      <c r="DU309" s="240" t="str">
        <f t="shared" ca="1" si="574"/>
        <v>-0,334796360434053-0,93569314432524i</v>
      </c>
      <c r="DV309" s="240" t="str">
        <f t="shared" ca="1" si="575"/>
        <v>0,719746483860399-0,685255618194943i</v>
      </c>
      <c r="DW309" s="240" t="str">
        <f t="shared" ca="1" si="576"/>
        <v>0,91813838217433+0,380305370032354i</v>
      </c>
      <c r="DX309" s="240" t="str">
        <f t="shared" ca="1" si="577"/>
        <v>0,0243887250011024+0,993486513944685i</v>
      </c>
      <c r="DY309" s="240" t="str">
        <f t="shared" ca="1" si="578"/>
        <v>-0,898371744241993+0,424898190681886i</v>
      </c>
      <c r="DZ309" s="240" t="str">
        <f t="shared" ca="1" si="579"/>
        <v>-0,752503417203988-0,649113911723869i</v>
      </c>
      <c r="EA309" s="240" t="str">
        <f t="shared" ca="1" si="580"/>
        <v>0,288480797079488-0,95099373973414i</v>
      </c>
      <c r="EB309" s="240" t="str">
        <f t="shared" ca="1" si="581"/>
        <v>0,986312091751698-0,121649993676665i</v>
      </c>
      <c r="EC309" s="240" t="str">
        <f t="shared" ca="1" si="582"/>
        <v>0,510908019081274+0,852398533161332i</v>
      </c>
      <c r="ED309" s="240" t="str">
        <f t="shared" ca="1" si="583"/>
        <v>-0,572230017774976+0,81250419694571i</v>
      </c>
      <c r="EE309" s="240" t="str">
        <f t="shared" ca="1" si="584"/>
        <v>-0,974690507713958-0,193877996351953i</v>
      </c>
      <c r="EF309" s="240" t="str">
        <f t="shared" ca="1" si="585"/>
        <v>-0,217739706413358-0,969638944941965i</v>
      </c>
      <c r="EG309" s="240" t="str">
        <f t="shared" ca="1" si="586"/>
        <v>0,798216258238325-0,591997523965388i</v>
      </c>
      <c r="EH309" s="240" t="str">
        <f t="shared" ca="1" si="587"/>
        <v>0,864680117110325+0,48983523594288i</v>
      </c>
      <c r="EI309" s="240" t="str">
        <f t="shared" ca="1" si="588"/>
        <v>-0,097408044535178+0,989000473284505i</v>
      </c>
      <c r="EJ309" s="240" t="str">
        <f t="shared" ca="1" si="589"/>
        <v>-0,943627645034041+0,311732466747775i</v>
      </c>
      <c r="EK309" s="240" t="str">
        <f t="shared" ca="1" si="590"/>
        <v>-0,667385769075654-0,736346724398528i</v>
      </c>
      <c r="EL309" s="240" t="str">
        <f t="shared" ca="1" si="591"/>
        <v>0,402723073017606-0,908528695064938i</v>
      </c>
      <c r="EM309" s="240" t="str">
        <f t="shared" ca="1" si="592"/>
        <v>0,993785823654746-2,46412524714271E-13i</v>
      </c>
      <c r="EN309" s="240"/>
      <c r="EO309" s="240"/>
      <c r="EP309" s="240"/>
    </row>
    <row r="310" spans="1:146">
      <c r="A310" s="268">
        <f t="shared" si="461"/>
        <v>4.1015624999999984E-3</v>
      </c>
      <c r="B310" s="267">
        <v>210</v>
      </c>
      <c r="C310" s="266">
        <f t="shared" si="462"/>
        <v>42000</v>
      </c>
      <c r="N310" s="265">
        <f t="shared" ca="1" si="463"/>
        <v>1.0058941157558787</v>
      </c>
      <c r="O310" s="240">
        <f t="shared" ca="1" si="464"/>
        <v>-0.99410588424412127</v>
      </c>
      <c r="P310" s="240" t="str">
        <f t="shared" ca="1" si="465"/>
        <v>-0,425035034217584-0,8986610755877i</v>
      </c>
      <c r="Q310" s="240" t="str">
        <f t="shared" ca="1" si="466"/>
        <v>0,630654096712039-0,768454240270107i</v>
      </c>
      <c r="R310" s="240" t="str">
        <f t="shared" ca="1" si="467"/>
        <v>0,964313776701404+0,241548026596495i</v>
      </c>
      <c r="S310" s="240" t="str">
        <f t="shared" ca="1" si="468"/>
        <v>0,193940437075296+0,975004418428875i</v>
      </c>
      <c r="T310" s="240" t="str">
        <f t="shared" ca="1" si="469"/>
        <v>-0,798473333314089+0,59218818383608i</v>
      </c>
      <c r="U310" s="241" t="str">
        <f t="shared" ca="1" si="470"/>
        <v>-0,876723118328702-0,468618269892226i</v>
      </c>
      <c r="V310" s="240" t="str">
        <f t="shared" ca="1" si="471"/>
        <v>0,0487784637750406-0,992908440169854i</v>
      </c>
      <c r="W310" s="240" t="str">
        <f t="shared" ca="1" si="472"/>
        <v>0,918434079602191-0,380427851916841i</v>
      </c>
      <c r="X310" s="240" t="str">
        <f t="shared" ca="1" si="473"/>
        <v>0,736583873652675+0,667600708630246i</v>
      </c>
      <c r="Y310" s="240" t="str">
        <f t="shared" ca="1" si="474"/>
        <v>-0,28857370576461+0,951300018621921i</v>
      </c>
      <c r="Z310" s="240" t="str">
        <f t="shared" ca="1" si="475"/>
        <v>-0,983346189112053+0,145865628054006i</v>
      </c>
      <c r="AA310" s="240" t="str">
        <f t="shared" ca="1" si="476"/>
        <v>-0,5522956377557-0,826568834160114i</v>
      </c>
      <c r="AB310" s="240" t="str">
        <f t="shared" ca="1" si="477"/>
        <v>0,511072563108535-0,852673058285799i</v>
      </c>
      <c r="AC310" s="240" t="str">
        <f t="shared" ca="1" si="478"/>
        <v>0,989318992694713+0,0974394159583582i</v>
      </c>
      <c r="AD310" s="240" t="str">
        <f t="shared" ca="1" si="479"/>
        <v>0,334904185599331+0,935994495473577i</v>
      </c>
      <c r="AE310" s="240" t="str">
        <f t="shared" ca="1" si="480"/>
        <v>-0,702939011966447+0,702939011966488i</v>
      </c>
      <c r="AF310" s="240" t="str">
        <f t="shared" ca="1" si="481"/>
        <v>-0,935994495473563-0,334904185599369i</v>
      </c>
      <c r="AG310" s="240" t="str">
        <f t="shared" ca="1" si="482"/>
        <v>-0,0974394159584169-0,989318992694707i</v>
      </c>
      <c r="AH310" s="240" t="str">
        <f t="shared" ca="1" si="483"/>
        <v>0,85267305828582-0,511072563108501i</v>
      </c>
      <c r="AI310" s="240" t="str">
        <f t="shared" ca="1" si="484"/>
        <v>0,826568834160089+0,55229563775574i</v>
      </c>
      <c r="AJ310" s="240" t="str">
        <f t="shared" ca="1" si="485"/>
        <v>-0,145865628053857+0,983346189112074i</v>
      </c>
      <c r="AK310" s="240" t="str">
        <f t="shared" ca="1" si="486"/>
        <v>-0,95130001862182+0,288573705764943i</v>
      </c>
      <c r="AL310" s="240" t="str">
        <f t="shared" ca="1" si="487"/>
        <v>-0,667600708629991-0,736583873652906i</v>
      </c>
      <c r="AM310" s="240" t="str">
        <f t="shared" ca="1" si="488"/>
        <v>0,380427851916976-0,918434079602136i</v>
      </c>
      <c r="AN310" s="240" t="str">
        <f t="shared" ca="1" si="489"/>
        <v>0,992908440169847-0,0487784637751911i</v>
      </c>
      <c r="AO310" s="240" t="str">
        <f t="shared" ca="1" si="490"/>
        <v>0,468618269892543+0,876723118328533i</v>
      </c>
      <c r="AP310" s="240" t="str">
        <f t="shared" ca="1" si="491"/>
        <v>-0,592188183836359+0,798473333313882i</v>
      </c>
      <c r="AQ310" s="240" t="str">
        <f t="shared" ca="1" si="492"/>
        <v>-0,975004418428849-0,19394043707543i</v>
      </c>
      <c r="AR310" s="240" t="str">
        <f t="shared" ca="1" si="493"/>
        <v>-0,975004418428849-0,19394043707543i</v>
      </c>
      <c r="AS310" s="240" t="str">
        <f t="shared" ca="1" si="494"/>
        <v>0,76845424026988-0,630654096712316i</v>
      </c>
      <c r="AT310" s="240" t="str">
        <f t="shared" ca="1" si="495"/>
        <v>0,89866107558753+0,425035034217945i</v>
      </c>
      <c r="AU310" s="240" t="str">
        <f t="shared" ca="1" si="496"/>
        <v>-1,38835627254891E-13+0,994105884244121i</v>
      </c>
      <c r="AV310" s="240" t="str">
        <f t="shared" ca="1" si="497"/>
        <v>-0,898661075587661+0,425035034217669i</v>
      </c>
      <c r="AW310" s="240" t="str">
        <f t="shared" ca="1" si="498"/>
        <v>-0,768454240270331-0,630654096711766i</v>
      </c>
      <c r="AX310" s="240" t="str">
        <f t="shared" ca="1" si="499"/>
        <v>0,241548026596934-0,964313776701294i</v>
      </c>
      <c r="AY310" s="240" t="str">
        <f t="shared" ca="1" si="500"/>
        <v>0,975004418428903-0,193940437075157i</v>
      </c>
      <c r="AZ310" s="240" t="str">
        <f t="shared" ca="1" si="501"/>
        <v>0,592188183836113+0,798473333314064i</v>
      </c>
      <c r="BA310" s="240" t="str">
        <f t="shared" ca="1" si="502"/>
        <v>-0,468618269891916+0,876723118328868i</v>
      </c>
      <c r="BB310" s="240" t="str">
        <f t="shared" ca="1" si="503"/>
        <v>-0,992908440169832-0,0487784637754967i</v>
      </c>
      <c r="BC310" s="240" t="str">
        <f t="shared" ca="1" si="504"/>
        <v>-0,380427851916706-0,918434079602247i</v>
      </c>
      <c r="BD310" s="240" t="str">
        <f t="shared" ca="1" si="505"/>
        <v>0,667600708630197-0,736583873652719i</v>
      </c>
      <c r="BE310" s="240" t="str">
        <f t="shared" ca="1" si="506"/>
        <v>0,951300018622021+0,288573705764276i</v>
      </c>
      <c r="BF310" s="240" t="str">
        <f t="shared" ca="1" si="507"/>
        <v>0,145865628053583+0,983346189112115i</v>
      </c>
      <c r="BG310" s="240" t="str">
        <f t="shared" ca="1" si="508"/>
        <v>-0,826568834160251+0,552295637755497i</v>
      </c>
      <c r="BH310" s="240" t="str">
        <f t="shared" ca="1" si="509"/>
        <v>-0,852673058285829-0,511072563108486i</v>
      </c>
      <c r="BI310" s="240" t="str">
        <f t="shared" ca="1" si="510"/>
        <v>0,0974394159581168-0,989318992694736i</v>
      </c>
      <c r="BJ310" s="240" t="str">
        <f t="shared" ca="1" si="511"/>
        <v>0,935994495473723-0,334904185598922i</v>
      </c>
      <c r="BK310" s="240" t="str">
        <f t="shared" ca="1" si="512"/>
        <v>0,70293901196631+0,702939011966625i</v>
      </c>
      <c r="BL310" s="240" t="str">
        <f t="shared" ca="1" si="513"/>
        <v>-0,334904185599313+0,935994495473583i</v>
      </c>
      <c r="BM310" s="240" t="str">
        <f t="shared" ca="1" si="514"/>
        <v>-0,989318992694683+0,0974394159586583i</v>
      </c>
      <c r="BN310" s="240" t="str">
        <f t="shared" ca="1" si="515"/>
        <v>-0,511072563108128-0,852673058286044i</v>
      </c>
      <c r="BO310" s="240" t="str">
        <f t="shared" ca="1" si="516"/>
        <v>0,552295637755867-0,826568834160003i</v>
      </c>
      <c r="BP310" s="240" t="str">
        <f t="shared" ca="1" si="517"/>
        <v>0,983346189112051+0,145865628054022i</v>
      </c>
      <c r="BQ310" s="240" t="str">
        <f t="shared" ca="1" si="518"/>
        <v>0,288573705764824+0,951300018621855i</v>
      </c>
      <c r="BR310" s="240" t="str">
        <f t="shared" ca="1" si="519"/>
        <v>-0,736583873653018+0,667600708629868i</v>
      </c>
      <c r="BS310" s="240" t="str">
        <f t="shared" ca="1" si="520"/>
        <v>-0,918434079602088-0,380427851917091i</v>
      </c>
      <c r="BT310" s="240" t="str">
        <f t="shared" ca="1" si="521"/>
        <v>-0,0487784637750525-0,992908440169854i</v>
      </c>
      <c r="BU310" s="240" t="str">
        <f t="shared" ca="1" si="522"/>
        <v>0,876723118328611-0,468618269892396i</v>
      </c>
      <c r="BV310" s="240" t="str">
        <f t="shared" ca="1" si="523"/>
        <v>0,798473333314405+0,592188183835654i</v>
      </c>
      <c r="BW310" s="240" t="str">
        <f t="shared" ca="1" si="524"/>
        <v>-0,193940437075593+0,975004418428816i</v>
      </c>
      <c r="BX310" s="240" t="str">
        <f t="shared" ca="1" si="525"/>
        <v>-0,964313776701395+0,241548026596529i</v>
      </c>
      <c r="BY310" s="240" t="str">
        <f t="shared" ca="1" si="526"/>
        <v>-0,630654096712208-0,768454240269969i</v>
      </c>
      <c r="BZ310" s="240" t="str">
        <f t="shared" ca="1" si="527"/>
        <v>0,425035034217177-0,898661075587893i</v>
      </c>
      <c r="CA310" s="240" t="str">
        <f t="shared" ca="1" si="528"/>
        <v>0,994105884244121+2,77671254509783E-13i</v>
      </c>
      <c r="CB310" s="240" t="str">
        <f t="shared" ca="1" si="529"/>
        <v>0,425035034217544+0,89866107558772i</v>
      </c>
      <c r="CC310" s="240" t="str">
        <f t="shared" ca="1" si="530"/>
        <v>-0,630654096711895+0,768454240270226i</v>
      </c>
      <c r="CD310" s="240" t="str">
        <f t="shared" ca="1" si="531"/>
        <v>-0,964313776701508-0,241548026596082i</v>
      </c>
      <c r="CE310" s="240" t="str">
        <f t="shared" ca="1" si="532"/>
        <v>-0,193940437074993-0,975004418428936i</v>
      </c>
      <c r="CF310" s="240" t="str">
        <f t="shared" ca="1" si="533"/>
        <v>0,798473333314129-0,592188183836024i</v>
      </c>
      <c r="CG310" s="240" t="str">
        <f t="shared" ca="1" si="534"/>
        <v>0,876723118328802+0,468618269892038i</v>
      </c>
      <c r="CH310" s="240" t="str">
        <f t="shared" ca="1" si="535"/>
        <v>-0,0487784637746476+0,992908440169874i</v>
      </c>
      <c r="CI310" s="240" t="str">
        <f t="shared" ca="1" si="536"/>
        <v>-0,918434079602301+0,380427851916578i</v>
      </c>
      <c r="CJ310" s="240" t="str">
        <f t="shared" ca="1" si="537"/>
        <v>-0,736583873652607-0,667600708630321i</v>
      </c>
      <c r="CK310" s="240" t="str">
        <f t="shared" ca="1" si="538"/>
        <v>0,288573705764436-0,951300018621974i</v>
      </c>
      <c r="CL310" s="240" t="str">
        <f t="shared" ca="1" si="539"/>
        <v>0,983346189111991-0,145865628054423i</v>
      </c>
      <c r="CM310" s="240" t="str">
        <f t="shared" ca="1" si="540"/>
        <v>0,552295637755358+0,826568834160343i</v>
      </c>
      <c r="CN310" s="240" t="str">
        <f t="shared" ca="1" si="541"/>
        <v>-0,511072563108604+0,852673058285758i</v>
      </c>
      <c r="CO310" s="240" t="str">
        <f t="shared" ca="1" si="542"/>
        <v>-0,989318992694722-0,097439415958255i</v>
      </c>
      <c r="CP310" s="240" t="str">
        <f t="shared" ca="1" si="543"/>
        <v>-0,334904185599695-0,935994495473446i</v>
      </c>
      <c r="CQ310" s="240" t="str">
        <f t="shared" ca="1" si="544"/>
        <v>0,702939011966722-0,702939011966212i</v>
      </c>
      <c r="CR310" s="240" t="str">
        <f t="shared" ca="1" si="545"/>
        <v>0,935994495473527+0,33490418559947i</v>
      </c>
      <c r="CS310" s="240" t="str">
        <f t="shared" ca="1" si="546"/>
        <v>0,0974394159585483+0,989318992694694i</v>
      </c>
      <c r="CT310" s="240" t="str">
        <f t="shared" ca="1" si="547"/>
        <v>-0,852673058285607+0,511072563108857i</v>
      </c>
      <c r="CU310" s="240" t="str">
        <f t="shared" ca="1" si="548"/>
        <v>-0,826568834159942-0,552295637755958i</v>
      </c>
      <c r="CV310" s="240" t="str">
        <f t="shared" ca="1" si="549"/>
        <v>0,145865628054131-0,983346189112034i</v>
      </c>
      <c r="CW310" s="240" t="str">
        <f t="shared" ca="1" si="550"/>
        <v>0,951300018621904-0,288573705764664i</v>
      </c>
      <c r="CX310" s="240" t="str">
        <f t="shared" ca="1" si="551"/>
        <v>0,667600708630497+0,736583873652446i</v>
      </c>
      <c r="CY310" s="240" t="str">
        <f t="shared" ca="1" si="552"/>
        <v>-0,380427851917245+0,918434079602024i</v>
      </c>
      <c r="CZ310" s="240" t="str">
        <f t="shared" ca="1" si="553"/>
        <v>-0,992908440169862+0,0487784637748856i</v>
      </c>
      <c r="DA310" s="240" t="str">
        <f t="shared" ca="1" si="554"/>
        <v>-0,468618269892298-0,876723118328663i</v>
      </c>
      <c r="DB310" s="240" t="str">
        <f t="shared" ca="1" si="555"/>
        <v>0,592188183835788-0,798473333314305i</v>
      </c>
      <c r="DC310" s="240" t="str">
        <f t="shared" ca="1" si="556"/>
        <v>0,975004418428795+0,193940437075702i</v>
      </c>
      <c r="DD310" s="240" t="str">
        <f t="shared" ca="1" si="557"/>
        <v>0,241548026596367+0,964313776701436i</v>
      </c>
      <c r="DE310" s="240" t="str">
        <f t="shared" ca="1" si="558"/>
        <v>-0,768454240270075+0,630654096712079i</v>
      </c>
      <c r="DF310" s="240" t="str">
        <f t="shared" ca="1" si="559"/>
        <v>-0,898661075587847-0,425035034217277i</v>
      </c>
      <c r="DG310" s="240" t="str">
        <f t="shared" ca="1" si="560"/>
        <v>4,44761070349715E-13-0,994105884244121i</v>
      </c>
      <c r="DH310" s="240" t="str">
        <f t="shared" ca="1" si="561"/>
        <v>0,898661075587767-0,425035034217443i</v>
      </c>
      <c r="DI310" s="240" t="str">
        <f t="shared" ca="1" si="562"/>
        <v>0,768454240270155+0,630654096711981i</v>
      </c>
      <c r="DJ310" s="240" t="str">
        <f t="shared" ca="1" si="563"/>
        <v>-0,241548026596244+0,964313776701467i</v>
      </c>
      <c r="DK310" s="240" t="str">
        <f t="shared" ca="1" si="564"/>
        <v>-0,975004418428968+0,193940437074829i</v>
      </c>
      <c r="DL310" s="240" t="str">
        <f t="shared" ca="1" si="565"/>
        <v>-0,592188183835936-0,798473333314196i</v>
      </c>
      <c r="DM310" s="240" t="str">
        <f t="shared" ca="1" si="566"/>
        <v>0,468618269892135-0,876723118328751i</v>
      </c>
      <c r="DN310" s="240" t="str">
        <f t="shared" ca="1" si="567"/>
        <v>0,992908440169868+0,048778463774758i</v>
      </c>
      <c r="DO310" s="240" t="str">
        <f t="shared" ca="1" si="568"/>
        <v>0,380427851917363+0,918434079601975i</v>
      </c>
      <c r="DP310" s="240" t="str">
        <f t="shared" ca="1" si="569"/>
        <v>-0,667600708630445+0,736583873652494i</v>
      </c>
      <c r="DQ310" s="240" t="str">
        <f t="shared" ca="1" si="570"/>
        <v>-0,951300018621925-0,288573705764596i</v>
      </c>
      <c r="DR310" s="240" t="str">
        <f t="shared" ca="1" si="571"/>
        <v>-0,145865628054313-0,983346189112007i</v>
      </c>
      <c r="DS310" s="240" t="str">
        <f t="shared" ca="1" si="572"/>
        <v>0,826568834160405-0,552295637755265i</v>
      </c>
      <c r="DT310" s="240" t="str">
        <f t="shared" ca="1" si="573"/>
        <v>0,852673058285672+0,511072563108747i</v>
      </c>
      <c r="DU310" s="240" t="str">
        <f t="shared" ca="1" si="574"/>
        <v>-0,0974394159584212+0,989318992694707i</v>
      </c>
      <c r="DV310" s="240" t="str">
        <f t="shared" ca="1" si="575"/>
        <v>-0,935994495473503+0,334904185599538i</v>
      </c>
      <c r="DW310" s="240" t="str">
        <f t="shared" ca="1" si="576"/>
        <v>-0,702939011966134-0,702939011966801i</v>
      </c>
      <c r="DX310" s="240" t="str">
        <f t="shared" ca="1" si="577"/>
        <v>0,334904185599575-0,935994495473489i</v>
      </c>
      <c r="DY310" s="240" t="str">
        <f t="shared" ca="1" si="578"/>
        <v>0,98931899269471-0,097439415958382i</v>
      </c>
      <c r="DZ310" s="240" t="str">
        <f t="shared" ca="1" si="579"/>
        <v>0,511072563108714+0,852673058285693i</v>
      </c>
      <c r="EA310" s="240" t="str">
        <f t="shared" ca="1" si="580"/>
        <v>-0,552295637755298+0,826568834160383i</v>
      </c>
      <c r="EB310" s="240" t="str">
        <f t="shared" ca="1" si="581"/>
        <v>-0,983346189112018-0,145865628054241i</v>
      </c>
      <c r="EC310" s="240" t="str">
        <f t="shared" ca="1" si="582"/>
        <v>-0,288573705764558-0,951300018621936i</v>
      </c>
      <c r="ED310" s="240" t="str">
        <f t="shared" ca="1" si="583"/>
        <v>0,736583873652521-0,667600708630416i</v>
      </c>
      <c r="EE310" s="240" t="str">
        <f t="shared" ca="1" si="584"/>
        <v>0,91843407960196+0,3804278519174i</v>
      </c>
      <c r="EF310" s="240" t="str">
        <f t="shared" ca="1" si="585"/>
        <v>0,0487784637747187+0,99290844016987i</v>
      </c>
      <c r="EG310" s="240" t="str">
        <f t="shared" ca="1" si="586"/>
        <v>-0,876723118328716+0,4686182698922i</v>
      </c>
      <c r="EH310" s="240" t="str">
        <f t="shared" ca="1" si="587"/>
        <v>-0,79847333331424-0,592188183835876i</v>
      </c>
      <c r="EI310" s="240" t="str">
        <f t="shared" ca="1" si="588"/>
        <v>0,193940437074868-0,975004418428961i</v>
      </c>
      <c r="EJ310" s="240" t="str">
        <f t="shared" ca="1" si="589"/>
        <v>0,964313776701477-0,241548026596205i</v>
      </c>
      <c r="EK310" s="240" t="str">
        <f t="shared" ca="1" si="590"/>
        <v>0,63065409671195+0,76845424027018i</v>
      </c>
      <c r="EL310" s="240" t="str">
        <f t="shared" ca="1" si="591"/>
        <v>-0,425035034217479+0,89866107558775i</v>
      </c>
      <c r="EM310" s="240" t="str">
        <f t="shared" ca="1" si="592"/>
        <v>-0,994105884244121+4,61808280041919E-13i</v>
      </c>
      <c r="EN310" s="240"/>
      <c r="EO310" s="240"/>
      <c r="EP310" s="240"/>
    </row>
    <row r="311" spans="1:146">
      <c r="A311" s="268">
        <f t="shared" si="461"/>
        <v>4.121093749999998E-3</v>
      </c>
      <c r="B311" s="267">
        <v>211</v>
      </c>
      <c r="C311" s="266">
        <f t="shared" si="462"/>
        <v>42200</v>
      </c>
      <c r="N311" s="265">
        <f t="shared" ca="1" si="463"/>
        <v>1.0056089532257206</v>
      </c>
      <c r="O311" s="240">
        <f t="shared" ca="1" si="464"/>
        <v>-0.99439104677427947</v>
      </c>
      <c r="P311" s="240" t="str">
        <f t="shared" ca="1" si="465"/>
        <v>-0,447089480736816-0,888214247870034i</v>
      </c>
      <c r="Q311" s="240" t="str">
        <f t="shared" ca="1" si="466"/>
        <v>0,59235805495698-0,798702378005994i</v>
      </c>
      <c r="R311" s="240" t="str">
        <f t="shared" ca="1" si="467"/>
        <v>0,979751266178438+0,170002971522839i</v>
      </c>
      <c r="S311" s="240" t="str">
        <f t="shared" ca="1" si="468"/>
        <v>0,288656484077598+0,951572902149282i</v>
      </c>
      <c r="T311" s="240" t="str">
        <f t="shared" ca="1" si="469"/>
        <v>-0,720184814939344+0,685672944074382i</v>
      </c>
      <c r="U311" s="241" t="str">
        <f t="shared" ca="1" si="470"/>
        <v>-0,936262988561439-0,335000253962368i</v>
      </c>
      <c r="V311" s="240" t="str">
        <f t="shared" ca="1" si="471"/>
        <v>-0,121724079447719-0,986912763311658i</v>
      </c>
      <c r="W311" s="240" t="str">
        <f t="shared" ca="1" si="472"/>
        <v>0,826805938138532-0,552454065568992i</v>
      </c>
      <c r="X311" s="240" t="str">
        <f t="shared" ca="1" si="473"/>
        <v>0,865206713873263+0,490133549324546i</v>
      </c>
      <c r="Y311" s="240" t="str">
        <f t="shared" ca="1" si="474"/>
        <v>-0,0487924560372684+0,993193259209253i</v>
      </c>
      <c r="Z311" s="240" t="str">
        <f t="shared" ca="1" si="475"/>
        <v>-0,909081995945281+0,402968334429631i</v>
      </c>
      <c r="AA311" s="240" t="str">
        <f t="shared" ca="1" si="476"/>
        <v>-0,768674673886834-0,630835001906058i</v>
      </c>
      <c r="AB311" s="240" t="str">
        <f t="shared" ca="1" si="477"/>
        <v>0,21787231154916-0,9702294624289i</v>
      </c>
      <c r="AC311" s="240" t="str">
        <f t="shared" ca="1" si="478"/>
        <v>0,964590393267902-0,24161731543936i</v>
      </c>
      <c r="AD311" s="240" t="str">
        <f t="shared" ca="1" si="479"/>
        <v>0,649509227029356+0,752961697504312i</v>
      </c>
      <c r="AE311" s="240" t="str">
        <f t="shared" ca="1" si="480"/>
        <v>-0,380536978892696+0,918697535427231i</v>
      </c>
      <c r="AF311" s="240" t="str">
        <f t="shared" ca="1" si="481"/>
        <v>-0,991696701154724+0,0731519434033425i</v>
      </c>
      <c r="AG311" s="240" t="str">
        <f t="shared" ca="1" si="482"/>
        <v>-0,511219165947786-0,852917650346443i</v>
      </c>
      <c r="AH311" s="240" t="str">
        <f t="shared" ca="1" si="483"/>
        <v>0,531996843261256-0,840114821119653i</v>
      </c>
      <c r="AI311" s="240" t="str">
        <f t="shared" ca="1" si="484"/>
        <v>0,989602782089293+0,097467366774622i</v>
      </c>
      <c r="AJ311" s="240" t="str">
        <f t="shared" ca="1" si="485"/>
        <v>0,357876402108506+0,927759685866291i</v>
      </c>
      <c r="AK311" s="240" t="str">
        <f t="shared" ca="1" si="486"/>
        <v>-0,667792212081221+0,736795165150069i</v>
      </c>
      <c r="AL311" s="240" t="str">
        <f t="shared" ca="1" si="487"/>
        <v>-0,958370290922254-0,265216778093775i</v>
      </c>
      <c r="AM311" s="240" t="str">
        <f t="shared" ca="1" si="488"/>
        <v>-0,193996069524962-0,975284101641011i</v>
      </c>
      <c r="AN311" s="240" t="str">
        <f t="shared" ca="1" si="489"/>
        <v>0,783924629388465-0,611780785365972i</v>
      </c>
      <c r="AO311" s="240" t="str">
        <f t="shared" ca="1" si="490"/>
        <v>0,898918859461739+0,425156956909863i</v>
      </c>
      <c r="AP311" s="240" t="str">
        <f t="shared" ca="1" si="491"/>
        <v>0,0244035779200457+0,994091554782329i</v>
      </c>
      <c r="AQ311" s="240" t="str">
        <f t="shared" ca="1" si="492"/>
        <v>-0,876974609227812+0,468752694578467i</v>
      </c>
      <c r="AR311" s="240" t="str">
        <f t="shared" ca="1" si="493"/>
        <v>-0,876974609227812+0,468752694578467i</v>
      </c>
      <c r="AS311" s="240" t="str">
        <f t="shared" ca="1" si="494"/>
        <v>0,145907470087111-0,983628265188443i</v>
      </c>
      <c r="AT311" s="240" t="str">
        <f t="shared" ca="1" si="495"/>
        <v>0,944202321441487-0,311922314189535i</v>
      </c>
      <c r="AU311" s="240" t="str">
        <f t="shared" ca="1" si="496"/>
        <v>0,703140652325562+0,703140652325002i</v>
      </c>
      <c r="AV311" s="240" t="str">
        <f t="shared" ca="1" si="497"/>
        <v>-0,311922314188785+0,944202321441734i</v>
      </c>
      <c r="AW311" s="240" t="str">
        <f t="shared" ca="1" si="498"/>
        <v>-0,983628265188472+0,145907470086915i</v>
      </c>
      <c r="AX311" s="240" t="str">
        <f t="shared" ca="1" si="499"/>
        <v>-0,572578510204894-0,812999018176769i</v>
      </c>
      <c r="AY311" s="240" t="str">
        <f t="shared" ca="1" si="500"/>
        <v>0,468752694578642-0,876974609227719i</v>
      </c>
      <c r="AZ311" s="240" t="str">
        <f t="shared" ca="1" si="501"/>
        <v>0,994091554782324+0,0244035779202439i</v>
      </c>
      <c r="BA311" s="240" t="str">
        <f t="shared" ca="1" si="502"/>
        <v>0,425156956909684+0,898918859461823i</v>
      </c>
      <c r="BB311" s="240" t="str">
        <f t="shared" ca="1" si="503"/>
        <v>-0,611780785366128+0,783924629388343i</v>
      </c>
      <c r="BC311" s="240" t="str">
        <f t="shared" ca="1" si="504"/>
        <v>-0,975284101640975-0,193996069525143i</v>
      </c>
      <c r="BD311" s="240" t="str">
        <f t="shared" ca="1" si="505"/>
        <v>-0,265216778093598-0,958370290922303i</v>
      </c>
      <c r="BE311" s="240" t="str">
        <f t="shared" ca="1" si="506"/>
        <v>0,736795165150193-0,667792212081084i</v>
      </c>
      <c r="BF311" s="240" t="str">
        <f t="shared" ca="1" si="507"/>
        <v>0,927759685866224+0,357876402108678i</v>
      </c>
      <c r="BG311" s="240" t="str">
        <f t="shared" ca="1" si="508"/>
        <v>0,0974673667744388+0,989602782089311i</v>
      </c>
      <c r="BH311" s="240" t="str">
        <f t="shared" ca="1" si="509"/>
        <v>-0,840114821119434+0,531996843261602i</v>
      </c>
      <c r="BI311" s="240" t="str">
        <f t="shared" ca="1" si="510"/>
        <v>-0,852917650346653-0,511219165947435i</v>
      </c>
      <c r="BJ311" s="240" t="str">
        <f t="shared" ca="1" si="511"/>
        <v>0,0731519434038221-0,991696701154688i</v>
      </c>
      <c r="BK311" s="240" t="str">
        <f t="shared" ca="1" si="512"/>
        <v>0,918697535427377-0,380536978892343i</v>
      </c>
      <c r="BL311" s="240" t="str">
        <f t="shared" ca="1" si="513"/>
        <v>0,752961697504127+0,64950922702957i</v>
      </c>
      <c r="BM311" s="240" t="str">
        <f t="shared" ca="1" si="514"/>
        <v>-0,241617315439662+0,964590393267825i</v>
      </c>
      <c r="BN311" s="240" t="str">
        <f t="shared" ca="1" si="515"/>
        <v>-0,970229462428947+0,217872311548952i</v>
      </c>
      <c r="BO311" s="240" t="str">
        <f t="shared" ca="1" si="516"/>
        <v>-0,630835001905975-0,768674673886902i</v>
      </c>
      <c r="BP311" s="240" t="str">
        <f t="shared" ca="1" si="517"/>
        <v>0,402968334429638-0,909081995945278i</v>
      </c>
      <c r="BQ311" s="240" t="str">
        <f t="shared" ca="1" si="518"/>
        <v>0,993193259209253-0,0487924560372608i</v>
      </c>
      <c r="BR311" s="240" t="str">
        <f t="shared" ca="1" si="519"/>
        <v>0,490133549324625+0,865206713873218i</v>
      </c>
      <c r="BS311" s="240" t="str">
        <f t="shared" ca="1" si="520"/>
        <v>-0,552454065568834+0,826805938138638i</v>
      </c>
      <c r="BT311" s="240" t="str">
        <f t="shared" ca="1" si="521"/>
        <v>-0,986912763311694-0,121724079447431i</v>
      </c>
      <c r="BU311" s="240" t="str">
        <f t="shared" ca="1" si="522"/>
        <v>-0,335000253962643-0,936262988561339i</v>
      </c>
      <c r="BV311" s="240" t="str">
        <f t="shared" ca="1" si="523"/>
        <v>0,685672944074098-0,720184814939614i</v>
      </c>
      <c r="BW311" s="240" t="str">
        <f t="shared" ca="1" si="524"/>
        <v>0,951572902149146+0,288656484078049i</v>
      </c>
      <c r="BX311" s="240" t="str">
        <f t="shared" ca="1" si="525"/>
        <v>0,170002971522475+0,979751266178501i</v>
      </c>
      <c r="BY311" s="240" t="str">
        <f t="shared" ca="1" si="526"/>
        <v>-0,798702378006215+0,592358054956684i</v>
      </c>
      <c r="BZ311" s="240" t="str">
        <f t="shared" ca="1" si="527"/>
        <v>-0,888214247869923-0,447089480737039i</v>
      </c>
      <c r="CA311" s="240" t="str">
        <f t="shared" ca="1" si="528"/>
        <v>1,70061825696148E-13-0,994391046774279i</v>
      </c>
      <c r="CB311" s="240" t="str">
        <f t="shared" ca="1" si="529"/>
        <v>0,888214247870075-0,447089480736735i</v>
      </c>
      <c r="CC311" s="240" t="str">
        <f t="shared" ca="1" si="530"/>
        <v>0,798702378006012+0,592358054956957i</v>
      </c>
      <c r="CD311" s="240" t="str">
        <f t="shared" ca="1" si="531"/>
        <v>-0,17000297152281+0,979751266178443i</v>
      </c>
      <c r="CE311" s="240" t="str">
        <f t="shared" ca="1" si="532"/>
        <v>-0,951572902149244+0,288656484077724i</v>
      </c>
      <c r="CF311" s="240" t="str">
        <f t="shared" ca="1" si="533"/>
        <v>-0,685672944074547-0,720184814939187i</v>
      </c>
      <c r="CG311" s="240" t="str">
        <f t="shared" ca="1" si="534"/>
        <v>0,33500025396206-0,936262988561549i</v>
      </c>
      <c r="CH311" s="240" t="str">
        <f t="shared" ca="1" si="535"/>
        <v>0,986912763311617-0,121724079448048i</v>
      </c>
      <c r="CI311" s="240" t="str">
        <f t="shared" ca="1" si="536"/>
        <v>0,55245406556935+0,826805938138293i</v>
      </c>
      <c r="CJ311" s="240" t="str">
        <f t="shared" ca="1" si="537"/>
        <v>-0,49013354932497+0,865206713873023i</v>
      </c>
      <c r="CK311" s="240" t="str">
        <f t="shared" ca="1" si="538"/>
        <v>-0,993193259209234-0,048792456037657i</v>
      </c>
      <c r="CL311" s="240" t="str">
        <f t="shared" ca="1" si="539"/>
        <v>-0,402968334429275-0,909081995945439i</v>
      </c>
      <c r="CM311" s="240" t="str">
        <f t="shared" ca="1" si="540"/>
        <v>0,630835001906282-0,76867467388665i</v>
      </c>
      <c r="CN311" s="240" t="str">
        <f t="shared" ca="1" si="541"/>
        <v>0,97022946242886+0,217872311549339i</v>
      </c>
      <c r="CO311" s="240" t="str">
        <f t="shared" ca="1" si="542"/>
        <v>0,241617315439277+0,964590393267922i</v>
      </c>
      <c r="CP311" s="240" t="str">
        <f t="shared" ca="1" si="543"/>
        <v>-0,752961697504368+0,649509227029292i</v>
      </c>
      <c r="CQ311" s="240" t="str">
        <f t="shared" ca="1" si="544"/>
        <v>-0,918697535427236-0,380536978892683i</v>
      </c>
      <c r="CR311" s="240" t="str">
        <f t="shared" ca="1" si="545"/>
        <v>-0,0731519434034547-0,991696701154716i</v>
      </c>
      <c r="CS311" s="240" t="str">
        <f t="shared" ca="1" si="546"/>
        <v>0,852917650346334-0,511219165947968i</v>
      </c>
      <c r="CT311" s="240" t="str">
        <f t="shared" ca="1" si="547"/>
        <v>0,840114821119765+0,531996843261077i</v>
      </c>
      <c r="CU311" s="240" t="str">
        <f t="shared" ca="1" si="548"/>
        <v>-0,097467366773821+0,989602782089372i</v>
      </c>
      <c r="CV311" s="240" t="str">
        <f t="shared" ca="1" si="549"/>
        <v>-0,927759685866001+0,357876402109257i</v>
      </c>
      <c r="CW311" s="240" t="str">
        <f t="shared" ca="1" si="550"/>
        <v>-0,736795165149926-0,667792212081378i</v>
      </c>
      <c r="CX311" s="240" t="str">
        <f t="shared" ca="1" si="551"/>
        <v>0,26521677809398-0,958370290922196i</v>
      </c>
      <c r="CY311" s="240" t="str">
        <f t="shared" ca="1" si="552"/>
        <v>0,975284101641053-0,193996069524753i</v>
      </c>
      <c r="CZ311" s="240" t="str">
        <f t="shared" ca="1" si="553"/>
        <v>0,611780785365816+0,783924629388586i</v>
      </c>
      <c r="DA311" s="240" t="str">
        <f t="shared" ca="1" si="554"/>
        <v>-0,425156956910042+0,898918859461653i</v>
      </c>
      <c r="DB311" s="240" t="str">
        <f t="shared" ca="1" si="555"/>
        <v>-0,994091554782334+0,0244035779198474i</v>
      </c>
      <c r="DC311" s="240" t="str">
        <f t="shared" ca="1" si="556"/>
        <v>-0,468752694578292-0,876974609227905i</v>
      </c>
      <c r="DD311" s="240" t="str">
        <f t="shared" ca="1" si="557"/>
        <v>0,572578510205218-0,81299901817654i</v>
      </c>
      <c r="DE311" s="240" t="str">
        <f t="shared" ca="1" si="558"/>
        <v>0,983628265188414+0,145907470087307i</v>
      </c>
      <c r="DF311" s="240" t="str">
        <f t="shared" ca="1" si="559"/>
        <v>0,311922314189347+0,944202321441548i</v>
      </c>
      <c r="DG311" s="240" t="str">
        <f t="shared" ca="1" si="560"/>
        <v>-0,703140652325143+0,703140652325422i</v>
      </c>
      <c r="DH311" s="240" t="str">
        <f t="shared" ca="1" si="561"/>
        <v>-0,944202321441672-0,311922314188973i</v>
      </c>
      <c r="DI311" s="240" t="str">
        <f t="shared" ca="1" si="562"/>
        <v>-0,145907470087697-0,983628265188356i</v>
      </c>
      <c r="DJ311" s="240" t="str">
        <f t="shared" ca="1" si="563"/>
        <v>0,812999018176314-0,572578510205542i</v>
      </c>
      <c r="DK311" s="240" t="str">
        <f t="shared" ca="1" si="564"/>
        <v>0,876974609228091+0,468752694577945i</v>
      </c>
      <c r="DL311" s="240" t="str">
        <f t="shared" ca="1" si="565"/>
        <v>-0,0244035779204705+0,994091554782318i</v>
      </c>
      <c r="DM311" s="240" t="str">
        <f t="shared" ca="1" si="566"/>
        <v>-0,89891885946192+0,425156956909479i</v>
      </c>
      <c r="DN311" s="240" t="str">
        <f t="shared" ca="1" si="567"/>
        <v>-0,783924629388204-0,611780785366307i</v>
      </c>
      <c r="DO311" s="240" t="str">
        <f t="shared" ca="1" si="568"/>
        <v>0,193996069525365-0,97528410164093i</v>
      </c>
      <c r="DP311" s="240" t="str">
        <f t="shared" ca="1" si="569"/>
        <v>0,958370290922363-0,265216778093379i</v>
      </c>
      <c r="DQ311" s="240" t="str">
        <f t="shared" ca="1" si="570"/>
        <v>0,667792212080916+0,736795165150345i</v>
      </c>
      <c r="DR311" s="240" t="str">
        <f t="shared" ca="1" si="571"/>
        <v>-0,357876402108889+0,927759685866143i</v>
      </c>
      <c r="DS311" s="240" t="str">
        <f t="shared" ca="1" si="572"/>
        <v>-0,989602782089333+0,0974673667742132i</v>
      </c>
      <c r="DT311" s="240" t="str">
        <f t="shared" ca="1" si="573"/>
        <v>-0,53199684326141-0,840114821119555i</v>
      </c>
      <c r="DU311" s="240" t="str">
        <f t="shared" ca="1" si="574"/>
        <v>0,51121916594763-0,852917650346537i</v>
      </c>
      <c r="DV311" s="240" t="str">
        <f t="shared" ca="1" si="575"/>
        <v>0,991696701154745+0,0731519434030615i</v>
      </c>
      <c r="DW311" s="240" t="str">
        <f t="shared" ca="1" si="576"/>
        <v>0,380536978893047+0,918697535427084i</v>
      </c>
      <c r="DX311" s="240" t="str">
        <f t="shared" ca="1" si="577"/>
        <v>-0,649509227028993+0,752961697504626i</v>
      </c>
      <c r="DY311" s="240" t="str">
        <f t="shared" ca="1" si="578"/>
        <v>-0,964590393267798-0,241617315439771i</v>
      </c>
      <c r="DZ311" s="240" t="str">
        <f t="shared" ca="1" si="579"/>
        <v>-0,217872311548841-0,970229462428972i</v>
      </c>
      <c r="EA311" s="240" t="str">
        <f t="shared" ca="1" si="580"/>
        <v>0,768674673886975-0,630835001905888i</v>
      </c>
      <c r="EB311" s="240" t="str">
        <f t="shared" ca="1" si="581"/>
        <v>0,909081995945232+0,402968334429742i</v>
      </c>
      <c r="EC311" s="240" t="str">
        <f t="shared" ca="1" si="582"/>
        <v>0,0487924560371474+0,993193259209259i</v>
      </c>
      <c r="ED311" s="240" t="str">
        <f t="shared" ca="1" si="583"/>
        <v>-0,865206713873274+0,490133549324527i</v>
      </c>
      <c r="EE311" s="240" t="str">
        <f t="shared" ca="1" si="584"/>
        <v>-0,826805938138575-0,552454065568929i</v>
      </c>
      <c r="EF311" s="240" t="str">
        <f t="shared" ca="1" si="585"/>
        <v>0,121724079447545-0,98691276331168i</v>
      </c>
      <c r="EG311" s="240" t="str">
        <f t="shared" ca="1" si="586"/>
        <v>0,936262988561378-0,335000253962537i</v>
      </c>
      <c r="EH311" s="240" t="str">
        <f t="shared" ca="1" si="587"/>
        <v>0,720184814939535+0,68567294407418i</v>
      </c>
      <c r="EI311" s="240" t="str">
        <f t="shared" ca="1" si="588"/>
        <v>-0,288656484077238+0,951572902149391i</v>
      </c>
      <c r="EJ311" s="240" t="str">
        <f t="shared" ca="1" si="589"/>
        <v>-0,97975126617853+0,170002971522307i</v>
      </c>
      <c r="EK311" s="240" t="str">
        <f t="shared" ca="1" si="590"/>
        <v>-0,592358054956547-0,798702378006316i</v>
      </c>
      <c r="EL311" s="240" t="str">
        <f t="shared" ca="1" si="591"/>
        <v>0,447089480737191-0,888214247869846i</v>
      </c>
      <c r="EM311" s="240" t="str">
        <f t="shared" ca="1" si="592"/>
        <v>0,994391046774279+3,40123651392297E-13i</v>
      </c>
      <c r="EN311" s="240"/>
      <c r="EO311" s="240"/>
      <c r="EP311" s="240"/>
    </row>
    <row r="312" spans="1:146">
      <c r="A312" s="268">
        <f t="shared" si="461"/>
        <v>4.1406249999999976E-3</v>
      </c>
      <c r="B312" s="267">
        <v>212</v>
      </c>
      <c r="C312" s="266">
        <f t="shared" si="462"/>
        <v>42400</v>
      </c>
      <c r="N312" s="265">
        <f t="shared" ca="1" si="463"/>
        <v>1.0053534745914807</v>
      </c>
      <c r="O312" s="240">
        <f t="shared" ca="1" si="464"/>
        <v>-0.99464652540851928</v>
      </c>
      <c r="P312" s="240" t="str">
        <f t="shared" ca="1" si="465"/>
        <v>-0,468873126372888-0,877199921267983i</v>
      </c>
      <c r="Q312" s="240" t="str">
        <f t="shared" ca="1" si="466"/>
        <v>0,552596001893341-0,827018360859501i</v>
      </c>
      <c r="R312" s="240" t="str">
        <f t="shared" ca="1" si="467"/>
        <v>0,989857030524129+0,0974924080592612i</v>
      </c>
      <c r="S312" s="240" t="str">
        <f t="shared" ca="1" si="468"/>
        <v>0,380634746333362+0,918933566908391i</v>
      </c>
      <c r="T312" s="240" t="str">
        <f t="shared" ca="1" si="469"/>
        <v>-0,630997075835851+0,768872161541725i</v>
      </c>
      <c r="U312" s="241" t="str">
        <f t="shared" ca="1" si="470"/>
        <v>-0,9755346713249-0,19404591093414i</v>
      </c>
      <c r="V312" s="240" t="str">
        <f t="shared" ca="1" si="471"/>
        <v>-0,288730645610518-0,951817379959294i</v>
      </c>
      <c r="W312" s="240" t="str">
        <f t="shared" ca="1" si="472"/>
        <v>0,703321302999972-0,703321303000031i</v>
      </c>
      <c r="X312" s="240" t="str">
        <f t="shared" ca="1" si="473"/>
        <v>0,951817379959316+0,288730645610444i</v>
      </c>
      <c r="Y312" s="240" t="str">
        <f t="shared" ca="1" si="474"/>
        <v>0,194045910934122+0,975534671324903i</v>
      </c>
      <c r="Z312" s="240" t="str">
        <f t="shared" ca="1" si="475"/>
        <v>-0,768872161541738+0,630997075835836i</v>
      </c>
      <c r="AA312" s="240" t="str">
        <f t="shared" ca="1" si="476"/>
        <v>-0,918933566908382-0,380634746333383i</v>
      </c>
      <c r="AB312" s="240" t="str">
        <f t="shared" ca="1" si="477"/>
        <v>-0,0974924080592404-0,989857030524131i</v>
      </c>
      <c r="AC312" s="240" t="str">
        <f t="shared" ca="1" si="478"/>
        <v>0,827018360859512-0,552596001893325i</v>
      </c>
      <c r="AD312" s="240" t="str">
        <f t="shared" ca="1" si="479"/>
        <v>0,877199921267969+0,468873126372913i</v>
      </c>
      <c r="AE312" s="240" t="str">
        <f t="shared" ca="1" si="480"/>
        <v>-1,55971926898947E-14+0,994646525408519i</v>
      </c>
      <c r="AF312" s="240" t="str">
        <f t="shared" ca="1" si="481"/>
        <v>-0,877199921267991+0,468873126372872i</v>
      </c>
      <c r="AG312" s="240" t="str">
        <f t="shared" ca="1" si="482"/>
        <v>-0,827018360859486-0,552596001893361i</v>
      </c>
      <c r="AH312" s="240" t="str">
        <f t="shared" ca="1" si="483"/>
        <v>0,0974924080592855-0,989857030524127i</v>
      </c>
      <c r="AI312" s="240" t="str">
        <f t="shared" ca="1" si="484"/>
        <v>0,918933566908361-0,380634746333432i</v>
      </c>
      <c r="AJ312" s="240" t="str">
        <f t="shared" ca="1" si="485"/>
        <v>0,768872161541714+0,630997075835865i</v>
      </c>
      <c r="AK312" s="240" t="str">
        <f t="shared" ca="1" si="486"/>
        <v>-0,194045910934256+0,975534671324876i</v>
      </c>
      <c r="AL312" s="240" t="str">
        <f t="shared" ca="1" si="487"/>
        <v>-0,951817379959355+0,288730645610313i</v>
      </c>
      <c r="AM312" s="240" t="str">
        <f t="shared" ca="1" si="488"/>
        <v>-0,7033213029998-0,703321303000203i</v>
      </c>
      <c r="AN312" s="240" t="str">
        <f t="shared" ca="1" si="489"/>
        <v>0,288730645610831-0,951817379959198i</v>
      </c>
      <c r="AO312" s="240" t="str">
        <f t="shared" ca="1" si="490"/>
        <v>0,975534671324985-0,194045910933711i</v>
      </c>
      <c r="AP312" s="240" t="str">
        <f t="shared" ca="1" si="491"/>
        <v>0,630997075836212+0,76887216154143i</v>
      </c>
      <c r="AQ312" s="240" t="str">
        <f t="shared" ca="1" si="492"/>
        <v>-0,380634746333032+0,918933566908527i</v>
      </c>
      <c r="AR312" s="240" t="str">
        <f t="shared" ca="1" si="493"/>
        <v>-0,380634746333032+0,918933566908527i</v>
      </c>
      <c r="AS312" s="240" t="str">
        <f t="shared" ca="1" si="494"/>
        <v>-0,552596001893476-0,82701836085941i</v>
      </c>
      <c r="AT312" s="240" t="str">
        <f t="shared" ca="1" si="495"/>
        <v>0,468873126372851-0,877199921268001i</v>
      </c>
      <c r="AU312" s="240" t="str">
        <f t="shared" ca="1" si="496"/>
        <v>0,994646525408519+3,11943853797894E-14i</v>
      </c>
      <c r="AV312" s="240" t="str">
        <f t="shared" ca="1" si="497"/>
        <v>0,468873126372772+0,877199921268044i</v>
      </c>
      <c r="AW312" s="240" t="str">
        <f t="shared" ca="1" si="498"/>
        <v>-0,552596001893552+0,82701836085936i</v>
      </c>
      <c r="AX312" s="240" t="str">
        <f t="shared" ca="1" si="499"/>
        <v>-0,989857030524096-0,0974924080595964i</v>
      </c>
      <c r="AY312" s="240" t="str">
        <f t="shared" ca="1" si="500"/>
        <v>-0,380634746332948-0,918933566908562i</v>
      </c>
      <c r="AZ312" s="240" t="str">
        <f t="shared" ca="1" si="501"/>
        <v>0,630997075835495-0,768872161542018i</v>
      </c>
      <c r="BA312" s="240" t="str">
        <f t="shared" ca="1" si="502"/>
        <v>0,975534671324968+0,1940459109338i</v>
      </c>
      <c r="BB312" s="240" t="str">
        <f t="shared" ca="1" si="503"/>
        <v>0,288730645610771+0,951817379959216i</v>
      </c>
      <c r="BC312" s="240" t="str">
        <f t="shared" ca="1" si="504"/>
        <v>-0,703321302999864+0,703321303000139i</v>
      </c>
      <c r="BD312" s="240" t="str">
        <f t="shared" ca="1" si="505"/>
        <v>-0,951817379959337-0,288730645610373i</v>
      </c>
      <c r="BE312" s="240" t="str">
        <f t="shared" ca="1" si="506"/>
        <v>-0,194045910934181-0,975534671324891i</v>
      </c>
      <c r="BF312" s="240" t="str">
        <f t="shared" ca="1" si="507"/>
        <v>0,768872161541771-0,630997075835795i</v>
      </c>
      <c r="BG312" s="240" t="str">
        <f t="shared" ca="1" si="508"/>
        <v>0,918933566908332+0,380634746333503i</v>
      </c>
      <c r="BH312" s="240" t="str">
        <f t="shared" ca="1" si="509"/>
        <v>0,0974924080589983+0,989857030524155i</v>
      </c>
      <c r="BI312" s="240" t="str">
        <f t="shared" ca="1" si="510"/>
        <v>-0,827018360859694+0,552596001893051i</v>
      </c>
      <c r="BJ312" s="240" t="str">
        <f t="shared" ca="1" si="511"/>
        <v>-0,877199921267761-0,468873126373302i</v>
      </c>
      <c r="BK312" s="240" t="str">
        <f t="shared" ca="1" si="512"/>
        <v>-4,47925626224949E-13-0,994646525408519i</v>
      </c>
      <c r="BL312" s="240" t="str">
        <f t="shared" ca="1" si="513"/>
        <v>0,877199921267818-0,468873126373195i</v>
      </c>
      <c r="BM312" s="240" t="str">
        <f t="shared" ca="1" si="514"/>
        <v>0,827018360859626+0,552596001893153i</v>
      </c>
      <c r="BN312" s="240" t="str">
        <f t="shared" ca="1" si="515"/>
        <v>-0,0974924080591195+0,989857030524143i</v>
      </c>
      <c r="BO312" s="240" t="str">
        <f t="shared" ca="1" si="516"/>
        <v>-0,918933566908368+0,380634746333416i</v>
      </c>
      <c r="BP312" s="240" t="str">
        <f t="shared" ca="1" si="517"/>
        <v>-0,768872161541676-0,630997075835912i</v>
      </c>
      <c r="BQ312" s="240" t="str">
        <f t="shared" ca="1" si="518"/>
        <v>0,194045910934301-0,975534671324868i</v>
      </c>
      <c r="BR312" s="240" t="str">
        <f t="shared" ca="1" si="519"/>
        <v>0,951817379959364-0,288730645610283i</v>
      </c>
      <c r="BS312" s="240" t="str">
        <f t="shared" ca="1" si="520"/>
        <v>0,703321302999758+0,703321303000245i</v>
      </c>
      <c r="BT312" s="240" t="str">
        <f t="shared" ca="1" si="521"/>
        <v>-0,288730645610889+0,951817379959181i</v>
      </c>
      <c r="BU312" s="240" t="str">
        <f t="shared" ca="1" si="522"/>
        <v>-0,975534671324803+0,194045910934623i</v>
      </c>
      <c r="BV312" s="240" t="str">
        <f t="shared" ca="1" si="523"/>
        <v>-0,630997075836165-0,768872161541468i</v>
      </c>
      <c r="BW312" s="240" t="str">
        <f t="shared" ca="1" si="524"/>
        <v>0,38063474633306-0,918933566908515i</v>
      </c>
      <c r="BX312" s="240" t="str">
        <f t="shared" ca="1" si="525"/>
        <v>0,989857030524106-0,0974924080595033i</v>
      </c>
      <c r="BY312" s="240" t="str">
        <f t="shared" ca="1" si="526"/>
        <v>0,552596001893426+0,827018360859443i</v>
      </c>
      <c r="BZ312" s="240" t="str">
        <f t="shared" ca="1" si="527"/>
        <v>-0,468873126372879+0,877199921267987i</v>
      </c>
      <c r="CA312" s="240" t="str">
        <f t="shared" ca="1" si="528"/>
        <v>-0,994646525408519-6,23887707595788E-14i</v>
      </c>
      <c r="CB312" s="240" t="str">
        <f t="shared" ca="1" si="529"/>
        <v>-0,468873126372719-0,877199921268072i</v>
      </c>
      <c r="CC312" s="240" t="str">
        <f t="shared" ca="1" si="530"/>
        <v>0,552596001893577-0,827018360859343i</v>
      </c>
      <c r="CD312" s="240" t="str">
        <f t="shared" ca="1" si="531"/>
        <v>0,989857030524093+0,0974924080596274i</v>
      </c>
      <c r="CE312" s="240" t="str">
        <f t="shared" ca="1" si="532"/>
        <v>0,380634746332893+0,918933566908585i</v>
      </c>
      <c r="CF312" s="240" t="str">
        <f t="shared" ca="1" si="533"/>
        <v>-0,630997075835519+0,768872161541998i</v>
      </c>
      <c r="CG312" s="240" t="str">
        <f t="shared" ca="1" si="534"/>
        <v>-0,975534671324956-0,194045910933859i</v>
      </c>
      <c r="CH312" s="240" t="str">
        <f t="shared" ca="1" si="535"/>
        <v>-0,288730645610715-0,951817379959234i</v>
      </c>
      <c r="CI312" s="240" t="str">
        <f t="shared" ca="1" si="536"/>
        <v>0,703321302999887-0,703321303000117i</v>
      </c>
      <c r="CJ312" s="240" t="str">
        <f t="shared" ca="1" si="537"/>
        <v>0,951817379959328+0,288730645610403i</v>
      </c>
      <c r="CK312" s="240" t="str">
        <f t="shared" ca="1" si="538"/>
        <v>0,194045910934123+0,975534671324903i</v>
      </c>
      <c r="CL312" s="240" t="str">
        <f t="shared" ca="1" si="539"/>
        <v>-0,768872161541791+0,630997075835771i</v>
      </c>
      <c r="CM312" s="240" t="str">
        <f t="shared" ca="1" si="540"/>
        <v>-0,91893356690832-0,380634746333532i</v>
      </c>
      <c r="CN312" s="240" t="str">
        <f t="shared" ca="1" si="541"/>
        <v>-0,0974924080589391-0,989857030524161i</v>
      </c>
      <c r="CO312" s="240" t="str">
        <f t="shared" ca="1" si="542"/>
        <v>0,827018360859727-0,552596001893002i</v>
      </c>
      <c r="CP312" s="240" t="str">
        <f t="shared" ca="1" si="543"/>
        <v>0,877199921268199+0,468873126372481i</v>
      </c>
      <c r="CQ312" s="240" t="str">
        <f t="shared" ca="1" si="544"/>
        <v>3,88461686314038E-13+0,994646525408519i</v>
      </c>
      <c r="CR312" s="240" t="str">
        <f t="shared" ca="1" si="545"/>
        <v>-0,877199921267833+0,468873126373167i</v>
      </c>
      <c r="CS312" s="240" t="str">
        <f t="shared" ca="1" si="546"/>
        <v>-0,827018360859624-0,552596001893156i</v>
      </c>
      <c r="CT312" s="240" t="str">
        <f t="shared" ca="1" si="547"/>
        <v>0,0974924080591787-0,989857030524138i</v>
      </c>
      <c r="CU312" s="240" t="str">
        <f t="shared" ca="1" si="548"/>
        <v>0,918933566908391-0,380634746333362i</v>
      </c>
      <c r="CV312" s="240" t="str">
        <f t="shared" ca="1" si="549"/>
        <v>0,768872161541674+0,630997075835914i</v>
      </c>
      <c r="CW312" s="240" t="str">
        <f t="shared" ca="1" si="550"/>
        <v>-0,194045910934359+0,975534671324856i</v>
      </c>
      <c r="CX312" s="240" t="str">
        <f t="shared" ca="1" si="551"/>
        <v>-0,951817379959382+0,288730645610226i</v>
      </c>
      <c r="CY312" s="240" t="str">
        <f t="shared" ca="1" si="552"/>
        <v>-0,703321302999756-0,703321303000247i</v>
      </c>
      <c r="CZ312" s="240" t="str">
        <f t="shared" ca="1" si="553"/>
        <v>0,288730645610946-0,951817379959163i</v>
      </c>
      <c r="DA312" s="240" t="str">
        <f t="shared" ca="1" si="554"/>
        <v>0,975534671324804-0,19404591093462i</v>
      </c>
      <c r="DB312" s="240" t="str">
        <f t="shared" ca="1" si="555"/>
        <v>0,63099707583612+0,768872161541505i</v>
      </c>
      <c r="DC312" s="240" t="str">
        <f t="shared" ca="1" si="556"/>
        <v>-0,380634746333115+0,918933566908492i</v>
      </c>
      <c r="DD312" s="240" t="str">
        <f t="shared" ca="1" si="557"/>
        <v>-0,989857030524111+0,0974924080594441i</v>
      </c>
      <c r="DE312" s="240" t="str">
        <f t="shared" ca="1" si="558"/>
        <v>-0,552596001893424-0,827018360859445i</v>
      </c>
      <c r="DF312" s="240" t="str">
        <f t="shared" ca="1" si="559"/>
        <v>0,468873126372932-0,877199921267959i</v>
      </c>
      <c r="DG312" s="240" t="str">
        <f t="shared" ca="1" si="560"/>
        <v>0,994646525408519+1,2185271067049E-13i</v>
      </c>
      <c r="DH312" s="240" t="str">
        <f t="shared" ca="1" si="561"/>
        <v>0,468873126372717+0,877199921268074i</v>
      </c>
      <c r="DI312" s="240" t="str">
        <f t="shared" ca="1" si="562"/>
        <v>-0,552596001893627+0,82701836085931i</v>
      </c>
      <c r="DJ312" s="240" t="str">
        <f t="shared" ca="1" si="563"/>
        <v>-0,989857030524093-0,0974924080596303i</v>
      </c>
      <c r="DK312" s="240" t="str">
        <f t="shared" ca="1" si="564"/>
        <v>-0,380634746333779-0,918933566908218i</v>
      </c>
      <c r="DL312" s="240" t="str">
        <f t="shared" ca="1" si="565"/>
        <v>0,630997075835566-0,76887216154196i</v>
      </c>
      <c r="DM312" s="240" t="str">
        <f t="shared" ca="1" si="566"/>
        <v>0,975534671324955+0,194045910933862i</v>
      </c>
      <c r="DN312" s="240" t="str">
        <f t="shared" ca="1" si="567"/>
        <v>0,288730645610712+0,951817379959234i</v>
      </c>
      <c r="DO312" s="240" t="str">
        <f t="shared" ca="1" si="568"/>
        <v>-0,703321302999889+0,703321303000115i</v>
      </c>
      <c r="DP312" s="240" t="str">
        <f t="shared" ca="1" si="569"/>
        <v>-0,951817379959295-0,288730645610514i</v>
      </c>
      <c r="DQ312" s="240" t="str">
        <f t="shared" ca="1" si="570"/>
        <v>-0,194045910934064-0,975534671324915i</v>
      </c>
      <c r="DR312" s="240" t="str">
        <f t="shared" ca="1" si="571"/>
        <v>0,768872161541829-0,630997075835726i</v>
      </c>
      <c r="DS312" s="240" t="str">
        <f t="shared" ca="1" si="572"/>
        <v>0,918933566908297+0,380634746333587i</v>
      </c>
      <c r="DT312" s="240" t="str">
        <f t="shared" ca="1" si="573"/>
        <v>0,0974924080589362+0,989857030524162i</v>
      </c>
      <c r="DU312" s="240" t="str">
        <f t="shared" ca="1" si="574"/>
        <v>-0,827018360859729+0,552596001892999i</v>
      </c>
      <c r="DV312" s="240" t="str">
        <f t="shared" ca="1" si="575"/>
        <v>-0,877199921268171-0,468873126372534i</v>
      </c>
      <c r="DW312" s="240" t="str">
        <f t="shared" ca="1" si="576"/>
        <v>-3,28997746403127E-13-0,994646525408519i</v>
      </c>
      <c r="DX312" s="240" t="str">
        <f t="shared" ca="1" si="577"/>
        <v>0,877199921267861-0,468873126373114i</v>
      </c>
      <c r="DY312" s="240" t="str">
        <f t="shared" ca="1" si="578"/>
        <v>0,827018360859592+0,552596001893204i</v>
      </c>
      <c r="DZ312" s="240" t="str">
        <f t="shared" ca="1" si="579"/>
        <v>-0,0974924080591817+0,989857030524137i</v>
      </c>
      <c r="EA312" s="240" t="str">
        <f t="shared" ca="1" si="580"/>
        <v>-0,918933566908392+0,380634746333359i</v>
      </c>
      <c r="EB312" s="240" t="str">
        <f t="shared" ca="1" si="581"/>
        <v>-0,7688721615416-0,630997075836003i</v>
      </c>
      <c r="EC312" s="240" t="str">
        <f t="shared" ca="1" si="582"/>
        <v>0,194045910934418-0,975534671324844i</v>
      </c>
      <c r="ED312" s="240" t="str">
        <f t="shared" ca="1" si="583"/>
        <v>0,951817379959399-0,28873064561017i</v>
      </c>
      <c r="EE312" s="240" t="str">
        <f t="shared" ca="1" si="584"/>
        <v>0,703321302999714+0,70332130300029i</v>
      </c>
      <c r="EF312" s="240" t="str">
        <f t="shared" ca="1" si="585"/>
        <v>-0,288730645610949+0,951817379959162i</v>
      </c>
      <c r="EG312" s="240" t="str">
        <f t="shared" ca="1" si="586"/>
        <v>-0,975534671324804+0,194045910934617i</v>
      </c>
      <c r="EH312" s="240" t="str">
        <f t="shared" ca="1" si="587"/>
        <v>-0,630997075836074-0,768872161541542i</v>
      </c>
      <c r="EI312" s="240" t="str">
        <f t="shared" ca="1" si="588"/>
        <v>0,38063474633317-0,91893356690847i</v>
      </c>
      <c r="EJ312" s="240" t="str">
        <f t="shared" ca="1" si="589"/>
        <v>0,989857030524117-0,0974924080593849i</v>
      </c>
      <c r="EK312" s="240" t="str">
        <f t="shared" ca="1" si="590"/>
        <v>0,552596001893374+0,827018360859478i</v>
      </c>
      <c r="EL312" s="240" t="str">
        <f t="shared" ca="1" si="591"/>
        <v>-0,468873126372934+0,877199921267958i</v>
      </c>
      <c r="EM312" s="240" t="str">
        <f t="shared" ca="1" si="592"/>
        <v>-0,994646525408519-1,24777541519158E-13i</v>
      </c>
      <c r="EN312" s="240"/>
      <c r="EO312" s="240"/>
      <c r="EP312" s="240"/>
    </row>
    <row r="313" spans="1:146">
      <c r="A313" s="268">
        <f t="shared" si="461"/>
        <v>4.1601562499999972E-3</v>
      </c>
      <c r="B313" s="267">
        <v>213</v>
      </c>
      <c r="C313" s="266">
        <f t="shared" si="462"/>
        <v>42600</v>
      </c>
      <c r="N313" s="265">
        <f t="shared" ca="1" si="463"/>
        <v>1.0051234593601341</v>
      </c>
      <c r="O313" s="240">
        <f t="shared" ca="1" si="464"/>
        <v>-0.99487654063986575</v>
      </c>
      <c r="P313" s="240" t="str">
        <f t="shared" ca="1" si="465"/>
        <v>-0,490372848373215-0,865629135769982i</v>
      </c>
      <c r="Q313" s="240" t="str">
        <f t="shared" ca="1" si="466"/>
        <v>0,51146875967644-0,853334072324895i</v>
      </c>
      <c r="R313" s="240" t="str">
        <f t="shared" ca="1" si="467"/>
        <v>0,99457690242624+0,0244154925359235i</v>
      </c>
      <c r="S313" s="240" t="str">
        <f t="shared" ca="1" si="468"/>
        <v>0,468981554802404+0,87740277659161i</v>
      </c>
      <c r="T313" s="240" t="str">
        <f t="shared" ca="1" si="469"/>
        <v>-0,53225658132386+0,840524992342872i</v>
      </c>
      <c r="U313" s="241" t="str">
        <f t="shared" ca="1" si="470"/>
        <v>-0,993678168276219-0,0488162780920974i</v>
      </c>
      <c r="V313" s="240" t="str">
        <f t="shared" ca="1" si="471"/>
        <v>-0,447307764279307-0,888647902788836i</v>
      </c>
      <c r="W313" s="240" t="str">
        <f t="shared" ca="1" si="472"/>
        <v>0,552723791509045-0,827209611534714i</v>
      </c>
      <c r="X313" s="240" t="str">
        <f t="shared" ca="1" si="473"/>
        <v>0,992180879553648+0,0731876585477034i</v>
      </c>
      <c r="Y313" s="240" t="str">
        <f t="shared" ca="1" si="474"/>
        <v>0,425364532284826+0,899357740718151i</v>
      </c>
      <c r="Z313" s="240" t="str">
        <f t="shared" ca="1" si="475"/>
        <v>-0,572858061549896+0,81339595058793i</v>
      </c>
      <c r="AA313" s="240" t="str">
        <f t="shared" ca="1" si="476"/>
        <v>-0,990085938169267-0,09751495349447i</v>
      </c>
      <c r="AB313" s="240" t="str">
        <f t="shared" ca="1" si="477"/>
        <v>-0,403165076601596-0,909525839173564i</v>
      </c>
      <c r="AC313" s="240" t="str">
        <f t="shared" ca="1" si="478"/>
        <v>0,592647263315013-0,799092330335345i</v>
      </c>
      <c r="AD313" s="240" t="str">
        <f t="shared" ca="1" si="479"/>
        <v>0,98739460603743+0,12178350907957i</v>
      </c>
      <c r="AE313" s="240" t="str">
        <f t="shared" ca="1" si="480"/>
        <v>0,380722769351529+0,919146073272822i</v>
      </c>
      <c r="AF313" s="240" t="str">
        <f t="shared" ca="1" si="481"/>
        <v>-0,612079476529222+0,78430736674295i</v>
      </c>
      <c r="AG313" s="240" t="str">
        <f t="shared" ca="1" si="482"/>
        <v>-0,984108504315981-0,145978706832566i</v>
      </c>
      <c r="AH313" s="240" t="str">
        <f t="shared" ca="1" si="483"/>
        <v>-0,358051128941345-0,928212648146627i</v>
      </c>
      <c r="AI313" s="240" t="str">
        <f t="shared" ca="1" si="484"/>
        <v>0,631142995954126-0,769049965719781i</v>
      </c>
      <c r="AJ313" s="240" t="str">
        <f t="shared" ca="1" si="485"/>
        <v>0,980229612429786+0,170085972470686i</v>
      </c>
      <c r="AK313" s="240" t="str">
        <f t="shared" ca="1" si="486"/>
        <v>0,335163811919682+0,936720102429223i</v>
      </c>
      <c r="AL313" s="240" t="str">
        <f t="shared" ca="1" si="487"/>
        <v>-0,64982633843784+0,753329317754205i</v>
      </c>
      <c r="AM313" s="240" t="str">
        <f t="shared" ca="1" si="488"/>
        <v>-0,975760266877996-0,194090784680081i</v>
      </c>
      <c r="AN313" s="240" t="str">
        <f t="shared" ca="1" si="489"/>
        <v>-0,312074604750289-0,944663311548351i</v>
      </c>
      <c r="AO313" s="240" t="str">
        <f t="shared" ca="1" si="490"/>
        <v>0,668118249833846-0,737154892376429i</v>
      </c>
      <c r="AP313" s="240" t="str">
        <f t="shared" ca="1" si="491"/>
        <v>0,970703159827646+0,217978683857319i</v>
      </c>
      <c r="AQ313" s="240" t="str">
        <f t="shared" ca="1" si="492"/>
        <v>0,288797415507259+0,952037490812139i</v>
      </c>
      <c r="AR313" s="240" t="str">
        <f t="shared" ca="1" si="493"/>
        <v>0,288797415507259+0,952037490812139i</v>
      </c>
      <c r="AS313" s="240" t="str">
        <f t="shared" ca="1" si="494"/>
        <v>-0,96506133749075-0,241735280826181i</v>
      </c>
      <c r="AT313" s="240" t="str">
        <f t="shared" ca="1" si="495"/>
        <v>-0,265346265500927-0,958838198290128i</v>
      </c>
      <c r="AU313" s="240" t="str">
        <f t="shared" ca="1" si="496"/>
        <v>0,703483948330207-0,703483948329519i</v>
      </c>
      <c r="AV313" s="240" t="str">
        <f t="shared" ca="1" si="497"/>
        <v>0,958838198290132+0,265346265500911i</v>
      </c>
      <c r="AW313" s="240" t="str">
        <f t="shared" ca="1" si="498"/>
        <v>0,241735280826197+0,965061337490746i</v>
      </c>
      <c r="AX313" s="240" t="str">
        <f t="shared" ca="1" si="499"/>
        <v>-0,720536432455458+0,686007711778744i</v>
      </c>
      <c r="AY313" s="240" t="str">
        <f t="shared" ca="1" si="500"/>
        <v>-0,952037490812144-0,288797415507242i</v>
      </c>
      <c r="AZ313" s="240" t="str">
        <f t="shared" ca="1" si="501"/>
        <v>-0,217978683857336-0,970703159827642i</v>
      </c>
      <c r="BA313" s="240" t="str">
        <f t="shared" ca="1" si="502"/>
        <v>0,737154892376418-0,668118249833859i</v>
      </c>
      <c r="BB313" s="240" t="str">
        <f t="shared" ca="1" si="503"/>
        <v>0,944663311548357+0,312074604750272i</v>
      </c>
      <c r="BC313" s="240" t="str">
        <f t="shared" ca="1" si="504"/>
        <v>0,194090784680098+0,975760266877993i</v>
      </c>
      <c r="BD313" s="240" t="str">
        <f t="shared" ca="1" si="505"/>
        <v>-0,753329317754194+0,649826338437853i</v>
      </c>
      <c r="BE313" s="240" t="str">
        <f t="shared" ca="1" si="506"/>
        <v>-0,936720102429234-0,335163811919652i</v>
      </c>
      <c r="BF313" s="240" t="str">
        <f t="shared" ca="1" si="507"/>
        <v>-0,170085972470717-0,98022961242978i</v>
      </c>
      <c r="BG313" s="240" t="str">
        <f t="shared" ca="1" si="508"/>
        <v>0,769049965719761-0,63114299595415i</v>
      </c>
      <c r="BH313" s="240" t="str">
        <f t="shared" ca="1" si="509"/>
        <v>0,928212648146628+0,358051128941342i</v>
      </c>
      <c r="BI313" s="240" t="str">
        <f t="shared" ca="1" si="510"/>
        <v>0,145978706832388+0,984108504316008i</v>
      </c>
      <c r="BJ313" s="240" t="str">
        <f t="shared" ca="1" si="511"/>
        <v>-0,784307366743244+0,612079476528845i</v>
      </c>
      <c r="BK313" s="240" t="str">
        <f t="shared" ca="1" si="512"/>
        <v>-0,919146073272905-0,38072276935133i</v>
      </c>
      <c r="BL313" s="240" t="str">
        <f t="shared" ca="1" si="513"/>
        <v>-0,121783509079587-0,987394606037429i</v>
      </c>
      <c r="BM313" s="240" t="str">
        <f t="shared" ca="1" si="514"/>
        <v>0,79909233033552-0,592647263314776i</v>
      </c>
      <c r="BN313" s="240" t="str">
        <f t="shared" ca="1" si="515"/>
        <v>0,909525839173726+0,403165076601232i</v>
      </c>
      <c r="BO313" s="240" t="str">
        <f t="shared" ca="1" si="516"/>
        <v>0,097514953494698+0,990085938169245i</v>
      </c>
      <c r="BP313" s="240" t="str">
        <f t="shared" ca="1" si="517"/>
        <v>-0,813395950587981+0,572858061549824i</v>
      </c>
      <c r="BQ313" s="240" t="str">
        <f t="shared" ca="1" si="518"/>
        <v>-0,899357740717998-0,425364532285149i</v>
      </c>
      <c r="BR313" s="240" t="str">
        <f t="shared" ca="1" si="519"/>
        <v>-0,0731876585481433-0,992180879553616i</v>
      </c>
      <c r="BS313" s="240" t="str">
        <f t="shared" ca="1" si="520"/>
        <v>0,82720961153465-0,552723791509141i</v>
      </c>
      <c r="BT313" s="240" t="str">
        <f t="shared" ca="1" si="521"/>
        <v>0,888647902788789+0,447307764279398i</v>
      </c>
      <c r="BU313" s="240" t="str">
        <f t="shared" ca="1" si="522"/>
        <v>0,0488162780917261+0,993678168276237i</v>
      </c>
      <c r="BV313" s="240" t="str">
        <f t="shared" ca="1" si="523"/>
        <v>-0,840524992342698+0,532256581324133i</v>
      </c>
      <c r="BW313" s="240" t="str">
        <f t="shared" ca="1" si="524"/>
        <v>-0,877402776591658-0,468981554802313i</v>
      </c>
      <c r="BX313" s="240" t="str">
        <f t="shared" ca="1" si="525"/>
        <v>-0,0244154925357604-0,994576902426244i</v>
      </c>
      <c r="BY313" s="240" t="str">
        <f t="shared" ca="1" si="526"/>
        <v>0,853334072325145-0,511468759676025i</v>
      </c>
      <c r="BZ313" s="240" t="str">
        <f t="shared" ca="1" si="527"/>
        <v>0,86562913577012+0,490372848372971i</v>
      </c>
      <c r="CA313" s="240" t="str">
        <f t="shared" ca="1" si="528"/>
        <v>4,53384586490271E-14+0,994876540639866i</v>
      </c>
      <c r="CB313" s="240" t="str">
        <f t="shared" ca="1" si="529"/>
        <v>-0,865629135770103+0,490372848373i</v>
      </c>
      <c r="CC313" s="240" t="str">
        <f t="shared" ca="1" si="530"/>
        <v>-0,85333407232464-0,511468759676868i</v>
      </c>
      <c r="CD313" s="240" t="str">
        <f t="shared" ca="1" si="531"/>
        <v>0,0244154925357262-0,994576902426245i</v>
      </c>
      <c r="CE313" s="240" t="str">
        <f t="shared" ca="1" si="532"/>
        <v>0,877402776591642-0,468981554802343i</v>
      </c>
      <c r="CF313" s="240" t="str">
        <f t="shared" ca="1" si="533"/>
        <v>0,840524992342716+0,532256581324105i</v>
      </c>
      <c r="CG313" s="240" t="str">
        <f t="shared" ca="1" si="534"/>
        <v>-0,048816278091692+0,993678168276239i</v>
      </c>
      <c r="CH313" s="240" t="str">
        <f t="shared" ca="1" si="535"/>
        <v>-0,888647902788774+0,447307764279429i</v>
      </c>
      <c r="CI313" s="240" t="str">
        <f t="shared" ca="1" si="536"/>
        <v>-0,827209611534669-0,552723791509113i</v>
      </c>
      <c r="CJ313" s="240" t="str">
        <f t="shared" ca="1" si="537"/>
        <v>0,0731876585481093-0,992180879553618i</v>
      </c>
      <c r="CK313" s="240" t="str">
        <f t="shared" ca="1" si="538"/>
        <v>0,899357740717984-0,42536453228518i</v>
      </c>
      <c r="CL313" s="240" t="str">
        <f t="shared" ca="1" si="539"/>
        <v>0,813395950588001+0,572858061549796i</v>
      </c>
      <c r="CM313" s="240" t="str">
        <f t="shared" ca="1" si="540"/>
        <v>-0,0975149534946641+0,990085938169248i</v>
      </c>
      <c r="CN313" s="240" t="str">
        <f t="shared" ca="1" si="541"/>
        <v>-0,909525839173712+0,403165076601263i</v>
      </c>
      <c r="CO313" s="240" t="str">
        <f t="shared" ca="1" si="542"/>
        <v>-0,799092330335541-0,592647263314749i</v>
      </c>
      <c r="CP313" s="240" t="str">
        <f t="shared" ca="1" si="543"/>
        <v>0,121783509079553-0,987394606037432i</v>
      </c>
      <c r="CQ313" s="240" t="str">
        <f t="shared" ca="1" si="544"/>
        <v>0,919146073272881-0,380722769351388i</v>
      </c>
      <c r="CR313" s="240" t="str">
        <f t="shared" ca="1" si="545"/>
        <v>0,784307366742656+0,612079476529598i</v>
      </c>
      <c r="CS313" s="240" t="str">
        <f t="shared" ca="1" si="546"/>
        <v>-0,145978706832354+0,984108504316013i</v>
      </c>
      <c r="CT313" s="240" t="str">
        <f t="shared" ca="1" si="547"/>
        <v>-0,928212648146626+0,358051128941348i</v>
      </c>
      <c r="CU313" s="240" t="str">
        <f t="shared" ca="1" si="548"/>
        <v>-0,769049965719801-0,631142995954101i</v>
      </c>
      <c r="CV313" s="240" t="str">
        <f t="shared" ca="1" si="549"/>
        <v>0,170085972470655-0,980229612429791i</v>
      </c>
      <c r="CW313" s="240" t="str">
        <f t="shared" ca="1" si="550"/>
        <v>0,936720102429222-0,335163811919684i</v>
      </c>
      <c r="CX313" s="240" t="str">
        <f t="shared" ca="1" si="551"/>
        <v>0,753329317754235+0,649826338437806i</v>
      </c>
      <c r="CY313" s="240" t="str">
        <f t="shared" ca="1" si="552"/>
        <v>-0,194090784680064+0,975760266877999i</v>
      </c>
      <c r="CZ313" s="240" t="str">
        <f t="shared" ca="1" si="553"/>
        <v>-0,944663311548346+0,312074604750305i</v>
      </c>
      <c r="DA313" s="240" t="str">
        <f t="shared" ca="1" si="554"/>
        <v>-0,737154892376422-0,668118249833854i</v>
      </c>
      <c r="DB313" s="240" t="str">
        <f t="shared" ca="1" si="555"/>
        <v>0,217978683857303-0,97070315982765i</v>
      </c>
      <c r="DC313" s="240" t="str">
        <f t="shared" ca="1" si="556"/>
        <v>0,952037490812134-0,288797415507275i</v>
      </c>
      <c r="DD313" s="240" t="str">
        <f t="shared" ca="1" si="557"/>
        <v>0,720536432455481+0,686007711778719i</v>
      </c>
      <c r="DE313" s="240" t="str">
        <f t="shared" ca="1" si="558"/>
        <v>-0,241735280826137+0,965061337490761i</v>
      </c>
      <c r="DF313" s="240" t="str">
        <f t="shared" ca="1" si="559"/>
        <v>-0,958838198290123+0,265346265500944i</v>
      </c>
      <c r="DG313" s="240" t="str">
        <f t="shared" ca="1" si="560"/>
        <v>-0,703483948329551-0,703483948330175i</v>
      </c>
      <c r="DH313" s="240" t="str">
        <f t="shared" ca="1" si="561"/>
        <v>0,265346265500867-0,958838198290145i</v>
      </c>
      <c r="DI313" s="240" t="str">
        <f t="shared" ca="1" si="562"/>
        <v>0,965061337490741-0,241735280826214i</v>
      </c>
      <c r="DJ313" s="240" t="str">
        <f t="shared" ca="1" si="563"/>
        <v>0,686007711778777+0,720536432455427i</v>
      </c>
      <c r="DK313" s="240" t="str">
        <f t="shared" ca="1" si="564"/>
        <v>-0,288797415507253+0,952037490812141i</v>
      </c>
      <c r="DL313" s="240" t="str">
        <f t="shared" ca="1" si="565"/>
        <v>-0,970703159827632+0,21797868385738i</v>
      </c>
      <c r="DM313" s="240" t="str">
        <f t="shared" ca="1" si="566"/>
        <v>-0,668118249833913-0,737154892376368i</v>
      </c>
      <c r="DN313" s="240" t="str">
        <f t="shared" ca="1" si="567"/>
        <v>0,312074604750283-0,944663311548353i</v>
      </c>
      <c r="DO313" s="240" t="str">
        <f t="shared" ca="1" si="568"/>
        <v>0,975760266877984-0,194090784680142i</v>
      </c>
      <c r="DP313" s="240" t="str">
        <f t="shared" ca="1" si="569"/>
        <v>0,649826338437908+0,753329317754147i</v>
      </c>
      <c r="DQ313" s="240" t="str">
        <f t="shared" ca="1" si="570"/>
        <v>-0,335163811919663+0,93672010242923i</v>
      </c>
      <c r="DR313" s="240" t="str">
        <f t="shared" ca="1" si="571"/>
        <v>-0,980229612429777+0,170085972470733i</v>
      </c>
      <c r="DS313" s="240" t="str">
        <f t="shared" ca="1" si="572"/>
        <v>-0,631142995954119-0,769049965719786i</v>
      </c>
      <c r="DT313" s="240" t="str">
        <f t="shared" ca="1" si="573"/>
        <v>0,358051128941326-0,928212648146634i</v>
      </c>
      <c r="DU313" s="240" t="str">
        <f t="shared" ca="1" si="574"/>
        <v>0,984108504316001-0,145978706832433i</v>
      </c>
      <c r="DV313" s="240" t="str">
        <f t="shared" ca="1" si="575"/>
        <v>0,612079476528903+0,784307366743199i</v>
      </c>
      <c r="DW313" s="240" t="str">
        <f t="shared" ca="1" si="576"/>
        <v>-0,380722769351314+0,919146073272911i</v>
      </c>
      <c r="DX313" s="240" t="str">
        <f t="shared" ca="1" si="577"/>
        <v>-0,987394606037423+0,121783509079633i</v>
      </c>
      <c r="DY313" s="240" t="str">
        <f t="shared" ca="1" si="578"/>
        <v>-0,592647263314767-0,799092330335527i</v>
      </c>
      <c r="DZ313" s="240" t="str">
        <f t="shared" ca="1" si="579"/>
        <v>0,40316507660119-0,909525839173744i</v>
      </c>
      <c r="EA313" s="240" t="str">
        <f t="shared" ca="1" si="580"/>
        <v>0,99008593816924-0,0975149534947432i</v>
      </c>
      <c r="EB313" s="240" t="str">
        <f t="shared" ca="1" si="581"/>
        <v>0,572858061549814+0,813395950587988i</v>
      </c>
      <c r="EC313" s="240" t="str">
        <f t="shared" ca="1" si="582"/>
        <v>-0,425364532285159+0,899357740717994i</v>
      </c>
      <c r="ED313" s="240" t="str">
        <f t="shared" ca="1" si="583"/>
        <v>-0,992180879553688+0,0731876585471734i</v>
      </c>
      <c r="EE313" s="240" t="str">
        <f t="shared" ca="1" si="584"/>
        <v>-0,552723791509132-0,827209611534656i</v>
      </c>
      <c r="EF313" s="240" t="str">
        <f t="shared" ca="1" si="585"/>
        <v>0,447307764279357-0,88864790278881i</v>
      </c>
      <c r="EG313" s="240" t="str">
        <f t="shared" ca="1" si="586"/>
        <v>0,993678168276235-0,0488162780917714i</v>
      </c>
      <c r="EH313" s="240" t="str">
        <f t="shared" ca="1" si="587"/>
        <v>0,532256581324124+0,840524992342704i</v>
      </c>
      <c r="EI313" s="240" t="str">
        <f t="shared" ca="1" si="588"/>
        <v>-0,468981554802274+0,87740277659168i</v>
      </c>
      <c r="EJ313" s="240" t="str">
        <f t="shared" ca="1" si="589"/>
        <v>-0,994576902426243+0,0244154925358056i</v>
      </c>
      <c r="EK313" s="240" t="str">
        <f t="shared" ca="1" si="590"/>
        <v>-0,511468759676015-0,853334072325151i</v>
      </c>
      <c r="EL313" s="240" t="str">
        <f t="shared" ca="1" si="591"/>
        <v>0,490372848372931-0,865629135770143i</v>
      </c>
      <c r="EM313" s="240" t="str">
        <f t="shared" ca="1" si="592"/>
        <v>0,994876540639866-9,06769172980541E-14i</v>
      </c>
      <c r="EN313" s="240"/>
      <c r="EO313" s="240"/>
      <c r="EP313" s="240"/>
    </row>
    <row r="314" spans="1:146">
      <c r="A314" s="268">
        <f t="shared" si="461"/>
        <v>4.1796874999999968E-3</v>
      </c>
      <c r="B314" s="267">
        <v>214</v>
      </c>
      <c r="C314" s="266">
        <f t="shared" si="462"/>
        <v>42800</v>
      </c>
      <c r="N314" s="265">
        <f t="shared" ca="1" si="463"/>
        <v>1.0049154550711683</v>
      </c>
      <c r="O314" s="240">
        <f t="shared" ca="1" si="464"/>
        <v>-0.9950845449288318</v>
      </c>
      <c r="P314" s="240" t="str">
        <f t="shared" ca="1" si="465"/>
        <v>-0,511575695252179-0,853512483554558i</v>
      </c>
      <c r="Q314" s="240" t="str">
        <f t="shared" ca="1" si="466"/>
        <v>0,469079607345408-0,877586219997157i</v>
      </c>
      <c r="R314" s="240" t="str">
        <f t="shared" ca="1" si="467"/>
        <v>0,993885922014909-0,0488264843788088i</v>
      </c>
      <c r="S314" s="240" t="str">
        <f t="shared" ca="1" si="468"/>
        <v>0,55283935250028+0,827382560780255i</v>
      </c>
      <c r="T314" s="240" t="str">
        <f t="shared" ca="1" si="469"/>
        <v>-0,425453465578056+0,899545774368288i</v>
      </c>
      <c r="U314" s="241" t="str">
        <f t="shared" ca="1" si="470"/>
        <v>-0,990292940860728+0,0975353414800541i</v>
      </c>
      <c r="V314" s="240" t="str">
        <f t="shared" ca="1" si="471"/>
        <v>-0,592771171325234-0,799259400946858i</v>
      </c>
      <c r="W314" s="240" t="str">
        <f t="shared" ca="1" si="472"/>
        <v>0,380802369146808-0,91933824417806i</v>
      </c>
      <c r="X314" s="240" t="str">
        <f t="shared" ca="1" si="473"/>
        <v>0,984314257272597-0,146009227400588i</v>
      </c>
      <c r="Y314" s="240" t="str">
        <f t="shared" ca="1" si="474"/>
        <v>0,631274952477922+0,769210755209661i</v>
      </c>
      <c r="Z314" s="240" t="str">
        <f t="shared" ca="1" si="475"/>
        <v>-0,335233886453932+0,936915947633091i</v>
      </c>
      <c r="AA314" s="240" t="str">
        <f t="shared" ca="1" si="476"/>
        <v>-0,97596427442295+0,194131364303414i</v>
      </c>
      <c r="AB314" s="240" t="str">
        <f t="shared" ca="1" si="477"/>
        <v>-0,66825793697686-0,737309013388315i</v>
      </c>
      <c r="AC314" s="240" t="str">
        <f t="shared" ca="1" si="478"/>
        <v>0,288857795965569-0,952236538506129i</v>
      </c>
      <c r="AD314" s="240" t="str">
        <f t="shared" ca="1" si="479"/>
        <v>0,965263108151844-0,241785821745735i</v>
      </c>
      <c r="AE314" s="240" t="str">
        <f t="shared" ca="1" si="480"/>
        <v>0,703631029573124+0,703631029573089i</v>
      </c>
      <c r="AF314" s="240" t="str">
        <f t="shared" ca="1" si="481"/>
        <v>-0,241785821745771+0,965263108151836i</v>
      </c>
      <c r="AG314" s="240" t="str">
        <f t="shared" ca="1" si="482"/>
        <v>-0,952236538506139+0,288857795965534i</v>
      </c>
      <c r="AH314" s="240" t="str">
        <f t="shared" ca="1" si="483"/>
        <v>-0,737309013388357-0,668257936976814i</v>
      </c>
      <c r="AI314" s="240" t="str">
        <f t="shared" ca="1" si="484"/>
        <v>0,194131364303159-0,975964274423001i</v>
      </c>
      <c r="AJ314" s="240" t="str">
        <f t="shared" ca="1" si="485"/>
        <v>0,936915947633137-0,335233886453805i</v>
      </c>
      <c r="AK314" s="240" t="str">
        <f t="shared" ca="1" si="486"/>
        <v>0,769210755209957+0,631274952477562i</v>
      </c>
      <c r="AL314" s="240" t="str">
        <f t="shared" ca="1" si="487"/>
        <v>-0,146009227400623+0,984314257272591i</v>
      </c>
      <c r="AM314" s="240" t="str">
        <f t="shared" ca="1" si="488"/>
        <v>-0,919338244178226+0,380802369146408i</v>
      </c>
      <c r="AN314" s="240" t="str">
        <f t="shared" ca="1" si="489"/>
        <v>-0,799259400946891-0,592771171325191i</v>
      </c>
      <c r="AO314" s="240" t="str">
        <f t="shared" ca="1" si="490"/>
        <v>0,0975353414804002-0,990292940860694i</v>
      </c>
      <c r="AP314" s="240" t="str">
        <f t="shared" ca="1" si="491"/>
        <v>0,899545774368174-0,425453465578295i</v>
      </c>
      <c r="AQ314" s="240" t="str">
        <f t="shared" ca="1" si="492"/>
        <v>0,827382560780121+0,552839352500481i</v>
      </c>
      <c r="AR314" s="240" t="str">
        <f t="shared" ca="1" si="493"/>
        <v>0,827382560780121+0,552839352500481i</v>
      </c>
      <c r="AS314" s="240" t="str">
        <f t="shared" ca="1" si="494"/>
        <v>-0,877586219997172+0,469079607345381i</v>
      </c>
      <c r="AT314" s="240" t="str">
        <f t="shared" ca="1" si="495"/>
        <v>-0,853512483554302-0,511575695252606i</v>
      </c>
      <c r="AU314" s="240" t="str">
        <f t="shared" ca="1" si="496"/>
        <v>-4,82740566860722E-14-0,995084544928832i</v>
      </c>
      <c r="AV314" s="240" t="str">
        <f t="shared" ca="1" si="497"/>
        <v>0,853512483554747-0,511575695251864i</v>
      </c>
      <c r="AW314" s="240" t="str">
        <f t="shared" ca="1" si="498"/>
        <v>0,87758621999723+0,46907960734527i</v>
      </c>
      <c r="AX314" s="240" t="str">
        <f t="shared" ca="1" si="499"/>
        <v>0,0488264843785604+0,993885922014921i</v>
      </c>
      <c r="AY314" s="240" t="str">
        <f t="shared" ca="1" si="500"/>
        <v>-0,827382560780051+0,552839352500584i</v>
      </c>
      <c r="AZ314" s="240" t="str">
        <f t="shared" ca="1" si="501"/>
        <v>-0,899545774368228-0,425453465578183i</v>
      </c>
      <c r="BA314" s="240" t="str">
        <f t="shared" ca="1" si="502"/>
        <v>-0,0975353414804962-0,990292940860684i</v>
      </c>
      <c r="BB314" s="240" t="str">
        <f t="shared" ca="1" si="503"/>
        <v>0,799259400946816-0,59277117132529i</v>
      </c>
      <c r="BC314" s="240" t="str">
        <f t="shared" ca="1" si="504"/>
        <v>0,919338244177895+0,380802369147207i</v>
      </c>
      <c r="BD314" s="240" t="str">
        <f t="shared" ca="1" si="505"/>
        <v>0,146009227400733+0,984314257272575i</v>
      </c>
      <c r="BE314" s="240" t="str">
        <f t="shared" ca="1" si="506"/>
        <v>-0,769210755209868+0,63127495247767i</v>
      </c>
      <c r="BF314" s="240" t="str">
        <f t="shared" ca="1" si="507"/>
        <v>-0,936915947633178-0,335233886453687i</v>
      </c>
      <c r="BG314" s="240" t="str">
        <f t="shared" ca="1" si="508"/>
        <v>-0,194131364303268-0,97596427442298i</v>
      </c>
      <c r="BH314" s="240" t="str">
        <f t="shared" ca="1" si="509"/>
        <v>0,737309013388075-0,668257936977126i</v>
      </c>
      <c r="BI314" s="240" t="str">
        <f t="shared" ca="1" si="510"/>
        <v>0,952236538506118+0,288857795965605i</v>
      </c>
      <c r="BJ314" s="240" t="str">
        <f t="shared" ca="1" si="511"/>
        <v>0,241785821745302+0,965263108151953i</v>
      </c>
      <c r="BK314" s="240" t="str">
        <f t="shared" ca="1" si="512"/>
        <v>-0,703631029573035+0,703631029573178i</v>
      </c>
      <c r="BL314" s="240" t="str">
        <f t="shared" ca="1" si="513"/>
        <v>-0,965263108151748-0,241785821746122i</v>
      </c>
      <c r="BM314" s="240" t="str">
        <f t="shared" ca="1" si="514"/>
        <v>-0,28885779596577-0,952236538506068i</v>
      </c>
      <c r="BN314" s="240" t="str">
        <f t="shared" ca="1" si="515"/>
        <v>0,668257936976998-0,73730901338819i</v>
      </c>
      <c r="BO314" s="240" t="str">
        <f t="shared" ca="1" si="516"/>
        <v>0,975964274423012+0,194131364303098i</v>
      </c>
      <c r="BP314" s="240" t="str">
        <f t="shared" ca="1" si="517"/>
        <v>0,335233886453851+0,93691594763312i</v>
      </c>
      <c r="BQ314" s="240" t="str">
        <f t="shared" ca="1" si="518"/>
        <v>-0,631274952478301+0,769210755209351i</v>
      </c>
      <c r="BR314" s="240" t="str">
        <f t="shared" ca="1" si="519"/>
        <v>-0,9843142572726-0,146009227400562i</v>
      </c>
      <c r="BS314" s="240" t="str">
        <f t="shared" ca="1" si="520"/>
        <v>-0,380802369146453-0,919338244178207i</v>
      </c>
      <c r="BT314" s="240" t="str">
        <f t="shared" ca="1" si="521"/>
        <v>0,592771171325129-0,799259400946936i</v>
      </c>
      <c r="BU314" s="240" t="str">
        <f t="shared" ca="1" si="522"/>
        <v>0,990292940860701+0,097535341480324i</v>
      </c>
      <c r="BV314" s="240" t="str">
        <f t="shared" ca="1" si="523"/>
        <v>0,425453465578365+0,899545774368141i</v>
      </c>
      <c r="BW314" s="240" t="str">
        <f t="shared" ca="1" si="524"/>
        <v>-0,552839352500417+0,827382560780162i</v>
      </c>
      <c r="BX314" s="240" t="str">
        <f t="shared" ca="1" si="525"/>
        <v>-0,993885922014931-0,0488264843783593i</v>
      </c>
      <c r="BY314" s="240" t="str">
        <f t="shared" ca="1" si="526"/>
        <v>-0,469079607345448-0,877586219997136i</v>
      </c>
      <c r="BZ314" s="240" t="str">
        <f t="shared" ca="1" si="527"/>
        <v>0,51157569525254-0,853512483554342i</v>
      </c>
      <c r="CA314" s="240" t="str">
        <f t="shared" ca="1" si="528"/>
        <v>0,995084544928832-9,65481133721444E-14i</v>
      </c>
      <c r="CB314" s="240" t="str">
        <f t="shared" ca="1" si="529"/>
        <v>0,511575695251929+0,853512483554707i</v>
      </c>
      <c r="CC314" s="240" t="str">
        <f t="shared" ca="1" si="530"/>
        <v>-0,469079607345228+0,877586219997253i</v>
      </c>
      <c r="CD314" s="240" t="str">
        <f t="shared" ca="1" si="531"/>
        <v>-0,993885922014919+0,0488264843786087i</v>
      </c>
      <c r="CE314" s="240" t="str">
        <f t="shared" ca="1" si="532"/>
        <v>-0,552839352500624-0,827382560780024i</v>
      </c>
      <c r="CF314" s="240" t="str">
        <f t="shared" ca="1" si="533"/>
        <v>0,425453465578139-0,899545774368249i</v>
      </c>
      <c r="CG314" s="240" t="str">
        <f t="shared" ca="1" si="534"/>
        <v>0,990292940860777-0,0975353414795592i</v>
      </c>
      <c r="CH314" s="240" t="str">
        <f t="shared" ca="1" si="535"/>
        <v>0,592771171325329+0,799259400946787i</v>
      </c>
      <c r="CI314" s="240" t="str">
        <f t="shared" ca="1" si="536"/>
        <v>-0,380802369147162+0,919338244177914i</v>
      </c>
      <c r="CJ314" s="240" t="str">
        <f t="shared" ca="1" si="537"/>
        <v>-0,984314257272564+0,146009227400808i</v>
      </c>
      <c r="CK314" s="240" t="str">
        <f t="shared" ca="1" si="538"/>
        <v>-0,631274952477707-0,769210755209838i</v>
      </c>
      <c r="CL314" s="240" t="str">
        <f t="shared" ca="1" si="539"/>
        <v>0,335233886453616-0,936915947633204i</v>
      </c>
      <c r="CM314" s="240" t="str">
        <f t="shared" ca="1" si="540"/>
        <v>0,975964274422965-0,194131364303342i</v>
      </c>
      <c r="CN314" s="240" t="str">
        <f t="shared" ca="1" si="541"/>
        <v>0,668257936977183+0,737309013388023i</v>
      </c>
      <c r="CO314" s="240" t="str">
        <f t="shared" ca="1" si="542"/>
        <v>-0,288857795965531+0,95223653850614i</v>
      </c>
      <c r="CP314" s="240" t="str">
        <f t="shared" ca="1" si="543"/>
        <v>-0,965263108151935+0,241785821745376i</v>
      </c>
      <c r="CQ314" s="240" t="str">
        <f t="shared" ca="1" si="544"/>
        <v>-0,703631029573232-0,703631029572982i</v>
      </c>
      <c r="CR314" s="240" t="str">
        <f t="shared" ca="1" si="545"/>
        <v>0,24178582174602-0,965263108151774i</v>
      </c>
      <c r="CS314" s="240" t="str">
        <f t="shared" ca="1" si="546"/>
        <v>0,952236538506054-0,288857795965817i</v>
      </c>
      <c r="CT314" s="240" t="str">
        <f t="shared" ca="1" si="547"/>
        <v>0,737309013388261+0,66825793697692i</v>
      </c>
      <c r="CU314" s="240" t="str">
        <f t="shared" ca="1" si="548"/>
        <v>-0,194131364303051+0,975964274423022i</v>
      </c>
      <c r="CV314" s="240" t="str">
        <f t="shared" ca="1" si="549"/>
        <v>-0,936915947633104+0,335233886453895i</v>
      </c>
      <c r="CW314" s="240" t="str">
        <f t="shared" ca="1" si="550"/>
        <v>-0,769210755209417-0,63127495247822i</v>
      </c>
      <c r="CX314" s="240" t="str">
        <f t="shared" ca="1" si="551"/>
        <v>0,146009227400514-0,984314257272608i</v>
      </c>
      <c r="CY314" s="240" t="str">
        <f t="shared" ca="1" si="552"/>
        <v>0,919338244178189-0,380802369146498i</v>
      </c>
      <c r="CZ314" s="240" t="str">
        <f t="shared" ca="1" si="553"/>
        <v>0,799259400946964+0,59277117132509i</v>
      </c>
      <c r="DA314" s="240" t="str">
        <f t="shared" ca="1" si="554"/>
        <v>-0,0975353414802759+0,990292940860706i</v>
      </c>
      <c r="DB314" s="240" t="str">
        <f t="shared" ca="1" si="555"/>
        <v>-0,899545774368121+0,425453465578409i</v>
      </c>
      <c r="DC314" s="240" t="str">
        <f t="shared" ca="1" si="556"/>
        <v>-0,827382560780189-0,552839352500376i</v>
      </c>
      <c r="DD314" s="240" t="str">
        <f t="shared" ca="1" si="557"/>
        <v>0,048826484379328-0,993885922014884i</v>
      </c>
      <c r="DE314" s="240" t="str">
        <f t="shared" ca="1" si="558"/>
        <v>0,877586219997113-0,46907960734549i</v>
      </c>
      <c r="DF314" s="240" t="str">
        <f t="shared" ca="1" si="559"/>
        <v>0,853512483554367+0,511575695252498i</v>
      </c>
      <c r="DG314" s="240" t="str">
        <f t="shared" ca="1" si="560"/>
        <v>2,01386177647523E-13+0,995084544928832i</v>
      </c>
      <c r="DH314" s="240" t="str">
        <f t="shared" ca="1" si="561"/>
        <v>-0,853512483554684+0,511575695251971i</v>
      </c>
      <c r="DI314" s="240" t="str">
        <f t="shared" ca="1" si="562"/>
        <v>-0,877586219997276-0,469079607345186i</v>
      </c>
      <c r="DJ314" s="240" t="str">
        <f t="shared" ca="1" si="563"/>
        <v>-0,0488264843787134-0,993885922014913i</v>
      </c>
      <c r="DK314" s="240" t="str">
        <f t="shared" ca="1" si="564"/>
        <v>0,827382560779997-0,552839352500665i</v>
      </c>
      <c r="DL314" s="240" t="str">
        <f t="shared" ca="1" si="565"/>
        <v>0,899545774368294+0,425453465578044i</v>
      </c>
      <c r="DM314" s="240" t="str">
        <f t="shared" ca="1" si="566"/>
        <v>0,0975353414796072+0,990292940860772i</v>
      </c>
      <c r="DN314" s="240" t="str">
        <f t="shared" ca="1" si="567"/>
        <v>-0,799259400946725+0,592771171325414i</v>
      </c>
      <c r="DO314" s="240" t="str">
        <f t="shared" ca="1" si="568"/>
        <v>-0,919338244177931-0,380802369147117i</v>
      </c>
      <c r="DP314" s="240" t="str">
        <f t="shared" ca="1" si="569"/>
        <v>-0,146009227400912-0,984314257272548i</v>
      </c>
      <c r="DQ314" s="240" t="str">
        <f t="shared" ca="1" si="570"/>
        <v>0,769210755209808-0,631274952477745i</v>
      </c>
      <c r="DR314" s="240" t="str">
        <f t="shared" ca="1" si="571"/>
        <v>0,936915947633239+0,335233886453516i</v>
      </c>
      <c r="DS314" s="240" t="str">
        <f t="shared" ca="1" si="572"/>
        <v>0,19413136430339+0,975964274422955i</v>
      </c>
      <c r="DT314" s="240" t="str">
        <f t="shared" ca="1" si="573"/>
        <v>-0,737309013388636+0,668257936976506i</v>
      </c>
      <c r="DU314" s="240" t="str">
        <f t="shared" ca="1" si="574"/>
        <v>-0,952236538506155-0,288857795965486i</v>
      </c>
      <c r="DV314" s="240" t="str">
        <f t="shared" ca="1" si="575"/>
        <v>-0,241785821745479-0,965263108151909i</v>
      </c>
      <c r="DW314" s="240" t="str">
        <f t="shared" ca="1" si="576"/>
        <v>0,703631029572947-0,703631029573266i</v>
      </c>
      <c r="DX314" s="240" t="str">
        <f t="shared" ca="1" si="577"/>
        <v>0,965263108151772+0,241785821746028i</v>
      </c>
      <c r="DY314" s="240" t="str">
        <f t="shared" ca="1" si="578"/>
        <v>0,288857795965916+0,952236538506023i</v>
      </c>
      <c r="DZ314" s="240" t="str">
        <f t="shared" ca="1" si="579"/>
        <v>-0,668257936976926+0,737309013388256i</v>
      </c>
      <c r="EA314" s="240" t="str">
        <f t="shared" ca="1" si="580"/>
        <v>-0,975964274423043-0,194131364302947i</v>
      </c>
      <c r="EB314" s="240" t="str">
        <f t="shared" ca="1" si="581"/>
        <v>-0,335233886453941-0,936915947633088i</v>
      </c>
      <c r="EC314" s="240" t="str">
        <f t="shared" ca="1" si="582"/>
        <v>0,631274952478182-0,769210755209447i</v>
      </c>
      <c r="ED314" s="240" t="str">
        <f t="shared" ca="1" si="583"/>
        <v>0,984314257272615+0,146009227400466i</v>
      </c>
      <c r="EE314" s="240" t="str">
        <f t="shared" ca="1" si="584"/>
        <v>0,380802369146594+0,919338244178148i</v>
      </c>
      <c r="EF314" s="240" t="str">
        <f t="shared" ca="1" si="585"/>
        <v>-0,592771171325051+0,799259400946993i</v>
      </c>
      <c r="EG314" s="240" t="str">
        <f t="shared" ca="1" si="586"/>
        <v>-0,990292940860716-0,0975353414801716i</v>
      </c>
      <c r="EH314" s="240" t="str">
        <f t="shared" ca="1" si="587"/>
        <v>-0,425453465578451-0,899545774368101i</v>
      </c>
      <c r="EI314" s="240" t="str">
        <f t="shared" ca="1" si="588"/>
        <v>0,55283935250029-0,827382560780248i</v>
      </c>
      <c r="EJ314" s="240" t="str">
        <f t="shared" ca="1" si="589"/>
        <v>0,993885922014886+0,0488264843792798i</v>
      </c>
      <c r="EK314" s="240" t="str">
        <f t="shared" ca="1" si="590"/>
        <v>0,469079607345583+0,877586219997063i</v>
      </c>
      <c r="EL314" s="240" t="str">
        <f t="shared" ca="1" si="591"/>
        <v>-0,511575695252457+0,853512483554392i</v>
      </c>
      <c r="EM314" s="240" t="str">
        <f t="shared" ca="1" si="592"/>
        <v>-0,995084544928832+1,93096226744289E-13i</v>
      </c>
      <c r="EN314" s="240"/>
      <c r="EO314" s="240"/>
      <c r="EP314" s="240"/>
    </row>
    <row r="315" spans="1:146">
      <c r="A315" s="268">
        <f t="shared" si="461"/>
        <v>4.1992187499999964E-3</v>
      </c>
      <c r="B315" s="267">
        <v>215</v>
      </c>
      <c r="C315" s="266">
        <f t="shared" si="462"/>
        <v>43000</v>
      </c>
      <c r="N315" s="265">
        <f t="shared" ca="1" si="463"/>
        <v>1.0047266104779664</v>
      </c>
      <c r="O315" s="240">
        <f t="shared" ca="1" si="464"/>
        <v>-0.99527338952203359</v>
      </c>
      <c r="P315" s="240" t="str">
        <f t="shared" ca="1" si="465"/>
        <v>-0,532468894531256-0,840860271535849i</v>
      </c>
      <c r="Q315" s="240" t="str">
        <f t="shared" ca="1" si="466"/>
        <v>0,425534207045776-0,899716487858591i</v>
      </c>
      <c r="R315" s="240" t="str">
        <f t="shared" ca="1" si="467"/>
        <v>0,98778847043131-0,121832087619187i</v>
      </c>
      <c r="S315" s="240" t="str">
        <f t="shared" ca="1" si="468"/>
        <v>0,631394754219549+0,769356734054309i</v>
      </c>
      <c r="T315" s="240" t="str">
        <f t="shared" ca="1" si="469"/>
        <v>-0,312199088998003+0,945040130745512i</v>
      </c>
      <c r="U315" s="241" t="str">
        <f t="shared" ca="1" si="470"/>
        <v>-0,965446293309249+0,24183170723896i</v>
      </c>
      <c r="V315" s="240" t="str">
        <f t="shared" ca="1" si="471"/>
        <v>-0,720823849100525-0,686281355173358i</v>
      </c>
      <c r="W315" s="240" t="str">
        <f t="shared" ca="1" si="472"/>
        <v>0,194168206055982-0,976149490420233i</v>
      </c>
      <c r="X315" s="240" t="str">
        <f t="shared" ca="1" si="473"/>
        <v>0,928582905295883-0,358193952884377i</v>
      </c>
      <c r="Y315" s="240" t="str">
        <f t="shared" ca="1" si="474"/>
        <v>0,799411082346391+0,592883665918069i</v>
      </c>
      <c r="Z315" s="240" t="str">
        <f t="shared" ca="1" si="475"/>
        <v>-0,0732168525625161+0,99257665315658i</v>
      </c>
      <c r="AA315" s="240" t="str">
        <f t="shared" ca="1" si="476"/>
        <v>-0,877752766059532+0,469168628070461i</v>
      </c>
      <c r="AB315" s="240" t="str">
        <f t="shared" ca="1" si="477"/>
        <v>-0,865974428819805-0,490568454469801i</v>
      </c>
      <c r="AC315" s="240" t="str">
        <f t="shared" ca="1" si="478"/>
        <v>-0,0488357505438343-0,994074539136526i</v>
      </c>
      <c r="AD315" s="240" t="str">
        <f t="shared" ca="1" si="479"/>
        <v>0,813720408207111-0,573086570386998i</v>
      </c>
      <c r="AE315" s="240" t="str">
        <f t="shared" ca="1" si="480"/>
        <v>0,919512713832543+0,380874636843921i</v>
      </c>
      <c r="AF315" s="240" t="str">
        <f t="shared" ca="1" si="481"/>
        <v>0,170153818505549+0,98062061876072i</v>
      </c>
      <c r="AG315" s="240" t="str">
        <f t="shared" ca="1" si="482"/>
        <v>-0,737448938002198+0,668384757254463i</v>
      </c>
      <c r="AH315" s="240" t="str">
        <f t="shared" ca="1" si="483"/>
        <v>-0,959220671744569-0,265452110160337i</v>
      </c>
      <c r="AI315" s="240" t="str">
        <f t="shared" ca="1" si="484"/>
        <v>-0,288912614657246-0,952417251514582i</v>
      </c>
      <c r="AJ315" s="240" t="str">
        <f t="shared" ca="1" si="485"/>
        <v>0,650085549350137-0,753629815238761i</v>
      </c>
      <c r="AK315" s="240" t="str">
        <f t="shared" ca="1" si="486"/>
        <v>0,984501057908176+0,146036936657688i</v>
      </c>
      <c r="AL315" s="240" t="str">
        <f t="shared" ca="1" si="487"/>
        <v>0,403325896164172+0,909888642293136i</v>
      </c>
      <c r="AM315" s="240" t="str">
        <f t="shared" ca="1" si="488"/>
        <v>-0,55294426893459+0,827539579321176i</v>
      </c>
      <c r="AN315" s="240" t="str">
        <f t="shared" ca="1" si="489"/>
        <v>-0,99497363178494-0,0244252316951899i</v>
      </c>
      <c r="AO315" s="240" t="str">
        <f t="shared" ca="1" si="490"/>
        <v>-0,511672780775973-0,85367446096487i</v>
      </c>
      <c r="AP315" s="240" t="str">
        <f t="shared" ca="1" si="491"/>
        <v>0,447486192033165-0,889002377854152i</v>
      </c>
      <c r="AQ315" s="240" t="str">
        <f t="shared" ca="1" si="492"/>
        <v>0,990480876115592-0,0975538514871018i</v>
      </c>
      <c r="AR315" s="240" t="str">
        <f t="shared" ca="1" si="493"/>
        <v>0,990480876115592-0,0975538514871018i</v>
      </c>
      <c r="AS315" s="240" t="str">
        <f t="shared" ca="1" si="494"/>
        <v>-0,335297506281427+0,937093753138998i</v>
      </c>
      <c r="AT315" s="240" t="str">
        <f t="shared" ca="1" si="495"/>
        <v>-0,971090366127267+0,218065633939618i</v>
      </c>
      <c r="AU315" s="240" t="str">
        <f t="shared" ca="1" si="496"/>
        <v>-0,703764562865282-0,703764562865818i</v>
      </c>
      <c r="AV315" s="240" t="str">
        <f t="shared" ca="1" si="497"/>
        <v>0,218065633939391-0,971090366127318i</v>
      </c>
      <c r="AW315" s="240" t="str">
        <f t="shared" ca="1" si="498"/>
        <v>0,93709375313893-0,335297506281619i</v>
      </c>
      <c r="AX315" s="240" t="str">
        <f t="shared" ca="1" si="499"/>
        <v>0,784620221141391+0,612323630498376i</v>
      </c>
      <c r="AY315" s="240" t="str">
        <f t="shared" ca="1" si="500"/>
        <v>-0,0975538514868703+0,990480876115614i</v>
      </c>
      <c r="AZ315" s="240" t="str">
        <f t="shared" ca="1" si="501"/>
        <v>-0,889002377854492+0,447486192032488i</v>
      </c>
      <c r="BA315" s="240" t="str">
        <f t="shared" ca="1" si="502"/>
        <v>-0,853674460964989-0,511672780775773i</v>
      </c>
      <c r="BB315" s="240" t="str">
        <f t="shared" ca="1" si="503"/>
        <v>-0,0244252316953941-0,994973631784935i</v>
      </c>
      <c r="BC315" s="240" t="str">
        <f t="shared" ca="1" si="504"/>
        <v>0,827539579321054-0,552944268934772i</v>
      </c>
      <c r="BD315" s="240" t="str">
        <f t="shared" ca="1" si="505"/>
        <v>0,909888642293229+0,40332589616396i</v>
      </c>
      <c r="BE315" s="240" t="str">
        <f t="shared" ca="1" si="506"/>
        <v>0,146036936656939+0,984501057908286i</v>
      </c>
      <c r="BF315" s="240" t="str">
        <f t="shared" ca="1" si="507"/>
        <v>-0,753629815238618+0,650085549350302i</v>
      </c>
      <c r="BG315" s="240" t="str">
        <f t="shared" ca="1" si="508"/>
        <v>-0,952417251514646-0,288912614657037i</v>
      </c>
      <c r="BH315" s="240" t="str">
        <f t="shared" ca="1" si="509"/>
        <v>-0,265452110160561-0,959220671744507i</v>
      </c>
      <c r="BI315" s="240" t="str">
        <f t="shared" ca="1" si="510"/>
        <v>0,668384757254364-0,737448938002288i</v>
      </c>
      <c r="BJ315" s="240" t="str">
        <f t="shared" ca="1" si="511"/>
        <v>0,980620618760637+0,17015381850603i</v>
      </c>
      <c r="BK315" s="240" t="str">
        <f t="shared" ca="1" si="512"/>
        <v>0,380874636843848+0,919512713832573i</v>
      </c>
      <c r="BL315" s="240" t="str">
        <f t="shared" ca="1" si="513"/>
        <v>-0,573086570386715+0,81372040820731i</v>
      </c>
      <c r="BM315" s="240" t="str">
        <f t="shared" ca="1" si="514"/>
        <v>-0,994074539136512-0,0488357505441246i</v>
      </c>
      <c r="BN315" s="240" t="str">
        <f t="shared" ca="1" si="515"/>
        <v>-0,490568454469918-0,86597442881974i</v>
      </c>
      <c r="BO315" s="240" t="str">
        <f t="shared" ca="1" si="516"/>
        <v>0,469168628070013-0,877752766059772i</v>
      </c>
      <c r="BP315" s="240" t="str">
        <f t="shared" ca="1" si="517"/>
        <v>0,992576653156585-0,0732168525624377i</v>
      </c>
      <c r="BQ315" s="240" t="str">
        <f t="shared" ca="1" si="518"/>
        <v>0,592883665918353+0,799411082346181i</v>
      </c>
      <c r="BR315" s="240" t="str">
        <f t="shared" ca="1" si="519"/>
        <v>-0,358193952884649+0,928582905295778i</v>
      </c>
      <c r="BS315" s="240" t="str">
        <f t="shared" ca="1" si="520"/>
        <v>-0,976149490420224+0,194168206056022i</v>
      </c>
      <c r="BT315" s="240" t="str">
        <f t="shared" ca="1" si="521"/>
        <v>-0,686281355172963-0,720823849100901i</v>
      </c>
      <c r="BU315" s="240" t="str">
        <f t="shared" ca="1" si="522"/>
        <v>0,241831707239129-0,965446293309206i</v>
      </c>
      <c r="BV315" s="240" t="str">
        <f t="shared" ca="1" si="523"/>
        <v>0,945040130745449-0,312199088998194i</v>
      </c>
      <c r="BW315" s="240" t="str">
        <f t="shared" ca="1" si="524"/>
        <v>0,769356734054064+0,631394754219847i</v>
      </c>
      <c r="BX315" s="240" t="str">
        <f t="shared" ca="1" si="525"/>
        <v>-0,121832087619144+0,987788470431316i</v>
      </c>
      <c r="BY315" s="240" t="str">
        <f t="shared" ca="1" si="526"/>
        <v>-0,899716487858413+0,425534207046155i</v>
      </c>
      <c r="BZ315" s="240" t="str">
        <f t="shared" ca="1" si="527"/>
        <v>-0,840860271535763-0,53246889453139i</v>
      </c>
      <c r="CA315" s="240" t="str">
        <f t="shared" ca="1" si="528"/>
        <v>-2,04351070388331E-13-0,995273389522034i</v>
      </c>
      <c r="CB315" s="240" t="str">
        <f t="shared" ca="1" si="529"/>
        <v>0,840860271536058-0,532468894530923i</v>
      </c>
      <c r="CC315" s="240" t="str">
        <f t="shared" ca="1" si="530"/>
        <v>0,899716487858612+0,425534207045735i</v>
      </c>
      <c r="CD315" s="240" t="str">
        <f t="shared" ca="1" si="531"/>
        <v>0,121832087619606+0,987788470431259i</v>
      </c>
      <c r="CE315" s="240" t="str">
        <f t="shared" ca="1" si="532"/>
        <v>-0,769356734054416+0,631394754219419i</v>
      </c>
      <c r="CF315" s="240" t="str">
        <f t="shared" ca="1" si="533"/>
        <v>-0,945040130745577-0,312199088997806i</v>
      </c>
      <c r="CG315" s="240" t="str">
        <f t="shared" ca="1" si="534"/>
        <v>-0,241831707238593-0,96544629330934i</v>
      </c>
      <c r="CH315" s="240" t="str">
        <f t="shared" ca="1" si="535"/>
        <v>0,686281355173323-0,720823849100559i</v>
      </c>
      <c r="CI315" s="240" t="str">
        <f t="shared" ca="1" si="536"/>
        <v>0,976149490420316+0,194168206055565i</v>
      </c>
      <c r="CJ315" s="240" t="str">
        <f t="shared" ca="1" si="537"/>
        <v>0,358193952884133+0,928582905295977i</v>
      </c>
      <c r="CK315" s="240" t="str">
        <f t="shared" ca="1" si="538"/>
        <v>-0,592883665917979+0,799411082346459i</v>
      </c>
      <c r="CL315" s="240" t="str">
        <f t="shared" ca="1" si="539"/>
        <v>-0,992576653156545-0,0732168525629893i</v>
      </c>
      <c r="CM315" s="240" t="str">
        <f t="shared" ca="1" si="540"/>
        <v>-0,469168628070423-0,877752766059552i</v>
      </c>
      <c r="CN315" s="240" t="str">
        <f t="shared" ca="1" si="541"/>
        <v>0,490568454469513-0,865974428819968i</v>
      </c>
      <c r="CO315" s="240" t="str">
        <f t="shared" ca="1" si="542"/>
        <v>0,994074539136539-0,0488357505435722i</v>
      </c>
      <c r="CP315" s="240" t="str">
        <f t="shared" ca="1" si="543"/>
        <v>0,573086570387095+0,813720408207042i</v>
      </c>
      <c r="CQ315" s="240" t="str">
        <f t="shared" ca="1" si="544"/>
        <v>-0,380874636844359+0,919512713832362i</v>
      </c>
      <c r="CR315" s="240" t="str">
        <f t="shared" ca="1" si="545"/>
        <v>-0,980620618760736+0,170153818505458i</v>
      </c>
      <c r="CS315" s="240" t="str">
        <f t="shared" ca="1" si="546"/>
        <v>-0,668384757254709-0,737448938001975i</v>
      </c>
      <c r="CT315" s="240" t="str">
        <f t="shared" ca="1" si="547"/>
        <v>0,265452110161067-0,959220671744367i</v>
      </c>
      <c r="CU315" s="240" t="str">
        <f t="shared" ca="1" si="548"/>
        <v>0,952417251514519-0,288912614657455i</v>
      </c>
      <c r="CV315" s="240" t="str">
        <f t="shared" ca="1" si="549"/>
        <v>0,753629815238257+0,650085549350721i</v>
      </c>
      <c r="CW315" s="240" t="str">
        <f t="shared" ca="1" si="550"/>
        <v>-0,146036936657486+0,984501057908205i</v>
      </c>
      <c r="CX315" s="240" t="str">
        <f t="shared" ca="1" si="551"/>
        <v>-0,909888642293041+0,403325896164385i</v>
      </c>
      <c r="CY315" s="240" t="str">
        <f t="shared" ca="1" si="552"/>
        <v>-0,827539579320763-0,552944268935208i</v>
      </c>
      <c r="CZ315" s="240" t="str">
        <f t="shared" ca="1" si="553"/>
        <v>0,0244252316949573-0,994973631784946i</v>
      </c>
      <c r="DA315" s="240" t="str">
        <f t="shared" ca="1" si="554"/>
        <v>0,853674460964735-0,511672780776197i</v>
      </c>
      <c r="DB315" s="240" t="str">
        <f t="shared" ca="1" si="555"/>
        <v>0,889002377854243+0,447486192032982i</v>
      </c>
      <c r="DC315" s="240" t="str">
        <f t="shared" ca="1" si="556"/>
        <v>0,0975538514873333+0,990480876115569i</v>
      </c>
      <c r="DD315" s="240" t="str">
        <f t="shared" ca="1" si="557"/>
        <v>-0,784620221141715+0,612323630497962i</v>
      </c>
      <c r="DE315" s="240" t="str">
        <f t="shared" ca="1" si="558"/>
        <v>-0,937093753139077-0,335297506281208i</v>
      </c>
      <c r="DF315" s="240" t="str">
        <f t="shared" ca="1" si="559"/>
        <v>-0,218065633939818-0,971090366127222i</v>
      </c>
      <c r="DG315" s="240" t="str">
        <f t="shared" ca="1" si="560"/>
        <v>0,703764562865673-0,703764562865427i</v>
      </c>
      <c r="DH315" s="240" t="str">
        <f t="shared" ca="1" si="561"/>
        <v>0,971090366127369+0,218065633939164i</v>
      </c>
      <c r="DI315" s="240" t="str">
        <f t="shared" ca="1" si="562"/>
        <v>0,335297506280933+0,937093753139175i</v>
      </c>
      <c r="DJ315" s="240" t="str">
        <f t="shared" ca="1" si="563"/>
        <v>-0,612323630498193+0,784620221141535i</v>
      </c>
      <c r="DK315" s="240" t="str">
        <f t="shared" ca="1" si="564"/>
        <v>-0,990480876115635-0,097553851486667i</v>
      </c>
      <c r="DL315" s="240" t="str">
        <f t="shared" ca="1" si="565"/>
        <v>-0,447486192032721-0,889002377854375i</v>
      </c>
      <c r="DM315" s="240" t="str">
        <f t="shared" ca="1" si="566"/>
        <v>0,511672780775574-0,853674460965109i</v>
      </c>
      <c r="DN315" s="240" t="str">
        <f t="shared" ca="1" si="567"/>
        <v>0,994973631784955-0,0244252316946087i</v>
      </c>
      <c r="DO315" s="240" t="str">
        <f t="shared" ca="1" si="568"/>
        <v>0,552944268934919+0,827539579320957i</v>
      </c>
      <c r="DP315" s="240" t="str">
        <f t="shared" ca="1" si="569"/>
        <v>-0,403325896163721+0,909888642293336i</v>
      </c>
      <c r="DQ315" s="240" t="str">
        <f t="shared" ca="1" si="570"/>
        <v>-0,984501057908256+0,146036936657141i</v>
      </c>
      <c r="DR315" s="240" t="str">
        <f t="shared" ca="1" si="571"/>
        <v>-0,650085549350456-0,753629815238485i</v>
      </c>
      <c r="DS315" s="240" t="str">
        <f t="shared" ca="1" si="572"/>
        <v>0,288912614657735-0,952417251514434i</v>
      </c>
      <c r="DT315" s="240" t="str">
        <f t="shared" ca="1" si="573"/>
        <v>0,959220671744445-0,265452110160785i</v>
      </c>
      <c r="DU315" s="240" t="str">
        <f t="shared" ca="1" si="574"/>
        <v>0,737448938002425+0,668384757254213i</v>
      </c>
      <c r="DV315" s="240" t="str">
        <f t="shared" ca="1" si="575"/>
        <v>-0,170153818505746+0,980620618760687i</v>
      </c>
      <c r="DW315" s="240" t="str">
        <f t="shared" ca="1" si="576"/>
        <v>-0,919512713832474+0,380874636844089i</v>
      </c>
      <c r="DX315" s="240" t="str">
        <f t="shared" ca="1" si="577"/>
        <v>-0,813720408206841-0,573086570387381i</v>
      </c>
      <c r="DY315" s="240" t="str">
        <f t="shared" ca="1" si="578"/>
        <v>0,0488357505439205-0,994074539136522i</v>
      </c>
      <c r="DZ315" s="240" t="str">
        <f t="shared" ca="1" si="579"/>
        <v>0,86597442881961-0,490568454470144i</v>
      </c>
      <c r="EA315" s="240" t="str">
        <f t="shared" ca="1" si="580"/>
        <v>0,877752766059414+0,469168628070681i</v>
      </c>
      <c r="EB315" s="240" t="str">
        <f t="shared" ca="1" si="581"/>
        <v>0,0732168525626416+0,99257665315657i</v>
      </c>
      <c r="EC315" s="240" t="str">
        <f t="shared" ca="1" si="582"/>
        <v>-0,799411082346633+0,592883665917744i</v>
      </c>
      <c r="ED315" s="240" t="str">
        <f t="shared" ca="1" si="583"/>
        <v>-0,928582905295872-0,358193952884405i</v>
      </c>
      <c r="EE315" s="240" t="str">
        <f t="shared" ca="1" si="584"/>
        <v>-0,194168206056222-0,976149490420184i</v>
      </c>
      <c r="EF315" s="240" t="str">
        <f t="shared" ca="1" si="585"/>
        <v>0,7208238491008-0,68628135517307i</v>
      </c>
      <c r="EG315" s="240" t="str">
        <f t="shared" ca="1" si="586"/>
        <v>0,96544629330927+0,241831707238876i</v>
      </c>
      <c r="EH315" s="240" t="str">
        <f t="shared" ca="1" si="587"/>
        <v>0,312199088997474+0,945040130745687i</v>
      </c>
      <c r="EI315" s="240" t="str">
        <f t="shared" ca="1" si="588"/>
        <v>-0,631394754219689+0,769356734054195i</v>
      </c>
      <c r="EJ315" s="240" t="str">
        <f t="shared" ca="1" si="589"/>
        <v>-0,987788470431348-0,121832087618885i</v>
      </c>
      <c r="EK315" s="240" t="str">
        <f t="shared" ca="1" si="590"/>
        <v>-0,42553420704547-0,899716487858737i</v>
      </c>
      <c r="EL315" s="240" t="str">
        <f t="shared" ca="1" si="591"/>
        <v>0,532468894531218-0,840860271535872i</v>
      </c>
      <c r="EM315" s="240" t="str">
        <f t="shared" ca="1" si="592"/>
        <v>0,995273389522034-4,08702140776662E-13i</v>
      </c>
      <c r="EN315" s="240"/>
      <c r="EO315" s="240"/>
      <c r="EP315" s="240"/>
    </row>
    <row r="316" spans="1:146">
      <c r="A316" s="268">
        <f t="shared" si="461"/>
        <v>4.2187499999999959E-3</v>
      </c>
      <c r="B316" s="267">
        <v>216</v>
      </c>
      <c r="C316" s="266">
        <f t="shared" si="462"/>
        <v>43200</v>
      </c>
      <c r="N316" s="265">
        <f t="shared" ca="1" si="463"/>
        <v>1.0045545504069451</v>
      </c>
      <c r="O316" s="240">
        <f t="shared" ca="1" si="464"/>
        <v>-0.99544544959305503</v>
      </c>
      <c r="P316" s="240" t="str">
        <f t="shared" ca="1" si="465"/>
        <v>-0,55303986038872-0,827682642041468i</v>
      </c>
      <c r="Q316" s="240" t="str">
        <f t="shared" ca="1" si="466"/>
        <v>0,380940481382437-0,919671676610538i</v>
      </c>
      <c r="R316" s="240" t="str">
        <f t="shared" ca="1" si="467"/>
        <v>0,97631824440525-0,194201773310572i</v>
      </c>
      <c r="S316" s="240" t="str">
        <f t="shared" ca="1" si="468"/>
        <v>0,703886227708537+0,703886227708544i</v>
      </c>
      <c r="T316" s="240" t="str">
        <f t="shared" ca="1" si="469"/>
        <v>-0,19420177331058+0,976318244405248i</v>
      </c>
      <c r="U316" s="241" t="str">
        <f t="shared" ca="1" si="470"/>
        <v>-0,919671676610503+0,38094048138252i</v>
      </c>
      <c r="V316" s="240" t="str">
        <f t="shared" ca="1" si="471"/>
        <v>-0,827682642041451-0,553039860388745i</v>
      </c>
      <c r="W316" s="240" t="str">
        <f t="shared" ca="1" si="472"/>
        <v>1,04877490767673E-14-0,995445449593055i</v>
      </c>
      <c r="X316" s="240" t="str">
        <f t="shared" ca="1" si="473"/>
        <v>0,827682642041462-0,553039860388728i</v>
      </c>
      <c r="Y316" s="240" t="str">
        <f t="shared" ca="1" si="474"/>
        <v>0,919671676610534+0,380940481382445i</v>
      </c>
      <c r="Z316" s="240" t="str">
        <f t="shared" ca="1" si="475"/>
        <v>0,194201773310563+0,976318244405252i</v>
      </c>
      <c r="AA316" s="240" t="str">
        <f t="shared" ca="1" si="476"/>
        <v>-0,703886227708549+0,703886227708532i</v>
      </c>
      <c r="AB316" s="240" t="str">
        <f t="shared" ca="1" si="477"/>
        <v>-0,976318244405247-0,194201773310586i</v>
      </c>
      <c r="AC316" s="240" t="str">
        <f t="shared" ca="1" si="478"/>
        <v>-0,380940481382507-0,919671676610508i</v>
      </c>
      <c r="AD316" s="240" t="str">
        <f t="shared" ca="1" si="479"/>
        <v>0,553039860388748-0,827682642041449i</v>
      </c>
      <c r="AE316" s="240" t="str">
        <f t="shared" ca="1" si="480"/>
        <v>0,995445449593055+2,09754981535346E-14i</v>
      </c>
      <c r="AF316" s="240" t="str">
        <f t="shared" ca="1" si="481"/>
        <v>0,553039860388725+0,827682642041464i</v>
      </c>
      <c r="AG316" s="240" t="str">
        <f t="shared" ca="1" si="482"/>
        <v>-0,380940481382455+0,91967167661053i</v>
      </c>
      <c r="AH316" s="240" t="str">
        <f t="shared" ca="1" si="483"/>
        <v>-0,976318244405194+0,194201773310851i</v>
      </c>
      <c r="AI316" s="240" t="str">
        <f t="shared" ca="1" si="484"/>
        <v>-0,703886227708875-0,703886227708207i</v>
      </c>
      <c r="AJ316" s="240" t="str">
        <f t="shared" ca="1" si="485"/>
        <v>0,194201773310895-0,976318244405185i</v>
      </c>
      <c r="AK316" s="240" t="str">
        <f t="shared" ca="1" si="486"/>
        <v>0,919671676610547-0,380940481382413i</v>
      </c>
      <c r="AL316" s="240" t="str">
        <f t="shared" ca="1" si="487"/>
        <v>0,82768264204155+0,553039860388598i</v>
      </c>
      <c r="AM316" s="240" t="str">
        <f t="shared" ca="1" si="488"/>
        <v>3,71701476610359E-13+0,995445449593055i</v>
      </c>
      <c r="AN316" s="240" t="str">
        <f t="shared" ca="1" si="489"/>
        <v>-0,827682642041686+0,553039860388392i</v>
      </c>
      <c r="AO316" s="240" t="str">
        <f t="shared" ca="1" si="490"/>
        <v>-0,919671676610453-0,380940481382641i</v>
      </c>
      <c r="AP316" s="240" t="str">
        <f t="shared" ca="1" si="491"/>
        <v>-0,194201773310639-0,976318244405236i</v>
      </c>
      <c r="AQ316" s="240" t="str">
        <f t="shared" ca="1" si="492"/>
        <v>0,703886227708359-0,703886227708722i</v>
      </c>
      <c r="AR316" s="240" t="str">
        <f t="shared" ca="1" si="493"/>
        <v>0,703886227708359-0,703886227708722i</v>
      </c>
      <c r="AS316" s="240" t="str">
        <f t="shared" ca="1" si="494"/>
        <v>0,380940481382227+0,919671676610624i</v>
      </c>
      <c r="AT316" s="240" t="str">
        <f t="shared" ca="1" si="495"/>
        <v>-0,553039860388766+0,827682642041437i</v>
      </c>
      <c r="AU316" s="240" t="str">
        <f t="shared" ca="1" si="496"/>
        <v>-0,995445449593055+1,56094832947992E-13i</v>
      </c>
      <c r="AV316" s="240" t="str">
        <f t="shared" ca="1" si="497"/>
        <v>-0,553039860389049-0,827682642041248i</v>
      </c>
      <c r="AW316" s="240" t="str">
        <f t="shared" ca="1" si="498"/>
        <v>0,380940481382827-0,919671676610376i</v>
      </c>
      <c r="AX316" s="240" t="str">
        <f t="shared" ca="1" si="499"/>
        <v>0,976318244405276-0,194201773310442i</v>
      </c>
      <c r="AY316" s="240" t="str">
        <f t="shared" ca="1" si="500"/>
        <v>0,70388622770858+0,703886227708502i</v>
      </c>
      <c r="AZ316" s="240" t="str">
        <f t="shared" ca="1" si="501"/>
        <v>-0,194201773310334+0,976318244405297i</v>
      </c>
      <c r="BA316" s="240" t="str">
        <f t="shared" ca="1" si="502"/>
        <v>-0,919671676610702+0,380940481382041i</v>
      </c>
      <c r="BB316" s="240" t="str">
        <f t="shared" ca="1" si="503"/>
        <v>-0,827682642041326-0,553039860388933i</v>
      </c>
      <c r="BC316" s="240" t="str">
        <f t="shared" ca="1" si="504"/>
        <v>4,53656800532986E-14-0,995445449593055i</v>
      </c>
      <c r="BD316" s="240" t="str">
        <f t="shared" ca="1" si="505"/>
        <v>0,827682642041375-0,553039860388857i</v>
      </c>
      <c r="BE316" s="240" t="str">
        <f t="shared" ca="1" si="506"/>
        <v>0,919671676610678+0,380940481382098i</v>
      </c>
      <c r="BF316" s="240" t="str">
        <f t="shared" ca="1" si="507"/>
        <v>0,194201773310244+0,976318244405315i</v>
      </c>
      <c r="BG316" s="240" t="str">
        <f t="shared" ca="1" si="508"/>
        <v>-0,703886227708644+0,703886227708438i</v>
      </c>
      <c r="BH316" s="240" t="str">
        <f t="shared" ca="1" si="509"/>
        <v>-0,976318244405258-0,194201773310531i</v>
      </c>
      <c r="BI316" s="240" t="str">
        <f t="shared" ca="1" si="510"/>
        <v>-0,380940481382743-0,91967167661041i</v>
      </c>
      <c r="BJ316" s="240" t="str">
        <f t="shared" ca="1" si="511"/>
        <v>0,5530398603891-0,827682642041213i</v>
      </c>
      <c r="BK316" s="240" t="str">
        <f t="shared" ca="1" si="512"/>
        <v>0,995445449593055+2,46826193054589E-13i</v>
      </c>
      <c r="BL316" s="240" t="str">
        <f t="shared" ca="1" si="513"/>
        <v>0,55303986038869+0,827682642041488i</v>
      </c>
      <c r="BM316" s="240" t="str">
        <f t="shared" ca="1" si="514"/>
        <v>-0,38094048138231+0,919671676610589i</v>
      </c>
      <c r="BN316" s="240" t="str">
        <f t="shared" ca="1" si="515"/>
        <v>-0,976318244405166+0,19420177331099i</v>
      </c>
      <c r="BO316" s="240" t="str">
        <f t="shared" ca="1" si="516"/>
        <v>-0,703886227708295-0,703886227708786i</v>
      </c>
      <c r="BP316" s="240" t="str">
        <f t="shared" ca="1" si="517"/>
        <v>0,194201773310729-0,976318244405219i</v>
      </c>
      <c r="BQ316" s="240" t="str">
        <f t="shared" ca="1" si="518"/>
        <v>0,919671676610488-0,380940481382557i</v>
      </c>
      <c r="BR316" s="240" t="str">
        <f t="shared" ca="1" si="519"/>
        <v>0,827682642041636+0,553039860388468i</v>
      </c>
      <c r="BS316" s="240" t="str">
        <f t="shared" ca="1" si="520"/>
        <v>-4,48286706055881E-13+0,995445449593055i</v>
      </c>
      <c r="BT316" s="240" t="str">
        <f t="shared" ca="1" si="521"/>
        <v>-0,827682642041599+0,553039860388523i</v>
      </c>
      <c r="BU316" s="240" t="str">
        <f t="shared" ca="1" si="522"/>
        <v>-0,919671676610513-0,380940481382496i</v>
      </c>
      <c r="BV316" s="240" t="str">
        <f t="shared" ca="1" si="523"/>
        <v>-0,194201773310793-0,976318244405206i</v>
      </c>
      <c r="BW316" s="240" t="str">
        <f t="shared" ca="1" si="524"/>
        <v>0,703886227708249-0,703886227708833i</v>
      </c>
      <c r="BX316" s="240" t="str">
        <f t="shared" ca="1" si="525"/>
        <v>0,976318244405179+0,194201773310926i</v>
      </c>
      <c r="BY316" s="240" t="str">
        <f t="shared" ca="1" si="526"/>
        <v>0,380940481382371+0,919671676610564i</v>
      </c>
      <c r="BZ316" s="240" t="str">
        <f t="shared" ca="1" si="527"/>
        <v>-0,553039860388635+0,827682642041524i</v>
      </c>
      <c r="CA316" s="240" t="str">
        <f t="shared" ca="1" si="528"/>
        <v>-0,995445449593055+3,12189665895985E-13i</v>
      </c>
      <c r="CB316" s="240" t="str">
        <f t="shared" ca="1" si="529"/>
        <v>-0,553039860388355-0,827682642041712i</v>
      </c>
      <c r="CC316" s="240" t="str">
        <f t="shared" ca="1" si="530"/>
        <v>0,380940481382683-0,919671676610435i</v>
      </c>
      <c r="CD316" s="240" t="str">
        <f t="shared" ca="1" si="531"/>
        <v>0,976318244405245-0,194201773310594i</v>
      </c>
      <c r="CE316" s="240" t="str">
        <f t="shared" ca="1" si="532"/>
        <v>0,703886227708691+0,703886227708391i</v>
      </c>
      <c r="CF316" s="240" t="str">
        <f t="shared" ca="1" si="533"/>
        <v>-0,19420177331018+0,976318244405327i</v>
      </c>
      <c r="CG316" s="240" t="str">
        <f t="shared" ca="1" si="534"/>
        <v>-0,919671676610642+0,380940481382185i</v>
      </c>
      <c r="CH316" s="240" t="str">
        <f t="shared" ca="1" si="535"/>
        <v>-0,827682642041412-0,553039860388804i</v>
      </c>
      <c r="CI316" s="240" t="str">
        <f t="shared" ca="1" si="536"/>
        <v>-1,10729152894694E-13-0,995445449593055i</v>
      </c>
      <c r="CJ316" s="240" t="str">
        <f t="shared" ca="1" si="537"/>
        <v>0,827682642041289-0,553039860388988i</v>
      </c>
      <c r="CK316" s="240" t="str">
        <f t="shared" ca="1" si="538"/>
        <v>0,919671676610358+0,380940481382869i</v>
      </c>
      <c r="CL316" s="240" t="str">
        <f t="shared" ca="1" si="539"/>
        <v>0,194201773310397+0,976318244405285i</v>
      </c>
      <c r="CM316" s="240" t="str">
        <f t="shared" ca="1" si="540"/>
        <v>-0,703886227708533+0,703886227708548i</v>
      </c>
      <c r="CN316" s="240" t="str">
        <f t="shared" ca="1" si="541"/>
        <v>-0,976318244405289-0,194201773310377i</v>
      </c>
      <c r="CO316" s="240" t="str">
        <f t="shared" ca="1" si="542"/>
        <v>-0,380940481382888-0,91967167661035i</v>
      </c>
      <c r="CP316" s="240" t="str">
        <f t="shared" ca="1" si="543"/>
        <v>0,553039860388971-0,8276826420413i</v>
      </c>
      <c r="CQ316" s="240" t="str">
        <f t="shared" ca="1" si="544"/>
        <v>0,995445449593055+9,07313601065973E-14i</v>
      </c>
      <c r="CR316" s="240" t="str">
        <f t="shared" ca="1" si="545"/>
        <v>0,55303986038882+0,827682642041401i</v>
      </c>
      <c r="CS316" s="240" t="str">
        <f t="shared" ca="1" si="546"/>
        <v>-0,380940481382166+0,919671676610649i</v>
      </c>
      <c r="CT316" s="240" t="str">
        <f t="shared" ca="1" si="547"/>
        <v>-0,976318244405324+0,194201773310199i</v>
      </c>
      <c r="CU316" s="240" t="str">
        <f t="shared" ca="1" si="548"/>
        <v>-0,703886227708406-0,703886227708677i</v>
      </c>
      <c r="CV316" s="240" t="str">
        <f t="shared" ca="1" si="549"/>
        <v>0,194201773310576-0,976318244405249i</v>
      </c>
      <c r="CW316" s="240" t="str">
        <f t="shared" ca="1" si="550"/>
        <v>0,919671676610428-0,380940481382701i</v>
      </c>
      <c r="CX316" s="240" t="str">
        <f t="shared" ca="1" si="551"/>
        <v>0,827682642041188+0,553039860389138i</v>
      </c>
      <c r="CY316" s="240" t="str">
        <f t="shared" ca="1" si="552"/>
        <v>-2,92191873107889E-13+0,995445449593055i</v>
      </c>
      <c r="CZ316" s="240" t="str">
        <f t="shared" ca="1" si="553"/>
        <v>-0,827682642041513+0,553039860388652i</v>
      </c>
      <c r="DA316" s="240" t="str">
        <f t="shared" ca="1" si="554"/>
        <v>-0,919671676610572-0,380940481382352i</v>
      </c>
      <c r="DB316" s="240" t="str">
        <f t="shared" ca="1" si="555"/>
        <v>-0,194201773310946-0,976318244405175i</v>
      </c>
      <c r="DC316" s="240" t="str">
        <f t="shared" ca="1" si="556"/>
        <v>0,703886227708819-0,703886227708263i</v>
      </c>
      <c r="DD316" s="240" t="str">
        <f t="shared" ca="1" si="557"/>
        <v>0,97631824440521+0,194201773310773i</v>
      </c>
      <c r="DE316" s="240" t="str">
        <f t="shared" ca="1" si="558"/>
        <v>0,380940481382515+0,919671676610505i</v>
      </c>
      <c r="DF316" s="240" t="str">
        <f t="shared" ca="1" si="559"/>
        <v>-0,553039860388506+0,82768264204161i</v>
      </c>
      <c r="DG316" s="240" t="str">
        <f t="shared" ca="1" si="560"/>
        <v>-0,995445449593055-4,9365238610918E-13i</v>
      </c>
      <c r="DH316" s="240" t="str">
        <f t="shared" ca="1" si="561"/>
        <v>-0,553039860388485-0,827682642041625i</v>
      </c>
      <c r="DI316" s="240" t="str">
        <f t="shared" ca="1" si="562"/>
        <v>0,380940481382538-0,919671676610496i</v>
      </c>
      <c r="DJ316" s="240" t="str">
        <f t="shared" ca="1" si="563"/>
        <v>0,976318244405215-0,194201773310748i</v>
      </c>
      <c r="DK316" s="240" t="str">
        <f t="shared" ca="1" si="564"/>
        <v>0,703886227708801+0,70388622770828i</v>
      </c>
      <c r="DL316" s="240" t="str">
        <f t="shared" ca="1" si="565"/>
        <v>-0,194201773311026+0,976318244405159i</v>
      </c>
      <c r="DM316" s="240" t="str">
        <f t="shared" ca="1" si="566"/>
        <v>-0,91967167661056+0,380940481382381i</v>
      </c>
      <c r="DN316" s="240" t="str">
        <f t="shared" ca="1" si="567"/>
        <v>-0,827682642041531-0,553039860388627i</v>
      </c>
      <c r="DO316" s="240" t="str">
        <f t="shared" ca="1" si="568"/>
        <v>-3,2340850848699E-13-0,995445449593055i</v>
      </c>
      <c r="DP316" s="240" t="str">
        <f t="shared" ca="1" si="569"/>
        <v>0,827682642041737-0,553039860388317i</v>
      </c>
      <c r="DQ316" s="240" t="str">
        <f t="shared" ca="1" si="570"/>
        <v>0,919671676610418+0,380940481382724i</v>
      </c>
      <c r="DR316" s="240" t="str">
        <f t="shared" ca="1" si="571"/>
        <v>0,194201773310551+0,976318244405254i</v>
      </c>
      <c r="DS316" s="240" t="str">
        <f t="shared" ca="1" si="572"/>
        <v>-0,703886227708424+0,703886227708658i</v>
      </c>
      <c r="DT316" s="240" t="str">
        <f t="shared" ca="1" si="573"/>
        <v>-0,976318244405319-0,194201773310224i</v>
      </c>
      <c r="DU316" s="240" t="str">
        <f t="shared" ca="1" si="574"/>
        <v>-0,38094048138209-0,919671676610681i</v>
      </c>
      <c r="DV316" s="240" t="str">
        <f t="shared" ca="1" si="575"/>
        <v>0,553039860388794-0,827682642041418i</v>
      </c>
      <c r="DW316" s="240" t="str">
        <f t="shared" ca="1" si="576"/>
        <v>0,995445449593055-1,21947995485699E-13i</v>
      </c>
      <c r="DX316" s="240" t="str">
        <f t="shared" ca="1" si="577"/>
        <v>0,553039860388997+0,827682642041283i</v>
      </c>
      <c r="DY316" s="240" t="str">
        <f t="shared" ca="1" si="578"/>
        <v>-0,38094048138291+0,919671676610341i</v>
      </c>
      <c r="DZ316" s="240" t="str">
        <f t="shared" ca="1" si="579"/>
        <v>-0,976318244405294+0,194201773310353i</v>
      </c>
      <c r="EA316" s="240" t="str">
        <f t="shared" ca="1" si="580"/>
        <v>-0,703886227708515-0,703886227708566i</v>
      </c>
      <c r="EB316" s="240" t="str">
        <f t="shared" ca="1" si="581"/>
        <v>0,194201773310422-0,97631824440528i</v>
      </c>
      <c r="EC316" s="240" t="str">
        <f t="shared" ca="1" si="582"/>
        <v>0,919671676610368-0,380940481382846i</v>
      </c>
      <c r="ED316" s="240" t="str">
        <f t="shared" ca="1" si="583"/>
        <v>0,827682642041244+0,553039860389056i</v>
      </c>
      <c r="EE316" s="240" t="str">
        <f t="shared" ca="1" si="584"/>
        <v>-7,95125175155925E-14+0,995445449593055i</v>
      </c>
      <c r="EF316" s="240" t="str">
        <f t="shared" ca="1" si="585"/>
        <v>-0,827682642041394+0,553039860388829i</v>
      </c>
      <c r="EG316" s="240" t="str">
        <f t="shared" ca="1" si="586"/>
        <v>-0,919671676610654-0,380940481382156i</v>
      </c>
      <c r="EH316" s="240" t="str">
        <f t="shared" ca="1" si="587"/>
        <v>-0,194201773310155-0,976318244405332i</v>
      </c>
      <c r="EI316" s="240" t="str">
        <f t="shared" ca="1" si="588"/>
        <v>0,703886227708708-0,703886227708373i</v>
      </c>
      <c r="EJ316" s="240" t="str">
        <f t="shared" ca="1" si="589"/>
        <v>0,97631824440524+0,194201773310619i</v>
      </c>
      <c r="EK316" s="240" t="str">
        <f t="shared" ca="1" si="590"/>
        <v>0,38094048138266+0,919671676610445i</v>
      </c>
      <c r="EL316" s="240" t="str">
        <f t="shared" ca="1" si="591"/>
        <v>-0,553039860388377+0,827682642041697i</v>
      </c>
      <c r="EM316" s="240" t="str">
        <f t="shared" ca="1" si="592"/>
        <v>-0,995445449593055-3,9414207580549E-13i</v>
      </c>
      <c r="EN316" s="240"/>
      <c r="EO316" s="240"/>
      <c r="EP316" s="240"/>
    </row>
    <row r="317" spans="1:146">
      <c r="A317" s="268">
        <f t="shared" si="461"/>
        <v>4.2382812499999955E-3</v>
      </c>
      <c r="B317" s="267">
        <v>217</v>
      </c>
      <c r="C317" s="266">
        <f t="shared" si="462"/>
        <v>43400</v>
      </c>
      <c r="N317" s="265">
        <f t="shared" ca="1" si="463"/>
        <v>1.004397280633829</v>
      </c>
      <c r="O317" s="240">
        <f t="shared" ca="1" si="464"/>
        <v>-0.99560271936617095</v>
      </c>
      <c r="P317" s="240" t="str">
        <f t="shared" ca="1" si="465"/>
        <v>-0,573276201208927-0,813989663286197i</v>
      </c>
      <c r="Q317" s="240" t="str">
        <f t="shared" ca="1" si="466"/>
        <v>0,335408454164158-0,937403831699297i</v>
      </c>
      <c r="R317" s="240" t="str">
        <f t="shared" ca="1" si="467"/>
        <v>0,95953807196598-0,265539946631621i</v>
      </c>
      <c r="S317" s="240" t="str">
        <f t="shared" ca="1" si="468"/>
        <v>0,769611309466428+0,631603678860949i</v>
      </c>
      <c r="T317" s="240" t="str">
        <f t="shared" ca="1" si="469"/>
        <v>-0,0732410795688462+0,992905090667232i</v>
      </c>
      <c r="U317" s="241" t="str">
        <f t="shared" ca="1" si="470"/>
        <v>-0,853956936594425+0,511842090152403i</v>
      </c>
      <c r="V317" s="240" t="str">
        <f t="shared" ca="1" si="471"/>
        <v>-0,910189718849508-0,40345935422291i</v>
      </c>
      <c r="W317" s="240" t="str">
        <f t="shared" ca="1" si="472"/>
        <v>-0,19423245512131-0,976472492283762i</v>
      </c>
      <c r="X317" s="240" t="str">
        <f t="shared" ca="1" si="473"/>
        <v>0,686508441453469-0,721062365279483i</v>
      </c>
      <c r="Y317" s="240" t="str">
        <f t="shared" ca="1" si="474"/>
        <v>0,984826823254079+0,146085259381611i</v>
      </c>
      <c r="Z317" s="240" t="str">
        <f t="shared" ca="1" si="475"/>
        <v>0,447634262461959+0,889296543274206i</v>
      </c>
      <c r="AA317" s="240" t="str">
        <f t="shared" ca="1" si="476"/>
        <v>-0,469323873084261+0,878043209052096i</v>
      </c>
      <c r="AB317" s="240" t="str">
        <f t="shared" ca="1" si="477"/>
        <v>-0,988115323561747+0,121872401107792i</v>
      </c>
      <c r="AC317" s="240" t="str">
        <f t="shared" ca="1" si="478"/>
        <v>-0,66860592166036-0,737692955320854i</v>
      </c>
      <c r="AD317" s="240" t="str">
        <f t="shared" ca="1" si="479"/>
        <v>0,218137790516679-0,971411693957725i</v>
      </c>
      <c r="AE317" s="240" t="str">
        <f t="shared" ca="1" si="480"/>
        <v>0,919816974934998-0,38100066591903i</v>
      </c>
      <c r="AF317" s="240" t="str">
        <f t="shared" ca="1" si="481"/>
        <v>0,841138507028819+0,532645085214013i</v>
      </c>
      <c r="AG317" s="240" t="str">
        <f t="shared" ca="1" si="482"/>
        <v>0,0488519099933118+0,994403472288446i</v>
      </c>
      <c r="AH317" s="240" t="str">
        <f t="shared" ca="1" si="483"/>
        <v>-0,784879847147641+0,612526244622065i</v>
      </c>
      <c r="AI317" s="240" t="str">
        <f t="shared" ca="1" si="484"/>
        <v>-0,952732400526185-0,289008214064806i</v>
      </c>
      <c r="AJ317" s="240" t="str">
        <f t="shared" ca="1" si="485"/>
        <v>-0,312302393756763-0,945352838713203i</v>
      </c>
      <c r="AK317" s="240" t="str">
        <f t="shared" ca="1" si="486"/>
        <v>0,593079847477058-0,799675602557628i</v>
      </c>
      <c r="AL317" s="240" t="str">
        <f t="shared" ca="1" si="487"/>
        <v>0,995302862441095+0,0244333138537685i</v>
      </c>
      <c r="AM317" s="240" t="str">
        <f t="shared" ca="1" si="488"/>
        <v>0,553127234793456+0,827813407078587i</v>
      </c>
      <c r="AN317" s="240" t="str">
        <f t="shared" ca="1" si="489"/>
        <v>-0,358312477060304+0,928890167669043i</v>
      </c>
      <c r="AO317" s="240" t="str">
        <f t="shared" ca="1" si="490"/>
        <v>-0,965765753550565+0,241911727864161i</v>
      </c>
      <c r="AP317" s="240" t="str">
        <f t="shared" ca="1" si="491"/>
        <v>-0,753879186710263-0,650300658660583i</v>
      </c>
      <c r="AQ317" s="240" t="str">
        <f t="shared" ca="1" si="492"/>
        <v>0,0975861314570955-0,990808620146471i</v>
      </c>
      <c r="AR317" s="240" t="str">
        <f t="shared" ca="1" si="493"/>
        <v>0,0975861314570955-0,990808620146471i</v>
      </c>
      <c r="AS317" s="240" t="str">
        <f t="shared" ca="1" si="494"/>
        <v>0,900014198511433+0,425675013698403i</v>
      </c>
      <c r="AT317" s="240" t="str">
        <f t="shared" ca="1" si="495"/>
        <v>0,170210121357404+0,980945100093177i</v>
      </c>
      <c r="AU317" s="240" t="str">
        <f t="shared" ca="1" si="496"/>
        <v>-0,703997434231778+0,703997434231395i</v>
      </c>
      <c r="AV317" s="240" t="str">
        <f t="shared" ca="1" si="497"/>
        <v>-0,98094510009308-0,170210121357966i</v>
      </c>
      <c r="AW317" s="240" t="str">
        <f t="shared" ca="1" si="498"/>
        <v>-0,425675013697888-0,900014198511677i</v>
      </c>
      <c r="AX317" s="240" t="str">
        <f t="shared" ca="1" si="499"/>
        <v>0,49073078055474-0,866260974432907i</v>
      </c>
      <c r="AY317" s="240" t="str">
        <f t="shared" ca="1" si="500"/>
        <v>0,990808620146527-0,097586131456528i</v>
      </c>
      <c r="AZ317" s="240" t="str">
        <f t="shared" ca="1" si="501"/>
        <v>0,6503006586609+0,753879186709988i</v>
      </c>
      <c r="BA317" s="240" t="str">
        <f t="shared" ca="1" si="502"/>
        <v>-0,241911727863726+0,965765753550674i</v>
      </c>
      <c r="BB317" s="240" t="str">
        <f t="shared" ca="1" si="503"/>
        <v>-0,928890167668892+0,358312477060696i</v>
      </c>
      <c r="BC317" s="240" t="str">
        <f t="shared" ca="1" si="504"/>
        <v>-0,827813407078829-0,553127234793095i</v>
      </c>
      <c r="BD317" s="240" t="str">
        <f t="shared" ca="1" si="505"/>
        <v>-0,0244333138542026-0,995302862441084i</v>
      </c>
      <c r="BE317" s="240" t="str">
        <f t="shared" ca="1" si="506"/>
        <v>0,799675602557377-0,593079847477395i</v>
      </c>
      <c r="BF317" s="240" t="str">
        <f t="shared" ca="1" si="507"/>
        <v>0,945352838713334+0,312302393756364i</v>
      </c>
      <c r="BG317" s="240" t="str">
        <f t="shared" ca="1" si="508"/>
        <v>0,289008214065221+0,952732400526058i</v>
      </c>
      <c r="BH317" s="240" t="str">
        <f t="shared" ca="1" si="509"/>
        <v>-0,612526244621711+0,784879847147917i</v>
      </c>
      <c r="BI317" s="240" t="str">
        <f t="shared" ca="1" si="510"/>
        <v>-0,994403472288467-0,0488519099928922i</v>
      </c>
      <c r="BJ317" s="240" t="str">
        <f t="shared" ca="1" si="511"/>
        <v>-0,532645085213627-0,841138507029064i</v>
      </c>
      <c r="BK317" s="240" t="str">
        <f t="shared" ca="1" si="512"/>
        <v>0,381000665919465-0,919816974934818i</v>
      </c>
      <c r="BL317" s="240" t="str">
        <f t="shared" ca="1" si="513"/>
        <v>0,971411693957799-0,218137790516344i</v>
      </c>
      <c r="BM317" s="240" t="str">
        <f t="shared" ca="1" si="514"/>
        <v>0,737692955320595+0,668605921660646i</v>
      </c>
      <c r="BN317" s="240" t="str">
        <f t="shared" ca="1" si="515"/>
        <v>-0,121872401108063+0,988115323561714i</v>
      </c>
      <c r="BO317" s="240" t="str">
        <f t="shared" ca="1" si="516"/>
        <v>-0,878043209052174+0,469323873084114i</v>
      </c>
      <c r="BP317" s="240" t="str">
        <f t="shared" ca="1" si="517"/>
        <v>-0,889296543274135-0,447634262462102i</v>
      </c>
      <c r="BQ317" s="240" t="str">
        <f t="shared" ca="1" si="518"/>
        <v>-0,146085259381558-0,984826823254087i</v>
      </c>
      <c r="BR317" s="240" t="str">
        <f t="shared" ca="1" si="519"/>
        <v>0,721062365279516-0,686508441453435i</v>
      </c>
      <c r="BS317" s="240" t="str">
        <f t="shared" ca="1" si="520"/>
        <v>0,976472492283764+0,1942324551213i</v>
      </c>
      <c r="BT317" s="240" t="str">
        <f t="shared" ca="1" si="521"/>
        <v>0,403459354222925+0,910189718849501i</v>
      </c>
      <c r="BU317" s="240" t="str">
        <f t="shared" ca="1" si="522"/>
        <v>-0,511842090152294+0,853956936594489i</v>
      </c>
      <c r="BV317" s="240" t="str">
        <f t="shared" ca="1" si="523"/>
        <v>-0,992905090667222+0,0732410795689794i</v>
      </c>
      <c r="BW317" s="240" t="str">
        <f t="shared" ca="1" si="524"/>
        <v>-0,631603678861137-0,769611309466273i</v>
      </c>
      <c r="BX317" s="240" t="str">
        <f t="shared" ca="1" si="525"/>
        <v>0,26553994663138-0,959538071966047i</v>
      </c>
      <c r="BY317" s="240" t="str">
        <f t="shared" ca="1" si="526"/>
        <v>0,937403831699177-0,335408454164496i</v>
      </c>
      <c r="BZ317" s="240" t="str">
        <f t="shared" ca="1" si="527"/>
        <v>0,813989663286406+0,573276201208631i</v>
      </c>
      <c r="CA317" s="240" t="str">
        <f t="shared" ca="1" si="528"/>
        <v>4,20059288171862E-13+0,995602719366171i</v>
      </c>
      <c r="CB317" s="240" t="str">
        <f t="shared" ca="1" si="529"/>
        <v>-0,813989663286508+0,573276201208485i</v>
      </c>
      <c r="CC317" s="240" t="str">
        <f t="shared" ca="1" si="530"/>
        <v>-0,937403831699135-0,335408454164611i</v>
      </c>
      <c r="CD317" s="240" t="str">
        <f t="shared" ca="1" si="531"/>
        <v>-0,265539946631262-0,959538071966079i</v>
      </c>
      <c r="CE317" s="240" t="str">
        <f t="shared" ca="1" si="532"/>
        <v>0,631603678861232-0,769611309466196i</v>
      </c>
      <c r="CF317" s="240" t="str">
        <f t="shared" ca="1" si="533"/>
        <v>0,992905090667213+0,073241079569101i</v>
      </c>
      <c r="CG317" s="240" t="str">
        <f t="shared" ca="1" si="534"/>
        <v>0,51184209015219+0,853956936594552i</v>
      </c>
      <c r="CH317" s="240" t="str">
        <f t="shared" ca="1" si="535"/>
        <v>-0,403459354223037+0,910189718849452i</v>
      </c>
      <c r="CI317" s="240" t="str">
        <f t="shared" ca="1" si="536"/>
        <v>-0,976472492283799+0,194232455121126i</v>
      </c>
      <c r="CJ317" s="240" t="str">
        <f t="shared" ca="1" si="537"/>
        <v>-0,721062365279432-0,686508441453523i</v>
      </c>
      <c r="CK317" s="240" t="str">
        <f t="shared" ca="1" si="538"/>
        <v>0,146085259381679-0,984826823254069i</v>
      </c>
      <c r="CL317" s="240" t="str">
        <f t="shared" ca="1" si="539"/>
        <v>0,889296543274189-0,447634262461993i</v>
      </c>
      <c r="CM317" s="240" t="str">
        <f t="shared" ca="1" si="540"/>
        <v>0,878043209052118+0,469323873084221i</v>
      </c>
      <c r="CN317" s="240" t="str">
        <f t="shared" ca="1" si="541"/>
        <v>0,121872401107942+0,988115323561728i</v>
      </c>
      <c r="CO317" s="240" t="str">
        <f t="shared" ca="1" si="542"/>
        <v>-0,737692955320714+0,668605921660513i</v>
      </c>
      <c r="CP317" s="240" t="str">
        <f t="shared" ca="1" si="543"/>
        <v>-0,971411693957773-0,218137790516463i</v>
      </c>
      <c r="CQ317" s="240" t="str">
        <f t="shared" ca="1" si="544"/>
        <v>-0,381000665919327-0,919816974934875i</v>
      </c>
      <c r="CR317" s="240" t="str">
        <f t="shared" ca="1" si="545"/>
        <v>0,53264508521373-0,841138507028998i</v>
      </c>
      <c r="CS317" s="240" t="str">
        <f t="shared" ca="1" si="546"/>
        <v>0,994403472288425-0,0488519099937596i</v>
      </c>
      <c r="CT317" s="240" t="str">
        <f t="shared" ca="1" si="547"/>
        <v>0,612526244622418+0,784879847147365i</v>
      </c>
      <c r="CU317" s="240" t="str">
        <f t="shared" ca="1" si="548"/>
        <v>-0,289008214064418+0,952732400526302i</v>
      </c>
      <c r="CV317" s="240" t="str">
        <f t="shared" ca="1" si="549"/>
        <v>-0,945352838713373+0,312302393756248i</v>
      </c>
      <c r="CW317" s="240" t="str">
        <f t="shared" ca="1" si="550"/>
        <v>-0,799675602557305-0,593079847477493i</v>
      </c>
      <c r="CX317" s="240" t="str">
        <f t="shared" ca="1" si="551"/>
        <v>0,0244333138543529-0,99530286244108i</v>
      </c>
      <c r="CY317" s="240" t="str">
        <f t="shared" ca="1" si="552"/>
        <v>0,827813407078912-0,55312723479297i</v>
      </c>
      <c r="CZ317" s="240" t="str">
        <f t="shared" ca="1" si="553"/>
        <v>0,928890167668838+0,358312477060837i</v>
      </c>
      <c r="DA317" s="240" t="str">
        <f t="shared" ca="1" si="554"/>
        <v>0,241911727863608+0,965765753550704i</v>
      </c>
      <c r="DB317" s="240" t="str">
        <f t="shared" ca="1" si="555"/>
        <v>-0,650300658660993+0,753879186709908i</v>
      </c>
      <c r="DC317" s="240" t="str">
        <f t="shared" ca="1" si="556"/>
        <v>-0,990808620146515-0,0975861314566493i</v>
      </c>
      <c r="DD317" s="240" t="str">
        <f t="shared" ca="1" si="557"/>
        <v>-0,49073078055461-0,866260974432981i</v>
      </c>
      <c r="DE317" s="240" t="str">
        <f t="shared" ca="1" si="558"/>
        <v>0,425675013698024-0,900014198511613i</v>
      </c>
      <c r="DF317" s="240" t="str">
        <f t="shared" ca="1" si="559"/>
        <v>0,980945100093104-0,170210121357818i</v>
      </c>
      <c r="DG317" s="240" t="str">
        <f t="shared" ca="1" si="560"/>
        <v>0,703997434231692+0,703997434231482i</v>
      </c>
      <c r="DH317" s="240" t="str">
        <f t="shared" ca="1" si="561"/>
        <v>-0,17021012135758+0,980945100093146i</v>
      </c>
      <c r="DI317" s="240" t="str">
        <f t="shared" ca="1" si="562"/>
        <v>-0,90001419851151+0,425675013698242i</v>
      </c>
      <c r="DJ317" s="240" t="str">
        <f t="shared" ca="1" si="563"/>
        <v>-0,8662609744331-0,4907307805544i</v>
      </c>
      <c r="DK317" s="240" t="str">
        <f t="shared" ca="1" si="564"/>
        <v>-0,097586131456946-0,990808620146485i</v>
      </c>
      <c r="DL317" s="240" t="str">
        <f t="shared" ca="1" si="565"/>
        <v>0,753879186709714-0,650300658661219i</v>
      </c>
      <c r="DM317" s="240" t="str">
        <f t="shared" ca="1" si="566"/>
        <v>0,965765753550776+0,241911727863319i</v>
      </c>
      <c r="DN317" s="240" t="str">
        <f t="shared" ca="1" si="567"/>
        <v>0,358312477060165+0,928890167669097i</v>
      </c>
      <c r="DO317" s="240" t="str">
        <f t="shared" ca="1" si="568"/>
        <v>-0,553127234793569+0,827813407078512i</v>
      </c>
      <c r="DP317" s="240" t="str">
        <f t="shared" ca="1" si="569"/>
        <v>-0,995302862441098+0,0244333138536324i</v>
      </c>
      <c r="DQ317" s="240" t="str">
        <f t="shared" ca="1" si="570"/>
        <v>-0,593079847476959-0,7996756025577i</v>
      </c>
      <c r="DR317" s="240" t="str">
        <f t="shared" ca="1" si="571"/>
        <v>0,312302393756879-0,945352838713165i</v>
      </c>
      <c r="DS317" s="240" t="str">
        <f t="shared" ca="1" si="572"/>
        <v>0,952732400526216-0,289008214064702i</v>
      </c>
      <c r="DT317" s="240" t="str">
        <f t="shared" ca="1" si="573"/>
        <v>0,784879847147584+0,612526244622139i</v>
      </c>
      <c r="DU317" s="240" t="str">
        <f t="shared" ca="1" si="574"/>
        <v>-0,0488519099934054+0,994403472288443i</v>
      </c>
      <c r="DV317" s="240" t="str">
        <f t="shared" ca="1" si="575"/>
        <v>-0,841138507028809+0,53264508521403i</v>
      </c>
      <c r="DW317" s="240" t="str">
        <f t="shared" ca="1" si="576"/>
        <v>-0,919816974934967-0,381000665919104i</v>
      </c>
      <c r="DX317" s="240" t="str">
        <f t="shared" ca="1" si="577"/>
        <v>-0,218137790516699-0,97141169395772i</v>
      </c>
      <c r="DY317" s="240" t="str">
        <f t="shared" ca="1" si="578"/>
        <v>0,668605921660335-0,737692955320877i</v>
      </c>
      <c r="DZ317" s="240" t="str">
        <f t="shared" ca="1" si="579"/>
        <v>0,988115323561765+0,121872401107646i</v>
      </c>
      <c r="EA317" s="240" t="str">
        <f t="shared" ca="1" si="580"/>
        <v>0,469323873084484+0,878043209051976i</v>
      </c>
      <c r="EB317" s="240" t="str">
        <f t="shared" ca="1" si="581"/>
        <v>-0,447634262461727+0,889296543274323i</v>
      </c>
      <c r="EC317" s="240" t="str">
        <f t="shared" ca="1" si="582"/>
        <v>-0,984826823254025+0,146085259381973i</v>
      </c>
      <c r="ED317" s="240" t="str">
        <f t="shared" ca="1" si="583"/>
        <v>-0,68650844145374-0,721062365279227i</v>
      </c>
      <c r="EE317" s="240" t="str">
        <f t="shared" ca="1" si="584"/>
        <v>0,194232455121832-0,976472492283659i</v>
      </c>
      <c r="EF317" s="240" t="str">
        <f t="shared" ca="1" si="585"/>
        <v>0,910189718849721-0,40345935422243i</v>
      </c>
      <c r="EG317" s="240" t="str">
        <f t="shared" ca="1" si="586"/>
        <v>0,853956936594211+0,511842090152759i</v>
      </c>
      <c r="EH317" s="240" t="str">
        <f t="shared" ca="1" si="587"/>
        <v>0,0732410795684388+0,992905090667262i</v>
      </c>
      <c r="EI317" s="240" t="str">
        <f t="shared" ca="1" si="588"/>
        <v>-0,769611309466617+0,631603678860718i</v>
      </c>
      <c r="EJ317" s="240" t="str">
        <f t="shared" ca="1" si="589"/>
        <v>-0,959538071965902-0,265539946631902i</v>
      </c>
      <c r="EK317" s="240" t="str">
        <f t="shared" ca="1" si="590"/>
        <v>-0,335408454163986-0,937403831699359i</v>
      </c>
      <c r="EL317" s="240" t="str">
        <f t="shared" ca="1" si="591"/>
        <v>0,57327620120912-0,81398966328606i</v>
      </c>
      <c r="EM317" s="240" t="str">
        <f t="shared" ca="1" si="592"/>
        <v>0,995602719366171+1,78563746782311E-13i</v>
      </c>
      <c r="EN317" s="240"/>
      <c r="EO317" s="240"/>
      <c r="EP317" s="240"/>
    </row>
    <row r="318" spans="1:146">
      <c r="A318" s="268">
        <f t="shared" si="461"/>
        <v>4.2578124999999951E-3</v>
      </c>
      <c r="B318" s="267">
        <v>218</v>
      </c>
      <c r="C318" s="266">
        <f t="shared" si="462"/>
        <v>43600</v>
      </c>
      <c r="N318" s="265">
        <f t="shared" ca="1" si="463"/>
        <v>1.004253114701166</v>
      </c>
      <c r="O318" s="240">
        <f t="shared" ca="1" si="464"/>
        <v>-0.99574688529883404</v>
      </c>
      <c r="P318" s="240" t="str">
        <f t="shared" ca="1" si="465"/>
        <v>-0,593165727023025-0,799791397720416i</v>
      </c>
      <c r="Q318" s="240" t="str">
        <f t="shared" ca="1" si="466"/>
        <v>0,28905006322614-0,952870358722158i</v>
      </c>
      <c r="R318" s="240" t="str">
        <f t="shared" ca="1" si="467"/>
        <v>0,937539570277612-0,335457022204037i</v>
      </c>
      <c r="S318" s="240" t="str">
        <f t="shared" ca="1" si="468"/>
        <v>0,827933276670907+0,553207329093989i</v>
      </c>
      <c r="T318" s="240" t="str">
        <f t="shared" ca="1" si="469"/>
        <v>0,0488589838804006+0,994547464566928i</v>
      </c>
      <c r="U318" s="241" t="str">
        <f t="shared" ca="1" si="470"/>
        <v>-0,769722751239385+0,631695136760448i</v>
      </c>
      <c r="V318" s="240" t="str">
        <f t="shared" ca="1" si="471"/>
        <v>-0,965905599010989-0,241946757328038i</v>
      </c>
      <c r="W318" s="240" t="str">
        <f t="shared" ca="1" si="472"/>
        <v>-0,381055835832974-0,91995016688947i</v>
      </c>
      <c r="X318" s="240" t="str">
        <f t="shared" ca="1" si="473"/>
        <v>0,511916206254023-0,854080591839445i</v>
      </c>
      <c r="Y318" s="240" t="str">
        <f t="shared" ca="1" si="474"/>
        <v>0,990952091880809-0,0976002621890915i</v>
      </c>
      <c r="Z318" s="240" t="str">
        <f t="shared" ca="1" si="475"/>
        <v>0,668702737583473+0,737799775230853i</v>
      </c>
      <c r="AA318" s="240" t="str">
        <f t="shared" ca="1" si="476"/>
        <v>-0,194260580499506+0,97661388810846i</v>
      </c>
      <c r="AB318" s="240" t="str">
        <f t="shared" ca="1" si="477"/>
        <v>-0,900144522971172+0,425736652576837i</v>
      </c>
      <c r="AC318" s="240" t="str">
        <f t="shared" ca="1" si="478"/>
        <v>-0,878170352053672-0,469391832434545i</v>
      </c>
      <c r="AD318" s="240" t="str">
        <f t="shared" ca="1" si="479"/>
        <v>-0,146106412917301-0,984969428808209i</v>
      </c>
      <c r="AE318" s="240" t="str">
        <f t="shared" ca="1" si="480"/>
        <v>0,704099374940166-0,704099374940212i</v>
      </c>
      <c r="AF318" s="240" t="str">
        <f t="shared" ca="1" si="481"/>
        <v>0,984969428808204+0,146106412917334i</v>
      </c>
      <c r="AG318" s="240" t="str">
        <f t="shared" ca="1" si="482"/>
        <v>0,469391832434528+0,878170352053681i</v>
      </c>
      <c r="AH318" s="240" t="str">
        <f t="shared" ca="1" si="483"/>
        <v>-0,425736652577046+0,900144522971073i</v>
      </c>
      <c r="AI318" s="240" t="str">
        <f t="shared" ca="1" si="484"/>
        <v>-0,976613888108525+0,194260580499182i</v>
      </c>
      <c r="AJ318" s="240" t="str">
        <f t="shared" ca="1" si="485"/>
        <v>-0,737799775230565-0,668702737583792i</v>
      </c>
      <c r="AK318" s="240" t="str">
        <f t="shared" ca="1" si="486"/>
        <v>0,0976002621886247-0,990952091880854i</v>
      </c>
      <c r="AL318" s="240" t="str">
        <f t="shared" ca="1" si="487"/>
        <v>0,854080591839306-0,511916206254256i</v>
      </c>
      <c r="AM318" s="240" t="str">
        <f t="shared" ca="1" si="488"/>
        <v>0,919950166889533+0,381055835832822i</v>
      </c>
      <c r="AN318" s="240" t="str">
        <f t="shared" ca="1" si="489"/>
        <v>0,241946757328102+0,965905599010973i</v>
      </c>
      <c r="AO318" s="240" t="str">
        <f t="shared" ca="1" si="490"/>
        <v>-0,63169513676048+0,769722751239359i</v>
      </c>
      <c r="AP318" s="240" t="str">
        <f t="shared" ca="1" si="491"/>
        <v>-0,994547464566921-0,0488589838805432i</v>
      </c>
      <c r="AQ318" s="240" t="str">
        <f t="shared" ca="1" si="492"/>
        <v>-0,553207329093808-0,827933276671028i</v>
      </c>
      <c r="AR318" s="240" t="str">
        <f t="shared" ca="1" si="493"/>
        <v>-0,553207329093808-0,827933276671028i</v>
      </c>
      <c r="AS318" s="240" t="str">
        <f t="shared" ca="1" si="494"/>
        <v>0,952870358722309-0,289050063225641i</v>
      </c>
      <c r="AT318" s="240" t="str">
        <f t="shared" ca="1" si="495"/>
        <v>0,799791397720645+0,593165727022714i</v>
      </c>
      <c r="AU318" s="240" t="str">
        <f t="shared" ca="1" si="496"/>
        <v>2,63978013090727E-13+0,995746885298834i</v>
      </c>
      <c r="AV318" s="240" t="str">
        <f t="shared" ca="1" si="497"/>
        <v>-0,799791397720331+0,593165727023138i</v>
      </c>
      <c r="AW318" s="240" t="str">
        <f t="shared" ca="1" si="498"/>
        <v>-0,952870358722175-0,289050063226084i</v>
      </c>
      <c r="AX318" s="240" t="str">
        <f t="shared" ca="1" si="499"/>
        <v>-0,335457022203996-0,937539570277626i</v>
      </c>
      <c r="AY318" s="240" t="str">
        <f t="shared" ca="1" si="500"/>
        <v>0,55320732909417-0,827933276670787i</v>
      </c>
      <c r="AZ318" s="240" t="str">
        <f t="shared" ca="1" si="501"/>
        <v>0,994547464566943-0,0488589838800811i</v>
      </c>
      <c r="BA318" s="240" t="str">
        <f t="shared" ca="1" si="502"/>
        <v>0,631695136760122+0,769722751239653i</v>
      </c>
      <c r="BB318" s="240" t="str">
        <f t="shared" ca="1" si="503"/>
        <v>-0,241946757327589+0,965905599011101i</v>
      </c>
      <c r="BC318" s="240" t="str">
        <f t="shared" ca="1" si="504"/>
        <v>-0,91995016688933+0,38105583583331i</v>
      </c>
      <c r="BD318" s="240" t="str">
        <f t="shared" ca="1" si="505"/>
        <v>-0,854080591839578-0,511916206253803i</v>
      </c>
      <c r="BE318" s="240" t="str">
        <f t="shared" ca="1" si="506"/>
        <v>-0,09760026218915-0,990952091880803i</v>
      </c>
      <c r="BF318" s="240" t="str">
        <f t="shared" ca="1" si="507"/>
        <v>0,737799775230885-0,668702737583439i</v>
      </c>
      <c r="BG318" s="240" t="str">
        <f t="shared" ca="1" si="508"/>
        <v>0,976613888108437+0,194260580499622i</v>
      </c>
      <c r="BH318" s="240" t="str">
        <f t="shared" ca="1" si="509"/>
        <v>0,425736652576641+0,900144522971265i</v>
      </c>
      <c r="BI318" s="240" t="str">
        <f t="shared" ca="1" si="510"/>
        <v>-0,469391832434835+0,878170352053516i</v>
      </c>
      <c r="BJ318" s="240" t="str">
        <f t="shared" ca="1" si="511"/>
        <v>-0,984969428808271+0,146106412916876i</v>
      </c>
      <c r="BK318" s="240" t="str">
        <f t="shared" ca="1" si="512"/>
        <v>-0,704099374940469-0,704099374939909i</v>
      </c>
      <c r="BL318" s="240" t="str">
        <f t="shared" ca="1" si="513"/>
        <v>0,146106412917045-0,984969428808247i</v>
      </c>
      <c r="BM318" s="240" t="str">
        <f t="shared" ca="1" si="514"/>
        <v>0,878170352053609-0,46939183243466i</v>
      </c>
      <c r="BN318" s="240" t="str">
        <f t="shared" ca="1" si="515"/>
        <v>0,900144522971192+0,425736652576795i</v>
      </c>
      <c r="BO318" s="240" t="str">
        <f t="shared" ca="1" si="516"/>
        <v>0,194260580499427+0,976613888108476i</v>
      </c>
      <c r="BP318" s="240" t="str">
        <f t="shared" ca="1" si="517"/>
        <v>-0,668702737583586+0,737799775230752i</v>
      </c>
      <c r="BQ318" s="240" t="str">
        <f t="shared" ca="1" si="518"/>
        <v>-0,990952091880781-0,0976002621893758i</v>
      </c>
      <c r="BR318" s="240" t="str">
        <f t="shared" ca="1" si="519"/>
        <v>-0,511916206253633-0,85408059183968i</v>
      </c>
      <c r="BS318" s="240" t="str">
        <f t="shared" ca="1" si="520"/>
        <v>0,381055835832578-0,919950166889633i</v>
      </c>
      <c r="BT318" s="240" t="str">
        <f t="shared" ca="1" si="521"/>
        <v>0,965905599010901-0,241946757328385i</v>
      </c>
      <c r="BU318" s="240" t="str">
        <f t="shared" ca="1" si="522"/>
        <v>0,769722751239527+0,631695136760275i</v>
      </c>
      <c r="BV318" s="240" t="str">
        <f t="shared" ca="1" si="523"/>
        <v>-0,0488589838802513+0,994547464566935i</v>
      </c>
      <c r="BW318" s="240" t="str">
        <f t="shared" ca="1" si="524"/>
        <v>-0,827933276670896+0,553207329094004i</v>
      </c>
      <c r="BX318" s="240" t="str">
        <f t="shared" ca="1" si="525"/>
        <v>-0,93753957027756-0,335457022204183i</v>
      </c>
      <c r="BY318" s="240" t="str">
        <f t="shared" ca="1" si="526"/>
        <v>-0,289050063225867-0,952870358722241i</v>
      </c>
      <c r="BZ318" s="240" t="str">
        <f t="shared" ca="1" si="527"/>
        <v>0,593165727023298-0,799791397720212i</v>
      </c>
      <c r="CA318" s="240" t="str">
        <f t="shared" ca="1" si="528"/>
        <v>0,995746885298834+4,34272147585119E-13i</v>
      </c>
      <c r="CB318" s="240" t="str">
        <f t="shared" ca="1" si="529"/>
        <v>0,593165727023373+0,799791397720157i</v>
      </c>
      <c r="CC318" s="240" t="str">
        <f t="shared" ca="1" si="530"/>
        <v>-0,289050063225831+0,952870358722251i</v>
      </c>
      <c r="CD318" s="240" t="str">
        <f t="shared" ca="1" si="531"/>
        <v>-0,937539570277528+0,335457022204271i</v>
      </c>
      <c r="CE318" s="240" t="str">
        <f t="shared" ca="1" si="532"/>
        <v>-0,827933276670917-0,553207329093973i</v>
      </c>
      <c r="CF318" s="240" t="str">
        <f t="shared" ca="1" si="533"/>
        <v>-0,0488589838803448-0,99454746456693i</v>
      </c>
      <c r="CG318" s="240" t="str">
        <f t="shared" ca="1" si="534"/>
        <v>0,769722751239504-0,631695136760304i</v>
      </c>
      <c r="CH318" s="240" t="str">
        <f t="shared" ca="1" si="535"/>
        <v>0,965905599010924+0,241946757328294i</v>
      </c>
      <c r="CI318" s="240" t="str">
        <f t="shared" ca="1" si="536"/>
        <v>0,381055835832665+0,919950166889597i</v>
      </c>
      <c r="CJ318" s="240" t="str">
        <f t="shared" ca="1" si="537"/>
        <v>-0,511916206253552+0,854080591839728i</v>
      </c>
      <c r="CK318" s="240" t="str">
        <f t="shared" ca="1" si="538"/>
        <v>-0,990952091880777+0,0976002621894127i</v>
      </c>
      <c r="CL318" s="240" t="str">
        <f t="shared" ca="1" si="539"/>
        <v>-0,668702737583656-0,737799775230688i</v>
      </c>
      <c r="CM318" s="240" t="str">
        <f t="shared" ca="1" si="540"/>
        <v>0,194260580499391-0,976613888108484i</v>
      </c>
      <c r="CN318" s="240" t="str">
        <f t="shared" ca="1" si="541"/>
        <v>0,900144522971152-0,425736652576879i</v>
      </c>
      <c r="CO318" s="240" t="str">
        <f t="shared" ca="1" si="542"/>
        <v>0,878170352053627+0,469391832434628i</v>
      </c>
      <c r="CP318" s="240" t="str">
        <f t="shared" ca="1" si="543"/>
        <v>0,146106412917138+0,984969428808233i</v>
      </c>
      <c r="CQ318" s="240" t="str">
        <f t="shared" ca="1" si="544"/>
        <v>-0,704099374940402+0,704099374939975i</v>
      </c>
      <c r="CR318" s="240" t="str">
        <f t="shared" ca="1" si="545"/>
        <v>-0,984969428808136-0,146106412917791i</v>
      </c>
      <c r="CS318" s="240" t="str">
        <f t="shared" ca="1" si="546"/>
        <v>-0,469391832434893-0,878170352053485i</v>
      </c>
      <c r="CT318" s="240" t="str">
        <f t="shared" ca="1" si="547"/>
        <v>0,425736652576557-0,900144522971304i</v>
      </c>
      <c r="CU318" s="240" t="str">
        <f t="shared" ca="1" si="548"/>
        <v>0,976613888108424-0,194260580499686i</v>
      </c>
      <c r="CV318" s="240" t="str">
        <f t="shared" ca="1" si="549"/>
        <v>0,737799775230929+0,66870273758339i</v>
      </c>
      <c r="CW318" s="240" t="str">
        <f t="shared" ca="1" si="550"/>
        <v>-0,0976002621891132+0,990952091880806i</v>
      </c>
      <c r="CX318" s="240" t="str">
        <f t="shared" ca="1" si="551"/>
        <v>-0,854080591839544+0,511916206253859i</v>
      </c>
      <c r="CY318" s="240" t="str">
        <f t="shared" ca="1" si="552"/>
        <v>-0,919950166889366-0,381055835833223i</v>
      </c>
      <c r="CZ318" s="240" t="str">
        <f t="shared" ca="1" si="553"/>
        <v>-0,241946757327653-0,965905599011085i</v>
      </c>
      <c r="DA318" s="240" t="str">
        <f t="shared" ca="1" si="554"/>
        <v>0,631695136760815-0,769722751239084i</v>
      </c>
      <c r="DB318" s="240" t="str">
        <f t="shared" ca="1" si="555"/>
        <v>0,994547464566948+0,0488589838799876i</v>
      </c>
      <c r="DC318" s="240" t="str">
        <f t="shared" ca="1" si="556"/>
        <v>0,553207329094224+0,82793327667075i</v>
      </c>
      <c r="DD318" s="240" t="str">
        <f t="shared" ca="1" si="557"/>
        <v>-0,335457022203935+0,937539570277648i</v>
      </c>
      <c r="DE318" s="240" t="str">
        <f t="shared" ca="1" si="558"/>
        <v>-0,952870358722165+0,289050063226119i</v>
      </c>
      <c r="DF318" s="240" t="str">
        <f t="shared" ca="1" si="559"/>
        <v>-0,79979139772037-0,593165727023086i</v>
      </c>
      <c r="DG318" s="240" t="str">
        <f t="shared" ca="1" si="560"/>
        <v>2,26895791774778E-13-0,995746885298834i</v>
      </c>
      <c r="DH318" s="240" t="str">
        <f t="shared" ca="1" si="561"/>
        <v>0,799791397720607-0,593165727022767i</v>
      </c>
      <c r="DI318" s="240" t="str">
        <f t="shared" ca="1" si="562"/>
        <v>0,952870358722049+0,289050063226499i</v>
      </c>
      <c r="DJ318" s="240" t="str">
        <f t="shared" ca="1" si="563"/>
        <v>0,335457022204466+0,937539570277458i</v>
      </c>
      <c r="DK318" s="240" t="str">
        <f t="shared" ca="1" si="564"/>
        <v>-0,553207329093754+0,827933276671064i</v>
      </c>
      <c r="DL318" s="240" t="str">
        <f t="shared" ca="1" si="565"/>
        <v>-0,994547464566917+0,0488589838806085i</v>
      </c>
      <c r="DM318" s="240" t="str">
        <f t="shared" ca="1" si="566"/>
        <v>-0,631695136760551-0,7697227512393i</v>
      </c>
      <c r="DN318" s="240" t="str">
        <f t="shared" ca="1" si="567"/>
        <v>0,241946757327984-0,965905599011003i</v>
      </c>
      <c r="DO318" s="240" t="str">
        <f t="shared" ca="1" si="568"/>
        <v>0,919950166889519-0,381055835832856i</v>
      </c>
      <c r="DP318" s="240" t="str">
        <f t="shared" ca="1" si="569"/>
        <v>0,85408059183934+0,511916206254199i</v>
      </c>
      <c r="DQ318" s="240" t="str">
        <f t="shared" ca="1" si="570"/>
        <v>0,0976002621887179+0,990952091880846i</v>
      </c>
      <c r="DR318" s="240" t="str">
        <f t="shared" ca="1" si="571"/>
        <v>-0,737799775231157+0,668702737583138i</v>
      </c>
      <c r="DS318" s="240" t="str">
        <f t="shared" ca="1" si="572"/>
        <v>-0,976613888108535-0,194260580499132i</v>
      </c>
      <c r="DT318" s="240" t="str">
        <f t="shared" ca="1" si="573"/>
        <v>-0,425736652577118-0,90014452297104i</v>
      </c>
      <c r="DU318" s="240" t="str">
        <f t="shared" ca="1" si="574"/>
        <v>0,469391832434345-0,878170352053779i</v>
      </c>
      <c r="DV318" s="240" t="str">
        <f t="shared" ca="1" si="575"/>
        <v>0,984969428808186-0,146106412917454i</v>
      </c>
      <c r="DW318" s="240" t="str">
        <f t="shared" ca="1" si="576"/>
        <v>0,704099374940122+0,704099374940256i</v>
      </c>
      <c r="DX318" s="240" t="str">
        <f t="shared" ca="1" si="577"/>
        <v>-0,14610641291753+0,984969428808175i</v>
      </c>
      <c r="DY318" s="240" t="str">
        <f t="shared" ca="1" si="578"/>
        <v>-0,878170352053815+0,469391832434278i</v>
      </c>
      <c r="DZ318" s="240" t="str">
        <f t="shared" ca="1" si="579"/>
        <v>-0,900144522971007-0,425736652577188i</v>
      </c>
      <c r="EA318" s="240" t="str">
        <f t="shared" ca="1" si="580"/>
        <v>-0,194260580499945-0,976613888108373i</v>
      </c>
      <c r="EB318" s="240" t="str">
        <f t="shared" ca="1" si="581"/>
        <v>0,668702737583195-0,737799775231106i</v>
      </c>
      <c r="EC318" s="240" t="str">
        <f t="shared" ca="1" si="582"/>
        <v>0,990952091880838+0,0976002621887941i</v>
      </c>
      <c r="ED318" s="240" t="str">
        <f t="shared" ca="1" si="583"/>
        <v>0,511916206254134+0,85408059183938i</v>
      </c>
      <c r="EE318" s="240" t="str">
        <f t="shared" ca="1" si="584"/>
        <v>-0,381055835833032+0,919950166889446i</v>
      </c>
      <c r="EF318" s="240" t="str">
        <f t="shared" ca="1" si="585"/>
        <v>-0,965905599011021+0,241946757327909i</v>
      </c>
      <c r="EG318" s="240" t="str">
        <f t="shared" ca="1" si="586"/>
        <v>-0,769722751239251-0,631695136760611i</v>
      </c>
      <c r="EH318" s="240" t="str">
        <f t="shared" ca="1" si="587"/>
        <v>0,048858983880685-0,994547464566914i</v>
      </c>
      <c r="EI318" s="240" t="str">
        <f t="shared" ca="1" si="588"/>
        <v>0,827933276671169-0,553207329093596i</v>
      </c>
      <c r="EJ318" s="240" t="str">
        <f t="shared" ca="1" si="589"/>
        <v>0,937539570277738+0,335457022203686i</v>
      </c>
      <c r="EK318" s="240" t="str">
        <f t="shared" ca="1" si="590"/>
        <v>0,289050063226426+0,952870358722071i</v>
      </c>
      <c r="EL318" s="240" t="str">
        <f t="shared" ca="1" si="591"/>
        <v>-0,593165727022829+0,799791397720561i</v>
      </c>
      <c r="EM318" s="240" t="str">
        <f t="shared" ca="1" si="592"/>
        <v>-0,995746885298834+3,70822213159491E-14i</v>
      </c>
      <c r="EN318" s="240"/>
      <c r="EO318" s="240"/>
      <c r="EP318" s="240"/>
    </row>
    <row r="319" spans="1:146">
      <c r="A319" s="268">
        <f t="shared" si="461"/>
        <v>4.2773437499999947E-3</v>
      </c>
      <c r="B319" s="267">
        <v>219</v>
      </c>
      <c r="C319" s="266">
        <f t="shared" si="462"/>
        <v>43800</v>
      </c>
      <c r="N319" s="265">
        <f t="shared" ca="1" si="463"/>
        <v>1.0041206169924779</v>
      </c>
      <c r="O319" s="240">
        <f t="shared" ca="1" si="464"/>
        <v>-0.99587938300752221</v>
      </c>
      <c r="P319" s="240" t="str">
        <f t="shared" ca="1" si="465"/>
        <v>-0,612696456834173-0,785097953940967i</v>
      </c>
      <c r="Q319" s="240" t="str">
        <f t="shared" ca="1" si="466"/>
        <v>0,241978951645093-0,966034125929403i</v>
      </c>
      <c r="R319" s="240" t="str">
        <f t="shared" ca="1" si="467"/>
        <v>0,910442647449474-0,403571469760483i</v>
      </c>
      <c r="S319" s="240" t="str">
        <f t="shared" ca="1" si="468"/>
        <v>0,878287204600431+0,469454291422077i</v>
      </c>
      <c r="T319" s="240" t="str">
        <f t="shared" ca="1" si="469"/>
        <v>0,170257420296375+0,981217690593411i</v>
      </c>
      <c r="U319" s="241" t="str">
        <f t="shared" ca="1" si="470"/>
        <v>-0,66879171760624+0,737897949557213i</v>
      </c>
      <c r="V319" s="240" t="str">
        <f t="shared" ca="1" si="471"/>
        <v>-0,993181004676464-0,0732614322088636i</v>
      </c>
      <c r="W319" s="240" t="str">
        <f t="shared" ca="1" si="472"/>
        <v>-0,553280940876908-0,828043444489361i</v>
      </c>
      <c r="X319" s="240" t="str">
        <f t="shared" ca="1" si="473"/>
        <v>0,312389178089155-0,945615538637255i</v>
      </c>
      <c r="Y319" s="240" t="str">
        <f t="shared" ca="1" si="474"/>
        <v>0,93766432270885-0,335501659337768i</v>
      </c>
      <c r="Z319" s="240" t="str">
        <f t="shared" ca="1" si="475"/>
        <v>0,841372247292553+0,532793099603704i</v>
      </c>
      <c r="AA319" s="240" t="str">
        <f t="shared" ca="1" si="476"/>
        <v>0,0976132492355247+0,991083951576821i</v>
      </c>
      <c r="AB319" s="240" t="str">
        <f t="shared" ca="1" si="477"/>
        <v>-0,721262738114725+0,6866992122514i</v>
      </c>
      <c r="AC319" s="240" t="str">
        <f t="shared" ca="1" si="478"/>
        <v>-0,985100492429257-0,146125854369025i</v>
      </c>
      <c r="AD319" s="240" t="str">
        <f t="shared" ca="1" si="479"/>
        <v>-0,490867147563313-0,866501695868219i</v>
      </c>
      <c r="AE319" s="240" t="str">
        <f t="shared" ca="1" si="480"/>
        <v>0,381106540510944-0,92007257881062i</v>
      </c>
      <c r="AF319" s="240" t="str">
        <f t="shared" ca="1" si="481"/>
        <v>0,959804713761772-0,265613736354364i</v>
      </c>
      <c r="AG319" s="240" t="str">
        <f t="shared" ca="1" si="482"/>
        <v>0,799897820877963+0,593244655815903i</v>
      </c>
      <c r="AH319" s="240" t="str">
        <f t="shared" ca="1" si="483"/>
        <v>0,0244401035191993+0,995579442756535i</v>
      </c>
      <c r="AI319" s="240" t="str">
        <f t="shared" ca="1" si="484"/>
        <v>-0,769825173353083+0,631779192417207i</v>
      </c>
      <c r="AJ319" s="240" t="str">
        <f t="shared" ca="1" si="485"/>
        <v>-0,971681635261889-0,218198407863634i</v>
      </c>
      <c r="AK319" s="240" t="str">
        <f t="shared" ca="1" si="486"/>
        <v>-0,425793302646789-0,900264299481315i</v>
      </c>
      <c r="AL319" s="240" t="str">
        <f t="shared" ca="1" si="487"/>
        <v>0,44775865356926-0,889543665962097i</v>
      </c>
      <c r="AM319" s="240" t="str">
        <f t="shared" ca="1" si="488"/>
        <v>0,976743839910805-0,194286429520277i</v>
      </c>
      <c r="AN319" s="240" t="str">
        <f t="shared" ca="1" si="489"/>
        <v>0,754088678866596+0,650481367838214i</v>
      </c>
      <c r="AO319" s="240" t="str">
        <f t="shared" ca="1" si="490"/>
        <v>-0,0488654852352571+0,994679802676301i</v>
      </c>
      <c r="AP319" s="240" t="str">
        <f t="shared" ca="1" si="491"/>
        <v>-0,814215859277567+0,573435506400097i</v>
      </c>
      <c r="AQ319" s="240" t="str">
        <f t="shared" ca="1" si="492"/>
        <v>-0,952997151123993-0,289088525280747i</v>
      </c>
      <c r="AR319" s="240" t="str">
        <f t="shared" ca="1" si="493"/>
        <v>-0,952997151123993-0,289088525280747i</v>
      </c>
      <c r="AS319" s="240" t="str">
        <f t="shared" ca="1" si="494"/>
        <v>0,511984323689292-0,854194238915167i</v>
      </c>
      <c r="AT319" s="240" t="str">
        <f t="shared" ca="1" si="495"/>
        <v>0,988389906563743-0,121906267691038i</v>
      </c>
      <c r="AU319" s="240" t="str">
        <f t="shared" ca="1" si="496"/>
        <v>0,704193064968359+0,70419306496863i</v>
      </c>
      <c r="AV319" s="240" t="str">
        <f t="shared" ca="1" si="497"/>
        <v>-0,12190626769139+0,988389906563699i</v>
      </c>
      <c r="AW319" s="240" t="str">
        <f t="shared" ca="1" si="498"/>
        <v>-0,85419423891484+0,511984323689838i</v>
      </c>
      <c r="AX319" s="240" t="str">
        <f t="shared" ca="1" si="499"/>
        <v>-0,929148292853984-0,358412046931976i</v>
      </c>
      <c r="AY319" s="240" t="str">
        <f t="shared" ca="1" si="500"/>
        <v>-0,289088525280408-0,952997151124096i</v>
      </c>
      <c r="AZ319" s="240" t="str">
        <f t="shared" ca="1" si="501"/>
        <v>0,573435506399577-0,814215859277934i</v>
      </c>
      <c r="BA319" s="240" t="str">
        <f t="shared" ca="1" si="502"/>
        <v>0,994679802676319-0,0488654852349028i</v>
      </c>
      <c r="BB319" s="240" t="str">
        <f t="shared" ca="1" si="503"/>
        <v>0,650481367837924+0,754088678866846i</v>
      </c>
      <c r="BC319" s="240" t="str">
        <f t="shared" ca="1" si="504"/>
        <v>-0,194286429520624+0,976743839910737i</v>
      </c>
      <c r="BD319" s="240" t="str">
        <f t="shared" ca="1" si="505"/>
        <v>-0,889543665961805+0,447758653569841i</v>
      </c>
      <c r="BE319" s="240" t="str">
        <f t="shared" ca="1" si="506"/>
        <v>-0,900264299481158-0,425793302647123i</v>
      </c>
      <c r="BF319" s="240" t="str">
        <f t="shared" ca="1" si="507"/>
        <v>-0,218198407863287-0,971681635261967i</v>
      </c>
      <c r="BG319" s="240" t="str">
        <f t="shared" ca="1" si="508"/>
        <v>0,631779192416727-0,769825173353478i</v>
      </c>
      <c r="BH319" s="240" t="str">
        <f t="shared" ca="1" si="509"/>
        <v>0,995579442756526+0,0244401035195539i</v>
      </c>
      <c r="BI319" s="240" t="str">
        <f t="shared" ca="1" si="510"/>
        <v>0,593244655815789+0,799897820878048i</v>
      </c>
      <c r="BJ319" s="240" t="str">
        <f t="shared" ca="1" si="511"/>
        <v>-0,265613736354801+0,959804713761652i</v>
      </c>
      <c r="BK319" s="240" t="str">
        <f t="shared" ca="1" si="512"/>
        <v>-0,920072578810528+0,381106540511165i</v>
      </c>
      <c r="BL319" s="240" t="str">
        <f t="shared" ca="1" si="513"/>
        <v>-0,866501695868184-0,490867147563376i</v>
      </c>
      <c r="BM319" s="240" t="str">
        <f t="shared" ca="1" si="514"/>
        <v>-0,146125854368645-0,985100492429314i</v>
      </c>
      <c r="BN319" s="240" t="str">
        <f t="shared" ca="1" si="515"/>
        <v>0,686699212251165-0,721262738114949i</v>
      </c>
      <c r="BO319" s="240" t="str">
        <f t="shared" ca="1" si="516"/>
        <v>0,991083951576828+0,0976132492354553i</v>
      </c>
      <c r="BP319" s="240" t="str">
        <f t="shared" ca="1" si="517"/>
        <v>0,532793099603494+0,841372247292686i</v>
      </c>
      <c r="BQ319" s="240" t="str">
        <f t="shared" ca="1" si="518"/>
        <v>-0,335501659338202+0,937664322708696i</v>
      </c>
      <c r="BR319" s="240" t="str">
        <f t="shared" ca="1" si="519"/>
        <v>-0,945615538637177+0,312389178089389i</v>
      </c>
      <c r="BS319" s="240" t="str">
        <f t="shared" ca="1" si="520"/>
        <v>-0,828043444489321-0,553280940876967i</v>
      </c>
      <c r="BT319" s="240" t="str">
        <f t="shared" ca="1" si="521"/>
        <v>-0,0732614322084815-0,993181004676492i</v>
      </c>
      <c r="BU319" s="240" t="str">
        <f t="shared" ca="1" si="522"/>
        <v>0,737897949556995-0,668791717606481i</v>
      </c>
      <c r="BV319" s="240" t="str">
        <f t="shared" ca="1" si="523"/>
        <v>0,981217690593423+0,170257420296311i</v>
      </c>
      <c r="BW319" s="240" t="str">
        <f t="shared" ca="1" si="524"/>
        <v>0,469454291421858+0,878287204600548i</v>
      </c>
      <c r="BX319" s="240" t="str">
        <f t="shared" ca="1" si="525"/>
        <v>-0,403571469759973+0,9104426474497i</v>
      </c>
      <c r="BY319" s="240" t="str">
        <f t="shared" ca="1" si="526"/>
        <v>-0,966034125929343+0,24197895164533i</v>
      </c>
      <c r="BZ319" s="240" t="str">
        <f t="shared" ca="1" si="527"/>
        <v>-0,785097953940918-0,612696456834236i</v>
      </c>
      <c r="CA319" s="240" t="str">
        <f t="shared" ca="1" si="528"/>
        <v>3,830888609803E-13-0,995879383007522i</v>
      </c>
      <c r="CB319" s="240" t="str">
        <f t="shared" ca="1" si="529"/>
        <v>0,785097953940762-0,612696456834435i</v>
      </c>
      <c r="CC319" s="240" t="str">
        <f t="shared" ca="1" si="530"/>
        <v>0,966034125929418+0,241978951645031i</v>
      </c>
      <c r="CD319" s="240" t="str">
        <f t="shared" ca="1" si="531"/>
        <v>0,403571469760256+0,910442647449575i</v>
      </c>
      <c r="CE319" s="240" t="str">
        <f t="shared" ca="1" si="532"/>
        <v>-0,469454291421585+0,878287204600694i</v>
      </c>
      <c r="CF319" s="240" t="str">
        <f t="shared" ca="1" si="533"/>
        <v>-0,981217690593369+0,170257420296615i</v>
      </c>
      <c r="CG319" s="240" t="str">
        <f t="shared" ca="1" si="534"/>
        <v>-0,737897949557164-0,668791717606294i</v>
      </c>
      <c r="CH319" s="240" t="str">
        <f t="shared" ca="1" si="535"/>
        <v>0,0732614322092456-0,993181004676435i</v>
      </c>
      <c r="CI319" s="240" t="str">
        <f t="shared" ca="1" si="536"/>
        <v>0,828043444489181-0,553280940877178i</v>
      </c>
      <c r="CJ319" s="240" t="str">
        <f t="shared" ca="1" si="537"/>
        <v>0,945615538637275+0,312389178089096i</v>
      </c>
      <c r="CK319" s="240" t="str">
        <f t="shared" ca="1" si="538"/>
        <v>0,335501659337534+0,937664322708935i</v>
      </c>
      <c r="CL319" s="240" t="str">
        <f t="shared" ca="1" si="539"/>
        <v>-0,532793099603233+0,841372247292852i</v>
      </c>
      <c r="CM319" s="240" t="str">
        <f t="shared" ca="1" si="540"/>
        <v>-0,991083951576797+0,0976132492357632i</v>
      </c>
      <c r="CN319" s="240" t="str">
        <f t="shared" ca="1" si="541"/>
        <v>-0,686699212251348-0,721262738114774i</v>
      </c>
      <c r="CO319" s="240" t="str">
        <f t="shared" ca="1" si="542"/>
        <v>0,146125854369403-0,985100492429201i</v>
      </c>
      <c r="CP319" s="240" t="str">
        <f t="shared" ca="1" si="543"/>
        <v>0,866501695868058-0,490867147563596i</v>
      </c>
      <c r="CQ319" s="240" t="str">
        <f t="shared" ca="1" si="544"/>
        <v>0,920072578810647+0,381106540510879i</v>
      </c>
      <c r="CR319" s="240" t="str">
        <f t="shared" ca="1" si="545"/>
        <v>0,265613736354117+0,959804713761841i</v>
      </c>
      <c r="CS319" s="240" t="str">
        <f t="shared" ca="1" si="546"/>
        <v>-0,593244655816359+0,799897820877625i</v>
      </c>
      <c r="CT319" s="240" t="str">
        <f t="shared" ca="1" si="547"/>
        <v>-0,99557944275652+0,0244401035198349i</v>
      </c>
      <c r="CU319" s="240" t="str">
        <f t="shared" ca="1" si="548"/>
        <v>-0,631779192416922-0,769825173353317i</v>
      </c>
      <c r="CV319" s="240" t="str">
        <f t="shared" ca="1" si="549"/>
        <v>0,218198407863952-0,971681635261818i</v>
      </c>
      <c r="CW319" s="240" t="str">
        <f t="shared" ca="1" si="550"/>
        <v>0,900264299481049-0,425793302647352i</v>
      </c>
      <c r="CX319" s="240" t="str">
        <f t="shared" ca="1" si="551"/>
        <v>0,889543665961944+0,447758653569564i</v>
      </c>
      <c r="CY319" s="240" t="str">
        <f t="shared" ca="1" si="552"/>
        <v>0,194286429519928+0,976743839910875i</v>
      </c>
      <c r="CZ319" s="240" t="str">
        <f t="shared" ca="1" si="553"/>
        <v>-0,650481367837711+0,754088678867031i</v>
      </c>
      <c r="DA319" s="240" t="str">
        <f t="shared" ca="1" si="554"/>
        <v>-0,994679802676332-0,048865485234622i</v>
      </c>
      <c r="DB319" s="240" t="str">
        <f t="shared" ca="1" si="555"/>
        <v>-0,573435506399783-0,814215859277789i</v>
      </c>
      <c r="DC319" s="240" t="str">
        <f t="shared" ca="1" si="556"/>
        <v>0,289088525281059-0,952997151123898i</v>
      </c>
      <c r="DD319" s="240" t="str">
        <f t="shared" ca="1" si="557"/>
        <v>0,929148292853894-0,358412046932212i</v>
      </c>
      <c r="DE319" s="240" t="str">
        <f t="shared" ca="1" si="558"/>
        <v>0,854194238914998+0,511984323689573i</v>
      </c>
      <c r="DF319" s="240" t="str">
        <f t="shared" ca="1" si="559"/>
        <v>0,121906267690685+0,988389906563786i</v>
      </c>
      <c r="DG319" s="240" t="str">
        <f t="shared" ca="1" si="560"/>
        <v>-0,70419306496816+0,704193064968828i</v>
      </c>
      <c r="DH319" s="240" t="str">
        <f t="shared" ca="1" si="561"/>
        <v>-0,988389906563784-0,121906267690702i</v>
      </c>
      <c r="DI319" s="240" t="str">
        <f t="shared" ca="1" si="562"/>
        <v>-0,511984323689509-0,854194238915036i</v>
      </c>
      <c r="DJ319" s="240" t="str">
        <f t="shared" ca="1" si="563"/>
        <v>0,358412046932281-0,929148292853867i</v>
      </c>
      <c r="DK319" s="240" t="str">
        <f t="shared" ca="1" si="564"/>
        <v>0,952997151123919-0,289088525280989i</v>
      </c>
      <c r="DL319" s="240" t="str">
        <f t="shared" ca="1" si="565"/>
        <v>0,814215859277746+0,573435506399844i</v>
      </c>
      <c r="DM319" s="240" t="str">
        <f t="shared" ca="1" si="566"/>
        <v>0,0488654852344919+0,994679802676339i</v>
      </c>
      <c r="DN319" s="240" t="str">
        <f t="shared" ca="1" si="567"/>
        <v>-0,754088678867078+0,650481367837655i</v>
      </c>
      <c r="DO319" s="240" t="str">
        <f t="shared" ca="1" si="568"/>
        <v>-0,976743839910872-0,194286429519945i</v>
      </c>
      <c r="DP319" s="240" t="str">
        <f t="shared" ca="1" si="569"/>
        <v>-0,447758653569498-0,889543665961976i</v>
      </c>
      <c r="DQ319" s="240" t="str">
        <f t="shared" ca="1" si="570"/>
        <v>0,425793302647417-0,900264299481018i</v>
      </c>
      <c r="DR319" s="240" t="str">
        <f t="shared" ca="1" si="571"/>
        <v>0,971681635261834-0,21819840786388i</v>
      </c>
      <c r="DS319" s="240" t="str">
        <f t="shared" ca="1" si="572"/>
        <v>0,76982517335327+0,631779192416979i</v>
      </c>
      <c r="DT319" s="240" t="str">
        <f t="shared" ca="1" si="573"/>
        <v>-0,0244401035199652+0,995579442756517i</v>
      </c>
      <c r="DU319" s="240" t="str">
        <f t="shared" ca="1" si="574"/>
        <v>-0,799897820877669+0,5932446558163i</v>
      </c>
      <c r="DV319" s="240" t="str">
        <f t="shared" ca="1" si="575"/>
        <v>-0,959804713761836-0,265613736354134i</v>
      </c>
      <c r="DW319" s="240" t="str">
        <f t="shared" ca="1" si="576"/>
        <v>-0,381106540510811-0,920072578810674i</v>
      </c>
      <c r="DX319" s="240" t="str">
        <f t="shared" ca="1" si="577"/>
        <v>0,49086714756366-0,866501695868022i</v>
      </c>
      <c r="DY319" s="240" t="str">
        <f t="shared" ca="1" si="578"/>
        <v>0,98510049242922-0,146125854369275i</v>
      </c>
      <c r="DZ319" s="240" t="str">
        <f t="shared" ca="1" si="579"/>
        <v>0,721262738114724+0,686699212251401i</v>
      </c>
      <c r="EA319" s="240" t="str">
        <f t="shared" ca="1" si="580"/>
        <v>-0,0976132492358929+0,991083951576784i</v>
      </c>
      <c r="EB319" s="240" t="str">
        <f t="shared" ca="1" si="581"/>
        <v>-0,841372247292346+0,532793099604031i</v>
      </c>
      <c r="EC319" s="240" t="str">
        <f t="shared" ca="1" si="582"/>
        <v>-0,937664322708929-0,335501659337549i</v>
      </c>
      <c r="ED319" s="240" t="str">
        <f t="shared" ca="1" si="583"/>
        <v>-0,312389178089026-0,945615538637298i</v>
      </c>
      <c r="EE319" s="240" t="str">
        <f t="shared" ca="1" si="584"/>
        <v>0,553280940877239-0,82804344448914i</v>
      </c>
      <c r="EF319" s="240" t="str">
        <f t="shared" ca="1" si="585"/>
        <v>0,993181004676445-0,0732614322091157i</v>
      </c>
      <c r="EG319" s="240" t="str">
        <f t="shared" ca="1" si="586"/>
        <v>0,668791717606239+0,737897949557214i</v>
      </c>
      <c r="EH319" s="240" t="str">
        <f t="shared" ca="1" si="587"/>
        <v>-0,170257420296744+0,981217690593347i</v>
      </c>
      <c r="EI319" s="240" t="str">
        <f t="shared" ca="1" si="588"/>
        <v>-0,878287204600249+0,469454291422419i</v>
      </c>
      <c r="EJ319" s="240" t="str">
        <f t="shared" ca="1" si="589"/>
        <v>-0,910442647449568-0,403571469760272i</v>
      </c>
      <c r="EK319" s="240" t="str">
        <f t="shared" ca="1" si="590"/>
        <v>-0,241978951644959-0,966034125929436i</v>
      </c>
      <c r="EL319" s="240" t="str">
        <f t="shared" ca="1" si="591"/>
        <v>0,612696456834494-0,785097953940718i</v>
      </c>
      <c r="EM319" s="240" t="str">
        <f t="shared" ca="1" si="592"/>
        <v>0,995879383007522-2,52787678295915E-13i</v>
      </c>
      <c r="EN319" s="240"/>
      <c r="EO319" s="240"/>
      <c r="EP319" s="240"/>
    </row>
    <row r="320" spans="1:146">
      <c r="A320" s="268">
        <f t="shared" si="461"/>
        <v>4.2968749999999943E-3</v>
      </c>
      <c r="B320" s="267">
        <v>220</v>
      </c>
      <c r="C320" s="266">
        <f t="shared" si="462"/>
        <v>44000</v>
      </c>
      <c r="N320" s="265">
        <f t="shared" ca="1" si="463"/>
        <v>1.003998558001564</v>
      </c>
      <c r="O320" s="240">
        <f t="shared" ca="1" si="464"/>
        <v>-0.99600144199843599</v>
      </c>
      <c r="P320" s="240" t="str">
        <f t="shared" ca="1" si="465"/>
        <v>-0,631856625821117-0,769919526229149i</v>
      </c>
      <c r="Q320" s="240" t="str">
        <f t="shared" ca="1" si="466"/>
        <v>0,194310242048017-0,976863553572455i</v>
      </c>
      <c r="R320" s="240" t="str">
        <f t="shared" ca="1" si="467"/>
        <v>0,878394851020031-0,469511829632077i</v>
      </c>
      <c r="S320" s="240" t="str">
        <f t="shared" ca="1" si="468"/>
        <v>0,920185346614072+0,381153250464566i</v>
      </c>
      <c r="T320" s="240" t="str">
        <f t="shared" ca="1" si="469"/>
        <v>0,289123957135509+0,953113954295744i</v>
      </c>
      <c r="U320" s="241" t="str">
        <f t="shared" ca="1" si="470"/>
        <v>-0,553348753218965+0,828144932831194i</v>
      </c>
      <c r="V320" s="240" t="str">
        <f t="shared" ca="1" si="471"/>
        <v>-0,991205422820328+0,0976252131088071i</v>
      </c>
      <c r="W320" s="240" t="str">
        <f t="shared" ca="1" si="472"/>
        <v>-0,704279373708704-0,704279373708644i</v>
      </c>
      <c r="X320" s="240" t="str">
        <f t="shared" ca="1" si="473"/>
        <v>0,0976252131088192-0,991205422820326i</v>
      </c>
      <c r="Y320" s="240" t="str">
        <f t="shared" ca="1" si="474"/>
        <v>0,8281449328312-0,553348753218954i</v>
      </c>
      <c r="Z320" s="240" t="str">
        <f t="shared" ca="1" si="475"/>
        <v>0,953113954295739+0,289123957135524i</v>
      </c>
      <c r="AA320" s="240" t="str">
        <f t="shared" ca="1" si="476"/>
        <v>0,381153250464559+0,920185346614075i</v>
      </c>
      <c r="AB320" s="240" t="str">
        <f t="shared" ca="1" si="477"/>
        <v>-0,469511829632085+0,878394851020027i</v>
      </c>
      <c r="AC320" s="240" t="str">
        <f t="shared" ca="1" si="478"/>
        <v>-0,976863553572457+0,194310242048007i</v>
      </c>
      <c r="AD320" s="240" t="str">
        <f t="shared" ca="1" si="479"/>
        <v>-0,769919526229117-0,631856625821156i</v>
      </c>
      <c r="AE320" s="240" t="str">
        <f t="shared" ca="1" si="480"/>
        <v>1,22019563440478E-14-0,996001441998436i</v>
      </c>
      <c r="AF320" s="240" t="str">
        <f t="shared" ca="1" si="481"/>
        <v>0,769919526229132-0,631856625821137i</v>
      </c>
      <c r="AG320" s="240" t="str">
        <f t="shared" ca="1" si="482"/>
        <v>0,976863553572452+0,194310242048031i</v>
      </c>
      <c r="AH320" s="240" t="str">
        <f t="shared" ca="1" si="483"/>
        <v>0,469511829632325+0,878394851019899i</v>
      </c>
      <c r="AI320" s="240" t="str">
        <f t="shared" ca="1" si="484"/>
        <v>-0,381153250464672+0,920185346614028i</v>
      </c>
      <c r="AJ320" s="240" t="str">
        <f t="shared" ca="1" si="485"/>
        <v>-0,953113954295633+0,289123957135872i</v>
      </c>
      <c r="AK320" s="240" t="str">
        <f t="shared" ca="1" si="486"/>
        <v>-0,828144932831183-0,55334875321898i</v>
      </c>
      <c r="AL320" s="240" t="str">
        <f t="shared" ca="1" si="487"/>
        <v>-0,097625213108295-0,991205422820377i</v>
      </c>
      <c r="AM320" s="240" t="str">
        <f t="shared" ca="1" si="488"/>
        <v>0,704279373708646-0,704279373708701i</v>
      </c>
      <c r="AN320" s="240" t="str">
        <f t="shared" ca="1" si="489"/>
        <v>0,991205422820287+0,0976252131092188i</v>
      </c>
      <c r="AO320" s="240" t="str">
        <f t="shared" ca="1" si="490"/>
        <v>0,553348753219032+0,828144932831148i</v>
      </c>
      <c r="AP320" s="240" t="str">
        <f t="shared" ca="1" si="491"/>
        <v>-0,289123957135813+0,953113954295651i</v>
      </c>
      <c r="AQ320" s="240" t="str">
        <f t="shared" ca="1" si="492"/>
        <v>-0,920185346614004+0,38115325046473i</v>
      </c>
      <c r="AR320" s="240" t="str">
        <f t="shared" ca="1" si="493"/>
        <v>-0,920185346614004+0,38115325046473i</v>
      </c>
      <c r="AS320" s="240" t="str">
        <f t="shared" ca="1" si="494"/>
        <v>-0,194310242048286-0,976863553572402i</v>
      </c>
      <c r="AT320" s="240" t="str">
        <f t="shared" ca="1" si="495"/>
        <v>0,631856625821242-0,769919526229046i</v>
      </c>
      <c r="AU320" s="240" t="str">
        <f t="shared" ca="1" si="496"/>
        <v>0,996001441998436-3,71908977386305E-13i</v>
      </c>
      <c r="AV320" s="240" t="str">
        <f t="shared" ca="1" si="497"/>
        <v>0,631856625821051+0,769919526229203i</v>
      </c>
      <c r="AW320" s="240" t="str">
        <f t="shared" ca="1" si="498"/>
        <v>-0,194310242047557+0,976863553572547i</v>
      </c>
      <c r="AX320" s="240" t="str">
        <f t="shared" ca="1" si="499"/>
        <v>-0,878394851020044+0,469511829632052i</v>
      </c>
      <c r="AY320" s="240" t="str">
        <f t="shared" ca="1" si="500"/>
        <v>-0,920185346613909-0,381153250464958i</v>
      </c>
      <c r="AZ320" s="240" t="str">
        <f t="shared" ca="1" si="501"/>
        <v>-0,289123957135576-0,953113954295723i</v>
      </c>
      <c r="BA320" s="240" t="str">
        <f t="shared" ca="1" si="502"/>
        <v>0,553348753219237-0,828144932831011i</v>
      </c>
      <c r="BB320" s="240" t="str">
        <f t="shared" ca="1" si="503"/>
        <v>0,991205422820311-0,097625213108973i</v>
      </c>
      <c r="BC320" s="240" t="str">
        <f t="shared" ca="1" si="504"/>
        <v>0,704279373708472+0,704279373708876i</v>
      </c>
      <c r="BD320" s="240" t="str">
        <f t="shared" ca="1" si="505"/>
        <v>-0,0976252131085548+0,991205422820353i</v>
      </c>
      <c r="BE320" s="240" t="str">
        <f t="shared" ca="1" si="506"/>
        <v>-0,828144932831328+0,553348753218763i</v>
      </c>
      <c r="BF320" s="240" t="str">
        <f t="shared" ca="1" si="507"/>
        <v>-0,953113954295845-0,289123957135174i</v>
      </c>
      <c r="BG320" s="240" t="str">
        <f t="shared" ca="1" si="508"/>
        <v>-0,381153250464431-0,920185346614128i</v>
      </c>
      <c r="BH320" s="240" t="str">
        <f t="shared" ca="1" si="509"/>
        <v>0,469511829631682-0,878394851020243i</v>
      </c>
      <c r="BI320" s="240" t="str">
        <f t="shared" ca="1" si="510"/>
        <v>0,976863553572464-0,194310242047969i</v>
      </c>
      <c r="BJ320" s="240" t="str">
        <f t="shared" ca="1" si="511"/>
        <v>0,769919526229469+0,631856625820727i</v>
      </c>
      <c r="BK320" s="240" t="str">
        <f t="shared" ca="1" si="512"/>
        <v>7,66263852748284E-14+0,996001441998436i</v>
      </c>
      <c r="BL320" s="240" t="str">
        <f t="shared" ca="1" si="513"/>
        <v>-0,76991952622939+0,631856625820823i</v>
      </c>
      <c r="BM320" s="240" t="str">
        <f t="shared" ca="1" si="514"/>
        <v>-0,976863553572483-0,194310242047874i</v>
      </c>
      <c r="BN320" s="240" t="str">
        <f t="shared" ca="1" si="515"/>
        <v>-0,469511829631767-0,878394851020197i</v>
      </c>
      <c r="BO320" s="240" t="str">
        <f t="shared" ca="1" si="516"/>
        <v>0,381153250464316-0,920185346614175i</v>
      </c>
      <c r="BP320" s="240" t="str">
        <f t="shared" ca="1" si="517"/>
        <v>0,953113954295808-0,289123957135294i</v>
      </c>
      <c r="BQ320" s="240" t="str">
        <f t="shared" ca="1" si="518"/>
        <v>0,828144932831382+0,553348753218683i</v>
      </c>
      <c r="BR320" s="240" t="str">
        <f t="shared" ca="1" si="519"/>
        <v>0,0976252131086509+0,991205422820343i</v>
      </c>
      <c r="BS320" s="240" t="str">
        <f t="shared" ca="1" si="520"/>
        <v>-0,704279373708384+0,704279373708964i</v>
      </c>
      <c r="BT320" s="240" t="str">
        <f t="shared" ca="1" si="521"/>
        <v>-0,991205422820324-0,0976252131088486i</v>
      </c>
      <c r="BU320" s="240" t="str">
        <f t="shared" ca="1" si="522"/>
        <v>-0,553348753219318-0,828144932830957i</v>
      </c>
      <c r="BV320" s="240" t="str">
        <f t="shared" ca="1" si="523"/>
        <v>0,289123957135484-0,953113954295751i</v>
      </c>
      <c r="BW320" s="240" t="str">
        <f t="shared" ca="1" si="524"/>
        <v>0,920185346614252-0,381153250464132i</v>
      </c>
      <c r="BX320" s="240" t="str">
        <f t="shared" ca="1" si="525"/>
        <v>0,878394851020103+0,469511829631942i</v>
      </c>
      <c r="BY320" s="240" t="str">
        <f t="shared" ca="1" si="526"/>
        <v>0,194310242047679+0,976863553572522i</v>
      </c>
      <c r="BZ320" s="240" t="str">
        <f t="shared" ca="1" si="527"/>
        <v>-0,631856625820977+0,769919526229264i</v>
      </c>
      <c r="CA320" s="240" t="str">
        <f t="shared" ca="1" si="528"/>
        <v>-0,996001441998436-2,75272333990135E-13i</v>
      </c>
      <c r="CB320" s="240" t="str">
        <f t="shared" ca="1" si="529"/>
        <v>-0,631856625821339-0,769919526228967i</v>
      </c>
      <c r="CC320" s="240" t="str">
        <f t="shared" ca="1" si="530"/>
        <v>0,194310242048163-0,976863553572426i</v>
      </c>
      <c r="CD320" s="240" t="str">
        <f t="shared" ca="1" si="531"/>
        <v>0,878394851019883-0,469511829632355i</v>
      </c>
      <c r="CE320" s="240" t="str">
        <f t="shared" ca="1" si="532"/>
        <v>0,920185346614041+0,38115325046464i</v>
      </c>
      <c r="CF320" s="240" t="str">
        <f t="shared" ca="1" si="533"/>
        <v>0,289123957135932+0,953113954295615i</v>
      </c>
      <c r="CG320" s="240" t="str">
        <f t="shared" ca="1" si="534"/>
        <v>-0,553348753218929+0,828144932831217i</v>
      </c>
      <c r="CH320" s="240" t="str">
        <f t="shared" ca="1" si="535"/>
        <v>-0,991205422820371+0,0976252131083571i</v>
      </c>
      <c r="CI320" s="240" t="str">
        <f t="shared" ca="1" si="536"/>
        <v>-0,704279373708715-0,704279373708633i</v>
      </c>
      <c r="CJ320" s="240" t="str">
        <f t="shared" ca="1" si="537"/>
        <v>0,0976252131091988-0,991205422820289i</v>
      </c>
      <c r="CK320" s="240" t="str">
        <f t="shared" ca="1" si="538"/>
        <v>0,828144932831121-0,553348753219072i</v>
      </c>
      <c r="CL320" s="240" t="str">
        <f t="shared" ca="1" si="539"/>
        <v>0,953113954295665+0,289123957135767i</v>
      </c>
      <c r="CM320" s="240" t="str">
        <f t="shared" ca="1" si="540"/>
        <v>0,381153250464801+0,920185346613974i</v>
      </c>
      <c r="CN320" s="240" t="str">
        <f t="shared" ca="1" si="541"/>
        <v>-0,469511829632203+0,878394851019965i</v>
      </c>
      <c r="CO320" s="240" t="str">
        <f t="shared" ca="1" si="542"/>
        <v>-0,976863553572392+0,194310242048333i</v>
      </c>
      <c r="CP320" s="240" t="str">
        <f t="shared" ca="1" si="543"/>
        <v>-0,769919526229076-0,631856625821205i</v>
      </c>
      <c r="CQ320" s="240" t="str">
        <f t="shared" ca="1" si="544"/>
        <v>-4,48535362661133E-13-0,996001441998436i</v>
      </c>
      <c r="CR320" s="240" t="str">
        <f t="shared" ca="1" si="545"/>
        <v>0,769919526229154-0,63185662582111i</v>
      </c>
      <c r="CS320" s="240" t="str">
        <f t="shared" ca="1" si="546"/>
        <v>0,976863553572369+0,194310242048453i</v>
      </c>
      <c r="CT320" s="240" t="str">
        <f t="shared" ca="1" si="547"/>
        <v>0,469511829632095+0,878394851020021i</v>
      </c>
      <c r="CU320" s="240" t="str">
        <f t="shared" ca="1" si="548"/>
        <v>-0,381153250464913+0,920185346613928i</v>
      </c>
      <c r="CV320" s="240" t="str">
        <f t="shared" ca="1" si="549"/>
        <v>-0,953113954295701+0,28912395713565i</v>
      </c>
      <c r="CW320" s="240" t="str">
        <f t="shared" ca="1" si="550"/>
        <v>-0,828144932831053-0,553348753219174i</v>
      </c>
      <c r="CX320" s="240" t="str">
        <f t="shared" ca="1" si="551"/>
        <v>-0,0976252131090211-0,991205422820307i</v>
      </c>
      <c r="CY320" s="240" t="str">
        <f t="shared" ca="1" si="552"/>
        <v>0,704279373708842-0,704279373708506i</v>
      </c>
      <c r="CZ320" s="240" t="str">
        <f t="shared" ca="1" si="553"/>
        <v>0,99120542282036+0,0976252131084785i</v>
      </c>
      <c r="DA320" s="240" t="str">
        <f t="shared" ca="1" si="554"/>
        <v>0,553348753218827+0,828144932831285i</v>
      </c>
      <c r="DB320" s="240" t="str">
        <f t="shared" ca="1" si="555"/>
        <v>-0,289123957135128+0,953113954295859i</v>
      </c>
      <c r="DC320" s="240" t="str">
        <f t="shared" ca="1" si="556"/>
        <v>-0,92018534661411+0,381153250464476i</v>
      </c>
      <c r="DD320" s="240" t="str">
        <f t="shared" ca="1" si="557"/>
        <v>-0,878394851019798-0,469511829632512i</v>
      </c>
      <c r="DE320" s="240" t="str">
        <f t="shared" ca="1" si="558"/>
        <v>-0,194310242048044-0,976863553572449i</v>
      </c>
      <c r="DF320" s="240" t="str">
        <f t="shared" ca="1" si="559"/>
        <v>0,631856625821477-0,769919526228853i</v>
      </c>
      <c r="DG320" s="240" t="str">
        <f t="shared" ca="1" si="560"/>
        <v>0,996001441998436-1,53252770549656E-13i</v>
      </c>
      <c r="DH320" s="240" t="str">
        <f t="shared" ca="1" si="561"/>
        <v>0,631856625820838+0,769919526229377i</v>
      </c>
      <c r="DI320" s="240" t="str">
        <f t="shared" ca="1" si="562"/>
        <v>-0,194310242047854+0,976863553572487i</v>
      </c>
      <c r="DJ320" s="240" t="str">
        <f t="shared" ca="1" si="563"/>
        <v>-0,878394851020161+0,469511829631834i</v>
      </c>
      <c r="DK320" s="240" t="str">
        <f t="shared" ca="1" si="564"/>
        <v>-0,920185346614183-0,381153250464297i</v>
      </c>
      <c r="DL320" s="240" t="str">
        <f t="shared" ca="1" si="565"/>
        <v>-0,289123957135367-0,953113954295786i</v>
      </c>
      <c r="DM320" s="240" t="str">
        <f t="shared" ca="1" si="566"/>
        <v>0,553348753218619-0,828144932831424i</v>
      </c>
      <c r="DN320" s="240" t="str">
        <f t="shared" ca="1" si="567"/>
        <v>0,991205422820341-0,0976252131086709i</v>
      </c>
      <c r="DO320" s="240" t="str">
        <f t="shared" ca="1" si="568"/>
        <v>0,704279373709018+0,70427937370833i</v>
      </c>
      <c r="DP320" s="240" t="str">
        <f t="shared" ca="1" si="569"/>
        <v>-0,0976252131088287+0,991205422820326i</v>
      </c>
      <c r="DQ320" s="240" t="str">
        <f t="shared" ca="1" si="570"/>
        <v>-0,828144932831449+0,553348753218581i</v>
      </c>
      <c r="DR320" s="240" t="str">
        <f t="shared" ca="1" si="571"/>
        <v>-0,953113954295774-0,289123957135411i</v>
      </c>
      <c r="DS320" s="240" t="str">
        <f t="shared" ca="1" si="572"/>
        <v>-0,38115325046415-0,920185346614244i</v>
      </c>
      <c r="DT320" s="240" t="str">
        <f t="shared" ca="1" si="573"/>
        <v>0,469511829631875-0,87839485102014i</v>
      </c>
      <c r="DU320" s="240" t="str">
        <f t="shared" ca="1" si="574"/>
        <v>0,976863553572518-0,194310242047699i</v>
      </c>
      <c r="DV320" s="240" t="str">
        <f t="shared" ca="1" si="575"/>
        <v>0,769919526229349+0,631856625820874i</v>
      </c>
      <c r="DW320" s="240" t="str">
        <f t="shared" ca="1" si="576"/>
        <v>-1,98645948715307E-13+0,996001441998436i</v>
      </c>
      <c r="DX320" s="240" t="str">
        <f t="shared" ca="1" si="577"/>
        <v>-0,769919526228954+0,631856625821354i</v>
      </c>
      <c r="DY320" s="240" t="str">
        <f t="shared" ca="1" si="578"/>
        <v>-0,97686355357244-0,194310242048088i</v>
      </c>
      <c r="DZ320" s="240" t="str">
        <f t="shared" ca="1" si="579"/>
        <v>-0,469511829632423-0,878394851019846i</v>
      </c>
      <c r="EA320" s="240" t="str">
        <f t="shared" ca="1" si="580"/>
        <v>0,381153250464518-0,920185346614092i</v>
      </c>
      <c r="EB320" s="240" t="str">
        <f t="shared" ca="1" si="581"/>
        <v>0,953113954295888-0,289123957135031i</v>
      </c>
      <c r="EC320" s="240" t="str">
        <f t="shared" ca="1" si="582"/>
        <v>0,828144932831228+0,553348753218912i</v>
      </c>
      <c r="ED320" s="240" t="str">
        <f t="shared" ca="1" si="583"/>
        <v>0,0976252131084334+0,991205422820365i</v>
      </c>
      <c r="EE320" s="240" t="str">
        <f t="shared" ca="1" si="584"/>
        <v>-0,704279373708579+0,704279373708769i</v>
      </c>
      <c r="EF320" s="240" t="str">
        <f t="shared" ca="1" si="585"/>
        <v>-0,991205422820302-0,0976252131090663i</v>
      </c>
      <c r="EG320" s="240" t="str">
        <f t="shared" ca="1" si="586"/>
        <v>-0,553348753219136-0,828144932831079i</v>
      </c>
      <c r="EH320" s="240" t="str">
        <f t="shared" ca="1" si="587"/>
        <v>0,289123957135748-0,953113954295671i</v>
      </c>
      <c r="EI320" s="240" t="str">
        <f t="shared" ca="1" si="588"/>
        <v>0,920185346613945-0,381153250464871i</v>
      </c>
      <c r="EJ320" s="240" t="str">
        <f t="shared" ca="1" si="589"/>
        <v>0,878394851019974+0,469511829632185i</v>
      </c>
      <c r="EK320" s="240" t="str">
        <f t="shared" ca="1" si="590"/>
        <v>0,194310242048353+0,976863553572389i</v>
      </c>
      <c r="EL320" s="240" t="str">
        <f t="shared" ca="1" si="591"/>
        <v>-0,631856625821146+0,769919526229125i</v>
      </c>
      <c r="EM320" s="240" t="str">
        <f t="shared" ca="1" si="592"/>
        <v>-0,996001441998436+4,68545620782476E-13i</v>
      </c>
      <c r="EN320" s="240"/>
      <c r="EO320" s="240"/>
      <c r="EP320" s="240"/>
    </row>
    <row r="321" spans="1:146">
      <c r="A321" s="268">
        <f t="shared" si="461"/>
        <v>4.3164062499999939E-3</v>
      </c>
      <c r="B321" s="267">
        <v>221</v>
      </c>
      <c r="C321" s="266">
        <f t="shared" si="462"/>
        <v>44200</v>
      </c>
      <c r="N321" s="265">
        <f t="shared" ca="1" si="463"/>
        <v>1.0038858788548932</v>
      </c>
      <c r="O321" s="240">
        <f t="shared" ca="1" si="464"/>
        <v>-0.99611412114510689</v>
      </c>
      <c r="P321" s="240" t="str">
        <f t="shared" ca="1" si="465"/>
        <v>-0,650634692414754-0,754266424661105i</v>
      </c>
      <c r="Q321" s="240" t="str">
        <f t="shared" ca="1" si="466"/>
        <v>0,146160297607264-0,985332689880958i</v>
      </c>
      <c r="R321" s="240" t="str">
        <f t="shared" ca="1" si="467"/>
        <v>0,841570566645013-0,532918683948574i</v>
      </c>
      <c r="S321" s="240" t="str">
        <f t="shared" ca="1" si="468"/>
        <v>0,95322178151619+0,289156666165229i</v>
      </c>
      <c r="T321" s="240" t="str">
        <f t="shared" ca="1" si="469"/>
        <v>0,403666595351735+0,910657247344921i</v>
      </c>
      <c r="U321" s="241" t="str">
        <f t="shared" ca="1" si="470"/>
        <v>-0,425893666133391+0,900476500244259i</v>
      </c>
      <c r="V321" s="240" t="str">
        <f t="shared" ca="1" si="471"/>
        <v>-0,960030948760511+0,265676344010302i</v>
      </c>
      <c r="W321" s="240" t="str">
        <f t="shared" ca="1" si="472"/>
        <v>-0,828238622117601-0,553411354398721i</v>
      </c>
      <c r="X321" s="240" t="str">
        <f t="shared" ca="1" si="473"/>
        <v>-0,121935002144799-0,988622879361305i</v>
      </c>
      <c r="Y321" s="240" t="str">
        <f t="shared" ca="1" si="474"/>
        <v>0,668949358104546-0,73807187904445i</v>
      </c>
      <c r="Z321" s="240" t="str">
        <f t="shared" ca="1" si="475"/>
        <v>0,995814110195371+0,0244458642819233i</v>
      </c>
      <c r="AA321" s="240" t="str">
        <f t="shared" ca="1" si="476"/>
        <v>0,631928108715+0,770006628387425i</v>
      </c>
      <c r="AB321" s="240" t="str">
        <f t="shared" ca="1" si="477"/>
        <v>-0,170297551571738+0,98144897283219i</v>
      </c>
      <c r="AC321" s="240" t="str">
        <f t="shared" ca="1" si="478"/>
        <v>-0,854395580531429+0,512105003210328i</v>
      </c>
      <c r="AD321" s="240" t="str">
        <f t="shared" ca="1" si="479"/>
        <v>-0,94583842911394-0,312462811156724i</v>
      </c>
      <c r="AE321" s="240" t="str">
        <f t="shared" ca="1" si="480"/>
        <v>-0,381196370907106-0,920289448571449i</v>
      </c>
      <c r="AF321" s="240" t="str">
        <f t="shared" ca="1" si="481"/>
        <v>0,447864194495754-0,889753339770837i</v>
      </c>
      <c r="AG321" s="240" t="str">
        <f t="shared" ca="1" si="482"/>
        <v>0,966261829259169-0,242035988360024i</v>
      </c>
      <c r="AH321" s="240" t="str">
        <f t="shared" ca="1" si="483"/>
        <v>0,81440777761412+0,573570670542277i</v>
      </c>
      <c r="AI321" s="240" t="str">
        <f t="shared" ca="1" si="484"/>
        <v>0,0976362575969813+0,991317559386065i</v>
      </c>
      <c r="AJ321" s="240" t="str">
        <f t="shared" ca="1" si="485"/>
        <v>-0,686861073714808+0,721432746525987i</v>
      </c>
      <c r="AK321" s="240" t="str">
        <f t="shared" ca="1" si="486"/>
        <v>-0,994914258061551-0,0488770032890951i</v>
      </c>
      <c r="AL321" s="240" t="str">
        <f t="shared" ca="1" si="487"/>
        <v>-0,612840875151592-0,785283008913423i</v>
      </c>
      <c r="AM321" s="240" t="str">
        <f t="shared" ca="1" si="488"/>
        <v>0,19433222465908-0,976974067620908i</v>
      </c>
      <c r="AN321" s="240" t="str">
        <f t="shared" ca="1" si="489"/>
        <v>0,86670593846789-0,490982849567256i</v>
      </c>
      <c r="AO321" s="240" t="str">
        <f t="shared" ca="1" si="490"/>
        <v>0,937885339009068+0,335580740234798i</v>
      </c>
      <c r="AP321" s="240" t="str">
        <f t="shared" ca="1" si="491"/>
        <v>0,358496528022594+0,929367301845957i</v>
      </c>
      <c r="AQ321" s="240" t="str">
        <f t="shared" ca="1" si="492"/>
        <v>-0,469564946213731+0,87849422515574i</v>
      </c>
      <c r="AR321" s="240" t="str">
        <f t="shared" ca="1" si="493"/>
        <v>-0,469564946213731+0,87849422515574i</v>
      </c>
      <c r="AS321" s="240" t="str">
        <f t="shared" ca="1" si="494"/>
        <v>-0,800086364318073-0,593384489161097i</v>
      </c>
      <c r="AT321" s="240" t="str">
        <f t="shared" ca="1" si="495"/>
        <v>-0,0732787006170678-0,993415106780928i</v>
      </c>
      <c r="AU321" s="240" t="str">
        <f t="shared" ca="1" si="496"/>
        <v>0,704359049897442-0,704359049897324i</v>
      </c>
      <c r="AV321" s="240" t="str">
        <f t="shared" ca="1" si="497"/>
        <v>0,993415106780917+0,0732787006172066i</v>
      </c>
      <c r="AW321" s="240" t="str">
        <f t="shared" ca="1" si="498"/>
        <v>0,593384489160962+0,800086364318173i</v>
      </c>
      <c r="AX321" s="240" t="str">
        <f t="shared" ca="1" si="499"/>
        <v>-0,218249839280616+0,971910669762748i</v>
      </c>
      <c r="AY321" s="240" t="str">
        <f t="shared" ca="1" si="500"/>
        <v>-0,878494225155352+0,469564946214457i</v>
      </c>
      <c r="AZ321" s="240" t="str">
        <f t="shared" ca="1" si="501"/>
        <v>-0,929367301845907-0,358496528022724i</v>
      </c>
      <c r="BA321" s="240" t="str">
        <f t="shared" ca="1" si="502"/>
        <v>-0,33558074023464-0,937885339009124i</v>
      </c>
      <c r="BB321" s="240" t="str">
        <f t="shared" ca="1" si="503"/>
        <v>0,490982849567378-0,866705938467821i</v>
      </c>
      <c r="BC321" s="240" t="str">
        <f t="shared" ca="1" si="504"/>
        <v>0,976974067620941-0,194332224658916i</v>
      </c>
      <c r="BD321" s="240" t="str">
        <f t="shared" ca="1" si="505"/>
        <v>0,785283008913338+0,612840875151701i</v>
      </c>
      <c r="BE321" s="240" t="str">
        <f t="shared" ca="1" si="506"/>
        <v>0,048877003288942+0,994914258061559i</v>
      </c>
      <c r="BF321" s="240" t="str">
        <f t="shared" ca="1" si="507"/>
        <v>-0,721432746526083+0,686861073714708i</v>
      </c>
      <c r="BG321" s="240" t="str">
        <f t="shared" ca="1" si="508"/>
        <v>-0,991317559386147-0,0976362575961478i</v>
      </c>
      <c r="BH321" s="240" t="str">
        <f t="shared" ca="1" si="509"/>
        <v>-0,573570670542141-0,814407777614217i</v>
      </c>
      <c r="BI321" s="240" t="str">
        <f t="shared" ca="1" si="510"/>
        <v>0,242035988359884-0,966261829259204i</v>
      </c>
      <c r="BJ321" s="240" t="str">
        <f t="shared" ca="1" si="511"/>
        <v>0,889753339770588-0,447864194496249i</v>
      </c>
      <c r="BK321" s="240" t="str">
        <f t="shared" ca="1" si="512"/>
        <v>0,920289448571379+0,381196370907273i</v>
      </c>
      <c r="BL321" s="240" t="str">
        <f t="shared" ca="1" si="513"/>
        <v>0,312462811156968+0,94583842911386i</v>
      </c>
      <c r="BM321" s="240" t="str">
        <f t="shared" ca="1" si="514"/>
        <v>-0,512105003210654+0,854395580531234i</v>
      </c>
      <c r="BN321" s="240" t="str">
        <f t="shared" ca="1" si="515"/>
        <v>-0,98144897283218+0,170297551571796i</v>
      </c>
      <c r="BO321" s="240" t="str">
        <f t="shared" ca="1" si="516"/>
        <v>-0,770006628387642-0,631928108714736i</v>
      </c>
      <c r="BP321" s="240" t="str">
        <f t="shared" ca="1" si="517"/>
        <v>-0,0244458642816923-0,995814110195377i</v>
      </c>
      <c r="BQ321" s="240" t="str">
        <f t="shared" ca="1" si="518"/>
        <v>0,738071879044348-0,668949358104657i</v>
      </c>
      <c r="BR321" s="240" t="str">
        <f t="shared" ca="1" si="519"/>
        <v>0,988622879361358+0,121935002144368i</v>
      </c>
      <c r="BS321" s="240" t="str">
        <f t="shared" ca="1" si="520"/>
        <v>0,5534113543986+0,828238622117682i</v>
      </c>
      <c r="BT321" s="240" t="str">
        <f t="shared" ca="1" si="521"/>
        <v>-0,265676344010074+0,960030948760575i</v>
      </c>
      <c r="BU321" s="240" t="str">
        <f t="shared" ca="1" si="522"/>
        <v>-0,900476500244406+0,425893666133079i</v>
      </c>
      <c r="BV321" s="240" t="str">
        <f t="shared" ca="1" si="523"/>
        <v>-0,910657247344897-0,403666595351788i</v>
      </c>
      <c r="BW321" s="240" t="str">
        <f t="shared" ca="1" si="524"/>
        <v>-0,28915666616554-0,953221781516095i</v>
      </c>
      <c r="BX321" s="240" t="str">
        <f t="shared" ca="1" si="525"/>
        <v>0,53291868394879-0,841570566644877i</v>
      </c>
      <c r="BY321" s="240" t="str">
        <f t="shared" ca="1" si="526"/>
        <v>0,98533268988094-0,14616029760739i</v>
      </c>
      <c r="BZ321" s="240" t="str">
        <f t="shared" ca="1" si="527"/>
        <v>0,754266424661431+0,650634692414377i</v>
      </c>
      <c r="CA321" s="240" t="str">
        <f t="shared" ca="1" si="528"/>
        <v>-1,67427793301568E-13+0,996114121145107i</v>
      </c>
      <c r="CB321" s="240" t="str">
        <f t="shared" ca="1" si="529"/>
        <v>-0,754266424660947+0,650634692414938i</v>
      </c>
      <c r="CC321" s="240" t="str">
        <f t="shared" ca="1" si="530"/>
        <v>-0,98533268988089-0,146160297607721i</v>
      </c>
      <c r="CD321" s="240" t="str">
        <f t="shared" ca="1" si="531"/>
        <v>-0,532918683948507-0,841570566645056i</v>
      </c>
      <c r="CE321" s="240" t="str">
        <f t="shared" ca="1" si="532"/>
        <v>0,289156666164886-0,953221781516294i</v>
      </c>
      <c r="CF321" s="240" t="str">
        <f t="shared" ca="1" si="533"/>
        <v>0,910657247345032-0,403666595351482i</v>
      </c>
      <c r="CG321" s="240" t="str">
        <f t="shared" ca="1" si="534"/>
        <v>0,900476500244288+0,425893666133331i</v>
      </c>
      <c r="CH321" s="240" t="str">
        <f t="shared" ca="1" si="535"/>
        <v>0,265676344010734+0,960030948760392i</v>
      </c>
      <c r="CI321" s="240" t="str">
        <f t="shared" ca="1" si="536"/>
        <v>-0,553411354398831+0,828238622117528i</v>
      </c>
      <c r="CJ321" s="240" t="str">
        <f t="shared" ca="1" si="537"/>
        <v>-0,988622879361274+0,121935002145047i</v>
      </c>
      <c r="CK321" s="240" t="str">
        <f t="shared" ca="1" si="538"/>
        <v>-0,738071879044162-0,668949358104864i</v>
      </c>
      <c r="CL321" s="240" t="str">
        <f t="shared" ca="1" si="539"/>
        <v>0,0244458642819704-0,99581411019537i</v>
      </c>
      <c r="CM321" s="240" t="str">
        <f t="shared" ca="1" si="540"/>
        <v>0,770006628387208-0,631928108715265i</v>
      </c>
      <c r="CN321" s="240" t="str">
        <f t="shared" ca="1" si="541"/>
        <v>0,981448972832132+0,170297551572071i</v>
      </c>
      <c r="CO321" s="240" t="str">
        <f t="shared" ca="1" si="542"/>
        <v>0,512105003210367+0,854395580531406i</v>
      </c>
      <c r="CP321" s="240" t="str">
        <f t="shared" ca="1" si="543"/>
        <v>-0,312462811156318+0,945838429114074i</v>
      </c>
      <c r="CQ321" s="240" t="str">
        <f t="shared" ca="1" si="544"/>
        <v>-0,920289448571508+0,381196370906964i</v>
      </c>
      <c r="CR321" s="240" t="str">
        <f t="shared" ca="1" si="545"/>
        <v>-0,889753339770895-0,447864194495638i</v>
      </c>
      <c r="CS321" s="240" t="str">
        <f t="shared" ca="1" si="546"/>
        <v>-0,242035988359586-0,966261829259278i</v>
      </c>
      <c r="CT321" s="240" t="str">
        <f t="shared" ca="1" si="547"/>
        <v>0,573570670542415-0,814407777614024i</v>
      </c>
      <c r="CU321" s="240" t="str">
        <f t="shared" ca="1" si="548"/>
        <v>0,991317559386077-0,097636257596857i</v>
      </c>
      <c r="CV321" s="240" t="str">
        <f t="shared" ca="1" si="549"/>
        <v>0,721432746525872+0,686861073714929i</v>
      </c>
      <c r="CW321" s="240" t="str">
        <f t="shared" ca="1" si="550"/>
        <v>-0,0488770032892199+0,994914258061545i</v>
      </c>
      <c r="CX321" s="240" t="str">
        <f t="shared" ca="1" si="551"/>
        <v>-0,785283008912899+0,612840875152263i</v>
      </c>
      <c r="CY321" s="240" t="str">
        <f t="shared" ca="1" si="552"/>
        <v>-0,976974067620875-0,194332224659244i</v>
      </c>
      <c r="CZ321" s="240" t="str">
        <f t="shared" ca="1" si="553"/>
        <v>-0,490982849567136-0,866705938467958i</v>
      </c>
      <c r="DA321" s="240" t="str">
        <f t="shared" ca="1" si="554"/>
        <v>0,335580740234955-0,937885339009012i</v>
      </c>
      <c r="DB321" s="240" t="str">
        <f t="shared" ca="1" si="555"/>
        <v>0,929367301846006-0,358496528022465i</v>
      </c>
      <c r="DC321" s="240" t="str">
        <f t="shared" ca="1" si="556"/>
        <v>0,878494225155675+0,469564946213853i</v>
      </c>
      <c r="DD321" s="240" t="str">
        <f t="shared" ca="1" si="557"/>
        <v>0,218249839280344+0,97191066976281i</v>
      </c>
      <c r="DE321" s="240" t="str">
        <f t="shared" ca="1" si="558"/>
        <v>-0,593384489161208+0,80008636431799i</v>
      </c>
      <c r="DF321" s="240" t="str">
        <f t="shared" ca="1" si="559"/>
        <v>-0,993415106780868+0,073278700617889i</v>
      </c>
      <c r="DG321" s="240" t="str">
        <f t="shared" ca="1" si="560"/>
        <v>-0,704359049897185-0,704359049897581i</v>
      </c>
      <c r="DH321" s="240" t="str">
        <f t="shared" ca="1" si="561"/>
        <v>0,073278700617317-0,993415106780909i</v>
      </c>
      <c r="DI321" s="240" t="str">
        <f t="shared" ca="1" si="562"/>
        <v>0,800086364318255-0,593384489160851i</v>
      </c>
      <c r="DJ321" s="240" t="str">
        <f t="shared" ca="1" si="563"/>
        <v>0,971910669762711+0,218249839280779i</v>
      </c>
      <c r="DK321" s="240" t="str">
        <f t="shared" ca="1" si="564"/>
        <v>0,469564946214309+0,878494225155432i</v>
      </c>
      <c r="DL321" s="240" t="str">
        <f t="shared" ca="1" si="565"/>
        <v>-0,358496528022828+0,929367301845867i</v>
      </c>
      <c r="DM321" s="240" t="str">
        <f t="shared" ca="1" si="566"/>
        <v>-0,937885339009161+0,335580740234536i</v>
      </c>
      <c r="DN321" s="240" t="str">
        <f t="shared" ca="1" si="567"/>
        <v>-0,866705938468241-0,490982849566637i</v>
      </c>
      <c r="DO321" s="240" t="str">
        <f t="shared" ca="1" si="568"/>
        <v>-0,194332224658751-0,976974067620972i</v>
      </c>
      <c r="DP321" s="240" t="str">
        <f t="shared" ca="1" si="569"/>
        <v>0,612840875151856-0,785283008913217i</v>
      </c>
      <c r="DQ321" s="240" t="str">
        <f t="shared" ca="1" si="570"/>
        <v>0,994914258061564-0,0488770032888313i</v>
      </c>
      <c r="DR321" s="240" t="str">
        <f t="shared" ca="1" si="571"/>
        <v>0,686861073714606+0,72143274652618i</v>
      </c>
      <c r="DS321" s="240" t="str">
        <f t="shared" ca="1" si="572"/>
        <v>-0,0976362575962862+0,991317559386134i</v>
      </c>
      <c r="DT321" s="240" t="str">
        <f t="shared" ca="1" si="573"/>
        <v>-0,814407777614314+0,573570670542004i</v>
      </c>
      <c r="DU321" s="240" t="str">
        <f t="shared" ca="1" si="574"/>
        <v>-0,966261829259156-0,242035988360074i</v>
      </c>
      <c r="DV321" s="240" t="str">
        <f t="shared" ca="1" si="575"/>
        <v>-0,44786419449615-0,889753339770637i</v>
      </c>
      <c r="DW321" s="240" t="str">
        <f t="shared" ca="1" si="576"/>
        <v>0,381196370907376-0,920289448571336i</v>
      </c>
      <c r="DX321" s="240" t="str">
        <f t="shared" ca="1" si="577"/>
        <v>0,945838429113913-0,312462811156809i</v>
      </c>
      <c r="DY321" s="240" t="str">
        <f t="shared" ca="1" si="578"/>
        <v>0,854395580531148+0,512105003210797i</v>
      </c>
      <c r="DZ321" s="240" t="str">
        <f t="shared" ca="1" si="579"/>
        <v>0,170297551571576+0,981448972832218i</v>
      </c>
      <c r="EA321" s="240" t="str">
        <f t="shared" ca="1" si="580"/>
        <v>-0,631928108714822+0,770006628387573i</v>
      </c>
      <c r="EB321" s="240" t="str">
        <f t="shared" ca="1" si="581"/>
        <v>-0,995814110195381+0,024445864281525i</v>
      </c>
      <c r="EC321" s="240" t="str">
        <f t="shared" ca="1" si="582"/>
        <v>-0,668949358104534-0,738071879044461i</v>
      </c>
      <c r="ED321" s="240" t="str">
        <f t="shared" ca="1" si="583"/>
        <v>0,121935002144534-0,988622879361338i</v>
      </c>
      <c r="EE321" s="240" t="str">
        <f t="shared" ca="1" si="584"/>
        <v>0,828238622117744-0,553411354398507i</v>
      </c>
      <c r="EF321" s="240" t="str">
        <f t="shared" ca="1" si="585"/>
        <v>0,960030948760545+0,265676344010182i</v>
      </c>
      <c r="EG321" s="240" t="str">
        <f t="shared" ca="1" si="586"/>
        <v>0,425893666133849+0,900476500244042i</v>
      </c>
      <c r="EH321" s="240" t="str">
        <f t="shared" ca="1" si="587"/>
        <v>-0,403666595351941+0,910657247344829i</v>
      </c>
      <c r="EI321" s="240" t="str">
        <f t="shared" ca="1" si="588"/>
        <v>-0,953221781516144+0,28915666616538i</v>
      </c>
      <c r="EJ321" s="240" t="str">
        <f t="shared" ca="1" si="589"/>
        <v>-0,841570566644818-0,532918683948883i</v>
      </c>
      <c r="EK321" s="240" t="str">
        <f t="shared" ca="1" si="590"/>
        <v>-0,146160297607281-0,985332689880956i</v>
      </c>
      <c r="EL321" s="240" t="str">
        <f t="shared" ca="1" si="591"/>
        <v>0,650634692414503-0,754266424661322i</v>
      </c>
      <c r="EM321" s="240" t="str">
        <f t="shared" ca="1" si="592"/>
        <v>0,996114121145107+3,34855586603137E-13i</v>
      </c>
      <c r="EN321" s="240"/>
      <c r="EO321" s="240"/>
      <c r="EP321" s="240"/>
    </row>
    <row r="322" spans="1:146">
      <c r="A322" s="268">
        <f t="shared" si="461"/>
        <v>4.3359374999999934E-3</v>
      </c>
      <c r="B322" s="267">
        <v>222</v>
      </c>
      <c r="C322" s="266">
        <f t="shared" si="462"/>
        <v>44400</v>
      </c>
      <c r="N322" s="265">
        <f t="shared" ca="1" si="463"/>
        <v>1.0037816629295016</v>
      </c>
      <c r="O322" s="240">
        <f t="shared" ca="1" si="464"/>
        <v>-0.99621833707049845</v>
      </c>
      <c r="P322" s="240" t="str">
        <f t="shared" ca="1" si="465"/>
        <v>-0,6690193452425-0,73814909795163i</v>
      </c>
      <c r="Q322" s="240" t="str">
        <f t="shared" ca="1" si="466"/>
        <v>0,0976464725435154-0,991421273483335i</v>
      </c>
      <c r="R322" s="240" t="str">
        <f t="shared" ca="1" si="467"/>
        <v>0,800170071334144-0,593446570515509i</v>
      </c>
      <c r="S322" s="240" t="str">
        <f t="shared" ca="1" si="468"/>
        <v>0,977076281066531+0,194352556177445i</v>
      </c>
      <c r="T322" s="240" t="str">
        <f t="shared" ca="1" si="469"/>
        <v>0,51215858090356+0,854484969512255i</v>
      </c>
      <c r="U322" s="241" t="str">
        <f t="shared" ca="1" si="470"/>
        <v>-0,289186918451476+0,953321509938829i</v>
      </c>
      <c r="V322" s="240" t="str">
        <f t="shared" ca="1" si="471"/>
        <v>-0,900570710324965+0,425938224183152i</v>
      </c>
      <c r="W322" s="240" t="str">
        <f t="shared" ca="1" si="472"/>
        <v>-0,920385731531872-0,381236252615161i</v>
      </c>
      <c r="X322" s="240" t="str">
        <f t="shared" ca="1" si="473"/>
        <v>-0,335615849522338-0,93798346289522i</v>
      </c>
      <c r="Y322" s="240" t="str">
        <f t="shared" ca="1" si="474"/>
        <v>0,469614073261235-0,878586135396241i</v>
      </c>
      <c r="Z322" s="240" t="str">
        <f t="shared" ca="1" si="475"/>
        <v>0,966362921963873-0,242061310764346i</v>
      </c>
      <c r="AA322" s="240" t="str">
        <f t="shared" ca="1" si="476"/>
        <v>0,828325274492707+0,553469253664637i</v>
      </c>
      <c r="AB322" s="240" t="str">
        <f t="shared" ca="1" si="477"/>
        <v>0,146175589259514+0,98543577782631i</v>
      </c>
      <c r="AC322" s="240" t="str">
        <f t="shared" ca="1" si="478"/>
        <v>-0,631994222598174+0,770087188387159i</v>
      </c>
      <c r="AD322" s="240" t="str">
        <f t="shared" ca="1" si="479"/>
        <v>-0,995018348454285+0,0488821169224145i</v>
      </c>
      <c r="AE322" s="240" t="str">
        <f t="shared" ca="1" si="480"/>
        <v>-0,704432741684965-0,704432741684906i</v>
      </c>
      <c r="AF322" s="240" t="str">
        <f t="shared" ca="1" si="481"/>
        <v>0,0488821169223311-0,995018348454289i</v>
      </c>
      <c r="AG322" s="240" t="str">
        <f t="shared" ca="1" si="482"/>
        <v>0,770087188387115-0,631994222598227i</v>
      </c>
      <c r="AH322" s="240" t="str">
        <f t="shared" ca="1" si="483"/>
        <v>0,985435777826291+0,146175589259641i</v>
      </c>
      <c r="AI322" s="240" t="str">
        <f t="shared" ca="1" si="484"/>
        <v>0,553469253664695+0,828325274492669i</v>
      </c>
      <c r="AJ322" s="240" t="str">
        <f t="shared" ca="1" si="485"/>
        <v>-0,24206131076408+0,96636292196394i</v>
      </c>
      <c r="AK322" s="240" t="str">
        <f t="shared" ca="1" si="486"/>
        <v>-0,878586135396017+0,469614073261652i</v>
      </c>
      <c r="AL322" s="240" t="str">
        <f t="shared" ca="1" si="487"/>
        <v>-0,937983462895112-0,33561584952264i</v>
      </c>
      <c r="AM322" s="240" t="str">
        <f t="shared" ca="1" si="488"/>
        <v>-0,381236252615042-0,920385731531921i</v>
      </c>
      <c r="AN322" s="240" t="str">
        <f t="shared" ca="1" si="489"/>
        <v>0,425938224183089-0,900570710324995i</v>
      </c>
      <c r="AO322" s="240" t="str">
        <f t="shared" ca="1" si="490"/>
        <v>0,953321509938751-0,289186918451732i</v>
      </c>
      <c r="AP322" s="240" t="str">
        <f t="shared" ca="1" si="491"/>
        <v>0,854484969512496+0,512158580903158i</v>
      </c>
      <c r="AQ322" s="240" t="str">
        <f t="shared" ca="1" si="492"/>
        <v>0,194352556177131+0,977076281066593i</v>
      </c>
      <c r="AR322" s="240" t="str">
        <f t="shared" ca="1" si="493"/>
        <v>0,194352556177131+0,977076281066593i</v>
      </c>
      <c r="AS322" s="240" t="str">
        <f t="shared" ca="1" si="494"/>
        <v>-0,991421273483327+0,097646472543595i</v>
      </c>
      <c r="AT322" s="240" t="str">
        <f t="shared" ca="1" si="495"/>
        <v>-0,738149097951818-0,669019345242293i</v>
      </c>
      <c r="AU322" s="240" t="str">
        <f t="shared" ca="1" si="496"/>
        <v>-4,79876935334464E-13-0,996218337070498i</v>
      </c>
      <c r="AV322" s="240" t="str">
        <f t="shared" ca="1" si="497"/>
        <v>0,738149097951839-0,66901934524227i</v>
      </c>
      <c r="AW322" s="240" t="str">
        <f t="shared" ca="1" si="498"/>
        <v>0,991421273483324+0,0976464725436261i</v>
      </c>
      <c r="AX322" s="240" t="str">
        <f t="shared" ca="1" si="499"/>
        <v>0,593446570515559+0,800170071334107i</v>
      </c>
      <c r="AY322" s="240" t="str">
        <f t="shared" ca="1" si="500"/>
        <v>-0,19435255617719+0,977076281066581i</v>
      </c>
      <c r="AZ322" s="240" t="str">
        <f t="shared" ca="1" si="501"/>
        <v>-0,854484969512018+0,512158580903957i</v>
      </c>
      <c r="BA322" s="240" t="str">
        <f t="shared" ca="1" si="502"/>
        <v>-0,953321509938734-0,289186918451788i</v>
      </c>
      <c r="BB322" s="240" t="str">
        <f t="shared" ca="1" si="503"/>
        <v>-0,425938224183036-0,900570710325021i</v>
      </c>
      <c r="BC322" s="240" t="str">
        <f t="shared" ca="1" si="504"/>
        <v>0,381236252615097-0,920385731531898i</v>
      </c>
      <c r="BD322" s="240" t="str">
        <f t="shared" ca="1" si="505"/>
        <v>0,937983462895128-0,335615849522597i</v>
      </c>
      <c r="BE322" s="240" t="str">
        <f t="shared" ca="1" si="506"/>
        <v>0,878586135396463+0,469614073260818i</v>
      </c>
      <c r="BF322" s="240" t="str">
        <f t="shared" ca="1" si="507"/>
        <v>0,242061310764036+0,966362921963951i</v>
      </c>
      <c r="BG322" s="240" t="str">
        <f t="shared" ca="1" si="508"/>
        <v>-0,553469253664733+0,828325274492644i</v>
      </c>
      <c r="BH322" s="240" t="str">
        <f t="shared" ca="1" si="509"/>
        <v>-0,985435777826297+0,146175589259597i</v>
      </c>
      <c r="BI322" s="240" t="str">
        <f t="shared" ca="1" si="510"/>
        <v>-0,770087188387337-0,631994222597956i</v>
      </c>
      <c r="BJ322" s="240" t="str">
        <f t="shared" ca="1" si="511"/>
        <v>-0,0488821169218756-0,995018348454311i</v>
      </c>
      <c r="BK322" s="240" t="str">
        <f t="shared" ca="1" si="512"/>
        <v>0,704432741685147-0,704432741684723i</v>
      </c>
      <c r="BL322" s="240" t="str">
        <f t="shared" ca="1" si="513"/>
        <v>0,995018348454282+0,048882116922474i</v>
      </c>
      <c r="BM322" s="240" t="str">
        <f t="shared" ca="1" si="514"/>
        <v>0,631994222598281+0,770087188387071i</v>
      </c>
      <c r="BN322" s="240" t="str">
        <f t="shared" ca="1" si="515"/>
        <v>-0,146175589259181+0,985435777826358i</v>
      </c>
      <c r="BO322" s="240" t="str">
        <f t="shared" ca="1" si="516"/>
        <v>-0,828325274492945+0,553469253664282i</v>
      </c>
      <c r="BP322" s="240" t="str">
        <f t="shared" ca="1" si="517"/>
        <v>-0,96636292196382-0,242061310764562i</v>
      </c>
      <c r="BQ322" s="240" t="str">
        <f t="shared" ca="1" si="518"/>
        <v>-0,469614073261213-0,878586135396252i</v>
      </c>
      <c r="BR322" s="240" t="str">
        <f t="shared" ca="1" si="519"/>
        <v>0,335615849522175-0,937983462895279i</v>
      </c>
      <c r="BS322" s="240" t="str">
        <f t="shared" ca="1" si="520"/>
        <v>0,920385731531726-0,381236252615511i</v>
      </c>
      <c r="BT322" s="240" t="str">
        <f t="shared" ca="1" si="521"/>
        <v>0,900570710324777+0,425938224183552i</v>
      </c>
      <c r="BU322" s="240" t="str">
        <f t="shared" ca="1" si="522"/>
        <v>0,289186918451242+0,953321509938899i</v>
      </c>
      <c r="BV322" s="240" t="str">
        <f t="shared" ca="1" si="523"/>
        <v>-0,512158580903597+0,854484969512234i</v>
      </c>
      <c r="BW322" s="240" t="str">
        <f t="shared" ca="1" si="524"/>
        <v>-0,977076281066499+0,194352556177602i</v>
      </c>
      <c r="BX322" s="240" t="str">
        <f t="shared" ca="1" si="525"/>
        <v>-0,800170071334357-0,593446570515221i</v>
      </c>
      <c r="BY322" s="240" t="str">
        <f t="shared" ca="1" si="526"/>
        <v>-0,0976464725430581-0,99142127348338i</v>
      </c>
      <c r="BZ322" s="240" t="str">
        <f t="shared" ca="1" si="527"/>
        <v>0,669019345242692-0,738149097951455i</v>
      </c>
      <c r="CA322" s="240" t="str">
        <f t="shared" ca="1" si="528"/>
        <v>0,996218337070498+5,95583411275597E-14i</v>
      </c>
      <c r="CB322" s="240" t="str">
        <f t="shared" ca="1" si="529"/>
        <v>0,669019345242605+0,738149097951536i</v>
      </c>
      <c r="CC322" s="240" t="str">
        <f t="shared" ca="1" si="530"/>
        <v>-0,0976464725431767+0,991421273483369i</v>
      </c>
      <c r="CD322" s="240" t="str">
        <f t="shared" ca="1" si="531"/>
        <v>-0,800170071334395+0,593446570515171i</v>
      </c>
      <c r="CE322" s="240" t="str">
        <f t="shared" ca="1" si="532"/>
        <v>-0,977076281066487-0,194352556177663i</v>
      </c>
      <c r="CF322" s="240" t="str">
        <f t="shared" ca="1" si="533"/>
        <v>-0,512158580903543-0,854484969512266i</v>
      </c>
      <c r="CG322" s="240" t="str">
        <f t="shared" ca="1" si="534"/>
        <v>0,289186918451356-0,953321509938866i</v>
      </c>
      <c r="CH322" s="240" t="str">
        <f t="shared" ca="1" si="535"/>
        <v>0,900570710324827-0,425938224183444i</v>
      </c>
      <c r="CI322" s="240" t="str">
        <f t="shared" ca="1" si="536"/>
        <v>0,920385731531702+0,381236252615569i</v>
      </c>
      <c r="CJ322" s="240" t="str">
        <f t="shared" ca="1" si="537"/>
        <v>0,335615849522116+0,9379834628953i</v>
      </c>
      <c r="CK322" s="240" t="str">
        <f t="shared" ca="1" si="538"/>
        <v>-0,469614073261269+0,878586135396223i</v>
      </c>
      <c r="CL322" s="240" t="str">
        <f t="shared" ca="1" si="539"/>
        <v>-0,966362921963834+0,242061310764502i</v>
      </c>
      <c r="CM322" s="240" t="str">
        <f t="shared" ca="1" si="540"/>
        <v>-0,82832527449291-0,553469253664333i</v>
      </c>
      <c r="CN322" s="240" t="str">
        <f t="shared" ca="1" si="541"/>
        <v>-0,146175589259063-0,985435777826376i</v>
      </c>
      <c r="CO322" s="240" t="str">
        <f t="shared" ca="1" si="542"/>
        <v>0,631994222598373-0,770087188386996i</v>
      </c>
      <c r="CP322" s="240" t="str">
        <f t="shared" ca="1" si="543"/>
        <v>0,995018348454288-0,048882116922355i</v>
      </c>
      <c r="CQ322" s="240" t="str">
        <f t="shared" ca="1" si="544"/>
        <v>0,704432741685063+0,704432741684807i</v>
      </c>
      <c r="CR322" s="240" t="str">
        <f t="shared" ca="1" si="545"/>
        <v>-0,0488821169219947+0,995018348454305i</v>
      </c>
      <c r="CS322" s="240" t="str">
        <f t="shared" ca="1" si="546"/>
        <v>-0,770087188387413+0,631994222597864i</v>
      </c>
      <c r="CT322" s="240" t="str">
        <f t="shared" ca="1" si="547"/>
        <v>-0,98543577782628-0,146175589259714i</v>
      </c>
      <c r="CU322" s="240" t="str">
        <f t="shared" ca="1" si="548"/>
        <v>-0,553469253664633-0,828325274492709i</v>
      </c>
      <c r="CV322" s="240" t="str">
        <f t="shared" ca="1" si="549"/>
        <v>0,242061310764152-0,966362921963922i</v>
      </c>
      <c r="CW322" s="240" t="str">
        <f t="shared" ca="1" si="550"/>
        <v>0,878586135396052-0,469614073261587i</v>
      </c>
      <c r="CX322" s="240" t="str">
        <f t="shared" ca="1" si="551"/>
        <v>0,937983462895097+0,335615849522683i</v>
      </c>
      <c r="CY322" s="240" t="str">
        <f t="shared" ca="1" si="552"/>
        <v>0,381236252615013+0,920385731531933i</v>
      </c>
      <c r="CZ322" s="240" t="str">
        <f t="shared" ca="1" si="553"/>
        <v>-0,425938224183117+0,900570710324982i</v>
      </c>
      <c r="DA322" s="240" t="str">
        <f t="shared" ca="1" si="554"/>
        <v>-0,953321509938761+0,289186918451702i</v>
      </c>
      <c r="DB322" s="240" t="str">
        <f t="shared" ca="1" si="555"/>
        <v>-0,85448496951248-0,512158580903185i</v>
      </c>
      <c r="DC322" s="240" t="str">
        <f t="shared" ca="1" si="556"/>
        <v>-0,194352556177073-0,977076281066605i</v>
      </c>
      <c r="DD322" s="240" t="str">
        <f t="shared" ca="1" si="557"/>
        <v>0,593446570515655-0,800170071334037i</v>
      </c>
      <c r="DE322" s="240" t="str">
        <f t="shared" ca="1" si="558"/>
        <v>0,991421273483333-0,0976464725435356i</v>
      </c>
      <c r="DF322" s="240" t="str">
        <f t="shared" ca="1" si="559"/>
        <v>0,738149097951778+0,669019345242337i</v>
      </c>
      <c r="DG322" s="240" t="str">
        <f t="shared" ca="1" si="560"/>
        <v>4,20318594206904E-13+0,996218337070498i</v>
      </c>
      <c r="DH322" s="240" t="str">
        <f t="shared" ca="1" si="561"/>
        <v>-0,738149097951898+0,669019345242205i</v>
      </c>
      <c r="DI322" s="240" t="str">
        <f t="shared" ca="1" si="562"/>
        <v>-0,991421273483316-0,0976464725437134i</v>
      </c>
      <c r="DJ322" s="240" t="str">
        <f t="shared" ca="1" si="563"/>
        <v>-0,593446570515511-0,800170071334143i</v>
      </c>
      <c r="DK322" s="240" t="str">
        <f t="shared" ca="1" si="564"/>
        <v>0,194352556177248-0,97707628106657i</v>
      </c>
      <c r="DL322" s="240" t="str">
        <f t="shared" ca="1" si="565"/>
        <v>0,854484969512049-0,512158580903906i</v>
      </c>
      <c r="DM322" s="240" t="str">
        <f t="shared" ca="1" si="566"/>
        <v>0,953321509938708+0,289186918451872i</v>
      </c>
      <c r="DN322" s="240" t="str">
        <f t="shared" ca="1" si="567"/>
        <v>0,425938224182956+0,900570710325058i</v>
      </c>
      <c r="DO322" s="240" t="str">
        <f t="shared" ca="1" si="568"/>
        <v>-0,381236252615179+0,920385731531865i</v>
      </c>
      <c r="DP322" s="240" t="str">
        <f t="shared" ca="1" si="569"/>
        <v>-0,937983462895157+0,335615849522515i</v>
      </c>
      <c r="DQ322" s="240" t="str">
        <f t="shared" ca="1" si="570"/>
        <v>-0,878586135396422-0,469614073260895i</v>
      </c>
      <c r="DR322" s="240" t="str">
        <f t="shared" ca="1" si="571"/>
        <v>-0,242061310764033-0,966362921963952i</v>
      </c>
      <c r="DS322" s="240" t="str">
        <f t="shared" ca="1" si="572"/>
        <v>0,553469253664735-0,828325274492642i</v>
      </c>
      <c r="DT322" s="240" t="str">
        <f t="shared" ca="1" si="573"/>
        <v>0,985435777826298-0,146175589259594i</v>
      </c>
      <c r="DU322" s="240" t="str">
        <f t="shared" ca="1" si="574"/>
        <v>0,770087188387336+0,631994222597959i</v>
      </c>
      <c r="DV322" s="240" t="str">
        <f t="shared" ca="1" si="575"/>
        <v>0,0488821169218728+0,995018348454311i</v>
      </c>
      <c r="DW322" s="240" t="str">
        <f t="shared" ca="1" si="576"/>
        <v>-0,704432741685149+0,704432741684721i</v>
      </c>
      <c r="DX322" s="240" t="str">
        <f t="shared" ca="1" si="577"/>
        <v>-0,995018348454282-0,0488821169224769i</v>
      </c>
      <c r="DY322" s="240" t="str">
        <f t="shared" ca="1" si="578"/>
        <v>-0,631994222598278-0,770087188387072i</v>
      </c>
      <c r="DZ322" s="240" t="str">
        <f t="shared" ca="1" si="579"/>
        <v>0,146175589259184-0,985435777826358i</v>
      </c>
      <c r="EA322" s="240" t="str">
        <f t="shared" ca="1" si="580"/>
        <v>0,828325274492412-0,55346925366508i</v>
      </c>
      <c r="EB322" s="240" t="str">
        <f t="shared" ca="1" si="581"/>
        <v>0,966362921963806+0,24206131076462i</v>
      </c>
      <c r="EC322" s="240" t="str">
        <f t="shared" ca="1" si="582"/>
        <v>0,469614073261162+0,878586135396279i</v>
      </c>
      <c r="ED322" s="240" t="str">
        <f t="shared" ca="1" si="583"/>
        <v>-0,335615849522231+0,937983462895258i</v>
      </c>
      <c r="EE322" s="240" t="str">
        <f t="shared" ca="1" si="584"/>
        <v>-0,920385731531749+0,381236252615456i</v>
      </c>
      <c r="EF322" s="240" t="str">
        <f t="shared" ca="1" si="585"/>
        <v>-0,900570710325186-0,425938224182684i</v>
      </c>
      <c r="EG322" s="240" t="str">
        <f t="shared" ca="1" si="586"/>
        <v>-0,289186918451186-0,953321509938917i</v>
      </c>
      <c r="EH322" s="240" t="str">
        <f t="shared" ca="1" si="587"/>
        <v>0,512158580903648-0,854484969512203i</v>
      </c>
      <c r="EI322" s="240" t="str">
        <f t="shared" ca="1" si="588"/>
        <v>0,977076281066511-0,194352556177544i</v>
      </c>
      <c r="EJ322" s="240" t="str">
        <f t="shared" ca="1" si="589"/>
        <v>0,800170071334323+0,59344657051527i</v>
      </c>
      <c r="EK322" s="240" t="str">
        <f t="shared" ca="1" si="590"/>
        <v>0,0976464725440132+0,991421273483286i</v>
      </c>
      <c r="EL322" s="240" t="str">
        <f t="shared" ca="1" si="591"/>
        <v>-0,669019345242737+0,738149097951415i</v>
      </c>
      <c r="EM322" s="240" t="str">
        <f t="shared" ca="1" si="592"/>
        <v>-0,996218337070498-1,19116682255119E-13i</v>
      </c>
      <c r="EN322" s="240"/>
      <c r="EO322" s="240"/>
      <c r="EP322" s="240"/>
    </row>
    <row r="323" spans="1:146">
      <c r="A323" s="268">
        <f t="shared" si="461"/>
        <v>4.355468749999993E-3</v>
      </c>
      <c r="B323" s="267">
        <v>223</v>
      </c>
      <c r="C323" s="266">
        <f t="shared" si="462"/>
        <v>44600</v>
      </c>
      <c r="N323" s="265">
        <f t="shared" ca="1" si="463"/>
        <v>1.003685112964986</v>
      </c>
      <c r="O323" s="240">
        <f t="shared" ca="1" si="464"/>
        <v>-0.99631488703501403</v>
      </c>
      <c r="P323" s="240" t="str">
        <f t="shared" ca="1" si="465"/>
        <v>-0,686999509935775-0,721578150636227i</v>
      </c>
      <c r="Q323" s="240" t="str">
        <f t="shared" ca="1" si="466"/>
        <v>0,048886854404628-0,99511478212014i</v>
      </c>
      <c r="R323" s="240" t="str">
        <f t="shared" ca="1" si="467"/>
        <v>0,754418446369024-0,650765827241828i</v>
      </c>
      <c r="S323" s="240" t="str">
        <f t="shared" ca="1" si="468"/>
        <v>0,991517358533384+0,0976559360949136i</v>
      </c>
      <c r="T323" s="240" t="str">
        <f t="shared" ca="1" si="469"/>
        <v>0,612964392669679+0,785441281985284i</v>
      </c>
      <c r="U323" s="241" t="str">
        <f t="shared" ca="1" si="470"/>
        <v>-0,146189756081596+0,985531282783249i</v>
      </c>
      <c r="V323" s="240" t="str">
        <f t="shared" ca="1" si="471"/>
        <v>-0,814571920756647+0,573686273186329i</v>
      </c>
      <c r="W323" s="240" t="str">
        <f t="shared" ca="1" si="472"/>
        <v>-0,977170975850541-0,194371392141166i</v>
      </c>
      <c r="X323" s="240" t="str">
        <f t="shared" ca="1" si="473"/>
        <v>-0,533026093221807-0,841740184422895i</v>
      </c>
      <c r="Y323" s="240" t="str">
        <f t="shared" ca="1" si="474"/>
        <v>0,242084770492048-0,96645657844696i</v>
      </c>
      <c r="Z323" s="240" t="str">
        <f t="shared" ca="1" si="475"/>
        <v>0,866880622257133-0,491081806711142i</v>
      </c>
      <c r="AA323" s="240" t="str">
        <f t="shared" ca="1" si="476"/>
        <v>0,953413902494279+0,28921494542679i</v>
      </c>
      <c r="AB323" s="240" t="str">
        <f t="shared" ca="1" si="477"/>
        <v>0,447954461114509+0,88993266874253i</v>
      </c>
      <c r="AC323" s="240" t="str">
        <f t="shared" ca="1" si="478"/>
        <v>-0,335648376225754+0,938074368941295i</v>
      </c>
      <c r="AD323" s="240" t="str">
        <f t="shared" ca="1" si="479"/>
        <v>-0,91084078948008+0,403747953984781i</v>
      </c>
      <c r="AE323" s="240" t="str">
        <f t="shared" ca="1" si="480"/>
        <v>-0,920474932067948-0,381273200686985i</v>
      </c>
      <c r="AF323" s="240" t="str">
        <f t="shared" ca="1" si="481"/>
        <v>-0,358568782669863-0,929554614975498i</v>
      </c>
      <c r="AG323" s="240" t="str">
        <f t="shared" ca="1" si="482"/>
        <v>0,425979504612251-0,900657990459138i</v>
      </c>
      <c r="AH323" s="240" t="str">
        <f t="shared" ca="1" si="483"/>
        <v>0,946029061984237-0,312525787750096i</v>
      </c>
      <c r="AI323" s="240" t="str">
        <f t="shared" ca="1" si="484"/>
        <v>0,87867128486284+0,469659586599782i</v>
      </c>
      <c r="AJ323" s="240" t="str">
        <f t="shared" ca="1" si="485"/>
        <v>0,265729890834091+0,96022444212012i</v>
      </c>
      <c r="AK323" s="240" t="str">
        <f t="shared" ca="1" si="486"/>
        <v>-0,512208217505506+0,854567783178973i</v>
      </c>
      <c r="AL323" s="240" t="str">
        <f t="shared" ca="1" si="487"/>
        <v>-0,972106557469217+0,218293827335864i</v>
      </c>
      <c r="AM323" s="240" t="str">
        <f t="shared" ca="1" si="488"/>
        <v>-0,82840555285413-0,553522893951133i</v>
      </c>
      <c r="AN323" s="240" t="str">
        <f t="shared" ca="1" si="489"/>
        <v>-0,170331874887307-0,981646782974898i</v>
      </c>
      <c r="AO323" s="240" t="str">
        <f t="shared" ca="1" si="490"/>
        <v>0,593504085262343-0,800247620992717i</v>
      </c>
      <c r="AP323" s="240" t="str">
        <f t="shared" ca="1" si="491"/>
        <v>0,988822135398294-0,12195957803285i</v>
      </c>
      <c r="AQ323" s="240" t="str">
        <f t="shared" ca="1" si="492"/>
        <v>0,770161822518925+0,632055473247342i</v>
      </c>
      <c r="AR323" s="240" t="str">
        <f t="shared" ca="1" si="493"/>
        <v>0,770161822518925+0,632055473247342i</v>
      </c>
      <c r="AS323" s="240" t="str">
        <f t="shared" ca="1" si="494"/>
        <v>-0,669084184235794+0,738220636756462i</v>
      </c>
      <c r="AT323" s="240" t="str">
        <f t="shared" ca="1" si="495"/>
        <v>-0,996014815618345+0,0244507913235089i</v>
      </c>
      <c r="AU323" s="240" t="str">
        <f t="shared" ca="1" si="496"/>
        <v>-0,704501012819585-0,70450101281955i</v>
      </c>
      <c r="AV323" s="240" t="str">
        <f t="shared" ca="1" si="497"/>
        <v>0,0244507913234606-0,996014815618346i</v>
      </c>
      <c r="AW323" s="240" t="str">
        <f t="shared" ca="1" si="498"/>
        <v>0,738220636756429-0,66908418423583i</v>
      </c>
      <c r="AX323" s="240" t="str">
        <f t="shared" ca="1" si="499"/>
        <v>0,993615328686935+0,0732934698724673i</v>
      </c>
      <c r="AY323" s="240" t="str">
        <f t="shared" ca="1" si="500"/>
        <v>0,632055473247402+0,770161822518876i</v>
      </c>
      <c r="AZ323" s="240" t="str">
        <f t="shared" ca="1" si="501"/>
        <v>-0,121959578032802+0,9888221353983i</v>
      </c>
      <c r="BA323" s="240" t="str">
        <f t="shared" ca="1" si="502"/>
        <v>-0,800247620992688+0,593504085262382i</v>
      </c>
      <c r="BB323" s="240" t="str">
        <f t="shared" ca="1" si="503"/>
        <v>-0,981646782974906-0,170331874887259i</v>
      </c>
      <c r="BC323" s="240" t="str">
        <f t="shared" ca="1" si="504"/>
        <v>-0,553522893951172-0,828405552854103i</v>
      </c>
      <c r="BD323" s="240" t="str">
        <f t="shared" ca="1" si="505"/>
        <v>0,218293827335804-0,972106557469231i</v>
      </c>
      <c r="BE323" s="240" t="str">
        <f t="shared" ca="1" si="506"/>
        <v>0,854567783178941-0,51220821750556i</v>
      </c>
      <c r="BF323" s="240" t="str">
        <f t="shared" ca="1" si="507"/>
        <v>0,960224442120133+0,265729890834044i</v>
      </c>
      <c r="BG323" s="240" t="str">
        <f t="shared" ca="1" si="508"/>
        <v>0,469659586599838+0,878671284862811i</v>
      </c>
      <c r="BH323" s="240" t="str">
        <f t="shared" ca="1" si="509"/>
        <v>-0,31252578775005+0,946029061984252i</v>
      </c>
      <c r="BI323" s="240" t="str">
        <f t="shared" ca="1" si="510"/>
        <v>-0,900657990458948+0,425979504612654i</v>
      </c>
      <c r="BJ323" s="240" t="str">
        <f t="shared" ca="1" si="511"/>
        <v>-0,929554614975331-0,358568782670294i</v>
      </c>
      <c r="BK323" s="240" t="str">
        <f t="shared" ca="1" si="512"/>
        <v>-0,381273200686572-0,92047493206812i</v>
      </c>
      <c r="BL323" s="240" t="str">
        <f t="shared" ca="1" si="513"/>
        <v>0,403747953985177-0,910840789479905i</v>
      </c>
      <c r="BM323" s="240" t="str">
        <f t="shared" ca="1" si="514"/>
        <v>0,93807436894145-0,33564837622532i</v>
      </c>
      <c r="BN323" s="240" t="str">
        <f t="shared" ca="1" si="515"/>
        <v>0,889932668742374+0,44795446111482i</v>
      </c>
      <c r="BO323" s="240" t="str">
        <f t="shared" ca="1" si="516"/>
        <v>0,289214945426471+0,953413902494377i</v>
      </c>
      <c r="BP323" s="240" t="str">
        <f t="shared" ca="1" si="517"/>
        <v>-0,491081806711463+0,86688062225695i</v>
      </c>
      <c r="BQ323" s="240" t="str">
        <f t="shared" ca="1" si="518"/>
        <v>-0,966456578447022+0,2420847704918i</v>
      </c>
      <c r="BR323" s="240" t="str">
        <f t="shared" ca="1" si="519"/>
        <v>-0,841740184422769-0,533026093222006i</v>
      </c>
      <c r="BS323" s="240" t="str">
        <f t="shared" ca="1" si="520"/>
        <v>-0,19437139214095-0,977170975850583i</v>
      </c>
      <c r="BT323" s="240" t="str">
        <f t="shared" ca="1" si="521"/>
        <v>0,573686273186457-0,814571920756557i</v>
      </c>
      <c r="BU323" s="240" t="str">
        <f t="shared" ca="1" si="522"/>
        <v>0,98553128278327-0,146189756081454i</v>
      </c>
      <c r="BV323" s="240" t="str">
        <f t="shared" ca="1" si="523"/>
        <v>0,785441281985206+0,612964392669777i</v>
      </c>
      <c r="BW323" s="240" t="str">
        <f t="shared" ca="1" si="524"/>
        <v>0,097655936094849+0,99151735853339i</v>
      </c>
      <c r="BX323" s="240" t="str">
        <f t="shared" ca="1" si="525"/>
        <v>-0,650765827241864+0,754418446368993i</v>
      </c>
      <c r="BY323" s="240" t="str">
        <f t="shared" ca="1" si="526"/>
        <v>-0,995114782120141+0,0488868544045984i</v>
      </c>
      <c r="BZ323" s="240" t="str">
        <f t="shared" ca="1" si="527"/>
        <v>-0,721578150636228-0,686999509935774i</v>
      </c>
      <c r="CA323" s="240" t="str">
        <f t="shared" ca="1" si="528"/>
        <v>-4,83333115966773E-14-0,996314887035014i</v>
      </c>
      <c r="CB323" s="240" t="str">
        <f t="shared" ca="1" si="529"/>
        <v>0,721578150636161-0,686999509935844i</v>
      </c>
      <c r="CC323" s="240" t="str">
        <f t="shared" ca="1" si="530"/>
        <v>0,995114782120146+0,0488868544045019i</v>
      </c>
      <c r="CD323" s="240" t="str">
        <f t="shared" ca="1" si="531"/>
        <v>0,650765827241937+0,75441844636893i</v>
      </c>
      <c r="CE323" s="240" t="str">
        <f t="shared" ca="1" si="532"/>
        <v>-0,0976559360947528+0,991517358533399i</v>
      </c>
      <c r="CF323" s="240" t="str">
        <f t="shared" ca="1" si="533"/>
        <v>-0,785441281985112+0,612964392669898i</v>
      </c>
      <c r="CG323" s="240" t="str">
        <f t="shared" ca="1" si="534"/>
        <v>-0,985531282783284-0,146189756081359i</v>
      </c>
      <c r="CH323" s="240" t="str">
        <f t="shared" ca="1" si="535"/>
        <v>-0,573686273186536-0,814571920756501i</v>
      </c>
      <c r="CI323" s="240" t="str">
        <f t="shared" ca="1" si="536"/>
        <v>0,194371392140799-0,977170975850613i</v>
      </c>
      <c r="CJ323" s="240" t="str">
        <f t="shared" ca="1" si="537"/>
        <v>0,841740184422717-0,533026093222087i</v>
      </c>
      <c r="CK323" s="240" t="str">
        <f t="shared" ca="1" si="538"/>
        <v>0,966456578447046+0,242084770491706i</v>
      </c>
      <c r="CL323" s="240" t="str">
        <f t="shared" ca="1" si="539"/>
        <v>0,491081806711548+0,866880622256903i</v>
      </c>
      <c r="CM323" s="240" t="str">
        <f t="shared" ca="1" si="540"/>
        <v>-0,289214945426378+0,953413902494405i</v>
      </c>
      <c r="CN323" s="240" t="str">
        <f t="shared" ca="1" si="541"/>
        <v>-0,889932668742331+0,447954461114907i</v>
      </c>
      <c r="CO323" s="240" t="str">
        <f t="shared" ca="1" si="542"/>
        <v>-0,938074368941139-0,335648376226188i</v>
      </c>
      <c r="CP323" s="240" t="str">
        <f t="shared" ca="1" si="543"/>
        <v>-0,403747953984385-0,910840789480256i</v>
      </c>
      <c r="CQ323" s="240" t="str">
        <f t="shared" ca="1" si="544"/>
        <v>0,381273200687372-0,920474932067789i</v>
      </c>
      <c r="CR323" s="240" t="str">
        <f t="shared" ca="1" si="545"/>
        <v>0,929554614975663-0,358568782669432i</v>
      </c>
      <c r="CS323" s="240" t="str">
        <f t="shared" ca="1" si="546"/>
        <v>0,90065799045899+0,425979504612566i</v>
      </c>
      <c r="CT323" s="240" t="str">
        <f t="shared" ca="1" si="547"/>
        <v>0,312525787750169+0,946029061984213i</v>
      </c>
      <c r="CU323" s="240" t="str">
        <f t="shared" ca="1" si="548"/>
        <v>-0,469659586599752+0,878671284862857i</v>
      </c>
      <c r="CV323" s="240" t="str">
        <f t="shared" ca="1" si="549"/>
        <v>-0,960224442120107+0,265729890834137i</v>
      </c>
      <c r="CW323" s="240" t="str">
        <f t="shared" ca="1" si="550"/>
        <v>-0,854567783179006-0,512208217505452i</v>
      </c>
      <c r="CX323" s="240" t="str">
        <f t="shared" ca="1" si="551"/>
        <v>-0,218293827335898-0,972106557469209i</v>
      </c>
      <c r="CY323" s="240" t="str">
        <f t="shared" ca="1" si="552"/>
        <v>0,553522893951093-0,828405552854156i</v>
      </c>
      <c r="CZ323" s="240" t="str">
        <f t="shared" ca="1" si="553"/>
        <v>0,981646782974886-0,170331874887382i</v>
      </c>
      <c r="DA323" s="240" t="str">
        <f t="shared" ca="1" si="554"/>
        <v>0,800247620992729+0,593504085262326i</v>
      </c>
      <c r="DB323" s="240" t="str">
        <f t="shared" ca="1" si="555"/>
        <v>0,121959578032898+0,988822135398288i</v>
      </c>
      <c r="DC323" s="240" t="str">
        <f t="shared" ca="1" si="556"/>
        <v>-0,632055473247305+0,770161822518954i</v>
      </c>
      <c r="DD323" s="240" t="str">
        <f t="shared" ca="1" si="557"/>
        <v>-0,993615328686927+0,0732934698725919i</v>
      </c>
      <c r="DE323" s="240" t="str">
        <f t="shared" ca="1" si="558"/>
        <v>-0,738220636756494-0,669084184235758i</v>
      </c>
      <c r="DF323" s="240" t="str">
        <f t="shared" ca="1" si="559"/>
        <v>-0,0244507913235572-0,996014815618344i</v>
      </c>
      <c r="DG323" s="240" t="str">
        <f t="shared" ca="1" si="560"/>
        <v>0,704501012819496-0,704501012819639i</v>
      </c>
      <c r="DH323" s="240" t="str">
        <f t="shared" ca="1" si="561"/>
        <v>0,996014815618349+0,0244507913233556i</v>
      </c>
      <c r="DI323" s="240" t="str">
        <f t="shared" ca="1" si="562"/>
        <v>0,669084184235907+0,738220636756359i</v>
      </c>
      <c r="DJ323" s="240" t="str">
        <f t="shared" ca="1" si="563"/>
        <v>-0,0732934698724473+0,993615328686936i</v>
      </c>
      <c r="DK323" s="240" t="str">
        <f t="shared" ca="1" si="564"/>
        <v>-0,770161822518863+0,632055473247417i</v>
      </c>
      <c r="DL323" s="240" t="str">
        <f t="shared" ca="1" si="565"/>
        <v>-0,988822135398306-0,121959578032754i</v>
      </c>
      <c r="DM323" s="240" t="str">
        <f t="shared" ca="1" si="566"/>
        <v>-0,593504085262443-0,800247620992642i</v>
      </c>
      <c r="DN323" s="240" t="str">
        <f t="shared" ca="1" si="567"/>
        <v>0,170331874887183-0,98164678297492i</v>
      </c>
      <c r="DO323" s="240" t="str">
        <f t="shared" ca="1" si="568"/>
        <v>0,828405552854045-0,55352289395126i</v>
      </c>
      <c r="DP323" s="240" t="str">
        <f t="shared" ca="1" si="569"/>
        <v>0,972106557469229+0,218293827335812i</v>
      </c>
      <c r="DQ323" s="240" t="str">
        <f t="shared" ca="1" si="570"/>
        <v>0,512208217505576+0,854567783178931i</v>
      </c>
      <c r="DR323" s="240" t="str">
        <f t="shared" ca="1" si="571"/>
        <v>-0,265729890833998+0,960224442120146i</v>
      </c>
      <c r="DS323" s="240" t="str">
        <f t="shared" ca="1" si="572"/>
        <v>-0,878671284863268+0,469659586598981i</v>
      </c>
      <c r="DT323" s="240" t="str">
        <f t="shared" ca="1" si="573"/>
        <v>-0,946029061983956-0,312525787750945i</v>
      </c>
      <c r="DU323" s="240" t="str">
        <f t="shared" ca="1" si="574"/>
        <v>-0,425979504611827-0,90065799045934i</v>
      </c>
      <c r="DV323" s="240" t="str">
        <f t="shared" ca="1" si="575"/>
        <v>0,358568782670195-0,929554614975369i</v>
      </c>
      <c r="DW323" s="240" t="str">
        <f t="shared" ca="1" si="576"/>
        <v>0,92047493206808-0,381273200686668i</v>
      </c>
      <c r="DX323" s="240" t="str">
        <f t="shared" ca="1" si="577"/>
        <v>0,910840789479902+0,403747953985185i</v>
      </c>
      <c r="DY323" s="240" t="str">
        <f t="shared" ca="1" si="578"/>
        <v>0,335648376225365+0,938074368941433i</v>
      </c>
      <c r="DZ323" s="240" t="str">
        <f t="shared" ca="1" si="579"/>
        <v>-0,447954461114777+0,889932668742395i</v>
      </c>
      <c r="EA323" s="240" t="str">
        <f t="shared" ca="1" si="580"/>
        <v>-0,953413902494363+0,289214945426517i</v>
      </c>
      <c r="EB323" s="240" t="str">
        <f t="shared" ca="1" si="581"/>
        <v>-0,866880622257002-0,491081806711372i</v>
      </c>
      <c r="EC323" s="240" t="str">
        <f t="shared" ca="1" si="582"/>
        <v>-0,242084770491901-0,966456578446997i</v>
      </c>
      <c r="ED323" s="240" t="str">
        <f t="shared" ca="1" si="583"/>
        <v>0,533026093222013-0,841740184422765i</v>
      </c>
      <c r="EE323" s="240" t="str">
        <f t="shared" ca="1" si="584"/>
        <v>0,977170975850585-0,194371392140942i</v>
      </c>
      <c r="EF323" s="240" t="str">
        <f t="shared" ca="1" si="585"/>
        <v>0,814571920756585+0,573686273186418i</v>
      </c>
      <c r="EG323" s="240" t="str">
        <f t="shared" ca="1" si="586"/>
        <v>0,146189756081502+0,985531282783263i</v>
      </c>
      <c r="EH323" s="240" t="str">
        <f t="shared" ca="1" si="587"/>
        <v>-0,612964392669738+0,785441281985236i</v>
      </c>
      <c r="EI323" s="240" t="str">
        <f t="shared" ca="1" si="588"/>
        <v>-0,99151735853338+0,0976559360949534i</v>
      </c>
      <c r="EJ323" s="240" t="str">
        <f t="shared" ca="1" si="589"/>
        <v>-0,754418446369062-0,650765827241784i</v>
      </c>
      <c r="EK323" s="240" t="str">
        <f t="shared" ca="1" si="590"/>
        <v>-0,0488868544045901-0,995114782120142i</v>
      </c>
      <c r="EL323" s="240" t="str">
        <f t="shared" ca="1" si="591"/>
        <v>0,686999509935739-0,721578150636262i</v>
      </c>
      <c r="EM323" s="240" t="str">
        <f t="shared" ca="1" si="592"/>
        <v>0,996314887035014-9,66666231933546E-14i</v>
      </c>
      <c r="EN323" s="240"/>
      <c r="EO323" s="240"/>
      <c r="EP323" s="240"/>
    </row>
    <row r="324" spans="1:146">
      <c r="A324" s="268">
        <f t="shared" si="461"/>
        <v>4.3749999999999926E-3</v>
      </c>
      <c r="B324" s="267">
        <v>224</v>
      </c>
      <c r="C324" s="266">
        <f t="shared" si="462"/>
        <v>44800</v>
      </c>
      <c r="N324" s="265">
        <f t="shared" ca="1" si="463"/>
        <v>1.0035955324686952</v>
      </c>
      <c r="O324" s="240">
        <f t="shared" ca="1" si="464"/>
        <v>-0.99640446753130485</v>
      </c>
      <c r="P324" s="240" t="str">
        <f t="shared" ca="1" si="465"/>
        <v>-0,704564355795958-0,704564355795955i</v>
      </c>
      <c r="Q324" s="240" t="str">
        <f t="shared" ca="1" si="466"/>
        <v>-2,43523182820638E-14-0,996404467531305i</v>
      </c>
      <c r="R324" s="240" t="str">
        <f t="shared" ca="1" si="467"/>
        <v>0,704564355795966-0,704564355795947i</v>
      </c>
      <c r="S324" s="240" t="str">
        <f t="shared" ca="1" si="468"/>
        <v>0,996404467531305-4,87046365641275E-14i</v>
      </c>
      <c r="T324" s="240" t="str">
        <f t="shared" ca="1" si="469"/>
        <v>0,704564355795963+0,70456435579595i</v>
      </c>
      <c r="U324" s="241" t="str">
        <f t="shared" ca="1" si="470"/>
        <v>-2,7831328924176E-14+0,996404467531305i</v>
      </c>
      <c r="V324" s="240" t="str">
        <f t="shared" ca="1" si="471"/>
        <v>-0,704564355795934+0,704564355795979i</v>
      </c>
      <c r="W324" s="240" t="str">
        <f t="shared" ca="1" si="472"/>
        <v>-0,996404467531305-8,78892031423683E-15i</v>
      </c>
      <c r="X324" s="240" t="str">
        <f t="shared" ca="1" si="473"/>
        <v>-0,704564355795927-0,704564355795986i</v>
      </c>
      <c r="Y324" s="240" t="str">
        <f t="shared" ca="1" si="474"/>
        <v>-1,73333678585352E-14-0,996404467531305i</v>
      </c>
      <c r="Z324" s="240" t="str">
        <f t="shared" ca="1" si="475"/>
        <v>0,704564355795973-0,70456435579594i</v>
      </c>
      <c r="AA324" s="240" t="str">
        <f t="shared" ca="1" si="476"/>
        <v>0,996404467531305-4,34556560313071E-14i</v>
      </c>
      <c r="AB324" s="240" t="str">
        <f t="shared" ca="1" si="477"/>
        <v>0,704564355795964+0,704564355795949i</v>
      </c>
      <c r="AC324" s="240" t="str">
        <f t="shared" ca="1" si="478"/>
        <v>-3,66202492384128E-14+0,996404467531305i</v>
      </c>
      <c r="AD324" s="240" t="str">
        <f t="shared" ca="1" si="479"/>
        <v>-0,704564355795936+0,704564355795977i</v>
      </c>
      <c r="AE324" s="240" t="str">
        <f t="shared" ca="1" si="480"/>
        <v>-0,996404467531305-1,75778406284736E-14i</v>
      </c>
      <c r="AF324" s="240" t="str">
        <f t="shared" ca="1" si="481"/>
        <v>-0,704564355795991-0,704564355795922i</v>
      </c>
      <c r="AG324" s="240" t="str">
        <f t="shared" ca="1" si="482"/>
        <v>-1,56243271071311E-14-0,996404467531305i</v>
      </c>
      <c r="AH324" s="240" t="str">
        <f t="shared" ca="1" si="483"/>
        <v>0,704564355795688-0,704564355796225i</v>
      </c>
      <c r="AI324" s="240" t="str">
        <f t="shared" ca="1" si="484"/>
        <v>0,996404467531305-2,32903363476388E-13i</v>
      </c>
      <c r="AJ324" s="240" t="str">
        <f t="shared" ca="1" si="485"/>
        <v>0,704564355796028+0,704564355795885i</v>
      </c>
      <c r="AK324" s="240" t="str">
        <f t="shared" ca="1" si="486"/>
        <v>-4,54091695526496E-14+0,996404467531305i</v>
      </c>
      <c r="AL324" s="240" t="str">
        <f t="shared" ca="1" si="487"/>
        <v>-0,704564355796082+0,704564355795832i</v>
      </c>
      <c r="AM324" s="240" t="str">
        <f t="shared" ca="1" si="488"/>
        <v>-0,996404467531305-3,09561943456022E-13i</v>
      </c>
      <c r="AN324" s="240" t="str">
        <f t="shared" ca="1" si="489"/>
        <v>-0,704564355795644-0,704564355796269i</v>
      </c>
      <c r="AO324" s="240" t="str">
        <f t="shared" ca="1" si="490"/>
        <v>-4,17468421437197E-13-0,996404467531305i</v>
      </c>
      <c r="AP324" s="240" t="str">
        <f t="shared" ca="1" si="491"/>
        <v>0,704564355795775-0,704564355796139i</v>
      </c>
      <c r="AQ324" s="240" t="str">
        <f t="shared" ca="1" si="492"/>
        <v>0,996404467531305-1,24996129282492E-13i</v>
      </c>
      <c r="AR324" s="240" t="str">
        <f t="shared" ca="1" si="493"/>
        <v>0,996404467531305-1,24996129282492E-13i</v>
      </c>
      <c r="AS324" s="240" t="str">
        <f t="shared" ca="1" si="494"/>
        <v>-1,3915664462088E-13+0,996404467531305i</v>
      </c>
      <c r="AT324" s="240" t="str">
        <f t="shared" ca="1" si="495"/>
        <v>-0,704564355796149+0,704564355795765i</v>
      </c>
      <c r="AU324" s="240" t="str">
        <f t="shared" ca="1" si="496"/>
        <v>-0,996404467531305-4,31628936775583E-13i</v>
      </c>
      <c r="AV324" s="240" t="str">
        <f t="shared" ca="1" si="497"/>
        <v>-0,704564355796259-0,704564355795654i</v>
      </c>
      <c r="AW324" s="240" t="str">
        <f t="shared" ca="1" si="498"/>
        <v>-2,95401428117635E-13-0,996404467531305i</v>
      </c>
      <c r="AX324" s="240" t="str">
        <f t="shared" ca="1" si="499"/>
        <v>0,704564355795842-0,704564355796072i</v>
      </c>
      <c r="AY324" s="240" t="str">
        <f t="shared" ca="1" si="500"/>
        <v>0,996404467531305-3,12486542142622E-14i</v>
      </c>
      <c r="AZ324" s="240" t="str">
        <f t="shared" ca="1" si="501"/>
        <v>0,704564355795885+0,704564355796028i</v>
      </c>
      <c r="BA324" s="240" t="str">
        <f t="shared" ca="1" si="502"/>
        <v>-2,61223637940441E-13+0,996404467531305i</v>
      </c>
      <c r="BB324" s="240" t="str">
        <f t="shared" ca="1" si="503"/>
        <v>-0,704564355796235+0,704564355795678i</v>
      </c>
      <c r="BC324" s="240" t="str">
        <f t="shared" ca="1" si="504"/>
        <v>-0,996404467531305+4,65806726952777E-13i</v>
      </c>
      <c r="BD324" s="240" t="str">
        <f t="shared" ca="1" si="505"/>
        <v>-0,704564355796192-0,704564355795721i</v>
      </c>
      <c r="BE324" s="240" t="str">
        <f t="shared" ca="1" si="506"/>
        <v>-2,01653953049404E-13-0,996404467531305i</v>
      </c>
      <c r="BF324" s="240" t="str">
        <f t="shared" ca="1" si="507"/>
        <v>0,704564355795907-0,704564355796006i</v>
      </c>
      <c r="BG324" s="240" t="str">
        <f t="shared" ca="1" si="508"/>
        <v>0,996404467531305+9,08183391052993E-14i</v>
      </c>
      <c r="BH324" s="240" t="str">
        <f t="shared" ca="1" si="509"/>
        <v>0,704564355795799+0,704564355796115i</v>
      </c>
      <c r="BI324" s="240" t="str">
        <f t="shared" ca="1" si="510"/>
        <v>-3,54971113008672E-13+0,996404467531305i</v>
      </c>
      <c r="BJ324" s="240" t="str">
        <f t="shared" ca="1" si="511"/>
        <v>-0,704564355796321+0,704564355795593i</v>
      </c>
      <c r="BK324" s="240" t="str">
        <f t="shared" ca="1" si="512"/>
        <v>-0,996404467531305+3,43739733633216E-13i</v>
      </c>
      <c r="BL324" s="240" t="str">
        <f t="shared" ca="1" si="513"/>
        <v>-0,704564355796127-0,704564355795787i</v>
      </c>
      <c r="BM324" s="240" t="str">
        <f t="shared" ca="1" si="514"/>
        <v>-7,95869597298428E-14-0,996404467531305i</v>
      </c>
      <c r="BN324" s="240" t="str">
        <f t="shared" ca="1" si="515"/>
        <v>0,704564355795974-0,704564355795939i</v>
      </c>
      <c r="BO324" s="240" t="str">
        <f t="shared" ca="1" si="516"/>
        <v>0,996404467531305+1,8456581417353E-13i</v>
      </c>
      <c r="BP324" s="240" t="str">
        <f t="shared" ca="1" si="517"/>
        <v>0,704564355795713+0,7045643557962i</v>
      </c>
      <c r="BQ324" s="240" t="str">
        <f t="shared" ca="1" si="518"/>
        <v>-4,48718588076902E-13+0,996404467531305i</v>
      </c>
      <c r="BR324" s="240" t="str">
        <f t="shared" ca="1" si="519"/>
        <v>-0,704564355795666+0,704564355796247i</v>
      </c>
      <c r="BS324" s="240" t="str">
        <f t="shared" ca="1" si="520"/>
        <v>-0,996404467531305+2,49992258564985E-13i</v>
      </c>
      <c r="BT324" s="240" t="str">
        <f t="shared" ca="1" si="521"/>
        <v>-0,70456435579606-0,704564355795854i</v>
      </c>
      <c r="BU324" s="240" t="str">
        <f t="shared" ca="1" si="522"/>
        <v>1,41605153383874E-14-0,996404467531305i</v>
      </c>
      <c r="BV324" s="240" t="str">
        <f t="shared" ca="1" si="523"/>
        <v>0,70456435579608-0,704564355795834i</v>
      </c>
      <c r="BW324" s="240" t="str">
        <f t="shared" ca="1" si="524"/>
        <v>0,996404467531305+2,7831328924176E-13i</v>
      </c>
      <c r="BX324" s="240" t="str">
        <f t="shared" ca="1" si="525"/>
        <v>0,704564355795646+0,704564355796267i</v>
      </c>
      <c r="BY324" s="240" t="str">
        <f t="shared" ca="1" si="526"/>
        <v>4,20397557400127E-13+0,996404467531305i</v>
      </c>
      <c r="BZ324" s="240" t="str">
        <f t="shared" ca="1" si="527"/>
        <v>-0,704564355795733+0,70456435579618i</v>
      </c>
      <c r="CA324" s="240" t="str">
        <f t="shared" ca="1" si="528"/>
        <v>-0,996404467531305+1,56244783496755E-13i</v>
      </c>
      <c r="CB324" s="240" t="str">
        <f t="shared" ca="1" si="529"/>
        <v>-0,704564355795954-0,704564355795959i</v>
      </c>
      <c r="CC324" s="240" t="str">
        <f t="shared" ca="1" si="530"/>
        <v>1,07907990406618E-13-0,996404467531305i</v>
      </c>
      <c r="CD324" s="240" t="str">
        <f t="shared" ca="1" si="531"/>
        <v>0,704564355796147-0,704564355795767i</v>
      </c>
      <c r="CE324" s="240" t="str">
        <f t="shared" ca="1" si="532"/>
        <v>0,996404467531305+3,7206076430999E-13i</v>
      </c>
      <c r="CF324" s="240" t="str">
        <f t="shared" ca="1" si="533"/>
        <v>0,704564355796301+0,704564355795612i</v>
      </c>
      <c r="CG324" s="240" t="str">
        <f t="shared" ca="1" si="534"/>
        <v>3,26650082331897E-13+0,996404467531305i</v>
      </c>
      <c r="CH324" s="240" t="str">
        <f t="shared" ca="1" si="535"/>
        <v>-0,70456435579584+0,704564355796074i</v>
      </c>
      <c r="CI324" s="240" t="str">
        <f t="shared" ca="1" si="536"/>
        <v>-0,996404467531305+6,24973084285244E-14i</v>
      </c>
      <c r="CJ324" s="240" t="str">
        <f t="shared" ca="1" si="537"/>
        <v>-0,704564355795887-0,704564355796026i</v>
      </c>
      <c r="CK324" s="240" t="str">
        <f t="shared" ca="1" si="538"/>
        <v>2,01655465474848E-13-0,996404467531305i</v>
      </c>
      <c r="CL324" s="240" t="str">
        <f t="shared" ca="1" si="539"/>
        <v>0,704564355796212-0,704564355795701i</v>
      </c>
      <c r="CM324" s="240" t="str">
        <f t="shared" ca="1" si="540"/>
        <v>0,996404467531305+5,22447275880883E-13i</v>
      </c>
      <c r="CN324" s="240" t="str">
        <f t="shared" ca="1" si="541"/>
        <v>0,704564355796194+0,704564355795719i</v>
      </c>
      <c r="CO324" s="240" t="str">
        <f t="shared" ca="1" si="542"/>
        <v>2,32902607263667E-13+0,996404467531305i</v>
      </c>
      <c r="CP324" s="240" t="str">
        <f t="shared" ca="1" si="543"/>
        <v>-0,704564355795905+0,704564355796008i</v>
      </c>
      <c r="CQ324" s="240" t="str">
        <f t="shared" ca="1" si="544"/>
        <v>-0,996404467531305-3,12501666397059E-14i</v>
      </c>
      <c r="CR324" s="240" t="str">
        <f t="shared" ca="1" si="545"/>
        <v>-0,704564355795822-0,704564355796093i</v>
      </c>
      <c r="CS324" s="240" t="str">
        <f t="shared" ca="1" si="546"/>
        <v>3,52041977045741E-13-0,996404467531305i</v>
      </c>
      <c r="CT324" s="240" t="str">
        <f t="shared" ca="1" si="547"/>
        <v>0,704564355796279-0,704564355795634i</v>
      </c>
      <c r="CU324" s="240" t="str">
        <f t="shared" ca="1" si="548"/>
        <v>0,996404467531305-4,03307906098809E-13i</v>
      </c>
      <c r="CV324" s="240" t="str">
        <f t="shared" ca="1" si="549"/>
        <v>0,704564355796129+0,704564355795785i</v>
      </c>
      <c r="CW324" s="240" t="str">
        <f t="shared" ca="1" si="550"/>
        <v>1,39155132195437E-13+0,996404467531305i</v>
      </c>
      <c r="CX324" s="240" t="str">
        <f t="shared" ca="1" si="551"/>
        <v>-0,704564355795972+0,704564355795941i</v>
      </c>
      <c r="CY324" s="240" t="str">
        <f t="shared" ca="1" si="552"/>
        <v>-0,996404467531305-1,81636678210599E-13i</v>
      </c>
      <c r="CZ324" s="240" t="str">
        <f t="shared" ca="1" si="553"/>
        <v>-0,704564355795755-0,704564355796159i</v>
      </c>
      <c r="DA324" s="240" t="str">
        <f t="shared" ca="1" si="554"/>
        <v>4,45789452113971E-13-0,996404467531305i</v>
      </c>
      <c r="DB324" s="240" t="str">
        <f t="shared" ca="1" si="555"/>
        <v>0,704564355795664-0,704564355796249i</v>
      </c>
      <c r="DC324" s="240" t="str">
        <f t="shared" ca="1" si="556"/>
        <v>0,996404467531305-3,09560431030579E-13i</v>
      </c>
      <c r="DD324" s="240" t="str">
        <f t="shared" ca="1" si="557"/>
        <v>0,704564355796062+0,704564355795852i</v>
      </c>
      <c r="DE324" s="240" t="str">
        <f t="shared" ca="1" si="558"/>
        <v>-1,12313793754564E-14+0,996404467531305i</v>
      </c>
      <c r="DF324" s="240" t="str">
        <f t="shared" ca="1" si="559"/>
        <v>-0,704564355796038+0,704564355795876i</v>
      </c>
      <c r="DG324" s="240" t="str">
        <f t="shared" ca="1" si="560"/>
        <v>-0,996404467531305-2,18745116776167E-13i</v>
      </c>
      <c r="DH324" s="240" t="str">
        <f t="shared" ca="1" si="561"/>
        <v>-0,704564355795648-0,704564355796265i</v>
      </c>
      <c r="DI324" s="240" t="str">
        <f t="shared" ca="1" si="562"/>
        <v>5,39536927182201E-13-0,996404467531305i</v>
      </c>
      <c r="DJ324" s="240" t="str">
        <f t="shared" ca="1" si="563"/>
        <v>0,704564355795691-0,704564355796222i</v>
      </c>
      <c r="DK324" s="240" t="str">
        <f t="shared" ca="1" si="564"/>
        <v>0,996404467531305-1,59173919459686E-13i</v>
      </c>
      <c r="DL324" s="240" t="str">
        <f t="shared" ca="1" si="565"/>
        <v>0,704564355795996+0,704564355795917i</v>
      </c>
      <c r="DM324" s="240" t="str">
        <f t="shared" ca="1" si="566"/>
        <v>-4,83398179410244E-14+0,996404467531305i</v>
      </c>
      <c r="DN324" s="240" t="str">
        <f t="shared" ca="1" si="567"/>
        <v>-0,704564355796145+0,704564355795769i</v>
      </c>
      <c r="DO324" s="240" t="str">
        <f t="shared" ca="1" si="568"/>
        <v>-0,996404467531305-3,69131628347059E-13i</v>
      </c>
      <c r="DP324" s="240" t="str">
        <f t="shared" ca="1" si="569"/>
        <v>-0,704564355795622-0,704564355796291i</v>
      </c>
      <c r="DQ324" s="240" t="str">
        <f t="shared" ca="1" si="570"/>
        <v>-3,29579218294828E-13-0,996404467531305i</v>
      </c>
      <c r="DR324" s="240" t="str">
        <f t="shared" ca="1" si="571"/>
        <v>0,704564355795797-0,704564355796117i</v>
      </c>
      <c r="DS324" s="240" t="str">
        <f t="shared" ca="1" si="572"/>
        <v>0,996404467531305-1,22065480894118E-13i</v>
      </c>
      <c r="DT324" s="240" t="str">
        <f t="shared" ca="1" si="573"/>
        <v>0,704564355795889+0,704564355796024i</v>
      </c>
      <c r="DU324" s="240" t="str">
        <f t="shared" ca="1" si="574"/>
        <v>-1,98726329511917E-13+0,996404467531305i</v>
      </c>
      <c r="DV324" s="240" t="str">
        <f t="shared" ca="1" si="575"/>
        <v>-0,70456435579617+0,704564355795743i</v>
      </c>
      <c r="DW324" s="240" t="str">
        <f t="shared" ca="1" si="576"/>
        <v>-0,996404467531305-5,19518139917952E-13i</v>
      </c>
      <c r="DX324" s="240" t="str">
        <f t="shared" ca="1" si="577"/>
        <v>-0,704564355796237-0,704564355795676i</v>
      </c>
      <c r="DY324" s="240" t="str">
        <f t="shared" ca="1" si="578"/>
        <v>-2,9247077972926E-13-0,996404467531305i</v>
      </c>
      <c r="DZ324" s="240" t="str">
        <f t="shared" ca="1" si="579"/>
        <v>0,704564355795903-0,70456435579601i</v>
      </c>
      <c r="EA324" s="240" t="str">
        <f t="shared" ca="1" si="580"/>
        <v>0,996404467531305+2,83210306767749E-14i</v>
      </c>
      <c r="EB324" s="240" t="str">
        <f t="shared" ca="1" si="581"/>
        <v>0,704564355795864+0,70456435579605i</v>
      </c>
      <c r="EC324" s="240" t="str">
        <f t="shared" ca="1" si="582"/>
        <v>-3,4911284108281E-13+0,996404467531305i</v>
      </c>
      <c r="ED324" s="240" t="str">
        <f t="shared" ca="1" si="583"/>
        <v>-0,704564355796277+0,704564355795636i</v>
      </c>
      <c r="EE324" s="240" t="str">
        <f t="shared" ca="1" si="584"/>
        <v>-0,996404467531305-5,5662657848352E-13i</v>
      </c>
      <c r="EF324" s="240" t="str">
        <f t="shared" ca="1" si="585"/>
        <v>-0,704564355796131-0,704564355795783i</v>
      </c>
      <c r="EG324" s="240" t="str">
        <f t="shared" ca="1" si="586"/>
        <v>-1,42084268158368E-13-0,996404467531305i</v>
      </c>
      <c r="EH324" s="240" t="str">
        <f t="shared" ca="1" si="587"/>
        <v>0,704564355795929-0,704564355795984i</v>
      </c>
      <c r="EI324" s="240" t="str">
        <f t="shared" ca="1" si="588"/>
        <v>0,996404467531305+1,78707542247668E-13i</v>
      </c>
      <c r="EJ324" s="240" t="str">
        <f t="shared" ca="1" si="589"/>
        <v>0,704564355795757+0,704564355796157i</v>
      </c>
      <c r="EK324" s="240" t="str">
        <f t="shared" ca="1" si="590"/>
        <v>-3,86221279648378E-13+0,996404467531305i</v>
      </c>
      <c r="EL324" s="240" t="str">
        <f t="shared" ca="1" si="591"/>
        <v>-0,704564355795662+0,704564355796251i</v>
      </c>
      <c r="EM324" s="240" t="str">
        <f t="shared" ca="1" si="592"/>
        <v>-0,996404467531305+3,1248956699351E-13i</v>
      </c>
      <c r="EN324" s="240"/>
      <c r="EO324" s="240"/>
      <c r="EP324" s="240"/>
    </row>
    <row r="325" spans="1:146">
      <c r="A325" s="268">
        <f t="shared" si="461"/>
        <v>4.3945312499999922E-3</v>
      </c>
      <c r="B325" s="267">
        <v>225</v>
      </c>
      <c r="C325" s="266">
        <f t="shared" si="462"/>
        <v>45000</v>
      </c>
      <c r="N325" s="265">
        <f t="shared" ca="1" si="463"/>
        <v>1.0035123105039048</v>
      </c>
      <c r="O325" s="240">
        <f t="shared" ca="1" si="464"/>
        <v>-0.99648768949609523</v>
      </c>
      <c r="P325" s="240" t="str">
        <f t="shared" ca="1" si="465"/>
        <v>-0,721703302314595-0,687118664238918i</v>
      </c>
      <c r="Q325" s="240" t="str">
        <f t="shared" ca="1" si="466"/>
        <v>-0,0488953334194592-0,995287376433091i</v>
      </c>
      <c r="R325" s="240" t="str">
        <f t="shared" ca="1" si="467"/>
        <v>0,650878697116623-0,754549293921235i</v>
      </c>
      <c r="S325" s="240" t="str">
        <f t="shared" ca="1" si="468"/>
        <v>0,991689328903384-0,0976728736979855i</v>
      </c>
      <c r="T325" s="240" t="str">
        <f t="shared" ca="1" si="469"/>
        <v>0,785577510188111+0,61307070620273i</v>
      </c>
      <c r="U325" s="241" t="str">
        <f t="shared" ca="1" si="470"/>
        <v>0,14621511146874+0,985702214918608i</v>
      </c>
      <c r="V325" s="240" t="str">
        <f t="shared" ca="1" si="471"/>
        <v>-0,57378577425886+0,814713201424543i</v>
      </c>
      <c r="W325" s="240" t="str">
        <f t="shared" ca="1" si="472"/>
        <v>-0,977340457960789+0,194405104228933i</v>
      </c>
      <c r="X325" s="240" t="str">
        <f t="shared" ca="1" si="473"/>
        <v>-0,841886177198232-0,533118542127184i</v>
      </c>
      <c r="Y325" s="240" t="str">
        <f t="shared" ca="1" si="474"/>
        <v>-0,242126758065163-0,966624202234829i</v>
      </c>
      <c r="Z325" s="240" t="str">
        <f t="shared" ca="1" si="475"/>
        <v>0,491166980731855-0,867030975430532i</v>
      </c>
      <c r="AA325" s="240" t="str">
        <f t="shared" ca="1" si="476"/>
        <v>0,953579264139406-0,289265107333423i</v>
      </c>
      <c r="AB325" s="240" t="str">
        <f t="shared" ca="1" si="477"/>
        <v>0,890087020100078+0,448032155058797i</v>
      </c>
      <c r="AC325" s="240" t="str">
        <f t="shared" ca="1" si="478"/>
        <v>0,335706591621478+0,938237070072995i</v>
      </c>
      <c r="AD325" s="240" t="str">
        <f t="shared" ca="1" si="479"/>
        <v>-0,403817980681222+0,910998767175788i</v>
      </c>
      <c r="AE325" s="240" t="str">
        <f t="shared" ca="1" si="480"/>
        <v>-0,920634580724918+0,381339329325893i</v>
      </c>
      <c r="AF325" s="240" t="str">
        <f t="shared" ca="1" si="481"/>
        <v>-0,929715838427342-0,358630973417816i</v>
      </c>
      <c r="AG325" s="240" t="str">
        <f t="shared" ca="1" si="482"/>
        <v>-0,426053387184583-0,90081420203381i</v>
      </c>
      <c r="AH325" s="240" t="str">
        <f t="shared" ca="1" si="483"/>
        <v>0,312579992727068-0,946193142790631i</v>
      </c>
      <c r="AI325" s="240" t="str">
        <f t="shared" ca="1" si="484"/>
        <v>0,878823683028047-0,469741045115588i</v>
      </c>
      <c r="AJ325" s="240" t="str">
        <f t="shared" ca="1" si="485"/>
        <v>0,960390984996009+0,265775979455745i</v>
      </c>
      <c r="AK325" s="240" t="str">
        <f t="shared" ca="1" si="486"/>
        <v>0,512297055724885+0,854716000793761i</v>
      </c>
      <c r="AL325" s="240" t="str">
        <f t="shared" ca="1" si="487"/>
        <v>-0,218331688569736+0,972275161198493i</v>
      </c>
      <c r="AM325" s="240" t="str">
        <f t="shared" ca="1" si="488"/>
        <v>-0,828549232849793+0,553618897854187i</v>
      </c>
      <c r="AN325" s="240" t="str">
        <f t="shared" ca="1" si="489"/>
        <v>-0,981817041376366-0,170361417522357i</v>
      </c>
      <c r="AO325" s="240" t="str">
        <f t="shared" ca="1" si="490"/>
        <v>-0,593607023568076-0,800386417231025i</v>
      </c>
      <c r="AP325" s="240" t="str">
        <f t="shared" ca="1" si="491"/>
        <v>0,121980730899261-0,988993638304387i</v>
      </c>
      <c r="AQ325" s="240" t="str">
        <f t="shared" ca="1" si="492"/>
        <v>0,77029540062753-0,632165097968354i</v>
      </c>
      <c r="AR325" s="240" t="str">
        <f t="shared" ca="1" si="493"/>
        <v>0,77029540062753-0,632165097968354i</v>
      </c>
      <c r="AS325" s="240" t="str">
        <f t="shared" ca="1" si="494"/>
        <v>0,669200231275725+0,73834867493467i</v>
      </c>
      <c r="AT325" s="240" t="str">
        <f t="shared" ca="1" si="495"/>
        <v>-0,024455032107747+0,996187566034567i</v>
      </c>
      <c r="AU325" s="240" t="str">
        <f t="shared" ca="1" si="496"/>
        <v>-0,70462320261151+0,704623202611697i</v>
      </c>
      <c r="AV325" s="240" t="str">
        <f t="shared" ca="1" si="497"/>
        <v>-0,996187566034561+0,0244550321080111i</v>
      </c>
      <c r="AW325" s="240" t="str">
        <f t="shared" ca="1" si="498"/>
        <v>-0,738348674934847-0,669200231275529i</v>
      </c>
      <c r="AX325" s="240" t="str">
        <f t="shared" ca="1" si="499"/>
        <v>-0,0733061820104314-0,993787662932239i</v>
      </c>
      <c r="AY325" s="240" t="str">
        <f t="shared" ca="1" si="500"/>
        <v>0,63216509796815-0,770295400627697i</v>
      </c>
      <c r="AZ325" s="240" t="str">
        <f t="shared" ca="1" si="501"/>
        <v>0,988993638304479-0,12198073089851i</v>
      </c>
      <c r="BA325" s="240" t="str">
        <f t="shared" ca="1" si="502"/>
        <v>0,800386417231183+0,593607023567863i</v>
      </c>
      <c r="BB325" s="240" t="str">
        <f t="shared" ca="1" si="503"/>
        <v>0,170361417522617+0,98181704137632i</v>
      </c>
      <c r="BC325" s="240" t="str">
        <f t="shared" ca="1" si="504"/>
        <v>-0,553618897854791+0,82854923284939i</v>
      </c>
      <c r="BD325" s="240" t="str">
        <f t="shared" ca="1" si="505"/>
        <v>-0,972275161198438+0,21833168856998i</v>
      </c>
      <c r="BE325" s="240" t="str">
        <f t="shared" ca="1" si="506"/>
        <v>-0,854716000793896-0,512297055724659i</v>
      </c>
      <c r="BF325" s="240" t="str">
        <f t="shared" ca="1" si="507"/>
        <v>-0,265775979455044-0,960390984996203i</v>
      </c>
      <c r="BG325" s="240" t="str">
        <f t="shared" ca="1" si="508"/>
        <v>0,469741045115368-0,878823683028165i</v>
      </c>
      <c r="BH325" s="240" t="str">
        <f t="shared" ca="1" si="509"/>
        <v>0,946193142790545-0,312579992727332i</v>
      </c>
      <c r="BI325" s="240" t="str">
        <f t="shared" ca="1" si="510"/>
        <v>0,900814202033711+0,426053387184791i</v>
      </c>
      <c r="BJ325" s="240" t="str">
        <f t="shared" ca="1" si="511"/>
        <v>0,358630973417376+0,929715838427512i</v>
      </c>
      <c r="BK325" s="240" t="str">
        <f t="shared" ca="1" si="512"/>
        <v>-0,381339329325753+0,920634580724975i</v>
      </c>
      <c r="BL325" s="240" t="str">
        <f t="shared" ca="1" si="513"/>
        <v>-0,910998767175853+0,403817980681076i</v>
      </c>
      <c r="BM325" s="240" t="str">
        <f t="shared" ca="1" si="514"/>
        <v>-0,93823707007284-0,335706591621909i</v>
      </c>
      <c r="BN325" s="240" t="str">
        <f t="shared" ca="1" si="515"/>
        <v>-0,448032155059021-0,890087020099965i</v>
      </c>
      <c r="BO325" s="240" t="str">
        <f t="shared" ca="1" si="516"/>
        <v>0,289265107333467-0,953579264139392i</v>
      </c>
      <c r="BP325" s="240" t="str">
        <f t="shared" ca="1" si="517"/>
        <v>0,867030975430709-0,491166980731543i</v>
      </c>
      <c r="BQ325" s="240" t="str">
        <f t="shared" ca="1" si="518"/>
        <v>0,966624202234916+0,242126758064817i</v>
      </c>
      <c r="BR325" s="240" t="str">
        <f t="shared" ca="1" si="519"/>
        <v>0,533118542127227+0,841886177198204i</v>
      </c>
      <c r="BS325" s="240" t="str">
        <f t="shared" ca="1" si="520"/>
        <v>-0,194405104229181+0,977340457960739i</v>
      </c>
      <c r="BT325" s="240" t="str">
        <f t="shared" ca="1" si="521"/>
        <v>-0,814713201424277+0,573785774259237i</v>
      </c>
      <c r="BU325" s="240" t="str">
        <f t="shared" ca="1" si="522"/>
        <v>-0,985702214918632-0,146215111468584i</v>
      </c>
      <c r="BV325" s="240" t="str">
        <f t="shared" ca="1" si="523"/>
        <v>-0,613070706202533-0,785577510188265i</v>
      </c>
      <c r="BW325" s="240" t="str">
        <f t="shared" ca="1" si="524"/>
        <v>0,0976728736985364-0,99168932890333i</v>
      </c>
      <c r="BX325" s="240" t="str">
        <f t="shared" ca="1" si="525"/>
        <v>0,754549293921129-0,650878697116746i</v>
      </c>
      <c r="BY325" s="240" t="str">
        <f t="shared" ca="1" si="526"/>
        <v>0,995287376433084+0,0488953334196037i</v>
      </c>
      <c r="BZ325" s="240" t="str">
        <f t="shared" ca="1" si="527"/>
        <v>0,687118664238599+0,721703302314899i</v>
      </c>
      <c r="CA325" s="240" t="str">
        <f t="shared" ca="1" si="528"/>
        <v>2,64173972227865E-13+0,996487689496095i</v>
      </c>
      <c r="CB325" s="240" t="str">
        <f t="shared" ca="1" si="529"/>
        <v>-0,687118664238955+0,72170330231456i</v>
      </c>
      <c r="CC325" s="240" t="str">
        <f t="shared" ca="1" si="530"/>
        <v>-0,995287376433108+0,048895333419113i</v>
      </c>
      <c r="CD325" s="240" t="str">
        <f t="shared" ca="1" si="531"/>
        <v>-0,754549293921474-0,650878697116345i</v>
      </c>
      <c r="CE325" s="240" t="str">
        <f t="shared" ca="1" si="532"/>
        <v>-0,0976728736980476-0,991689328903378i</v>
      </c>
      <c r="CF325" s="240" t="str">
        <f t="shared" ca="1" si="533"/>
        <v>0,613070706202921-0,785577510187963i</v>
      </c>
      <c r="CG325" s="240" t="str">
        <f t="shared" ca="1" si="534"/>
        <v>0,985702214918554-0,146215111469106i</v>
      </c>
      <c r="CH325" s="240" t="str">
        <f t="shared" ca="1" si="535"/>
        <v>0,81471320142458+0,573785774258806i</v>
      </c>
      <c r="CI325" s="240" t="str">
        <f t="shared" ca="1" si="536"/>
        <v>0,194405104228699+0,977340457960835i</v>
      </c>
      <c r="CJ325" s="240" t="str">
        <f t="shared" ca="1" si="537"/>
        <v>-0,533118542126781+0,841886177198487i</v>
      </c>
      <c r="CK325" s="240" t="str">
        <f t="shared" ca="1" si="538"/>
        <v>-0,966624202234787+0,24212675806533i</v>
      </c>
      <c r="CL325" s="240" t="str">
        <f t="shared" ca="1" si="539"/>
        <v>-0,867030975430467-0,49116698073197i</v>
      </c>
      <c r="CM325" s="240" t="str">
        <f t="shared" ca="1" si="540"/>
        <v>-0,289265107332998-0,953579264139534i</v>
      </c>
      <c r="CN325" s="240" t="str">
        <f t="shared" ca="1" si="541"/>
        <v>0,448032155058549-0,890087020100203i</v>
      </c>
      <c r="CO325" s="240" t="str">
        <f t="shared" ca="1" si="542"/>
        <v>0,938237070073005-0,335706591621447i</v>
      </c>
      <c r="CP325" s="240" t="str">
        <f t="shared" ca="1" si="543"/>
        <v>0,910998767175655+0,403817980681525i</v>
      </c>
      <c r="CQ325" s="240" t="str">
        <f t="shared" ca="1" si="544"/>
        <v>0,381339329326242+0,920634580724773i</v>
      </c>
      <c r="CR325" s="240" t="str">
        <f t="shared" ca="1" si="545"/>
        <v>-0,358630973417834+0,929715838427335i</v>
      </c>
      <c r="CS325" s="240" t="str">
        <f t="shared" ca="1" si="546"/>
        <v>-0,90081420203391+0,426053387184374i</v>
      </c>
      <c r="CT325" s="240" t="str">
        <f t="shared" ca="1" si="547"/>
        <v>-0,946193142790719-0,312579992726803i</v>
      </c>
      <c r="CU325" s="240" t="str">
        <f t="shared" ca="1" si="548"/>
        <v>-0,469741045115834-0,878823683027915i</v>
      </c>
      <c r="CV325" s="240" t="str">
        <f t="shared" ca="1" si="549"/>
        <v>0,265775979455491-0,96039098499608i</v>
      </c>
      <c r="CW325" s="240" t="str">
        <f t="shared" ca="1" si="550"/>
        <v>0,85471600079361-0,512297055725136i</v>
      </c>
      <c r="CX325" s="240" t="str">
        <f t="shared" ca="1" si="551"/>
        <v>0,972275161198553+0,218331688569464i</v>
      </c>
      <c r="CY325" s="240" t="str">
        <f t="shared" ca="1" si="552"/>
        <v>0,553618897854407+0,828549232849647i</v>
      </c>
      <c r="CZ325" s="240" t="str">
        <f t="shared" ca="1" si="553"/>
        <v>-0,170361417523073+0,981817041376241i</v>
      </c>
      <c r="DA325" s="240" t="str">
        <f t="shared" ca="1" si="554"/>
        <v>-0,800386417230851+0,593607023568311i</v>
      </c>
      <c r="DB325" s="240" t="str">
        <f t="shared" ca="1" si="555"/>
        <v>-0,988993638304422-0,121980730898971i</v>
      </c>
      <c r="DC325" s="240" t="str">
        <f t="shared" ca="1" si="556"/>
        <v>-0,632165097967792-0,770295400627991i</v>
      </c>
      <c r="DD325" s="240" t="str">
        <f t="shared" ca="1" si="557"/>
        <v>0,0733061820098762-0,993787662932279i</v>
      </c>
      <c r="DE325" s="240" t="str">
        <f t="shared" ca="1" si="558"/>
        <v>0,738348674934512-0,6692002312759i</v>
      </c>
      <c r="DF325" s="240" t="str">
        <f t="shared" ca="1" si="559"/>
        <v>0,996187566034549+0,0244550321084739i</v>
      </c>
      <c r="DG325" s="240" t="str">
        <f t="shared" ca="1" si="560"/>
        <v>0,704623202611864+0,704623202611343i</v>
      </c>
      <c r="DH325" s="240" t="str">
        <f t="shared" ca="1" si="561"/>
        <v>0,0244550321083035+0,996187566034553i</v>
      </c>
      <c r="DI325" s="240" t="str">
        <f t="shared" ca="1" si="562"/>
        <v>-0,66920023127611+0,73834867493432i</v>
      </c>
      <c r="DJ325" s="240" t="str">
        <f t="shared" ca="1" si="563"/>
        <v>-0,993787662932217+0,0733061820107232i</v>
      </c>
      <c r="DK325" s="240" t="str">
        <f t="shared" ca="1" si="564"/>
        <v>-0,770295400627848-0,632165097967968i</v>
      </c>
      <c r="DL325" s="240" t="str">
        <f t="shared" ca="1" si="565"/>
        <v>-0,121980730898801-0,988993638304443i</v>
      </c>
      <c r="DM325" s="240" t="str">
        <f t="shared" ca="1" si="566"/>
        <v>0,593607023568493-0,800386417230716i</v>
      </c>
      <c r="DN325" s="240" t="str">
        <f t="shared" ca="1" si="567"/>
        <v>0,98181704137627-0,170361417522906i</v>
      </c>
      <c r="DO325" s="240" t="str">
        <f t="shared" ca="1" si="568"/>
        <v>0,828549232849521+0,553618897854595i</v>
      </c>
      <c r="DP325" s="240" t="str">
        <f t="shared" ca="1" si="569"/>
        <v>0,218331688569299+0,97227516119859i</v>
      </c>
      <c r="DQ325" s="240" t="str">
        <f t="shared" ca="1" si="570"/>
        <v>-0,512297055724457+0,854716000794018i</v>
      </c>
      <c r="DR325" s="240" t="str">
        <f t="shared" ca="1" si="571"/>
        <v>-0,960390984996126+0,265775979455326i</v>
      </c>
      <c r="DS325" s="240" t="str">
        <f t="shared" ca="1" si="572"/>
        <v>-0,878823683027809-0,469741045116035i</v>
      </c>
      <c r="DT325" s="240" t="str">
        <f t="shared" ca="1" si="573"/>
        <v>-0,312579992727609-0,946193142790453i</v>
      </c>
      <c r="DU325" s="240" t="str">
        <f t="shared" ca="1" si="574"/>
        <v>0,426053387184579-0,900814202033812i</v>
      </c>
      <c r="DV325" s="240" t="str">
        <f t="shared" ca="1" si="575"/>
        <v>0,929715838427397-0,358630973417676i</v>
      </c>
      <c r="DW325" s="240" t="str">
        <f t="shared" ca="1" si="576"/>
        <v>0,920634580725076+0,381339329325509i</v>
      </c>
      <c r="DX325" s="240" t="str">
        <f t="shared" ca="1" si="577"/>
        <v>0,403817980681368+0,910998767175723i</v>
      </c>
      <c r="DY325" s="240" t="str">
        <f t="shared" ca="1" si="578"/>
        <v>-0,33570659162166+0,938237070072929i</v>
      </c>
      <c r="DZ325" s="240" t="str">
        <f t="shared" ca="1" si="579"/>
        <v>-0,890087020100279+0,448032155058397i</v>
      </c>
      <c r="EA325" s="240" t="str">
        <f t="shared" ca="1" si="580"/>
        <v>-0,953579264139468-0,289265107333215i</v>
      </c>
      <c r="EB325" s="240" t="str">
        <f t="shared" ca="1" si="581"/>
        <v>-0,491166980731822-0,867030975430551i</v>
      </c>
      <c r="EC325" s="240" t="str">
        <f t="shared" ca="1" si="582"/>
        <v>0,242126758065551-0,966624202234732i</v>
      </c>
      <c r="ED325" s="240" t="str">
        <f t="shared" ca="1" si="583"/>
        <v>0,841886177198033-0,533118542127499i</v>
      </c>
      <c r="EE325" s="240" t="str">
        <f t="shared" ca="1" si="584"/>
        <v>0,977340457960791+0,194405104228922i</v>
      </c>
      <c r="EF325" s="240" t="str">
        <f t="shared" ca="1" si="585"/>
        <v>0,573785774258667+0,814713201424679i</v>
      </c>
      <c r="EG325" s="240" t="str">
        <f t="shared" ca="1" si="586"/>
        <v>-0,146215111468323+0,985702214918671i</v>
      </c>
      <c r="EH325" s="240" t="str">
        <f t="shared" ca="1" si="587"/>
        <v>-0,785577510188067+0,613070706202786i</v>
      </c>
      <c r="EI325" s="240" t="str">
        <f t="shared" ca="1" si="588"/>
        <v>-0,991689328903356-0,0976728736982736i</v>
      </c>
      <c r="EJ325" s="240" t="str">
        <f t="shared" ca="1" si="589"/>
        <v>-0,650878697116216-0,754549293921585i</v>
      </c>
      <c r="EK325" s="240" t="str">
        <f t="shared" ca="1" si="590"/>
        <v>0,0488953334193398-0,995287376433097i</v>
      </c>
      <c r="EL325" s="240" t="str">
        <f t="shared" ca="1" si="591"/>
        <v>0,721703302314678-0,687118664238831i</v>
      </c>
      <c r="EM325" s="240" t="str">
        <f t="shared" ca="1" si="592"/>
        <v>0,996487689496095+4,91239863770246E-13i</v>
      </c>
      <c r="EN325" s="240"/>
      <c r="EO325" s="240"/>
      <c r="EP325" s="240"/>
    </row>
    <row r="326" spans="1:146">
      <c r="A326" s="268">
        <f t="shared" si="461"/>
        <v>4.4140624999999918E-3</v>
      </c>
      <c r="B326" s="267">
        <v>226</v>
      </c>
      <c r="C326" s="266">
        <f t="shared" si="462"/>
        <v>45200</v>
      </c>
      <c r="N326" s="265">
        <f t="shared" ca="1" si="463"/>
        <v>1.003434909164991</v>
      </c>
      <c r="O326" s="240">
        <f t="shared" ca="1" si="464"/>
        <v>-0.99656509083500899</v>
      </c>
      <c r="P326" s="240" t="str">
        <f t="shared" ca="1" si="465"/>
        <v>-0,738406025543668-0,669252210838181i</v>
      </c>
      <c r="Q326" s="240" t="str">
        <f t="shared" ca="1" si="466"/>
        <v>-0,0976804603559579-0,991766357533688i</v>
      </c>
      <c r="R326" s="240" t="str">
        <f t="shared" ca="1" si="467"/>
        <v>0,593653131491884-0,80044858656935i</v>
      </c>
      <c r="S326" s="240" t="str">
        <f t="shared" ca="1" si="468"/>
        <v>0,977416372054689-0,194420204481019i</v>
      </c>
      <c r="T326" s="240" t="str">
        <f t="shared" ca="1" si="469"/>
        <v>0,85478239013671+0,512336847965441i</v>
      </c>
      <c r="U326" s="241" t="str">
        <f t="shared" ca="1" si="470"/>
        <v>0,289287575756128+0,953653332602646i</v>
      </c>
      <c r="V326" s="240" t="str">
        <f t="shared" ca="1" si="471"/>
        <v>-0,426086480521368+0,900884172015418i</v>
      </c>
      <c r="W326" s="240" t="str">
        <f t="shared" ca="1" si="472"/>
        <v>-0,920706090237728+0,38136894953594i</v>
      </c>
      <c r="X326" s="240" t="str">
        <f t="shared" ca="1" si="473"/>
        <v>-0,938309946844277-0,33573266734722i</v>
      </c>
      <c r="Y326" s="240" t="str">
        <f t="shared" ca="1" si="474"/>
        <v>-0,469777531854338-0,878891944914638i</v>
      </c>
      <c r="Z326" s="240" t="str">
        <f t="shared" ca="1" si="475"/>
        <v>0,24214556505637-0,966699283952626i</v>
      </c>
      <c r="AA326" s="240" t="str">
        <f t="shared" ca="1" si="476"/>
        <v>0,828613589710863-0,553661899734365i</v>
      </c>
      <c r="AB326" s="240" t="str">
        <f t="shared" ca="1" si="477"/>
        <v>0,985778778504906+0,146226468603893i</v>
      </c>
      <c r="AC326" s="240" t="str">
        <f t="shared" ca="1" si="478"/>
        <v>0,632214200857658+0,770355232671851i</v>
      </c>
      <c r="AD326" s="240" t="str">
        <f t="shared" ca="1" si="479"/>
        <v>-0,0488991313231442+0,995364684538703i</v>
      </c>
      <c r="AE326" s="240" t="str">
        <f t="shared" ca="1" si="480"/>
        <v>-0,704677933623197+0,704677933623248i</v>
      </c>
      <c r="AF326" s="240" t="str">
        <f t="shared" ca="1" si="481"/>
        <v>-0,995364684538703+0,0488991313231321i</v>
      </c>
      <c r="AG326" s="240" t="str">
        <f t="shared" ca="1" si="482"/>
        <v>-0,770355232671835-0,632214200857678i</v>
      </c>
      <c r="AH326" s="240" t="str">
        <f t="shared" ca="1" si="483"/>
        <v>-0,146226468603783-0,985778778504922i</v>
      </c>
      <c r="AI326" s="240" t="str">
        <f t="shared" ca="1" si="484"/>
        <v>0,553661899734057-0,82861358971107i</v>
      </c>
      <c r="AJ326" s="240" t="str">
        <f t="shared" ca="1" si="485"/>
        <v>0,966699283952629-0,242145565056358i</v>
      </c>
      <c r="AK326" s="240" t="str">
        <f t="shared" ca="1" si="486"/>
        <v>0,878891944914864+0,469777531853918i</v>
      </c>
      <c r="AL326" s="240" t="str">
        <f t="shared" ca="1" si="487"/>
        <v>0,335732667347195+0,938309946844286i</v>
      </c>
      <c r="AM326" s="240" t="str">
        <f t="shared" ca="1" si="488"/>
        <v>-0,381368949536428+0,920706090237526i</v>
      </c>
      <c r="AN326" s="240" t="str">
        <f t="shared" ca="1" si="489"/>
        <v>-0,900884172015429+0,426086480521344i</v>
      </c>
      <c r="AO326" s="240" t="str">
        <f t="shared" ca="1" si="490"/>
        <v>-0,953653332602525-0,289287575756526i</v>
      </c>
      <c r="AP326" s="240" t="str">
        <f t="shared" ca="1" si="491"/>
        <v>-0,512336847965517-0,854782390136663i</v>
      </c>
      <c r="AQ326" s="240" t="str">
        <f t="shared" ca="1" si="492"/>
        <v>0,194420204481437-0,977416372054605i</v>
      </c>
      <c r="AR326" s="240" t="str">
        <f t="shared" ca="1" si="493"/>
        <v>0,194420204481437-0,977416372054605i</v>
      </c>
      <c r="AS326" s="240" t="str">
        <f t="shared" ca="1" si="494"/>
        <v>0,991766357533657+0,0976804603562678i</v>
      </c>
      <c r="AT326" s="240" t="str">
        <f t="shared" ca="1" si="495"/>
        <v>0,66925221083831+0,738406025543552i</v>
      </c>
      <c r="AU326" s="240" t="str">
        <f t="shared" ca="1" si="496"/>
        <v>-3,23773995511278E-13+0,996565090835009i</v>
      </c>
      <c r="AV326" s="240" t="str">
        <f t="shared" ca="1" si="497"/>
        <v>-0,669252210838034+0,738406025543801i</v>
      </c>
      <c r="AW326" s="240" t="str">
        <f t="shared" ca="1" si="498"/>
        <v>-0,991766357533718+0,0976804603556516i</v>
      </c>
      <c r="AX326" s="240" t="str">
        <f t="shared" ca="1" si="499"/>
        <v>-0,800448586569526-0,593653131491646i</v>
      </c>
      <c r="AY326" s="240" t="str">
        <f t="shared" ca="1" si="500"/>
        <v>-0,194420204480802-0,977416372054731i</v>
      </c>
      <c r="AZ326" s="240" t="str">
        <f t="shared" ca="1" si="501"/>
        <v>0,512336847965199-0,854782390136855i</v>
      </c>
      <c r="BA326" s="240" t="str">
        <f t="shared" ca="1" si="502"/>
        <v>0,953653332602705-0,289287575755933i</v>
      </c>
      <c r="BB326" s="240" t="str">
        <f t="shared" ca="1" si="503"/>
        <v>0,900884172015575+0,426086480521033i</v>
      </c>
      <c r="BC326" s="240" t="str">
        <f t="shared" ca="1" si="504"/>
        <v>0,38136894953583+0,920706090237773i</v>
      </c>
      <c r="BD326" s="240" t="str">
        <f t="shared" ca="1" si="505"/>
        <v>-0,335732667346858+0,938309946844407i</v>
      </c>
      <c r="BE326" s="240" t="str">
        <f t="shared" ca="1" si="506"/>
        <v>-0,878891944914688+0,469777531854246i</v>
      </c>
      <c r="BF326" s="240" t="str">
        <f t="shared" ca="1" si="507"/>
        <v>-0,966699283952716-0,242145565056011i</v>
      </c>
      <c r="BG326" s="240" t="str">
        <f t="shared" ca="1" si="508"/>
        <v>-0,553661899734355-0,82861358971087i</v>
      </c>
      <c r="BH326" s="240" t="str">
        <f t="shared" ca="1" si="509"/>
        <v>0,146226468603415-0,985778778504977i</v>
      </c>
      <c r="BI326" s="240" t="str">
        <f t="shared" ca="1" si="510"/>
        <v>0,770355232671868-0,632214200857638i</v>
      </c>
      <c r="BJ326" s="240" t="str">
        <f t="shared" ca="1" si="511"/>
        <v>0,995364684538679+0,0488991313236374i</v>
      </c>
      <c r="BK326" s="240" t="str">
        <f t="shared" ca="1" si="512"/>
        <v>0,70467793362324+0,704677933623205i</v>
      </c>
      <c r="BL326" s="240" t="str">
        <f t="shared" ca="1" si="513"/>
        <v>0,0488991313227238+0,995364684538724i</v>
      </c>
      <c r="BM326" s="240" t="str">
        <f t="shared" ca="1" si="514"/>
        <v>-0,632214200857622+0,770355232671881i</v>
      </c>
      <c r="BN326" s="240" t="str">
        <f t="shared" ca="1" si="515"/>
        <v>-0,98577877850497+0,146226468603462i</v>
      </c>
      <c r="BO326" s="240" t="str">
        <f t="shared" ca="1" si="516"/>
        <v>-0,828613589710881-0,553661899734338i</v>
      </c>
      <c r="BP326" s="240" t="str">
        <f t="shared" ca="1" si="517"/>
        <v>-0,24214556505603-0,966699283952712i</v>
      </c>
      <c r="BQ326" s="240" t="str">
        <f t="shared" ca="1" si="518"/>
        <v>0,469777531854178-0,878891944914724i</v>
      </c>
      <c r="BR326" s="240" t="str">
        <f t="shared" ca="1" si="519"/>
        <v>0,938309946844401-0,335732667346877i</v>
      </c>
      <c r="BS326" s="240" t="str">
        <f t="shared" ca="1" si="520"/>
        <v>0,920706090237792+0,381368949535786i</v>
      </c>
      <c r="BT326" s="240" t="str">
        <f t="shared" ca="1" si="521"/>
        <v>0,426086480521077+0,900884172015555i</v>
      </c>
      <c r="BU326" s="240" t="str">
        <f t="shared" ca="1" si="522"/>
        <v>-0,289287575755887+0,953653332602719i</v>
      </c>
      <c r="BV326" s="240" t="str">
        <f t="shared" ca="1" si="523"/>
        <v>-0,854782390136831+0,51233684796524i</v>
      </c>
      <c r="BW326" s="240" t="str">
        <f t="shared" ca="1" si="524"/>
        <v>-0,977416372054735-0,194420204480783i</v>
      </c>
      <c r="BX326" s="240" t="str">
        <f t="shared" ca="1" si="525"/>
        <v>-0,593653131491685-0,800448586569498i</v>
      </c>
      <c r="BY326" s="240" t="str">
        <f t="shared" ca="1" si="526"/>
        <v>0,0976804603555752-0,991766357533726i</v>
      </c>
      <c r="BZ326" s="240" t="str">
        <f t="shared" ca="1" si="527"/>
        <v>0,738406025543788-0,669252210838049i</v>
      </c>
      <c r="CA326" s="240" t="str">
        <f t="shared" ca="1" si="528"/>
        <v>0,996565090835009-3,72119012824529E-13i</v>
      </c>
      <c r="CB326" s="240" t="str">
        <f t="shared" ca="1" si="529"/>
        <v>0,738406025543603+0,669252210838253i</v>
      </c>
      <c r="CC326" s="240" t="str">
        <f t="shared" ca="1" si="530"/>
        <v>0,0976804603563159+0,991766357533652i</v>
      </c>
      <c r="CD326" s="240" t="str">
        <f t="shared" ca="1" si="531"/>
        <v>-0,593653131491906+0,800448586569333i</v>
      </c>
      <c r="CE326" s="240" t="str">
        <f t="shared" ca="1" si="532"/>
        <v>-0,977416372054601+0,194420204481456i</v>
      </c>
      <c r="CF326" s="240" t="str">
        <f t="shared" ca="1" si="533"/>
        <v>-0,854782390136688-0,512336847965477i</v>
      </c>
      <c r="CG326" s="240" t="str">
        <f t="shared" ca="1" si="534"/>
        <v>-0,289287575755623-0,953653332602798i</v>
      </c>
      <c r="CH326" s="240" t="str">
        <f t="shared" ca="1" si="535"/>
        <v>0,426086480521326-0,900884172015437i</v>
      </c>
      <c r="CI326" s="240" t="str">
        <f t="shared" ca="1" si="536"/>
        <v>0,920706090237898-0,381368949535531i</v>
      </c>
      <c r="CJ326" s="240" t="str">
        <f t="shared" ca="1" si="537"/>
        <v>0,938309946844308+0,335732667347136i</v>
      </c>
      <c r="CK326" s="240" t="str">
        <f t="shared" ca="1" si="538"/>
        <v>0,469777531853936+0,878891944914854i</v>
      </c>
      <c r="CL326" s="240" t="str">
        <f t="shared" ca="1" si="539"/>
        <v>-0,242145565056298+0,966699283952645i</v>
      </c>
      <c r="CM326" s="240" t="str">
        <f t="shared" ca="1" si="540"/>
        <v>-0,828613589711035+0,553661899734109i</v>
      </c>
      <c r="CN326" s="240" t="str">
        <f t="shared" ca="1" si="541"/>
        <v>-0,985778778504929-0,146226468603735i</v>
      </c>
      <c r="CO326" s="240" t="str">
        <f t="shared" ca="1" si="542"/>
        <v>-0,632214200857408-0,770355232672056i</v>
      </c>
      <c r="CP326" s="240" t="str">
        <f t="shared" ca="1" si="543"/>
        <v>0,0488991313229989-0,99536468453871i</v>
      </c>
      <c r="CQ326" s="240" t="str">
        <f t="shared" ca="1" si="544"/>
        <v>0,704677933623434-0,704677933623011i</v>
      </c>
      <c r="CR326" s="240" t="str">
        <f t="shared" ca="1" si="545"/>
        <v>0,99536468453869-0,0488991313234189i</v>
      </c>
      <c r="CS326" s="240" t="str">
        <f t="shared" ca="1" si="546"/>
        <v>0,770355232671676+0,632214200857872i</v>
      </c>
      <c r="CT326" s="240" t="str">
        <f t="shared" ca="1" si="547"/>
        <v>0,146226468604151+0,985778778504867i</v>
      </c>
      <c r="CU326" s="240" t="str">
        <f t="shared" ca="1" si="548"/>
        <v>-0,55366189973456+0,828613589710734i</v>
      </c>
      <c r="CV326" s="240" t="str">
        <f t="shared" ca="1" si="549"/>
        <v>-0,966699283952543+0,242145565056705i</v>
      </c>
      <c r="CW326" s="240" t="str">
        <f t="shared" ca="1" si="550"/>
        <v>-0,878891944914572-0,469777531854464i</v>
      </c>
      <c r="CX326" s="240" t="str">
        <f t="shared" ca="1" si="551"/>
        <v>-0,335732667347531-0,938309946844165i</v>
      </c>
      <c r="CY326" s="240" t="str">
        <f t="shared" ca="1" si="552"/>
        <v>0,381368949536085-0,920706090237669i</v>
      </c>
      <c r="CZ326" s="240" t="str">
        <f t="shared" ca="1" si="553"/>
        <v>0,900884172015281-0,426086480521655i</v>
      </c>
      <c r="DA326" s="240" t="str">
        <f t="shared" ca="1" si="554"/>
        <v>0,953653332602625+0,289287575756197i</v>
      </c>
      <c r="DB326" s="240" t="str">
        <f t="shared" ca="1" si="555"/>
        <v>0,512336847965837+0,854782390136473i</v>
      </c>
      <c r="DC326" s="240" t="str">
        <f t="shared" ca="1" si="556"/>
        <v>-0,1944202044811+0,977416372054672i</v>
      </c>
      <c r="DD326" s="240" t="str">
        <f t="shared" ca="1" si="557"/>
        <v>-0,80044858656969+0,593653131491425i</v>
      </c>
      <c r="DE326" s="240" t="str">
        <f t="shared" ca="1" si="558"/>
        <v>-0,991766357533688-0,0976804603559538i</v>
      </c>
      <c r="DF326" s="240" t="str">
        <f t="shared" ca="1" si="559"/>
        <v>-0,66925221083785-0,738406025543968i</v>
      </c>
      <c r="DG326" s="240" t="str">
        <f t="shared" ca="1" si="560"/>
        <v>-4,83450173132519E-14-0,996565090835009i</v>
      </c>
      <c r="DH326" s="240" t="str">
        <f t="shared" ca="1" si="561"/>
        <v>0,669252210838535-0,738406025543348i</v>
      </c>
      <c r="DI326" s="240" t="str">
        <f t="shared" ca="1" si="562"/>
        <v>0,991766357533679-0,09768046035605i</v>
      </c>
      <c r="DJ326" s="240" t="str">
        <f t="shared" ca="1" si="563"/>
        <v>0,80044858656914+0,593653131492166i</v>
      </c>
      <c r="DK326" s="240" t="str">
        <f t="shared" ca="1" si="564"/>
        <v>0,194420204481139+0,977416372054664i</v>
      </c>
      <c r="DL326" s="240" t="str">
        <f t="shared" ca="1" si="565"/>
        <v>-0,512336847965706+0,854782390136552i</v>
      </c>
      <c r="DM326" s="240" t="str">
        <f t="shared" ca="1" si="566"/>
        <v>-0,953653332602597+0,28928757575629i</v>
      </c>
      <c r="DN326" s="240" t="str">
        <f t="shared" ca="1" si="567"/>
        <v>-0,900884172015299-0,426086480521619i</v>
      </c>
      <c r="DO326" s="240" t="str">
        <f t="shared" ca="1" si="568"/>
        <v>-0,381368949536121-0,920706090237653i</v>
      </c>
      <c r="DP326" s="240" t="str">
        <f t="shared" ca="1" si="569"/>
        <v>0,335732667347441-0,938309946844198i</v>
      </c>
      <c r="DQ326" s="240" t="str">
        <f t="shared" ca="1" si="570"/>
        <v>0,878891944914526-0,469777531854549i</v>
      </c>
      <c r="DR326" s="240" t="str">
        <f t="shared" ca="1" si="571"/>
        <v>0,966699283952553+0,242145565056666i</v>
      </c>
      <c r="DS326" s="240" t="str">
        <f t="shared" ca="1" si="572"/>
        <v>0,553661899734688+0,828613589710648i</v>
      </c>
      <c r="DT326" s="240" t="str">
        <f t="shared" ca="1" si="573"/>
        <v>-0,146226468604055+0,985778778504882i</v>
      </c>
      <c r="DU326" s="240" t="str">
        <f t="shared" ca="1" si="574"/>
        <v>-0,77035523267165+0,632214200857903i</v>
      </c>
      <c r="DV326" s="240" t="str">
        <f t="shared" ca="1" si="575"/>
        <v>-0,995364684538697-0,0488991313232657i</v>
      </c>
      <c r="DW326" s="240" t="str">
        <f t="shared" ca="1" si="576"/>
        <v>-0,704677933623503-0,704677933622942i</v>
      </c>
      <c r="DX326" s="240" t="str">
        <f t="shared" ca="1" si="577"/>
        <v>-0,0488991313230389-0,995364684538708i</v>
      </c>
      <c r="DY326" s="240" t="str">
        <f t="shared" ca="1" si="578"/>
        <v>0,632214200858078-0,770355232671507i</v>
      </c>
      <c r="DZ326" s="240" t="str">
        <f t="shared" ca="1" si="579"/>
        <v>0,985778778504915-0,146226468603831i</v>
      </c>
      <c r="EA326" s="240" t="str">
        <f t="shared" ca="1" si="580"/>
        <v>0,828613589711089+0,553661899734029i</v>
      </c>
      <c r="EB326" s="240" t="str">
        <f t="shared" ca="1" si="581"/>
        <v>0,242145565056446+0,966699283952607i</v>
      </c>
      <c r="EC326" s="240" t="str">
        <f t="shared" ca="1" si="582"/>
        <v>-0,469777531854749+0,878891944914419i</v>
      </c>
      <c r="ED326" s="240" t="str">
        <f t="shared" ca="1" si="583"/>
        <v>-0,938309946844275+0,335732667347228i</v>
      </c>
      <c r="EE326" s="240" t="str">
        <f t="shared" ca="1" si="584"/>
        <v>-0,920706090237566-0,381368949536332i</v>
      </c>
      <c r="EF326" s="240" t="str">
        <f t="shared" ca="1" si="585"/>
        <v>-0,426086480521413-0,900884172015396i</v>
      </c>
      <c r="EG326" s="240" t="str">
        <f t="shared" ca="1" si="586"/>
        <v>0,289287575756507-0,95365333260253i</v>
      </c>
      <c r="EH326" s="240" t="str">
        <f t="shared" ca="1" si="587"/>
        <v>0,854782390136668-0,51233684796551i</v>
      </c>
      <c r="EI326" s="240" t="str">
        <f t="shared" ca="1" si="588"/>
        <v>0,97741637205462+0,194420204481362i</v>
      </c>
      <c r="EJ326" s="240" t="str">
        <f t="shared" ca="1" si="589"/>
        <v>0,593653131491984+0,800448586569276i</v>
      </c>
      <c r="EK326" s="240" t="str">
        <f t="shared" ca="1" si="590"/>
        <v>-0,097680460356276+0,991766357533656i</v>
      </c>
      <c r="EL326" s="240" t="str">
        <f t="shared" ca="1" si="591"/>
        <v>-0,7384060255435+0,669252210838367i</v>
      </c>
      <c r="EM326" s="240" t="str">
        <f t="shared" ca="1" si="592"/>
        <v>-0,996565090835009-2,75428978198026E-13i</v>
      </c>
      <c r="EN326" s="240"/>
      <c r="EO326" s="240"/>
      <c r="EP326" s="240"/>
    </row>
    <row r="327" spans="1:146">
      <c r="A327" s="268">
        <f t="shared" si="461"/>
        <v>4.4335937499999914E-3</v>
      </c>
      <c r="B327" s="267">
        <v>227</v>
      </c>
      <c r="C327" s="266">
        <f t="shared" si="462"/>
        <v>45400</v>
      </c>
      <c r="N327" s="265">
        <f t="shared" ca="1" si="463"/>
        <v>1.0033628532026229</v>
      </c>
      <c r="O327" s="240">
        <f t="shared" ca="1" si="464"/>
        <v>-0.99663714679737725</v>
      </c>
      <c r="P327" s="240" t="str">
        <f t="shared" ca="1" si="465"/>
        <v>-0,754662464311956-0,650976318566983i</v>
      </c>
      <c r="Q327" s="240" t="str">
        <f t="shared" ca="1" si="466"/>
        <v>-0,146237041409419-0,985850054570287i</v>
      </c>
      <c r="R327" s="240" t="str">
        <f t="shared" ca="1" si="467"/>
        <v>0,533198501427704-0,842012446732035i</v>
      </c>
      <c r="S327" s="240" t="str">
        <f t="shared" ca="1" si="468"/>
        <v>0,953722285859471-0,289308492497889i</v>
      </c>
      <c r="T327" s="240" t="str">
        <f t="shared" ca="1" si="469"/>
        <v>0,911135402498676+0,403878546954394i</v>
      </c>
      <c r="U327" s="241" t="str">
        <f t="shared" ca="1" si="470"/>
        <v>0,426117288415046+0,900949309833924i</v>
      </c>
      <c r="V327" s="240" t="str">
        <f t="shared" ca="1" si="471"/>
        <v>-0,265815841624284+0,960535028365958i</v>
      </c>
      <c r="W327" s="240" t="str">
        <f t="shared" ca="1" si="472"/>
        <v>-0,828673502053924+0,553701931882219i</v>
      </c>
      <c r="X327" s="240" t="str">
        <f t="shared" ca="1" si="473"/>
        <v>-0,989141971617242-0,12199902606813i</v>
      </c>
      <c r="Y327" s="240" t="str">
        <f t="shared" ca="1" si="474"/>
        <v>-0,669300600664968-0,738459415490066i</v>
      </c>
      <c r="Z327" s="240" t="str">
        <f t="shared" ca="1" si="475"/>
        <v>-0,0244586999739408-0,996336978322094i</v>
      </c>
      <c r="AA327" s="240" t="str">
        <f t="shared" ca="1" si="476"/>
        <v>0,632259912676267-0,77041093268399i</v>
      </c>
      <c r="AB327" s="240" t="str">
        <f t="shared" ca="1" si="477"/>
        <v>0,981964298313767-0,170386969025127i</v>
      </c>
      <c r="AC327" s="240" t="str">
        <f t="shared" ca="1" si="478"/>
        <v>0,854844194597159+0,512373892133422i</v>
      </c>
      <c r="AD327" s="240" t="str">
        <f t="shared" ca="1" si="479"/>
        <v>0,312626874753549+0,946335056709961i</v>
      </c>
      <c r="AE327" s="240" t="str">
        <f t="shared" ca="1" si="480"/>
        <v>-0,38139652415895+0,920772661266552i</v>
      </c>
      <c r="AF327" s="240" t="str">
        <f t="shared" ca="1" si="481"/>
        <v>-0,890220518993594+0,448099352754713i</v>
      </c>
      <c r="AG327" s="240" t="str">
        <f t="shared" ca="1" si="482"/>
        <v>-0,966769180488173-0,242163073226788i</v>
      </c>
      <c r="AH327" s="240" t="str">
        <f t="shared" ca="1" si="483"/>
        <v>-0,573871832996975-0,814835395444448i</v>
      </c>
      <c r="AI327" s="240" t="str">
        <f t="shared" ca="1" si="484"/>
        <v>0,0976875230752725-0,991838066526908i</v>
      </c>
      <c r="AJ327" s="240" t="str">
        <f t="shared" ca="1" si="485"/>
        <v>0,721811546328814-0,687221721108132i</v>
      </c>
      <c r="AK327" s="240" t="str">
        <f t="shared" ca="1" si="486"/>
        <v>0,995436653706521-0,0489026669413889i</v>
      </c>
      <c r="AL327" s="240" t="str">
        <f t="shared" ca="1" si="487"/>
        <v>0,78569533431773+0,613162657055832i</v>
      </c>
      <c r="AM327" s="240" t="str">
        <f t="shared" ca="1" si="488"/>
        <v>0,194434261902341+0,97748704348186i</v>
      </c>
      <c r="AN327" s="240" t="str">
        <f t="shared" ca="1" si="489"/>
        <v>-0,491240647965681+0,867161016283985i</v>
      </c>
      <c r="AO327" s="240" t="str">
        <f t="shared" ca="1" si="490"/>
        <v>-0,938377790707964+0,335756942269937i</v>
      </c>
      <c r="AP327" s="240" t="str">
        <f t="shared" ca="1" si="491"/>
        <v>-0,929855281013326-0,358684762358321i</v>
      </c>
      <c r="AQ327" s="240" t="str">
        <f t="shared" ca="1" si="492"/>
        <v>-0,469811498799707-0,87895549260016i</v>
      </c>
      <c r="AR327" s="240" t="str">
        <f t="shared" ca="1" si="493"/>
        <v>-0,469811498799707-0,87895549260016i</v>
      </c>
      <c r="AS327" s="240" t="str">
        <f t="shared" ca="1" si="494"/>
        <v>0,800506462461317-0,59369605517814i</v>
      </c>
      <c r="AT327" s="240" t="str">
        <f t="shared" ca="1" si="495"/>
        <v>0,993936715272496+0,0733171767714694i</v>
      </c>
      <c r="AU327" s="240" t="str">
        <f t="shared" ca="1" si="496"/>
        <v>0,704728884883008+0,704728884882668i</v>
      </c>
      <c r="AV327" s="240" t="str">
        <f t="shared" ca="1" si="497"/>
        <v>0,0733171767709595+0,993936715272533i</v>
      </c>
      <c r="AW327" s="240" t="str">
        <f t="shared" ca="1" si="498"/>
        <v>-0,593696055178573+0,800506462460996i</v>
      </c>
      <c r="AX327" s="240" t="str">
        <f t="shared" ca="1" si="499"/>
        <v>-0,972420987005662+0,218364434849981i</v>
      </c>
      <c r="AY327" s="240" t="str">
        <f t="shared" ca="1" si="500"/>
        <v>-0,878955492599906-0,469811498800184i</v>
      </c>
      <c r="AZ327" s="240" t="str">
        <f t="shared" ca="1" si="501"/>
        <v>-0,358684762358769-0,929855281013154i</v>
      </c>
      <c r="BA327" s="240" t="str">
        <f t="shared" ca="1" si="502"/>
        <v>0,335756942269486-0,938377790708125i</v>
      </c>
      <c r="BB327" s="240" t="str">
        <f t="shared" ca="1" si="503"/>
        <v>0,867161016284251-0,491240647965212i</v>
      </c>
      <c r="BC327" s="240" t="str">
        <f t="shared" ca="1" si="504"/>
        <v>0,977487043481949+0,194434261901898i</v>
      </c>
      <c r="BD327" s="240" t="str">
        <f t="shared" ca="1" si="505"/>
        <v>0,613162657056188+0,785695334317451i</v>
      </c>
      <c r="BE327" s="240" t="str">
        <f t="shared" ca="1" si="506"/>
        <v>-0,0489026669419279+0,995436653706494i</v>
      </c>
      <c r="BF327" s="240" t="str">
        <f t="shared" ca="1" si="507"/>
        <v>-0,687221721107784+0,721811546329145i</v>
      </c>
      <c r="BG327" s="240" t="str">
        <f t="shared" ca="1" si="508"/>
        <v>-0,991838066526862+0,0976875230757361i</v>
      </c>
      <c r="BH327" s="240" t="str">
        <f t="shared" ca="1" si="509"/>
        <v>-0,814835395444145-0,573871832997405i</v>
      </c>
      <c r="BI327" s="240" t="str">
        <f t="shared" ca="1" si="510"/>
        <v>-0,24216307322724-0,966769180488061i</v>
      </c>
      <c r="BJ327" s="240" t="str">
        <f t="shared" ca="1" si="511"/>
        <v>0,448099352754309-0,890220518993798i</v>
      </c>
      <c r="BK327" s="240" t="str">
        <f t="shared" ca="1" si="512"/>
        <v>0,920772661266596-0,381396524158845i</v>
      </c>
      <c r="BL327" s="240" t="str">
        <f t="shared" ca="1" si="513"/>
        <v>0,946335056710014+0,31262687475339i</v>
      </c>
      <c r="BM327" s="240" t="str">
        <f t="shared" ca="1" si="514"/>
        <v>0,512373892133032+0,854844194597393i</v>
      </c>
      <c r="BN327" s="240" t="str">
        <f t="shared" ca="1" si="515"/>
        <v>-0,170386969025226+0,981964298313749i</v>
      </c>
      <c r="BO327" s="240" t="str">
        <f t="shared" ca="1" si="516"/>
        <v>-0,770410932683812+0,632259912676484i</v>
      </c>
      <c r="BP327" s="240" t="str">
        <f t="shared" ca="1" si="517"/>
        <v>-0,996336978322083-0,0244586999743812i</v>
      </c>
      <c r="BQ327" s="240" t="str">
        <f t="shared" ca="1" si="518"/>
        <v>-0,738459415490031-0,669300600665006i</v>
      </c>
      <c r="BR327" s="240" t="str">
        <f t="shared" ca="1" si="519"/>
        <v>-0,121999026068367-0,989141971617212i</v>
      </c>
      <c r="BS327" s="240" t="str">
        <f t="shared" ca="1" si="520"/>
        <v>0,553701931882491-0,828673502053743i</v>
      </c>
      <c r="BT327" s="240" t="str">
        <f t="shared" ca="1" si="521"/>
        <v>0,960535028365967-0,265815841624249i</v>
      </c>
      <c r="BU327" s="240" t="str">
        <f t="shared" ca="1" si="522"/>
        <v>0,900949309834076+0,426117288414727i</v>
      </c>
      <c r="BV327" s="240" t="str">
        <f t="shared" ca="1" si="523"/>
        <v>0,403878546954105+0,911135402498804i</v>
      </c>
      <c r="BW327" s="240" t="str">
        <f t="shared" ca="1" si="524"/>
        <v>-0,289308492497817+0,953722285859494i</v>
      </c>
      <c r="BX327" s="240" t="str">
        <f t="shared" ca="1" si="525"/>
        <v>-0,842012446731839+0,533198501428014i</v>
      </c>
      <c r="BY327" s="240" t="str">
        <f t="shared" ca="1" si="526"/>
        <v>-0,985850054570257-0,146237041409621i</v>
      </c>
      <c r="BZ327" s="240" t="str">
        <f t="shared" ca="1" si="527"/>
        <v>-0,650976318567087-0,754662464311867i</v>
      </c>
      <c r="CA327" s="240" t="str">
        <f t="shared" ca="1" si="528"/>
        <v>-4,80078243153058E-13-0,996637146797377i</v>
      </c>
      <c r="CB327" s="240" t="str">
        <f t="shared" ca="1" si="529"/>
        <v>0,650976318567132-0,754662464311828i</v>
      </c>
      <c r="CC327" s="240" t="str">
        <f t="shared" ca="1" si="530"/>
        <v>0,985850054570265-0,146237041409562i</v>
      </c>
      <c r="CD327" s="240" t="str">
        <f t="shared" ca="1" si="531"/>
        <v>0,842012446731807+0,533198501428065i</v>
      </c>
      <c r="CE327" s="240" t="str">
        <f t="shared" ca="1" si="532"/>
        <v>0,28930849249776+0,953722285859511i</v>
      </c>
      <c r="CF327" s="240" t="str">
        <f t="shared" ca="1" si="533"/>
        <v>-0,403878546954159+0,91113540249878i</v>
      </c>
      <c r="CG327" s="240" t="str">
        <f t="shared" ca="1" si="534"/>
        <v>-0,9009493098341+0,426117288414674i</v>
      </c>
      <c r="CH327" s="240" t="str">
        <f t="shared" ca="1" si="535"/>
        <v>-0,960535028365952-0,265815841624306i</v>
      </c>
      <c r="CI327" s="240" t="str">
        <f t="shared" ca="1" si="536"/>
        <v>-0,553701931882441-0,828673502053775i</v>
      </c>
      <c r="CJ327" s="240" t="str">
        <f t="shared" ca="1" si="537"/>
        <v>0,121999026068483-0,989141971617198i</v>
      </c>
      <c r="CK327" s="240" t="str">
        <f t="shared" ca="1" si="538"/>
        <v>0,738459415490071-0,669300600664962i</v>
      </c>
      <c r="CL327" s="240" t="str">
        <f t="shared" ca="1" si="539"/>
        <v>0,996336978322085-0,0244586999743216i</v>
      </c>
      <c r="CM327" s="240" t="str">
        <f t="shared" ca="1" si="540"/>
        <v>0,770410932683774+0,632259912676531i</v>
      </c>
      <c r="CN327" s="240" t="str">
        <f t="shared" ca="1" si="541"/>
        <v>0,170386969025167+0,981964298313759i</v>
      </c>
      <c r="CO327" s="240" t="str">
        <f t="shared" ca="1" si="542"/>
        <v>-0,512373892133132+0,854844194597333i</v>
      </c>
      <c r="CP327" s="240" t="str">
        <f t="shared" ca="1" si="543"/>
        <v>-0,946335056710033+0,312626874753333i</v>
      </c>
      <c r="CQ327" s="240" t="str">
        <f t="shared" ca="1" si="544"/>
        <v>-0,920772661266573-0,3813965241589i</v>
      </c>
      <c r="CR327" s="240" t="str">
        <f t="shared" ca="1" si="545"/>
        <v>-0,448099352755116-0,890220518993391i</v>
      </c>
      <c r="CS327" s="240" t="str">
        <f t="shared" ca="1" si="546"/>
        <v>0,242163073227298-0,966769180488046i</v>
      </c>
      <c r="CT327" s="240" t="str">
        <f t="shared" ca="1" si="547"/>
        <v>0,81483539544418-0,573871832997356i</v>
      </c>
      <c r="CU327" s="240" t="str">
        <f t="shared" ca="1" si="548"/>
        <v>0,991838066526954+0,0976875230748088i</v>
      </c>
      <c r="CV327" s="240" t="str">
        <f t="shared" ca="1" si="549"/>
        <v>0,687221721107762+0,721811546329166i</v>
      </c>
      <c r="CW327" s="240" t="str">
        <f t="shared" ca="1" si="550"/>
        <v>0,0489026669418684+0,995436653706497i</v>
      </c>
      <c r="CX327" s="240" t="str">
        <f t="shared" ca="1" si="551"/>
        <v>-0,613162657056258+0,785695334317398i</v>
      </c>
      <c r="CY327" s="240" t="str">
        <f t="shared" ca="1" si="552"/>
        <v>-0,977487043481966+0,194434261901812i</v>
      </c>
      <c r="CZ327" s="240" t="str">
        <f t="shared" ca="1" si="553"/>
        <v>-0,867161016284208-0,491240647965289i</v>
      </c>
      <c r="DA327" s="240" t="str">
        <f t="shared" ca="1" si="554"/>
        <v>-0,335756942269429-0,938377790708145i</v>
      </c>
      <c r="DB327" s="240" t="str">
        <f t="shared" ca="1" si="555"/>
        <v>0,358684762358824-0,929855281013132i</v>
      </c>
      <c r="DC327" s="240" t="str">
        <f t="shared" ca="1" si="556"/>
        <v>0,878955492599947-0,469811498800106i</v>
      </c>
      <c r="DD327" s="240" t="str">
        <f t="shared" ca="1" si="557"/>
        <v>0,972420987005636+0,218364434850094i</v>
      </c>
      <c r="DE327" s="240" t="str">
        <f t="shared" ca="1" si="558"/>
        <v>0,59369605517848+0,800506462461064i</v>
      </c>
      <c r="DF327" s="240" t="str">
        <f t="shared" ca="1" si="559"/>
        <v>-0,0733171767709624+0,993936715272533i</v>
      </c>
      <c r="DG327" s="240" t="str">
        <f t="shared" ca="1" si="560"/>
        <v>-0,70472888488303+0,704728884882646i</v>
      </c>
      <c r="DH327" s="240" t="str">
        <f t="shared" ca="1" si="561"/>
        <v>-0,993936715272498+0,0733171767714383i</v>
      </c>
      <c r="DI327" s="240" t="str">
        <f t="shared" ca="1" si="562"/>
        <v>-0,800506462461282-0,593696055178188i</v>
      </c>
      <c r="DJ327" s="240" t="str">
        <f t="shared" ca="1" si="563"/>
        <v>-0,218364434849454-0,97242098700578i</v>
      </c>
      <c r="DK327" s="240" t="str">
        <f t="shared" ca="1" si="564"/>
        <v>0,469811498799785-0,878955492600118i</v>
      </c>
      <c r="DL327" s="240" t="str">
        <f t="shared" ca="1" si="565"/>
        <v>0,929855281013001-0,358684762359164i</v>
      </c>
      <c r="DM327" s="240" t="str">
        <f t="shared" ca="1" si="566"/>
        <v>0,938377790707963+0,33575694226994i</v>
      </c>
      <c r="DN327" s="240" t="str">
        <f t="shared" ca="1" si="567"/>
        <v>0,491240647965655+0,867161016284001i</v>
      </c>
      <c r="DO327" s="240" t="str">
        <f t="shared" ca="1" si="568"/>
        <v>-0,1944342619024+0,977487043481849i</v>
      </c>
      <c r="DP327" s="240" t="str">
        <f t="shared" ca="1" si="569"/>
        <v>-0,785695334317766+0,613162657055786i</v>
      </c>
      <c r="DQ327" s="240" t="str">
        <f t="shared" ca="1" si="570"/>
        <v>-0,995436653706518-0,0489026669414484i</v>
      </c>
      <c r="DR327" s="240" t="str">
        <f t="shared" ca="1" si="571"/>
        <v>-0,721811546328754-0,687221721108196i</v>
      </c>
      <c r="DS327" s="240" t="str">
        <f t="shared" ca="1" si="572"/>
        <v>-0,0976875230751709-0,991838066526918i</v>
      </c>
      <c r="DT327" s="240" t="str">
        <f t="shared" ca="1" si="573"/>
        <v>0,573871832997058-0,814835395444389i</v>
      </c>
      <c r="DU327" s="240" t="str">
        <f t="shared" ca="1" si="574"/>
        <v>0,966769180488177-0,242163073226771i</v>
      </c>
      <c r="DV327" s="240" t="str">
        <f t="shared" ca="1" si="575"/>
        <v>0,89022051899358+0,44809935275474i</v>
      </c>
      <c r="DW327" s="240" t="str">
        <f t="shared" ca="1" si="576"/>
        <v>0,381396524159288+0,920772661266412i</v>
      </c>
      <c r="DX327" s="240" t="str">
        <f t="shared" ca="1" si="577"/>
        <v>-0,312626874753902+0,946335056709845i</v>
      </c>
      <c r="DY327" s="240" t="str">
        <f t="shared" ca="1" si="578"/>
        <v>-0,854844194597146+0,512373892133444i</v>
      </c>
      <c r="DZ327" s="240" t="str">
        <f t="shared" ca="1" si="579"/>
        <v>-0,981964298313821-0,170386969024809i</v>
      </c>
      <c r="EA327" s="240" t="str">
        <f t="shared" ca="1" si="580"/>
        <v>-0,632259912676024-0,770410932684191i</v>
      </c>
      <c r="EB327" s="240" t="str">
        <f t="shared" ca="1" si="581"/>
        <v>0,0244586999739578-0,996336978322094i</v>
      </c>
      <c r="EC327" s="240" t="str">
        <f t="shared" ca="1" si="582"/>
        <v>0,669300600665364-0,738459415489707i</v>
      </c>
      <c r="ED327" s="240" t="str">
        <f t="shared" ca="1" si="583"/>
        <v>0,989141971617272-0,121999026067888i</v>
      </c>
      <c r="EE327" s="240" t="str">
        <f t="shared" ca="1" si="584"/>
        <v>0,82867350205401+0,553701931882092i</v>
      </c>
      <c r="EF327" s="240" t="str">
        <f t="shared" ca="1" si="585"/>
        <v>0,265815841624712+0,960535028365839i</v>
      </c>
      <c r="EG327" s="240" t="str">
        <f t="shared" ca="1" si="586"/>
        <v>-0,426117288415216+0,900949309833844i</v>
      </c>
      <c r="EH327" s="240" t="str">
        <f t="shared" ca="1" si="587"/>
        <v>-0,911135402498633+0,403878546954492i</v>
      </c>
      <c r="EI327" s="240" t="str">
        <f t="shared" ca="1" si="588"/>
        <v>-0,953722285859353-0,289308492498279i</v>
      </c>
      <c r="EJ327" s="240" t="str">
        <f t="shared" ca="1" si="589"/>
        <v>-0,533198501427606-0,842012446732097i</v>
      </c>
      <c r="EK327" s="240" t="str">
        <f t="shared" ca="1" si="590"/>
        <v>0,146237041409146-0,985850054570327i</v>
      </c>
      <c r="EL327" s="240" t="str">
        <f t="shared" ca="1" si="591"/>
        <v>0,754662464312219-0,650976318566679i</v>
      </c>
      <c r="EM327" s="240" t="str">
        <f t="shared" ca="1" si="592"/>
        <v>0,996637146797377+5,95842438714756E-14i</v>
      </c>
      <c r="EN327" s="240"/>
      <c r="EO327" s="240"/>
      <c r="EP327" s="240"/>
    </row>
    <row r="328" spans="1:146">
      <c r="A328" s="268">
        <f t="shared" si="461"/>
        <v>4.4531249999999909E-3</v>
      </c>
      <c r="B328" s="267">
        <v>228</v>
      </c>
      <c r="C328" s="266">
        <f t="shared" si="462"/>
        <v>45600</v>
      </c>
      <c r="N328" s="265">
        <f t="shared" ca="1" si="463"/>
        <v>1.0032957213814759</v>
      </c>
      <c r="O328" s="240">
        <f t="shared" ca="1" si="464"/>
        <v>-0.99670427861852418</v>
      </c>
      <c r="P328" s="240" t="str">
        <f t="shared" ca="1" si="465"/>
        <v>-0,770462826283486-0,632302500652762i</v>
      </c>
      <c r="Q328" s="240" t="str">
        <f t="shared" ca="1" si="466"/>
        <v>-0,194447358670504-0,977552885383976i</v>
      </c>
      <c r="R328" s="240" t="str">
        <f t="shared" ca="1" si="467"/>
        <v>0,469843144521246-0,879014697580684i</v>
      </c>
      <c r="S328" s="240" t="str">
        <f t="shared" ca="1" si="468"/>
        <v>0,920834682982073-0,381422214394729i</v>
      </c>
      <c r="T328" s="240" t="str">
        <f t="shared" ca="1" si="469"/>
        <v>0,953786527006941+0,289327979836917i</v>
      </c>
      <c r="U328" s="241" t="str">
        <f t="shared" ca="1" si="470"/>
        <v>0,553739228323715+0,828729320123241i</v>
      </c>
      <c r="V328" s="240" t="str">
        <f t="shared" ca="1" si="471"/>
        <v>-0,0976941031444565+0,991904875089982i</v>
      </c>
      <c r="W328" s="240" t="str">
        <f t="shared" ca="1" si="472"/>
        <v>-0,704776354248843+0,704776354248766i</v>
      </c>
      <c r="X328" s="240" t="str">
        <f t="shared" ca="1" si="473"/>
        <v>-0,991904875089982+0,0976941031444547i</v>
      </c>
      <c r="Y328" s="240" t="str">
        <f t="shared" ca="1" si="474"/>
        <v>-0,828729320123236-0,553739228323723i</v>
      </c>
      <c r="Z328" s="240" t="str">
        <f t="shared" ca="1" si="475"/>
        <v>-0,289327979836912-0,953786527006942i</v>
      </c>
      <c r="AA328" s="240" t="str">
        <f t="shared" ca="1" si="476"/>
        <v>0,381422214394737-0,92083468298207i</v>
      </c>
      <c r="AB328" s="240" t="str">
        <f t="shared" ca="1" si="477"/>
        <v>0,879014697580643-0,469843144521322i</v>
      </c>
      <c r="AC328" s="240" t="str">
        <f t="shared" ca="1" si="478"/>
        <v>0,977552885383976+0,194447358670505i</v>
      </c>
      <c r="AD328" s="240" t="str">
        <f t="shared" ca="1" si="479"/>
        <v>0,632302500652773+0,770462826283476i</v>
      </c>
      <c r="AE328" s="240" t="str">
        <f t="shared" ca="1" si="480"/>
        <v>-8,79167290135887E-15+0,996704278618524i</v>
      </c>
      <c r="AF328" s="240" t="str">
        <f t="shared" ca="1" si="481"/>
        <v>-0,632302500652787+0,770462826283465i</v>
      </c>
      <c r="AG328" s="240" t="str">
        <f t="shared" ca="1" si="482"/>
        <v>-0,977552885383918+0,194447358670794i</v>
      </c>
      <c r="AH328" s="240" t="str">
        <f t="shared" ca="1" si="483"/>
        <v>-0,879014697580868-0,4698431445209i</v>
      </c>
      <c r="AI328" s="240" t="str">
        <f t="shared" ca="1" si="484"/>
        <v>-0,381422214394354-0,920834682982228i</v>
      </c>
      <c r="AJ328" s="240" t="str">
        <f t="shared" ca="1" si="485"/>
        <v>0,289327979837118-0,95378652700688i</v>
      </c>
      <c r="AK328" s="240" t="str">
        <f t="shared" ca="1" si="486"/>
        <v>0,828729320123242-0,553739228323714i</v>
      </c>
      <c r="AL328" s="240" t="str">
        <f t="shared" ca="1" si="487"/>
        <v>0,991904875089999+0,097694103144282i</v>
      </c>
      <c r="AM328" s="240" t="str">
        <f t="shared" ca="1" si="488"/>
        <v>0,70477635424904+0,704776354248569i</v>
      </c>
      <c r="AN328" s="240" t="str">
        <f t="shared" ca="1" si="489"/>
        <v>0,0976941031439597+0,991904875090031i</v>
      </c>
      <c r="AO328" s="240" t="str">
        <f t="shared" ca="1" si="490"/>
        <v>-0,553739228323983+0,828729320123062i</v>
      </c>
      <c r="AP328" s="240" t="str">
        <f t="shared" ca="1" si="491"/>
        <v>-0,953786527006974+0,289327979836808i</v>
      </c>
      <c r="AQ328" s="240" t="str">
        <f t="shared" ca="1" si="492"/>
        <v>-0,92083468298211-0,38142221439464i</v>
      </c>
      <c r="AR328" s="240" t="str">
        <f t="shared" ca="1" si="493"/>
        <v>-0,92083468298211-0,38142221439464i</v>
      </c>
      <c r="AS328" s="240" t="str">
        <f t="shared" ca="1" si="494"/>
        <v>0,194447358670125-0,977552885384051i</v>
      </c>
      <c r="AT328" s="240" t="str">
        <f t="shared" ca="1" si="495"/>
        <v>0,770462826283742-0,632302500652449i</v>
      </c>
      <c r="AU328" s="240" t="str">
        <f t="shared" ca="1" si="496"/>
        <v>0,996704278618524+2,15879621567271E-13i</v>
      </c>
      <c r="AV328" s="240" t="str">
        <f t="shared" ca="1" si="497"/>
        <v>0,770462826283468+0,632302500652783i</v>
      </c>
      <c r="AW328" s="240" t="str">
        <f t="shared" ca="1" si="498"/>
        <v>0,194447358670673+0,977552885383942i</v>
      </c>
      <c r="AX328" s="240" t="str">
        <f t="shared" ca="1" si="499"/>
        <v>-0,469843144520996+0,879014697580818i</v>
      </c>
      <c r="AY328" s="240" t="str">
        <f t="shared" ca="1" si="500"/>
        <v>-0,920834682982264+0,381422214394267i</v>
      </c>
      <c r="AZ328" s="240" t="str">
        <f t="shared" ca="1" si="501"/>
        <v>-0,953786527006848-0,289327979837222i</v>
      </c>
      <c r="BA328" s="240" t="str">
        <f t="shared" ca="1" si="502"/>
        <v>-0,553739228323624-0,828729320123302i</v>
      </c>
      <c r="BB328" s="240" t="str">
        <f t="shared" ca="1" si="503"/>
        <v>0,0976941031443613-0,991904875089991i</v>
      </c>
      <c r="BC328" s="240" t="str">
        <f t="shared" ca="1" si="504"/>
        <v>0,704776354248644-0,704776354248964i</v>
      </c>
      <c r="BD328" s="240" t="str">
        <f t="shared" ca="1" si="505"/>
        <v>0,991904875089944-0,097694103144839i</v>
      </c>
      <c r="BE328" s="240" t="str">
        <f t="shared" ca="1" si="506"/>
        <v>0,828729320123002+0,553739228324073i</v>
      </c>
      <c r="BF328" s="240" t="str">
        <f t="shared" ca="1" si="507"/>
        <v>0,289327979836705+0,953786527007005i</v>
      </c>
      <c r="BG328" s="240" t="str">
        <f t="shared" ca="1" si="508"/>
        <v>-0,38142221439474+0,920834682982068i</v>
      </c>
      <c r="BH328" s="240" t="str">
        <f t="shared" ca="1" si="509"/>
        <v>-0,879014697580604+0,469843144521394i</v>
      </c>
      <c r="BI328" s="240" t="str">
        <f t="shared" ca="1" si="510"/>
        <v>-0,977552885384025-0,194447358670258i</v>
      </c>
      <c r="BJ328" s="240" t="str">
        <f t="shared" ca="1" si="511"/>
        <v>-0,632302500653132-0,770462826283182i</v>
      </c>
      <c r="BK328" s="240" t="str">
        <f t="shared" ca="1" si="512"/>
        <v>2,9549139295597E-13-0,996704278618524i</v>
      </c>
      <c r="BL328" s="240" t="str">
        <f t="shared" ca="1" si="513"/>
        <v>0,632302500652888-0,770462826283382i</v>
      </c>
      <c r="BM328" s="240" t="str">
        <f t="shared" ca="1" si="514"/>
        <v>0,977552885383963-0,194447358670567i</v>
      </c>
      <c r="BN328" s="240" t="str">
        <f t="shared" ca="1" si="515"/>
        <v>0,879014697580767+0,46984314452109i</v>
      </c>
      <c r="BO328" s="240" t="str">
        <f t="shared" ca="1" si="516"/>
        <v>0,381422214395084+0,920834682981926i</v>
      </c>
      <c r="BP328" s="240" t="str">
        <f t="shared" ca="1" si="517"/>
        <v>-0,289327979837325+0,953786527006817i</v>
      </c>
      <c r="BQ328" s="240" t="str">
        <f t="shared" ca="1" si="518"/>
        <v>-0,828729320123362+0,553739228323534i</v>
      </c>
      <c r="BR328" s="240" t="str">
        <f t="shared" ca="1" si="519"/>
        <v>-0,991904875089981-0,0976941031444686i</v>
      </c>
      <c r="BS328" s="240" t="str">
        <f t="shared" ca="1" si="520"/>
        <v>-0,704776354248908-0,704776354248701i</v>
      </c>
      <c r="BT328" s="240" t="str">
        <f t="shared" ca="1" si="521"/>
        <v>-0,0976941031447034-0,991904875089957i</v>
      </c>
      <c r="BU328" s="240" t="str">
        <f t="shared" ca="1" si="522"/>
        <v>0,553739228323338-0,828729320123493i</v>
      </c>
      <c r="BV328" s="240" t="str">
        <f t="shared" ca="1" si="523"/>
        <v>0,953786527007027-0,289327979836629i</v>
      </c>
      <c r="BW328" s="240" t="str">
        <f t="shared" ca="1" si="524"/>
        <v>0,920834682982016+0,381422214394865i</v>
      </c>
      <c r="BX328" s="240" t="str">
        <f t="shared" ca="1" si="525"/>
        <v>0,469843144521299+0,879014697580655i</v>
      </c>
      <c r="BY328" s="240" t="str">
        <f t="shared" ca="1" si="526"/>
        <v>-0,194447358670336+0,977552885384009i</v>
      </c>
      <c r="BZ328" s="240" t="str">
        <f t="shared" ca="1" si="527"/>
        <v>-0,770462826283232+0,63230250065307i</v>
      </c>
      <c r="CA328" s="240" t="str">
        <f t="shared" ca="1" si="528"/>
        <v>-0,996704278618524-4,31759243134541E-13i</v>
      </c>
      <c r="CB328" s="240" t="str">
        <f t="shared" ca="1" si="529"/>
        <v>-0,770462826283332-0,63230250065295i</v>
      </c>
      <c r="CC328" s="240" t="str">
        <f t="shared" ca="1" si="530"/>
        <v>-0,19444735867049-0,977552885383979i</v>
      </c>
      <c r="CD328" s="240" t="str">
        <f t="shared" ca="1" si="531"/>
        <v>0,469843144521161-0,879014697580729i</v>
      </c>
      <c r="CE328" s="240" t="str">
        <f t="shared" ca="1" si="532"/>
        <v>0,920834682981978-0,381422214394958i</v>
      </c>
      <c r="CF328" s="240" t="str">
        <f t="shared" ca="1" si="533"/>
        <v>0,953786527007073+0,289327979836479i</v>
      </c>
      <c r="CG328" s="240" t="str">
        <f t="shared" ca="1" si="534"/>
        <v>0,553739228323421+0,828729320123437i</v>
      </c>
      <c r="CH328" s="240" t="str">
        <f t="shared" ca="1" si="535"/>
        <v>-0,0976941031446043+0,991904875089967i</v>
      </c>
      <c r="CI328" s="240" t="str">
        <f t="shared" ca="1" si="536"/>
        <v>-0,704776354248797+0,704776354248812i</v>
      </c>
      <c r="CJ328" s="240" t="str">
        <f t="shared" ca="1" si="537"/>
        <v>-0,991904875089965+0,0976941031446242i</v>
      </c>
      <c r="CK328" s="240" t="str">
        <f t="shared" ca="1" si="538"/>
        <v>-0,828729320123448-0,553739228323404i</v>
      </c>
      <c r="CL328" s="240" t="str">
        <f t="shared" ca="1" si="539"/>
        <v>-0,289327979836499-0,953786527007067i</v>
      </c>
      <c r="CM328" s="240" t="str">
        <f t="shared" ca="1" si="540"/>
        <v>0,381422214394939-0,920834682981985i</v>
      </c>
      <c r="CN328" s="240" t="str">
        <f t="shared" ca="1" si="541"/>
        <v>0,879014697580693-0,469843144521229i</v>
      </c>
      <c r="CO328" s="240" t="str">
        <f t="shared" ca="1" si="542"/>
        <v>0,977552885383994+0,194447358670414i</v>
      </c>
      <c r="CP328" s="240" t="str">
        <f t="shared" ca="1" si="543"/>
        <v>0,632302500652966+0,770462826283319i</v>
      </c>
      <c r="CQ328" s="240" t="str">
        <f t="shared" ca="1" si="544"/>
        <v>4,51782324904588E-13+0,996704278618524i</v>
      </c>
      <c r="CR328" s="240" t="str">
        <f t="shared" ca="1" si="545"/>
        <v>-0,632302500653055+0,770462826283245i</v>
      </c>
      <c r="CS328" s="240" t="str">
        <f t="shared" ca="1" si="546"/>
        <v>-0,977552885384005+0,194447358670356i</v>
      </c>
      <c r="CT328" s="240" t="str">
        <f t="shared" ca="1" si="547"/>
        <v>-0,879014697580665-0,469843144521281i</v>
      </c>
      <c r="CU328" s="240" t="str">
        <f t="shared" ca="1" si="548"/>
        <v>-0,381422214394884-0,920834682982008i</v>
      </c>
      <c r="CV328" s="240" t="str">
        <f t="shared" ca="1" si="549"/>
        <v>0,289327979836556-0,95378652700705i</v>
      </c>
      <c r="CW328" s="240" t="str">
        <f t="shared" ca="1" si="550"/>
        <v>0,828729320123482-0,553739228323354i</v>
      </c>
      <c r="CX328" s="240" t="str">
        <f t="shared" ca="1" si="551"/>
        <v>0,991904875089959+0,0976941031446835i</v>
      </c>
      <c r="CY328" s="240" t="str">
        <f t="shared" ca="1" si="552"/>
        <v>0,704776354248755+0,704776354248854i</v>
      </c>
      <c r="CZ328" s="240" t="str">
        <f t="shared" ca="1" si="553"/>
        <v>0,0976941031444885+0,991904875089979i</v>
      </c>
      <c r="DA328" s="240" t="str">
        <f t="shared" ca="1" si="554"/>
        <v>-0,553739228323518+0,828729320123373i</v>
      </c>
      <c r="DB328" s="240" t="str">
        <f t="shared" ca="1" si="555"/>
        <v>-0,953786527006811+0,289327979837344i</v>
      </c>
      <c r="DC328" s="240" t="str">
        <f t="shared" ca="1" si="556"/>
        <v>-0,920834682981955-0,381422214395013i</v>
      </c>
      <c r="DD328" s="240" t="str">
        <f t="shared" ca="1" si="557"/>
        <v>-0,469843144521158-0,87901469758073i</v>
      </c>
      <c r="DE328" s="240" t="str">
        <f t="shared" ca="1" si="558"/>
        <v>0,194447358670493-0,977552885383978i</v>
      </c>
      <c r="DF328" s="240" t="str">
        <f t="shared" ca="1" si="559"/>
        <v>0,770462826283405-0,63230250065286i</v>
      </c>
      <c r="DG328" s="240" t="str">
        <f t="shared" ca="1" si="560"/>
        <v>0,996704278618524-3,15514474726016E-13i</v>
      </c>
      <c r="DH328" s="240" t="str">
        <f t="shared" ca="1" si="561"/>
        <v>0,770462826283158+0,632302500653161i</v>
      </c>
      <c r="DI328" s="240" t="str">
        <f t="shared" ca="1" si="562"/>
        <v>0,194447358670223+0,977552885384032i</v>
      </c>
      <c r="DJ328" s="240" t="str">
        <f t="shared" ca="1" si="563"/>
        <v>-0,469843144521401+0,8790146975806i</v>
      </c>
      <c r="DK328" s="240" t="str">
        <f t="shared" ca="1" si="564"/>
        <v>-0,920834682982061+0,381422214394759i</v>
      </c>
      <c r="DL328" s="240" t="str">
        <f t="shared" ca="1" si="565"/>
        <v>-0,95378652700701-0,289327979836686i</v>
      </c>
      <c r="DM328" s="240" t="str">
        <f t="shared" ca="1" si="566"/>
        <v>-0,55373922832409-0,828729320122991i</v>
      </c>
      <c r="DN328" s="240" t="str">
        <f t="shared" ca="1" si="567"/>
        <v>0,097694103144819-0,991904875089946i</v>
      </c>
      <c r="DO328" s="240" t="str">
        <f t="shared" ca="1" si="568"/>
        <v>0,70477635424895-0,704776354248658i</v>
      </c>
      <c r="DP328" s="240" t="str">
        <f t="shared" ca="1" si="569"/>
        <v>0,991904875089986-0,0976941031444093i</v>
      </c>
      <c r="DQ328" s="240" t="str">
        <f t="shared" ca="1" si="570"/>
        <v>0,828729320123329+0,553739228323583i</v>
      </c>
      <c r="DR328" s="240" t="str">
        <f t="shared" ca="1" si="571"/>
        <v>0,289327979837267+0,953786527006834i</v>
      </c>
      <c r="DS328" s="240" t="str">
        <f t="shared" ca="1" si="572"/>
        <v>-0,381422214395138+0,920834682981903i</v>
      </c>
      <c r="DT328" s="240" t="str">
        <f t="shared" ca="1" si="573"/>
        <v>-0,879014697580794+0,469843144521038i</v>
      </c>
      <c r="DU328" s="240" t="str">
        <f t="shared" ca="1" si="574"/>
        <v>-0,977552885383951-0,194447358670626i</v>
      </c>
      <c r="DV328" s="240" t="str">
        <f t="shared" ca="1" si="575"/>
        <v>-0,632302500652842-0,770462826283419i</v>
      </c>
      <c r="DW328" s="240" t="str">
        <f t="shared" ca="1" si="576"/>
        <v>-2,9255878212719E-13-0,996704278618524i</v>
      </c>
      <c r="DX328" s="240" t="str">
        <f t="shared" ca="1" si="577"/>
        <v>0,632302500653178-0,770462826283144i</v>
      </c>
      <c r="DY328" s="240" t="str">
        <f t="shared" ca="1" si="578"/>
        <v>0,977552885384036-0,1944473586702i</v>
      </c>
      <c r="DZ328" s="240" t="str">
        <f t="shared" ca="1" si="579"/>
        <v>0,879014697580589+0,469843144521421i</v>
      </c>
      <c r="EA328" s="240" t="str">
        <f t="shared" ca="1" si="580"/>
        <v>0,381422214394632+0,920834682982113i</v>
      </c>
      <c r="EB328" s="240" t="str">
        <f t="shared" ca="1" si="581"/>
        <v>-0,289327979836816+0,953786527006971i</v>
      </c>
      <c r="EC328" s="240" t="str">
        <f t="shared" ca="1" si="582"/>
        <v>-0,828729320123067+0,553739228323976i</v>
      </c>
      <c r="ED328" s="240" t="str">
        <f t="shared" ca="1" si="583"/>
        <v>-0,991904875089933-0,0976941031449547i</v>
      </c>
      <c r="EE328" s="240" t="str">
        <f t="shared" ca="1" si="584"/>
        <v>-0,704776354248563-0,704776354249046i</v>
      </c>
      <c r="EF328" s="240" t="str">
        <f t="shared" ca="1" si="585"/>
        <v>-0,0976941031442738-0,99190487509i</v>
      </c>
      <c r="EG328" s="240" t="str">
        <f t="shared" ca="1" si="586"/>
        <v>0,553739228323697-0,828729320123253i</v>
      </c>
      <c r="EH328" s="240" t="str">
        <f t="shared" ca="1" si="587"/>
        <v>0,953786527006874-0,289327979837137i</v>
      </c>
      <c r="EI328" s="240" t="str">
        <f t="shared" ca="1" si="588"/>
        <v>0,920834682982241+0,381422214394322i</v>
      </c>
      <c r="EJ328" s="240" t="str">
        <f t="shared" ca="1" si="589"/>
        <v>0,469843144520918+0,879014697580858i</v>
      </c>
      <c r="EK328" s="240" t="str">
        <f t="shared" ca="1" si="590"/>
        <v>-0,19444735867076+0,977552885383925i</v>
      </c>
      <c r="EL328" s="240" t="str">
        <f t="shared" ca="1" si="591"/>
        <v>-0,770462826283506+0,632302500652737i</v>
      </c>
      <c r="EM328" s="240" t="str">
        <f t="shared" ca="1" si="592"/>
        <v>-0,996704278618524+1,56290931948619E-13i</v>
      </c>
      <c r="EN328" s="240"/>
      <c r="EO328" s="240"/>
      <c r="EP328" s="240"/>
    </row>
    <row r="329" spans="1:146">
      <c r="A329" s="268">
        <f t="shared" si="461"/>
        <v>4.4726562499999905E-3</v>
      </c>
      <c r="B329" s="267">
        <v>229</v>
      </c>
      <c r="C329" s="266">
        <f t="shared" si="462"/>
        <v>45800</v>
      </c>
      <c r="N329" s="265">
        <f t="shared" ca="1" si="463"/>
        <v>1.0032331392428251</v>
      </c>
      <c r="O329" s="240">
        <f t="shared" ca="1" si="464"/>
        <v>-0.99676686075717491</v>
      </c>
      <c r="P329" s="240" t="str">
        <f t="shared" ca="1" si="465"/>
        <v>-0,785797593854505-0,613242461181695i</v>
      </c>
      <c r="Q329" s="240" t="str">
        <f t="shared" ca="1" si="466"/>
        <v>-0,242194591148411-0,966895007083069i</v>
      </c>
      <c r="R329" s="240" t="str">
        <f t="shared" ca="1" si="467"/>
        <v>0,403931112409838-0,911253988266205i</v>
      </c>
      <c r="S329" s="240" t="str">
        <f t="shared" ca="1" si="468"/>
        <v>0,879069890099488-0,469872645537264i</v>
      </c>
      <c r="T329" s="240" t="str">
        <f t="shared" ca="1" si="469"/>
        <v>0,982092102578247+0,170409145168769i</v>
      </c>
      <c r="U329" s="241" t="str">
        <f t="shared" ca="1" si="470"/>
        <v>0,669387711236206+0,738555527194582i</v>
      </c>
      <c r="V329" s="240" t="str">
        <f t="shared" ca="1" si="471"/>
        <v>0,0733267191221847+0,994066077766709i</v>
      </c>
      <c r="W329" s="240" t="str">
        <f t="shared" ca="1" si="472"/>
        <v>-0,553773997097091+0,828781355269786i</v>
      </c>
      <c r="X329" s="240" t="str">
        <f t="shared" ca="1" si="473"/>
        <v>-0,946458223770194+0,312667563654247i</v>
      </c>
      <c r="Y329" s="240" t="str">
        <f t="shared" ca="1" si="474"/>
        <v>-0,93849992211703-0,335800641586704i</v>
      </c>
      <c r="Z329" s="240" t="str">
        <f t="shared" ca="1" si="475"/>
        <v>-0,533267898087433-0,84212203603345i</v>
      </c>
      <c r="AA329" s="240" t="str">
        <f t="shared" ca="1" si="476"/>
        <v>0,0977002372666639-0,991967155878536i</v>
      </c>
      <c r="AB329" s="240" t="str">
        <f t="shared" ca="1" si="477"/>
        <v>0,687311164142333-0,7219054912861i</v>
      </c>
      <c r="AC329" s="240" t="str">
        <f t="shared" ca="1" si="478"/>
        <v>0,985978364572326-0,146256074400326i</v>
      </c>
      <c r="AD329" s="240" t="str">
        <f t="shared" ca="1" si="479"/>
        <v>0,867273878713063+0,491304583741809i</v>
      </c>
      <c r="AE329" s="240" t="str">
        <f t="shared" ca="1" si="480"/>
        <v>0,381446163542309+0,920892501339091i</v>
      </c>
      <c r="AF329" s="240" t="str">
        <f t="shared" ca="1" si="481"/>
        <v>-0,26585043799216+0,960660043575817i</v>
      </c>
      <c r="AG329" s="240" t="str">
        <f t="shared" ca="1" si="482"/>
        <v>-0,800610649690369+0,593773325694308i</v>
      </c>
      <c r="AH329" s="240" t="str">
        <f t="shared" ca="1" si="483"/>
        <v>-0,996466653214476-0,0244618833137091i</v>
      </c>
      <c r="AI329" s="240" t="str">
        <f t="shared" ca="1" si="484"/>
        <v>-0,770511202930988-0,632342202341071i</v>
      </c>
      <c r="AJ329" s="240" t="str">
        <f t="shared" ca="1" si="485"/>
        <v>-0,218392855339376-0,972547549192546i</v>
      </c>
      <c r="AK329" s="240" t="str">
        <f t="shared" ca="1" si="486"/>
        <v>0,426172748279028-0,901066569864854i</v>
      </c>
      <c r="AL329" s="240" t="str">
        <f t="shared" ca="1" si="487"/>
        <v>0,890336382654565-0,448157673620901i</v>
      </c>
      <c r="AM329" s="240" t="str">
        <f t="shared" ca="1" si="488"/>
        <v>0,977614265024423+0,194459567839873i</v>
      </c>
      <c r="AN329" s="240" t="str">
        <f t="shared" ca="1" si="489"/>
        <v>0,651061044203074+0,754760684869659i</v>
      </c>
      <c r="AO329" s="240" t="str">
        <f t="shared" ca="1" si="490"/>
        <v>0,0489090317042659+0,995566211420147i</v>
      </c>
      <c r="AP329" s="240" t="str">
        <f t="shared" ca="1" si="491"/>
        <v>-0,573946523357605+0,814941447608006i</v>
      </c>
      <c r="AQ329" s="240" t="str">
        <f t="shared" ca="1" si="492"/>
        <v>-0,953846414379627+0,289346146473115i</v>
      </c>
      <c r="AR329" s="240" t="str">
        <f t="shared" ca="1" si="493"/>
        <v>-0,953846414379627+0,289346146473115i</v>
      </c>
      <c r="AS329" s="240" t="str">
        <f t="shared" ca="1" si="494"/>
        <v>-0,512440578436387-0,854955453971431i</v>
      </c>
      <c r="AT329" s="240" t="str">
        <f t="shared" ca="1" si="495"/>
        <v>0,12201490444118-0,989270710067736i</v>
      </c>
      <c r="AU329" s="240" t="str">
        <f t="shared" ca="1" si="496"/>
        <v>0,70482060650318-0,704820606503671i</v>
      </c>
      <c r="AV329" s="240" t="str">
        <f t="shared" ca="1" si="497"/>
        <v>0,989270710067654-0,122014904441843i</v>
      </c>
      <c r="AW329" s="240" t="str">
        <f t="shared" ca="1" si="498"/>
        <v>0,854955453971774+0,512440578435814i</v>
      </c>
      <c r="AX329" s="240" t="str">
        <f t="shared" ca="1" si="499"/>
        <v>0,358731445769417+0,929976303203419i</v>
      </c>
      <c r="AY329" s="240" t="str">
        <f t="shared" ca="1" si="500"/>
        <v>-0,289346146472476+0,953846414379822i</v>
      </c>
      <c r="AZ329" s="240" t="str">
        <f t="shared" ca="1" si="501"/>
        <v>-0,814941447607622+0,57394652335815i</v>
      </c>
      <c r="BA329" s="240" t="str">
        <f t="shared" ca="1" si="502"/>
        <v>-0,99556621142018-0,0489090317035991i</v>
      </c>
      <c r="BB329" s="240" t="str">
        <f t="shared" ca="1" si="503"/>
        <v>-0,754760684870095-0,651061044202568i</v>
      </c>
      <c r="BC329" s="240" t="str">
        <f t="shared" ca="1" si="504"/>
        <v>-0,194459567840528-0,977614265024292i</v>
      </c>
      <c r="BD329" s="240" t="str">
        <f t="shared" ca="1" si="505"/>
        <v>0,448157673620304-0,890336382654865i</v>
      </c>
      <c r="BE329" s="240" t="str">
        <f t="shared" ca="1" si="506"/>
        <v>0,901066569864569-0,426172748279632i</v>
      </c>
      <c r="BF329" s="240" t="str">
        <f t="shared" ca="1" si="507"/>
        <v>0,972547549192689+0,21839285533874i</v>
      </c>
      <c r="BG329" s="240" t="str">
        <f t="shared" ca="1" si="508"/>
        <v>0,632342202341599+0,770511202930555i</v>
      </c>
      <c r="BH329" s="240" t="str">
        <f t="shared" ca="1" si="509"/>
        <v>0,0244618833143908+0,996466653214459i</v>
      </c>
      <c r="BI329" s="240" t="str">
        <f t="shared" ca="1" si="510"/>
        <v>-0,59377332569458+0,800610649690167i</v>
      </c>
      <c r="BJ329" s="240" t="str">
        <f t="shared" ca="1" si="511"/>
        <v>-0,960660043575696+0,265850437992598i</v>
      </c>
      <c r="BK329" s="240" t="str">
        <f t="shared" ca="1" si="512"/>
        <v>-0,920892501338885-0,381446163542804i</v>
      </c>
      <c r="BL329" s="240" t="str">
        <f t="shared" ca="1" si="513"/>
        <v>-0,491304583741355-0,86727387871332i</v>
      </c>
      <c r="BM329" s="240" t="str">
        <f t="shared" ca="1" si="514"/>
        <v>0,146256074400772-0,98597836457226i</v>
      </c>
      <c r="BN329" s="240" t="str">
        <f t="shared" ca="1" si="515"/>
        <v>0,721905491286391-0,687311164142026i</v>
      </c>
      <c r="BO329" s="240" t="str">
        <f t="shared" ca="1" si="516"/>
        <v>0,991967155878574-0,0977002372662712i</v>
      </c>
      <c r="BP329" s="240" t="str">
        <f t="shared" ca="1" si="517"/>
        <v>0,842122036033221+0,533267898087796i</v>
      </c>
      <c r="BQ329" s="240" t="str">
        <f t="shared" ca="1" si="518"/>
        <v>0,335800641586326+0,938499922117165i</v>
      </c>
      <c r="BR329" s="240" t="str">
        <f t="shared" ca="1" si="519"/>
        <v>-0,312667563654654+0,94645822377006i</v>
      </c>
      <c r="BS329" s="240" t="str">
        <f t="shared" ca="1" si="520"/>
        <v>-0,828781355270009+0,553773997096757i</v>
      </c>
      <c r="BT329" s="240" t="str">
        <f t="shared" ca="1" si="521"/>
        <v>-0,994066077766677-0,0733267191226206i</v>
      </c>
      <c r="BU329" s="240" t="str">
        <f t="shared" ca="1" si="522"/>
        <v>-0,738555527194308-0,669387711236509i</v>
      </c>
      <c r="BV329" s="240" t="str">
        <f t="shared" ca="1" si="523"/>
        <v>-0,170409145168336-0,982092102578323i</v>
      </c>
      <c r="BW329" s="240" t="str">
        <f t="shared" ca="1" si="524"/>
        <v>0,46987264553754-0,87906989009934i</v>
      </c>
      <c r="BX329" s="240" t="str">
        <f t="shared" ca="1" si="525"/>
        <v>0,911253988266345-0,403931112409522i</v>
      </c>
      <c r="BY329" s="240" t="str">
        <f t="shared" ca="1" si="526"/>
        <v>0,966895007082991+0,24219459114872i</v>
      </c>
      <c r="BZ329" s="240" t="str">
        <f t="shared" ca="1" si="527"/>
        <v>0,613242461181411+0,785797593854728i</v>
      </c>
      <c r="CA329" s="240" t="str">
        <f t="shared" ca="1" si="528"/>
        <v>-3,23839980812548E-13+0,996766860757175i</v>
      </c>
      <c r="CB329" s="240" t="str">
        <f t="shared" ca="1" si="529"/>
        <v>-0,613242461181921+0,785797593854329i</v>
      </c>
      <c r="CC329" s="240" t="str">
        <f t="shared" ca="1" si="530"/>
        <v>-0,966895007083149+0,242194591148092i</v>
      </c>
      <c r="CD329" s="240" t="str">
        <f t="shared" ca="1" si="531"/>
        <v>-0,911253988266083-0,403931112410114i</v>
      </c>
      <c r="CE329" s="240" t="str">
        <f t="shared" ca="1" si="532"/>
        <v>-0,469872645536969-0,879069890099646i</v>
      </c>
      <c r="CF329" s="240" t="str">
        <f t="shared" ca="1" si="533"/>
        <v>0,170409145168974-0,982092102578212i</v>
      </c>
      <c r="CG329" s="240" t="str">
        <f t="shared" ca="1" si="534"/>
        <v>0,738555527194743-0,669387711236028i</v>
      </c>
      <c r="CH329" s="240" t="str">
        <f t="shared" ca="1" si="535"/>
        <v>0,994066077766725-0,0733267191219747i</v>
      </c>
      <c r="CI329" s="240" t="str">
        <f t="shared" ca="1" si="536"/>
        <v>0,82878135526965+0,553773997097296i</v>
      </c>
      <c r="CJ329" s="240" t="str">
        <f t="shared" ca="1" si="537"/>
        <v>0,312667563654039+0,946458223770262i</v>
      </c>
      <c r="CK329" s="240" t="str">
        <f t="shared" ca="1" si="538"/>
        <v>-0,335800641586935+0,938499922116947i</v>
      </c>
      <c r="CL329" s="240" t="str">
        <f t="shared" ca="1" si="539"/>
        <v>-0,842122036033567+0,533267898087249i</v>
      </c>
      <c r="CM329" s="240" t="str">
        <f t="shared" ca="1" si="540"/>
        <v>-0,991967155878511-0,0977002372669158i</v>
      </c>
      <c r="CN329" s="240" t="str">
        <f t="shared" ca="1" si="541"/>
        <v>-0,721905491285944-0,687311164142495i</v>
      </c>
      <c r="CO329" s="240" t="str">
        <f t="shared" ca="1" si="542"/>
        <v>-0,146256074400132-0,985978364572355i</v>
      </c>
      <c r="CP329" s="240" t="str">
        <f t="shared" ca="1" si="543"/>
        <v>0,491304583741918-0,867273878713001i</v>
      </c>
      <c r="CQ329" s="240" t="str">
        <f t="shared" ca="1" si="544"/>
        <v>0,920892501339134-0,381446163542206i</v>
      </c>
      <c r="CR329" s="240" t="str">
        <f t="shared" ca="1" si="545"/>
        <v>0,960660043575779+0,265850437992294i</v>
      </c>
      <c r="CS329" s="240" t="str">
        <f t="shared" ca="1" si="546"/>
        <v>0,593773325694059+0,800610649690553i</v>
      </c>
      <c r="CT329" s="240" t="str">
        <f t="shared" ca="1" si="547"/>
        <v>-0,024461883314047+0,996466653214468i</v>
      </c>
      <c r="CU329" s="240" t="str">
        <f t="shared" ca="1" si="548"/>
        <v>-0,632342202341311+0,77051120293079i</v>
      </c>
      <c r="CV329" s="240" t="str">
        <f t="shared" ca="1" si="549"/>
        <v>-0,97254754919262+0,218392855339048i</v>
      </c>
      <c r="CW329" s="240" t="str">
        <f t="shared" ca="1" si="550"/>
        <v>-0,901066569864715-0,426172748279321i</v>
      </c>
      <c r="CX329" s="240" t="str">
        <f t="shared" ca="1" si="551"/>
        <v>-0,448157673620586-0,890336382654723i</v>
      </c>
      <c r="CY329" s="240" t="str">
        <f t="shared" ca="1" si="552"/>
        <v>0,194459567840191-0,97761426502436i</v>
      </c>
      <c r="CZ329" s="240" t="str">
        <f t="shared" ca="1" si="553"/>
        <v>0,754760684869889-0,651061044202807i</v>
      </c>
      <c r="DA329" s="240" t="str">
        <f t="shared" ca="1" si="554"/>
        <v>0,995566211420163-0,0489090317039424i</v>
      </c>
      <c r="DB329" s="240" t="str">
        <f t="shared" ca="1" si="555"/>
        <v>0,814941447607836+0,573946523357846i</v>
      </c>
      <c r="DC329" s="240" t="str">
        <f t="shared" ca="1" si="556"/>
        <v>0,289346146472805+0,953846414379722i</v>
      </c>
      <c r="DD329" s="240" t="str">
        <f t="shared" ca="1" si="557"/>
        <v>-0,35873144576907+0,929976303203553i</v>
      </c>
      <c r="DE329" s="240" t="str">
        <f t="shared" ca="1" si="558"/>
        <v>-0,854955453971567+0,512440578436158i</v>
      </c>
      <c r="DF329" s="240" t="str">
        <f t="shared" ca="1" si="559"/>
        <v>-0,989270710067693-0,12201490444153i</v>
      </c>
      <c r="DG329" s="240" t="str">
        <f t="shared" ca="1" si="560"/>
        <v>-0,704820606503423-0,704820606503428i</v>
      </c>
      <c r="DH329" s="240" t="str">
        <f t="shared" ca="1" si="561"/>
        <v>-0,122014904441521-0,989270710067694i</v>
      </c>
      <c r="DI329" s="240" t="str">
        <f t="shared" ca="1" si="562"/>
        <v>0,512440578436067-0,854955453971622i</v>
      </c>
      <c r="DJ329" s="240" t="str">
        <f t="shared" ca="1" si="563"/>
        <v>0,929976303203556-0,358731445769062i</v>
      </c>
      <c r="DK329" s="240" t="str">
        <f t="shared" ca="1" si="564"/>
        <v>0,953846414379719+0,289346146472813i</v>
      </c>
      <c r="DL329" s="240" t="str">
        <f t="shared" ca="1" si="565"/>
        <v>0,573946523357886+0,814941447607808i</v>
      </c>
      <c r="DM329" s="240" t="str">
        <f t="shared" ca="1" si="566"/>
        <v>-0,0489090317038942+0,995566211420165i</v>
      </c>
      <c r="DN329" s="240" t="str">
        <f t="shared" ca="1" si="567"/>
        <v>-0,651061044202771+0,75476068486992i</v>
      </c>
      <c r="DO329" s="240" t="str">
        <f t="shared" ca="1" si="568"/>
        <v>-0,977614265024361+0,194459567840183i</v>
      </c>
      <c r="DP329" s="240" t="str">
        <f t="shared" ca="1" si="569"/>
        <v>-0,89033638265472-0,448157673620594i</v>
      </c>
      <c r="DQ329" s="240" t="str">
        <f t="shared" ca="1" si="570"/>
        <v>-0,426172748279364-0,901066569864695i</v>
      </c>
      <c r="DR329" s="240" t="str">
        <f t="shared" ca="1" si="571"/>
        <v>0,218392855339-0,97254754919263i</v>
      </c>
      <c r="DS329" s="240" t="str">
        <f t="shared" ca="1" si="572"/>
        <v>0,770511202930796-0,632342202341305i</v>
      </c>
      <c r="DT329" s="240" t="str">
        <f t="shared" ca="1" si="573"/>
        <v>0,996466653214468-0,0244618833140387i</v>
      </c>
      <c r="DU329" s="240" t="str">
        <f t="shared" ca="1" si="574"/>
        <v>0,800610649690582+0,59377332569402i</v>
      </c>
      <c r="DV329" s="240" t="str">
        <f t="shared" ca="1" si="575"/>
        <v>0,265850437992341+0,960660043575766i</v>
      </c>
      <c r="DW329" s="240" t="str">
        <f t="shared" ca="1" si="576"/>
        <v>-0,381446163542214+0,920892501339131i</v>
      </c>
      <c r="DX329" s="240" t="str">
        <f t="shared" ca="1" si="577"/>
        <v>-0,867273878713005+0,491304583741911i</v>
      </c>
      <c r="DY329" s="240" t="str">
        <f t="shared" ca="1" si="578"/>
        <v>-0,985978364572362-0,146256074400084i</v>
      </c>
      <c r="DZ329" s="240" t="str">
        <f t="shared" ca="1" si="579"/>
        <v>-0,68731116414253-0,721905491285912i</v>
      </c>
      <c r="EA329" s="240" t="str">
        <f t="shared" ca="1" si="580"/>
        <v>-0,0977002372669638-0,991967155878506i</v>
      </c>
      <c r="EB329" s="240" t="str">
        <f t="shared" ca="1" si="581"/>
        <v>0,533267898087255-0,842122036033563i</v>
      </c>
      <c r="EC329" s="240" t="str">
        <f t="shared" ca="1" si="582"/>
        <v>0,93849992211695-0,335800641586927i</v>
      </c>
      <c r="ED329" s="240" t="str">
        <f t="shared" ca="1" si="583"/>
        <v>0,946458223770278+0,312667563653994i</v>
      </c>
      <c r="EE329" s="240" t="str">
        <f t="shared" ca="1" si="584"/>
        <v>0,553773997097336+0,828781355269623i</v>
      </c>
      <c r="EF329" s="240" t="str">
        <f t="shared" ca="1" si="585"/>
        <v>-0,073326719121983+0,994066077766724i</v>
      </c>
      <c r="EG329" s="240" t="str">
        <f t="shared" ca="1" si="586"/>
        <v>-0,669387711236034+0,738555527194737i</v>
      </c>
      <c r="EH329" s="240" t="str">
        <f t="shared" ca="1" si="587"/>
        <v>-0,982092102578203+0,170409145169022i</v>
      </c>
      <c r="EI329" s="240" t="str">
        <f t="shared" ca="1" si="588"/>
        <v>-0,879069890099668-0,469872645536926i</v>
      </c>
      <c r="EJ329" s="240" t="str">
        <f t="shared" ca="1" si="589"/>
        <v>-0,403931112410107-0,911253988266086i</v>
      </c>
      <c r="EK329" s="240" t="str">
        <f t="shared" ca="1" si="590"/>
        <v>0,2421945911481-0,966895007083147i</v>
      </c>
      <c r="EL329" s="240" t="str">
        <f t="shared" ca="1" si="591"/>
        <v>0,785797593854299-0,613242461181959i</v>
      </c>
      <c r="EM329" s="240" t="str">
        <f t="shared" ca="1" si="592"/>
        <v>0,996766860757175-3,72193489481575E-13i</v>
      </c>
      <c r="EN329" s="240"/>
      <c r="EO329" s="240"/>
      <c r="EP329" s="240"/>
    </row>
    <row r="330" spans="1:146">
      <c r="A330" s="268">
        <f t="shared" si="461"/>
        <v>4.4921874999999901E-3</v>
      </c>
      <c r="B330" s="267">
        <v>230</v>
      </c>
      <c r="C330" s="266">
        <f t="shared" si="462"/>
        <v>46000</v>
      </c>
      <c r="N330" s="265">
        <f t="shared" ca="1" si="463"/>
        <v>1.0031747730138467</v>
      </c>
      <c r="O330" s="240">
        <f t="shared" ca="1" si="464"/>
        <v>-0.99682522698615317</v>
      </c>
      <c r="P330" s="240" t="str">
        <f t="shared" ca="1" si="465"/>
        <v>-0,800657529885182-0,593808094416163i</v>
      </c>
      <c r="Q330" s="240" t="str">
        <f t="shared" ca="1" si="466"/>
        <v>-0,289363089294763-0,95390226737847i</v>
      </c>
      <c r="R330" s="240" t="str">
        <f t="shared" ca="1" si="467"/>
        <v>0,335820304577012-0,938554876493537i</v>
      </c>
      <c r="S330" s="240" t="str">
        <f t="shared" ca="1" si="468"/>
        <v>0,828829885015595-0,553806423636483i</v>
      </c>
      <c r="T330" s="240" t="str">
        <f t="shared" ca="1" si="469"/>
        <v>0,995624507344459+0,0489118955991103i</v>
      </c>
      <c r="U330" s="241" t="str">
        <f t="shared" ca="1" si="470"/>
        <v>0,770556320636007+0,632379229484884i</v>
      </c>
      <c r="V330" s="240" t="str">
        <f t="shared" ca="1" si="471"/>
        <v>0,242208772985192+0,966951624149318i</v>
      </c>
      <c r="W330" s="240" t="str">
        <f t="shared" ca="1" si="472"/>
        <v>-0,38146849933115+0,920946424703433i</v>
      </c>
      <c r="X330" s="240" t="str">
        <f t="shared" ca="1" si="473"/>
        <v>-0,855005516356058+0,51247058467458i</v>
      </c>
      <c r="Y330" s="240" t="str">
        <f t="shared" ca="1" si="474"/>
        <v>-0,992025241058166-0,0977059581575462i</v>
      </c>
      <c r="Z330" s="240" t="str">
        <f t="shared" ca="1" si="475"/>
        <v>-0,738598773717564-0,669426907600006i</v>
      </c>
      <c r="AA330" s="240" t="str">
        <f t="shared" ca="1" si="476"/>
        <v>-0,194470954526517-0,977671509762631i</v>
      </c>
      <c r="AB330" s="240" t="str">
        <f t="shared" ca="1" si="477"/>
        <v>0,426197703057703-0,90111933231084i</v>
      </c>
      <c r="AC330" s="240" t="str">
        <f t="shared" ca="1" si="478"/>
        <v>0,87912136451798-0,469900159187077i</v>
      </c>
      <c r="AD330" s="240" t="str">
        <f t="shared" ca="1" si="479"/>
        <v>0,986036099075015+0,146264638504746i</v>
      </c>
      <c r="AE330" s="240" t="str">
        <f t="shared" ca="1" si="480"/>
        <v>0,704861877659761+0,704861877659696i</v>
      </c>
      <c r="AF330" s="240" t="str">
        <f t="shared" ca="1" si="481"/>
        <v>0,146264638504737+0,986036099075016i</v>
      </c>
      <c r="AG330" s="240" t="str">
        <f t="shared" ca="1" si="482"/>
        <v>-0,469900159186998+0,879121364518022i</v>
      </c>
      <c r="AH330" s="240" t="str">
        <f t="shared" ca="1" si="483"/>
        <v>-0,901119332310844+0,426197703057695i</v>
      </c>
      <c r="AI330" s="240" t="str">
        <f t="shared" ca="1" si="484"/>
        <v>-0,97767150976259-0,19447095452672i</v>
      </c>
      <c r="AJ330" s="240" t="str">
        <f t="shared" ca="1" si="485"/>
        <v>-0,6694269075997-0,738598773717841i</v>
      </c>
      <c r="AK330" s="240" t="str">
        <f t="shared" ca="1" si="486"/>
        <v>-0,097705958157037-0,992025241058215i</v>
      </c>
      <c r="AL330" s="240" t="str">
        <f t="shared" ca="1" si="487"/>
        <v>0,512470584674339-0,855005516356203i</v>
      </c>
      <c r="AM330" s="240" t="str">
        <f t="shared" ca="1" si="488"/>
        <v>0,920946424703358-0,381468499331332i</v>
      </c>
      <c r="AN330" s="240" t="str">
        <f t="shared" ca="1" si="489"/>
        <v>0,966951624149314+0,242208772985206i</v>
      </c>
      <c r="AO330" s="240" t="str">
        <f t="shared" ca="1" si="490"/>
        <v>0,632379229484806+0,770556320636071i</v>
      </c>
      <c r="AP330" s="240" t="str">
        <f t="shared" ca="1" si="491"/>
        <v>0,0489118955987938+0,995624507344475i</v>
      </c>
      <c r="AQ330" s="240" t="str">
        <f t="shared" ca="1" si="492"/>
        <v>-0,5538064236369+0,828829885015316i</v>
      </c>
      <c r="AR330" s="240" t="str">
        <f t="shared" ca="1" si="493"/>
        <v>-0,5538064236369+0,828829885015316i</v>
      </c>
      <c r="AS330" s="240" t="str">
        <f t="shared" ca="1" si="494"/>
        <v>-0,953902267378526-0,28936308929458i</v>
      </c>
      <c r="AT330" s="240" t="str">
        <f t="shared" ca="1" si="495"/>
        <v>-0,593808094416193-0,80065752988516i</v>
      </c>
      <c r="AU330" s="240" t="str">
        <f t="shared" ca="1" si="496"/>
        <v>1,07953125247955E-13-0,996825226986153i</v>
      </c>
      <c r="AV330" s="240" t="str">
        <f t="shared" ca="1" si="497"/>
        <v>0,593808094416389-0,800657529885014i</v>
      </c>
      <c r="AW330" s="240" t="str">
        <f t="shared" ca="1" si="498"/>
        <v>0,953902267378588-0,289363089294374i</v>
      </c>
      <c r="AX330" s="240" t="str">
        <f t="shared" ca="1" si="499"/>
        <v>0,938554876493672+0,335820304576636i</v>
      </c>
      <c r="AY330" s="240" t="str">
        <f t="shared" ca="1" si="500"/>
        <v>0,55380642363672+0,828829885015437i</v>
      </c>
      <c r="AZ330" s="240" t="str">
        <f t="shared" ca="1" si="501"/>
        <v>-0,0489118955990094+0,995624507344464i</v>
      </c>
      <c r="BA330" s="240" t="str">
        <f t="shared" ca="1" si="502"/>
        <v>-0,632379229484972+0,770556320635934i</v>
      </c>
      <c r="BB330" s="240" t="str">
        <f t="shared" ca="1" si="503"/>
        <v>-0,966951624149367+0,242208772984997i</v>
      </c>
      <c r="BC330" s="240" t="str">
        <f t="shared" ca="1" si="504"/>
        <v>-0,920946424703275-0,381468499331531i</v>
      </c>
      <c r="BD330" s="240" t="str">
        <f t="shared" ca="1" si="505"/>
        <v>-0,512470584675005-0,855005516355804i</v>
      </c>
      <c r="BE330" s="240" t="str">
        <f t="shared" ca="1" si="506"/>
        <v>0,097705958157266-0,992025241058193i</v>
      </c>
      <c r="BF330" s="240" t="str">
        <f t="shared" ca="1" si="507"/>
        <v>0,669426907599861-0,738598773717695i</v>
      </c>
      <c r="BG330" s="240" t="str">
        <f t="shared" ca="1" si="508"/>
        <v>0,977671509762635-0,194470954526495i</v>
      </c>
      <c r="BH330" s="240" t="str">
        <f t="shared" ca="1" si="509"/>
        <v>0,901119332310751+0,426197703057889i</v>
      </c>
      <c r="BI330" s="240" t="str">
        <f t="shared" ca="1" si="510"/>
        <v>0,46990015918682+0,879121364518118i</v>
      </c>
      <c r="BJ330" s="240" t="str">
        <f t="shared" ca="1" si="511"/>
        <v>-0,146264638504293+0,986036099075081i</v>
      </c>
      <c r="BK330" s="240" t="str">
        <f t="shared" ca="1" si="512"/>
        <v>-0,704861877659483+0,704861877659974i</v>
      </c>
      <c r="BL330" s="240" t="str">
        <f t="shared" ca="1" si="513"/>
        <v>-0,986036099074988+0,146264638504925i</v>
      </c>
      <c r="BM330" s="240" t="str">
        <f t="shared" ca="1" si="514"/>
        <v>-0,879121364517965-0,469900159187105i</v>
      </c>
      <c r="BN330" s="240" t="str">
        <f t="shared" ca="1" si="515"/>
        <v>-0,426197703057571-0,901119332310902i</v>
      </c>
      <c r="BO330" s="240" t="str">
        <f t="shared" ca="1" si="516"/>
        <v>0,194470954526812-0,977671509762572i</v>
      </c>
      <c r="BP330" s="240" t="str">
        <f t="shared" ca="1" si="517"/>
        <v>0,738598773717913-0,669426907599621i</v>
      </c>
      <c r="BQ330" s="240" t="str">
        <f t="shared" ca="1" si="518"/>
        <v>0,992025241058128-0,0977059581579304i</v>
      </c>
      <c r="BR330" s="240" t="str">
        <f t="shared" ca="1" si="519"/>
        <v>0,855005516356148+0,512470584674431i</v>
      </c>
      <c r="BS330" s="240" t="str">
        <f t="shared" ca="1" si="520"/>
        <v>0,381468499331206+0,92094642470341i</v>
      </c>
      <c r="BT330" s="240" t="str">
        <f t="shared" ca="1" si="521"/>
        <v>-0,242208772985284+0,966951624149295i</v>
      </c>
      <c r="BU330" s="240" t="str">
        <f t="shared" ca="1" si="522"/>
        <v>-0,77055632063614+0,632379229484722i</v>
      </c>
      <c r="BV330" s="240" t="str">
        <f t="shared" ca="1" si="523"/>
        <v>-0,99562450734448+0,0489118955986859i</v>
      </c>
      <c r="BW330" s="240" t="str">
        <f t="shared" ca="1" si="524"/>
        <v>-0,828829885015807-0,553806423636165i</v>
      </c>
      <c r="BX330" s="240" t="str">
        <f t="shared" ca="1" si="525"/>
        <v>-0,335820304577265-0,938554876493447i</v>
      </c>
      <c r="BY330" s="240" t="str">
        <f t="shared" ca="1" si="526"/>
        <v>0,28936308929471-0,953902267378486i</v>
      </c>
      <c r="BZ330" s="240" t="str">
        <f t="shared" ca="1" si="527"/>
        <v>0,800657529885207-0,593808094416129i</v>
      </c>
      <c r="CA330" s="240" t="str">
        <f t="shared" ca="1" si="528"/>
        <v>0,996825226986153+2,1590625049591E-13i</v>
      </c>
      <c r="CB330" s="240" t="str">
        <f t="shared" ca="1" si="529"/>
        <v>0,800657529884949+0,593808094416476i</v>
      </c>
      <c r="CC330" s="240" t="str">
        <f t="shared" ca="1" si="530"/>
        <v>0,289363089295219+0,953902267378332i</v>
      </c>
      <c r="CD330" s="240" t="str">
        <f t="shared" ca="1" si="531"/>
        <v>-0,335820304576764+0,938554876493626i</v>
      </c>
      <c r="CE330" s="240" t="str">
        <f t="shared" ca="1" si="532"/>
        <v>-0,828829885015512+0,553806423636606i</v>
      </c>
      <c r="CF330" s="240" t="str">
        <f t="shared" ca="1" si="533"/>
        <v>-0,995624507344459-0,0489118955991172i</v>
      </c>
      <c r="CG330" s="240" t="str">
        <f t="shared" ca="1" si="534"/>
        <v>-0,770556320635866-0,632379229485056i</v>
      </c>
      <c r="CH330" s="240" t="str">
        <f t="shared" ca="1" si="535"/>
        <v>-0,242208772984866-0,9669516241494i</v>
      </c>
      <c r="CI330" s="240" t="str">
        <f t="shared" ca="1" si="536"/>
        <v>0,381468499331656-0,920946424703223i</v>
      </c>
      <c r="CJ330" s="240" t="str">
        <f t="shared" ca="1" si="537"/>
        <v>0,855005516355874-0,512470584674887i</v>
      </c>
      <c r="CK330" s="240" t="str">
        <f t="shared" ca="1" si="538"/>
        <v>0,992025241058186+0,0977059581573452i</v>
      </c>
      <c r="CL330" s="240" t="str">
        <f t="shared" ca="1" si="539"/>
        <v>0,738598773717624+0,669426907599941i</v>
      </c>
      <c r="CM330" s="240" t="str">
        <f t="shared" ca="1" si="540"/>
        <v>0,194470954526388+0,977671509762655i</v>
      </c>
      <c r="CN330" s="240" t="str">
        <f t="shared" ca="1" si="541"/>
        <v>-0,426197703058013+0,901119332310694i</v>
      </c>
      <c r="CO330" s="240" t="str">
        <f t="shared" ca="1" si="542"/>
        <v>-0,879121364518168+0,469900159186725i</v>
      </c>
      <c r="CP330" s="240" t="str">
        <f t="shared" ca="1" si="543"/>
        <v>-0,986036099075066-0,146264638504399i</v>
      </c>
      <c r="CQ330" s="240" t="str">
        <f t="shared" ca="1" si="544"/>
        <v>-0,704861877659898-0,704861877659558i</v>
      </c>
      <c r="CR330" s="240" t="str">
        <f t="shared" ca="1" si="545"/>
        <v>-0,146264638504818-0,986036099075004i</v>
      </c>
      <c r="CS330" s="240" t="str">
        <f t="shared" ca="1" si="546"/>
        <v>0,469900159187201-0,879121364517914i</v>
      </c>
      <c r="CT330" s="240" t="str">
        <f t="shared" ca="1" si="547"/>
        <v>0,901119332310948-0,426197703057474i</v>
      </c>
      <c r="CU330" s="240" t="str">
        <f t="shared" ca="1" si="548"/>
        <v>0,977671509762551+0,194470954526918i</v>
      </c>
      <c r="CV330" s="240" t="str">
        <f t="shared" ca="1" si="549"/>
        <v>0,669426907600296+0,738598773717301i</v>
      </c>
      <c r="CW330" s="240" t="str">
        <f t="shared" ca="1" si="550"/>
        <v>0,097705958157823+0,992025241058139i</v>
      </c>
      <c r="CX330" s="240" t="str">
        <f t="shared" ca="1" si="551"/>
        <v>-0,512470584674524+0,855005516356092i</v>
      </c>
      <c r="CY330" s="240" t="str">
        <f t="shared" ca="1" si="552"/>
        <v>-0,920946424703452+0,381468499331106i</v>
      </c>
      <c r="CZ330" s="240" t="str">
        <f t="shared" ca="1" si="553"/>
        <v>-0,966951624149268-0,242208772985389i</v>
      </c>
      <c r="DA330" s="240" t="str">
        <f t="shared" ca="1" si="554"/>
        <v>-0,632379229484639-0,770556320636208i</v>
      </c>
      <c r="DB330" s="240" t="str">
        <f t="shared" ca="1" si="555"/>
        <v>-0,0489118955985781-0,995624507344486i</v>
      </c>
      <c r="DC330" s="240" t="str">
        <f t="shared" ca="1" si="556"/>
        <v>0,553806423636302-0,828829885015716i</v>
      </c>
      <c r="DD330" s="240" t="str">
        <f t="shared" ca="1" si="557"/>
        <v>0,938554876493483-0,335820304577163i</v>
      </c>
      <c r="DE330" s="240" t="str">
        <f t="shared" ca="1" si="558"/>
        <v>0,953902267378471+0,289363089294759i</v>
      </c>
      <c r="DF330" s="240" t="str">
        <f t="shared" ca="1" si="559"/>
        <v>0,593808094415997+0,800657529885305i</v>
      </c>
      <c r="DG330" s="240" t="str">
        <f t="shared" ca="1" si="560"/>
        <v>-3,23859375743866E-13+0,996825226986153i</v>
      </c>
      <c r="DH330" s="240" t="str">
        <f t="shared" ca="1" si="561"/>
        <v>-0,593808094415789+0,800657529885459i</v>
      </c>
      <c r="DI330" s="240" t="str">
        <f t="shared" ca="1" si="562"/>
        <v>-0,953902267378363+0,289363089295116i</v>
      </c>
      <c r="DJ330" s="240" t="str">
        <f t="shared" ca="1" si="563"/>
        <v>-0,938554876493608-0,335820304576812i</v>
      </c>
      <c r="DK330" s="240" t="str">
        <f t="shared" ca="1" si="564"/>
        <v>-0,553806423636517-0,828829885015572i</v>
      </c>
      <c r="DL330" s="240" t="str">
        <f t="shared" ca="1" si="565"/>
        <v>0,048911895599225-0,995624507344454i</v>
      </c>
      <c r="DM330" s="240" t="str">
        <f t="shared" ca="1" si="566"/>
        <v>0,632379229485183-0,770556320635761i</v>
      </c>
      <c r="DN330" s="240" t="str">
        <f t="shared" ca="1" si="567"/>
        <v>0,966951624149426-0,24220877298476i</v>
      </c>
      <c r="DO330" s="240" t="str">
        <f t="shared" ca="1" si="568"/>
        <v>0,920946424703594+0,381468499330762i</v>
      </c>
      <c r="DP330" s="240" t="str">
        <f t="shared" ca="1" si="569"/>
        <v>0,512470584674795+0,85500551635593i</v>
      </c>
      <c r="DQ330" s="240" t="str">
        <f t="shared" ca="1" si="570"/>
        <v>-0,0977059581574527+0,992025241058175i</v>
      </c>
      <c r="DR330" s="240" t="str">
        <f t="shared" ca="1" si="571"/>
        <v>-0,669426907600062+0,738598773717513i</v>
      </c>
      <c r="DS330" s="240" t="str">
        <f t="shared" ca="1" si="572"/>
        <v>-0,977671509762677+0,194470954526282i</v>
      </c>
      <c r="DT330" s="240" t="str">
        <f t="shared" ca="1" si="573"/>
        <v>-0,901119332310672-0,42619770305806i</v>
      </c>
      <c r="DU330" s="240" t="str">
        <f t="shared" ca="1" si="574"/>
        <v>-0,469900159187479-0,879121364517765i</v>
      </c>
      <c r="DV330" s="240" t="str">
        <f t="shared" ca="1" si="575"/>
        <v>0,14626463850445-0,986036099075058i</v>
      </c>
      <c r="DW330" s="240" t="str">
        <f t="shared" ca="1" si="576"/>
        <v>0,704861877659675-0,704861877659782i</v>
      </c>
      <c r="DX330" s="240" t="str">
        <f t="shared" ca="1" si="577"/>
        <v>0,98603609907502-0,146264638504711i</v>
      </c>
      <c r="DY330" s="240" t="str">
        <f t="shared" ca="1" si="578"/>
        <v>0,879121364517889+0,469900159187246i</v>
      </c>
      <c r="DZ330" s="240" t="str">
        <f t="shared" ca="1" si="579"/>
        <v>0,426197703057376+0,901119332310995i</v>
      </c>
      <c r="EA330" s="240" t="str">
        <f t="shared" ca="1" si="580"/>
        <v>-0,194470954527024+0,97767150976253i</v>
      </c>
      <c r="EB330" s="240" t="str">
        <f t="shared" ca="1" si="581"/>
        <v>-0,738598773717411+0,669426907600174i</v>
      </c>
      <c r="EC330" s="240" t="str">
        <f t="shared" ca="1" si="582"/>
        <v>-0,992025241058149+0,0977059581577156i</v>
      </c>
      <c r="ED330" s="240" t="str">
        <f t="shared" ca="1" si="583"/>
        <v>-0,855005516356007-0,512470584674666i</v>
      </c>
      <c r="EE330" s="240" t="str">
        <f t="shared" ca="1" si="584"/>
        <v>-0,381468499331007-0,920946424703493i</v>
      </c>
      <c r="EF330" s="240" t="str">
        <f t="shared" ca="1" si="585"/>
        <v>0,242208772985494-0,966951624149242i</v>
      </c>
      <c r="EG330" s="240" t="str">
        <f t="shared" ca="1" si="586"/>
        <v>0,770556320635665-0,632379229485299i</v>
      </c>
      <c r="EH330" s="240" t="str">
        <f t="shared" ca="1" si="587"/>
        <v>0,995624507344441-0,048911895599489i</v>
      </c>
      <c r="EI330" s="240" t="str">
        <f t="shared" ca="1" si="588"/>
        <v>0,828829885015656+0,553806423636391i</v>
      </c>
      <c r="EJ330" s="240" t="str">
        <f t="shared" ca="1" si="589"/>
        <v>0,335820304577062+0,938554876493519i</v>
      </c>
      <c r="EK330" s="240" t="str">
        <f t="shared" ca="1" si="590"/>
        <v>-0,289363089294863+0,95390226737844i</v>
      </c>
      <c r="EL330" s="240" t="str">
        <f t="shared" ca="1" si="591"/>
        <v>-0,800657529885369+0,59380809441591i</v>
      </c>
      <c r="EM330" s="240" t="str">
        <f t="shared" ca="1" si="592"/>
        <v>-0,996825226986153-4,3181250099182E-13i</v>
      </c>
      <c r="EN330" s="240"/>
      <c r="EO330" s="240"/>
      <c r="EP330" s="240"/>
    </row>
    <row r="331" spans="1:146">
      <c r="A331" s="268">
        <f t="shared" si="461"/>
        <v>4.5117187499999897E-3</v>
      </c>
      <c r="B331" s="267">
        <v>231</v>
      </c>
      <c r="C331" s="266">
        <f t="shared" si="462"/>
        <v>46200</v>
      </c>
      <c r="N331" s="265">
        <f t="shared" ca="1" si="463"/>
        <v>1.0031203244579752</v>
      </c>
      <c r="O331" s="240">
        <f t="shared" ca="1" si="464"/>
        <v>-0.99687967554202483</v>
      </c>
      <c r="P331" s="240" t="str">
        <f t="shared" ca="1" si="465"/>
        <v>-0,815033683262638-0,574011483035061i</v>
      </c>
      <c r="Q331" s="240" t="str">
        <f t="shared" ca="1" si="466"/>
        <v>-0,335838647743073-0,938606142208156i</v>
      </c>
      <c r="R331" s="240" t="str">
        <f t="shared" ca="1" si="467"/>
        <v>0,265880527134484-0,96076877176533i</v>
      </c>
      <c r="S331" s="240" t="str">
        <f t="shared" ca="1" si="468"/>
        <v>0,770598409938852-0,632413771283078i</v>
      </c>
      <c r="T331" s="240" t="str">
        <f t="shared" ca="1" si="469"/>
        <v>0,994178586875014-0,0733350182925772i</v>
      </c>
      <c r="U331" s="241" t="str">
        <f t="shared" ca="1" si="470"/>
        <v>0,855052218440195+0,512498576826583i</v>
      </c>
      <c r="V331" s="240" t="str">
        <f t="shared" ca="1" si="471"/>
        <v>0,403976829621506+0,911357124643095i</v>
      </c>
      <c r="W331" s="240" t="str">
        <f t="shared" ca="1" si="472"/>
        <v>-0,194481576912868+0,977724912104758i</v>
      </c>
      <c r="X331" s="240" t="str">
        <f t="shared" ca="1" si="473"/>
        <v>-0,721987197064896+0,687388954510578i</v>
      </c>
      <c r="Y331" s="240" t="str">
        <f t="shared" ca="1" si="474"/>
        <v>-0,986089958307483+0,146272627767188i</v>
      </c>
      <c r="Z331" s="240" t="str">
        <f t="shared" ca="1" si="475"/>
        <v>-0,890437151562024-0,44820839642613i</v>
      </c>
      <c r="AA331" s="240" t="str">
        <f t="shared" ca="1" si="476"/>
        <v>-0,469925826058711-0,879169383857178i</v>
      </c>
      <c r="AB331" s="240" t="str">
        <f t="shared" ca="1" si="477"/>
        <v>0,122028714175471-0,989382676432862i</v>
      </c>
      <c r="AC331" s="240" t="str">
        <f t="shared" ca="1" si="478"/>
        <v>0,669463473015256-0,738639117436333i</v>
      </c>
      <c r="AD331" s="240" t="str">
        <f t="shared" ca="1" si="479"/>
        <v>0,972657622818483-0,218417573198382i</v>
      </c>
      <c r="AE331" s="240" t="str">
        <f t="shared" ca="1" si="480"/>
        <v>0,920996728609775+0,381489335891404i</v>
      </c>
      <c r="AF331" s="240" t="str">
        <f t="shared" ca="1" si="481"/>
        <v>0,533328253728794+0,842217348006658i</v>
      </c>
      <c r="AG331" s="240" t="str">
        <f t="shared" ca="1" si="482"/>
        <v>-0,0489145672630619+0,995678890314664i</v>
      </c>
      <c r="AH331" s="240" t="str">
        <f t="shared" ca="1" si="483"/>
        <v>-0,613311868401433+0,785886530986959i</v>
      </c>
      <c r="AI331" s="240" t="str">
        <f t="shared" ca="1" si="484"/>
        <v>-0,953954371397686+0,289378894876627i</v>
      </c>
      <c r="AJ331" s="240" t="str">
        <f t="shared" ca="1" si="485"/>
        <v>-0,946565344587617-0,31270295159224i</v>
      </c>
      <c r="AK331" s="240" t="str">
        <f t="shared" ca="1" si="486"/>
        <v>-0,593840529382819-0,80070126337549i</v>
      </c>
      <c r="AL331" s="240" t="str">
        <f t="shared" ca="1" si="487"/>
        <v>-0,0244646519277441-0,996579434021607i</v>
      </c>
      <c r="AM331" s="240" t="str">
        <f t="shared" ca="1" si="488"/>
        <v>0,55383667363331-0,828875157335267i</v>
      </c>
      <c r="AN331" s="240" t="str">
        <f t="shared" ca="1" si="489"/>
        <v>0,930081558585514-0,358772047249941i</v>
      </c>
      <c r="AO331" s="240" t="str">
        <f t="shared" ca="1" si="490"/>
        <v>0,967004440950305+0,242222002904689i</v>
      </c>
      <c r="AP331" s="240" t="str">
        <f t="shared" ca="1" si="491"/>
        <v>0,651134731756682+0,754846109222885i</v>
      </c>
      <c r="AQ331" s="240" t="str">
        <f t="shared" ca="1" si="492"/>
        <v>0,0977112950490416+0,992079427429382i</v>
      </c>
      <c r="AR331" s="240" t="str">
        <f t="shared" ca="1" si="493"/>
        <v>0,0977112950490416+0,992079427429382i</v>
      </c>
      <c r="AS331" s="240" t="str">
        <f t="shared" ca="1" si="494"/>
        <v>-0,901168553222324+0,4262209828152i</v>
      </c>
      <c r="AT331" s="240" t="str">
        <f t="shared" ca="1" si="495"/>
        <v>-0,982203256463459-0,170428432197655i</v>
      </c>
      <c r="AU331" s="240" t="str">
        <f t="shared" ca="1" si="496"/>
        <v>-0,704900378603114-0,704900378602509i</v>
      </c>
      <c r="AV331" s="240" t="str">
        <f t="shared" ca="1" si="497"/>
        <v>-0,17042843219752-0,982203256463482i</v>
      </c>
      <c r="AW331" s="240" t="str">
        <f t="shared" ca="1" si="498"/>
        <v>0,426220982815324-0,901168553222267i</v>
      </c>
      <c r="AX331" s="240" t="str">
        <f t="shared" ca="1" si="499"/>
        <v>0,867372037389572-0,49136018994566i</v>
      </c>
      <c r="AY331" s="240" t="str">
        <f t="shared" ca="1" si="500"/>
        <v>0,992079427429369+0,0977112950491772i</v>
      </c>
      <c r="AZ331" s="240" t="str">
        <f t="shared" ca="1" si="501"/>
        <v>0,754846109222795+0,651134731756785i</v>
      </c>
      <c r="BA331" s="240" t="str">
        <f t="shared" ca="1" si="502"/>
        <v>0,242222002905546+0,967004440950091i</v>
      </c>
      <c r="BB331" s="240" t="str">
        <f t="shared" ca="1" si="503"/>
        <v>-0,358772047250068+0,930081558585465i</v>
      </c>
      <c r="BC331" s="240" t="str">
        <f t="shared" ca="1" si="504"/>
        <v>-0,828875157335327+0,55383667363322i</v>
      </c>
      <c r="BD331" s="240" t="str">
        <f t="shared" ca="1" si="505"/>
        <v>-0,996579434021629-0,0244646519268606i</v>
      </c>
      <c r="BE331" s="240" t="str">
        <f t="shared" ca="1" si="506"/>
        <v>-0,800701263375417-0,593840529382917i</v>
      </c>
      <c r="BF331" s="240" t="str">
        <f t="shared" ca="1" si="507"/>
        <v>-0,312702951592124-0,946565344587656i</v>
      </c>
      <c r="BG331" s="240" t="str">
        <f t="shared" ca="1" si="508"/>
        <v>0,289378894876745-0,95395437139765i</v>
      </c>
      <c r="BH331" s="240" t="str">
        <f t="shared" ca="1" si="509"/>
        <v>0,785886530987035-0,613311868401336i</v>
      </c>
      <c r="BI331" s="240" t="str">
        <f t="shared" ca="1" si="510"/>
        <v>0,995678890314669-0,0489145672629399i</v>
      </c>
      <c r="BJ331" s="240" t="str">
        <f t="shared" ca="1" si="511"/>
        <v>0,842217348006926+0,53332825372837i</v>
      </c>
      <c r="BK331" s="240" t="str">
        <f t="shared" ca="1" si="512"/>
        <v>0,381489335891593+0,920996728609697i</v>
      </c>
      <c r="BL331" s="240" t="str">
        <f t="shared" ca="1" si="513"/>
        <v>-0,218417573198626+0,972657622818428i</v>
      </c>
      <c r="BM331" s="240" t="str">
        <f t="shared" ca="1" si="514"/>
        <v>-0,738639117436701+0,669463473014851i</v>
      </c>
      <c r="BN331" s="240" t="str">
        <f t="shared" ca="1" si="515"/>
        <v>-0,989382676432841+0,122028714175645i</v>
      </c>
      <c r="BO331" s="240" t="str">
        <f t="shared" ca="1" si="516"/>
        <v>-0,879169383857128-0,469925826058807i</v>
      </c>
      <c r="BP331" s="240" t="str">
        <f t="shared" ca="1" si="517"/>
        <v>-0,448208396425672-0,890437151562254i</v>
      </c>
      <c r="BQ331" s="240" t="str">
        <f t="shared" ca="1" si="518"/>
        <v>0,146272627767035-0,986089958307506i</v>
      </c>
      <c r="BR331" s="240" t="str">
        <f t="shared" ca="1" si="519"/>
        <v>0,687388954510683-0,721987197064798i</v>
      </c>
      <c r="BS331" s="240" t="str">
        <f t="shared" ca="1" si="520"/>
        <v>0,977724912104863-0,194481576912338i</v>
      </c>
      <c r="BT331" s="240" t="str">
        <f t="shared" ca="1" si="521"/>
        <v>0,911357124643169+0,40397682962134i</v>
      </c>
      <c r="BU331" s="240" t="str">
        <f t="shared" ca="1" si="522"/>
        <v>0,512498576826491+0,855052218440251i</v>
      </c>
      <c r="BV331" s="240" t="str">
        <f t="shared" ca="1" si="523"/>
        <v>-0,073335018293084+0,994178586874976i</v>
      </c>
      <c r="BW331" s="240" t="str">
        <f t="shared" ca="1" si="524"/>
        <v>-0,632413771282957+0,770598409938952i</v>
      </c>
      <c r="BX331" s="240" t="str">
        <f t="shared" ca="1" si="525"/>
        <v>-0,960768771765366+0,265880527134353i</v>
      </c>
      <c r="BY331" s="240" t="str">
        <f t="shared" ca="1" si="526"/>
        <v>-0,938606142208009-0,335838647743483i</v>
      </c>
      <c r="BZ331" s="240" t="str">
        <f t="shared" ca="1" si="527"/>
        <v>-0,574011483035241-0,815033683262511i</v>
      </c>
      <c r="CA331" s="240" t="str">
        <f t="shared" ca="1" si="528"/>
        <v>1,07959454187776E-13-0,996879675542025i</v>
      </c>
      <c r="CB331" s="240" t="str">
        <f t="shared" ca="1" si="529"/>
        <v>0,574011483035417-0,815033683262388i</v>
      </c>
      <c r="CC331" s="240" t="str">
        <f t="shared" ca="1" si="530"/>
        <v>0,938606142208101-0,335838647743227i</v>
      </c>
      <c r="CD331" s="240" t="str">
        <f t="shared" ca="1" si="531"/>
        <v>0,960768771765295+0,265880527134616i</v>
      </c>
      <c r="CE331" s="240" t="str">
        <f t="shared" ca="1" si="532"/>
        <v>0,632413771282746+0,770598409939125i</v>
      </c>
      <c r="CF331" s="240" t="str">
        <f t="shared" ca="1" si="533"/>
        <v>0,0733350182928686+0,994178586874992i</v>
      </c>
      <c r="CG331" s="240" t="str">
        <f t="shared" ca="1" si="534"/>
        <v>-0,512498576826676+0,855052218440139i</v>
      </c>
      <c r="CH331" s="240" t="str">
        <f t="shared" ca="1" si="535"/>
        <v>-0,911357124643256+0,403976829621142i</v>
      </c>
      <c r="CI331" s="240" t="str">
        <f t="shared" ca="1" si="536"/>
        <v>-0,977724912104811-0,194481576912606i</v>
      </c>
      <c r="CJ331" s="240" t="str">
        <f t="shared" ca="1" si="537"/>
        <v>-0,687388954510486-0,721987197064986i</v>
      </c>
      <c r="CK331" s="240" t="str">
        <f t="shared" ca="1" si="538"/>
        <v>-0,146272627766765-0,986089958307546i</v>
      </c>
      <c r="CL331" s="240" t="str">
        <f t="shared" ca="1" si="539"/>
        <v>0,448208396425866-0,890437151562157i</v>
      </c>
      <c r="CM331" s="240" t="str">
        <f t="shared" ca="1" si="540"/>
        <v>0,879169383857229-0,469925826058616i</v>
      </c>
      <c r="CN331" s="240" t="str">
        <f t="shared" ca="1" si="541"/>
        <v>0,989382676432814+0,122028714175859i</v>
      </c>
      <c r="CO331" s="240" t="str">
        <f t="shared" ca="1" si="542"/>
        <v>0,738639117436517+0,669463473015052i</v>
      </c>
      <c r="CP331" s="240" t="str">
        <f t="shared" ca="1" si="543"/>
        <v>0,21841757319836+0,972657622818488i</v>
      </c>
      <c r="CQ331" s="240" t="str">
        <f t="shared" ca="1" si="544"/>
        <v>-0,381489335891792+0,920996728609615i</v>
      </c>
      <c r="CR331" s="240" t="str">
        <f t="shared" ca="1" si="545"/>
        <v>-0,842217348006496+0,533328253729049i</v>
      </c>
      <c r="CS331" s="240" t="str">
        <f t="shared" ca="1" si="546"/>
        <v>-0,99567889031466-0,0489145672631556i</v>
      </c>
      <c r="CT331" s="240" t="str">
        <f t="shared" ca="1" si="547"/>
        <v>-0,785886530986902-0,613311868401506i</v>
      </c>
      <c r="CU331" s="240" t="str">
        <f t="shared" ca="1" si="548"/>
        <v>-0,289378894876511-0,953954371397721i</v>
      </c>
      <c r="CV331" s="240" t="str">
        <f t="shared" ca="1" si="549"/>
        <v>0,312702951592356-0,946565344587579i</v>
      </c>
      <c r="CW331" s="240" t="str">
        <f t="shared" ca="1" si="550"/>
        <v>0,800701263375562-0,593840529382721i</v>
      </c>
      <c r="CX331" s="240" t="str">
        <f t="shared" ca="1" si="551"/>
        <v>0,996579434021609-0,0244646519276361i</v>
      </c>
      <c r="CY331" s="240" t="str">
        <f t="shared" ca="1" si="552"/>
        <v>0,828875157335206+0,5538366736334i</v>
      </c>
      <c r="CZ331" s="240" t="str">
        <f t="shared" ca="1" si="553"/>
        <v>0,358772047249866+0,930081558585543i</v>
      </c>
      <c r="DA331" s="240" t="str">
        <f t="shared" ca="1" si="554"/>
        <v>-0,242222002904822+0,967004440950273i</v>
      </c>
      <c r="DB331" s="240" t="str">
        <f t="shared" ca="1" si="555"/>
        <v>-0,754846109222918+0,651134731756643i</v>
      </c>
      <c r="DC331" s="240" t="str">
        <f t="shared" ca="1" si="556"/>
        <v>-0,992079427429393+0,0977112950489341i</v>
      </c>
      <c r="DD331" s="240" t="str">
        <f t="shared" ca="1" si="557"/>
        <v>-0,867372037389927-0,491360189945034i</v>
      </c>
      <c r="DE331" s="240" t="str">
        <f t="shared" ca="1" si="558"/>
        <v>-0,426220982815129-0,901168553222358i</v>
      </c>
      <c r="DF331" s="240" t="str">
        <f t="shared" ca="1" si="559"/>
        <v>0,170428432197789-0,982203256463435i</v>
      </c>
      <c r="DG331" s="240" t="str">
        <f t="shared" ca="1" si="560"/>
        <v>0,704900378602545-0,704900378603077i</v>
      </c>
      <c r="DH331" s="240" t="str">
        <f t="shared" ca="1" si="561"/>
        <v>0,9822032564635-0,170428432197414i</v>
      </c>
      <c r="DI331" s="240" t="str">
        <f t="shared" ca="1" si="562"/>
        <v>0,901168553222196+0,426220982815473i</v>
      </c>
      <c r="DJ331" s="240" t="str">
        <f t="shared" ca="1" si="563"/>
        <v>0,491360189945591+0,867372037389611i</v>
      </c>
      <c r="DK331" s="240" t="str">
        <f t="shared" ca="1" si="564"/>
        <v>-0,0977112950493128+0,992079427429357i</v>
      </c>
      <c r="DL331" s="240" t="str">
        <f t="shared" ca="1" si="565"/>
        <v>-0,651134731756845+0,754846109222743i</v>
      </c>
      <c r="DM331" s="240" t="str">
        <f t="shared" ca="1" si="566"/>
        <v>-0,967004440950117+0,242222002905442i</v>
      </c>
      <c r="DN331" s="240" t="str">
        <f t="shared" ca="1" si="567"/>
        <v>-0,930081558585405-0,358772047250222i</v>
      </c>
      <c r="DO331" s="240" t="str">
        <f t="shared" ca="1" si="568"/>
        <v>-0,553836673633131-0,828875157335387i</v>
      </c>
      <c r="DP331" s="240" t="str">
        <f t="shared" ca="1" si="569"/>
        <v>0,0244646519269969-0,996579434021625i</v>
      </c>
      <c r="DQ331" s="240" t="str">
        <f t="shared" ca="1" si="570"/>
        <v>0,593840529382982-0,80070126337537i</v>
      </c>
      <c r="DR331" s="240" t="str">
        <f t="shared" ca="1" si="571"/>
        <v>0,946565344587698-0,312702951591994i</v>
      </c>
      <c r="DS331" s="240" t="str">
        <f t="shared" ca="1" si="572"/>
        <v>0,953954371397891+0,289378894875953i</v>
      </c>
      <c r="DT331" s="240" t="str">
        <f t="shared" ca="1" si="573"/>
        <v>0,613311868401251+0,7858865309871i</v>
      </c>
      <c r="DU331" s="240" t="str">
        <f t="shared" ca="1" si="574"/>
        <v>0,0489145672627755+0,995678890314677i</v>
      </c>
      <c r="DV331" s="240" t="str">
        <f t="shared" ca="1" si="575"/>
        <v>-0,533328253728461+0,842217348006868i</v>
      </c>
      <c r="DW331" s="240" t="str">
        <f t="shared" ca="1" si="576"/>
        <v>-0,92099672860976+0,381489335891441i</v>
      </c>
      <c r="DX331" s="240" t="str">
        <f t="shared" ca="1" si="577"/>
        <v>-0,972657622818416-0,218417573198676i</v>
      </c>
      <c r="DY331" s="240" t="str">
        <f t="shared" ca="1" si="578"/>
        <v>-0,669463473015527-0,738639117436087i</v>
      </c>
      <c r="DZ331" s="240" t="str">
        <f t="shared" ca="1" si="579"/>
        <v>-0,122028714175482-0,989382676432861i</v>
      </c>
      <c r="EA331" s="240" t="str">
        <f t="shared" ca="1" si="580"/>
        <v>0,469925826058901-0,879169383857077i</v>
      </c>
      <c r="EB331" s="240" t="str">
        <f t="shared" ca="1" si="581"/>
        <v>0,890437151561869-0,448208396426436i</v>
      </c>
      <c r="EC331" s="240" t="str">
        <f t="shared" ca="1" si="582"/>
        <v>0,986089958307498+0,146272627767086i</v>
      </c>
      <c r="ED331" s="240" t="str">
        <f t="shared" ca="1" si="583"/>
        <v>0,721987197064724+0,687388954510761i</v>
      </c>
      <c r="EE331" s="240" t="str">
        <f t="shared" ca="1" si="584"/>
        <v>0,194481576913178+0,977724912104697i</v>
      </c>
      <c r="EF331" s="240" t="str">
        <f t="shared" ca="1" si="585"/>
        <v>-0,403976829621438+0,911357124643125i</v>
      </c>
      <c r="EG331" s="240" t="str">
        <f t="shared" ca="1" si="586"/>
        <v>-0,855052218440336+0,512498576826349i</v>
      </c>
      <c r="EH331" s="240" t="str">
        <f t="shared" ca="1" si="587"/>
        <v>-0,994178586875044-0,0733350182921744i</v>
      </c>
      <c r="EI331" s="240" t="str">
        <f t="shared" ca="1" si="588"/>
        <v>-0,770598409938884-0,63241377128304i</v>
      </c>
      <c r="EJ331" s="240" t="str">
        <f t="shared" ca="1" si="589"/>
        <v>-0,265880527134304-0,96076877176538i</v>
      </c>
      <c r="EK331" s="240" t="str">
        <f t="shared" ca="1" si="590"/>
        <v>0,335838647742625-0,938606142208317i</v>
      </c>
      <c r="EL331" s="240" t="str">
        <f t="shared" ca="1" si="591"/>
        <v>0,815033683262607-0,574011483035106i</v>
      </c>
      <c r="EM331" s="240" t="str">
        <f t="shared" ca="1" si="592"/>
        <v>0,996879675542025+2,15918908375552E-13i</v>
      </c>
      <c r="EN331" s="240"/>
      <c r="EO331" s="240"/>
      <c r="EP331" s="240"/>
    </row>
    <row r="332" spans="1:146">
      <c r="A332" s="268">
        <f t="shared" si="461"/>
        <v>4.5312499999999893E-3</v>
      </c>
      <c r="B332" s="267">
        <v>232</v>
      </c>
      <c r="C332" s="266">
        <f t="shared" si="462"/>
        <v>46400</v>
      </c>
      <c r="N332" s="265">
        <f t="shared" ca="1" si="463"/>
        <v>1.0030695265020988</v>
      </c>
      <c r="O332" s="240">
        <f t="shared" ca="1" si="464"/>
        <v>-0.99693047349790131</v>
      </c>
      <c r="P332" s="240" t="str">
        <f t="shared" ca="1" si="465"/>
        <v>-0,828917394291893-0,553864895465571i</v>
      </c>
      <c r="Q332" s="240" t="str">
        <f t="shared" ca="1" si="466"/>
        <v>-0,381508775427531-0,921043659801497i</v>
      </c>
      <c r="R332" s="240" t="str">
        <f t="shared" ca="1" si="467"/>
        <v>0,194491487102399-0,977774733992164i</v>
      </c>
      <c r="S332" s="240" t="str">
        <f t="shared" ca="1" si="468"/>
        <v>0,704936298181882-0,704936298181882i</v>
      </c>
      <c r="T332" s="240" t="str">
        <f t="shared" ca="1" si="469"/>
        <v>0,977774733992165-0,194491487102396i</v>
      </c>
      <c r="U332" s="241" t="str">
        <f t="shared" ca="1" si="470"/>
        <v>0,921043659801495+0,381508775427534i</v>
      </c>
      <c r="V332" s="240" t="str">
        <f t="shared" ca="1" si="471"/>
        <v>0,55386489546557+0,828917394291894i</v>
      </c>
      <c r="W332" s="240" t="str">
        <f t="shared" ca="1" si="472"/>
        <v>-1,08087418518342E-19+0,996930473497901i</v>
      </c>
      <c r="X332" s="240" t="str">
        <f t="shared" ca="1" si="473"/>
        <v>-0,553864895465576+0,82891739429189i</v>
      </c>
      <c r="Y332" s="240" t="str">
        <f t="shared" ca="1" si="474"/>
        <v>-0,921043659801498+0,381508775427528i</v>
      </c>
      <c r="Z332" s="240" t="str">
        <f t="shared" ca="1" si="475"/>
        <v>-0,977774733992164-0,194491487102399i</v>
      </c>
      <c r="AA332" s="240" t="str">
        <f t="shared" ca="1" si="476"/>
        <v>-0,704936298181876-0,704936298181887i</v>
      </c>
      <c r="AB332" s="240" t="str">
        <f t="shared" ca="1" si="477"/>
        <v>-0,194491487102392-0,977774733992166i</v>
      </c>
      <c r="AC332" s="240" t="str">
        <f t="shared" ca="1" si="478"/>
        <v>0,381508775427534-0,921043659801495i</v>
      </c>
      <c r="AD332" s="240" t="str">
        <f t="shared" ca="1" si="479"/>
        <v>0,828917394291894-0,55386489546557i</v>
      </c>
      <c r="AE332" s="240" t="str">
        <f t="shared" ca="1" si="480"/>
        <v>0,996930473497901+2,16174837036686E-19i</v>
      </c>
      <c r="AF332" s="240" t="str">
        <f t="shared" ca="1" si="481"/>
        <v>0,828917394291894+0,55386489546557i</v>
      </c>
      <c r="AG332" s="240" t="str">
        <f t="shared" ca="1" si="482"/>
        <v>0,381508775427521+0,921043659801501i</v>
      </c>
      <c r="AH332" s="240" t="str">
        <f t="shared" ca="1" si="483"/>
        <v>-0,194491487102892+0,977774733992066i</v>
      </c>
      <c r="AI332" s="240" t="str">
        <f t="shared" ca="1" si="484"/>
        <v>-0,704936298181887+0,704936298181876i</v>
      </c>
      <c r="AJ332" s="240" t="str">
        <f t="shared" ca="1" si="485"/>
        <v>-0,977774733992069+0,194491487102878i</v>
      </c>
      <c r="AK332" s="240" t="str">
        <f t="shared" ca="1" si="486"/>
        <v>-0,921043659801495-0,381508775427534i</v>
      </c>
      <c r="AL332" s="240" t="str">
        <f t="shared" ca="1" si="487"/>
        <v>-0,553864895465157-0,82891739429217i</v>
      </c>
      <c r="AM332" s="240" t="str">
        <f t="shared" ca="1" si="488"/>
        <v>1,41675583822917E-14-0,996930473497901i</v>
      </c>
      <c r="AN332" s="240" t="str">
        <f t="shared" ca="1" si="489"/>
        <v>0,553864895465982-0,828917394291618i</v>
      </c>
      <c r="AO332" s="240" t="str">
        <f t="shared" ca="1" si="490"/>
        <v>0,921043659801501-0,381508775427521i</v>
      </c>
      <c r="AP332" s="240" t="str">
        <f t="shared" ca="1" si="491"/>
        <v>0,977774733992063+0,194491487102906i</v>
      </c>
      <c r="AQ332" s="240" t="str">
        <f t="shared" ca="1" si="492"/>
        <v>0,704936298181876+0,704936298181887i</v>
      </c>
      <c r="AR332" s="240" t="str">
        <f t="shared" ca="1" si="493"/>
        <v>0,704936298181876+0,704936298181887i</v>
      </c>
      <c r="AS332" s="240" t="str">
        <f t="shared" ca="1" si="494"/>
        <v>-0,381508775427534+0,921043659801495i</v>
      </c>
      <c r="AT332" s="240" t="str">
        <f t="shared" ca="1" si="495"/>
        <v>-0,828917394291626+0,553864895465971i</v>
      </c>
      <c r="AU332" s="240" t="str">
        <f t="shared" ca="1" si="496"/>
        <v>-0,996930473497901-4,32349674073371E-19i</v>
      </c>
      <c r="AV332" s="240" t="str">
        <f t="shared" ca="1" si="497"/>
        <v>-0,828917394292162-0,553864895465169i</v>
      </c>
      <c r="AW332" s="240" t="str">
        <f t="shared" ca="1" si="498"/>
        <v>-0,381508775427534-0,921043659801495i</v>
      </c>
      <c r="AX332" s="240" t="str">
        <f t="shared" ca="1" si="499"/>
        <v>0,194491487102892-0,977774733992066i</v>
      </c>
      <c r="AY332" s="240" t="str">
        <f t="shared" ca="1" si="500"/>
        <v>0,704936298181897-0,704936298181866i</v>
      </c>
      <c r="AZ332" s="240" t="str">
        <f t="shared" ca="1" si="501"/>
        <v>0,977774733992069-0,194491487102878i</v>
      </c>
      <c r="BA332" s="240" t="str">
        <f t="shared" ca="1" si="502"/>
        <v>0,92104365980149+0,381508775427547i</v>
      </c>
      <c r="BB332" s="240" t="str">
        <f t="shared" ca="1" si="503"/>
        <v>0,553864895465157+0,82891739429217i</v>
      </c>
      <c r="BC332" s="240" t="str">
        <f t="shared" ca="1" si="504"/>
        <v>-1,41677745571288E-14+0,996930473497901i</v>
      </c>
      <c r="BD332" s="240" t="str">
        <f t="shared" ca="1" si="505"/>
        <v>-0,553864895466006+0,828917394291602i</v>
      </c>
      <c r="BE332" s="240" t="str">
        <f t="shared" ca="1" si="506"/>
        <v>-0,921043659801501+0,381508775427521i</v>
      </c>
      <c r="BF332" s="240" t="str">
        <f t="shared" ca="1" si="507"/>
        <v>-0,977774733992263-0,194491487101905i</v>
      </c>
      <c r="BG332" s="240" t="str">
        <f t="shared" ca="1" si="508"/>
        <v>-0,704936298181876-0,704936298181887i</v>
      </c>
      <c r="BH332" s="240" t="str">
        <f t="shared" ca="1" si="509"/>
        <v>-0,194491487102892-0,977774733992066i</v>
      </c>
      <c r="BI332" s="240" t="str">
        <f t="shared" ca="1" si="510"/>
        <v>0,38150877542756-0,921043659801485i</v>
      </c>
      <c r="BJ332" s="240" t="str">
        <f t="shared" ca="1" si="511"/>
        <v>0,82891739429161-0,553864895465994i</v>
      </c>
      <c r="BK332" s="240" t="str">
        <f t="shared" ca="1" si="512"/>
        <v>0,996930473497901+2,83351167645835E-14i</v>
      </c>
      <c r="BL332" s="240" t="str">
        <f t="shared" ca="1" si="513"/>
        <v>0,82891739429161+0,553864895465994i</v>
      </c>
      <c r="BM332" s="240" t="str">
        <f t="shared" ca="1" si="514"/>
        <v>0,381508775427508+0,921043659801506i</v>
      </c>
      <c r="BN332" s="240" t="str">
        <f t="shared" ca="1" si="515"/>
        <v>-0,194491487101947+0,977774733992254i</v>
      </c>
      <c r="BO332" s="240" t="str">
        <f t="shared" ca="1" si="516"/>
        <v>-0,704936298181897+0,704936298181866i</v>
      </c>
      <c r="BP332" s="240" t="str">
        <f t="shared" ca="1" si="517"/>
        <v>-0,977774733992074+0,19449148710285i</v>
      </c>
      <c r="BQ332" s="240" t="str">
        <f t="shared" ca="1" si="518"/>
        <v>-0,92104365980149-0,381508775427547i</v>
      </c>
      <c r="BR332" s="240" t="str">
        <f t="shared" ca="1" si="519"/>
        <v>-0,553864895465959-0,828917394291634i</v>
      </c>
      <c r="BS332" s="240" t="str">
        <f t="shared" ca="1" si="520"/>
        <v>1,41679907319658E-14-0,996930473497901i</v>
      </c>
      <c r="BT332" s="240" t="str">
        <f t="shared" ca="1" si="521"/>
        <v>0,553864895465982-0,828917394291618i</v>
      </c>
      <c r="BU332" s="240" t="str">
        <f t="shared" ca="1" si="522"/>
        <v>0,921043659801501-0,381508775427521i</v>
      </c>
      <c r="BV332" s="240" t="str">
        <f t="shared" ca="1" si="523"/>
        <v>0,977774733992069+0,194491487102878i</v>
      </c>
      <c r="BW332" s="240" t="str">
        <f t="shared" ca="1" si="524"/>
        <v>0,704936298181876+0,704936298181887i</v>
      </c>
      <c r="BX332" s="240" t="str">
        <f t="shared" ca="1" si="525"/>
        <v>0,194491487101919+0,97777473399226i</v>
      </c>
      <c r="BY332" s="240" t="str">
        <f t="shared" ca="1" si="526"/>
        <v>-0,381508775427534+0,921043659801495i</v>
      </c>
      <c r="BZ332" s="240" t="str">
        <f t="shared" ca="1" si="527"/>
        <v>-0,828917394291626+0,553864895465971i</v>
      </c>
      <c r="CA332" s="240" t="str">
        <f t="shared" ca="1" si="528"/>
        <v>-0,996930473497901-8,64699348146742E-19i</v>
      </c>
      <c r="CB332" s="240" t="str">
        <f t="shared" ca="1" si="529"/>
        <v>-0,828917394291595-0,553864895466018i</v>
      </c>
      <c r="CC332" s="240" t="str">
        <f t="shared" ca="1" si="530"/>
        <v>-0,381508775427534-0,921043659801495i</v>
      </c>
      <c r="CD332" s="240" t="str">
        <f t="shared" ca="1" si="531"/>
        <v>0,19449148710292-0,97777473399206i</v>
      </c>
      <c r="CE332" s="240" t="str">
        <f t="shared" ca="1" si="532"/>
        <v>0,704936298181876-0,704936298181887i</v>
      </c>
      <c r="CF332" s="240" t="str">
        <f t="shared" ca="1" si="533"/>
        <v>0,977774733992268-0,194491487101877i</v>
      </c>
      <c r="CG332" s="240" t="str">
        <f t="shared" ca="1" si="534"/>
        <v>0,921043659801501+0,381508775427521i</v>
      </c>
      <c r="CH332" s="240" t="str">
        <f t="shared" ca="1" si="535"/>
        <v>0,553864895465982+0,828917394291618i</v>
      </c>
      <c r="CI332" s="240" t="str">
        <f t="shared" ca="1" si="536"/>
        <v>-4,25026751468753E-14+0,996930473497901i</v>
      </c>
      <c r="CJ332" s="240" t="str">
        <f t="shared" ca="1" si="537"/>
        <v>-0,553864895465157+0,82891739429217i</v>
      </c>
      <c r="CK332" s="240" t="str">
        <f t="shared" ca="1" si="538"/>
        <v>-0,921043659801512+0,381508775427495i</v>
      </c>
      <c r="CL332" s="240" t="str">
        <f t="shared" ca="1" si="539"/>
        <v>-0,977774733992263-0,194491487101905i</v>
      </c>
      <c r="CM332" s="240" t="str">
        <f t="shared" ca="1" si="540"/>
        <v>-0,704936298181856-0,704936298181907i</v>
      </c>
      <c r="CN332" s="240" t="str">
        <f t="shared" ca="1" si="541"/>
        <v>-0,194491487102892-0,977774733992066i</v>
      </c>
      <c r="CO332" s="240" t="str">
        <f t="shared" ca="1" si="542"/>
        <v>0,38150877542756-0,921043659801485i</v>
      </c>
      <c r="CP332" s="240" t="str">
        <f t="shared" ca="1" si="543"/>
        <v>0,828917394291642-0,553864895465947i</v>
      </c>
      <c r="CQ332" s="240" t="str">
        <f t="shared" ca="1" si="544"/>
        <v>0,996930473497901+2,83355491142576E-14i</v>
      </c>
      <c r="CR332" s="240" t="str">
        <f t="shared" ca="1" si="545"/>
        <v>0,82891739429161+0,553864895465994i</v>
      </c>
      <c r="CS332" s="240" t="str">
        <f t="shared" ca="1" si="546"/>
        <v>0,381508775427508+0,921043659801506i</v>
      </c>
      <c r="CT332" s="240" t="str">
        <f t="shared" ca="1" si="547"/>
        <v>-0,194491487101947+0,977774733992254i</v>
      </c>
      <c r="CU332" s="240" t="str">
        <f t="shared" ca="1" si="548"/>
        <v>-0,704936298181897+0,704936298181866i</v>
      </c>
      <c r="CV332" s="240" t="str">
        <f t="shared" ca="1" si="549"/>
        <v>-0,977774733992074+0,19449148710285i</v>
      </c>
      <c r="CW332" s="240" t="str">
        <f t="shared" ca="1" si="550"/>
        <v>-0,92104365980149-0,381508775427547i</v>
      </c>
      <c r="CX332" s="240" t="str">
        <f t="shared" ca="1" si="551"/>
        <v>-0,553864895465157-0,82891739429217i</v>
      </c>
      <c r="CY332" s="240" t="str">
        <f t="shared" ca="1" si="552"/>
        <v>1,41684230816399E-14-0,996930473497901i</v>
      </c>
      <c r="CZ332" s="240" t="str">
        <f t="shared" ca="1" si="553"/>
        <v>0,553864895465181-0,828917394292154i</v>
      </c>
      <c r="DA332" s="240" t="str">
        <f t="shared" ca="1" si="554"/>
        <v>0,921043659801501-0,381508775427521i</v>
      </c>
      <c r="DB332" s="240" t="str">
        <f t="shared" ca="1" si="555"/>
        <v>0,977774733992257+0,194491487101933i</v>
      </c>
      <c r="DC332" s="240" t="str">
        <f t="shared" ca="1" si="556"/>
        <v>0,704936298181836+0,704936298181927i</v>
      </c>
      <c r="DD332" s="240" t="str">
        <f t="shared" ca="1" si="557"/>
        <v>0,194491487101919+0,97777473399226i</v>
      </c>
      <c r="DE332" s="240" t="str">
        <f t="shared" ca="1" si="558"/>
        <v>-0,381508775427534+0,921043659801495i</v>
      </c>
      <c r="DF332" s="240" t="str">
        <f t="shared" ca="1" si="559"/>
        <v>-0,828917394291626+0,553864895465971i</v>
      </c>
      <c r="DG332" s="240" t="str">
        <f t="shared" ca="1" si="560"/>
        <v>-0,996930473497901-5,66702335291671E-14i</v>
      </c>
      <c r="DH332" s="240" t="str">
        <f t="shared" ca="1" si="561"/>
        <v>-0,828917394291626-0,553864895465971i</v>
      </c>
      <c r="DI332" s="240" t="str">
        <f t="shared" ca="1" si="562"/>
        <v>-0,381508775427534-0,921043659801495i</v>
      </c>
      <c r="DJ332" s="240" t="str">
        <f t="shared" ca="1" si="563"/>
        <v>0,194491487101919-0,97777473399226i</v>
      </c>
      <c r="DK332" s="240" t="str">
        <f t="shared" ca="1" si="564"/>
        <v>0,704936298181917-0,704936298181846i</v>
      </c>
      <c r="DL332" s="240" t="str">
        <f t="shared" ca="1" si="565"/>
        <v>0,977774733992079-0,194491487102822i</v>
      </c>
      <c r="DM332" s="240" t="str">
        <f t="shared" ca="1" si="566"/>
        <v>0,921043659801501+0,381508775427521i</v>
      </c>
      <c r="DN332" s="240" t="str">
        <f t="shared" ca="1" si="567"/>
        <v>0,553864895465135+0,828917394292185i</v>
      </c>
      <c r="DO332" s="240" t="str">
        <f t="shared" ca="1" si="568"/>
        <v>-4,25031074965493E-14+0,996930473497901i</v>
      </c>
      <c r="DP332" s="240" t="str">
        <f t="shared" ca="1" si="569"/>
        <v>-0,553864895465204+0,828917394292138i</v>
      </c>
      <c r="DQ332" s="240" t="str">
        <f t="shared" ca="1" si="570"/>
        <v>-0,92104365980149+0,381508775427547i</v>
      </c>
      <c r="DR332" s="240" t="str">
        <f t="shared" ca="1" si="571"/>
        <v>-0,977774733992063-0,194491487102906i</v>
      </c>
      <c r="DS332" s="240" t="str">
        <f t="shared" ca="1" si="572"/>
        <v>-0,704936298181856-0,704936298181907i</v>
      </c>
      <c r="DT332" s="240" t="str">
        <f t="shared" ca="1" si="573"/>
        <v>-0,194491487101836-0,977774733992276i</v>
      </c>
      <c r="DU332" s="240" t="str">
        <f t="shared" ca="1" si="574"/>
        <v>0,381508775427508-0,921043659801506i</v>
      </c>
      <c r="DV332" s="240" t="str">
        <f t="shared" ca="1" si="575"/>
        <v>0,828917394292177-0,553864895465146i</v>
      </c>
      <c r="DW332" s="240" t="str">
        <f t="shared" ca="1" si="576"/>
        <v>0,996930473497901+2,83359814639317E-14i</v>
      </c>
      <c r="DX332" s="240" t="str">
        <f t="shared" ca="1" si="577"/>
        <v>0,828917394292146+0,553864895465193i</v>
      </c>
      <c r="DY332" s="240" t="str">
        <f t="shared" ca="1" si="578"/>
        <v>0,381508775427455+0,921043659801528i</v>
      </c>
      <c r="DZ332" s="240" t="str">
        <f t="shared" ca="1" si="579"/>
        <v>-0,194491487101891+0,977774733992265i</v>
      </c>
      <c r="EA332" s="240" t="str">
        <f t="shared" ca="1" si="580"/>
        <v>-0,704936298181897+0,704936298181866i</v>
      </c>
      <c r="EB332" s="240" t="str">
        <f t="shared" ca="1" si="581"/>
        <v>-0,977774733992074+0,19449148710285i</v>
      </c>
      <c r="EC332" s="240" t="str">
        <f t="shared" ca="1" si="582"/>
        <v>-0,921043659801468-0,3815087754276i</v>
      </c>
      <c r="ED332" s="240" t="str">
        <f t="shared" ca="1" si="583"/>
        <v>-0,553864895465157-0,82891739429217i</v>
      </c>
      <c r="EE332" s="240" t="str">
        <f t="shared" ca="1" si="584"/>
        <v>1,4168855431314E-14-0,996930473497901i</v>
      </c>
      <c r="EF332" s="240" t="str">
        <f t="shared" ca="1" si="585"/>
        <v>0,553864895465181-0,828917394292154i</v>
      </c>
      <c r="EG332" s="240" t="str">
        <f t="shared" ca="1" si="586"/>
        <v>0,921043659801523-0,381508775427468i</v>
      </c>
      <c r="EH332" s="240" t="str">
        <f t="shared" ca="1" si="587"/>
        <v>0,977774733992069+0,194491487102878i</v>
      </c>
      <c r="EI332" s="240" t="str">
        <f t="shared" ca="1" si="588"/>
        <v>0,704936298181876+0,704936298181887i</v>
      </c>
      <c r="EJ332" s="240" t="str">
        <f t="shared" ca="1" si="589"/>
        <v>0,194491487101863+0,977774733992271i</v>
      </c>
      <c r="EK332" s="240" t="str">
        <f t="shared" ca="1" si="590"/>
        <v>-0,381508775427587+0,921043659801474i</v>
      </c>
      <c r="EL332" s="240" t="str">
        <f t="shared" ca="1" si="591"/>
        <v>-0,828917394291657+0,553864895465923i</v>
      </c>
      <c r="EM332" s="240" t="str">
        <f t="shared" ca="1" si="592"/>
        <v>-0,996930473497901-1,72939869629349E-18i</v>
      </c>
      <c r="EN332" s="240"/>
      <c r="EO332" s="240"/>
      <c r="EP332" s="240"/>
    </row>
    <row r="333" spans="1:146">
      <c r="A333" s="268">
        <f t="shared" si="461"/>
        <v>4.5507812499999889E-3</v>
      </c>
      <c r="B333" s="267">
        <v>233</v>
      </c>
      <c r="C333" s="266">
        <f t="shared" si="462"/>
        <v>46600</v>
      </c>
      <c r="N333" s="265">
        <f t="shared" ca="1" si="463"/>
        <v>1.0030221395084165</v>
      </c>
      <c r="O333" s="240">
        <f t="shared" ca="1" si="464"/>
        <v>-0.99697786049158366</v>
      </c>
      <c r="P333" s="240" t="str">
        <f t="shared" ca="1" si="465"/>
        <v>-0,842300299911339-0,533380782443128i</v>
      </c>
      <c r="Q333" s="240" t="str">
        <f t="shared" ca="1" si="466"/>
        <v>-0,426262962290365-0,901257311365527i</v>
      </c>
      <c r="R333" s="240" t="str">
        <f t="shared" ca="1" si="467"/>
        <v>0,122040733061456-0,989480122985904i</v>
      </c>
      <c r="S333" s="240" t="str">
        <f t="shared" ca="1" si="468"/>
        <v>0,632476059155687-0,770674307931222i</v>
      </c>
      <c r="T333" s="240" t="str">
        <f t="shared" ca="1" si="469"/>
        <v>0,946658573964097-0,312733750418208i</v>
      </c>
      <c r="U333" s="241" t="str">
        <f t="shared" ca="1" si="470"/>
        <v>0,96709968341986+0,242245859901839i</v>
      </c>
      <c r="V333" s="240" t="str">
        <f t="shared" ca="1" si="471"/>
        <v>0,687456657014169+0,722058307228218i</v>
      </c>
      <c r="W333" s="240" t="str">
        <f t="shared" ca="1" si="472"/>
        <v>0,194500731846287+0,977821210458044i</v>
      </c>
      <c r="X333" s="240" t="str">
        <f t="shared" ca="1" si="473"/>
        <v>-0,358807383526223+0,930173164436301i</v>
      </c>
      <c r="Y333" s="240" t="str">
        <f t="shared" ca="1" si="474"/>
        <v>-0,800780126266304+0,593899018089185i</v>
      </c>
      <c r="Z333" s="240" t="str">
        <f t="shared" ca="1" si="475"/>
        <v>-0,994276505788193+0,07334224122562i</v>
      </c>
      <c r="AA333" s="240" t="str">
        <f t="shared" ca="1" si="476"/>
        <v>-0,879255975252033-0,469972110123539i</v>
      </c>
      <c r="AB333" s="240" t="str">
        <f t="shared" ca="1" si="477"/>
        <v>-0,491408585129406-0,86745746683713i</v>
      </c>
      <c r="AC333" s="240" t="str">
        <f t="shared" ca="1" si="478"/>
        <v>0,0489193849702288-0,995776956996149i</v>
      </c>
      <c r="AD333" s="240" t="str">
        <f t="shared" ca="1" si="479"/>
        <v>0,574068018733262-0,815113957786298i</v>
      </c>
      <c r="AE333" s="240" t="str">
        <f t="shared" ca="1" si="480"/>
        <v>0,921087439675078-0,381526909644895i</v>
      </c>
      <c r="AF333" s="240" t="str">
        <f t="shared" ca="1" si="481"/>
        <v>0,982299995899119+0,170445218081842i</v>
      </c>
      <c r="AG333" s="240" t="str">
        <f t="shared" ca="1" si="482"/>
        <v>0,738711867685175+0,669529409997392i</v>
      </c>
      <c r="AH333" s="240" t="str">
        <f t="shared" ca="1" si="483"/>
        <v>0,265906714313392+0,960863400069663i</v>
      </c>
      <c r="AI333" s="240" t="str">
        <f t="shared" ca="1" si="484"/>
        <v>-0,289407396463035+0,954048328536277i</v>
      </c>
      <c r="AJ333" s="240" t="str">
        <f t="shared" ca="1" si="485"/>
        <v>-0,754920455735386+0,651198863499202i</v>
      </c>
      <c r="AK333" s="240" t="str">
        <f t="shared" ca="1" si="486"/>
        <v>-0,986187080553182+0,14628703449167i</v>
      </c>
      <c r="AL333" s="240" t="str">
        <f t="shared" ca="1" si="487"/>
        <v>-0,911446886281667-0,404016618219881i</v>
      </c>
      <c r="AM333" s="240" t="str">
        <f t="shared" ca="1" si="488"/>
        <v>-0,553891222268616-0,828956795137211i</v>
      </c>
      <c r="AN333" s="240" t="str">
        <f t="shared" ca="1" si="489"/>
        <v>-0,0244670615068441-0,996677589399699i</v>
      </c>
      <c r="AO333" s="240" t="str">
        <f t="shared" ca="1" si="490"/>
        <v>0,512549053978975-0,855136434480273i</v>
      </c>
      <c r="AP333" s="240" t="str">
        <f t="shared" ca="1" si="491"/>
        <v>0,890524852745037-0,44825254149174i</v>
      </c>
      <c r="AQ333" s="240" t="str">
        <f t="shared" ca="1" si="492"/>
        <v>0,992177139591571+0,0977209188570348i</v>
      </c>
      <c r="AR333" s="240" t="str">
        <f t="shared" ca="1" si="493"/>
        <v>0,992177139591571+0,0977209188570348i</v>
      </c>
      <c r="AS333" s="240" t="str">
        <f t="shared" ca="1" si="494"/>
        <v>0,335871725256181+0,938698587664758i</v>
      </c>
      <c r="AT333" s="240" t="str">
        <f t="shared" ca="1" si="495"/>
        <v>-0,218439085642449+0,972753422082938i</v>
      </c>
      <c r="AU333" s="240" t="str">
        <f t="shared" ca="1" si="496"/>
        <v>-0,704969805846777+0,704969805846132i</v>
      </c>
      <c r="AV333" s="240" t="str">
        <f t="shared" ca="1" si="497"/>
        <v>-0,97275342208292+0,218439085642526i</v>
      </c>
      <c r="AW333" s="240" t="str">
        <f t="shared" ca="1" si="498"/>
        <v>-0,938698587664785-0,335871725256106i</v>
      </c>
      <c r="AX333" s="240" t="str">
        <f t="shared" ca="1" si="499"/>
        <v>-0,613372274883547-0,785963934741638i</v>
      </c>
      <c r="AY333" s="240" t="str">
        <f t="shared" ca="1" si="500"/>
        <v>-0,0977209188571422-0,99217713959156i</v>
      </c>
      <c r="AZ333" s="240" t="str">
        <f t="shared" ca="1" si="501"/>
        <v>0,448252541491645-0,890524852745086i</v>
      </c>
      <c r="BA333" s="240" t="str">
        <f t="shared" ca="1" si="502"/>
        <v>0,855136434480741-0,512549053978193i</v>
      </c>
      <c r="BB333" s="240" t="str">
        <f t="shared" ca="1" si="503"/>
        <v>0,996677589399701+0,0244670615067646i</v>
      </c>
      <c r="BC333" s="240" t="str">
        <f t="shared" ca="1" si="504"/>
        <v>0,828956795137255+0,553891222268549i</v>
      </c>
      <c r="BD333" s="240" t="str">
        <f t="shared" ca="1" si="505"/>
        <v>0,404016618219047+0,911446886282037i</v>
      </c>
      <c r="BE333" s="240" t="str">
        <f t="shared" ca="1" si="506"/>
        <v>-0,146287034491577+0,986187080553196i</v>
      </c>
      <c r="BF333" s="240" t="str">
        <f t="shared" ca="1" si="507"/>
        <v>-0,651198863499131+0,754920455735448i</v>
      </c>
      <c r="BG333" s="240" t="str">
        <f t="shared" ca="1" si="508"/>
        <v>-0,954048328536537+0,289407396462176i</v>
      </c>
      <c r="BH333" s="240" t="str">
        <f t="shared" ca="1" si="509"/>
        <v>-0,960863400069691-0,265906714313288i</v>
      </c>
      <c r="BI333" s="240" t="str">
        <f t="shared" ca="1" si="510"/>
        <v>-0,669529409997472-0,738711867685104i</v>
      </c>
      <c r="BJ333" s="240" t="str">
        <f t="shared" ca="1" si="511"/>
        <v>-0,17044521808234-0,982299995899032i</v>
      </c>
      <c r="BK333" s="240" t="str">
        <f t="shared" ca="1" si="512"/>
        <v>0,381526909645097-0,921087439674995i</v>
      </c>
      <c r="BL333" s="240" t="str">
        <f t="shared" ca="1" si="513"/>
        <v>0,815113957786196-0,574068018733408i</v>
      </c>
      <c r="BM333" s="240" t="str">
        <f t="shared" ca="1" si="514"/>
        <v>0,995776956996125-0,0489193849707187i</v>
      </c>
      <c r="BN333" s="240" t="str">
        <f t="shared" ca="1" si="515"/>
        <v>0,867457466837016+0,491408585129609i</v>
      </c>
      <c r="BO333" s="240" t="str">
        <f t="shared" ca="1" si="516"/>
        <v>0,469972110123596+0,879255975252002i</v>
      </c>
      <c r="BP333" s="240" t="str">
        <f t="shared" ca="1" si="517"/>
        <v>-0,073342241225152+0,994276505788228i</v>
      </c>
      <c r="BQ333" s="240" t="str">
        <f t="shared" ca="1" si="518"/>
        <v>-0,593899018089344+0,800780126266186i</v>
      </c>
      <c r="BR333" s="240" t="str">
        <f t="shared" ca="1" si="519"/>
        <v>-0,930173164436262+0,358807383526323i</v>
      </c>
      <c r="BS333" s="240" t="str">
        <f t="shared" ca="1" si="520"/>
        <v>-0,977821210458142-0,194500731845793i</v>
      </c>
      <c r="BT333" s="240" t="str">
        <f t="shared" ca="1" si="521"/>
        <v>-0,722058307228073-0,687456657014322i</v>
      </c>
      <c r="BU333" s="240" t="str">
        <f t="shared" ca="1" si="522"/>
        <v>-0,242245859901923-0,967099683419839i</v>
      </c>
      <c r="BV333" s="240" t="str">
        <f t="shared" ca="1" si="523"/>
        <v>0,312733750417745-0,94665857396425i</v>
      </c>
      <c r="BW333" s="240" t="str">
        <f t="shared" ca="1" si="524"/>
        <v>0,770674307931369-0,632476059155508i</v>
      </c>
      <c r="BX333" s="240" t="str">
        <f t="shared" ca="1" si="525"/>
        <v>0,989480122985895-0,122040733061525i</v>
      </c>
      <c r="BY333" s="240" t="str">
        <f t="shared" ca="1" si="526"/>
        <v>0,901257311365686+0,42626296229003i</v>
      </c>
      <c r="BZ333" s="240" t="str">
        <f t="shared" ca="1" si="527"/>
        <v>0,53338078244294+0,842300299911458i</v>
      </c>
      <c r="CA333" s="240" t="str">
        <f t="shared" ca="1" si="528"/>
        <v>1,07968357879388E-13+0,996977860491584i</v>
      </c>
      <c r="CB333" s="240" t="str">
        <f t="shared" ca="1" si="529"/>
        <v>-0,533380782442758+0,842300299911574i</v>
      </c>
      <c r="CC333" s="240" t="str">
        <f t="shared" ca="1" si="530"/>
        <v>-0,901257311365617+0,426262962290174i</v>
      </c>
      <c r="CD333" s="240" t="str">
        <f t="shared" ca="1" si="531"/>
        <v>-0,989480122985914-0,122040733061367i</v>
      </c>
      <c r="CE333" s="240" t="str">
        <f t="shared" ca="1" si="532"/>
        <v>-0,77067430793147-0,632476059155385i</v>
      </c>
      <c r="CF333" s="240" t="str">
        <f t="shared" ca="1" si="533"/>
        <v>-0,312733750417897-0,9466585739642i</v>
      </c>
      <c r="CG333" s="240" t="str">
        <f t="shared" ca="1" si="534"/>
        <v>0,242245859901768-0,967099683419878i</v>
      </c>
      <c r="CH333" s="240" t="str">
        <f t="shared" ca="1" si="535"/>
        <v>0,722058307227963-0,687456657014436i</v>
      </c>
      <c r="CI333" s="240" t="str">
        <f t="shared" ca="1" si="536"/>
        <v>0,9778212104581-0,194500731846004i</v>
      </c>
      <c r="CJ333" s="240" t="str">
        <f t="shared" ca="1" si="537"/>
        <v>0,93017316443634+0,358807383526122i</v>
      </c>
      <c r="CK333" s="240" t="str">
        <f t="shared" ca="1" si="538"/>
        <v>0,593899018089517+0,800780126266058i</v>
      </c>
      <c r="CL333" s="240" t="str">
        <f t="shared" ca="1" si="539"/>
        <v>0,0733422412253108+0,994276505788216i</v>
      </c>
      <c r="CM333" s="240" t="str">
        <f t="shared" ca="1" si="540"/>
        <v>-0,469972110123456+0,879255975252077i</v>
      </c>
      <c r="CN333" s="240" t="str">
        <f t="shared" ca="1" si="541"/>
        <v>-0,867457466836937+0,491408585129747i</v>
      </c>
      <c r="CO333" s="240" t="str">
        <f t="shared" ca="1" si="542"/>
        <v>-0,995776956996133-0,0489193849705596i</v>
      </c>
      <c r="CP333" s="240" t="str">
        <f t="shared" ca="1" si="543"/>
        <v>-0,815113957786287-0,574068018733277i</v>
      </c>
      <c r="CQ333" s="240" t="str">
        <f t="shared" ca="1" si="544"/>
        <v>-0,381526909645244-0,921087439674934i</v>
      </c>
      <c r="CR333" s="240" t="str">
        <f t="shared" ca="1" si="545"/>
        <v>0,170445218082127-0,982299995899069i</v>
      </c>
      <c r="CS333" s="240" t="str">
        <f t="shared" ca="1" si="546"/>
        <v>0,669529409997311-0,738711867685248i</v>
      </c>
      <c r="CT333" s="240" t="str">
        <f t="shared" ca="1" si="547"/>
        <v>0,960863400069634-0,265906714313496i</v>
      </c>
      <c r="CU333" s="240" t="str">
        <f t="shared" ca="1" si="548"/>
        <v>0,954048328536304+0,289407396462945i</v>
      </c>
      <c r="CV333" s="240" t="str">
        <f t="shared" ca="1" si="549"/>
        <v>0,651198863499273+0,754920455735325i</v>
      </c>
      <c r="CW333" s="240" t="str">
        <f t="shared" ca="1" si="550"/>
        <v>0,146287034491763+0,986187080553168i</v>
      </c>
      <c r="CX333" s="240" t="str">
        <f t="shared" ca="1" si="551"/>
        <v>-0,404016618219808+0,9114468862817i</v>
      </c>
      <c r="CY333" s="240" t="str">
        <f t="shared" ca="1" si="552"/>
        <v>-0,828956795137166+0,553891222268681i</v>
      </c>
      <c r="CZ333" s="240" t="str">
        <f t="shared" ca="1" si="553"/>
        <v>-0,996677589399697+0,0244670615069238i</v>
      </c>
      <c r="DA333" s="240" t="str">
        <f t="shared" ca="1" si="554"/>
        <v>-0,855136434480328-0,512549053978883i</v>
      </c>
      <c r="DB333" s="240" t="str">
        <f t="shared" ca="1" si="555"/>
        <v>-0,448252541491837-0,890524852744989i</v>
      </c>
      <c r="DC333" s="240" t="str">
        <f t="shared" ca="1" si="556"/>
        <v>0,0977209188569274-0,992177139591582i</v>
      </c>
      <c r="DD333" s="240" t="str">
        <f t="shared" ca="1" si="557"/>
        <v>0,613372274884181-0,785963934741143i</v>
      </c>
      <c r="DE333" s="240" t="str">
        <f t="shared" ca="1" si="558"/>
        <v>0,938698587664721-0,335871725256283i</v>
      </c>
      <c r="DF333" s="240" t="str">
        <f t="shared" ca="1" si="559"/>
        <v>0,972753422082961+0,218439085642343i</v>
      </c>
      <c r="DG333" s="240" t="str">
        <f t="shared" ca="1" si="560"/>
        <v>0,704969805846189+0,70496980584672i</v>
      </c>
      <c r="DH333" s="240" t="str">
        <f t="shared" ca="1" si="561"/>
        <v>0,218439085642604+0,972753422082904i</v>
      </c>
      <c r="DI333" s="240" t="str">
        <f t="shared" ca="1" si="562"/>
        <v>-0,335871725256032+0,938698587664812i</v>
      </c>
      <c r="DJ333" s="240" t="str">
        <f t="shared" ca="1" si="563"/>
        <v>-0,785963934741607+0,613372274883587i</v>
      </c>
      <c r="DK333" s="240" t="str">
        <f t="shared" ca="1" si="564"/>
        <v>-0,992177139591555+0,0977209188571933i</v>
      </c>
      <c r="DL333" s="240" t="str">
        <f t="shared" ca="1" si="565"/>
        <v>-0,890524852745109-0,448252541491599i</v>
      </c>
      <c r="DM333" s="240" t="str">
        <f t="shared" ca="1" si="566"/>
        <v>-0,512549053978236-0,855136434480716i</v>
      </c>
      <c r="DN333" s="240" t="str">
        <f t="shared" ca="1" si="567"/>
        <v>0,0244670615067132-0,996677589399703i</v>
      </c>
      <c r="DO333" s="240" t="str">
        <f t="shared" ca="1" si="568"/>
        <v>0,553891222268507-0,828956795137283i</v>
      </c>
      <c r="DP333" s="240" t="str">
        <f t="shared" ca="1" si="569"/>
        <v>0,911446886281982-0,404016618219172i</v>
      </c>
      <c r="DQ333" s="240" t="str">
        <f t="shared" ca="1" si="570"/>
        <v>0,986187080553216+0,146287034491443i</v>
      </c>
      <c r="DR333" s="240" t="str">
        <f t="shared" ca="1" si="571"/>
        <v>0,754920455735537+0,651198863499028i</v>
      </c>
      <c r="DS333" s="240" t="str">
        <f t="shared" ca="1" si="572"/>
        <v>0,28940739646228+0,954048328536506i</v>
      </c>
      <c r="DT333" s="240" t="str">
        <f t="shared" ca="1" si="573"/>
        <v>-0,265906714313183+0,960863400069719i</v>
      </c>
      <c r="DU333" s="240" t="str">
        <f t="shared" ca="1" si="574"/>
        <v>-0,738711867685031+0,669529409997552i</v>
      </c>
      <c r="DV333" s="240" t="str">
        <f t="shared" ca="1" si="575"/>
        <v>-0,982299995899189+0,170445218081441i</v>
      </c>
      <c r="DW333" s="240" t="str">
        <f t="shared" ca="1" si="576"/>
        <v>-0,921087439675036-0,381526909644997i</v>
      </c>
      <c r="DX333" s="240" t="str">
        <f t="shared" ca="1" si="577"/>
        <v>-0,574068018733496-0,815113957786133i</v>
      </c>
      <c r="DY333" s="240" t="str">
        <f t="shared" ca="1" si="578"/>
        <v>-0,0489193849698076-0,99577695699617i</v>
      </c>
      <c r="DZ333" s="240" t="str">
        <f t="shared" ca="1" si="579"/>
        <v>0,491408585129515-0,867457466837068i</v>
      </c>
      <c r="EA333" s="240" t="str">
        <f t="shared" ca="1" si="580"/>
        <v>0,879255975251952-0,469972110123692i</v>
      </c>
      <c r="EB333" s="240" t="str">
        <f t="shared" ca="1" si="581"/>
        <v>0,994276505788161+0,0733422412260616i</v>
      </c>
      <c r="EC333" s="240" t="str">
        <f t="shared" ca="1" si="582"/>
        <v>0,800780126266217+0,593899018089302i</v>
      </c>
      <c r="ED333" s="240" t="str">
        <f t="shared" ca="1" si="583"/>
        <v>0,358807383526371+0,930173164436244i</v>
      </c>
      <c r="EE333" s="240" t="str">
        <f t="shared" ca="1" si="584"/>
        <v>-0,194500731846743+0,977821210457953i</v>
      </c>
      <c r="EF333" s="240" t="str">
        <f t="shared" ca="1" si="585"/>
        <v>-0,687456657014284+0,722058307228107i</v>
      </c>
      <c r="EG333" s="240" t="str">
        <f t="shared" ca="1" si="586"/>
        <v>-0,967099683419827+0,242245859901973i</v>
      </c>
      <c r="EH333" s="240" t="str">
        <f t="shared" ca="1" si="587"/>
        <v>-0,946658573963981-0,312733750418557i</v>
      </c>
      <c r="EI333" s="240" t="str">
        <f t="shared" ca="1" si="588"/>
        <v>-0,632476059155548-0,770674307931336i</v>
      </c>
      <c r="EJ333" s="240" t="str">
        <f t="shared" ca="1" si="589"/>
        <v>-0,122040733061576-0,989480122985889i</v>
      </c>
      <c r="EK333" s="240" t="str">
        <f t="shared" ca="1" si="590"/>
        <v>0,426262962290803-0,90125731136532i</v>
      </c>
      <c r="EL333" s="240" t="str">
        <f t="shared" ca="1" si="591"/>
        <v>0,8423002999114-0,533380782443031i</v>
      </c>
      <c r="EM333" s="240" t="str">
        <f t="shared" ca="1" si="592"/>
        <v>0,996977860491584-2,15936715758777E-13i</v>
      </c>
      <c r="EN333" s="240"/>
      <c r="EO333" s="240"/>
      <c r="EP333" s="240"/>
    </row>
    <row r="334" spans="1:146">
      <c r="A334" s="268">
        <f t="shared" si="461"/>
        <v>4.5703124999999884E-3</v>
      </c>
      <c r="B334" s="267">
        <v>234</v>
      </c>
      <c r="C334" s="266">
        <f t="shared" si="462"/>
        <v>46800</v>
      </c>
      <c r="N334" s="265">
        <f t="shared" ca="1" si="463"/>
        <v>1.0029779480837264</v>
      </c>
      <c r="O334" s="240">
        <f t="shared" ca="1" si="464"/>
        <v>-0.99702205191627358</v>
      </c>
      <c r="P334" s="240" t="str">
        <f t="shared" ca="1" si="465"/>
        <v>-0,855174338729764-0,512571772911314i</v>
      </c>
      <c r="Q334" s="240" t="str">
        <f t="shared" ca="1" si="466"/>
        <v>-0,469992941816909-0,879294948609182i</v>
      </c>
      <c r="R334" s="240" t="str">
        <f t="shared" ca="1" si="467"/>
        <v>0,0489215533407035-0,99582109519033i</v>
      </c>
      <c r="S334" s="240" t="str">
        <f t="shared" ca="1" si="468"/>
        <v>0,553915773708774-0,828993538963934i</v>
      </c>
      <c r="T334" s="240" t="str">
        <f t="shared" ca="1" si="469"/>
        <v>0,901297259940279-0,42628185655911i</v>
      </c>
      <c r="U334" s="241" t="str">
        <f t="shared" ca="1" si="470"/>
        <v>0,992221118222446+0,0977252503743871i</v>
      </c>
      <c r="V334" s="240" t="str">
        <f t="shared" ca="1" si="471"/>
        <v>0,800815621151446+0,593925342890133i</v>
      </c>
      <c r="W334" s="240" t="str">
        <f t="shared" ca="1" si="472"/>
        <v>0,381543820970984+0,921128267227859i</v>
      </c>
      <c r="X334" s="240" t="str">
        <f t="shared" ca="1" si="473"/>
        <v>-0,146293518720099+0,986230793672469i</v>
      </c>
      <c r="Y334" s="240" t="str">
        <f t="shared" ca="1" si="474"/>
        <v>-0,632504093898748+0,770708468364439i</v>
      </c>
      <c r="Z334" s="240" t="str">
        <f t="shared" ca="1" si="475"/>
        <v>-0,938740195838382+0,335886612898835i</v>
      </c>
      <c r="AA334" s="240" t="str">
        <f t="shared" ca="1" si="476"/>
        <v>-0,977864552756909-0,194509353165515i</v>
      </c>
      <c r="AB334" s="240" t="str">
        <f t="shared" ca="1" si="477"/>
        <v>-0,738744611371057-0,66955908714434i</v>
      </c>
      <c r="AC334" s="240" t="str">
        <f t="shared" ca="1" si="478"/>
        <v>-0,289420224556122-0,954090617093167i</v>
      </c>
      <c r="AD334" s="240" t="str">
        <f t="shared" ca="1" si="479"/>
        <v>0,242256597542147-0,967142550482937i</v>
      </c>
      <c r="AE334" s="240" t="str">
        <f t="shared" ca="1" si="480"/>
        <v>0,705001053902555-0,705001053902491i</v>
      </c>
      <c r="AF334" s="240" t="str">
        <f t="shared" ca="1" si="481"/>
        <v>0,967142550482938-0,242256597542142i</v>
      </c>
      <c r="AG334" s="240" t="str">
        <f t="shared" ca="1" si="482"/>
        <v>0,954090617093137+0,289420224556223i</v>
      </c>
      <c r="AH334" s="240" t="str">
        <f t="shared" ca="1" si="483"/>
        <v>0,669559087144346+0,738744611371051i</v>
      </c>
      <c r="AI334" s="240" t="str">
        <f t="shared" ca="1" si="484"/>
        <v>0,194509353165704+0,977864552756871i</v>
      </c>
      <c r="AJ334" s="240" t="str">
        <f t="shared" ca="1" si="485"/>
        <v>-0,335886612898561+0,938740195838481i</v>
      </c>
      <c r="AK334" s="240" t="str">
        <f t="shared" ca="1" si="486"/>
        <v>-0,770708468364762+0,632504093898355i</v>
      </c>
      <c r="AL334" s="240" t="str">
        <f t="shared" ca="1" si="487"/>
        <v>-0,986230793672511+0,146293518719814i</v>
      </c>
      <c r="AM334" s="240" t="str">
        <f t="shared" ca="1" si="488"/>
        <v>-0,921128267227784-0,381543820971165i</v>
      </c>
      <c r="AN334" s="240" t="str">
        <f t="shared" ca="1" si="489"/>
        <v>-0,593925342890123-0,800815621151453i</v>
      </c>
      <c r="AO334" s="240" t="str">
        <f t="shared" ca="1" si="490"/>
        <v>-0,0977252503744946-0,992221118222435i</v>
      </c>
      <c r="AP334" s="240" t="str">
        <f t="shared" ca="1" si="491"/>
        <v>0,426281856558843-0,901297259940405i</v>
      </c>
      <c r="AQ334" s="240" t="str">
        <f t="shared" ca="1" si="492"/>
        <v>0,828993538963663-0,553915773709179i</v>
      </c>
      <c r="AR334" s="240" t="str">
        <f t="shared" ca="1" si="493"/>
        <v>0,828993538963663-0,553915773709179i</v>
      </c>
      <c r="AS334" s="240" t="str">
        <f t="shared" ca="1" si="494"/>
        <v>0,879294948609089+0,469992941817084i</v>
      </c>
      <c r="AT334" s="240" t="str">
        <f t="shared" ca="1" si="495"/>
        <v>0,512571772911254+0,8551743387298i</v>
      </c>
      <c r="AU334" s="240" t="str">
        <f t="shared" ca="1" si="496"/>
        <v>1,07973576007505E-13+0,997022051916274i</v>
      </c>
      <c r="AV334" s="240" t="str">
        <f t="shared" ca="1" si="497"/>
        <v>-0,512571772911093+0,855174338729896i</v>
      </c>
      <c r="AW334" s="240" t="str">
        <f t="shared" ca="1" si="498"/>
        <v>-0,879294948609+0,469992941817249i</v>
      </c>
      <c r="AX334" s="240" t="str">
        <f t="shared" ca="1" si="499"/>
        <v>-0,99582109519031-0,0489215533411193i</v>
      </c>
      <c r="AY334" s="240" t="str">
        <f t="shared" ca="1" si="500"/>
        <v>-0,828993538963767-0,553915773709023i</v>
      </c>
      <c r="AZ334" s="240" t="str">
        <f t="shared" ca="1" si="501"/>
        <v>-0,426281856559012-0,901297259940326i</v>
      </c>
      <c r="BA334" s="240" t="str">
        <f t="shared" ca="1" si="502"/>
        <v>0,0977252503742797-0,992221118222456i</v>
      </c>
      <c r="BB334" s="240" t="str">
        <f t="shared" ca="1" si="503"/>
        <v>0,593925342889972-0,800815621151564i</v>
      </c>
      <c r="BC334" s="240" t="str">
        <f t="shared" ca="1" si="504"/>
        <v>0,921128267227712-0,381543820971339i</v>
      </c>
      <c r="BD334" s="240" t="str">
        <f t="shared" ca="1" si="505"/>
        <v>0,986230793672393+0,14629351872061i</v>
      </c>
      <c r="BE334" s="240" t="str">
        <f t="shared" ca="1" si="506"/>
        <v>0,770708468364252+0,632504093898977i</v>
      </c>
      <c r="BF334" s="240" t="str">
        <f t="shared" ca="1" si="507"/>
        <v>0,335886612898737+0,938740195838418i</v>
      </c>
      <c r="BG334" s="240" t="str">
        <f t="shared" ca="1" si="508"/>
        <v>-0,194509353165534+0,977864552756905i</v>
      </c>
      <c r="BH334" s="240" t="str">
        <f t="shared" ca="1" si="509"/>
        <v>-0,669559087144217+0,738744611371168i</v>
      </c>
      <c r="BI334" s="240" t="str">
        <f t="shared" ca="1" si="510"/>
        <v>-0,954090617093082+0,289420224556402i</v>
      </c>
      <c r="BJ334" s="240" t="str">
        <f t="shared" ca="1" si="511"/>
        <v>-0,967142550483059-0,242256597541657i</v>
      </c>
      <c r="BK334" s="240" t="str">
        <f t="shared" ca="1" si="512"/>
        <v>-0,705001053902277-0,705001053902769i</v>
      </c>
      <c r="BL334" s="240" t="str">
        <f t="shared" ca="1" si="513"/>
        <v>-0,242256597541971-0,96714255048298i</v>
      </c>
      <c r="BM334" s="240" t="str">
        <f t="shared" ca="1" si="514"/>
        <v>0,289420224556146-0,95409061709316i</v>
      </c>
      <c r="BN334" s="240" t="str">
        <f t="shared" ca="1" si="515"/>
        <v>0,738744611370988-0,669559087144416i</v>
      </c>
      <c r="BO334" s="240" t="str">
        <f t="shared" ca="1" si="516"/>
        <v>0,977864552756847-0,194509353165824i</v>
      </c>
      <c r="BP334" s="240" t="str">
        <f t="shared" ca="1" si="517"/>
        <v>0,938740195838508+0,335886612898485i</v>
      </c>
      <c r="BQ334" s="240" t="str">
        <f t="shared" ca="1" si="518"/>
        <v>0,632504093898417+0,770708468364711i</v>
      </c>
      <c r="BR334" s="240" t="str">
        <f t="shared" ca="1" si="519"/>
        <v>0,146293518719893+0,9862307936725i</v>
      </c>
      <c r="BS334" s="240" t="str">
        <f t="shared" ca="1" si="520"/>
        <v>-0,381543820971065+0,921128267227825i</v>
      </c>
      <c r="BT334" s="240" t="str">
        <f t="shared" ca="1" si="521"/>
        <v>-0,800815621151406+0,593925342890187i</v>
      </c>
      <c r="BU334" s="240" t="str">
        <f t="shared" ca="1" si="522"/>
        <v>-0,992221118222427+0,0977252503745738i</v>
      </c>
      <c r="BV334" s="240" t="str">
        <f t="shared" ca="1" si="523"/>
        <v>-0,901297259940451-0,426281856558745i</v>
      </c>
      <c r="BW334" s="240" t="str">
        <f t="shared" ca="1" si="524"/>
        <v>-0,553915773708444-0,828993538964154i</v>
      </c>
      <c r="BX334" s="240" t="str">
        <f t="shared" ca="1" si="525"/>
        <v>-0,0489215533404239-0,995821095190344i</v>
      </c>
      <c r="BY334" s="240" t="str">
        <f t="shared" ca="1" si="526"/>
        <v>0,469992941817014-0,879294948609126i</v>
      </c>
      <c r="BZ334" s="240" t="str">
        <f t="shared" ca="1" si="527"/>
        <v>0,855174338729744-0,512571772911346i</v>
      </c>
      <c r="CA334" s="240" t="str">
        <f t="shared" ca="1" si="528"/>
        <v>0,997022051916274-2,15947152015009E-13i</v>
      </c>
      <c r="CB334" s="240" t="str">
        <f t="shared" ca="1" si="529"/>
        <v>0,855174338729937+0,512571772911024i</v>
      </c>
      <c r="CC334" s="240" t="str">
        <f t="shared" ca="1" si="530"/>
        <v>0,469992941816444+0,87929494860943i</v>
      </c>
      <c r="CD334" s="240" t="str">
        <f t="shared" ca="1" si="531"/>
        <v>-0,0489215533410114+0,995821095190315i</v>
      </c>
      <c r="CE334" s="240" t="str">
        <f t="shared" ca="1" si="532"/>
        <v>-0,553915773708933+0,828993538963827i</v>
      </c>
      <c r="CF334" s="240" t="str">
        <f t="shared" ca="1" si="533"/>
        <v>-0,901297259940291+0,426281856559084i</v>
      </c>
      <c r="CG334" s="240" t="str">
        <f t="shared" ca="1" si="534"/>
        <v>-0,992221118222464-0,0977252503742005i</v>
      </c>
      <c r="CH334" s="240" t="str">
        <f t="shared" ca="1" si="535"/>
        <v>-0,800815621151629-0,593925342889885i</v>
      </c>
      <c r="CI334" s="240" t="str">
        <f t="shared" ca="1" si="536"/>
        <v>-0,381543820971412-0,921128267227681i</v>
      </c>
      <c r="CJ334" s="240" t="str">
        <f t="shared" ca="1" si="537"/>
        <v>0,14629351872053-0,986230793672405i</v>
      </c>
      <c r="CK334" s="240" t="str">
        <f t="shared" ca="1" si="538"/>
        <v>0,632504093898915-0,770708468364302i</v>
      </c>
      <c r="CL334" s="240" t="str">
        <f t="shared" ca="1" si="539"/>
        <v>0,938740195838381-0,335886612898839i</v>
      </c>
      <c r="CM334" s="240" t="str">
        <f t="shared" ca="1" si="540"/>
        <v>0,977864552756932+0,1945093531654i</v>
      </c>
      <c r="CN334" s="240" t="str">
        <f t="shared" ca="1" si="541"/>
        <v>0,738744611371241+0,669559087144138i</v>
      </c>
      <c r="CO334" s="240" t="str">
        <f t="shared" ca="1" si="542"/>
        <v>0,289420224556505+0,954090617093051i</v>
      </c>
      <c r="CP334" s="240" t="str">
        <f t="shared" ca="1" si="543"/>
        <v>-0,242256597542542+0,967142550482837i</v>
      </c>
      <c r="CQ334" s="240" t="str">
        <f t="shared" ca="1" si="544"/>
        <v>-0,705001053902693+0,705001053902353i</v>
      </c>
      <c r="CR334" s="240" t="str">
        <f t="shared" ca="1" si="545"/>
        <v>-0,967142550482967+0,242256597542021i</v>
      </c>
      <c r="CS334" s="240" t="str">
        <f t="shared" ca="1" si="546"/>
        <v>-0,954090617093191-0,289420224556043i</v>
      </c>
      <c r="CT334" s="240" t="str">
        <f t="shared" ca="1" si="547"/>
        <v>-0,669559087144495-0,738744611370916i</v>
      </c>
      <c r="CU334" s="240" t="str">
        <f t="shared" ca="1" si="548"/>
        <v>-0,194509353165874-0,977864552756837i</v>
      </c>
      <c r="CV334" s="240" t="str">
        <f t="shared" ca="1" si="549"/>
        <v>0,335886612899344-0,938740195838201i</v>
      </c>
      <c r="CW334" s="240" t="str">
        <f t="shared" ca="1" si="550"/>
        <v>0,770708468364643-0,632504093898501i</v>
      </c>
      <c r="CX334" s="240" t="str">
        <f t="shared" ca="1" si="551"/>
        <v>0,986230793672484-0,14629351872i</v>
      </c>
      <c r="CY334" s="240" t="str">
        <f t="shared" ca="1" si="552"/>
        <v>0,921128267227845+0,381543820971017i</v>
      </c>
      <c r="CZ334" s="240" t="str">
        <f t="shared" ca="1" si="553"/>
        <v>0,593925342890273+0,800815621151341i</v>
      </c>
      <c r="DA334" s="240" t="str">
        <f t="shared" ca="1" si="554"/>
        <v>0,0977252503746249+0,992221118222422i</v>
      </c>
      <c r="DB334" s="240" t="str">
        <f t="shared" ca="1" si="555"/>
        <v>-0,426281856558699+0,901297259940473i</v>
      </c>
      <c r="DC334" s="240" t="str">
        <f t="shared" ca="1" si="556"/>
        <v>-0,828993538964125+0,553915773708487i</v>
      </c>
      <c r="DD334" s="240" t="str">
        <f t="shared" ca="1" si="557"/>
        <v>-0,995821095190342+0,0489215533404752i</v>
      </c>
      <c r="DE334" s="240" t="str">
        <f t="shared" ca="1" si="558"/>
        <v>-0,879294948609177-0,469992941816918i</v>
      </c>
      <c r="DF334" s="240" t="str">
        <f t="shared" ca="1" si="559"/>
        <v>-0,512571772911439-0,855174338729689i</v>
      </c>
      <c r="DG334" s="240" t="str">
        <f t="shared" ca="1" si="560"/>
        <v>-3,23920728022514E-13-0,997022051916274i</v>
      </c>
      <c r="DH334" s="240" t="str">
        <f t="shared" ca="1" si="561"/>
        <v>0,512571772911758-0,855174338729497i</v>
      </c>
      <c r="DI334" s="240" t="str">
        <f t="shared" ca="1" si="562"/>
        <v>0,879294948609353-0,46999294181659i</v>
      </c>
      <c r="DJ334" s="240" t="str">
        <f t="shared" ca="1" si="563"/>
        <v>0,995821095190318+0,0489215533409602i</v>
      </c>
      <c r="DK334" s="240" t="str">
        <f t="shared" ca="1" si="564"/>
        <v>0,828993538963856+0,553915773708891i</v>
      </c>
      <c r="DL334" s="240" t="str">
        <f t="shared" ca="1" si="565"/>
        <v>0,426281856559182+0,901297259940245i</v>
      </c>
      <c r="DM334" s="240" t="str">
        <f t="shared" ca="1" si="566"/>
        <v>-0,097725250374093+0,992221118222475i</v>
      </c>
      <c r="DN334" s="240" t="str">
        <f t="shared" ca="1" si="567"/>
        <v>-0,593925342889799+0,800815621151693i</v>
      </c>
      <c r="DO334" s="240" t="str">
        <f t="shared" ca="1" si="568"/>
        <v>-0,921128267228009+0,381543820970622i</v>
      </c>
      <c r="DP334" s="240" t="str">
        <f t="shared" ca="1" si="569"/>
        <v>-0,986230793672429-0,146293518720368i</v>
      </c>
      <c r="DQ334" s="240" t="str">
        <f t="shared" ca="1" si="570"/>
        <v>-0,770708468364334-0,632504093898876i</v>
      </c>
      <c r="DR334" s="240" t="str">
        <f t="shared" ca="1" si="571"/>
        <v>-0,335886612898887-0,938740195838364i</v>
      </c>
      <c r="DS334" s="240" t="str">
        <f t="shared" ca="1" si="572"/>
        <v>0,19450935316535-0,977864552756942i</v>
      </c>
      <c r="DT334" s="240" t="str">
        <f t="shared" ca="1" si="573"/>
        <v>0,669559087144058-0,738744611371314i</v>
      </c>
      <c r="DU334" s="240" t="str">
        <f t="shared" ca="1" si="574"/>
        <v>0,954090617093315-0,289420224555632i</v>
      </c>
      <c r="DV334" s="240" t="str">
        <f t="shared" ca="1" si="575"/>
        <v>0,967142550482864+0,242256597542438i</v>
      </c>
      <c r="DW334" s="240" t="str">
        <f t="shared" ca="1" si="576"/>
        <v>0,70500105390243+0,705001053902616i</v>
      </c>
      <c r="DX334" s="240" t="str">
        <f t="shared" ca="1" si="577"/>
        <v>0,24225659754218+0,967142550482928i</v>
      </c>
      <c r="DY334" s="240" t="str">
        <f t="shared" ca="1" si="578"/>
        <v>-0,289420224555993+0,954090617093206i</v>
      </c>
      <c r="DZ334" s="240" t="str">
        <f t="shared" ca="1" si="579"/>
        <v>-0,738744611370882+0,669559087144533i</v>
      </c>
      <c r="EA334" s="240" t="str">
        <f t="shared" ca="1" si="580"/>
        <v>-0,977864552756816+0,19450935316598i</v>
      </c>
      <c r="EB334" s="240" t="str">
        <f t="shared" ca="1" si="581"/>
        <v>-0,938740195838237-0,335886612899243i</v>
      </c>
      <c r="EC334" s="240" t="str">
        <f t="shared" ca="1" si="582"/>
        <v>-0,632504093898583-0,770708468364575i</v>
      </c>
      <c r="ED334" s="240" t="str">
        <f t="shared" ca="1" si="583"/>
        <v>-0,146293518720106-0,986230793672468i</v>
      </c>
      <c r="EE334" s="240" t="str">
        <f t="shared" ca="1" si="584"/>
        <v>0,381543820970866-0,921128267227908i</v>
      </c>
      <c r="EF334" s="240" t="str">
        <f t="shared" ca="1" si="585"/>
        <v>0,80081562115131-0,593925342890314i</v>
      </c>
      <c r="EG334" s="240" t="str">
        <f t="shared" ca="1" si="586"/>
        <v>0,992221118222412-0,0977252503747324i</v>
      </c>
      <c r="EH334" s="240" t="str">
        <f t="shared" ca="1" si="587"/>
        <v>0,901297259940083+0,426281856559524i</v>
      </c>
      <c r="EI334" s="240" t="str">
        <f t="shared" ca="1" si="588"/>
        <v>0,553915773708577+0,828993538964065i</v>
      </c>
      <c r="EJ334" s="240" t="str">
        <f t="shared" ca="1" si="589"/>
        <v>0,048921553340583+0,995821095190336i</v>
      </c>
      <c r="EK334" s="240" t="str">
        <f t="shared" ca="1" si="590"/>
        <v>-0,469992941816823+0,879294948609228i</v>
      </c>
      <c r="EL334" s="240" t="str">
        <f t="shared" ca="1" si="591"/>
        <v>-0,855174338729634+0,512571772911532i</v>
      </c>
      <c r="EM334" s="240" t="str">
        <f t="shared" ca="1" si="592"/>
        <v>-0,997022051916274+4,31894304030017E-13i</v>
      </c>
      <c r="EN334" s="240"/>
      <c r="EO334" s="240"/>
      <c r="EP334" s="240"/>
    </row>
    <row r="335" spans="1:146">
      <c r="A335" s="268">
        <f t="shared" si="461"/>
        <v>4.589843749999988E-3</v>
      </c>
      <c r="B335" s="267">
        <v>235</v>
      </c>
      <c r="C335" s="266">
        <f t="shared" si="462"/>
        <v>47000</v>
      </c>
      <c r="N335" s="265">
        <f t="shared" ca="1" si="463"/>
        <v>1.0029367583392603</v>
      </c>
      <c r="O335" s="240">
        <f t="shared" ca="1" si="464"/>
        <v>-0.99706324166073979</v>
      </c>
      <c r="P335" s="240" t="str">
        <f t="shared" ca="1" si="465"/>
        <v>-0,867531755881691-0,491450669353348i</v>
      </c>
      <c r="Q335" s="240" t="str">
        <f t="shared" ca="1" si="466"/>
        <v>-0,512592948671957-0,855209668352043i</v>
      </c>
      <c r="R335" s="240" t="str">
        <f t="shared" ca="1" si="467"/>
        <v>-0,0244691568653602-0,99676294485365i</v>
      </c>
      <c r="S335" s="240" t="str">
        <f t="shared" ca="1" si="468"/>
        <v>0,470012358528062-0,879331274720689i</v>
      </c>
      <c r="T335" s="240" t="str">
        <f t="shared" ca="1" si="469"/>
        <v>0,842372434496482-0,533426461165446i</v>
      </c>
      <c r="U335" s="241" t="str">
        <f t="shared" ca="1" si="470"/>
        <v>0,995862235319945-0,0489235744256845i</v>
      </c>
      <c r="V335" s="240" t="str">
        <f t="shared" ca="1" si="471"/>
        <v>0,89060111728016+0,448290929832796i</v>
      </c>
      <c r="W335" s="240" t="str">
        <f t="shared" ca="1" si="472"/>
        <v>0,553938657504747+0,829027786984767i</v>
      </c>
      <c r="X335" s="240" t="str">
        <f t="shared" ca="1" si="473"/>
        <v>0,0733485222540424+0,994361655613374i</v>
      </c>
      <c r="Y335" s="240" t="str">
        <f t="shared" ca="1" si="474"/>
        <v>-0,426299467444167+0,901334495028256i</v>
      </c>
      <c r="Z335" s="240" t="str">
        <f t="shared" ca="1" si="475"/>
        <v>-0,815183764133522+0,574117181909865i</v>
      </c>
      <c r="AA335" s="240" t="str">
        <f t="shared" ca="1" si="476"/>
        <v>-0,992262109627041+0,0977292876752796i</v>
      </c>
      <c r="AB335" s="240" t="str">
        <f t="shared" ca="1" si="477"/>
        <v>-0,911524942579657-0,404051218196625i</v>
      </c>
      <c r="AC335" s="240" t="str">
        <f t="shared" ca="1" si="478"/>
        <v>-0,593949879592232-0,800848705064444i</v>
      </c>
      <c r="AD335" s="240" t="str">
        <f t="shared" ca="1" si="479"/>
        <v>-0,122051184628039-0,989564862048928i</v>
      </c>
      <c r="AE335" s="240" t="str">
        <f t="shared" ca="1" si="480"/>
        <v>0,381559583603772-0,921166321589722i</v>
      </c>
      <c r="AF335" s="240" t="str">
        <f t="shared" ca="1" si="481"/>
        <v>0,786031244681036-0,613424804076428i</v>
      </c>
      <c r="AG335" s="240" t="str">
        <f t="shared" ca="1" si="482"/>
        <v>0,986271537600171-0,146299562510686i</v>
      </c>
      <c r="AH335" s="240" t="str">
        <f t="shared" ca="1" si="483"/>
        <v>0,930252824452219+0,358838111785374i</v>
      </c>
      <c r="AI335" s="240" t="str">
        <f t="shared" ca="1" si="484"/>
        <v>0,632530224395836+0,770740308467629i</v>
      </c>
      <c r="AJ335" s="240" t="str">
        <f t="shared" ca="1" si="485"/>
        <v>0,170459815007566+0,982384120056207i</v>
      </c>
      <c r="AK335" s="240" t="str">
        <f t="shared" ca="1" si="486"/>
        <v>-0,335900489306089+0,938778977797731i</v>
      </c>
      <c r="AL335" s="240" t="str">
        <f t="shared" ca="1" si="487"/>
        <v>-0,754985107112108+0,651254632160065i</v>
      </c>
      <c r="AM335" s="240" t="str">
        <f t="shared" ca="1" si="488"/>
        <v>-0,977904951052032+0,194517388885789i</v>
      </c>
      <c r="AN335" s="240" t="str">
        <f t="shared" ca="1" si="489"/>
        <v>-0,946739645790227-0,312760532932174i</v>
      </c>
      <c r="AO335" s="240" t="str">
        <f t="shared" ca="1" si="490"/>
        <v>-0,669586748485851-0,738775130958785i</v>
      </c>
      <c r="AP335" s="240" t="str">
        <f t="shared" ca="1" si="491"/>
        <v>-0,218457792762408-0,972836728671569i</v>
      </c>
      <c r="AQ335" s="240" t="str">
        <f t="shared" ca="1" si="492"/>
        <v>0,289432181308064-0,954130033220985i</v>
      </c>
      <c r="AR335" s="240" t="str">
        <f t="shared" ca="1" si="493"/>
        <v>0,289432181308064-0,954130033220985i</v>
      </c>
      <c r="AS335" s="240" t="str">
        <f t="shared" ca="1" si="494"/>
        <v>0,967182505822465-0,242266605833329i</v>
      </c>
      <c r="AT335" s="240" t="str">
        <f t="shared" ca="1" si="495"/>
        <v>0,960945688396944+0,265929486560528i</v>
      </c>
      <c r="AU335" s="240" t="str">
        <f t="shared" ca="1" si="496"/>
        <v>0,705030179449905+0,705030179450396i</v>
      </c>
      <c r="AV335" s="240" t="str">
        <f t="shared" ca="1" si="497"/>
        <v>0,265929486559857+0,96094568839713i</v>
      </c>
      <c r="AW335" s="240" t="str">
        <f t="shared" ca="1" si="498"/>
        <v>-0,242266605834032+0,967182505822288i</v>
      </c>
      <c r="AX335" s="240" t="str">
        <f t="shared" ca="1" si="499"/>
        <v>-0,687515530792336+0,722120144290655i</v>
      </c>
      <c r="AY335" s="240" t="str">
        <f t="shared" ca="1" si="500"/>
        <v>-0,954130033221188+0,289432181307398i</v>
      </c>
      <c r="AZ335" s="240" t="str">
        <f t="shared" ca="1" si="501"/>
        <v>-0,972836728671417-0,218457792763087i</v>
      </c>
      <c r="BA335" s="240" t="str">
        <f t="shared" ca="1" si="502"/>
        <v>-0,738775130958317-0,669586748486366i</v>
      </c>
      <c r="BB335" s="240" t="str">
        <f t="shared" ca="1" si="503"/>
        <v>-0,312760532931486-0,946739645790454i</v>
      </c>
      <c r="BC335" s="240" t="str">
        <f t="shared" ca="1" si="504"/>
        <v>0,194517388886472-0,977904951051896i</v>
      </c>
      <c r="BD335" s="240" t="str">
        <f t="shared" ca="1" si="505"/>
        <v>0,651254632160592-0,754985107111653i</v>
      </c>
      <c r="BE335" s="240" t="str">
        <f t="shared" ca="1" si="506"/>
        <v>0,938778977797965-0,335900489305433i</v>
      </c>
      <c r="BF335" s="240" t="str">
        <f t="shared" ca="1" si="507"/>
        <v>0,982384120056086+0,170459815008266i</v>
      </c>
      <c r="BG335" s="240" t="str">
        <f t="shared" ca="1" si="508"/>
        <v>0,770740308467179+0,632530224396386i</v>
      </c>
      <c r="BH335" s="240" t="str">
        <f t="shared" ca="1" si="509"/>
        <v>0,358838111784698+0,930252824452479i</v>
      </c>
      <c r="BI335" s="240" t="str">
        <f t="shared" ca="1" si="510"/>
        <v>-0,146299562511374+0,986271537600069i</v>
      </c>
      <c r="BJ335" s="240" t="str">
        <f t="shared" ca="1" si="511"/>
        <v>-0,613424804076028+0,786031244681349i</v>
      </c>
      <c r="BK335" s="240" t="str">
        <f t="shared" ca="1" si="512"/>
        <v>-0,921166321589538+0,381559583604216i</v>
      </c>
      <c r="BL335" s="240" t="str">
        <f t="shared" ca="1" si="513"/>
        <v>-0,989564862048991-0,122051184627535i</v>
      </c>
      <c r="BM335" s="240" t="str">
        <f t="shared" ca="1" si="514"/>
        <v>-0,800848705064678-0,593949879591915i</v>
      </c>
      <c r="BN335" s="240" t="str">
        <f t="shared" ca="1" si="515"/>
        <v>-0,404051218197051-0,911524942579468i</v>
      </c>
      <c r="BO335" s="240" t="str">
        <f t="shared" ca="1" si="516"/>
        <v>0,0977292876748727-0,992262109627081i</v>
      </c>
      <c r="BP335" s="240" t="str">
        <f t="shared" ca="1" si="517"/>
        <v>0,574117181909554-0,815183764133741i</v>
      </c>
      <c r="BQ335" s="240" t="str">
        <f t="shared" ca="1" si="518"/>
        <v>0,901334495028078-0,426299467444544i</v>
      </c>
      <c r="BR335" s="240" t="str">
        <f t="shared" ca="1" si="519"/>
        <v>0,994361655613403+0,0733485222536487i</v>
      </c>
      <c r="BS335" s="240" t="str">
        <f t="shared" ca="1" si="520"/>
        <v>0,829027786984975+0,553938657504437i</v>
      </c>
      <c r="BT335" s="240" t="str">
        <f t="shared" ca="1" si="521"/>
        <v>0,448290929833162+0,890601117279977i</v>
      </c>
      <c r="BU335" s="240" t="str">
        <f t="shared" ca="1" si="522"/>
        <v>-0,0489235744252973+0,995862235319964i</v>
      </c>
      <c r="BV335" s="240" t="str">
        <f t="shared" ca="1" si="523"/>
        <v>-0,533426461165092+0,842372434496708i</v>
      </c>
      <c r="BW335" s="240" t="str">
        <f t="shared" ca="1" si="524"/>
        <v>-0,879331274720548+0,470012358528326i</v>
      </c>
      <c r="BX335" s="240" t="str">
        <f t="shared" ca="1" si="525"/>
        <v>-0,996762944853657-0,0244691568650824i</v>
      </c>
      <c r="BY335" s="240" t="str">
        <f t="shared" ca="1" si="526"/>
        <v>-0,855209668352203-0,51259294867169i</v>
      </c>
      <c r="BZ335" s="240" t="str">
        <f t="shared" ca="1" si="527"/>
        <v>-0,491450669353608-0,867531755881543i</v>
      </c>
      <c r="CA335" s="240" t="str">
        <f t="shared" ca="1" si="528"/>
        <v>-2,67258059016434E-13-0,99706324166074i</v>
      </c>
      <c r="CB335" s="240" t="str">
        <f t="shared" ca="1" si="529"/>
        <v>0,491450669353094-0,867531755881834i</v>
      </c>
      <c r="CC335" s="240" t="str">
        <f t="shared" ca="1" si="530"/>
        <v>0,855209668351899-0,512592948672197i</v>
      </c>
      <c r="CD335" s="240" t="str">
        <f t="shared" ca="1" si="531"/>
        <v>0,996762944853642-0,0244691568656734i</v>
      </c>
      <c r="CE335" s="240" t="str">
        <f t="shared" ca="1" si="532"/>
        <v>0,879331274720827+0,470012358527805i</v>
      </c>
      <c r="CF335" s="240" t="str">
        <f t="shared" ca="1" si="533"/>
        <v>0,533426461165592+0,842372434496391i</v>
      </c>
      <c r="CG335" s="240" t="str">
        <f t="shared" ca="1" si="534"/>
        <v>0,0489235744258877+0,995862235319935i</v>
      </c>
      <c r="CH335" s="240" t="str">
        <f t="shared" ca="1" si="535"/>
        <v>-0,448290929832634+0,890601117280242i</v>
      </c>
      <c r="CI335" s="240" t="str">
        <f t="shared" ca="1" si="536"/>
        <v>-0,829027786984646+0,553938657504928i</v>
      </c>
      <c r="CJ335" s="240" t="str">
        <f t="shared" ca="1" si="537"/>
        <v>-0,99436165561336+0,0733485222542384i</v>
      </c>
      <c r="CK335" s="240" t="str">
        <f t="shared" ca="1" si="538"/>
        <v>-0,901334495028332-0,42629946744401i</v>
      </c>
      <c r="CL335" s="240" t="str">
        <f t="shared" ca="1" si="539"/>
        <v>-0,574117181910038-0,8151837641334i</v>
      </c>
      <c r="CM335" s="240" t="str">
        <f t="shared" ca="1" si="540"/>
        <v>-0,097729287675461-0,992262109627023i</v>
      </c>
      <c r="CN335" s="240" t="str">
        <f t="shared" ca="1" si="541"/>
        <v>0,404051218196511-0,911524942579707i</v>
      </c>
      <c r="CO335" s="240" t="str">
        <f t="shared" ca="1" si="542"/>
        <v>0,800848705064326-0,59394987959239i</v>
      </c>
      <c r="CP335" s="240" t="str">
        <f t="shared" ca="1" si="543"/>
        <v>0,989564862048918-0,122051184628122i</v>
      </c>
      <c r="CQ335" s="240" t="str">
        <f t="shared" ca="1" si="544"/>
        <v>0,921166321589765+0,381559583603669i</v>
      </c>
      <c r="CR335" s="240" t="str">
        <f t="shared" ca="1" si="545"/>
        <v>0,613424804076494+0,786031244680985i</v>
      </c>
      <c r="CS335" s="240" t="str">
        <f t="shared" ca="1" si="546"/>
        <v>0,14629956251095+0,986271537600132i</v>
      </c>
      <c r="CT335" s="240" t="str">
        <f t="shared" ca="1" si="547"/>
        <v>-0,358838111785099+0,930252824452325i</v>
      </c>
      <c r="CU335" s="240" t="str">
        <f t="shared" ca="1" si="548"/>
        <v>-0,770740308467451+0,632530224396054i</v>
      </c>
      <c r="CV335" s="240" t="str">
        <f t="shared" ca="1" si="549"/>
        <v>-0,982384120056155+0,170459815007871i</v>
      </c>
      <c r="CW335" s="240" t="str">
        <f t="shared" ca="1" si="550"/>
        <v>-0,938778977797831-0,33590048930581i</v>
      </c>
      <c r="CX335" s="240" t="str">
        <f t="shared" ca="1" si="551"/>
        <v>-0,651254632160267-0,754985107111934i</v>
      </c>
      <c r="CY335" s="240" t="str">
        <f t="shared" ca="1" si="552"/>
        <v>-0,194517388886079-0,977904951051974i</v>
      </c>
      <c r="CZ335" s="240" t="str">
        <f t="shared" ca="1" si="553"/>
        <v>0,312760532931839-0,946739645790338i</v>
      </c>
      <c r="DA335" s="240" t="str">
        <f t="shared" ca="1" si="554"/>
        <v>0,738775130958605-0,669586748486048i</v>
      </c>
      <c r="DB335" s="240" t="str">
        <f t="shared" ca="1" si="555"/>
        <v>0,972836728671504-0,218457792762696i</v>
      </c>
      <c r="DC335" s="240" t="str">
        <f t="shared" ca="1" si="556"/>
        <v>0,954130033221079+0,289432181307754i</v>
      </c>
      <c r="DD335" s="240" t="str">
        <f t="shared" ca="1" si="557"/>
        <v>0,687515530792004+0,72212014429097i</v>
      </c>
      <c r="DE335" s="240" t="str">
        <f t="shared" ca="1" si="558"/>
        <v>0,242266605833616+0,967182505822393i</v>
      </c>
      <c r="DF335" s="240" t="str">
        <f t="shared" ca="1" si="559"/>
        <v>-0,265929486560215+0,960945688397031i</v>
      </c>
      <c r="DG335" s="240" t="str">
        <f t="shared" ca="1" si="560"/>
        <v>-0,705030179450228+0,705030179450073i</v>
      </c>
      <c r="DH335" s="240" t="str">
        <f t="shared" ca="1" si="561"/>
        <v>-0,960945688397059+0,265929486560115i</v>
      </c>
      <c r="DI335" s="240" t="str">
        <f t="shared" ca="1" si="562"/>
        <v>-0,967182505822367-0,242266605833718i</v>
      </c>
      <c r="DJ335" s="240" t="str">
        <f t="shared" ca="1" si="563"/>
        <v>-0,722120144290898-0,68751553079208i</v>
      </c>
      <c r="DK335" s="240" t="str">
        <f t="shared" ca="1" si="564"/>
        <v>-0,289432181307654-0,95413003322111i</v>
      </c>
      <c r="DL335" s="240" t="str">
        <f t="shared" ca="1" si="565"/>
        <v>0,218457792762799-0,972836728671482i</v>
      </c>
      <c r="DM335" s="240" t="str">
        <f t="shared" ca="1" si="566"/>
        <v>0,669586748486126-0,738775130958535i</v>
      </c>
      <c r="DN335" s="240" t="str">
        <f t="shared" ca="1" si="567"/>
        <v>0,946739645790371-0,312760532931739i</v>
      </c>
      <c r="DO335" s="240" t="str">
        <f t="shared" ca="1" si="568"/>
        <v>0,977904951051954+0,194517388886183i</v>
      </c>
      <c r="DP335" s="240" t="str">
        <f t="shared" ca="1" si="569"/>
        <v>0,754985107111865+0,651254632160347i</v>
      </c>
      <c r="DQ335" s="240" t="str">
        <f t="shared" ca="1" si="570"/>
        <v>0,335900489305658+0,938778977797886i</v>
      </c>
      <c r="DR335" s="240" t="str">
        <f t="shared" ca="1" si="571"/>
        <v>-0,170459815007975+0,982384120056137i</v>
      </c>
      <c r="DS335" s="240" t="str">
        <f t="shared" ca="1" si="572"/>
        <v>-0,632530224396135+0,770740308467384i</v>
      </c>
      <c r="DT335" s="240" t="str">
        <f t="shared" ca="1" si="573"/>
        <v>-0,930252824452383+0,358838111784947i</v>
      </c>
      <c r="DU335" s="240" t="str">
        <f t="shared" ca="1" si="574"/>
        <v>-0,986271537600108-0,14629956251111i</v>
      </c>
      <c r="DV335" s="240" t="str">
        <f t="shared" ca="1" si="575"/>
        <v>-0,78603124468092-0,613424804076577i</v>
      </c>
      <c r="DW335" s="240" t="str">
        <f t="shared" ca="1" si="576"/>
        <v>-0,381559583603625-0,921166321589783i</v>
      </c>
      <c r="DX335" s="240" t="str">
        <f t="shared" ca="1" si="577"/>
        <v>0,122051184628282-0,989564862048898i</v>
      </c>
      <c r="DY335" s="240" t="str">
        <f t="shared" ca="1" si="578"/>
        <v>0,593949879592475-0,800848705064264i</v>
      </c>
      <c r="DZ335" s="240" t="str">
        <f t="shared" ca="1" si="579"/>
        <v>0,911524942579727-0,404051218196466i</v>
      </c>
      <c r="EA335" s="240" t="str">
        <f t="shared" ca="1" si="580"/>
        <v>0,992262109627007+0,097729287675622i</v>
      </c>
      <c r="EB335" s="240" t="str">
        <f t="shared" ca="1" si="581"/>
        <v>0,81518376413334+0,574117181910124i</v>
      </c>
      <c r="EC335" s="240" t="str">
        <f t="shared" ca="1" si="582"/>
        <v>0,426299467443914+0,901334495028376i</v>
      </c>
      <c r="ED335" s="240" t="str">
        <f t="shared" ca="1" si="583"/>
        <v>-0,0733485222543996+0,994361655613348i</v>
      </c>
      <c r="EE335" s="240" t="str">
        <f t="shared" ca="1" si="584"/>
        <v>-0,553938657505016+0,829027786984589i</v>
      </c>
      <c r="EF335" s="240" t="str">
        <f t="shared" ca="1" si="585"/>
        <v>-0,89060111728029+0,44829092983254i</v>
      </c>
      <c r="EG335" s="240" t="str">
        <f t="shared" ca="1" si="586"/>
        <v>-0,995862235319932-0,0489235744259361i</v>
      </c>
      <c r="EH335" s="240" t="str">
        <f t="shared" ca="1" si="587"/>
        <v>-0,842372434496305-0,533426461165728i</v>
      </c>
      <c r="EI335" s="240" t="str">
        <f t="shared" ca="1" si="588"/>
        <v>-0,470012358527712-0,879331274720876i</v>
      </c>
      <c r="EJ335" s="240" t="str">
        <f t="shared" ca="1" si="589"/>
        <v>0,0244691568657218-0,996762944853641i</v>
      </c>
      <c r="EK335" s="240" t="str">
        <f t="shared" ca="1" si="590"/>
        <v>0,512592948672336-0,855209668351816i</v>
      </c>
      <c r="EL335" s="240" t="str">
        <f t="shared" ca="1" si="591"/>
        <v>0,867531755881886-0,491450669353002i</v>
      </c>
      <c r="EM335" s="240" t="str">
        <f t="shared" ca="1" si="592"/>
        <v>0,99706324166074+3,72307617590117E-13i</v>
      </c>
      <c r="EN335" s="240"/>
      <c r="EO335" s="240"/>
      <c r="EP335" s="240"/>
    </row>
    <row r="336" spans="1:146">
      <c r="A336" s="268">
        <f t="shared" si="461"/>
        <v>4.6093749999999876E-3</v>
      </c>
      <c r="B336" s="267">
        <v>236</v>
      </c>
      <c r="C336" s="266">
        <f t="shared" si="462"/>
        <v>47200</v>
      </c>
      <c r="N336" s="265">
        <f t="shared" ca="1" si="463"/>
        <v>1.002898395529779</v>
      </c>
      <c r="O336" s="240">
        <f t="shared" ca="1" si="464"/>
        <v>-0.997101604470221</v>
      </c>
      <c r="P336" s="240" t="str">
        <f t="shared" ca="1" si="465"/>
        <v>-0,87936510769815-0,47003044263123i</v>
      </c>
      <c r="Q336" s="240" t="str">
        <f t="shared" ca="1" si="466"/>
        <v>-0,553959970739771-0,82905968449508i</v>
      </c>
      <c r="R336" s="240" t="str">
        <f t="shared" ca="1" si="467"/>
        <v>-0,0977330478881426-0,99230028770911i</v>
      </c>
      <c r="S336" s="240" t="str">
        <f t="shared" ca="1" si="468"/>
        <v>0,381574264415426-0,921201764204192i</v>
      </c>
      <c r="T336" s="240" t="str">
        <f t="shared" ca="1" si="469"/>
        <v>0,770769963320242-0,632554561504698i</v>
      </c>
      <c r="U336" s="241" t="str">
        <f t="shared" ca="1" si="470"/>
        <v>0,977942576730833-0,194524873098909i</v>
      </c>
      <c r="V336" s="240" t="str">
        <f t="shared" ca="1" si="471"/>
        <v>0,954166744140866+0,289443317443518i</v>
      </c>
      <c r="W336" s="240" t="str">
        <f t="shared" ca="1" si="472"/>
        <v>0,705057306052843+0,705057306052917i</v>
      </c>
      <c r="X336" s="240" t="str">
        <f t="shared" ca="1" si="473"/>
        <v>0,289443317443513+0,954166744140867i</v>
      </c>
      <c r="Y336" s="240" t="str">
        <f t="shared" ca="1" si="474"/>
        <v>-0,194524873098907+0,977942576730834i</v>
      </c>
      <c r="Z336" s="240" t="str">
        <f t="shared" ca="1" si="475"/>
        <v>-0,632554561504699+0,770769963320241i</v>
      </c>
      <c r="AA336" s="240" t="str">
        <f t="shared" ca="1" si="476"/>
        <v>-0,92120176420419+0,381574264415431i</v>
      </c>
      <c r="AB336" s="240" t="str">
        <f t="shared" ca="1" si="477"/>
        <v>-0,99230028770911-0,0977330478881444i</v>
      </c>
      <c r="AC336" s="240" t="str">
        <f t="shared" ca="1" si="478"/>
        <v>-0,829059684495076-0,553959970739777i</v>
      </c>
      <c r="AD336" s="240" t="str">
        <f t="shared" ca="1" si="479"/>
        <v>-0,470030442631213-0,879365107698159i</v>
      </c>
      <c r="AE336" s="240" t="str">
        <f t="shared" ca="1" si="480"/>
        <v>5,37492085048325E-15-0,997101604470221i</v>
      </c>
      <c r="AF336" s="240" t="str">
        <f t="shared" ca="1" si="481"/>
        <v>0,47003044263121-0,879365107698161i</v>
      </c>
      <c r="AG336" s="240" t="str">
        <f t="shared" ca="1" si="482"/>
        <v>0,829059684495248-0,55395997073952i</v>
      </c>
      <c r="AH336" s="240" t="str">
        <f t="shared" ca="1" si="483"/>
        <v>0,992300287709149-0,097733047887753i</v>
      </c>
      <c r="AI336" s="240" t="str">
        <f t="shared" ca="1" si="484"/>
        <v>0,921201764204343+0,381574264415062i</v>
      </c>
      <c r="AJ336" s="240" t="str">
        <f t="shared" ca="1" si="485"/>
        <v>0,632554561504856+0,770769963320113i</v>
      </c>
      <c r="AK336" s="240" t="str">
        <f t="shared" ca="1" si="486"/>
        <v>0,194524873098903+0,977942576730834i</v>
      </c>
      <c r="AL336" s="240" t="str">
        <f t="shared" ca="1" si="487"/>
        <v>-0,289443317443713+0,954166744140807i</v>
      </c>
      <c r="AM336" s="240" t="str">
        <f t="shared" ca="1" si="488"/>
        <v>-0,705057306053136+0,705057306052624i</v>
      </c>
      <c r="AN336" s="240" t="str">
        <f t="shared" ca="1" si="489"/>
        <v>-0,954166744140721+0,289443317443996i</v>
      </c>
      <c r="AO336" s="240" t="str">
        <f t="shared" ca="1" si="490"/>
        <v>-0,977942576730892-0,194524873098614i</v>
      </c>
      <c r="AP336" s="240" t="str">
        <f t="shared" ca="1" si="491"/>
        <v>-0,770769963320301-0,632554561504628i</v>
      </c>
      <c r="AQ336" s="240" t="str">
        <f t="shared" ca="1" si="492"/>
        <v>-0,381574264415322-0,921201764204235i</v>
      </c>
      <c r="AR336" s="240" t="str">
        <f t="shared" ca="1" si="493"/>
        <v>-0,381574264415322-0,921201764204235i</v>
      </c>
      <c r="AS336" s="240" t="str">
        <f t="shared" ca="1" si="494"/>
        <v>0,553959970740099-0,829059684494861i</v>
      </c>
      <c r="AT336" s="240" t="str">
        <f t="shared" ca="1" si="495"/>
        <v>0,879365107697974-0,470030442631558i</v>
      </c>
      <c r="AU336" s="240" t="str">
        <f t="shared" ca="1" si="496"/>
        <v>0,997101604470221-1,8762548282293E-13i</v>
      </c>
      <c r="AV336" s="240" t="str">
        <f t="shared" ca="1" si="497"/>
        <v>0,879365107698165+0,470030442631202i</v>
      </c>
      <c r="AW336" s="240" t="str">
        <f t="shared" ca="1" si="498"/>
        <v>0,55395997073961+0,829059684495187i</v>
      </c>
      <c r="AX336" s="240" t="str">
        <f t="shared" ca="1" si="499"/>
        <v>0,0977330478878464+0,99230028770914i</v>
      </c>
      <c r="AY336" s="240" t="str">
        <f t="shared" ca="1" si="500"/>
        <v>-0,381574264414975+0,921201764204378i</v>
      </c>
      <c r="AZ336" s="240" t="str">
        <f t="shared" ca="1" si="501"/>
        <v>-0,770769963320045+0,63255456150494i</v>
      </c>
      <c r="BA336" s="240" t="str">
        <f t="shared" ca="1" si="502"/>
        <v>-0,977942576730813+0,19452487309901i</v>
      </c>
      <c r="BB336" s="240" t="str">
        <f t="shared" ca="1" si="503"/>
        <v>-0,954166744140838-0,28944331744361i</v>
      </c>
      <c r="BC336" s="240" t="str">
        <f t="shared" ca="1" si="504"/>
        <v>-0,7050573060527-0,70505730605306i</v>
      </c>
      <c r="BD336" s="240" t="str">
        <f t="shared" ca="1" si="505"/>
        <v>-0,289443317443124-0,954166744140985i</v>
      </c>
      <c r="BE336" s="240" t="str">
        <f t="shared" ca="1" si="506"/>
        <v>0,194524873098507-0,977942576730913i</v>
      </c>
      <c r="BF336" s="240" t="str">
        <f t="shared" ca="1" si="507"/>
        <v>0,632554561504544-0,77076996332037i</v>
      </c>
      <c r="BG336" s="240" t="str">
        <f t="shared" ca="1" si="508"/>
        <v>0,921201764204194-0,381574264415421i</v>
      </c>
      <c r="BH336" s="240" t="str">
        <f t="shared" ca="1" si="509"/>
        <v>0,99230028770909+0,0977330478883526i</v>
      </c>
      <c r="BI336" s="240" t="str">
        <f t="shared" ca="1" si="510"/>
        <v>0,829059684494905+0,553959970740033i</v>
      </c>
      <c r="BJ336" s="240" t="str">
        <f t="shared" ca="1" si="511"/>
        <v>0,470030442631654+0,879365107697923i</v>
      </c>
      <c r="BK336" s="240" t="str">
        <f t="shared" ca="1" si="512"/>
        <v>2,95607890271815E-13+0,997101604470221i</v>
      </c>
      <c r="BL336" s="240" t="str">
        <f t="shared" ca="1" si="513"/>
        <v>-0,470030442631132+0,879365107698203i</v>
      </c>
      <c r="BM336" s="240" t="str">
        <f t="shared" ca="1" si="514"/>
        <v>-0,829059684495143+0,553959970739676i</v>
      </c>
      <c r="BN336" s="240" t="str">
        <f t="shared" ca="1" si="515"/>
        <v>-0,992300287709132+0,0977330478879256i</v>
      </c>
      <c r="BO336" s="240" t="str">
        <f t="shared" ca="1" si="516"/>
        <v>-0,921201764204029-0,381574264415817i</v>
      </c>
      <c r="BP336" s="240" t="str">
        <f t="shared" ca="1" si="517"/>
        <v>-0,632554561505-0,770769963319995i</v>
      </c>
      <c r="BQ336" s="240" t="str">
        <f t="shared" ca="1" si="518"/>
        <v>-0,194524873099088-0,977942576730798i</v>
      </c>
      <c r="BR336" s="240" t="str">
        <f t="shared" ca="1" si="519"/>
        <v>0,289443317443533-0,954166744140861i</v>
      </c>
      <c r="BS336" s="240" t="str">
        <f t="shared" ca="1" si="520"/>
        <v>0,705057306053003-0,705057306052757i</v>
      </c>
      <c r="BT336" s="240" t="str">
        <f t="shared" ca="1" si="521"/>
        <v>0,954166744140945-0,289443317443253i</v>
      </c>
      <c r="BU336" s="240" t="str">
        <f t="shared" ca="1" si="522"/>
        <v>0,977942576730929+0,19452487309843i</v>
      </c>
      <c r="BV336" s="240" t="str">
        <f t="shared" ca="1" si="523"/>
        <v>0,770769963320419+0,632554561504482i</v>
      </c>
      <c r="BW336" s="240" t="str">
        <f t="shared" ca="1" si="524"/>
        <v>0,381574264415495+0,921201764204163i</v>
      </c>
      <c r="BX336" s="240" t="str">
        <f t="shared" ca="1" si="525"/>
        <v>-0,0977330478882733+0,992300287709097i</v>
      </c>
      <c r="BY336" s="240" t="str">
        <f t="shared" ca="1" si="526"/>
        <v>-0,553959970739919+0,829059684494981i</v>
      </c>
      <c r="BZ336" s="240" t="str">
        <f t="shared" ca="1" si="527"/>
        <v>-0,87936510769834+0,470030442630874i</v>
      </c>
      <c r="CA336" s="240" t="str">
        <f t="shared" ca="1" si="528"/>
        <v>-0,997101604470221+3,75250965645858E-13i</v>
      </c>
      <c r="CB336" s="240" t="str">
        <f t="shared" ca="1" si="529"/>
        <v>-0,879365107698239-0,470030442631063i</v>
      </c>
      <c r="CC336" s="240" t="str">
        <f t="shared" ca="1" si="530"/>
        <v>-0,55395997073979-0,829059684495067i</v>
      </c>
      <c r="CD336" s="240" t="str">
        <f t="shared" ca="1" si="531"/>
        <v>-0,0977330478880613-0,992300287709118i</v>
      </c>
      <c r="CE336" s="240" t="str">
        <f t="shared" ca="1" si="532"/>
        <v>0,381574264415692-0,921201764204082i</v>
      </c>
      <c r="CF336" s="240" t="str">
        <f t="shared" ca="1" si="533"/>
        <v>0,770769963319944-0,632554561505062i</v>
      </c>
      <c r="CG336" s="240" t="str">
        <f t="shared" ca="1" si="534"/>
        <v>0,977942576730771-0,194524873099221i</v>
      </c>
      <c r="CH336" s="240" t="str">
        <f t="shared" ca="1" si="535"/>
        <v>0,9541667441409+0,289443317443403i</v>
      </c>
      <c r="CI336" s="240" t="str">
        <f t="shared" ca="1" si="536"/>
        <v>0,705057306052853+0,705057306052907i</v>
      </c>
      <c r="CJ336" s="240" t="str">
        <f t="shared" ca="1" si="537"/>
        <v>0,28944331744333+0,954166744140922i</v>
      </c>
      <c r="CK336" s="240" t="str">
        <f t="shared" ca="1" si="538"/>
        <v>-0,194524873099297+0,977942576730757i</v>
      </c>
      <c r="CL336" s="240" t="str">
        <f t="shared" ca="1" si="539"/>
        <v>-0,632554561504377+0,770769963320506i</v>
      </c>
      <c r="CM336" s="240" t="str">
        <f t="shared" ca="1" si="540"/>
        <v>-0,921201764204111+0,381574264415621i</v>
      </c>
      <c r="CN336" s="240" t="str">
        <f t="shared" ca="1" si="541"/>
        <v>-0,992300287709111-0,0977330478881376i</v>
      </c>
      <c r="CO336" s="240" t="str">
        <f t="shared" ca="1" si="542"/>
        <v>-0,829059684495024-0,553959970739853i</v>
      </c>
      <c r="CP336" s="240" t="str">
        <f t="shared" ca="1" si="543"/>
        <v>-0,470030442630945-0,879365107698302i</v>
      </c>
      <c r="CQ336" s="240" t="str">
        <f t="shared" ca="1" si="544"/>
        <v>-5,11572705169587E-13-0,997101604470221i</v>
      </c>
      <c r="CR336" s="240" t="str">
        <f t="shared" ca="1" si="545"/>
        <v>0,470030442630942-0,879365107698304i</v>
      </c>
      <c r="CS336" s="240" t="str">
        <f t="shared" ca="1" si="546"/>
        <v>0,829059684495023-0,553959970739855i</v>
      </c>
      <c r="CT336" s="240" t="str">
        <f t="shared" ca="1" si="547"/>
        <v>0,992300287709111-0,0977330478881405i</v>
      </c>
      <c r="CU336" s="240" t="str">
        <f t="shared" ca="1" si="548"/>
        <v>0,921201764204112+0,381574264415618i</v>
      </c>
      <c r="CV336" s="240" t="str">
        <f t="shared" ca="1" si="549"/>
        <v>0,632554561504379+0,770769963320504i</v>
      </c>
      <c r="CW336" s="240" t="str">
        <f t="shared" ca="1" si="550"/>
        <v>0,194524873099299+0,977942576730756i</v>
      </c>
      <c r="CX336" s="240" t="str">
        <f t="shared" ca="1" si="551"/>
        <v>-0,289443317443327+0,954166744140923i</v>
      </c>
      <c r="CY336" s="240" t="str">
        <f t="shared" ca="1" si="552"/>
        <v>-0,705057306052851+0,705057306052909i</v>
      </c>
      <c r="CZ336" s="240" t="str">
        <f t="shared" ca="1" si="553"/>
        <v>-0,954166744140884+0,289443317443461i</v>
      </c>
      <c r="DA336" s="240" t="str">
        <f t="shared" ca="1" si="554"/>
        <v>-0,977942576730772-0,194524873099218i</v>
      </c>
      <c r="DB336" s="240" t="str">
        <f t="shared" ca="1" si="555"/>
        <v>-0,770769963319946-0,63255456150506i</v>
      </c>
      <c r="DC336" s="240" t="str">
        <f t="shared" ca="1" si="556"/>
        <v>-0,381574264415695-0,92120176420408i</v>
      </c>
      <c r="DD336" s="240" t="str">
        <f t="shared" ca="1" si="557"/>
        <v>0,0977330478880019-0,992300287709124i</v>
      </c>
      <c r="DE336" s="240" t="str">
        <f t="shared" ca="1" si="558"/>
        <v>0,553959970739787-0,829059684495069i</v>
      </c>
      <c r="DF336" s="240" t="str">
        <f t="shared" ca="1" si="559"/>
        <v>0,879365107698238-0,470030442631065i</v>
      </c>
      <c r="DG336" s="240" t="str">
        <f t="shared" ca="1" si="560"/>
        <v>0,997101604470221+4,29000174150691E-13i</v>
      </c>
      <c r="DH336" s="240" t="str">
        <f t="shared" ca="1" si="561"/>
        <v>0,879365107698368+0,470030442630821i</v>
      </c>
      <c r="DI336" s="240" t="str">
        <f t="shared" ca="1" si="562"/>
        <v>0,553959970739921+0,829059684494979i</v>
      </c>
      <c r="DJ336" s="240" t="str">
        <f t="shared" ca="1" si="563"/>
        <v>0,0977330478882762+0,992300287709097i</v>
      </c>
      <c r="DK336" s="240" t="str">
        <f t="shared" ca="1" si="564"/>
        <v>-0,381574264415545+0,921201764204143i</v>
      </c>
      <c r="DL336" s="240" t="str">
        <f t="shared" ca="1" si="565"/>
        <v>-0,770769963320417+0,632554561504485i</v>
      </c>
      <c r="DM336" s="240" t="str">
        <f t="shared" ca="1" si="566"/>
        <v>-0,977942576730939+0,194524873098377i</v>
      </c>
      <c r="DN336" s="240" t="str">
        <f t="shared" ca="1" si="567"/>
        <v>-0,954166744140963-0,289443317443196i</v>
      </c>
      <c r="DO336" s="240" t="str">
        <f t="shared" ca="1" si="568"/>
        <v>-0,705057306052965-0,705057306052795i</v>
      </c>
      <c r="DP336" s="240" t="str">
        <f t="shared" ca="1" si="569"/>
        <v>-0,289443317443536-0,95416674414086i</v>
      </c>
      <c r="DQ336" s="240" t="str">
        <f t="shared" ca="1" si="570"/>
        <v>0,194524873099141-0,977942576730787i</v>
      </c>
      <c r="DR336" s="240" t="str">
        <f t="shared" ca="1" si="571"/>
        <v>0,632554561504998-0,770769963319996i</v>
      </c>
      <c r="DS336" s="240" t="str">
        <f t="shared" ca="1" si="572"/>
        <v>0,92120176420405-0,381574264415768i</v>
      </c>
      <c r="DT336" s="240" t="str">
        <f t="shared" ca="1" si="573"/>
        <v>0,992300287709132+0,0977330478879228i</v>
      </c>
      <c r="DU336" s="240" t="str">
        <f t="shared" ca="1" si="574"/>
        <v>0,829059684495113+0,553959970739721i</v>
      </c>
      <c r="DV336" s="240" t="str">
        <f t="shared" ca="1" si="575"/>
        <v>0,470030442631135+0,879365107698201i</v>
      </c>
      <c r="DW336" s="240" t="str">
        <f t="shared" ca="1" si="576"/>
        <v>-3,49357098776648E-13+0,997101604470221i</v>
      </c>
      <c r="DX336" s="240" t="str">
        <f t="shared" ca="1" si="577"/>
        <v>-0,470030442631651+0,879365107697925i</v>
      </c>
      <c r="DY336" s="240" t="str">
        <f t="shared" ca="1" si="578"/>
        <v>-0,829059684494935+0,553959970739988i</v>
      </c>
      <c r="DZ336" s="240" t="str">
        <f t="shared" ca="1" si="579"/>
        <v>-0,992300287709089+0,0977330478883555i</v>
      </c>
      <c r="EA336" s="240" t="str">
        <f t="shared" ca="1" si="580"/>
        <v>-0,921201764204173-0,381574264415471i</v>
      </c>
      <c r="EB336" s="240" t="str">
        <f t="shared" ca="1" si="581"/>
        <v>-0,632554561504546-0,770769963320368i</v>
      </c>
      <c r="EC336" s="240" t="str">
        <f t="shared" ca="1" si="582"/>
        <v>-0,194524873098566-0,977942576730902i</v>
      </c>
      <c r="ED336" s="240" t="str">
        <f t="shared" ca="1" si="583"/>
        <v>0,289443317443121-0,954166744140986i</v>
      </c>
      <c r="EE336" s="240" t="str">
        <f t="shared" ca="1" si="584"/>
        <v>0,705057306052738-0,705057306053022i</v>
      </c>
      <c r="EF336" s="240" t="str">
        <f t="shared" ca="1" si="585"/>
        <v>0,954166744140837-0,289443317443612i</v>
      </c>
      <c r="EG336" s="240" t="str">
        <f t="shared" ca="1" si="586"/>
        <v>0,977942576730803+0,194524873099063i</v>
      </c>
      <c r="EH336" s="240" t="str">
        <f t="shared" ca="1" si="587"/>
        <v>0,770769963320047+0,632554561504937i</v>
      </c>
      <c r="EI336" s="240" t="str">
        <f t="shared" ca="1" si="588"/>
        <v>0,381574264415004+0,921201764204367i</v>
      </c>
      <c r="EJ336" s="240" t="str">
        <f t="shared" ca="1" si="589"/>
        <v>-0,0977330478878435+0,99230028770914i</v>
      </c>
      <c r="EK336" s="240" t="str">
        <f t="shared" ca="1" si="590"/>
        <v>-0,553959970739654+0,829059684495158i</v>
      </c>
      <c r="EL336" s="240" t="str">
        <f t="shared" ca="1" si="591"/>
        <v>-0,879365107698164+0,470030442631205i</v>
      </c>
      <c r="EM336" s="240" t="str">
        <f t="shared" ca="1" si="592"/>
        <v>-0,997101604470221-1,56356695103235E-13i</v>
      </c>
      <c r="EN336" s="240"/>
      <c r="EO336" s="240"/>
      <c r="EP336" s="240"/>
    </row>
    <row r="337" spans="1:146">
      <c r="A337" s="268">
        <f t="shared" si="461"/>
        <v>4.6289062499999872E-3</v>
      </c>
      <c r="B337" s="267">
        <v>237</v>
      </c>
      <c r="C337" s="266">
        <f t="shared" si="462"/>
        <v>47400</v>
      </c>
      <c r="N337" s="265">
        <f t="shared" ca="1" si="463"/>
        <v>1.0028627020133172</v>
      </c>
      <c r="O337" s="240">
        <f t="shared" ca="1" si="464"/>
        <v>-0.99713729798668271</v>
      </c>
      <c r="P337" s="240" t="str">
        <f t="shared" ca="1" si="465"/>
        <v>-0,890667266190139-0,448324226395995i</v>
      </c>
      <c r="Q337" s="240" t="str">
        <f t="shared" ca="1" si="466"/>
        <v>-0,593993994894129-0,800908187663165i</v>
      </c>
      <c r="R337" s="240" t="str">
        <f t="shared" ca="1" si="467"/>
        <v>-0,17047247581719-0,982457086098391i</v>
      </c>
      <c r="S337" s="240" t="str">
        <f t="shared" ca="1" si="468"/>
        <v>0,289453678724455-0,954200900706482i</v>
      </c>
      <c r="T337" s="240" t="str">
        <f t="shared" ca="1" si="469"/>
        <v>0,687566595631354-0,722173779368991i</v>
      </c>
      <c r="U337" s="241" t="str">
        <f t="shared" ca="1" si="470"/>
        <v>0,938848705091999-0,335925438130637i</v>
      </c>
      <c r="V337" s="240" t="str">
        <f t="shared" ca="1" si="471"/>
        <v>0,989638361436843+0,122060249912834i</v>
      </c>
      <c r="W337" s="240" t="str">
        <f t="shared" ca="1" si="472"/>
        <v>0,829089362569388+0,553979800995007i</v>
      </c>
      <c r="X337" s="240" t="str">
        <f t="shared" ca="1" si="473"/>
        <v>0,491487171582555+0,867596191327487i</v>
      </c>
      <c r="Y337" s="240" t="str">
        <f t="shared" ca="1" si="474"/>
        <v>0,0489272081973156+0,995936202441802i</v>
      </c>
      <c r="Z337" s="240" t="str">
        <f t="shared" ca="1" si="475"/>
        <v>-0,404081228879478+0,911592645595297i</v>
      </c>
      <c r="AA337" s="240" t="str">
        <f t="shared" ca="1" si="476"/>
        <v>-0,770797554781594+0,632577205231818i</v>
      </c>
      <c r="AB337" s="240" t="str">
        <f t="shared" ca="1" si="477"/>
        <v>-0,972908985586462+0,218474018595586i</v>
      </c>
      <c r="AC337" s="240" t="str">
        <f t="shared" ca="1" si="478"/>
        <v>-0,967254342773038-0,24228460005308i</v>
      </c>
      <c r="AD337" s="240" t="str">
        <f t="shared" ca="1" si="479"/>
        <v>-0,755041183217102-0,651303003741193i</v>
      </c>
      <c r="AE337" s="240" t="str">
        <f t="shared" ca="1" si="480"/>
        <v>-0,381587923732775-0,921234740713512i</v>
      </c>
      <c r="AF337" s="240" t="str">
        <f t="shared" ca="1" si="481"/>
        <v>0,0733539701753198-0,994435511280496i</v>
      </c>
      <c r="AG337" s="240" t="str">
        <f t="shared" ca="1" si="482"/>
        <v>0,512631021232652-0,855273188581374i</v>
      </c>
      <c r="AH337" s="240" t="str">
        <f t="shared" ca="1" si="483"/>
        <v>0,842435001247337-0,533466081123798i</v>
      </c>
      <c r="AI337" s="240" t="str">
        <f t="shared" ca="1" si="484"/>
        <v>0,992335809351533-0,0977365464645666i</v>
      </c>
      <c r="AJ337" s="240" t="str">
        <f t="shared" ca="1" si="485"/>
        <v>0,930321918470965+0,358864764289677i</v>
      </c>
      <c r="AK337" s="240" t="str">
        <f t="shared" ca="1" si="486"/>
        <v>0,669636481675114+0,738830003076457i</v>
      </c>
      <c r="AL337" s="240" t="str">
        <f t="shared" ca="1" si="487"/>
        <v>0,265949238327026+0,96101706211152i</v>
      </c>
      <c r="AM337" s="240" t="str">
        <f t="shared" ca="1" si="488"/>
        <v>-0,194531836558947+0,977977584406302i</v>
      </c>
      <c r="AN337" s="240" t="str">
        <f t="shared" ca="1" si="489"/>
        <v>-0,61347036586745+0,786089626721177i</v>
      </c>
      <c r="AO337" s="240" t="str">
        <f t="shared" ca="1" si="490"/>
        <v>-0,901401441154057+0,426331130603398i</v>
      </c>
      <c r="AP337" s="240" t="str">
        <f t="shared" ca="1" si="491"/>
        <v>-0,9968369788752-0,0244709742991079i</v>
      </c>
      <c r="AQ337" s="240" t="str">
        <f t="shared" ca="1" si="492"/>
        <v>-0,87939658656939-0,470047268438278i</v>
      </c>
      <c r="AR337" s="240" t="str">
        <f t="shared" ca="1" si="493"/>
        <v>-0,87939658656939-0,470047268438278i</v>
      </c>
      <c r="AS337" s="240" t="str">
        <f t="shared" ca="1" si="494"/>
        <v>-0,146310428831157-0,986344792378114i</v>
      </c>
      <c r="AT337" s="240" t="str">
        <f t="shared" ca="1" si="495"/>
        <v>0,312783763049016-0,946809964358783i</v>
      </c>
      <c r="AU337" s="240" t="str">
        <f t="shared" ca="1" si="496"/>
        <v>0,705082545180584-0,705082545180244i</v>
      </c>
      <c r="AV337" s="240" t="str">
        <f t="shared" ca="1" si="497"/>
        <v>0,946809964358631-0,312783763049475i</v>
      </c>
      <c r="AW337" s="240" t="str">
        <f t="shared" ca="1" si="498"/>
        <v>0,986344792378185+0,14631042883068i</v>
      </c>
      <c r="AX337" s="240" t="str">
        <f t="shared" ca="1" si="499"/>
        <v>0,815244311460747+0,574159824149231i</v>
      </c>
      <c r="AY337" s="240" t="str">
        <f t="shared" ca="1" si="500"/>
        <v>0,470047268438729+0,879396586569149i</v>
      </c>
      <c r="AZ337" s="240" t="str">
        <f t="shared" ca="1" si="501"/>
        <v>0,0244709742985994+0,996836978875211i</v>
      </c>
      <c r="BA337" s="240" t="str">
        <f t="shared" ca="1" si="502"/>
        <v>-0,426331130603832+0,901401441153852i</v>
      </c>
      <c r="BB337" s="240" t="str">
        <f t="shared" ca="1" si="503"/>
        <v>-0,786089626720862+0,613470365867853i</v>
      </c>
      <c r="BC337" s="240" t="str">
        <f t="shared" ca="1" si="504"/>
        <v>-0,977977584406401+0,194531836558449i</v>
      </c>
      <c r="BD337" s="240" t="str">
        <f t="shared" ca="1" si="505"/>
        <v>-0,961017062111392-0,265949238327489i</v>
      </c>
      <c r="BE337" s="240" t="str">
        <f t="shared" ca="1" si="506"/>
        <v>-0,738830003076801-0,669636481674734i</v>
      </c>
      <c r="BF337" s="240" t="str">
        <f t="shared" ca="1" si="507"/>
        <v>-0,358864764289203-0,930321918471148i</v>
      </c>
      <c r="BG337" s="240" t="str">
        <f t="shared" ca="1" si="508"/>
        <v>0,0977365464650587-0,992335809351485i</v>
      </c>
      <c r="BH337" s="240" t="str">
        <f t="shared" ca="1" si="509"/>
        <v>0,533466081123365-0,842435001247611i</v>
      </c>
      <c r="BI337" s="240" t="str">
        <f t="shared" ca="1" si="510"/>
        <v>0,855273188581621-0,51263102123224i</v>
      </c>
      <c r="BJ337" s="240" t="str">
        <f t="shared" ca="1" si="511"/>
        <v>0,994435511280459-0,0733539701758159i</v>
      </c>
      <c r="BK337" s="240" t="str">
        <f t="shared" ca="1" si="512"/>
        <v>0,921234740713556+0,38158792373267i</v>
      </c>
      <c r="BL337" s="240" t="str">
        <f t="shared" ca="1" si="513"/>
        <v>0,651303003741054+0,755041183217222i</v>
      </c>
      <c r="BM337" s="240" t="str">
        <f t="shared" ca="1" si="514"/>
        <v>0,242284600053467+0,967254342772942i</v>
      </c>
      <c r="BN337" s="240" t="str">
        <f t="shared" ca="1" si="515"/>
        <v>-0,218474018595474+0,972908985586487i</v>
      </c>
      <c r="BO337" s="240" t="str">
        <f t="shared" ca="1" si="516"/>
        <v>-0,632577205232035+0,770797554781416i</v>
      </c>
      <c r="BP337" s="240" t="str">
        <f t="shared" ca="1" si="517"/>
        <v>-0,911592645595136+0,404081228879842i</v>
      </c>
      <c r="BQ337" s="240" t="str">
        <f t="shared" ca="1" si="518"/>
        <v>-0,995936202441803-0,048927208197307i</v>
      </c>
      <c r="BR337" s="240" t="str">
        <f t="shared" ca="1" si="519"/>
        <v>-0,867596191327348-0,491487171582801i</v>
      </c>
      <c r="BS337" s="240" t="str">
        <f t="shared" ca="1" si="520"/>
        <v>-0,553979800995255-0,829089362569223i</v>
      </c>
      <c r="BT337" s="240" t="str">
        <f t="shared" ca="1" si="521"/>
        <v>-0,122060249912842-0,989638361436842i</v>
      </c>
      <c r="BU337" s="240" t="str">
        <f t="shared" ca="1" si="522"/>
        <v>0,335925438130996-0,93884870509187i</v>
      </c>
      <c r="BV337" s="240" t="str">
        <f t="shared" ca="1" si="523"/>
        <v>0,722173779368787-0,687566595631569i</v>
      </c>
      <c r="BW337" s="240" t="str">
        <f t="shared" ca="1" si="524"/>
        <v>0,954200900706509-0,289453678724369i</v>
      </c>
      <c r="BX337" s="240" t="str">
        <f t="shared" ca="1" si="525"/>
        <v>0,982457086098325+0,170472475817565i</v>
      </c>
      <c r="BY337" s="240" t="str">
        <f t="shared" ca="1" si="526"/>
        <v>0,800908187663282+0,593993994893971i</v>
      </c>
      <c r="BZ337" s="240" t="str">
        <f t="shared" ca="1" si="527"/>
        <v>0,448324226395869+0,890667266190203i</v>
      </c>
      <c r="CA337" s="240" t="str">
        <f t="shared" ca="1" si="528"/>
        <v>-4,80320894799757E-13+0,997137297986683i</v>
      </c>
      <c r="CB337" s="240" t="str">
        <f t="shared" ca="1" si="529"/>
        <v>-0,448324226395866+0,890667266190204i</v>
      </c>
      <c r="CC337" s="240" t="str">
        <f t="shared" ca="1" si="530"/>
        <v>-0,80090818766328+0,593993994893973i</v>
      </c>
      <c r="CD337" s="240" t="str">
        <f t="shared" ca="1" si="531"/>
        <v>-0,982457086098325+0,170472475817568i</v>
      </c>
      <c r="CE337" s="240" t="str">
        <f t="shared" ca="1" si="532"/>
        <v>-0,95420090070651-0,289453678724367i</v>
      </c>
      <c r="CF337" s="240" t="str">
        <f t="shared" ca="1" si="533"/>
        <v>-0,722173779368789-0,687566595631566i</v>
      </c>
      <c r="CG337" s="240" t="str">
        <f t="shared" ca="1" si="534"/>
        <v>-0,335925438130999-0,938848705091869i</v>
      </c>
      <c r="CH337" s="240" t="str">
        <f t="shared" ca="1" si="535"/>
        <v>0,122060249912839-0,989638361436842i</v>
      </c>
      <c r="CI337" s="240" t="str">
        <f t="shared" ca="1" si="536"/>
        <v>0,553979800995253-0,829089362569224i</v>
      </c>
      <c r="CJ337" s="240" t="str">
        <f t="shared" ca="1" si="537"/>
        <v>0,867596191327346-0,491487171582804i</v>
      </c>
      <c r="CK337" s="240" t="str">
        <f t="shared" ca="1" si="538"/>
        <v>0,995936202441803-0,04892720819731i</v>
      </c>
      <c r="CL337" s="240" t="str">
        <f t="shared" ca="1" si="539"/>
        <v>0,911592645595138+0,40408122887984i</v>
      </c>
      <c r="CM337" s="240" t="str">
        <f t="shared" ca="1" si="540"/>
        <v>0,632577205232038+0,770797554781414i</v>
      </c>
      <c r="CN337" s="240" t="str">
        <f t="shared" ca="1" si="541"/>
        <v>0,218474018595477+0,972908985586487i</v>
      </c>
      <c r="CO337" s="240" t="str">
        <f t="shared" ca="1" si="542"/>
        <v>-0,242284600053464+0,967254342772942i</v>
      </c>
      <c r="CP337" s="240" t="str">
        <f t="shared" ca="1" si="543"/>
        <v>-0,651303003741052+0,755041183217224i</v>
      </c>
      <c r="CQ337" s="240" t="str">
        <f t="shared" ca="1" si="544"/>
        <v>-0,921234740713555+0,381587923732673i</v>
      </c>
      <c r="CR337" s="240" t="str">
        <f t="shared" ca="1" si="545"/>
        <v>-0,994435511280459-0,073353970175813i</v>
      </c>
      <c r="CS337" s="240" t="str">
        <f t="shared" ca="1" si="546"/>
        <v>-0,855273188581622-0,512631021232237i</v>
      </c>
      <c r="CT337" s="240" t="str">
        <f t="shared" ca="1" si="547"/>
        <v>-0,533466081123368-0,842435001247609i</v>
      </c>
      <c r="CU337" s="240" t="str">
        <f t="shared" ca="1" si="548"/>
        <v>-0,0977365464650898-0,992335809351482i</v>
      </c>
      <c r="CV337" s="240" t="str">
        <f t="shared" ca="1" si="549"/>
        <v>0,358864764289227-0,930321918471139i</v>
      </c>
      <c r="CW337" s="240" t="str">
        <f t="shared" ca="1" si="550"/>
        <v>0,738830003076799-0,669636481674737i</v>
      </c>
      <c r="CX337" s="240" t="str">
        <f t="shared" ca="1" si="551"/>
        <v>0,961017062111384-0,265949238327519i</v>
      </c>
      <c r="CY337" s="240" t="str">
        <f t="shared" ca="1" si="552"/>
        <v>0,977977584406396+0,194531836558474i</v>
      </c>
      <c r="CZ337" s="240" t="str">
        <f t="shared" ca="1" si="553"/>
        <v>0,786089626720899+0,613470365867806i</v>
      </c>
      <c r="DA337" s="240" t="str">
        <f t="shared" ca="1" si="554"/>
        <v>0,42633113060386+0,901401441153839i</v>
      </c>
      <c r="DB337" s="240" t="str">
        <f t="shared" ca="1" si="555"/>
        <v>-0,0244709742986247+0,996836978875211i</v>
      </c>
      <c r="DC337" s="240" t="str">
        <f t="shared" ca="1" si="556"/>
        <v>-0,470047268438677+0,879396586569177i</v>
      </c>
      <c r="DD337" s="240" t="str">
        <f t="shared" ca="1" si="557"/>
        <v>-0,815244311460729+0,574159824149256i</v>
      </c>
      <c r="DE337" s="240" t="str">
        <f t="shared" ca="1" si="558"/>
        <v>-0,986344792378189+0,146310428830655i</v>
      </c>
      <c r="DF337" s="240" t="str">
        <f t="shared" ca="1" si="559"/>
        <v>-0,946809964358641-0,312783763049445i</v>
      </c>
      <c r="DG337" s="240" t="str">
        <f t="shared" ca="1" si="560"/>
        <v>-0,705082545180606-0,705082545180223i</v>
      </c>
      <c r="DH337" s="240" t="str">
        <f t="shared" ca="1" si="561"/>
        <v>-0,312783763048993-0,946809964358791i</v>
      </c>
      <c r="DI337" s="240" t="str">
        <f t="shared" ca="1" si="562"/>
        <v>0,146310428831126-0,986344792378119i</v>
      </c>
      <c r="DJ337" s="240" t="str">
        <f t="shared" ca="1" si="563"/>
        <v>0,574159824148812-0,815244311461042i</v>
      </c>
      <c r="DK337" s="240" t="str">
        <f t="shared" ca="1" si="564"/>
        <v>0,879396586569402-0,470047268438255i</v>
      </c>
      <c r="DL337" s="240" t="str">
        <f t="shared" ca="1" si="565"/>
        <v>0,996836978875223-0,0244709742981475i</v>
      </c>
      <c r="DM337" s="240" t="str">
        <f t="shared" ca="1" si="566"/>
        <v>0,90140144115407+0,426331130603369i</v>
      </c>
      <c r="DN337" s="240" t="str">
        <f t="shared" ca="1" si="567"/>
        <v>0,61347036586743+0,786089626721193i</v>
      </c>
      <c r="DO337" s="240" t="str">
        <f t="shared" ca="1" si="568"/>
        <v>0,194531836558895+0,977977584406312i</v>
      </c>
      <c r="DP337" s="240" t="str">
        <f t="shared" ca="1" si="569"/>
        <v>-0,265949238326996+0,961017062111528i</v>
      </c>
      <c r="DQ337" s="240" t="str">
        <f t="shared" ca="1" si="570"/>
        <v>-0,669636481675132+0,73883000307644i</v>
      </c>
      <c r="DR337" s="240" t="str">
        <f t="shared" ca="1" si="571"/>
        <v>-0,930321918470985+0,358864764289627i</v>
      </c>
      <c r="DS337" s="240" t="str">
        <f t="shared" ca="1" si="572"/>
        <v>-0,992335809351535-0,0977365464645495i</v>
      </c>
      <c r="DT337" s="240" t="str">
        <f t="shared" ca="1" si="573"/>
        <v>-0,842435001247323-0,533466081123818i</v>
      </c>
      <c r="DU337" s="240" t="str">
        <f t="shared" ca="1" si="574"/>
        <v>-0,512631021232607-0,855273188581402i</v>
      </c>
      <c r="DV337" s="240" t="str">
        <f t="shared" ca="1" si="575"/>
        <v>-0,0733539701753368-0,994435511280495i</v>
      </c>
      <c r="DW337" s="240" t="str">
        <f t="shared" ca="1" si="576"/>
        <v>0,381587923733166-0,921234740713351i</v>
      </c>
      <c r="DX337" s="240" t="str">
        <f t="shared" ca="1" si="577"/>
        <v>0,755041183216944-0,651303003741378i</v>
      </c>
      <c r="DY337" s="240" t="str">
        <f t="shared" ca="1" si="578"/>
        <v>0,967254342773058-0,242284600053i</v>
      </c>
      <c r="DZ337" s="240" t="str">
        <f t="shared" ca="1" si="579"/>
        <v>0,972908985586369+0,218474018595998i</v>
      </c>
      <c r="EA337" s="240" t="str">
        <f t="shared" ca="1" si="580"/>
        <v>0,770797554781686+0,632577205231706i</v>
      </c>
      <c r="EB337" s="240" t="str">
        <f t="shared" ca="1" si="581"/>
        <v>0,404081228879403+0,911592645595331i</v>
      </c>
      <c r="EC337" s="240" t="str">
        <f t="shared" ca="1" si="582"/>
        <v>-0,0489272081978433+0,995936202441776i</v>
      </c>
      <c r="ED337" s="240" t="str">
        <f t="shared" ca="1" si="583"/>
        <v>-0,49148717158243+0,867596191327559i</v>
      </c>
      <c r="EE337" s="240" t="str">
        <f t="shared" ca="1" si="584"/>
        <v>-0,829089362569489+0,553979800994856i</v>
      </c>
      <c r="EF337" s="240" t="str">
        <f t="shared" ca="1" si="585"/>
        <v>-0,989638361436782+0,122060249913321i</v>
      </c>
      <c r="EG337" s="240" t="str">
        <f t="shared" ca="1" si="586"/>
        <v>-0,938848705092014-0,335925438130594i</v>
      </c>
      <c r="EH337" s="240" t="str">
        <f t="shared" ca="1" si="587"/>
        <v>-0,687566595631221-0,722173779369118i</v>
      </c>
      <c r="EI337" s="240" t="str">
        <f t="shared" ca="1" si="588"/>
        <v>-0,289453678724831-0,954200900706368i</v>
      </c>
      <c r="EJ337" s="240" t="str">
        <f t="shared" ca="1" si="589"/>
        <v>0,170472475817145-0,982457086098399i</v>
      </c>
      <c r="EK337" s="240" t="str">
        <f t="shared" ca="1" si="590"/>
        <v>0,593993994894357-0,800908187662996i</v>
      </c>
      <c r="EL337" s="240" t="str">
        <f t="shared" ca="1" si="591"/>
        <v>0,890667266189985-0,4483242263963i</v>
      </c>
      <c r="EM337" s="240" t="str">
        <f t="shared" ca="1" si="592"/>
        <v>0,997137297986683+5,37507001404515E-14i</v>
      </c>
      <c r="EN337" s="240"/>
      <c r="EO337" s="240"/>
      <c r="EP337" s="240"/>
    </row>
    <row r="338" spans="1:146">
      <c r="A338" s="268">
        <f t="shared" si="461"/>
        <v>4.6484374999999868E-3</v>
      </c>
      <c r="B338" s="267">
        <v>238</v>
      </c>
      <c r="C338" s="266">
        <f t="shared" si="462"/>
        <v>47600</v>
      </c>
      <c r="N338" s="265">
        <f t="shared" ca="1" si="463"/>
        <v>1.0028295354834431</v>
      </c>
      <c r="O338" s="240">
        <f t="shared" ca="1" si="464"/>
        <v>-0.997170464516557</v>
      </c>
      <c r="P338" s="240" t="str">
        <f t="shared" ca="1" si="465"/>
        <v>-0,901431423341898-0,426345311122295i</v>
      </c>
      <c r="Q338" s="240" t="str">
        <f t="shared" ca="1" si="466"/>
        <v>-0,632598245855613-0,770823192855903i</v>
      </c>
      <c r="R338" s="240" t="str">
        <f t="shared" ca="1" si="467"/>
        <v>-0,242292658862487-0,967286515343573i</v>
      </c>
      <c r="S338" s="240" t="str">
        <f t="shared" ca="1" si="468"/>
        <v>0,194538307027495-0,978010113650693i</v>
      </c>
      <c r="T338" s="240" t="str">
        <f t="shared" ca="1" si="469"/>
        <v>0,594013752172917-0,800934827269746i</v>
      </c>
      <c r="U338" s="241" t="str">
        <f t="shared" ca="1" si="470"/>
        <v>0,879425836837293-0,470062903032342i</v>
      </c>
      <c r="V338" s="240" t="str">
        <f t="shared" ca="1" si="471"/>
        <v>0,995969329021136-0,0489288356018681i</v>
      </c>
      <c r="W338" s="240" t="str">
        <f t="shared" ca="1" si="472"/>
        <v>0,921265382591628+0,381600616014264i</v>
      </c>
      <c r="X338" s="240" t="str">
        <f t="shared" ca="1" si="473"/>
        <v>0,669658754955059+0,738854577854266i</v>
      </c>
      <c r="Y338" s="240" t="str">
        <f t="shared" ca="1" si="474"/>
        <v>0,289463306459853+0,954232639096722i</v>
      </c>
      <c r="Z338" s="240" t="str">
        <f t="shared" ca="1" si="475"/>
        <v>-0,146315295371425+0,986377599930441i</v>
      </c>
      <c r="AA338" s="240" t="str">
        <f t="shared" ca="1" si="476"/>
        <v>-0,553998227331698+0,829116939531151i</v>
      </c>
      <c r="AB338" s="240" t="str">
        <f t="shared" ca="1" si="477"/>
        <v>-0,855301636463106+0,512648072236401i</v>
      </c>
      <c r="AC338" s="240" t="str">
        <f t="shared" ca="1" si="478"/>
        <v>-0,992368816175498+0,0977397973530125i</v>
      </c>
      <c r="AD338" s="240" t="str">
        <f t="shared" ca="1" si="479"/>
        <v>-0,938879932841352-0,335936611598059i</v>
      </c>
      <c r="AE338" s="240" t="str">
        <f t="shared" ca="1" si="480"/>
        <v>-0,705105997458562-0,705105997458632i</v>
      </c>
      <c r="AF338" s="240" t="str">
        <f t="shared" ca="1" si="481"/>
        <v>-0,335936611598057-0,938879932841353i</v>
      </c>
      <c r="AG338" s="240" t="str">
        <f t="shared" ca="1" si="482"/>
        <v>0,0977397973533952-0,99236881617546i</v>
      </c>
      <c r="AH338" s="240" t="str">
        <f t="shared" ca="1" si="483"/>
        <v>0,512648072236318-0,855301636463156i</v>
      </c>
      <c r="AI338" s="240" t="str">
        <f t="shared" ca="1" si="484"/>
        <v>0,829116939531373-0,553998227331366i</v>
      </c>
      <c r="AJ338" s="240" t="str">
        <f t="shared" ca="1" si="485"/>
        <v>0,986377599930442-0,146315295371423i</v>
      </c>
      <c r="AK338" s="240" t="str">
        <f t="shared" ca="1" si="486"/>
        <v>0,95423263909658+0,289463306460322i</v>
      </c>
      <c r="AL338" s="240" t="str">
        <f t="shared" ca="1" si="487"/>
        <v>0,738854577854269+0,669658754955055i</v>
      </c>
      <c r="AM338" s="240" t="str">
        <f t="shared" ca="1" si="488"/>
        <v>0,381600616014721+0,92126538259144i</v>
      </c>
      <c r="AN338" s="240" t="str">
        <f t="shared" ca="1" si="489"/>
        <v>-0,0489288356018701+0,995969329021136i</v>
      </c>
      <c r="AO338" s="240" t="str">
        <f t="shared" ca="1" si="490"/>
        <v>-0,470062903032+0,879425836837476i</v>
      </c>
      <c r="AP338" s="240" t="str">
        <f t="shared" ca="1" si="491"/>
        <v>-0,800934827269813+0,594013752172828i</v>
      </c>
      <c r="AQ338" s="240" t="str">
        <f t="shared" ca="1" si="492"/>
        <v>-0,978010113650614+0,194538307027897i</v>
      </c>
      <c r="AR338" s="240" t="str">
        <f t="shared" ca="1" si="493"/>
        <v>-0,978010113650614+0,194538307027897i</v>
      </c>
      <c r="AS338" s="240" t="str">
        <f t="shared" ca="1" si="494"/>
        <v>-0,770823192856094-0,632598245855379i</v>
      </c>
      <c r="AT338" s="240" t="str">
        <f t="shared" ca="1" si="495"/>
        <v>-0,426345311122136-0,901431423341972i</v>
      </c>
      <c r="AU338" s="240" t="str">
        <f t="shared" ca="1" si="496"/>
        <v>-2,95628521241714E-13-0,997170464516557i</v>
      </c>
      <c r="AV338" s="240" t="str">
        <f t="shared" ca="1" si="497"/>
        <v>0,426345311122499-0,901431423341802i</v>
      </c>
      <c r="AW338" s="240" t="str">
        <f t="shared" ca="1" si="498"/>
        <v>0,770823192855719-0,632598245855835i</v>
      </c>
      <c r="AX338" s="240" t="str">
        <f t="shared" ca="1" si="499"/>
        <v>0,967286515343648-0,242292658862186i</v>
      </c>
      <c r="AY338" s="240" t="str">
        <f t="shared" ca="1" si="500"/>
        <v>0,978010113650734+0,194538307027289i</v>
      </c>
      <c r="AZ338" s="240" t="str">
        <f t="shared" ca="1" si="501"/>
        <v>0,800934827269574+0,59401375217315i</v>
      </c>
      <c r="BA338" s="240" t="str">
        <f t="shared" ca="1" si="502"/>
        <v>0,470062903032521+0,879425836837198i</v>
      </c>
      <c r="BB338" s="240" t="str">
        <f t="shared" ca="1" si="503"/>
        <v>0,0489288356014698+0,995969329021156i</v>
      </c>
      <c r="BC338" s="240" t="str">
        <f t="shared" ca="1" si="504"/>
        <v>-0,381600616014174+0,921265382591665i</v>
      </c>
      <c r="BD338" s="240" t="str">
        <f t="shared" ca="1" si="505"/>
        <v>-0,738854577854538+0,669658754954758i</v>
      </c>
      <c r="BE338" s="240" t="str">
        <f t="shared" ca="1" si="506"/>
        <v>-0,954232639096696+0,289463306459939i</v>
      </c>
      <c r="BF338" s="240" t="str">
        <f t="shared" ca="1" si="507"/>
        <v>-0,986377599930381-0,146315295371833i</v>
      </c>
      <c r="BG338" s="240" t="str">
        <f t="shared" ca="1" si="508"/>
        <v>-0,829116939531142-0,553998227331711i</v>
      </c>
      <c r="BH338" s="240" t="str">
        <f t="shared" ca="1" si="509"/>
        <v>-0,512648072235986-0,855301636463355i</v>
      </c>
      <c r="BI338" s="240" t="str">
        <f t="shared" ca="1" si="510"/>
        <v>-0,0977397973530106-0,992368816175498i</v>
      </c>
      <c r="BJ338" s="240" t="str">
        <f t="shared" ca="1" si="511"/>
        <v>0,335936611597593-0,938879932841518i</v>
      </c>
      <c r="BK338" s="240" t="str">
        <f t="shared" ca="1" si="512"/>
        <v>0,705105997458614-0,70510599745858i</v>
      </c>
      <c r="BL338" s="240" t="str">
        <f t="shared" ca="1" si="513"/>
        <v>0,93887993284121-0,335936611598456i</v>
      </c>
      <c r="BM338" s="240" t="str">
        <f t="shared" ca="1" si="514"/>
        <v>0,992368816175488+0,0977397973531151i</v>
      </c>
      <c r="BN338" s="240" t="str">
        <f t="shared" ca="1" si="515"/>
        <v>0,855301636463301+0,512648072236077i</v>
      </c>
      <c r="BO338" s="240" t="str">
        <f t="shared" ca="1" si="516"/>
        <v>0,553998227331625+0,8291169395312i</v>
      </c>
      <c r="BP338" s="240" t="str">
        <f t="shared" ca="1" si="517"/>
        <v>0,146315295371729+0,986377599930397i</v>
      </c>
      <c r="BQ338" s="240" t="str">
        <f t="shared" ca="1" si="518"/>
        <v>-0,289463306460066+0,954232639096657i</v>
      </c>
      <c r="BR338" s="240" t="str">
        <f t="shared" ca="1" si="519"/>
        <v>-0,669658754954815+0,738854577854487i</v>
      </c>
      <c r="BS338" s="240" t="str">
        <f t="shared" ca="1" si="520"/>
        <v>-0,921265382591706+0,381600616014078i</v>
      </c>
      <c r="BT338" s="240" t="str">
        <f t="shared" ca="1" si="521"/>
        <v>-0,99596932902115-0,0489288356015748i</v>
      </c>
      <c r="BU338" s="240" t="str">
        <f t="shared" ca="1" si="522"/>
        <v>-0,879425836837161-0,470062903032589i</v>
      </c>
      <c r="BV338" s="240" t="str">
        <f t="shared" ca="1" si="523"/>
        <v>-0,594013752173088-0,800934827269619i</v>
      </c>
      <c r="BW338" s="240" t="str">
        <f t="shared" ca="1" si="524"/>
        <v>-0,194538307027186-0,978010113650755i</v>
      </c>
      <c r="BX338" s="240" t="str">
        <f t="shared" ca="1" si="525"/>
        <v>0,242292658862316-0,967286515343616i</v>
      </c>
      <c r="BY338" s="240" t="str">
        <f t="shared" ca="1" si="526"/>
        <v>0,632598245855917-0,770823192855652i</v>
      </c>
      <c r="BZ338" s="240" t="str">
        <f t="shared" ca="1" si="527"/>
        <v>0,901431423341847-0,426345311122403i</v>
      </c>
      <c r="CA338" s="240" t="str">
        <f t="shared" ca="1" si="528"/>
        <v>0,997170464516557+3,72346790148973E-13i</v>
      </c>
      <c r="CB338" s="240" t="str">
        <f t="shared" ca="1" si="529"/>
        <v>0,90143142334194+0,426345311122205i</v>
      </c>
      <c r="CC338" s="240" t="str">
        <f t="shared" ca="1" si="530"/>
        <v>0,632598245855298+0,770823192856161i</v>
      </c>
      <c r="CD338" s="240" t="str">
        <f t="shared" ca="1" si="531"/>
        <v>0,242292658862473+0,967286515343576i</v>
      </c>
      <c r="CE338" s="240" t="str">
        <f t="shared" ca="1" si="532"/>
        <v>-0,194538307027026+0,978010113650786i</v>
      </c>
      <c r="CF338" s="240" t="str">
        <f t="shared" ca="1" si="533"/>
        <v>-0,594013752172912+0,80093482726975i</v>
      </c>
      <c r="CG338" s="240" t="str">
        <f t="shared" ca="1" si="534"/>
        <v>-0,879425836837539+0,470062903031882i</v>
      </c>
      <c r="CH338" s="240" t="str">
        <f t="shared" ca="1" si="535"/>
        <v>-0,99596932902114+0,0489288356017934i</v>
      </c>
      <c r="CI338" s="240" t="str">
        <f t="shared" ca="1" si="536"/>
        <v>-0,92126538259179-0,381600616013875i</v>
      </c>
      <c r="CJ338" s="240" t="str">
        <f t="shared" ca="1" si="537"/>
        <v>-0,669658754954978-0,73885457785434i</v>
      </c>
      <c r="CK338" s="240" t="str">
        <f t="shared" ca="1" si="538"/>
        <v>-0,289463306460222-0,95423263909661i</v>
      </c>
      <c r="CL338" s="240" t="str">
        <f t="shared" ca="1" si="539"/>
        <v>0,146315295371513-0,986377599930428i</v>
      </c>
      <c r="CM338" s="240" t="str">
        <f t="shared" ca="1" si="540"/>
        <v>0,553998227331442-0,829116939531322i</v>
      </c>
      <c r="CN338" s="240" t="str">
        <f t="shared" ca="1" si="541"/>
        <v>0,855301636463218-0,512648072236215i</v>
      </c>
      <c r="CO338" s="240" t="str">
        <f t="shared" ca="1" si="542"/>
        <v>0,992368816175466-0,097739797353333i</v>
      </c>
      <c r="CP338" s="240" t="str">
        <f t="shared" ca="1" si="543"/>
        <v>0,938879932841284+0,335936611598249i</v>
      </c>
      <c r="CQ338" s="240" t="str">
        <f t="shared" ca="1" si="544"/>
        <v>0,705105997458769+0,705105997458425i</v>
      </c>
      <c r="CR338" s="240" t="str">
        <f t="shared" ca="1" si="545"/>
        <v>0,335936611597799+0,938879932841444i</v>
      </c>
      <c r="CS338" s="240" t="str">
        <f t="shared" ca="1" si="546"/>
        <v>-0,0977397973527927+0,992368816175519i</v>
      </c>
      <c r="CT338" s="240" t="str">
        <f t="shared" ca="1" si="547"/>
        <v>-0,512648072236674+0,855301636462944i</v>
      </c>
      <c r="CU338" s="240" t="str">
        <f t="shared" ca="1" si="548"/>
        <v>-0,829116939531052+0,553998227331847i</v>
      </c>
      <c r="CV338" s="240" t="str">
        <f t="shared" ca="1" si="549"/>
        <v>-0,986377599930499+0,146315295371041i</v>
      </c>
      <c r="CW338" s="240" t="str">
        <f t="shared" ca="1" si="550"/>
        <v>-0,954232639096752-0,289463306459757i</v>
      </c>
      <c r="CX338" s="240" t="str">
        <f t="shared" ca="1" si="551"/>
        <v>-0,73885457785402-0,669658754955332i</v>
      </c>
      <c r="CY338" s="240" t="str">
        <f t="shared" ca="1" si="552"/>
        <v>-0,381600616014324-0,921265382591604i</v>
      </c>
      <c r="CZ338" s="240" t="str">
        <f t="shared" ca="1" si="553"/>
        <v>0,0489288356022136-0,995969329021119i</v>
      </c>
      <c r="DA338" s="240" t="str">
        <f t="shared" ca="1" si="554"/>
        <v>0,470062903032303-0,879425836837314i</v>
      </c>
      <c r="DB338" s="240" t="str">
        <f t="shared" ca="1" si="555"/>
        <v>0,800934827270034-0,594013752172528i</v>
      </c>
      <c r="DC338" s="240" t="str">
        <f t="shared" ca="1" si="556"/>
        <v>0,978010113650691-0,194538307027503i</v>
      </c>
      <c r="DD338" s="240" t="str">
        <f t="shared" ca="1" si="557"/>
        <v>0,967286515343447+0,242292658862991i</v>
      </c>
      <c r="DE338" s="240" t="str">
        <f t="shared" ca="1" si="558"/>
        <v>0,770823192855822+0,632598245855711i</v>
      </c>
      <c r="DF338" s="240" t="str">
        <f t="shared" ca="1" si="559"/>
        <v>0,426345311122645+0,901431423341732i</v>
      </c>
      <c r="DG338" s="240" t="str">
        <f t="shared" ca="1" si="560"/>
        <v>-4,83769797121897E-14+0,997170464516557i</v>
      </c>
      <c r="DH338" s="240" t="str">
        <f t="shared" ca="1" si="561"/>
        <v>-0,426345311121912+0,901431423342078i</v>
      </c>
      <c r="DI338" s="240" t="str">
        <f t="shared" ca="1" si="562"/>
        <v>-0,770823192855956+0,632598245855548i</v>
      </c>
      <c r="DJ338" s="240" t="str">
        <f t="shared" ca="1" si="563"/>
        <v>-0,967286515343498+0,242292658862787i</v>
      </c>
      <c r="DK338" s="240" t="str">
        <f t="shared" ca="1" si="564"/>
        <v>-0,978010113650651-0,194538307027709i</v>
      </c>
      <c r="DL338" s="240" t="str">
        <f t="shared" ca="1" si="565"/>
        <v>-0,800934827269909-0,594013752172697i</v>
      </c>
      <c r="DM338" s="240" t="str">
        <f t="shared" ca="1" si="566"/>
        <v>-0,470062903032218-0,879425836837359i</v>
      </c>
      <c r="DN338" s="240" t="str">
        <f t="shared" ca="1" si="567"/>
        <v>-0,048928835602117-0,995969329021124i</v>
      </c>
      <c r="DO338" s="240" t="str">
        <f t="shared" ca="1" si="568"/>
        <v>0,381600616014519-0,921265382591523i</v>
      </c>
      <c r="DP338" s="240" t="str">
        <f t="shared" ca="1" si="569"/>
        <v>0,738854577854123-0,669658754955218i</v>
      </c>
      <c r="DQ338" s="240" t="str">
        <f t="shared" ca="1" si="570"/>
        <v>0,954232639096813-0,289463306459556i</v>
      </c>
      <c r="DR338" s="240" t="str">
        <f t="shared" ca="1" si="571"/>
        <v>0,986377599930468+0,146315295371249i</v>
      </c>
      <c r="DS338" s="240" t="str">
        <f t="shared" ca="1" si="572"/>
        <v>0,829116939530904+0,553998227332068i</v>
      </c>
      <c r="DT338" s="240" t="str">
        <f t="shared" ca="1" si="573"/>
        <v>0,512648072236542+0,855301636463022i</v>
      </c>
      <c r="DU338" s="240" t="str">
        <f t="shared" ca="1" si="574"/>
        <v>0,09773979735264+0,992368816175534i</v>
      </c>
      <c r="DV338" s="240" t="str">
        <f t="shared" ca="1" si="575"/>
        <v>-0,335936611597944+0,938879932841392i</v>
      </c>
      <c r="DW338" s="240" t="str">
        <f t="shared" ca="1" si="576"/>
        <v>-0,705105997458918+0,705105997458277i</v>
      </c>
      <c r="DX338" s="240" t="str">
        <f t="shared" ca="1" si="577"/>
        <v>-0,938879932841355+0,335936611598052i</v>
      </c>
      <c r="DY338" s="240" t="str">
        <f t="shared" ca="1" si="578"/>
        <v>-0,992368816175446-0,0977397973535421i</v>
      </c>
      <c r="DZ338" s="240" t="str">
        <f t="shared" ca="1" si="579"/>
        <v>-0,85530163646308-0,512648072236445i</v>
      </c>
      <c r="EA338" s="240" t="str">
        <f t="shared" ca="1" si="580"/>
        <v>-0,553998227331314-0,829116939531408i</v>
      </c>
      <c r="EB338" s="240" t="str">
        <f t="shared" ca="1" si="581"/>
        <v>-0,146315295371361-0,986377599930451i</v>
      </c>
      <c r="EC338" s="240" t="str">
        <f t="shared" ca="1" si="582"/>
        <v>0,289463306459447-0,954232639096846i</v>
      </c>
      <c r="ED338" s="240" t="str">
        <f t="shared" ca="1" si="583"/>
        <v>0,669658754955133-0,738854577854199i</v>
      </c>
      <c r="EE338" s="240" t="str">
        <f t="shared" ca="1" si="584"/>
        <v>0,92126538259148-0,381600616014624i</v>
      </c>
      <c r="EF338" s="240" t="str">
        <f t="shared" ca="1" si="585"/>
        <v>0,995969329021129+0,0489288356020033i</v>
      </c>
      <c r="EG338" s="240" t="str">
        <f t="shared" ca="1" si="586"/>
        <v>0,879425836837413+0,470062903032117i</v>
      </c>
      <c r="EH338" s="240" t="str">
        <f t="shared" ca="1" si="587"/>
        <v>0,594013752172789+0,800934827269842i</v>
      </c>
      <c r="EI338" s="240" t="str">
        <f t="shared" ca="1" si="588"/>
        <v>0,194538307027821+0,978010113650629i</v>
      </c>
      <c r="EJ338" s="240" t="str">
        <f t="shared" ca="1" si="589"/>
        <v>-0,242292658862677+0,967286515343525i</v>
      </c>
      <c r="EK338" s="240" t="str">
        <f t="shared" ca="1" si="590"/>
        <v>-0,632598245855461+0,770823192856027i</v>
      </c>
      <c r="EL338" s="240" t="str">
        <f t="shared" ca="1" si="591"/>
        <v>-0,90143142334203+0,426345311122015i</v>
      </c>
      <c r="EM338" s="240" t="str">
        <f t="shared" ca="1" si="592"/>
        <v>-0,997170464516557+1,62227673944312E-13i</v>
      </c>
      <c r="EN338" s="240"/>
      <c r="EO338" s="240"/>
      <c r="EP338" s="240"/>
    </row>
    <row r="339" spans="1:146">
      <c r="A339" s="268">
        <f t="shared" si="461"/>
        <v>4.6679687499999864E-3</v>
      </c>
      <c r="B339" s="267">
        <v>239</v>
      </c>
      <c r="C339" s="266">
        <f t="shared" si="462"/>
        <v>47800</v>
      </c>
      <c r="N339" s="265">
        <f t="shared" ca="1" si="463"/>
        <v>1.0027987674338397</v>
      </c>
      <c r="O339" s="240">
        <f t="shared" ca="1" si="464"/>
        <v>-0.99720123256616033</v>
      </c>
      <c r="P339" s="240" t="str">
        <f t="shared" ca="1" si="465"/>
        <v>-0,911651095211569-0,404107137812508i</v>
      </c>
      <c r="Q339" s="240" t="str">
        <f t="shared" ca="1" si="466"/>
        <v>-0,669679417514302-0,738877375475238i</v>
      </c>
      <c r="R339" s="240" t="str">
        <f t="shared" ca="1" si="467"/>
        <v>-0,312803818159295-0,946870672043672i</v>
      </c>
      <c r="S339" s="240" t="str">
        <f t="shared" ca="1" si="468"/>
        <v>0,0977428131492152-0,992399436068535i</v>
      </c>
      <c r="T339" s="240" t="str">
        <f t="shared" ca="1" si="469"/>
        <v>0,491518684821139-0,867651819973408i</v>
      </c>
      <c r="U339" s="241" t="str">
        <f t="shared" ca="1" si="470"/>
        <v>0,800959540398893-0,594032080678698i</v>
      </c>
      <c r="V339" s="240" t="str">
        <f t="shared" ca="1" si="471"/>
        <v>0,972971366691859-0,21848802674116i</v>
      </c>
      <c r="W339" s="240" t="str">
        <f t="shared" ca="1" si="472"/>
        <v>0,978040290500842+0,194544309576245i</v>
      </c>
      <c r="X339" s="240" t="str">
        <f t="shared" ca="1" si="473"/>
        <v>0,815296583402117+0,57419663820359i</v>
      </c>
      <c r="Y339" s="240" t="str">
        <f t="shared" ca="1" si="474"/>
        <v>0,512663890175107+0,855328027099542i</v>
      </c>
      <c r="Z339" s="240" t="str">
        <f t="shared" ca="1" si="475"/>
        <v>0,122068076187905+0,989701815198524i</v>
      </c>
      <c r="AA339" s="240" t="str">
        <f t="shared" ca="1" si="476"/>
        <v>-0,289472237953224+0,954262082284433i</v>
      </c>
      <c r="AB339" s="240" t="str">
        <f t="shared" ca="1" si="477"/>
        <v>-0,651344764072248+0,755089595046268i</v>
      </c>
      <c r="AC339" s="240" t="str">
        <f t="shared" ca="1" si="478"/>
        <v>-0,901459237329306+0,426358466158624i</v>
      </c>
      <c r="AD339" s="240" t="str">
        <f t="shared" ca="1" si="479"/>
        <v>-0,996900894198789+0,0244725433317492i</v>
      </c>
      <c r="AE339" s="240" t="str">
        <f t="shared" ca="1" si="480"/>
        <v>-0,921293808562916-0,381612390437086i</v>
      </c>
      <c r="AF339" s="240" t="str">
        <f t="shared" ca="1" si="481"/>
        <v>-0,687610681116173-0,722220083801622i</v>
      </c>
      <c r="AG339" s="240" t="str">
        <f t="shared" ca="1" si="482"/>
        <v>-0,33594697704133-0,938908902316013i</v>
      </c>
      <c r="AH339" s="240" t="str">
        <f t="shared" ca="1" si="483"/>
        <v>0,0733586734949281-0,994499272626448i</v>
      </c>
      <c r="AI339" s="240" t="str">
        <f t="shared" ca="1" si="484"/>
        <v>0,470077406990414-0,879452971834559i</v>
      </c>
      <c r="AJ339" s="240" t="str">
        <f t="shared" ca="1" si="485"/>
        <v>0,786140029318091-0,613509700441012i</v>
      </c>
      <c r="AK339" s="240" t="str">
        <f t="shared" ca="1" si="486"/>
        <v>0,967316361313349-0,242300134888472i</v>
      </c>
      <c r="AL339" s="240" t="str">
        <f t="shared" ca="1" si="487"/>
        <v>0,982520079410145+0,17048340619354i</v>
      </c>
      <c r="AM339" s="240" t="str">
        <f t="shared" ca="1" si="488"/>
        <v>0,829142522229622+0,554015321143892i</v>
      </c>
      <c r="AN339" s="240" t="str">
        <f t="shared" ca="1" si="489"/>
        <v>0,533500285971111+0,84248901660509i</v>
      </c>
      <c r="AO339" s="240" t="str">
        <f t="shared" ca="1" si="490"/>
        <v>0,146319809981908+0,986408034962371i</v>
      </c>
      <c r="AP339" s="240" t="str">
        <f t="shared" ca="1" si="491"/>
        <v>-0,265966290494779+0,961078680729063i</v>
      </c>
      <c r="AQ339" s="240" t="str">
        <f t="shared" ca="1" si="492"/>
        <v>-0,632617764899976+0,770846976879605i</v>
      </c>
      <c r="AR339" s="240" t="str">
        <f t="shared" ca="1" si="493"/>
        <v>-0,632617764899976+0,770846976879605i</v>
      </c>
      <c r="AS339" s="240" t="str">
        <f t="shared" ca="1" si="494"/>
        <v>-0,996000060009267+0,0489303453186809i</v>
      </c>
      <c r="AT339" s="240" t="str">
        <f t="shared" ca="1" si="495"/>
        <v>-0,930381568973192-0,358887774027553i</v>
      </c>
      <c r="AU339" s="240" t="str">
        <f t="shared" ca="1" si="496"/>
        <v>-0,705127753755022-0,705127753755209i</v>
      </c>
      <c r="AV339" s="240" t="str">
        <f t="shared" ca="1" si="497"/>
        <v>-0,35888777402728-0,930381568973297i</v>
      </c>
      <c r="AW339" s="240" t="str">
        <f t="shared" ca="1" si="498"/>
        <v>0,0489303453179825-0,996000060009302i</v>
      </c>
      <c r="AX339" s="240" t="str">
        <f t="shared" ca="1" si="499"/>
        <v>0,448352972107488-0,890724374110112i</v>
      </c>
      <c r="AY339" s="240" t="str">
        <f t="shared" ca="1" si="500"/>
        <v>0,770846976879792-0,63261776489975i</v>
      </c>
      <c r="AZ339" s="240" t="str">
        <f t="shared" ca="1" si="501"/>
        <v>0,961078680728869-0,26596629049548i</v>
      </c>
      <c r="BA339" s="240" t="str">
        <f t="shared" ca="1" si="502"/>
        <v>0,986408034962329+0,146319809982198i</v>
      </c>
      <c r="BB339" s="240" t="str">
        <f t="shared" ca="1" si="503"/>
        <v>0,842489016604934+0,533500285971358i</v>
      </c>
      <c r="BC339" s="240" t="str">
        <f t="shared" ca="1" si="504"/>
        <v>0,554015321144473+0,829142522229234i</v>
      </c>
      <c r="BD339" s="240" t="str">
        <f t="shared" ca="1" si="505"/>
        <v>0,170483406193252+0,982520079410195i</v>
      </c>
      <c r="BE339" s="240" t="str">
        <f t="shared" ca="1" si="506"/>
        <v>-0,242300134888756+0,967316361313277i</v>
      </c>
      <c r="BF339" s="240" t="str">
        <f t="shared" ca="1" si="507"/>
        <v>-0,61350970044045+0,786140029318529i</v>
      </c>
      <c r="BG339" s="240" t="str">
        <f t="shared" ca="1" si="508"/>
        <v>-0,879452971834691+0,470077406990168i</v>
      </c>
      <c r="BH339" s="240" t="str">
        <f t="shared" ca="1" si="509"/>
        <v>-0,994499272626468+0,0733586734946644i</v>
      </c>
      <c r="BI339" s="240" t="str">
        <f t="shared" ca="1" si="510"/>
        <v>-0,938908902315911-0,335946977041618i</v>
      </c>
      <c r="BJ339" s="240" t="str">
        <f t="shared" ca="1" si="511"/>
        <v>-0,722220083801968-0,68761068111581i</v>
      </c>
      <c r="BK339" s="240" t="str">
        <f t="shared" ca="1" si="512"/>
        <v>-0,381612390436894-0,921293808562995i</v>
      </c>
      <c r="BL339" s="240" t="str">
        <f t="shared" ca="1" si="513"/>
        <v>0,0244725433316594-0,996900894198791i</v>
      </c>
      <c r="BM339" s="240" t="str">
        <f t="shared" ca="1" si="514"/>
        <v>0,426358466158261-0,901459237329478i</v>
      </c>
      <c r="BN339" s="240" t="str">
        <f t="shared" ca="1" si="515"/>
        <v>0,755089595046469-0,651344764072015i</v>
      </c>
      <c r="BO339" s="240" t="str">
        <f t="shared" ca="1" si="516"/>
        <v>0,954262082284431-0,289472237953228i</v>
      </c>
      <c r="BP339" s="240" t="str">
        <f t="shared" ca="1" si="517"/>
        <v>0,989701815198563+0,122068076187591i</v>
      </c>
      <c r="BQ339" s="240" t="str">
        <f t="shared" ca="1" si="518"/>
        <v>0,855328027099337+0,512663890175449i</v>
      </c>
      <c r="BR339" s="240" t="str">
        <f t="shared" ca="1" si="519"/>
        <v>0,574196638203518+0,815296583402167i</v>
      </c>
      <c r="BS339" s="240" t="str">
        <f t="shared" ca="1" si="520"/>
        <v>0,194544309576465+0,978040290500798i</v>
      </c>
      <c r="BT339" s="240" t="str">
        <f t="shared" ca="1" si="521"/>
        <v>-0,21848802674164+0,972971366691751i</v>
      </c>
      <c r="BU339" s="240" t="str">
        <f t="shared" ca="1" si="522"/>
        <v>-0,594032080678761+0,800959540398845i</v>
      </c>
      <c r="BV339" s="240" t="str">
        <f t="shared" ca="1" si="523"/>
        <v>-0,867651819973296+0,491518684821337i</v>
      </c>
      <c r="BW339" s="240" t="str">
        <f t="shared" ca="1" si="524"/>
        <v>-0,992399436068582+0,0977428131487371i</v>
      </c>
      <c r="BX339" s="240" t="str">
        <f t="shared" ca="1" si="525"/>
        <v>-0,946870672043618-0,312803818159459i</v>
      </c>
      <c r="BY339" s="240" t="str">
        <f t="shared" ca="1" si="526"/>
        <v>-0,738877375475293-0,669679417514241i</v>
      </c>
      <c r="BZ339" s="240" t="str">
        <f t="shared" ca="1" si="527"/>
        <v>-0,404107137812856-0,911651095211414i</v>
      </c>
      <c r="CA339" s="240" t="str">
        <f t="shared" ca="1" si="528"/>
        <v>2,64364866005814E-13-0,99720123256616i</v>
      </c>
      <c r="CB339" s="240" t="str">
        <f t="shared" ca="1" si="529"/>
        <v>0,404107137812509-0,911651095211568i</v>
      </c>
      <c r="CC339" s="240" t="str">
        <f t="shared" ca="1" si="530"/>
        <v>0,738877375475038-0,669679417514521i</v>
      </c>
      <c r="CD339" s="240" t="str">
        <f t="shared" ca="1" si="531"/>
        <v>0,946870672043802-0,312803818158903i</v>
      </c>
      <c r="CE339" s="240" t="str">
        <f t="shared" ca="1" si="532"/>
        <v>0,992399436068525+0,0977428131493196i</v>
      </c>
      <c r="CF339" s="240" t="str">
        <f t="shared" ca="1" si="533"/>
        <v>0,86765181997351+0,491518684820959i</v>
      </c>
      <c r="CG339" s="240" t="str">
        <f t="shared" ca="1" si="534"/>
        <v>0,594032080678292+0,800959540399194i</v>
      </c>
      <c r="CH339" s="240" t="str">
        <f t="shared" ca="1" si="535"/>
        <v>0,218488026741068+0,972971366691879i</v>
      </c>
      <c r="CI339" s="240" t="str">
        <f t="shared" ca="1" si="536"/>
        <v>-0,194544309576038+0,978040290500883i</v>
      </c>
      <c r="CJ339" s="240" t="str">
        <f t="shared" ca="1" si="537"/>
        <v>-0,574196638203163+0,815296583402418i</v>
      </c>
      <c r="CK339" s="240" t="str">
        <f t="shared" ca="1" si="538"/>
        <v>-0,855328027099637+0,512663890174948i</v>
      </c>
      <c r="CL339" s="240" t="str">
        <f t="shared" ca="1" si="539"/>
        <v>-0,98970181519851+0,122068076188023i</v>
      </c>
      <c r="CM339" s="240" t="str">
        <f t="shared" ca="1" si="540"/>
        <v>-0,954262082284558-0,289472237952812i</v>
      </c>
      <c r="CN339" s="240" t="str">
        <f t="shared" ca="1" si="541"/>
        <v>-0,755089595046086-0,651344764072459i</v>
      </c>
      <c r="CO339" s="240" t="str">
        <f t="shared" ca="1" si="542"/>
        <v>-0,426358466158654-0,901459237329292i</v>
      </c>
      <c r="CP339" s="240" t="str">
        <f t="shared" ca="1" si="543"/>
        <v>-0,0244725433320375-0,996900894198782i</v>
      </c>
      <c r="CQ339" s="240" t="str">
        <f t="shared" ca="1" si="544"/>
        <v>0,381612390437435-0,921293808562772i</v>
      </c>
      <c r="CR339" s="240" t="str">
        <f t="shared" ca="1" si="545"/>
        <v>0,722220083801707-0,687610681116084i</v>
      </c>
      <c r="CS339" s="240" t="str">
        <f t="shared" ca="1" si="546"/>
        <v>0,938908902315783-0,335946977041974i</v>
      </c>
      <c r="CT339" s="240" t="str">
        <f t="shared" ca="1" si="547"/>
        <v>0,994499272626429+0,0733586734951918i</v>
      </c>
      <c r="CU339" s="240" t="str">
        <f t="shared" ca="1" si="548"/>
        <v>0,879452971834414+0,470077406990685i</v>
      </c>
      <c r="CV339" s="240" t="str">
        <f t="shared" ca="1" si="549"/>
        <v>0,61350970044077+0,786140029318279i</v>
      </c>
      <c r="CW339" s="240" t="str">
        <f t="shared" ca="1" si="550"/>
        <v>0,242300134888161+0,967316361313427i</v>
      </c>
      <c r="CX339" s="240" t="str">
        <f t="shared" ca="1" si="551"/>
        <v>-0,170483406193828+0,982520079410095i</v>
      </c>
      <c r="CY339" s="240" t="str">
        <f t="shared" ca="1" si="552"/>
        <v>-0,554015321144088+0,829142522229491i</v>
      </c>
      <c r="CZ339" s="240" t="str">
        <f t="shared" ca="1" si="553"/>
        <v>-0,842489016604731+0,533500285971677i</v>
      </c>
      <c r="DA339" s="240" t="str">
        <f t="shared" ca="1" si="554"/>
        <v>-0,986408034962406+0,146319809981675i</v>
      </c>
      <c r="DB339" s="240" t="str">
        <f t="shared" ca="1" si="555"/>
        <v>-0,96107868072897-0,265966290495115i</v>
      </c>
      <c r="DC339" s="240" t="str">
        <f t="shared" ca="1" si="556"/>
        <v>-0,770846976880031-0,632617764899458i</v>
      </c>
      <c r="DD339" s="240" t="str">
        <f t="shared" ca="1" si="557"/>
        <v>-0,448352972106914-0,890724374110401i</v>
      </c>
      <c r="DE339" s="240" t="str">
        <f t="shared" ca="1" si="558"/>
        <v>-0,0489303453183603-0,996000060009283i</v>
      </c>
      <c r="DF339" s="240" t="str">
        <f t="shared" ca="1" si="559"/>
        <v>0,358887774026927-0,930381568973433i</v>
      </c>
      <c r="DG339" s="240" t="str">
        <f t="shared" ca="1" si="560"/>
        <v>0,705127753755456-0,705127753754775i</v>
      </c>
      <c r="DH339" s="240" t="str">
        <f t="shared" ca="1" si="561"/>
        <v>0,930381568973412-0,358887774026981i</v>
      </c>
      <c r="DI339" s="240" t="str">
        <f t="shared" ca="1" si="562"/>
        <v>0,996000060009286+0,0489303453183032i</v>
      </c>
      <c r="DJ339" s="240" t="str">
        <f t="shared" ca="1" si="563"/>
        <v>0,890724374110426+0,448352972106863i</v>
      </c>
      <c r="DK339" s="240" t="str">
        <f t="shared" ca="1" si="564"/>
        <v>0,632617764899502+0,770846976879995i</v>
      </c>
      <c r="DL339" s="240" t="str">
        <f t="shared" ca="1" si="565"/>
        <v>0,26596629049517+0,961078680728955i</v>
      </c>
      <c r="DM339" s="240" t="str">
        <f t="shared" ca="1" si="566"/>
        <v>-0,146319809981507+0,986408034962431i</v>
      </c>
      <c r="DN339" s="240" t="str">
        <f t="shared" ca="1" si="567"/>
        <v>-0,533500285971629+0,842489016604762i</v>
      </c>
      <c r="DO339" s="240" t="str">
        <f t="shared" ca="1" si="568"/>
        <v>-0,829142522229396+0,55401532114423i</v>
      </c>
      <c r="DP339" s="240" t="str">
        <f t="shared" ca="1" si="569"/>
        <v>-0,982520079410076+0,17048340619394i</v>
      </c>
      <c r="DQ339" s="240" t="str">
        <f t="shared" ca="1" si="570"/>
        <v>-0,967316361313207-0,24230013488904i</v>
      </c>
      <c r="DR339" s="240" t="str">
        <f t="shared" ca="1" si="571"/>
        <v>-0,78614002931835-0,61350970044068i</v>
      </c>
      <c r="DS339" s="240" t="str">
        <f t="shared" ca="1" si="572"/>
        <v>-0,470077406990785-0,879452971834361i</v>
      </c>
      <c r="DT339" s="240" t="str">
        <f t="shared" ca="1" si="573"/>
        <v>-0,0733586734943442-0,994499272626491i</v>
      </c>
      <c r="DU339" s="240" t="str">
        <f t="shared" ca="1" si="574"/>
        <v>0,335946977041868-0,938908902315821i</v>
      </c>
      <c r="DV339" s="240" t="str">
        <f t="shared" ca="1" si="575"/>
        <v>0,687610681116001-0,722220083801786i</v>
      </c>
      <c r="DW339" s="240" t="str">
        <f t="shared" ca="1" si="576"/>
        <v>0,921293808563097-0,38161239043665i</v>
      </c>
      <c r="DX339" s="240" t="str">
        <f t="shared" ca="1" si="577"/>
        <v>0,996900894198785+0,0244725433319236i</v>
      </c>
      <c r="DY339" s="240" t="str">
        <f t="shared" ca="1" si="578"/>
        <v>0,901459237329365+0,4263584661585i</v>
      </c>
      <c r="DZ339" s="240" t="str">
        <f t="shared" ca="1" si="579"/>
        <v>0,651344764072588+0,755089595045975i</v>
      </c>
      <c r="EA339" s="240" t="str">
        <f t="shared" ca="1" si="580"/>
        <v>0,289472237952975+0,954262082284508i</v>
      </c>
      <c r="EB339" s="240" t="str">
        <f t="shared" ca="1" si="581"/>
        <v>-0,122068076187853+0,989701815198531i</v>
      </c>
      <c r="EC339" s="240" t="str">
        <f t="shared" ca="1" si="582"/>
        <v>-0,512663890174801+0,855328027099725i</v>
      </c>
      <c r="ED339" s="240" t="str">
        <f t="shared" ca="1" si="583"/>
        <v>-0,81529658340232+0,574196638203302i</v>
      </c>
      <c r="EE339" s="240" t="str">
        <f t="shared" ca="1" si="584"/>
        <v>-0,97804029050085+0,194544309576206i</v>
      </c>
      <c r="EF339" s="240" t="str">
        <f t="shared" ca="1" si="585"/>
        <v>-0,972971366691917-0,218488026740902i</v>
      </c>
      <c r="EG339" s="240" t="str">
        <f t="shared" ca="1" si="586"/>
        <v>-0,800959540398689-0,594032080678974i</v>
      </c>
      <c r="EH339" s="240" t="str">
        <f t="shared" ca="1" si="587"/>
        <v>-0,491518684821108-0,867651819973425i</v>
      </c>
      <c r="EI339" s="240" t="str">
        <f t="shared" ca="1" si="588"/>
        <v>-0,0977428131493766-0,992399436068519i</v>
      </c>
      <c r="EJ339" s="240" t="str">
        <f t="shared" ca="1" si="589"/>
        <v>0,31280381815971-0,946870672043536i</v>
      </c>
      <c r="EK339" s="240" t="str">
        <f t="shared" ca="1" si="590"/>
        <v>0,669679417514396-0,738877375475153i</v>
      </c>
      <c r="EL339" s="240" t="str">
        <f t="shared" ca="1" si="591"/>
        <v>0,911651095211545-0,404107137812562i</v>
      </c>
      <c r="EM339" s="240" t="str">
        <f t="shared" ca="1" si="592"/>
        <v>0,99720123256616-3,78219505608727E-13i</v>
      </c>
      <c r="EN339" s="240"/>
      <c r="EO339" s="240"/>
      <c r="EP339" s="240"/>
    </row>
    <row r="340" spans="1:146">
      <c r="A340" s="268">
        <f t="shared" si="461"/>
        <v>4.6874999999999859E-3</v>
      </c>
      <c r="B340" s="267">
        <v>240</v>
      </c>
      <c r="C340" s="266">
        <f t="shared" si="462"/>
        <v>48000</v>
      </c>
      <c r="N340" s="265">
        <f t="shared" ca="1" si="463"/>
        <v>1.0027702818220379</v>
      </c>
      <c r="O340" s="240">
        <f t="shared" ca="1" si="464"/>
        <v>-0.99722971817796213</v>
      </c>
      <c r="P340" s="240" t="str">
        <f t="shared" ca="1" si="465"/>
        <v>-0,921320125836617-0,381623291408816i</v>
      </c>
      <c r="Q340" s="240" t="str">
        <f t="shared" ca="1" si="466"/>
        <v>-0,705147896124369-0,705147896124404i</v>
      </c>
      <c r="R340" s="240" t="str">
        <f t="shared" ca="1" si="467"/>
        <v>-0,381623291408827-0,921320125836612i</v>
      </c>
      <c r="S340" s="240" t="str">
        <f t="shared" ca="1" si="468"/>
        <v>4,87450832554534E-14-0,997229718177962i</v>
      </c>
      <c r="T340" s="240" t="str">
        <f t="shared" ca="1" si="469"/>
        <v>0,381623291408825-0,921320125836613i</v>
      </c>
      <c r="U340" s="241" t="str">
        <f t="shared" ca="1" si="470"/>
        <v>0,705147896124367-0,705147896124406i</v>
      </c>
      <c r="V340" s="240" t="str">
        <f t="shared" ca="1" si="471"/>
        <v>0,921320125836631-0,381623291408782i</v>
      </c>
      <c r="W340" s="240" t="str">
        <f t="shared" ca="1" si="472"/>
        <v>0,997229718177962-1,71023998805518E-15i</v>
      </c>
      <c r="X340" s="240" t="str">
        <f t="shared" ca="1" si="473"/>
        <v>0,921320125836632+0,381623291408778i</v>
      </c>
      <c r="Y340" s="240" t="str">
        <f t="shared" ca="1" si="474"/>
        <v>0,705147896124369+0,705147896124404i</v>
      </c>
      <c r="Z340" s="240" t="str">
        <f t="shared" ca="1" si="475"/>
        <v>0,381623291408832+0,92132012583661i</v>
      </c>
      <c r="AA340" s="240" t="str">
        <f t="shared" ca="1" si="476"/>
        <v>-4,34919716067211E-14+0,997229718177962i</v>
      </c>
      <c r="AB340" s="240" t="str">
        <f t="shared" ca="1" si="477"/>
        <v>-0,38162329140882+0,921320125836615i</v>
      </c>
      <c r="AC340" s="240" t="str">
        <f t="shared" ca="1" si="478"/>
        <v>-0,705147896124366+0,705147896124407i</v>
      </c>
      <c r="AD340" s="240" t="str">
        <f t="shared" ca="1" si="479"/>
        <v>-0,921320125836631+0,381623291408783i</v>
      </c>
      <c r="AE340" s="240" t="str">
        <f t="shared" ca="1" si="480"/>
        <v>-0,997229718177962+3,42047997611036E-15i</v>
      </c>
      <c r="AF340" s="240" t="str">
        <f t="shared" ca="1" si="481"/>
        <v>-0,921320125836747-0,381623291408502i</v>
      </c>
      <c r="AG340" s="240" t="str">
        <f t="shared" ca="1" si="482"/>
        <v>-0,705147896124721-0,705147896124052i</v>
      </c>
      <c r="AH340" s="240" t="str">
        <f t="shared" ca="1" si="483"/>
        <v>-0,38162329140846-0,921320125836765i</v>
      </c>
      <c r="AI340" s="240" t="str">
        <f t="shared" ca="1" si="484"/>
        <v>2,47268287937945E-13-0,997229718177962i</v>
      </c>
      <c r="AJ340" s="240" t="str">
        <f t="shared" ca="1" si="485"/>
        <v>0,381623291408917-0,921320125836575i</v>
      </c>
      <c r="AK340" s="240" t="str">
        <f t="shared" ca="1" si="486"/>
        <v>0,705147896124359-0,705147896124414i</v>
      </c>
      <c r="AL340" s="240" t="str">
        <f t="shared" ca="1" si="487"/>
        <v>0,921320125836551-0,381623291408974i</v>
      </c>
      <c r="AM340" s="240" t="str">
        <f t="shared" ca="1" si="488"/>
        <v>0,997229718177962-3,09817682782406E-13i</v>
      </c>
      <c r="AN340" s="240" t="str">
        <f t="shared" ca="1" si="489"/>
        <v>0,921320125836789+0,381623291408402i</v>
      </c>
      <c r="AO340" s="240" t="str">
        <f t="shared" ca="1" si="490"/>
        <v>0,705147896124096+0,705147896124677i</v>
      </c>
      <c r="AP340" s="240" t="str">
        <f t="shared" ca="1" si="491"/>
        <v>0,38162329140856+0,921320125836723i</v>
      </c>
      <c r="AQ340" s="240" t="str">
        <f t="shared" ca="1" si="492"/>
        <v>-1,39271898129573E-13+0,997229718177962i</v>
      </c>
      <c r="AR340" s="240" t="str">
        <f t="shared" ca="1" si="493"/>
        <v>-1,39271898129573E-13+0,997229718177962i</v>
      </c>
      <c r="AS340" s="240" t="str">
        <f t="shared" ca="1" si="494"/>
        <v>-0,705147896124293+0,70514789612448i</v>
      </c>
      <c r="AT340" s="240" t="str">
        <f t="shared" ca="1" si="495"/>
        <v>-0,921320125836515+0,381623291409061i</v>
      </c>
      <c r="AU340" s="240" t="str">
        <f t="shared" ca="1" si="496"/>
        <v>-0,997229718177962+4,03642585948068E-13i</v>
      </c>
      <c r="AV340" s="240" t="str">
        <f t="shared" ca="1" si="497"/>
        <v>-0,921320125836445-0,381623291409232i</v>
      </c>
      <c r="AW340" s="240" t="str">
        <f t="shared" ca="1" si="498"/>
        <v>-0,705147896124163-0,70514789612461i</v>
      </c>
      <c r="AX340" s="240" t="str">
        <f t="shared" ca="1" si="499"/>
        <v>-0,381623291408646-0,921320125836687i</v>
      </c>
      <c r="AY340" s="240" t="str">
        <f t="shared" ca="1" si="500"/>
        <v>4,54469949639099E-14-0,997229718177962i</v>
      </c>
      <c r="AZ340" s="240" t="str">
        <f t="shared" ca="1" si="501"/>
        <v>0,38162329140873-0,921320125836652i</v>
      </c>
      <c r="BA340" s="240" t="str">
        <f t="shared" ca="1" si="502"/>
        <v>0,705147896124227-0,705147896124547i</v>
      </c>
      <c r="BB340" s="240" t="str">
        <f t="shared" ca="1" si="503"/>
        <v>0,921320125836479-0,381623291409148i</v>
      </c>
      <c r="BC340" s="240" t="str">
        <f t="shared" ca="1" si="504"/>
        <v>0,997229718177962+4,94536575875888E-13i</v>
      </c>
      <c r="BD340" s="240" t="str">
        <f t="shared" ca="1" si="505"/>
        <v>0,92132012583648+0,381623291409145i</v>
      </c>
      <c r="BE340" s="240" t="str">
        <f t="shared" ca="1" si="506"/>
        <v>0,705147896124229+0,705147896124545i</v>
      </c>
      <c r="BF340" s="240" t="str">
        <f t="shared" ca="1" si="507"/>
        <v>0,381623291408733+0,921320125836651i</v>
      </c>
      <c r="BG340" s="240" t="str">
        <f t="shared" ca="1" si="508"/>
        <v>7,67208814871706E-14+0,997229718177962i</v>
      </c>
      <c r="BH340" s="240" t="str">
        <f t="shared" ca="1" si="509"/>
        <v>-0,381623291408643+0,921320125836688i</v>
      </c>
      <c r="BI340" s="240" t="str">
        <f t="shared" ca="1" si="510"/>
        <v>-0,705147896124141+0,705147896124633i</v>
      </c>
      <c r="BJ340" s="240" t="str">
        <f t="shared" ca="1" si="511"/>
        <v>-0,921320125836444+0,381623291409235i</v>
      </c>
      <c r="BK340" s="240" t="str">
        <f t="shared" ca="1" si="512"/>
        <v>-0,997229718177962-4,00711672710226E-13i</v>
      </c>
      <c r="BL340" s="240" t="str">
        <f t="shared" ca="1" si="513"/>
        <v>-0,921320125836527-0,381623291409032i</v>
      </c>
      <c r="BM340" s="240" t="str">
        <f t="shared" ca="1" si="514"/>
        <v>-0,705147896124295-0,705147896124478i</v>
      </c>
      <c r="BN340" s="240" t="str">
        <f t="shared" ca="1" si="515"/>
        <v>-0,381623291408846-0,921320125836604i</v>
      </c>
      <c r="BO340" s="240" t="str">
        <f t="shared" ca="1" si="516"/>
        <v>-1,42202811367416E-13-0,997229718177962i</v>
      </c>
      <c r="BP340" s="240" t="str">
        <f t="shared" ca="1" si="517"/>
        <v>0,381623291408531-0,921320125836735i</v>
      </c>
      <c r="BQ340" s="240" t="str">
        <f t="shared" ca="1" si="518"/>
        <v>0,705147896124094-0,705147896124679i</v>
      </c>
      <c r="BR340" s="240" t="str">
        <f t="shared" ca="1" si="519"/>
        <v>0,921320125836788-0,381623291408405i</v>
      </c>
      <c r="BS340" s="240" t="str">
        <f t="shared" ca="1" si="520"/>
        <v>0,997229718177962+2,78543796259145E-13i</v>
      </c>
      <c r="BT340" s="240" t="str">
        <f t="shared" ca="1" si="521"/>
        <v>0,921320125836552+0,381623291408971i</v>
      </c>
      <c r="BU340" s="240" t="str">
        <f t="shared" ca="1" si="522"/>
        <v>0,705147896124381+0,705147896124392i</v>
      </c>
      <c r="BV340" s="240" t="str">
        <f t="shared" ca="1" si="523"/>
        <v>0,381623291408907+0,921320125836579i</v>
      </c>
      <c r="BW340" s="240" t="str">
        <f t="shared" ca="1" si="524"/>
        <v>2,64370687818496E-13+0,997229718177962i</v>
      </c>
      <c r="BX340" s="240" t="str">
        <f t="shared" ca="1" si="525"/>
        <v>-0,38162329140847+0,92132012583676i</v>
      </c>
      <c r="BY340" s="240" t="str">
        <f t="shared" ca="1" si="526"/>
        <v>-0,705147896124729+0,705147896124044i</v>
      </c>
      <c r="BZ340" s="240" t="str">
        <f t="shared" ca="1" si="527"/>
        <v>-0,921320125836741+0,381623291408518i</v>
      </c>
      <c r="CA340" s="240" t="str">
        <f t="shared" ca="1" si="528"/>
        <v>-0,997229718177962-2,130618663789E-13i</v>
      </c>
      <c r="CB340" s="240" t="str">
        <f t="shared" ca="1" si="529"/>
        <v>-0,921320125836599-0,381623291408859i</v>
      </c>
      <c r="CC340" s="240" t="str">
        <f t="shared" ca="1" si="530"/>
        <v>-0,705147896124428-0,705147896124345i</v>
      </c>
      <c r="CD340" s="240" t="str">
        <f t="shared" ca="1" si="531"/>
        <v>-0,381623291409019-0,921320125836532i</v>
      </c>
      <c r="CE340" s="240" t="str">
        <f t="shared" ca="1" si="532"/>
        <v>-3,86538564269577E-13-0,997229718177962i</v>
      </c>
      <c r="CF340" s="240" t="str">
        <f t="shared" ca="1" si="533"/>
        <v>0,3816232914093-0,921320125836417i</v>
      </c>
      <c r="CG340" s="240" t="str">
        <f t="shared" ca="1" si="534"/>
        <v>0,705147896124643-0,705147896124131i</v>
      </c>
      <c r="CH340" s="240" t="str">
        <f t="shared" ca="1" si="535"/>
        <v>0,921320125836694-0,38162329140863i</v>
      </c>
      <c r="CI340" s="240" t="str">
        <f t="shared" ca="1" si="536"/>
        <v>0,997229718177962+9,08939899278198E-14i</v>
      </c>
      <c r="CJ340" s="240" t="str">
        <f t="shared" ca="1" si="537"/>
        <v>0,921320125836646+0,381623291408746i</v>
      </c>
      <c r="CK340" s="240" t="str">
        <f t="shared" ca="1" si="538"/>
        <v>0,705147896124515+0,705147896124259i</v>
      </c>
      <c r="CL340" s="240" t="str">
        <f t="shared" ca="1" si="539"/>
        <v>0,381623291409132+0,921320125836486i</v>
      </c>
      <c r="CM340" s="240" t="str">
        <f t="shared" ca="1" si="540"/>
        <v>-5,11640597554381E-13+0,997229718177962i</v>
      </c>
      <c r="CN340" s="240" t="str">
        <f t="shared" ca="1" si="541"/>
        <v>-0,381623291409187+0,921320125836463i</v>
      </c>
      <c r="CO340" s="240" t="str">
        <f t="shared" ca="1" si="542"/>
        <v>-0,705147896124557+0,705147896124217i</v>
      </c>
      <c r="CP340" s="240" t="str">
        <f t="shared" ca="1" si="543"/>
        <v>-0,921320125836669+0,381623291408691i</v>
      </c>
      <c r="CQ340" s="240" t="str">
        <f t="shared" ca="1" si="544"/>
        <v>-0,997229718177962+3,12738865232607E-14i</v>
      </c>
      <c r="CR340" s="240" t="str">
        <f t="shared" ca="1" si="545"/>
        <v>-0,921320125836671-0,381623291408685i</v>
      </c>
      <c r="CS340" s="240" t="str">
        <f t="shared" ca="1" si="546"/>
        <v>-0,705147896124601-0,705147896124173i</v>
      </c>
      <c r="CT340" s="240" t="str">
        <f t="shared" ca="1" si="547"/>
        <v>-0,381623291409193-0,921320125836461i</v>
      </c>
      <c r="CU340" s="240" t="str">
        <f t="shared" ca="1" si="548"/>
        <v>4,46158667674136E-13-0,997229718177962i</v>
      </c>
      <c r="CV340" s="240" t="str">
        <f t="shared" ca="1" si="549"/>
        <v>0,381623291409074-0,921320125836509i</v>
      </c>
      <c r="CW340" s="240" t="str">
        <f t="shared" ca="1" si="550"/>
        <v>0,70514789612451-0,705147896124264i</v>
      </c>
      <c r="CX340" s="240" t="str">
        <f t="shared" ca="1" si="551"/>
        <v>0,921320125836622-0,381623291408804i</v>
      </c>
      <c r="CY340" s="240" t="str">
        <f t="shared" ca="1" si="552"/>
        <v>0,997229718177962-1,53441762974341E-13i</v>
      </c>
      <c r="CZ340" s="240" t="str">
        <f t="shared" ca="1" si="553"/>
        <v>0,921320125836696+0,381623291408625i</v>
      </c>
      <c r="DA340" s="240" t="str">
        <f t="shared" ca="1" si="554"/>
        <v>0,705147896124647+0,705147896124126i</v>
      </c>
      <c r="DB340" s="240" t="str">
        <f t="shared" ca="1" si="555"/>
        <v>0,381623291408363+0,921320125836805i</v>
      </c>
      <c r="DC340" s="240" t="str">
        <f t="shared" ca="1" si="556"/>
        <v>-3,23990791223056E-13+0,997229718177962i</v>
      </c>
      <c r="DD340" s="240" t="str">
        <f t="shared" ca="1" si="557"/>
        <v>-0,381623291408962+0,921320125836556i</v>
      </c>
      <c r="DE340" s="240" t="str">
        <f t="shared" ca="1" si="558"/>
        <v>-0,705147896124464+0,705147896124309i</v>
      </c>
      <c r="DF340" s="240" t="str">
        <f t="shared" ca="1" si="559"/>
        <v>-0,921320125836597+0,381623291408865i</v>
      </c>
      <c r="DG340" s="240" t="str">
        <f t="shared" ca="1" si="560"/>
        <v>-0,997229718177962+2,18923692854586E-13i</v>
      </c>
      <c r="DH340" s="240" t="str">
        <f t="shared" ca="1" si="561"/>
        <v>-0,921320125836765-0,38162329140846i</v>
      </c>
      <c r="DI340" s="240" t="str">
        <f t="shared" ca="1" si="562"/>
        <v>-0,705147896124052-0,705147896124721i</v>
      </c>
      <c r="DJ340" s="240" t="str">
        <f t="shared" ca="1" si="563"/>
        <v>-0,381623291408423-0,92132012583678i</v>
      </c>
      <c r="DK340" s="240" t="str">
        <f t="shared" ca="1" si="564"/>
        <v>2,5850886134281E-13-0,997229718177962i</v>
      </c>
      <c r="DL340" s="240" t="str">
        <f t="shared" ca="1" si="565"/>
        <v>0,381623291408901-0,921320125836582i</v>
      </c>
      <c r="DM340" s="240" t="str">
        <f t="shared" ca="1" si="566"/>
        <v>0,705147896124337-0,705147896124436i</v>
      </c>
      <c r="DN340" s="240" t="str">
        <f t="shared" ca="1" si="567"/>
        <v>0,921320125836528-0,381623291409029i</v>
      </c>
      <c r="DO340" s="240" t="str">
        <f t="shared" ca="1" si="568"/>
        <v>0,997229718177962-2,84405622734831E-13i</v>
      </c>
      <c r="DP340" s="240" t="str">
        <f t="shared" ca="1" si="569"/>
        <v>0,92132012583679+0,381623291408399i</v>
      </c>
      <c r="DQ340" s="240" t="str">
        <f t="shared" ca="1" si="570"/>
        <v>0,705147896124098+0,705147896124675i</v>
      </c>
      <c r="DR340" s="240" t="str">
        <f t="shared" ca="1" si="571"/>
        <v>0,381623291408589+0,921320125836711i</v>
      </c>
      <c r="DS340" s="240" t="str">
        <f t="shared" ca="1" si="572"/>
        <v>-7,96550383208942E-14+0,997229718177962i</v>
      </c>
      <c r="DT340" s="240" t="str">
        <f t="shared" ca="1" si="573"/>
        <v>-0,381623291408841+0,921320125836607i</v>
      </c>
      <c r="DU340" s="240" t="str">
        <f t="shared" ca="1" si="574"/>
        <v>-0,705147896124291+0,705147896124482i</v>
      </c>
      <c r="DV340" s="240" t="str">
        <f t="shared" ca="1" si="575"/>
        <v>-0,921320125836503+0,38162329140909i</v>
      </c>
      <c r="DW340" s="240" t="str">
        <f t="shared" ca="1" si="576"/>
        <v>-0,997229718177962+4,63259445756747E-13i</v>
      </c>
      <c r="DX340" s="240" t="str">
        <f t="shared" ca="1" si="577"/>
        <v>-0,921320125836467-0,381623291409177i</v>
      </c>
      <c r="DY340" s="240" t="str">
        <f t="shared" ca="1" si="578"/>
        <v>-0,705147896124145-0,705147896124629i</v>
      </c>
      <c r="DZ340" s="240" t="str">
        <f t="shared" ca="1" si="579"/>
        <v>-0,381623291408649-0,921320125836686i</v>
      </c>
      <c r="EA340" s="240" t="str">
        <f t="shared" ca="1" si="580"/>
        <v>1,41731084406492E-14-0,997229718177962i</v>
      </c>
      <c r="EB340" s="240" t="str">
        <f t="shared" ca="1" si="581"/>
        <v>0,381623291408675-0,921320125836675i</v>
      </c>
      <c r="EC340" s="240" t="str">
        <f t="shared" ca="1" si="582"/>
        <v>0,705147896124245-0,705147896124529i</v>
      </c>
      <c r="ED340" s="240" t="str">
        <f t="shared" ca="1" si="583"/>
        <v>0,921320125836478-0,381623291409151i</v>
      </c>
      <c r="EE340" s="240" t="str">
        <f t="shared" ca="1" si="584"/>
        <v>0,997229718177962+4,91605662638046E-13i</v>
      </c>
      <c r="EF340" s="240" t="str">
        <f t="shared" ca="1" si="585"/>
        <v>0,921320125836492+0,381623291409116i</v>
      </c>
      <c r="EG340" s="240" t="str">
        <f t="shared" ca="1" si="586"/>
        <v>0,705147896124272+0,705147896124502i</v>
      </c>
      <c r="EH340" s="240" t="str">
        <f t="shared" ca="1" si="587"/>
        <v>0,381623291408709+0,921320125836661i</v>
      </c>
      <c r="EI340" s="240" t="str">
        <f t="shared" ca="1" si="588"/>
        <v>5,13088214395959E-14+0,997229718177962i</v>
      </c>
      <c r="EJ340" s="240" t="str">
        <f t="shared" ca="1" si="589"/>
        <v>-0,381623291408615+0,9213201258367i</v>
      </c>
      <c r="EK340" s="240" t="str">
        <f t="shared" ca="1" si="590"/>
        <v>-0,705147896124118+0,705147896124655i</v>
      </c>
      <c r="EL340" s="240" t="str">
        <f t="shared" ca="1" si="591"/>
        <v>-0,921320125836801+0,381623291408373i</v>
      </c>
      <c r="EM340" s="240" t="str">
        <f t="shared" ca="1" si="592"/>
        <v>-0,997229718177962-4,26123732757801E-13i</v>
      </c>
      <c r="EN340" s="240"/>
      <c r="EO340" s="240"/>
      <c r="EP340" s="240"/>
    </row>
    <row r="341" spans="1:146">
      <c r="A341" s="268">
        <f t="shared" si="461"/>
        <v>4.7070312499999855E-3</v>
      </c>
      <c r="B341" s="267">
        <v>241</v>
      </c>
      <c r="C341" s="266">
        <f t="shared" si="462"/>
        <v>48200</v>
      </c>
      <c r="N341" s="265">
        <f t="shared" ca="1" si="463"/>
        <v>1.0027439739043817</v>
      </c>
      <c r="O341" s="240">
        <f t="shared" ca="1" si="464"/>
        <v>-0.99725602609561836</v>
      </c>
      <c r="P341" s="240" t="str">
        <f t="shared" ca="1" si="465"/>
        <v>-0,930432690941759-0,358907493946422i</v>
      </c>
      <c r="Q341" s="240" t="str">
        <f t="shared" ca="1" si="466"/>
        <v>-0,738917974802586-0,669716214599639i</v>
      </c>
      <c r="R341" s="240" t="str">
        <f t="shared" ca="1" si="467"/>
        <v>-0,448377607898923-0,890773317022274i</v>
      </c>
      <c r="S341" s="240" t="str">
        <f t="shared" ca="1" si="468"/>
        <v>-0,097748183854283-0,992453965752172i</v>
      </c>
      <c r="T341" s="240" t="str">
        <f t="shared" ca="1" si="469"/>
        <v>0,265980904628387-0,961131489421239i</v>
      </c>
      <c r="U341" s="241" t="str">
        <f t="shared" ca="1" si="470"/>
        <v>0,594064721146041-0,801003550974464i</v>
      </c>
      <c r="V341" s="240" t="str">
        <f t="shared" ca="1" si="471"/>
        <v>0,842535309113655-0,533529600379195i</v>
      </c>
      <c r="W341" s="240" t="str">
        <f t="shared" ca="1" si="472"/>
        <v>0,978094031187995-0,194554999263554i</v>
      </c>
      <c r="X341" s="240" t="str">
        <f t="shared" ca="1" si="473"/>
        <v>0,982574066249656+0,170492773798895i</v>
      </c>
      <c r="Y341" s="240" t="str">
        <f t="shared" ca="1" si="474"/>
        <v>0,855375025077376+0,512692059679008i</v>
      </c>
      <c r="Z341" s="240" t="str">
        <f t="shared" ca="1" si="475"/>
        <v>0,613543411150882+0,786183225601618i</v>
      </c>
      <c r="AA341" s="240" t="str">
        <f t="shared" ca="1" si="476"/>
        <v>0,289488143675249+0,954314516422905i</v>
      </c>
      <c r="AB341" s="240" t="str">
        <f t="shared" ca="1" si="477"/>
        <v>-0,0733627043568928+0,994553917690473i</v>
      </c>
      <c r="AC341" s="240" t="str">
        <f t="shared" ca="1" si="478"/>
        <v>-0,42638189341119+0,901508770093288i</v>
      </c>
      <c r="AD341" s="240" t="str">
        <f t="shared" ca="1" si="479"/>
        <v>-0,72225976785552+0,687648463476299i</v>
      </c>
      <c r="AE341" s="240" t="str">
        <f t="shared" ca="1" si="480"/>
        <v>-0,921344431183294+0,381633359013016i</v>
      </c>
      <c r="AF341" s="240" t="str">
        <f t="shared" ca="1" si="481"/>
        <v>-0,996955671225449+0,0244738880327019i</v>
      </c>
      <c r="AG341" s="240" t="str">
        <f t="shared" ca="1" si="482"/>
        <v>-0,93896049283847-0,335965436425479i</v>
      </c>
      <c r="AH341" s="240" t="str">
        <f t="shared" ca="1" si="483"/>
        <v>-0,755131085191749-0,651380553717377i</v>
      </c>
      <c r="AI341" s="240" t="str">
        <f t="shared" ca="1" si="484"/>
        <v>-0,470103236481839-0,879501295413102i</v>
      </c>
      <c r="AJ341" s="240" t="str">
        <f t="shared" ca="1" si="485"/>
        <v>-0,122074783501161-0,9897561966551i</v>
      </c>
      <c r="AK341" s="240" t="str">
        <f t="shared" ca="1" si="486"/>
        <v>0,242313448630043-0,967369512749414i</v>
      </c>
      <c r="AL341" s="240" t="str">
        <f t="shared" ca="1" si="487"/>
        <v>0,574228188766463-0,81534138175982i</v>
      </c>
      <c r="AM341" s="240" t="str">
        <f t="shared" ca="1" si="488"/>
        <v>0,829188081383973-0,554045762798337i</v>
      </c>
      <c r="AN341" s="240" t="str">
        <f t="shared" ca="1" si="489"/>
        <v>0,973024828855213-0,218500032071641i</v>
      </c>
      <c r="AO341" s="240" t="str">
        <f t="shared" ca="1" si="490"/>
        <v>0,986462235434634+0,146327849862314i</v>
      </c>
      <c r="AP341" s="240" t="str">
        <f t="shared" ca="1" si="491"/>
        <v>0,867699495110627+0,491545692452684i</v>
      </c>
      <c r="AQ341" s="240" t="str">
        <f t="shared" ca="1" si="492"/>
        <v>0,632652525546843+0,770889332850849i</v>
      </c>
      <c r="AR341" s="240" t="str">
        <f t="shared" ca="1" si="493"/>
        <v>0,632652525546843+0,770889332850849i</v>
      </c>
      <c r="AS341" s="240" t="str">
        <f t="shared" ca="1" si="494"/>
        <v>-0,0489330339095039+0,996054787537531i</v>
      </c>
      <c r="AT341" s="240" t="str">
        <f t="shared" ca="1" si="495"/>
        <v>-0,404129342414389+0,911701187990746i</v>
      </c>
      <c r="AU341" s="240" t="str">
        <f t="shared" ca="1" si="496"/>
        <v>-0,705166498631398+0,705166498631323i</v>
      </c>
      <c r="AV341" s="240" t="str">
        <f t="shared" ca="1" si="497"/>
        <v>-0,911701187990777+0,404129342414319i</v>
      </c>
      <c r="AW341" s="240" t="str">
        <f t="shared" ca="1" si="498"/>
        <v>-0,996054787537536+0,048933033909399i</v>
      </c>
      <c r="AX341" s="240" t="str">
        <f t="shared" ca="1" si="499"/>
        <v>-0,946922700043973-0,312821005889083i</v>
      </c>
      <c r="AY341" s="240" t="str">
        <f t="shared" ca="1" si="500"/>
        <v>-0,770889332850782-0,632652525546925i</v>
      </c>
      <c r="AZ341" s="240" t="str">
        <f t="shared" ca="1" si="501"/>
        <v>-0,491545692452617-0,867699495110665i</v>
      </c>
      <c r="BA341" s="240" t="str">
        <f t="shared" ca="1" si="502"/>
        <v>-0,146327849862239-0,986462235434646i</v>
      </c>
      <c r="BB341" s="240" t="str">
        <f t="shared" ca="1" si="503"/>
        <v>0,218500032071716-0,973024828855196i</v>
      </c>
      <c r="BC341" s="240" t="str">
        <f t="shared" ca="1" si="504"/>
        <v>0,5540457627984-0,82918808138393i</v>
      </c>
      <c r="BD341" s="240" t="str">
        <f t="shared" ca="1" si="505"/>
        <v>0,815341381759864-0,574228188766401i</v>
      </c>
      <c r="BE341" s="240" t="str">
        <f t="shared" ca="1" si="506"/>
        <v>0,967369512749433-0,242313448629968i</v>
      </c>
      <c r="BF341" s="240" t="str">
        <f t="shared" ca="1" si="507"/>
        <v>0,98975619665509+0,122074783501237i</v>
      </c>
      <c r="BG341" s="240" t="str">
        <f t="shared" ca="1" si="508"/>
        <v>0,879501295413059+0,470103236481919i</v>
      </c>
      <c r="BH341" s="240" t="str">
        <f t="shared" ca="1" si="509"/>
        <v>0,651380553717298+0,755131085191817i</v>
      </c>
      <c r="BI341" s="240" t="str">
        <f t="shared" ca="1" si="510"/>
        <v>0,335965436425366+0,93896049283851i</v>
      </c>
      <c r="BJ341" s="240" t="str">
        <f t="shared" ca="1" si="511"/>
        <v>-0,0244738880318151+0,996955671225471i</v>
      </c>
      <c r="BK341" s="240" t="str">
        <f t="shared" ca="1" si="512"/>
        <v>-0,381633359012616+0,921344431183459i</v>
      </c>
      <c r="BL341" s="240" t="str">
        <f t="shared" ca="1" si="513"/>
        <v>-0,687648463475995+0,722259767855809i</v>
      </c>
      <c r="BM341" s="240" t="str">
        <f t="shared" ca="1" si="514"/>
        <v>-0,901508770093115+0,426381893411557i</v>
      </c>
      <c r="BN341" s="240" t="str">
        <f t="shared" ca="1" si="515"/>
        <v>-0,994553917690451+0,0733627043571838i</v>
      </c>
      <c r="BO341" s="240" t="str">
        <f t="shared" ca="1" si="516"/>
        <v>-0,954314516423006-0,289488143674916i</v>
      </c>
      <c r="BP341" s="240" t="str">
        <f t="shared" ca="1" si="517"/>
        <v>-0,786183225601763-0,613543411150696i</v>
      </c>
      <c r="BQ341" s="240" t="str">
        <f t="shared" ca="1" si="518"/>
        <v>-0,512692059679191-0,855375025077266i</v>
      </c>
      <c r="BR341" s="240" t="str">
        <f t="shared" ca="1" si="519"/>
        <v>-0,170492773799091-0,982574066249622i</v>
      </c>
      <c r="BS341" s="240" t="str">
        <f t="shared" ca="1" si="520"/>
        <v>0,194554999263373-0,978094031188032i</v>
      </c>
      <c r="BT341" s="240" t="str">
        <f t="shared" ca="1" si="521"/>
        <v>0,533529600379086-0,842535309113724i</v>
      </c>
      <c r="BU341" s="240" t="str">
        <f t="shared" ca="1" si="522"/>
        <v>0,801003550974391-0,594064721146139i</v>
      </c>
      <c r="BV341" s="240" t="str">
        <f t="shared" ca="1" si="523"/>
        <v>0,961131489421212-0,265980904628487i</v>
      </c>
      <c r="BW341" s="240" t="str">
        <f t="shared" ca="1" si="524"/>
        <v>0,992453965752171+0,0977481838542923i</v>
      </c>
      <c r="BX341" s="240" t="str">
        <f t="shared" ca="1" si="525"/>
        <v>0,89077331702229+0,448377607898891i</v>
      </c>
      <c r="BY341" s="240" t="str">
        <f t="shared" ca="1" si="526"/>
        <v>0,669716214599655+0,738917974802572i</v>
      </c>
      <c r="BZ341" s="240" t="str">
        <f t="shared" ca="1" si="527"/>
        <v>0,358907493946365+0,930432690941781i</v>
      </c>
      <c r="CA341" s="240" t="str">
        <f t="shared" ca="1" si="528"/>
        <v>-1,050681401802E-13+0,997256026095618i</v>
      </c>
      <c r="CB341" s="240" t="str">
        <f t="shared" ca="1" si="529"/>
        <v>-0,358907493946507+0,930432690941727i</v>
      </c>
      <c r="CC341" s="240" t="str">
        <f t="shared" ca="1" si="530"/>
        <v>-0,669716214599769+0,738917974802469i</v>
      </c>
      <c r="CD341" s="240" t="str">
        <f t="shared" ca="1" si="531"/>
        <v>-0,890773317022359+0,448377607898754i</v>
      </c>
      <c r="CE341" s="240" t="str">
        <f t="shared" ca="1" si="532"/>
        <v>-0,992453965752192+0,0977481838540832i</v>
      </c>
      <c r="CF341" s="240" t="str">
        <f t="shared" ca="1" si="533"/>
        <v>-0,961131489421171-0,265980904628635i</v>
      </c>
      <c r="CG341" s="240" t="str">
        <f t="shared" ca="1" si="534"/>
        <v>-0,8010035509743-0,594064721146263i</v>
      </c>
      <c r="CH341" s="240" t="str">
        <f t="shared" ca="1" si="535"/>
        <v>-0,533529600378956-0,842535309113806i</v>
      </c>
      <c r="CI341" s="240" t="str">
        <f t="shared" ca="1" si="536"/>
        <v>-0,194554999263166-0,978094031188073i</v>
      </c>
      <c r="CJ341" s="240" t="str">
        <f t="shared" ca="1" si="537"/>
        <v>0,170492773799298-0,982574066249586i</v>
      </c>
      <c r="CK341" s="240" t="str">
        <f t="shared" ca="1" si="538"/>
        <v>0,512692059679323-0,855375025077187i</v>
      </c>
      <c r="CL341" s="240" t="str">
        <f t="shared" ca="1" si="539"/>
        <v>0,786183225601857-0,613543411150576i</v>
      </c>
      <c r="CM341" s="240" t="str">
        <f t="shared" ca="1" si="540"/>
        <v>0,95431451642305-0,289488143674769i</v>
      </c>
      <c r="CN341" s="240" t="str">
        <f t="shared" ca="1" si="541"/>
        <v>0,994553917690436+0,0733627043573933i</v>
      </c>
      <c r="CO341" s="240" t="str">
        <f t="shared" ca="1" si="542"/>
        <v>0,901508770093461+0,426381893410824i</v>
      </c>
      <c r="CP341" s="240" t="str">
        <f t="shared" ca="1" si="543"/>
        <v>0,687648463476623+0,722259767855212i</v>
      </c>
      <c r="CQ341" s="240" t="str">
        <f t="shared" ca="1" si="544"/>
        <v>0,381633359013417+0,921344431183128i</v>
      </c>
      <c r="CR341" s="240" t="str">
        <f t="shared" ca="1" si="545"/>
        <v>0,0244738880326251+0,996955671225451i</v>
      </c>
      <c r="CS341" s="240" t="str">
        <f t="shared" ca="1" si="546"/>
        <v>-0,335965436425564+0,938960492838439i</v>
      </c>
      <c r="CT341" s="240" t="str">
        <f t="shared" ca="1" si="547"/>
        <v>-0,651380553717457+0,75513108519168i</v>
      </c>
      <c r="CU341" s="240" t="str">
        <f t="shared" ca="1" si="548"/>
        <v>-0,879501295413132+0,470103236481783i</v>
      </c>
      <c r="CV341" s="240" t="str">
        <f t="shared" ca="1" si="549"/>
        <v>-0,989756196655109+0,122074783501084i</v>
      </c>
      <c r="CW341" s="240" t="str">
        <f t="shared" ca="1" si="550"/>
        <v>-0,967369512749389-0,242313448630145i</v>
      </c>
      <c r="CX341" s="240" t="str">
        <f t="shared" ca="1" si="551"/>
        <v>-0,815341381759759-0,57422818876655i</v>
      </c>
      <c r="CY341" s="240" t="str">
        <f t="shared" ca="1" si="552"/>
        <v>-0,554045762798273-0,829188081384016i</v>
      </c>
      <c r="CZ341" s="240" t="str">
        <f t="shared" ca="1" si="553"/>
        <v>-0,218500032071511-0,973024828855242i</v>
      </c>
      <c r="DA341" s="240" t="str">
        <f t="shared" ca="1" si="554"/>
        <v>0,146327849862418-0,986462235434619i</v>
      </c>
      <c r="DB341" s="240" t="str">
        <f t="shared" ca="1" si="555"/>
        <v>0,491545692452726-0,867699495110603i</v>
      </c>
      <c r="DC341" s="240" t="str">
        <f t="shared" ca="1" si="556"/>
        <v>0,770889332850914-0,632652525546762i</v>
      </c>
      <c r="DD341" s="240" t="str">
        <f t="shared" ca="1" si="557"/>
        <v>0,946922700044021-0,312821005888937i</v>
      </c>
      <c r="DE341" s="240" t="str">
        <f t="shared" ca="1" si="558"/>
        <v>0,99605478753753+0,0489330339095239i</v>
      </c>
      <c r="DF341" s="240" t="str">
        <f t="shared" ca="1" si="559"/>
        <v>0,911701187990703+0,404129342414485i</v>
      </c>
      <c r="DG341" s="240" t="str">
        <f t="shared" ca="1" si="560"/>
        <v>0,705166498631289+0,705166498631432i</v>
      </c>
      <c r="DH341" s="240" t="str">
        <f t="shared" ca="1" si="561"/>
        <v>0,404129342414197+0,911701187990831i</v>
      </c>
      <c r="DI341" s="240" t="str">
        <f t="shared" ca="1" si="562"/>
        <v>0,0489330339093223+0,99605478753754i</v>
      </c>
      <c r="DJ341" s="240" t="str">
        <f t="shared" ca="1" si="563"/>
        <v>-0,312821005889129+0,946922700043957i</v>
      </c>
      <c r="DK341" s="240" t="str">
        <f t="shared" ca="1" si="564"/>
        <v>-0,632652525547005+0,770889332850715i</v>
      </c>
      <c r="DL341" s="240" t="str">
        <f t="shared" ca="1" si="565"/>
        <v>-0,867699495110702+0,49154569245255i</v>
      </c>
      <c r="DM341" s="240" t="str">
        <f t="shared" ca="1" si="566"/>
        <v>-0,986462235434665+0,146327849862106i</v>
      </c>
      <c r="DN341" s="240" t="str">
        <f t="shared" ca="1" si="567"/>
        <v>-0,973024828855173-0,218500032071819i</v>
      </c>
      <c r="DO341" s="240" t="str">
        <f t="shared" ca="1" si="568"/>
        <v>-0,829188081383904-0,55404576279844i</v>
      </c>
      <c r="DP341" s="240" t="str">
        <f t="shared" ca="1" si="569"/>
        <v>-0,574228188766291-0,815341381759941i</v>
      </c>
      <c r="DQ341" s="240" t="str">
        <f t="shared" ca="1" si="570"/>
        <v>-0,242313448629894-0,967369512749452i</v>
      </c>
      <c r="DR341" s="240" t="str">
        <f t="shared" ca="1" si="571"/>
        <v>0,122074783500385-0,989756196655196i</v>
      </c>
      <c r="DS341" s="240" t="str">
        <f t="shared" ca="1" si="572"/>
        <v>0,470103236482011-0,87950129541301i</v>
      </c>
      <c r="DT341" s="240" t="str">
        <f t="shared" ca="1" si="573"/>
        <v>0,755131085191848-0,651380553717261i</v>
      </c>
      <c r="DU341" s="240" t="str">
        <f t="shared" ca="1" si="574"/>
        <v>0,938960492838202-0,335965436426228i</v>
      </c>
      <c r="DV341" s="240" t="str">
        <f t="shared" ca="1" si="575"/>
        <v>0,99695567122547+0,0244738880318635i</v>
      </c>
      <c r="DW341" s="240" t="str">
        <f t="shared" ca="1" si="576"/>
        <v>0,921344431183397+0,381633359012766i</v>
      </c>
      <c r="DX341" s="240" t="str">
        <f t="shared" ca="1" si="577"/>
        <v>0,722259767855736+0,687648463476072i</v>
      </c>
      <c r="DY341" s="240" t="str">
        <f t="shared" ca="1" si="578"/>
        <v>0,426381893411513+0,901508770093135i</v>
      </c>
      <c r="DZ341" s="240" t="str">
        <f t="shared" ca="1" si="579"/>
        <v>0,073362704357079+0,994553917690459i</v>
      </c>
      <c r="EA341" s="240" t="str">
        <f t="shared" ca="1" si="580"/>
        <v>-0,289488143675017+0,954314516422975i</v>
      </c>
      <c r="EB341" s="240" t="str">
        <f t="shared" ca="1" si="581"/>
        <v>-0,613543411150734+0,786183225601733i</v>
      </c>
      <c r="EC341" s="240" t="str">
        <f t="shared" ca="1" si="582"/>
        <v>-0,85537502507732+0,5126920596791i</v>
      </c>
      <c r="ED341" s="240" t="str">
        <f t="shared" ca="1" si="583"/>
        <v>-0,98257406624963+0,170492773799044i</v>
      </c>
      <c r="EE341" s="240" t="str">
        <f t="shared" ca="1" si="584"/>
        <v>-0,978094031188011-0,194554999263475i</v>
      </c>
      <c r="EF341" s="240" t="str">
        <f t="shared" ca="1" si="585"/>
        <v>-0,842535309113667-0,533529600379175i</v>
      </c>
      <c r="EG341" s="240" t="str">
        <f t="shared" ca="1" si="586"/>
        <v>-0,5940647211461-0,80100355097442i</v>
      </c>
      <c r="EH341" s="240" t="str">
        <f t="shared" ca="1" si="587"/>
        <v>-0,265980904628385-0,96113148942124i</v>
      </c>
      <c r="EI341" s="240" t="str">
        <f t="shared" ca="1" si="588"/>
        <v>0,0977481838543405-0,992453965752166i</v>
      </c>
      <c r="EJ341" s="240" t="str">
        <f t="shared" ca="1" si="589"/>
        <v>0,448377607899035-0,890773317022217i</v>
      </c>
      <c r="EK341" s="240" t="str">
        <f t="shared" ca="1" si="590"/>
        <v>0,738917974802643-0,669716214599577i</v>
      </c>
      <c r="EL341" s="240" t="str">
        <f t="shared" ca="1" si="591"/>
        <v>0,930432690941799-0,35890749394632i</v>
      </c>
      <c r="EM341" s="240" t="str">
        <f t="shared" ca="1" si="592"/>
        <v>0,997256026095618+2,10136280360399E-13i</v>
      </c>
      <c r="EN341" s="240"/>
      <c r="EO341" s="240"/>
      <c r="EP341" s="240"/>
    </row>
    <row r="342" spans="1:146">
      <c r="A342" s="268">
        <f t="shared" si="461"/>
        <v>4.7265624999999851E-3</v>
      </c>
      <c r="B342" s="267">
        <v>242</v>
      </c>
      <c r="C342" s="266">
        <f t="shared" si="462"/>
        <v>48400</v>
      </c>
      <c r="N342" s="265">
        <f t="shared" ca="1" si="463"/>
        <v>1.0027197492189042</v>
      </c>
      <c r="O342" s="240">
        <f t="shared" ca="1" si="464"/>
        <v>-0.99728025078109572</v>
      </c>
      <c r="P342" s="240" t="str">
        <f t="shared" ca="1" si="465"/>
        <v>-0,938983301447175-0,335973597476602i</v>
      </c>
      <c r="Q342" s="240" t="str">
        <f t="shared" ca="1" si="466"/>
        <v>-0,770908058785996-0,632667893524568i</v>
      </c>
      <c r="R342" s="240" t="str">
        <f t="shared" ca="1" si="467"/>
        <v>-0,512704513656257-0,855395803283197i</v>
      </c>
      <c r="S342" s="240" t="str">
        <f t="shared" ca="1" si="468"/>
        <v>-0,194559725265199-0,978117790402943i</v>
      </c>
      <c r="T342" s="240" t="str">
        <f t="shared" ca="1" si="469"/>
        <v>0,146331404362087-0,986486197924444i</v>
      </c>
      <c r="U342" s="241" t="str">
        <f t="shared" ca="1" si="470"/>
        <v>0,470114655919238-0,879522659678499i</v>
      </c>
      <c r="V342" s="240" t="str">
        <f t="shared" ca="1" si="471"/>
        <v>0,738935924110543-0,66973248290411i</v>
      </c>
      <c r="W342" s="240" t="str">
        <f t="shared" ca="1" si="472"/>
        <v>0,921366811874386-0,381642629398807i</v>
      </c>
      <c r="X342" s="240" t="str">
        <f t="shared" ca="1" si="473"/>
        <v>0,996078983043315-0,0489342225584637i</v>
      </c>
      <c r="Y342" s="240" t="str">
        <f t="shared" ca="1" si="474"/>
        <v>0,954337698001554+0,289495175730268i</v>
      </c>
      <c r="Z342" s="240" t="str">
        <f t="shared" ca="1" si="475"/>
        <v>0,80102300842426+0,594079151774369i</v>
      </c>
      <c r="AA342" s="240" t="str">
        <f t="shared" ca="1" si="476"/>
        <v>0,554059221312269+0,829208223473965i</v>
      </c>
      <c r="AB342" s="240" t="str">
        <f t="shared" ca="1" si="477"/>
        <v>0,242319334748725+0,967393011451365i</v>
      </c>
      <c r="AC342" s="240" t="str">
        <f t="shared" ca="1" si="478"/>
        <v>-0,0977505582887499+0,992478073789161i</v>
      </c>
      <c r="AD342" s="240" t="str">
        <f t="shared" ca="1" si="479"/>
        <v>-0,426392250798923+0,901530668949556i</v>
      </c>
      <c r="AE342" s="240" t="str">
        <f t="shared" ca="1" si="480"/>
        <v>-0,705183628070763+0,705183628070704i</v>
      </c>
      <c r="AF342" s="240" t="str">
        <f t="shared" ca="1" si="481"/>
        <v>-0,901530668949767+0,426392250798477i</v>
      </c>
      <c r="AG342" s="240" t="str">
        <f t="shared" ca="1" si="482"/>
        <v>-0,99247807378913+0,0977505582890617i</v>
      </c>
      <c r="AH342" s="240" t="str">
        <f t="shared" ca="1" si="483"/>
        <v>-0,967393011451389-0,242319334748627i</v>
      </c>
      <c r="AI342" s="240" t="str">
        <f t="shared" ca="1" si="484"/>
        <v>-0,82920822347391-0,55405922131235i</v>
      </c>
      <c r="AJ342" s="240" t="str">
        <f t="shared" ca="1" si="485"/>
        <v>-0,59407915177413-0,801023008424436i</v>
      </c>
      <c r="AK342" s="240" t="str">
        <f t="shared" ca="1" si="486"/>
        <v>-0,289495175729788-0,9543376980017i</v>
      </c>
      <c r="AL342" s="240" t="str">
        <f t="shared" ca="1" si="487"/>
        <v>0,0489342225581721-0,996078983043329i</v>
      </c>
      <c r="AM342" s="240" t="str">
        <f t="shared" ca="1" si="488"/>
        <v>0,381642629398715-0,921366811874424i</v>
      </c>
      <c r="AN342" s="240" t="str">
        <f t="shared" ca="1" si="489"/>
        <v>0,669732482904182-0,738935924110477i</v>
      </c>
      <c r="AO342" s="240" t="str">
        <f t="shared" ca="1" si="490"/>
        <v>0,879522659678639-0,470114655918977i</v>
      </c>
      <c r="AP342" s="240" t="str">
        <f t="shared" ca="1" si="491"/>
        <v>0,986486197924516-0,146331404361601i</v>
      </c>
      <c r="AQ342" s="240" t="str">
        <f t="shared" ca="1" si="492"/>
        <v>0,978117790403002+0,194559725264899i</v>
      </c>
      <c r="AR342" s="240" t="str">
        <f t="shared" ca="1" si="493"/>
        <v>0,978117790403002+0,194559725264899i</v>
      </c>
      <c r="AS342" s="240" t="str">
        <f t="shared" ca="1" si="494"/>
        <v>0,6326678935245+0,770908058786051i</v>
      </c>
      <c r="AT342" s="240" t="str">
        <f t="shared" ca="1" si="495"/>
        <v>0,335973597476335+0,93898330144727i</v>
      </c>
      <c r="AU342" s="240" t="str">
        <f t="shared" ca="1" si="496"/>
        <v>-4,80389322639153E-13+0,997280250781096i</v>
      </c>
      <c r="AV342" s="240" t="str">
        <f t="shared" ca="1" si="497"/>
        <v>-0,335973597476306+0,93898330144728i</v>
      </c>
      <c r="AW342" s="240" t="str">
        <f t="shared" ca="1" si="498"/>
        <v>-0,632667893524476+0,770908058786071i</v>
      </c>
      <c r="AX342" s="240" t="str">
        <f t="shared" ca="1" si="499"/>
        <v>-0,855395803283236+0,512704513656192i</v>
      </c>
      <c r="AY342" s="240" t="str">
        <f t="shared" ca="1" si="500"/>
        <v>-0,978117790403002+0,194559725264902i</v>
      </c>
      <c r="AZ342" s="240" t="str">
        <f t="shared" ca="1" si="501"/>
        <v>-0,986486197924521-0,14633140436157i</v>
      </c>
      <c r="BA342" s="240" t="str">
        <f t="shared" ca="1" si="502"/>
        <v>-0,87952265967864-0,470114655918974i</v>
      </c>
      <c r="BB342" s="240" t="str">
        <f t="shared" ca="1" si="503"/>
        <v>-0,669732482904184-0,738935924110475i</v>
      </c>
      <c r="BC342" s="240" t="str">
        <f t="shared" ca="1" si="504"/>
        <v>-0,381642629398718-0,921366811874423i</v>
      </c>
      <c r="BD342" s="240" t="str">
        <f t="shared" ca="1" si="505"/>
        <v>-0,0489342225581751-0,996078983043329i</v>
      </c>
      <c r="BE342" s="240" t="str">
        <f t="shared" ca="1" si="506"/>
        <v>0,289495175729786-0,954337698001701i</v>
      </c>
      <c r="BF342" s="240" t="str">
        <f t="shared" ca="1" si="507"/>
        <v>0,594079151774117-0,801023008424447i</v>
      </c>
      <c r="BG342" s="240" t="str">
        <f t="shared" ca="1" si="508"/>
        <v>0,829208223473901-0,554059221312364i</v>
      </c>
      <c r="BH342" s="240" t="str">
        <f t="shared" ca="1" si="509"/>
        <v>0,967393011451385-0,242319334748643i</v>
      </c>
      <c r="BI342" s="240" t="str">
        <f t="shared" ca="1" si="510"/>
        <v>0,992478073789133+0,0977505582890306i</v>
      </c>
      <c r="BJ342" s="240" t="str">
        <f t="shared" ca="1" si="511"/>
        <v>0,901530668949762+0,426392250798487i</v>
      </c>
      <c r="BK342" s="240" t="str">
        <f t="shared" ca="1" si="512"/>
        <v>0,705183628070906+0,705183628070561i</v>
      </c>
      <c r="BL342" s="240" t="str">
        <f t="shared" ca="1" si="513"/>
        <v>0,426392250798926+0,901530668949555i</v>
      </c>
      <c r="BM342" s="240" t="str">
        <f t="shared" ca="1" si="514"/>
        <v>0,0977505582885554+0,99247807378918i</v>
      </c>
      <c r="BN342" s="240" t="str">
        <f t="shared" ca="1" si="515"/>
        <v>-0,242319334749107+0,96739301145127i</v>
      </c>
      <c r="BO342" s="240" t="str">
        <f t="shared" ca="1" si="516"/>
        <v>-0,554059221311913+0,829208223474202i</v>
      </c>
      <c r="BP342" s="240" t="str">
        <f t="shared" ca="1" si="517"/>
        <v>-0,801023008424123+0,594079151774553i</v>
      </c>
      <c r="BQ342" s="240" t="str">
        <f t="shared" ca="1" si="518"/>
        <v>-0,954337698001543+0,289495175730305i</v>
      </c>
      <c r="BR342" s="240" t="str">
        <f t="shared" ca="1" si="519"/>
        <v>-0,996078983043307-0,0489342225586236i</v>
      </c>
      <c r="BS342" s="240" t="str">
        <f t="shared" ca="1" si="520"/>
        <v>-0,921366811874251-0,381642629399133i</v>
      </c>
      <c r="BT342" s="240" t="str">
        <f t="shared" ca="1" si="521"/>
        <v>-0,73893592411082-0,669732482903804i</v>
      </c>
      <c r="BU342" s="240" t="str">
        <f t="shared" ca="1" si="522"/>
        <v>-0,470114655919428-0,879522659678398i</v>
      </c>
      <c r="BV342" s="240" t="str">
        <f t="shared" ca="1" si="523"/>
        <v>-0,146331404362107-0,986486197924441i</v>
      </c>
      <c r="BW342" s="240" t="str">
        <f t="shared" ca="1" si="524"/>
        <v>0,194559725265369-0,978117790402909i</v>
      </c>
      <c r="BX342" s="240" t="str">
        <f t="shared" ca="1" si="525"/>
        <v>0,512704513656577-0,855395803283005i</v>
      </c>
      <c r="BY342" s="240" t="str">
        <f t="shared" ca="1" si="526"/>
        <v>0,770908058785745-0,632667893524874i</v>
      </c>
      <c r="BZ342" s="240" t="str">
        <f t="shared" ca="1" si="527"/>
        <v>0,938983301447108-0,33597359747679i</v>
      </c>
      <c r="CA342" s="240" t="str">
        <f t="shared" ca="1" si="528"/>
        <v>0,997280250781096-2,93127800663834E-15i</v>
      </c>
      <c r="CB342" s="240" t="str">
        <f t="shared" ca="1" si="529"/>
        <v>0,938983301447109+0,335973597476784i</v>
      </c>
      <c r="CC342" s="240" t="str">
        <f t="shared" ca="1" si="530"/>
        <v>0,770908058785748+0,632667893524869i</v>
      </c>
      <c r="CD342" s="240" t="str">
        <f t="shared" ca="1" si="531"/>
        <v>0,512704513656631+0,855395803282973i</v>
      </c>
      <c r="CE342" s="240" t="str">
        <f t="shared" ca="1" si="532"/>
        <v>0,194559725265431+0,978117790402897i</v>
      </c>
      <c r="CF342" s="240" t="str">
        <f t="shared" ca="1" si="533"/>
        <v>-0,146331404362046+0,98648619792445i</v>
      </c>
      <c r="CG342" s="240" t="str">
        <f t="shared" ca="1" si="534"/>
        <v>-0,470114655919373+0,879522659678428i</v>
      </c>
      <c r="CH342" s="240" t="str">
        <f t="shared" ca="1" si="535"/>
        <v>-0,738935924110816+0,669732482903807i</v>
      </c>
      <c r="CI342" s="240" t="str">
        <f t="shared" ca="1" si="536"/>
        <v>-0,921366811874227+0,38164262939919i</v>
      </c>
      <c r="CJ342" s="240" t="str">
        <f t="shared" ca="1" si="537"/>
        <v>-0,996078983043304+0,0489342225586861i</v>
      </c>
      <c r="CK342" s="240" t="str">
        <f t="shared" ca="1" si="538"/>
        <v>-0,954337698001561-0,289495175730245i</v>
      </c>
      <c r="CL342" s="240" t="str">
        <f t="shared" ca="1" si="539"/>
        <v>-0,801023008424161-0,594079151774502i</v>
      </c>
      <c r="CM342" s="240" t="str">
        <f t="shared" ca="1" si="540"/>
        <v>-0,554059221311964-0,829208223474167i</v>
      </c>
      <c r="CN342" s="240" t="str">
        <f t="shared" ca="1" si="541"/>
        <v>-0,242319334749113-0,967393011451268i</v>
      </c>
      <c r="CO342" s="240" t="str">
        <f t="shared" ca="1" si="542"/>
        <v>0,0977505582885496-0,992478073789181i</v>
      </c>
      <c r="CP342" s="240" t="str">
        <f t="shared" ca="1" si="543"/>
        <v>0,426392250798921-0,901530668949557i</v>
      </c>
      <c r="CQ342" s="240" t="str">
        <f t="shared" ca="1" si="544"/>
        <v>0,705183628070902-0,705183628070565i</v>
      </c>
      <c r="CR342" s="240" t="str">
        <f t="shared" ca="1" si="545"/>
        <v>0,90153066894976-0,426392250798492i</v>
      </c>
      <c r="CS342" s="240" t="str">
        <f t="shared" ca="1" si="546"/>
        <v>0,992478073789127-0,0977505582890928i</v>
      </c>
      <c r="CT342" s="240" t="str">
        <f t="shared" ca="1" si="547"/>
        <v>0,9673930114514+0,242319334748583i</v>
      </c>
      <c r="CU342" s="240" t="str">
        <f t="shared" ca="1" si="548"/>
        <v>0,829208223473935+0,554059221312312i</v>
      </c>
      <c r="CV342" s="240" t="str">
        <f t="shared" ca="1" si="549"/>
        <v>0,594079151774167+0,801023008424409i</v>
      </c>
      <c r="CW342" s="240" t="str">
        <f t="shared" ca="1" si="550"/>
        <v>0,289495175729791+0,954337698001699i</v>
      </c>
      <c r="CX342" s="240" t="str">
        <f t="shared" ca="1" si="551"/>
        <v>-0,0489342225581976+0,996078983043328i</v>
      </c>
      <c r="CY342" s="240" t="str">
        <f t="shared" ca="1" si="552"/>
        <v>-0,381642629398686+0,921366811874436i</v>
      </c>
      <c r="CZ342" s="240" t="str">
        <f t="shared" ca="1" si="553"/>
        <v>-0,669732482904202+0,73893592411046i</v>
      </c>
      <c r="DA342" s="240" t="str">
        <f t="shared" ca="1" si="554"/>
        <v>-0,879522659678624+0,470114655919004i</v>
      </c>
      <c r="DB342" s="240" t="str">
        <f t="shared" ca="1" si="555"/>
        <v>-0,98648619792452+0,146331404361576i</v>
      </c>
      <c r="DC342" s="240" t="str">
        <f t="shared" ca="1" si="556"/>
        <v>-0,978117790403014-0,19455972526484i</v>
      </c>
      <c r="DD342" s="240" t="str">
        <f t="shared" ca="1" si="557"/>
        <v>-0,855395803283254-0,512704513656162i</v>
      </c>
      <c r="DE342" s="240" t="str">
        <f t="shared" ca="1" si="558"/>
        <v>-0,632667893524546-0,770908058786013i</v>
      </c>
      <c r="DF342" s="240" t="str">
        <f t="shared" ca="1" si="559"/>
        <v>-0,335973597476337-0,938983301447269i</v>
      </c>
      <c r="DG342" s="240" t="str">
        <f t="shared" ca="1" si="560"/>
        <v>-4,8625187865243E-13-0,997280250781096i</v>
      </c>
      <c r="DH342" s="240" t="str">
        <f t="shared" ca="1" si="561"/>
        <v>0,335973597476277-0,938983301447291i</v>
      </c>
      <c r="DI342" s="240" t="str">
        <f t="shared" ca="1" si="562"/>
        <v>0,632667893524495-0,770908058786055i</v>
      </c>
      <c r="DJ342" s="240" t="str">
        <f t="shared" ca="1" si="563"/>
        <v>0,85539580328322-0,512704513656219i</v>
      </c>
      <c r="DK342" s="240" t="str">
        <f t="shared" ca="1" si="564"/>
        <v>0,978117790403001-0,194559725264905i</v>
      </c>
      <c r="DL342" s="240" t="str">
        <f t="shared" ca="1" si="565"/>
        <v>0,986486197924379+0,14633140436252i</v>
      </c>
      <c r="DM342" s="240" t="str">
        <f t="shared" ca="1" si="566"/>
        <v>0,879522659678655+0,470114655918946i</v>
      </c>
      <c r="DN342" s="240" t="str">
        <f t="shared" ca="1" si="567"/>
        <v>0,669732482904166+0,738935924110492i</v>
      </c>
      <c r="DO342" s="240" t="str">
        <f t="shared" ca="1" si="568"/>
        <v>0,381642629398747+0,921366811874411i</v>
      </c>
      <c r="DP342" s="240" t="str">
        <f t="shared" ca="1" si="569"/>
        <v>0,0489342225581497+0,99607898304333i</v>
      </c>
      <c r="DQ342" s="240" t="str">
        <f t="shared" ca="1" si="570"/>
        <v>-0,289495175730705+0,954337698001422i</v>
      </c>
      <c r="DR342" s="240" t="str">
        <f t="shared" ca="1" si="571"/>
        <v>-0,594079151774115+0,801023008424448i</v>
      </c>
      <c r="DS342" s="240" t="str">
        <f t="shared" ca="1" si="572"/>
        <v>-0,829208223473867+0,554059221312414i</v>
      </c>
      <c r="DT342" s="240" t="str">
        <f t="shared" ca="1" si="573"/>
        <v>-0,967393011451384+0,242319334748646i</v>
      </c>
      <c r="DU342" s="240" t="str">
        <f t="shared" ca="1" si="574"/>
        <v>-0,992478073789139-0,0977505582889712i</v>
      </c>
      <c r="DV342" s="240" t="str">
        <f t="shared" ca="1" si="575"/>
        <v>-0,901530668949787-0,426392250798433i</v>
      </c>
      <c r="DW342" s="240" t="str">
        <f t="shared" ca="1" si="576"/>
        <v>-0,705183628070908-0,705183628070559i</v>
      </c>
      <c r="DX342" s="240" t="str">
        <f t="shared" ca="1" si="577"/>
        <v>-0,42639225079898-0,901530668949529i</v>
      </c>
      <c r="DY342" s="240" t="str">
        <f t="shared" ca="1" si="578"/>
        <v>-0,0977505582885584-0,99247807378918i</v>
      </c>
      <c r="DZ342" s="240" t="str">
        <f t="shared" ca="1" si="579"/>
        <v>0,242319334749049-0,967393011451284i</v>
      </c>
      <c r="EA342" s="240" t="str">
        <f t="shared" ca="1" si="580"/>
        <v>0,554059221311911-0,829208223474204i</v>
      </c>
      <c r="EB342" s="240" t="str">
        <f t="shared" ca="1" si="581"/>
        <v>0,801023008424155-0,594079151774509i</v>
      </c>
      <c r="EC342" s="240" t="str">
        <f t="shared" ca="1" si="582"/>
        <v>0,954337698001542-0,289495175730307i</v>
      </c>
      <c r="ED342" s="240" t="str">
        <f t="shared" ca="1" si="583"/>
        <v>0,996078983043304+0,0489342225586773i</v>
      </c>
      <c r="EE342" s="240" t="str">
        <f t="shared" ca="1" si="584"/>
        <v>0,921366811874252+0,38164262939913i</v>
      </c>
      <c r="EF342" s="240" t="str">
        <f t="shared" ca="1" si="585"/>
        <v>0,738935924110822+0,669732482903802i</v>
      </c>
      <c r="EG342" s="240" t="str">
        <f t="shared" ca="1" si="586"/>
        <v>0,470114655919481+0,87952265967837i</v>
      </c>
      <c r="EH342" s="240" t="str">
        <f t="shared" ca="1" si="587"/>
        <v>0,14633140436211+0,98648619792444i</v>
      </c>
      <c r="EI342" s="240" t="str">
        <f t="shared" ca="1" si="588"/>
        <v>-0,194559725265312+0,978117790402921i</v>
      </c>
      <c r="EJ342" s="240" t="str">
        <f t="shared" ca="1" si="589"/>
        <v>-0,512704513656574+0,855395803283006i</v>
      </c>
      <c r="EK342" s="240" t="str">
        <f t="shared" ca="1" si="590"/>
        <v>-0,770908058785743+0,632667893524876i</v>
      </c>
      <c r="EL342" s="240" t="str">
        <f t="shared" ca="1" si="591"/>
        <v>-0,938983301447087+0,335973597476846i</v>
      </c>
      <c r="EM342" s="240" t="str">
        <f t="shared" ca="1" si="592"/>
        <v>-0,997280250781096+5,86255601327669E-15i</v>
      </c>
      <c r="EN342" s="240"/>
      <c r="EO342" s="240"/>
      <c r="EP342" s="240"/>
    </row>
    <row r="343" spans="1:146">
      <c r="A343" s="268">
        <f t="shared" si="461"/>
        <v>4.7460937499999847E-3</v>
      </c>
      <c r="B343" s="267">
        <v>243</v>
      </c>
      <c r="C343" s="266">
        <f t="shared" si="462"/>
        <v>48600</v>
      </c>
      <c r="N343" s="265">
        <f t="shared" ca="1" si="463"/>
        <v>1.0026975226967441</v>
      </c>
      <c r="O343" s="240">
        <f t="shared" ca="1" si="464"/>
        <v>-0.99730247730325583</v>
      </c>
      <c r="P343" s="240" t="str">
        <f t="shared" ca="1" si="465"/>
        <v>-0,946966806774688-0,312835576784614i</v>
      </c>
      <c r="Q343" s="240" t="str">
        <f t="shared" ca="1" si="466"/>
        <v>-0,801040860934252-0,594092392098168i</v>
      </c>
      <c r="R343" s="240" t="str">
        <f t="shared" ca="1" si="467"/>
        <v>-0,574254935752508-0,815379359561605i</v>
      </c>
      <c r="S343" s="240" t="str">
        <f t="shared" ca="1" si="468"/>
        <v>-0,289501627749058-0,954358967457139i</v>
      </c>
      <c r="T343" s="240" t="str">
        <f t="shared" ca="1" si="469"/>
        <v>0,0244750280019322-0,997002108442864i</v>
      </c>
      <c r="U343" s="241" t="str">
        <f t="shared" ca="1" si="470"/>
        <v>0,335981085366429-0,939004228697191i</v>
      </c>
      <c r="V343" s="240" t="str">
        <f t="shared" ca="1" si="471"/>
        <v>0,613571989401289-0,786219845245181i</v>
      </c>
      <c r="W343" s="240" t="str">
        <f t="shared" ca="1" si="472"/>
        <v>0,829226704151698-0,554071569706408i</v>
      </c>
      <c r="X343" s="240" t="str">
        <f t="shared" ca="1" si="473"/>
        <v>0,961176257983366-0,265993293758141i</v>
      </c>
      <c r="Y343" s="240" t="str">
        <f t="shared" ca="1" si="474"/>
        <v>0,996101182792653+0,0489353131622756i</v>
      </c>
      <c r="Z343" s="240" t="str">
        <f t="shared" ca="1" si="475"/>
        <v>0,93047602958398+0,358924211505498i</v>
      </c>
      <c r="AA343" s="240" t="str">
        <f t="shared" ca="1" si="476"/>
        <v>0,770925240119983+0,632681993880935i</v>
      </c>
      <c r="AB343" s="240" t="str">
        <f t="shared" ca="1" si="477"/>
        <v>0,53355445166479+0,842574553581994i</v>
      </c>
      <c r="AC343" s="240" t="str">
        <f t="shared" ca="1" si="478"/>
        <v>0,242324735353098+0,967414571872504i</v>
      </c>
      <c r="AD343" s="240" t="str">
        <f t="shared" ca="1" si="479"/>
        <v>-0,0733661215196836+0,994600243036553i</v>
      </c>
      <c r="AE343" s="240" t="str">
        <f t="shared" ca="1" si="480"/>
        <v>-0,381651135120591+0,92138734650329i</v>
      </c>
      <c r="AF343" s="240" t="str">
        <f t="shared" ca="1" si="481"/>
        <v>-0,651410894385269+0,755166258456637i</v>
      </c>
      <c r="AG343" s="240" t="str">
        <f t="shared" ca="1" si="482"/>
        <v>-0,855414867607002+0,512715940372548i</v>
      </c>
      <c r="AH343" s="240" t="str">
        <f t="shared" ca="1" si="483"/>
        <v>-0,973070151397508+0,218510209588569i</v>
      </c>
      <c r="AI343" s="240" t="str">
        <f t="shared" ca="1" si="484"/>
        <v>-0,992500193284501-0,0977527368693108i</v>
      </c>
      <c r="AJ343" s="240" t="str">
        <f t="shared" ca="1" si="485"/>
        <v>-0,911743654138002-0,404148166362653i</v>
      </c>
      <c r="AK343" s="240" t="str">
        <f t="shared" ca="1" si="486"/>
        <v>-0,73895239287699-0,669747409324278i</v>
      </c>
      <c r="AL343" s="240" t="str">
        <f t="shared" ca="1" si="487"/>
        <v>-0,491568588169428-0,867739911701846i</v>
      </c>
      <c r="AM343" s="240" t="str">
        <f t="shared" ca="1" si="488"/>
        <v>-0,194564061444615-0,978139589848702i</v>
      </c>
      <c r="AN343" s="240" t="str">
        <f t="shared" ca="1" si="489"/>
        <v>0,122080469624879-0,989802298528034i</v>
      </c>
      <c r="AO343" s="240" t="str">
        <f t="shared" ca="1" si="490"/>
        <v>0,426401753861374-0,901550761487757i</v>
      </c>
      <c r="AP343" s="240" t="str">
        <f t="shared" ca="1" si="491"/>
        <v>0,687680493467372-0,722293410007099i</v>
      </c>
      <c r="AQ343" s="240" t="str">
        <f t="shared" ca="1" si="492"/>
        <v>0,879542261721238-0,470125133428856i</v>
      </c>
      <c r="AR343" s="240" t="str">
        <f t="shared" ca="1" si="493"/>
        <v>0,879542261721238-0,470125133428856i</v>
      </c>
      <c r="AS343" s="240" t="str">
        <f t="shared" ca="1" si="494"/>
        <v>0,986508183878035+0,146334665670415i</v>
      </c>
      <c r="AT343" s="240" t="str">
        <f t="shared" ca="1" si="495"/>
        <v>0,890814808369953+0,44839849288776i</v>
      </c>
      <c r="AU343" s="240" t="str">
        <f t="shared" ca="1" si="496"/>
        <v>0,705199344595314+0,705199344595236i</v>
      </c>
      <c r="AV343" s="240" t="str">
        <f t="shared" ca="1" si="497"/>
        <v>0,448398492887859+0,890814808369903i</v>
      </c>
      <c r="AW343" s="240" t="str">
        <f t="shared" ca="1" si="498"/>
        <v>0,146334665670525+0,986508183878019i</v>
      </c>
      <c r="AX343" s="240" t="str">
        <f t="shared" ca="1" si="499"/>
        <v>-0,170500715185158+0,982619833585991i</v>
      </c>
      <c r="AY343" s="240" t="str">
        <f t="shared" ca="1" si="500"/>
        <v>-0,470125133429609+0,879542261720836i</v>
      </c>
      <c r="AZ343" s="240" t="str">
        <f t="shared" ca="1" si="501"/>
        <v>-0,722293410007022+0,687680493467452i</v>
      </c>
      <c r="BA343" s="240" t="str">
        <f t="shared" ca="1" si="502"/>
        <v>-0,90155076148771+0,426401753861475i</v>
      </c>
      <c r="BB343" s="240" t="str">
        <f t="shared" ca="1" si="503"/>
        <v>-0,989802298528021+0,122080469624989i</v>
      </c>
      <c r="BC343" s="240" t="str">
        <f t="shared" ca="1" si="504"/>
        <v>-0,978139589848724-0,194564061444507i</v>
      </c>
      <c r="BD343" s="240" t="str">
        <f t="shared" ca="1" si="505"/>
        <v>-0,867739911701914-0,491568588169306i</v>
      </c>
      <c r="BE343" s="240" t="str">
        <f t="shared" ca="1" si="506"/>
        <v>-0,66974740932436-0,738952392876915i</v>
      </c>
      <c r="BF343" s="240" t="str">
        <f t="shared" ca="1" si="507"/>
        <v>-0,40414816636278-0,911743654137946i</v>
      </c>
      <c r="BG343" s="240" t="str">
        <f t="shared" ca="1" si="508"/>
        <v>-0,0977527368684198-0,992500193284588i</v>
      </c>
      <c r="BH343" s="240" t="str">
        <f t="shared" ca="1" si="509"/>
        <v>0,218510209588434-0,973070151397539i</v>
      </c>
      <c r="BI343" s="240" t="str">
        <f t="shared" ca="1" si="510"/>
        <v>0,512715940372453-0,85541486760706i</v>
      </c>
      <c r="BJ343" s="240" t="str">
        <f t="shared" ca="1" si="511"/>
        <v>0,755166258456573-0,651410894385342i</v>
      </c>
      <c r="BK343" s="240" t="str">
        <f t="shared" ca="1" si="512"/>
        <v>0,921387346503248-0,381651135120694i</v>
      </c>
      <c r="BL343" s="240" t="str">
        <f t="shared" ca="1" si="513"/>
        <v>0,994600243036573-0,0733661215194125i</v>
      </c>
      <c r="BM343" s="240" t="str">
        <f t="shared" ca="1" si="514"/>
        <v>0,967414571872583+0,242324735352784i</v>
      </c>
      <c r="BN343" s="240" t="str">
        <f t="shared" ca="1" si="515"/>
        <v>0,842574553582015+0,533554451664756i</v>
      </c>
      <c r="BO343" s="240" t="str">
        <f t="shared" ca="1" si="516"/>
        <v>0,632681993880627+0,770925240120237i</v>
      </c>
      <c r="BP343" s="240" t="str">
        <f t="shared" ca="1" si="517"/>
        <v>0,358924211505721+0,930476029583894i</v>
      </c>
      <c r="BQ343" s="240" t="str">
        <f t="shared" ca="1" si="518"/>
        <v>0,0489353131620821+0,996101182792662i</v>
      </c>
      <c r="BR343" s="240" t="str">
        <f t="shared" ca="1" si="519"/>
        <v>-0,265993293757611+0,961176257983513i</v>
      </c>
      <c r="BS343" s="240" t="str">
        <f t="shared" ca="1" si="520"/>
        <v>-0,554071569706315+0,82922670415176i</v>
      </c>
      <c r="BT343" s="240" t="str">
        <f t="shared" ca="1" si="521"/>
        <v>-0,786219845245344+0,61357198940108i</v>
      </c>
      <c r="BU343" s="240" t="str">
        <f t="shared" ca="1" si="522"/>
        <v>-0,939004228697085+0,335981085366727i</v>
      </c>
      <c r="BV343" s="240" t="str">
        <f t="shared" ca="1" si="523"/>
        <v>-0,997002108442863+0,0244750280019689i</v>
      </c>
      <c r="BW343" s="240" t="str">
        <f t="shared" ca="1" si="524"/>
        <v>-0,954358967457024-0,28950162774944i</v>
      </c>
      <c r="BX343" s="240" t="str">
        <f t="shared" ca="1" si="525"/>
        <v>-0,815379359561745-0,574254935752311i</v>
      </c>
      <c r="BY343" s="240" t="str">
        <f t="shared" ca="1" si="526"/>
        <v>-0,594092392098011-0,801040860934368i</v>
      </c>
      <c r="BZ343" s="240" t="str">
        <f t="shared" ca="1" si="527"/>
        <v>-0,312835576785105-0,946966806774526i</v>
      </c>
      <c r="CA343" s="240" t="str">
        <f t="shared" ca="1" si="528"/>
        <v>-1,10935720823993E-13-0,997302477303256i</v>
      </c>
      <c r="CB343" s="240" t="str">
        <f t="shared" ca="1" si="529"/>
        <v>0,312835576784841-0,946966806774613i</v>
      </c>
      <c r="CC343" s="240" t="str">
        <f t="shared" ca="1" si="530"/>
        <v>0,594092392097834-0,8010408609345i</v>
      </c>
      <c r="CD343" s="240" t="str">
        <f t="shared" ca="1" si="531"/>
        <v>0,815379359561584-0,574254935752538i</v>
      </c>
      <c r="CE343" s="240" t="str">
        <f t="shared" ca="1" si="532"/>
        <v>0,954358967457255-0,289501627748676i</v>
      </c>
      <c r="CF343" s="240" t="str">
        <f t="shared" ca="1" si="533"/>
        <v>0,99700210844287+0,0244750280016903i</v>
      </c>
      <c r="CG343" s="240" t="str">
        <f t="shared" ca="1" si="534"/>
        <v>0,93900422869716+0,335981085366517i</v>
      </c>
      <c r="CH343" s="240" t="str">
        <f t="shared" ca="1" si="535"/>
        <v>0,786219845245515+0,613571989400861i</v>
      </c>
      <c r="CI343" s="240" t="str">
        <f t="shared" ca="1" si="536"/>
        <v>0,5540715697065+0,829226704151637i</v>
      </c>
      <c r="CJ343" s="240" t="str">
        <f t="shared" ca="1" si="537"/>
        <v>0,265993293757879+0,961176257983439i</v>
      </c>
      <c r="CK343" s="240" t="str">
        <f t="shared" ca="1" si="538"/>
        <v>-0,0489353131618605+0,996101182792672i</v>
      </c>
      <c r="CL343" s="240" t="str">
        <f t="shared" ca="1" si="539"/>
        <v>-0,35892421150546+0,930476029583994i</v>
      </c>
      <c r="CM343" s="240" t="str">
        <f t="shared" ca="1" si="540"/>
        <v>-0,632681993881245+0,77092524011973i</v>
      </c>
      <c r="CN343" s="240" t="str">
        <f t="shared" ca="1" si="541"/>
        <v>-0,842574553581866+0,533554451664992i</v>
      </c>
      <c r="CO343" s="240" t="str">
        <f t="shared" ca="1" si="542"/>
        <v>-0,967414571872529+0,242324735352999i</v>
      </c>
      <c r="CP343" s="240" t="str">
        <f t="shared" ca="1" si="543"/>
        <v>-0,994600243036518-0,0733661215201524i</v>
      </c>
      <c r="CQ343" s="240" t="str">
        <f t="shared" ca="1" si="544"/>
        <v>-0,921387346503333-0,381651135120489i</v>
      </c>
      <c r="CR343" s="240" t="str">
        <f t="shared" ca="1" si="545"/>
        <v>-0,755166258456718-0,651410894385174i</v>
      </c>
      <c r="CS343" s="240" t="str">
        <f t="shared" ca="1" si="546"/>
        <v>-0,512715940372642-0,855414867606945i</v>
      </c>
      <c r="CT343" s="240" t="str">
        <f t="shared" ca="1" si="547"/>
        <v>-0,218510209588705-0,973070151397478i</v>
      </c>
      <c r="CU343" s="240" t="str">
        <f t="shared" ca="1" si="548"/>
        <v>0,0977527368692145-0,99250019328451i</v>
      </c>
      <c r="CV343" s="240" t="str">
        <f t="shared" ca="1" si="549"/>
        <v>0,404148166362526-0,911743654138058i</v>
      </c>
      <c r="CW343" s="240" t="str">
        <f t="shared" ca="1" si="550"/>
        <v>0,669747409324153-0,738952392877103i</v>
      </c>
      <c r="CX343" s="240" t="str">
        <f t="shared" ca="1" si="551"/>
        <v>0,86773991170228-0,491568588168661i</v>
      </c>
      <c r="CY343" s="240" t="str">
        <f t="shared" ca="1" si="552"/>
        <v>0,978139589848681-0,194564061444724i</v>
      </c>
      <c r="CZ343" s="240" t="str">
        <f t="shared" ca="1" si="553"/>
        <v>0,989802298528044+0,122080469624798i</v>
      </c>
      <c r="DA343" s="240" t="str">
        <f t="shared" ca="1" si="554"/>
        <v>0,901550761487829+0,426401753861222i</v>
      </c>
      <c r="DB343" s="240" t="str">
        <f t="shared" ca="1" si="555"/>
        <v>0,722293410007194+0,687680493467271i</v>
      </c>
      <c r="DC343" s="240" t="str">
        <f t="shared" ca="1" si="556"/>
        <v>0,47012513342893+0,8795422617212i</v>
      </c>
      <c r="DD343" s="240" t="str">
        <f t="shared" ca="1" si="557"/>
        <v>0,170500715185349+0,982619833585958i</v>
      </c>
      <c r="DE343" s="240" t="str">
        <f t="shared" ca="1" si="558"/>
        <v>-0,14633466567025+0,98650818387806i</v>
      </c>
      <c r="DF343" s="240" t="str">
        <f t="shared" ca="1" si="559"/>
        <v>-0,448398492888547+0,890814808369557i</v>
      </c>
      <c r="DG343" s="240" t="str">
        <f t="shared" ca="1" si="560"/>
        <v>-0,705199344595158+0,705199344595392i</v>
      </c>
      <c r="DH343" s="240" t="str">
        <f t="shared" ca="1" si="561"/>
        <v>-0,890814808369866+0,448398492887933i</v>
      </c>
      <c r="DI343" s="240" t="str">
        <f t="shared" ca="1" si="562"/>
        <v>-0,986508183878144+0,146334665669681i</v>
      </c>
      <c r="DJ343" s="240" t="str">
        <f t="shared" ca="1" si="563"/>
        <v>-0,982619833586015-0,170500715185021i</v>
      </c>
      <c r="DK343" s="240" t="str">
        <f t="shared" ca="1" si="564"/>
        <v>-0,879542261720875-0,470125133429536i</v>
      </c>
      <c r="DL343" s="240" t="str">
        <f t="shared" ca="1" si="565"/>
        <v>-0,687680493467512-0,722293410006965i</v>
      </c>
      <c r="DM343" s="240" t="str">
        <f t="shared" ca="1" si="566"/>
        <v>-0,426401753861625-0,901550761487639i</v>
      </c>
      <c r="DN343" s="240" t="str">
        <f t="shared" ca="1" si="567"/>
        <v>-0,122080469624114-0,989802298528129i</v>
      </c>
      <c r="DO343" s="240" t="str">
        <f t="shared" ca="1" si="568"/>
        <v>0,194564061444398-0,978139589848746i</v>
      </c>
      <c r="DP343" s="240" t="str">
        <f t="shared" ca="1" si="569"/>
        <v>0,491568588169259-0,867739911701941i</v>
      </c>
      <c r="DQ343" s="240" t="str">
        <f t="shared" ca="1" si="570"/>
        <v>0,738952392876803-0,669747409324484i</v>
      </c>
      <c r="DR343" s="240" t="str">
        <f t="shared" ca="1" si="571"/>
        <v>0,911743654137901-0,404148166362882i</v>
      </c>
      <c r="DS343" s="240" t="str">
        <f t="shared" ca="1" si="572"/>
        <v>0,992500193284578-0,0977527368685302i</v>
      </c>
      <c r="DT343" s="240" t="str">
        <f t="shared" ca="1" si="573"/>
        <v>0,973070151397551+0,218510209588381i</v>
      </c>
      <c r="DU343" s="240" t="str">
        <f t="shared" ca="1" si="574"/>
        <v>0,855414867607145+0,512715940372308i</v>
      </c>
      <c r="DV343" s="240" t="str">
        <f t="shared" ca="1" si="575"/>
        <v>0,651410894384696+0,755166258457131i</v>
      </c>
      <c r="DW343" s="240" t="str">
        <f t="shared" ca="1" si="576"/>
        <v>0,381651135120797+0,921387346503206i</v>
      </c>
      <c r="DX343" s="240" t="str">
        <f t="shared" ca="1" si="577"/>
        <v>0,0733661215194667+0,994600243036569i</v>
      </c>
      <c r="DY343" s="240" t="str">
        <f t="shared" ca="1" si="578"/>
        <v>-0,242324735353612+0,967414571872377i</v>
      </c>
      <c r="DZ343" s="240" t="str">
        <f t="shared" ca="1" si="579"/>
        <v>-0,533554451664663+0,842574553582074i</v>
      </c>
      <c r="EA343" s="240" t="str">
        <f t="shared" ca="1" si="580"/>
        <v>-0,770925240120167+0,632681993880713i</v>
      </c>
      <c r="EB343" s="240" t="str">
        <f t="shared" ca="1" si="581"/>
        <v>-0,930476029583875+0,358924211505772i</v>
      </c>
      <c r="EC343" s="240" t="str">
        <f t="shared" ca="1" si="582"/>
        <v>-0,996101182792654+0,0489353131622494i</v>
      </c>
      <c r="ED343" s="240" t="str">
        <f t="shared" ca="1" si="583"/>
        <v>-0,96117625798327-0,265993293758487i</v>
      </c>
      <c r="EE343" s="240" t="str">
        <f t="shared" ca="1" si="584"/>
        <v>-0,829226704151822-0,554071569706224i</v>
      </c>
      <c r="EF343" s="240" t="str">
        <f t="shared" ca="1" si="585"/>
        <v>-0,613571989401123-0,78621984524531i</v>
      </c>
      <c r="EG343" s="240" t="str">
        <f t="shared" ca="1" si="586"/>
        <v>-0,335981085365924-0,939004228697373i</v>
      </c>
      <c r="EH343" s="240" t="str">
        <f t="shared" ca="1" si="587"/>
        <v>-0,0244750280020797-0,99700210844286i</v>
      </c>
      <c r="EI343" s="240" t="str">
        <f t="shared" ca="1" si="588"/>
        <v>0,289501627749334-0,954358967457056i</v>
      </c>
      <c r="EJ343" s="240" t="str">
        <f t="shared" ca="1" si="589"/>
        <v>0,574254935752266-0,815379359561776i</v>
      </c>
      <c r="EK343" s="240" t="str">
        <f t="shared" ca="1" si="590"/>
        <v>0,801040860934268-0,594092392098146i</v>
      </c>
      <c r="EL343" s="240" t="str">
        <f t="shared" ca="1" si="591"/>
        <v>0,946966806774811-0,312835576784242i</v>
      </c>
      <c r="EM343" s="240" t="str">
        <f t="shared" ca="1" si="592"/>
        <v>0,997302477303256-2,21871441647986E-13i</v>
      </c>
      <c r="EN343" s="240"/>
      <c r="EO343" s="240"/>
      <c r="EP343" s="240"/>
    </row>
    <row r="344" spans="1:146">
      <c r="A344" s="268">
        <f t="shared" si="461"/>
        <v>4.7656249999999843E-3</v>
      </c>
      <c r="B344" s="267">
        <v>244</v>
      </c>
      <c r="C344" s="266">
        <f t="shared" si="462"/>
        <v>48800</v>
      </c>
      <c r="N344" s="265">
        <f t="shared" ca="1" si="463"/>
        <v>1.0026772178853274</v>
      </c>
      <c r="O344" s="240">
        <f t="shared" ca="1" si="464"/>
        <v>-0.99732278211467273</v>
      </c>
      <c r="P344" s="240" t="str">
        <f t="shared" ca="1" si="465"/>
        <v>-0,954378397950195-0,289507521924684i</v>
      </c>
      <c r="Q344" s="240" t="str">
        <f t="shared" ca="1" si="466"/>
        <v>-0,82924358698539-0,554082850455195i</v>
      </c>
      <c r="R344" s="240" t="str">
        <f t="shared" ca="1" si="467"/>
        <v>-0,632694875116929-0,770940935951468i</v>
      </c>
      <c r="S344" s="240" t="str">
        <f t="shared" ca="1" si="468"/>
        <v>-0,38165890543557-0,921406105702949i</v>
      </c>
      <c r="T344" s="240" t="str">
        <f t="shared" ca="1" si="469"/>
        <v>-0,0977547270883843-0,992520400322748i</v>
      </c>
      <c r="U344" s="241" t="str">
        <f t="shared" ca="1" si="470"/>
        <v>0,194568022716733-0,978159504508877i</v>
      </c>
      <c r="V344" s="240" t="str">
        <f t="shared" ca="1" si="471"/>
        <v>0,470134705051087-0,879560168965988i</v>
      </c>
      <c r="W344" s="240" t="str">
        <f t="shared" ca="1" si="472"/>
        <v>0,705213702265149-0,705213702265088i</v>
      </c>
      <c r="X344" s="240" t="str">
        <f t="shared" ca="1" si="473"/>
        <v>0,879560168965986-0,470134705051092i</v>
      </c>
      <c r="Y344" s="240" t="str">
        <f t="shared" ca="1" si="474"/>
        <v>0,978159504508876-0,194568022716738i</v>
      </c>
      <c r="Z344" s="240" t="str">
        <f t="shared" ca="1" si="475"/>
        <v>0,992520400322748+0,0977547270883827i</v>
      </c>
      <c r="AA344" s="240" t="str">
        <f t="shared" ca="1" si="476"/>
        <v>0,921406105702952+0,381658905435562i</v>
      </c>
      <c r="AB344" s="240" t="str">
        <f t="shared" ca="1" si="477"/>
        <v>0,770940935951476+0,632694875116919i</v>
      </c>
      <c r="AC344" s="240" t="str">
        <f t="shared" ca="1" si="478"/>
        <v>0,554082850455197+0,829243586985388i</v>
      </c>
      <c r="AD344" s="240" t="str">
        <f t="shared" ca="1" si="479"/>
        <v>0,289507521924634+0,95437839795021i</v>
      </c>
      <c r="AE344" s="240" t="str">
        <f t="shared" ca="1" si="480"/>
        <v>1,22177114859553E-14+0,997322782114673i</v>
      </c>
      <c r="AF344" s="240" t="str">
        <f t="shared" ca="1" si="481"/>
        <v>-0,289507521924908+0,954378397950126i</v>
      </c>
      <c r="AG344" s="240" t="str">
        <f t="shared" ca="1" si="482"/>
        <v>-0,554082850455024+0,829243586985504i</v>
      </c>
      <c r="AH344" s="240" t="str">
        <f t="shared" ca="1" si="483"/>
        <v>-0,770940935951658+0,632694875116696i</v>
      </c>
      <c r="AI344" s="240" t="str">
        <f t="shared" ca="1" si="484"/>
        <v>-0,92140610570291+0,381658905435662i</v>
      </c>
      <c r="AJ344" s="240" t="str">
        <f t="shared" ca="1" si="485"/>
        <v>-0,992520400322786+0,0977547270879981i</v>
      </c>
      <c r="AK344" s="240" t="str">
        <f t="shared" ca="1" si="486"/>
        <v>-0,978159504508877-0,194568022716735i</v>
      </c>
      <c r="AL344" s="240" t="str">
        <f t="shared" ca="1" si="487"/>
        <v>-0,879560168965757-0,470134705051519i</v>
      </c>
      <c r="AM344" s="240" t="str">
        <f t="shared" ca="1" si="488"/>
        <v>-0,705213702265091-0,705213702265146i</v>
      </c>
      <c r="AN344" s="240" t="str">
        <f t="shared" ca="1" si="489"/>
        <v>-0,470134705051453-0,879560168965794i</v>
      </c>
      <c r="AO344" s="240" t="str">
        <f t="shared" ca="1" si="490"/>
        <v>-0,194568022716659-0,978159504508892i</v>
      </c>
      <c r="AP344" s="240" t="str">
        <f t="shared" ca="1" si="491"/>
        <v>0,0977547270880885-0,992520400322777i</v>
      </c>
      <c r="AQ344" s="240" t="str">
        <f t="shared" ca="1" si="492"/>
        <v>0,381658905435746-0,921406105702875i</v>
      </c>
      <c r="AR344" s="240" t="str">
        <f t="shared" ca="1" si="493"/>
        <v>0,381658905435746-0,921406105702875i</v>
      </c>
      <c r="AS344" s="240" t="str">
        <f t="shared" ca="1" si="494"/>
        <v>0,829243586985547-0,55408285045496i</v>
      </c>
      <c r="AT344" s="240" t="str">
        <f t="shared" ca="1" si="495"/>
        <v>0,954378397950149-0,289507521924835i</v>
      </c>
      <c r="AU344" s="240" t="str">
        <f t="shared" ca="1" si="496"/>
        <v>0,997322782114673+3,72403233530284E-13i</v>
      </c>
      <c r="AV344" s="240" t="str">
        <f t="shared" ca="1" si="497"/>
        <v>0,954378397950212+0,289507521924626i</v>
      </c>
      <c r="AW344" s="240" t="str">
        <f t="shared" ca="1" si="498"/>
        <v>0,829243586985117+0,554082850455603i</v>
      </c>
      <c r="AX344" s="240" t="str">
        <f t="shared" ca="1" si="499"/>
        <v>0,632694875116936+0,770940935951461i</v>
      </c>
      <c r="AY344" s="240" t="str">
        <f t="shared" ca="1" si="500"/>
        <v>0,381658905435949+0,921406105702792i</v>
      </c>
      <c r="AZ344" s="240" t="str">
        <f t="shared" ca="1" si="501"/>
        <v>0,0977547270883064+0,992520400322755i</v>
      </c>
      <c r="BA344" s="240" t="str">
        <f t="shared" ca="1" si="502"/>
        <v>-0,194568022716417+0,97815950450894i</v>
      </c>
      <c r="BB344" s="240" t="str">
        <f t="shared" ca="1" si="503"/>
        <v>-0,470134705051259+0,879560168965896i</v>
      </c>
      <c r="BC344" s="240" t="str">
        <f t="shared" ca="1" si="504"/>
        <v>-0,705213702264937+0,705213702265301i</v>
      </c>
      <c r="BD344" s="240" t="str">
        <f t="shared" ca="1" si="505"/>
        <v>-0,879560168966122+0,470134705050838i</v>
      </c>
      <c r="BE344" s="240" t="str">
        <f t="shared" ca="1" si="506"/>
        <v>-0,978159504508834+0,19456802271695i</v>
      </c>
      <c r="BF344" s="240" t="str">
        <f t="shared" ca="1" si="507"/>
        <v>-0,992520400322708-0,0977547270887815i</v>
      </c>
      <c r="BG344" s="240" t="str">
        <f t="shared" ca="1" si="508"/>
        <v>-0,921406105702989-0,381658905435473i</v>
      </c>
      <c r="BH344" s="240" t="str">
        <f t="shared" ca="1" si="509"/>
        <v>-0,770940935951177-0,632694875117284i</v>
      </c>
      <c r="BI344" s="240" t="str">
        <f t="shared" ca="1" si="510"/>
        <v>-0,55408285045523-0,829243586985368i</v>
      </c>
      <c r="BJ344" s="240" t="str">
        <f t="shared" ca="1" si="511"/>
        <v>-0,289507521925146-0,954378397950054i</v>
      </c>
      <c r="BK344" s="240" t="str">
        <f t="shared" ca="1" si="512"/>
        <v>7,67293388284757E-14-0,997322782114673i</v>
      </c>
      <c r="BL344" s="240" t="str">
        <f t="shared" ca="1" si="513"/>
        <v>0,289507521924316-0,954378397950306i</v>
      </c>
      <c r="BM344" s="240" t="str">
        <f t="shared" ca="1" si="514"/>
        <v>0,554082850455358-0,829243586985282i</v>
      </c>
      <c r="BN344" s="240" t="str">
        <f t="shared" ca="1" si="515"/>
        <v>0,770940935951274-0,632694875117165i</v>
      </c>
      <c r="BO344" s="240" t="str">
        <f t="shared" ca="1" si="516"/>
        <v>0,921406105703048-0,381658905435331i</v>
      </c>
      <c r="BP344" s="240" t="str">
        <f t="shared" ca="1" si="517"/>
        <v>0,992520400322724-0,0977547270886289i</v>
      </c>
      <c r="BQ344" s="240" t="str">
        <f t="shared" ca="1" si="518"/>
        <v>0,978159504508804+0,1945680227171i</v>
      </c>
      <c r="BR344" s="240" t="str">
        <f t="shared" ca="1" si="519"/>
        <v>0,879560168966049+0,470134705050973i</v>
      </c>
      <c r="BS344" s="240" t="str">
        <f t="shared" ca="1" si="520"/>
        <v>0,705213702264808+0,705213702265429i</v>
      </c>
      <c r="BT344" s="240" t="str">
        <f t="shared" ca="1" si="521"/>
        <v>0,470134705051099+0,879560168965982i</v>
      </c>
      <c r="BU344" s="240" t="str">
        <f t="shared" ca="1" si="522"/>
        <v>0,19456802271724+0,978159504508776i</v>
      </c>
      <c r="BV344" s="240" t="str">
        <f t="shared" ca="1" si="523"/>
        <v>-0,0977547270884873+0,992520400322737i</v>
      </c>
      <c r="BW344" s="240" t="str">
        <f t="shared" ca="1" si="524"/>
        <v>-0,3816589054352+0,921406105703102i</v>
      </c>
      <c r="BX344" s="240" t="str">
        <f t="shared" ca="1" si="525"/>
        <v>-0,632694875117054+0,770940935951364i</v>
      </c>
      <c r="BY344" s="240" t="str">
        <f t="shared" ca="1" si="526"/>
        <v>-0,829243586985203+0,554082850455476i</v>
      </c>
      <c r="BZ344" s="240" t="str">
        <f t="shared" ca="1" si="527"/>
        <v>-0,954378397950264+0,289507521924452i</v>
      </c>
      <c r="CA344" s="240" t="str">
        <f t="shared" ca="1" si="528"/>
        <v>-0,997322782114673+2,18944555873333E-13i</v>
      </c>
      <c r="CB344" s="240" t="str">
        <f t="shared" ca="1" si="529"/>
        <v>-0,954378397950096-0,289507521925009i</v>
      </c>
      <c r="CC344" s="240" t="str">
        <f t="shared" ca="1" si="530"/>
        <v>-0,829243586985446-0,554082850455112i</v>
      </c>
      <c r="CD344" s="240" t="str">
        <f t="shared" ca="1" si="531"/>
        <v>-0,632694875116648-0,770940935951698i</v>
      </c>
      <c r="CE344" s="240" t="str">
        <f t="shared" ca="1" si="532"/>
        <v>-0,381658905435605-0,921406105702934i</v>
      </c>
      <c r="CF344" s="240" t="str">
        <f t="shared" ca="1" si="533"/>
        <v>-0,0977547270889231-0,992520400322694i</v>
      </c>
      <c r="CG344" s="240" t="str">
        <f t="shared" ca="1" si="534"/>
        <v>0,19456802271681-0,978159504508862i</v>
      </c>
      <c r="CH344" s="240" t="str">
        <f t="shared" ca="1" si="535"/>
        <v>0,470134705050713-0,879560168966189i</v>
      </c>
      <c r="CI344" s="240" t="str">
        <f t="shared" ca="1" si="536"/>
        <v>0,70521370226522-0,705213702265017i</v>
      </c>
      <c r="CJ344" s="240" t="str">
        <f t="shared" ca="1" si="537"/>
        <v>0,879560168965843-0,47013470505136i</v>
      </c>
      <c r="CK344" s="240" t="str">
        <f t="shared" ca="1" si="538"/>
        <v>0,978159504508907-0,194568022716585i</v>
      </c>
      <c r="CL344" s="240" t="str">
        <f t="shared" ca="1" si="539"/>
        <v>0,992520400322772+0,0977547270881367i</v>
      </c>
      <c r="CM344" s="240" t="str">
        <f t="shared" ca="1" si="540"/>
        <v>0,921406105702846+0,381658905435817i</v>
      </c>
      <c r="CN344" s="240" t="str">
        <f t="shared" ca="1" si="541"/>
        <v>0,770940935951552+0,632694875116826i</v>
      </c>
      <c r="CO344" s="240" t="str">
        <f t="shared" ca="1" si="542"/>
        <v>0,554082850454873+0,829243586985606i</v>
      </c>
      <c r="CP344" s="240" t="str">
        <f t="shared" ca="1" si="543"/>
        <v>0,289507521924735+0,954378397950179i</v>
      </c>
      <c r="CQ344" s="240" t="str">
        <f t="shared" ca="1" si="544"/>
        <v>-4,4913257235876E-13+0,997322782114673i</v>
      </c>
      <c r="CR344" s="240" t="str">
        <f t="shared" ca="1" si="545"/>
        <v>-0,289507521924672+0,954378397950198i</v>
      </c>
      <c r="CS344" s="240" t="str">
        <f t="shared" ca="1" si="546"/>
        <v>-0,554082850454819+0,829243586985642i</v>
      </c>
      <c r="CT344" s="240" t="str">
        <f t="shared" ca="1" si="547"/>
        <v>-0,77094093595151+0,632694875116877i</v>
      </c>
      <c r="CU344" s="240" t="str">
        <f t="shared" ca="1" si="548"/>
        <v>-0,921406105702821+0,381658905435878i</v>
      </c>
      <c r="CV344" s="240" t="str">
        <f t="shared" ca="1" si="549"/>
        <v>-0,992520400322766+0,0977547270882018i</v>
      </c>
      <c r="CW344" s="240" t="str">
        <f t="shared" ca="1" si="550"/>
        <v>-0,97815950450892-0,194568022716521i</v>
      </c>
      <c r="CX344" s="240" t="str">
        <f t="shared" ca="1" si="551"/>
        <v>-0,879560168965848-0,470134705051352i</v>
      </c>
      <c r="CY344" s="240" t="str">
        <f t="shared" ca="1" si="552"/>
        <v>-0,705213702265226-0,705213702265011i</v>
      </c>
      <c r="CZ344" s="240" t="str">
        <f t="shared" ca="1" si="553"/>
        <v>-0,47013470505072-0,879560168966185i</v>
      </c>
      <c r="DA344" s="240" t="str">
        <f t="shared" ca="1" si="554"/>
        <v>-0,194568022716819-0,97815950450886i</v>
      </c>
      <c r="DB344" s="240" t="str">
        <f t="shared" ca="1" si="555"/>
        <v>0,0977547270888015-0,992520400322706i</v>
      </c>
      <c r="DC344" s="240" t="str">
        <f t="shared" ca="1" si="556"/>
        <v>0,381658905435492-0,921406105702981i</v>
      </c>
      <c r="DD344" s="240" t="str">
        <f t="shared" ca="1" si="557"/>
        <v>0,632694875117342-0,770940935951128i</v>
      </c>
      <c r="DE344" s="240" t="str">
        <f t="shared" ca="1" si="558"/>
        <v>0,829243586985409-0,554082850455167i</v>
      </c>
      <c r="DF344" s="240" t="str">
        <f t="shared" ca="1" si="559"/>
        <v>0,954378397950077-0,289507521925072i</v>
      </c>
      <c r="DG344" s="240" t="str">
        <f t="shared" ca="1" si="560"/>
        <v>0,997322782114673+1,53458677656951E-13i</v>
      </c>
      <c r="DH344" s="240" t="str">
        <f t="shared" ca="1" si="561"/>
        <v>0,954378397950283+0,289507521924389i</v>
      </c>
      <c r="DI344" s="240" t="str">
        <f t="shared" ca="1" si="562"/>
        <v>0,829243586985239+0,554082850455422i</v>
      </c>
      <c r="DJ344" s="240" t="str">
        <f t="shared" ca="1" si="563"/>
        <v>0,632694875117105+0,770940935951323i</v>
      </c>
      <c r="DK344" s="240" t="str">
        <f t="shared" ca="1" si="564"/>
        <v>0,381658905435208+0,921406105703099i</v>
      </c>
      <c r="DL344" s="240" t="str">
        <f t="shared" ca="1" si="565"/>
        <v>0,097754727088496+0,992520400322737i</v>
      </c>
      <c r="DM344" s="240" t="str">
        <f t="shared" ca="1" si="566"/>
        <v>-0,194568022717231+0,978159504508778i</v>
      </c>
      <c r="DN344" s="240" t="str">
        <f t="shared" ca="1" si="567"/>
        <v>-0,470134705051091+0,879560168965986i</v>
      </c>
      <c r="DO344" s="240" t="str">
        <f t="shared" ca="1" si="568"/>
        <v>-0,705213702264802+0,705213702265435i</v>
      </c>
      <c r="DP344" s="240" t="str">
        <f t="shared" ca="1" si="569"/>
        <v>-0,879560168965992+0,470134705051081i</v>
      </c>
      <c r="DQ344" s="240" t="str">
        <f t="shared" ca="1" si="570"/>
        <v>-0,97815950450878+0,19456802271722i</v>
      </c>
      <c r="DR344" s="240" t="str">
        <f t="shared" ca="1" si="571"/>
        <v>-0,992520400322735-0,0977547270885073i</v>
      </c>
      <c r="DS344" s="240" t="str">
        <f t="shared" ca="1" si="572"/>
        <v>-0,921406105703095-0,381658905435219i</v>
      </c>
      <c r="DT344" s="240" t="str">
        <f t="shared" ca="1" si="573"/>
        <v>-0,770940935951316-0,632694875117114i</v>
      </c>
      <c r="DU344" s="240" t="str">
        <f t="shared" ca="1" si="574"/>
        <v>-0,554082850455412-0,829243586985246i</v>
      </c>
      <c r="DV344" s="240" t="str">
        <f t="shared" ca="1" si="575"/>
        <v>-0,289507521924379-0,954378397950287i</v>
      </c>
      <c r="DW344" s="240" t="str">
        <f t="shared" ca="1" si="576"/>
        <v>-1,42215217044858E-13-0,997322782114673i</v>
      </c>
      <c r="DX344" s="240" t="str">
        <f t="shared" ca="1" si="577"/>
        <v>0,289507521925083-0,954378397950073i</v>
      </c>
      <c r="DY344" s="240" t="str">
        <f t="shared" ca="1" si="578"/>
        <v>0,554082850455176-0,829243586985403i</v>
      </c>
      <c r="DZ344" s="240" t="str">
        <f t="shared" ca="1" si="579"/>
        <v>0,770940935951135-0,632694875117333i</v>
      </c>
      <c r="EA344" s="240" t="str">
        <f t="shared" ca="1" si="580"/>
        <v>0,921406105702986-0,381658905435481i</v>
      </c>
      <c r="EB344" s="240" t="str">
        <f t="shared" ca="1" si="581"/>
        <v>0,992520400322708-0,0977547270887903i</v>
      </c>
      <c r="EC344" s="240" t="str">
        <f t="shared" ca="1" si="582"/>
        <v>0,978159504508836+0,194568022716942i</v>
      </c>
      <c r="ED344" s="240" t="str">
        <f t="shared" ca="1" si="583"/>
        <v>0,879560168966126+0,47013470505083i</v>
      </c>
      <c r="EE344" s="240" t="str">
        <f t="shared" ca="1" si="584"/>
        <v>0,705213702265003+0,705213702265234i</v>
      </c>
      <c r="EF344" s="240" t="str">
        <f t="shared" ca="1" si="585"/>
        <v>0,470134705051342+0,879560168965853i</v>
      </c>
      <c r="EG344" s="240" t="str">
        <f t="shared" ca="1" si="586"/>
        <v>0,194568022716509+0,978159504508922i</v>
      </c>
      <c r="EH344" s="240" t="str">
        <f t="shared" ca="1" si="587"/>
        <v>-0,097754727088213+0,992520400322764i</v>
      </c>
      <c r="EI344" s="240" t="str">
        <f t="shared" ca="1" si="588"/>
        <v>-0,381658905435888+0,921406105702817i</v>
      </c>
      <c r="EJ344" s="240" t="str">
        <f t="shared" ca="1" si="589"/>
        <v>-0,632694875116886+0,770940935951503i</v>
      </c>
      <c r="EK344" s="240" t="str">
        <f t="shared" ca="1" si="590"/>
        <v>-0,829243586985648+0,55408285045481i</v>
      </c>
      <c r="EL344" s="240" t="str">
        <f t="shared" ca="1" si="591"/>
        <v>-0,954378397950202+0,289507521924661i</v>
      </c>
      <c r="EM344" s="240" t="str">
        <f t="shared" ca="1" si="592"/>
        <v>-0,997322782114673+4,37889111746666E-13i</v>
      </c>
      <c r="EN344" s="240"/>
      <c r="EO344" s="240"/>
      <c r="EP344" s="240"/>
    </row>
    <row r="345" spans="1:146">
      <c r="A345" s="268">
        <f t="shared" si="461"/>
        <v>4.7851562499999839E-3</v>
      </c>
      <c r="B345" s="267">
        <v>245</v>
      </c>
      <c r="C345" s="266">
        <f t="shared" si="462"/>
        <v>49000</v>
      </c>
      <c r="N345" s="265">
        <f t="shared" ca="1" si="463"/>
        <v>1.0026587662695177</v>
      </c>
      <c r="O345" s="240">
        <f t="shared" ca="1" si="464"/>
        <v>-0.99734123373048233</v>
      </c>
      <c r="P345" s="240" t="str">
        <f t="shared" ca="1" si="465"/>
        <v>-0,961213610500334-0,266003630591678i</v>
      </c>
      <c r="Q345" s="240" t="str">
        <f t="shared" ca="1" si="466"/>
        <v>-0,855448110103589-0,512735865157917i</v>
      </c>
      <c r="R345" s="240" t="str">
        <f t="shared" ca="1" si="467"/>
        <v>-0,687707217595226-0,722321479236546i</v>
      </c>
      <c r="S345" s="240" t="str">
        <f t="shared" ca="1" si="468"/>
        <v>-0,470143403082604-0,879576441838314i</v>
      </c>
      <c r="T345" s="240" t="str">
        <f t="shared" ca="1" si="469"/>
        <v>-0,218518701169961-0,973107966126079i</v>
      </c>
      <c r="U345" s="241" t="str">
        <f t="shared" ca="1" si="470"/>
        <v>0,0489372148499726-0,996139892536067i</v>
      </c>
      <c r="V345" s="240" t="str">
        <f t="shared" ca="1" si="471"/>
        <v>0,31284773396815-0,947003607094521i</v>
      </c>
      <c r="W345" s="240" t="str">
        <f t="shared" ca="1" si="472"/>
        <v>0,554093101623709-0,829258928943221i</v>
      </c>
      <c r="X345" s="240" t="str">
        <f t="shared" ca="1" si="473"/>
        <v>0,755195605166428-0,651436209030749i</v>
      </c>
      <c r="Y345" s="240" t="str">
        <f t="shared" ca="1" si="474"/>
        <v>0,901585796882897-0,426418324369475i</v>
      </c>
      <c r="Z345" s="240" t="str">
        <f t="shared" ca="1" si="475"/>
        <v>0,982658019427256-0,170507341057041i</v>
      </c>
      <c r="AA345" s="240" t="str">
        <f t="shared" ca="1" si="476"/>
        <v>0,992538763088986+0,0977565356629779i</v>
      </c>
      <c r="AB345" s="240" t="str">
        <f t="shared" ca="1" si="477"/>
        <v>0,930512189051501+0,358938159751265i</v>
      </c>
      <c r="AC345" s="240" t="str">
        <f t="shared" ca="1" si="478"/>
        <v>0,801071990388529+0,594115479274864i</v>
      </c>
      <c r="AD345" s="240" t="str">
        <f t="shared" ca="1" si="479"/>
        <v>0,613595833579642+0,786250398736145i</v>
      </c>
      <c r="AE345" s="240" t="str">
        <f t="shared" ca="1" si="480"/>
        <v>0,381665966563199+0,921423152773155i</v>
      </c>
      <c r="AF345" s="240" t="str">
        <f t="shared" ca="1" si="481"/>
        <v>0,122085213824831+0,989840763488949i</v>
      </c>
      <c r="AG345" s="240" t="str">
        <f t="shared" ca="1" si="482"/>
        <v>-0,146340352419019+0,986546520825509i</v>
      </c>
      <c r="AH345" s="240" t="str">
        <f t="shared" ca="1" si="483"/>
        <v>-0,404163872067894+0,911779085641981i</v>
      </c>
      <c r="AI345" s="240" t="str">
        <f t="shared" ca="1" si="484"/>
        <v>-0,632706580698314+0,770955199243178i</v>
      </c>
      <c r="AJ345" s="240" t="str">
        <f t="shared" ca="1" si="485"/>
        <v>-0,815411046227897+0,574277252020805i</v>
      </c>
      <c r="AK345" s="240" t="str">
        <f t="shared" ca="1" si="486"/>
        <v>-0,939040719581149+0,335994142013754i</v>
      </c>
      <c r="AL345" s="240" t="str">
        <f t="shared" ca="1" si="487"/>
        <v>-0,994638894451592+0,0733689726189151i</v>
      </c>
      <c r="AM345" s="240" t="str">
        <f t="shared" ca="1" si="488"/>
        <v>-0,978177601582031-0,194571622448559i</v>
      </c>
      <c r="AN345" s="240" t="str">
        <f t="shared" ca="1" si="489"/>
        <v>-0,890849426552454-0,448415918216787i</v>
      </c>
      <c r="AO345" s="240" t="str">
        <f t="shared" ca="1" si="490"/>
        <v>-0,738981109495795-0,669773436549557i</v>
      </c>
      <c r="AP345" s="240" t="str">
        <f t="shared" ca="1" si="491"/>
        <v>-0,533575186260855-0,842607297087875i</v>
      </c>
      <c r="AQ345" s="240" t="str">
        <f t="shared" ca="1" si="492"/>
        <v>-0,289512878146042-0,954396055045616i</v>
      </c>
      <c r="AR345" s="240" t="str">
        <f t="shared" ca="1" si="493"/>
        <v>-0,289512878146042-0,954396055045616i</v>
      </c>
      <c r="AS345" s="240" t="str">
        <f t="shared" ca="1" si="494"/>
        <v>0,242334152397181-0,967452166818071i</v>
      </c>
      <c r="AT345" s="240" t="str">
        <f t="shared" ca="1" si="495"/>
        <v>0,491587691142075-0,86777363316515i</v>
      </c>
      <c r="AU345" s="240" t="str">
        <f t="shared" ca="1" si="496"/>
        <v>0,705226749527666-0,705226749527897i</v>
      </c>
      <c r="AV345" s="240" t="str">
        <f t="shared" ca="1" si="497"/>
        <v>0,867773633164989-0,49158769114236i</v>
      </c>
      <c r="AW345" s="240" t="str">
        <f t="shared" ca="1" si="498"/>
        <v>0,967452166818239-0,242334152396508i</v>
      </c>
      <c r="AX345" s="240" t="str">
        <f t="shared" ca="1" si="499"/>
        <v>0,997040853197379+0,0244759791322748i</v>
      </c>
      <c r="AY345" s="240" t="str">
        <f t="shared" ca="1" si="500"/>
        <v>0,954396055045711+0,289512878145729i</v>
      </c>
      <c r="AZ345" s="240" t="str">
        <f t="shared" ca="1" si="501"/>
        <v>0,842607297087519+0,533575186261417i</v>
      </c>
      <c r="BA345" s="240" t="str">
        <f t="shared" ca="1" si="502"/>
        <v>0,669773436549799+0,738981109495576i</v>
      </c>
      <c r="BB345" s="240" t="str">
        <f t="shared" ca="1" si="503"/>
        <v>0,448415918217079+0,890849426552307i</v>
      </c>
      <c r="BC345" s="240" t="str">
        <f t="shared" ca="1" si="504"/>
        <v>0,194571622448879+0,978177601581968i</v>
      </c>
      <c r="BD345" s="240" t="str">
        <f t="shared" ca="1" si="505"/>
        <v>-0,0733689726196068+0,994638894451541i</v>
      </c>
      <c r="BE345" s="240" t="str">
        <f t="shared" ca="1" si="506"/>
        <v>-0,335994142013446+0,939040719581259i</v>
      </c>
      <c r="BF345" s="240" t="str">
        <f t="shared" ca="1" si="507"/>
        <v>-0,574277252020515+0,815411046228101i</v>
      </c>
      <c r="BG345" s="240" t="str">
        <f t="shared" ca="1" si="508"/>
        <v>-0,770955199243591+0,632706580697811i</v>
      </c>
      <c r="BH345" s="240" t="str">
        <f t="shared" ca="1" si="509"/>
        <v>-0,911779085641854+0,40416387206818i</v>
      </c>
      <c r="BI345" s="240" t="str">
        <f t="shared" ca="1" si="510"/>
        <v>-0,986546520825462+0,146340352419342i</v>
      </c>
      <c r="BJ345" s="240" t="str">
        <f t="shared" ca="1" si="511"/>
        <v>-0,989840763488991-0,122085213824492i</v>
      </c>
      <c r="BK345" s="240" t="str">
        <f t="shared" ca="1" si="512"/>
        <v>-0,921423152773058-0,381665966563433i</v>
      </c>
      <c r="BL345" s="240" t="str">
        <f t="shared" ca="1" si="513"/>
        <v>-0,786250398736145-0,613595833579641i</v>
      </c>
      <c r="BM345" s="240" t="str">
        <f t="shared" ca="1" si="514"/>
        <v>-0,594115479275128-0,801071990388333i</v>
      </c>
      <c r="BN345" s="240" t="str">
        <f t="shared" ca="1" si="515"/>
        <v>-0,358938159750909-0,930512189051638i</v>
      </c>
      <c r="BO345" s="240" t="str">
        <f t="shared" ca="1" si="516"/>
        <v>-0,0977565356629225-0,992538763088991i</v>
      </c>
      <c r="BP345" s="240" t="str">
        <f t="shared" ca="1" si="517"/>
        <v>0,170507341056942-0,982658019427273i</v>
      </c>
      <c r="BQ345" s="240" t="str">
        <f t="shared" ca="1" si="518"/>
        <v>0,426418324369968-0,901585796882665i</v>
      </c>
      <c r="BR345" s="240" t="str">
        <f t="shared" ca="1" si="519"/>
        <v>0,651436209030963-0,755195605166244i</v>
      </c>
      <c r="BS345" s="240" t="str">
        <f t="shared" ca="1" si="520"/>
        <v>0,829258928943201-0,554093101623739i</v>
      </c>
      <c r="BT345" s="240" t="str">
        <f t="shared" ca="1" si="521"/>
        <v>0,94700360709441-0,312847733968487i</v>
      </c>
      <c r="BU345" s="240" t="str">
        <f t="shared" ca="1" si="522"/>
        <v>0,996139892536084-0,0489372148496268i</v>
      </c>
      <c r="BV345" s="240" t="str">
        <f t="shared" ca="1" si="523"/>
        <v>0,973107966126059+0,218518701170047i</v>
      </c>
      <c r="BW345" s="240" t="str">
        <f t="shared" ca="1" si="524"/>
        <v>0,879576441838423+0,4701434030824i</v>
      </c>
      <c r="BX345" s="240" t="str">
        <f t="shared" ca="1" si="525"/>
        <v>0,722321479236857+0,6877072175949i</v>
      </c>
      <c r="BY345" s="240" t="str">
        <f t="shared" ca="1" si="526"/>
        <v>0,512735865157701+0,855448110103719i</v>
      </c>
      <c r="BZ345" s="240" t="str">
        <f t="shared" ca="1" si="527"/>
        <v>0,266003630591696+0,961213610500329i</v>
      </c>
      <c r="CA345" s="240" t="str">
        <f t="shared" ca="1" si="528"/>
        <v>3,26957181272195E-13+0,997341233730482i</v>
      </c>
      <c r="CB345" s="240" t="str">
        <f t="shared" ca="1" si="529"/>
        <v>-0,266003630592049+0,961213610500231i</v>
      </c>
      <c r="CC345" s="240" t="str">
        <f t="shared" ca="1" si="530"/>
        <v>-0,512735865157966+0,855448110103559i</v>
      </c>
      <c r="CD345" s="240" t="str">
        <f t="shared" ca="1" si="531"/>
        <v>-0,722321479236406+0,687707217595374i</v>
      </c>
      <c r="CE345" s="240" t="str">
        <f t="shared" ca="1" si="532"/>
        <v>-0,879576441838115+0,470143403082976i</v>
      </c>
      <c r="CF345" s="240" t="str">
        <f t="shared" ca="1" si="533"/>
        <v>-0,97310796612614+0,218518701169689i</v>
      </c>
      <c r="CG345" s="240" t="str">
        <f t="shared" ca="1" si="534"/>
        <v>-0,996139892536069-0,0489372148499362i</v>
      </c>
      <c r="CH345" s="240" t="str">
        <f t="shared" ca="1" si="535"/>
        <v>-0,947003607094615-0,312847733967867i</v>
      </c>
      <c r="CI345" s="240" t="str">
        <f t="shared" ca="1" si="536"/>
        <v>-0,82925892894303-0,554093101623997i</v>
      </c>
      <c r="CJ345" s="240" t="str">
        <f t="shared" ca="1" si="537"/>
        <v>-0,651436209030685-0,755195605166483i</v>
      </c>
      <c r="CK345" s="240" t="str">
        <f t="shared" ca="1" si="538"/>
        <v>-0,426418324369688-0,901585796882797i</v>
      </c>
      <c r="CL345" s="240" t="str">
        <f t="shared" ca="1" si="539"/>
        <v>-0,170507341057587-0,982658019427162i</v>
      </c>
      <c r="CM345" s="240" t="str">
        <f t="shared" ca="1" si="540"/>
        <v>0,0977565356632308-0,992538763088961i</v>
      </c>
      <c r="CN345" s="240" t="str">
        <f t="shared" ca="1" si="541"/>
        <v>0,358938159751251-0,930512189051506i</v>
      </c>
      <c r="CO345" s="240" t="str">
        <f t="shared" ca="1" si="542"/>
        <v>0,594115479274602-0,801071990388723i</v>
      </c>
      <c r="CP345" s="240" t="str">
        <f t="shared" ca="1" si="543"/>
        <v>0,78625039873637-0,613595833579351i</v>
      </c>
      <c r="CQ345" s="240" t="str">
        <f t="shared" ca="1" si="544"/>
        <v>0,921423152773176-0,381665966563147i</v>
      </c>
      <c r="CR345" s="240" t="str">
        <f t="shared" ca="1" si="545"/>
        <v>0,989840763488911-0,122085213825141i</v>
      </c>
      <c r="CS345" s="240" t="str">
        <f t="shared" ca="1" si="546"/>
        <v>0,986546520825408+0,146340352419705i</v>
      </c>
      <c r="CT345" s="240" t="str">
        <f t="shared" ca="1" si="547"/>
        <v>0,911779085641706+0,404163872068515i</v>
      </c>
      <c r="CU345" s="240" t="str">
        <f t="shared" ca="1" si="548"/>
        <v>0,770955199243394+0,63270658069805i</v>
      </c>
      <c r="CV345" s="240" t="str">
        <f t="shared" ca="1" si="549"/>
        <v>0,57427725202105+0,815411046227725i</v>
      </c>
      <c r="CW345" s="240" t="str">
        <f t="shared" ca="1" si="550"/>
        <v>0,335994142013155+0,939040719581364i</v>
      </c>
      <c r="CX345" s="240" t="str">
        <f t="shared" ca="1" si="551"/>
        <v>0,0733689726192977+0,994638894451564i</v>
      </c>
      <c r="CY345" s="240" t="str">
        <f t="shared" ca="1" si="552"/>
        <v>-0,194571622448294+0,978177601582084i</v>
      </c>
      <c r="CZ345" s="240" t="str">
        <f t="shared" ca="1" si="553"/>
        <v>-0,44841591821652+0,890849426552588i</v>
      </c>
      <c r="DA345" s="240" t="str">
        <f t="shared" ca="1" si="554"/>
        <v>-0,669773436550071+0,73898110949533i</v>
      </c>
      <c r="DB345" s="240" t="str">
        <f t="shared" ca="1" si="555"/>
        <v>-0,842607297087715+0,533575186261107i</v>
      </c>
      <c r="DC345" s="240" t="str">
        <f t="shared" ca="1" si="556"/>
        <v>-0,954396055045522+0,289512878146355i</v>
      </c>
      <c r="DD345" s="240" t="str">
        <f t="shared" ca="1" si="557"/>
        <v>-0,997040853197387+0,0244759791319367i</v>
      </c>
      <c r="DE345" s="240" t="str">
        <f t="shared" ca="1" si="558"/>
        <v>-0,967452166818157-0,242334152396836i</v>
      </c>
      <c r="DF345" s="240" t="str">
        <f t="shared" ca="1" si="559"/>
        <v>-0,867773633165325-0,491587691141766i</v>
      </c>
      <c r="DG345" s="240" t="str">
        <f t="shared" ca="1" si="560"/>
        <v>-0,705226749527447-0,705226749528116i</v>
      </c>
      <c r="DH345" s="240" t="str">
        <f t="shared" ca="1" si="561"/>
        <v>-0,491587691141831-0,867773633165289i</v>
      </c>
      <c r="DI345" s="240" t="str">
        <f t="shared" ca="1" si="562"/>
        <v>-0,242334152396798-0,967452166818167i</v>
      </c>
      <c r="DJ345" s="240" t="str">
        <f t="shared" ca="1" si="563"/>
        <v>0,0244759791319763-0,997040853197386i</v>
      </c>
      <c r="DK345" s="240" t="str">
        <f t="shared" ca="1" si="564"/>
        <v>0,289512878146393-0,954396055045511i</v>
      </c>
      <c r="DL345" s="240" t="str">
        <f t="shared" ca="1" si="565"/>
        <v>0,533575186261141-0,842607297087695i</v>
      </c>
      <c r="DM345" s="240" t="str">
        <f t="shared" ca="1" si="566"/>
        <v>0,738981109495356-0,669773436550042i</v>
      </c>
      <c r="DN345" s="240" t="str">
        <f t="shared" ca="1" si="567"/>
        <v>0,890849426552606-0,448415918216485i</v>
      </c>
      <c r="DO345" s="240" t="str">
        <f t="shared" ca="1" si="568"/>
        <v>0,978177601582092-0,194571622448255i</v>
      </c>
      <c r="DP345" s="240" t="str">
        <f t="shared" ca="1" si="569"/>
        <v>0,99463889445157+0,0733689726192241i</v>
      </c>
      <c r="DQ345" s="240" t="str">
        <f t="shared" ca="1" si="570"/>
        <v>0,93904071958135+0,335994142013192i</v>
      </c>
      <c r="DR345" s="240" t="str">
        <f t="shared" ca="1" si="571"/>
        <v>0,815411046227669+0,574277252021128i</v>
      </c>
      <c r="DS345" s="240" t="str">
        <f t="shared" ca="1" si="572"/>
        <v>0,632706580698019+0,770955199243419i</v>
      </c>
      <c r="DT345" s="240" t="str">
        <f t="shared" ca="1" si="573"/>
        <v>0,404163872068479+0,911779085641723i</v>
      </c>
      <c r="DU345" s="240" t="str">
        <f t="shared" ca="1" si="574"/>
        <v>0,146340352419665+0,986546520825414i</v>
      </c>
      <c r="DV345" s="240" t="str">
        <f t="shared" ca="1" si="575"/>
        <v>-0,12208521382518+0,989840763488906i</v>
      </c>
      <c r="DW345" s="240" t="str">
        <f t="shared" ca="1" si="576"/>
        <v>-0,381665966563131+0,921423152773182i</v>
      </c>
      <c r="DX345" s="240" t="str">
        <f t="shared" ca="1" si="577"/>
        <v>-0,613595833579338+0,786250398736381i</v>
      </c>
      <c r="DY345" s="240" t="str">
        <f t="shared" ca="1" si="578"/>
        <v>-0,801071990388713+0,594115479274616i</v>
      </c>
      <c r="DZ345" s="240" t="str">
        <f t="shared" ca="1" si="579"/>
        <v>-0,9305121890515+0,358938159751267i</v>
      </c>
      <c r="EA345" s="240" t="str">
        <f t="shared" ca="1" si="580"/>
        <v>-0,992538763088965+0,0977565356631914i</v>
      </c>
      <c r="EB345" s="240" t="str">
        <f t="shared" ca="1" si="581"/>
        <v>-0,982658019427329-0,17050734105662i</v>
      </c>
      <c r="EC345" s="240" t="str">
        <f t="shared" ca="1" si="582"/>
        <v>-0,901585796882781-0,426418324369724i</v>
      </c>
      <c r="ED345" s="240" t="str">
        <f t="shared" ca="1" si="583"/>
        <v>-0,755195605166457-0,651436209030715i</v>
      </c>
      <c r="EE345" s="240" t="str">
        <f t="shared" ca="1" si="584"/>
        <v>-0,554093101624011-0,82925892894302i</v>
      </c>
      <c r="EF345" s="240" t="str">
        <f t="shared" ca="1" si="585"/>
        <v>-0,312847733967829-0,947003607094627i</v>
      </c>
      <c r="EG345" s="240" t="str">
        <f t="shared" ca="1" si="586"/>
        <v>-0,0489372148499533-0,996139892536068i</v>
      </c>
      <c r="EH345" s="240" t="str">
        <f t="shared" ca="1" si="587"/>
        <v>0,218518701169672-0,973107966126144i</v>
      </c>
      <c r="EI345" s="240" t="str">
        <f t="shared" ca="1" si="588"/>
        <v>0,470143403082961-0,879576441838123i</v>
      </c>
      <c r="EJ345" s="240" t="str">
        <f t="shared" ca="1" si="589"/>
        <v>0,687707217595361-0,722321479236418i</v>
      </c>
      <c r="EK345" s="240" t="str">
        <f t="shared" ca="1" si="590"/>
        <v>0,85544811010358-0,512735865157932i</v>
      </c>
      <c r="EL345" s="240" t="str">
        <f t="shared" ca="1" si="591"/>
        <v>0,961213610500241-0,266003630592011i</v>
      </c>
      <c r="EM345" s="240" t="str">
        <f t="shared" ca="1" si="592"/>
        <v>0,997341233730482+3,66546776385353E-13i</v>
      </c>
      <c r="EN345" s="240"/>
      <c r="EO345" s="240"/>
      <c r="EP345" s="240"/>
    </row>
    <row r="346" spans="1:146">
      <c r="A346" s="268">
        <f t="shared" si="461"/>
        <v>4.8046874999999835E-3</v>
      </c>
      <c r="B346" s="267">
        <v>246</v>
      </c>
      <c r="C346" s="266">
        <f t="shared" si="462"/>
        <v>49200</v>
      </c>
      <c r="N346" s="265">
        <f t="shared" ca="1" si="463"/>
        <v>1.002642106679061</v>
      </c>
      <c r="O346" s="240">
        <f t="shared" ca="1" si="464"/>
        <v>-0.99735789332093916</v>
      </c>
      <c r="P346" s="240" t="str">
        <f t="shared" ca="1" si="465"/>
        <v>-0,96746832714158-0,242338200347066i</v>
      </c>
      <c r="Q346" s="240" t="str">
        <f t="shared" ca="1" si="466"/>
        <v>-0,879591134285429-0,470151256359115i</v>
      </c>
      <c r="R346" s="240" t="str">
        <f t="shared" ca="1" si="467"/>
        <v>-0,738993453437835-0,669784624446998i</v>
      </c>
      <c r="S346" s="240" t="str">
        <f t="shared" ca="1" si="468"/>
        <v>-0,554102357196224-0,829272780886465i</v>
      </c>
      <c r="T346" s="240" t="str">
        <f t="shared" ca="1" si="469"/>
        <v>-0,335999754460446-0,939056405319778i</v>
      </c>
      <c r="U346" s="241" t="str">
        <f t="shared" ca="1" si="470"/>
        <v>-0,0977581685884334-0,992555342458957i</v>
      </c>
      <c r="V346" s="240" t="str">
        <f t="shared" ca="1" si="471"/>
        <v>0,146342796888772-0,986563000101034i</v>
      </c>
      <c r="W346" s="240" t="str">
        <f t="shared" ca="1" si="472"/>
        <v>0,381672341912448-0,921438544227801i</v>
      </c>
      <c r="X346" s="240" t="str">
        <f t="shared" ca="1" si="473"/>
        <v>0,594125403381288-0,801085371497073i</v>
      </c>
      <c r="Y346" s="240" t="str">
        <f t="shared" ca="1" si="474"/>
        <v>0,770968077280948-0,632717149430374i</v>
      </c>
      <c r="Z346" s="240" t="str">
        <f t="shared" ca="1" si="475"/>
        <v>0,901600856974292-0,426425447262242i</v>
      </c>
      <c r="AA346" s="240" t="str">
        <f t="shared" ca="1" si="476"/>
        <v>0,978193941063152-0,194574872573309i</v>
      </c>
      <c r="AB346" s="240" t="str">
        <f t="shared" ca="1" si="477"/>
        <v>0,996156532059318+0,0489380322973421i</v>
      </c>
      <c r="AC346" s="240" t="str">
        <f t="shared" ca="1" si="478"/>
        <v>0,954411997279713+0,289517714169841i</v>
      </c>
      <c r="AD346" s="240" t="str">
        <f t="shared" ca="1" si="479"/>
        <v>0,85546239951094+0,512744429899113i</v>
      </c>
      <c r="AE346" s="240" t="str">
        <f t="shared" ca="1" si="480"/>
        <v>0,705238529637132+0,705238529637199i</v>
      </c>
      <c r="AF346" s="240" t="str">
        <f t="shared" ca="1" si="481"/>
        <v>0,512744429899045+0,855462399510981i</v>
      </c>
      <c r="AG346" s="240" t="str">
        <f t="shared" ca="1" si="482"/>
        <v>0,289517714169941+0,954411997279683i</v>
      </c>
      <c r="AH346" s="240" t="str">
        <f t="shared" ca="1" si="483"/>
        <v>0,0489380322975593+0,996156532059307i</v>
      </c>
      <c r="AI346" s="240" t="str">
        <f t="shared" ca="1" si="484"/>
        <v>-0,194574872572999+0,978193941063214i</v>
      </c>
      <c r="AJ346" s="240" t="str">
        <f t="shared" ca="1" si="485"/>
        <v>-0,426425447261866+0,901600856974471i</v>
      </c>
      <c r="AK346" s="240" t="str">
        <f t="shared" ca="1" si="486"/>
        <v>-0,632717149430749+0,770968077280642i</v>
      </c>
      <c r="AL346" s="240" t="str">
        <f t="shared" ca="1" si="487"/>
        <v>-0,80108537149724+0,594125403381064i</v>
      </c>
      <c r="AM346" s="240" t="str">
        <f t="shared" ca="1" si="488"/>
        <v>-0,921438544227878+0,381672341912263i</v>
      </c>
      <c r="AN346" s="240" t="str">
        <f t="shared" ca="1" si="489"/>
        <v>-0,986563000101048+0,146342796888679i</v>
      </c>
      <c r="AO346" s="240" t="str">
        <f t="shared" ca="1" si="490"/>
        <v>-0,992555342458959-0,0977581685884145i</v>
      </c>
      <c r="AP346" s="240" t="str">
        <f t="shared" ca="1" si="491"/>
        <v>-0,939056405319819-0,335999754460331i</v>
      </c>
      <c r="AQ346" s="240" t="str">
        <f t="shared" ca="1" si="492"/>
        <v>-0,829272780886592-0,554102357196034i</v>
      </c>
      <c r="AR346" s="240" t="str">
        <f t="shared" ca="1" si="493"/>
        <v>-0,829272780886592-0,554102357196034i</v>
      </c>
      <c r="AS346" s="240" t="str">
        <f t="shared" ca="1" si="494"/>
        <v>-0,470151256358693-0,879591134285655i</v>
      </c>
      <c r="AT346" s="240" t="str">
        <f t="shared" ca="1" si="495"/>
        <v>-0,242338200346686-0,967468327141675i</v>
      </c>
      <c r="AU346" s="240" t="str">
        <f t="shared" ca="1" si="496"/>
        <v>2,92752581550264E-13-0,997357893320939i</v>
      </c>
      <c r="AV346" s="240" t="str">
        <f t="shared" ca="1" si="497"/>
        <v>0,242338200347227-0,96746832714154i</v>
      </c>
      <c r="AW346" s="240" t="str">
        <f t="shared" ca="1" si="498"/>
        <v>0,470151256359183-0,879591134285392i</v>
      </c>
      <c r="AX346" s="240" t="str">
        <f t="shared" ca="1" si="499"/>
        <v>0,669784624446978-0,738993453437852i</v>
      </c>
      <c r="AY346" s="240" t="str">
        <f t="shared" ca="1" si="500"/>
        <v>0,82927278088635-0,554102357196395i</v>
      </c>
      <c r="AZ346" s="240" t="str">
        <f t="shared" ca="1" si="501"/>
        <v>0,939056405319672-0,335999754460741i</v>
      </c>
      <c r="BA346" s="240" t="str">
        <f t="shared" ca="1" si="502"/>
        <v>0,992555342458916-0,0977581685888473i</v>
      </c>
      <c r="BB346" s="240" t="str">
        <f t="shared" ca="1" si="503"/>
        <v>0,986563000100962+0,146342796889258i</v>
      </c>
      <c r="BC346" s="240" t="str">
        <f t="shared" ca="1" si="504"/>
        <v>0,921438544227654+0,381672341912803i</v>
      </c>
      <c r="BD346" s="240" t="str">
        <f t="shared" ca="1" si="505"/>
        <v>0,801085371496907+0,594125403381511i</v>
      </c>
      <c r="BE346" s="240" t="str">
        <f t="shared" ca="1" si="506"/>
        <v>0,632717149430318+0,770968077280995i</v>
      </c>
      <c r="BF346" s="240" t="str">
        <f t="shared" ca="1" si="507"/>
        <v>0,426425447262246+0,90160085697429i</v>
      </c>
      <c r="BG346" s="240" t="str">
        <f t="shared" ca="1" si="508"/>
        <v>0,19457487257344+0,978193941063127i</v>
      </c>
      <c r="BH346" s="240" t="str">
        <f t="shared" ca="1" si="509"/>
        <v>-0,0489380322971248+0,996156532059329i</v>
      </c>
      <c r="BI346" s="240" t="str">
        <f t="shared" ca="1" si="510"/>
        <v>-0,289517714169552+0,954411997279801i</v>
      </c>
      <c r="BJ346" s="240" t="str">
        <f t="shared" ca="1" si="511"/>
        <v>-0,51274442989866+0,855462399511212i</v>
      </c>
      <c r="BK346" s="240" t="str">
        <f t="shared" ca="1" si="512"/>
        <v>-0,705238529637486+0,705238529636845i</v>
      </c>
      <c r="BL346" s="240" t="str">
        <f t="shared" ca="1" si="513"/>
        <v>-0,855462399511124+0,512744429898806i</v>
      </c>
      <c r="BM346" s="240" t="str">
        <f t="shared" ca="1" si="514"/>
        <v>-0,954411997279768+0,28951771416966i</v>
      </c>
      <c r="BN346" s="240" t="str">
        <f t="shared" ca="1" si="515"/>
        <v>-0,99615653205932+0,0489380322972952i</v>
      </c>
      <c r="BO346" s="240" t="str">
        <f t="shared" ca="1" si="516"/>
        <v>-0,97819394106316-0,194574872573272i</v>
      </c>
      <c r="BP346" s="240" t="str">
        <f t="shared" ca="1" si="517"/>
        <v>-0,901600856974339-0,426425447262144i</v>
      </c>
      <c r="BQ346" s="240" t="str">
        <f t="shared" ca="1" si="518"/>
        <v>-0,770968077281103-0,632717149430186i</v>
      </c>
      <c r="BR346" s="240" t="str">
        <f t="shared" ca="1" si="519"/>
        <v>-0,594125403381626-0,801085371496823i</v>
      </c>
      <c r="BS346" s="240" t="str">
        <f t="shared" ca="1" si="520"/>
        <v>-0,381672341912018-0,921438544227979i</v>
      </c>
      <c r="BT346" s="240" t="str">
        <f t="shared" ca="1" si="521"/>
        <v>-0,146342796888389-0,986563000101091i</v>
      </c>
      <c r="BU346" s="240" t="str">
        <f t="shared" ca="1" si="522"/>
        <v>0,0977581685886776-0,992555342458933i</v>
      </c>
      <c r="BV346" s="240" t="str">
        <f t="shared" ca="1" si="523"/>
        <v>0,335999754460606-0,93905640531972i</v>
      </c>
      <c r="BW346" s="240" t="str">
        <f t="shared" ca="1" si="524"/>
        <v>0,5541023571963-0,829272780886413i</v>
      </c>
      <c r="BX346" s="240" t="str">
        <f t="shared" ca="1" si="525"/>
        <v>0,738993453437737-0,669784624447104i</v>
      </c>
      <c r="BY346" s="240" t="str">
        <f t="shared" ca="1" si="526"/>
        <v>0,879591134285326-0,470151256359309i</v>
      </c>
      <c r="BZ346" s="240" t="str">
        <f t="shared" ca="1" si="527"/>
        <v>0,967468327141498-0,242338200347392i</v>
      </c>
      <c r="CA346" s="240" t="str">
        <f t="shared" ca="1" si="528"/>
        <v>0,997357893320939-4,34973021614627E-13i</v>
      </c>
      <c r="CB346" s="240" t="str">
        <f t="shared" ca="1" si="529"/>
        <v>0,967468327141475+0,242338200347483i</v>
      </c>
      <c r="CC346" s="240" t="str">
        <f t="shared" ca="1" si="530"/>
        <v>0,879591134285254+0,470151256359442i</v>
      </c>
      <c r="CD346" s="240" t="str">
        <f t="shared" ca="1" si="531"/>
        <v>0,738993453437636+0,669784624447216i</v>
      </c>
      <c r="CE346" s="240" t="str">
        <f t="shared" ca="1" si="532"/>
        <v>0,554102357196176+0,829272780886497i</v>
      </c>
      <c r="CF346" s="240" t="str">
        <f t="shared" ca="1" si="533"/>
        <v>0,335999754460465+0,939056405319771i</v>
      </c>
      <c r="CG346" s="240" t="str">
        <f t="shared" ca="1" si="534"/>
        <v>0,0977581685885842+0,992555342458942i</v>
      </c>
      <c r="CH346" s="240" t="str">
        <f t="shared" ca="1" si="535"/>
        <v>-0,146342796888538+0,986563000101069i</v>
      </c>
      <c r="CI346" s="240" t="str">
        <f t="shared" ca="1" si="536"/>
        <v>-0,381672341912157+0,921438544227921i</v>
      </c>
      <c r="CJ346" s="240" t="str">
        <f t="shared" ca="1" si="537"/>
        <v>-0,594125403380927+0,801085371497341i</v>
      </c>
      <c r="CK346" s="240" t="str">
        <f t="shared" ca="1" si="538"/>
        <v>-0,770968077281199+0,63271714943007i</v>
      </c>
      <c r="CL346" s="240" t="str">
        <f t="shared" ca="1" si="539"/>
        <v>-0,901600856974404+0,426425447262008i</v>
      </c>
      <c r="CM346" s="240" t="str">
        <f t="shared" ca="1" si="540"/>
        <v>-0,978193941063189+0,194574872573125i</v>
      </c>
      <c r="CN346" s="240" t="str">
        <f t="shared" ca="1" si="541"/>
        <v>-0,996156532059316-0,0489380322973889i</v>
      </c>
      <c r="CO346" s="240" t="str">
        <f t="shared" ca="1" si="542"/>
        <v>-0,954411997279724-0,289517714169805i</v>
      </c>
      <c r="CP346" s="240" t="str">
        <f t="shared" ca="1" si="543"/>
        <v>-0,855462399511046-0,512744429898935i</v>
      </c>
      <c r="CQ346" s="240" t="str">
        <f t="shared" ca="1" si="544"/>
        <v>-0,705238529637379-0,705238529636951i</v>
      </c>
      <c r="CR346" s="240" t="str">
        <f t="shared" ca="1" si="545"/>
        <v>-0,512744429899406-0,855462399510764i</v>
      </c>
      <c r="CS346" s="240" t="str">
        <f t="shared" ca="1" si="546"/>
        <v>-0,289517714169407-0,954411997279845i</v>
      </c>
      <c r="CT346" s="240" t="str">
        <f t="shared" ca="1" si="547"/>
        <v>-0,0489380322969744-0,996156532059336i</v>
      </c>
      <c r="CU346" s="240" t="str">
        <f t="shared" ca="1" si="548"/>
        <v>0,194574872573531-0,978193941063108i</v>
      </c>
      <c r="CV346" s="240" t="str">
        <f t="shared" ca="1" si="549"/>
        <v>0,426425447262331-0,90160085697425i</v>
      </c>
      <c r="CW346" s="240" t="str">
        <f t="shared" ca="1" si="550"/>
        <v>0,632717149430434-0,7709680772809i</v>
      </c>
      <c r="CX346" s="240" t="str">
        <f t="shared" ca="1" si="551"/>
        <v>0,80108537149698-0,594125403381413i</v>
      </c>
      <c r="CY346" s="240" t="str">
        <f t="shared" ca="1" si="552"/>
        <v>0,92143854422769-0,381672341912717i</v>
      </c>
      <c r="CZ346" s="240" t="str">
        <f t="shared" ca="1" si="553"/>
        <v>0,986563000100988-0,146342796889081i</v>
      </c>
      <c r="DA346" s="240" t="str">
        <f t="shared" ca="1" si="554"/>
        <v>0,992555342459002+0,0977581685879816i</v>
      </c>
      <c r="DB346" s="240" t="str">
        <f t="shared" ca="1" si="555"/>
        <v>0,93905640531963+0,335999754460856i</v>
      </c>
      <c r="DC346" s="240" t="str">
        <f t="shared" ca="1" si="556"/>
        <v>0,829272780886298+0,554102357196473i</v>
      </c>
      <c r="DD346" s="240" t="str">
        <f t="shared" ca="1" si="557"/>
        <v>0,669784624446866+0,738993453437953i</v>
      </c>
      <c r="DE346" s="240" t="str">
        <f t="shared" ca="1" si="558"/>
        <v>0,470151256359076+0,87959113428545i</v>
      </c>
      <c r="DF346" s="240" t="str">
        <f t="shared" ca="1" si="559"/>
        <v>0,242338200347136+0,967468327141562i</v>
      </c>
      <c r="DG346" s="240" t="str">
        <f t="shared" ca="1" si="560"/>
        <v>1,13873823822274E-13+0,997357893320939i</v>
      </c>
      <c r="DH346" s="240" t="str">
        <f t="shared" ca="1" si="561"/>
        <v>-0,242338200346805+0,967468327141646i</v>
      </c>
      <c r="DI346" s="240" t="str">
        <f t="shared" ca="1" si="562"/>
        <v>-0,470151256358776+0,879591134285611i</v>
      </c>
      <c r="DJ346" s="240" t="str">
        <f t="shared" ca="1" si="563"/>
        <v>-0,669784624446698+0,738993453438106i</v>
      </c>
      <c r="DK346" s="240" t="str">
        <f t="shared" ca="1" si="564"/>
        <v>-0,829272780886675+0,554102357195909i</v>
      </c>
      <c r="DL346" s="240" t="str">
        <f t="shared" ca="1" si="565"/>
        <v>-0,93905640531986+0,335999754460216i</v>
      </c>
      <c r="DM346" s="240" t="str">
        <f t="shared" ca="1" si="566"/>
        <v>-0,992555342458968+0,0977581685883211i</v>
      </c>
      <c r="DN346" s="240" t="str">
        <f t="shared" ca="1" si="567"/>
        <v>-0,986563000101022-0,146342796888856i</v>
      </c>
      <c r="DO346" s="240" t="str">
        <f t="shared" ca="1" si="568"/>
        <v>-0,92143854422782-0,381672341912401i</v>
      </c>
      <c r="DP346" s="240" t="str">
        <f t="shared" ca="1" si="569"/>
        <v>-0,801085371497184-0,594125403381139i</v>
      </c>
      <c r="DQ346" s="240" t="str">
        <f t="shared" ca="1" si="570"/>
        <v>-0,63271714943061-0,770968077280755i</v>
      </c>
      <c r="DR346" s="240" t="str">
        <f t="shared" ca="1" si="571"/>
        <v>-0,426425447262639-0,901600856974105i</v>
      </c>
      <c r="DS346" s="240" t="str">
        <f t="shared" ca="1" si="572"/>
        <v>-0,194574872572865-0,978193941063241i</v>
      </c>
      <c r="DT346" s="240" t="str">
        <f t="shared" ca="1" si="573"/>
        <v>0,048938032297653-0,996156532059303i</v>
      </c>
      <c r="DU346" s="240" t="str">
        <f t="shared" ca="1" si="574"/>
        <v>0,289517714170112-0,954411997279631i</v>
      </c>
      <c r="DV346" s="240" t="str">
        <f t="shared" ca="1" si="575"/>
        <v>0,512744429899162-0,855462399510911i</v>
      </c>
      <c r="DW346" s="240" t="str">
        <f t="shared" ca="1" si="576"/>
        <v>0,705238529637138-0,705238529637193i</v>
      </c>
      <c r="DX346" s="240" t="str">
        <f t="shared" ca="1" si="577"/>
        <v>0,85546239951093-0,51274442989913i</v>
      </c>
      <c r="DY346" s="240" t="str">
        <f t="shared" ca="1" si="578"/>
        <v>0,954411997279642-0,289517714170076i</v>
      </c>
      <c r="DZ346" s="240" t="str">
        <f t="shared" ca="1" si="579"/>
        <v>0,996156532059299-0,0489380322977296i</v>
      </c>
      <c r="EA346" s="240" t="str">
        <f t="shared" ca="1" si="580"/>
        <v>0,978193941063057+0,194574872573791i</v>
      </c>
      <c r="EB346" s="240" t="str">
        <f t="shared" ca="1" si="581"/>
        <v>0,901600856974089+0,426425447262673i</v>
      </c>
      <c r="EC346" s="240" t="str">
        <f t="shared" ca="1" si="582"/>
        <v>0,770968077280732+0,632717149430638i</v>
      </c>
      <c r="ED346" s="240" t="str">
        <f t="shared" ca="1" si="583"/>
        <v>0,594125403381201+0,801085371497138i</v>
      </c>
      <c r="EE346" s="240" t="str">
        <f t="shared" ca="1" si="584"/>
        <v>0,381672341912368+0,921438544227834i</v>
      </c>
      <c r="EF346" s="240" t="str">
        <f t="shared" ca="1" si="585"/>
        <v>0,14634279688882+0,986563000101027i</v>
      </c>
      <c r="EG346" s="240" t="str">
        <f t="shared" ca="1" si="586"/>
        <v>-0,0977581685882447+0,992555342458975i</v>
      </c>
      <c r="EH346" s="240" t="str">
        <f t="shared" ca="1" si="587"/>
        <v>-0,33599975446025+0,939056405319848i</v>
      </c>
      <c r="EI346" s="240" t="str">
        <f t="shared" ca="1" si="588"/>
        <v>-0,554102357195939+0,829272780886655i</v>
      </c>
      <c r="EJ346" s="240" t="str">
        <f t="shared" ca="1" si="589"/>
        <v>-0,738993453438131+0,669784624446671i</v>
      </c>
      <c r="EK346" s="240" t="str">
        <f t="shared" ca="1" si="590"/>
        <v>-0,879591134285574+0,470151256358842i</v>
      </c>
      <c r="EL346" s="240" t="str">
        <f t="shared" ca="1" si="591"/>
        <v>-0,967468327141654+0,242338200346769i</v>
      </c>
      <c r="EM346" s="240" t="str">
        <f t="shared" ca="1" si="592"/>
        <v>-0,997357893320939-1,50532141485902E-13i</v>
      </c>
      <c r="EN346" s="240"/>
      <c r="EO346" s="240"/>
      <c r="EP346" s="240"/>
    </row>
    <row r="347" spans="1:146">
      <c r="A347" s="268">
        <f t="shared" si="461"/>
        <v>4.824218749999983E-3</v>
      </c>
      <c r="B347" s="267">
        <v>247</v>
      </c>
      <c r="C347" s="266">
        <f t="shared" si="462"/>
        <v>49400</v>
      </c>
      <c r="N347" s="265">
        <f t="shared" ca="1" si="463"/>
        <v>1.0026271847721759</v>
      </c>
      <c r="O347" s="240">
        <f t="shared" ca="1" si="464"/>
        <v>-0.99737281522782406</v>
      </c>
      <c r="P347" s="240" t="str">
        <f t="shared" ca="1" si="465"/>
        <v>-0,973138780260311-0,218525620715169i</v>
      </c>
      <c r="Q347" s="240" t="str">
        <f t="shared" ca="1" si="466"/>
        <v>-0,901614346218336-0,426431827199563i</v>
      </c>
      <c r="R347" s="240" t="str">
        <f t="shared" ca="1" si="467"/>
        <v>-0,786275295896769-0,613615263514463i</v>
      </c>
      <c r="S347" s="240" t="str">
        <f t="shared" ca="1" si="468"/>
        <v>-0,632726615787908-0,77097961207094i</v>
      </c>
      <c r="T347" s="240" t="str">
        <f t="shared" ca="1" si="469"/>
        <v>-0,448430117615966-0,890877635913265i</v>
      </c>
      <c r="U347" s="241" t="str">
        <f t="shared" ca="1" si="470"/>
        <v>-0,242341826074656-0,967482801857623i</v>
      </c>
      <c r="V347" s="240" t="str">
        <f t="shared" ca="1" si="471"/>
        <v>-0,0244767541810668-0,997072425182963i</v>
      </c>
      <c r="W347" s="240" t="str">
        <f t="shared" ca="1" si="472"/>
        <v>0,194577783692959-0,978208576249774i</v>
      </c>
      <c r="X347" s="240" t="str">
        <f t="shared" ca="1" si="473"/>
        <v>0,404176670195765-0,911807957754778i</v>
      </c>
      <c r="Y347" s="240" t="str">
        <f t="shared" ca="1" si="474"/>
        <v>0,59413429235091-0,801097356885016i</v>
      </c>
      <c r="Z347" s="240" t="str">
        <f t="shared" ca="1" si="475"/>
        <v>0,755219518955582-0,651456837207173i</v>
      </c>
      <c r="AA347" s="240" t="str">
        <f t="shared" ca="1" si="476"/>
        <v>0,87960429423238-0,470158290497395i</v>
      </c>
      <c r="AB347" s="240" t="str">
        <f t="shared" ca="1" si="477"/>
        <v>0,961244047991595-0,266012053779916i</v>
      </c>
      <c r="AC347" s="240" t="str">
        <f t="shared" ca="1" si="478"/>
        <v>0,996171435992109-0,0489387644806597i</v>
      </c>
      <c r="AD347" s="240" t="str">
        <f t="shared" ca="1" si="479"/>
        <v>0,982689135970488+0,170512740289545i</v>
      </c>
      <c r="AE347" s="240" t="str">
        <f t="shared" ca="1" si="480"/>
        <v>0,921452330272162+0,381678052278982i</v>
      </c>
      <c r="AF347" s="240" t="str">
        <f t="shared" ca="1" si="481"/>
        <v>0,815436866780554+0,574295436905595i</v>
      </c>
      <c r="AG347" s="240" t="str">
        <f t="shared" ca="1" si="482"/>
        <v>0,669794645387249+0,739004509841478i</v>
      </c>
      <c r="AH347" s="240" t="str">
        <f t="shared" ca="1" si="483"/>
        <v>0,491603257604902+0,867801111815216i</v>
      </c>
      <c r="AI347" s="240" t="str">
        <f t="shared" ca="1" si="484"/>
        <v>0,289522045770701+0,954426276654317i</v>
      </c>
      <c r="AJ347" s="240" t="str">
        <f t="shared" ca="1" si="485"/>
        <v>0,0733712958982768+0,994670390377477i</v>
      </c>
      <c r="AK347" s="240" t="str">
        <f t="shared" ca="1" si="486"/>
        <v>-0,146344986387445+0,986577760500779i</v>
      </c>
      <c r="AL347" s="240" t="str">
        <f t="shared" ca="1" si="487"/>
        <v>-0,358949525775653+0,930541654361001i</v>
      </c>
      <c r="AM347" s="240" t="str">
        <f t="shared" ca="1" si="488"/>
        <v>-0,554110647363794+0,829285187998406i</v>
      </c>
      <c r="AN347" s="240" t="str">
        <f t="shared" ca="1" si="489"/>
        <v>-0,722344352044096+0,687728994317871i</v>
      </c>
      <c r="AO347" s="240" t="str">
        <f t="shared" ca="1" si="490"/>
        <v>-0,855475198457623+0,512752101292004i</v>
      </c>
      <c r="AP347" s="240" t="str">
        <f t="shared" ca="1" si="491"/>
        <v>-0,947033594616374+0,312857640506774i</v>
      </c>
      <c r="AQ347" s="240" t="str">
        <f t="shared" ca="1" si="492"/>
        <v>-0,992570192512735+0,0977596311915508i</v>
      </c>
      <c r="AR347" s="240" t="str">
        <f t="shared" ca="1" si="493"/>
        <v>-0,992570192512735+0,0977596311915508i</v>
      </c>
      <c r="AS347" s="240" t="str">
        <f t="shared" ca="1" si="494"/>
        <v>-0,939070454952761-0,336004781499147i</v>
      </c>
      <c r="AT347" s="240" t="str">
        <f t="shared" ca="1" si="495"/>
        <v>-0,842633978828541-0,5335920822867i</v>
      </c>
      <c r="AU347" s="240" t="str">
        <f t="shared" ca="1" si="496"/>
        <v>-0,705249081018904-0,70524908101852i</v>
      </c>
      <c r="AV347" s="240" t="str">
        <f t="shared" ca="1" si="497"/>
        <v>-0,533592082287159-0,842633978828251i</v>
      </c>
      <c r="AW347" s="240" t="str">
        <f t="shared" ca="1" si="498"/>
        <v>-0,336004781499632-0,939070454952588i</v>
      </c>
      <c r="AX347" s="240" t="str">
        <f t="shared" ca="1" si="499"/>
        <v>-0,122089079737476-0,989872107478704i</v>
      </c>
      <c r="AY347" s="240" t="str">
        <f t="shared" ca="1" si="500"/>
        <v>0,0977596311910104-0,992570192512788i</v>
      </c>
      <c r="AZ347" s="240" t="str">
        <f t="shared" ca="1" si="501"/>
        <v>0,3128576405072-0,947033594616232i</v>
      </c>
      <c r="BA347" s="240" t="str">
        <f t="shared" ca="1" si="502"/>
        <v>0,51275210129239-0,855475198457393i</v>
      </c>
      <c r="BB347" s="240" t="str">
        <f t="shared" ca="1" si="503"/>
        <v>0,687728994318217-0,722344352043767i</v>
      </c>
      <c r="BC347" s="240" t="str">
        <f t="shared" ca="1" si="504"/>
        <v>0,829285187998672-0,554110647363397i</v>
      </c>
      <c r="BD347" s="240" t="str">
        <f t="shared" ca="1" si="505"/>
        <v>0,930541654361173-0,358949525775207i</v>
      </c>
      <c r="BE347" s="240" t="str">
        <f t="shared" ca="1" si="506"/>
        <v>0,986577760500845-0,146344986387001i</v>
      </c>
      <c r="BF347" s="240" t="str">
        <f t="shared" ca="1" si="507"/>
        <v>0,994670390377444+0,0733712958987247i</v>
      </c>
      <c r="BG347" s="240" t="str">
        <f t="shared" ca="1" si="508"/>
        <v>0,954426276654183+0,289522045771145i</v>
      </c>
      <c r="BH347" s="240" t="str">
        <f t="shared" ca="1" si="509"/>
        <v>0,867801111814987+0,491603257605305i</v>
      </c>
      <c r="BI347" s="240" t="str">
        <f t="shared" ca="1" si="510"/>
        <v>0,739004509841167+0,669794645387594i</v>
      </c>
      <c r="BJ347" s="240" t="str">
        <f t="shared" ca="1" si="511"/>
        <v>0,574295436906039+0,815436866780242i</v>
      </c>
      <c r="BK347" s="240" t="str">
        <f t="shared" ca="1" si="512"/>
        <v>0,381678052279392+0,921452330271993i</v>
      </c>
      <c r="BL347" s="240" t="str">
        <f t="shared" ca="1" si="513"/>
        <v>0,170512740289871+0,982689135970432i</v>
      </c>
      <c r="BM347" s="240" t="str">
        <f t="shared" ca="1" si="514"/>
        <v>-0,0489387644803297+0,996171435992126i</v>
      </c>
      <c r="BN347" s="240" t="str">
        <f t="shared" ca="1" si="515"/>
        <v>-0,266012053779692+0,961244047991656i</v>
      </c>
      <c r="BO347" s="240" t="str">
        <f t="shared" ca="1" si="516"/>
        <v>-0,470158290497204+0,879604294232482i</v>
      </c>
      <c r="BP347" s="240" t="str">
        <f t="shared" ca="1" si="517"/>
        <v>-0,651456837207084+0,75521951895566i</v>
      </c>
      <c r="BQ347" s="240" t="str">
        <f t="shared" ca="1" si="518"/>
        <v>-0,80109735688501+0,594134292350919i</v>
      </c>
      <c r="BR347" s="240" t="str">
        <f t="shared" ca="1" si="519"/>
        <v>-0,911807957754774+0,404176670195776i</v>
      </c>
      <c r="BS347" s="240" t="str">
        <f t="shared" ca="1" si="520"/>
        <v>-0,978208576249782+0,194577783692922i</v>
      </c>
      <c r="BT347" s="240" t="str">
        <f t="shared" ca="1" si="521"/>
        <v>-0,997072425182962-0,024476754181112i</v>
      </c>
      <c r="BU347" s="240" t="str">
        <f t="shared" ca="1" si="522"/>
        <v>-0,967482801857587-0,242341826074802i</v>
      </c>
      <c r="BV347" s="240" t="str">
        <f t="shared" ca="1" si="523"/>
        <v>-0,890877635913195-0,448430117616104i</v>
      </c>
      <c r="BW347" s="240" t="str">
        <f t="shared" ca="1" si="524"/>
        <v>-0,770979612070776-0,632726615788107i</v>
      </c>
      <c r="BX347" s="240" t="str">
        <f t="shared" ca="1" si="525"/>
        <v>-0,613615263514255-0,786275295896932i</v>
      </c>
      <c r="BY347" s="240" t="str">
        <f t="shared" ca="1" si="526"/>
        <v>-0,426431827199231-0,901614346218494i</v>
      </c>
      <c r="BZ347" s="240" t="str">
        <f t="shared" ca="1" si="527"/>
        <v>-0,218525620714756-0,973138780260403i</v>
      </c>
      <c r="CA347" s="240" t="str">
        <f t="shared" ca="1" si="528"/>
        <v>4,77501928259608E-13-0,997372815227824i</v>
      </c>
      <c r="CB347" s="240" t="str">
        <f t="shared" ca="1" si="529"/>
        <v>0,218525620715688-0,973138780260194i</v>
      </c>
      <c r="CC347" s="240" t="str">
        <f t="shared" ca="1" si="530"/>
        <v>0,426431827199172-0,901614346218521i</v>
      </c>
      <c r="CD347" s="240" t="str">
        <f t="shared" ca="1" si="531"/>
        <v>0,613615263514203-0,786275295896972i</v>
      </c>
      <c r="CE347" s="240" t="str">
        <f t="shared" ca="1" si="532"/>
        <v>0,770979612070734-0,632726615788158i</v>
      </c>
      <c r="CF347" s="240" t="str">
        <f t="shared" ca="1" si="533"/>
        <v>0,890877635913165-0,448430117616162i</v>
      </c>
      <c r="CG347" s="240" t="str">
        <f t="shared" ca="1" si="534"/>
        <v>0,967482801857571-0,242341826074866i</v>
      </c>
      <c r="CH347" s="240" t="str">
        <f t="shared" ca="1" si="535"/>
        <v>0,99707242518296-0,0244767541811775i</v>
      </c>
      <c r="CI347" s="240" t="str">
        <f t="shared" ca="1" si="536"/>
        <v>0,978208576249806+0,194577783692802i</v>
      </c>
      <c r="CJ347" s="240" t="str">
        <f t="shared" ca="1" si="537"/>
        <v>0,9118079577548+0,404176670195716i</v>
      </c>
      <c r="CK347" s="240" t="str">
        <f t="shared" ca="1" si="538"/>
        <v>0,801097356885049+0,594134292350866i</v>
      </c>
      <c r="CL347" s="240" t="str">
        <f t="shared" ca="1" si="539"/>
        <v>0,651456837207134+0,755219518955617i</v>
      </c>
      <c r="CM347" s="240" t="str">
        <f t="shared" ca="1" si="540"/>
        <v>0,470158290497262+0,879604294232451i</v>
      </c>
      <c r="CN347" s="240" t="str">
        <f t="shared" ca="1" si="541"/>
        <v>0,266012053779756+0,961244047991639i</v>
      </c>
      <c r="CO347" s="240" t="str">
        <f t="shared" ca="1" si="542"/>
        <v>0,0489387644803951+0,996171435992122i</v>
      </c>
      <c r="CP347" s="240" t="str">
        <f t="shared" ca="1" si="543"/>
        <v>-0,170512740289807+0,982689135970443i</v>
      </c>
      <c r="CQ347" s="240" t="str">
        <f t="shared" ca="1" si="544"/>
        <v>-0,381678052279332+0,921452330272018i</v>
      </c>
      <c r="CR347" s="240" t="str">
        <f t="shared" ca="1" si="545"/>
        <v>-0,574295436905986+0,815436866780278i</v>
      </c>
      <c r="CS347" s="240" t="str">
        <f t="shared" ca="1" si="546"/>
        <v>-0,739004509841808+0,669794645386885i</v>
      </c>
      <c r="CT347" s="240" t="str">
        <f t="shared" ca="1" si="547"/>
        <v>-0,867801111814954+0,491603257605362i</v>
      </c>
      <c r="CU347" s="240" t="str">
        <f t="shared" ca="1" si="548"/>
        <v>-0,954426276654164+0,289522045771208i</v>
      </c>
      <c r="CV347" s="240" t="str">
        <f t="shared" ca="1" si="549"/>
        <v>-0,994670390377439+0,0733712958987901i</v>
      </c>
      <c r="CW347" s="240" t="str">
        <f t="shared" ca="1" si="550"/>
        <v>-0,986577760500863-0,14634498638688i</v>
      </c>
      <c r="CX347" s="240" t="str">
        <f t="shared" ca="1" si="551"/>
        <v>-0,930541654361186-0,358949525775173i</v>
      </c>
      <c r="CY347" s="240" t="str">
        <f t="shared" ca="1" si="552"/>
        <v>-0,829285187998724-0,554110647363319i</v>
      </c>
      <c r="CZ347" s="240" t="str">
        <f t="shared" ca="1" si="553"/>
        <v>-0,687728994318244-0,722344352043741i</v>
      </c>
      <c r="DA347" s="240" t="str">
        <f t="shared" ca="1" si="554"/>
        <v>-0,512752101292469-0,855475198457344i</v>
      </c>
      <c r="DB347" s="240" t="str">
        <f t="shared" ca="1" si="555"/>
        <v>-0,312857640507235-0,947033594616221i</v>
      </c>
      <c r="DC347" s="240" t="str">
        <f t="shared" ca="1" si="556"/>
        <v>-0,0977596311911038-0,992570192512779i</v>
      </c>
      <c r="DD347" s="240" t="str">
        <f t="shared" ca="1" si="557"/>
        <v>0,122089079737467-0,989872107478705i</v>
      </c>
      <c r="DE347" s="240" t="str">
        <f t="shared" ca="1" si="558"/>
        <v>0,33600478149957-0,93907045495261i</v>
      </c>
      <c r="DF347" s="240" t="str">
        <f t="shared" ca="1" si="559"/>
        <v>0,533592082287056-0,842633978828316i</v>
      </c>
      <c r="DG347" s="240" t="str">
        <f t="shared" ca="1" si="560"/>
        <v>0,705249081018858-0,705249081018566i</v>
      </c>
      <c r="DH347" s="240" t="str">
        <f t="shared" ca="1" si="561"/>
        <v>0,842633978828476-0,533592082286804i</v>
      </c>
      <c r="DI347" s="240" t="str">
        <f t="shared" ca="1" si="562"/>
        <v>0,939070454952748-0,336004781499182i</v>
      </c>
      <c r="DJ347" s="240" t="str">
        <f t="shared" ca="1" si="563"/>
        <v>0,989872107478756-0,122089079737058i</v>
      </c>
      <c r="DK347" s="240" t="str">
        <f t="shared" ca="1" si="564"/>
        <v>0,992570192512739+0,0977596311915138i</v>
      </c>
      <c r="DL347" s="240" t="str">
        <f t="shared" ca="1" si="565"/>
        <v>0,947033594616091+0,312857640507627i</v>
      </c>
      <c r="DM347" s="240" t="str">
        <f t="shared" ca="1" si="566"/>
        <v>0,855475198457657+0,512752101291948i</v>
      </c>
      <c r="DN347" s="240" t="str">
        <f t="shared" ca="1" si="567"/>
        <v>0,722344352043457+0,687728994318542i</v>
      </c>
      <c r="DO347" s="240" t="str">
        <f t="shared" ca="1" si="568"/>
        <v>0,554110647363825+0,829285187998386i</v>
      </c>
      <c r="DP347" s="240" t="str">
        <f t="shared" ca="1" si="569"/>
        <v>0,358949525775741+0,930541654360968i</v>
      </c>
      <c r="DQ347" s="240" t="str">
        <f t="shared" ca="1" si="570"/>
        <v>0,146344986387482+0,986577760500775i</v>
      </c>
      <c r="DR347" s="240" t="str">
        <f t="shared" ca="1" si="571"/>
        <v>-0,0733712958981833+0,994670390377484i</v>
      </c>
      <c r="DS347" s="240" t="str">
        <f t="shared" ca="1" si="572"/>
        <v>-0,289522045770679+0,954426276654323i</v>
      </c>
      <c r="DT347" s="240" t="str">
        <f t="shared" ca="1" si="573"/>
        <v>-0,491603257604832+0,867801111815255i</v>
      </c>
      <c r="DU347" s="240" t="str">
        <f t="shared" ca="1" si="574"/>
        <v>-0,669794645387233+0,739004509841494i</v>
      </c>
      <c r="DV347" s="240" t="str">
        <f t="shared" ca="1" si="575"/>
        <v>-0,815436866780516+0,574295436905649i</v>
      </c>
      <c r="DW347" s="240" t="str">
        <f t="shared" ca="1" si="576"/>
        <v>-0,921452330272153+0,381678052279003i</v>
      </c>
      <c r="DX347" s="240" t="str">
        <f t="shared" ca="1" si="577"/>
        <v>-0,982689135970513+0,170512740289401i</v>
      </c>
      <c r="DY347" s="240" t="str">
        <f t="shared" ca="1" si="578"/>
        <v>-0,996171435992105-0,04893876448075i</v>
      </c>
      <c r="DZ347" s="240" t="str">
        <f t="shared" ca="1" si="579"/>
        <v>-0,961244047991529-0,266012053780153i</v>
      </c>
      <c r="EA347" s="240" t="str">
        <f t="shared" ca="1" si="580"/>
        <v>-0,879604294232283-0,470158290497575i</v>
      </c>
      <c r="EB347" s="240" t="str">
        <f t="shared" ca="1" si="581"/>
        <v>-0,755219518955348-0,651456837207445i</v>
      </c>
      <c r="EC347" s="240" t="str">
        <f t="shared" ca="1" si="582"/>
        <v>-0,59413429235058-0,80109735688526i</v>
      </c>
      <c r="ED347" s="240" t="str">
        <f t="shared" ca="1" si="583"/>
        <v>-0,404176670195339-0,911807957754967i</v>
      </c>
      <c r="EE347" s="240" t="str">
        <f t="shared" ca="1" si="584"/>
        <v>-0,194577783692454-0,978208576249875i</v>
      </c>
      <c r="EF347" s="240" t="str">
        <f t="shared" ca="1" si="585"/>
        <v>0,0244767541806258-0,997072425182974i</v>
      </c>
      <c r="EG347" s="240" t="str">
        <f t="shared" ca="1" si="586"/>
        <v>0,242341826074276-0,967482801857718i</v>
      </c>
      <c r="EH347" s="240" t="str">
        <f t="shared" ca="1" si="587"/>
        <v>0,448430117615669-0,890877635913413i</v>
      </c>
      <c r="EI347" s="240" t="str">
        <f t="shared" ca="1" si="588"/>
        <v>0,632726615787687-0,77097961207112i</v>
      </c>
      <c r="EJ347" s="240" t="str">
        <f t="shared" ca="1" si="589"/>
        <v>0,786275295896632-0,613615263514638i</v>
      </c>
      <c r="EK347" s="240" t="str">
        <f t="shared" ca="1" si="590"/>
        <v>0,901614346218261-0,426431827199721i</v>
      </c>
      <c r="EL347" s="240" t="str">
        <f t="shared" ca="1" si="591"/>
        <v>0,973138780260297-0,218525620715231i</v>
      </c>
      <c r="EM347" s="240" t="str">
        <f t="shared" ca="1" si="592"/>
        <v>0,997372815227824-6,54895960155962E-14i</v>
      </c>
      <c r="EN347" s="240"/>
      <c r="EO347" s="240"/>
      <c r="EP347" s="240"/>
    </row>
    <row r="348" spans="1:146">
      <c r="A348" s="268">
        <f t="shared" si="461"/>
        <v>4.8437499999999826E-3</v>
      </c>
      <c r="B348" s="267">
        <v>248</v>
      </c>
      <c r="C348" s="266">
        <f t="shared" si="462"/>
        <v>49600</v>
      </c>
      <c r="N348" s="265">
        <f t="shared" ca="1" si="463"/>
        <v>1.0026139525871223</v>
      </c>
      <c r="O348" s="240">
        <f t="shared" ca="1" si="464"/>
        <v>-0.99738604741287773</v>
      </c>
      <c r="P348" s="240" t="str">
        <f t="shared" ca="1" si="465"/>
        <v>-0,978221554182109-0,194580365164175i</v>
      </c>
      <c r="Q348" s="240" t="str">
        <f t="shared" ca="1" si="466"/>
        <v>-0,921464555217071-0,381683116017055i</v>
      </c>
      <c r="R348" s="240" t="str">
        <f t="shared" ca="1" si="467"/>
        <v>-0,829296190158368-0,554117998771651i</v>
      </c>
      <c r="S348" s="240" t="str">
        <f t="shared" ca="1" si="468"/>
        <v>-0,705258437586495-0,705258437586492i</v>
      </c>
      <c r="T348" s="240" t="str">
        <f t="shared" ca="1" si="469"/>
        <v>-0,554117998771653-0,829296190158366i</v>
      </c>
      <c r="U348" s="241" t="str">
        <f t="shared" ca="1" si="470"/>
        <v>-0,381683116016967-0,921464555217108i</v>
      </c>
      <c r="V348" s="240" t="str">
        <f t="shared" ca="1" si="471"/>
        <v>-0,194580365164202-0,978221554182103i</v>
      </c>
      <c r="W348" s="240" t="str">
        <f t="shared" ca="1" si="472"/>
        <v>-3,42112431938302E-15-0,997386047412878i</v>
      </c>
      <c r="X348" s="240" t="str">
        <f t="shared" ca="1" si="473"/>
        <v>0,194580365164188-0,978221554182106i</v>
      </c>
      <c r="Y348" s="240" t="str">
        <f t="shared" ca="1" si="474"/>
        <v>0,381683116017052-0,921464555217072i</v>
      </c>
      <c r="Z348" s="240" t="str">
        <f t="shared" ca="1" si="475"/>
        <v>0,554117998771645-0,829296190158372i</v>
      </c>
      <c r="AA348" s="240" t="str">
        <f t="shared" ca="1" si="476"/>
        <v>0,70525843758649-0,705258437586497i</v>
      </c>
      <c r="AB348" s="240" t="str">
        <f t="shared" ca="1" si="477"/>
        <v>0,829296190158366-0,554117998771653i</v>
      </c>
      <c r="AC348" s="240" t="str">
        <f t="shared" ca="1" si="478"/>
        <v>0,921464555217104-0,381683116016977i</v>
      </c>
      <c r="AD348" s="240" t="str">
        <f t="shared" ca="1" si="479"/>
        <v>0,978221554182103-0,194580365164205i</v>
      </c>
      <c r="AE348" s="240" t="str">
        <f t="shared" ca="1" si="480"/>
        <v>0,997386047412878-6,84224863876605E-15i</v>
      </c>
      <c r="AF348" s="240" t="str">
        <f t="shared" ca="1" si="481"/>
        <v>0,978221554182146+0,194580365163984i</v>
      </c>
      <c r="AG348" s="240" t="str">
        <f t="shared" ca="1" si="482"/>
        <v>0,921464555217076+0,381683116017042i</v>
      </c>
      <c r="AH348" s="240" t="str">
        <f t="shared" ca="1" si="483"/>
        <v>0,829296190158209+0,55411799877189i</v>
      </c>
      <c r="AI348" s="240" t="str">
        <f t="shared" ca="1" si="484"/>
        <v>0,705258437586149+0,705258437586838i</v>
      </c>
      <c r="AJ348" s="240" t="str">
        <f t="shared" ca="1" si="485"/>
        <v>0,554117998771916+0,829296190158191i</v>
      </c>
      <c r="AK348" s="240" t="str">
        <f t="shared" ca="1" si="486"/>
        <v>0,381683116017071+0,921464555217064i</v>
      </c>
      <c r="AL348" s="240" t="str">
        <f t="shared" ca="1" si="487"/>
        <v>0,194580365164001+0,978221554182143i</v>
      </c>
      <c r="AM348" s="240" t="str">
        <f t="shared" ca="1" si="488"/>
        <v>-3,86600457054963E-13+0,997386047412878i</v>
      </c>
      <c r="AN348" s="240" t="str">
        <f t="shared" ca="1" si="489"/>
        <v>-0,194580365163785+0,978221554182185i</v>
      </c>
      <c r="AO348" s="240" t="str">
        <f t="shared" ca="1" si="490"/>
        <v>-0,381683116016869+0,921464555217148i</v>
      </c>
      <c r="AP348" s="240" t="str">
        <f t="shared" ca="1" si="491"/>
        <v>-0,554117998771722+0,82929619015832i</v>
      </c>
      <c r="AQ348" s="240" t="str">
        <f t="shared" ca="1" si="492"/>
        <v>-0,705258437586685+0,705258437586301i</v>
      </c>
      <c r="AR348" s="240" t="str">
        <f t="shared" ca="1" si="493"/>
        <v>-0,705258437586685+0,705258437586301i</v>
      </c>
      <c r="AS348" s="240" t="str">
        <f t="shared" ca="1" si="494"/>
        <v>-0,921464555216987+0,381683116017258i</v>
      </c>
      <c r="AT348" s="240" t="str">
        <f t="shared" ca="1" si="495"/>
        <v>-0,978221554182099+0,194580365164226i</v>
      </c>
      <c r="AU348" s="240" t="str">
        <f t="shared" ca="1" si="496"/>
        <v>-0,997386047412878-1,84747417729023E-13i</v>
      </c>
      <c r="AV348" s="240" t="str">
        <f t="shared" ca="1" si="497"/>
        <v>-0,978221554182032-0,194580365164561i</v>
      </c>
      <c r="AW348" s="240" t="str">
        <f t="shared" ca="1" si="498"/>
        <v>-0,921464555217236-0,381683116016656i</v>
      </c>
      <c r="AX348" s="240" t="str">
        <f t="shared" ca="1" si="499"/>
        <v>-0,829296190158433-0,554117998771554i</v>
      </c>
      <c r="AY348" s="240" t="str">
        <f t="shared" ca="1" si="500"/>
        <v>-0,705258437586444-0,705258437586543i</v>
      </c>
      <c r="AZ348" s="240" t="str">
        <f t="shared" ca="1" si="501"/>
        <v>-0,554117998771415-0,829296190158526i</v>
      </c>
      <c r="BA348" s="240" t="str">
        <f t="shared" ca="1" si="502"/>
        <v>-0,381683116017444-0,92146455521691i</v>
      </c>
      <c r="BB348" s="240" t="str">
        <f t="shared" ca="1" si="503"/>
        <v>-0,194580365164425-0,978221554182059i</v>
      </c>
      <c r="BC348" s="240" t="str">
        <f t="shared" ca="1" si="504"/>
        <v>-1,71056215969152E-14-0,997386047412878i</v>
      </c>
      <c r="BD348" s="240" t="str">
        <f t="shared" ca="1" si="505"/>
        <v>0,194580365164363-0,978221554182071i</v>
      </c>
      <c r="BE348" s="240" t="str">
        <f t="shared" ca="1" si="506"/>
        <v>0,381683116017412-0,921464555216923i</v>
      </c>
      <c r="BF348" s="240" t="str">
        <f t="shared" ca="1" si="507"/>
        <v>0,554117998771386-0,829296190158545i</v>
      </c>
      <c r="BG348" s="240" t="str">
        <f t="shared" ca="1" si="508"/>
        <v>0,7052584375864-0,705258437586587i</v>
      </c>
      <c r="BH348" s="240" t="str">
        <f t="shared" ca="1" si="509"/>
        <v>0,829296190158398-0,554117998771607i</v>
      </c>
      <c r="BI348" s="240" t="str">
        <f t="shared" ca="1" si="510"/>
        <v>0,921464555217223-0,381683116016688i</v>
      </c>
      <c r="BJ348" s="240" t="str">
        <f t="shared" ca="1" si="511"/>
        <v>0,97822155418202-0,194580365164622i</v>
      </c>
      <c r="BK348" s="240" t="str">
        <f t="shared" ca="1" si="512"/>
        <v>0,997386047412878-2,47306077352361E-13i</v>
      </c>
      <c r="BL348" s="240" t="str">
        <f t="shared" ca="1" si="513"/>
        <v>0,978221554182105+0,194580365164192i</v>
      </c>
      <c r="BM348" s="240" t="str">
        <f t="shared" ca="1" si="514"/>
        <v>0,921464555217+0,381683116017226i</v>
      </c>
      <c r="BN348" s="240" t="str">
        <f t="shared" ca="1" si="515"/>
        <v>0,829296190158106+0,554117998772043i</v>
      </c>
      <c r="BO348" s="240" t="str">
        <f t="shared" ca="1" si="516"/>
        <v>0,705258437586709+0,705258437586277i</v>
      </c>
      <c r="BP348" s="240" t="str">
        <f t="shared" ca="1" si="517"/>
        <v>0,55411799877175+0,829296190158301i</v>
      </c>
      <c r="BQ348" s="240" t="str">
        <f t="shared" ca="1" si="518"/>
        <v>0,381683116016901+0,921464555217135i</v>
      </c>
      <c r="BR348" s="240" t="str">
        <f t="shared" ca="1" si="519"/>
        <v>0,194580365163847+0,978221554182173i</v>
      </c>
      <c r="BS348" s="240" t="str">
        <f t="shared" ca="1" si="520"/>
        <v>4,20811700248793E-13+0,997386047412878i</v>
      </c>
      <c r="BT348" s="240" t="str">
        <f t="shared" ca="1" si="521"/>
        <v>-0,194580365163967+0,978221554182149i</v>
      </c>
      <c r="BU348" s="240" t="str">
        <f t="shared" ca="1" si="522"/>
        <v>-0,381683116017013+0,921464555217088i</v>
      </c>
      <c r="BV348" s="240" t="str">
        <f t="shared" ca="1" si="523"/>
        <v>-0,554117998771852+0,829296190158234i</v>
      </c>
      <c r="BW348" s="240" t="str">
        <f t="shared" ca="1" si="524"/>
        <v>-0,705258437586836+0,705258437586151i</v>
      </c>
      <c r="BX348" s="240" t="str">
        <f t="shared" ca="1" si="525"/>
        <v>-0,829296190158174+0,554117998771942i</v>
      </c>
      <c r="BY348" s="240" t="str">
        <f t="shared" ca="1" si="526"/>
        <v>-0,921464555217047+0,381683116017113i</v>
      </c>
      <c r="BZ348" s="240" t="str">
        <f t="shared" ca="1" si="527"/>
        <v>-0,978221554182139+0,194580365164018i</v>
      </c>
      <c r="CA348" s="240" t="str">
        <f t="shared" ca="1" si="528"/>
        <v>-0,997386047412878-3,69494835458047E-13i</v>
      </c>
      <c r="CB348" s="240" t="str">
        <f t="shared" ca="1" si="529"/>
        <v>-0,978221554182194-0,194580365163742i</v>
      </c>
      <c r="CC348" s="240" t="str">
        <f t="shared" ca="1" si="530"/>
        <v>-0,921464555217155-0,381683116016853i</v>
      </c>
      <c r="CD348" s="240" t="str">
        <f t="shared" ca="1" si="531"/>
        <v>-0,82929619015833-0,554117998771707i</v>
      </c>
      <c r="CE348" s="240" t="str">
        <f t="shared" ca="1" si="532"/>
        <v>-0,705258437586313-0,705258437586673i</v>
      </c>
      <c r="CF348" s="240" t="str">
        <f t="shared" ca="1" si="533"/>
        <v>-0,554117998771284-0,829296190158613i</v>
      </c>
      <c r="CG348" s="240" t="str">
        <f t="shared" ca="1" si="534"/>
        <v>-0,381683116017274-0,92146455521698i</v>
      </c>
      <c r="CH348" s="240" t="str">
        <f t="shared" ca="1" si="535"/>
        <v>-0,194580365164243-0,978221554182095i</v>
      </c>
      <c r="CI348" s="240" t="str">
        <f t="shared" ca="1" si="536"/>
        <v>1,39294379702601E-13-0,997386047412878i</v>
      </c>
      <c r="CJ348" s="240" t="str">
        <f t="shared" ca="1" si="537"/>
        <v>0,194580365164572-0,97822155418203i</v>
      </c>
      <c r="CK348" s="240" t="str">
        <f t="shared" ca="1" si="538"/>
        <v>0,38168311601664-0,921464555217242i</v>
      </c>
      <c r="CL348" s="240" t="str">
        <f t="shared" ca="1" si="539"/>
        <v>0,554117998771517-0,829296190158458i</v>
      </c>
      <c r="CM348" s="240" t="str">
        <f t="shared" ca="1" si="540"/>
        <v>0,70525843758655-0,705258437586436i</v>
      </c>
      <c r="CN348" s="240" t="str">
        <f t="shared" ca="1" si="541"/>
        <v>0,829296190158516-0,554117998771429i</v>
      </c>
      <c r="CO348" s="240" t="str">
        <f t="shared" ca="1" si="542"/>
        <v>0,921464555217283-0,381683116016544i</v>
      </c>
      <c r="CP348" s="240" t="str">
        <f t="shared" ca="1" si="543"/>
        <v>0,978221554182061-0,194580365164414i</v>
      </c>
      <c r="CQ348" s="240" t="str">
        <f t="shared" ca="1" si="544"/>
        <v>0,997386047412878-3,42112431938302E-14i</v>
      </c>
      <c r="CR348" s="240" t="str">
        <f t="shared" ca="1" si="545"/>
        <v>0,978221554182075+0,194580365164346i</v>
      </c>
      <c r="CS348" s="240" t="str">
        <f t="shared" ca="1" si="546"/>
        <v>0,92146455521694+0,38168311601737i</v>
      </c>
      <c r="CT348" s="240" t="str">
        <f t="shared" ca="1" si="547"/>
        <v>0,829296190158555+0,554117998771372i</v>
      </c>
      <c r="CU348" s="240" t="str">
        <f t="shared" ca="1" si="548"/>
        <v>0,705258437586598+0,705258437586388i</v>
      </c>
      <c r="CV348" s="240" t="str">
        <f t="shared" ca="1" si="549"/>
        <v>0,55411799877162+0,829296190158388i</v>
      </c>
      <c r="CW348" s="240" t="str">
        <f t="shared" ca="1" si="550"/>
        <v>0,381683116016703+0,921464555217216i</v>
      </c>
      <c r="CX348" s="240" t="str">
        <f t="shared" ca="1" si="551"/>
        <v>0,194580365163694+0,978221554182204i</v>
      </c>
      <c r="CY348" s="240" t="str">
        <f t="shared" ca="1" si="552"/>
        <v>2,64411698949277E-13+0,997386047412878i</v>
      </c>
      <c r="CZ348" s="240" t="str">
        <f t="shared" ca="1" si="553"/>
        <v>-0,194580365164176+0,978221554182109i</v>
      </c>
      <c r="DA348" s="240" t="str">
        <f t="shared" ca="1" si="554"/>
        <v>-0,381683116017158+0,921464555217028i</v>
      </c>
      <c r="DB348" s="240" t="str">
        <f t="shared" ca="1" si="555"/>
        <v>-0,554117998772029+0,829296190158115i</v>
      </c>
      <c r="DC348" s="240" t="str">
        <f t="shared" ca="1" si="556"/>
        <v>-0,705258437586265+0,705258437586721i</v>
      </c>
      <c r="DD348" s="240" t="str">
        <f t="shared" ca="1" si="557"/>
        <v>-0,82929619015826+0,554117998771812i</v>
      </c>
      <c r="DE348" s="240" t="str">
        <f t="shared" ca="1" si="558"/>
        <v>-0,921464555217129+0,381683116016917i</v>
      </c>
      <c r="DF348" s="240" t="str">
        <f t="shared" ca="1" si="559"/>
        <v>-0,978221554182181+0,194580365163808i</v>
      </c>
      <c r="DG348" s="240" t="str">
        <f t="shared" ca="1" si="560"/>
        <v>-0,997386047412878-5,25894836757563E-13i</v>
      </c>
      <c r="DH348" s="240" t="str">
        <f t="shared" ca="1" si="561"/>
        <v>-0,978221554182153-0,19458036516395i</v>
      </c>
      <c r="DI348" s="240" t="str">
        <f t="shared" ca="1" si="562"/>
        <v>-0,921464555217073-0,38168311601705i</v>
      </c>
      <c r="DJ348" s="240" t="str">
        <f t="shared" ca="1" si="563"/>
        <v>-0,829296190158244-0,554117998771838i</v>
      </c>
      <c r="DK348" s="240" t="str">
        <f t="shared" ca="1" si="564"/>
        <v>-0,705258437586163-0,705258437586824i</v>
      </c>
      <c r="DL348" s="240" t="str">
        <f t="shared" ca="1" si="565"/>
        <v>-0,554117998771909-0,829296190158196i</v>
      </c>
      <c r="DM348" s="240" t="str">
        <f t="shared" ca="1" si="566"/>
        <v>-0,381683116017129-0,92146455521704i</v>
      </c>
      <c r="DN348" s="240" t="str">
        <f t="shared" ca="1" si="567"/>
        <v>-0,194580365164034-0,978221554182136i</v>
      </c>
      <c r="DO348" s="240" t="str">
        <f t="shared" ca="1" si="568"/>
        <v>2,95694381002116E-13-0,997386047412878i</v>
      </c>
      <c r="DP348" s="240" t="str">
        <f t="shared" ca="1" si="569"/>
        <v>0,194580365163725-0,978221554182198i</v>
      </c>
      <c r="DQ348" s="240" t="str">
        <f t="shared" ca="1" si="570"/>
        <v>0,381683116016837-0,921464555217162i</v>
      </c>
      <c r="DR348" s="240" t="str">
        <f t="shared" ca="1" si="571"/>
        <v>0,554117998771646-0,829296190158371i</v>
      </c>
      <c r="DS348" s="240" t="str">
        <f t="shared" ca="1" si="572"/>
        <v>0,705258437586661-0,705258437586325i</v>
      </c>
      <c r="DT348" s="240" t="str">
        <f t="shared" ca="1" si="573"/>
        <v>0,829296190158635-0,554117998771251i</v>
      </c>
      <c r="DU348" s="240" t="str">
        <f t="shared" ca="1" si="574"/>
        <v>0,921464555216952-0,381683116017342i</v>
      </c>
      <c r="DV348" s="240" t="str">
        <f t="shared" ca="1" si="575"/>
        <v>0,978221554182092-0,19458036516426i</v>
      </c>
      <c r="DW348" s="240" t="str">
        <f t="shared" ca="1" si="576"/>
        <v>0,997386047412878+1,78883590964702E-13i</v>
      </c>
      <c r="DX348" s="240" t="str">
        <f t="shared" ca="1" si="577"/>
        <v>0,978221554182044+0,1945803651645i</v>
      </c>
      <c r="DY348" s="240" t="str">
        <f t="shared" ca="1" si="578"/>
        <v>0,921464555217249+0,381683116016624i</v>
      </c>
      <c r="DZ348" s="240" t="str">
        <f t="shared" ca="1" si="579"/>
        <v>0,829296190158436+0,554117998771549i</v>
      </c>
      <c r="EA348" s="240" t="str">
        <f t="shared" ca="1" si="580"/>
        <v>0,705258437586488+0,705258437586499i</v>
      </c>
      <c r="EB348" s="240" t="str">
        <f t="shared" ca="1" si="581"/>
        <v>0,554117998771443+0,829296190158507i</v>
      </c>
      <c r="EC348" s="240" t="str">
        <f t="shared" ca="1" si="582"/>
        <v>0,381683116016611+0,921464555217254i</v>
      </c>
      <c r="ED348" s="240" t="str">
        <f t="shared" ca="1" si="583"/>
        <v>0,194580365164486+0,978221554182047i</v>
      </c>
      <c r="EE348" s="240" t="str">
        <f t="shared" ca="1" si="584"/>
        <v>5,13168647907454E-14+0,997386047412878i</v>
      </c>
      <c r="EF348" s="240" t="str">
        <f t="shared" ca="1" si="585"/>
        <v>-0,194580365164274+0,978221554182089i</v>
      </c>
      <c r="EG348" s="240" t="str">
        <f t="shared" ca="1" si="586"/>
        <v>-0,381683116017355+0,921464555216947i</v>
      </c>
      <c r="EH348" s="240" t="str">
        <f t="shared" ca="1" si="587"/>
        <v>-0,554117998771358+0,829296190158564i</v>
      </c>
      <c r="EI348" s="240" t="str">
        <f t="shared" ca="1" si="588"/>
        <v>-0,705258437586335+0,705258437586651i</v>
      </c>
      <c r="EJ348" s="240" t="str">
        <f t="shared" ca="1" si="589"/>
        <v>-0,829296190158379+0,554117998771634i</v>
      </c>
      <c r="EK348" s="240" t="str">
        <f t="shared" ca="1" si="590"/>
        <v>-0,92146455521721+0,381683116016719i</v>
      </c>
      <c r="EL348" s="240" t="str">
        <f t="shared" ca="1" si="591"/>
        <v>-0,9782215541822+0,194580365163711i</v>
      </c>
      <c r="EM348" s="240" t="str">
        <f t="shared" ca="1" si="592"/>
        <v>-0,997386047412878+2,81517320546192E-13i</v>
      </c>
      <c r="EN348" s="240"/>
      <c r="EO348" s="240"/>
      <c r="EP348" s="240"/>
    </row>
    <row r="349" spans="1:146">
      <c r="A349" s="268">
        <f t="shared" si="461"/>
        <v>4.8632812499999822E-3</v>
      </c>
      <c r="B349" s="267">
        <v>249</v>
      </c>
      <c r="C349" s="266">
        <f t="shared" si="462"/>
        <v>49800</v>
      </c>
      <c r="N349" s="265">
        <f t="shared" ca="1" si="463"/>
        <v>1.0026023681542071</v>
      </c>
      <c r="O349" s="240">
        <f t="shared" ca="1" si="464"/>
        <v>-0.99739763184579278</v>
      </c>
      <c r="P349" s="240" t="str">
        <f t="shared" ca="1" si="465"/>
        <v>-0,982713587229335-0,170516982985413i</v>
      </c>
      <c r="Q349" s="240" t="str">
        <f t="shared" ca="1" si="466"/>
        <v>-0,93909382089201-0,336013141966266i</v>
      </c>
      <c r="R349" s="240" t="str">
        <f t="shared" ca="1" si="467"/>
        <v>-0,867822704431668-0,491615489671045i</v>
      </c>
      <c r="S349" s="240" t="str">
        <f t="shared" ca="1" si="468"/>
        <v>-0,77099879557605-0,632742359283678i</v>
      </c>
      <c r="T349" s="240" t="str">
        <f t="shared" ca="1" si="469"/>
        <v>-0,6514730467481-0,755238310318236i</v>
      </c>
      <c r="U349" s="241" t="str">
        <f t="shared" ca="1" si="470"/>
        <v>-0,51276485958377-0,855496484380638i</v>
      </c>
      <c r="V349" s="240" t="str">
        <f t="shared" ca="1" si="471"/>
        <v>-0,358958457153085-0,930564808086934i</v>
      </c>
      <c r="W349" s="240" t="str">
        <f t="shared" ca="1" si="472"/>
        <v>-0,194582625174964-0,978232916023385i</v>
      </c>
      <c r="X349" s="240" t="str">
        <f t="shared" ca="1" si="473"/>
        <v>-0,0244773632113874-0,997097234326629i</v>
      </c>
      <c r="Y349" s="240" t="str">
        <f t="shared" ca="1" si="474"/>
        <v>0,146348627741435-0,986602308516352i</v>
      </c>
      <c r="Z349" s="240" t="str">
        <f t="shared" ca="1" si="475"/>
        <v>0,312865425027157-0,947057158694327i</v>
      </c>
      <c r="AA349" s="240" t="str">
        <f t="shared" ca="1" si="476"/>
        <v>0,470169988970115-0,879626180535481i</v>
      </c>
      <c r="AB349" s="240" t="str">
        <f t="shared" ca="1" si="477"/>
        <v>0,613630531481863-0,786294859988849i</v>
      </c>
      <c r="AC349" s="240" t="str">
        <f t="shared" ca="1" si="478"/>
        <v>0,739022897742531-0,669811311209231i</v>
      </c>
      <c r="AD349" s="240" t="str">
        <f t="shared" ca="1" si="479"/>
        <v>0,842654945236547-0,533605359118504i</v>
      </c>
      <c r="AE349" s="240" t="str">
        <f t="shared" ca="1" si="480"/>
        <v>0,921475257837559-0,381687549187552i</v>
      </c>
      <c r="AF349" s="240" t="str">
        <f t="shared" ca="1" si="481"/>
        <v>0,97316299388726-0,218531058067223i</v>
      </c>
      <c r="AG349" s="240" t="str">
        <f t="shared" ca="1" si="482"/>
        <v>0,996196222717382-0,0489399821742456i</v>
      </c>
      <c r="AH349" s="240" t="str">
        <f t="shared" ca="1" si="483"/>
        <v>0,989896737464107+0,122092117556835i</v>
      </c>
      <c r="AI349" s="240" t="str">
        <f t="shared" ca="1" si="484"/>
        <v>0,954450024677053+0,289529249654623i</v>
      </c>
      <c r="AJ349" s="240" t="str">
        <f t="shared" ca="1" si="485"/>
        <v>0,890899802719395+0,44844127544879i</v>
      </c>
      <c r="AK349" s="240" t="str">
        <f t="shared" ca="1" si="486"/>
        <v>0,801117289779692+0,594149075592681i</v>
      </c>
      <c r="AL349" s="240" t="str">
        <f t="shared" ca="1" si="487"/>
        <v>0,687746106382356+0,722362325407066i</v>
      </c>
      <c r="AM349" s="240" t="str">
        <f t="shared" ca="1" si="488"/>
        <v>0,554124434737378+0,829305822262557i</v>
      </c>
      <c r="AN349" s="240" t="str">
        <f t="shared" ca="1" si="489"/>
        <v>0,404186726914775+0,911830645348969i</v>
      </c>
      <c r="AO349" s="240" t="str">
        <f t="shared" ca="1" si="490"/>
        <v>0,242347856020726+0,967506874752709i</v>
      </c>
      <c r="AP349" s="240" t="str">
        <f t="shared" ca="1" si="491"/>
        <v>0,0733731215224127+0,99469513975371i</v>
      </c>
      <c r="AQ349" s="240" t="str">
        <f t="shared" ca="1" si="492"/>
        <v>-0,0977620636450579+0,992594889631946i</v>
      </c>
      <c r="AR349" s="240" t="str">
        <f t="shared" ca="1" si="493"/>
        <v>-0,0977620636450579+0,992594889631946i</v>
      </c>
      <c r="AS349" s="240" t="str">
        <f t="shared" ca="1" si="494"/>
        <v>-0,426442437670837+0,901636780175337i</v>
      </c>
      <c r="AT349" s="240" t="str">
        <f t="shared" ca="1" si="495"/>
        <v>-0,57430972651777+0,815457156470332i</v>
      </c>
      <c r="AU349" s="240" t="str">
        <f t="shared" ca="1" si="496"/>
        <v>-0,705266629017295+0,705266629017832i</v>
      </c>
      <c r="AV349" s="240" t="str">
        <f t="shared" ca="1" si="497"/>
        <v>-0,815457156470483+0,574309726517557i</v>
      </c>
      <c r="AW349" s="240" t="str">
        <f t="shared" ca="1" si="498"/>
        <v>-0,901636780175449+0,426442437670601i</v>
      </c>
      <c r="AX349" s="240" t="str">
        <f t="shared" ca="1" si="499"/>
        <v>-0,961267965653976+0,266018672688708i</v>
      </c>
      <c r="AY349" s="240" t="str">
        <f t="shared" ca="1" si="500"/>
        <v>-0,992594889631972+0,0977620636447977i</v>
      </c>
      <c r="AZ349" s="240" t="str">
        <f t="shared" ca="1" si="501"/>
        <v>-0,994695139753763-0,073373121521684i</v>
      </c>
      <c r="BA349" s="240" t="str">
        <f t="shared" ca="1" si="502"/>
        <v>-0,967506874752645-0,242347856020979i</v>
      </c>
      <c r="BB349" s="240" t="str">
        <f t="shared" ca="1" si="503"/>
        <v>-0,911830645348863-0,404186726915013i</v>
      </c>
      <c r="BC349" s="240" t="str">
        <f t="shared" ca="1" si="504"/>
        <v>-0,829305822262412-0,554124434737596i</v>
      </c>
      <c r="BD349" s="240" t="str">
        <f t="shared" ca="1" si="505"/>
        <v>-0,722362325406886-0,687746106382545i</v>
      </c>
      <c r="BE349" s="240" t="str">
        <f t="shared" ca="1" si="506"/>
        <v>-0,594149075593268-0,801117289779256i</v>
      </c>
      <c r="BF349" s="240" t="str">
        <f t="shared" ca="1" si="507"/>
        <v>-0,448441275448582-0,8908998027195i</v>
      </c>
      <c r="BG349" s="240" t="str">
        <f t="shared" ca="1" si="508"/>
        <v>-0,28952924965436-0,954450024677133i</v>
      </c>
      <c r="BH349" s="240" t="str">
        <f t="shared" ca="1" si="509"/>
        <v>-0,122092117556561-0,989896737464141i</v>
      </c>
      <c r="BI349" s="240" t="str">
        <f t="shared" ca="1" si="510"/>
        <v>0,0489399821744925-0,99619622271737i</v>
      </c>
      <c r="BJ349" s="240" t="str">
        <f t="shared" ca="1" si="511"/>
        <v>0,218531058066497-0,973162993887423i</v>
      </c>
      <c r="BK349" s="240" t="str">
        <f t="shared" ca="1" si="512"/>
        <v>0,381687549187532-0,921475257837568i</v>
      </c>
      <c r="BL349" s="240" t="str">
        <f t="shared" ca="1" si="513"/>
        <v>0,533605359118809-0,842654945236353i</v>
      </c>
      <c r="BM349" s="240" t="str">
        <f t="shared" ca="1" si="514"/>
        <v>0,669811311209057-0,739022897742689i</v>
      </c>
      <c r="BN349" s="240" t="str">
        <f t="shared" ca="1" si="515"/>
        <v>0,78629485998893-0,613630531481757i</v>
      </c>
      <c r="BO349" s="240" t="str">
        <f t="shared" ca="1" si="516"/>
        <v>0,879626180535262-0,470169988970522i</v>
      </c>
      <c r="BP349" s="240" t="str">
        <f t="shared" ca="1" si="517"/>
        <v>0,947057158694315-0,312865425027191i</v>
      </c>
      <c r="BQ349" s="240" t="str">
        <f t="shared" ca="1" si="518"/>
        <v>0,986602308516402-0,146348627741099i</v>
      </c>
      <c r="BR349" s="240" t="str">
        <f t="shared" ca="1" si="519"/>
        <v>0,997097234326638+0,0244773632110325i</v>
      </c>
      <c r="BS349" s="240" t="str">
        <f t="shared" ca="1" si="520"/>
        <v>0,978232916023371+0,194582625175033i</v>
      </c>
      <c r="BT349" s="240" t="str">
        <f t="shared" ca="1" si="521"/>
        <v>0,930564808086773+0,358958457153501i</v>
      </c>
      <c r="BU349" s="240" t="str">
        <f t="shared" ca="1" si="522"/>
        <v>0,855496484380716+0,512764859583642i</v>
      </c>
      <c r="BV349" s="240" t="str">
        <f t="shared" ca="1" si="523"/>
        <v>0,755238310318053+0,651473046748312i</v>
      </c>
      <c r="BW349" s="240" t="str">
        <f t="shared" ca="1" si="524"/>
        <v>0,632742359283922+0,77099879557585i</v>
      </c>
      <c r="BX349" s="240" t="str">
        <f t="shared" ca="1" si="525"/>
        <v>0,491615489670996+0,867822704431696i</v>
      </c>
      <c r="BY349" s="240" t="str">
        <f t="shared" ca="1" si="526"/>
        <v>0,336013141965811+0,939093820892172i</v>
      </c>
      <c r="BZ349" s="240" t="str">
        <f t="shared" ca="1" si="527"/>
        <v>0,170516982985567+0,982713587229309i</v>
      </c>
      <c r="CA349" s="240" t="str">
        <f t="shared" ca="1" si="528"/>
        <v>-2,61484444671831E-13+0,997397631845793i</v>
      </c>
      <c r="CB349" s="240" t="str">
        <f t="shared" ca="1" si="529"/>
        <v>-0,170516982985077+0,982713587229394i</v>
      </c>
      <c r="CC349" s="240" t="str">
        <f t="shared" ca="1" si="530"/>
        <v>-0,336013141966303+0,939093820891996i</v>
      </c>
      <c r="CD349" s="240" t="str">
        <f t="shared" ca="1" si="531"/>
        <v>-0,491615489671451+0,867822704431438i</v>
      </c>
      <c r="CE349" s="240" t="str">
        <f t="shared" ca="1" si="532"/>
        <v>-0,632742359283581+0,77099879557613i</v>
      </c>
      <c r="CF349" s="240" t="str">
        <f t="shared" ca="1" si="533"/>
        <v>-0,755238310318394+0,651473046747916i</v>
      </c>
      <c r="CG349" s="240" t="str">
        <f t="shared" ca="1" si="534"/>
        <v>-0,855496484380459+0,512764859584069i</v>
      </c>
      <c r="CH349" s="240" t="str">
        <f t="shared" ca="1" si="535"/>
        <v>-0,930564808086962+0,358958457153013i</v>
      </c>
      <c r="CI349" s="240" t="str">
        <f t="shared" ca="1" si="536"/>
        <v>-0,978232916023473+0,194582625174519i</v>
      </c>
      <c r="CJ349" s="240" t="str">
        <f t="shared" ca="1" si="537"/>
        <v>-0,997097234326625+0,0244773632115299i</v>
      </c>
      <c r="CK349" s="240" t="str">
        <f t="shared" ca="1" si="538"/>
        <v>-0,986602308516325-0,146348627741616i</v>
      </c>
      <c r="CL349" s="240" t="str">
        <f t="shared" ca="1" si="539"/>
        <v>-0,947057158694472-0,312865425026719i</v>
      </c>
      <c r="CM349" s="240" t="str">
        <f t="shared" ca="1" si="540"/>
        <v>-0,879626180535498-0,470169988970083i</v>
      </c>
      <c r="CN349" s="240" t="str">
        <f t="shared" ca="1" si="541"/>
        <v>-0,786294859988644-0,613630531482125i</v>
      </c>
      <c r="CO349" s="240" t="str">
        <f t="shared" ca="1" si="542"/>
        <v>-0,669811311209425-0,739022897742354i</v>
      </c>
      <c r="CP349" s="240" t="str">
        <f t="shared" ca="1" si="543"/>
        <v>-0,533605359118367-0,842654945236634i</v>
      </c>
      <c r="CQ349" s="240" t="str">
        <f t="shared" ca="1" si="544"/>
        <v>-0,381687549187939-0,921475257837398i</v>
      </c>
      <c r="CR349" s="240" t="str">
        <f t="shared" ca="1" si="545"/>
        <v>-0,218531058066981-0,973162993887315i</v>
      </c>
      <c r="CS349" s="240" t="str">
        <f t="shared" ca="1" si="546"/>
        <v>-0,0489399821739702-0,996196222717396i</v>
      </c>
      <c r="CT349" s="240" t="str">
        <f t="shared" ca="1" si="547"/>
        <v>0,122092117556124-0,989896737464195i</v>
      </c>
      <c r="CU349" s="240" t="str">
        <f t="shared" ca="1" si="548"/>
        <v>0,289529249654914-0,954450024676964i</v>
      </c>
      <c r="CV349" s="240" t="str">
        <f t="shared" ca="1" si="549"/>
        <v>0,448441275448999-0,89089980271929i</v>
      </c>
      <c r="CW349" s="240" t="str">
        <f t="shared" ca="1" si="550"/>
        <v>0,594149075592868-0,801117289779552i</v>
      </c>
      <c r="CX349" s="240" t="str">
        <f t="shared" ca="1" si="551"/>
        <v>0,722362325407247-0,687746106382166i</v>
      </c>
      <c r="CY349" s="240" t="str">
        <f t="shared" ca="1" si="552"/>
        <v>0,829305822262151-0,554124434737986i</v>
      </c>
      <c r="CZ349" s="240" t="str">
        <f t="shared" ca="1" si="553"/>
        <v>0,911830645349086-0,40418672691451i</v>
      </c>
      <c r="DA349" s="240" t="str">
        <f t="shared" ca="1" si="554"/>
        <v>0,967506874752538-0,242347856021407i</v>
      </c>
      <c r="DB349" s="240" t="str">
        <f t="shared" ca="1" si="555"/>
        <v>0,994695139753726-0,0733731215222085i</v>
      </c>
      <c r="DC349" s="240" t="str">
        <f t="shared" ca="1" si="556"/>
        <v>0,992594889631923+0,0977620636452899i</v>
      </c>
      <c r="DD349" s="240" t="str">
        <f t="shared" ca="1" si="557"/>
        <v>0,961267965654109+0,266018672688228i</v>
      </c>
      <c r="DE349" s="240" t="str">
        <f t="shared" ca="1" si="558"/>
        <v>0,901636780175225+0,426442437671074i</v>
      </c>
      <c r="DF349" s="240" t="str">
        <f t="shared" ca="1" si="559"/>
        <v>0,815457156470753+0,574309726517173i</v>
      </c>
      <c r="DG349" s="240" t="str">
        <f t="shared" ca="1" si="560"/>
        <v>0,705266629017607+0,70526662901752i</v>
      </c>
      <c r="DH349" s="240" t="str">
        <f t="shared" ca="1" si="561"/>
        <v>0,574309726517365+0,815457156470618i</v>
      </c>
      <c r="DI349" s="240" t="str">
        <f t="shared" ca="1" si="562"/>
        <v>0,426442437671287+0,901636780175125i</v>
      </c>
      <c r="DJ349" s="240" t="str">
        <f t="shared" ca="1" si="563"/>
        <v>0,266018672688456+0,961267965654046i</v>
      </c>
      <c r="DK349" s="240" t="str">
        <f t="shared" ca="1" si="564"/>
        <v>0,0977620636445093+0,992594889632i</v>
      </c>
      <c r="DL349" s="240" t="str">
        <f t="shared" ca="1" si="565"/>
        <v>-0,073373121521973+0,994695139753743i</v>
      </c>
      <c r="DM349" s="240" t="str">
        <f t="shared" ca="1" si="566"/>
        <v>-0,242347856021178+0,967506874752595i</v>
      </c>
      <c r="DN349" s="240" t="str">
        <f t="shared" ca="1" si="567"/>
        <v>-0,404186726914294+0,911830645349182i</v>
      </c>
      <c r="DO349" s="240" t="str">
        <f t="shared" ca="1" si="568"/>
        <v>-0,55412443473779+0,829305822262283i</v>
      </c>
      <c r="DP349" s="240" t="str">
        <f t="shared" ca="1" si="569"/>
        <v>-0,687746106382735+0,722362325406706i</v>
      </c>
      <c r="DQ349" s="240" t="str">
        <f t="shared" ca="1" si="570"/>
        <v>-0,801117289779412+0,594149075593058i</v>
      </c>
      <c r="DR349" s="240" t="str">
        <f t="shared" ca="1" si="571"/>
        <v>-0,890899802719643+0,448441275448298i</v>
      </c>
      <c r="DS349" s="240" t="str">
        <f t="shared" ca="1" si="572"/>
        <v>-0,954450024676929+0,289529249655031i</v>
      </c>
      <c r="DT349" s="240" t="str">
        <f t="shared" ca="1" si="573"/>
        <v>-0,989896737464166+0,122092117556358i</v>
      </c>
      <c r="DU349" s="240" t="str">
        <f t="shared" ca="1" si="574"/>
        <v>-0,996196222717357-0,0489399821747538i</v>
      </c>
      <c r="DV349" s="240" t="str">
        <f t="shared" ca="1" si="575"/>
        <v>-0,973162993887366-0,218531058066752i</v>
      </c>
      <c r="DW349" s="240" t="str">
        <f t="shared" ca="1" si="576"/>
        <v>-0,921475257837467-0,381687549187774i</v>
      </c>
      <c r="DX349" s="240" t="str">
        <f t="shared" ca="1" si="577"/>
        <v>-0,842654945236729-0,533605359118216i</v>
      </c>
      <c r="DY349" s="240" t="str">
        <f t="shared" ca="1" si="578"/>
        <v>-0,739022897742551-0,669811311209209i</v>
      </c>
      <c r="DZ349" s="240" t="str">
        <f t="shared" ca="1" si="579"/>
        <v>-0,613630531481551-0,786294859989091i</v>
      </c>
      <c r="EA349" s="240" t="str">
        <f t="shared" ca="1" si="580"/>
        <v>-0,470169988970291-0,879626180535386i</v>
      </c>
      <c r="EB349" s="240" t="str">
        <f t="shared" ca="1" si="581"/>
        <v>-0,312865425026943-0,947057158694398i</v>
      </c>
      <c r="EC349" s="240" t="str">
        <f t="shared" ca="1" si="582"/>
        <v>-0,146348627741794-0,986602308516299i</v>
      </c>
      <c r="ED349" s="240" t="str">
        <f t="shared" ca="1" si="583"/>
        <v>0,0244773632113505-0,99709723432663i</v>
      </c>
      <c r="EE349" s="240" t="str">
        <f t="shared" ca="1" si="584"/>
        <v>0,194582625175233-0,978232916023332i</v>
      </c>
      <c r="EF349" s="240" t="str">
        <f t="shared" ca="1" si="585"/>
        <v>0,358958457152793-0,930564808087047i</v>
      </c>
      <c r="EG349" s="240" t="str">
        <f t="shared" ca="1" si="586"/>
        <v>0,512764859583867-0,855496484380581i</v>
      </c>
      <c r="EH349" s="240" t="str">
        <f t="shared" ca="1" si="587"/>
        <v>0,651473046747737-0,755238310318549i</v>
      </c>
      <c r="EI349" s="240" t="str">
        <f t="shared" ca="1" si="588"/>
        <v>0,770998795576017-0,63274235928372i</v>
      </c>
      <c r="EJ349" s="240" t="str">
        <f t="shared" ca="1" si="589"/>
        <v>0,867822704431796-0,491615489670819i</v>
      </c>
      <c r="EK349" s="240" t="str">
        <f t="shared" ca="1" si="590"/>
        <v>0,939093820891897-0,33601314196658i</v>
      </c>
      <c r="EL349" s="240" t="str">
        <f t="shared" ca="1" si="591"/>
        <v>0,982713587229354-0,170516982985309i</v>
      </c>
      <c r="EM349" s="240" t="str">
        <f t="shared" ca="1" si="592"/>
        <v>0,997397631845793+5,22968889343663E-13i</v>
      </c>
      <c r="EN349" s="240"/>
      <c r="EO349" s="240"/>
      <c r="EP349" s="240"/>
    </row>
    <row r="350" spans="1:146">
      <c r="A350" s="268">
        <f t="shared" si="461"/>
        <v>4.8828124999999818E-3</v>
      </c>
      <c r="B350" s="267">
        <v>250</v>
      </c>
      <c r="C350" s="266">
        <f t="shared" si="462"/>
        <v>50000</v>
      </c>
      <c r="N350" s="265">
        <f t="shared" ca="1" si="463"/>
        <v>1.0025923951628315</v>
      </c>
      <c r="O350" s="240">
        <f t="shared" ca="1" si="464"/>
        <v>-0.9974076048371685</v>
      </c>
      <c r="P350" s="240" t="str">
        <f t="shared" ca="1" si="465"/>
        <v>-0,986612173565161-0,146350091083149i</v>
      </c>
      <c r="Q350" s="240" t="str">
        <f t="shared" ca="1" si="466"/>
        <v>-0,95445956823473-0,289532144661332i</v>
      </c>
      <c r="R350" s="240" t="str">
        <f t="shared" ca="1" si="467"/>
        <v>-0,901645795652701-0,426446701674224i</v>
      </c>
      <c r="S350" s="240" t="str">
        <f t="shared" ca="1" si="468"/>
        <v>-0,829314114501593-0,554129975434876i</v>
      </c>
      <c r="T350" s="240" t="str">
        <f t="shared" ca="1" si="469"/>
        <v>-0,739030287241677-0,669818008660935i</v>
      </c>
      <c r="U350" s="241" t="str">
        <f t="shared" ca="1" si="470"/>
        <v>-0,632748686082456-0,771006504802613i</v>
      </c>
      <c r="V350" s="240" t="str">
        <f t="shared" ca="1" si="471"/>
        <v>-0,512769986726016-0,855505038500661i</v>
      </c>
      <c r="W350" s="240" t="str">
        <f t="shared" ca="1" si="472"/>
        <v>-0,381691365686113-0,921484471680173i</v>
      </c>
      <c r="X350" s="240" t="str">
        <f t="shared" ca="1" si="473"/>
        <v>-0,242350279260233-0,967516548865963i</v>
      </c>
      <c r="Y350" s="240" t="str">
        <f t="shared" ca="1" si="474"/>
        <v>-0,0977630411690454-0,992604814600653i</v>
      </c>
      <c r="Z350" s="240" t="str">
        <f t="shared" ca="1" si="475"/>
        <v>0,0489404715258498-0,996206183695848i</v>
      </c>
      <c r="AA350" s="240" t="str">
        <f t="shared" ca="1" si="476"/>
        <v>0,194584570808994-0,978242697386541i</v>
      </c>
      <c r="AB350" s="240" t="str">
        <f t="shared" ca="1" si="477"/>
        <v>0,336016501765918-0,939103210902834i</v>
      </c>
      <c r="AC350" s="240" t="str">
        <f t="shared" ca="1" si="478"/>
        <v>0,470174690205682-0,879634975928657i</v>
      </c>
      <c r="AD350" s="240" t="str">
        <f t="shared" ca="1" si="479"/>
        <v>0,594155016496944-0,801125300161301i</v>
      </c>
      <c r="AE350" s="240" t="str">
        <f t="shared" ca="1" si="480"/>
        <v>0,705273680987422-0,705273680987367i</v>
      </c>
      <c r="AF350" s="240" t="str">
        <f t="shared" ca="1" si="481"/>
        <v>0,801125300161051-0,59415501649728i</v>
      </c>
      <c r="AG350" s="240" t="str">
        <f t="shared" ca="1" si="482"/>
        <v>0,87963497592874-0,470174690205526i</v>
      </c>
      <c r="AH350" s="240" t="str">
        <f t="shared" ca="1" si="483"/>
        <v>0,939103210902759-0,336016501766125i</v>
      </c>
      <c r="AI350" s="240" t="str">
        <f t="shared" ca="1" si="484"/>
        <v>0,978242697386595-0,194584570808725i</v>
      </c>
      <c r="AJ350" s="240" t="str">
        <f t="shared" ca="1" si="485"/>
        <v>0,996206183695842-0,0489404715259713i</v>
      </c>
      <c r="AK350" s="240" t="str">
        <f t="shared" ca="1" si="486"/>
        <v>0,992604814600607+0,0977630411695096i</v>
      </c>
      <c r="AL350" s="240" t="str">
        <f t="shared" ca="1" si="487"/>
        <v>0,967516548865967+0,242350279260218i</v>
      </c>
      <c r="AM350" s="240" t="str">
        <f t="shared" ca="1" si="488"/>
        <v>0,921484471680336+0,381691365685719i</v>
      </c>
      <c r="AN350" s="240" t="str">
        <f t="shared" ca="1" si="489"/>
        <v>0,855505038500618+0,512769986726088i</v>
      </c>
      <c r="AO350" s="240" t="str">
        <f t="shared" ca="1" si="490"/>
        <v>0,771006504802821+0,632748686082203i</v>
      </c>
      <c r="AP350" s="240" t="str">
        <f t="shared" ca="1" si="491"/>
        <v>0,669818008660724+0,73903028724187i</v>
      </c>
      <c r="AQ350" s="240" t="str">
        <f t="shared" ca="1" si="492"/>
        <v>0,554129975435062+0,829314114501469i</v>
      </c>
      <c r="AR350" s="240" t="str">
        <f t="shared" ca="1" si="493"/>
        <v>0,554129975435062+0,829314114501469i</v>
      </c>
      <c r="AS350" s="240" t="str">
        <f t="shared" ca="1" si="494"/>
        <v>0,289532144661355+0,954459568234722i</v>
      </c>
      <c r="AT350" s="240" t="str">
        <f t="shared" ca="1" si="495"/>
        <v>0,146350091083637+0,986612173565089i</v>
      </c>
      <c r="AU350" s="240" t="str">
        <f t="shared" ca="1" si="496"/>
        <v>-7,6735648412748E-14+0,997407604837169i</v>
      </c>
      <c r="AV350" s="240" t="str">
        <f t="shared" ca="1" si="497"/>
        <v>-0,14635009108278+0,986612173565216i</v>
      </c>
      <c r="AW350" s="240" t="str">
        <f t="shared" ca="1" si="498"/>
        <v>-0,289532144661502+0,954459568234679i</v>
      </c>
      <c r="AX350" s="240" t="str">
        <f t="shared" ca="1" si="499"/>
        <v>-0,426446701674015+0,9016457956528i</v>
      </c>
      <c r="AY350" s="240" t="str">
        <f t="shared" ca="1" si="500"/>
        <v>-0,55412997543519+0,829314114501383i</v>
      </c>
      <c r="AZ350" s="240" t="str">
        <f t="shared" ca="1" si="501"/>
        <v>-0,669818008660838+0,739030287241766i</v>
      </c>
      <c r="BA350" s="240" t="str">
        <f t="shared" ca="1" si="502"/>
        <v>-0,771006504802918+0,632748686082084i</v>
      </c>
      <c r="BB350" s="240" t="str">
        <f t="shared" ca="1" si="503"/>
        <v>-0,855505038500697+0,512769986725956i</v>
      </c>
      <c r="BC350" s="240" t="str">
        <f t="shared" ca="1" si="504"/>
        <v>-0,921484471680015+0,381691365686494i</v>
      </c>
      <c r="BD350" s="240" t="str">
        <f t="shared" ca="1" si="505"/>
        <v>-0,967516548866004+0,242350279260069i</v>
      </c>
      <c r="BE350" s="240" t="str">
        <f t="shared" ca="1" si="506"/>
        <v>-0,992604814600622+0,0977630411693569i</v>
      </c>
      <c r="BF350" s="240" t="str">
        <f t="shared" ca="1" si="507"/>
        <v>-0,996206183695833-0,0489404715261529i</v>
      </c>
      <c r="BG350" s="240" t="str">
        <f t="shared" ca="1" si="508"/>
        <v>-0,978242697386562-0,194584570808889i</v>
      </c>
      <c r="BH350" s="240" t="str">
        <f t="shared" ca="1" si="509"/>
        <v>-0,939103210902698-0,336016501766297i</v>
      </c>
      <c r="BI350" s="240" t="str">
        <f t="shared" ca="1" si="510"/>
        <v>-0,879634975928661-0,470174690205674i</v>
      </c>
      <c r="BJ350" s="240" t="str">
        <f t="shared" ca="1" si="511"/>
        <v>-0,80112530016155-0,594155016496607i</v>
      </c>
      <c r="BK350" s="240" t="str">
        <f t="shared" ca="1" si="512"/>
        <v>-0,705273680987303-0,705273680987485i</v>
      </c>
      <c r="BL350" s="240" t="str">
        <f t="shared" ca="1" si="513"/>
        <v>-0,594155016497219-0,801125300161096i</v>
      </c>
      <c r="BM350" s="240" t="str">
        <f t="shared" ca="1" si="514"/>
        <v>-0,470174690205446-0,879634975928783i</v>
      </c>
      <c r="BN350" s="240" t="str">
        <f t="shared" ca="1" si="515"/>
        <v>-0,336016501766054-0,939103210902785i</v>
      </c>
      <c r="BO350" s="240" t="str">
        <f t="shared" ca="1" si="516"/>
        <v>-0,194584570808635-0,978242697386613i</v>
      </c>
      <c r="BP350" s="240" t="str">
        <f t="shared" ca="1" si="517"/>
        <v>-0,0489404715258947-0,996206183695846i</v>
      </c>
      <c r="BQ350" s="240" t="str">
        <f t="shared" ca="1" si="518"/>
        <v>0,0977630411696142-0,992604814600597i</v>
      </c>
      <c r="BR350" s="240" t="str">
        <f t="shared" ca="1" si="519"/>
        <v>0,242350279260293-0,967516548865948i</v>
      </c>
      <c r="BS350" s="240" t="str">
        <f t="shared" ca="1" si="520"/>
        <v>0,38169136568579-0,921484471680306i</v>
      </c>
      <c r="BT350" s="240" t="str">
        <f t="shared" ca="1" si="521"/>
        <v>0,512769986726154-0,855505038500579i</v>
      </c>
      <c r="BU350" s="240" t="str">
        <f t="shared" ca="1" si="522"/>
        <v>0,632748686082263-0,771006504802773i</v>
      </c>
      <c r="BV350" s="240" t="str">
        <f t="shared" ca="1" si="523"/>
        <v>0,739030287241921-0,669818008660667i</v>
      </c>
      <c r="BW350" s="240" t="str">
        <f t="shared" ca="1" si="524"/>
        <v>0,829314114501511-0,554129975434999i</v>
      </c>
      <c r="BX350" s="240" t="str">
        <f t="shared" ca="1" si="525"/>
        <v>0,901645795652899-0,426446701673806i</v>
      </c>
      <c r="BY350" s="240" t="str">
        <f t="shared" ca="1" si="526"/>
        <v>0,954459568234745-0,289532144661282i</v>
      </c>
      <c r="BZ350" s="240" t="str">
        <f t="shared" ca="1" si="527"/>
        <v>0,9866121735651-0,146350091083561i</v>
      </c>
      <c r="CA350" s="240" t="str">
        <f t="shared" ca="1" si="528"/>
        <v>0,997407604837169+1,53471296825496E-13i</v>
      </c>
      <c r="CB350" s="240" t="str">
        <f t="shared" ca="1" si="529"/>
        <v>0,986612173565205+0,146350091082856i</v>
      </c>
      <c r="CC350" s="240" t="str">
        <f t="shared" ca="1" si="530"/>
        <v>0,954459568234656+0,289532144661576i</v>
      </c>
      <c r="CD350" s="240" t="str">
        <f t="shared" ca="1" si="531"/>
        <v>0,901645795652767+0,426446701674084i</v>
      </c>
      <c r="CE350" s="240" t="str">
        <f t="shared" ca="1" si="532"/>
        <v>0,82931411450134+0,554129975435254i</v>
      </c>
      <c r="CF350" s="240" t="str">
        <f t="shared" ca="1" si="533"/>
        <v>0,739030287241715+0,669818008660894i</v>
      </c>
      <c r="CG350" s="240" t="str">
        <f t="shared" ca="1" si="534"/>
        <v>0,632748686082814+0,77100650480232i</v>
      </c>
      <c r="CH350" s="240" t="str">
        <f t="shared" ca="1" si="535"/>
        <v>0,512769986725891+0,855505038500737i</v>
      </c>
      <c r="CI350" s="240" t="str">
        <f t="shared" ca="1" si="536"/>
        <v>0,381691365686449+0,921484471680034i</v>
      </c>
      <c r="CJ350" s="240" t="str">
        <f t="shared" ca="1" si="537"/>
        <v>0,242350279259994+0,967516548866023i</v>
      </c>
      <c r="CK350" s="240" t="str">
        <f t="shared" ca="1" si="538"/>
        <v>0,0977630411693087+0,992604814600627i</v>
      </c>
      <c r="CL350" s="240" t="str">
        <f t="shared" ca="1" si="539"/>
        <v>-0,0489404715262013+0,996206183695831i</v>
      </c>
      <c r="CM350" s="240" t="str">
        <f t="shared" ca="1" si="540"/>
        <v>-0,194584570808936+0,978242697386553i</v>
      </c>
      <c r="CN350" s="240" t="str">
        <f t="shared" ca="1" si="541"/>
        <v>-0,336016501766343+0,939103210902682i</v>
      </c>
      <c r="CO350" s="240" t="str">
        <f t="shared" ca="1" si="542"/>
        <v>-0,470174690205717+0,879634975928638i</v>
      </c>
      <c r="CP350" s="240" t="str">
        <f t="shared" ca="1" si="543"/>
        <v>-0,594155016496645+0,801125300161522i</v>
      </c>
      <c r="CQ350" s="240" t="str">
        <f t="shared" ca="1" si="544"/>
        <v>-0,705273680987519+0,705273680987269i</v>
      </c>
      <c r="CR350" s="240" t="str">
        <f t="shared" ca="1" si="545"/>
        <v>-0,801125300161125+0,59415501649718i</v>
      </c>
      <c r="CS350" s="240" t="str">
        <f t="shared" ca="1" si="546"/>
        <v>-0,879634975928806+0,470174690205403i</v>
      </c>
      <c r="CT350" s="240" t="str">
        <f t="shared" ca="1" si="547"/>
        <v>-0,939103210902802+0,336016501766008i</v>
      </c>
      <c r="CU350" s="240" t="str">
        <f t="shared" ca="1" si="548"/>
        <v>-0,978242697386633+0,194584570808532i</v>
      </c>
      <c r="CV350" s="240" t="str">
        <f t="shared" ca="1" si="549"/>
        <v>-0,996206183695851+0,0489404715257897i</v>
      </c>
      <c r="CW350" s="240" t="str">
        <f t="shared" ca="1" si="550"/>
        <v>-0,992604814600687-0,0977630411687032i</v>
      </c>
      <c r="CX350" s="240" t="str">
        <f t="shared" ca="1" si="551"/>
        <v>-0,967516548865923-0,242350279260394i</v>
      </c>
      <c r="CY350" s="240" t="str">
        <f t="shared" ca="1" si="552"/>
        <v>-0,921484471680266-0,381691365685887i</v>
      </c>
      <c r="CZ350" s="240" t="str">
        <f t="shared" ca="1" si="553"/>
        <v>-0,855505038500525-0,512769986726244i</v>
      </c>
      <c r="DA350" s="240" t="str">
        <f t="shared" ca="1" si="554"/>
        <v>-0,771006504802706-0,632748686082344i</v>
      </c>
      <c r="DB350" s="240" t="str">
        <f t="shared" ca="1" si="555"/>
        <v>-0,669818008660589-0,739030287241991i</v>
      </c>
      <c r="DC350" s="240" t="str">
        <f t="shared" ca="1" si="556"/>
        <v>-0,554129975434911-0,82931411450157i</v>
      </c>
      <c r="DD350" s="240" t="str">
        <f t="shared" ca="1" si="557"/>
        <v>-0,426446701673712-0,901645795652944i</v>
      </c>
      <c r="DE350" s="240" t="str">
        <f t="shared" ca="1" si="558"/>
        <v>-0,289532144661182-0,954459568234775i</v>
      </c>
      <c r="DF350" s="240" t="str">
        <f t="shared" ca="1" si="559"/>
        <v>-0,146350091083457-0,986612173565115i</v>
      </c>
      <c r="DG350" s="240" t="str">
        <f t="shared" ca="1" si="560"/>
        <v>2,58554974366601E-13-0,997407604837169i</v>
      </c>
      <c r="DH350" s="240" t="str">
        <f t="shared" ca="1" si="561"/>
        <v>0,146350091082959-0,986612173565189i</v>
      </c>
      <c r="DI350" s="240" t="str">
        <f t="shared" ca="1" si="562"/>
        <v>0,289532144661676-0,954459568234626i</v>
      </c>
      <c r="DJ350" s="240" t="str">
        <f t="shared" ca="1" si="563"/>
        <v>0,42644670167418-0,901645795652722i</v>
      </c>
      <c r="DK350" s="240" t="str">
        <f t="shared" ca="1" si="564"/>
        <v>0,554129975434493-0,829314114501849i</v>
      </c>
      <c r="DL350" s="240" t="str">
        <f t="shared" ca="1" si="565"/>
        <v>0,669818008660972-0,739030287241644i</v>
      </c>
      <c r="DM350" s="240" t="str">
        <f t="shared" ca="1" si="566"/>
        <v>0,771006504802387-0,632748686082733i</v>
      </c>
      <c r="DN350" s="240" t="str">
        <f t="shared" ca="1" si="567"/>
        <v>0,855505038500791-0,512769986725801i</v>
      </c>
      <c r="DO350" s="240" t="str">
        <f t="shared" ca="1" si="568"/>
        <v>0,921484471680074-0,381691365686352i</v>
      </c>
      <c r="DP350" s="240" t="str">
        <f t="shared" ca="1" si="569"/>
        <v>0,967516548866049-0,242350279259893i</v>
      </c>
      <c r="DQ350" s="240" t="str">
        <f t="shared" ca="1" si="570"/>
        <v>0,992604814600637-0,0977630411692042i</v>
      </c>
      <c r="DR350" s="240" t="str">
        <f t="shared" ca="1" si="571"/>
        <v>0,996206183695825+0,0489404715263062i</v>
      </c>
      <c r="DS350" s="240" t="str">
        <f t="shared" ca="1" si="572"/>
        <v>0,978242697386532+0,194584570809039i</v>
      </c>
      <c r="DT350" s="240" t="str">
        <f t="shared" ca="1" si="573"/>
        <v>0,939103210902991+0,33601650176548i</v>
      </c>
      <c r="DU350" s="240" t="str">
        <f t="shared" ca="1" si="574"/>
        <v>0,879634975928588+0,470174690205809i</v>
      </c>
      <c r="DV350" s="240" t="str">
        <f t="shared" ca="1" si="575"/>
        <v>0,801125300161459+0,59415501649673i</v>
      </c>
      <c r="DW350" s="240" t="str">
        <f t="shared" ca="1" si="576"/>
        <v>0,705273680987194+0,705273680987594i</v>
      </c>
      <c r="DX350" s="240" t="str">
        <f t="shared" ca="1" si="577"/>
        <v>0,594155016497095+0,801125300161188i</v>
      </c>
      <c r="DY350" s="240" t="str">
        <f t="shared" ca="1" si="578"/>
        <v>0,470174690205311+0,879634975928855i</v>
      </c>
      <c r="DZ350" s="240" t="str">
        <f t="shared" ca="1" si="579"/>
        <v>0,336016501765909+0,939103210902837i</v>
      </c>
      <c r="EA350" s="240" t="str">
        <f t="shared" ca="1" si="580"/>
        <v>0,194584570809486+0,978242697386444i</v>
      </c>
      <c r="EB350" s="240" t="str">
        <f t="shared" ca="1" si="581"/>
        <v>0,0489404715257414+0,996206183695853i</v>
      </c>
      <c r="EC350" s="240" t="str">
        <f t="shared" ca="1" si="582"/>
        <v>-0,0977630411687514+0,992604814600682i</v>
      </c>
      <c r="ED350" s="240" t="str">
        <f t="shared" ca="1" si="583"/>
        <v>-0,242350279260441+0,967516548865911i</v>
      </c>
      <c r="EE350" s="240" t="str">
        <f t="shared" ca="1" si="584"/>
        <v>-0,381691365685931+0,921484471680247i</v>
      </c>
      <c r="EF350" s="240" t="str">
        <f t="shared" ca="1" si="585"/>
        <v>-0,512769986726285+0,8555050385005i</v>
      </c>
      <c r="EG350" s="240" t="str">
        <f t="shared" ca="1" si="586"/>
        <v>-0,632748686082382+0,771006504802675i</v>
      </c>
      <c r="EH350" s="240" t="str">
        <f t="shared" ca="1" si="587"/>
        <v>-0,739030287242024+0,669818008660553i</v>
      </c>
      <c r="EI350" s="240" t="str">
        <f t="shared" ca="1" si="588"/>
        <v>-0,829314114501596+0,554129975434871i</v>
      </c>
      <c r="EJ350" s="240" t="str">
        <f t="shared" ca="1" si="589"/>
        <v>-0,901645795652528+0,42644670167459i</v>
      </c>
      <c r="EK350" s="240" t="str">
        <f t="shared" ca="1" si="590"/>
        <v>-0,954459568234789+0,289532144661135i</v>
      </c>
      <c r="EL350" s="240" t="str">
        <f t="shared" ca="1" si="591"/>
        <v>-0,986612173565122+0,146350091083409i</v>
      </c>
      <c r="EM350" s="240" t="str">
        <f t="shared" ca="1" si="592"/>
        <v>-0,997407604837169-3,06942593650992E-13i</v>
      </c>
      <c r="EN350" s="240"/>
      <c r="EO350" s="240"/>
      <c r="EP350" s="240"/>
    </row>
    <row r="351" spans="1:146">
      <c r="A351" s="268">
        <f t="shared" si="461"/>
        <v>4.9023437499999814E-3</v>
      </c>
      <c r="B351" s="267">
        <v>251</v>
      </c>
      <c r="C351" s="266">
        <f t="shared" si="462"/>
        <v>50200</v>
      </c>
      <c r="N351" s="265">
        <f t="shared" ca="1" si="463"/>
        <v>1.002584002677948</v>
      </c>
      <c r="O351" s="240">
        <f t="shared" ca="1" si="464"/>
        <v>-0.99741599732205199</v>
      </c>
      <c r="P351" s="240" t="str">
        <f t="shared" ca="1" si="465"/>
        <v>-0,989914964823499-0,122094365686688i</v>
      </c>
      <c r="Q351" s="240" t="str">
        <f t="shared" ca="1" si="466"/>
        <v>-0,967524689838603-0,242352318467678i</v>
      </c>
      <c r="R351" s="240" t="str">
        <f t="shared" ca="1" si="467"/>
        <v>-0,930581942944043-0,358965066796805i</v>
      </c>
      <c r="S351" s="240" t="str">
        <f t="shared" ca="1" si="468"/>
        <v>-0,87964237743952-0,470178646395701i</v>
      </c>
      <c r="T351" s="240" t="str">
        <f t="shared" ca="1" si="469"/>
        <v>-0,815472171804964-0,574320301509218i</v>
      </c>
      <c r="U351" s="241" t="str">
        <f t="shared" ca="1" si="470"/>
        <v>-0,739036505662808-0,669823644709299i</v>
      </c>
      <c r="V351" s="240" t="str">
        <f t="shared" ca="1" si="471"/>
        <v>-0,651485042578384-0,755252216819378i</v>
      </c>
      <c r="W351" s="240" t="str">
        <f t="shared" ca="1" si="472"/>
        <v>-0,554134638049704-0,829321092597715i</v>
      </c>
      <c r="X351" s="240" t="str">
        <f t="shared" ca="1" si="473"/>
        <v>-0,448449532774727-0,890916207209226i</v>
      </c>
      <c r="Y351" s="240" t="str">
        <f t="shared" ca="1" si="474"/>
        <v>-0,336019329108831-0,9391111127972i</v>
      </c>
      <c r="Z351" s="240" t="str">
        <f t="shared" ca="1" si="475"/>
        <v>-0,218535081965581-0,973180913121625i</v>
      </c>
      <c r="AA351" s="240" t="str">
        <f t="shared" ca="1" si="476"/>
        <v>-0,0977638637764487-0,992613166673424i</v>
      </c>
      <c r="AB351" s="240" t="str">
        <f t="shared" ca="1" si="477"/>
        <v>0,0244778139226397-0,997115594271553i</v>
      </c>
      <c r="AC351" s="240" t="str">
        <f t="shared" ca="1" si="478"/>
        <v>0,146351322516432-0,986620475214069i</v>
      </c>
      <c r="AD351" s="240" t="str">
        <f t="shared" ca="1" si="479"/>
        <v>0,266023570995373-0,961285665860473i</v>
      </c>
      <c r="AE351" s="240" t="str">
        <f t="shared" ca="1" si="480"/>
        <v>0,381694577351023-0,921492225325188i</v>
      </c>
      <c r="AF351" s="240" t="str">
        <f t="shared" ca="1" si="481"/>
        <v>0,491624541981541-0,867838683993393i</v>
      </c>
      <c r="AG351" s="240" t="str">
        <f t="shared" ca="1" si="482"/>
        <v>0,594160015894562-0,80113204106821i</v>
      </c>
      <c r="AH351" s="240" t="str">
        <f t="shared" ca="1" si="483"/>
        <v>0,687758770122893-0,722375626549643i</v>
      </c>
      <c r="AI351" s="240" t="str">
        <f t="shared" ca="1" si="484"/>
        <v>0,771012992280981-0,632754010218719i</v>
      </c>
      <c r="AJ351" s="240" t="str">
        <f t="shared" ca="1" si="485"/>
        <v>0,842670461374855-0,533615184604255i</v>
      </c>
      <c r="AK351" s="240" t="str">
        <f t="shared" ca="1" si="486"/>
        <v>0,901653382369244-0,426450289923742i</v>
      </c>
      <c r="AL351" s="240" t="str">
        <f t="shared" ca="1" si="487"/>
        <v>0,947074597231565-0,312871185941775i</v>
      </c>
      <c r="AM351" s="240" t="str">
        <f t="shared" ca="1" si="488"/>
        <v>0,978250928612105-0,194586208101956i</v>
      </c>
      <c r="AN351" s="240" t="str">
        <f t="shared" ca="1" si="489"/>
        <v>0,994713455467969-0,0733744725699333i</v>
      </c>
      <c r="AO351" s="240" t="str">
        <f t="shared" ca="1" si="490"/>
        <v>0,99621456607161+0,0489408833256834i</v>
      </c>
      <c r="AP351" s="240" t="str">
        <f t="shared" ca="1" si="491"/>
        <v>0,982731682322514+0,170520122781757i</v>
      </c>
      <c r="AQ351" s="240" t="str">
        <f t="shared" ca="1" si="492"/>
        <v>0,954467599342164+0,289534580870661i</v>
      </c>
      <c r="AR351" s="240" t="str">
        <f t="shared" ca="1" si="493"/>
        <v>0,954467599342164+0,289534580870661i</v>
      </c>
      <c r="AS351" s="240" t="str">
        <f t="shared" ca="1" si="494"/>
        <v>0,855512236975044+0,512774301325544i</v>
      </c>
      <c r="AT351" s="240" t="str">
        <f t="shared" ca="1" si="495"/>
        <v>0,786309338346589+0,613641830502854i</v>
      </c>
      <c r="AU351" s="240" t="str">
        <f t="shared" ca="1" si="496"/>
        <v>0,705279615370691+0,705279615370042i</v>
      </c>
      <c r="AV351" s="240" t="str">
        <f t="shared" ca="1" si="497"/>
        <v>0,613641830502796+0,786309338346635i</v>
      </c>
      <c r="AW351" s="240" t="str">
        <f t="shared" ca="1" si="498"/>
        <v>0,51277430132548+0,855512236975082i</v>
      </c>
      <c r="AX351" s="240" t="str">
        <f t="shared" ca="1" si="499"/>
        <v>0,40419416936462+0,911847435246482i</v>
      </c>
      <c r="AY351" s="240" t="str">
        <f t="shared" ca="1" si="500"/>
        <v>0,289534580870617+0,954467599342177i</v>
      </c>
      <c r="AZ351" s="240" t="str">
        <f t="shared" ca="1" si="501"/>
        <v>0,170520122781712+0,982731682322522i</v>
      </c>
      <c r="BA351" s="240" t="str">
        <f t="shared" ca="1" si="502"/>
        <v>0,0489408833256097+0,996214566071614i</v>
      </c>
      <c r="BB351" s="240" t="str">
        <f t="shared" ca="1" si="503"/>
        <v>-0,0733744725700069+0,994713455467964i</v>
      </c>
      <c r="BC351" s="240" t="str">
        <f t="shared" ca="1" si="504"/>
        <v>-0,194586208102001+0,978250928612096i</v>
      </c>
      <c r="BD351" s="240" t="str">
        <f t="shared" ca="1" si="505"/>
        <v>-0,312871185941818+0,947074597231551i</v>
      </c>
      <c r="BE351" s="240" t="str">
        <f t="shared" ca="1" si="506"/>
        <v>-0,426450289923783+0,901653382369226i</v>
      </c>
      <c r="BF351" s="240" t="str">
        <f t="shared" ca="1" si="507"/>
        <v>-0,533615184604269+0,842670461374845i</v>
      </c>
      <c r="BG351" s="240" t="str">
        <f t="shared" ca="1" si="508"/>
        <v>-0,632754010218743+0,771012992280961i</v>
      </c>
      <c r="BH351" s="240" t="str">
        <f t="shared" ca="1" si="509"/>
        <v>-0,722375626549684+0,68775877012285i</v>
      </c>
      <c r="BI351" s="240" t="str">
        <f t="shared" ca="1" si="510"/>
        <v>-0,801132041068229+0,594160015894537i</v>
      </c>
      <c r="BJ351" s="240" t="str">
        <f t="shared" ca="1" si="511"/>
        <v>-0,867838683993422+0,49162454198149i</v>
      </c>
      <c r="BK351" s="240" t="str">
        <f t="shared" ca="1" si="512"/>
        <v>-0,921492225325287+0,381694577350785i</v>
      </c>
      <c r="BL351" s="240" t="str">
        <f t="shared" ca="1" si="513"/>
        <v>-0,961285665860481+0,266023570995343i</v>
      </c>
      <c r="BM351" s="240" t="str">
        <f t="shared" ca="1" si="514"/>
        <v>-0,986620475214034+0,146351322516667i</v>
      </c>
      <c r="BN351" s="240" t="str">
        <f t="shared" ca="1" si="515"/>
        <v>-0,997115594271563+0,0244778139221975i</v>
      </c>
      <c r="BO351" s="240" t="str">
        <f t="shared" ca="1" si="516"/>
        <v>-0,992613166673398-0,0977638637767197i</v>
      </c>
      <c r="BP351" s="240" t="str">
        <f t="shared" ca="1" si="517"/>
        <v>-0,973180913121637-0,218535081965529i</v>
      </c>
      <c r="BQ351" s="240" t="str">
        <f t="shared" ca="1" si="518"/>
        <v>-0,939111112797292-0,336019329108574i</v>
      </c>
      <c r="BR351" s="240" t="str">
        <f t="shared" ca="1" si="519"/>
        <v>-0,890916207209011-0,448449532775154i</v>
      </c>
      <c r="BS351" s="240" t="str">
        <f t="shared" ca="1" si="520"/>
        <v>-0,82932109259763-0,554134638049831i</v>
      </c>
      <c r="BT351" s="240" t="str">
        <f t="shared" ca="1" si="521"/>
        <v>-0,75525221681939-0,65148504257837i</v>
      </c>
      <c r="BU351" s="240" t="str">
        <f t="shared" ca="1" si="522"/>
        <v>-0,66982364470956-0,739036505662572i</v>
      </c>
      <c r="BV351" s="240" t="str">
        <f t="shared" ca="1" si="523"/>
        <v>-0,574320301508935-0,815472171805163i</v>
      </c>
      <c r="BW351" s="240" t="str">
        <f t="shared" ca="1" si="524"/>
        <v>-0,470178646395545-0,879642377439603i</v>
      </c>
      <c r="BX351" s="240" t="str">
        <f t="shared" ca="1" si="525"/>
        <v>-0,358965066796948-0,930581942943987i</v>
      </c>
      <c r="BY351" s="240" t="str">
        <f t="shared" ca="1" si="526"/>
        <v>-0,242352318468086-0,9675246898385i</v>
      </c>
      <c r="BZ351" s="240" t="str">
        <f t="shared" ca="1" si="527"/>
        <v>-0,122094365686358-0,989914964823539i</v>
      </c>
      <c r="CA351" s="240" t="str">
        <f t="shared" ca="1" si="528"/>
        <v>4,54559168693484E-14-0,997415997322052i</v>
      </c>
      <c r="CB351" s="240" t="str">
        <f t="shared" ca="1" si="529"/>
        <v>0,122094365686504-0,989914964823521i</v>
      </c>
      <c r="CC351" s="240" t="str">
        <f t="shared" ca="1" si="530"/>
        <v>0,242352318468229-0,967524689838465i</v>
      </c>
      <c r="CD351" s="240" t="str">
        <f t="shared" ca="1" si="531"/>
        <v>0,358965066797033-0,930581942943954i</v>
      </c>
      <c r="CE351" s="240" t="str">
        <f t="shared" ca="1" si="532"/>
        <v>0,470178646395675-0,879642377439534i</v>
      </c>
      <c r="CF351" s="240" t="str">
        <f t="shared" ca="1" si="533"/>
        <v>0,574320301509009-0,815472171805111i</v>
      </c>
      <c r="CG351" s="240" t="str">
        <f t="shared" ca="1" si="534"/>
        <v>0,669823644709627-0,739036505662511i</v>
      </c>
      <c r="CH351" s="240" t="str">
        <f t="shared" ca="1" si="535"/>
        <v>0,755252216819486-0,651485042578258i</v>
      </c>
      <c r="CI351" s="240" t="str">
        <f t="shared" ca="1" si="536"/>
        <v>0,829321092597681-0,554134638049755i</v>
      </c>
      <c r="CJ351" s="240" t="str">
        <f t="shared" ca="1" si="537"/>
        <v>0,890916207209078-0,448449532775021i</v>
      </c>
      <c r="CK351" s="240" t="str">
        <f t="shared" ca="1" si="538"/>
        <v>0,939111112797323-0,336019329108488i</v>
      </c>
      <c r="CL351" s="240" t="str">
        <f t="shared" ca="1" si="539"/>
        <v>0,973180913121657-0,21853508196544i</v>
      </c>
      <c r="CM351" s="240" t="str">
        <f t="shared" ca="1" si="540"/>
        <v>0,992613166673412-0,0977638637765727i</v>
      </c>
      <c r="CN351" s="240" t="str">
        <f t="shared" ca="1" si="541"/>
        <v>0,997115594271562+0,0244778139222884i</v>
      </c>
      <c r="CO351" s="240" t="str">
        <f t="shared" ca="1" si="542"/>
        <v>0,986620475214021+0,146351322516757i</v>
      </c>
      <c r="CP351" s="240" t="str">
        <f t="shared" ca="1" si="543"/>
        <v>0,961285665860457+0,266023570995431i</v>
      </c>
      <c r="CQ351" s="240" t="str">
        <f t="shared" ca="1" si="544"/>
        <v>0,921492225325252+0,381694577350869i</v>
      </c>
      <c r="CR351" s="240" t="str">
        <f t="shared" ca="1" si="545"/>
        <v>0,867838683993853+0,491624541980729i</v>
      </c>
      <c r="CS351" s="240" t="str">
        <f t="shared" ca="1" si="546"/>
        <v>0,801132041068174+0,59416001589461i</v>
      </c>
      <c r="CT351" s="240" t="str">
        <f t="shared" ca="1" si="547"/>
        <v>0,722375626549621+0,687758770122916i</v>
      </c>
      <c r="CU351" s="240" t="str">
        <f t="shared" ca="1" si="548"/>
        <v>0,632754010218673+0,771012992281019i</v>
      </c>
      <c r="CV351" s="240" t="str">
        <f t="shared" ca="1" si="549"/>
        <v>0,533615184604192+0,842670461374894i</v>
      </c>
      <c r="CW351" s="240" t="str">
        <f t="shared" ca="1" si="550"/>
        <v>0,426450289923701+0,901653382369265i</v>
      </c>
      <c r="CX351" s="240" t="str">
        <f t="shared" ca="1" si="551"/>
        <v>0,312871185941759+0,947074597231571i</v>
      </c>
      <c r="CY351" s="240" t="str">
        <f t="shared" ca="1" si="552"/>
        <v>0,194586208101855+0,978250928612125i</v>
      </c>
      <c r="CZ351" s="240" t="str">
        <f t="shared" ca="1" si="553"/>
        <v>0,0733744725698597+0,994713455467975i</v>
      </c>
      <c r="DA351" s="240" t="str">
        <f t="shared" ca="1" si="554"/>
        <v>-0,0489408833257288+0,996214566071608i</v>
      </c>
      <c r="DB351" s="240" t="str">
        <f t="shared" ca="1" si="555"/>
        <v>-0,170520122781802+0,982731682322506i</v>
      </c>
      <c r="DC351" s="240" t="str">
        <f t="shared" ca="1" si="556"/>
        <v>-0,289534580870677+0,954467599342159i</v>
      </c>
      <c r="DD351" s="240" t="str">
        <f t="shared" ca="1" si="557"/>
        <v>-0,404194169364678+0,911847435246457i</v>
      </c>
      <c r="DE351" s="240" t="str">
        <f t="shared" ca="1" si="558"/>
        <v>-0,512774301325607+0,855512236975006i</v>
      </c>
      <c r="DF351" s="240" t="str">
        <f t="shared" ca="1" si="559"/>
        <v>-0,61364183050289+0,786309338346561i</v>
      </c>
      <c r="DG351" s="240" t="str">
        <f t="shared" ca="1" si="560"/>
        <v>-0,705279615370054+0,705279615370679i</v>
      </c>
      <c r="DH351" s="240" t="str">
        <f t="shared" ca="1" si="561"/>
        <v>-0,786309338346645+0,613641830502782i</v>
      </c>
      <c r="DI351" s="240" t="str">
        <f t="shared" ca="1" si="562"/>
        <v>-0,855512236975077+0,51277430132549i</v>
      </c>
      <c r="DJ351" s="240" t="str">
        <f t="shared" ca="1" si="563"/>
        <v>-0,911847435246512+0,404194169364553i</v>
      </c>
      <c r="DK351" s="240" t="str">
        <f t="shared" ca="1" si="564"/>
        <v>-0,954467599341903+0,289534580871524i</v>
      </c>
      <c r="DL351" s="240" t="str">
        <f t="shared" ca="1" si="565"/>
        <v>-0,982731682322529+0,170520122781667i</v>
      </c>
      <c r="DM351" s="240" t="str">
        <f t="shared" ca="1" si="566"/>
        <v>-0,996214566071615+0,0489408833255927i</v>
      </c>
      <c r="DN351" s="240" t="str">
        <f t="shared" ca="1" si="567"/>
        <v>-0,994713455467965-0,0733744725699956i</v>
      </c>
      <c r="DO351" s="240" t="str">
        <f t="shared" ca="1" si="568"/>
        <v>-0,978250928612276-0,194586208101099i</v>
      </c>
      <c r="DP351" s="240" t="str">
        <f t="shared" ca="1" si="569"/>
        <v>-0,947074597231528-0,312871185941887i</v>
      </c>
      <c r="DQ351" s="240" t="str">
        <f t="shared" ca="1" si="570"/>
        <v>-0,901653382369206-0,426450289923825i</v>
      </c>
      <c r="DR351" s="240" t="str">
        <f t="shared" ca="1" si="571"/>
        <v>-0,842670461374821-0,533615184604308i</v>
      </c>
      <c r="DS351" s="240" t="str">
        <f t="shared" ca="1" si="572"/>
        <v>-0,771012992280932-0,632754010218778i</v>
      </c>
      <c r="DT351" s="240" t="str">
        <f t="shared" ca="1" si="573"/>
        <v>-0,687758770122776-0,722375626549755i</v>
      </c>
      <c r="DU351" s="240" t="str">
        <f t="shared" ca="1" si="574"/>
        <v>-0,594160015894456-0,80113204106829i</v>
      </c>
      <c r="DV351" s="240" t="str">
        <f t="shared" ca="1" si="575"/>
        <v>-0,49162454198145-0,867838683993445i</v>
      </c>
      <c r="DW351" s="240" t="str">
        <f t="shared" ca="1" si="576"/>
        <v>-0,381694577350743-0,921492225325304i</v>
      </c>
      <c r="DX351" s="240" t="str">
        <f t="shared" ca="1" si="577"/>
        <v>-0,266023570995299-0,961285665860493i</v>
      </c>
      <c r="DY351" s="240" t="str">
        <f t="shared" ca="1" si="578"/>
        <v>-0,146351322516566-0,986620475214049i</v>
      </c>
      <c r="DZ351" s="240" t="str">
        <f t="shared" ca="1" si="579"/>
        <v>-0,0244778139231157-0,997115594271542i</v>
      </c>
      <c r="EA351" s="240" t="str">
        <f t="shared" ca="1" si="580"/>
        <v>0,0977638637767648-0,992613166673393i</v>
      </c>
      <c r="EB351" s="240" t="str">
        <f t="shared" ca="1" si="581"/>
        <v>0,218535081965573-0,973180913121627i</v>
      </c>
      <c r="EC351" s="240" t="str">
        <f t="shared" ca="1" si="582"/>
        <v>0,336019329108617-0,939111112797277i</v>
      </c>
      <c r="ED351" s="240" t="str">
        <f t="shared" ca="1" si="583"/>
        <v>0,448449532775144-0,890916207209016i</v>
      </c>
      <c r="EE351" s="240" t="str">
        <f t="shared" ca="1" si="584"/>
        <v>0,554134638049916-0,829321092597573i</v>
      </c>
      <c r="EF351" s="240" t="str">
        <f t="shared" ca="1" si="585"/>
        <v>0,651485042578405-0,75525221681936i</v>
      </c>
      <c r="EG351" s="240" t="str">
        <f t="shared" ca="1" si="586"/>
        <v>0,739036505662603-0,669823644709526i</v>
      </c>
      <c r="EH351" s="240" t="str">
        <f t="shared" ca="1" si="587"/>
        <v>0,815472171805189-0,574320301508898i</v>
      </c>
      <c r="EI351" s="240" t="str">
        <f t="shared" ca="1" si="588"/>
        <v>0,879642377439597-0,470178646395554i</v>
      </c>
      <c r="EJ351" s="240" t="str">
        <f t="shared" ca="1" si="589"/>
        <v>0,930581942944024-0,358965066796852i</v>
      </c>
      <c r="EK351" s="240" t="str">
        <f t="shared" ca="1" si="590"/>
        <v>0,967524689838512-0,242352318468042i</v>
      </c>
      <c r="EL351" s="240" t="str">
        <f t="shared" ca="1" si="591"/>
        <v>0,989914964823545-0,122094365686313i</v>
      </c>
      <c r="EM351" s="240" t="str">
        <f t="shared" ca="1" si="592"/>
        <v>0,997415997322052+9,09118337386968E-14i</v>
      </c>
      <c r="EN351" s="240"/>
      <c r="EO351" s="240"/>
      <c r="EP351" s="240"/>
    </row>
    <row r="352" spans="1:146">
      <c r="A352" s="268">
        <f t="shared" si="461"/>
        <v>4.921874999999981E-3</v>
      </c>
      <c r="B352" s="267">
        <v>252</v>
      </c>
      <c r="C352" s="266">
        <f t="shared" si="462"/>
        <v>50400</v>
      </c>
      <c r="N352" s="265">
        <f t="shared" ca="1" si="463"/>
        <v>1.0025771649020596</v>
      </c>
      <c r="O352" s="240">
        <f t="shared" ca="1" si="464"/>
        <v>-0.99742283509794039</v>
      </c>
      <c r="P352" s="240" t="str">
        <f t="shared" ca="1" si="465"/>
        <v>-0,992619971523552-0,0977645339956985i</v>
      </c>
      <c r="Q352" s="240" t="str">
        <f t="shared" ca="1" si="466"/>
        <v>-0,978257635002116-0,194587542085507i</v>
      </c>
      <c r="R352" s="240" t="str">
        <f t="shared" ca="1" si="467"/>
        <v>-0,95447414268559-0,289536565772653i</v>
      </c>
      <c r="S352" s="240" t="str">
        <f t="shared" ca="1" si="468"/>
        <v>-0,92149854260636-0,381697194054618i</v>
      </c>
      <c r="T352" s="240" t="str">
        <f t="shared" ca="1" si="469"/>
        <v>-0,879648407819483-0,470181869700929i</v>
      </c>
      <c r="U352" s="241" t="str">
        <f t="shared" ca="1" si="470"/>
        <v>-0,829326778000571-0,554138436914464i</v>
      </c>
      <c r="V352" s="240" t="str">
        <f t="shared" ca="1" si="471"/>
        <v>-0,771018277953381-0,632758348057626i</v>
      </c>
      <c r="W352" s="240" t="str">
        <f t="shared" ca="1" si="472"/>
        <v>-0,705284450408036-0,705284450408095i</v>
      </c>
      <c r="X352" s="240" t="str">
        <f t="shared" ca="1" si="473"/>
        <v>-0,632758348057556-0,771018277953438i</v>
      </c>
      <c r="Y352" s="240" t="str">
        <f t="shared" ca="1" si="474"/>
        <v>-0,554138436914471-0,829326778000566i</v>
      </c>
      <c r="Z352" s="240" t="str">
        <f t="shared" ca="1" si="475"/>
        <v>-0,470181869700945-0,879648407819474i</v>
      </c>
      <c r="AA352" s="240" t="str">
        <f t="shared" ca="1" si="476"/>
        <v>-0,381697194054626-0,921498542606356i</v>
      </c>
      <c r="AB352" s="240" t="str">
        <f t="shared" ca="1" si="477"/>
        <v>-0,289536565772661-0,954474142685587i</v>
      </c>
      <c r="AC352" s="240" t="str">
        <f t="shared" ca="1" si="478"/>
        <v>-0,194587542085518-0,978257635002114i</v>
      </c>
      <c r="AD352" s="240" t="str">
        <f t="shared" ca="1" si="479"/>
        <v>-0,0977645339957221-0,99261997152355i</v>
      </c>
      <c r="AE352" s="240" t="str">
        <f t="shared" ca="1" si="480"/>
        <v>-1,56402958311733E-14-0,99742283509794i</v>
      </c>
      <c r="AF352" s="240" t="str">
        <f t="shared" ca="1" si="481"/>
        <v>0,0977645339960858-0,992619971523514i</v>
      </c>
      <c r="AG352" s="240" t="str">
        <f t="shared" ca="1" si="482"/>
        <v>0,194587542085794-0,978257635002059i</v>
      </c>
      <c r="AH352" s="240" t="str">
        <f t="shared" ca="1" si="483"/>
        <v>0,289536565772835-0,954474142685535i</v>
      </c>
      <c r="AI352" s="240" t="str">
        <f t="shared" ca="1" si="484"/>
        <v>0,381697194054702-0,921498542606325i</v>
      </c>
      <c r="AJ352" s="240" t="str">
        <f t="shared" ca="1" si="485"/>
        <v>0,470181869700919-0,879648407819489i</v>
      </c>
      <c r="AK352" s="240" t="str">
        <f t="shared" ca="1" si="486"/>
        <v>0,554138436914357-0,829326778000643i</v>
      </c>
      <c r="AL352" s="240" t="str">
        <f t="shared" ca="1" si="487"/>
        <v>0,632758348057461-0,771018277953517i</v>
      </c>
      <c r="AM352" s="240" t="str">
        <f t="shared" ca="1" si="488"/>
        <v>0,705284450407883-0,705284450408247i</v>
      </c>
      <c r="AN352" s="240" t="str">
        <f t="shared" ca="1" si="489"/>
        <v>0,771018277953172-0,63275834805788i</v>
      </c>
      <c r="AO352" s="240" t="str">
        <f t="shared" ca="1" si="490"/>
        <v>0,82932677800034-0,554138436914808i</v>
      </c>
      <c r="AP352" s="240" t="str">
        <f t="shared" ca="1" si="491"/>
        <v>0,879648407819701-0,470181869700522i</v>
      </c>
      <c r="AQ352" s="240" t="str">
        <f t="shared" ca="1" si="492"/>
        <v>0,921498542606502-0,381697194054274i</v>
      </c>
      <c r="AR352" s="240" t="str">
        <f t="shared" ca="1" si="493"/>
        <v>0,921498542606502-0,381697194054274i</v>
      </c>
      <c r="AS352" s="240" t="str">
        <f t="shared" ca="1" si="494"/>
        <v>0,97825763500215-0,19458754208534i</v>
      </c>
      <c r="AT352" s="240" t="str">
        <f t="shared" ca="1" si="495"/>
        <v>0,99261997152356-0,0977645339956247i</v>
      </c>
      <c r="AU352" s="240" t="str">
        <f t="shared" ca="1" si="496"/>
        <v>0,99742283509794-3,12805916623466E-14i</v>
      </c>
      <c r="AV352" s="240" t="str">
        <f t="shared" ca="1" si="497"/>
        <v>0,992619971523563+0,0977645339955907i</v>
      </c>
      <c r="AW352" s="240" t="str">
        <f t="shared" ca="1" si="498"/>
        <v>0,978257635002162+0,194587542085278i</v>
      </c>
      <c r="AX352" s="240" t="str">
        <f t="shared" ca="1" si="499"/>
        <v>0,954474142685683+0,289536565772345i</v>
      </c>
      <c r="AY352" s="240" t="str">
        <f t="shared" ca="1" si="500"/>
        <v>0,921498542606526+0,381697194054216i</v>
      </c>
      <c r="AZ352" s="240" t="str">
        <f t="shared" ca="1" si="501"/>
        <v>0,879648407819262+0,470181869701342i</v>
      </c>
      <c r="BA352" s="240" t="str">
        <f t="shared" ca="1" si="502"/>
        <v>0,829326778000359+0,55413843691478i</v>
      </c>
      <c r="BB352" s="240" t="str">
        <f t="shared" ca="1" si="503"/>
        <v>0,771018277953212+0,632758348057832i</v>
      </c>
      <c r="BC352" s="240" t="str">
        <f t="shared" ca="1" si="504"/>
        <v>0,705284450407907+0,705284450408223i</v>
      </c>
      <c r="BD352" s="240" t="str">
        <f t="shared" ca="1" si="505"/>
        <v>0,632758348057509+0,771018277953477i</v>
      </c>
      <c r="BE352" s="240" t="str">
        <f t="shared" ca="1" si="506"/>
        <v>0,554138436914409+0,829326778000608i</v>
      </c>
      <c r="BF352" s="240" t="str">
        <f t="shared" ca="1" si="507"/>
        <v>0,470181869700948+0,879648407819472i</v>
      </c>
      <c r="BG352" s="240" t="str">
        <f t="shared" ca="1" si="508"/>
        <v>0,381697194054773+0,921498542606295i</v>
      </c>
      <c r="BH352" s="240" t="str">
        <f t="shared" ca="1" si="509"/>
        <v>0,289536565772894+0,954474142685516i</v>
      </c>
      <c r="BI352" s="240" t="str">
        <f t="shared" ca="1" si="510"/>
        <v>0,194587542085842+0,97825763500205i</v>
      </c>
      <c r="BJ352" s="240" t="str">
        <f t="shared" ca="1" si="511"/>
        <v>0,097764533996134+0,992619971523509i</v>
      </c>
      <c r="BK352" s="240" t="str">
        <f t="shared" ca="1" si="512"/>
        <v>-4,4917719747854E-13+0,99742283509794i</v>
      </c>
      <c r="BL352" s="240" t="str">
        <f t="shared" ca="1" si="513"/>
        <v>-0,0977645339960689+0,992619971523516i</v>
      </c>
      <c r="BM352" s="240" t="str">
        <f t="shared" ca="1" si="514"/>
        <v>-0,194587542085777+0,978257635002062i</v>
      </c>
      <c r="BN352" s="240" t="str">
        <f t="shared" ca="1" si="515"/>
        <v>-0,289536565772832+0,954474142685535i</v>
      </c>
      <c r="BO352" s="240" t="str">
        <f t="shared" ca="1" si="516"/>
        <v>-0,38169719405466+0,921498542606342i</v>
      </c>
      <c r="BP352" s="240" t="str">
        <f t="shared" ca="1" si="517"/>
        <v>-0,470181869700891+0,879648407819503i</v>
      </c>
      <c r="BQ352" s="240" t="str">
        <f t="shared" ca="1" si="518"/>
        <v>-0,554138436914354+0,829326778000644i</v>
      </c>
      <c r="BR352" s="240" t="str">
        <f t="shared" ca="1" si="519"/>
        <v>-0,632758348057459+0,771018277953519i</v>
      </c>
      <c r="BS352" s="240" t="str">
        <f t="shared" ca="1" si="520"/>
        <v>-0,705284450407841+0,705284450408289i</v>
      </c>
      <c r="BT352" s="240" t="str">
        <f t="shared" ca="1" si="521"/>
        <v>-0,771018277953152+0,632758348057904i</v>
      </c>
      <c r="BU352" s="240" t="str">
        <f t="shared" ca="1" si="522"/>
        <v>-0,829326778000324+0,554138436914835i</v>
      </c>
      <c r="BV352" s="240" t="str">
        <f t="shared" ca="1" si="523"/>
        <v>-0,879648407819686+0,470181869700549i</v>
      </c>
      <c r="BW352" s="240" t="str">
        <f t="shared" ca="1" si="524"/>
        <v>-0,92149854260649+0,381697194054303i</v>
      </c>
      <c r="BX352" s="240" t="str">
        <f t="shared" ca="1" si="525"/>
        <v>-0,954474142685664+0,289536565772408i</v>
      </c>
      <c r="BY352" s="240" t="str">
        <f t="shared" ca="1" si="526"/>
        <v>-0,978257635002149+0,194587542085343i</v>
      </c>
      <c r="BZ352" s="240" t="str">
        <f t="shared" ca="1" si="527"/>
        <v>-0,992619971523554+0,0977645339956841i</v>
      </c>
      <c r="CA352" s="240" t="str">
        <f t="shared" ca="1" si="528"/>
        <v>-0,99742283509794+6,25611833246931E-14i</v>
      </c>
      <c r="CB352" s="240" t="str">
        <f t="shared" ca="1" si="529"/>
        <v>-0,992619971523566-0,0977645339955596i</v>
      </c>
      <c r="CC352" s="240" t="str">
        <f t="shared" ca="1" si="530"/>
        <v>-0,978257635002163-0,194587542085275i</v>
      </c>
      <c r="CD352" s="240" t="str">
        <f t="shared" ca="1" si="531"/>
        <v>-0,954474142685684-0,289536565772343i</v>
      </c>
      <c r="CE352" s="240" t="str">
        <f t="shared" ca="1" si="532"/>
        <v>-0,921498542606538-0,381697194054187i</v>
      </c>
      <c r="CF352" s="240" t="str">
        <f t="shared" ca="1" si="533"/>
        <v>-0,879648407819264-0,47018186970134i</v>
      </c>
      <c r="CG352" s="240" t="str">
        <f t="shared" ca="1" si="534"/>
        <v>-0,829326778000393-0,55413843691473i</v>
      </c>
      <c r="CH352" s="240" t="str">
        <f t="shared" ca="1" si="535"/>
        <v>-0,771018277953232-0,632758348057808i</v>
      </c>
      <c r="CI352" s="240" t="str">
        <f t="shared" ca="1" si="536"/>
        <v>-0,70528445040793-0,705284450408201i</v>
      </c>
      <c r="CJ352" s="240" t="str">
        <f t="shared" ca="1" si="537"/>
        <v>-0,632758348057511-0,771018277953475i</v>
      </c>
      <c r="CK352" s="240" t="str">
        <f t="shared" ca="1" si="538"/>
        <v>-0,554138436914411-0,829326778000606i</v>
      </c>
      <c r="CL352" s="240" t="str">
        <f t="shared" ca="1" si="539"/>
        <v>-0,470181869701001-0,879648407819445i</v>
      </c>
      <c r="CM352" s="240" t="str">
        <f t="shared" ca="1" si="540"/>
        <v>-0,381697194054775-0,921498542606294i</v>
      </c>
      <c r="CN352" s="240" t="str">
        <f t="shared" ca="1" si="541"/>
        <v>-0,289536565772897-0,954474142685515i</v>
      </c>
      <c r="CO352" s="240" t="str">
        <f t="shared" ca="1" si="542"/>
        <v>-0,194587542085845-0,978257635002049i</v>
      </c>
      <c r="CP352" s="240" t="str">
        <f t="shared" ca="1" si="543"/>
        <v>-0,0977645339961933-0,992619971523504i</v>
      </c>
      <c r="CQ352" s="240" t="str">
        <f t="shared" ca="1" si="544"/>
        <v>4,46245067814597E-13-0,99742283509794i</v>
      </c>
      <c r="CR352" s="240" t="str">
        <f t="shared" ca="1" si="545"/>
        <v>0,0977645339960659-0,992619971523516i</v>
      </c>
      <c r="CS352" s="240" t="str">
        <f t="shared" ca="1" si="546"/>
        <v>0,194587542085719-0,978257635002074i</v>
      </c>
      <c r="CT352" s="240" t="str">
        <f t="shared" ca="1" si="547"/>
        <v>0,28953656577283-0,954474142685536i</v>
      </c>
      <c r="CU352" s="240" t="str">
        <f t="shared" ca="1" si="548"/>
        <v>0,381697194054657-0,921498542606344i</v>
      </c>
      <c r="CV352" s="240" t="str">
        <f t="shared" ca="1" si="549"/>
        <v>0,470181869700838-0,879648407819532i</v>
      </c>
      <c r="CW352" s="240" t="str">
        <f t="shared" ca="1" si="550"/>
        <v>0,554138436914352-0,829326778000646i</v>
      </c>
      <c r="CX352" s="240" t="str">
        <f t="shared" ca="1" si="551"/>
        <v>0,632758348057413-0,771018277953557i</v>
      </c>
      <c r="CY352" s="240" t="str">
        <f t="shared" ca="1" si="552"/>
        <v>0,705284450407799-0,705284450408331i</v>
      </c>
      <c r="CZ352" s="240" t="str">
        <f t="shared" ca="1" si="553"/>
        <v>0,771018277953151-0,632758348057907i</v>
      </c>
      <c r="DA352" s="240" t="str">
        <f t="shared" ca="1" si="554"/>
        <v>0,829326778000857-0,554138436914035i</v>
      </c>
      <c r="DB352" s="240" t="str">
        <f t="shared" ca="1" si="555"/>
        <v>0,879648407819658-0,470181869700602i</v>
      </c>
      <c r="DC352" s="240" t="str">
        <f t="shared" ca="1" si="556"/>
        <v>0,921498542606489-0,381697194054306i</v>
      </c>
      <c r="DD352" s="240" t="str">
        <f t="shared" ca="1" si="557"/>
        <v>0,954474142685647-0,289536565772465i</v>
      </c>
      <c r="DE352" s="240" t="str">
        <f t="shared" ca="1" si="558"/>
        <v>0,978257635002149-0,194587542085345i</v>
      </c>
      <c r="DF352" s="240" t="str">
        <f t="shared" ca="1" si="559"/>
        <v>0,992619971523553-0,097764533995687i</v>
      </c>
      <c r="DG352" s="240" t="str">
        <f t="shared" ca="1" si="560"/>
        <v>0,99742283509794-1,22190236985444E-13i</v>
      </c>
      <c r="DH352" s="240" t="str">
        <f t="shared" ca="1" si="561"/>
        <v>0,992619971523566+0,0977645339955566i</v>
      </c>
      <c r="DI352" s="240" t="str">
        <f t="shared" ca="1" si="562"/>
        <v>0,978257635002174+0,194587542085217i</v>
      </c>
      <c r="DJ352" s="240" t="str">
        <f t="shared" ca="1" si="563"/>
        <v>0,954474142685685+0,28953656577234i</v>
      </c>
      <c r="DK352" s="240" t="str">
        <f t="shared" ca="1" si="564"/>
        <v>0,921498542606539+0,381697194054184i</v>
      </c>
      <c r="DL352" s="240" t="str">
        <f t="shared" ca="1" si="565"/>
        <v>0,879648407819292+0,470181869701287i</v>
      </c>
      <c r="DM352" s="240" t="str">
        <f t="shared" ca="1" si="566"/>
        <v>0,829326778000363+0,554138436914775i</v>
      </c>
      <c r="DN352" s="240" t="str">
        <f t="shared" ca="1" si="567"/>
        <v>0,771018277953234+0,632758348057806i</v>
      </c>
      <c r="DO352" s="240" t="str">
        <f t="shared" ca="1" si="568"/>
        <v>0,705284450407972+0,705284450408158i</v>
      </c>
      <c r="DP352" s="240" t="str">
        <f t="shared" ca="1" si="569"/>
        <v>0,632758348057513+0,771018277953473i</v>
      </c>
      <c r="DQ352" s="240" t="str">
        <f t="shared" ca="1" si="570"/>
        <v>0,554138436914461+0,829326778000573i</v>
      </c>
      <c r="DR352" s="240" t="str">
        <f t="shared" ca="1" si="571"/>
        <v>0,470181869701053+0,879648407819417i</v>
      </c>
      <c r="DS352" s="240" t="str">
        <f t="shared" ca="1" si="572"/>
        <v>0,381697194054779+0,921498542606293i</v>
      </c>
      <c r="DT352" s="240" t="str">
        <f t="shared" ca="1" si="573"/>
        <v>0,289536565772954+0,954474142685498i</v>
      </c>
      <c r="DU352" s="240" t="str">
        <f t="shared" ca="1" si="574"/>
        <v>0,194587542085848+0,978257635002049i</v>
      </c>
      <c r="DV352" s="240" t="str">
        <f t="shared" ca="1" si="575"/>
        <v>0,0977645339961962+0,992619971523503i</v>
      </c>
      <c r="DW352" s="240" t="str">
        <f t="shared" ca="1" si="576"/>
        <v>-3,86616014153847E-13+0,99742283509794i</v>
      </c>
      <c r="DX352" s="240" t="str">
        <f t="shared" ca="1" si="577"/>
        <v>-0,097764533996063+0,992619971523516i</v>
      </c>
      <c r="DY352" s="240" t="str">
        <f t="shared" ca="1" si="578"/>
        <v>-0,194587542085716+0,978257635002075i</v>
      </c>
      <c r="DZ352" s="240" t="str">
        <f t="shared" ca="1" si="579"/>
        <v>-0,289536565772718+0,95447414268557i</v>
      </c>
      <c r="EA352" s="240" t="str">
        <f t="shared" ca="1" si="580"/>
        <v>-0,381697194054655+0,921498542606345i</v>
      </c>
      <c r="EB352" s="240" t="str">
        <f t="shared" ca="1" si="581"/>
        <v>-0,470181869700836+0,879648407819533i</v>
      </c>
      <c r="EC352" s="240" t="str">
        <f t="shared" ca="1" si="582"/>
        <v>-0,554138436914349+0,829326778000648i</v>
      </c>
      <c r="ED352" s="240" t="str">
        <f t="shared" ca="1" si="583"/>
        <v>-0,632758348057411+0,771018277953558i</v>
      </c>
      <c r="EE352" s="240" t="str">
        <f t="shared" ca="1" si="584"/>
        <v>-0,705284450407796+0,705284450408334i</v>
      </c>
      <c r="EF352" s="240" t="str">
        <f t="shared" ca="1" si="585"/>
        <v>-0,771018277953149+0,632758348057909i</v>
      </c>
      <c r="EG352" s="240" t="str">
        <f t="shared" ca="1" si="586"/>
        <v>-0,829326778000855+0,554138436914038i</v>
      </c>
      <c r="EH352" s="240" t="str">
        <f t="shared" ca="1" si="587"/>
        <v>-0,879648407819656+0,470181869700604i</v>
      </c>
      <c r="EI352" s="240" t="str">
        <f t="shared" ca="1" si="588"/>
        <v>-0,921498542606488+0,381697194054308i</v>
      </c>
      <c r="EJ352" s="240" t="str">
        <f t="shared" ca="1" si="589"/>
        <v>-0,954474142685646+0,289536565772468i</v>
      </c>
      <c r="EK352" s="240" t="str">
        <f t="shared" ca="1" si="590"/>
        <v>-0,978257635002126+0,19458754208546i</v>
      </c>
      <c r="EL352" s="240" t="str">
        <f t="shared" ca="1" si="591"/>
        <v>-0,992619971523553+0,0977645339956899i</v>
      </c>
      <c r="EM352" s="240" t="str">
        <f t="shared" ca="1" si="592"/>
        <v>-0,99742283509794+1,25122366649386E-13i</v>
      </c>
      <c r="EN352" s="240"/>
      <c r="EO352" s="240"/>
      <c r="EP352" s="240"/>
    </row>
    <row r="353" spans="1:262">
      <c r="A353" s="268">
        <f t="shared" si="461"/>
        <v>4.9414062499999805E-3</v>
      </c>
      <c r="B353" s="267">
        <v>253</v>
      </c>
      <c r="C353" s="266">
        <f t="shared" si="462"/>
        <v>50600</v>
      </c>
      <c r="N353" s="265">
        <f t="shared" ca="1" si="463"/>
        <v>1.0025718609793026</v>
      </c>
      <c r="O353" s="240">
        <f t="shared" ca="1" si="464"/>
        <v>-0.99742813902069738</v>
      </c>
      <c r="P353" s="240" t="str">
        <f t="shared" ca="1" si="465"/>
        <v>-0,994725564268128-0,0733753657690816i</v>
      </c>
      <c r="Q353" s="240" t="str">
        <f t="shared" ca="1" si="466"/>
        <v>-0,986632485497167-0,146353104073588i</v>
      </c>
      <c r="R353" s="240" t="str">
        <f t="shared" ca="1" si="467"/>
        <v>-0,973192759802853-0,218537742226821i</v>
      </c>
      <c r="S353" s="240" t="str">
        <f t="shared" ca="1" si="468"/>
        <v>-0,954479218223218-0,289538105420146i</v>
      </c>
      <c r="T353" s="240" t="str">
        <f t="shared" ca="1" si="469"/>
        <v>-0,930593271061453-0,35896943653386i</v>
      </c>
      <c r="U353" s="241" t="str">
        <f t="shared" ca="1" si="470"/>
        <v>-0,90166435833477-0,426455481168947i</v>
      </c>
      <c r="V353" s="240" t="str">
        <f t="shared" ca="1" si="471"/>
        <v>-0,867849248327667-0,491630526602443i</v>
      </c>
      <c r="W353" s="240" t="str">
        <f t="shared" ca="1" si="472"/>
        <v>-0,829331188051184-0,554141383616043i</v>
      </c>
      <c r="X353" s="240" t="str">
        <f t="shared" ca="1" si="473"/>
        <v>-0,786318910211233-0,613649300459562i</v>
      </c>
      <c r="Y353" s="240" t="str">
        <f t="shared" ca="1" si="474"/>
        <v>-0,739045502068116-0,669831798575716i</v>
      </c>
      <c r="Z353" s="240" t="str">
        <f t="shared" ca="1" si="475"/>
        <v>-0,687767142316383-0,722384420139476i</v>
      </c>
      <c r="AA353" s="240" t="str">
        <f t="shared" ca="1" si="476"/>
        <v>-0,632761712830565-0,771022377941147i</v>
      </c>
      <c r="AB353" s="240" t="str">
        <f t="shared" ca="1" si="477"/>
        <v>-0,574327292798789-0,815482098673359i</v>
      </c>
      <c r="AC353" s="240" t="str">
        <f t="shared" ca="1" si="478"/>
        <v>-0,512780543406117-0,855522651257358i</v>
      </c>
      <c r="AD353" s="240" t="str">
        <f t="shared" ca="1" si="479"/>
        <v>-0,448454991819978-0,890927052469524i</v>
      </c>
      <c r="AE353" s="240" t="str">
        <f t="shared" ca="1" si="480"/>
        <v>-0,381699223777952-0,92150344279205i</v>
      </c>
      <c r="AF353" s="240" t="str">
        <f t="shared" ca="1" si="481"/>
        <v>-0,31287499457057-0,94708612611671i</v>
      </c>
      <c r="AG353" s="240" t="str">
        <f t="shared" ca="1" si="482"/>
        <v>-0,242355268659482-0,967536467665836i</v>
      </c>
      <c r="AH353" s="240" t="str">
        <f t="shared" ca="1" si="483"/>
        <v>-0,170522198549216-0,982743645266777i</v>
      </c>
      <c r="AI353" s="240" t="str">
        <f t="shared" ca="1" si="484"/>
        <v>-0,0977650538715204-0,992625249906424i</v>
      </c>
      <c r="AJ353" s="240" t="str">
        <f t="shared" ca="1" si="485"/>
        <v>-0,0244781118953109-0,997127732313334i</v>
      </c>
      <c r="AK353" s="240" t="str">
        <f t="shared" ca="1" si="486"/>
        <v>0,0489414790901497-0,996226693145069i</v>
      </c>
      <c r="AL353" s="240" t="str">
        <f t="shared" ca="1" si="487"/>
        <v>0,122095851959974-0,98992701521095i</v>
      </c>
      <c r="AM353" s="240" t="str">
        <f t="shared" ca="1" si="488"/>
        <v>0,194588576829322-0,978262837011521i</v>
      </c>
      <c r="AN353" s="240" t="str">
        <f t="shared" ca="1" si="489"/>
        <v>0,266026809341164-0,961297367739063i</v>
      </c>
      <c r="AO353" s="240" t="str">
        <f t="shared" ca="1" si="490"/>
        <v>0,336023419523926-0,939122544741494i</v>
      </c>
      <c r="AP353" s="240" t="str">
        <f t="shared" ca="1" si="491"/>
        <v>0,404199089682334-0,911858535305923i</v>
      </c>
      <c r="AQ353" s="240" t="str">
        <f t="shared" ca="1" si="492"/>
        <v>0,470184369952881-0,879653085461708i</v>
      </c>
      <c r="AR353" s="240" t="str">
        <f t="shared" ca="1" si="493"/>
        <v>0,470184369952881-0,879653085461708i</v>
      </c>
      <c r="AS353" s="240" t="str">
        <f t="shared" ca="1" si="494"/>
        <v>0,594167248696038-0,80114179337198i</v>
      </c>
      <c r="AT353" s="240" t="str">
        <f t="shared" ca="1" si="495"/>
        <v>0,651492973206511-0,755261410620741i</v>
      </c>
      <c r="AU353" s="240" t="str">
        <f t="shared" ca="1" si="496"/>
        <v>0,705288200848114-0,705288200847513i</v>
      </c>
      <c r="AV353" s="240" t="str">
        <f t="shared" ca="1" si="497"/>
        <v>0,755261410621296-0,651492973205868i</v>
      </c>
      <c r="AW353" s="240" t="str">
        <f t="shared" ca="1" si="498"/>
        <v>0,801141793371896-0,594167248696152i</v>
      </c>
      <c r="AX353" s="240" t="str">
        <f t="shared" ca="1" si="499"/>
        <v>0,842680719331828-0,533621680384787i</v>
      </c>
      <c r="AY353" s="240" t="str">
        <f t="shared" ca="1" si="500"/>
        <v>0,879653085461629-0,470184369953031i</v>
      </c>
      <c r="AZ353" s="240" t="str">
        <f t="shared" ca="1" si="501"/>
        <v>0,911858535305854-0,40419908968249i</v>
      </c>
      <c r="BA353" s="240" t="str">
        <f t="shared" ca="1" si="502"/>
        <v>0,939122544741437-0,336023419524086i</v>
      </c>
      <c r="BB353" s="240" t="str">
        <f t="shared" ca="1" si="503"/>
        <v>0,961297367739025-0,266026809341302i</v>
      </c>
      <c r="BC353" s="240" t="str">
        <f t="shared" ca="1" si="504"/>
        <v>0,978262837011494-0,194588576829461i</v>
      </c>
      <c r="BD353" s="240" t="str">
        <f t="shared" ca="1" si="505"/>
        <v>0,989927015210932-0,122095851960115i</v>
      </c>
      <c r="BE353" s="240" t="str">
        <f t="shared" ca="1" si="506"/>
        <v>0,996226693145062-0,0489414790902917i</v>
      </c>
      <c r="BF353" s="240" t="str">
        <f t="shared" ca="1" si="507"/>
        <v>0,997127732313338+0,0244781118951403i</v>
      </c>
      <c r="BG353" s="240" t="str">
        <f t="shared" ca="1" si="508"/>
        <v>0,992625249906439+0,0977650538713647i</v>
      </c>
      <c r="BH353" s="240" t="str">
        <f t="shared" ca="1" si="509"/>
        <v>0,982743645266635+0,170522198550039i</v>
      </c>
      <c r="BI353" s="240" t="str">
        <f t="shared" ca="1" si="510"/>
        <v>0,967536467665636+0,242355268660279i</v>
      </c>
      <c r="BJ353" s="240" t="str">
        <f t="shared" ca="1" si="511"/>
        <v>0,947086126116755+0,312874994570435i</v>
      </c>
      <c r="BK353" s="240" t="str">
        <f t="shared" ca="1" si="512"/>
        <v>0,92150344279218+0,381699223777636i</v>
      </c>
      <c r="BL353" s="240" t="str">
        <f t="shared" ca="1" si="513"/>
        <v>0,890927052469633+0,448454991819763i</v>
      </c>
      <c r="BM353" s="240" t="str">
        <f t="shared" ca="1" si="514"/>
        <v>0,85552265125749+0,512780543405898i</v>
      </c>
      <c r="BN353" s="240" t="str">
        <f t="shared" ca="1" si="515"/>
        <v>0,815482098673449+0,574327292798661i</v>
      </c>
      <c r="BO353" s="240" t="str">
        <f t="shared" ca="1" si="516"/>
        <v>0,771022377941183+0,632761712830521i</v>
      </c>
      <c r="BP353" s="240" t="str">
        <f t="shared" ca="1" si="517"/>
        <v>0,722384420139447+0,687767142316414i</v>
      </c>
      <c r="BQ353" s="240" t="str">
        <f t="shared" ca="1" si="518"/>
        <v>0,66983179857569+0,739045502068139i</v>
      </c>
      <c r="BR353" s="240" t="str">
        <f t="shared" ca="1" si="519"/>
        <v>0,613649300459462+0,786318910211311i</v>
      </c>
      <c r="BS353" s="240" t="str">
        <f t="shared" ca="1" si="520"/>
        <v>0,554141383615854+0,82933118805131i</v>
      </c>
      <c r="BT353" s="240" t="str">
        <f t="shared" ca="1" si="521"/>
        <v>0,491630526602166+0,867849248327823i</v>
      </c>
      <c r="BU353" s="240" t="str">
        <f t="shared" ca="1" si="522"/>
        <v>0,426455481168658+0,901664358334907i</v>
      </c>
      <c r="BV353" s="240" t="str">
        <f t="shared" ca="1" si="523"/>
        <v>0,358969436533421+0,930593271061622i</v>
      </c>
      <c r="BW353" s="240" t="str">
        <f t="shared" ca="1" si="524"/>
        <v>0,289538105419603+0,954479218223382i</v>
      </c>
      <c r="BX353" s="240" t="str">
        <f t="shared" ca="1" si="525"/>
        <v>0,21853774222717+0,973192759802776i</v>
      </c>
      <c r="BY353" s="240" t="str">
        <f t="shared" ca="1" si="526"/>
        <v>0,146353104073946+0,986632485497114i</v>
      </c>
      <c r="BZ353" s="240" t="str">
        <f t="shared" ca="1" si="527"/>
        <v>0,0733753657693277+0,994725564268109i</v>
      </c>
      <c r="CA353" s="240" t="str">
        <f t="shared" ca="1" si="528"/>
        <v>1,70579502214711E-13+0,997428139020697i</v>
      </c>
      <c r="CB353" s="240" t="str">
        <f t="shared" ca="1" si="529"/>
        <v>-0,0733753657689874+0,994725564268135i</v>
      </c>
      <c r="CC353" s="240" t="str">
        <f t="shared" ca="1" si="530"/>
        <v>-0,146353104073609+0,986632485497164i</v>
      </c>
      <c r="CD353" s="240" t="str">
        <f t="shared" ca="1" si="531"/>
        <v>-0,218537742226837+0,97319275980285i</v>
      </c>
      <c r="CE353" s="240" t="str">
        <f t="shared" ca="1" si="532"/>
        <v>-0,289538105420307+0,954479218223169i</v>
      </c>
      <c r="CF353" s="240" t="str">
        <f t="shared" ca="1" si="533"/>
        <v>-0,358969436534107+0,930593271061358i</v>
      </c>
      <c r="CG353" s="240" t="str">
        <f t="shared" ca="1" si="534"/>
        <v>-0,426455481169273+0,901664358334617i</v>
      </c>
      <c r="CH353" s="240" t="str">
        <f t="shared" ca="1" si="535"/>
        <v>-0,491630526602758+0,867849248327489i</v>
      </c>
      <c r="CI353" s="240" t="str">
        <f t="shared" ca="1" si="536"/>
        <v>-0,55414138361642+0,829331188050933i</v>
      </c>
      <c r="CJ353" s="240" t="str">
        <f t="shared" ca="1" si="537"/>
        <v>-0,613649300459193+0,786318910211522i</v>
      </c>
      <c r="CK353" s="240" t="str">
        <f t="shared" ca="1" si="538"/>
        <v>-0,669831798575438+0,739045502068368i</v>
      </c>
      <c r="CL353" s="240" t="str">
        <f t="shared" ca="1" si="539"/>
        <v>-0,722384420139212+0,687767142316661i</v>
      </c>
      <c r="CM353" s="240" t="str">
        <f t="shared" ca="1" si="540"/>
        <v>-0,771022377940967+0,632761712830784i</v>
      </c>
      <c r="CN353" s="240" t="str">
        <f t="shared" ca="1" si="541"/>
        <v>-0,815482098673285+0,574327292798893i</v>
      </c>
      <c r="CO353" s="240" t="str">
        <f t="shared" ca="1" si="542"/>
        <v>-0,855522651257343+0,512780543406142i</v>
      </c>
      <c r="CP353" s="240" t="str">
        <f t="shared" ca="1" si="543"/>
        <v>-0,890927052469505+0,448454991820017i</v>
      </c>
      <c r="CQ353" s="240" t="str">
        <f t="shared" ca="1" si="544"/>
        <v>-0,921503442792072+0,3816992237779i</v>
      </c>
      <c r="CR353" s="240" t="str">
        <f t="shared" ca="1" si="545"/>
        <v>-0,947086126116665+0,312874994570705i</v>
      </c>
      <c r="CS353" s="240" t="str">
        <f t="shared" ca="1" si="546"/>
        <v>-0,967536467665801+0,242355268659619i</v>
      </c>
      <c r="CT353" s="240" t="str">
        <f t="shared" ca="1" si="547"/>
        <v>-0,982743645266741+0,170522198549425i</v>
      </c>
      <c r="CU353" s="240" t="str">
        <f t="shared" ca="1" si="548"/>
        <v>-0,992625249906506+0,0977650538706886i</v>
      </c>
      <c r="CV353" s="240" t="str">
        <f t="shared" ca="1" si="549"/>
        <v>-0,997127732313356+0,0244781118944045i</v>
      </c>
      <c r="CW353" s="240" t="str">
        <f t="shared" ca="1" si="550"/>
        <v>-0,996226693145029-0,0489414790909704i</v>
      </c>
      <c r="CX353" s="240" t="str">
        <f t="shared" ca="1" si="551"/>
        <v>-0,989927015210967-0,122095851959833i</v>
      </c>
      <c r="CY353" s="240" t="str">
        <f t="shared" ca="1" si="552"/>
        <v>-0,97826283701156-0,194588576829126i</v>
      </c>
      <c r="CZ353" s="240" t="str">
        <f t="shared" ca="1" si="553"/>
        <v>-0,961297367739101-0,266026809341028i</v>
      </c>
      <c r="DA353" s="240" t="str">
        <f t="shared" ca="1" si="554"/>
        <v>-0,939122544741561-0,336023419523738i</v>
      </c>
      <c r="DB353" s="240" t="str">
        <f t="shared" ca="1" si="555"/>
        <v>-0,911858535305981-0,404199089682203i</v>
      </c>
      <c r="DC353" s="240" t="str">
        <f t="shared" ca="1" si="556"/>
        <v>-0,879653085461802-0,470184369952706i</v>
      </c>
      <c r="DD353" s="240" t="str">
        <f t="shared" ca="1" si="557"/>
        <v>-0,842680719331996-0,533621680384523i</v>
      </c>
      <c r="DE353" s="240" t="str">
        <f t="shared" ca="1" si="558"/>
        <v>-0,801141793372048-0,594167248695946i</v>
      </c>
      <c r="DF353" s="240" t="str">
        <f t="shared" ca="1" si="559"/>
        <v>-0,755261410620853-0,651492973206382i</v>
      </c>
      <c r="DG353" s="240" t="str">
        <f t="shared" ca="1" si="560"/>
        <v>-0,705288200847594-0,705288200848033i</v>
      </c>
      <c r="DH353" s="240" t="str">
        <f t="shared" ca="1" si="561"/>
        <v>-0,651492973205997-0,755261410621185i</v>
      </c>
      <c r="DI353" s="240" t="str">
        <f t="shared" ca="1" si="562"/>
        <v>-0,594167248695446-0,801141793372418i</v>
      </c>
      <c r="DJ353" s="240" t="str">
        <f t="shared" ca="1" si="563"/>
        <v>-0,533621680384093-0,842680719332268i</v>
      </c>
      <c r="DK353" s="240" t="str">
        <f t="shared" ca="1" si="564"/>
        <v>-0,470184369953157-0,879653085461561i</v>
      </c>
      <c r="DL353" s="240" t="str">
        <f t="shared" ca="1" si="565"/>
        <v>-0,404199089682671-0,911858535305774i</v>
      </c>
      <c r="DM353" s="240" t="str">
        <f t="shared" ca="1" si="566"/>
        <v>-0,33602341952422-0,939122544741389i</v>
      </c>
      <c r="DN353" s="240" t="str">
        <f t="shared" ca="1" si="567"/>
        <v>-0,266026809341412-0,961297367738995i</v>
      </c>
      <c r="DO353" s="240" t="str">
        <f t="shared" ca="1" si="568"/>
        <v>-0,194588576829628-0,978262837011461i</v>
      </c>
      <c r="DP353" s="240" t="str">
        <f t="shared" ca="1" si="569"/>
        <v>-0,122095851960228-0,989927015210918i</v>
      </c>
      <c r="DQ353" s="240" t="str">
        <f t="shared" ca="1" si="570"/>
        <v>-0,0489414790904622-0,996226693145054i</v>
      </c>
      <c r="DR353" s="240" t="str">
        <f t="shared" ca="1" si="571"/>
        <v>0,0244781118950265-0,997127732313341i</v>
      </c>
      <c r="DS353" s="240" t="str">
        <f t="shared" ca="1" si="572"/>
        <v>0,097765053871195-0,992625249906456i</v>
      </c>
      <c r="DT353" s="240" t="str">
        <f t="shared" ca="1" si="573"/>
        <v>0,170522198549927-0,982743645266654i</v>
      </c>
      <c r="DU353" s="240" t="str">
        <f t="shared" ca="1" si="574"/>
        <v>0,242355268660113-0,967536467665677i</v>
      </c>
      <c r="DV353" s="240" t="str">
        <f t="shared" ca="1" si="575"/>
        <v>0,312874994571242-0,947086126116488i</v>
      </c>
      <c r="DW353" s="240" t="str">
        <f t="shared" ca="1" si="576"/>
        <v>0,38169922377837-0,921503442791877i</v>
      </c>
      <c r="DX353" s="240" t="str">
        <f t="shared" ca="1" si="577"/>
        <v>0,44845499181961-0,89092705246971i</v>
      </c>
      <c r="DY353" s="240" t="str">
        <f t="shared" ca="1" si="578"/>
        <v>0,5127805434058-0,855522651257548i</v>
      </c>
      <c r="DZ353" s="240" t="str">
        <f t="shared" ca="1" si="579"/>
        <v>0,574327292798521-0,815482098673548i</v>
      </c>
      <c r="EA353" s="240" t="str">
        <f t="shared" ca="1" si="580"/>
        <v>0,632761712830433-0,771022377941255i</v>
      </c>
      <c r="EB353" s="240" t="str">
        <f t="shared" ca="1" si="581"/>
        <v>0,68776714231629-0,722384420139565i</v>
      </c>
      <c r="EC353" s="240" t="str">
        <f t="shared" ca="1" si="582"/>
        <v>0,739045502068062-0,669831798575775i</v>
      </c>
      <c r="ED353" s="240" t="str">
        <f t="shared" ca="1" si="583"/>
        <v>0,786318910211207-0,613649300459596i</v>
      </c>
      <c r="EE353" s="240" t="str">
        <f t="shared" ca="1" si="584"/>
        <v>0,829331188051247-0,554141383615949i</v>
      </c>
      <c r="EF353" s="240" t="str">
        <f t="shared" ca="1" si="585"/>
        <v>0,867849248327739-0,491630526602315i</v>
      </c>
      <c r="EG353" s="240" t="str">
        <f t="shared" ca="1" si="586"/>
        <v>0,901664358334858-0,426455481168762i</v>
      </c>
      <c r="EH353" s="240" t="str">
        <f t="shared" ca="1" si="587"/>
        <v>0,93059327106154-0,358969436533633i</v>
      </c>
      <c r="EI353" s="240" t="str">
        <f t="shared" ca="1" si="588"/>
        <v>0,954479218223332-0,289538105419767i</v>
      </c>
      <c r="EJ353" s="240" t="str">
        <f t="shared" ca="1" si="589"/>
        <v>0,973192759802949-0,218537742226396i</v>
      </c>
      <c r="EK353" s="240" t="str">
        <f t="shared" ca="1" si="590"/>
        <v>0,986632485497089-0,146353104074114i</v>
      </c>
      <c r="EL353" s="240" t="str">
        <f t="shared" ca="1" si="591"/>
        <v>0,994725564268101-0,0733753657694413i</v>
      </c>
      <c r="EM353" s="240" t="str">
        <f t="shared" ca="1" si="592"/>
        <v>0,997428139020697-3,41159004429422E-13i</v>
      </c>
      <c r="EN353" s="240"/>
      <c r="EO353" s="240"/>
      <c r="EP353" s="240"/>
    </row>
    <row r="354" spans="1:262">
      <c r="A354" s="268">
        <f t="shared" si="461"/>
        <v>4.9609374999999801E-3</v>
      </c>
      <c r="B354" s="267">
        <v>254</v>
      </c>
      <c r="C354" s="266">
        <f t="shared" si="462"/>
        <v>50800</v>
      </c>
      <c r="N354" s="265">
        <f t="shared" ca="1" si="463"/>
        <v>1.002568074838659</v>
      </c>
      <c r="O354" s="240">
        <f t="shared" ca="1" si="464"/>
        <v>-0.99743192516134094</v>
      </c>
      <c r="P354" s="240" t="str">
        <f t="shared" ca="1" si="465"/>
        <v>-0,996230474725125-0,048941664867582i</v>
      </c>
      <c r="Q354" s="240" t="str">
        <f t="shared" ca="1" si="466"/>
        <v>-0,992629017815813-0,0977654249777143i</v>
      </c>
      <c r="R354" s="240" t="str">
        <f t="shared" ca="1" si="467"/>
        <v>-0,986636230658542-0,146353659615886i</v>
      </c>
      <c r="S354" s="240" t="str">
        <f t="shared" ca="1" si="468"/>
        <v>-0,978266550402503-0,194589315468876i</v>
      </c>
      <c r="T354" s="240" t="str">
        <f t="shared" ca="1" si="469"/>
        <v>-0,967540140340495-0,242356188616992i</v>
      </c>
      <c r="U354" s="241" t="str">
        <f t="shared" ca="1" si="470"/>
        <v>-0,954482841333924-0,289539204478734i</v>
      </c>
      <c r="V354" s="240" t="str">
        <f t="shared" ca="1" si="471"/>
        <v>-0,939126109559728-0,336024695036346i</v>
      </c>
      <c r="W354" s="240" t="str">
        <f t="shared" ca="1" si="472"/>
        <v>-0,921506940729906-0,38170067267123i</v>
      </c>
      <c r="X354" s="240" t="str">
        <f t="shared" ca="1" si="473"/>
        <v>-0,90166778096535-0,426457099952715i</v>
      </c>
      <c r="Y354" s="240" t="str">
        <f t="shared" ca="1" si="474"/>
        <v>-0,879656424539722-0,470186154727095i</v>
      </c>
      <c r="Z354" s="240" t="str">
        <f t="shared" ca="1" si="475"/>
        <v>-0,855525898738527-0,512782489871382i</v>
      </c>
      <c r="AA354" s="240" t="str">
        <f t="shared" ca="1" si="476"/>
        <v>-0,829334336112053-0,554143487083118i</v>
      </c>
      <c r="AB354" s="240" t="str">
        <f t="shared" ca="1" si="477"/>
        <v>-0,801144834428833-0,594169504097153i</v>
      </c>
      <c r="AC354" s="240" t="str">
        <f t="shared" ca="1" si="478"/>
        <v>-0,771025304667406-0,632764114732807i</v>
      </c>
      <c r="AD354" s="240" t="str">
        <f t="shared" ca="1" si="479"/>
        <v>-0,739048307413267-0,669834341192391i</v>
      </c>
      <c r="AE354" s="240" t="str">
        <f t="shared" ca="1" si="480"/>
        <v>-0,705290878053517-0,705290878053558i</v>
      </c>
      <c r="AF354" s="240" t="str">
        <f t="shared" ca="1" si="481"/>
        <v>-0,669834341192264-0,739048307413382i</v>
      </c>
      <c r="AG354" s="240" t="str">
        <f t="shared" ca="1" si="482"/>
        <v>-0,632764114732444-0,771025304667704i</v>
      </c>
      <c r="AH354" s="240" t="str">
        <f t="shared" ca="1" si="483"/>
        <v>-0,594169504097425-0,801144834428632i</v>
      </c>
      <c r="AI354" s="240" t="str">
        <f t="shared" ca="1" si="484"/>
        <v>-0,55414348708314-0,829334336112039i</v>
      </c>
      <c r="AJ354" s="240" t="str">
        <f t="shared" ca="1" si="485"/>
        <v>-0,512782489871234-0,855525898738616i</v>
      </c>
      <c r="AK354" s="240" t="str">
        <f t="shared" ca="1" si="486"/>
        <v>-0,470186154726762-0,8796564245399i</v>
      </c>
      <c r="AL354" s="240" t="str">
        <f t="shared" ca="1" si="487"/>
        <v>-0,42645709995302-0,901667780965206i</v>
      </c>
      <c r="AM354" s="240" t="str">
        <f t="shared" ca="1" si="488"/>
        <v>-0,381700672671351-0,921506940729855i</v>
      </c>
      <c r="AN354" s="240" t="str">
        <f t="shared" ca="1" si="489"/>
        <v>-0,336024695036177-0,939126109559789i</v>
      </c>
      <c r="AO354" s="240" t="str">
        <f t="shared" ca="1" si="490"/>
        <v>-0,289539204478392-0,954482841334028i</v>
      </c>
      <c r="AP354" s="240" t="str">
        <f t="shared" ca="1" si="491"/>
        <v>-0,242356188617309-0,967540140340415i</v>
      </c>
      <c r="AQ354" s="240" t="str">
        <f t="shared" ca="1" si="492"/>
        <v>-0,194589315468995-0,978266550402479i</v>
      </c>
      <c r="AR354" s="240" t="str">
        <f t="shared" ca="1" si="493"/>
        <v>-0,194589315468995-0,978266550402479i</v>
      </c>
      <c r="AS354" s="240" t="str">
        <f t="shared" ca="1" si="494"/>
        <v>-0,0977654249773504-0,992629017815849i</v>
      </c>
      <c r="AT354" s="240" t="str">
        <f t="shared" ca="1" si="495"/>
        <v>-0,0489416648679502-0,996230474725107i</v>
      </c>
      <c r="AU354" s="240" t="str">
        <f t="shared" ca="1" si="496"/>
        <v>-1,39299272978387E-13-0,997431925161341i</v>
      </c>
      <c r="AV354" s="240" t="str">
        <f t="shared" ca="1" si="497"/>
        <v>0,0489416648677002-0,996230474725119i</v>
      </c>
      <c r="AW354" s="240" t="str">
        <f t="shared" ca="1" si="498"/>
        <v>0,0977654249780888-0,992629017815776i</v>
      </c>
      <c r="AX354" s="240" t="str">
        <f t="shared" ca="1" si="499"/>
        <v>0,146353659615454-0,986636230658607i</v>
      </c>
      <c r="AY354" s="240" t="str">
        <f t="shared" ca="1" si="500"/>
        <v>0,19458931546875-0,978266550402528i</v>
      </c>
      <c r="AZ354" s="240" t="str">
        <f t="shared" ca="1" si="501"/>
        <v>0,242356188617065-0,967540140340476i</v>
      </c>
      <c r="BA354" s="240" t="str">
        <f t="shared" ca="1" si="502"/>
        <v>0,289539204479075-0,95448284133382i</v>
      </c>
      <c r="BB354" s="240" t="str">
        <f t="shared" ca="1" si="503"/>
        <v>0,336024695035942-0,939126109559872i</v>
      </c>
      <c r="BC354" s="240" t="str">
        <f t="shared" ca="1" si="504"/>
        <v>0,38170067267112-0,921506940729951i</v>
      </c>
      <c r="BD354" s="240" t="str">
        <f t="shared" ca="1" si="505"/>
        <v>0,426457099952769-0,901667780965325i</v>
      </c>
      <c r="BE354" s="240" t="str">
        <f t="shared" ca="1" si="506"/>
        <v>0,470186154727416-0,87965642453955i</v>
      </c>
      <c r="BF354" s="240" t="str">
        <f t="shared" ca="1" si="507"/>
        <v>0,51278248987102-0,855525898738745i</v>
      </c>
      <c r="BG354" s="240" t="str">
        <f t="shared" ca="1" si="508"/>
        <v>0,554143487082921-0,829334336112186i</v>
      </c>
      <c r="BH354" s="240" t="str">
        <f t="shared" ca="1" si="509"/>
        <v>0,594169504097235-0,801144834428772i</v>
      </c>
      <c r="BI354" s="240" t="str">
        <f t="shared" ca="1" si="510"/>
        <v>0,632764114733017-0,771025304667233i</v>
      </c>
      <c r="BJ354" s="240" t="str">
        <f t="shared" ca="1" si="511"/>
        <v>0,669834341192088-0,739048307413541i</v>
      </c>
      <c r="BK354" s="240" t="str">
        <f t="shared" ca="1" si="512"/>
        <v>0,705290878053399-0,705290878053675i</v>
      </c>
      <c r="BL354" s="240" t="str">
        <f t="shared" ca="1" si="513"/>
        <v>0,73904830741328-0,669834341192377i</v>
      </c>
      <c r="BM354" s="240" t="str">
        <f t="shared" ca="1" si="514"/>
        <v>0,771025304667634-0,63276411473253i</v>
      </c>
      <c r="BN354" s="240" t="str">
        <f t="shared" ca="1" si="515"/>
        <v>0,80114483442854-0,594169504097548i</v>
      </c>
      <c r="BO354" s="240" t="str">
        <f t="shared" ca="1" si="516"/>
        <v>0,829334336111969-0,554143487083244i</v>
      </c>
      <c r="BP354" s="240" t="str">
        <f t="shared" ca="1" si="517"/>
        <v>0,855525898738544-0,512782489871353i</v>
      </c>
      <c r="BQ354" s="240" t="str">
        <f t="shared" ca="1" si="518"/>
        <v>0,879656424539847-0,47018615472686i</v>
      </c>
      <c r="BR354" s="240" t="str">
        <f t="shared" ca="1" si="519"/>
        <v>0,901667780965146-0,426457099953146i</v>
      </c>
      <c r="BS354" s="240" t="str">
        <f t="shared" ca="1" si="520"/>
        <v>0,921506940729813-0,381700672671454i</v>
      </c>
      <c r="BT354" s="240" t="str">
        <f t="shared" ca="1" si="521"/>
        <v>0,939126109559741-0,336024695036308i</v>
      </c>
      <c r="BU354" s="240" t="str">
        <f t="shared" ca="1" si="522"/>
        <v>0,954482841333987-0,289539204478525i</v>
      </c>
      <c r="BV354" s="240" t="str">
        <f t="shared" ca="1" si="523"/>
        <v>0,96754014034063-0,242356188616454i</v>
      </c>
      <c r="BW354" s="240" t="str">
        <f t="shared" ca="1" si="524"/>
        <v>0,978266550402457-0,194589315469104i</v>
      </c>
      <c r="BX354" s="240" t="str">
        <f t="shared" ca="1" si="525"/>
        <v>0,986636230658549-0,146353659615839i</v>
      </c>
      <c r="BY354" s="240" t="str">
        <f t="shared" ca="1" si="526"/>
        <v>0,992629017815835-0,097765424977489i</v>
      </c>
      <c r="BZ354" s="240" t="str">
        <f t="shared" ca="1" si="527"/>
        <v>0,99623047472515-0,04894166486707i</v>
      </c>
      <c r="CA354" s="240" t="str">
        <f t="shared" ca="1" si="528"/>
        <v>0,997431925161341-2,78598545956773E-13i</v>
      </c>
      <c r="CB354" s="240" t="str">
        <f t="shared" ca="1" si="529"/>
        <v>0,996230474725124+0,0489416648675894i</v>
      </c>
      <c r="CC354" s="240" t="str">
        <f t="shared" ca="1" si="530"/>
        <v>0,99262901781579+0,0977654249779502i</v>
      </c>
      <c r="CD354" s="240" t="str">
        <f t="shared" ca="1" si="531"/>
        <v>0,986636230658481+0,146353659616297i</v>
      </c>
      <c r="CE354" s="240" t="str">
        <f t="shared" ca="1" si="532"/>
        <v>0,978266550402555+0,194589315468613i</v>
      </c>
      <c r="CF354" s="240" t="str">
        <f t="shared" ca="1" si="533"/>
        <v>0,967540140340503+0,242356188616958i</v>
      </c>
      <c r="CG354" s="240" t="str">
        <f t="shared" ca="1" si="534"/>
        <v>0,954482841333852+0,289539204478969i</v>
      </c>
      <c r="CH354" s="240" t="str">
        <f t="shared" ca="1" si="535"/>
        <v>0,939126109559585+0,336024695036745i</v>
      </c>
      <c r="CI354" s="240" t="str">
        <f t="shared" ca="1" si="536"/>
        <v>0,921506940730004+0,381700672670991i</v>
      </c>
      <c r="CJ354" s="240" t="str">
        <f t="shared" ca="1" si="537"/>
        <v>0,901667780965384+0,426457099952642i</v>
      </c>
      <c r="CK354" s="240" t="str">
        <f t="shared" ca="1" si="538"/>
        <v>0,879656424539603+0,470186154727318i</v>
      </c>
      <c r="CL354" s="240" t="str">
        <f t="shared" ca="1" si="539"/>
        <v>0,855525898738306+0,512782489871751i</v>
      </c>
      <c r="CM354" s="240" t="str">
        <f t="shared" ca="1" si="540"/>
        <v>0,829334336112248+0,554143487082828i</v>
      </c>
      <c r="CN354" s="240" t="str">
        <f t="shared" ca="1" si="541"/>
        <v>0,801144834428872+0,5941695040971i</v>
      </c>
      <c r="CO354" s="240" t="str">
        <f t="shared" ca="1" si="542"/>
        <v>0,771025304667304+0,632764114732932i</v>
      </c>
      <c r="CP354" s="240" t="str">
        <f t="shared" ca="1" si="543"/>
        <v>0,739048307412969+0,66983434119272i</v>
      </c>
      <c r="CQ354" s="240" t="str">
        <f t="shared" ca="1" si="544"/>
        <v>0,705290878053753+0,705290878053321i</v>
      </c>
      <c r="CR354" s="240" t="str">
        <f t="shared" ca="1" si="545"/>
        <v>0,669834341192459+0,739048307413205i</v>
      </c>
      <c r="CS354" s="240" t="str">
        <f t="shared" ca="1" si="546"/>
        <v>0,632764114732659+0,771025304667528i</v>
      </c>
      <c r="CT354" s="240" t="str">
        <f t="shared" ca="1" si="547"/>
        <v>0,594169504096863+0,801144834429048i</v>
      </c>
      <c r="CU354" s="240" t="str">
        <f t="shared" ca="1" si="548"/>
        <v>0,554143487083384+0,829334336111877i</v>
      </c>
      <c r="CV354" s="240" t="str">
        <f t="shared" ca="1" si="549"/>
        <v>0,512782489871449+0,855525898738488i</v>
      </c>
      <c r="CW354" s="240" t="str">
        <f t="shared" ca="1" si="550"/>
        <v>0,470186154726958+0,879656424539795i</v>
      </c>
      <c r="CX354" s="240" t="str">
        <f t="shared" ca="1" si="551"/>
        <v>0,426457099952375+0,901667780965511i</v>
      </c>
      <c r="CY354" s="240" t="str">
        <f t="shared" ca="1" si="552"/>
        <v>0,381700672671609+0,921506940729749i</v>
      </c>
      <c r="CZ354" s="240" t="str">
        <f t="shared" ca="1" si="553"/>
        <v>0,336024695036413+0,939126109559704i</v>
      </c>
      <c r="DA354" s="240" t="str">
        <f t="shared" ca="1" si="554"/>
        <v>0,289539204478577+0,954482841333971i</v>
      </c>
      <c r="DB354" s="240" t="str">
        <f t="shared" ca="1" si="555"/>
        <v>0,242356188616616+0,967540140340589i</v>
      </c>
      <c r="DC354" s="240" t="str">
        <f t="shared" ca="1" si="556"/>
        <v>0,194589315469269+0,978266550402425i</v>
      </c>
      <c r="DD354" s="240" t="str">
        <f t="shared" ca="1" si="557"/>
        <v>0,146353659615948+0,986636230658533i</v>
      </c>
      <c r="DE354" s="240" t="str">
        <f t="shared" ca="1" si="558"/>
        <v>0,0977654249776558+0,992629017815818i</v>
      </c>
      <c r="DF354" s="240" t="str">
        <f t="shared" ca="1" si="559"/>
        <v>0,0489416648672374+0,996230474725142i</v>
      </c>
      <c r="DG354" s="240" t="str">
        <f t="shared" ca="1" si="560"/>
        <v>3,89549098581616E-13+0,997431925161341i</v>
      </c>
      <c r="DH354" s="240" t="str">
        <f t="shared" ca="1" si="561"/>
        <v>-0,0489416648674786+0,99623047472513i</v>
      </c>
      <c r="DI354" s="240" t="str">
        <f t="shared" ca="1" si="562"/>
        <v>-0,0977654249777833+0,992629017815806i</v>
      </c>
      <c r="DJ354" s="240" t="str">
        <f t="shared" ca="1" si="563"/>
        <v>-0,146353659616187+0,986636230658498i</v>
      </c>
      <c r="DK354" s="240" t="str">
        <f t="shared" ca="1" si="564"/>
        <v>-0,194589315468504+0,978266550402577i</v>
      </c>
      <c r="DL354" s="240" t="str">
        <f t="shared" ca="1" si="565"/>
        <v>-0,24235618861685+0,96754014034053i</v>
      </c>
      <c r="DM354" s="240" t="str">
        <f t="shared" ca="1" si="566"/>
        <v>-0,289539204478808+0,954482841333901i</v>
      </c>
      <c r="DN354" s="240" t="str">
        <f t="shared" ca="1" si="567"/>
        <v>-0,33602469503664+0,939126109559622i</v>
      </c>
      <c r="DO354" s="240" t="str">
        <f t="shared" ca="1" si="568"/>
        <v>-0,381700672670889+0,921506940730046i</v>
      </c>
      <c r="DP354" s="240" t="str">
        <f t="shared" ca="1" si="569"/>
        <v>-0,426457099952593+0,901667780965407i</v>
      </c>
      <c r="DQ354" s="240" t="str">
        <f t="shared" ca="1" si="570"/>
        <v>-0,47018615472717+0,879656424539682i</v>
      </c>
      <c r="DR354" s="240" t="str">
        <f t="shared" ca="1" si="571"/>
        <v>-0,512782489871656+0,855525898738364i</v>
      </c>
      <c r="DS354" s="240" t="str">
        <f t="shared" ca="1" si="572"/>
        <v>-0,554143487082736+0,829334336112309i</v>
      </c>
      <c r="DT354" s="240" t="str">
        <f t="shared" ca="1" si="573"/>
        <v>-0,594169504096966+0,801144834428972i</v>
      </c>
      <c r="DU354" s="240" t="str">
        <f t="shared" ca="1" si="574"/>
        <v>-0,632764114732802+0,77102530466741i</v>
      </c>
      <c r="DV354" s="240" t="str">
        <f t="shared" ca="1" si="575"/>
        <v>-0,669834341192639+0,739048307413042i</v>
      </c>
      <c r="DW354" s="240" t="str">
        <f t="shared" ca="1" si="576"/>
        <v>-0,705290878053242+0,705290878053832i</v>
      </c>
      <c r="DX354" s="240" t="str">
        <f t="shared" ca="1" si="577"/>
        <v>-0,739048307413092+0,669834341192584i</v>
      </c>
      <c r="DY354" s="240" t="str">
        <f t="shared" ca="1" si="578"/>
        <v>-0,771025304667457+0,632764114732745i</v>
      </c>
      <c r="DZ354" s="240" t="str">
        <f t="shared" ca="1" si="579"/>
        <v>-0,801144834429016+0,594169504096906i</v>
      </c>
      <c r="EA354" s="240" t="str">
        <f t="shared" ca="1" si="580"/>
        <v>-0,829334336111846+0,554143487083429i</v>
      </c>
      <c r="EB354" s="240" t="str">
        <f t="shared" ca="1" si="581"/>
        <v>-0,855525898738402+0,512782489871592i</v>
      </c>
      <c r="EC354" s="240" t="str">
        <f t="shared" ca="1" si="582"/>
        <v>-0,879656424539717+0,470186154727105i</v>
      </c>
      <c r="ED354" s="240" t="str">
        <f t="shared" ca="1" si="583"/>
        <v>-0,901667780965488+0,426457099952424i</v>
      </c>
      <c r="EE354" s="240" t="str">
        <f t="shared" ca="1" si="584"/>
        <v>-0,921506940730075+0,381700672670821i</v>
      </c>
      <c r="EF354" s="240" t="str">
        <f t="shared" ca="1" si="585"/>
        <v>-0,939126109559647+0,33602469503657i</v>
      </c>
      <c r="EG354" s="240" t="str">
        <f t="shared" ca="1" si="586"/>
        <v>-0,954482841333923+0,289539204478738i</v>
      </c>
      <c r="EH354" s="240" t="str">
        <f t="shared" ca="1" si="587"/>
        <v>-0,967540140340575+0,242356188616668i</v>
      </c>
      <c r="EI354" s="240" t="str">
        <f t="shared" ca="1" si="588"/>
        <v>-0,978266550402591+0,194589315468432i</v>
      </c>
      <c r="EJ354" s="240" t="str">
        <f t="shared" ca="1" si="589"/>
        <v>-0,986636230658508+0,146353659616114i</v>
      </c>
      <c r="EK354" s="240" t="str">
        <f t="shared" ca="1" si="590"/>
        <v>-0,992629017815813+0,0977654249777099i</v>
      </c>
      <c r="EL354" s="240" t="str">
        <f t="shared" ca="1" si="591"/>
        <v>-0,996230474725133+0,0489416648674049i</v>
      </c>
      <c r="EM354" s="240" t="str">
        <f t="shared" ca="1" si="592"/>
        <v>-0,997431925161341-4,63356840814041E-13i</v>
      </c>
      <c r="EN354" s="240"/>
      <c r="EO354" s="240"/>
      <c r="EP354" s="240"/>
    </row>
    <row r="355" spans="1:262">
      <c r="A355" s="268">
        <f t="shared" si="461"/>
        <v>4.9804687499999797E-3</v>
      </c>
      <c r="B355" s="267">
        <v>255</v>
      </c>
      <c r="C355" s="266">
        <f t="shared" si="462"/>
        <v>51000</v>
      </c>
      <c r="N355" s="265">
        <f t="shared" ca="1" si="463"/>
        <v>1.0025657950742095</v>
      </c>
      <c r="O355" s="240">
        <f t="shared" ca="1" si="464"/>
        <v>-0.99743420492579049</v>
      </c>
      <c r="P355" s="240" t="str">
        <f t="shared" ca="1" si="465"/>
        <v>-0,9971337963915-0,0244782607596498i</v>
      </c>
      <c r="Q355" s="240" t="str">
        <f t="shared" ca="1" si="466"/>
        <v>-0,996232751743497-0,048941776730358i</v>
      </c>
      <c r="R355" s="240" t="str">
        <f t="shared" ca="1" si="467"/>
        <v>-0,994731613737385-0,0733758120047943i</v>
      </c>
      <c r="S355" s="240" t="str">
        <f t="shared" ca="1" si="468"/>
        <v>-0,992631286602576-0,0977656484336803i</v>
      </c>
      <c r="T355" s="240" t="str">
        <f t="shared" ca="1" si="469"/>
        <v>-0,989933035497585-0,122096594491741i</v>
      </c>
      <c r="U355" s="241" t="str">
        <f t="shared" ca="1" si="470"/>
        <v>-0,986638485747991-0,146353994126763i</v>
      </c>
      <c r="V355" s="240" t="str">
        <f t="shared" ca="1" si="471"/>
        <v>-0,982749621867369-0,170523235588255i</v>
      </c>
      <c r="W355" s="240" t="str">
        <f t="shared" ca="1" si="472"/>
        <v>-0,978268786361909-0,194589760228902i</v>
      </c>
      <c r="X355" s="240" t="str">
        <f t="shared" ca="1" si="473"/>
        <v>-0,973198678319369-0,218539071274167i</v>
      </c>
      <c r="Y355" s="240" t="str">
        <f t="shared" ca="1" si="474"/>
        <v>-0,967542351783277-0,242356742554503i</v>
      </c>
      <c r="Z355" s="240" t="str">
        <f t="shared" ca="1" si="475"/>
        <v>-0,961303213913186-0,266028427195522i</v>
      </c>
      <c r="AA355" s="240" t="str">
        <f t="shared" ca="1" si="476"/>
        <v>-0,954485022932477-0,289539866259436i</v>
      </c>
      <c r="AB355" s="240" t="str">
        <f t="shared" ca="1" si="477"/>
        <v>-0,947091885864443-0,312876897334521i</v>
      </c>
      <c r="AC355" s="240" t="str">
        <f t="shared" ca="1" si="478"/>
        <v>-0,939128256058414-0,336025463065859i</v>
      </c>
      <c r="AD355" s="240" t="str">
        <f t="shared" ca="1" si="479"/>
        <v>-0,930598930507198-0,35897161962306i</v>
      </c>
      <c r="AE355" s="240" t="str">
        <f t="shared" ca="1" si="480"/>
        <v>-0,921509046957735-0,381701545099034i</v>
      </c>
      <c r="AF355" s="240" t="str">
        <f t="shared" ca="1" si="481"/>
        <v>-0,911864080815525-0,404201547837713i</v>
      </c>
      <c r="AG355" s="240" t="str">
        <f t="shared" ca="1" si="482"/>
        <v>-0,901669841847799-0,426458074678048i</v>
      </c>
      <c r="AH355" s="240" t="str">
        <f t="shared" ca="1" si="483"/>
        <v>-0,890932470683386-0,448457719119585i</v>
      </c>
      <c r="AI355" s="240" t="str">
        <f t="shared" ca="1" si="484"/>
        <v>-0,879658435112296-0,470187229400939i</v>
      </c>
      <c r="AJ355" s="240" t="str">
        <f t="shared" ca="1" si="485"/>
        <v>-0,867854526192912-0,491633516475861i</v>
      </c>
      <c r="AK355" s="240" t="str">
        <f t="shared" ca="1" si="486"/>
        <v>-0,855527854157642-0,512783661904671i</v>
      </c>
      <c r="AL355" s="240" t="str">
        <f t="shared" ca="1" si="487"/>
        <v>-0,842685844133788-0,533624925628919i</v>
      </c>
      <c r="AM355" s="240" t="str">
        <f t="shared" ca="1" si="488"/>
        <v>-0,829336231666954-0,554144753652329i</v>
      </c>
      <c r="AN355" s="240" t="str">
        <f t="shared" ca="1" si="489"/>
        <v>-0,815487058065011-0,574330785596958i</v>
      </c>
      <c r="AO355" s="240" t="str">
        <f t="shared" ca="1" si="490"/>
        <v>-0,801146665552904-0,594170862151122i</v>
      </c>
      <c r="AP355" s="240" t="str">
        <f t="shared" ca="1" si="491"/>
        <v>-0,786323692245684-0,613653032396206i</v>
      </c>
      <c r="AQ355" s="240" t="str">
        <f t="shared" ca="1" si="492"/>
        <v>-0,771027066949406-0,632765560999759i</v>
      </c>
      <c r="AR355" s="240" t="str">
        <f t="shared" ca="1" si="493"/>
        <v>-0,771027066949406-0,632765560999759i</v>
      </c>
      <c r="AS355" s="240" t="str">
        <f t="shared" ca="1" si="494"/>
        <v>-0,73904999660696-0,669835872188998i</v>
      </c>
      <c r="AT355" s="240" t="str">
        <f t="shared" ca="1" si="495"/>
        <v>-0,722388813353581-0,687771325003848i</v>
      </c>
      <c r="AU355" s="240" t="str">
        <f t="shared" ca="1" si="496"/>
        <v>-0,705292490090215-0,705292490090663i</v>
      </c>
      <c r="AV355" s="240" t="str">
        <f t="shared" ca="1" si="497"/>
        <v>-0,687771325004107-0,722388813353334i</v>
      </c>
      <c r="AW355" s="240" t="str">
        <f t="shared" ca="1" si="498"/>
        <v>-0,669835872188528-0,739049996607386i</v>
      </c>
      <c r="AX355" s="240" t="str">
        <f t="shared" ca="1" si="499"/>
        <v>-0,651496935291036-0,755266003777696i</v>
      </c>
      <c r="AY355" s="240" t="str">
        <f t="shared" ca="1" si="500"/>
        <v>-0,632765561000036-0,771027066949178i</v>
      </c>
      <c r="AZ355" s="240" t="str">
        <f t="shared" ca="1" si="501"/>
        <v>-0,613653032395706-0,786323692246074i</v>
      </c>
      <c r="BA355" s="240" t="str">
        <f t="shared" ca="1" si="502"/>
        <v>-0,59417086215141-0,80114666555269i</v>
      </c>
      <c r="BB355" s="240" t="str">
        <f t="shared" ca="1" si="503"/>
        <v>-0,574330785596416-0,815487058065392i</v>
      </c>
      <c r="BC355" s="240" t="str">
        <f t="shared" ca="1" si="504"/>
        <v>-0,554144753652626-0,829336231666755i</v>
      </c>
      <c r="BD355" s="240" t="str">
        <f t="shared" ca="1" si="505"/>
        <v>-0,533624925629245-0,842685844133581i</v>
      </c>
      <c r="BE355" s="240" t="str">
        <f t="shared" ca="1" si="506"/>
        <v>-0,512783661904127-0,855527854157968i</v>
      </c>
      <c r="BF355" s="240" t="str">
        <f t="shared" ca="1" si="507"/>
        <v>-0,491633516476172-0,867854526192736i</v>
      </c>
      <c r="BG355" s="240" t="str">
        <f t="shared" ca="1" si="508"/>
        <v>-0,470187229400367-0,879658435112601i</v>
      </c>
      <c r="BH355" s="240" t="str">
        <f t="shared" ca="1" si="509"/>
        <v>-0,448457719119905-0,890932470683226i</v>
      </c>
      <c r="BI355" s="240" t="str">
        <f t="shared" ca="1" si="510"/>
        <v>-0,42645807467745-0,901669841848083i</v>
      </c>
      <c r="BJ355" s="240" t="str">
        <f t="shared" ca="1" si="511"/>
        <v>-0,404201547838028-0,911864080815385i</v>
      </c>
      <c r="BK355" s="240" t="str">
        <f t="shared" ca="1" si="512"/>
        <v>-0,381701545099378-0,921509046957593i</v>
      </c>
      <c r="BL355" s="240" t="str">
        <f t="shared" ca="1" si="513"/>
        <v>-0,358971619622641-0,930598930507359i</v>
      </c>
      <c r="BM355" s="240" t="str">
        <f t="shared" ca="1" si="514"/>
        <v>-0,33602546306601-0,93912825605836i</v>
      </c>
      <c r="BN355" s="240" t="str">
        <f t="shared" ca="1" si="515"/>
        <v>-0,312876897334269-0,947091885864526i</v>
      </c>
      <c r="BO355" s="240" t="str">
        <f t="shared" ca="1" si="516"/>
        <v>-0,289539866259765-0,954485022932377i</v>
      </c>
      <c r="BP355" s="240" t="str">
        <f t="shared" ca="1" si="517"/>
        <v>-0,266028427195499-0,961303213913192i</v>
      </c>
      <c r="BQ355" s="240" t="str">
        <f t="shared" ca="1" si="518"/>
        <v>-0,242356742554074-0,967542351783384i</v>
      </c>
      <c r="BR355" s="240" t="str">
        <f t="shared" ca="1" si="519"/>
        <v>-0,218539071274227-0,973198678319356i</v>
      </c>
      <c r="BS355" s="240" t="str">
        <f t="shared" ca="1" si="520"/>
        <v>-0,194589760228552-0,978268786361979i</v>
      </c>
      <c r="BT355" s="240" t="str">
        <f t="shared" ca="1" si="521"/>
        <v>-0,170523235588497-0,982749621867327i</v>
      </c>
      <c r="BU355" s="240" t="str">
        <f t="shared" ca="1" si="522"/>
        <v>-0,146353994126648-0,986638485748008i</v>
      </c>
      <c r="BV355" s="240" t="str">
        <f t="shared" ca="1" si="523"/>
        <v>-0,12209659449222-0,989933035497526i</v>
      </c>
      <c r="BW355" s="240" t="str">
        <f t="shared" ca="1" si="524"/>
        <v>-0,0977656484337441-0,99263128660257i</v>
      </c>
      <c r="BX355" s="240" t="str">
        <f t="shared" ca="1" si="525"/>
        <v>-0,0733758120043423-0,994731613737418i</v>
      </c>
      <c r="BY355" s="240" t="str">
        <f t="shared" ca="1" si="526"/>
        <v>-0,0489417767305052-0,99623275174349i</v>
      </c>
      <c r="BZ355" s="240" t="str">
        <f t="shared" ca="1" si="527"/>
        <v>-0,0244782607594544-0,997133796391505i</v>
      </c>
      <c r="CA355" s="240" t="str">
        <f t="shared" ca="1" si="528"/>
        <v>-3,86617825860439E-13-0,99743420492579i</v>
      </c>
      <c r="CB355" s="240" t="str">
        <f t="shared" ca="1" si="529"/>
        <v>0,0244782607597016-0,997133796391499i</v>
      </c>
      <c r="CC355" s="240" t="str">
        <f t="shared" ca="1" si="530"/>
        <v>0,0489417767308089-0,996232751743475i</v>
      </c>
      <c r="CD355" s="240" t="str">
        <f t="shared" ca="1" si="531"/>
        <v>0,0733758120046456-0,994731613737396i</v>
      </c>
      <c r="CE355" s="240" t="str">
        <f t="shared" ca="1" si="532"/>
        <v>0,0977656484339903-0,992631286602546i</v>
      </c>
      <c r="CF355" s="240" t="str">
        <f t="shared" ca="1" si="533"/>
        <v>0,122096594491509-0,989933035497614i</v>
      </c>
      <c r="CG355" s="240" t="str">
        <f t="shared" ca="1" si="534"/>
        <v>0,146353994126893-0,986638485747971i</v>
      </c>
      <c r="CH355" s="240" t="str">
        <f t="shared" ca="1" si="535"/>
        <v>0,17052323558779-0,98274962186745i</v>
      </c>
      <c r="CI355" s="240" t="str">
        <f t="shared" ca="1" si="536"/>
        <v>0,19458976022885-0,978268786361919i</v>
      </c>
      <c r="CJ355" s="240" t="str">
        <f t="shared" ca="1" si="537"/>
        <v>0,218539071274468-0,973198678319303i</v>
      </c>
      <c r="CK355" s="240" t="str">
        <f t="shared" ca="1" si="538"/>
        <v>0,242356742554369-0,96754235178331i</v>
      </c>
      <c r="CL355" s="240" t="str">
        <f t="shared" ca="1" si="539"/>
        <v>0,266028427195738-0,961303213913126i</v>
      </c>
      <c r="CM355" s="240" t="str">
        <f t="shared" ca="1" si="540"/>
        <v>0,28953986625908-0,954485022932586i</v>
      </c>
      <c r="CN355" s="240" t="str">
        <f t="shared" ca="1" si="541"/>
        <v>0,312876897334558-0,947091885864431i</v>
      </c>
      <c r="CO355" s="240" t="str">
        <f t="shared" ca="1" si="542"/>
        <v>0,336025463066296-0,939128256058259i</v>
      </c>
      <c r="CP355" s="240" t="str">
        <f t="shared" ca="1" si="543"/>
        <v>0,358971619622924-0,930598930507251i</v>
      </c>
      <c r="CQ355" s="240" t="str">
        <f t="shared" ca="1" si="544"/>
        <v>0,381701545099606-0,921509046957498i</v>
      </c>
      <c r="CR355" s="240" t="str">
        <f t="shared" ca="1" si="545"/>
        <v>0,404201547837373-0,911864080815675i</v>
      </c>
      <c r="CS355" s="240" t="str">
        <f t="shared" ca="1" si="546"/>
        <v>0,426458074677673-0,901669841847977i</v>
      </c>
      <c r="CT355" s="240" t="str">
        <f t="shared" ca="1" si="547"/>
        <v>0,448457719119315-0,890932470683522i</v>
      </c>
      <c r="CU355" s="240" t="str">
        <f t="shared" ca="1" si="548"/>
        <v>0,470187229400585-0,879658435112485i</v>
      </c>
      <c r="CV355" s="240" t="str">
        <f t="shared" ca="1" si="549"/>
        <v>0,491633516476387-0,867854526192613i</v>
      </c>
      <c r="CW355" s="240" t="str">
        <f t="shared" ca="1" si="550"/>
        <v>0,51278366190434-0,85552785415784i</v>
      </c>
      <c r="CX355" s="240" t="str">
        <f t="shared" ca="1" si="551"/>
        <v>0,533624925629454-0,842685844133449i</v>
      </c>
      <c r="CY355" s="240" t="str">
        <f t="shared" ca="1" si="552"/>
        <v>0,554144753652031-0,829336231667154i</v>
      </c>
      <c r="CZ355" s="240" t="str">
        <f t="shared" ca="1" si="553"/>
        <v>0,574330785596664-0,815487058065216i</v>
      </c>
      <c r="DA355" s="240" t="str">
        <f t="shared" ca="1" si="554"/>
        <v>0,594170862151654-0,80114666555251i</v>
      </c>
      <c r="DB355" s="240" t="str">
        <f t="shared" ca="1" si="555"/>
        <v>0,613653032395945-0,786323692245887i</v>
      </c>
      <c r="DC355" s="240" t="str">
        <f t="shared" ca="1" si="556"/>
        <v>0,632765561000293-0,771027066948968i</v>
      </c>
      <c r="DD355" s="240" t="str">
        <f t="shared" ca="1" si="557"/>
        <v>0,651496935290536-0,755266003778127i</v>
      </c>
      <c r="DE355" s="240" t="str">
        <f t="shared" ca="1" si="558"/>
        <v>0,66983587218869-0,739049996607239i</v>
      </c>
      <c r="DF355" s="240" t="str">
        <f t="shared" ca="1" si="559"/>
        <v>0,687771325003547-0,722388813353868i</v>
      </c>
      <c r="DG355" s="240" t="str">
        <f t="shared" ca="1" si="560"/>
        <v>0,70529249009039-0,705292490090488i</v>
      </c>
      <c r="DH355" s="240" t="str">
        <f t="shared" ca="1" si="561"/>
        <v>0,722388813353772-0,687771325003648i</v>
      </c>
      <c r="DI355" s="240" t="str">
        <f t="shared" ca="1" si="562"/>
        <v>0,739049996607146-0,669835872188794i</v>
      </c>
      <c r="DJ355" s="240" t="str">
        <f t="shared" ca="1" si="563"/>
        <v>0,75526600377811-0,651496935290555i</v>
      </c>
      <c r="DK355" s="240" t="str">
        <f t="shared" ca="1" si="564"/>
        <v>0,771027066948952-0,632765561000313i</v>
      </c>
      <c r="DL355" s="240" t="str">
        <f t="shared" ca="1" si="565"/>
        <v>0,786323692245871-0,613653032395966i</v>
      </c>
      <c r="DM355" s="240" t="str">
        <f t="shared" ca="1" si="566"/>
        <v>0,801146665553102-0,594170862150855i</v>
      </c>
      <c r="DN355" s="240" t="str">
        <f t="shared" ca="1" si="567"/>
        <v>0,815487058065201-0,574330785596685i</v>
      </c>
      <c r="DO355" s="240" t="str">
        <f t="shared" ca="1" si="568"/>
        <v>0,829336231667076-0,554144753652146i</v>
      </c>
      <c r="DP355" s="240" t="str">
        <f t="shared" ca="1" si="569"/>
        <v>0,842685844133374-0,533624925629572i</v>
      </c>
      <c r="DQ355" s="240" t="str">
        <f t="shared" ca="1" si="570"/>
        <v>0,855527854157769-0,51278366190446i</v>
      </c>
      <c r="DR355" s="240" t="str">
        <f t="shared" ca="1" si="571"/>
        <v>0,867854526193048-0,49163351647562i</v>
      </c>
      <c r="DS355" s="240" t="str">
        <f t="shared" ca="1" si="572"/>
        <v>0,879658435112419-0,470187229400707i</v>
      </c>
      <c r="DT355" s="240" t="str">
        <f t="shared" ca="1" si="573"/>
        <v>0,890932470683511-0,448457719119338i</v>
      </c>
      <c r="DU355" s="240" t="str">
        <f t="shared" ca="1" si="574"/>
        <v>0,901669841847917-0,426458074677799i</v>
      </c>
      <c r="DV355" s="240" t="str">
        <f t="shared" ca="1" si="575"/>
        <v>0,911864080815641-0,404201547837448i</v>
      </c>
      <c r="DW355" s="240" t="str">
        <f t="shared" ca="1" si="576"/>
        <v>0,921509046957467-0,381701545099683i</v>
      </c>
      <c r="DX355" s="240" t="str">
        <f t="shared" ca="1" si="577"/>
        <v>0,930598930507241-0,358971619622948i</v>
      </c>
      <c r="DY355" s="240" t="str">
        <f t="shared" ca="1" si="578"/>
        <v>0,939128256058555-0,336025463065466i</v>
      </c>
      <c r="DZ355" s="240" t="str">
        <f t="shared" ca="1" si="579"/>
        <v>0,947091885864423-0,312876897334583i</v>
      </c>
      <c r="EA355" s="240" t="str">
        <f t="shared" ca="1" si="580"/>
        <v>0,954485022932545-0,289539866259213i</v>
      </c>
      <c r="EB355" s="240" t="str">
        <f t="shared" ca="1" si="581"/>
        <v>0,961303213913089-0,266028427195871i</v>
      </c>
      <c r="EC355" s="240" t="str">
        <f t="shared" ca="1" si="582"/>
        <v>0,96754235178329-0,242356742554449i</v>
      </c>
      <c r="ED355" s="240" t="str">
        <f t="shared" ca="1" si="583"/>
        <v>0,973198678319495-0,218539071273609i</v>
      </c>
      <c r="EE355" s="240" t="str">
        <f t="shared" ca="1" si="584"/>
        <v>0,978268786361903-0,194589760228931i</v>
      </c>
      <c r="EF355" s="240" t="str">
        <f t="shared" ca="1" si="585"/>
        <v>0,982749621867436-0,170523235587871i</v>
      </c>
      <c r="EG355" s="240" t="str">
        <f t="shared" ca="1" si="586"/>
        <v>0,986638485747959-0,146353994126974i</v>
      </c>
      <c r="EH355" s="240" t="str">
        <f t="shared" ca="1" si="587"/>
        <v>0,989933035497611-0,122096594491535i</v>
      </c>
      <c r="EI355" s="240" t="str">
        <f t="shared" ca="1" si="588"/>
        <v>0,992631286602538-0,0977656484340725i</v>
      </c>
      <c r="EJ355" s="240" t="str">
        <f t="shared" ca="1" si="589"/>
        <v>0,994731613737394-0,0733758120046714i</v>
      </c>
      <c r="EK355" s="240" t="str">
        <f t="shared" ca="1" si="590"/>
        <v>0,996232751743518-0,0489417767299287i</v>
      </c>
      <c r="EL355" s="240" t="str">
        <f t="shared" ca="1" si="591"/>
        <v>0,997133796391496-0,0244782607598409i</v>
      </c>
      <c r="EM355" s="240" t="str">
        <f t="shared" ca="1" si="592"/>
        <v>0,99743420492579+2,47320613619609E-13i</v>
      </c>
      <c r="EN355" s="240"/>
      <c r="EO355" s="240"/>
      <c r="EP355" s="240"/>
    </row>
    <row r="356" spans="1:262" s="261" customFormat="1">
      <c r="A356" s="264">
        <f t="shared" si="461"/>
        <v>4.9999999999999793E-3</v>
      </c>
      <c r="B356" s="263">
        <v>256</v>
      </c>
      <c r="U356" s="262"/>
    </row>
    <row r="358" spans="1:262" ht="15.75" thickBot="1"/>
    <row r="359" spans="1:262" ht="15.75" thickBot="1">
      <c r="G359" s="260">
        <v>1</v>
      </c>
      <c r="H359" s="260">
        <v>2</v>
      </c>
      <c r="I359" s="260">
        <v>3</v>
      </c>
      <c r="J359" s="260">
        <v>4</v>
      </c>
      <c r="K359" s="260">
        <v>5</v>
      </c>
      <c r="L359" s="260">
        <v>6</v>
      </c>
      <c r="M359" s="260">
        <v>7</v>
      </c>
      <c r="N359" s="260">
        <v>8</v>
      </c>
      <c r="O359" s="260">
        <v>9</v>
      </c>
      <c r="P359" s="260">
        <v>10</v>
      </c>
      <c r="Q359" s="260">
        <v>11</v>
      </c>
      <c r="R359" s="260">
        <v>12</v>
      </c>
      <c r="S359" s="260">
        <v>13</v>
      </c>
      <c r="T359" s="260">
        <v>14</v>
      </c>
      <c r="U359" s="260">
        <v>15</v>
      </c>
      <c r="V359" s="260">
        <v>16</v>
      </c>
      <c r="W359" s="260">
        <v>17</v>
      </c>
      <c r="X359" s="260">
        <v>18</v>
      </c>
      <c r="Y359" s="260">
        <v>19</v>
      </c>
      <c r="Z359" s="260">
        <v>20</v>
      </c>
      <c r="AA359" s="260">
        <v>21</v>
      </c>
      <c r="AB359" s="260">
        <v>22</v>
      </c>
      <c r="AC359" s="260">
        <v>23</v>
      </c>
      <c r="AD359" s="260">
        <v>24</v>
      </c>
      <c r="AE359" s="260">
        <v>25</v>
      </c>
      <c r="AF359" s="260">
        <v>26</v>
      </c>
      <c r="AG359" s="260">
        <v>27</v>
      </c>
      <c r="AH359" s="260">
        <v>28</v>
      </c>
      <c r="AI359" s="260">
        <v>29</v>
      </c>
      <c r="AJ359" s="260">
        <v>30</v>
      </c>
      <c r="AK359" s="260">
        <v>31</v>
      </c>
      <c r="AL359" s="260">
        <v>32</v>
      </c>
      <c r="AM359" s="260">
        <v>33</v>
      </c>
      <c r="AN359" s="260">
        <v>34</v>
      </c>
      <c r="AO359" s="260">
        <v>35</v>
      </c>
      <c r="AP359" s="260">
        <v>36</v>
      </c>
      <c r="AQ359" s="260">
        <v>37</v>
      </c>
      <c r="AR359" s="260">
        <v>38</v>
      </c>
      <c r="AS359" s="260">
        <v>39</v>
      </c>
      <c r="AT359" s="260">
        <v>40</v>
      </c>
      <c r="AU359" s="260">
        <v>41</v>
      </c>
      <c r="AV359" s="260">
        <v>42</v>
      </c>
      <c r="AW359" s="260">
        <v>43</v>
      </c>
      <c r="AX359" s="260">
        <v>44</v>
      </c>
      <c r="AY359" s="260">
        <v>45</v>
      </c>
      <c r="AZ359" s="260">
        <v>46</v>
      </c>
      <c r="BA359" s="260">
        <v>47</v>
      </c>
      <c r="BB359" s="260">
        <v>48</v>
      </c>
      <c r="BC359" s="260">
        <v>49</v>
      </c>
      <c r="BD359" s="260">
        <v>50</v>
      </c>
      <c r="BE359" s="260">
        <v>51</v>
      </c>
      <c r="BF359" s="260">
        <v>52</v>
      </c>
      <c r="BG359" s="260">
        <v>53</v>
      </c>
      <c r="BH359" s="260">
        <v>54</v>
      </c>
      <c r="BI359" s="260">
        <v>55</v>
      </c>
      <c r="BJ359" s="260">
        <v>56</v>
      </c>
      <c r="BK359" s="259">
        <v>57</v>
      </c>
      <c r="BL359" s="259">
        <v>58</v>
      </c>
      <c r="BM359" s="259">
        <v>59</v>
      </c>
      <c r="BN359" s="259">
        <v>60</v>
      </c>
      <c r="BO359" s="259">
        <v>61</v>
      </c>
      <c r="BP359" s="259">
        <v>62</v>
      </c>
      <c r="BQ359" s="259">
        <v>63</v>
      </c>
      <c r="BR359" s="259">
        <v>64</v>
      </c>
      <c r="BS359" s="258">
        <v>65</v>
      </c>
      <c r="BT359" s="257">
        <v>66</v>
      </c>
      <c r="BU359" s="257">
        <v>67</v>
      </c>
      <c r="BV359" s="257">
        <v>68</v>
      </c>
      <c r="BW359" s="257">
        <v>69</v>
      </c>
      <c r="BX359" s="257">
        <v>70</v>
      </c>
      <c r="BY359" s="257">
        <v>71</v>
      </c>
      <c r="BZ359" s="257">
        <v>72</v>
      </c>
      <c r="CA359" s="257">
        <v>73</v>
      </c>
      <c r="CB359" s="257">
        <v>74</v>
      </c>
      <c r="CC359" s="257">
        <v>75</v>
      </c>
      <c r="CD359" s="257">
        <v>76</v>
      </c>
      <c r="CE359" s="257">
        <v>77</v>
      </c>
      <c r="CF359" s="257">
        <v>78</v>
      </c>
      <c r="CG359" s="257">
        <v>79</v>
      </c>
      <c r="CH359" s="257">
        <v>80</v>
      </c>
      <c r="CI359" s="257">
        <v>81</v>
      </c>
      <c r="CJ359" s="257">
        <v>82</v>
      </c>
      <c r="CK359" s="257">
        <v>83</v>
      </c>
      <c r="CL359" s="257">
        <v>84</v>
      </c>
      <c r="CM359" s="257">
        <v>85</v>
      </c>
      <c r="CN359" s="257">
        <v>86</v>
      </c>
      <c r="CO359" s="257">
        <v>87</v>
      </c>
      <c r="CP359" s="257">
        <v>88</v>
      </c>
      <c r="CQ359" s="257">
        <v>89</v>
      </c>
      <c r="CR359" s="257">
        <v>90</v>
      </c>
      <c r="CS359" s="257">
        <v>91</v>
      </c>
      <c r="CT359" s="257">
        <v>92</v>
      </c>
      <c r="CU359" s="257">
        <v>93</v>
      </c>
      <c r="CV359" s="257">
        <v>94</v>
      </c>
      <c r="CW359" s="257">
        <v>95</v>
      </c>
      <c r="CX359" s="257">
        <v>96</v>
      </c>
      <c r="CY359" s="257">
        <v>97</v>
      </c>
      <c r="CZ359" s="257">
        <v>98</v>
      </c>
      <c r="DA359" s="257">
        <v>99</v>
      </c>
      <c r="DB359" s="257">
        <v>100</v>
      </c>
      <c r="DC359" s="257">
        <v>101</v>
      </c>
      <c r="DD359" s="257">
        <v>102</v>
      </c>
      <c r="DE359" s="257">
        <v>103</v>
      </c>
      <c r="DF359" s="257">
        <v>104</v>
      </c>
      <c r="DG359" s="257">
        <v>105</v>
      </c>
      <c r="DH359" s="257">
        <v>106</v>
      </c>
      <c r="DI359" s="257">
        <v>107</v>
      </c>
      <c r="DJ359" s="257">
        <v>108</v>
      </c>
      <c r="DK359" s="257">
        <v>109</v>
      </c>
      <c r="DL359" s="257">
        <v>110</v>
      </c>
      <c r="DM359" s="257">
        <v>111</v>
      </c>
      <c r="DN359" s="257">
        <v>112</v>
      </c>
      <c r="DO359" s="257">
        <v>113</v>
      </c>
      <c r="DP359" s="257">
        <v>114</v>
      </c>
      <c r="DQ359" s="257">
        <v>115</v>
      </c>
      <c r="DR359" s="257">
        <v>116</v>
      </c>
      <c r="DS359" s="257">
        <v>117</v>
      </c>
      <c r="DT359" s="257">
        <v>118</v>
      </c>
      <c r="DU359" s="257">
        <v>119</v>
      </c>
      <c r="DV359" s="257">
        <v>120</v>
      </c>
      <c r="DW359" s="257">
        <v>121</v>
      </c>
      <c r="DX359" s="257">
        <v>122</v>
      </c>
      <c r="DY359" s="257">
        <v>123</v>
      </c>
      <c r="DZ359" s="257">
        <v>124</v>
      </c>
      <c r="EA359" s="257">
        <v>125</v>
      </c>
      <c r="EB359" s="257">
        <v>126</v>
      </c>
      <c r="EC359" s="257">
        <v>127</v>
      </c>
      <c r="ED359" s="257">
        <v>128</v>
      </c>
      <c r="EE359" s="256">
        <v>129</v>
      </c>
      <c r="EF359" s="256">
        <v>130</v>
      </c>
      <c r="EG359" s="256">
        <v>131</v>
      </c>
      <c r="EH359" s="256">
        <v>132</v>
      </c>
      <c r="EI359" s="256">
        <v>133</v>
      </c>
      <c r="EJ359" s="256">
        <v>134</v>
      </c>
      <c r="EK359" s="256">
        <v>135</v>
      </c>
      <c r="EL359" s="256">
        <v>136</v>
      </c>
      <c r="EM359" s="256">
        <v>137</v>
      </c>
      <c r="EN359" s="256">
        <v>138</v>
      </c>
      <c r="EO359" s="256">
        <v>139</v>
      </c>
      <c r="EP359" s="256">
        <v>140</v>
      </c>
      <c r="EQ359" s="256">
        <v>141</v>
      </c>
      <c r="ER359" s="256">
        <v>142</v>
      </c>
      <c r="ES359" s="256">
        <v>143</v>
      </c>
      <c r="ET359" s="256">
        <v>144</v>
      </c>
      <c r="EU359" s="256">
        <v>145</v>
      </c>
      <c r="EV359" s="256">
        <v>146</v>
      </c>
      <c r="EW359" s="256">
        <v>147</v>
      </c>
      <c r="EX359" s="256">
        <v>148</v>
      </c>
      <c r="EY359" s="256">
        <v>149</v>
      </c>
      <c r="EZ359" s="256">
        <v>150</v>
      </c>
      <c r="FA359" s="256">
        <v>151</v>
      </c>
      <c r="FB359" s="256">
        <v>152</v>
      </c>
      <c r="FC359" s="256">
        <v>153</v>
      </c>
      <c r="FD359" s="256">
        <v>154</v>
      </c>
      <c r="FE359" s="256">
        <v>155</v>
      </c>
      <c r="FF359" s="256">
        <v>156</v>
      </c>
      <c r="FG359" s="256">
        <v>157</v>
      </c>
      <c r="FH359" s="256">
        <v>158</v>
      </c>
      <c r="FI359" s="256">
        <v>159</v>
      </c>
      <c r="FJ359" s="256">
        <v>160</v>
      </c>
      <c r="FK359" s="256">
        <v>161</v>
      </c>
      <c r="FL359" s="256">
        <v>162</v>
      </c>
      <c r="FM359" s="256">
        <v>163</v>
      </c>
      <c r="FN359" s="256">
        <v>164</v>
      </c>
      <c r="FO359" s="256">
        <v>165</v>
      </c>
      <c r="FP359" s="256">
        <v>166</v>
      </c>
      <c r="FQ359" s="256">
        <v>167</v>
      </c>
      <c r="FR359" s="256">
        <v>168</v>
      </c>
      <c r="FS359" s="256">
        <v>169</v>
      </c>
      <c r="FT359" s="256">
        <v>170</v>
      </c>
      <c r="FU359" s="256">
        <v>171</v>
      </c>
      <c r="FV359" s="256">
        <v>172</v>
      </c>
      <c r="FW359" s="256">
        <v>173</v>
      </c>
      <c r="FX359" s="256">
        <v>174</v>
      </c>
      <c r="FY359" s="256">
        <v>175</v>
      </c>
      <c r="FZ359" s="256">
        <v>176</v>
      </c>
      <c r="GA359" s="256">
        <v>177</v>
      </c>
      <c r="GB359" s="256">
        <v>178</v>
      </c>
      <c r="GC359" s="256">
        <v>179</v>
      </c>
      <c r="GD359" s="256">
        <v>180</v>
      </c>
      <c r="GE359" s="256">
        <v>181</v>
      </c>
      <c r="GF359" s="256">
        <v>182</v>
      </c>
      <c r="GG359" s="256">
        <v>183</v>
      </c>
      <c r="GH359" s="256">
        <v>184</v>
      </c>
      <c r="GI359" s="256">
        <v>185</v>
      </c>
      <c r="GJ359" s="256">
        <v>186</v>
      </c>
      <c r="GK359" s="256">
        <v>187</v>
      </c>
      <c r="GL359" s="256">
        <v>188</v>
      </c>
      <c r="GM359" s="256">
        <v>189</v>
      </c>
      <c r="GN359" s="256">
        <v>190</v>
      </c>
      <c r="GO359" s="256">
        <v>191</v>
      </c>
      <c r="GP359" s="256">
        <v>192</v>
      </c>
      <c r="GQ359" s="256">
        <v>193</v>
      </c>
      <c r="GR359" s="256">
        <v>194</v>
      </c>
      <c r="GS359" s="256">
        <v>195</v>
      </c>
      <c r="GT359" s="256">
        <v>196</v>
      </c>
      <c r="GU359" s="256">
        <v>197</v>
      </c>
      <c r="GV359" s="256">
        <v>198</v>
      </c>
      <c r="GW359" s="256">
        <v>199</v>
      </c>
      <c r="GX359" s="256">
        <v>200</v>
      </c>
      <c r="GY359" s="256">
        <v>201</v>
      </c>
      <c r="GZ359" s="256">
        <v>202</v>
      </c>
      <c r="HA359" s="256">
        <v>203</v>
      </c>
      <c r="HB359" s="256">
        <v>204</v>
      </c>
      <c r="HC359" s="256">
        <v>205</v>
      </c>
      <c r="HD359" s="256">
        <v>206</v>
      </c>
      <c r="HE359" s="256">
        <v>207</v>
      </c>
      <c r="HF359" s="256">
        <v>208</v>
      </c>
      <c r="HG359" s="256">
        <v>209</v>
      </c>
      <c r="HH359" s="256">
        <v>210</v>
      </c>
      <c r="HI359" s="256">
        <v>211</v>
      </c>
      <c r="HJ359" s="256">
        <v>212</v>
      </c>
      <c r="HK359" s="256">
        <v>213</v>
      </c>
      <c r="HL359" s="256">
        <v>214</v>
      </c>
      <c r="HM359" s="256">
        <v>215</v>
      </c>
      <c r="HN359" s="256">
        <v>216</v>
      </c>
      <c r="HO359" s="256">
        <v>217</v>
      </c>
      <c r="HP359" s="256">
        <v>218</v>
      </c>
      <c r="HQ359" s="256">
        <v>219</v>
      </c>
      <c r="HR359" s="256">
        <v>220</v>
      </c>
      <c r="HS359" s="256">
        <v>221</v>
      </c>
      <c r="HT359" s="256">
        <v>222</v>
      </c>
      <c r="HU359" s="256">
        <v>223</v>
      </c>
      <c r="HV359" s="256">
        <v>224</v>
      </c>
      <c r="HW359" s="256">
        <v>225</v>
      </c>
      <c r="HX359" s="256">
        <v>226</v>
      </c>
      <c r="HY359" s="256">
        <v>227</v>
      </c>
      <c r="HZ359" s="256">
        <v>228</v>
      </c>
      <c r="IA359" s="256">
        <v>229</v>
      </c>
      <c r="IB359" s="256">
        <v>230</v>
      </c>
      <c r="IC359" s="256">
        <v>231</v>
      </c>
      <c r="ID359" s="256">
        <v>232</v>
      </c>
      <c r="IE359" s="256">
        <v>233</v>
      </c>
      <c r="IF359" s="256">
        <v>234</v>
      </c>
      <c r="IG359" s="256">
        <v>235</v>
      </c>
      <c r="IH359" s="256">
        <v>236</v>
      </c>
      <c r="II359" s="256">
        <v>237</v>
      </c>
      <c r="IJ359" s="256">
        <v>238</v>
      </c>
      <c r="IK359" s="256">
        <v>239</v>
      </c>
      <c r="IL359" s="256">
        <v>240</v>
      </c>
      <c r="IM359" s="256">
        <v>241</v>
      </c>
      <c r="IN359" s="256">
        <v>242</v>
      </c>
      <c r="IO359" s="256">
        <v>243</v>
      </c>
      <c r="IP359" s="256">
        <v>244</v>
      </c>
      <c r="IQ359" s="256">
        <v>245</v>
      </c>
      <c r="IR359" s="256">
        <v>246</v>
      </c>
      <c r="IS359" s="256">
        <v>247</v>
      </c>
      <c r="IT359" s="256">
        <v>248</v>
      </c>
      <c r="IU359" s="256">
        <v>249</v>
      </c>
      <c r="IV359" s="256">
        <v>250</v>
      </c>
      <c r="IW359" s="256">
        <v>251</v>
      </c>
      <c r="IX359" s="256">
        <v>252</v>
      </c>
      <c r="IY359" s="256">
        <v>253</v>
      </c>
      <c r="IZ359" s="256">
        <v>254</v>
      </c>
      <c r="JA359" s="256">
        <v>255</v>
      </c>
      <c r="JB359" s="256">
        <v>256</v>
      </c>
    </row>
    <row r="361" spans="1:262">
      <c r="A361" s="255"/>
      <c r="B361" s="254" t="s">
        <v>565</v>
      </c>
      <c r="C361" s="253" t="s">
        <v>884</v>
      </c>
      <c r="D361" s="252" t="s">
        <v>885</v>
      </c>
      <c r="E361" s="251" t="s">
        <v>886</v>
      </c>
      <c r="F361" s="250" t="s">
        <v>887</v>
      </c>
      <c r="G361" s="249">
        <f ca="1">SUM(G362:G498)</f>
        <v>0.15071269095599657</v>
      </c>
      <c r="H361" s="249">
        <f t="shared" ref="H361:BS361" ca="1" si="593">SUM(H362:H498)</f>
        <v>0.18831098684471981</v>
      </c>
      <c r="I361" s="249">
        <f t="shared" ca="1" si="593"/>
        <v>0.20560797713406306</v>
      </c>
      <c r="J361" s="249">
        <f t="shared" ca="1" si="593"/>
        <v>0.23460826783985195</v>
      </c>
      <c r="K361" s="249">
        <f t="shared" ca="1" si="593"/>
        <v>0.25062034682318979</v>
      </c>
      <c r="L361" s="249">
        <f t="shared" ca="1" si="593"/>
        <v>0.26146776418864015</v>
      </c>
      <c r="M361" s="249">
        <f t="shared" ca="1" si="593"/>
        <v>0.26401808201610066</v>
      </c>
      <c r="N361" s="249">
        <f t="shared" ca="1" si="593"/>
        <v>0.25795428620422689</v>
      </c>
      <c r="O361" s="249">
        <f t="shared" ca="1" si="593"/>
        <v>0.252655122032582</v>
      </c>
      <c r="P361" s="249">
        <f t="shared" ca="1" si="593"/>
        <v>0.24304486338526943</v>
      </c>
      <c r="Q361" s="249">
        <f t="shared" ca="1" si="593"/>
        <v>0.24219522496939469</v>
      </c>
      <c r="R361" s="249">
        <f t="shared" ca="1" si="593"/>
        <v>0.23900709423291261</v>
      </c>
      <c r="S361" s="249">
        <f t="shared" ca="1" si="593"/>
        <v>0.24381207666470639</v>
      </c>
      <c r="T361" s="249">
        <f t="shared" ca="1" si="593"/>
        <v>0.24223267386327479</v>
      </c>
      <c r="U361" s="249">
        <f t="shared" ca="1" si="593"/>
        <v>0.24264037504662825</v>
      </c>
      <c r="V361" s="249">
        <f t="shared" ca="1" si="593"/>
        <v>0.23449585754003643</v>
      </c>
      <c r="W361" s="249">
        <f t="shared" ca="1" si="593"/>
        <v>0.22685626959462138</v>
      </c>
      <c r="X361" s="249">
        <f t="shared" ca="1" si="593"/>
        <v>0.2161608925221086</v>
      </c>
      <c r="Y361" s="249">
        <f t="shared" ca="1" si="593"/>
        <v>0.20935050604162833</v>
      </c>
      <c r="Z361" s="249">
        <f t="shared" ca="1" si="593"/>
        <v>0.20616095997454084</v>
      </c>
      <c r="AA361" s="249">
        <f t="shared" ca="1" si="593"/>
        <v>0.20626092625683662</v>
      </c>
      <c r="AB361" s="249">
        <f t="shared" ca="1" si="593"/>
        <v>0.20971090442549689</v>
      </c>
      <c r="AC361" s="249">
        <f t="shared" ca="1" si="593"/>
        <v>0.20962310302421516</v>
      </c>
      <c r="AD361" s="249">
        <f t="shared" ca="1" si="593"/>
        <v>0.20927420698956573</v>
      </c>
      <c r="AE361" s="249">
        <f t="shared" ca="1" si="593"/>
        <v>0.20104776682606704</v>
      </c>
      <c r="AF361" s="249">
        <f t="shared" ca="1" si="593"/>
        <v>0.19435456158941161</v>
      </c>
      <c r="AG361" s="249">
        <f t="shared" ca="1" si="593"/>
        <v>0.18314853229281328</v>
      </c>
      <c r="AH361" s="249">
        <f t="shared" ca="1" si="593"/>
        <v>0.17931691107465977</v>
      </c>
      <c r="AI361" s="249">
        <f t="shared" ca="1" si="593"/>
        <v>0.17509509326257508</v>
      </c>
      <c r="AJ361" s="249">
        <f t="shared" ca="1" si="593"/>
        <v>0.17883254054141409</v>
      </c>
      <c r="AK361" s="249">
        <f t="shared" ca="1" si="593"/>
        <v>0.17987812189469932</v>
      </c>
      <c r="AL361" s="249">
        <f t="shared" ca="1" si="593"/>
        <v>0.18284644580455939</v>
      </c>
      <c r="AM361" s="249">
        <f t="shared" ca="1" si="593"/>
        <v>0.17915123501118338</v>
      </c>
      <c r="AN361" s="249">
        <f t="shared" ca="1" si="593"/>
        <v>0.17377558540100571</v>
      </c>
      <c r="AO361" s="249">
        <f t="shared" ca="1" si="593"/>
        <v>0.16445998167276613</v>
      </c>
      <c r="AP361" s="249">
        <f t="shared" ca="1" si="593"/>
        <v>0.15657547596018284</v>
      </c>
      <c r="AQ361" s="249">
        <f t="shared" ca="1" si="593"/>
        <v>0.15157590419995834</v>
      </c>
      <c r="AR361" s="249">
        <f t="shared" ca="1" si="593"/>
        <v>0.15035130304487998</v>
      </c>
      <c r="AS361" s="249">
        <f t="shared" ca="1" si="593"/>
        <v>0.15348681186999893</v>
      </c>
      <c r="AT361" s="249">
        <f t="shared" ca="1" si="593"/>
        <v>0.1558162308673248</v>
      </c>
      <c r="AU361" s="249">
        <f t="shared" ca="1" si="593"/>
        <v>0.15814792492279209</v>
      </c>
      <c r="AV361" s="249">
        <f t="shared" ca="1" si="593"/>
        <v>0.15411965637099878</v>
      </c>
      <c r="AW361" s="249">
        <f t="shared" ca="1" si="593"/>
        <v>0.14897074959959744</v>
      </c>
      <c r="AX361" s="249">
        <f t="shared" ca="1" si="593"/>
        <v>0.13903768013157106</v>
      </c>
      <c r="AY361" s="249">
        <f t="shared" ca="1" si="593"/>
        <v>0.1330885742732911</v>
      </c>
      <c r="AZ361" s="249">
        <f t="shared" ca="1" si="593"/>
        <v>0.12758815835927209</v>
      </c>
      <c r="BA361" s="249">
        <f t="shared" ca="1" si="593"/>
        <v>0.12916158729490429</v>
      </c>
      <c r="BB361" s="249">
        <f t="shared" ca="1" si="593"/>
        <v>0.13095556849397152</v>
      </c>
      <c r="BC361" s="249">
        <f t="shared" ca="1" si="593"/>
        <v>0.13552725514149302</v>
      </c>
      <c r="BD361" s="249">
        <f t="shared" ca="1" si="593"/>
        <v>0.13534592873522527</v>
      </c>
      <c r="BE361" s="249">
        <f t="shared" ca="1" si="593"/>
        <v>0.13303907393676978</v>
      </c>
      <c r="BF361" s="249">
        <f t="shared" ca="1" si="593"/>
        <v>0.12544557058099004</v>
      </c>
      <c r="BG361" s="249">
        <f t="shared" ca="1" si="593"/>
        <v>0.11773565625439568</v>
      </c>
      <c r="BH361" s="249">
        <f t="shared" ca="1" si="593"/>
        <v>0.11044747681060965</v>
      </c>
      <c r="BI361" s="249">
        <f t="shared" ca="1" si="593"/>
        <v>0.10756937412081026</v>
      </c>
      <c r="BJ361" s="249">
        <f t="shared" ca="1" si="593"/>
        <v>0.10821255826251962</v>
      </c>
      <c r="BK361" s="249">
        <f t="shared" ca="1" si="593"/>
        <v>0.11167754587980587</v>
      </c>
      <c r="BL361" s="249">
        <f t="shared" ca="1" si="593"/>
        <v>0.11453412412905176</v>
      </c>
      <c r="BM361" s="249">
        <f t="shared" ca="1" si="593"/>
        <v>0.11455580223964269</v>
      </c>
      <c r="BN361" s="249">
        <f t="shared" ca="1" si="593"/>
        <v>0.10972866530615337</v>
      </c>
      <c r="BO361" s="249">
        <f t="shared" ca="1" si="593"/>
        <v>0.10188124886564053</v>
      </c>
      <c r="BP361" s="249">
        <f t="shared" ca="1" si="593"/>
        <v>8.9985701396291945E-2</v>
      </c>
      <c r="BQ361" s="249">
        <f t="shared" ca="1" si="593"/>
        <v>8.2733305438323843E-2</v>
      </c>
      <c r="BR361" s="249">
        <f t="shared" ca="1" si="593"/>
        <v>2.0590967017359529E-2</v>
      </c>
      <c r="BS361" s="249">
        <f t="shared" ca="1" si="593"/>
        <v>-0.16226396994874723</v>
      </c>
      <c r="BT361" s="249">
        <f t="shared" ref="BT361:EE361" ca="1" si="594">SUM(BT362:BT498)</f>
        <v>-0.35637703390198261</v>
      </c>
      <c r="BU361" s="249">
        <f t="shared" ca="1" si="594"/>
        <v>-0.49975789564421352</v>
      </c>
      <c r="BV361" s="249">
        <f t="shared" ca="1" si="594"/>
        <v>-0.60041919997977344</v>
      </c>
      <c r="BW361" s="249">
        <f t="shared" ca="1" si="594"/>
        <v>-0.66686584360248913</v>
      </c>
      <c r="BX361" s="249">
        <f t="shared" ca="1" si="594"/>
        <v>-0.707880965200404</v>
      </c>
      <c r="BY361" s="249">
        <f t="shared" ca="1" si="594"/>
        <v>-0.73032575294916591</v>
      </c>
      <c r="BZ361" s="249">
        <f t="shared" ca="1" si="594"/>
        <v>-0.73761318294241163</v>
      </c>
      <c r="CA361" s="249">
        <f t="shared" ca="1" si="594"/>
        <v>-0.73350301658456118</v>
      </c>
      <c r="CB361" s="249">
        <f t="shared" ca="1" si="594"/>
        <v>-0.7212249437902436</v>
      </c>
      <c r="CC361" s="249">
        <f t="shared" ca="1" si="594"/>
        <v>-0.70498494121770761</v>
      </c>
      <c r="CD361" s="249">
        <f t="shared" ca="1" si="594"/>
        <v>-0.68922256571475582</v>
      </c>
      <c r="CE361" s="249">
        <f t="shared" ca="1" si="594"/>
        <v>-0.67622803876810367</v>
      </c>
      <c r="CF361" s="249">
        <f t="shared" ca="1" si="594"/>
        <v>-0.66802523412088222</v>
      </c>
      <c r="CG361" s="249">
        <f t="shared" ca="1" si="594"/>
        <v>-0.66180294283076369</v>
      </c>
      <c r="CH361" s="249">
        <f t="shared" ca="1" si="594"/>
        <v>-0.65685702079050912</v>
      </c>
      <c r="CI361" s="249">
        <f t="shared" ca="1" si="594"/>
        <v>-0.64806887652431089</v>
      </c>
      <c r="CJ361" s="249">
        <f t="shared" ca="1" si="594"/>
        <v>-0.63688518652806692</v>
      </c>
      <c r="CK361" s="249">
        <f t="shared" ca="1" si="594"/>
        <v>-0.62072100963954835</v>
      </c>
      <c r="CL361" s="249">
        <f t="shared" ca="1" si="594"/>
        <v>-0.60543655696957466</v>
      </c>
      <c r="CM361" s="249">
        <f t="shared" ca="1" si="594"/>
        <v>-0.59012246582547645</v>
      </c>
      <c r="CN361" s="249">
        <f t="shared" ca="1" si="594"/>
        <v>-0.58080232173347568</v>
      </c>
      <c r="CO361" s="249">
        <f t="shared" ca="1" si="594"/>
        <v>-0.5736192137134094</v>
      </c>
      <c r="CP361" s="249">
        <f t="shared" ca="1" si="594"/>
        <v>-0.57086388031465352</v>
      </c>
      <c r="CQ361" s="249">
        <f t="shared" ca="1" si="594"/>
        <v>-0.56580211473613884</v>
      </c>
      <c r="CR361" s="249">
        <f t="shared" ca="1" si="594"/>
        <v>-0.55948445445755757</v>
      </c>
      <c r="CS361" s="249">
        <f t="shared" ca="1" si="594"/>
        <v>-0.54763833141700924</v>
      </c>
      <c r="CT361" s="249">
        <f t="shared" ca="1" si="594"/>
        <v>-0.53395442701432305</v>
      </c>
      <c r="CU361" s="249">
        <f t="shared" ca="1" si="594"/>
        <v>-0.51888923849387747</v>
      </c>
      <c r="CV361" s="249">
        <f t="shared" ca="1" si="594"/>
        <v>-0.50663911560213282</v>
      </c>
      <c r="CW361" s="249">
        <f t="shared" ca="1" si="594"/>
        <v>-0.49846658331442367</v>
      </c>
      <c r="CX361" s="249">
        <f t="shared" ca="1" si="594"/>
        <v>-0.49386651453021801</v>
      </c>
      <c r="CY361" s="249">
        <f t="shared" ca="1" si="594"/>
        <v>-0.49210267248561523</v>
      </c>
      <c r="CZ361" s="249">
        <f t="shared" ca="1" si="594"/>
        <v>-0.48807134264421437</v>
      </c>
      <c r="DA361" s="249">
        <f t="shared" ca="1" si="594"/>
        <v>-0.48250187333277206</v>
      </c>
      <c r="DB361" s="249">
        <f t="shared" ca="1" si="594"/>
        <v>-0.47072447563679382</v>
      </c>
      <c r="DC361" s="249">
        <f t="shared" ca="1" si="594"/>
        <v>-0.4587829848732024</v>
      </c>
      <c r="DD361" s="249">
        <f t="shared" ca="1" si="594"/>
        <v>-0.44397603802667296</v>
      </c>
      <c r="DE361" s="249">
        <f t="shared" ca="1" si="594"/>
        <v>-0.43497447461530647</v>
      </c>
      <c r="DF361" s="249">
        <f t="shared" ca="1" si="594"/>
        <v>-0.42700463953986362</v>
      </c>
      <c r="DG361" s="249">
        <f t="shared" ca="1" si="594"/>
        <v>-0.42600760462010429</v>
      </c>
      <c r="DH361" s="249">
        <f t="shared" ca="1" si="594"/>
        <v>-0.42329572099624868</v>
      </c>
      <c r="DI361" s="249">
        <f t="shared" ca="1" si="594"/>
        <v>-0.42218345866539514</v>
      </c>
      <c r="DJ361" s="249">
        <f t="shared" ca="1" si="594"/>
        <v>-0.41468378695738689</v>
      </c>
      <c r="DK361" s="249">
        <f t="shared" ca="1" si="594"/>
        <v>-0.40569227653031009</v>
      </c>
      <c r="DL361" s="249">
        <f t="shared" ca="1" si="594"/>
        <v>-0.39232204072950205</v>
      </c>
      <c r="DM361" s="249">
        <f t="shared" ca="1" si="594"/>
        <v>-0.380996606204765</v>
      </c>
      <c r="DN361" s="249">
        <f t="shared" ca="1" si="594"/>
        <v>-0.37172807973375277</v>
      </c>
      <c r="DO361" s="249">
        <f t="shared" ca="1" si="594"/>
        <v>-0.3672271065736511</v>
      </c>
      <c r="DP361" s="249">
        <f t="shared" ca="1" si="594"/>
        <v>-0.36623263041067478</v>
      </c>
      <c r="DQ361" s="249">
        <f t="shared" ca="1" si="594"/>
        <v>-0.36556324871634926</v>
      </c>
      <c r="DR361" s="249">
        <f t="shared" ca="1" si="594"/>
        <v>-0.36414830963233935</v>
      </c>
      <c r="DS361" s="249">
        <f t="shared" ca="1" si="594"/>
        <v>-0.357257587935149</v>
      </c>
      <c r="DT361" s="249">
        <f t="shared" ca="1" si="594"/>
        <v>-0.34862928951717315</v>
      </c>
      <c r="DU361" s="249">
        <f t="shared" ca="1" si="594"/>
        <v>-0.33566617090113654</v>
      </c>
      <c r="DV361" s="249">
        <f t="shared" ca="1" si="594"/>
        <v>-0.32633996725118913</v>
      </c>
      <c r="DW361" s="249">
        <f t="shared" ca="1" si="594"/>
        <v>-0.31761466985058107</v>
      </c>
      <c r="DX361" s="249">
        <f t="shared" ca="1" si="594"/>
        <v>-0.31601720829484997</v>
      </c>
      <c r="DY361" s="249">
        <f t="shared" ca="1" si="594"/>
        <v>-0.31469559342611175</v>
      </c>
      <c r="DZ361" s="249">
        <f t="shared" ca="1" si="594"/>
        <v>-0.31645182530727362</v>
      </c>
      <c r="EA361" s="249">
        <f t="shared" ca="1" si="594"/>
        <v>-0.31347380818015574</v>
      </c>
      <c r="EB361" s="249">
        <f t="shared" ca="1" si="594"/>
        <v>-0.30853361203149215</v>
      </c>
      <c r="EC361" s="249">
        <f t="shared" ca="1" si="594"/>
        <v>-0.2983788118422584</v>
      </c>
      <c r="ED361" s="249">
        <f t="shared" ca="1" si="594"/>
        <v>-0.287869650166859</v>
      </c>
      <c r="EE361" s="249">
        <f t="shared" ca="1" si="594"/>
        <v>-0.27821945663242043</v>
      </c>
      <c r="EF361" s="249">
        <f t="shared" ref="EF361:GQ361" ca="1" si="595">SUM(EF362:EF498)</f>
        <v>-0.27230736027692726</v>
      </c>
      <c r="EG361" s="249">
        <f t="shared" ca="1" si="595"/>
        <v>-0.27107845735024388</v>
      </c>
      <c r="EH361" s="249">
        <f t="shared" ca="1" si="595"/>
        <v>-0.27151672723866438</v>
      </c>
      <c r="EI361" s="249">
        <f t="shared" ca="1" si="595"/>
        <v>-0.27337306512908432</v>
      </c>
      <c r="EJ361" s="249">
        <f t="shared" ca="1" si="595"/>
        <v>-0.27053175708450056</v>
      </c>
      <c r="EK361" s="249">
        <f t="shared" ca="1" si="595"/>
        <v>-0.26589048703364659</v>
      </c>
      <c r="EL361" s="249">
        <f t="shared" ca="1" si="595"/>
        <v>-0.25532887465776832</v>
      </c>
      <c r="EM361" s="249">
        <f t="shared" ca="1" si="595"/>
        <v>-0.24650737550900481</v>
      </c>
      <c r="EN361" s="249">
        <f t="shared" ca="1" si="595"/>
        <v>-0.23678345055355599</v>
      </c>
      <c r="EO361" s="249">
        <f t="shared" ca="1" si="595"/>
        <v>-0.23376344695444617</v>
      </c>
      <c r="EP361" s="249">
        <f t="shared" ca="1" si="595"/>
        <v>-0.23211589277269296</v>
      </c>
      <c r="EQ361" s="249">
        <f t="shared" ca="1" si="595"/>
        <v>-0.23519490053348299</v>
      </c>
      <c r="ER361" s="249">
        <f t="shared" ca="1" si="595"/>
        <v>-0.23548776557004225</v>
      </c>
      <c r="ES361" s="249">
        <f t="shared" ca="1" si="595"/>
        <v>-0.23446856554370735</v>
      </c>
      <c r="ET361" s="249">
        <f t="shared" ca="1" si="595"/>
        <v>-0.22792787016333763</v>
      </c>
      <c r="EU361" s="249">
        <f t="shared" ca="1" si="595"/>
        <v>-0.21927005715782127</v>
      </c>
      <c r="EV361" s="249">
        <f t="shared" ca="1" si="595"/>
        <v>-0.20965332462985325</v>
      </c>
      <c r="EW361" s="249">
        <f t="shared" ca="1" si="595"/>
        <v>-0.20234807341872221</v>
      </c>
      <c r="EX361" s="249">
        <f t="shared" ca="1" si="595"/>
        <v>-0.19963508038832767</v>
      </c>
      <c r="EY361" s="249">
        <f t="shared" ca="1" si="595"/>
        <v>-0.19979451584933078</v>
      </c>
      <c r="EZ361" s="249">
        <f t="shared" ca="1" si="595"/>
        <v>-0.20315707536141037</v>
      </c>
      <c r="FA361" s="249">
        <f t="shared" ca="1" si="595"/>
        <v>-0.20361840292646866</v>
      </c>
      <c r="FB361" s="249">
        <f t="shared" ca="1" si="595"/>
        <v>-0.20273810679966364</v>
      </c>
      <c r="FC361" s="249">
        <f t="shared" ca="1" si="595"/>
        <v>-0.19541026327832139</v>
      </c>
      <c r="FD361" s="249">
        <f t="shared" ca="1" si="595"/>
        <v>-0.18791467680062063</v>
      </c>
      <c r="FE361" s="249">
        <f t="shared" ca="1" si="595"/>
        <v>-0.17777309921842882</v>
      </c>
      <c r="FF361" s="249">
        <f t="shared" ca="1" si="595"/>
        <v>-0.17306298790120495</v>
      </c>
      <c r="FG361" s="249">
        <f t="shared" ca="1" si="595"/>
        <v>-0.16987921807148904</v>
      </c>
      <c r="FH361" s="249">
        <f t="shared" ca="1" si="595"/>
        <v>-0.17284721724213742</v>
      </c>
      <c r="FI361" s="249">
        <f t="shared" ca="1" si="595"/>
        <v>-0.17473552255939931</v>
      </c>
      <c r="FJ361" s="249">
        <f t="shared" ca="1" si="595"/>
        <v>-0.17719101490597713</v>
      </c>
      <c r="FK361" s="249">
        <f t="shared" ca="1" si="595"/>
        <v>-0.17402279498790968</v>
      </c>
      <c r="FL361" s="249">
        <f t="shared" ca="1" si="595"/>
        <v>-0.16848077719134655</v>
      </c>
      <c r="FM361" s="249">
        <f t="shared" ca="1" si="595"/>
        <v>-0.15931998469392145</v>
      </c>
      <c r="FN361" s="249">
        <f t="shared" ca="1" si="595"/>
        <v>-0.15163790495081983</v>
      </c>
      <c r="FO361" s="249">
        <f t="shared" ca="1" si="595"/>
        <v>-0.14643268324374531</v>
      </c>
      <c r="FP361" s="249">
        <f t="shared" ca="1" si="595"/>
        <v>-0.14573563116274491</v>
      </c>
      <c r="FQ361" s="249">
        <f t="shared" ca="1" si="595"/>
        <v>-0.1483779591802902</v>
      </c>
      <c r="FR361" s="249">
        <f t="shared" ca="1" si="595"/>
        <v>-0.15146235602501765</v>
      </c>
      <c r="FS361" s="249">
        <f t="shared" ca="1" si="595"/>
        <v>-0.15313108214196686</v>
      </c>
      <c r="FT361" s="249">
        <f t="shared" ca="1" si="595"/>
        <v>-0.14995353815490273</v>
      </c>
      <c r="FU361" s="249">
        <f t="shared" ca="1" si="595"/>
        <v>-0.14411164493381901</v>
      </c>
      <c r="FV361" s="249">
        <f t="shared" ca="1" si="595"/>
        <v>-0.13498392036646606</v>
      </c>
      <c r="FW361" s="249">
        <f t="shared" ca="1" si="595"/>
        <v>-0.12844833330472488</v>
      </c>
      <c r="FX361" s="249">
        <f t="shared" ca="1" si="595"/>
        <v>-0.12358225618518116</v>
      </c>
      <c r="FY361" s="249">
        <f t="shared" ca="1" si="595"/>
        <v>-0.12478537639008028</v>
      </c>
      <c r="FZ361" s="249">
        <f t="shared" ca="1" si="595"/>
        <v>-0.1269539005211629</v>
      </c>
      <c r="GA361" s="249">
        <f t="shared" ca="1" si="595"/>
        <v>-0.13143602310256874</v>
      </c>
      <c r="GB361" s="249">
        <f t="shared" ca="1" si="595"/>
        <v>-0.13133194392831932</v>
      </c>
      <c r="GC361" s="249">
        <f t="shared" ca="1" si="595"/>
        <v>-0.12922558366893777</v>
      </c>
      <c r="GD361" s="249">
        <f t="shared" ca="1" si="595"/>
        <v>-0.12143137334034153</v>
      </c>
      <c r="GE361" s="249">
        <f t="shared" ca="1" si="595"/>
        <v>-0.11416521932863029</v>
      </c>
      <c r="GF361" s="249">
        <f t="shared" ca="1" si="595"/>
        <v>-0.10647081885789339</v>
      </c>
      <c r="GG361" s="249">
        <f t="shared" ca="1" si="595"/>
        <v>-0.10418478522983247</v>
      </c>
      <c r="GH361" s="249">
        <f t="shared" ca="1" si="595"/>
        <v>-0.10433023423535984</v>
      </c>
      <c r="GI361" s="249">
        <f t="shared" ca="1" si="595"/>
        <v>-0.1084065987315783</v>
      </c>
      <c r="GJ361" s="249">
        <f t="shared" ca="1" si="595"/>
        <v>-0.11081412124288033</v>
      </c>
      <c r="GK361" s="249">
        <f t="shared" ca="1" si="595"/>
        <v>-0.11131765349776133</v>
      </c>
      <c r="GL361" s="249">
        <f t="shared" ca="1" si="595"/>
        <v>-0.10624723319930592</v>
      </c>
      <c r="GM361" s="249">
        <f t="shared" ca="1" si="595"/>
        <v>-9.857828627317991E-2</v>
      </c>
      <c r="GN361" s="249">
        <f t="shared" ca="1" si="595"/>
        <v>-8.6863482794292526E-2</v>
      </c>
      <c r="GO361" s="249">
        <f t="shared" ca="1" si="595"/>
        <v>-7.9088079042210102E-2</v>
      </c>
      <c r="GP361" s="249">
        <f t="shared" ca="1" si="595"/>
        <v>-2.0193604202365555E-2</v>
      </c>
      <c r="GQ361" s="249">
        <f t="shared" ca="1" si="595"/>
        <v>0.16015196283495919</v>
      </c>
      <c r="GR361" s="249">
        <f t="shared" ref="GR361:JB361" ca="1" si="596">SUM(GR362:GR498)</f>
        <v>0.35578118121021873</v>
      </c>
      <c r="GS361" s="249">
        <f t="shared" ca="1" si="596"/>
        <v>0.50017747501051113</v>
      </c>
      <c r="GT361" s="249">
        <f t="shared" ca="1" si="596"/>
        <v>0.60156004589773981</v>
      </c>
      <c r="GU361" s="249">
        <f t="shared" ca="1" si="596"/>
        <v>0.66900820777060077</v>
      </c>
      <c r="GV361" s="249">
        <f t="shared" ca="1" si="596"/>
        <v>0.71002676153731414</v>
      </c>
      <c r="GW361" s="249">
        <f t="shared" ca="1" si="596"/>
        <v>0.73325082112248774</v>
      </c>
      <c r="GX361" s="249">
        <f t="shared" ca="1" si="596"/>
        <v>0.74016119593677254</v>
      </c>
      <c r="GY361" s="249">
        <f t="shared" ca="1" si="596"/>
        <v>0.73662949687662627</v>
      </c>
      <c r="GZ361" s="249">
        <f t="shared" ca="1" si="596"/>
        <v>0.72390231326393473</v>
      </c>
      <c r="HA361" s="249">
        <f t="shared" ca="1" si="596"/>
        <v>0.70802822007132804</v>
      </c>
      <c r="HB361" s="249">
        <f t="shared" ca="1" si="596"/>
        <v>0.69195270182715707</v>
      </c>
      <c r="HC361" s="249">
        <f t="shared" ca="1" si="596"/>
        <v>0.67906795701731504</v>
      </c>
      <c r="HD361" s="249">
        <f t="shared" ca="1" si="596"/>
        <v>0.67080404157113116</v>
      </c>
      <c r="HE361" s="249">
        <f t="shared" ca="1" si="596"/>
        <v>0.66440223594598158</v>
      </c>
      <c r="HF361" s="249">
        <f t="shared" ca="1" si="596"/>
        <v>0.65968644084543049</v>
      </c>
      <c r="HG361" s="249">
        <f t="shared" ca="1" si="596"/>
        <v>0.65043651772447941</v>
      </c>
      <c r="HH361" s="249">
        <f t="shared" ca="1" si="596"/>
        <v>0.63974722129371919</v>
      </c>
      <c r="HI361" s="249">
        <f t="shared" ca="1" si="596"/>
        <v>0.62289684922869193</v>
      </c>
      <c r="HJ361" s="249">
        <f t="shared" ca="1" si="596"/>
        <v>0.60828885868434901</v>
      </c>
      <c r="HK361" s="249">
        <f t="shared" ca="1" si="596"/>
        <v>0.59216777995017755</v>
      </c>
      <c r="HL361" s="249">
        <f t="shared" ca="1" si="596"/>
        <v>0.58358430982486753</v>
      </c>
      <c r="HM361" s="249">
        <f t="shared" ca="1" si="596"/>
        <v>0.57560670852056328</v>
      </c>
      <c r="HN361" s="249">
        <f t="shared" ca="1" si="596"/>
        <v>0.57350782353914032</v>
      </c>
      <c r="HO361" s="249">
        <f t="shared" ca="1" si="596"/>
        <v>0.5678041626187923</v>
      </c>
      <c r="HP361" s="249">
        <f t="shared" ca="1" si="596"/>
        <v>0.56192836270138224</v>
      </c>
      <c r="HQ361" s="249">
        <f t="shared" ca="1" si="596"/>
        <v>0.54971460076993894</v>
      </c>
      <c r="HR361" s="249">
        <f t="shared" ca="1" si="596"/>
        <v>0.53615439583749225</v>
      </c>
      <c r="HS361" s="249">
        <f t="shared" ca="1" si="596"/>
        <v>0.52107568662601145</v>
      </c>
      <c r="HT361" s="249">
        <f t="shared" ca="1" si="596"/>
        <v>0.5085790794031253</v>
      </c>
      <c r="HU361" s="249">
        <f t="shared" ca="1" si="596"/>
        <v>0.50076777417115526</v>
      </c>
      <c r="HV361" s="249">
        <f t="shared" ca="1" si="596"/>
        <v>0.49556373089075229</v>
      </c>
      <c r="HW361" s="249">
        <f t="shared" ca="1" si="596"/>
        <v>0.49448892051193771</v>
      </c>
      <c r="HX361" s="249">
        <f t="shared" ca="1" si="596"/>
        <v>0.48957651358713783</v>
      </c>
      <c r="HY361" s="249">
        <f t="shared" ca="1" si="596"/>
        <v>0.48491198801099</v>
      </c>
      <c r="HZ361" s="249">
        <f t="shared" ca="1" si="596"/>
        <v>0.47211618433197888</v>
      </c>
      <c r="IA361" s="249">
        <f t="shared" ca="1" si="596"/>
        <v>0.46113253290750578</v>
      </c>
      <c r="IB361" s="249">
        <f t="shared" ca="1" si="596"/>
        <v>0.44535003264472794</v>
      </c>
      <c r="IC361" s="249">
        <f t="shared" ca="1" si="596"/>
        <v>0.43716862049313371</v>
      </c>
      <c r="ID361" s="249">
        <f t="shared" ca="1" si="596"/>
        <v>0.42845929301052699</v>
      </c>
      <c r="IE361" s="249">
        <f t="shared" ca="1" si="596"/>
        <v>0.47959825456482763</v>
      </c>
      <c r="IF361" s="249">
        <f t="shared" ca="1" si="596"/>
        <v>0.42491560370275977</v>
      </c>
      <c r="IG361" s="249">
        <f t="shared" ca="1" si="596"/>
        <v>0.42382024722843287</v>
      </c>
      <c r="IH361" s="249">
        <f t="shared" ca="1" si="596"/>
        <v>0.41652359980077758</v>
      </c>
      <c r="II361" s="249">
        <f t="shared" ca="1" si="596"/>
        <v>0.40698594359313572</v>
      </c>
      <c r="IJ361" s="249">
        <f t="shared" ca="1" si="596"/>
        <v>0.39439309408787993</v>
      </c>
      <c r="IK361" s="249">
        <f t="shared" ca="1" si="596"/>
        <v>0.38196501070296185</v>
      </c>
      <c r="IL361" s="249">
        <f t="shared" ca="1" si="596"/>
        <v>0.37398902787650212</v>
      </c>
      <c r="IM361" s="249">
        <f t="shared" ca="1" si="596"/>
        <v>0.36794338477600486</v>
      </c>
      <c r="IN361" s="249">
        <f t="shared" ca="1" si="596"/>
        <v>0.36858524408115739</v>
      </c>
      <c r="IO361" s="249">
        <f t="shared" ca="1" si="596"/>
        <v>0.36615767129289017</v>
      </c>
      <c r="IP361" s="249">
        <f t="shared" ca="1" si="596"/>
        <v>0.36643756647515929</v>
      </c>
      <c r="IQ361" s="249">
        <f t="shared" ca="1" si="596"/>
        <v>0.35791631910768612</v>
      </c>
      <c r="IR361" s="249">
        <f t="shared" ca="1" si="596"/>
        <v>0.35064446271683608</v>
      </c>
      <c r="IS361" s="249">
        <f t="shared" ca="1" si="596"/>
        <v>0.33663246859546592</v>
      </c>
      <c r="IT361" s="249">
        <f t="shared" ca="1" si="596"/>
        <v>0.32780760957158339</v>
      </c>
      <c r="IU361" s="249">
        <f t="shared" ca="1" si="596"/>
        <v>0.31920788640675973</v>
      </c>
      <c r="IV361" s="249">
        <f t="shared" ca="1" si="596"/>
        <v>0.31655864983354448</v>
      </c>
      <c r="IW361" s="249">
        <f t="shared" ca="1" si="596"/>
        <v>0.31740074628944615</v>
      </c>
      <c r="IX361" s="249">
        <f t="shared" ca="1" si="596"/>
        <v>0.31539270059889901</v>
      </c>
      <c r="IY361" s="249">
        <f t="shared" ca="1" si="596"/>
        <v>0.3183753767845966</v>
      </c>
      <c r="IZ361" s="249">
        <f t="shared" ca="1" si="596"/>
        <v>0.30376071718473585</v>
      </c>
      <c r="JA361" s="249">
        <f t="shared" ca="1" si="596"/>
        <v>0.31123067117008829</v>
      </c>
      <c r="JB361" s="249">
        <f t="shared" ca="1" si="596"/>
        <v>0.22199568976187736</v>
      </c>
    </row>
    <row r="362" spans="1:262">
      <c r="B362" s="248">
        <v>1</v>
      </c>
      <c r="C362" s="247">
        <f>0+Div_Nt_load2</f>
        <v>1.953125E-5</v>
      </c>
      <c r="D362" s="244">
        <f t="shared" ref="D362:D425" ca="1" si="597">Vo_set2+E362</f>
        <v>80.150712690955999</v>
      </c>
      <c r="E362" s="243">
        <f ca="1">G361</f>
        <v>0.15071269095599657</v>
      </c>
      <c r="F362" s="242">
        <v>1</v>
      </c>
      <c r="G362" s="240">
        <f ca="1">2*IMREAL(K101)*COS(2*PI()*B101*1/Nt_load2)-2*IMAGINARY(K101)*SIN(2*PI()*B101*1/Nt_load2)</f>
        <v>0.4027035966101708</v>
      </c>
      <c r="H362" s="240">
        <f t="shared" ref="H362:H425" ca="1" si="598">2*IMREAL(K101)*COS(2*PI()*B101*2/Nt_load2)-2*IMAGINARY(K101)*SIN(2*PI()*B101*2/Nt_load2)</f>
        <v>0.39625876366223289</v>
      </c>
      <c r="I362" s="240">
        <f t="shared" ref="I362:I425" ca="1" si="599">2*IMREAL(K101)*COS(2*PI()*B101*3/Nt_load2)-2*IMAGINARY(K101)*SIN(2*PI()*B101*3/Nt_load2)</f>
        <v>0.38957523925213444</v>
      </c>
      <c r="J362" s="240">
        <f t="shared" ref="J362:J425" ca="1" si="600">2*IMREAL(K101)*COS(2*PI()*B101*4/Nt_load2)-2*IMAGINARY(K101)*SIN(2*PI()*B101*4/Nt_load2)</f>
        <v>0.382657049285067</v>
      </c>
      <c r="K362" s="240">
        <f t="shared" ref="K362:K425" ca="1" si="601">2*IMREAL(K101)*COS(2*PI()*B101*5/Nt_load2)-2*IMAGINARY(K101)*SIN(2*PI()*B101*5/Nt_load2)</f>
        <v>0.37550836101997892</v>
      </c>
      <c r="L362" s="240">
        <f t="shared" ref="L362:L425" ca="1" si="602">2*IMREAL(K101)*COS(2*PI()*B101*6/Nt_load2)-2*IMAGINARY(K101)*SIN(2*PI()*B101*6/Nt_load2)</f>
        <v>0.36813348055937439</v>
      </c>
      <c r="M362" s="240">
        <f t="shared" ref="M362:M425" ca="1" si="603">2*IMREAL(K101)*COS(2*PI()*B101*7/Nt_load2)-2*IMAGINARY(K101)*SIN(2*PI()*B101*7/Nt_load2)</f>
        <v>0.36053685025547832</v>
      </c>
      <c r="N362" s="240">
        <f t="shared" ref="N362:N425" ca="1" si="604">2*IMREAL(K101)*COS(2*PI()*B101*8/Nt_load2)-2*IMAGINARY(K101)*SIN(2*PI()*B101*8/Nt_load2)</f>
        <v>0.35272304603432958</v>
      </c>
      <c r="O362" s="240">
        <f t="shared" ref="O362:O425" ca="1" si="605">2*IMREAL(K101)*COS(2*PI()*B101*9/Nt_load2)-2*IMAGINARY(K101)*SIN(2*PI()*B101*9/Nt_load2)</f>
        <v>0.34469677463941395</v>
      </c>
      <c r="P362" s="240">
        <f t="shared" ref="P362:P425" ca="1" si="606">2*IMREAL(K101)*COS(2*PI()*B101*10/Nt_load2)-2*IMAGINARY(K101)*SIN(2*PI()*B101*10/Nt_load2)</f>
        <v>0.33646287079649806</v>
      </c>
      <c r="Q362" s="240">
        <f t="shared" ref="Q362:Q425" ca="1" si="607">2*IMREAL(K101)*COS(2*PI()*B101*11/Nt_load2)-2*IMAGINARY(K101)*SIN(2*PI()*B101*11/Nt_load2)</f>
        <v>0.32802629430137153</v>
      </c>
      <c r="R362" s="240">
        <f t="shared" ref="R362:R425" ca="1" si="608">2*IMREAL(K101)*COS(2*PI()*B101*12/Nt_load2)-2*IMAGINARY(K101)*SIN(2*PI()*B101*12/Nt_load2)</f>
        <v>0.31939212703225095</v>
      </c>
      <c r="S362" s="240">
        <f t="shared" ref="S362:S425" ca="1" si="609">2*IMREAL(K101)*COS(2*PI()*B101*13/Nt_load2)-2*IMAGINARY(K101)*SIN(2*PI()*B101*13/Nt_load2)</f>
        <v>0.31056556988864703</v>
      </c>
      <c r="T362" s="240">
        <f t="shared" ref="T362:T425" ca="1" si="610">2*IMREAL(K101)*COS(2*PI()*B101*14/Nt_load2)-2*IMAGINARY(K101)*SIN(2*PI()*B101*14/Nt_load2)</f>
        <v>0.30155193965853688</v>
      </c>
      <c r="U362" s="241">
        <f t="shared" ref="U362:U425" ca="1" si="611">2*IMREAL(K101)*COS(2*PI()*B101*15/Nt_load2)-2*IMAGINARY(K101)*SIN(2*PI()*B101*15/Nt_load2)</f>
        <v>0.29235666581572972</v>
      </c>
      <c r="V362" s="240">
        <f t="shared" ref="V362:V425" ca="1" si="612">2*IMREAL(K101)*COS(2*PI()*B101*16/Nt_load2)-2*IMAGINARY(K101)*SIN(2*PI()*B101*16/Nt_load2)</f>
        <v>0.28298528724935496</v>
      </c>
      <c r="W362" s="240">
        <f t="shared" ref="W362:W425" ca="1" si="613">2*IMREAL(K101)*COS(2*PI()*B101*17/Nt_load2)-2*IMAGINARY(K101)*SIN(2*PI()*B101*17/Nt_load2)</f>
        <v>0.27344344892744266</v>
      </c>
      <c r="X362" s="240">
        <f t="shared" ref="X362:X425" ca="1" si="614">2*IMREAL(K101)*COS(2*PI()*B101*18/Nt_load2)-2*IMAGINARY(K101)*SIN(2*PI()*B101*18/Nt_load2)</f>
        <v>0.26373689849660559</v>
      </c>
      <c r="Y362" s="240">
        <f t="shared" ref="Y362:Y425" ca="1" si="615">2*IMREAL(K101)*COS(2*PI()*B101*19/Nt_load2)-2*IMAGINARY(K101)*SIN(2*PI()*B101*19/Nt_load2)</f>
        <v>0.25387148281987199</v>
      </c>
      <c r="Z362" s="240">
        <f t="shared" ref="Z362:Z425" ca="1" si="616">2*IMREAL(K101)*COS(2*PI()*B101*20/Nt_load2)-2*IMAGINARY(K101)*SIN(2*PI()*B101*20/Nt_load2)</f>
        <v>0.24385314445475392</v>
      </c>
      <c r="AA362" s="240">
        <f t="shared" ref="AA362:AA425" ca="1" si="617">2*IMREAL(K101)*COS(2*PI()*B101*21/Nt_load2)-2*IMAGINARY(K101)*SIN(2*PI()*B101*21/Nt_load2)</f>
        <v>0.23368791807367265</v>
      </c>
      <c r="AB362" s="240">
        <f t="shared" ref="AB362:AB425" ca="1" si="618">2*IMREAL(K101)*COS(2*PI()*B101*22/Nt_load2)-2*IMAGINARY(K101)*SIN(2*PI()*B101*22/Nt_load2)</f>
        <v>0.2233819268288979</v>
      </c>
      <c r="AC362" s="240">
        <f t="shared" ref="AC362:AC425" ca="1" si="619">2*IMREAL(K101)*COS(2*PI()*B101*23/Nt_load2)-2*IMAGINARY(K101)*SIN(2*PI()*B101*23/Nt_load2)</f>
        <v>0.21294137866418963</v>
      </c>
      <c r="AD362" s="240">
        <f t="shared" ref="AD362:AD425" ca="1" si="620">2*IMREAL(K101)*COS(2*PI()*B101*24/Nt_load2)-2*IMAGINARY(K101)*SIN(2*PI()*B101*24/Nt_load2)</f>
        <v>0.20237256257536504</v>
      </c>
      <c r="AE362" s="240">
        <f t="shared" ref="AE362:AE425" ca="1" si="621">2*IMREAL(K101)*COS(2*PI()*B101*25/Nt_load2)-2*IMAGINARY(K101)*SIN(2*PI()*B101*25/Nt_load2)</f>
        <v>0.19168184482204259</v>
      </c>
      <c r="AF362" s="240">
        <f t="shared" ref="AF362:AF425" ca="1" si="622">2*IMREAL(K101)*COS(2*PI()*B101*26/Nt_load2)-2*IMAGINARY(K101)*SIN(2*PI()*B101*26/Nt_load2)</f>
        <v>0.18087566509284519</v>
      </c>
      <c r="AG362" s="240">
        <f t="shared" ref="AG362:AG425" ca="1" si="623">2*IMREAL(K101)*COS(2*PI()*B101*27/Nt_load2)-2*IMAGINARY(K101)*SIN(2*PI()*B101*27/Nt_load2)</f>
        <v>0.16996053262637265</v>
      </c>
      <c r="AH362" s="240">
        <f t="shared" ref="AH362:AH425" ca="1" si="624">2*IMREAL(K101)*COS(2*PI()*B101*28/Nt_load2)-2*IMAGINARY(K101)*SIN(2*PI()*B101*28/Nt_load2)</f>
        <v>0.15894302229027954</v>
      </c>
      <c r="AI362" s="240">
        <f t="shared" ref="AI362:AI425" ca="1" si="625">2*IMREAL(K101)*COS(2*PI()*B101*29/Nt_load2)-2*IMAGINARY(K101)*SIN(2*PI()*B101*29/Nt_load2)</f>
        <v>0.14782977062082125</v>
      </c>
      <c r="AJ362" s="240">
        <f t="shared" ref="AJ362:AJ425" ca="1" si="626">2*IMREAL(K101)*COS(2*PI()*B101*30/Nt_load2)-2*IMAGINARY(K101)*SIN(2*PI()*B101*30/Nt_load2)</f>
        <v>0.13662747182525212</v>
      </c>
      <c r="AK362" s="240">
        <f t="shared" ref="AK362:AK425" ca="1" si="627">2*IMREAL(K101)*COS(2*PI()*B101*31/Nt_load2)-2*IMAGINARY(K101)*SIN(2*PI()*B101*31/Nt_load2)</f>
        <v>0.12534287374948569</v>
      </c>
      <c r="AL362" s="240">
        <f t="shared" ref="AL362:AL425" ca="1" si="628">2*IMREAL(K101)*COS(2*PI()*B101*32/Nt_load2)-2*IMAGINARY(K101)*SIN(2*PI()*B101*32/Nt_load2)</f>
        <v>0.11398277381344449</v>
      </c>
      <c r="AM362" s="240">
        <f t="shared" ref="AM362:AM425" ca="1" si="629">2*IMREAL(K101)*COS(2*PI()*B101*33/Nt_load2)-2*IMAGINARY(K101)*SIN(2*PI()*B101*33/Nt_load2)</f>
        <v>0.10255401491654847</v>
      </c>
      <c r="AN362" s="240">
        <f t="shared" ref="AN362:AN425" ca="1" si="630">2*IMREAL(K101)*COS(2*PI()*B101*34/Nt_load2)-2*IMAGINARY(K101)*SIN(2*PI()*B101*34/Nt_load2)</f>
        <v>9.1063481315808381E-2</v>
      </c>
      <c r="AO362" s="240">
        <f t="shared" ref="AO362:AO425" ca="1" si="631">2*IMREAL(K101)*COS(2*PI()*B101*35/Nt_load2)-2*IMAGINARY(K101)*SIN(2*PI()*B101*35/Nt_load2)</f>
        <v>7.951809447900654E-2</v>
      </c>
      <c r="AP362" s="240">
        <f t="shared" ref="AP362:AP425" ca="1" si="632">2*IMREAL(K101)*COS(2*PI()*B101*36/Nt_load2)-2*IMAGINARY(K101)*SIN(2*PI()*B101*36/Nt_load2)</f>
        <v>6.7924808915463541E-2</v>
      </c>
      <c r="AQ362" s="240">
        <f t="shared" ref="AQ362:AQ425" ca="1" si="633">2*IMREAL(K101)*COS(2*PI()*B101*37/Nt_load2)-2*IMAGINARY(K101)*SIN(2*PI()*B101*37/Nt_load2)</f>
        <v>5.6290607986902164E-2</v>
      </c>
      <c r="AR362" s="240">
        <f t="shared" ref="AR362:AR425" ca="1" si="634">2*IMREAL(K101)*COS(2*PI()*B101*38/Nt_load2)-2*IMAGINARY(K101)*SIN(2*PI()*B101*38/Nt_load2)</f>
        <v>4.4622499700930907E-2</v>
      </c>
      <c r="AS362" s="240">
        <f t="shared" ref="AS362:AS425" ca="1" si="635">2*IMREAL(K101)*COS(2*PI()*B101*39/Nt_load2)-2*IMAGINARY(K101)*SIN(2*PI()*B101*39/Nt_load2)</f>
        <v>3.2927512489682426E-2</v>
      </c>
      <c r="AT362" s="240">
        <f t="shared" ref="AT362:AT425" ca="1" si="636">2*IMREAL(K101)*COS(2*PI()*B101*40/Nt_load2)-2*IMAGINARY(K101)*SIN(2*PI()*B101*40/Nt_load2)</f>
        <v>2.1212690976149223E-2</v>
      </c>
      <c r="AU362" s="240">
        <f t="shared" ref="AU362:AU425" ca="1" si="637">2*IMREAL(K101)*COS(2*PI()*B101*41/Nt_load2)-2*IMAGINARY(K101)*SIN(2*PI()*B101*41/Nt_load2)</f>
        <v>9.485091730765588E-3</v>
      </c>
      <c r="AV362" s="240">
        <f t="shared" ref="AV362:AV425" ca="1" si="638">2*IMREAL(K101)*COS(2*PI()*B101*42/Nt_load2)-2*IMAGINARY(K101)*SIN(2*PI()*B101*42/Nt_load2)</f>
        <v>-2.2482209792063224E-3</v>
      </c>
      <c r="AW362" s="240">
        <f t="shared" ref="AW362:AW425" ca="1" si="639">2*IMREAL(K101)*COS(2*PI()*B101*43/Nt_load2)-2*IMAGINARY(K101)*SIN(2*PI()*B101*43/Nt_load2)</f>
        <v>-1.3980179444926605E-2</v>
      </c>
      <c r="AX362" s="240">
        <f t="shared" ref="AX362:AX425" ca="1" si="640">2*IMREAL(K101)*COS(2*PI()*B101*44/Nt_load2)-2*IMAGINARY(K101)*SIN(2*PI()*B101*44/Nt_load2)</f>
        <v>-2.5703716773301855E-2</v>
      </c>
      <c r="AY362" s="240">
        <f t="shared" ref="AY362:AY425" ca="1" si="641">2*IMREAL(K101)*COS(2*PI()*B101*45/Nt_load2)-2*IMAGINARY(K101)*SIN(2*PI()*B101*45/Nt_load2)</f>
        <v>-3.7411771143816913E-2</v>
      </c>
      <c r="AZ362" s="240">
        <f t="shared" ref="AZ362:AZ425" ca="1" si="642">2*IMREAL(K101)*COS(2*PI()*B101*46/Nt_load2)-2*IMAGINARY(K101)*SIN(2*PI()*B101*46/Nt_load2)</f>
        <v>-4.9097290062311005E-2</v>
      </c>
      <c r="BA362" s="240">
        <f t="shared" ref="BA362:BA425" ca="1" si="643">2*IMREAL(K101)*COS(2*PI()*B101*47/Nt_load2)-2*IMAGINARY(K101)*SIN(2*PI()*B101*47/Nt_load2)</f>
        <v>-6.0753234609137619E-2</v>
      </c>
      <c r="BB362" s="240">
        <f t="shared" ref="BB362:BB425" ca="1" si="644">2*IMREAL(K101)*COS(2*PI()*B101*48/Nt_load2)-2*IMAGINARY(K101)*SIN(2*PI()*B101*48/Nt_load2)</f>
        <v>-7.2372583679145314E-2</v>
      </c>
      <c r="BC362" s="240">
        <f t="shared" ref="BC362:BC425" ca="1" si="645">2*IMREAL(K101)*COS(2*PI()*B101*49/Nt_load2)-2*IMAGINARY(K101)*SIN(2*PI()*B101*49/Nt_load2)</f>
        <v>-8.3948338210929924E-2</v>
      </c>
      <c r="BD362" s="240">
        <f t="shared" ref="BD362:BD425" ca="1" si="646">2*IMREAL(K101)*COS(2*PI()*B101*50/Nt_load2)-2*IMAGINARY(K101)*SIN(2*PI()*B101*50/Nt_load2)</f>
        <v>-9.5473525402806902E-2</v>
      </c>
      <c r="BE362" s="240">
        <f t="shared" ref="BE362:BE425" ca="1" si="647">2*IMREAL(K101)*COS(2*PI()*B101*51/Nt_load2)-2*IMAGINARY(K101)*SIN(2*PI()*B101*51/Nt_load2)</f>
        <v>-0.10694120291296619</v>
      </c>
      <c r="BF362" s="240">
        <f t="shared" ref="BF362:BF425" ca="1" si="648">2*IMREAL(K101)*COS(2*PI()*B101*52/Nt_load2)-2*IMAGINARY(K101)*SIN(2*PI()*B101*52/Nt_load2)</f>
        <v>-0.11834446304127996</v>
      </c>
      <c r="BG362" s="240">
        <f t="shared" ref="BG362:BG425" ca="1" si="649">2*IMREAL(K101)*COS(2*PI()*B101*53/Nt_load2)-2*IMAGINARY(K101)*SIN(2*PI()*B101*53/Nt_load2)</f>
        <v>-0.12967643689024205</v>
      </c>
      <c r="BH362" s="240">
        <f t="shared" ref="BH362:BH425" ca="1" si="650">2*IMREAL(K101)*COS(2*PI()*B101*54/Nt_load2)-2*IMAGINARY(K101)*SIN(2*PI()*B101*54/Nt_load2)</f>
        <v>-0.14093029850253574</v>
      </c>
      <c r="BI362" s="240">
        <f t="shared" ref="BI362:BI425" ca="1" si="651">2*IMREAL(K101)*COS(2*PI()*B101*55/Nt_load2)-2*IMAGINARY(K101)*SIN(2*PI()*B101*55/Nt_load2)</f>
        <v>-0.15209926897273493</v>
      </c>
      <c r="BJ362" s="240">
        <f t="shared" ref="BJ362:BJ425" ca="1" si="652">2*IMREAL(K101)*COS(2*PI()*B101*56/Nt_load2)-2*IMAGINARY(K101)*SIN(2*PI()*B101*56/Nt_load2)</f>
        <v>-0.16317662053066279</v>
      </c>
      <c r="BK362" s="240">
        <f t="shared" ref="BK362:BK425" ca="1" si="653">2*IMREAL(K101)*COS(2*PI()*B101*57/Nt_load2)-2*IMAGINARY(K101)*SIN(2*PI()*B101*57/Nt_load2)</f>
        <v>-0.17415568059394987</v>
      </c>
      <c r="BL362" s="240">
        <f t="shared" ref="BL362:BL425" ca="1" si="654">2*IMREAL(K101)*COS(2*PI()*B101*58/Nt_load2)-2*IMAGINARY(K101)*SIN(2*PI()*B101*58/Nt_load2)</f>
        <v>-0.18502983578734755</v>
      </c>
      <c r="BM362" s="240">
        <f t="shared" ref="BM362:BM425" ca="1" si="655">2*IMREAL(K101)*COS(2*PI()*B101*59/Nt_load2)-2*IMAGINARY(K101)*SIN(2*PI()*B101*59/Nt_load2)</f>
        <v>-0.19579253592637802</v>
      </c>
      <c r="BN362" s="240">
        <f t="shared" ref="BN362:BN425" ca="1" si="656">2*IMREAL(K101)*COS(2*PI()*B101*60/Nt_load2)-2*IMAGINARY(K101)*SIN(2*PI()*B101*60/Nt_load2)</f>
        <v>-0.20643729796292093</v>
      </c>
      <c r="BO362" s="240">
        <f t="shared" ref="BO362:BO425" ca="1" si="657">2*IMREAL(K101)*COS(2*PI()*B101*61/Nt_load2)-2*IMAGINARY(K101)*SIN(2*PI()*B101*61/Nt_load2)</f>
        <v>-0.21695770989035884</v>
      </c>
      <c r="BP362" s="240">
        <f t="shared" ref="BP362:BP425" ca="1" si="658">2*IMREAL(K101)*COS(2*PI()*B101*62/Nt_load2)-2*IMAGINARY(K101)*SIN(2*PI()*B101*62/Nt_load2)</f>
        <v>-0.22734743460593002</v>
      </c>
      <c r="BQ362" s="240">
        <f t="shared" ref="BQ362:BQ425" ca="1" si="659">2*IMREAL(K101)*COS(2*PI()*B101*63/Nt_load2)-2*IMAGINARY(K101)*SIN(2*PI()*B101*63/Nt_load2)</f>
        <v>-0.23760021372796281</v>
      </c>
      <c r="BR362" s="240">
        <f t="shared" ref="BR362:BR425" ca="1" si="660">2*IMREAL(K101)*COS(2*PI()*B101*64/Nt_load2)-2*IMAGINARY(K101)*SIN(2*PI()*B101*64/Nt_load2)</f>
        <v>-0.24770987136568998</v>
      </c>
      <c r="BS362" s="240">
        <f t="shared" ref="BS362:BS425" ca="1" si="661">2*IMREAL(K101)*COS(2*PI()*B101*65/Nt_load2)-2*IMAGINARY(K101)*SIN(2*PI()*B101*65/Nt_load2)</f>
        <v>-0.25767031783937516</v>
      </c>
      <c r="BT362" s="240">
        <f t="shared" ref="BT362:BT425" ca="1" si="662">2*IMREAL(K101)*COS(2*PI()*B101*66/Nt_load2)-2*IMAGINARY(K101)*SIN(2*PI()*B101*66/Nt_load2)</f>
        <v>-0.26747555334850781</v>
      </c>
      <c r="BU362" s="240">
        <f t="shared" ref="BU362:BU425" ca="1" si="663">2*IMREAL(K101)*COS(2*PI()*B101*67/Nt_load2)-2*IMAGINARY(K101)*SIN(2*PI()*B101*67/Nt_load2)</f>
        <v>-0.27711967158585826</v>
      </c>
      <c r="BV362" s="240">
        <f t="shared" ref="BV362:BV425" ca="1" si="664">2*IMREAL(K101)*COS(2*PI()*B101*68/Nt_load2)-2*IMAGINARY(K101)*SIN(2*PI()*B101*68/Nt_load2)</f>
        <v>-0.28659686329521755</v>
      </c>
      <c r="BW362" s="240">
        <f t="shared" ref="BW362:BW425" ca="1" si="665">2*IMREAL(K101)*COS(2*PI()*B101*69/Nt_load2)-2*IMAGINARY(K101)*SIN(2*PI()*B101*69/Nt_load2)</f>
        <v>-0.29590141977067458</v>
      </c>
      <c r="BX362" s="240">
        <f t="shared" ref="BX362:BX425" ca="1" si="666">2*IMREAL(K101)*COS(2*PI()*B101*70/Nt_load2)-2*IMAGINARY(K101)*SIN(2*PI()*B101*70/Nt_load2)</f>
        <v>-0.30502773629532853</v>
      </c>
      <c r="BY362" s="240">
        <f t="shared" ref="BY362:BY425" ca="1" si="667">2*IMREAL(K101)*COS(2*PI()*B101*71/Nt_load2)-2*IMAGINARY(K101)*SIN(2*PI()*B101*71/Nt_load2)</f>
        <v>-0.31397031551735999</v>
      </c>
      <c r="BZ362" s="240">
        <f t="shared" ref="BZ362:BZ425" ca="1" si="668">2*IMREAL(K101)*COS(2*PI()*B101*72/Nt_load2)-2*IMAGINARY(K101)*SIN(2*PI()*B101*72/Nt_load2)</f>
        <v>-0.32272377076143</v>
      </c>
      <c r="CA362" s="240">
        <f t="shared" ref="CA362:CA425" ca="1" si="669">2*IMREAL(K101)*COS(2*PI()*B101*73/Nt_load2)-2*IMAGINARY(K101)*SIN(2*PI()*B101*73/Nt_load2)</f>
        <v>-0.33128282927341235</v>
      </c>
      <c r="CB362" s="240">
        <f t="shared" ref="CB362:CB425" ca="1" si="670">2*IMREAL(K101)*COS(2*PI()*B101*74/Nt_load2)-2*IMAGINARY(K101)*SIN(2*PI()*B101*74/Nt_load2)</f>
        <v>-0.33964233539650329</v>
      </c>
      <c r="CC362" s="240">
        <f t="shared" ref="CC362:CC425" ca="1" si="671">2*IMREAL(K101)*COS(2*PI()*B101*75/Nt_load2)-2*IMAGINARY(K101)*SIN(2*PI()*B101*75/Nt_load2)</f>
        <v>-0.34779725367679626</v>
      </c>
      <c r="CD362" s="240">
        <f t="shared" ref="CD362:CD425" ca="1" si="672">2*IMREAL(K101)*COS(2*PI()*B101*76/Nt_load2)-2*IMAGINARY(K101)*SIN(2*PI()*B101*76/Nt_load2)</f>
        <v>-0.35574267189645131</v>
      </c>
      <c r="CE362" s="240">
        <f t="shared" ref="CE362:CE425" ca="1" si="673">2*IMREAL(K101)*COS(2*PI()*B101*77/Nt_load2)-2*IMAGINARY(K101)*SIN(2*PI()*B101*77/Nt_load2)</f>
        <v>-0.3634738040326313</v>
      </c>
      <c r="CF362" s="240">
        <f t="shared" ref="CF362:CF425" ca="1" si="674">2*IMREAL(K101)*COS(2*PI()*B101*78/Nt_load2)-2*IMAGINARY(K101)*SIN(2*PI()*B101*78/Nt_load2)</f>
        <v>-0.37098599314042291</v>
      </c>
      <c r="CG362" s="240">
        <f t="shared" ref="CG362:CG425" ca="1" si="675">2*IMREAL(K101)*COS(2*PI()*B101*79/Nt_load2)-2*IMAGINARY(K101)*SIN(2*PI()*B101*79/Nt_load2)</f>
        <v>-0.37827471415800651</v>
      </c>
      <c r="CH362" s="240">
        <f t="shared" ref="CH362:CH425" ca="1" si="676">2*IMREAL(K101)*COS(2*PI()*B101*80/Nt_load2)-2*IMAGINARY(K101)*SIN(2*PI()*B101*80/Nt_load2)</f>
        <v>-0.38533557663238394</v>
      </c>
      <c r="CI362" s="240">
        <f t="shared" ref="CI362:CI425" ca="1" si="677">2*IMREAL(K101)*COS(2*PI()*B101*81/Nt_load2)-2*IMAGINARY(K101)*SIN(2*PI()*B101*81/Nt_load2)</f>
        <v>-0.39216432736402329</v>
      </c>
      <c r="CJ362" s="240">
        <f t="shared" ref="CJ362:CJ425" ca="1" si="678">2*IMREAL(K101)*COS(2*PI()*B101*82/Nt_load2)-2*IMAGINARY(K101)*SIN(2*PI()*B101*82/Nt_load2)</f>
        <v>-0.39875685296882724</v>
      </c>
      <c r="CK362" s="240">
        <f t="shared" ref="CK362:CK425" ca="1" si="679">2*IMREAL(K101)*COS(2*PI()*B101*83/Nt_load2)-2*IMAGINARY(K101)*SIN(2*PI()*B101*83/Nt_load2)</f>
        <v>-0.405109182355882</v>
      </c>
      <c r="CL362" s="240">
        <f t="shared" ref="CL362:CL425" ca="1" si="680">2*IMREAL(K101)*COS(2*PI()*B101*84/Nt_load2)-2*IMAGINARY(K101)*SIN(2*PI()*B101*84/Nt_load2)</f>
        <v>-0.41121748911949352</v>
      </c>
      <c r="CM362" s="240">
        <f t="shared" ref="CM362:CM425" ca="1" si="681">2*IMREAL(K101)*COS(2*PI()*B101*85/Nt_load2)-2*IMAGINARY(K101)*SIN(2*PI()*B101*85/Nt_load2)</f>
        <v>-0.41707809384407168</v>
      </c>
      <c r="CN362" s="240">
        <f t="shared" ref="CN362:CN425" ca="1" si="682">2*IMREAL(K101)*COS(2*PI()*B101*86/Nt_load2)-2*IMAGINARY(K101)*SIN(2*PI()*B101*86/Nt_load2)</f>
        <v>-0.42268746632047272</v>
      </c>
      <c r="CO362" s="240">
        <f t="shared" ref="CO362:CO425" ca="1" si="683">2*IMREAL(K101)*COS(2*PI()*B101*87/Nt_load2)-2*IMAGINARY(K101)*SIN(2*PI()*B101*87/Nt_load2)</f>
        <v>-0.42804222767246458</v>
      </c>
      <c r="CP362" s="240">
        <f t="shared" ref="CP362:CP425" ca="1" si="684">2*IMREAL(K101)*COS(2*PI()*B101*88/Nt_load2)-2*IMAGINARY(K101)*SIN(2*PI()*B101*88/Nt_load2)</f>
        <v>-0.43313915239203638</v>
      </c>
      <c r="CQ362" s="240">
        <f t="shared" ref="CQ362:CQ425" ca="1" si="685">2*IMREAL(K101)*COS(2*PI()*B101*89/Nt_load2)-2*IMAGINARY(K101)*SIN(2*PI()*B101*89/Nt_load2)</f>
        <v>-0.43797517028232347</v>
      </c>
      <c r="CR362" s="240">
        <f t="shared" ref="CR362:CR425" ca="1" si="686">2*IMREAL(K101)*COS(2*PI()*B101*90/Nt_load2)-2*IMAGINARY(K101)*SIN(2*PI()*B101*90/Nt_load2)</f>
        <v>-0.44254736830697877</v>
      </c>
      <c r="CS362" s="240">
        <f t="shared" ref="CS362:CS425" ca="1" si="687">2*IMREAL(K101)*COS(2*PI()*B101*91/Nt_load2)-2*IMAGINARY(K101)*SIN(2*PI()*B101*91/Nt_load2)</f>
        <v>-0.44685299234487785</v>
      </c>
      <c r="CT362" s="240">
        <f t="shared" ref="CT362:CT425" ca="1" si="688">2*IMREAL(K101)*COS(2*PI()*B101*92/Nt_load2)-2*IMAGINARY(K101)*SIN(2*PI()*B101*92/Nt_load2)</f>
        <v>-0.4508894488490981</v>
      </c>
      <c r="CU362" s="240">
        <f t="shared" ref="CU362:CU425" ca="1" si="689">2*IMREAL(K101)*COS(2*PI()*B101*93/Nt_load2)-2*IMAGINARY(K101)*SIN(2*PI()*B101*93/Nt_load2)</f>
        <v>-0.45465430640917404</v>
      </c>
      <c r="CV362" s="240">
        <f t="shared" ref="CV362:CV425" ca="1" si="690">2*IMREAL(K101)*COS(2*PI()*B101*94/Nt_load2)-2*IMAGINARY(K101)*SIN(2*PI()*B101*94/Nt_load2)</f>
        <v>-0.45814529721568864</v>
      </c>
      <c r="CW362" s="240">
        <f t="shared" ref="CW362:CW425" ca="1" si="691">2*IMREAL(K101)*COS(2*PI()*B101*95/Nt_load2)-2*IMAGINARY(K101)*SIN(2*PI()*B101*95/Nt_load2)</f>
        <v>-0.46136031842631664</v>
      </c>
      <c r="CX362" s="240">
        <f t="shared" ref="CX362:CX425" ca="1" si="692">2*IMREAL(K101)*COS(2*PI()*B101*96/Nt_load2)-2*IMAGINARY(K101)*SIN(2*PI()*B101*96/Nt_load2)</f>
        <v>-0.46429743343249802</v>
      </c>
      <c r="CY362" s="240">
        <f t="shared" ref="CY362:CY425" ca="1" si="693">2*IMREAL(K101)*COS(2*PI()*B101*97/Nt_load2)-2*IMAGINARY(K101)*SIN(2*PI()*B101*97/Nt_load2)</f>
        <v>-0.46695487302597893</v>
      </c>
      <c r="CZ362" s="240">
        <f t="shared" ref="CZ362:CZ425" ca="1" si="694">2*IMREAL(K101)*COS(2*PI()*B101*98/Nt_load2)-2*IMAGINARY(K101)*SIN(2*PI()*B101*98/Nt_load2)</f>
        <v>-0.46933103646451635</v>
      </c>
      <c r="DA362" s="240">
        <f t="shared" ref="DA362:DA425" ca="1" si="695">2*IMREAL(K101)*COS(2*PI()*B101*99/Nt_load2)-2*IMAGINARY(K101)*SIN(2*PI()*B101*99/Nt_load2)</f>
        <v>-0.4714244924361054</v>
      </c>
      <c r="DB362" s="240">
        <f t="shared" ref="DB362:DB425" ca="1" si="696">2*IMREAL(K101)*COS(2*PI()*B101*100/Nt_load2)-2*IMAGINARY(K101)*SIN(2*PI()*B101*100/Nt_load2)</f>
        <v>-0.47323397992114802</v>
      </c>
      <c r="DC362" s="240">
        <f t="shared" ref="DC362:DC425" ca="1" si="697">2*IMREAL(K101)*COS(2*PI()*B101*101/Nt_load2)-2*IMAGINARY(K101)*SIN(2*PI()*B101*101/Nt_load2)</f>
        <v>-0.47475840895204446</v>
      </c>
      <c r="DD362" s="240">
        <f t="shared" ref="DD362:DD425" ca="1" si="698">2*IMREAL(K101)*COS(2*PI()*B101*102/Nt_load2)-2*IMAGINARY(K101)*SIN(2*PI()*B101*102/Nt_load2)</f>
        <v>-0.47599686126974849</v>
      </c>
      <c r="DE362" s="240">
        <f t="shared" ref="DE362:DE425" ca="1" si="699">2*IMREAL(K101)*COS(2*PI()*B101*103/Nt_load2)-2*IMAGINARY(K101)*SIN(2*PI()*B101*103/Nt_load2)</f>
        <v>-0.47694859087689268</v>
      </c>
      <c r="DF362" s="240">
        <f t="shared" ref="DF362:DF425" ca="1" si="700">2*IMREAL(K101)*COS(2*PI()*B101*104/Nt_load2)-2*IMAGINARY(K101)*SIN(2*PI()*B101*104/Nt_load2)</f>
        <v>-0.47761302448714926</v>
      </c>
      <c r="DG362" s="240">
        <f t="shared" ref="DG362:DG425" ca="1" si="701">2*IMREAL(K101)*COS(2*PI()*B101*105/Nt_load2)-2*IMAGINARY(K101)*SIN(2*PI()*B101*105/Nt_load2)</f>
        <v>-0.47798976187055597</v>
      </c>
      <c r="DH362" s="240">
        <f t="shared" ref="DH362:DH425" ca="1" si="702">2*IMREAL(K101)*COS(2*PI()*B101*106/Nt_load2)-2*IMAGINARY(K101)*SIN(2*PI()*B101*106/Nt_load2)</f>
        <v>-0.47807857609460025</v>
      </c>
      <c r="DI362" s="240">
        <f t="shared" ref="DI362:DI425" ca="1" si="703">2*IMREAL(K101)*COS(2*PI()*B101*107/Nt_load2)-2*IMAGINARY(K101)*SIN(2*PI()*B101*107/Nt_load2)</f>
        <v>-0.47787941366091452</v>
      </c>
      <c r="DJ362" s="240">
        <f t="shared" ref="DJ362:DJ425" ca="1" si="704">2*IMREAL(K101)*COS(2*PI()*B101*108/Nt_load2)-2*IMAGINARY(K101)*SIN(2*PI()*B101*108/Nt_load2)</f>
        <v>-0.47739239453750171</v>
      </c>
      <c r="DK362" s="240">
        <f t="shared" ref="DK362:DK425" ca="1" si="705">2*IMREAL(K101)*COS(2*PI()*B101*109/Nt_load2)-2*IMAGINARY(K101)*SIN(2*PI()*B101*109/Nt_load2)</f>
        <v>-0.47661781208647086</v>
      </c>
      <c r="DL362" s="240">
        <f t="shared" ref="DL362:DL425" ca="1" si="706">2*IMREAL(K101)*COS(2*PI()*B101*110/Nt_load2)-2*IMAGINARY(K101)*SIN(2*PI()*B101*110/Nt_load2)</f>
        <v>-0.47555613288732707</v>
      </c>
      <c r="DM362" s="240">
        <f t="shared" ref="DM362:DM425" ca="1" si="707">2*IMREAL(K101)*COS(2*PI()*B101*111/Nt_load2)-2*IMAGINARY(K101)*SIN(2*PI()*B101*111/Nt_load2)</f>
        <v>-0.47420799645592115</v>
      </c>
      <c r="DN362" s="240">
        <f t="shared" ref="DN362:DN425" ca="1" si="708">2*IMREAL(K101)*COS(2*PI()*B101*112/Nt_load2)-2*IMAGINARY(K101)*SIN(2*PI()*B101*112/Nt_load2)</f>
        <v>-0.47257421485922924</v>
      </c>
      <c r="DO362" s="240">
        <f t="shared" ref="DO362:DO425" ca="1" si="709">2*IMREAL(K101)*COS(2*PI()*B101*113/Nt_load2)-2*IMAGINARY(K101)*SIN(2*PI()*B101*113/Nt_load2)</f>
        <v>-0.47065577222619415</v>
      </c>
      <c r="DP362" s="240">
        <f t="shared" ref="DP362:DP425" ca="1" si="710">2*IMREAL(K101)*COS(2*PI()*B101*114/Nt_load2)-2*IMAGINARY(K101)*SIN(2*PI()*B101*114/Nt_load2)</f>
        <v>-0.46845382415492287</v>
      </c>
      <c r="DQ362" s="240">
        <f t="shared" ref="DQ362:DQ425" ca="1" si="711">2*IMREAL(K101)*COS(2*PI()*B101*115/Nt_load2)-2*IMAGINARY(K101)*SIN(2*PI()*B101*115/Nt_load2)</f>
        <v>-0.46596969701659741</v>
      </c>
      <c r="DR362" s="240">
        <f t="shared" ref="DR362:DR425" ca="1" si="712">2*IMREAL(K101)*COS(2*PI()*B101*116/Nt_load2)-2*IMAGINARY(K101)*SIN(2*PI()*B101*116/Nt_load2)</f>
        <v>-0.46320488715651836</v>
      </c>
      <c r="DS362" s="240">
        <f t="shared" ref="DS362:DS425" ca="1" si="713">2*IMREAL(K101)*COS(2*PI()*B101*117/Nt_load2)-2*IMAGINARY(K101)*SIN(2*PI()*B101*117/Nt_load2)</f>
        <v>-0.46016105999276263</v>
      </c>
      <c r="DT362" s="240">
        <f t="shared" ref="DT362:DT425" ca="1" si="714">2*IMREAL(K101)*COS(2*PI()*B101*118/Nt_load2)-2*IMAGINARY(K101)*SIN(2*PI()*B101*118/Nt_load2)</f>
        <v>-0.45684004901299752</v>
      </c>
      <c r="DU362" s="240">
        <f t="shared" ref="DU362:DU425" ca="1" si="715">2*IMREAL(K101)*COS(2*PI()*B101*119/Nt_load2)-2*IMAGINARY(K101)*SIN(2*PI()*B101*119/Nt_load2)</f>
        <v>-0.45324385467005668</v>
      </c>
      <c r="DV362" s="240">
        <f t="shared" ref="DV362:DV425" ca="1" si="716">2*IMREAL(K101)*COS(2*PI()*B101*120/Nt_load2)-2*IMAGINARY(K101)*SIN(2*PI()*B101*120/Nt_load2)</f>
        <v>-0.44937464317694198</v>
      </c>
      <c r="DW362" s="240">
        <f t="shared" ref="DW362:DW425" ca="1" si="717">2*IMREAL(K101)*COS(2*PI()*B101*121/Nt_load2)-2*IMAGINARY(K101)*SIN(2*PI()*B101*121/Nt_load2)</f>
        <v>-0.44523474520197759</v>
      </c>
      <c r="DX362" s="240">
        <f t="shared" ref="DX362:DX425" ca="1" si="718">2*IMREAL(K101)*COS(2*PI()*B101*122/Nt_load2)-2*IMAGINARY(K101)*SIN(2*PI()*B101*122/Nt_load2)</f>
        <v>-0.44082665446490304</v>
      </c>
      <c r="DY362" s="240">
        <f t="shared" ref="DY362:DY425" ca="1" si="719">2*IMREAL(K101)*COS(2*PI()*B101*123/Nt_load2)-2*IMAGINARY(K101)*SIN(2*PI()*B101*123/Nt_load2)</f>
        <v>-0.43615302623474916</v>
      </c>
      <c r="DZ362" s="240">
        <f t="shared" ref="DZ362:DZ425" ca="1" si="720">2*IMREAL(K101)*COS(2*PI()*B101*124/Nt_load2)-2*IMAGINARY(K101)*SIN(2*PI()*B101*124/Nt_load2)</f>
        <v>-0.43121667573040356</v>
      </c>
      <c r="EA362" s="240">
        <f t="shared" ref="EA362:EA425" ca="1" si="721">2*IMREAL(K101)*COS(2*PI()*B101*125/Nt_load2)-2*IMAGINARY(K101)*SIN(2*PI()*B101*125/Nt_load2)</f>
        <v>-0.42602057642482799</v>
      </c>
      <c r="EB362" s="240">
        <f t="shared" ref="EB362:EB425" ca="1" si="722">2*IMREAL(K101)*COS(2*PI()*B101*126/Nt_load2)-2*IMAGINARY(K101)*SIN(2*PI()*B101*126/Nt_load2)</f>
        <v>-0.42056785825394949</v>
      </c>
      <c r="EC362" s="240">
        <f t="shared" ref="EC362:EC425" ca="1" si="723">2*IMREAL(K101)*COS(2*PI()*B101*127/Nt_load2)-2*IMAGINARY(K101)*SIN(2*PI()*B101*127/Nt_load2)</f>
        <v>-0.41486180573130399</v>
      </c>
      <c r="ED362" s="240">
        <f t="shared" ref="ED362:ED425" ca="1" si="724">2*IMREAL(K101)*COS(2*PI()*B101*128/Nt_load2)-2*IMAGINARY(K101)*SIN(2*PI()*B101*128/Nt_load2)</f>
        <v>-0.40890585596956808</v>
      </c>
      <c r="EE362" s="240">
        <f t="shared" ref="EE362:EE425" ca="1" si="725">2*IMREAL(K101)*COS(2*PI()*B101*129/Nt_load2)-2*IMAGINARY(K101)*SIN(2*PI()*B101*129/Nt_load2)</f>
        <v>-0.40270359661017086</v>
      </c>
      <c r="EF362" s="240">
        <f t="shared" ref="EF362:EF425" ca="1" si="726">2*IMREAL(K101)*COS(2*PI()*B101*130/Nt_load2)-2*IMAGINARY(K101)*SIN(2*PI()*B101*130/Nt_load2)</f>
        <v>-0.396258763662233</v>
      </c>
      <c r="EG362" s="240">
        <f t="shared" ref="EG362:EG425" ca="1" si="727">2*IMREAL(K101)*COS(2*PI()*B101*131/Nt_load2)-2*IMAGINARY(K101)*SIN(2*PI()*B101*131/Nt_load2)</f>
        <v>-0.38957523925213444</v>
      </c>
      <c r="EH362" s="240">
        <f t="shared" ref="EH362:EH425" ca="1" si="728">2*IMREAL(K101)*COS(2*PI()*B101*132/Nt_load2)-2*IMAGINARY(K101)*SIN(2*PI()*B101*132/Nt_load2)</f>
        <v>-0.382657049285067</v>
      </c>
      <c r="EI362" s="240">
        <f t="shared" ref="EI362:EI425" ca="1" si="729">2*IMREAL(K101)*COS(2*PI()*B101*133/Nt_load2)-2*IMAGINARY(K101)*SIN(2*PI()*B101*133/Nt_load2)</f>
        <v>-0.37550836101997892</v>
      </c>
      <c r="EJ362" s="240">
        <f t="shared" ref="EJ362:EJ425" ca="1" si="730">2*IMREAL(K101)*COS(2*PI()*B101*134/Nt_load2)-2*IMAGINARY(K101)*SIN(2*PI()*B101*134/Nt_load2)</f>
        <v>-0.36813348055937445</v>
      </c>
      <c r="EK362" s="240">
        <f t="shared" ref="EK362:EK425" ca="1" si="731">2*IMREAL(K101)*COS(2*PI()*B101*135/Nt_load2)-2*IMAGINARY(K101)*SIN(2*PI()*B101*135/Nt_load2)</f>
        <v>-0.36053685025547844</v>
      </c>
      <c r="EL362" s="240">
        <f t="shared" ref="EL362:EL425" ca="1" si="732">2*IMREAL(K101)*COS(2*PI()*B101*136/Nt_load2)-2*IMAGINARY(K101)*SIN(2*PI()*B101*136/Nt_load2)</f>
        <v>-0.35272304603432952</v>
      </c>
      <c r="EM362" s="240">
        <f t="shared" ref="EM362:EM425" ca="1" si="733">2*IMREAL(K101)*COS(2*PI()*B101*137/Nt_load2)-2*IMAGINARY(K101)*SIN(2*PI()*B101*137/Nt_load2)</f>
        <v>-0.34469677463941395</v>
      </c>
      <c r="EN362" s="240">
        <f t="shared" ref="EN362:EN425" ca="1" si="734">2*IMREAL(K101)*COS(2*PI()*B101*138/Nt_load2)-2*IMAGINARY(K101)*SIN(2*PI()*B101*138/Nt_load2)</f>
        <v>-0.33646287079649806</v>
      </c>
      <c r="EO362" s="240">
        <f t="shared" ref="EO362:EO425" ca="1" si="735">2*IMREAL(K101)*COS(2*PI()*B101*139/Nt_load2)-2*IMAGINARY(K101)*SIN(2*PI()*B101*139/Nt_load2)</f>
        <v>-0.32802629430137153</v>
      </c>
      <c r="EP362" s="240">
        <f t="shared" ref="EP362:EP425" ca="1" si="736">2*IMREAL(K101)*COS(2*PI()*B101*140/Nt_load2)-2*IMAGINARY(K101)*SIN(2*PI()*B101*140/Nt_load2)</f>
        <v>-0.31939212703225106</v>
      </c>
      <c r="EQ362" s="240">
        <f t="shared" ref="EQ362:EQ425" ca="1" si="737">2*IMREAL(K101)*COS(2*PI()*B101*141/Nt_load2)-2*IMAGINARY(K101)*SIN(2*PI()*B101*141/Nt_load2)</f>
        <v>-0.31056556988864714</v>
      </c>
      <c r="ER362" s="240">
        <f t="shared" ref="ER362:ER425" ca="1" si="738">2*IMREAL(K101)*COS(2*PI()*B101*142/Nt_load2)-2*IMAGINARY(K101)*SIN(2*PI()*B101*142/Nt_load2)</f>
        <v>-0.30155193965853688</v>
      </c>
      <c r="ES362" s="240">
        <f t="shared" ref="ES362:ES425" ca="1" si="739">2*IMREAL(K101)*COS(2*PI()*B101*143/Nt_load2)-2*IMAGINARY(K101)*SIN(2*PI()*B101*143/Nt_load2)</f>
        <v>-0.29235666581572972</v>
      </c>
      <c r="ET362" s="240">
        <f t="shared" ref="ET362:ET425" ca="1" si="740">2*IMREAL(K101)*COS(2*PI()*B101*144/Nt_load2)-2*IMAGINARY(K101)*SIN(2*PI()*B101*144/Nt_load2)</f>
        <v>-0.28298528724935501</v>
      </c>
      <c r="EU362" s="240">
        <f t="shared" ref="EU362:EU425" ca="1" si="741">2*IMREAL(K101)*COS(2*PI()*B101*145/Nt_load2)-2*IMAGINARY(K101)*SIN(2*PI()*B101*145/Nt_load2)</f>
        <v>-0.27344344892744271</v>
      </c>
      <c r="EV362" s="240">
        <f t="shared" ref="EV362:EV425" ca="1" si="742">2*IMREAL(K101)*COS(2*PI()*B101*146/Nt_load2)-2*IMAGINARY(K101)*SIN(2*PI()*B101*146/Nt_load2)</f>
        <v>-0.2637368984966057</v>
      </c>
      <c r="EW362" s="240">
        <f t="shared" ref="EW362:EW425" ca="1" si="743">2*IMREAL(K101)*COS(2*PI()*B101*147/Nt_load2)-2*IMAGINARY(K101)*SIN(2*PI()*B101*147/Nt_load2)</f>
        <v>-0.25387148281987199</v>
      </c>
      <c r="EX362" s="240">
        <f t="shared" ref="EX362:EX425" ca="1" si="744">2*IMREAL(K101)*COS(2*PI()*B101*148/Nt_load2)-2*IMAGINARY(K101)*SIN(2*PI()*B101*148/Nt_load2)</f>
        <v>-0.24385314445475392</v>
      </c>
      <c r="EY362" s="240">
        <f t="shared" ref="EY362:EY425" ca="1" si="745">2*IMREAL(K101)*COS(2*PI()*B101*149/Nt_load2)-2*IMAGINARY(K101)*SIN(2*PI()*B101*149/Nt_load2)</f>
        <v>-0.23368791807367267</v>
      </c>
      <c r="EZ362" s="240">
        <f t="shared" ref="EZ362:EZ425" ca="1" si="746">2*IMREAL(K101)*COS(2*PI()*B101*150/Nt_load2)-2*IMAGINARY(K101)*SIN(2*PI()*B101*150/Nt_load2)</f>
        <v>-0.22338192682889793</v>
      </c>
      <c r="FA362" s="240">
        <f t="shared" ref="FA362:FA425" ca="1" si="747">2*IMREAL(K101)*COS(2*PI()*B101*151/Nt_load2)-2*IMAGINARY(K101)*SIN(2*PI()*B101*151/Nt_load2)</f>
        <v>-0.21294137866418975</v>
      </c>
      <c r="FB362" s="240">
        <f t="shared" ref="FB362:FB425" ca="1" si="748">2*IMREAL(K101)*COS(2*PI()*B101*152/Nt_load2)-2*IMAGINARY(K101)*SIN(2*PI()*B101*152/Nt_load2)</f>
        <v>-0.20237256257536521</v>
      </c>
      <c r="FC362" s="240">
        <f t="shared" ref="FC362:FC425" ca="1" si="749">2*IMREAL(K101)*COS(2*PI()*B101*153/Nt_load2)-2*IMAGINARY(K101)*SIN(2*PI()*B101*153/Nt_load2)</f>
        <v>-0.19168184482204259</v>
      </c>
      <c r="FD362" s="240">
        <f t="shared" ref="FD362:FD425" ca="1" si="750">2*IMREAL(K101)*COS(2*PI()*B101*154/Nt_load2)-2*IMAGINARY(K101)*SIN(2*PI()*B101*154/Nt_load2)</f>
        <v>-0.18087566509284522</v>
      </c>
      <c r="FE362" s="240">
        <f t="shared" ref="FE362:FE425" ca="1" si="751">2*IMREAL(K101)*COS(2*PI()*B101*155/Nt_load2)-2*IMAGINARY(K101)*SIN(2*PI()*B101*155/Nt_load2)</f>
        <v>-0.16996053262637267</v>
      </c>
      <c r="FF362" s="240">
        <f t="shared" ref="FF362:FF425" ca="1" si="752">2*IMREAL(K101)*COS(2*PI()*B101*156/Nt_load2)-2*IMAGINARY(K101)*SIN(2*PI()*B101*156/Nt_load2)</f>
        <v>-0.15894302229027965</v>
      </c>
      <c r="FG362" s="240">
        <f t="shared" ref="FG362:FG425" ca="1" si="753">2*IMREAL(K101)*COS(2*PI()*B101*157/Nt_load2)-2*IMAGINARY(K101)*SIN(2*PI()*B101*157/Nt_load2)</f>
        <v>-0.14782977062082137</v>
      </c>
      <c r="FH362" s="240">
        <f t="shared" ref="FH362:FH425" ca="1" si="754">2*IMREAL(K101)*COS(2*PI()*B101*158/Nt_load2)-2*IMAGINARY(K101)*SIN(2*PI()*B101*158/Nt_load2)</f>
        <v>-0.13662747182525209</v>
      </c>
      <c r="FI362" s="240">
        <f t="shared" ref="FI362:FI425" ca="1" si="755">2*IMREAL(K101)*COS(2*PI()*B101*159/Nt_load2)-2*IMAGINARY(K101)*SIN(2*PI()*B101*159/Nt_load2)</f>
        <v>-0.12534287374948569</v>
      </c>
      <c r="FJ362" s="240">
        <f t="shared" ref="FJ362:FJ425" ca="1" si="756">2*IMREAL(K101)*COS(2*PI()*B101*160/Nt_load2)-2*IMAGINARY(K101)*SIN(2*PI()*B101*160/Nt_load2)</f>
        <v>-0.11398277381344454</v>
      </c>
      <c r="FK362" s="240">
        <f t="shared" ref="FK362:FK425" ca="1" si="757">2*IMREAL(K101)*COS(2*PI()*B101*161/Nt_load2)-2*IMAGINARY(K101)*SIN(2*PI()*B101*161/Nt_load2)</f>
        <v>-0.10255401491654856</v>
      </c>
      <c r="FL362" s="240">
        <f t="shared" ref="FL362:FL425" ca="1" si="758">2*IMREAL(K101)*COS(2*PI()*B101*162/Nt_load2)-2*IMAGINARY(K101)*SIN(2*PI()*B101*162/Nt_load2)</f>
        <v>-9.1063481315808548E-2</v>
      </c>
      <c r="FM362" s="240">
        <f t="shared" ref="FM362:FM425" ca="1" si="759">2*IMREAL(K101)*COS(2*PI()*B101*163/Nt_load2)-2*IMAGINARY(K101)*SIN(2*PI()*B101*163/Nt_load2)</f>
        <v>-7.9518094479006707E-2</v>
      </c>
      <c r="FN362" s="240">
        <f t="shared" ref="FN362:FN425" ca="1" si="760">2*IMREAL(K101)*COS(2*PI()*B101*164/Nt_load2)-2*IMAGINARY(K101)*SIN(2*PI()*B101*164/Nt_load2)</f>
        <v>-6.7924808915463847E-2</v>
      </c>
      <c r="FO362" s="240">
        <f t="shared" ref="FO362:FO425" ca="1" si="761">2*IMREAL(K101)*COS(2*PI()*B101*165/Nt_load2)-2*IMAGINARY(K101)*SIN(2*PI()*B101*165/Nt_load2)</f>
        <v>-5.6290607986902413E-2</v>
      </c>
      <c r="FP362" s="240">
        <f t="shared" ref="FP362:FP425" ca="1" si="762">2*IMREAL(K101)*COS(2*PI()*B101*166/Nt_load2)-2*IMAGINARY(K101)*SIN(2*PI()*B101*166/Nt_load2)</f>
        <v>-4.4622499700930712E-2</v>
      </c>
      <c r="FQ362" s="240">
        <f t="shared" ref="FQ362:FQ425" ca="1" si="763">2*IMREAL(K101)*COS(2*PI()*B101*167/Nt_load2)-2*IMAGINARY(K101)*SIN(2*PI()*B101*167/Nt_load2)</f>
        <v>-3.2927512489682342E-2</v>
      </c>
      <c r="FR362" s="240">
        <f t="shared" ref="FR362:FR425" ca="1" si="764">2*IMREAL(K101)*COS(2*PI()*B101*168/Nt_load2)-2*IMAGINARY(K101)*SIN(2*PI()*B101*168/Nt_load2)</f>
        <v>-2.1212690976149168E-2</v>
      </c>
      <c r="FS362" s="240">
        <f t="shared" ref="FS362:FS425" ca="1" si="765">2*IMREAL(K101)*COS(2*PI()*B101*169/Nt_load2)-2*IMAGINARY(K101)*SIN(2*PI()*B101*169/Nt_load2)</f>
        <v>-9.485091730765588E-3</v>
      </c>
      <c r="FT362" s="240">
        <f t="shared" ref="FT362:FT425" ca="1" si="766">2*IMREAL(K101)*COS(2*PI()*B101*170/Nt_load2)-2*IMAGINARY(K101)*SIN(2*PI()*B101*170/Nt_load2)</f>
        <v>2.2482209792062668E-3</v>
      </c>
      <c r="FU362" s="240">
        <f t="shared" ref="FU362:FU425" ca="1" si="767">2*IMREAL(K101)*COS(2*PI()*B101*171/Nt_load2)-2*IMAGINARY(K101)*SIN(2*PI()*B101*171/Nt_load2)</f>
        <v>1.3980179444926577E-2</v>
      </c>
      <c r="FV362" s="240">
        <f t="shared" ref="FV362:FV425" ca="1" si="768">2*IMREAL(K101)*COS(2*PI()*B101*172/Nt_load2)-2*IMAGINARY(K101)*SIN(2*PI()*B101*172/Nt_load2)</f>
        <v>2.5703716773301855E-2</v>
      </c>
      <c r="FW362" s="240">
        <f t="shared" ref="FW362:FW425" ca="1" si="769">2*IMREAL(K101)*COS(2*PI()*B101*173/Nt_load2)-2*IMAGINARY(K101)*SIN(2*PI()*B101*173/Nt_load2)</f>
        <v>3.7411771143816747E-2</v>
      </c>
      <c r="FX362" s="240">
        <f t="shared" ref="FX362:FX425" ca="1" si="770">2*IMREAL(K101)*COS(2*PI()*B101*174/Nt_load2)-2*IMAGINARY(K101)*SIN(2*PI()*B101*174/Nt_load2)</f>
        <v>4.9097290062310839E-2</v>
      </c>
      <c r="FY362" s="240">
        <f t="shared" ref="FY362:FY425" ca="1" si="771">2*IMREAL(K101)*COS(2*PI()*B101*175/Nt_load2)-2*IMAGINARY(K101)*SIN(2*PI()*B101*175/Nt_load2)</f>
        <v>6.0753234609137341E-2</v>
      </c>
      <c r="FZ362" s="240">
        <f t="shared" ref="FZ362:FZ425" ca="1" si="772">2*IMREAL(K101)*COS(2*PI()*B101*176/Nt_load2)-2*IMAGINARY(K101)*SIN(2*PI()*B101*176/Nt_load2)</f>
        <v>7.2372583679145064E-2</v>
      </c>
      <c r="GA362" s="240">
        <f t="shared" ref="GA362:GA425" ca="1" si="773">2*IMREAL(K101)*COS(2*PI()*B101*177/Nt_load2)-2*IMAGINARY(K101)*SIN(2*PI()*B101*177/Nt_load2)</f>
        <v>8.394833821093009E-2</v>
      </c>
      <c r="GB362" s="240">
        <f t="shared" ref="GB362:GB425" ca="1" si="774">2*IMREAL(K101)*COS(2*PI()*B101*178/Nt_load2)-2*IMAGINARY(K101)*SIN(2*PI()*B101*178/Nt_load2)</f>
        <v>9.5473525402806958E-2</v>
      </c>
      <c r="GC362" s="240">
        <f t="shared" ref="GC362:GC425" ca="1" si="775">2*IMREAL(K101)*COS(2*PI()*B101*179/Nt_load2)-2*IMAGINARY(K101)*SIN(2*PI()*B101*179/Nt_load2)</f>
        <v>0.10694120291296624</v>
      </c>
      <c r="GD362" s="240">
        <f t="shared" ref="GD362:GD425" ca="1" si="776">2*IMREAL(K101)*COS(2*PI()*B101*180/Nt_load2)-2*IMAGINARY(K101)*SIN(2*PI()*B101*180/Nt_load2)</f>
        <v>0.11834446304127989</v>
      </c>
      <c r="GE362" s="240">
        <f t="shared" ref="GE362:GE425" ca="1" si="777">2*IMREAL(K101)*COS(2*PI()*B101*181/Nt_load2)-2*IMAGINARY(K101)*SIN(2*PI()*B101*181/Nt_load2)</f>
        <v>0.129676436890242</v>
      </c>
      <c r="GF362" s="240">
        <f t="shared" ref="GF362:GF425" ca="1" si="778">2*IMREAL(K101)*COS(2*PI()*B101*182/Nt_load2)-2*IMAGINARY(K101)*SIN(2*PI()*B101*182/Nt_load2)</f>
        <v>0.14093029850253569</v>
      </c>
      <c r="GG362" s="240">
        <f t="shared" ref="GG362:GG425" ca="1" si="779">2*IMREAL(K101)*COS(2*PI()*B101*183/Nt_load2)-2*IMAGINARY(K101)*SIN(2*PI()*B101*183/Nt_load2)</f>
        <v>0.15209926897273476</v>
      </c>
      <c r="GH362" s="240">
        <f t="shared" ref="GH362:GH425" ca="1" si="780">2*IMREAL(K101)*COS(2*PI()*B101*184/Nt_load2)-2*IMAGINARY(K101)*SIN(2*PI()*B101*184/Nt_load2)</f>
        <v>0.16317662053066262</v>
      </c>
      <c r="GI362" s="240">
        <f t="shared" ref="GI362:GI425" ca="1" si="781">2*IMREAL(K101)*COS(2*PI()*B101*185/Nt_load2)-2*IMAGINARY(K101)*SIN(2*PI()*B101*185/Nt_load2)</f>
        <v>0.1741556805939497</v>
      </c>
      <c r="GJ362" s="240">
        <f t="shared" ref="GJ362:GJ425" ca="1" si="782">2*IMREAL(K101)*COS(2*PI()*B101*186/Nt_load2)-2*IMAGINARY(K101)*SIN(2*PI()*B101*186/Nt_load2)</f>
        <v>0.18502983578734727</v>
      </c>
      <c r="GK362" s="240">
        <f t="shared" ref="GK362:GK425" ca="1" si="783">2*IMREAL(K101)*COS(2*PI()*B101*187/Nt_load2)-2*IMAGINARY(K101)*SIN(2*PI()*B101*187/Nt_load2)</f>
        <v>0.19579253592637819</v>
      </c>
      <c r="GL362" s="240">
        <f t="shared" ref="GL362:GL425" ca="1" si="784">2*IMREAL(K101)*COS(2*PI()*B101*188/Nt_load2)-2*IMAGINARY(K101)*SIN(2*PI()*B101*188/Nt_load2)</f>
        <v>0.2064372979629211</v>
      </c>
      <c r="GM362" s="240">
        <f t="shared" ref="GM362:GM425" ca="1" si="785">2*IMREAL(K101)*COS(2*PI()*B101*189/Nt_load2)-2*IMAGINARY(K101)*SIN(2*PI()*B101*189/Nt_load2)</f>
        <v>0.21695770989035887</v>
      </c>
      <c r="GN362" s="240">
        <f t="shared" ref="GN362:GN425" ca="1" si="786">2*IMREAL(K101)*COS(2*PI()*B101*190/Nt_load2)-2*IMAGINARY(K101)*SIN(2*PI()*B101*190/Nt_load2)</f>
        <v>0.22734743460593007</v>
      </c>
      <c r="GO362" s="240">
        <f t="shared" ref="GO362:GO425" ca="1" si="787">2*IMREAL(K101)*COS(2*PI()*B101*191/Nt_load2)-2*IMAGINARY(K101)*SIN(2*PI()*B101*191/Nt_load2)</f>
        <v>0.23760021372796275</v>
      </c>
      <c r="GP362" s="240">
        <f t="shared" ref="GP362:GP425" ca="1" si="788">2*IMREAL(K101)*COS(2*PI()*B101*192/Nt_load2)-2*IMAGINARY(K101)*SIN(2*PI()*B101*192/Nt_load2)</f>
        <v>0.24770987136568992</v>
      </c>
      <c r="GQ362" s="240">
        <f t="shared" ref="GQ362:GQ425" ca="1" si="789">2*IMREAL(K101)*COS(2*PI()*B101*193/Nt_load2)-2*IMAGINARY(K101)*SIN(2*PI()*B101*193/Nt_load2)</f>
        <v>0.25767031783937511</v>
      </c>
      <c r="GR362" s="240">
        <f t="shared" ref="GR362:GR425" ca="1" si="790">2*IMREAL(K101)*COS(2*PI()*B101*194/Nt_load2)-2*IMAGINARY(K101)*SIN(2*PI()*B101*194/Nt_load2)</f>
        <v>0.26747555334850764</v>
      </c>
      <c r="GS362" s="240">
        <f t="shared" ref="GS362:GS425" ca="1" si="791">2*IMREAL(K101)*COS(2*PI()*B101*195/Nt_load2)-2*IMAGINARY(K101)*SIN(2*PI()*B101*195/Nt_load2)</f>
        <v>0.27711967158585815</v>
      </c>
      <c r="GT362" s="240">
        <f t="shared" ref="GT362:GT425" ca="1" si="792">2*IMREAL(K101)*COS(2*PI()*B101*196/Nt_load2)-2*IMAGINARY(K101)*SIN(2*PI()*B101*196/Nt_load2)</f>
        <v>0.28659686329521727</v>
      </c>
      <c r="GU362" s="240">
        <f t="shared" ref="GU362:GU425" ca="1" si="793">2*IMREAL(K101)*COS(2*PI()*B101*197/Nt_load2)-2*IMAGINARY(K101)*SIN(2*PI()*B101*197/Nt_load2)</f>
        <v>0.29590141977067436</v>
      </c>
      <c r="GV362" s="240">
        <f t="shared" ref="GV362:GV425" ca="1" si="794">2*IMREAL(K101)*COS(2*PI()*B101*198/Nt_load2)-2*IMAGINARY(K101)*SIN(2*PI()*B101*198/Nt_load2)</f>
        <v>0.30502773629532864</v>
      </c>
      <c r="GW362" s="240">
        <f t="shared" ref="GW362:GW425" ca="1" si="795">2*IMREAL(K101)*COS(2*PI()*B101*199/Nt_load2)-2*IMAGINARY(K101)*SIN(2*PI()*B101*199/Nt_load2)</f>
        <v>0.31397031551736004</v>
      </c>
      <c r="GX362" s="240">
        <f t="shared" ref="GX362:GX425" ca="1" si="796">2*IMREAL(K101)*COS(2*PI()*B101*200/Nt_load2)-2*IMAGINARY(K101)*SIN(2*PI()*B101*200/Nt_load2)</f>
        <v>0.32272377076143</v>
      </c>
      <c r="GY362" s="240">
        <f t="shared" ref="GY362:GY425" ca="1" si="797">2*IMREAL(K101)*COS(2*PI()*B101*201/Nt_load2)-2*IMAGINARY(K101)*SIN(2*PI()*B101*201/Nt_load2)</f>
        <v>0.33128282927341235</v>
      </c>
      <c r="GZ362" s="240">
        <f t="shared" ref="GZ362:GZ425" ca="1" si="798">2*IMREAL(K101)*COS(2*PI()*B101*202/Nt_load2)-2*IMAGINARY(K101)*SIN(2*PI()*B101*202/Nt_load2)</f>
        <v>0.33964233539650324</v>
      </c>
      <c r="HA362" s="240">
        <f t="shared" ref="HA362:HA425" ca="1" si="799">2*IMREAL(K101)*COS(2*PI()*B101*203/Nt_load2)-2*IMAGINARY(K101)*SIN(2*PI()*B101*203/Nt_load2)</f>
        <v>0.34779725367679626</v>
      </c>
      <c r="HB362" s="240">
        <f t="shared" ref="HB362:HB425" ca="1" si="800">2*IMREAL(K101)*COS(2*PI()*B101*204/Nt_load2)-2*IMAGINARY(K101)*SIN(2*PI()*B101*204/Nt_load2)</f>
        <v>0.35574267189645126</v>
      </c>
      <c r="HC362" s="240">
        <f t="shared" ref="HC362:HC425" ca="1" si="801">2*IMREAL(K101)*COS(2*PI()*B101*205/Nt_load2)-2*IMAGINARY(K101)*SIN(2*PI()*B101*205/Nt_load2)</f>
        <v>0.36347380403263119</v>
      </c>
      <c r="HD362" s="240">
        <f t="shared" ref="HD362:HD425" ca="1" si="802">2*IMREAL(K101)*COS(2*PI()*B101*206/Nt_load2)-2*IMAGINARY(K101)*SIN(2*PI()*B101*206/Nt_load2)</f>
        <v>0.3709859931404228</v>
      </c>
      <c r="HE362" s="240">
        <f t="shared" ref="HE362:HE425" ca="1" si="803">2*IMREAL(K101)*COS(2*PI()*B101*207/Nt_load2)-2*IMAGINARY(K101)*SIN(2*PI()*B101*207/Nt_load2)</f>
        <v>0.3782747141580064</v>
      </c>
      <c r="HF362" s="240">
        <f t="shared" ref="HF362:HF425" ca="1" si="804">2*IMREAL(K101)*COS(2*PI()*B101*208/Nt_load2)-2*IMAGINARY(K101)*SIN(2*PI()*B101*208/Nt_load2)</f>
        <v>0.38533557663238405</v>
      </c>
      <c r="HG362" s="240">
        <f t="shared" ref="HG362:HG425" ca="1" si="805">2*IMREAL(K101)*COS(2*PI()*B101*209/Nt_load2)-2*IMAGINARY(K101)*SIN(2*PI()*B101*209/Nt_load2)</f>
        <v>0.3921643273640234</v>
      </c>
      <c r="HH362" s="240">
        <f t="shared" ref="HH362:HH425" ca="1" si="806">2*IMREAL(K101)*COS(2*PI()*B101*210/Nt_load2)-2*IMAGINARY(K101)*SIN(2*PI()*B101*210/Nt_load2)</f>
        <v>0.39875685296882735</v>
      </c>
      <c r="HI362" s="240">
        <f t="shared" ref="HI362:HI425" ca="1" si="807">2*IMREAL(K101)*COS(2*PI()*B101*211/Nt_load2)-2*IMAGINARY(K101)*SIN(2*PI()*B101*211/Nt_load2)</f>
        <v>0.405109182355882</v>
      </c>
      <c r="HJ362" s="240">
        <f t="shared" ref="HJ362:HJ425" ca="1" si="808">2*IMREAL(K101)*COS(2*PI()*B101*212/Nt_load2)-2*IMAGINARY(K101)*SIN(2*PI()*B101*212/Nt_load2)</f>
        <v>0.41121748911949341</v>
      </c>
      <c r="HK362" s="240">
        <f t="shared" ref="HK362:HK425" ca="1" si="809">2*IMREAL(K101)*COS(2*PI()*B101*213/Nt_load2)-2*IMAGINARY(K101)*SIN(2*PI()*B101*213/Nt_load2)</f>
        <v>0.41707809384407163</v>
      </c>
      <c r="HL362" s="240">
        <f t="shared" ref="HL362:HL425" ca="1" si="810">2*IMREAL(K101)*COS(2*PI()*B101*214/Nt_load2)-2*IMAGINARY(K101)*SIN(2*PI()*B101*214/Nt_load2)</f>
        <v>0.42268746632047266</v>
      </c>
      <c r="HM362" s="240">
        <f t="shared" ref="HM362:HM425" ca="1" si="811">2*IMREAL(K101)*COS(2*PI()*B101*215/Nt_load2)-2*IMAGINARY(K101)*SIN(2*PI()*B101*215/Nt_load2)</f>
        <v>0.42804222767246453</v>
      </c>
      <c r="HN362" s="240">
        <f t="shared" ref="HN362:HN425" ca="1" si="812">2*IMREAL(K101)*COS(2*PI()*B101*216/Nt_load2)-2*IMAGINARY(K101)*SIN(2*PI()*B101*216/Nt_load2)</f>
        <v>0.43313915239203632</v>
      </c>
      <c r="HO362" s="240">
        <f t="shared" ref="HO362:HO425" ca="1" si="813">2*IMREAL(K101)*COS(2*PI()*B101*217/Nt_load2)-2*IMAGINARY(K101)*SIN(2*PI()*B101*217/Nt_load2)</f>
        <v>0.43797517028232336</v>
      </c>
      <c r="HP362" s="240">
        <f t="shared" ref="HP362:HP425" ca="1" si="814">2*IMREAL(K101)*COS(2*PI()*B101*218/Nt_load2)-2*IMAGINARY(K101)*SIN(2*PI()*B101*218/Nt_load2)</f>
        <v>0.44254736830697866</v>
      </c>
      <c r="HQ362" s="240">
        <f t="shared" ref="HQ362:HQ425" ca="1" si="815">2*IMREAL(K101)*COS(2*PI()*B101*219/Nt_load2)-2*IMAGINARY(K101)*SIN(2*PI()*B101*219/Nt_load2)</f>
        <v>0.44685299234487796</v>
      </c>
      <c r="HR362" s="240">
        <f t="shared" ref="HR362:HR425" ca="1" si="816">2*IMREAL(K101)*COS(2*PI()*B101*220/Nt_load2)-2*IMAGINARY(K101)*SIN(2*PI()*B101*220/Nt_load2)</f>
        <v>0.45088944884909821</v>
      </c>
      <c r="HS362" s="240">
        <f t="shared" ref="HS362:HS425" ca="1" si="817">2*IMREAL(K101)*COS(2*PI()*B101*221/Nt_load2)-2*IMAGINARY(K101)*SIN(2*PI()*B101*221/Nt_load2)</f>
        <v>0.45465430640917415</v>
      </c>
      <c r="HT362" s="240">
        <f t="shared" ref="HT362:HT425" ca="1" si="818">2*IMREAL(K101)*COS(2*PI()*B101*222/Nt_load2)-2*IMAGINARY(K101)*SIN(2*PI()*B101*222/Nt_load2)</f>
        <v>0.4581452972156887</v>
      </c>
      <c r="HU362" s="240">
        <f t="shared" ref="HU362:HU425" ca="1" si="819">2*IMREAL(K101)*COS(2*PI()*B101*223/Nt_load2)-2*IMAGINARY(K101)*SIN(2*PI()*B101*223/Nt_load2)</f>
        <v>0.46136031842631664</v>
      </c>
      <c r="HV362" s="240">
        <f t="shared" ref="HV362:HV425" ca="1" si="820">2*IMREAL(K101)*COS(2*PI()*B101*224/Nt_load2)-2*IMAGINARY(K101)*SIN(2*PI()*B101*224/Nt_load2)</f>
        <v>0.46429743343249796</v>
      </c>
      <c r="HW362" s="240">
        <f t="shared" ref="HW362:HW425" ca="1" si="821">2*IMREAL(K101)*COS(2*PI()*B101*225/Nt_load2)-2*IMAGINARY(K101)*SIN(2*PI()*B101*225/Nt_load2)</f>
        <v>0.46695487302597893</v>
      </c>
      <c r="HX362" s="240">
        <f t="shared" ref="HX362:HX425" ca="1" si="822">2*IMREAL(K101)*COS(2*PI()*B101*226/Nt_load2)-2*IMAGINARY(K101)*SIN(2*PI()*B101*226/Nt_load2)</f>
        <v>0.46933103646451635</v>
      </c>
      <c r="HY362" s="240">
        <f t="shared" ref="HY362:HY425" ca="1" si="823">2*IMREAL(K101)*COS(2*PI()*B101*227/Nt_load2)-2*IMAGINARY(K101)*SIN(2*PI()*B101*227/Nt_load2)</f>
        <v>0.47142449243610529</v>
      </c>
      <c r="HZ362" s="240">
        <f t="shared" ref="HZ362:HZ425" ca="1" si="824">2*IMREAL(K101)*COS(2*PI()*B101*228/Nt_load2)-2*IMAGINARY(K101)*SIN(2*PI()*B101*228/Nt_load2)</f>
        <v>0.47323397992114802</v>
      </c>
      <c r="IA362" s="240">
        <f t="shared" ref="IA362:IA425" ca="1" si="825">2*IMREAL(K101)*COS(2*PI()*B101*229/Nt_load2)-2*IMAGINARY(K101)*SIN(2*PI()*B101*229/Nt_load2)</f>
        <v>0.47475840895204446</v>
      </c>
      <c r="IB362" s="240">
        <f t="shared" ref="IB362:IB425" ca="1" si="826">2*IMREAL(K101)*COS(2*PI()*B101*230/Nt_load2)-2*IMAGINARY(K101)*SIN(2*PI()*B101*230/Nt_load2)</f>
        <v>0.47599686126974861</v>
      </c>
      <c r="IC362" s="240">
        <f t="shared" ref="IC362:IC425" ca="1" si="827">2*IMREAL(K101)*COS(2*PI()*B101*231/Nt_load2)-2*IMAGINARY(K101)*SIN(2*PI()*B101*231/Nt_load2)</f>
        <v>0.47694859087689268</v>
      </c>
      <c r="ID362" s="240">
        <f t="shared" ref="ID362:ID425" ca="1" si="828">2*IMREAL(K101)*COS(2*PI()*B101*232/Nt_load2)-2*IMAGINARY(K101)*SIN(2*PI()*B101*232/Nt_load2)</f>
        <v>0.47761302448714915</v>
      </c>
      <c r="IE362" s="240">
        <f t="shared" ref="IE362:IE425" ca="1" si="829">2*IMREAL(K101)*COS(2*PI()*B101*233/Nt_load2)-2*IMAGINARY(K101)*SIN(2*PI()*B101*223/Nt_load2)</f>
        <v>0.52486872202225687</v>
      </c>
      <c r="IF362" s="240">
        <f t="shared" ref="IF362:IF425" ca="1" si="830">2*IMREAL(K101)*COS(2*PI()*B101*234/Nt_load2)-2*IMAGINARY(K101)*SIN(2*PI()*B101*234/Nt_load2)</f>
        <v>0.47807857609460025</v>
      </c>
      <c r="IG362" s="240">
        <f t="shared" ref="IG362:IG425" ca="1" si="831">2*IMREAL(K101)*COS(2*PI()*B101*235/Nt_load2)-2*IMAGINARY(K101)*SIN(2*PI()*B101*235/Nt_load2)</f>
        <v>0.47787941366091458</v>
      </c>
      <c r="IH362" s="240">
        <f t="shared" ref="IH362:IH425" ca="1" si="832">2*IMREAL(K101)*COS(2*PI()*B101*236/Nt_load2)-2*IMAGINARY(K101)*SIN(2*PI()*B101*236/Nt_load2)</f>
        <v>0.47739239453750171</v>
      </c>
      <c r="II362" s="240">
        <f t="shared" ref="II362:II425" ca="1" si="833">2*IMREAL(K101)*COS(2*PI()*B101*237/Nt_load2)-2*IMAGINARY(K101)*SIN(2*PI()*B101*237/Nt_load2)</f>
        <v>0.47661781208647092</v>
      </c>
      <c r="IJ362" s="240">
        <f t="shared" ref="IJ362:IJ425" ca="1" si="834">2*IMREAL(K101)*COS(2*PI()*B101*238/Nt_load2)-2*IMAGINARY(K101)*SIN(2*PI()*B101*238/Nt_load2)</f>
        <v>0.47555613288732707</v>
      </c>
      <c r="IK362" s="240">
        <f t="shared" ref="IK362:IK425" ca="1" si="835">2*IMREAL(K101)*COS(2*PI()*B101*239/Nt_load2)-2*IMAGINARY(K101)*SIN(2*PI()*B101*239/Nt_load2)</f>
        <v>0.47420799645592115</v>
      </c>
      <c r="IL362" s="240">
        <f t="shared" ref="IL362:IL425" ca="1" si="836">2*IMREAL(K101)*COS(2*PI()*B101*240/Nt_load2)-2*IMAGINARY(K101)*SIN(2*PI()*B101*240/Nt_load2)</f>
        <v>0.47257421485922924</v>
      </c>
      <c r="IM362" s="240">
        <f t="shared" ref="IM362:IM425" ca="1" si="837">2*IMREAL(K101)*COS(2*PI()*B101*241/Nt_load2)-2*IMAGINARY(K101)*SIN(2*PI()*B101*241/Nt_load2)</f>
        <v>0.47065577222619415</v>
      </c>
      <c r="IN362" s="240">
        <f t="shared" ref="IN362:IN425" ca="1" si="838">2*IMREAL(K101)*COS(2*PI()*B101*242/Nt_load2)-2*IMAGINARY(K101)*SIN(2*PI()*B101*242/Nt_load2)</f>
        <v>0.46845382415492287</v>
      </c>
      <c r="IO362" s="240">
        <f t="shared" ref="IO362:IO425" ca="1" si="839">2*IMREAL(K101)*COS(2*PI()*B101*243/Nt_load2)-2*IMAGINARY(K101)*SIN(2*PI()*B101*243/Nt_load2)</f>
        <v>0.46596969701659741</v>
      </c>
      <c r="IP362" s="240">
        <f t="shared" ref="IP362:IP425" ca="1" si="840">2*IMREAL(K101)*COS(2*PI()*B101*244/Nt_load2)-2*IMAGINARY(K101)*SIN(2*PI()*B101*244/Nt_load2)</f>
        <v>0.46320488715651836</v>
      </c>
      <c r="IQ362" s="240">
        <f t="shared" ref="IQ362:IQ425" ca="1" si="841">2*IMREAL(K101)*COS(2*PI()*B101*245/Nt_load2)-2*IMAGINARY(K101)*SIN(2*PI()*B101*245/Nt_load2)</f>
        <v>0.46016105999276269</v>
      </c>
      <c r="IR362" s="240">
        <f t="shared" ref="IR362:IR425" ca="1" si="842">2*IMREAL(K101)*COS(2*PI()*B101*246/Nt_load2)-2*IMAGINARY(K101)*SIN(2*PI()*B101*246/Nt_load2)</f>
        <v>0.45684004901299757</v>
      </c>
      <c r="IS362" s="240">
        <f t="shared" ref="IS362:IS425" ca="1" si="843">2*IMREAL(K101)*COS(2*PI()*B101*247/Nt_load2)-2*IMAGINARY(K101)*SIN(2*PI()*B101*247/Nt_load2)</f>
        <v>0.45324385467005673</v>
      </c>
      <c r="IT362" s="240">
        <f t="shared" ref="IT362:IT425" ca="1" si="844">2*IMREAL(K101)*COS(2*PI()*B101*248/Nt_load2)-2*IMAGINARY(K101)*SIN(2*PI()*B101*248/Nt_load2)</f>
        <v>0.44937464317694198</v>
      </c>
      <c r="IU362" s="240">
        <f t="shared" ref="IU362:IU425" ca="1" si="845">2*IMREAL(K101)*COS(2*PI()*B101*249/Nt_load2)-2*IMAGINARY(K101)*SIN(2*PI()*B101*249/Nt_load2)</f>
        <v>0.44523474520197764</v>
      </c>
      <c r="IV362" s="240">
        <f t="shared" ref="IV362:IV425" ca="1" si="846">2*IMREAL(K101)*COS(2*PI()*B101*250/Nt_load2)-2*IMAGINARY(K101)*SIN(2*PI()*B101*250/Nt_load2)</f>
        <v>0.44082665446490316</v>
      </c>
      <c r="IW362" s="240">
        <f t="shared" ref="IW362:IW425" ca="1" si="847">2*IMREAL(K101)*COS(2*PI()*B101*251/Nt_load2)-2*IMAGINARY(K101)*SIN(2*PI()*B101*251/Nt_load2)</f>
        <v>0.43615302623474905</v>
      </c>
      <c r="IX362" s="240">
        <f t="shared" ref="IX362:IX425" ca="1" si="848">2*IMREAL(K101)*COS(2*PI()*B101*252/Nt_load2)-2*IMAGINARY(K101)*SIN(2*PI()*B101*252/Nt_load2)</f>
        <v>0.43121667573040345</v>
      </c>
      <c r="IY362" s="240">
        <f t="shared" ref="IY362:IY425" ca="1" si="849">2*IMREAL(K101)*COS(2*PI()*B101*253/Nt_load2)-2*IMAGINARY(K101)*SIN(2*PI()*B101*253/Nt_load2)</f>
        <v>0.42602057642482793</v>
      </c>
      <c r="IZ362" s="240">
        <f t="shared" ref="IZ362:IZ425" ca="1" si="850">2*IMREAL(K101)*COS(2*PI()*B101*254/Nt_load2)-2*IMAGINARY(K101)*SIN(2*PI()*B101*254/Nt_load2)</f>
        <v>0.42056785825394949</v>
      </c>
      <c r="JA362" s="240">
        <f t="shared" ref="JA362:JA425" ca="1" si="851">2*IMREAL(K101)*COS(2*PI()*B101*255/Nt_load2)-2*IMAGINARY(K101)*SIN(2*PI()*B101*255/Nt_load2)</f>
        <v>0.41486180573130405</v>
      </c>
      <c r="JB362" s="240">
        <f t="shared" ref="JB362:JB425" ca="1" si="852">2*IMREAL(K101)*COS(2*PI()*B101*256/Nt_load2)-2*IMAGINARY(K101)*SIN(2*PI()*B101*256/Nt_load2)</f>
        <v>0.40890585596956808</v>
      </c>
    </row>
    <row r="363" spans="1:262">
      <c r="B363" s="248">
        <v>2</v>
      </c>
      <c r="C363" s="247">
        <f t="shared" ref="C363:C426" si="853">C362+Div_Nt_load2</f>
        <v>3.9062500000000001E-5</v>
      </c>
      <c r="D363" s="244">
        <f t="shared" ca="1" si="597"/>
        <v>80.188310986844726</v>
      </c>
      <c r="E363" s="243">
        <f ca="1">H361</f>
        <v>0.18831098684471981</v>
      </c>
      <c r="F363" s="242">
        <v>2</v>
      </c>
      <c r="G363" s="240">
        <f t="shared" ref="G363:G425" ca="1" si="854">2*IMREAL(K102)*COS(2*PI()*B102*1/Nt_load2)-2*IMAGINARY(K102)*SIN(2*PI()*B102*1/Nt_load2)</f>
        <v>-3.1300421203271783E-3</v>
      </c>
      <c r="H363" s="240">
        <f t="shared" ca="1" si="598"/>
        <v>-3.0845854833878783E-3</v>
      </c>
      <c r="I363" s="240">
        <f t="shared" ca="1" si="599"/>
        <v>-3.0316978098413176E-3</v>
      </c>
      <c r="J363" s="240">
        <f t="shared" ca="1" si="600"/>
        <v>-2.9715065107254832E-3</v>
      </c>
      <c r="K363" s="240">
        <f t="shared" ca="1" si="601"/>
        <v>-2.904156592152081E-3</v>
      </c>
      <c r="L363" s="240">
        <f t="shared" ca="1" si="602"/>
        <v>-2.8298103059741096E-3</v>
      </c>
      <c r="M363" s="240">
        <f t="shared" ca="1" si="603"/>
        <v>-2.7486467589069377E-3</v>
      </c>
      <c r="N363" s="240">
        <f t="shared" ca="1" si="604"/>
        <v>-2.6608614810445363E-3</v>
      </c>
      <c r="O363" s="240">
        <f t="shared" ca="1" si="605"/>
        <v>-2.5666659548103593E-3</v>
      </c>
      <c r="P363" s="240">
        <f t="shared" ca="1" si="606"/>
        <v>-2.4662871054776585E-3</v>
      </c>
      <c r="Q363" s="240">
        <f t="shared" ca="1" si="607"/>
        <v>-2.3599667544866249E-3</v>
      </c>
      <c r="R363" s="240">
        <f t="shared" ca="1" si="608"/>
        <v>-2.2479610368753579E-3</v>
      </c>
      <c r="S363" s="240">
        <f t="shared" ca="1" si="609"/>
        <v>-2.1305397842281268E-3</v>
      </c>
      <c r="T363" s="240">
        <f t="shared" ca="1" si="610"/>
        <v>-2.0079858746274446E-3</v>
      </c>
      <c r="U363" s="241">
        <f t="shared" ca="1" si="611"/>
        <v>-1.8805945511759944E-3</v>
      </c>
      <c r="V363" s="240">
        <f t="shared" ca="1" si="612"/>
        <v>-1.7486727107301329E-3</v>
      </c>
      <c r="W363" s="240">
        <f t="shared" ca="1" si="613"/>
        <v>-1.6125381645584825E-3</v>
      </c>
      <c r="X363" s="240">
        <f t="shared" ca="1" si="614"/>
        <v>-1.4725188727067492E-3</v>
      </c>
      <c r="Y363" s="240">
        <f t="shared" ca="1" si="615"/>
        <v>-1.3289521539132456E-3</v>
      </c>
      <c r="Z363" s="240">
        <f t="shared" ca="1" si="616"/>
        <v>-1.1821838729785031E-3</v>
      </c>
      <c r="AA363" s="240">
        <f t="shared" ca="1" si="617"/>
        <v>-1.0325676075466775E-3</v>
      </c>
      <c r="AB363" s="240">
        <f t="shared" ca="1" si="618"/>
        <v>-8.8046379630603224E-4</v>
      </c>
      <c r="AC363" s="240">
        <f t="shared" ca="1" si="619"/>
        <v>-7.2623887066056462E-4</v>
      </c>
      <c r="AD363" s="240">
        <f t="shared" ca="1" si="620"/>
        <v>-5.7026437196466319E-4</v>
      </c>
      <c r="AE363" s="240">
        <f t="shared" ca="1" si="621"/>
        <v>-4.1291605644743932E-4</v>
      </c>
      <c r="AF363" s="240">
        <f t="shared" ca="1" si="622"/>
        <v>-2.5457298998305864E-4</v>
      </c>
      <c r="AG363" s="240">
        <f t="shared" ca="1" si="623"/>
        <v>-9.5616634887848865E-5</v>
      </c>
      <c r="AH363" s="240">
        <f t="shared" ca="1" si="624"/>
        <v>6.3570069055834391E-5</v>
      </c>
      <c r="AI363" s="240">
        <f t="shared" ca="1" si="625"/>
        <v>2.226036271350818E-4</v>
      </c>
      <c r="AJ363" s="240">
        <f t="shared" ca="1" si="626"/>
        <v>3.8110091357878499E-4</v>
      </c>
      <c r="AK363" s="240">
        <f t="shared" ca="1" si="627"/>
        <v>5.3868009454118026E-4</v>
      </c>
      <c r="AL363" s="240">
        <f t="shared" ca="1" si="628"/>
        <v>6.9496154797302179E-4</v>
      </c>
      <c r="AM363" s="240">
        <f t="shared" ca="1" si="629"/>
        <v>8.4956877816435412E-4</v>
      </c>
      <c r="AN363" s="240">
        <f t="shared" ca="1" si="630"/>
        <v>1.0021293227556521E-3</v>
      </c>
      <c r="AO363" s="240">
        <f t="shared" ca="1" si="631"/>
        <v>1.152275650032269E-3</v>
      </c>
      <c r="AP363" s="240">
        <f t="shared" ca="1" si="632"/>
        <v>1.2996460443405321E-3</v>
      </c>
      <c r="AQ363" s="240">
        <f t="shared" ca="1" si="633"/>
        <v>1.4438854774924299E-3</v>
      </c>
      <c r="AR363" s="240">
        <f t="shared" ca="1" si="634"/>
        <v>1.5846464640596166E-3</v>
      </c>
      <c r="AS363" s="240">
        <f t="shared" ca="1" si="635"/>
        <v>1.7215898984962472E-3</v>
      </c>
      <c r="AT363" s="240">
        <f t="shared" ca="1" si="636"/>
        <v>1.8543858720739344E-3</v>
      </c>
      <c r="AU363" s="240">
        <f t="shared" ca="1" si="637"/>
        <v>1.982714467660776E-3</v>
      </c>
      <c r="AV363" s="240">
        <f t="shared" ca="1" si="638"/>
        <v>2.1062665304297469E-3</v>
      </c>
      <c r="AW363" s="240">
        <f t="shared" ca="1" si="639"/>
        <v>2.2247444126397529E-3</v>
      </c>
      <c r="AX363" s="240">
        <f t="shared" ca="1" si="640"/>
        <v>2.3378626906951127E-3</v>
      </c>
      <c r="AY363" s="240">
        <f t="shared" ca="1" si="641"/>
        <v>2.4453488527560029E-3</v>
      </c>
      <c r="AZ363" s="240">
        <f t="shared" ca="1" si="642"/>
        <v>2.5469439552433396E-3</v>
      </c>
      <c r="BA363" s="240">
        <f t="shared" ca="1" si="643"/>
        <v>2.642403246656553E-3</v>
      </c>
      <c r="BB363" s="240">
        <f t="shared" ca="1" si="644"/>
        <v>2.7314967572013809E-3</v>
      </c>
      <c r="BC363" s="240">
        <f t="shared" ca="1" si="645"/>
        <v>2.8140098528072512E-3</v>
      </c>
      <c r="BD363" s="240">
        <f t="shared" ca="1" si="646"/>
        <v>2.8897437521995572E-3</v>
      </c>
      <c r="BE363" s="240">
        <f t="shared" ca="1" si="647"/>
        <v>2.9585160057811546E-3</v>
      </c>
      <c r="BF363" s="240">
        <f t="shared" ca="1" si="648"/>
        <v>3.0201609351694289E-3</v>
      </c>
      <c r="BG363" s="240">
        <f t="shared" ca="1" si="649"/>
        <v>3.0745300323300243E-3</v>
      </c>
      <c r="BH363" s="240">
        <f t="shared" ca="1" si="650"/>
        <v>3.1214923173457118E-3</v>
      </c>
      <c r="BI363" s="240">
        <f t="shared" ca="1" si="651"/>
        <v>3.1609346539584774E-3</v>
      </c>
      <c r="BJ363" s="240">
        <f t="shared" ca="1" si="652"/>
        <v>3.1927620221246806E-3</v>
      </c>
      <c r="BK363" s="240">
        <f t="shared" ca="1" si="653"/>
        <v>3.216897746926661E-3</v>
      </c>
      <c r="BL363" s="240">
        <f t="shared" ca="1" si="654"/>
        <v>3.2332836832893301E-3</v>
      </c>
      <c r="BM363" s="240">
        <f t="shared" ca="1" si="655"/>
        <v>3.2418803560567522E-3</v>
      </c>
      <c r="BN363" s="240">
        <f t="shared" ca="1" si="656"/>
        <v>3.2426670550912513E-3</v>
      </c>
      <c r="BO363" s="240">
        <f t="shared" ca="1" si="657"/>
        <v>3.2356418851659462E-3</v>
      </c>
      <c r="BP363" s="240">
        <f t="shared" ca="1" si="658"/>
        <v>3.2208217705305187E-3</v>
      </c>
      <c r="BQ363" s="240">
        <f t="shared" ca="1" si="659"/>
        <v>3.1982424141392156E-3</v>
      </c>
      <c r="BR363" s="240">
        <f t="shared" ca="1" si="660"/>
        <v>3.1679582116393001E-3</v>
      </c>
      <c r="BS363" s="240">
        <f t="shared" ca="1" si="661"/>
        <v>3.1300421203271788E-3</v>
      </c>
      <c r="BT363" s="240">
        <f t="shared" ca="1" si="662"/>
        <v>3.0845854833878783E-3</v>
      </c>
      <c r="BU363" s="240">
        <f t="shared" ca="1" si="663"/>
        <v>3.031697809841318E-3</v>
      </c>
      <c r="BV363" s="240">
        <f t="shared" ca="1" si="664"/>
        <v>2.9715065107254832E-3</v>
      </c>
      <c r="BW363" s="240">
        <f t="shared" ca="1" si="665"/>
        <v>2.904156592152081E-3</v>
      </c>
      <c r="BX363" s="240">
        <f t="shared" ca="1" si="666"/>
        <v>2.8298103059741096E-3</v>
      </c>
      <c r="BY363" s="240">
        <f t="shared" ca="1" si="667"/>
        <v>2.7486467589069377E-3</v>
      </c>
      <c r="BZ363" s="240">
        <f t="shared" ca="1" si="668"/>
        <v>2.6608614810445367E-3</v>
      </c>
      <c r="CA363" s="240">
        <f t="shared" ca="1" si="669"/>
        <v>2.5666659548103602E-3</v>
      </c>
      <c r="CB363" s="240">
        <f t="shared" ca="1" si="670"/>
        <v>2.4662871054776585E-3</v>
      </c>
      <c r="CC363" s="240">
        <f t="shared" ca="1" si="671"/>
        <v>2.3599667544866249E-3</v>
      </c>
      <c r="CD363" s="240">
        <f t="shared" ca="1" si="672"/>
        <v>2.2479610368753588E-3</v>
      </c>
      <c r="CE363" s="240">
        <f t="shared" ca="1" si="673"/>
        <v>2.1305397842281268E-3</v>
      </c>
      <c r="CF363" s="240">
        <f t="shared" ca="1" si="674"/>
        <v>2.007985874627445E-3</v>
      </c>
      <c r="CG363" s="240">
        <f t="shared" ca="1" si="675"/>
        <v>1.8805945511759944E-3</v>
      </c>
      <c r="CH363" s="240">
        <f t="shared" ca="1" si="676"/>
        <v>1.7486727107301333E-3</v>
      </c>
      <c r="CI363" s="240">
        <f t="shared" ca="1" si="677"/>
        <v>1.6125381645584838E-3</v>
      </c>
      <c r="CJ363" s="240">
        <f t="shared" ca="1" si="678"/>
        <v>1.472518872706751E-3</v>
      </c>
      <c r="CK363" s="240">
        <f t="shared" ca="1" si="679"/>
        <v>1.3289521539132446E-3</v>
      </c>
      <c r="CL363" s="240">
        <f t="shared" ca="1" si="680"/>
        <v>1.1821838729785027E-3</v>
      </c>
      <c r="CM363" s="240">
        <f t="shared" ca="1" si="681"/>
        <v>1.0325676075466778E-3</v>
      </c>
      <c r="CN363" s="240">
        <f t="shared" ca="1" si="682"/>
        <v>8.8046379630603246E-4</v>
      </c>
      <c r="CO363" s="240">
        <f t="shared" ca="1" si="683"/>
        <v>7.262388706605656E-4</v>
      </c>
      <c r="CP363" s="240">
        <f t="shared" ca="1" si="684"/>
        <v>5.7026437196466514E-4</v>
      </c>
      <c r="CQ363" s="240">
        <f t="shared" ca="1" si="685"/>
        <v>4.129160564474391E-4</v>
      </c>
      <c r="CR363" s="240">
        <f t="shared" ca="1" si="686"/>
        <v>2.5457298998305907E-4</v>
      </c>
      <c r="CS363" s="240">
        <f t="shared" ca="1" si="687"/>
        <v>9.5616634887849298E-5</v>
      </c>
      <c r="CT363" s="240">
        <f t="shared" ca="1" si="688"/>
        <v>-6.3570069055833198E-5</v>
      </c>
      <c r="CU363" s="240">
        <f t="shared" ca="1" si="689"/>
        <v>-2.2260362713508007E-4</v>
      </c>
      <c r="CV363" s="240">
        <f t="shared" ca="1" si="690"/>
        <v>-3.8110091357878613E-4</v>
      </c>
      <c r="CW363" s="240">
        <f t="shared" ca="1" si="691"/>
        <v>-5.3868009454118059E-4</v>
      </c>
      <c r="CX363" s="240">
        <f t="shared" ca="1" si="692"/>
        <v>-6.9496154797302147E-4</v>
      </c>
      <c r="CY363" s="240">
        <f t="shared" ca="1" si="693"/>
        <v>-8.4956877816435303E-4</v>
      </c>
      <c r="CZ363" s="240">
        <f t="shared" ca="1" si="694"/>
        <v>-1.0021293227556504E-3</v>
      </c>
      <c r="DA363" s="240">
        <f t="shared" ca="1" si="695"/>
        <v>-1.1522756500322701E-3</v>
      </c>
      <c r="DB363" s="240">
        <f t="shared" ca="1" si="696"/>
        <v>-1.2996460443405323E-3</v>
      </c>
      <c r="DC363" s="240">
        <f t="shared" ca="1" si="697"/>
        <v>-1.4438854774924295E-3</v>
      </c>
      <c r="DD363" s="240">
        <f t="shared" ca="1" si="698"/>
        <v>-1.5846464640596164E-3</v>
      </c>
      <c r="DE363" s="240">
        <f t="shared" ca="1" si="699"/>
        <v>-1.7215898984962461E-3</v>
      </c>
      <c r="DF363" s="240">
        <f t="shared" ca="1" si="700"/>
        <v>-1.8543858720739353E-3</v>
      </c>
      <c r="DG363" s="240">
        <f t="shared" ca="1" si="701"/>
        <v>-1.9827144676607764E-3</v>
      </c>
      <c r="DH363" s="240">
        <f t="shared" ca="1" si="702"/>
        <v>-2.1062665304297469E-3</v>
      </c>
      <c r="DI363" s="240">
        <f t="shared" ca="1" si="703"/>
        <v>-2.2247444126397525E-3</v>
      </c>
      <c r="DJ363" s="240">
        <f t="shared" ca="1" si="704"/>
        <v>-2.3378626906951127E-3</v>
      </c>
      <c r="DK363" s="240">
        <f t="shared" ca="1" si="705"/>
        <v>-2.4453488527560016E-3</v>
      </c>
      <c r="DL363" s="240">
        <f t="shared" ca="1" si="706"/>
        <v>-2.5469439552433405E-3</v>
      </c>
      <c r="DM363" s="240">
        <f t="shared" ca="1" si="707"/>
        <v>-2.6424032466565526E-3</v>
      </c>
      <c r="DN363" s="240">
        <f t="shared" ca="1" si="708"/>
        <v>-2.7314967572013805E-3</v>
      </c>
      <c r="DO363" s="240">
        <f t="shared" ca="1" si="709"/>
        <v>-2.8140098528072516E-3</v>
      </c>
      <c r="DP363" s="240">
        <f t="shared" ca="1" si="710"/>
        <v>-2.8897437521995567E-3</v>
      </c>
      <c r="DQ363" s="240">
        <f t="shared" ca="1" si="711"/>
        <v>-2.9585160057811551E-3</v>
      </c>
      <c r="DR363" s="240">
        <f t="shared" ca="1" si="712"/>
        <v>-3.0201609351694285E-3</v>
      </c>
      <c r="DS363" s="240">
        <f t="shared" ca="1" si="713"/>
        <v>-3.0745300323300243E-3</v>
      </c>
      <c r="DT363" s="240">
        <f t="shared" ca="1" si="714"/>
        <v>-3.1214923173457114E-3</v>
      </c>
      <c r="DU363" s="240">
        <f t="shared" ca="1" si="715"/>
        <v>-3.160934653958477E-3</v>
      </c>
      <c r="DV363" s="240">
        <f t="shared" ca="1" si="716"/>
        <v>-3.1927620221246806E-3</v>
      </c>
      <c r="DW363" s="240">
        <f t="shared" ca="1" si="717"/>
        <v>-3.216897746926661E-3</v>
      </c>
      <c r="DX363" s="240">
        <f t="shared" ca="1" si="718"/>
        <v>-3.2332836832893301E-3</v>
      </c>
      <c r="DY363" s="240">
        <f t="shared" ca="1" si="719"/>
        <v>-3.2418803560567526E-3</v>
      </c>
      <c r="DZ363" s="240">
        <f t="shared" ca="1" si="720"/>
        <v>-3.2426670550912509E-3</v>
      </c>
      <c r="EA363" s="240">
        <f t="shared" ca="1" si="721"/>
        <v>-3.2356418851659462E-3</v>
      </c>
      <c r="EB363" s="240">
        <f t="shared" ca="1" si="722"/>
        <v>-3.2208217705305192E-3</v>
      </c>
      <c r="EC363" s="240">
        <f t="shared" ca="1" si="723"/>
        <v>-3.1982424141392156E-3</v>
      </c>
      <c r="ED363" s="240">
        <f t="shared" ca="1" si="724"/>
        <v>-3.1679582116393001E-3</v>
      </c>
      <c r="EE363" s="240">
        <f t="shared" ca="1" si="725"/>
        <v>-3.1300421203271788E-3</v>
      </c>
      <c r="EF363" s="240">
        <f t="shared" ca="1" si="726"/>
        <v>-3.0845854833878787E-3</v>
      </c>
      <c r="EG363" s="240">
        <f t="shared" ca="1" si="727"/>
        <v>-3.0316978098413171E-3</v>
      </c>
      <c r="EH363" s="240">
        <f t="shared" ca="1" si="728"/>
        <v>-2.9715065107254832E-3</v>
      </c>
      <c r="EI363" s="240">
        <f t="shared" ca="1" si="729"/>
        <v>-2.9041565921520815E-3</v>
      </c>
      <c r="EJ363" s="240">
        <f t="shared" ca="1" si="730"/>
        <v>-2.8298103059741101E-3</v>
      </c>
      <c r="EK363" s="240">
        <f t="shared" ca="1" si="731"/>
        <v>-2.7486467589069381E-3</v>
      </c>
      <c r="EL363" s="240">
        <f t="shared" ca="1" si="732"/>
        <v>-2.6608614810445363E-3</v>
      </c>
      <c r="EM363" s="240">
        <f t="shared" ca="1" si="733"/>
        <v>-2.5666659548103593E-3</v>
      </c>
      <c r="EN363" s="240">
        <f t="shared" ca="1" si="734"/>
        <v>-2.4662871054776585E-3</v>
      </c>
      <c r="EO363" s="240">
        <f t="shared" ca="1" si="735"/>
        <v>-2.3599667544866258E-3</v>
      </c>
      <c r="EP363" s="240">
        <f t="shared" ca="1" si="736"/>
        <v>-2.2479610368753592E-3</v>
      </c>
      <c r="EQ363" s="240">
        <f t="shared" ca="1" si="737"/>
        <v>-2.1305397842281285E-3</v>
      </c>
      <c r="ER363" s="240">
        <f t="shared" ca="1" si="738"/>
        <v>-2.0079858746274441E-3</v>
      </c>
      <c r="ES363" s="240">
        <f t="shared" ca="1" si="739"/>
        <v>-1.8805945511759948E-3</v>
      </c>
      <c r="ET363" s="240">
        <f t="shared" ca="1" si="740"/>
        <v>-1.7486727107301333E-3</v>
      </c>
      <c r="EU363" s="240">
        <f t="shared" ca="1" si="741"/>
        <v>-1.6125381645584844E-3</v>
      </c>
      <c r="EV363" s="240">
        <f t="shared" ca="1" si="742"/>
        <v>-1.472518872706751E-3</v>
      </c>
      <c r="EW363" s="240">
        <f t="shared" ca="1" si="743"/>
        <v>-1.328952153913245E-3</v>
      </c>
      <c r="EX363" s="240">
        <f t="shared" ca="1" si="744"/>
        <v>-1.1821838729785031E-3</v>
      </c>
      <c r="EY363" s="240">
        <f t="shared" ca="1" si="745"/>
        <v>-1.0325676075466782E-3</v>
      </c>
      <c r="EZ363" s="240">
        <f t="shared" ca="1" si="746"/>
        <v>-8.80463796306033E-4</v>
      </c>
      <c r="FA363" s="240">
        <f t="shared" ca="1" si="747"/>
        <v>-7.2623887066056581E-4</v>
      </c>
      <c r="FB363" s="240">
        <f t="shared" ca="1" si="748"/>
        <v>-5.7026437196466535E-4</v>
      </c>
      <c r="FC363" s="240">
        <f t="shared" ca="1" si="749"/>
        <v>-4.1291605644743932E-4</v>
      </c>
      <c r="FD363" s="240">
        <f t="shared" ca="1" si="750"/>
        <v>-2.545729899830594E-4</v>
      </c>
      <c r="FE363" s="240">
        <f t="shared" ca="1" si="751"/>
        <v>-9.5616634887849732E-5</v>
      </c>
      <c r="FF363" s="240">
        <f t="shared" ca="1" si="752"/>
        <v>6.3570069055832873E-5</v>
      </c>
      <c r="FG363" s="240">
        <f t="shared" ca="1" si="753"/>
        <v>2.2260362713507958E-4</v>
      </c>
      <c r="FH363" s="240">
        <f t="shared" ca="1" si="754"/>
        <v>3.8110091357878575E-4</v>
      </c>
      <c r="FI363" s="240">
        <f t="shared" ca="1" si="755"/>
        <v>5.3868009454118015E-4</v>
      </c>
      <c r="FJ363" s="240">
        <f t="shared" ca="1" si="756"/>
        <v>6.9496154797302103E-4</v>
      </c>
      <c r="FK363" s="240">
        <f t="shared" ca="1" si="757"/>
        <v>8.495687781643526E-4</v>
      </c>
      <c r="FL363" s="240">
        <f t="shared" ca="1" si="758"/>
        <v>1.0021293227556499E-3</v>
      </c>
      <c r="FM363" s="240">
        <f t="shared" ca="1" si="759"/>
        <v>1.1522756500322671E-3</v>
      </c>
      <c r="FN363" s="240">
        <f t="shared" ca="1" si="760"/>
        <v>1.2996460443405293E-3</v>
      </c>
      <c r="FO363" s="240">
        <f t="shared" ca="1" si="761"/>
        <v>1.4438854774924269E-3</v>
      </c>
      <c r="FP363" s="240">
        <f t="shared" ca="1" si="762"/>
        <v>1.5846464640596187E-3</v>
      </c>
      <c r="FQ363" s="240">
        <f t="shared" ca="1" si="763"/>
        <v>1.7215898984962483E-3</v>
      </c>
      <c r="FR363" s="240">
        <f t="shared" ca="1" si="764"/>
        <v>1.8543858720739348E-3</v>
      </c>
      <c r="FS363" s="240">
        <f t="shared" ca="1" si="765"/>
        <v>1.9827144676607764E-3</v>
      </c>
      <c r="FT363" s="240">
        <f t="shared" ca="1" si="766"/>
        <v>2.1062665304297464E-3</v>
      </c>
      <c r="FU363" s="240">
        <f t="shared" ca="1" si="767"/>
        <v>2.2247444126397521E-3</v>
      </c>
      <c r="FV363" s="240">
        <f t="shared" ca="1" si="768"/>
        <v>2.3378626906951122E-3</v>
      </c>
      <c r="FW363" s="240">
        <f t="shared" ca="1" si="769"/>
        <v>2.4453488527560012E-3</v>
      </c>
      <c r="FX363" s="240">
        <f t="shared" ca="1" si="770"/>
        <v>2.5469439552433379E-3</v>
      </c>
      <c r="FY363" s="240">
        <f t="shared" ca="1" si="771"/>
        <v>2.6424032466565509E-3</v>
      </c>
      <c r="FZ363" s="240">
        <f t="shared" ca="1" si="772"/>
        <v>2.7314967572013788E-3</v>
      </c>
      <c r="GA363" s="240">
        <f t="shared" ca="1" si="773"/>
        <v>2.8140098528072525E-3</v>
      </c>
      <c r="GB363" s="240">
        <f t="shared" ca="1" si="774"/>
        <v>2.8897437521995576E-3</v>
      </c>
      <c r="GC363" s="240">
        <f t="shared" ca="1" si="775"/>
        <v>2.9585160057811546E-3</v>
      </c>
      <c r="GD363" s="240">
        <f t="shared" ca="1" si="776"/>
        <v>3.0201609351694285E-3</v>
      </c>
      <c r="GE363" s="240">
        <f t="shared" ca="1" si="777"/>
        <v>3.0745300323300239E-3</v>
      </c>
      <c r="GF363" s="240">
        <f t="shared" ca="1" si="778"/>
        <v>3.1214923173457114E-3</v>
      </c>
      <c r="GG363" s="240">
        <f t="shared" ca="1" si="779"/>
        <v>3.1609346539584774E-3</v>
      </c>
      <c r="GH363" s="240">
        <f t="shared" ca="1" si="780"/>
        <v>3.1927620221246802E-3</v>
      </c>
      <c r="GI363" s="240">
        <f t="shared" ca="1" si="781"/>
        <v>3.2168977469266605E-3</v>
      </c>
      <c r="GJ363" s="240">
        <f t="shared" ca="1" si="782"/>
        <v>3.2332836832893296E-3</v>
      </c>
      <c r="GK363" s="240">
        <f t="shared" ca="1" si="783"/>
        <v>3.2418803560567522E-3</v>
      </c>
      <c r="GL363" s="240">
        <f t="shared" ca="1" si="784"/>
        <v>3.2426670550912513E-3</v>
      </c>
      <c r="GM363" s="240">
        <f t="shared" ca="1" si="785"/>
        <v>3.2356418851659458E-3</v>
      </c>
      <c r="GN363" s="240">
        <f t="shared" ca="1" si="786"/>
        <v>3.2208217705305192E-3</v>
      </c>
      <c r="GO363" s="240">
        <f t="shared" ca="1" si="787"/>
        <v>3.1982424141392156E-3</v>
      </c>
      <c r="GP363" s="240">
        <f t="shared" ca="1" si="788"/>
        <v>3.1679582116393005E-3</v>
      </c>
      <c r="GQ363" s="240">
        <f t="shared" ca="1" si="789"/>
        <v>3.1300421203271788E-3</v>
      </c>
      <c r="GR363" s="240">
        <f t="shared" ca="1" si="790"/>
        <v>3.0845854833878787E-3</v>
      </c>
      <c r="GS363" s="240">
        <f t="shared" ca="1" si="791"/>
        <v>3.0316978098413189E-3</v>
      </c>
      <c r="GT363" s="240">
        <f t="shared" ca="1" si="792"/>
        <v>2.971506510725485E-3</v>
      </c>
      <c r="GU363" s="240">
        <f t="shared" ca="1" si="793"/>
        <v>2.9041565921520828E-3</v>
      </c>
      <c r="GV363" s="240">
        <f t="shared" ca="1" si="794"/>
        <v>2.8298103059741088E-3</v>
      </c>
      <c r="GW363" s="240">
        <f t="shared" ca="1" si="795"/>
        <v>2.7486467589069368E-3</v>
      </c>
      <c r="GX363" s="240">
        <f t="shared" ca="1" si="796"/>
        <v>2.6608614810445363E-3</v>
      </c>
      <c r="GY363" s="240">
        <f t="shared" ca="1" si="797"/>
        <v>2.5666659548103593E-3</v>
      </c>
      <c r="GZ363" s="240">
        <f t="shared" ca="1" si="798"/>
        <v>2.4662871054776589E-3</v>
      </c>
      <c r="HA363" s="240">
        <f t="shared" ca="1" si="799"/>
        <v>2.3599667544866258E-3</v>
      </c>
      <c r="HB363" s="240">
        <f t="shared" ca="1" si="800"/>
        <v>2.2479610368753597E-3</v>
      </c>
      <c r="HC363" s="240">
        <f t="shared" ca="1" si="801"/>
        <v>2.1305397842281285E-3</v>
      </c>
      <c r="HD363" s="240">
        <f t="shared" ca="1" si="802"/>
        <v>2.0079858746274467E-3</v>
      </c>
      <c r="HE363" s="240">
        <f t="shared" ca="1" si="803"/>
        <v>1.8805945511759974E-3</v>
      </c>
      <c r="HF363" s="240">
        <f t="shared" ca="1" si="804"/>
        <v>1.7486727107301314E-3</v>
      </c>
      <c r="HG363" s="240">
        <f t="shared" ca="1" si="805"/>
        <v>1.612538164558482E-3</v>
      </c>
      <c r="HH363" s="240">
        <f t="shared" ca="1" si="806"/>
        <v>1.4725188727067488E-3</v>
      </c>
      <c r="HI363" s="240">
        <f t="shared" ca="1" si="807"/>
        <v>1.328952153913245E-3</v>
      </c>
      <c r="HJ363" s="240">
        <f t="shared" ca="1" si="808"/>
        <v>1.1821838729785036E-3</v>
      </c>
      <c r="HK363" s="240">
        <f t="shared" ca="1" si="809"/>
        <v>1.0325676075466786E-3</v>
      </c>
      <c r="HL363" s="240">
        <f t="shared" ca="1" si="810"/>
        <v>8.8046379630603321E-4</v>
      </c>
      <c r="HM363" s="240">
        <f t="shared" ca="1" si="811"/>
        <v>7.2623887066056636E-4</v>
      </c>
      <c r="HN363" s="240">
        <f t="shared" ca="1" si="812"/>
        <v>5.7026437196466579E-4</v>
      </c>
      <c r="HO363" s="240">
        <f t="shared" ca="1" si="813"/>
        <v>4.1291605644744257E-4</v>
      </c>
      <c r="HP363" s="240">
        <f t="shared" ca="1" si="814"/>
        <v>2.5457298998306265E-4</v>
      </c>
      <c r="HQ363" s="240">
        <f t="shared" ca="1" si="815"/>
        <v>9.561663488784713E-5</v>
      </c>
      <c r="HR363" s="240">
        <f t="shared" ca="1" si="816"/>
        <v>-6.3570069055835475E-5</v>
      </c>
      <c r="HS363" s="240">
        <f t="shared" ca="1" si="817"/>
        <v>-2.2260362713508207E-4</v>
      </c>
      <c r="HT363" s="240">
        <f t="shared" ca="1" si="818"/>
        <v>-3.8110091357878537E-4</v>
      </c>
      <c r="HU363" s="240">
        <f t="shared" ca="1" si="819"/>
        <v>-5.3868009454117972E-4</v>
      </c>
      <c r="HV363" s="240">
        <f t="shared" ca="1" si="820"/>
        <v>-6.949615479730206E-4</v>
      </c>
      <c r="HW363" s="240">
        <f t="shared" ca="1" si="821"/>
        <v>-8.4956877816435216E-4</v>
      </c>
      <c r="HX363" s="240">
        <f t="shared" ca="1" si="822"/>
        <v>-1.0021293227556495E-3</v>
      </c>
      <c r="HY363" s="240">
        <f t="shared" ca="1" si="823"/>
        <v>-1.1522756500322666E-3</v>
      </c>
      <c r="HZ363" s="240">
        <f t="shared" ca="1" si="824"/>
        <v>-1.2996460443405291E-3</v>
      </c>
      <c r="IA363" s="240">
        <f t="shared" ca="1" si="825"/>
        <v>-1.4438854774924265E-3</v>
      </c>
      <c r="IB363" s="240">
        <f t="shared" ca="1" si="826"/>
        <v>-1.5846464640596181E-3</v>
      </c>
      <c r="IC363" s="240">
        <f t="shared" ca="1" si="827"/>
        <v>-1.721589898496248E-3</v>
      </c>
      <c r="ID363" s="240">
        <f t="shared" ca="1" si="828"/>
        <v>-1.8543858720739348E-3</v>
      </c>
      <c r="IE363" s="240">
        <f t="shared" ca="1" si="829"/>
        <v>-2.0486011055134371E-3</v>
      </c>
      <c r="IF363" s="240">
        <f t="shared" ca="1" si="830"/>
        <v>-2.106266530429746E-3</v>
      </c>
      <c r="IG363" s="240">
        <f t="shared" ca="1" si="831"/>
        <v>-2.2247444126397516E-3</v>
      </c>
      <c r="IH363" s="240">
        <f t="shared" ca="1" si="832"/>
        <v>-2.3378626906951118E-3</v>
      </c>
      <c r="II363" s="240">
        <f t="shared" ca="1" si="833"/>
        <v>-2.4453488527560012E-3</v>
      </c>
      <c r="IJ363" s="240">
        <f t="shared" ca="1" si="834"/>
        <v>-2.5469439552433379E-3</v>
      </c>
      <c r="IK363" s="240">
        <f t="shared" ca="1" si="835"/>
        <v>-2.6424032466565509E-3</v>
      </c>
      <c r="IL363" s="240">
        <f t="shared" ca="1" si="836"/>
        <v>-2.7314967572013788E-3</v>
      </c>
      <c r="IM363" s="240">
        <f t="shared" ca="1" si="837"/>
        <v>-2.814009852807252E-3</v>
      </c>
      <c r="IN363" s="240">
        <f t="shared" ca="1" si="838"/>
        <v>-2.8897437521995572E-3</v>
      </c>
      <c r="IO363" s="240">
        <f t="shared" ca="1" si="839"/>
        <v>-2.9585160057811542E-3</v>
      </c>
      <c r="IP363" s="240">
        <f t="shared" ca="1" si="840"/>
        <v>-3.0201609351694285E-3</v>
      </c>
      <c r="IQ363" s="240">
        <f t="shared" ca="1" si="841"/>
        <v>-3.0745300323300243E-3</v>
      </c>
      <c r="IR363" s="240">
        <f t="shared" ca="1" si="842"/>
        <v>-3.1214923173457114E-3</v>
      </c>
      <c r="IS363" s="240">
        <f t="shared" ca="1" si="843"/>
        <v>-3.160934653958477E-3</v>
      </c>
      <c r="IT363" s="240">
        <f t="shared" ca="1" si="844"/>
        <v>-3.1927620221246802E-3</v>
      </c>
      <c r="IU363" s="240">
        <f t="shared" ca="1" si="845"/>
        <v>-3.2168977469266601E-3</v>
      </c>
      <c r="IV363" s="240">
        <f t="shared" ca="1" si="846"/>
        <v>-3.2332836832893296E-3</v>
      </c>
      <c r="IW363" s="240">
        <f t="shared" ca="1" si="847"/>
        <v>-3.2418803560567526E-3</v>
      </c>
      <c r="IX363" s="240">
        <f t="shared" ca="1" si="848"/>
        <v>-3.2426670550912509E-3</v>
      </c>
      <c r="IY363" s="240">
        <f t="shared" ca="1" si="849"/>
        <v>-3.2356418851659462E-3</v>
      </c>
      <c r="IZ363" s="240">
        <f t="shared" ca="1" si="850"/>
        <v>-3.2208217705305187E-3</v>
      </c>
      <c r="JA363" s="240">
        <f t="shared" ca="1" si="851"/>
        <v>-3.1982424141392156E-3</v>
      </c>
      <c r="JB363" s="240">
        <f t="shared" ca="1" si="852"/>
        <v>-3.1679582116393005E-3</v>
      </c>
    </row>
    <row r="364" spans="1:262">
      <c r="B364" s="248">
        <v>3</v>
      </c>
      <c r="C364" s="247">
        <f t="shared" si="853"/>
        <v>5.8593749999999998E-5</v>
      </c>
      <c r="D364" s="244">
        <f t="shared" ca="1" si="597"/>
        <v>80.205607977134065</v>
      </c>
      <c r="E364" s="243">
        <f ca="1">I361</f>
        <v>0.20560797713406306</v>
      </c>
      <c r="F364" s="242">
        <v>3</v>
      </c>
      <c r="G364" s="240">
        <f t="shared" ca="1" si="854"/>
        <v>-0.1886652054734691</v>
      </c>
      <c r="H364" s="240">
        <f t="shared" ca="1" si="598"/>
        <v>-0.18639401707849049</v>
      </c>
      <c r="I364" s="240">
        <f t="shared" ca="1" si="599"/>
        <v>-0.18311274335529759</v>
      </c>
      <c r="J364" s="240">
        <f t="shared" ca="1" si="600"/>
        <v>-0.17883916581049458</v>
      </c>
      <c r="K364" s="240">
        <f t="shared" ca="1" si="601"/>
        <v>-0.17359644333107069</v>
      </c>
      <c r="L364" s="240">
        <f t="shared" ca="1" si="602"/>
        <v>-0.16741298668438515</v>
      </c>
      <c r="M364" s="240">
        <f t="shared" ca="1" si="603"/>
        <v>-0.16032230455775717</v>
      </c>
      <c r="N364" s="240">
        <f t="shared" ca="1" si="604"/>
        <v>-0.15236282197198628</v>
      </c>
      <c r="O364" s="240">
        <f t="shared" ca="1" si="605"/>
        <v>-0.1435776720528352</v>
      </c>
      <c r="P364" s="240">
        <f t="shared" ca="1" si="606"/>
        <v>-0.13401446228888417</v>
      </c>
      <c r="Q364" s="240">
        <f t="shared" ca="1" si="607"/>
        <v>-0.12372501654242561</v>
      </c>
      <c r="R364" s="240">
        <f t="shared" ca="1" si="608"/>
        <v>-0.11276509421146409</v>
      </c>
      <c r="S364" s="240">
        <f t="shared" ca="1" si="609"/>
        <v>-0.10119408806470752</v>
      </c>
      <c r="T364" s="240">
        <f t="shared" ca="1" si="610"/>
        <v>-8.907470238700739E-2</v>
      </c>
      <c r="U364" s="241">
        <f t="shared" ca="1" si="611"/>
        <v>-7.6472613179406526E-2</v>
      </c>
      <c r="V364" s="240">
        <f t="shared" ca="1" si="612"/>
        <v>-6.3456112255198954E-2</v>
      </c>
      <c r="W364" s="240">
        <f t="shared" ca="1" si="613"/>
        <v>-5.009573716067664E-2</v>
      </c>
      <c r="X364" s="240">
        <f t="shared" ca="1" si="614"/>
        <v>-3.6463888926054726E-2</v>
      </c>
      <c r="Y364" s="240">
        <f t="shared" ca="1" si="615"/>
        <v>-2.2634439718015674E-2</v>
      </c>
      <c r="Z364" s="240">
        <f t="shared" ca="1" si="616"/>
        <v>-8.6823325200375417E-3</v>
      </c>
      <c r="AA364" s="240">
        <f t="shared" ca="1" si="617"/>
        <v>5.3168249901267501E-3</v>
      </c>
      <c r="AB364" s="240">
        <f t="shared" ca="1" si="618"/>
        <v>1.9287170165005859E-2</v>
      </c>
      <c r="AC364" s="240">
        <f t="shared" ca="1" si="619"/>
        <v>3.3152996493669852E-2</v>
      </c>
      <c r="AD364" s="240">
        <f t="shared" ca="1" si="620"/>
        <v>4.6839163861872188E-2</v>
      </c>
      <c r="AE364" s="240">
        <f t="shared" ca="1" si="621"/>
        <v>6.0271505742839182E-2</v>
      </c>
      <c r="AF364" s="240">
        <f t="shared" ca="1" si="622"/>
        <v>7.3377231112104591E-2</v>
      </c>
      <c r="AG364" s="240">
        <f t="shared" ca="1" si="623"/>
        <v>8.6085318908377978E-2</v>
      </c>
      <c r="AH364" s="240">
        <f t="shared" ca="1" si="624"/>
        <v>9.8326902902829375E-2</v>
      </c>
      <c r="AI364" s="240">
        <f t="shared" ca="1" si="625"/>
        <v>0.11003564489114982</v>
      </c>
      <c r="AJ364" s="240">
        <f t="shared" ca="1" si="626"/>
        <v>0.12114809418602868</v>
      </c>
      <c r="AK364" s="240">
        <f t="shared" ca="1" si="627"/>
        <v>0.13160403146192512</v>
      </c>
      <c r="AL364" s="240">
        <f t="shared" ca="1" si="628"/>
        <v>0.14134679508881143</v>
      </c>
      <c r="AM364" s="240">
        <f t="shared" ca="1" si="629"/>
        <v>0.15032358818645489</v>
      </c>
      <c r="AN364" s="240">
        <f t="shared" ca="1" si="630"/>
        <v>0.15848576473528647</v>
      </c>
      <c r="AO364" s="240">
        <f t="shared" ca="1" si="631"/>
        <v>0.16578909319339569</v>
      </c>
      <c r="AP364" s="240">
        <f t="shared" ca="1" si="632"/>
        <v>0.17219399619108855</v>
      </c>
      <c r="AQ364" s="240">
        <f t="shared" ca="1" si="633"/>
        <v>0.1776657650040831</v>
      </c>
      <c r="AR364" s="240">
        <f t="shared" ca="1" si="634"/>
        <v>0.18217474764309313</v>
      </c>
      <c r="AS364" s="240">
        <f t="shared" ca="1" si="635"/>
        <v>0.18569650954052791</v>
      </c>
      <c r="AT364" s="240">
        <f t="shared" ca="1" si="636"/>
        <v>0.18821196596353054</v>
      </c>
      <c r="AU364" s="240">
        <f t="shared" ca="1" si="637"/>
        <v>0.18970748543579904</v>
      </c>
      <c r="AV364" s="240">
        <f t="shared" ca="1" si="638"/>
        <v>0.19017496360773747</v>
      </c>
      <c r="AW364" s="240">
        <f t="shared" ca="1" si="639"/>
        <v>0.18961186717462852</v>
      </c>
      <c r="AX364" s="240">
        <f t="shared" ca="1" si="640"/>
        <v>0.18802124760483141</v>
      </c>
      <c r="AY364" s="240">
        <f t="shared" ca="1" si="641"/>
        <v>0.18541172460361027</v>
      </c>
      <c r="AZ364" s="240">
        <f t="shared" ca="1" si="642"/>
        <v>0.18179743940220464</v>
      </c>
      <c r="BA364" s="240">
        <f t="shared" ca="1" si="643"/>
        <v>0.17719797812527213</v>
      </c>
      <c r="BB364" s="240">
        <f t="shared" ca="1" si="644"/>
        <v>0.1716382656519817</v>
      </c>
      <c r="BC364" s="240">
        <f t="shared" ca="1" si="645"/>
        <v>0.16514843054593425</v>
      </c>
      <c r="BD364" s="240">
        <f t="shared" ca="1" si="646"/>
        <v>0.15776364178586577</v>
      </c>
      <c r="BE364" s="240">
        <f t="shared" ca="1" si="647"/>
        <v>0.14952391818190447</v>
      </c>
      <c r="BF364" s="240">
        <f t="shared" ca="1" si="648"/>
        <v>0.1404739115101715</v>
      </c>
      <c r="BG364" s="240">
        <f t="shared" ca="1" si="649"/>
        <v>0.1306626645409372</v>
      </c>
      <c r="BH364" s="240">
        <f t="shared" ca="1" si="650"/>
        <v>0.12014334527160003</v>
      </c>
      <c r="BI364" s="240">
        <f t="shared" ca="1" si="651"/>
        <v>0.10897295880470195</v>
      </c>
      <c r="BJ364" s="240">
        <f t="shared" ca="1" si="652"/>
        <v>9.7212038432338443E-2</v>
      </c>
      <c r="BK364" s="240">
        <f t="shared" ca="1" si="653"/>
        <v>8.4924317601004551E-2</v>
      </c>
      <c r="BL364" s="240">
        <f t="shared" ca="1" si="654"/>
        <v>7.2176384534525476E-2</v>
      </c>
      <c r="BM364" s="240">
        <f t="shared" ca="1" si="655"/>
        <v>5.9037321386702632E-2</v>
      </c>
      <c r="BN364" s="240">
        <f t="shared" ca="1" si="656"/>
        <v>4.5578329879137236E-2</v>
      </c>
      <c r="BO364" s="240">
        <f t="shared" ca="1" si="657"/>
        <v>3.1872345452930891E-2</v>
      </c>
      <c r="BP364" s="240">
        <f t="shared" ca="1" si="658"/>
        <v>1.7993642025211615E-2</v>
      </c>
      <c r="BQ364" s="240">
        <f t="shared" ca="1" si="659"/>
        <v>4.0174294923412679E-3</v>
      </c>
      <c r="BR364" s="240">
        <f t="shared" ca="1" si="660"/>
        <v>-9.9805538390285251E-3</v>
      </c>
      <c r="BS364" s="240">
        <f t="shared" ca="1" si="661"/>
        <v>-2.392445168440329E-2</v>
      </c>
      <c r="BT364" s="240">
        <f t="shared" ca="1" si="662"/>
        <v>-3.7738700853223277E-2</v>
      </c>
      <c r="BU364" s="240">
        <f t="shared" ca="1" si="663"/>
        <v>-5.134844073233958E-2</v>
      </c>
      <c r="BV364" s="240">
        <f t="shared" ca="1" si="664"/>
        <v>-6.4679918962163921E-2</v>
      </c>
      <c r="BW364" s="240">
        <f t="shared" ca="1" si="665"/>
        <v>-7.766089110709469E-2</v>
      </c>
      <c r="BX364" s="240">
        <f t="shared" ca="1" si="666"/>
        <v>-9.0221012154373212E-2</v>
      </c>
      <c r="BY364" s="240">
        <f t="shared" ca="1" si="667"/>
        <v>-0.10229221771980221</v>
      </c>
      <c r="BZ364" s="240">
        <f t="shared" ca="1" si="668"/>
        <v>-0.11380909289454189</v>
      </c>
      <c r="CA364" s="240">
        <f t="shared" ca="1" si="669"/>
        <v>-0.12470922673416826</v>
      </c>
      <c r="CB364" s="240">
        <f t="shared" ca="1" si="670"/>
        <v>-0.13493355046898792</v>
      </c>
      <c r="CC364" s="240">
        <f t="shared" ca="1" si="671"/>
        <v>-0.14442665760281986</v>
      </c>
      <c r="CD364" s="240">
        <f t="shared" ca="1" si="672"/>
        <v>-0.15313710416559823</v>
      </c>
      <c r="CE364" s="240">
        <f t="shared" ca="1" si="673"/>
        <v>-0.1610176874927034</v>
      </c>
      <c r="CF364" s="240">
        <f t="shared" ca="1" si="674"/>
        <v>-0.1680257020202913</v>
      </c>
      <c r="CG364" s="240">
        <f t="shared" ca="1" si="675"/>
        <v>-0.17412317071044428</v>
      </c>
      <c r="CH364" s="240">
        <f t="shared" ca="1" si="676"/>
        <v>-0.17927705085202972</v>
      </c>
      <c r="CI364" s="240">
        <f t="shared" ca="1" si="677"/>
        <v>-0.18345941312201475</v>
      </c>
      <c r="CJ364" s="240">
        <f t="shared" ca="1" si="678"/>
        <v>-0.1866475929368874</v>
      </c>
      <c r="CK364" s="240">
        <f t="shared" ca="1" si="679"/>
        <v>-0.18882431327399865</v>
      </c>
      <c r="CL364" s="240">
        <f t="shared" ca="1" si="680"/>
        <v>-0.18997777829724499</v>
      </c>
      <c r="CM364" s="240">
        <f t="shared" ca="1" si="681"/>
        <v>-0.19010173727972618</v>
      </c>
      <c r="CN364" s="240">
        <f t="shared" ca="1" si="682"/>
        <v>-0.18919551847697605</v>
      </c>
      <c r="CO364" s="240">
        <f t="shared" ca="1" si="683"/>
        <v>-0.18726403276720385</v>
      </c>
      <c r="CP364" s="240">
        <f t="shared" ca="1" si="684"/>
        <v>-0.18431774703881978</v>
      </c>
      <c r="CQ364" s="240">
        <f t="shared" ca="1" si="685"/>
        <v>-0.18037262746945995</v>
      </c>
      <c r="CR364" s="240">
        <f t="shared" ca="1" si="686"/>
        <v>-0.17545005300388616</v>
      </c>
      <c r="CS364" s="240">
        <f t="shared" ca="1" si="687"/>
        <v>-0.16957669949963208</v>
      </c>
      <c r="CT364" s="240">
        <f t="shared" ca="1" si="688"/>
        <v>-0.1627843951682201</v>
      </c>
      <c r="CU364" s="240">
        <f t="shared" ca="1" si="689"/>
        <v>-0.15510994809532513</v>
      </c>
      <c r="CV364" s="240">
        <f t="shared" ca="1" si="690"/>
        <v>-0.14659494677456936</v>
      </c>
      <c r="CW364" s="240">
        <f t="shared" ca="1" si="691"/>
        <v>-0.13728553473587188</v>
      </c>
      <c r="CX364" s="240">
        <f t="shared" ca="1" si="692"/>
        <v>-0.12723216048966246</v>
      </c>
      <c r="CY364" s="240">
        <f t="shared" ca="1" si="693"/>
        <v>-0.11648930414203189</v>
      </c>
      <c r="CZ364" s="240">
        <f t="shared" ca="1" si="694"/>
        <v>-0.10511518216231705</v>
      </c>
      <c r="DA364" s="240">
        <f t="shared" ca="1" si="695"/>
        <v>-9.3171431903010013E-2</v>
      </c>
      <c r="DB364" s="240">
        <f t="shared" ca="1" si="696"/>
        <v>-8.0722777581603636E-2</v>
      </c>
      <c r="DC364" s="240">
        <f t="shared" ca="1" si="697"/>
        <v>-6.7836679534449662E-2</v>
      </c>
      <c r="DD364" s="240">
        <f t="shared" ca="1" si="698"/>
        <v>-5.4582968643350702E-2</v>
      </c>
      <c r="DE364" s="240">
        <f t="shared" ca="1" si="699"/>
        <v>-4.1033467915962206E-2</v>
      </c>
      <c r="DF364" s="240">
        <f t="shared" ca="1" si="700"/>
        <v>-2.7261603270689969E-2</v>
      </c>
      <c r="DG364" s="240">
        <f t="shared" ca="1" si="701"/>
        <v>-1.3342005635276969E-2</v>
      </c>
      <c r="DH364" s="240">
        <f t="shared" ca="1" si="702"/>
        <v>6.4989348465974497E-4</v>
      </c>
      <c r="DI364" s="240">
        <f t="shared" ca="1" si="703"/>
        <v>1.4638270775494615E-2</v>
      </c>
      <c r="DJ364" s="240">
        <f t="shared" ca="1" si="704"/>
        <v>2.8547322008698951E-2</v>
      </c>
      <c r="DK364" s="240">
        <f t="shared" ca="1" si="705"/>
        <v>4.2301672830523558E-2</v>
      </c>
      <c r="DL364" s="240">
        <f t="shared" ca="1" si="706"/>
        <v>5.582678722215148E-2</v>
      </c>
      <c r="DM364" s="240">
        <f t="shared" ca="1" si="707"/>
        <v>6.9049371416843794E-2</v>
      </c>
      <c r="DN364" s="240">
        <f t="shared" ca="1" si="708"/>
        <v>8.1897771085209833E-2</v>
      </c>
      <c r="DO364" s="240">
        <f t="shared" ca="1" si="709"/>
        <v>9.4302359636227365E-2</v>
      </c>
      <c r="DP364" s="240">
        <f t="shared" ca="1" si="710"/>
        <v>0.10619591552977303</v>
      </c>
      <c r="DQ364" s="240">
        <f t="shared" ca="1" si="711"/>
        <v>0.11751398655597053</v>
      </c>
      <c r="DR364" s="240">
        <f t="shared" ca="1" si="712"/>
        <v>0.12819523910730132</v>
      </c>
      <c r="DS364" s="240">
        <f t="shared" ca="1" si="713"/>
        <v>0.13818179055073856</v>
      </c>
      <c r="DT364" s="240">
        <f t="shared" ca="1" si="714"/>
        <v>0.14741952289874904</v>
      </c>
      <c r="DU364" s="240">
        <f t="shared" ca="1" si="715"/>
        <v>0.15585837607935737</v>
      </c>
      <c r="DV364" s="240">
        <f t="shared" ca="1" si="716"/>
        <v>0.16345261921601384</v>
      </c>
      <c r="DW364" s="240">
        <f t="shared" ca="1" si="717"/>
        <v>0.17016109844717564</v>
      </c>
      <c r="DX364" s="240">
        <f t="shared" ca="1" si="718"/>
        <v>0.17594745994264871</v>
      </c>
      <c r="DY364" s="240">
        <f t="shared" ca="1" si="719"/>
        <v>0.1807803469081439</v>
      </c>
      <c r="DZ364" s="240">
        <f t="shared" ca="1" si="720"/>
        <v>0.18463356951046089</v>
      </c>
      <c r="EA364" s="240">
        <f t="shared" ca="1" si="721"/>
        <v>0.1874862468024647</v>
      </c>
      <c r="EB364" s="240">
        <f t="shared" ca="1" si="722"/>
        <v>0.18932291987874636</v>
      </c>
      <c r="EC364" s="240">
        <f t="shared" ca="1" si="723"/>
        <v>0.19013363564877134</v>
      </c>
      <c r="ED364" s="240">
        <f t="shared" ca="1" si="724"/>
        <v>0.1899140007735394</v>
      </c>
      <c r="EE364" s="240">
        <f t="shared" ca="1" si="725"/>
        <v>0.1886652054734691</v>
      </c>
      <c r="EF364" s="240">
        <f t="shared" ca="1" si="726"/>
        <v>0.18639401707849051</v>
      </c>
      <c r="EG364" s="240">
        <f t="shared" ca="1" si="727"/>
        <v>0.18311274335529759</v>
      </c>
      <c r="EH364" s="240">
        <f t="shared" ca="1" si="728"/>
        <v>0.17883916581049455</v>
      </c>
      <c r="EI364" s="240">
        <f t="shared" ca="1" si="729"/>
        <v>0.17359644333107077</v>
      </c>
      <c r="EJ364" s="240">
        <f t="shared" ca="1" si="730"/>
        <v>0.16741298668438515</v>
      </c>
      <c r="EK364" s="240">
        <f t="shared" ca="1" si="731"/>
        <v>0.16032230455775731</v>
      </c>
      <c r="EL364" s="240">
        <f t="shared" ca="1" si="732"/>
        <v>0.15236282197198639</v>
      </c>
      <c r="EM364" s="240">
        <f t="shared" ca="1" si="733"/>
        <v>0.1435776720528352</v>
      </c>
      <c r="EN364" s="240">
        <f t="shared" ca="1" si="734"/>
        <v>0.13401446228888433</v>
      </c>
      <c r="EO364" s="240">
        <f t="shared" ca="1" si="735"/>
        <v>0.12372501654242567</v>
      </c>
      <c r="EP364" s="240">
        <f t="shared" ca="1" si="736"/>
        <v>0.11276509421146406</v>
      </c>
      <c r="EQ364" s="240">
        <f t="shared" ca="1" si="737"/>
        <v>0.10119408806470766</v>
      </c>
      <c r="ER364" s="240">
        <f t="shared" ca="1" si="738"/>
        <v>8.9074702387007446E-2</v>
      </c>
      <c r="ES364" s="240">
        <f t="shared" ca="1" si="739"/>
        <v>7.6472613179406485E-2</v>
      </c>
      <c r="ET364" s="240">
        <f t="shared" ca="1" si="740"/>
        <v>6.3456112255199093E-2</v>
      </c>
      <c r="EU364" s="240">
        <f t="shared" ca="1" si="741"/>
        <v>5.0095737160676668E-2</v>
      </c>
      <c r="EV364" s="240">
        <f t="shared" ca="1" si="742"/>
        <v>3.6463888926054629E-2</v>
      </c>
      <c r="EW364" s="240">
        <f t="shared" ca="1" si="743"/>
        <v>2.2634439718015785E-2</v>
      </c>
      <c r="EX364" s="240">
        <f t="shared" ca="1" si="744"/>
        <v>8.6823325200375261E-3</v>
      </c>
      <c r="EY364" s="240">
        <f t="shared" ca="1" si="745"/>
        <v>-5.3168249901265115E-3</v>
      </c>
      <c r="EZ364" s="240">
        <f t="shared" ca="1" si="746"/>
        <v>-1.9287170165005744E-2</v>
      </c>
      <c r="FA364" s="240">
        <f t="shared" ca="1" si="747"/>
        <v>-3.3152996493669866E-2</v>
      </c>
      <c r="FB364" s="240">
        <f t="shared" ca="1" si="748"/>
        <v>-4.6839163861871994E-2</v>
      </c>
      <c r="FC364" s="240">
        <f t="shared" ca="1" si="749"/>
        <v>-6.0271505742839106E-2</v>
      </c>
      <c r="FD364" s="240">
        <f t="shared" ca="1" si="750"/>
        <v>-7.3377231112104632E-2</v>
      </c>
      <c r="FE364" s="240">
        <f t="shared" ca="1" si="751"/>
        <v>-8.6085318908377839E-2</v>
      </c>
      <c r="FF364" s="240">
        <f t="shared" ca="1" si="752"/>
        <v>-9.8326902902829305E-2</v>
      </c>
      <c r="FG364" s="240">
        <f t="shared" ca="1" si="753"/>
        <v>-0.11003564489114991</v>
      </c>
      <c r="FH364" s="240">
        <f t="shared" ca="1" si="754"/>
        <v>-0.12114809418602855</v>
      </c>
      <c r="FI364" s="240">
        <f t="shared" ca="1" si="755"/>
        <v>-0.13160403146192515</v>
      </c>
      <c r="FJ364" s="240">
        <f t="shared" ca="1" si="756"/>
        <v>-0.14134679508881129</v>
      </c>
      <c r="FK364" s="240">
        <f t="shared" ca="1" si="757"/>
        <v>-0.15032358818645483</v>
      </c>
      <c r="FL364" s="240">
        <f t="shared" ca="1" si="758"/>
        <v>-0.15848576473528647</v>
      </c>
      <c r="FM364" s="240">
        <f t="shared" ca="1" si="759"/>
        <v>-0.1657890931933956</v>
      </c>
      <c r="FN364" s="240">
        <f t="shared" ca="1" si="760"/>
        <v>-0.17219399619108855</v>
      </c>
      <c r="FO364" s="240">
        <f t="shared" ca="1" si="761"/>
        <v>-0.17766576500408307</v>
      </c>
      <c r="FP364" s="240">
        <f t="shared" ca="1" si="762"/>
        <v>-0.18217474764309305</v>
      </c>
      <c r="FQ364" s="240">
        <f t="shared" ca="1" si="763"/>
        <v>-0.18569650954052788</v>
      </c>
      <c r="FR364" s="240">
        <f t="shared" ca="1" si="764"/>
        <v>-0.18821196596353054</v>
      </c>
      <c r="FS364" s="240">
        <f t="shared" ca="1" si="765"/>
        <v>-0.18970748543579902</v>
      </c>
      <c r="FT364" s="240">
        <f t="shared" ca="1" si="766"/>
        <v>-0.19017496360773747</v>
      </c>
      <c r="FU364" s="240">
        <f t="shared" ca="1" si="767"/>
        <v>-0.18961186717462852</v>
      </c>
      <c r="FV364" s="240">
        <f t="shared" ca="1" si="768"/>
        <v>-0.18802124760483141</v>
      </c>
      <c r="FW364" s="240">
        <f t="shared" ca="1" si="769"/>
        <v>-0.18541172460361027</v>
      </c>
      <c r="FX364" s="240">
        <f t="shared" ca="1" si="770"/>
        <v>-0.18179743940220472</v>
      </c>
      <c r="FY364" s="240">
        <f t="shared" ca="1" si="771"/>
        <v>-0.17719797812527213</v>
      </c>
      <c r="FZ364" s="240">
        <f t="shared" ca="1" si="772"/>
        <v>-0.1716382656519817</v>
      </c>
      <c r="GA364" s="240">
        <f t="shared" ca="1" si="773"/>
        <v>-0.16514843054593439</v>
      </c>
      <c r="GB364" s="240">
        <f t="shared" ca="1" si="774"/>
        <v>-0.15776364178586583</v>
      </c>
      <c r="GC364" s="240">
        <f t="shared" ca="1" si="775"/>
        <v>-0.14952391818190447</v>
      </c>
      <c r="GD364" s="240">
        <f t="shared" ca="1" si="776"/>
        <v>-0.14047391151017161</v>
      </c>
      <c r="GE364" s="240">
        <f t="shared" ca="1" si="777"/>
        <v>-0.13066266454093722</v>
      </c>
      <c r="GF364" s="240">
        <f t="shared" ca="1" si="778"/>
        <v>-0.12014334527159995</v>
      </c>
      <c r="GG364" s="240">
        <f t="shared" ca="1" si="779"/>
        <v>-0.10897295880470202</v>
      </c>
      <c r="GH364" s="240">
        <f t="shared" ca="1" si="780"/>
        <v>-9.7212038432338513E-2</v>
      </c>
      <c r="GI364" s="240">
        <f t="shared" ca="1" si="781"/>
        <v>-8.4924317601004468E-2</v>
      </c>
      <c r="GJ364" s="240">
        <f t="shared" ca="1" si="782"/>
        <v>-7.2176384534525545E-2</v>
      </c>
      <c r="GK364" s="240">
        <f t="shared" ca="1" si="783"/>
        <v>-5.9037321386702701E-2</v>
      </c>
      <c r="GL364" s="240">
        <f t="shared" ca="1" si="784"/>
        <v>-4.5578329879137465E-2</v>
      </c>
      <c r="GM364" s="240">
        <f t="shared" ca="1" si="785"/>
        <v>-3.187234545293096E-2</v>
      </c>
      <c r="GN364" s="240">
        <f t="shared" ca="1" si="786"/>
        <v>-1.7993642025211518E-2</v>
      </c>
      <c r="GO364" s="240">
        <f t="shared" ca="1" si="787"/>
        <v>-4.0174294923415056E-3</v>
      </c>
      <c r="GP364" s="240">
        <f t="shared" ca="1" si="788"/>
        <v>9.9805538390284557E-3</v>
      </c>
      <c r="GQ364" s="240">
        <f t="shared" ca="1" si="789"/>
        <v>2.3924451684403391E-2</v>
      </c>
      <c r="GR364" s="240">
        <f t="shared" ca="1" si="790"/>
        <v>3.7738700853223048E-2</v>
      </c>
      <c r="GS364" s="240">
        <f t="shared" ca="1" si="791"/>
        <v>5.1348440732339511E-2</v>
      </c>
      <c r="GT364" s="240">
        <f t="shared" ca="1" si="792"/>
        <v>6.4679918962164004E-2</v>
      </c>
      <c r="GU364" s="240">
        <f t="shared" ca="1" si="793"/>
        <v>7.7660891107094621E-2</v>
      </c>
      <c r="GV364" s="240">
        <f t="shared" ca="1" si="794"/>
        <v>9.0221012154373142E-2</v>
      </c>
      <c r="GW364" s="240">
        <f t="shared" ca="1" si="795"/>
        <v>0.10229221771980201</v>
      </c>
      <c r="GX364" s="240">
        <f t="shared" ca="1" si="796"/>
        <v>0.11380909289454183</v>
      </c>
      <c r="GY364" s="240">
        <f t="shared" ca="1" si="797"/>
        <v>0.12470922673416819</v>
      </c>
      <c r="GZ364" s="240">
        <f t="shared" ca="1" si="798"/>
        <v>0.13493355046898775</v>
      </c>
      <c r="HA364" s="240">
        <f t="shared" ca="1" si="799"/>
        <v>0.14442665760281984</v>
      </c>
      <c r="HB364" s="240">
        <f t="shared" ca="1" si="800"/>
        <v>0.15313710416559828</v>
      </c>
      <c r="HC364" s="240">
        <f t="shared" ca="1" si="801"/>
        <v>0.16101768749270326</v>
      </c>
      <c r="HD364" s="240">
        <f t="shared" ca="1" si="802"/>
        <v>0.16802570202029127</v>
      </c>
      <c r="HE364" s="240">
        <f t="shared" ca="1" si="803"/>
        <v>0.17412317071044431</v>
      </c>
      <c r="HF364" s="240">
        <f t="shared" ca="1" si="804"/>
        <v>0.17927705085202969</v>
      </c>
      <c r="HG364" s="240">
        <f t="shared" ca="1" si="805"/>
        <v>0.18345941312201472</v>
      </c>
      <c r="HH364" s="240">
        <f t="shared" ca="1" si="806"/>
        <v>0.1866475929368874</v>
      </c>
      <c r="HI364" s="240">
        <f t="shared" ca="1" si="807"/>
        <v>0.18882431327399865</v>
      </c>
      <c r="HJ364" s="240">
        <f t="shared" ca="1" si="808"/>
        <v>0.18997777829724496</v>
      </c>
      <c r="HK364" s="240">
        <f t="shared" ca="1" si="809"/>
        <v>0.19010173727972618</v>
      </c>
      <c r="HL364" s="240">
        <f t="shared" ca="1" si="810"/>
        <v>0.18919551847697605</v>
      </c>
      <c r="HM364" s="240">
        <f t="shared" ca="1" si="811"/>
        <v>0.1872640327672038</v>
      </c>
      <c r="HN364" s="240">
        <f t="shared" ca="1" si="812"/>
        <v>0.18431774703881981</v>
      </c>
      <c r="HO364" s="240">
        <f t="shared" ca="1" si="813"/>
        <v>0.18037262746945998</v>
      </c>
      <c r="HP364" s="240">
        <f t="shared" ca="1" si="814"/>
        <v>0.17545005300388614</v>
      </c>
      <c r="HQ364" s="240">
        <f t="shared" ca="1" si="815"/>
        <v>0.16957669949963203</v>
      </c>
      <c r="HR364" s="240">
        <f t="shared" ca="1" si="816"/>
        <v>0.16278439516822032</v>
      </c>
      <c r="HS364" s="240">
        <f t="shared" ca="1" si="817"/>
        <v>0.15510994809532527</v>
      </c>
      <c r="HT364" s="240">
        <f t="shared" ca="1" si="818"/>
        <v>0.14659494677456938</v>
      </c>
      <c r="HU364" s="240">
        <f t="shared" ca="1" si="819"/>
        <v>0.13728553473587193</v>
      </c>
      <c r="HV364" s="240">
        <f t="shared" ca="1" si="820"/>
        <v>0.12723216048966238</v>
      </c>
      <c r="HW364" s="240">
        <f t="shared" ca="1" si="821"/>
        <v>0.11648930414203167</v>
      </c>
      <c r="HX364" s="240">
        <f t="shared" ca="1" si="822"/>
        <v>0.10511518216231738</v>
      </c>
      <c r="HY364" s="240">
        <f t="shared" ca="1" si="823"/>
        <v>9.3171431903010221E-2</v>
      </c>
      <c r="HZ364" s="240">
        <f t="shared" ca="1" si="824"/>
        <v>8.0722777581603691E-2</v>
      </c>
      <c r="IA364" s="240">
        <f t="shared" ca="1" si="825"/>
        <v>6.7836679534449551E-2</v>
      </c>
      <c r="IB364" s="240">
        <f t="shared" ca="1" si="826"/>
        <v>5.4582968643350598E-2</v>
      </c>
      <c r="IC364" s="240">
        <f t="shared" ca="1" si="827"/>
        <v>4.1033467915962601E-2</v>
      </c>
      <c r="ID364" s="240">
        <f t="shared" ca="1" si="828"/>
        <v>2.7261603270690202E-2</v>
      </c>
      <c r="IE364" s="240">
        <f t="shared" ca="1" si="829"/>
        <v>1.672847433918213E-2</v>
      </c>
      <c r="IF364" s="240">
        <f t="shared" ca="1" si="830"/>
        <v>-6.4989348465967559E-4</v>
      </c>
      <c r="IG364" s="240">
        <f t="shared" ca="1" si="831"/>
        <v>-1.4638270775494712E-2</v>
      </c>
      <c r="IH364" s="240">
        <f t="shared" ca="1" si="832"/>
        <v>-2.8547322008699218E-2</v>
      </c>
      <c r="II364" s="240">
        <f t="shared" ca="1" si="833"/>
        <v>-4.2301672830523163E-2</v>
      </c>
      <c r="IJ364" s="240">
        <f t="shared" ca="1" si="834"/>
        <v>-5.5826787222151418E-2</v>
      </c>
      <c r="IK364" s="240">
        <f t="shared" ca="1" si="835"/>
        <v>-6.9049371416843738E-2</v>
      </c>
      <c r="IL364" s="240">
        <f t="shared" ca="1" si="836"/>
        <v>-8.1897771085209764E-2</v>
      </c>
      <c r="IM364" s="240">
        <f t="shared" ca="1" si="837"/>
        <v>-9.4302359636227601E-2</v>
      </c>
      <c r="IN364" s="240">
        <f t="shared" ca="1" si="838"/>
        <v>-0.10619591552977325</v>
      </c>
      <c r="IO364" s="240">
        <f t="shared" ca="1" si="839"/>
        <v>-0.1175139865559702</v>
      </c>
      <c r="IP364" s="240">
        <f t="shared" ca="1" si="840"/>
        <v>-0.12819523910730127</v>
      </c>
      <c r="IQ364" s="240">
        <f t="shared" ca="1" si="841"/>
        <v>-0.13818179055073854</v>
      </c>
      <c r="IR364" s="240">
        <f t="shared" ca="1" si="842"/>
        <v>-0.14741952289874902</v>
      </c>
      <c r="IS364" s="240">
        <f t="shared" ca="1" si="843"/>
        <v>-0.15585837607935754</v>
      </c>
      <c r="IT364" s="240">
        <f t="shared" ca="1" si="844"/>
        <v>-0.16345261921601364</v>
      </c>
      <c r="IU364" s="240">
        <f t="shared" ca="1" si="845"/>
        <v>-0.17016109844717545</v>
      </c>
      <c r="IV364" s="240">
        <f t="shared" ca="1" si="846"/>
        <v>-0.17594745994264871</v>
      </c>
      <c r="IW364" s="240">
        <f t="shared" ca="1" si="847"/>
        <v>-0.18078034690814387</v>
      </c>
      <c r="IX364" s="240">
        <f t="shared" ca="1" si="848"/>
        <v>-0.18463356951046098</v>
      </c>
      <c r="IY364" s="240">
        <f t="shared" ca="1" si="849"/>
        <v>-0.18748624680246476</v>
      </c>
      <c r="IZ364" s="240">
        <f t="shared" ca="1" si="850"/>
        <v>-0.18932291987874633</v>
      </c>
      <c r="JA364" s="240">
        <f t="shared" ca="1" si="851"/>
        <v>-0.19013363564877137</v>
      </c>
      <c r="JB364" s="240">
        <f t="shared" ca="1" si="852"/>
        <v>-0.1899140007735394</v>
      </c>
    </row>
    <row r="365" spans="1:262">
      <c r="B365" s="248">
        <v>4</v>
      </c>
      <c r="C365" s="247">
        <f t="shared" si="853"/>
        <v>7.8125000000000002E-5</v>
      </c>
      <c r="D365" s="244">
        <f t="shared" ca="1" si="597"/>
        <v>80.234608267839846</v>
      </c>
      <c r="E365" s="243">
        <f ca="1">J361</f>
        <v>0.23460826783985195</v>
      </c>
      <c r="F365" s="242">
        <v>4</v>
      </c>
      <c r="G365" s="240">
        <f t="shared" ca="1" si="854"/>
        <v>-3.624155717701224E-3</v>
      </c>
      <c r="H365" s="240">
        <f t="shared" ca="1" si="598"/>
        <v>-3.5934150767484439E-3</v>
      </c>
      <c r="I365" s="240">
        <f t="shared" ca="1" si="599"/>
        <v>-3.5280678842460793E-3</v>
      </c>
      <c r="J365" s="240">
        <f t="shared" ca="1" si="600"/>
        <v>-3.4287434693803368E-3</v>
      </c>
      <c r="K365" s="240">
        <f t="shared" ca="1" si="601"/>
        <v>-3.2963983805626221E-3</v>
      </c>
      <c r="L365" s="240">
        <f t="shared" ca="1" si="602"/>
        <v>-3.1323071733454339E-3</v>
      </c>
      <c r="M365" s="240">
        <f t="shared" ca="1" si="603"/>
        <v>-2.938050135755653E-3</v>
      </c>
      <c r="N365" s="240">
        <f t="shared" ca="1" si="604"/>
        <v>-2.7154980692569667E-3</v>
      </c>
      <c r="O365" s="240">
        <f t="shared" ca="1" si="605"/>
        <v>-2.466794271909092E-3</v>
      </c>
      <c r="P365" s="240">
        <f t="shared" ca="1" si="606"/>
        <v>-2.1943338972358157E-3</v>
      </c>
      <c r="Q365" s="240">
        <f t="shared" ca="1" si="607"/>
        <v>-1.9007408875872313E-3</v>
      </c>
      <c r="R365" s="240">
        <f t="shared" ca="1" si="608"/>
        <v>-1.5888427041405189E-3</v>
      </c>
      <c r="S365" s="240">
        <f t="shared" ca="1" si="609"/>
        <v>-1.2616430969031619E-3</v>
      </c>
      <c r="T365" s="240">
        <f t="shared" ca="1" si="610"/>
        <v>-9.222931769583562E-4</v>
      </c>
      <c r="U365" s="241">
        <f t="shared" ca="1" si="611"/>
        <v>-5.7406106954270564E-4</v>
      </c>
      <c r="V365" s="240">
        <f t="shared" ca="1" si="612"/>
        <v>-2.2030044021365621E-4</v>
      </c>
      <c r="W365" s="240">
        <f t="shared" ca="1" si="613"/>
        <v>1.3558180278312146E-4</v>
      </c>
      <c r="X365" s="240">
        <f t="shared" ca="1" si="614"/>
        <v>4.9015831890254432E-4</v>
      </c>
      <c r="Y365" s="240">
        <f t="shared" ca="1" si="615"/>
        <v>8.4001434246314263E-4</v>
      </c>
      <c r="Z365" s="240">
        <f t="shared" ca="1" si="616"/>
        <v>1.1817805687072724E-3</v>
      </c>
      <c r="AA365" s="240">
        <f t="shared" ca="1" si="617"/>
        <v>1.5121656020477773E-3</v>
      </c>
      <c r="AB365" s="240">
        <f t="shared" ca="1" si="618"/>
        <v>1.8279876540067571E-3</v>
      </c>
      <c r="AC365" s="240">
        <f t="shared" ca="1" si="619"/>
        <v>2.1262051855779544E-3</v>
      </c>
      <c r="AD365" s="240">
        <f t="shared" ca="1" si="620"/>
        <v>2.4039461989100509E-3</v>
      </c>
      <c r="AE365" s="240">
        <f t="shared" ca="1" si="621"/>
        <v>2.6585358962159769E-3</v>
      </c>
      <c r="AF365" s="240">
        <f t="shared" ca="1" si="622"/>
        <v>2.8875224395377907E-3</v>
      </c>
      <c r="AG365" s="240">
        <f t="shared" ca="1" si="623"/>
        <v>3.0887005632865253E-3</v>
      </c>
      <c r="AH365" s="240">
        <f t="shared" ca="1" si="624"/>
        <v>3.2601328121553328E-3</v>
      </c>
      <c r="AI365" s="240">
        <f t="shared" ca="1" si="625"/>
        <v>3.4001681998732051E-3</v>
      </c>
      <c r="AJ365" s="240">
        <f t="shared" ca="1" si="626"/>
        <v>3.5074581091052901E-3</v>
      </c>
      <c r="AK365" s="240">
        <f t="shared" ca="1" si="627"/>
        <v>3.5809692793750516E-3</v>
      </c>
      <c r="AL365" s="240">
        <f t="shared" ca="1" si="628"/>
        <v>3.6199937579275E-3</v>
      </c>
      <c r="AM365" s="240">
        <f t="shared" ca="1" si="629"/>
        <v>3.624155717701224E-3</v>
      </c>
      <c r="AN365" s="240">
        <f t="shared" ca="1" si="630"/>
        <v>3.5934150767484439E-3</v>
      </c>
      <c r="AO365" s="240">
        <f t="shared" ca="1" si="631"/>
        <v>3.5280678842460798E-3</v>
      </c>
      <c r="AP365" s="240">
        <f t="shared" ca="1" si="632"/>
        <v>3.4287434693803373E-3</v>
      </c>
      <c r="AQ365" s="240">
        <f t="shared" ca="1" si="633"/>
        <v>3.2963983805626221E-3</v>
      </c>
      <c r="AR365" s="240">
        <f t="shared" ca="1" si="634"/>
        <v>3.1323071733454348E-3</v>
      </c>
      <c r="AS365" s="240">
        <f t="shared" ca="1" si="635"/>
        <v>2.938050135755653E-3</v>
      </c>
      <c r="AT365" s="240">
        <f t="shared" ca="1" si="636"/>
        <v>2.7154980692569667E-3</v>
      </c>
      <c r="AU365" s="240">
        <f t="shared" ca="1" si="637"/>
        <v>2.4667942719090938E-3</v>
      </c>
      <c r="AV365" s="240">
        <f t="shared" ca="1" si="638"/>
        <v>2.1943338972358153E-3</v>
      </c>
      <c r="AW365" s="240">
        <f t="shared" ca="1" si="639"/>
        <v>1.9007408875872313E-3</v>
      </c>
      <c r="AX365" s="240">
        <f t="shared" ca="1" si="640"/>
        <v>1.5888427041405209E-3</v>
      </c>
      <c r="AY365" s="240">
        <f t="shared" ca="1" si="641"/>
        <v>1.2616430969031622E-3</v>
      </c>
      <c r="AZ365" s="240">
        <f t="shared" ca="1" si="642"/>
        <v>9.2229317695835739E-4</v>
      </c>
      <c r="BA365" s="240">
        <f t="shared" ca="1" si="643"/>
        <v>5.7406106954270455E-4</v>
      </c>
      <c r="BB365" s="240">
        <f t="shared" ca="1" si="644"/>
        <v>2.2030044021365667E-4</v>
      </c>
      <c r="BC365" s="240">
        <f t="shared" ca="1" si="645"/>
        <v>-1.3558180278311946E-4</v>
      </c>
      <c r="BD365" s="240">
        <f t="shared" ca="1" si="646"/>
        <v>-4.9015831890254476E-4</v>
      </c>
      <c r="BE365" s="240">
        <f t="shared" ca="1" si="647"/>
        <v>-8.4001434246314219E-4</v>
      </c>
      <c r="BF365" s="240">
        <f t="shared" ca="1" si="648"/>
        <v>-1.1817805687072732E-3</v>
      </c>
      <c r="BG365" s="240">
        <f t="shared" ca="1" si="649"/>
        <v>-1.5121656020477769E-3</v>
      </c>
      <c r="BH365" s="240">
        <f t="shared" ca="1" si="650"/>
        <v>-1.8279876540067566E-3</v>
      </c>
      <c r="BI365" s="240">
        <f t="shared" ca="1" si="651"/>
        <v>-2.1262051855779553E-3</v>
      </c>
      <c r="BJ365" s="240">
        <f t="shared" ca="1" si="652"/>
        <v>-2.4039461989100504E-3</v>
      </c>
      <c r="BK365" s="240">
        <f t="shared" ca="1" si="653"/>
        <v>-2.6585358962159756E-3</v>
      </c>
      <c r="BL365" s="240">
        <f t="shared" ca="1" si="654"/>
        <v>-2.8875224395377903E-3</v>
      </c>
      <c r="BM365" s="240">
        <f t="shared" ca="1" si="655"/>
        <v>-3.0887005632865248E-3</v>
      </c>
      <c r="BN365" s="240">
        <f t="shared" ca="1" si="656"/>
        <v>-3.2601328121553315E-3</v>
      </c>
      <c r="BO365" s="240">
        <f t="shared" ca="1" si="657"/>
        <v>-3.4001681998732051E-3</v>
      </c>
      <c r="BP365" s="240">
        <f t="shared" ca="1" si="658"/>
        <v>-3.5074581091052897E-3</v>
      </c>
      <c r="BQ365" s="240">
        <f t="shared" ca="1" si="659"/>
        <v>-3.580969279375052E-3</v>
      </c>
      <c r="BR365" s="240">
        <f t="shared" ca="1" si="660"/>
        <v>-3.6199937579275E-3</v>
      </c>
      <c r="BS365" s="240">
        <f t="shared" ca="1" si="661"/>
        <v>-3.6241557177012235E-3</v>
      </c>
      <c r="BT365" s="240">
        <f t="shared" ca="1" si="662"/>
        <v>-3.5934150767484439E-3</v>
      </c>
      <c r="BU365" s="240">
        <f t="shared" ca="1" si="663"/>
        <v>-3.5280678842460798E-3</v>
      </c>
      <c r="BV365" s="240">
        <f t="shared" ca="1" si="664"/>
        <v>-3.4287434693803368E-3</v>
      </c>
      <c r="BW365" s="240">
        <f t="shared" ca="1" si="665"/>
        <v>-3.2963983805626221E-3</v>
      </c>
      <c r="BX365" s="240">
        <f t="shared" ca="1" si="666"/>
        <v>-3.1323071733454348E-3</v>
      </c>
      <c r="BY365" s="240">
        <f t="shared" ca="1" si="667"/>
        <v>-2.9380501357556526E-3</v>
      </c>
      <c r="BZ365" s="240">
        <f t="shared" ca="1" si="668"/>
        <v>-2.7154980692569667E-3</v>
      </c>
      <c r="CA365" s="240">
        <f t="shared" ca="1" si="669"/>
        <v>-2.4667942719090938E-3</v>
      </c>
      <c r="CB365" s="240">
        <f t="shared" ca="1" si="670"/>
        <v>-2.1943338972358157E-3</v>
      </c>
      <c r="CC365" s="240">
        <f t="shared" ca="1" si="671"/>
        <v>-1.9007408875872317E-3</v>
      </c>
      <c r="CD365" s="240">
        <f t="shared" ca="1" si="672"/>
        <v>-1.5888427041405213E-3</v>
      </c>
      <c r="CE365" s="240">
        <f t="shared" ca="1" si="673"/>
        <v>-1.2616430969031626E-3</v>
      </c>
      <c r="CF365" s="240">
        <f t="shared" ca="1" si="674"/>
        <v>-9.2229317695835772E-4</v>
      </c>
      <c r="CG365" s="240">
        <f t="shared" ca="1" si="675"/>
        <v>-5.7406106954270499E-4</v>
      </c>
      <c r="CH365" s="240">
        <f t="shared" ca="1" si="676"/>
        <v>-2.203004402136571E-4</v>
      </c>
      <c r="CI365" s="240">
        <f t="shared" ca="1" si="677"/>
        <v>1.3558180278311902E-4</v>
      </c>
      <c r="CJ365" s="240">
        <f t="shared" ca="1" si="678"/>
        <v>4.9015831890254096E-4</v>
      </c>
      <c r="CK365" s="240">
        <f t="shared" ca="1" si="679"/>
        <v>8.4001434246314512E-4</v>
      </c>
      <c r="CL365" s="240">
        <f t="shared" ca="1" si="680"/>
        <v>1.1817805687072728E-3</v>
      </c>
      <c r="CM365" s="240">
        <f t="shared" ca="1" si="681"/>
        <v>1.5121656020477766E-3</v>
      </c>
      <c r="CN365" s="240">
        <f t="shared" ca="1" si="682"/>
        <v>1.8279876540067562E-3</v>
      </c>
      <c r="CO365" s="240">
        <f t="shared" ca="1" si="683"/>
        <v>2.1262051855779518E-3</v>
      </c>
      <c r="CP365" s="240">
        <f t="shared" ca="1" si="684"/>
        <v>2.4039461989100478E-3</v>
      </c>
      <c r="CQ365" s="240">
        <f t="shared" ca="1" si="685"/>
        <v>2.6585358962159769E-3</v>
      </c>
      <c r="CR365" s="240">
        <f t="shared" ca="1" si="686"/>
        <v>2.8875224395377899E-3</v>
      </c>
      <c r="CS365" s="240">
        <f t="shared" ca="1" si="687"/>
        <v>3.0887005632865248E-3</v>
      </c>
      <c r="CT365" s="240">
        <f t="shared" ca="1" si="688"/>
        <v>3.2601328121553311E-3</v>
      </c>
      <c r="CU365" s="240">
        <f t="shared" ca="1" si="689"/>
        <v>3.4001681998732033E-3</v>
      </c>
      <c r="CV365" s="240">
        <f t="shared" ca="1" si="690"/>
        <v>3.5074581091052905E-3</v>
      </c>
      <c r="CW365" s="240">
        <f t="shared" ca="1" si="691"/>
        <v>3.580969279375052E-3</v>
      </c>
      <c r="CX365" s="240">
        <f t="shared" ca="1" si="692"/>
        <v>3.6199937579275E-3</v>
      </c>
      <c r="CY365" s="240">
        <f t="shared" ca="1" si="693"/>
        <v>3.6241557177012235E-3</v>
      </c>
      <c r="CZ365" s="240">
        <f t="shared" ca="1" si="694"/>
        <v>3.5934150767484448E-3</v>
      </c>
      <c r="DA365" s="240">
        <f t="shared" ca="1" si="695"/>
        <v>3.5280678842460789E-3</v>
      </c>
      <c r="DB365" s="240">
        <f t="shared" ca="1" si="696"/>
        <v>3.4287434693803368E-3</v>
      </c>
      <c r="DC365" s="240">
        <f t="shared" ca="1" si="697"/>
        <v>3.2963983805626225E-3</v>
      </c>
      <c r="DD365" s="240">
        <f t="shared" ca="1" si="698"/>
        <v>3.1323071733454352E-3</v>
      </c>
      <c r="DE365" s="240">
        <f t="shared" ca="1" si="699"/>
        <v>2.9380501357556548E-3</v>
      </c>
      <c r="DF365" s="240">
        <f t="shared" ca="1" si="700"/>
        <v>2.715498069256965E-3</v>
      </c>
      <c r="DG365" s="240">
        <f t="shared" ca="1" si="701"/>
        <v>2.4667942719090916E-3</v>
      </c>
      <c r="DH365" s="240">
        <f t="shared" ca="1" si="702"/>
        <v>2.1943338972358157E-3</v>
      </c>
      <c r="DI365" s="240">
        <f t="shared" ca="1" si="703"/>
        <v>1.9007408875872322E-3</v>
      </c>
      <c r="DJ365" s="240">
        <f t="shared" ca="1" si="704"/>
        <v>1.5888427041405215E-3</v>
      </c>
      <c r="DK365" s="240">
        <f t="shared" ca="1" si="705"/>
        <v>1.2616430969031661E-3</v>
      </c>
      <c r="DL365" s="240">
        <f t="shared" ca="1" si="706"/>
        <v>9.2229317695835512E-4</v>
      </c>
      <c r="DM365" s="240">
        <f t="shared" ca="1" si="707"/>
        <v>5.7406106954270542E-4</v>
      </c>
      <c r="DN365" s="240">
        <f t="shared" ca="1" si="708"/>
        <v>2.2030044021365753E-4</v>
      </c>
      <c r="DO365" s="240">
        <f t="shared" ca="1" si="709"/>
        <v>-1.3558180278311853E-4</v>
      </c>
      <c r="DP365" s="240">
        <f t="shared" ca="1" si="710"/>
        <v>-4.9015831890254064E-4</v>
      </c>
      <c r="DQ365" s="240">
        <f t="shared" ca="1" si="711"/>
        <v>-8.4001434246314447E-4</v>
      </c>
      <c r="DR365" s="240">
        <f t="shared" ca="1" si="712"/>
        <v>-1.1817805687072724E-3</v>
      </c>
      <c r="DS365" s="240">
        <f t="shared" ca="1" si="713"/>
        <v>-1.5121656020477762E-3</v>
      </c>
      <c r="DT365" s="240">
        <f t="shared" ca="1" si="714"/>
        <v>-1.8279876540067558E-3</v>
      </c>
      <c r="DU365" s="240">
        <f t="shared" ca="1" si="715"/>
        <v>-2.1262051855779514E-3</v>
      </c>
      <c r="DV365" s="240">
        <f t="shared" ca="1" si="716"/>
        <v>-2.403946198910047E-3</v>
      </c>
      <c r="DW365" s="240">
        <f t="shared" ca="1" si="717"/>
        <v>-2.6585358962159769E-3</v>
      </c>
      <c r="DX365" s="240">
        <f t="shared" ca="1" si="718"/>
        <v>-2.8875224395377899E-3</v>
      </c>
      <c r="DY365" s="240">
        <f t="shared" ca="1" si="719"/>
        <v>-3.0887005632865244E-3</v>
      </c>
      <c r="DZ365" s="240">
        <f t="shared" ca="1" si="720"/>
        <v>-3.2601328121553311E-3</v>
      </c>
      <c r="EA365" s="240">
        <f t="shared" ca="1" si="721"/>
        <v>-3.4001681998732033E-3</v>
      </c>
      <c r="EB365" s="240">
        <f t="shared" ca="1" si="722"/>
        <v>-3.5074581091052901E-3</v>
      </c>
      <c r="EC365" s="240">
        <f t="shared" ca="1" si="723"/>
        <v>-3.5809692793750516E-3</v>
      </c>
      <c r="ED365" s="240">
        <f t="shared" ca="1" si="724"/>
        <v>-3.6199937579275E-3</v>
      </c>
      <c r="EE365" s="240">
        <f t="shared" ca="1" si="725"/>
        <v>-3.6241557177012235E-3</v>
      </c>
      <c r="EF365" s="240">
        <f t="shared" ca="1" si="726"/>
        <v>-3.5934150767484444E-3</v>
      </c>
      <c r="EG365" s="240">
        <f t="shared" ca="1" si="727"/>
        <v>-3.5280678842460793E-3</v>
      </c>
      <c r="EH365" s="240">
        <f t="shared" ca="1" si="728"/>
        <v>-3.4287434693803368E-3</v>
      </c>
      <c r="EI365" s="240">
        <f t="shared" ca="1" si="729"/>
        <v>-3.2963983805626229E-3</v>
      </c>
      <c r="EJ365" s="240">
        <f t="shared" ca="1" si="730"/>
        <v>-3.1323071733454356E-3</v>
      </c>
      <c r="EK365" s="240">
        <f t="shared" ca="1" si="731"/>
        <v>-2.9380501357556552E-3</v>
      </c>
      <c r="EL365" s="240">
        <f t="shared" ca="1" si="732"/>
        <v>-2.7154980692569654E-3</v>
      </c>
      <c r="EM365" s="240">
        <f t="shared" ca="1" si="733"/>
        <v>-2.466794271909092E-3</v>
      </c>
      <c r="EN365" s="240">
        <f t="shared" ca="1" si="734"/>
        <v>-2.1943338972358162E-3</v>
      </c>
      <c r="EO365" s="240">
        <f t="shared" ca="1" si="735"/>
        <v>-1.9007408875872326E-3</v>
      </c>
      <c r="EP365" s="240">
        <f t="shared" ca="1" si="736"/>
        <v>-1.588842704140522E-3</v>
      </c>
      <c r="EQ365" s="240">
        <f t="shared" ca="1" si="737"/>
        <v>-1.2616430969031665E-3</v>
      </c>
      <c r="ER365" s="240">
        <f t="shared" ca="1" si="738"/>
        <v>-9.2229317695835544E-4</v>
      </c>
      <c r="ES365" s="240">
        <f t="shared" ca="1" si="739"/>
        <v>-5.7406106954270585E-4</v>
      </c>
      <c r="ET365" s="240">
        <f t="shared" ca="1" si="740"/>
        <v>-2.2030044021365799E-4</v>
      </c>
      <c r="EU365" s="240">
        <f t="shared" ca="1" si="741"/>
        <v>1.355818027831181E-4</v>
      </c>
      <c r="EV365" s="240">
        <f t="shared" ca="1" si="742"/>
        <v>4.901583189025401E-4</v>
      </c>
      <c r="EW365" s="240">
        <f t="shared" ca="1" si="743"/>
        <v>8.4001434246314393E-4</v>
      </c>
      <c r="EX365" s="240">
        <f t="shared" ca="1" si="744"/>
        <v>1.1817805687072721E-3</v>
      </c>
      <c r="EY365" s="240">
        <f t="shared" ca="1" si="745"/>
        <v>1.5121656020477758E-3</v>
      </c>
      <c r="EZ365" s="240">
        <f t="shared" ca="1" si="746"/>
        <v>1.8279876540067555E-3</v>
      </c>
      <c r="FA365" s="240">
        <f t="shared" ca="1" si="747"/>
        <v>2.1262051855779509E-3</v>
      </c>
      <c r="FB365" s="240">
        <f t="shared" ca="1" si="748"/>
        <v>2.4039461989100465E-3</v>
      </c>
      <c r="FC365" s="240">
        <f t="shared" ca="1" si="749"/>
        <v>2.6585358962159769E-3</v>
      </c>
      <c r="FD365" s="240">
        <f t="shared" ca="1" si="750"/>
        <v>2.8875224395377894E-3</v>
      </c>
      <c r="FE365" s="240">
        <f t="shared" ca="1" si="751"/>
        <v>3.0887005632865244E-3</v>
      </c>
      <c r="FF365" s="240">
        <f t="shared" ca="1" si="752"/>
        <v>3.2601328121553311E-3</v>
      </c>
      <c r="FG365" s="240">
        <f t="shared" ca="1" si="753"/>
        <v>3.4001681998732033E-3</v>
      </c>
      <c r="FH365" s="240">
        <f t="shared" ca="1" si="754"/>
        <v>3.5074581091052901E-3</v>
      </c>
      <c r="FI365" s="240">
        <f t="shared" ca="1" si="755"/>
        <v>3.5809692793750516E-3</v>
      </c>
      <c r="FJ365" s="240">
        <f t="shared" ca="1" si="756"/>
        <v>3.6199937579275E-3</v>
      </c>
      <c r="FK365" s="240">
        <f t="shared" ca="1" si="757"/>
        <v>3.6241557177012235E-3</v>
      </c>
      <c r="FL365" s="240">
        <f t="shared" ca="1" si="758"/>
        <v>3.5934150767484444E-3</v>
      </c>
      <c r="FM365" s="240">
        <f t="shared" ca="1" si="759"/>
        <v>3.5280678842460806E-3</v>
      </c>
      <c r="FN365" s="240">
        <f t="shared" ca="1" si="760"/>
        <v>3.428743469380339E-3</v>
      </c>
      <c r="FO365" s="240">
        <f t="shared" ca="1" si="761"/>
        <v>3.2963983805626255E-3</v>
      </c>
      <c r="FP365" s="240">
        <f t="shared" ca="1" si="762"/>
        <v>3.1323071733454322E-3</v>
      </c>
      <c r="FQ365" s="240">
        <f t="shared" ca="1" si="763"/>
        <v>2.9380501357556513E-3</v>
      </c>
      <c r="FR365" s="240">
        <f t="shared" ca="1" si="764"/>
        <v>2.7154980692569658E-3</v>
      </c>
      <c r="FS365" s="240">
        <f t="shared" ca="1" si="765"/>
        <v>2.4667942719090925E-3</v>
      </c>
      <c r="FT365" s="240">
        <f t="shared" ca="1" si="766"/>
        <v>2.1943338972358166E-3</v>
      </c>
      <c r="FU365" s="240">
        <f t="shared" ca="1" si="767"/>
        <v>1.9007408875872328E-3</v>
      </c>
      <c r="FV365" s="240">
        <f t="shared" ca="1" si="768"/>
        <v>1.5888427041405224E-3</v>
      </c>
      <c r="FW365" s="240">
        <f t="shared" ca="1" si="769"/>
        <v>1.2616430969031669E-3</v>
      </c>
      <c r="FX365" s="240">
        <f t="shared" ca="1" si="770"/>
        <v>9.2229317695836205E-4</v>
      </c>
      <c r="FY365" s="240">
        <f t="shared" ca="1" si="771"/>
        <v>5.7406106954271258E-4</v>
      </c>
      <c r="FZ365" s="240">
        <f t="shared" ca="1" si="772"/>
        <v>2.2030044021366485E-4</v>
      </c>
      <c r="GA365" s="240">
        <f t="shared" ca="1" si="773"/>
        <v>-1.3558180278312409E-4</v>
      </c>
      <c r="GB365" s="240">
        <f t="shared" ca="1" si="774"/>
        <v>-4.9015831890254617E-4</v>
      </c>
      <c r="GC365" s="240">
        <f t="shared" ca="1" si="775"/>
        <v>-8.4001434246314349E-4</v>
      </c>
      <c r="GD365" s="240">
        <f t="shared" ca="1" si="776"/>
        <v>-1.1817805687072717E-3</v>
      </c>
      <c r="GE365" s="240">
        <f t="shared" ca="1" si="777"/>
        <v>-1.5121656020477753E-3</v>
      </c>
      <c r="GF365" s="240">
        <f t="shared" ca="1" si="778"/>
        <v>-1.8279876540067555E-3</v>
      </c>
      <c r="GG365" s="240">
        <f t="shared" ca="1" si="779"/>
        <v>-2.1262051855779509E-3</v>
      </c>
      <c r="GH365" s="240">
        <f t="shared" ca="1" si="780"/>
        <v>-2.4039461989100461E-3</v>
      </c>
      <c r="GI365" s="240">
        <f t="shared" ca="1" si="781"/>
        <v>-2.6585358962159717E-3</v>
      </c>
      <c r="GJ365" s="240">
        <f t="shared" ca="1" si="782"/>
        <v>-2.8875224395377855E-3</v>
      </c>
      <c r="GK365" s="240">
        <f t="shared" ca="1" si="783"/>
        <v>-3.0887005632865274E-3</v>
      </c>
      <c r="GL365" s="240">
        <f t="shared" ca="1" si="784"/>
        <v>-3.2601328121553337E-3</v>
      </c>
      <c r="GM365" s="240">
        <f t="shared" ca="1" si="785"/>
        <v>-3.4001681998732055E-3</v>
      </c>
      <c r="GN365" s="240">
        <f t="shared" ca="1" si="786"/>
        <v>-3.5074581091052901E-3</v>
      </c>
      <c r="GO365" s="240">
        <f t="shared" ca="1" si="787"/>
        <v>-3.5809692793750516E-3</v>
      </c>
      <c r="GP365" s="240">
        <f t="shared" ca="1" si="788"/>
        <v>-3.6199937579275E-3</v>
      </c>
      <c r="GQ365" s="240">
        <f t="shared" ca="1" si="789"/>
        <v>-3.624155717701224E-3</v>
      </c>
      <c r="GR365" s="240">
        <f t="shared" ca="1" si="790"/>
        <v>-3.5934150767484448E-3</v>
      </c>
      <c r="GS365" s="240">
        <f t="shared" ca="1" si="791"/>
        <v>-3.5280678842460806E-3</v>
      </c>
      <c r="GT365" s="240">
        <f t="shared" ca="1" si="792"/>
        <v>-3.428743469380339E-3</v>
      </c>
      <c r="GU365" s="240">
        <f t="shared" ca="1" si="793"/>
        <v>-3.2963983805626255E-3</v>
      </c>
      <c r="GV365" s="240">
        <f t="shared" ca="1" si="794"/>
        <v>-3.1323071733454326E-3</v>
      </c>
      <c r="GW365" s="240">
        <f t="shared" ca="1" si="795"/>
        <v>-2.9380501357556517E-3</v>
      </c>
      <c r="GX365" s="240">
        <f t="shared" ca="1" si="796"/>
        <v>-2.7154980692569663E-3</v>
      </c>
      <c r="GY365" s="240">
        <f t="shared" ca="1" si="797"/>
        <v>-2.4667942719090929E-3</v>
      </c>
      <c r="GZ365" s="240">
        <f t="shared" ca="1" si="798"/>
        <v>-2.194333897235817E-3</v>
      </c>
      <c r="HA365" s="240">
        <f t="shared" ca="1" si="799"/>
        <v>-1.9007408875872333E-3</v>
      </c>
      <c r="HB365" s="240">
        <f t="shared" ca="1" si="800"/>
        <v>-1.5888427041405228E-3</v>
      </c>
      <c r="HC365" s="240">
        <f t="shared" ca="1" si="801"/>
        <v>-1.2616430969031676E-3</v>
      </c>
      <c r="HD365" s="240">
        <f t="shared" ca="1" si="802"/>
        <v>-9.222931769583627E-4</v>
      </c>
      <c r="HE365" s="240">
        <f t="shared" ca="1" si="803"/>
        <v>-5.7406106954271301E-4</v>
      </c>
      <c r="HF365" s="240">
        <f t="shared" ca="1" si="804"/>
        <v>-2.2030044021365244E-4</v>
      </c>
      <c r="HG365" s="240">
        <f t="shared" ca="1" si="805"/>
        <v>1.3558180278312366E-4</v>
      </c>
      <c r="HH365" s="240">
        <f t="shared" ca="1" si="806"/>
        <v>4.9015831890254573E-4</v>
      </c>
      <c r="HI365" s="240">
        <f t="shared" ca="1" si="807"/>
        <v>8.4001434246314328E-4</v>
      </c>
      <c r="HJ365" s="240">
        <f t="shared" ca="1" si="808"/>
        <v>1.1817805687072713E-3</v>
      </c>
      <c r="HK365" s="240">
        <f t="shared" ca="1" si="809"/>
        <v>1.5121656020477749E-3</v>
      </c>
      <c r="HL365" s="240">
        <f t="shared" ca="1" si="810"/>
        <v>1.8279876540067551E-3</v>
      </c>
      <c r="HM365" s="240">
        <f t="shared" ca="1" si="811"/>
        <v>2.1262051855779505E-3</v>
      </c>
      <c r="HN365" s="240">
        <f t="shared" ca="1" si="812"/>
        <v>2.4039461989100461E-3</v>
      </c>
      <c r="HO365" s="240">
        <f t="shared" ca="1" si="813"/>
        <v>2.6585358962159713E-3</v>
      </c>
      <c r="HP365" s="240">
        <f t="shared" ca="1" si="814"/>
        <v>2.8875224395377851E-3</v>
      </c>
      <c r="HQ365" s="240">
        <f t="shared" ca="1" si="815"/>
        <v>3.088700563286527E-3</v>
      </c>
      <c r="HR365" s="240">
        <f t="shared" ca="1" si="816"/>
        <v>3.2601328121553337E-3</v>
      </c>
      <c r="HS365" s="240">
        <f t="shared" ca="1" si="817"/>
        <v>3.4001681998732055E-3</v>
      </c>
      <c r="HT365" s="240">
        <f t="shared" ca="1" si="818"/>
        <v>3.5074581091052901E-3</v>
      </c>
      <c r="HU365" s="240">
        <f t="shared" ca="1" si="819"/>
        <v>3.5809692793750516E-3</v>
      </c>
      <c r="HV365" s="240">
        <f t="shared" ca="1" si="820"/>
        <v>3.6199937579275E-3</v>
      </c>
      <c r="HW365" s="240">
        <f t="shared" ca="1" si="821"/>
        <v>3.624155717701224E-3</v>
      </c>
      <c r="HX365" s="240">
        <f t="shared" ca="1" si="822"/>
        <v>3.5934150767484448E-3</v>
      </c>
      <c r="HY365" s="240">
        <f t="shared" ca="1" si="823"/>
        <v>3.5280678842460806E-3</v>
      </c>
      <c r="HZ365" s="240">
        <f t="shared" ca="1" si="824"/>
        <v>3.4287434693803394E-3</v>
      </c>
      <c r="IA365" s="240">
        <f t="shared" ca="1" si="825"/>
        <v>3.296398380562626E-3</v>
      </c>
      <c r="IB365" s="240">
        <f t="shared" ca="1" si="826"/>
        <v>3.132307173345433E-3</v>
      </c>
      <c r="IC365" s="240">
        <f t="shared" ca="1" si="827"/>
        <v>2.9380501357556522E-3</v>
      </c>
      <c r="ID365" s="240">
        <f t="shared" ca="1" si="828"/>
        <v>2.7154980692569667E-3</v>
      </c>
      <c r="IE365" s="240">
        <f t="shared" ca="1" si="829"/>
        <v>2.2749065095804383E-3</v>
      </c>
      <c r="IF365" s="240">
        <f t="shared" ca="1" si="830"/>
        <v>2.194333897235817E-3</v>
      </c>
      <c r="IG365" s="240">
        <f t="shared" ca="1" si="831"/>
        <v>1.9007408875872337E-3</v>
      </c>
      <c r="IH365" s="240">
        <f t="shared" ca="1" si="832"/>
        <v>1.5888427041405233E-3</v>
      </c>
      <c r="II365" s="240">
        <f t="shared" ca="1" si="833"/>
        <v>1.2616430969031678E-3</v>
      </c>
      <c r="IJ365" s="240">
        <f t="shared" ca="1" si="834"/>
        <v>9.2229317695836314E-4</v>
      </c>
      <c r="IK365" s="240">
        <f t="shared" ca="1" si="835"/>
        <v>5.7406106954271355E-4</v>
      </c>
      <c r="IL365" s="240">
        <f t="shared" ca="1" si="836"/>
        <v>2.2030044021366575E-4</v>
      </c>
      <c r="IM365" s="240">
        <f t="shared" ca="1" si="837"/>
        <v>-1.3558180278312317E-4</v>
      </c>
      <c r="IN365" s="240">
        <f t="shared" ca="1" si="838"/>
        <v>-4.9015831890254519E-4</v>
      </c>
      <c r="IO365" s="240">
        <f t="shared" ca="1" si="839"/>
        <v>-8.4001434246314284E-4</v>
      </c>
      <c r="IP365" s="240">
        <f t="shared" ca="1" si="840"/>
        <v>-1.1817805687072708E-3</v>
      </c>
      <c r="IQ365" s="240">
        <f t="shared" ca="1" si="841"/>
        <v>-1.5121656020477745E-3</v>
      </c>
      <c r="IR365" s="240">
        <f t="shared" ca="1" si="842"/>
        <v>-1.8279876540067547E-3</v>
      </c>
      <c r="IS365" s="240">
        <f t="shared" ca="1" si="843"/>
        <v>-2.1262051855779505E-3</v>
      </c>
      <c r="IT365" s="240">
        <f t="shared" ca="1" si="844"/>
        <v>-2.4039461989100457E-3</v>
      </c>
      <c r="IU365" s="240">
        <f t="shared" ca="1" si="845"/>
        <v>-2.6585358962159709E-3</v>
      </c>
      <c r="IV365" s="240">
        <f t="shared" ca="1" si="846"/>
        <v>-2.8875224395377846E-3</v>
      </c>
      <c r="IW365" s="240">
        <f t="shared" ca="1" si="847"/>
        <v>-3.088700563286527E-3</v>
      </c>
      <c r="IX365" s="240">
        <f t="shared" ca="1" si="848"/>
        <v>-3.2601328121553332E-3</v>
      </c>
      <c r="IY365" s="240">
        <f t="shared" ca="1" si="849"/>
        <v>-3.4001681998732051E-3</v>
      </c>
      <c r="IZ365" s="240">
        <f t="shared" ca="1" si="850"/>
        <v>-3.5074581091052901E-3</v>
      </c>
      <c r="JA365" s="240">
        <f t="shared" ca="1" si="851"/>
        <v>-3.5809692793750516E-3</v>
      </c>
      <c r="JB365" s="240">
        <f t="shared" ca="1" si="852"/>
        <v>-3.6199937579275E-3</v>
      </c>
    </row>
    <row r="366" spans="1:262">
      <c r="B366" s="248">
        <v>5</v>
      </c>
      <c r="C366" s="247">
        <f t="shared" si="853"/>
        <v>9.7656250000000005E-5</v>
      </c>
      <c r="D366" s="244">
        <f t="shared" ca="1" si="597"/>
        <v>80.250620346823183</v>
      </c>
      <c r="E366" s="243">
        <f ca="1">K361</f>
        <v>0.25062034682318979</v>
      </c>
      <c r="F366" s="242">
        <v>5</v>
      </c>
      <c r="G366" s="240">
        <f t="shared" ca="1" si="854"/>
        <v>0.1076465359322592</v>
      </c>
      <c r="H366" s="240">
        <f t="shared" ca="1" si="598"/>
        <v>0.10720612829541845</v>
      </c>
      <c r="I366" s="240">
        <f t="shared" ca="1" si="599"/>
        <v>0.10515324070127381</v>
      </c>
      <c r="J366" s="240">
        <f t="shared" ca="1" si="600"/>
        <v>0.10151875049007426</v>
      </c>
      <c r="K366" s="240">
        <f t="shared" ca="1" si="601"/>
        <v>9.6357323777589127E-2</v>
      </c>
      <c r="L366" s="240">
        <f t="shared" ca="1" si="602"/>
        <v>8.9746593225843468E-2</v>
      </c>
      <c r="M366" s="240">
        <f t="shared" ca="1" si="603"/>
        <v>8.1785990375620593E-2</v>
      </c>
      <c r="N366" s="240">
        <f t="shared" ca="1" si="604"/>
        <v>7.2595250103537567E-2</v>
      </c>
      <c r="O366" s="240">
        <f t="shared" ca="1" si="605"/>
        <v>6.2312609698051219E-2</v>
      </c>
      <c r="P366" s="240">
        <f t="shared" ca="1" si="606"/>
        <v>5.1092729641968315E-2</v>
      </c>
      <c r="Q366" s="240">
        <f t="shared" ca="1" si="607"/>
        <v>3.910436737482563E-2</v>
      </c>
      <c r="R366" s="240">
        <f t="shared" ca="1" si="608"/>
        <v>2.6527839023919548E-2</v>
      </c>
      <c r="S366" s="240">
        <f t="shared" ca="1" si="609"/>
        <v>1.3552307281912694E-2</v>
      </c>
      <c r="T366" s="240">
        <f t="shared" ca="1" si="610"/>
        <v>3.7293622386328808E-4</v>
      </c>
      <c r="U366" s="241">
        <f t="shared" ca="1" si="611"/>
        <v>-1.2812044142123027E-2</v>
      </c>
      <c r="V366" s="240">
        <f t="shared" ca="1" si="612"/>
        <v>-2.580431943872806E-2</v>
      </c>
      <c r="W366" s="240">
        <f t="shared" ca="1" si="613"/>
        <v>-3.8408473752247513E-2</v>
      </c>
      <c r="X366" s="240">
        <f t="shared" ca="1" si="614"/>
        <v>-5.0434928869826721E-2</v>
      </c>
      <c r="Y366" s="240">
        <f t="shared" ca="1" si="615"/>
        <v>-6.1702795712241798E-2</v>
      </c>
      <c r="Z366" s="240">
        <f t="shared" ca="1" si="616"/>
        <v>-7.2042595074023316E-2</v>
      </c>
      <c r="AA366" s="240">
        <f t="shared" ca="1" si="617"/>
        <v>-8.1298806748458172E-2</v>
      </c>
      <c r="AB366" s="240">
        <f t="shared" ca="1" si="618"/>
        <v>-8.9332208696257132E-2</v>
      </c>
      <c r="AC366" s="240">
        <f t="shared" ca="1" si="619"/>
        <v>-9.6021971074614049E-2</v>
      </c>
      <c r="AD366" s="240">
        <f t="shared" ca="1" si="620"/>
        <v>-0.10126747363051036</v>
      </c>
      <c r="AE366" s="240">
        <f t="shared" ca="1" si="621"/>
        <v>-0.10498981912297808</v>
      </c>
      <c r="AF366" s="240">
        <f t="shared" ca="1" si="622"/>
        <v>-0.10713302001104169</v>
      </c>
      <c r="AG366" s="240">
        <f t="shared" ca="1" si="623"/>
        <v>-0.1076648405584478</v>
      </c>
      <c r="AH366" s="240">
        <f t="shared" ca="1" si="624"/>
        <v>-0.1065772816891435</v>
      </c>
      <c r="AI366" s="240">
        <f t="shared" ca="1" si="625"/>
        <v>-0.10388670130082571</v>
      </c>
      <c r="AJ366" s="240">
        <f t="shared" ca="1" si="626"/>
        <v>-9.9633568226933894E-2</v>
      </c>
      <c r="AK366" s="240">
        <f t="shared" ca="1" si="627"/>
        <v>-9.3881853547726629E-2</v>
      </c>
      <c r="AL366" s="240">
        <f t="shared" ca="1" si="628"/>
        <v>-8.6718068405690074E-2</v>
      </c>
      <c r="AM366" s="240">
        <f t="shared" ca="1" si="629"/>
        <v>-7.8249962797430156E-2</v>
      </c>
      <c r="AN366" s="240">
        <f t="shared" ca="1" si="630"/>
        <v>-6.8604904913429576E-2</v>
      </c>
      <c r="AO366" s="240">
        <f t="shared" ca="1" si="631"/>
        <v>-5.7927965401908588E-2</v>
      </c>
      <c r="AP366" s="240">
        <f t="shared" ca="1" si="632"/>
        <v>-4.6379735371243166E-2</v>
      </c>
      <c r="AQ366" s="240">
        <f t="shared" ca="1" si="633"/>
        <v>-3.4133910950216978E-2</v>
      </c>
      <c r="AR366" s="240">
        <f t="shared" ca="1" si="634"/>
        <v>-2.1374680736567071E-2</v>
      </c>
      <c r="AS366" s="240">
        <f t="shared" ca="1" si="635"/>
        <v>-8.2939554290313057E-3</v>
      </c>
      <c r="AT366" s="240">
        <f t="shared" ca="1" si="636"/>
        <v>4.911518688192295E-3</v>
      </c>
      <c r="AU366" s="240">
        <f t="shared" ca="1" si="637"/>
        <v>1.8043118992691128E-2</v>
      </c>
      <c r="AV366" s="240">
        <f t="shared" ca="1" si="638"/>
        <v>3.0903333992958262E-2</v>
      </c>
      <c r="AW366" s="240">
        <f t="shared" ca="1" si="639"/>
        <v>4.3298734085068208E-2</v>
      </c>
      <c r="AX366" s="240">
        <f t="shared" ca="1" si="640"/>
        <v>5.5042880913965406E-2</v>
      </c>
      <c r="AY366" s="240">
        <f t="shared" ca="1" si="641"/>
        <v>6.5959131579860913E-2</v>
      </c>
      <c r="AZ366" s="240">
        <f t="shared" ca="1" si="642"/>
        <v>7.5883295511865567E-2</v>
      </c>
      <c r="BA366" s="240">
        <f t="shared" ca="1" si="643"/>
        <v>8.4666104047004448E-2</v>
      </c>
      <c r="BB366" s="240">
        <f t="shared" ca="1" si="644"/>
        <v>9.2175455569848283E-2</v>
      </c>
      <c r="BC366" s="240">
        <f t="shared" ca="1" si="645"/>
        <v>9.8298402443769806E-2</v>
      </c>
      <c r="BD366" s="240">
        <f t="shared" ca="1" si="646"/>
        <v>0.10294284984853037</v>
      </c>
      <c r="BE366" s="240">
        <f t="shared" ca="1" si="647"/>
        <v>0.10603894097209886</v>
      </c>
      <c r="BF366" s="240">
        <f t="shared" ca="1" si="648"/>
        <v>0.10754010772212709</v>
      </c>
      <c r="BG366" s="240">
        <f t="shared" ca="1" si="649"/>
        <v>0.10742377115340485</v>
      </c>
      <c r="BH366" s="240">
        <f t="shared" ca="1" si="650"/>
        <v>0.10569168107621203</v>
      </c>
      <c r="BI366" s="240">
        <f t="shared" ca="1" si="651"/>
        <v>0.10236988973754356</v>
      </c>
      <c r="BJ366" s="240">
        <f t="shared" ca="1" si="652"/>
        <v>9.7508359971064967E-2</v>
      </c>
      <c r="BK366" s="240">
        <f t="shared" ca="1" si="653"/>
        <v>9.1180213709588495E-2</v>
      </c>
      <c r="BL366" s="240">
        <f t="shared" ca="1" si="654"/>
        <v>8.3480632163141694E-2</v>
      </c>
      <c r="BM366" s="240">
        <f t="shared" ca="1" si="655"/>
        <v>7.4525424204973365E-2</v>
      </c>
      <c r="BN366" s="240">
        <f t="shared" ca="1" si="656"/>
        <v>6.4449284498305184E-2</v>
      </c>
      <c r="BO366" s="240">
        <f t="shared" ca="1" si="657"/>
        <v>5.3403767563222147E-2</v>
      </c>
      <c r="BP366" s="240">
        <f t="shared" ca="1" si="658"/>
        <v>4.1555008255623679E-2</v>
      </c>
      <c r="BQ366" s="240">
        <f t="shared" ca="1" si="659"/>
        <v>2.9081222944351656E-2</v>
      </c>
      <c r="BR366" s="240">
        <f t="shared" ca="1" si="660"/>
        <v>1.617002897111933E-2</v>
      </c>
      <c r="BS366" s="240">
        <f t="shared" ca="1" si="661"/>
        <v>3.0156227110566865E-3</v>
      </c>
      <c r="BT366" s="240">
        <f t="shared" ca="1" si="662"/>
        <v>-1.0184141321529654E-2</v>
      </c>
      <c r="BU366" s="240">
        <f t="shared" ca="1" si="663"/>
        <v>-2.3230726389215264E-2</v>
      </c>
      <c r="BV366" s="240">
        <f t="shared" ca="1" si="664"/>
        <v>-3.5927899708787014E-2</v>
      </c>
      <c r="BW366" s="240">
        <f t="shared" ca="1" si="665"/>
        <v>-4.8084683974956868E-2</v>
      </c>
      <c r="BX366" s="240">
        <f t="shared" ca="1" si="666"/>
        <v>-5.9518229836795299E-2</v>
      </c>
      <c r="BY366" s="240">
        <f t="shared" ca="1" si="667"/>
        <v>-7.0056566122166583E-2</v>
      </c>
      <c r="BZ366" s="240">
        <f t="shared" ca="1" si="668"/>
        <v>-7.9541186444228001E-2</v>
      </c>
      <c r="CA366" s="240">
        <f t="shared" ca="1" si="669"/>
        <v>-8.7829433285026653E-2</v>
      </c>
      <c r="CB366" s="240">
        <f t="shared" ca="1" si="670"/>
        <v>-9.4796643697355312E-2</v>
      </c>
      <c r="CC366" s="240">
        <f t="shared" ca="1" si="671"/>
        <v>-0.10033802435151531</v>
      </c>
      <c r="CD366" s="240">
        <f t="shared" ca="1" si="672"/>
        <v>-0.10437022772453658</v>
      </c>
      <c r="CE366" s="240">
        <f t="shared" ca="1" si="673"/>
        <v>-0.10683260572450357</v>
      </c>
      <c r="CF366" s="240">
        <f t="shared" ca="1" si="674"/>
        <v>-0.10768812189430896</v>
      </c>
      <c r="CG366" s="240">
        <f t="shared" ca="1" si="675"/>
        <v>-0.10692390847444226</v>
      </c>
      <c r="CH366" s="240">
        <f t="shared" ca="1" si="676"/>
        <v>-0.10455145994607005</v>
      </c>
      <c r="CI366" s="240">
        <f t="shared" ca="1" si="677"/>
        <v>-0.10060646014334038</v>
      </c>
      <c r="CJ366" s="240">
        <f t="shared" ca="1" si="678"/>
        <v>-9.5148245535302114E-2</v>
      </c>
      <c r="CK366" s="240">
        <f t="shared" ca="1" si="679"/>
        <v>-8.8258912750180482E-2</v>
      </c>
      <c r="CL366" s="240">
        <f t="shared" ca="1" si="680"/>
        <v>-8.0042083765672428E-2</v>
      </c>
      <c r="CM366" s="240">
        <f t="shared" ca="1" si="681"/>
        <v>-7.062134733795071E-2</v>
      </c>
      <c r="CN366" s="240">
        <f t="shared" ca="1" si="682"/>
        <v>-6.0138400111733784E-2</v>
      </c>
      <c r="CO366" s="240">
        <f t="shared" ca="1" si="683"/>
        <v>-4.8750915370858391E-2</v>
      </c>
      <c r="CP366" s="240">
        <f t="shared" ca="1" si="684"/>
        <v>-3.6630171485327476E-2</v>
      </c>
      <c r="CQ366" s="240">
        <f t="shared" ca="1" si="685"/>
        <v>-2.3958475725199286E-2</v>
      </c>
      <c r="CR366" s="240">
        <f t="shared" ca="1" si="686"/>
        <v>-1.0926422189552903E-2</v>
      </c>
      <c r="CS366" s="240">
        <f t="shared" ca="1" si="687"/>
        <v>2.2699749061663201E-3</v>
      </c>
      <c r="CT366" s="240">
        <f t="shared" ca="1" si="688"/>
        <v>1.5432229466398301E-2</v>
      </c>
      <c r="CU366" s="240">
        <f t="shared" ca="1" si="689"/>
        <v>2.8362368931096463E-2</v>
      </c>
      <c r="CV366" s="240">
        <f t="shared" ca="1" si="690"/>
        <v>4.0865911967304949E-2</v>
      </c>
      <c r="CW366" s="240">
        <f t="shared" ca="1" si="691"/>
        <v>5.2754793649428866E-2</v>
      </c>
      <c r="CX366" s="240">
        <f t="shared" ca="1" si="692"/>
        <v>6.3850194130767174E-2</v>
      </c>
      <c r="CY366" s="240">
        <f t="shared" ca="1" si="693"/>
        <v>7.3985228260453478E-2</v>
      </c>
      <c r="CZ366" s="240">
        <f t="shared" ca="1" si="694"/>
        <v>8.3007455691461215E-2</v>
      </c>
      <c r="DA366" s="240">
        <f t="shared" ca="1" si="695"/>
        <v>9.0781173725315426E-2</v>
      </c>
      <c r="DB366" s="240">
        <f t="shared" ca="1" si="696"/>
        <v>9.7189458406990101E-2</v>
      </c>
      <c r="DC366" s="240">
        <f t="shared" ca="1" si="697"/>
        <v>0.10213592317002509</v>
      </c>
      <c r="DD366" s="240">
        <f t="shared" ca="1" si="698"/>
        <v>0.10554616858020209</v>
      </c>
      <c r="DE366" s="240">
        <f t="shared" ca="1" si="699"/>
        <v>0.10736890137228683</v>
      </c>
      <c r="DF366" s="240">
        <f t="shared" ca="1" si="700"/>
        <v>0.10757670594848194</v>
      </c>
      <c r="DG366" s="240">
        <f t="shared" ca="1" si="701"/>
        <v>0.10616645673453647</v>
      </c>
      <c r="DH366" s="240">
        <f t="shared" ca="1" si="702"/>
        <v>0.10315936519129169</v>
      </c>
      <c r="DI366" s="240">
        <f t="shared" ca="1" si="703"/>
        <v>9.8600660774566612E-2</v>
      </c>
      <c r="DJ366" s="240">
        <f t="shared" ca="1" si="704"/>
        <v>9.2558910642042705E-2</v>
      </c>
      <c r="DK366" s="240">
        <f t="shared" ca="1" si="705"/>
        <v>8.5124988339389557E-2</v>
      </c>
      <c r="DL366" s="240">
        <f t="shared" ca="1" si="706"/>
        <v>7.64107069775532E-2</v>
      </c>
      <c r="DM366" s="240">
        <f t="shared" ca="1" si="707"/>
        <v>6.6547137459491257E-2</v>
      </c>
      <c r="DN366" s="240">
        <f t="shared" ca="1" si="708"/>
        <v>5.5682637051791481E-2</v>
      </c>
      <c r="DO366" s="240">
        <f t="shared" ca="1" si="709"/>
        <v>4.398061795329037E-2</v>
      </c>
      <c r="DP366" s="240">
        <f t="shared" ca="1" si="710"/>
        <v>3.1617089423499105E-2</v>
      </c>
      <c r="DQ366" s="240">
        <f t="shared" ca="1" si="711"/>
        <v>1.877801043951019E-2</v>
      </c>
      <c r="DR366" s="240">
        <f t="shared" ca="1" si="712"/>
        <v>5.6564926998902924E-3</v>
      </c>
      <c r="DS366" s="240">
        <f t="shared" ca="1" si="713"/>
        <v>-7.5501039550139523E-3</v>
      </c>
      <c r="DT366" s="240">
        <f t="shared" ca="1" si="714"/>
        <v>-2.0643140018778549E-2</v>
      </c>
      <c r="DU366" s="240">
        <f t="shared" ca="1" si="715"/>
        <v>-3.3425684041972548E-2</v>
      </c>
      <c r="DV366" s="240">
        <f t="shared" ca="1" si="716"/>
        <v>-4.5705474664462502E-2</v>
      </c>
      <c r="DW366" s="240">
        <f t="shared" ca="1" si="717"/>
        <v>-5.7297812405225204E-2</v>
      </c>
      <c r="DX366" s="240">
        <f t="shared" ca="1" si="718"/>
        <v>-6.8028337714461706E-2</v>
      </c>
      <c r="DY366" s="240">
        <f t="shared" ca="1" si="719"/>
        <v>-7.7735653503520297E-2</v>
      </c>
      <c r="DZ366" s="240">
        <f t="shared" ca="1" si="720"/>
        <v>-8.6273752707339266E-2</v>
      </c>
      <c r="EA366" s="240">
        <f t="shared" ca="1" si="721"/>
        <v>-9.35142143666082E-2</v>
      </c>
      <c r="EB366" s="240">
        <f t="shared" ca="1" si="722"/>
        <v>-9.9348135198531348E-2</v>
      </c>
      <c r="EC366" s="240">
        <f t="shared" ca="1" si="723"/>
        <v>-0.10368776760356796</v>
      </c>
      <c r="ED366" s="240">
        <f t="shared" ca="1" si="724"/>
        <v>-0.10646783947100538</v>
      </c>
      <c r="EE366" s="240">
        <f t="shared" ca="1" si="725"/>
        <v>-0.10764653593225919</v>
      </c>
      <c r="EF366" s="240">
        <f t="shared" ca="1" si="726"/>
        <v>-0.10720612829541847</v>
      </c>
      <c r="EG366" s="240">
        <f t="shared" ca="1" si="727"/>
        <v>-0.10515324070127384</v>
      </c>
      <c r="EH366" s="240">
        <f t="shared" ca="1" si="728"/>
        <v>-0.10151875049007435</v>
      </c>
      <c r="EI366" s="240">
        <f t="shared" ca="1" si="729"/>
        <v>-9.6357323777589113E-2</v>
      </c>
      <c r="EJ366" s="240">
        <f t="shared" ca="1" si="730"/>
        <v>-8.9746593225843538E-2</v>
      </c>
      <c r="EK366" s="240">
        <f t="shared" ca="1" si="731"/>
        <v>-8.1785990375620538E-2</v>
      </c>
      <c r="EL366" s="240">
        <f t="shared" ca="1" si="732"/>
        <v>-7.2595250103537595E-2</v>
      </c>
      <c r="EM366" s="240">
        <f t="shared" ca="1" si="733"/>
        <v>-6.2312609698051365E-2</v>
      </c>
      <c r="EN366" s="240">
        <f t="shared" ca="1" si="734"/>
        <v>-5.109272964196826E-2</v>
      </c>
      <c r="EO366" s="240">
        <f t="shared" ca="1" si="735"/>
        <v>-3.9104367374825713E-2</v>
      </c>
      <c r="EP366" s="240">
        <f t="shared" ca="1" si="736"/>
        <v>-2.6527839023919753E-2</v>
      </c>
      <c r="EQ366" s="240">
        <f t="shared" ca="1" si="737"/>
        <v>-1.3552307281912665E-2</v>
      </c>
      <c r="ER366" s="240">
        <f t="shared" ca="1" si="738"/>
        <v>-3.7293622386340083E-4</v>
      </c>
      <c r="ES366" s="240">
        <f t="shared" ca="1" si="739"/>
        <v>1.2812044142123148E-2</v>
      </c>
      <c r="ET366" s="240">
        <f t="shared" ca="1" si="740"/>
        <v>2.5804319438728046E-2</v>
      </c>
      <c r="EU366" s="240">
        <f t="shared" ca="1" si="741"/>
        <v>3.8408473752247374E-2</v>
      </c>
      <c r="EV366" s="240">
        <f t="shared" ca="1" si="742"/>
        <v>5.0434928869826784E-2</v>
      </c>
      <c r="EW366" s="240">
        <f t="shared" ca="1" si="743"/>
        <v>6.1702795712241743E-2</v>
      </c>
      <c r="EX366" s="240">
        <f t="shared" ca="1" si="744"/>
        <v>7.2042595074023164E-2</v>
      </c>
      <c r="EY366" s="240">
        <f t="shared" ca="1" si="745"/>
        <v>8.1298806748458186E-2</v>
      </c>
      <c r="EZ366" s="240">
        <f t="shared" ca="1" si="746"/>
        <v>8.9332208696257076E-2</v>
      </c>
      <c r="FA366" s="240">
        <f t="shared" ca="1" si="747"/>
        <v>9.6021971074613938E-2</v>
      </c>
      <c r="FB366" s="240">
        <f t="shared" ca="1" si="748"/>
        <v>0.10126747363051038</v>
      </c>
      <c r="FC366" s="240">
        <f t="shared" ca="1" si="749"/>
        <v>0.10498981912297806</v>
      </c>
      <c r="FD366" s="240">
        <f t="shared" ca="1" si="750"/>
        <v>0.1071330200110417</v>
      </c>
      <c r="FE366" s="240">
        <f t="shared" ca="1" si="751"/>
        <v>0.1076648405584478</v>
      </c>
      <c r="FF366" s="240">
        <f t="shared" ca="1" si="752"/>
        <v>0.10657728168914352</v>
      </c>
      <c r="FG366" s="240">
        <f t="shared" ca="1" si="753"/>
        <v>0.10388670130082568</v>
      </c>
      <c r="FH366" s="240">
        <f t="shared" ca="1" si="754"/>
        <v>9.9633568226933922E-2</v>
      </c>
      <c r="FI366" s="240">
        <f t="shared" ca="1" si="755"/>
        <v>9.388185354772674E-2</v>
      </c>
      <c r="FJ366" s="240">
        <f t="shared" ca="1" si="756"/>
        <v>8.6718068405690074E-2</v>
      </c>
      <c r="FK366" s="240">
        <f t="shared" ca="1" si="757"/>
        <v>7.8249962797430211E-2</v>
      </c>
      <c r="FL366" s="240">
        <f t="shared" ca="1" si="758"/>
        <v>6.8604904913429771E-2</v>
      </c>
      <c r="FM366" s="240">
        <f t="shared" ca="1" si="759"/>
        <v>5.792796540190856E-2</v>
      </c>
      <c r="FN366" s="240">
        <f t="shared" ca="1" si="760"/>
        <v>4.6379735371243312E-2</v>
      </c>
      <c r="FO366" s="240">
        <f t="shared" ca="1" si="761"/>
        <v>3.4133910950216867E-2</v>
      </c>
      <c r="FP366" s="240">
        <f t="shared" ca="1" si="762"/>
        <v>2.1374680736567134E-2</v>
      </c>
      <c r="FQ366" s="240">
        <f t="shared" ca="1" si="763"/>
        <v>8.293955429031467E-3</v>
      </c>
      <c r="FR366" s="240">
        <f t="shared" ca="1" si="764"/>
        <v>-4.9115186881923262E-3</v>
      </c>
      <c r="FS366" s="240">
        <f t="shared" ca="1" si="765"/>
        <v>-1.8043118992691058E-2</v>
      </c>
      <c r="FT366" s="240">
        <f t="shared" ca="1" si="766"/>
        <v>-3.0903333992958013E-2</v>
      </c>
      <c r="FU366" s="240">
        <f t="shared" ca="1" si="767"/>
        <v>-4.3298734085068229E-2</v>
      </c>
      <c r="FV366" s="240">
        <f t="shared" ca="1" si="768"/>
        <v>-5.5042880913965267E-2</v>
      </c>
      <c r="FW366" s="240">
        <f t="shared" ca="1" si="769"/>
        <v>-6.5959131579861024E-2</v>
      </c>
      <c r="FX366" s="240">
        <f t="shared" ca="1" si="770"/>
        <v>-7.5883295511865512E-2</v>
      </c>
      <c r="FY366" s="240">
        <f t="shared" ca="1" si="771"/>
        <v>-8.4666104047004337E-2</v>
      </c>
      <c r="FZ366" s="240">
        <f t="shared" ca="1" si="772"/>
        <v>-9.2175455569848339E-2</v>
      </c>
      <c r="GA366" s="240">
        <f t="shared" ca="1" si="773"/>
        <v>-9.8298402443769764E-2</v>
      </c>
      <c r="GB366" s="240">
        <f t="shared" ca="1" si="774"/>
        <v>-0.10294284984853033</v>
      </c>
      <c r="GC366" s="240">
        <f t="shared" ca="1" si="775"/>
        <v>-0.10603894097209886</v>
      </c>
      <c r="GD366" s="240">
        <f t="shared" ca="1" si="776"/>
        <v>-0.1075401077221271</v>
      </c>
      <c r="GE366" s="240">
        <f t="shared" ca="1" si="777"/>
        <v>-0.10742377115340486</v>
      </c>
      <c r="GF366" s="240">
        <f t="shared" ca="1" si="778"/>
        <v>-0.10569168107621205</v>
      </c>
      <c r="GG366" s="240">
        <f t="shared" ca="1" si="779"/>
        <v>-0.1023698897375436</v>
      </c>
      <c r="GH366" s="240">
        <f t="shared" ca="1" si="780"/>
        <v>-9.7508359971064912E-2</v>
      </c>
      <c r="GI366" s="240">
        <f t="shared" ca="1" si="781"/>
        <v>-9.1180213709588523E-2</v>
      </c>
      <c r="GJ366" s="240">
        <f t="shared" ca="1" si="782"/>
        <v>-8.3480632163141791E-2</v>
      </c>
      <c r="GK366" s="240">
        <f t="shared" ca="1" si="783"/>
        <v>-7.4525424204973337E-2</v>
      </c>
      <c r="GL366" s="240">
        <f t="shared" ca="1" si="784"/>
        <v>-6.444928449830524E-2</v>
      </c>
      <c r="GM366" s="240">
        <f t="shared" ca="1" si="785"/>
        <v>-5.3403767563222369E-2</v>
      </c>
      <c r="GN366" s="240">
        <f t="shared" ca="1" si="786"/>
        <v>-4.1555008255623652E-2</v>
      </c>
      <c r="GO366" s="240">
        <f t="shared" ca="1" si="787"/>
        <v>-2.9081222944351816E-2</v>
      </c>
      <c r="GP366" s="240">
        <f t="shared" ca="1" si="788"/>
        <v>-1.6170028971119587E-2</v>
      </c>
      <c r="GQ366" s="240">
        <f t="shared" ca="1" si="789"/>
        <v>-3.0156227110566571E-3</v>
      </c>
      <c r="GR366" s="240">
        <f t="shared" ca="1" si="790"/>
        <v>1.0184141321529585E-2</v>
      </c>
      <c r="GS366" s="240">
        <f t="shared" ca="1" si="791"/>
        <v>2.3230726389215389E-2</v>
      </c>
      <c r="GT366" s="240">
        <f t="shared" ca="1" si="792"/>
        <v>3.5927899708786945E-2</v>
      </c>
      <c r="GU366" s="240">
        <f t="shared" ca="1" si="793"/>
        <v>4.8084683974956625E-2</v>
      </c>
      <c r="GV366" s="240">
        <f t="shared" ca="1" si="794"/>
        <v>5.9518229836795389E-2</v>
      </c>
      <c r="GW366" s="240">
        <f t="shared" ca="1" si="795"/>
        <v>7.0056566122166541E-2</v>
      </c>
      <c r="GX366" s="240">
        <f t="shared" ca="1" si="796"/>
        <v>7.9541186444227835E-2</v>
      </c>
      <c r="GY366" s="240">
        <f t="shared" ca="1" si="797"/>
        <v>8.7829433285026626E-2</v>
      </c>
      <c r="GZ366" s="240">
        <f t="shared" ca="1" si="798"/>
        <v>9.4796643697355285E-2</v>
      </c>
      <c r="HA366" s="240">
        <f t="shared" ca="1" si="799"/>
        <v>0.10033802435151537</v>
      </c>
      <c r="HB366" s="240">
        <f t="shared" ca="1" si="800"/>
        <v>0.10437022772453655</v>
      </c>
      <c r="HC366" s="240">
        <f t="shared" ca="1" si="801"/>
        <v>0.10683260572450352</v>
      </c>
      <c r="HD366" s="240">
        <f t="shared" ca="1" si="802"/>
        <v>0.10768812189430894</v>
      </c>
      <c r="HE366" s="240">
        <f t="shared" ca="1" si="803"/>
        <v>0.10692390847444226</v>
      </c>
      <c r="HF366" s="240">
        <f t="shared" ca="1" si="804"/>
        <v>0.10455145994607012</v>
      </c>
      <c r="HG366" s="240">
        <f t="shared" ca="1" si="805"/>
        <v>0.10060646014334032</v>
      </c>
      <c r="HH366" s="240">
        <f t="shared" ca="1" si="806"/>
        <v>9.5148245535302156E-2</v>
      </c>
      <c r="HI366" s="240">
        <f t="shared" ca="1" si="807"/>
        <v>8.8258912750180635E-2</v>
      </c>
      <c r="HJ366" s="240">
        <f t="shared" ca="1" si="808"/>
        <v>8.004208376567247E-2</v>
      </c>
      <c r="HK366" s="240">
        <f t="shared" ca="1" si="809"/>
        <v>7.0621347337950766E-2</v>
      </c>
      <c r="HL366" s="240">
        <f t="shared" ca="1" si="810"/>
        <v>6.0138400111733679E-2</v>
      </c>
      <c r="HM366" s="240">
        <f t="shared" ca="1" si="811"/>
        <v>4.8750915370858447E-2</v>
      </c>
      <c r="HN366" s="240">
        <f t="shared" ca="1" si="812"/>
        <v>3.6630171485327712E-2</v>
      </c>
      <c r="HO366" s="240">
        <f t="shared" ca="1" si="813"/>
        <v>2.3958475725199165E-2</v>
      </c>
      <c r="HP366" s="240">
        <f t="shared" ca="1" si="814"/>
        <v>1.0926422189552969E-2</v>
      </c>
      <c r="HQ366" s="240">
        <f t="shared" ca="1" si="815"/>
        <v>-2.2699749061660633E-3</v>
      </c>
      <c r="HR366" s="240">
        <f t="shared" ca="1" si="816"/>
        <v>-1.5432229466398235E-2</v>
      </c>
      <c r="HS366" s="240">
        <f t="shared" ca="1" si="817"/>
        <v>-2.8362368931096404E-2</v>
      </c>
      <c r="HT366" s="240">
        <f t="shared" ca="1" si="818"/>
        <v>-4.0865911967305067E-2</v>
      </c>
      <c r="HU366" s="240">
        <f t="shared" ca="1" si="819"/>
        <v>-5.2754793649428811E-2</v>
      </c>
      <c r="HV366" s="240">
        <f t="shared" ca="1" si="820"/>
        <v>-6.3850194130767118E-2</v>
      </c>
      <c r="HW366" s="240">
        <f t="shared" ca="1" si="821"/>
        <v>-7.3985228260453575E-2</v>
      </c>
      <c r="HX366" s="240">
        <f t="shared" ca="1" si="822"/>
        <v>-8.300745569146116E-2</v>
      </c>
      <c r="HY366" s="240">
        <f t="shared" ca="1" si="823"/>
        <v>-9.0781173725315287E-2</v>
      </c>
      <c r="HZ366" s="240">
        <f t="shared" ca="1" si="824"/>
        <v>-9.7189458406990142E-2</v>
      </c>
      <c r="IA366" s="240">
        <f t="shared" ca="1" si="825"/>
        <v>-0.10213592317002507</v>
      </c>
      <c r="IB366" s="240">
        <f t="shared" ca="1" si="826"/>
        <v>-0.10554616858020205</v>
      </c>
      <c r="IC366" s="240">
        <f t="shared" ca="1" si="827"/>
        <v>-0.10736890137228682</v>
      </c>
      <c r="ID366" s="240">
        <f t="shared" ca="1" si="828"/>
        <v>-0.10757670594848194</v>
      </c>
      <c r="IE366" s="240">
        <f t="shared" ca="1" si="829"/>
        <v>-8.8346629330574605E-2</v>
      </c>
      <c r="IF366" s="240">
        <f t="shared" ca="1" si="830"/>
        <v>-0.10315936519129171</v>
      </c>
      <c r="IG366" s="240">
        <f t="shared" ca="1" si="831"/>
        <v>-9.8600660774566723E-2</v>
      </c>
      <c r="IH366" s="240">
        <f t="shared" ca="1" si="832"/>
        <v>-9.2558910642042636E-2</v>
      </c>
      <c r="II366" s="240">
        <f t="shared" ca="1" si="833"/>
        <v>-8.5124988339389598E-2</v>
      </c>
      <c r="IJ366" s="240">
        <f t="shared" ca="1" si="834"/>
        <v>-7.6410706977553394E-2</v>
      </c>
      <c r="IK366" s="240">
        <f t="shared" ca="1" si="835"/>
        <v>-6.6547137459491312E-2</v>
      </c>
      <c r="IL366" s="240">
        <f t="shared" ca="1" si="836"/>
        <v>-5.5682637051791536E-2</v>
      </c>
      <c r="IM366" s="240">
        <f t="shared" ca="1" si="837"/>
        <v>-4.3980617953290606E-2</v>
      </c>
      <c r="IN366" s="240">
        <f t="shared" ca="1" si="838"/>
        <v>-3.1617089423499167E-2</v>
      </c>
      <c r="IO366" s="240">
        <f t="shared" ca="1" si="839"/>
        <v>-1.8778010439510256E-2</v>
      </c>
      <c r="IP366" s="240">
        <f t="shared" ca="1" si="840"/>
        <v>-5.6564926998901657E-3</v>
      </c>
      <c r="IQ366" s="240">
        <f t="shared" ca="1" si="841"/>
        <v>7.5501039550138864E-3</v>
      </c>
      <c r="IR366" s="240">
        <f t="shared" ca="1" si="842"/>
        <v>2.0643140018778296E-2</v>
      </c>
      <c r="IS366" s="240">
        <f t="shared" ca="1" si="843"/>
        <v>3.3425684041972659E-2</v>
      </c>
      <c r="IT366" s="240">
        <f t="shared" ca="1" si="844"/>
        <v>4.5705474664462446E-2</v>
      </c>
      <c r="IU366" s="240">
        <f t="shared" ca="1" si="845"/>
        <v>5.7297812405225003E-2</v>
      </c>
      <c r="IV366" s="240">
        <f t="shared" ca="1" si="846"/>
        <v>6.8028337714461651E-2</v>
      </c>
      <c r="IW366" s="240">
        <f t="shared" ca="1" si="847"/>
        <v>7.7735653503520269E-2</v>
      </c>
      <c r="IX366" s="240">
        <f t="shared" ca="1" si="848"/>
        <v>8.6273752707339335E-2</v>
      </c>
      <c r="IY366" s="240">
        <f t="shared" ca="1" si="849"/>
        <v>9.3514214366608173E-2</v>
      </c>
      <c r="IZ366" s="240">
        <f t="shared" ca="1" si="850"/>
        <v>9.9348135198531251E-2</v>
      </c>
      <c r="JA366" s="240">
        <f t="shared" ca="1" si="851"/>
        <v>0.103687767603568</v>
      </c>
      <c r="JB366" s="240">
        <f t="shared" ca="1" si="852"/>
        <v>0.10646783947100538</v>
      </c>
    </row>
    <row r="367" spans="1:262">
      <c r="B367" s="248">
        <v>6</v>
      </c>
      <c r="C367" s="247">
        <f t="shared" si="853"/>
        <v>1.1718750000000001E-4</v>
      </c>
      <c r="D367" s="244">
        <f t="shared" ca="1" si="597"/>
        <v>80.261467764188637</v>
      </c>
      <c r="E367" s="243">
        <f ca="1">L361</f>
        <v>0.26146776418864015</v>
      </c>
      <c r="F367" s="242">
        <v>6</v>
      </c>
      <c r="G367" s="240">
        <f t="shared" ca="1" si="854"/>
        <v>-3.2895045772423684E-3</v>
      </c>
      <c r="H367" s="240">
        <f t="shared" ca="1" si="598"/>
        <v>-3.2942507882943164E-3</v>
      </c>
      <c r="I367" s="240">
        <f t="shared" ca="1" si="599"/>
        <v>-3.2276864181850331E-3</v>
      </c>
      <c r="J367" s="240">
        <f t="shared" ca="1" si="600"/>
        <v>-3.091252384507674E-3</v>
      </c>
      <c r="K367" s="240">
        <f t="shared" ca="1" si="601"/>
        <v>-2.8879020720701835E-3</v>
      </c>
      <c r="L367" s="240">
        <f t="shared" ca="1" si="602"/>
        <v>-2.622037401033213E-3</v>
      </c>
      <c r="M367" s="240">
        <f t="shared" ca="1" si="603"/>
        <v>-2.299413538632133E-3</v>
      </c>
      <c r="N367" s="240">
        <f t="shared" ca="1" si="604"/>
        <v>-1.9270143171865881E-3</v>
      </c>
      <c r="O367" s="240">
        <f t="shared" ca="1" si="605"/>
        <v>-1.5129010552214564E-3</v>
      </c>
      <c r="P367" s="240">
        <f t="shared" ca="1" si="606"/>
        <v>-1.0660380542654013E-3</v>
      </c>
      <c r="Q367" s="240">
        <f t="shared" ca="1" si="607"/>
        <v>-5.9609854879433375E-4</v>
      </c>
      <c r="R367" s="240">
        <f t="shared" ca="1" si="608"/>
        <v>-1.1325530991749882E-4</v>
      </c>
      <c r="S367" s="240">
        <f t="shared" ca="1" si="609"/>
        <v>3.7203956439599132E-4</v>
      </c>
      <c r="T367" s="240">
        <f t="shared" ca="1" si="610"/>
        <v>8.4928090567358799E-4</v>
      </c>
      <c r="U367" s="241">
        <f t="shared" ca="1" si="611"/>
        <v>1.308137880111864E-3</v>
      </c>
      <c r="V367" s="240">
        <f t="shared" ca="1" si="612"/>
        <v>1.7386776199299733E-3</v>
      </c>
      <c r="W367" s="240">
        <f t="shared" ca="1" si="613"/>
        <v>2.131580239960542E-3</v>
      </c>
      <c r="X367" s="240">
        <f t="shared" ca="1" si="614"/>
        <v>2.4783405850181454E-3</v>
      </c>
      <c r="Y367" s="240">
        <f t="shared" ca="1" si="615"/>
        <v>2.7714523408241031E-3</v>
      </c>
      <c r="Z367" s="240">
        <f t="shared" ca="1" si="616"/>
        <v>3.004570523042073E-3</v>
      </c>
      <c r="AA367" s="240">
        <f t="shared" ca="1" si="617"/>
        <v>3.1726488270275256E-3</v>
      </c>
      <c r="AB367" s="240">
        <f t="shared" ca="1" si="618"/>
        <v>3.2720488650838141E-3</v>
      </c>
      <c r="AC367" s="240">
        <f t="shared" ca="1" si="619"/>
        <v>3.3006189265681334E-3</v>
      </c>
      <c r="AD367" s="240">
        <f t="shared" ca="1" si="620"/>
        <v>3.2577405559289225E-3</v>
      </c>
      <c r="AE367" s="240">
        <f t="shared" ca="1" si="621"/>
        <v>3.1443419404008602E-3</v>
      </c>
      <c r="AF367" s="240">
        <f t="shared" ca="1" si="622"/>
        <v>2.9628778175542982E-3</v>
      </c>
      <c r="AG367" s="240">
        <f t="shared" ca="1" si="623"/>
        <v>2.7172763376399956E-3</v>
      </c>
      <c r="AH367" s="240">
        <f t="shared" ca="1" si="624"/>
        <v>2.4128540309989255E-3</v>
      </c>
      <c r="AI367" s="240">
        <f t="shared" ca="1" si="625"/>
        <v>2.0562007212359479E-3</v>
      </c>
      <c r="AJ367" s="240">
        <f t="shared" ca="1" si="626"/>
        <v>1.6550368754395532E-3</v>
      </c>
      <c r="AK367" s="240">
        <f t="shared" ca="1" si="627"/>
        <v>1.218046479384681E-3</v>
      </c>
      <c r="AL367" s="240">
        <f t="shared" ca="1" si="628"/>
        <v>7.5468905546569856E-4</v>
      </c>
      <c r="AM367" s="240">
        <f t="shared" ca="1" si="629"/>
        <v>2.7499489260367243E-4</v>
      </c>
      <c r="AN367" s="240">
        <f t="shared" ca="1" si="630"/>
        <v>-2.1065207921801472E-4</v>
      </c>
      <c r="AO367" s="240">
        <f t="shared" ca="1" si="631"/>
        <v>-6.9173906967907612E-4</v>
      </c>
      <c r="AP367" s="240">
        <f t="shared" ca="1" si="632"/>
        <v>-1.1578519982848486E-3</v>
      </c>
      <c r="AQ367" s="240">
        <f t="shared" ca="1" si="633"/>
        <v>-1.5989009277592343E-3</v>
      </c>
      <c r="AR367" s="240">
        <f t="shared" ca="1" si="634"/>
        <v>-2.0053384807158093E-3</v>
      </c>
      <c r="AS367" s="240">
        <f t="shared" ca="1" si="635"/>
        <v>-2.368366511545848E-3</v>
      </c>
      <c r="AT367" s="240">
        <f t="shared" ca="1" si="636"/>
        <v>-2.6801265597009597E-3</v>
      </c>
      <c r="AU367" s="240">
        <f t="shared" ca="1" si="637"/>
        <v>-2.9338699616319741E-3</v>
      </c>
      <c r="AV367" s="240">
        <f t="shared" ca="1" si="638"/>
        <v>-3.1241039389742842E-3</v>
      </c>
      <c r="AW367" s="240">
        <f t="shared" ca="1" si="639"/>
        <v>-3.2467105006116406E-3</v>
      </c>
      <c r="AX367" s="240">
        <f t="shared" ca="1" si="640"/>
        <v>-3.2990355847477746E-3</v>
      </c>
      <c r="AY367" s="240">
        <f t="shared" ca="1" si="641"/>
        <v>-3.2799465113292074E-3</v>
      </c>
      <c r="AZ367" s="240">
        <f t="shared" ca="1" si="642"/>
        <v>-3.1898565011477947E-3</v>
      </c>
      <c r="BA367" s="240">
        <f t="shared" ca="1" si="643"/>
        <v>-3.0307157308584786E-3</v>
      </c>
      <c r="BB367" s="240">
        <f t="shared" ca="1" si="644"/>
        <v>-2.8059691175441053E-3</v>
      </c>
      <c r="BC367" s="240">
        <f t="shared" ca="1" si="645"/>
        <v>-2.5204817466639895E-3</v>
      </c>
      <c r="BD367" s="240">
        <f t="shared" ca="1" si="646"/>
        <v>-2.1804335576459371E-3</v>
      </c>
      <c r="BE367" s="240">
        <f t="shared" ca="1" si="647"/>
        <v>-1.7931855668606069E-3</v>
      </c>
      <c r="BF367" s="240">
        <f t="shared" ca="1" si="648"/>
        <v>-1.3671205238468503E-3</v>
      </c>
      <c r="BG367" s="240">
        <f t="shared" ca="1" si="649"/>
        <v>-9.1146145009949177E-4</v>
      </c>
      <c r="BH367" s="240">
        <f t="shared" ca="1" si="650"/>
        <v>-4.3607198850685949E-4</v>
      </c>
      <c r="BI367" s="240">
        <f t="shared" ca="1" si="651"/>
        <v>4.8757114730256837E-5</v>
      </c>
      <c r="BJ367" s="240">
        <f t="shared" ca="1" si="652"/>
        <v>5.325307736765212E-4</v>
      </c>
      <c r="BK367" s="240">
        <f t="shared" ca="1" si="653"/>
        <v>1.004776749578109E-3</v>
      </c>
      <c r="BL367" s="240">
        <f t="shared" ca="1" si="654"/>
        <v>1.4552723432063402E-3</v>
      </c>
      <c r="BM367" s="240">
        <f t="shared" ca="1" si="655"/>
        <v>1.8742656854241289E-3</v>
      </c>
      <c r="BN367" s="240">
        <f t="shared" ca="1" si="656"/>
        <v>2.2526868357028306E-3</v>
      </c>
      <c r="BO367" s="240">
        <f t="shared" ca="1" si="657"/>
        <v>2.5823441189441361E-3</v>
      </c>
      <c r="BP367" s="240">
        <f t="shared" ca="1" si="658"/>
        <v>2.856101450507644E-3</v>
      </c>
      <c r="BQ367" s="240">
        <f t="shared" ca="1" si="659"/>
        <v>3.0680328108928672E-3</v>
      </c>
      <c r="BR367" s="240">
        <f t="shared" ca="1" si="660"/>
        <v>3.2135505261652398E-3</v>
      </c>
      <c r="BS367" s="240">
        <f t="shared" ca="1" si="661"/>
        <v>3.2895045772423684E-3</v>
      </c>
      <c r="BT367" s="240">
        <f t="shared" ca="1" si="662"/>
        <v>3.2942507882943164E-3</v>
      </c>
      <c r="BU367" s="240">
        <f t="shared" ca="1" si="663"/>
        <v>3.2276864181850326E-3</v>
      </c>
      <c r="BV367" s="240">
        <f t="shared" ca="1" si="664"/>
        <v>3.0912523845076745E-3</v>
      </c>
      <c r="BW367" s="240">
        <f t="shared" ca="1" si="665"/>
        <v>2.8879020720701852E-3</v>
      </c>
      <c r="BX367" s="240">
        <f t="shared" ca="1" si="666"/>
        <v>2.6220374010332125E-3</v>
      </c>
      <c r="BY367" s="240">
        <f t="shared" ca="1" si="667"/>
        <v>2.2994135386321338E-3</v>
      </c>
      <c r="BZ367" s="240">
        <f t="shared" ca="1" si="668"/>
        <v>1.9270143171865903E-3</v>
      </c>
      <c r="CA367" s="240">
        <f t="shared" ca="1" si="669"/>
        <v>1.5129010552214551E-3</v>
      </c>
      <c r="CB367" s="240">
        <f t="shared" ca="1" si="670"/>
        <v>1.066038054265401E-3</v>
      </c>
      <c r="CC367" s="240">
        <f t="shared" ca="1" si="671"/>
        <v>5.9609854879433559E-4</v>
      </c>
      <c r="CD367" s="240">
        <f t="shared" ca="1" si="672"/>
        <v>1.1325530991750229E-4</v>
      </c>
      <c r="CE367" s="240">
        <f t="shared" ca="1" si="673"/>
        <v>-3.7203956439599251E-4</v>
      </c>
      <c r="CF367" s="240">
        <f t="shared" ca="1" si="674"/>
        <v>-8.492809056735868E-4</v>
      </c>
      <c r="CG367" s="240">
        <f t="shared" ca="1" si="675"/>
        <v>-1.3081378801118614E-3</v>
      </c>
      <c r="CH367" s="240">
        <f t="shared" ca="1" si="676"/>
        <v>-1.7386776199299699E-3</v>
      </c>
      <c r="CI367" s="240">
        <f t="shared" ca="1" si="677"/>
        <v>-2.131580239960542E-3</v>
      </c>
      <c r="CJ367" s="240">
        <f t="shared" ca="1" si="678"/>
        <v>-2.4783405850181445E-3</v>
      </c>
      <c r="CK367" s="240">
        <f t="shared" ca="1" si="679"/>
        <v>-2.7714523408241013E-3</v>
      </c>
      <c r="CL367" s="240">
        <f t="shared" ca="1" si="680"/>
        <v>-3.0045705230420734E-3</v>
      </c>
      <c r="CM367" s="240">
        <f t="shared" ca="1" si="681"/>
        <v>-3.1726488270275252E-3</v>
      </c>
      <c r="CN367" s="240">
        <f t="shared" ca="1" si="682"/>
        <v>-3.2720488650838132E-3</v>
      </c>
      <c r="CO367" s="240">
        <f t="shared" ca="1" si="683"/>
        <v>-3.3006189265681338E-3</v>
      </c>
      <c r="CP367" s="240">
        <f t="shared" ca="1" si="684"/>
        <v>-3.2577405559289225E-3</v>
      </c>
      <c r="CQ367" s="240">
        <f t="shared" ca="1" si="685"/>
        <v>-3.1443419404008611E-3</v>
      </c>
      <c r="CR367" s="240">
        <f t="shared" ca="1" si="686"/>
        <v>-2.9628778175542995E-3</v>
      </c>
      <c r="CS367" s="240">
        <f t="shared" ca="1" si="687"/>
        <v>-2.7172763376399943E-3</v>
      </c>
      <c r="CT367" s="240">
        <f t="shared" ca="1" si="688"/>
        <v>-2.4128540309989264E-3</v>
      </c>
      <c r="CU367" s="240">
        <f t="shared" ca="1" si="689"/>
        <v>-2.0562007212359488E-3</v>
      </c>
      <c r="CV367" s="240">
        <f t="shared" ca="1" si="690"/>
        <v>-1.6550368754395567E-3</v>
      </c>
      <c r="CW367" s="240">
        <f t="shared" ca="1" si="691"/>
        <v>-1.2180464793846795E-3</v>
      </c>
      <c r="CX367" s="240">
        <f t="shared" ca="1" si="692"/>
        <v>-7.5468905546569975E-4</v>
      </c>
      <c r="CY367" s="240">
        <f t="shared" ca="1" si="693"/>
        <v>-2.7499489260367655E-4</v>
      </c>
      <c r="CZ367" s="240">
        <f t="shared" ca="1" si="694"/>
        <v>2.1065207921801645E-4</v>
      </c>
      <c r="DA367" s="240">
        <f t="shared" ca="1" si="695"/>
        <v>6.9173906967907493E-4</v>
      </c>
      <c r="DB367" s="240">
        <f t="shared" ca="1" si="696"/>
        <v>1.1578519982848473E-3</v>
      </c>
      <c r="DC367" s="240">
        <f t="shared" ca="1" si="697"/>
        <v>1.5989009277592309E-3</v>
      </c>
      <c r="DD367" s="240">
        <f t="shared" ca="1" si="698"/>
        <v>2.0053384807158106E-3</v>
      </c>
      <c r="DE367" s="240">
        <f t="shared" ca="1" si="699"/>
        <v>2.3683665115458476E-3</v>
      </c>
      <c r="DF367" s="240">
        <f t="shared" ca="1" si="700"/>
        <v>2.6801265597009589E-3</v>
      </c>
      <c r="DG367" s="240">
        <f t="shared" ca="1" si="701"/>
        <v>2.933869961631975E-3</v>
      </c>
      <c r="DH367" s="240">
        <f t="shared" ca="1" si="702"/>
        <v>3.1241039389742838E-3</v>
      </c>
      <c r="DI367" s="240">
        <f t="shared" ca="1" si="703"/>
        <v>3.2467105006116401E-3</v>
      </c>
      <c r="DJ367" s="240">
        <f t="shared" ca="1" si="704"/>
        <v>3.2990355847477741E-3</v>
      </c>
      <c r="DK367" s="240">
        <f t="shared" ca="1" si="705"/>
        <v>3.2799465113292079E-3</v>
      </c>
      <c r="DL367" s="240">
        <f t="shared" ca="1" si="706"/>
        <v>3.1898565011477965E-3</v>
      </c>
      <c r="DM367" s="240">
        <f t="shared" ca="1" si="707"/>
        <v>3.030715730858479E-3</v>
      </c>
      <c r="DN367" s="240">
        <f t="shared" ca="1" si="708"/>
        <v>2.805969117544104E-3</v>
      </c>
      <c r="DO367" s="240">
        <f t="shared" ca="1" si="709"/>
        <v>2.5204817466639943E-3</v>
      </c>
      <c r="DP367" s="240">
        <f t="shared" ca="1" si="710"/>
        <v>2.180433557645938E-3</v>
      </c>
      <c r="DQ367" s="240">
        <f t="shared" ca="1" si="711"/>
        <v>1.7931855668606054E-3</v>
      </c>
      <c r="DR367" s="240">
        <f t="shared" ca="1" si="712"/>
        <v>1.3671205238468542E-3</v>
      </c>
      <c r="DS367" s="240">
        <f t="shared" ca="1" si="713"/>
        <v>9.1146145009949296E-4</v>
      </c>
      <c r="DT367" s="240">
        <f t="shared" ca="1" si="714"/>
        <v>4.3607198850685488E-4</v>
      </c>
      <c r="DU367" s="240">
        <f t="shared" ca="1" si="715"/>
        <v>-4.8757114730255753E-5</v>
      </c>
      <c r="DV367" s="240">
        <f t="shared" ca="1" si="716"/>
        <v>-5.3253077367652001E-4</v>
      </c>
      <c r="DW367" s="240">
        <f t="shared" ca="1" si="717"/>
        <v>-1.0047767495781137E-3</v>
      </c>
      <c r="DX367" s="240">
        <f t="shared" ca="1" si="718"/>
        <v>-1.4552723432063389E-3</v>
      </c>
      <c r="DY367" s="240">
        <f t="shared" ca="1" si="719"/>
        <v>-1.874265685424128E-3</v>
      </c>
      <c r="DZ367" s="240">
        <f t="shared" ca="1" si="720"/>
        <v>-2.2526868357028258E-3</v>
      </c>
      <c r="EA367" s="240">
        <f t="shared" ca="1" si="721"/>
        <v>-2.5823441189441348E-3</v>
      </c>
      <c r="EB367" s="240">
        <f t="shared" ca="1" si="722"/>
        <v>-2.8561014505076466E-3</v>
      </c>
      <c r="EC367" s="240">
        <f t="shared" ca="1" si="723"/>
        <v>-3.0680328108928646E-3</v>
      </c>
      <c r="ED367" s="240">
        <f t="shared" ca="1" si="724"/>
        <v>-3.2135505261652398E-3</v>
      </c>
      <c r="EE367" s="240">
        <f t="shared" ca="1" si="725"/>
        <v>-3.2895045772423689E-3</v>
      </c>
      <c r="EF367" s="240">
        <f t="shared" ca="1" si="726"/>
        <v>-3.2942507882943173E-3</v>
      </c>
      <c r="EG367" s="240">
        <f t="shared" ca="1" si="727"/>
        <v>-3.2276864181850331E-3</v>
      </c>
      <c r="EH367" s="240">
        <f t="shared" ca="1" si="728"/>
        <v>-3.0912523845076732E-3</v>
      </c>
      <c r="EI367" s="240">
        <f t="shared" ca="1" si="729"/>
        <v>-2.8879020720701857E-3</v>
      </c>
      <c r="EJ367" s="240">
        <f t="shared" ca="1" si="730"/>
        <v>-2.622037401033213E-3</v>
      </c>
      <c r="EK367" s="240">
        <f t="shared" ca="1" si="731"/>
        <v>-2.299413538632139E-3</v>
      </c>
      <c r="EL367" s="240">
        <f t="shared" ca="1" si="732"/>
        <v>-1.9270143171865911E-3</v>
      </c>
      <c r="EM367" s="240">
        <f t="shared" ca="1" si="733"/>
        <v>-1.512901055221456E-3</v>
      </c>
      <c r="EN367" s="240">
        <f t="shared" ca="1" si="734"/>
        <v>-1.0660380542654078E-3</v>
      </c>
      <c r="EO367" s="240">
        <f t="shared" ca="1" si="735"/>
        <v>-5.9609854879433678E-4</v>
      </c>
      <c r="EP367" s="240">
        <f t="shared" ca="1" si="736"/>
        <v>-1.1325530991749752E-4</v>
      </c>
      <c r="EQ367" s="240">
        <f t="shared" ca="1" si="737"/>
        <v>3.7203956439598514E-4</v>
      </c>
      <c r="ER367" s="240">
        <f t="shared" ca="1" si="738"/>
        <v>8.492809056735855E-4</v>
      </c>
      <c r="ES367" s="240">
        <f t="shared" ca="1" si="739"/>
        <v>1.3081378801118658E-3</v>
      </c>
      <c r="ET367" s="240">
        <f t="shared" ca="1" si="740"/>
        <v>1.738677619929969E-3</v>
      </c>
      <c r="EU367" s="240">
        <f t="shared" ca="1" si="741"/>
        <v>2.1315802399605416E-3</v>
      </c>
      <c r="EV367" s="240">
        <f t="shared" ca="1" si="742"/>
        <v>2.4783405850181475E-3</v>
      </c>
      <c r="EW367" s="240">
        <f t="shared" ca="1" si="743"/>
        <v>2.7714523408241005E-3</v>
      </c>
      <c r="EX367" s="240">
        <f t="shared" ca="1" si="744"/>
        <v>3.004570523042073E-3</v>
      </c>
      <c r="EY367" s="240">
        <f t="shared" ca="1" si="745"/>
        <v>3.172648827027523E-3</v>
      </c>
      <c r="EZ367" s="240">
        <f t="shared" ca="1" si="746"/>
        <v>3.2720488650838137E-3</v>
      </c>
      <c r="FA367" s="240">
        <f t="shared" ca="1" si="747"/>
        <v>3.3006189265681338E-3</v>
      </c>
      <c r="FB367" s="240">
        <f t="shared" ca="1" si="748"/>
        <v>3.2577405559289238E-3</v>
      </c>
      <c r="FC367" s="240">
        <f t="shared" ca="1" si="749"/>
        <v>3.1443419404008611E-3</v>
      </c>
      <c r="FD367" s="240">
        <f t="shared" ca="1" si="750"/>
        <v>2.9628778175542977E-3</v>
      </c>
      <c r="FE367" s="240">
        <f t="shared" ca="1" si="751"/>
        <v>2.7172763376399987E-3</v>
      </c>
      <c r="FF367" s="240">
        <f t="shared" ca="1" si="752"/>
        <v>2.4128540309989273E-3</v>
      </c>
      <c r="FG367" s="240">
        <f t="shared" ca="1" si="753"/>
        <v>2.0562007212359453E-3</v>
      </c>
      <c r="FH367" s="240">
        <f t="shared" ca="1" si="754"/>
        <v>1.655036875439558E-3</v>
      </c>
      <c r="FI367" s="240">
        <f t="shared" ca="1" si="755"/>
        <v>1.2180464793846806E-3</v>
      </c>
      <c r="FJ367" s="240">
        <f t="shared" ca="1" si="756"/>
        <v>7.5468905546570669E-4</v>
      </c>
      <c r="FK367" s="240">
        <f t="shared" ca="1" si="757"/>
        <v>2.7499489260367785E-4</v>
      </c>
      <c r="FL367" s="240">
        <f t="shared" ca="1" si="758"/>
        <v>-2.1065207921801526E-4</v>
      </c>
      <c r="FM367" s="240">
        <f t="shared" ca="1" si="759"/>
        <v>-6.9173906967906821E-4</v>
      </c>
      <c r="FN367" s="240">
        <f t="shared" ca="1" si="760"/>
        <v>-1.1578519982848464E-3</v>
      </c>
      <c r="FO367" s="240">
        <f t="shared" ca="1" si="761"/>
        <v>-1.5989009277592348E-3</v>
      </c>
      <c r="FP367" s="240">
        <f t="shared" ca="1" si="762"/>
        <v>-2.005338480715805E-3</v>
      </c>
      <c r="FQ367" s="240">
        <f t="shared" ca="1" si="763"/>
        <v>-2.3683665115458463E-3</v>
      </c>
      <c r="FR367" s="240">
        <f t="shared" ca="1" si="764"/>
        <v>-2.680126559700961E-3</v>
      </c>
      <c r="FS367" s="240">
        <f t="shared" ca="1" si="765"/>
        <v>-2.9338699616319715E-3</v>
      </c>
      <c r="FT367" s="240">
        <f t="shared" ca="1" si="766"/>
        <v>-3.1241039389742833E-3</v>
      </c>
      <c r="FU367" s="240">
        <f t="shared" ca="1" si="767"/>
        <v>-3.246710500611641E-3</v>
      </c>
      <c r="FV367" s="240">
        <f t="shared" ca="1" si="768"/>
        <v>-3.2990355847477741E-3</v>
      </c>
      <c r="FW367" s="240">
        <f t="shared" ca="1" si="769"/>
        <v>-3.2799465113292079E-3</v>
      </c>
      <c r="FX367" s="240">
        <f t="shared" ca="1" si="770"/>
        <v>-3.1898565011477969E-3</v>
      </c>
      <c r="FY367" s="240">
        <f t="shared" ca="1" si="771"/>
        <v>-3.0307157308584799E-3</v>
      </c>
      <c r="FZ367" s="240">
        <f t="shared" ca="1" si="772"/>
        <v>-2.8059691175441048E-3</v>
      </c>
      <c r="GA367" s="240">
        <f t="shared" ca="1" si="773"/>
        <v>-2.5204817466639947E-3</v>
      </c>
      <c r="GB367" s="240">
        <f t="shared" ca="1" si="774"/>
        <v>-2.1804335576459388E-3</v>
      </c>
      <c r="GC367" s="240">
        <f t="shared" ca="1" si="775"/>
        <v>-1.7931855668606065E-3</v>
      </c>
      <c r="GD367" s="240">
        <f t="shared" ca="1" si="776"/>
        <v>-1.3671205238468551E-3</v>
      </c>
      <c r="GE367" s="240">
        <f t="shared" ca="1" si="777"/>
        <v>-9.1146145009949405E-4</v>
      </c>
      <c r="GF367" s="240">
        <f t="shared" ca="1" si="778"/>
        <v>-4.3607198850685613E-4</v>
      </c>
      <c r="GG367" s="240">
        <f t="shared" ca="1" si="779"/>
        <v>4.8757114730254452E-5</v>
      </c>
      <c r="GH367" s="240">
        <f t="shared" ca="1" si="780"/>
        <v>5.3253077367651882E-4</v>
      </c>
      <c r="GI367" s="240">
        <f t="shared" ca="1" si="781"/>
        <v>1.0047767495781124E-3</v>
      </c>
      <c r="GJ367" s="240">
        <f t="shared" ca="1" si="782"/>
        <v>1.4552723432063382E-3</v>
      </c>
      <c r="GK367" s="240">
        <f t="shared" ca="1" si="783"/>
        <v>1.8742656854241271E-3</v>
      </c>
      <c r="GL367" s="240">
        <f t="shared" ca="1" si="784"/>
        <v>2.2526868357028249E-3</v>
      </c>
      <c r="GM367" s="240">
        <f t="shared" ca="1" si="785"/>
        <v>2.5823441189441344E-3</v>
      </c>
      <c r="GN367" s="240">
        <f t="shared" ca="1" si="786"/>
        <v>2.8561014505076457E-3</v>
      </c>
      <c r="GO367" s="240">
        <f t="shared" ca="1" si="787"/>
        <v>3.0680328108928642E-3</v>
      </c>
      <c r="GP367" s="240">
        <f t="shared" ca="1" si="788"/>
        <v>3.2135505261652393E-3</v>
      </c>
      <c r="GQ367" s="240">
        <f t="shared" ca="1" si="789"/>
        <v>3.2895045772423684E-3</v>
      </c>
      <c r="GR367" s="240">
        <f t="shared" ca="1" si="790"/>
        <v>3.2942507882943168E-3</v>
      </c>
      <c r="GS367" s="240">
        <f t="shared" ca="1" si="791"/>
        <v>3.2276864181850331E-3</v>
      </c>
      <c r="GT367" s="240">
        <f t="shared" ca="1" si="792"/>
        <v>3.0912523845076732E-3</v>
      </c>
      <c r="GU367" s="240">
        <f t="shared" ca="1" si="793"/>
        <v>2.8879020720701861E-3</v>
      </c>
      <c r="GV367" s="240">
        <f t="shared" ca="1" si="794"/>
        <v>2.6220374010332138E-3</v>
      </c>
      <c r="GW367" s="240">
        <f t="shared" ca="1" si="795"/>
        <v>2.2994135386321399E-3</v>
      </c>
      <c r="GX367" s="240">
        <f t="shared" ca="1" si="796"/>
        <v>1.927014317186592E-3</v>
      </c>
      <c r="GY367" s="240">
        <f t="shared" ca="1" si="797"/>
        <v>1.5129010552214571E-3</v>
      </c>
      <c r="GZ367" s="240">
        <f t="shared" ca="1" si="798"/>
        <v>1.0660380542654088E-3</v>
      </c>
      <c r="HA367" s="240">
        <f t="shared" ca="1" si="799"/>
        <v>5.9609854879433797E-4</v>
      </c>
      <c r="HB367" s="240">
        <f t="shared" ca="1" si="800"/>
        <v>1.1325530991749871E-4</v>
      </c>
      <c r="HC367" s="240">
        <f t="shared" ca="1" si="801"/>
        <v>-3.7203956439598406E-4</v>
      </c>
      <c r="HD367" s="240">
        <f t="shared" ca="1" si="802"/>
        <v>-8.4928090567358441E-4</v>
      </c>
      <c r="HE367" s="240">
        <f t="shared" ca="1" si="803"/>
        <v>-1.3081378801118645E-3</v>
      </c>
      <c r="HF367" s="240">
        <f t="shared" ca="1" si="804"/>
        <v>-1.7386776199299677E-3</v>
      </c>
      <c r="HG367" s="240">
        <f t="shared" ca="1" si="805"/>
        <v>-2.1315802399605403E-3</v>
      </c>
      <c r="HH367" s="240">
        <f t="shared" ca="1" si="806"/>
        <v>-2.4783405850181471E-3</v>
      </c>
      <c r="HI367" s="240">
        <f t="shared" ca="1" si="807"/>
        <v>-2.7714523408241005E-3</v>
      </c>
      <c r="HJ367" s="240">
        <f t="shared" ca="1" si="808"/>
        <v>-3.0045705230420726E-3</v>
      </c>
      <c r="HK367" s="240">
        <f t="shared" ca="1" si="809"/>
        <v>-3.172648827027523E-3</v>
      </c>
      <c r="HL367" s="240">
        <f t="shared" ca="1" si="810"/>
        <v>-3.2720488650838132E-3</v>
      </c>
      <c r="HM367" s="240">
        <f t="shared" ca="1" si="811"/>
        <v>-3.3006189265681338E-3</v>
      </c>
      <c r="HN367" s="240">
        <f t="shared" ca="1" si="812"/>
        <v>-3.2577405559289238E-3</v>
      </c>
      <c r="HO367" s="240">
        <f t="shared" ca="1" si="813"/>
        <v>-3.1443419404008619E-3</v>
      </c>
      <c r="HP367" s="240">
        <f t="shared" ca="1" si="814"/>
        <v>-2.9628778175542977E-3</v>
      </c>
      <c r="HQ367" s="240">
        <f t="shared" ca="1" si="815"/>
        <v>-2.7172763376399926E-3</v>
      </c>
      <c r="HR367" s="240">
        <f t="shared" ca="1" si="816"/>
        <v>-2.4128540309989364E-3</v>
      </c>
      <c r="HS367" s="240">
        <f t="shared" ca="1" si="817"/>
        <v>-2.0562007212359557E-3</v>
      </c>
      <c r="HT367" s="240">
        <f t="shared" ca="1" si="818"/>
        <v>-1.6550368754395589E-3</v>
      </c>
      <c r="HU367" s="240">
        <f t="shared" ca="1" si="819"/>
        <v>-1.2180464793846817E-3</v>
      </c>
      <c r="HV367" s="240">
        <f t="shared" ca="1" si="820"/>
        <v>-7.5468905546569639E-4</v>
      </c>
      <c r="HW367" s="240">
        <f t="shared" ca="1" si="821"/>
        <v>-2.7499489260366723E-4</v>
      </c>
      <c r="HX367" s="240">
        <f t="shared" ca="1" si="822"/>
        <v>2.1065207921800225E-4</v>
      </c>
      <c r="HY367" s="240">
        <f t="shared" ca="1" si="823"/>
        <v>6.917390696790669E-4</v>
      </c>
      <c r="HZ367" s="240">
        <f t="shared" ca="1" si="824"/>
        <v>1.1578519982848451E-3</v>
      </c>
      <c r="IA367" s="240">
        <f t="shared" ca="1" si="825"/>
        <v>1.5989009277592341E-3</v>
      </c>
      <c r="IB367" s="240">
        <f t="shared" ca="1" si="826"/>
        <v>2.0053384807158128E-3</v>
      </c>
      <c r="IC367" s="240">
        <f t="shared" ca="1" si="827"/>
        <v>2.3683665115458372E-3</v>
      </c>
      <c r="ID367" s="240">
        <f t="shared" ca="1" si="828"/>
        <v>2.6801265597009541E-3</v>
      </c>
      <c r="IE367" s="240">
        <f t="shared" ca="1" si="829"/>
        <v>2.3707237581058762E-3</v>
      </c>
      <c r="IF367" s="240">
        <f t="shared" ca="1" si="830"/>
        <v>3.1241039389742829E-3</v>
      </c>
      <c r="IG367" s="240">
        <f t="shared" ca="1" si="831"/>
        <v>3.246710500611641E-3</v>
      </c>
      <c r="IH367" s="240">
        <f t="shared" ca="1" si="832"/>
        <v>3.2990355847477746E-3</v>
      </c>
      <c r="II367" s="240">
        <f t="shared" ca="1" si="833"/>
        <v>3.2799465113292092E-3</v>
      </c>
      <c r="IJ367" s="240">
        <f t="shared" ca="1" si="834"/>
        <v>3.1898565011477973E-3</v>
      </c>
      <c r="IK367" s="240">
        <f t="shared" ca="1" si="835"/>
        <v>3.0307157308584799E-3</v>
      </c>
      <c r="IL367" s="240">
        <f t="shared" ca="1" si="836"/>
        <v>2.8059691175441057E-3</v>
      </c>
      <c r="IM367" s="240">
        <f t="shared" ca="1" si="837"/>
        <v>2.5204817466639878E-3</v>
      </c>
      <c r="IN367" s="240">
        <f t="shared" ca="1" si="838"/>
        <v>2.1804335576459315E-3</v>
      </c>
      <c r="IO367" s="240">
        <f t="shared" ca="1" si="839"/>
        <v>1.7931855668606176E-3</v>
      </c>
      <c r="IP367" s="240">
        <f t="shared" ca="1" si="840"/>
        <v>1.3671205238468564E-3</v>
      </c>
      <c r="IQ367" s="240">
        <f t="shared" ca="1" si="841"/>
        <v>9.1146145009949513E-4</v>
      </c>
      <c r="IR367" s="240">
        <f t="shared" ca="1" si="842"/>
        <v>4.3607198850685738E-4</v>
      </c>
      <c r="IS367" s="240">
        <f t="shared" ca="1" si="843"/>
        <v>-4.8757114730264969E-5</v>
      </c>
      <c r="IT367" s="240">
        <f t="shared" ca="1" si="844"/>
        <v>-5.325307736765057E-4</v>
      </c>
      <c r="IU367" s="240">
        <f t="shared" ca="1" si="845"/>
        <v>-1.0047767495780999E-3</v>
      </c>
      <c r="IV367" s="240">
        <f t="shared" ca="1" si="846"/>
        <v>-1.4552723432063367E-3</v>
      </c>
      <c r="IW367" s="240">
        <f t="shared" ca="1" si="847"/>
        <v>-1.8742656854241263E-3</v>
      </c>
      <c r="IX367" s="240">
        <f t="shared" ca="1" si="848"/>
        <v>-2.2526868357028323E-3</v>
      </c>
      <c r="IY367" s="240">
        <f t="shared" ca="1" si="849"/>
        <v>-2.5823441189441404E-3</v>
      </c>
      <c r="IZ367" s="240">
        <f t="shared" ca="1" si="850"/>
        <v>-2.8561014505076397E-3</v>
      </c>
      <c r="JA367" s="240">
        <f t="shared" ca="1" si="851"/>
        <v>-3.0680328108928638E-3</v>
      </c>
      <c r="JB367" s="240">
        <f t="shared" ca="1" si="852"/>
        <v>-3.2135505261652389E-3</v>
      </c>
    </row>
    <row r="368" spans="1:262">
      <c r="B368" s="248">
        <v>7</v>
      </c>
      <c r="C368" s="247">
        <f t="shared" si="853"/>
        <v>1.3671875000000001E-4</v>
      </c>
      <c r="D368" s="244">
        <f t="shared" ca="1" si="597"/>
        <v>80.264018082016094</v>
      </c>
      <c r="E368" s="243">
        <f ca="1">M361</f>
        <v>0.26401808201610066</v>
      </c>
      <c r="F368" s="242">
        <v>7</v>
      </c>
      <c r="G368" s="240">
        <f t="shared" ca="1" si="854"/>
        <v>-7.9910995234819093E-2</v>
      </c>
      <c r="H368" s="240">
        <f t="shared" ca="1" si="598"/>
        <v>-8.053645212918914E-2</v>
      </c>
      <c r="I368" s="240">
        <f t="shared" ca="1" si="599"/>
        <v>-7.8790536125615512E-2</v>
      </c>
      <c r="J368" s="240">
        <f t="shared" ca="1" si="600"/>
        <v>-7.4724655223625189E-2</v>
      </c>
      <c r="K368" s="240">
        <f t="shared" ca="1" si="601"/>
        <v>-6.8458528128504281E-2</v>
      </c>
      <c r="L368" s="240">
        <f t="shared" ca="1" si="602"/>
        <v>-6.0176659168114252E-2</v>
      </c>
      <c r="M368" s="240">
        <f t="shared" ca="1" si="603"/>
        <v>-5.0122905615500694E-2</v>
      </c>
      <c r="N368" s="240">
        <f t="shared" ca="1" si="604"/>
        <v>-3.8593297380933624E-2</v>
      </c>
      <c r="O368" s="240">
        <f t="shared" ca="1" si="605"/>
        <v>-2.5927320495502469E-2</v>
      </c>
      <c r="P368" s="240">
        <f t="shared" ca="1" si="606"/>
        <v>-1.2497921041608689E-2</v>
      </c>
      <c r="Q368" s="240">
        <f t="shared" ca="1" si="607"/>
        <v>1.2994761382237874E-3</v>
      </c>
      <c r="R368" s="240">
        <f t="shared" ca="1" si="608"/>
        <v>1.5058610613228326E-2</v>
      </c>
      <c r="S368" s="240">
        <f t="shared" ca="1" si="609"/>
        <v>2.8374348587085582E-2</v>
      </c>
      <c r="T368" s="240">
        <f t="shared" ca="1" si="610"/>
        <v>4.0854611947183012E-2</v>
      </c>
      <c r="U368" s="241">
        <f t="shared" ca="1" si="611"/>
        <v>5.2131922892985551E-2</v>
      </c>
      <c r="V368" s="240">
        <f t="shared" ca="1" si="612"/>
        <v>6.1874224215222713E-2</v>
      </c>
      <c r="W368" s="240">
        <f t="shared" ca="1" si="613"/>
        <v>6.9794656625853199E-2</v>
      </c>
      <c r="X368" s="240">
        <f t="shared" ca="1" si="614"/>
        <v>7.5660005248109966E-2</v>
      </c>
      <c r="Y368" s="240">
        <f t="shared" ca="1" si="615"/>
        <v>7.9297566562132216E-2</v>
      </c>
      <c r="Z368" s="240">
        <f t="shared" ca="1" si="616"/>
        <v>8.0600233610925581E-2</v>
      </c>
      <c r="AA368" s="240">
        <f t="shared" ca="1" si="617"/>
        <v>7.952964973420909E-2</v>
      </c>
      <c r="AB368" s="240">
        <f t="shared" ca="1" si="618"/>
        <v>7.6117337969354062E-2</v>
      </c>
      <c r="AC368" s="240">
        <f t="shared" ca="1" si="619"/>
        <v>7.0463772864525737E-2</v>
      </c>
      <c r="AD368" s="240">
        <f t="shared" ca="1" si="620"/>
        <v>6.2735422034225469E-2</v>
      </c>
      <c r="AE368" s="240">
        <f t="shared" ca="1" si="621"/>
        <v>5.3159844567788106E-2</v>
      </c>
      <c r="AF368" s="240">
        <f t="shared" ca="1" si="622"/>
        <v>4.2018990616800159E-2</v>
      </c>
      <c r="AG368" s="240">
        <f t="shared" ca="1" si="623"/>
        <v>2.9640899453179683E-2</v>
      </c>
      <c r="AH368" s="240">
        <f t="shared" ca="1" si="624"/>
        <v>1.639004044623299E-2</v>
      </c>
      <c r="AI368" s="240">
        <f t="shared" ca="1" si="625"/>
        <v>2.6565813658679036E-3</v>
      </c>
      <c r="AJ368" s="240">
        <f t="shared" ca="1" si="626"/>
        <v>-1.1155099996279536E-2</v>
      </c>
      <c r="AK368" s="240">
        <f t="shared" ca="1" si="627"/>
        <v>-2.4638322615762227E-2</v>
      </c>
      <c r="AL368" s="240">
        <f t="shared" ca="1" si="628"/>
        <v>-3.7396076842273196E-2</v>
      </c>
      <c r="AM368" s="240">
        <f t="shared" ca="1" si="629"/>
        <v>-4.9052714235739009E-2</v>
      </c>
      <c r="AN368" s="240">
        <f t="shared" ca="1" si="630"/>
        <v>-5.9265008427661525E-2</v>
      </c>
      <c r="AO368" s="240">
        <f t="shared" ca="1" si="631"/>
        <v>-6.7732261323795201E-2</v>
      </c>
      <c r="AP368" s="240">
        <f t="shared" ca="1" si="632"/>
        <v>-7.4205157073899686E-2</v>
      </c>
      <c r="AQ368" s="240">
        <f t="shared" ca="1" si="633"/>
        <v>-7.849310310595066E-2</v>
      </c>
      <c r="AR368" s="240">
        <f t="shared" ca="1" si="634"/>
        <v>-8.0469842070146638E-2</v>
      </c>
      <c r="AS368" s="240">
        <f t="shared" ca="1" si="635"/>
        <v>-8.0077169450618352E-2</v>
      </c>
      <c r="AT368" s="240">
        <f t="shared" ca="1" si="636"/>
        <v>-7.7326647380823385E-2</v>
      </c>
      <c r="AU368" s="240">
        <f t="shared" ca="1" si="637"/>
        <v>-7.2299264199818969E-2</v>
      </c>
      <c r="AV368" s="240">
        <f t="shared" ca="1" si="638"/>
        <v>-6.5143049773682224E-2</v>
      </c>
      <c r="AW368" s="240">
        <f t="shared" ca="1" si="639"/>
        <v>-5.6068716798259227E-2</v>
      </c>
      <c r="AX368" s="240">
        <f t="shared" ca="1" si="640"/>
        <v>-4.5343456423841896E-2</v>
      </c>
      <c r="AY368" s="240">
        <f t="shared" ca="1" si="641"/>
        <v>-3.3283070887838023E-2</v>
      </c>
      <c r="AZ368" s="240">
        <f t="shared" ca="1" si="642"/>
        <v>-2.0242674807824289E-2</v>
      </c>
      <c r="BA368" s="240">
        <f t="shared" ca="1" si="643"/>
        <v>-6.6062389327601612E-3</v>
      </c>
      <c r="BB368" s="240">
        <f t="shared" ca="1" si="644"/>
        <v>7.2247157663683503E-3</v>
      </c>
      <c r="BC368" s="240">
        <f t="shared" ca="1" si="645"/>
        <v>2.0842940767195409E-2</v>
      </c>
      <c r="BD368" s="240">
        <f t="shared" ca="1" si="646"/>
        <v>3.3847451312740806E-2</v>
      </c>
      <c r="BE368" s="240">
        <f t="shared" ca="1" si="647"/>
        <v>4.585533329338818E-2</v>
      </c>
      <c r="BF368" s="240">
        <f t="shared" ca="1" si="648"/>
        <v>5.6513018043796472E-2</v>
      </c>
      <c r="BG368" s="240">
        <f t="shared" ca="1" si="649"/>
        <v>6.5506693071562774E-2</v>
      </c>
      <c r="BH368" s="240">
        <f t="shared" ca="1" si="650"/>
        <v>7.2571542176694231E-2</v>
      </c>
      <c r="BI368" s="240">
        <f t="shared" ca="1" si="651"/>
        <v>7.7499542889203049E-2</v>
      </c>
      <c r="BJ368" s="240">
        <f t="shared" ca="1" si="652"/>
        <v>8.014559163149497E-2</v>
      </c>
      <c r="BK368" s="240">
        <f t="shared" ca="1" si="653"/>
        <v>8.0431776251889422E-2</v>
      </c>
      <c r="BL368" s="240">
        <f t="shared" ca="1" si="654"/>
        <v>7.834967012573793E-2</v>
      </c>
      <c r="BM368" s="240">
        <f t="shared" ca="1" si="655"/>
        <v>7.3960580274987212E-2</v>
      </c>
      <c r="BN368" s="240">
        <f t="shared" ca="1" si="656"/>
        <v>6.739374220037693E-2</v>
      </c>
      <c r="BO368" s="240">
        <f t="shared" ca="1" si="657"/>
        <v>5.8842514578923734E-2</v>
      </c>
      <c r="BP368" s="240">
        <f t="shared" ca="1" si="658"/>
        <v>4.8558685872740939E-2</v>
      </c>
      <c r="BQ368" s="240">
        <f t="shared" ca="1" si="659"/>
        <v>3.6845060489474932E-2</v>
      </c>
      <c r="BR368" s="240">
        <f t="shared" ca="1" si="660"/>
        <v>2.4046542792754633E-2</v>
      </c>
      <c r="BS368" s="240">
        <f t="shared" ca="1" si="661"/>
        <v>1.0539981491425206E-2</v>
      </c>
      <c r="BT368" s="240">
        <f t="shared" ca="1" si="662"/>
        <v>-3.276926563365621E-3</v>
      </c>
      <c r="BU368" s="240">
        <f t="shared" ca="1" si="663"/>
        <v>-1.6997346448694217E-2</v>
      </c>
      <c r="BV368" s="240">
        <f t="shared" ca="1" si="664"/>
        <v>-3.0217284308309479E-2</v>
      </c>
      <c r="BW368" s="240">
        <f t="shared" ca="1" si="665"/>
        <v>-4.2547482836680806E-2</v>
      </c>
      <c r="BX368" s="240">
        <f t="shared" ca="1" si="666"/>
        <v>-5.3624882849508136E-2</v>
      </c>
      <c r="BY368" s="240">
        <f t="shared" ca="1" si="667"/>
        <v>-6.3123313458012267E-2</v>
      </c>
      <c r="BZ368" s="240">
        <f t="shared" ca="1" si="668"/>
        <v>-7.0763096077868778E-2</v>
      </c>
      <c r="CA368" s="240">
        <f t="shared" ca="1" si="669"/>
        <v>-7.6319279485477051E-2</v>
      </c>
      <c r="CB368" s="240">
        <f t="shared" ca="1" si="670"/>
        <v>-7.9628263442678301E-2</v>
      </c>
      <c r="CC368" s="240">
        <f t="shared" ca="1" si="671"/>
        <v>-8.0592615859178138E-2</v>
      </c>
      <c r="CD368" s="240">
        <f t="shared" ca="1" si="672"/>
        <v>-7.9183941652698958E-2</v>
      </c>
      <c r="CE368" s="240">
        <f t="shared" ca="1" si="673"/>
        <v>-7.5443718834091275E-2</v>
      </c>
      <c r="CF368" s="240">
        <f t="shared" ca="1" si="674"/>
        <v>-6.9482077199116268E-2</v>
      </c>
      <c r="CG368" s="240">
        <f t="shared" ca="1" si="675"/>
        <v>-6.1474555587972178E-2</v>
      </c>
      <c r="CH368" s="240">
        <f t="shared" ca="1" si="676"/>
        <v>-5.1656933194133947E-2</v>
      </c>
      <c r="CI368" s="240">
        <f t="shared" ca="1" si="677"/>
        <v>-4.0318287113146473E-2</v>
      </c>
      <c r="CJ368" s="240">
        <f t="shared" ca="1" si="678"/>
        <v>-2.7792480549868836E-2</v>
      </c>
      <c r="CK368" s="240">
        <f t="shared" ca="1" si="679"/>
        <v>-1.4448332311484065E-2</v>
      </c>
      <c r="CL368" s="240">
        <f t="shared" ca="1" si="680"/>
        <v>-6.7875704275312948E-4</v>
      </c>
      <c r="CM368" s="240">
        <f t="shared" ca="1" si="681"/>
        <v>1.3110804033806541E-2</v>
      </c>
      <c r="CN368" s="240">
        <f t="shared" ca="1" si="682"/>
        <v>2.6514321219257932E-2</v>
      </c>
      <c r="CO368" s="240">
        <f t="shared" ca="1" si="683"/>
        <v>3.9137131767100521E-2</v>
      </c>
      <c r="CP368" s="240">
        <f t="shared" ca="1" si="684"/>
        <v>5.0607560615450346E-2</v>
      </c>
      <c r="CQ368" s="240">
        <f t="shared" ca="1" si="685"/>
        <v>6.058786425339216E-2</v>
      </c>
      <c r="CR368" s="240">
        <f t="shared" ca="1" si="686"/>
        <v>6.8784175482476548E-2</v>
      </c>
      <c r="CS368" s="240">
        <f t="shared" ca="1" si="687"/>
        <v>7.4955156252691182E-2</v>
      </c>
      <c r="CT368" s="240">
        <f t="shared" ca="1" si="688"/>
        <v>7.8919103792616088E-2</v>
      </c>
      <c r="CU368" s="240">
        <f t="shared" ca="1" si="689"/>
        <v>8.0559300795782648E-2</v>
      </c>
      <c r="CV368" s="240">
        <f t="shared" ca="1" si="690"/>
        <v>7.982745212852449E-2</v>
      </c>
      <c r="CW368" s="240">
        <f t="shared" ca="1" si="691"/>
        <v>7.6745106866434709E-2</v>
      </c>
      <c r="CX368" s="240">
        <f t="shared" ca="1" si="692"/>
        <v>7.1403023787971753E-2</v>
      </c>
      <c r="CY368" s="240">
        <f t="shared" ca="1" si="693"/>
        <v>6.3958499008073905E-2</v>
      </c>
      <c r="CZ368" s="240">
        <f t="shared" ca="1" si="694"/>
        <v>5.4630734438849207E-2</v>
      </c>
      <c r="DA368" s="240">
        <f t="shared" ca="1" si="695"/>
        <v>4.3694383451697703E-2</v>
      </c>
      <c r="DB368" s="240">
        <f t="shared" ca="1" si="696"/>
        <v>3.1471463787004751E-2</v>
      </c>
      <c r="DC368" s="240">
        <f t="shared" ca="1" si="697"/>
        <v>1.8321875833480251E-2</v>
      </c>
      <c r="DD368" s="240">
        <f t="shared" ca="1" si="698"/>
        <v>4.6328054637039297E-3</v>
      </c>
      <c r="DE368" s="240">
        <f t="shared" ca="1" si="699"/>
        <v>-9.1926765436306235E-3</v>
      </c>
      <c r="DF368" s="240">
        <f t="shared" ca="1" si="700"/>
        <v>-2.274748280800894E-2</v>
      </c>
      <c r="DG368" s="240">
        <f t="shared" ca="1" si="701"/>
        <v>-3.5632495919085405E-2</v>
      </c>
      <c r="DH368" s="240">
        <f t="shared" ca="1" si="702"/>
        <v>-4.7468320335171142E-2</v>
      </c>
      <c r="DI368" s="240">
        <f t="shared" ca="1" si="703"/>
        <v>-5.7906453576915512E-2</v>
      </c>
      <c r="DJ368" s="240">
        <f t="shared" ca="1" si="704"/>
        <v>-6.6639547783564818E-2</v>
      </c>
      <c r="DK368" s="240">
        <f t="shared" ca="1" si="705"/>
        <v>-7.3410459483196383E-2</v>
      </c>
      <c r="DL368" s="240">
        <f t="shared" ca="1" si="706"/>
        <v>-7.8019821109020393E-2</v>
      </c>
      <c r="DM368" s="240">
        <f t="shared" ca="1" si="707"/>
        <v>-8.033191132060874E-2</v>
      </c>
      <c r="DN368" s="240">
        <f t="shared" ca="1" si="708"/>
        <v>-8.0278651280113425E-2</v>
      </c>
      <c r="DO368" s="240">
        <f t="shared" ca="1" si="709"/>
        <v>-7.786160921425947E-2</v>
      </c>
      <c r="DP368" s="240">
        <f t="shared" ca="1" si="710"/>
        <v>-7.3151954238355854E-2</v>
      </c>
      <c r="DQ368" s="240">
        <f t="shared" ca="1" si="711"/>
        <v>-6.6288360801962459E-2</v>
      </c>
      <c r="DR368" s="240">
        <f t="shared" ca="1" si="712"/>
        <v>-5.7472925459214293E-2</v>
      </c>
      <c r="DS368" s="240">
        <f t="shared" ca="1" si="713"/>
        <v>-4.6965216193337572E-2</v>
      </c>
      <c r="DT368" s="240">
        <f t="shared" ca="1" si="714"/>
        <v>-3.5074629511302843E-2</v>
      </c>
      <c r="DU368" s="240">
        <f t="shared" ca="1" si="715"/>
        <v>-2.2151280351786522E-2</v>
      </c>
      <c r="DV368" s="240">
        <f t="shared" ca="1" si="716"/>
        <v>-8.5756930505065526E-3</v>
      </c>
      <c r="DW368" s="240">
        <f t="shared" ca="1" si="717"/>
        <v>5.2524030904778744E-3</v>
      </c>
      <c r="DX368" s="240">
        <f t="shared" ca="1" si="718"/>
        <v>1.8925843718231413E-2</v>
      </c>
      <c r="DY368" s="240">
        <f t="shared" ca="1" si="719"/>
        <v>3.2042018267363054E-2</v>
      </c>
      <c r="DZ368" s="240">
        <f t="shared" ca="1" si="720"/>
        <v>4.4214724713470585E-2</v>
      </c>
      <c r="EA368" s="240">
        <f t="shared" ca="1" si="721"/>
        <v>5.5085541181765646E-2</v>
      </c>
      <c r="EB368" s="240">
        <f t="shared" ca="1" si="722"/>
        <v>6.4334379577107373E-2</v>
      </c>
      <c r="EC368" s="240">
        <f t="shared" ca="1" si="723"/>
        <v>7.1688910486809573E-2</v>
      </c>
      <c r="ED368" s="240">
        <f t="shared" ca="1" si="724"/>
        <v>7.6932581842643788E-2</v>
      </c>
      <c r="EE368" s="240">
        <f t="shared" ca="1" si="725"/>
        <v>7.9910995234819079E-2</v>
      </c>
      <c r="EF368" s="240">
        <f t="shared" ca="1" si="726"/>
        <v>8.053645212918914E-2</v>
      </c>
      <c r="EG368" s="240">
        <f t="shared" ca="1" si="727"/>
        <v>7.8790536125615512E-2</v>
      </c>
      <c r="EH368" s="240">
        <f t="shared" ca="1" si="728"/>
        <v>7.4724655223625175E-2</v>
      </c>
      <c r="EI368" s="240">
        <f t="shared" ca="1" si="729"/>
        <v>6.8458528128504267E-2</v>
      </c>
      <c r="EJ368" s="240">
        <f t="shared" ca="1" si="730"/>
        <v>6.0176659168114405E-2</v>
      </c>
      <c r="EK368" s="240">
        <f t="shared" ca="1" si="731"/>
        <v>5.012290561550084E-2</v>
      </c>
      <c r="EL368" s="240">
        <f t="shared" ca="1" si="732"/>
        <v>3.8593297380933769E-2</v>
      </c>
      <c r="EM368" s="240">
        <f t="shared" ca="1" si="733"/>
        <v>2.5927320495502601E-2</v>
      </c>
      <c r="EN368" s="240">
        <f t="shared" ca="1" si="734"/>
        <v>1.2497921041608791E-2</v>
      </c>
      <c r="EO368" s="240">
        <f t="shared" ca="1" si="735"/>
        <v>-1.2994761382237006E-3</v>
      </c>
      <c r="EP368" s="240">
        <f t="shared" ca="1" si="736"/>
        <v>-1.5058610613228263E-2</v>
      </c>
      <c r="EQ368" s="240">
        <f t="shared" ca="1" si="737"/>
        <v>-2.8374348587085554E-2</v>
      </c>
      <c r="ER368" s="240">
        <f t="shared" ca="1" si="738"/>
        <v>-4.0854611947183012E-2</v>
      </c>
      <c r="ES368" s="240">
        <f t="shared" ca="1" si="739"/>
        <v>-5.2131922892985551E-2</v>
      </c>
      <c r="ET368" s="240">
        <f t="shared" ca="1" si="740"/>
        <v>-6.1874224215222741E-2</v>
      </c>
      <c r="EU368" s="240">
        <f t="shared" ca="1" si="741"/>
        <v>-6.9794656625853241E-2</v>
      </c>
      <c r="EV368" s="240">
        <f t="shared" ca="1" si="742"/>
        <v>-7.566000524810991E-2</v>
      </c>
      <c r="EW368" s="240">
        <f t="shared" ca="1" si="743"/>
        <v>-7.9297566562132188E-2</v>
      </c>
      <c r="EX368" s="240">
        <f t="shared" ca="1" si="744"/>
        <v>-8.0600233610925581E-2</v>
      </c>
      <c r="EY368" s="240">
        <f t="shared" ca="1" si="745"/>
        <v>-7.9529649734209118E-2</v>
      </c>
      <c r="EZ368" s="240">
        <f t="shared" ca="1" si="746"/>
        <v>-7.6117337969354104E-2</v>
      </c>
      <c r="FA368" s="240">
        <f t="shared" ca="1" si="747"/>
        <v>-7.0463772864525778E-2</v>
      </c>
      <c r="FB368" s="240">
        <f t="shared" ca="1" si="748"/>
        <v>-6.2735422034225496E-2</v>
      </c>
      <c r="FC368" s="240">
        <f t="shared" ca="1" si="749"/>
        <v>-5.3159844567788106E-2</v>
      </c>
      <c r="FD368" s="240">
        <f t="shared" ca="1" si="750"/>
        <v>-4.2018990616800152E-2</v>
      </c>
      <c r="FE368" s="240">
        <f t="shared" ca="1" si="751"/>
        <v>-2.964089945317968E-2</v>
      </c>
      <c r="FF368" s="240">
        <f t="shared" ca="1" si="752"/>
        <v>-1.6390040446232917E-2</v>
      </c>
      <c r="FG368" s="240">
        <f t="shared" ca="1" si="753"/>
        <v>-2.6565813658678376E-3</v>
      </c>
      <c r="FH368" s="240">
        <f t="shared" ca="1" si="754"/>
        <v>1.1155099996279332E-2</v>
      </c>
      <c r="FI368" s="240">
        <f t="shared" ca="1" si="755"/>
        <v>2.4638322615762091E-2</v>
      </c>
      <c r="FJ368" s="240">
        <f t="shared" ca="1" si="756"/>
        <v>3.7396076842273071E-2</v>
      </c>
      <c r="FK368" s="240">
        <f t="shared" ca="1" si="757"/>
        <v>4.9052714235738898E-2</v>
      </c>
      <c r="FL368" s="240">
        <f t="shared" ca="1" si="758"/>
        <v>5.9265008427661484E-2</v>
      </c>
      <c r="FM368" s="240">
        <f t="shared" ca="1" si="759"/>
        <v>6.7732261323795173E-2</v>
      </c>
      <c r="FN368" s="240">
        <f t="shared" ca="1" si="760"/>
        <v>7.4205157073899644E-2</v>
      </c>
      <c r="FO368" s="240">
        <f t="shared" ca="1" si="761"/>
        <v>7.849310310595066E-2</v>
      </c>
      <c r="FP368" s="240">
        <f t="shared" ca="1" si="762"/>
        <v>8.0469842070146638E-2</v>
      </c>
      <c r="FQ368" s="240">
        <f t="shared" ca="1" si="763"/>
        <v>8.0077169450618352E-2</v>
      </c>
      <c r="FR368" s="240">
        <f t="shared" ca="1" si="764"/>
        <v>7.7326647380823385E-2</v>
      </c>
      <c r="FS368" s="240">
        <f t="shared" ca="1" si="765"/>
        <v>7.2299264199819066E-2</v>
      </c>
      <c r="FT368" s="240">
        <f t="shared" ca="1" si="766"/>
        <v>6.5143049773682349E-2</v>
      </c>
      <c r="FU368" s="240">
        <f t="shared" ca="1" si="767"/>
        <v>5.6068716798259338E-2</v>
      </c>
      <c r="FV368" s="240">
        <f t="shared" ca="1" si="768"/>
        <v>4.5343456423842007E-2</v>
      </c>
      <c r="FW368" s="240">
        <f t="shared" ca="1" si="769"/>
        <v>3.3283070887838155E-2</v>
      </c>
      <c r="FX368" s="240">
        <f t="shared" ca="1" si="770"/>
        <v>2.0242674807824355E-2</v>
      </c>
      <c r="FY368" s="240">
        <f t="shared" ca="1" si="771"/>
        <v>6.606238932760234E-3</v>
      </c>
      <c r="FZ368" s="240">
        <f t="shared" ca="1" si="772"/>
        <v>-7.2247157663682844E-3</v>
      </c>
      <c r="GA368" s="240">
        <f t="shared" ca="1" si="773"/>
        <v>-2.0842940767195336E-2</v>
      </c>
      <c r="GB368" s="240">
        <f t="shared" ca="1" si="774"/>
        <v>-3.3847451312740869E-2</v>
      </c>
      <c r="GC368" s="240">
        <f t="shared" ca="1" si="775"/>
        <v>-4.5855333293388242E-2</v>
      </c>
      <c r="GD368" s="240">
        <f t="shared" ca="1" si="776"/>
        <v>-5.651301804379652E-2</v>
      </c>
      <c r="GE368" s="240">
        <f t="shared" ca="1" si="777"/>
        <v>-6.5506693071562636E-2</v>
      </c>
      <c r="GF368" s="240">
        <f t="shared" ca="1" si="778"/>
        <v>-7.2571542176694148E-2</v>
      </c>
      <c r="GG368" s="240">
        <f t="shared" ca="1" si="779"/>
        <v>-7.749954288920298E-2</v>
      </c>
      <c r="GH368" s="240">
        <f t="shared" ca="1" si="780"/>
        <v>-8.014559163149497E-2</v>
      </c>
      <c r="GI368" s="240">
        <f t="shared" ca="1" si="781"/>
        <v>-8.0431776251889436E-2</v>
      </c>
      <c r="GJ368" s="240">
        <f t="shared" ca="1" si="782"/>
        <v>-7.8349670125737944E-2</v>
      </c>
      <c r="GK368" s="240">
        <f t="shared" ca="1" si="783"/>
        <v>-7.396058027498735E-2</v>
      </c>
      <c r="GL368" s="240">
        <f t="shared" ca="1" si="784"/>
        <v>-6.7393742200376958E-2</v>
      </c>
      <c r="GM368" s="240">
        <f t="shared" ca="1" si="785"/>
        <v>-5.8842514578923977E-2</v>
      </c>
      <c r="GN368" s="240">
        <f t="shared" ca="1" si="786"/>
        <v>-4.8558685872740884E-2</v>
      </c>
      <c r="GO368" s="240">
        <f t="shared" ca="1" si="787"/>
        <v>-3.6845060489475119E-2</v>
      </c>
      <c r="GP368" s="240">
        <f t="shared" ca="1" si="788"/>
        <v>-2.4046542792754561E-2</v>
      </c>
      <c r="GQ368" s="240">
        <f t="shared" ca="1" si="789"/>
        <v>-1.0539981491425416E-2</v>
      </c>
      <c r="GR368" s="240">
        <f t="shared" ca="1" si="790"/>
        <v>3.2769265633656938E-3</v>
      </c>
      <c r="GS368" s="240">
        <f t="shared" ca="1" si="791"/>
        <v>1.6997346448694151E-2</v>
      </c>
      <c r="GT368" s="240">
        <f t="shared" ca="1" si="792"/>
        <v>3.0217284308309684E-2</v>
      </c>
      <c r="GU368" s="240">
        <f t="shared" ca="1" si="793"/>
        <v>4.254748283668075E-2</v>
      </c>
      <c r="GV368" s="240">
        <f t="shared" ca="1" si="794"/>
        <v>5.3624882849507866E-2</v>
      </c>
      <c r="GW368" s="240">
        <f t="shared" ca="1" si="795"/>
        <v>6.312331345801224E-2</v>
      </c>
      <c r="GX368" s="240">
        <f t="shared" ca="1" si="796"/>
        <v>7.0763096077868612E-2</v>
      </c>
      <c r="GY368" s="240">
        <f t="shared" ca="1" si="797"/>
        <v>7.6319279485477065E-2</v>
      </c>
      <c r="GZ368" s="240">
        <f t="shared" ca="1" si="798"/>
        <v>7.9628263442678274E-2</v>
      </c>
      <c r="HA368" s="240">
        <f t="shared" ca="1" si="799"/>
        <v>8.0592615859178138E-2</v>
      </c>
      <c r="HB368" s="240">
        <f t="shared" ca="1" si="800"/>
        <v>7.9183941652699E-2</v>
      </c>
      <c r="HC368" s="240">
        <f t="shared" ca="1" si="801"/>
        <v>7.5443718834091247E-2</v>
      </c>
      <c r="HD368" s="240">
        <f t="shared" ca="1" si="802"/>
        <v>6.9482077199116379E-2</v>
      </c>
      <c r="HE368" s="240">
        <f t="shared" ca="1" si="803"/>
        <v>6.1474555587972046E-2</v>
      </c>
      <c r="HF368" s="240">
        <f t="shared" ca="1" si="804"/>
        <v>5.1656933194133996E-2</v>
      </c>
      <c r="HG368" s="240">
        <f t="shared" ca="1" si="805"/>
        <v>4.0318287113146292E-2</v>
      </c>
      <c r="HH368" s="240">
        <f t="shared" ca="1" si="806"/>
        <v>2.7792480549868898E-2</v>
      </c>
      <c r="HI368" s="240">
        <f t="shared" ca="1" si="807"/>
        <v>1.4448332311484414E-2</v>
      </c>
      <c r="HJ368" s="240">
        <f t="shared" ca="1" si="808"/>
        <v>6.787570427531954E-4</v>
      </c>
      <c r="HK368" s="240">
        <f t="shared" ca="1" si="809"/>
        <v>-1.3110804033806333E-2</v>
      </c>
      <c r="HL368" s="240">
        <f t="shared" ca="1" si="810"/>
        <v>-2.6514321219258008E-2</v>
      </c>
      <c r="HM368" s="240">
        <f t="shared" ca="1" si="811"/>
        <v>-3.9137131767100333E-2</v>
      </c>
      <c r="HN368" s="240">
        <f t="shared" ca="1" si="812"/>
        <v>-5.0607560615450409E-2</v>
      </c>
      <c r="HO368" s="240">
        <f t="shared" ca="1" si="813"/>
        <v>-6.0587864253392035E-2</v>
      </c>
      <c r="HP368" s="240">
        <f t="shared" ca="1" si="814"/>
        <v>-6.8784175482476589E-2</v>
      </c>
      <c r="HQ368" s="240">
        <f t="shared" ca="1" si="815"/>
        <v>-7.4955156252691169E-2</v>
      </c>
      <c r="HR368" s="240">
        <f t="shared" ca="1" si="816"/>
        <v>-7.891910379261613E-2</v>
      </c>
      <c r="HS368" s="240">
        <f t="shared" ca="1" si="817"/>
        <v>-8.0559300795782662E-2</v>
      </c>
      <c r="HT368" s="240">
        <f t="shared" ca="1" si="818"/>
        <v>-7.9827452128524545E-2</v>
      </c>
      <c r="HU368" s="240">
        <f t="shared" ca="1" si="819"/>
        <v>-7.6745106866434737E-2</v>
      </c>
      <c r="HV368" s="240">
        <f t="shared" ca="1" si="820"/>
        <v>-7.140302378797192E-2</v>
      </c>
      <c r="HW368" s="240">
        <f t="shared" ca="1" si="821"/>
        <v>-6.3958499008073932E-2</v>
      </c>
      <c r="HX368" s="240">
        <f t="shared" ca="1" si="822"/>
        <v>-5.4630734438849464E-2</v>
      </c>
      <c r="HY368" s="240">
        <f t="shared" ca="1" si="823"/>
        <v>-4.3694383451697523E-2</v>
      </c>
      <c r="HZ368" s="240">
        <f t="shared" ca="1" si="824"/>
        <v>-3.1471463787004814E-2</v>
      </c>
      <c r="IA368" s="240">
        <f t="shared" ca="1" si="825"/>
        <v>-1.832187583348004E-2</v>
      </c>
      <c r="IB368" s="240">
        <f t="shared" ca="1" si="826"/>
        <v>-4.6328054637039991E-3</v>
      </c>
      <c r="IC368" s="240">
        <f t="shared" ca="1" si="827"/>
        <v>9.1926765436308421E-3</v>
      </c>
      <c r="ID368" s="240">
        <f t="shared" ca="1" si="828"/>
        <v>2.2747482808008868E-2</v>
      </c>
      <c r="IE368" s="240">
        <f t="shared" ca="1" si="829"/>
        <v>3.9201938076457478E-2</v>
      </c>
      <c r="IF368" s="240">
        <f t="shared" ca="1" si="830"/>
        <v>4.7468320335171087E-2</v>
      </c>
      <c r="IG368" s="240">
        <f t="shared" ca="1" si="831"/>
        <v>5.7906453576915262E-2</v>
      </c>
      <c r="IH368" s="240">
        <f t="shared" ca="1" si="832"/>
        <v>6.663954778356479E-2</v>
      </c>
      <c r="II368" s="240">
        <f t="shared" ca="1" si="833"/>
        <v>7.341045948319623E-2</v>
      </c>
      <c r="IJ368" s="240">
        <f t="shared" ca="1" si="834"/>
        <v>7.8019821109020379E-2</v>
      </c>
      <c r="IK368" s="240">
        <f t="shared" ca="1" si="835"/>
        <v>8.0331911320608726E-2</v>
      </c>
      <c r="IL368" s="240">
        <f t="shared" ca="1" si="836"/>
        <v>8.0278651280113397E-2</v>
      </c>
      <c r="IM368" s="240">
        <f t="shared" ca="1" si="837"/>
        <v>7.7861609214259497E-2</v>
      </c>
      <c r="IN368" s="240">
        <f t="shared" ca="1" si="838"/>
        <v>7.3151954238355757E-2</v>
      </c>
      <c r="IO368" s="240">
        <f t="shared" ca="1" si="839"/>
        <v>6.6288360801962501E-2</v>
      </c>
      <c r="IP368" s="240">
        <f t="shared" ca="1" si="840"/>
        <v>5.747292545921414E-2</v>
      </c>
      <c r="IQ368" s="240">
        <f t="shared" ca="1" si="841"/>
        <v>4.6965216193337628E-2</v>
      </c>
      <c r="IR368" s="240">
        <f t="shared" ca="1" si="842"/>
        <v>3.5074629511303163E-2</v>
      </c>
      <c r="IS368" s="240">
        <f t="shared" ca="1" si="843"/>
        <v>2.2151280351786588E-2</v>
      </c>
      <c r="IT368" s="240">
        <f t="shared" ca="1" si="844"/>
        <v>8.575693050506903E-3</v>
      </c>
      <c r="IU368" s="240">
        <f t="shared" ca="1" si="845"/>
        <v>-5.252403090477805E-3</v>
      </c>
      <c r="IV368" s="240">
        <f t="shared" ca="1" si="846"/>
        <v>-1.8925843718231059E-2</v>
      </c>
      <c r="IW368" s="240">
        <f t="shared" ca="1" si="847"/>
        <v>-3.2042018267363248E-2</v>
      </c>
      <c r="IX368" s="240">
        <f t="shared" ca="1" si="848"/>
        <v>-4.421472471347053E-2</v>
      </c>
      <c r="IY368" s="240">
        <f t="shared" ca="1" si="849"/>
        <v>-5.5085541181765799E-2</v>
      </c>
      <c r="IZ368" s="240">
        <f t="shared" ca="1" si="850"/>
        <v>-6.4334379577107345E-2</v>
      </c>
      <c r="JA368" s="240">
        <f t="shared" ca="1" si="851"/>
        <v>-7.1688910486809684E-2</v>
      </c>
      <c r="JB368" s="240">
        <f t="shared" ca="1" si="852"/>
        <v>-7.693258184264376E-2</v>
      </c>
    </row>
    <row r="369" spans="2:262">
      <c r="B369" s="248">
        <v>8</v>
      </c>
      <c r="C369" s="247">
        <f t="shared" si="853"/>
        <v>1.5625E-4</v>
      </c>
      <c r="D369" s="244">
        <f t="shared" ca="1" si="597"/>
        <v>80.257954286204225</v>
      </c>
      <c r="E369" s="243">
        <f ca="1">N361</f>
        <v>0.25795428620422689</v>
      </c>
      <c r="F369" s="242">
        <v>8</v>
      </c>
      <c r="G369" s="240">
        <f t="shared" ca="1" si="854"/>
        <v>-3.438373407341576E-3</v>
      </c>
      <c r="H369" s="240">
        <f t="shared" ca="1" si="598"/>
        <v>-3.4915997763552372E-3</v>
      </c>
      <c r="I369" s="240">
        <f t="shared" ca="1" si="599"/>
        <v>-3.4106459240752802E-3</v>
      </c>
      <c r="J369" s="240">
        <f t="shared" ca="1" si="600"/>
        <v>-3.19862286164538E-3</v>
      </c>
      <c r="K369" s="240">
        <f t="shared" ca="1" si="601"/>
        <v>-2.863678516450815E-3</v>
      </c>
      <c r="L369" s="240">
        <f t="shared" ca="1" si="602"/>
        <v>-2.4186846118384583E-3</v>
      </c>
      <c r="M369" s="240">
        <f t="shared" ca="1" si="603"/>
        <v>-1.8807420140071075E-3</v>
      </c>
      <c r="N369" s="240">
        <f t="shared" ca="1" si="604"/>
        <v>-1.2705235553097363E-3</v>
      </c>
      <c r="O369" s="240">
        <f t="shared" ca="1" si="605"/>
        <v>-6.1147958889963029E-4</v>
      </c>
      <c r="P369" s="240">
        <f t="shared" ca="1" si="606"/>
        <v>7.1063195190184444E-5</v>
      </c>
      <c r="Q369" s="240">
        <f t="shared" ca="1" si="607"/>
        <v>7.5087506054153795E-4</v>
      </c>
      <c r="R369" s="240">
        <f t="shared" ca="1" si="608"/>
        <v>1.4018312184118677E-3</v>
      </c>
      <c r="S369" s="240">
        <f t="shared" ca="1" si="609"/>
        <v>1.9989157887146335E-3</v>
      </c>
      <c r="T369" s="240">
        <f t="shared" ca="1" si="610"/>
        <v>2.5191831462619834E-3</v>
      </c>
      <c r="U369" s="241">
        <f t="shared" ca="1" si="611"/>
        <v>2.9426397082726705E-3</v>
      </c>
      <c r="V369" s="240">
        <f t="shared" ca="1" si="612"/>
        <v>3.2530122765458002E-3</v>
      </c>
      <c r="W369" s="240">
        <f t="shared" ca="1" si="613"/>
        <v>3.438373407341576E-3</v>
      </c>
      <c r="X369" s="240">
        <f t="shared" ca="1" si="614"/>
        <v>3.4915997763552372E-3</v>
      </c>
      <c r="Y369" s="240">
        <f t="shared" ca="1" si="615"/>
        <v>3.4106459240752802E-3</v>
      </c>
      <c r="Z369" s="240">
        <f t="shared" ca="1" si="616"/>
        <v>3.19862286164538E-3</v>
      </c>
      <c r="AA369" s="240">
        <f t="shared" ca="1" si="617"/>
        <v>2.8636785164508145E-3</v>
      </c>
      <c r="AB369" s="240">
        <f t="shared" ca="1" si="618"/>
        <v>2.41868461183846E-3</v>
      </c>
      <c r="AC369" s="240">
        <f t="shared" ca="1" si="619"/>
        <v>1.8807420140071088E-3</v>
      </c>
      <c r="AD369" s="240">
        <f t="shared" ca="1" si="620"/>
        <v>1.2705235553097367E-3</v>
      </c>
      <c r="AE369" s="240">
        <f t="shared" ca="1" si="621"/>
        <v>6.1147958889962986E-4</v>
      </c>
      <c r="AF369" s="240">
        <f t="shared" ca="1" si="622"/>
        <v>-7.1063195190185528E-5</v>
      </c>
      <c r="AG369" s="240">
        <f t="shared" ca="1" si="623"/>
        <v>-7.5087506054153774E-4</v>
      </c>
      <c r="AH369" s="240">
        <f t="shared" ca="1" si="624"/>
        <v>-1.4018312184118672E-3</v>
      </c>
      <c r="AI369" s="240">
        <f t="shared" ca="1" si="625"/>
        <v>-1.9989157887146331E-3</v>
      </c>
      <c r="AJ369" s="240">
        <f t="shared" ca="1" si="626"/>
        <v>-2.5191831462619821E-3</v>
      </c>
      <c r="AK369" s="240">
        <f t="shared" ca="1" si="627"/>
        <v>-2.94263970827267E-3</v>
      </c>
      <c r="AL369" s="240">
        <f t="shared" ca="1" si="628"/>
        <v>-3.2530122765457997E-3</v>
      </c>
      <c r="AM369" s="240">
        <f t="shared" ca="1" si="629"/>
        <v>-3.438373407341576E-3</v>
      </c>
      <c r="AN369" s="240">
        <f t="shared" ca="1" si="630"/>
        <v>-3.4915997763552372E-3</v>
      </c>
      <c r="AO369" s="240">
        <f t="shared" ca="1" si="631"/>
        <v>-3.4106459240752802E-3</v>
      </c>
      <c r="AP369" s="240">
        <f t="shared" ca="1" si="632"/>
        <v>-3.19862286164538E-3</v>
      </c>
      <c r="AQ369" s="240">
        <f t="shared" ca="1" si="633"/>
        <v>-2.863678516450815E-3</v>
      </c>
      <c r="AR369" s="240">
        <f t="shared" ca="1" si="634"/>
        <v>-2.41868461183846E-3</v>
      </c>
      <c r="AS369" s="240">
        <f t="shared" ca="1" si="635"/>
        <v>-1.880742014007109E-3</v>
      </c>
      <c r="AT369" s="240">
        <f t="shared" ca="1" si="636"/>
        <v>-1.2705235553097372E-3</v>
      </c>
      <c r="AU369" s="240">
        <f t="shared" ca="1" si="637"/>
        <v>-6.1147958889963354E-4</v>
      </c>
      <c r="AV369" s="240">
        <f t="shared" ca="1" si="638"/>
        <v>7.1063195190184877E-5</v>
      </c>
      <c r="AW369" s="240">
        <f t="shared" ca="1" si="639"/>
        <v>7.508750605415373E-4</v>
      </c>
      <c r="AX369" s="240">
        <f t="shared" ca="1" si="640"/>
        <v>1.4018312184118642E-3</v>
      </c>
      <c r="AY369" s="240">
        <f t="shared" ca="1" si="641"/>
        <v>1.9989157887146326E-3</v>
      </c>
      <c r="AZ369" s="240">
        <f t="shared" ca="1" si="642"/>
        <v>2.5191831462619816E-3</v>
      </c>
      <c r="BA369" s="240">
        <f t="shared" ca="1" si="643"/>
        <v>2.9426397082726718E-3</v>
      </c>
      <c r="BB369" s="240">
        <f t="shared" ca="1" si="644"/>
        <v>3.2530122765457997E-3</v>
      </c>
      <c r="BC369" s="240">
        <f t="shared" ca="1" si="645"/>
        <v>3.4383734073415756E-3</v>
      </c>
      <c r="BD369" s="240">
        <f t="shared" ca="1" si="646"/>
        <v>3.4915997763552372E-3</v>
      </c>
      <c r="BE369" s="240">
        <f t="shared" ca="1" si="647"/>
        <v>3.4106459240752802E-3</v>
      </c>
      <c r="BF369" s="240">
        <f t="shared" ca="1" si="648"/>
        <v>3.1986228616453791E-3</v>
      </c>
      <c r="BG369" s="240">
        <f t="shared" ca="1" si="649"/>
        <v>2.863678516450815E-3</v>
      </c>
      <c r="BH369" s="240">
        <f t="shared" ca="1" si="650"/>
        <v>2.4186846118384605E-3</v>
      </c>
      <c r="BI369" s="240">
        <f t="shared" ca="1" si="651"/>
        <v>1.8807420140071066E-3</v>
      </c>
      <c r="BJ369" s="240">
        <f t="shared" ca="1" si="652"/>
        <v>1.2705235553097374E-3</v>
      </c>
      <c r="BK369" s="240">
        <f t="shared" ca="1" si="653"/>
        <v>6.1147958889963398E-4</v>
      </c>
      <c r="BL369" s="240">
        <f t="shared" ca="1" si="654"/>
        <v>-7.1063195190184444E-5</v>
      </c>
      <c r="BM369" s="240">
        <f t="shared" ca="1" si="655"/>
        <v>-7.5087506054153687E-4</v>
      </c>
      <c r="BN369" s="240">
        <f t="shared" ca="1" si="656"/>
        <v>-1.4018312184118638E-3</v>
      </c>
      <c r="BO369" s="240">
        <f t="shared" ca="1" si="657"/>
        <v>-1.9989157887146322E-3</v>
      </c>
      <c r="BP369" s="240">
        <f t="shared" ca="1" si="658"/>
        <v>-2.5191831462619816E-3</v>
      </c>
      <c r="BQ369" s="240">
        <f t="shared" ca="1" si="659"/>
        <v>-2.9426397082726709E-3</v>
      </c>
      <c r="BR369" s="240">
        <f t="shared" ca="1" si="660"/>
        <v>-3.2530122765457997E-3</v>
      </c>
      <c r="BS369" s="240">
        <f t="shared" ca="1" si="661"/>
        <v>-3.4383734073415756E-3</v>
      </c>
      <c r="BT369" s="240">
        <f t="shared" ca="1" si="662"/>
        <v>-3.4915997763552368E-3</v>
      </c>
      <c r="BU369" s="240">
        <f t="shared" ca="1" si="663"/>
        <v>-3.4106459240752806E-3</v>
      </c>
      <c r="BV369" s="240">
        <f t="shared" ca="1" si="664"/>
        <v>-3.1986228616453791E-3</v>
      </c>
      <c r="BW369" s="240">
        <f t="shared" ca="1" si="665"/>
        <v>-2.863678516450815E-3</v>
      </c>
      <c r="BX369" s="240">
        <f t="shared" ca="1" si="666"/>
        <v>-2.4186846118384609E-3</v>
      </c>
      <c r="BY369" s="240">
        <f t="shared" ca="1" si="667"/>
        <v>-1.880742014007107E-3</v>
      </c>
      <c r="BZ369" s="240">
        <f t="shared" ca="1" si="668"/>
        <v>-1.2705235553097378E-3</v>
      </c>
      <c r="CA369" s="240">
        <f t="shared" ca="1" si="669"/>
        <v>-6.1147958889963441E-4</v>
      </c>
      <c r="CB369" s="240">
        <f t="shared" ca="1" si="670"/>
        <v>7.106319519018401E-5</v>
      </c>
      <c r="CC369" s="240">
        <f t="shared" ca="1" si="671"/>
        <v>7.5087506054153643E-4</v>
      </c>
      <c r="CD369" s="240">
        <f t="shared" ca="1" si="672"/>
        <v>1.4018312184118629E-3</v>
      </c>
      <c r="CE369" s="240">
        <f t="shared" ca="1" si="673"/>
        <v>1.9989157887146318E-3</v>
      </c>
      <c r="CF369" s="240">
        <f t="shared" ca="1" si="674"/>
        <v>2.5191831462619812E-3</v>
      </c>
      <c r="CG369" s="240">
        <f t="shared" ca="1" si="675"/>
        <v>2.9426397082726709E-3</v>
      </c>
      <c r="CH369" s="240">
        <f t="shared" ca="1" si="676"/>
        <v>3.2530122765457993E-3</v>
      </c>
      <c r="CI369" s="240">
        <f t="shared" ca="1" si="677"/>
        <v>3.4383734073415752E-3</v>
      </c>
      <c r="CJ369" s="240">
        <f t="shared" ca="1" si="678"/>
        <v>3.4915997763552372E-3</v>
      </c>
      <c r="CK369" s="240">
        <f t="shared" ca="1" si="679"/>
        <v>3.4106459240752793E-3</v>
      </c>
      <c r="CL369" s="240">
        <f t="shared" ca="1" si="680"/>
        <v>3.1986228616453795E-3</v>
      </c>
      <c r="CM369" s="240">
        <f t="shared" ca="1" si="681"/>
        <v>2.8636785164508154E-3</v>
      </c>
      <c r="CN369" s="240">
        <f t="shared" ca="1" si="682"/>
        <v>2.4186846118384609E-3</v>
      </c>
      <c r="CO369" s="240">
        <f t="shared" ca="1" si="683"/>
        <v>1.8807420140071127E-3</v>
      </c>
      <c r="CP369" s="240">
        <f t="shared" ca="1" si="684"/>
        <v>1.2705235553097441E-3</v>
      </c>
      <c r="CQ369" s="240">
        <f t="shared" ca="1" si="685"/>
        <v>6.1147958889962867E-4</v>
      </c>
      <c r="CR369" s="240">
        <f t="shared" ca="1" si="686"/>
        <v>-7.1063195190183576E-5</v>
      </c>
      <c r="CS369" s="240">
        <f t="shared" ca="1" si="687"/>
        <v>-7.5087506054153622E-4</v>
      </c>
      <c r="CT369" s="240">
        <f t="shared" ca="1" si="688"/>
        <v>-1.4018312184118625E-3</v>
      </c>
      <c r="CU369" s="240">
        <f t="shared" ca="1" si="689"/>
        <v>-1.998915788714627E-3</v>
      </c>
      <c r="CV369" s="240">
        <f t="shared" ca="1" si="690"/>
        <v>-2.5191831462619851E-3</v>
      </c>
      <c r="CW369" s="240">
        <f t="shared" ca="1" si="691"/>
        <v>-2.9426397082726709E-3</v>
      </c>
      <c r="CX369" s="240">
        <f t="shared" ca="1" si="692"/>
        <v>-3.2530122765457993E-3</v>
      </c>
      <c r="CY369" s="240">
        <f t="shared" ca="1" si="693"/>
        <v>-3.4383734073415756E-3</v>
      </c>
      <c r="CZ369" s="240">
        <f t="shared" ca="1" si="694"/>
        <v>-3.4915997763552372E-3</v>
      </c>
      <c r="DA369" s="240">
        <f t="shared" ca="1" si="695"/>
        <v>-3.4106459240752793E-3</v>
      </c>
      <c r="DB369" s="240">
        <f t="shared" ca="1" si="696"/>
        <v>-3.19862286164538E-3</v>
      </c>
      <c r="DC369" s="240">
        <f t="shared" ca="1" si="697"/>
        <v>-2.8636785164508159E-3</v>
      </c>
      <c r="DD369" s="240">
        <f t="shared" ca="1" si="698"/>
        <v>-2.4186846118384613E-3</v>
      </c>
      <c r="DE369" s="240">
        <f t="shared" ca="1" si="699"/>
        <v>-1.8807420140071131E-3</v>
      </c>
      <c r="DF369" s="240">
        <f t="shared" ca="1" si="700"/>
        <v>-1.2705235553097328E-3</v>
      </c>
      <c r="DG369" s="240">
        <f t="shared" ca="1" si="701"/>
        <v>-6.1147958889962899E-4</v>
      </c>
      <c r="DH369" s="240">
        <f t="shared" ca="1" si="702"/>
        <v>7.1063195190183143E-5</v>
      </c>
      <c r="DI369" s="240">
        <f t="shared" ca="1" si="703"/>
        <v>7.5087506054153578E-4</v>
      </c>
      <c r="DJ369" s="240">
        <f t="shared" ca="1" si="704"/>
        <v>1.4018312184118625E-3</v>
      </c>
      <c r="DK369" s="240">
        <f t="shared" ca="1" si="705"/>
        <v>1.9989157887146261E-3</v>
      </c>
      <c r="DL369" s="240">
        <f t="shared" ca="1" si="706"/>
        <v>2.5191831462619851E-3</v>
      </c>
      <c r="DM369" s="240">
        <f t="shared" ca="1" si="707"/>
        <v>2.9426397082726709E-3</v>
      </c>
      <c r="DN369" s="240">
        <f t="shared" ca="1" si="708"/>
        <v>3.2530122765457989E-3</v>
      </c>
      <c r="DO369" s="240">
        <f t="shared" ca="1" si="709"/>
        <v>3.4383734073415756E-3</v>
      </c>
      <c r="DP369" s="240">
        <f t="shared" ca="1" si="710"/>
        <v>3.4915997763552377E-3</v>
      </c>
      <c r="DQ369" s="240">
        <f t="shared" ca="1" si="711"/>
        <v>3.4106459240752793E-3</v>
      </c>
      <c r="DR369" s="240">
        <f t="shared" ca="1" si="712"/>
        <v>3.1986228616453804E-3</v>
      </c>
      <c r="DS369" s="240">
        <f t="shared" ca="1" si="713"/>
        <v>2.8636785164508159E-3</v>
      </c>
      <c r="DT369" s="240">
        <f t="shared" ca="1" si="714"/>
        <v>2.4186846118384618E-3</v>
      </c>
      <c r="DU369" s="240">
        <f t="shared" ca="1" si="715"/>
        <v>1.8807420140071135E-3</v>
      </c>
      <c r="DV369" s="240">
        <f t="shared" ca="1" si="716"/>
        <v>1.2705235553097448E-3</v>
      </c>
      <c r="DW369" s="240">
        <f t="shared" ca="1" si="717"/>
        <v>6.1147958889962942E-4</v>
      </c>
      <c r="DX369" s="240">
        <f t="shared" ca="1" si="718"/>
        <v>-7.1063195190182926E-5</v>
      </c>
      <c r="DY369" s="240">
        <f t="shared" ca="1" si="719"/>
        <v>-7.5087506054153535E-4</v>
      </c>
      <c r="DZ369" s="240">
        <f t="shared" ca="1" si="720"/>
        <v>-1.4018312184118625E-3</v>
      </c>
      <c r="EA369" s="240">
        <f t="shared" ca="1" si="721"/>
        <v>-1.9989157887146257E-3</v>
      </c>
      <c r="EB369" s="240">
        <f t="shared" ca="1" si="722"/>
        <v>-2.5191831462619842E-3</v>
      </c>
      <c r="EC369" s="240">
        <f t="shared" ca="1" si="723"/>
        <v>-2.9426397082726705E-3</v>
      </c>
      <c r="ED369" s="240">
        <f t="shared" ca="1" si="724"/>
        <v>-3.2530122765457989E-3</v>
      </c>
      <c r="EE369" s="240">
        <f t="shared" ca="1" si="725"/>
        <v>-3.4383734073415752E-3</v>
      </c>
      <c r="EF369" s="240">
        <f t="shared" ca="1" si="726"/>
        <v>-3.4915997763552372E-3</v>
      </c>
      <c r="EG369" s="240">
        <f t="shared" ca="1" si="727"/>
        <v>-3.4106459240752793E-3</v>
      </c>
      <c r="EH369" s="240">
        <f t="shared" ca="1" si="728"/>
        <v>-3.19862286164538E-3</v>
      </c>
      <c r="EI369" s="240">
        <f t="shared" ca="1" si="729"/>
        <v>-2.8636785164508159E-3</v>
      </c>
      <c r="EJ369" s="240">
        <f t="shared" ca="1" si="730"/>
        <v>-2.4186846118384618E-3</v>
      </c>
      <c r="EK369" s="240">
        <f t="shared" ca="1" si="731"/>
        <v>-1.8807420140071135E-3</v>
      </c>
      <c r="EL369" s="240">
        <f t="shared" ca="1" si="732"/>
        <v>-1.2705235553097337E-3</v>
      </c>
      <c r="EM369" s="240">
        <f t="shared" ca="1" si="733"/>
        <v>-6.1147958889962975E-4</v>
      </c>
      <c r="EN369" s="240">
        <f t="shared" ca="1" si="734"/>
        <v>7.1063195190182492E-5</v>
      </c>
      <c r="EO369" s="240">
        <f t="shared" ca="1" si="735"/>
        <v>7.5087506054153513E-4</v>
      </c>
      <c r="EP369" s="240">
        <f t="shared" ca="1" si="736"/>
        <v>1.4018312184118616E-3</v>
      </c>
      <c r="EQ369" s="240">
        <f t="shared" ca="1" si="737"/>
        <v>1.9989157887146253E-3</v>
      </c>
      <c r="ER369" s="240">
        <f t="shared" ca="1" si="738"/>
        <v>2.5191831462619842E-3</v>
      </c>
      <c r="ES369" s="240">
        <f t="shared" ca="1" si="739"/>
        <v>2.94263970827267E-3</v>
      </c>
      <c r="ET369" s="240">
        <f t="shared" ca="1" si="740"/>
        <v>3.2530122765457989E-3</v>
      </c>
      <c r="EU369" s="240">
        <f t="shared" ca="1" si="741"/>
        <v>3.4383734073415752E-3</v>
      </c>
      <c r="EV369" s="240">
        <f t="shared" ca="1" si="742"/>
        <v>3.4915997763552377E-3</v>
      </c>
      <c r="EW369" s="240">
        <f t="shared" ca="1" si="743"/>
        <v>3.4106459240752797E-3</v>
      </c>
      <c r="EX369" s="240">
        <f t="shared" ca="1" si="744"/>
        <v>3.19862286164538E-3</v>
      </c>
      <c r="EY369" s="240">
        <f t="shared" ca="1" si="745"/>
        <v>2.8636785164508159E-3</v>
      </c>
      <c r="EZ369" s="240">
        <f t="shared" ca="1" si="746"/>
        <v>2.4186846118384626E-3</v>
      </c>
      <c r="FA369" s="240">
        <f t="shared" ca="1" si="747"/>
        <v>1.8807420140071142E-3</v>
      </c>
      <c r="FB369" s="240">
        <f t="shared" ca="1" si="748"/>
        <v>1.2705235553097456E-3</v>
      </c>
      <c r="FC369" s="240">
        <f t="shared" ca="1" si="749"/>
        <v>6.1147958889963018E-4</v>
      </c>
      <c r="FD369" s="240">
        <f t="shared" ca="1" si="750"/>
        <v>-7.1063195190181842E-5</v>
      </c>
      <c r="FE369" s="240">
        <f t="shared" ca="1" si="751"/>
        <v>-7.5087506054153448E-4</v>
      </c>
      <c r="FF369" s="240">
        <f t="shared" ca="1" si="752"/>
        <v>-1.4018312184118612E-3</v>
      </c>
      <c r="FG369" s="240">
        <f t="shared" ca="1" si="753"/>
        <v>-1.9989157887146248E-3</v>
      </c>
      <c r="FH369" s="240">
        <f t="shared" ca="1" si="754"/>
        <v>-2.5191831462619842E-3</v>
      </c>
      <c r="FI369" s="240">
        <f t="shared" ca="1" si="755"/>
        <v>-2.9426397082726696E-3</v>
      </c>
      <c r="FJ369" s="240">
        <f t="shared" ca="1" si="756"/>
        <v>-3.2530122765457984E-3</v>
      </c>
      <c r="FK369" s="240">
        <f t="shared" ca="1" si="757"/>
        <v>-3.4383734073415756E-3</v>
      </c>
      <c r="FL369" s="240">
        <f t="shared" ca="1" si="758"/>
        <v>-3.4915997763552377E-3</v>
      </c>
      <c r="FM369" s="240">
        <f t="shared" ca="1" si="759"/>
        <v>-3.4106459240752823E-3</v>
      </c>
      <c r="FN369" s="240">
        <f t="shared" ca="1" si="760"/>
        <v>-3.1986228616453852E-3</v>
      </c>
      <c r="FO369" s="240">
        <f t="shared" ca="1" si="761"/>
        <v>-2.8636785164508237E-3</v>
      </c>
      <c r="FP369" s="240">
        <f t="shared" ca="1" si="762"/>
        <v>-2.418684611838454E-3</v>
      </c>
      <c r="FQ369" s="240">
        <f t="shared" ca="1" si="763"/>
        <v>-1.880742014007104E-3</v>
      </c>
      <c r="FR369" s="240">
        <f t="shared" ca="1" si="764"/>
        <v>-1.2705235553097346E-3</v>
      </c>
      <c r="FS369" s="240">
        <f t="shared" ca="1" si="765"/>
        <v>-6.1147958889963062E-4</v>
      </c>
      <c r="FT369" s="240">
        <f t="shared" ca="1" si="766"/>
        <v>7.1063195190181625E-5</v>
      </c>
      <c r="FU369" s="240">
        <f t="shared" ca="1" si="767"/>
        <v>7.5087506054153383E-4</v>
      </c>
      <c r="FV369" s="240">
        <f t="shared" ca="1" si="768"/>
        <v>1.4018312184118612E-3</v>
      </c>
      <c r="FW369" s="240">
        <f t="shared" ca="1" si="769"/>
        <v>1.9989157887146248E-3</v>
      </c>
      <c r="FX369" s="240">
        <f t="shared" ca="1" si="770"/>
        <v>2.5191831462619751E-3</v>
      </c>
      <c r="FY369" s="240">
        <f t="shared" ca="1" si="771"/>
        <v>2.9426397082726631E-3</v>
      </c>
      <c r="FZ369" s="240">
        <f t="shared" ca="1" si="772"/>
        <v>3.2530122765457941E-3</v>
      </c>
      <c r="GA369" s="240">
        <f t="shared" ca="1" si="773"/>
        <v>3.4383734073415769E-3</v>
      </c>
      <c r="GB369" s="240">
        <f t="shared" ca="1" si="774"/>
        <v>3.4915997763552372E-3</v>
      </c>
      <c r="GC369" s="240">
        <f t="shared" ca="1" si="775"/>
        <v>3.4106459240752802E-3</v>
      </c>
      <c r="GD369" s="240">
        <f t="shared" ca="1" si="776"/>
        <v>3.1986228616453808E-3</v>
      </c>
      <c r="GE369" s="240">
        <f t="shared" ca="1" si="777"/>
        <v>2.8636785164508167E-3</v>
      </c>
      <c r="GF369" s="240">
        <f t="shared" ca="1" si="778"/>
        <v>2.4186846118384626E-3</v>
      </c>
      <c r="GG369" s="240">
        <f t="shared" ca="1" si="779"/>
        <v>1.8807420140071148E-3</v>
      </c>
      <c r="GH369" s="240">
        <f t="shared" ca="1" si="780"/>
        <v>1.2705235553097465E-3</v>
      </c>
      <c r="GI369" s="240">
        <f t="shared" ca="1" si="781"/>
        <v>6.1147958889964341E-4</v>
      </c>
      <c r="GJ369" s="240">
        <f t="shared" ca="1" si="782"/>
        <v>-7.1063195190168614E-5</v>
      </c>
      <c r="GK369" s="240">
        <f t="shared" ca="1" si="783"/>
        <v>-7.5087506054154576E-4</v>
      </c>
      <c r="GL369" s="240">
        <f t="shared" ca="1" si="784"/>
        <v>-1.4018312184118716E-3</v>
      </c>
      <c r="GM369" s="240">
        <f t="shared" ca="1" si="785"/>
        <v>-1.9989157887146348E-3</v>
      </c>
      <c r="GN369" s="240">
        <f t="shared" ca="1" si="786"/>
        <v>-2.5191831462619834E-3</v>
      </c>
      <c r="GO369" s="240">
        <f t="shared" ca="1" si="787"/>
        <v>-2.9426397082726696E-3</v>
      </c>
      <c r="GP369" s="240">
        <f t="shared" ca="1" si="788"/>
        <v>-3.2530122765457984E-3</v>
      </c>
      <c r="GQ369" s="240">
        <f t="shared" ca="1" si="789"/>
        <v>-3.4383734073415752E-3</v>
      </c>
      <c r="GR369" s="240">
        <f t="shared" ca="1" si="790"/>
        <v>-3.4915997763552377E-3</v>
      </c>
      <c r="GS369" s="240">
        <f t="shared" ca="1" si="791"/>
        <v>-3.4106459240752828E-3</v>
      </c>
      <c r="GT369" s="240">
        <f t="shared" ca="1" si="792"/>
        <v>-3.1986228616453856E-3</v>
      </c>
      <c r="GU369" s="240">
        <f t="shared" ca="1" si="793"/>
        <v>-2.8636785164508245E-3</v>
      </c>
      <c r="GV369" s="240">
        <f t="shared" ca="1" si="794"/>
        <v>-2.4186846118384544E-3</v>
      </c>
      <c r="GW369" s="240">
        <f t="shared" ca="1" si="795"/>
        <v>-1.8807420140071049E-3</v>
      </c>
      <c r="GX369" s="240">
        <f t="shared" ca="1" si="796"/>
        <v>-1.2705235553097352E-3</v>
      </c>
      <c r="GY369" s="240">
        <f t="shared" ca="1" si="797"/>
        <v>-6.1147958889963159E-4</v>
      </c>
      <c r="GZ369" s="240">
        <f t="shared" ca="1" si="798"/>
        <v>7.1063195190180541E-5</v>
      </c>
      <c r="HA369" s="240">
        <f t="shared" ca="1" si="799"/>
        <v>7.5087506054153318E-4</v>
      </c>
      <c r="HB369" s="240">
        <f t="shared" ca="1" si="800"/>
        <v>1.4018312184118601E-3</v>
      </c>
      <c r="HC369" s="240">
        <f t="shared" ca="1" si="801"/>
        <v>1.9989157887146235E-3</v>
      </c>
      <c r="HD369" s="240">
        <f t="shared" ca="1" si="802"/>
        <v>2.5191831462619747E-3</v>
      </c>
      <c r="HE369" s="240">
        <f t="shared" ca="1" si="803"/>
        <v>2.9426397082726627E-3</v>
      </c>
      <c r="HF369" s="240">
        <f t="shared" ca="1" si="804"/>
        <v>3.2530122765458028E-3</v>
      </c>
      <c r="HG369" s="240">
        <f t="shared" ca="1" si="805"/>
        <v>3.4383734073415773E-3</v>
      </c>
      <c r="HH369" s="240">
        <f t="shared" ca="1" si="806"/>
        <v>3.4915997763552372E-3</v>
      </c>
      <c r="HI369" s="240">
        <f t="shared" ca="1" si="807"/>
        <v>3.4106459240752802E-3</v>
      </c>
      <c r="HJ369" s="240">
        <f t="shared" ca="1" si="808"/>
        <v>3.1986228616453808E-3</v>
      </c>
      <c r="HK369" s="240">
        <f t="shared" ca="1" si="809"/>
        <v>2.8636785164508176E-3</v>
      </c>
      <c r="HL369" s="240">
        <f t="shared" ca="1" si="810"/>
        <v>2.4186846118384635E-3</v>
      </c>
      <c r="HM369" s="240">
        <f t="shared" ca="1" si="811"/>
        <v>1.8807420140071155E-3</v>
      </c>
      <c r="HN369" s="240">
        <f t="shared" ca="1" si="812"/>
        <v>1.2705235553097472E-3</v>
      </c>
      <c r="HO369" s="240">
        <f t="shared" ca="1" si="813"/>
        <v>6.1147958889964417E-4</v>
      </c>
      <c r="HP369" s="240">
        <f t="shared" ca="1" si="814"/>
        <v>-7.1063195190167747E-5</v>
      </c>
      <c r="HQ369" s="240">
        <f t="shared" ca="1" si="815"/>
        <v>-7.5087506054154489E-4</v>
      </c>
      <c r="HR369" s="240">
        <f t="shared" ca="1" si="816"/>
        <v>-1.4018312184118714E-3</v>
      </c>
      <c r="HS369" s="240">
        <f t="shared" ca="1" si="817"/>
        <v>-1.9989157887146339E-3</v>
      </c>
      <c r="HT369" s="240">
        <f t="shared" ca="1" si="818"/>
        <v>-2.5191831462619829E-3</v>
      </c>
      <c r="HU369" s="240">
        <f t="shared" ca="1" si="819"/>
        <v>-2.9426397082726692E-3</v>
      </c>
      <c r="HV369" s="240">
        <f t="shared" ca="1" si="820"/>
        <v>-3.253012276545798E-3</v>
      </c>
      <c r="HW369" s="240">
        <f t="shared" ca="1" si="821"/>
        <v>-3.4383734073415747E-3</v>
      </c>
      <c r="HX369" s="240">
        <f t="shared" ca="1" si="822"/>
        <v>-3.4915997763552377E-3</v>
      </c>
      <c r="HY369" s="240">
        <f t="shared" ca="1" si="823"/>
        <v>-3.4106459240752832E-3</v>
      </c>
      <c r="HZ369" s="240">
        <f t="shared" ca="1" si="824"/>
        <v>-3.198622861645386E-3</v>
      </c>
      <c r="IA369" s="240">
        <f t="shared" ca="1" si="825"/>
        <v>-2.863678516450825E-3</v>
      </c>
      <c r="IB369" s="240">
        <f t="shared" ca="1" si="826"/>
        <v>-2.4186846118384548E-3</v>
      </c>
      <c r="IC369" s="240">
        <f t="shared" ca="1" si="827"/>
        <v>-1.8807420140071053E-3</v>
      </c>
      <c r="ID369" s="240">
        <f t="shared" ca="1" si="828"/>
        <v>-1.2705235553097361E-3</v>
      </c>
      <c r="IE369" s="240">
        <f t="shared" ca="1" si="829"/>
        <v>8.8249806208819039E-4</v>
      </c>
      <c r="IF369" s="240">
        <f t="shared" ca="1" si="830"/>
        <v>7.1063195190179673E-5</v>
      </c>
      <c r="IG369" s="240">
        <f t="shared" ca="1" si="831"/>
        <v>7.5087506054153231E-4</v>
      </c>
      <c r="IH369" s="240">
        <f t="shared" ca="1" si="832"/>
        <v>1.4018312184118594E-3</v>
      </c>
      <c r="II369" s="240">
        <f t="shared" ca="1" si="833"/>
        <v>1.9989157887146235E-3</v>
      </c>
      <c r="IJ369" s="240">
        <f t="shared" ca="1" si="834"/>
        <v>2.5191831462619738E-3</v>
      </c>
      <c r="IK369" s="240">
        <f t="shared" ca="1" si="835"/>
        <v>2.9426397082726622E-3</v>
      </c>
      <c r="IL369" s="240">
        <f t="shared" ca="1" si="836"/>
        <v>3.2530122765457932E-3</v>
      </c>
      <c r="IM369" s="240">
        <f t="shared" ca="1" si="837"/>
        <v>3.4383734073415769E-3</v>
      </c>
      <c r="IN369" s="240">
        <f t="shared" ca="1" si="838"/>
        <v>3.4915997763552377E-3</v>
      </c>
      <c r="IO369" s="240">
        <f t="shared" ca="1" si="839"/>
        <v>3.4106459240752802E-3</v>
      </c>
      <c r="IP369" s="240">
        <f t="shared" ca="1" si="840"/>
        <v>3.1986228616453817E-3</v>
      </c>
      <c r="IQ369" s="240">
        <f t="shared" ca="1" si="841"/>
        <v>2.8636785164508176E-3</v>
      </c>
      <c r="IR369" s="240">
        <f t="shared" ca="1" si="842"/>
        <v>2.4186846118384644E-3</v>
      </c>
      <c r="IS369" s="240">
        <f t="shared" ca="1" si="843"/>
        <v>1.8807420140071161E-3</v>
      </c>
      <c r="IT369" s="240">
        <f t="shared" ca="1" si="844"/>
        <v>1.270523555309748E-3</v>
      </c>
      <c r="IU369" s="240">
        <f t="shared" ca="1" si="845"/>
        <v>6.1147958889964514E-4</v>
      </c>
      <c r="IV369" s="240">
        <f t="shared" ca="1" si="846"/>
        <v>-7.106319519016688E-5</v>
      </c>
      <c r="IW369" s="240">
        <f t="shared" ca="1" si="847"/>
        <v>-7.5087506054154402E-4</v>
      </c>
      <c r="IX369" s="240">
        <f t="shared" ca="1" si="848"/>
        <v>-1.4018312184118703E-3</v>
      </c>
      <c r="IY369" s="240">
        <f t="shared" ca="1" si="849"/>
        <v>-1.9989157887146331E-3</v>
      </c>
      <c r="IZ369" s="240">
        <f t="shared" ca="1" si="850"/>
        <v>-2.5191831462619825E-3</v>
      </c>
      <c r="JA369" s="240">
        <f t="shared" ca="1" si="851"/>
        <v>-2.9426397082726687E-3</v>
      </c>
      <c r="JB369" s="240">
        <f t="shared" ca="1" si="852"/>
        <v>-3.2530122765457976E-3</v>
      </c>
    </row>
    <row r="370" spans="2:262">
      <c r="B370" s="248">
        <v>9</v>
      </c>
      <c r="C370" s="247">
        <f t="shared" si="853"/>
        <v>1.7578124999999999E-4</v>
      </c>
      <c r="D370" s="244">
        <f t="shared" ca="1" si="597"/>
        <v>80.252655122032579</v>
      </c>
      <c r="E370" s="243">
        <f ca="1">O361</f>
        <v>0.252655122032582</v>
      </c>
      <c r="F370" s="242">
        <v>9</v>
      </c>
      <c r="G370" s="240">
        <f t="shared" ca="1" si="854"/>
        <v>5.3153089823848219E-2</v>
      </c>
      <c r="H370" s="240">
        <f t="shared" ca="1" si="598"/>
        <v>5.4401475217729298E-2</v>
      </c>
      <c r="I370" s="240">
        <f t="shared" ca="1" si="599"/>
        <v>5.3006180670505179E-2</v>
      </c>
      <c r="J370" s="240">
        <f t="shared" ca="1" si="600"/>
        <v>4.9035011553108659E-2</v>
      </c>
      <c r="K370" s="240">
        <f t="shared" ca="1" si="601"/>
        <v>4.2680949767158777E-2</v>
      </c>
      <c r="L370" s="240">
        <f t="shared" ca="1" si="602"/>
        <v>3.4252775646659857E-2</v>
      </c>
      <c r="M370" s="240">
        <f t="shared" ca="1" si="603"/>
        <v>2.4160062549196934E-2</v>
      </c>
      <c r="N370" s="240">
        <f t="shared" ca="1" si="604"/>
        <v>1.2893273335571212E-2</v>
      </c>
      <c r="O370" s="240">
        <f t="shared" ca="1" si="605"/>
        <v>9.9992596417465551E-4</v>
      </c>
      <c r="P370" s="240">
        <f t="shared" ca="1" si="606"/>
        <v>-1.0942013549319139E-2</v>
      </c>
      <c r="Q370" s="240">
        <f t="shared" ca="1" si="607"/>
        <v>-2.2352217818136899E-2</v>
      </c>
      <c r="R370" s="240">
        <f t="shared" ca="1" si="608"/>
        <v>-3.2676199523163495E-2</v>
      </c>
      <c r="S370" s="240">
        <f t="shared" ca="1" si="609"/>
        <v>-4.1412257134492265E-2</v>
      </c>
      <c r="T370" s="240">
        <f t="shared" ca="1" si="610"/>
        <v>-4.8135855468491209E-2</v>
      </c>
      <c r="U370" s="241">
        <f t="shared" ca="1" si="611"/>
        <v>-5.2520256289174977E-2</v>
      </c>
      <c r="V370" s="240">
        <f t="shared" ca="1" si="612"/>
        <v>-5.4352396394543687E-2</v>
      </c>
      <c r="W370" s="240">
        <f t="shared" ca="1" si="613"/>
        <v>-5.3543241580534466E-2</v>
      </c>
      <c r="X370" s="240">
        <f t="shared" ca="1" si="614"/>
        <v>-5.0132113324046289E-2</v>
      </c>
      <c r="Y370" s="240">
        <f t="shared" ca="1" si="615"/>
        <v>-4.4284777926675248E-2</v>
      </c>
      <c r="Z370" s="240">
        <f t="shared" ca="1" si="616"/>
        <v>-3.6285390978634216E-2</v>
      </c>
      <c r="AA370" s="240">
        <f t="shared" ca="1" si="617"/>
        <v>-2.6522688607593169E-2</v>
      </c>
      <c r="AB370" s="240">
        <f t="shared" ca="1" si="618"/>
        <v>-1.5471096558920325E-2</v>
      </c>
      <c r="AC370" s="240">
        <f t="shared" ca="1" si="619"/>
        <v>-3.6676751255475017E-3</v>
      </c>
      <c r="AD370" s="240">
        <f t="shared" ca="1" si="620"/>
        <v>8.3139796943483245E-3</v>
      </c>
      <c r="AE370" s="240">
        <f t="shared" ca="1" si="621"/>
        <v>1.9891610519292963E-2</v>
      </c>
      <c r="AF370" s="240">
        <f t="shared" ca="1" si="622"/>
        <v>3.0502593812793577E-2</v>
      </c>
      <c r="AG370" s="240">
        <f t="shared" ca="1" si="623"/>
        <v>3.9631280990392502E-2</v>
      </c>
      <c r="AH370" s="240">
        <f t="shared" ca="1" si="624"/>
        <v>4.6834056744169232E-2</v>
      </c>
      <c r="AI370" s="240">
        <f t="shared" ca="1" si="625"/>
        <v>5.1760896856869951E-2</v>
      </c>
      <c r="AJ370" s="240">
        <f t="shared" ca="1" si="626"/>
        <v>5.4172377887735962E-2</v>
      </c>
      <c r="AK370" s="240">
        <f t="shared" ca="1" si="627"/>
        <v>5.3951312131762172E-2</v>
      </c>
      <c r="AL370" s="240">
        <f t="shared" ca="1" si="628"/>
        <v>5.1108442442931758E-2</v>
      </c>
      <c r="AM370" s="240">
        <f t="shared" ca="1" si="629"/>
        <v>4.5781920177277925E-2</v>
      </c>
      <c r="AN370" s="240">
        <f t="shared" ca="1" si="630"/>
        <v>3.8230591625516154E-2</v>
      </c>
      <c r="AO370" s="240">
        <f t="shared" ca="1" si="631"/>
        <v>2.8821419186020564E-2</v>
      </c>
      <c r="AP370" s="240">
        <f t="shared" ca="1" si="632"/>
        <v>1.8011648555551044E-2</v>
      </c>
      <c r="AQ370" s="240">
        <f t="shared" ca="1" si="633"/>
        <v>6.3265885362924767E-3</v>
      </c>
      <c r="AR370" s="240">
        <f t="shared" ca="1" si="634"/>
        <v>-5.6659167340752381E-3</v>
      </c>
      <c r="AS370" s="240">
        <f t="shared" ca="1" si="635"/>
        <v>-1.7383082588408778E-2</v>
      </c>
      <c r="AT370" s="240">
        <f t="shared" ca="1" si="636"/>
        <v>-2.8255504682216964E-2</v>
      </c>
      <c r="AU370" s="240">
        <f t="shared" ca="1" si="637"/>
        <v>-3.7754829619096639E-2</v>
      </c>
      <c r="AV370" s="240">
        <f t="shared" ca="1" si="638"/>
        <v>-4.5419430674971679E-2</v>
      </c>
      <c r="AW370" s="240">
        <f t="shared" ca="1" si="639"/>
        <v>-5.0876840890317646E-2</v>
      </c>
      <c r="AX370" s="240">
        <f t="shared" ca="1" si="640"/>
        <v>-5.3861853377656789E-2</v>
      </c>
      <c r="AY370" s="240">
        <f t="shared" ca="1" si="641"/>
        <v>-5.4229409246487642E-2</v>
      </c>
      <c r="AZ370" s="240">
        <f t="shared" ca="1" si="642"/>
        <v>-5.1961646847401365E-2</v>
      </c>
      <c r="BA370" s="240">
        <f t="shared" ca="1" si="643"/>
        <v>-4.7168769772150954E-2</v>
      </c>
      <c r="BB370" s="240">
        <f t="shared" ca="1" si="644"/>
        <v>-4.0083691428567922E-2</v>
      </c>
      <c r="BC370" s="240">
        <f t="shared" ca="1" si="645"/>
        <v>-3.1050716441170703E-2</v>
      </c>
      <c r="BD370" s="240">
        <f t="shared" ca="1" si="646"/>
        <v>-2.0508808913177308E-2</v>
      </c>
      <c r="BE370" s="240">
        <f t="shared" ca="1" si="647"/>
        <v>-8.9702606411098135E-3</v>
      </c>
      <c r="BF370" s="240">
        <f t="shared" ca="1" si="648"/>
        <v>3.0042040841140663E-3</v>
      </c>
      <c r="BG370" s="240">
        <f t="shared" ca="1" si="649"/>
        <v>1.48326772889909E-2</v>
      </c>
      <c r="BH370" s="240">
        <f t="shared" ca="1" si="650"/>
        <v>2.5940345565970985E-2</v>
      </c>
      <c r="BI370" s="240">
        <f t="shared" ca="1" si="651"/>
        <v>3.5787423556315874E-2</v>
      </c>
      <c r="BJ370" s="240">
        <f t="shared" ca="1" si="652"/>
        <v>4.3895385219005836E-2</v>
      </c>
      <c r="BK370" s="240">
        <f t="shared" ca="1" si="653"/>
        <v>4.9870218157775599E-2</v>
      </c>
      <c r="BL370" s="240">
        <f t="shared" ca="1" si="654"/>
        <v>5.3421570945049651E-2</v>
      </c>
      <c r="BM370" s="240">
        <f t="shared" ca="1" si="655"/>
        <v>5.4376862964403069E-2</v>
      </c>
      <c r="BN370" s="240">
        <f t="shared" ca="1" si="656"/>
        <v>5.2689671093312837E-2</v>
      </c>
      <c r="BO370" s="240">
        <f t="shared" ca="1" si="657"/>
        <v>4.8441985669146564E-2</v>
      </c>
      <c r="BP370" s="240">
        <f t="shared" ca="1" si="658"/>
        <v>4.184022610805152E-2</v>
      </c>
      <c r="BQ370" s="240">
        <f t="shared" ca="1" si="659"/>
        <v>3.3205209800692477E-2</v>
      </c>
      <c r="BR370" s="240">
        <f t="shared" ca="1" si="660"/>
        <v>2.2956561753772229E-2</v>
      </c>
      <c r="BS370" s="240">
        <f t="shared" ca="1" si="661"/>
        <v>1.1592322602340681E-2</v>
      </c>
      <c r="BT370" s="240">
        <f t="shared" ca="1" si="662"/>
        <v>-3.3525404337706594E-4</v>
      </c>
      <c r="BU370" s="240">
        <f t="shared" ca="1" si="663"/>
        <v>-1.2246538770794745E-2</v>
      </c>
      <c r="BV370" s="240">
        <f t="shared" ca="1" si="664"/>
        <v>-2.356269388515065E-2</v>
      </c>
      <c r="BW370" s="240">
        <f t="shared" ca="1" si="665"/>
        <v>-3.3733802455579852E-2</v>
      </c>
      <c r="BX370" s="240">
        <f t="shared" ca="1" si="666"/>
        <v>-4.2265591935265759E-2</v>
      </c>
      <c r="BY370" s="240">
        <f t="shared" ca="1" si="667"/>
        <v>-4.8743453701576213E-2</v>
      </c>
      <c r="BZ370" s="240">
        <f t="shared" ca="1" si="668"/>
        <v>-5.2852591268858919E-2</v>
      </c>
      <c r="CA370" s="240">
        <f t="shared" ca="1" si="669"/>
        <v>-5.4393318056586558E-2</v>
      </c>
      <c r="CB370" s="240">
        <f t="shared" ca="1" si="670"/>
        <v>-5.3290761306490388E-2</v>
      </c>
      <c r="CC370" s="240">
        <f t="shared" ca="1" si="671"/>
        <v>-4.9598500579648347E-2</v>
      </c>
      <c r="CD370" s="240">
        <f t="shared" ca="1" si="672"/>
        <v>-4.3495964018069849E-2</v>
      </c>
      <c r="CE370" s="240">
        <f t="shared" ca="1" si="673"/>
        <v>-3.5279708901371581E-2</v>
      </c>
      <c r="CF370" s="240">
        <f t="shared" ca="1" si="674"/>
        <v>-2.5349010226344983E-2</v>
      </c>
      <c r="CG370" s="240">
        <f t="shared" ca="1" si="675"/>
        <v>-1.4186457643055065E-2</v>
      </c>
      <c r="CH370" s="240">
        <f t="shared" ca="1" si="676"/>
        <v>-2.3345036537152121E-3</v>
      </c>
      <c r="CI370" s="240">
        <f t="shared" ca="1" si="677"/>
        <v>9.6308972680295493E-3</v>
      </c>
      <c r="CJ370" s="240">
        <f t="shared" ca="1" si="678"/>
        <v>2.1128277610912752E-2</v>
      </c>
      <c r="CK370" s="240">
        <f t="shared" ca="1" si="679"/>
        <v>3.1598913669996127E-2</v>
      </c>
      <c r="CL370" s="240">
        <f t="shared" ca="1" si="680"/>
        <v>4.0533977138525003E-2</v>
      </c>
      <c r="CM370" s="240">
        <f t="shared" ca="1" si="681"/>
        <v>4.7499261995987467E-2</v>
      </c>
      <c r="CN370" s="240">
        <f t="shared" ca="1" si="682"/>
        <v>5.2156285070961289E-2</v>
      </c>
      <c r="CO370" s="240">
        <f t="shared" ca="1" si="683"/>
        <v>5.427873488127976E-2</v>
      </c>
      <c r="CP370" s="240">
        <f t="shared" ca="1" si="684"/>
        <v>5.3763469407961187E-2</v>
      </c>
      <c r="CQ370" s="240">
        <f t="shared" ca="1" si="685"/>
        <v>5.0635528357938261E-2</v>
      </c>
      <c r="CR370" s="240">
        <f t="shared" ca="1" si="686"/>
        <v>4.5046916340972208E-2</v>
      </c>
      <c r="CS370" s="240">
        <f t="shared" ca="1" si="687"/>
        <v>3.7269216093169591E-2</v>
      </c>
      <c r="CT370" s="240">
        <f t="shared" ca="1" si="688"/>
        <v>2.7680390712971487E-2</v>
      </c>
      <c r="CU370" s="240">
        <f t="shared" ca="1" si="689"/>
        <v>1.6746416264720208E-2</v>
      </c>
      <c r="CV370" s="240">
        <f t="shared" ca="1" si="690"/>
        <v>4.9986373270274262E-3</v>
      </c>
      <c r="CW370" s="240">
        <f t="shared" ca="1" si="691"/>
        <v>-6.9920540901788862E-3</v>
      </c>
      <c r="CX370" s="240">
        <f t="shared" ca="1" si="692"/>
        <v>-1.8642961465291534E-2</v>
      </c>
      <c r="CY370" s="240">
        <f t="shared" ca="1" si="693"/>
        <v>-2.93879003336436E-2</v>
      </c>
      <c r="CZ370" s="240">
        <f t="shared" ca="1" si="694"/>
        <v>-3.8704712440500388E-2</v>
      </c>
      <c r="DA370" s="240">
        <f t="shared" ca="1" si="695"/>
        <v>-4.6140640407806459E-2</v>
      </c>
      <c r="DB370" s="240">
        <f t="shared" ca="1" si="696"/>
        <v>-5.1334329813976634E-2</v>
      </c>
      <c r="DC370" s="240">
        <f t="shared" ca="1" si="697"/>
        <v>-5.4033389479388287E-2</v>
      </c>
      <c r="DD370" s="240">
        <f t="shared" ca="1" si="698"/>
        <v>-5.4106656602504487E-2</v>
      </c>
      <c r="DE370" s="240">
        <f t="shared" ca="1" si="699"/>
        <v>-5.1550570713265437E-2</v>
      </c>
      <c r="DF370" s="240">
        <f t="shared" ca="1" si="700"/>
        <v>-4.6489346696765188E-2</v>
      </c>
      <c r="DG370" s="240">
        <f t="shared" ca="1" si="701"/>
        <v>-3.9168938479001512E-2</v>
      </c>
      <c r="DH370" s="240">
        <f t="shared" ca="1" si="702"/>
        <v>-2.9945086713854395E-2</v>
      </c>
      <c r="DI370" s="240">
        <f t="shared" ca="1" si="703"/>
        <v>-1.9266031302790997E-2</v>
      </c>
      <c r="DJ370" s="240">
        <f t="shared" ca="1" si="704"/>
        <v>-7.6507288451897089E-3</v>
      </c>
      <c r="DK370" s="240">
        <f t="shared" ca="1" si="705"/>
        <v>4.3363664415931868E-3</v>
      </c>
      <c r="DL370" s="240">
        <f t="shared" ca="1" si="706"/>
        <v>1.6112732792570032E-2</v>
      </c>
      <c r="DM370" s="240">
        <f t="shared" ca="1" si="707"/>
        <v>2.7106088971311088E-2</v>
      </c>
      <c r="DN370" s="240">
        <f t="shared" ca="1" si="708"/>
        <v>3.6782204700074317E-2</v>
      </c>
      <c r="DO370" s="240">
        <f t="shared" ca="1" si="709"/>
        <v>4.4670861975440151E-2</v>
      </c>
      <c r="DP370" s="240">
        <f t="shared" ca="1" si="710"/>
        <v>5.0388705660113928E-2</v>
      </c>
      <c r="DQ370" s="240">
        <f t="shared" ca="1" si="711"/>
        <v>5.3657872909475005E-2</v>
      </c>
      <c r="DR370" s="240">
        <f t="shared" ca="1" si="712"/>
        <v>5.431949612210895E-2</v>
      </c>
      <c r="DS370" s="240">
        <f t="shared" ca="1" si="713"/>
        <v>5.2341423228447564E-2</v>
      </c>
      <c r="DT370" s="240">
        <f t="shared" ca="1" si="714"/>
        <v>4.781978014437991E-2</v>
      </c>
      <c r="DU370" s="240">
        <f t="shared" ca="1" si="715"/>
        <v>4.0974299461243563E-2</v>
      </c>
      <c r="DV370" s="240">
        <f t="shared" ca="1" si="716"/>
        <v>3.2137642377963974E-2</v>
      </c>
      <c r="DW370" s="240">
        <f t="shared" ca="1" si="717"/>
        <v>2.1739232783948143E-2</v>
      </c>
      <c r="DX370" s="240">
        <f t="shared" ca="1" si="718"/>
        <v>1.0284389087439423E-2</v>
      </c>
      <c r="DY370" s="240">
        <f t="shared" ca="1" si="719"/>
        <v>-1.6702321064290399E-3</v>
      </c>
      <c r="DZ370" s="240">
        <f t="shared" ca="1" si="720"/>
        <v>-1.354368713524234E-2</v>
      </c>
      <c r="EA370" s="240">
        <f t="shared" ca="1" si="721"/>
        <v>-2.4758976666433882E-2</v>
      </c>
      <c r="EB370" s="240">
        <f t="shared" ca="1" si="722"/>
        <v>-3.4771085406785016E-2</v>
      </c>
      <c r="EC370" s="240">
        <f t="shared" ca="1" si="723"/>
        <v>-4.3093467523869729E-2</v>
      </c>
      <c r="ED370" s="240">
        <f t="shared" ca="1" si="724"/>
        <v>-4.9321690700786569E-2</v>
      </c>
      <c r="EE370" s="240">
        <f t="shared" ca="1" si="725"/>
        <v>-5.3153089823848185E-2</v>
      </c>
      <c r="EF370" s="240">
        <f t="shared" ca="1" si="726"/>
        <v>-5.4401475217729298E-2</v>
      </c>
      <c r="EG370" s="240">
        <f t="shared" ca="1" si="727"/>
        <v>-5.3006180670505207E-2</v>
      </c>
      <c r="EH370" s="240">
        <f t="shared" ca="1" si="728"/>
        <v>-4.9035011553108673E-2</v>
      </c>
      <c r="EI370" s="240">
        <f t="shared" ca="1" si="729"/>
        <v>-4.2680949767158846E-2</v>
      </c>
      <c r="EJ370" s="240">
        <f t="shared" ca="1" si="730"/>
        <v>-3.4252775646659864E-2</v>
      </c>
      <c r="EK370" s="240">
        <f t="shared" ca="1" si="731"/>
        <v>-2.4160062549197028E-2</v>
      </c>
      <c r="EL370" s="240">
        <f t="shared" ca="1" si="732"/>
        <v>-1.2893273335571212E-2</v>
      </c>
      <c r="EM370" s="240">
        <f t="shared" ca="1" si="733"/>
        <v>-9.9992596417474225E-4</v>
      </c>
      <c r="EN370" s="240">
        <f t="shared" ca="1" si="734"/>
        <v>1.0942013549319146E-2</v>
      </c>
      <c r="EO370" s="240">
        <f t="shared" ca="1" si="735"/>
        <v>2.2352217818136823E-2</v>
      </c>
      <c r="EP370" s="240">
        <f t="shared" ca="1" si="736"/>
        <v>3.2676199523163522E-2</v>
      </c>
      <c r="EQ370" s="240">
        <f t="shared" ca="1" si="737"/>
        <v>4.1412257134492217E-2</v>
      </c>
      <c r="ER370" s="240">
        <f t="shared" ca="1" si="738"/>
        <v>4.8135855468491133E-2</v>
      </c>
      <c r="ES370" s="240">
        <f t="shared" ca="1" si="739"/>
        <v>5.2520256289174963E-2</v>
      </c>
      <c r="ET370" s="240">
        <f t="shared" ca="1" si="740"/>
        <v>5.4352396394543687E-2</v>
      </c>
      <c r="EU370" s="240">
        <f t="shared" ca="1" si="741"/>
        <v>5.3543241580534466E-2</v>
      </c>
      <c r="EV370" s="240">
        <f t="shared" ca="1" si="742"/>
        <v>5.0132113324046254E-2</v>
      </c>
      <c r="EW370" s="240">
        <f t="shared" ca="1" si="743"/>
        <v>4.4284777926675366E-2</v>
      </c>
      <c r="EX370" s="240">
        <f t="shared" ca="1" si="744"/>
        <v>3.6285390978634299E-2</v>
      </c>
      <c r="EY370" s="240">
        <f t="shared" ca="1" si="745"/>
        <v>2.652268860759318E-2</v>
      </c>
      <c r="EZ370" s="240">
        <f t="shared" ca="1" si="746"/>
        <v>1.5471096558920245E-2</v>
      </c>
      <c r="FA370" s="240">
        <f t="shared" ca="1" si="747"/>
        <v>3.6676751255476578E-3</v>
      </c>
      <c r="FB370" s="240">
        <f t="shared" ca="1" si="748"/>
        <v>-8.3139796943482655E-3</v>
      </c>
      <c r="FC370" s="240">
        <f t="shared" ca="1" si="749"/>
        <v>-1.9891610519293005E-2</v>
      </c>
      <c r="FD370" s="240">
        <f t="shared" ca="1" si="750"/>
        <v>-3.0502593812793369E-2</v>
      </c>
      <c r="FE370" s="240">
        <f t="shared" ca="1" si="751"/>
        <v>-3.9631280990392391E-2</v>
      </c>
      <c r="FF370" s="240">
        <f t="shared" ca="1" si="752"/>
        <v>-4.6834056744169204E-2</v>
      </c>
      <c r="FG370" s="240">
        <f t="shared" ca="1" si="753"/>
        <v>-5.1760896856869971E-2</v>
      </c>
      <c r="FH370" s="240">
        <f t="shared" ca="1" si="754"/>
        <v>-5.4172377887735948E-2</v>
      </c>
      <c r="FI370" s="240">
        <f t="shared" ca="1" si="755"/>
        <v>-5.3951312131762193E-2</v>
      </c>
      <c r="FJ370" s="240">
        <f t="shared" ca="1" si="756"/>
        <v>-5.1108442442931758E-2</v>
      </c>
      <c r="FK370" s="240">
        <f t="shared" ca="1" si="757"/>
        <v>-4.5781920177277877E-2</v>
      </c>
      <c r="FL370" s="240">
        <f t="shared" ca="1" si="758"/>
        <v>-3.82305916255163E-2</v>
      </c>
      <c r="FM370" s="240">
        <f t="shared" ca="1" si="759"/>
        <v>-2.8821419186020658E-2</v>
      </c>
      <c r="FN370" s="240">
        <f t="shared" ca="1" si="760"/>
        <v>-1.8011648555551013E-2</v>
      </c>
      <c r="FO370" s="240">
        <f t="shared" ca="1" si="761"/>
        <v>-6.3265885362923449E-3</v>
      </c>
      <c r="FP370" s="240">
        <f t="shared" ca="1" si="762"/>
        <v>5.665916734075075E-3</v>
      </c>
      <c r="FQ370" s="240">
        <f t="shared" ca="1" si="763"/>
        <v>1.7383082588408719E-2</v>
      </c>
      <c r="FR370" s="240">
        <f t="shared" ca="1" si="764"/>
        <v>2.8255504682216999E-2</v>
      </c>
      <c r="FS370" s="240">
        <f t="shared" ca="1" si="765"/>
        <v>3.7754829619096458E-2</v>
      </c>
      <c r="FT370" s="240">
        <f t="shared" ca="1" si="766"/>
        <v>4.5419430674971589E-2</v>
      </c>
      <c r="FU370" s="240">
        <f t="shared" ca="1" si="767"/>
        <v>5.0876840890317632E-2</v>
      </c>
      <c r="FV370" s="240">
        <f t="shared" ca="1" si="768"/>
        <v>5.3861853377656796E-2</v>
      </c>
      <c r="FW370" s="240">
        <f t="shared" ca="1" si="769"/>
        <v>5.4229409246487656E-2</v>
      </c>
      <c r="FX370" s="240">
        <f t="shared" ca="1" si="770"/>
        <v>5.1961646847401385E-2</v>
      </c>
      <c r="FY370" s="240">
        <f t="shared" ca="1" si="771"/>
        <v>4.716876977215094E-2</v>
      </c>
      <c r="FZ370" s="240">
        <f t="shared" ca="1" si="772"/>
        <v>4.0083691428567832E-2</v>
      </c>
      <c r="GA370" s="240">
        <f t="shared" ca="1" si="773"/>
        <v>3.1050716441170835E-2</v>
      </c>
      <c r="GB370" s="240">
        <f t="shared" ca="1" si="774"/>
        <v>2.0508808913177367E-2</v>
      </c>
      <c r="GC370" s="240">
        <f t="shared" ca="1" si="775"/>
        <v>8.9702606411097771E-3</v>
      </c>
      <c r="GD370" s="240">
        <f t="shared" ca="1" si="776"/>
        <v>-3.0042040841138165E-3</v>
      </c>
      <c r="GE370" s="240">
        <f t="shared" ca="1" si="777"/>
        <v>-1.4832677288990747E-2</v>
      </c>
      <c r="GF370" s="240">
        <f t="shared" ca="1" si="778"/>
        <v>-2.594034556597093E-2</v>
      </c>
      <c r="GG370" s="240">
        <f t="shared" ca="1" si="779"/>
        <v>-3.5787423556315902E-2</v>
      </c>
      <c r="GH370" s="240">
        <f t="shared" ca="1" si="780"/>
        <v>-4.3895385219005684E-2</v>
      </c>
      <c r="GI370" s="240">
        <f t="shared" ca="1" si="781"/>
        <v>-4.987021815777553E-2</v>
      </c>
      <c r="GJ370" s="240">
        <f t="shared" ca="1" si="782"/>
        <v>-5.3421570945049658E-2</v>
      </c>
      <c r="GK370" s="240">
        <f t="shared" ca="1" si="783"/>
        <v>-5.4376862964403062E-2</v>
      </c>
      <c r="GL370" s="240">
        <f t="shared" ca="1" si="784"/>
        <v>-5.2689671093312872E-2</v>
      </c>
      <c r="GM370" s="240">
        <f t="shared" ca="1" si="785"/>
        <v>-4.8441985669146592E-2</v>
      </c>
      <c r="GN370" s="240">
        <f t="shared" ca="1" si="786"/>
        <v>-4.1840226108051493E-2</v>
      </c>
      <c r="GO370" s="240">
        <f t="shared" ca="1" si="787"/>
        <v>-3.3205209800692373E-2</v>
      </c>
      <c r="GP370" s="240">
        <f t="shared" ca="1" si="788"/>
        <v>-2.2956561753772371E-2</v>
      </c>
      <c r="GQ370" s="240">
        <f t="shared" ca="1" si="789"/>
        <v>-1.1592322602340742E-2</v>
      </c>
      <c r="GR370" s="240">
        <f t="shared" ca="1" si="790"/>
        <v>3.3525404337710063E-4</v>
      </c>
      <c r="GS370" s="240">
        <f t="shared" ca="1" si="791"/>
        <v>1.2246538770794499E-2</v>
      </c>
      <c r="GT370" s="240">
        <f t="shared" ca="1" si="792"/>
        <v>2.3562693885150508E-2</v>
      </c>
      <c r="GU370" s="240">
        <f t="shared" ca="1" si="793"/>
        <v>3.3733802455579803E-2</v>
      </c>
      <c r="GV370" s="240">
        <f t="shared" ca="1" si="794"/>
        <v>4.226559193526578E-2</v>
      </c>
      <c r="GW370" s="240">
        <f t="shared" ca="1" si="795"/>
        <v>4.874345370157615E-2</v>
      </c>
      <c r="GX370" s="240">
        <f t="shared" ca="1" si="796"/>
        <v>5.2852591268858905E-2</v>
      </c>
      <c r="GY370" s="240">
        <f t="shared" ca="1" si="797"/>
        <v>5.4393318056586551E-2</v>
      </c>
      <c r="GZ370" s="240">
        <f t="shared" ca="1" si="798"/>
        <v>5.329076130649036E-2</v>
      </c>
      <c r="HA370" s="240">
        <f t="shared" ca="1" si="799"/>
        <v>4.9598500579648451E-2</v>
      </c>
      <c r="HB370" s="240">
        <f t="shared" ca="1" si="800"/>
        <v>4.3495964018069891E-2</v>
      </c>
      <c r="HC370" s="240">
        <f t="shared" ca="1" si="801"/>
        <v>3.5279708901371477E-2</v>
      </c>
      <c r="HD370" s="240">
        <f t="shared" ca="1" si="802"/>
        <v>2.5349010226345208E-2</v>
      </c>
      <c r="HE370" s="240">
        <f t="shared" ca="1" si="803"/>
        <v>1.4186457643055123E-2</v>
      </c>
      <c r="HF370" s="240">
        <f t="shared" ca="1" si="804"/>
        <v>2.3345036537152745E-3</v>
      </c>
      <c r="HG370" s="240">
        <f t="shared" ca="1" si="805"/>
        <v>-9.6308972680296846E-3</v>
      </c>
      <c r="HH370" s="240">
        <f t="shared" ca="1" si="806"/>
        <v>-2.1128277610912519E-2</v>
      </c>
      <c r="HI370" s="240">
        <f t="shared" ca="1" si="807"/>
        <v>-3.1598913669996079E-2</v>
      </c>
      <c r="HJ370" s="240">
        <f t="shared" ca="1" si="808"/>
        <v>-4.0533977138524961E-2</v>
      </c>
      <c r="HK370" s="240">
        <f t="shared" ca="1" si="809"/>
        <v>-4.7499261995987536E-2</v>
      </c>
      <c r="HL370" s="240">
        <f t="shared" ca="1" si="810"/>
        <v>-5.215628507096122E-2</v>
      </c>
      <c r="HM370" s="240">
        <f t="shared" ca="1" si="811"/>
        <v>-5.4278734881279753E-2</v>
      </c>
      <c r="HN370" s="240">
        <f t="shared" ca="1" si="812"/>
        <v>-5.3763469407961201E-2</v>
      </c>
      <c r="HO370" s="240">
        <f t="shared" ca="1" si="813"/>
        <v>-5.0635528357938206E-2</v>
      </c>
      <c r="HP370" s="240">
        <f t="shared" ca="1" si="814"/>
        <v>-4.5046916340972243E-2</v>
      </c>
      <c r="HQ370" s="240">
        <f t="shared" ca="1" si="815"/>
        <v>-3.7269216093169633E-2</v>
      </c>
      <c r="HR370" s="240">
        <f t="shared" ca="1" si="816"/>
        <v>-2.7680390712971372E-2</v>
      </c>
      <c r="HS370" s="240">
        <f t="shared" ca="1" si="817"/>
        <v>-1.6746416264720447E-2</v>
      </c>
      <c r="HT370" s="240">
        <f t="shared" ca="1" si="818"/>
        <v>-4.9986373270274817E-3</v>
      </c>
      <c r="HU370" s="240">
        <f t="shared" ca="1" si="819"/>
        <v>6.9920540901788342E-3</v>
      </c>
      <c r="HV370" s="240">
        <f t="shared" ca="1" si="820"/>
        <v>1.8642961465291655E-2</v>
      </c>
      <c r="HW370" s="240">
        <f t="shared" ca="1" si="821"/>
        <v>2.9387900333643385E-2</v>
      </c>
      <c r="HX370" s="240">
        <f t="shared" ca="1" si="822"/>
        <v>3.8704712440500347E-2</v>
      </c>
      <c r="HY370" s="240">
        <f t="shared" ca="1" si="823"/>
        <v>4.6140640407806431E-2</v>
      </c>
      <c r="HZ370" s="240">
        <f t="shared" ca="1" si="824"/>
        <v>5.1334329813976683E-2</v>
      </c>
      <c r="IA370" s="240">
        <f t="shared" ca="1" si="825"/>
        <v>5.4033389479388259E-2</v>
      </c>
      <c r="IB370" s="240">
        <f t="shared" ca="1" si="826"/>
        <v>5.4106656602504494E-2</v>
      </c>
      <c r="IC370" s="240">
        <f t="shared" ca="1" si="827"/>
        <v>5.1550570713265388E-2</v>
      </c>
      <c r="ID370" s="240">
        <f t="shared" ca="1" si="828"/>
        <v>4.6489346696765313E-2</v>
      </c>
      <c r="IE370" s="240">
        <f t="shared" ca="1" si="829"/>
        <v>-1.6443013668223892E-3</v>
      </c>
      <c r="IF370" s="240">
        <f t="shared" ca="1" si="830"/>
        <v>2.9945086713854447E-2</v>
      </c>
      <c r="IG370" s="240">
        <f t="shared" ca="1" si="831"/>
        <v>1.9266031302790872E-2</v>
      </c>
      <c r="IH370" s="240">
        <f t="shared" ca="1" si="832"/>
        <v>7.6507288451899604E-3</v>
      </c>
      <c r="II370" s="240">
        <f t="shared" ca="1" si="833"/>
        <v>-4.3363664415931244E-3</v>
      </c>
      <c r="IJ370" s="240">
        <f t="shared" ca="1" si="834"/>
        <v>-1.611273279256998E-2</v>
      </c>
      <c r="IK370" s="240">
        <f t="shared" ca="1" si="835"/>
        <v>-2.7106088971311209E-2</v>
      </c>
      <c r="IL370" s="240">
        <f t="shared" ca="1" si="836"/>
        <v>-3.6782204700074136E-2</v>
      </c>
      <c r="IM370" s="240">
        <f t="shared" ca="1" si="837"/>
        <v>-4.4670861975440131E-2</v>
      </c>
      <c r="IN370" s="240">
        <f t="shared" ca="1" si="838"/>
        <v>-5.0388705660113907E-2</v>
      </c>
      <c r="IO370" s="240">
        <f t="shared" ca="1" si="839"/>
        <v>-5.3657872909475018E-2</v>
      </c>
      <c r="IP370" s="240">
        <f t="shared" ca="1" si="840"/>
        <v>-5.4319496122108943E-2</v>
      </c>
      <c r="IQ370" s="240">
        <f t="shared" ca="1" si="841"/>
        <v>-5.2341423228447578E-2</v>
      </c>
      <c r="IR370" s="240">
        <f t="shared" ca="1" si="842"/>
        <v>-4.7819780144379848E-2</v>
      </c>
      <c r="IS370" s="240">
        <f t="shared" ca="1" si="843"/>
        <v>-4.0974299461243729E-2</v>
      </c>
      <c r="IT370" s="240">
        <f t="shared" ca="1" si="844"/>
        <v>-3.2137642377964022E-2</v>
      </c>
      <c r="IU370" s="240">
        <f t="shared" ca="1" si="845"/>
        <v>-2.1739232783948199E-2</v>
      </c>
      <c r="IV370" s="240">
        <f t="shared" ca="1" si="846"/>
        <v>-1.0284389087439292E-2</v>
      </c>
      <c r="IW370" s="240">
        <f t="shared" ca="1" si="847"/>
        <v>1.6702321064287866E-3</v>
      </c>
      <c r="IX370" s="240">
        <f t="shared" ca="1" si="848"/>
        <v>1.3543687135242281E-2</v>
      </c>
      <c r="IY370" s="240">
        <f t="shared" ca="1" si="849"/>
        <v>2.4758976666433827E-2</v>
      </c>
      <c r="IZ370" s="240">
        <f t="shared" ca="1" si="850"/>
        <v>3.4771085406785113E-2</v>
      </c>
      <c r="JA370" s="240">
        <f t="shared" ca="1" si="851"/>
        <v>4.3093467523869576E-2</v>
      </c>
      <c r="JB370" s="240">
        <f t="shared" ca="1" si="852"/>
        <v>4.9321690700786548E-2</v>
      </c>
    </row>
    <row r="371" spans="2:262">
      <c r="B371" s="248">
        <v>10</v>
      </c>
      <c r="C371" s="247">
        <f t="shared" si="853"/>
        <v>1.9531249999999998E-4</v>
      </c>
      <c r="D371" s="244">
        <f t="shared" ca="1" si="597"/>
        <v>80.243044863385265</v>
      </c>
      <c r="E371" s="243">
        <f ca="1">P361</f>
        <v>0.24304486338526943</v>
      </c>
      <c r="F371" s="242">
        <v>10</v>
      </c>
      <c r="G371" s="240">
        <f t="shared" ca="1" si="854"/>
        <v>-3.0034795604191285E-3</v>
      </c>
      <c r="H371" s="240">
        <f t="shared" ca="1" si="598"/>
        <v>-3.1022425529716709E-3</v>
      </c>
      <c r="I371" s="240">
        <f t="shared" ca="1" si="599"/>
        <v>-3.0150649023259744E-3</v>
      </c>
      <c r="J371" s="240">
        <f t="shared" ca="1" si="600"/>
        <v>-2.7471718183606298E-3</v>
      </c>
      <c r="K371" s="240">
        <f t="shared" ca="1" si="601"/>
        <v>-2.3146201410842171E-3</v>
      </c>
      <c r="L371" s="240">
        <f t="shared" ca="1" si="602"/>
        <v>-1.7433359338898812E-3</v>
      </c>
      <c r="M371" s="240">
        <f t="shared" ca="1" si="603"/>
        <v>-1.0675605402963471E-3</v>
      </c>
      <c r="N371" s="240">
        <f t="shared" ca="1" si="604"/>
        <v>-3.2779824363953847E-4</v>
      </c>
      <c r="O371" s="240">
        <f t="shared" ca="1" si="605"/>
        <v>4.3161145815108276E-4</v>
      </c>
      <c r="P371" s="240">
        <f t="shared" ca="1" si="606"/>
        <v>1.1651514509263771E-3</v>
      </c>
      <c r="Q371" s="240">
        <f t="shared" ca="1" si="607"/>
        <v>1.8288551860560268E-3</v>
      </c>
      <c r="R371" s="240">
        <f t="shared" ca="1" si="608"/>
        <v>2.3829419251561595E-3</v>
      </c>
      <c r="S371" s="240">
        <f t="shared" ca="1" si="609"/>
        <v>2.7942010978420713E-3</v>
      </c>
      <c r="T371" s="240">
        <f t="shared" ca="1" si="610"/>
        <v>3.0379828600784705E-3</v>
      </c>
      <c r="U371" s="241">
        <f t="shared" ca="1" si="611"/>
        <v>3.099675544048856E-3</v>
      </c>
      <c r="V371" s="240">
        <f t="shared" ca="1" si="612"/>
        <v>2.9755814449019136E-3</v>
      </c>
      <c r="W371" s="240">
        <f t="shared" ca="1" si="613"/>
        <v>2.6731384519124136E-3</v>
      </c>
      <c r="X371" s="240">
        <f t="shared" ca="1" si="614"/>
        <v>2.2104742400403305E-3</v>
      </c>
      <c r="Y371" s="240">
        <f t="shared" ca="1" si="615"/>
        <v>1.615319742528744E-3</v>
      </c>
      <c r="Z371" s="240">
        <f t="shared" ca="1" si="616"/>
        <v>9.2334702826976102E-4</v>
      </c>
      <c r="AA371" s="240">
        <f t="shared" ca="1" si="617"/>
        <v>1.7603120740320474E-4</v>
      </c>
      <c r="AB371" s="240">
        <f t="shared" ca="1" si="618"/>
        <v>-5.8183548283240226E-4</v>
      </c>
      <c r="AC371" s="240">
        <f t="shared" ca="1" si="619"/>
        <v>-1.3048284125331405E-3</v>
      </c>
      <c r="AD371" s="240">
        <f t="shared" ca="1" si="620"/>
        <v>-1.9496131975943348E-3</v>
      </c>
      <c r="AE371" s="240">
        <f t="shared" ca="1" si="621"/>
        <v>-2.4775430540809715E-3</v>
      </c>
      <c r="AF371" s="240">
        <f t="shared" ca="1" si="622"/>
        <v>-2.8569751895928704E-3</v>
      </c>
      <c r="AG371" s="240">
        <f t="shared" ca="1" si="623"/>
        <v>-3.0651673929320122E-3</v>
      </c>
      <c r="AH371" s="240">
        <f t="shared" ca="1" si="624"/>
        <v>-3.0896411452409154E-3</v>
      </c>
      <c r="AI371" s="240">
        <f t="shared" ca="1" si="625"/>
        <v>-2.9289295511469313E-3</v>
      </c>
      <c r="AJ371" s="240">
        <f t="shared" ca="1" si="626"/>
        <v>-2.5926652607942656E-3</v>
      </c>
      <c r="AK371" s="240">
        <f t="shared" ca="1" si="627"/>
        <v>-2.1010031129375106E-3</v>
      </c>
      <c r="AL371" s="240">
        <f t="shared" ca="1" si="628"/>
        <v>-1.4834121044225569E-3</v>
      </c>
      <c r="AM371" s="240">
        <f t="shared" ca="1" si="629"/>
        <v>-7.7690909237642953E-4</v>
      </c>
      <c r="AN371" s="240">
        <f t="shared" ca="1" si="630"/>
        <v>-2.3840096569725105E-5</v>
      </c>
      <c r="AO371" s="240">
        <f t="shared" ca="1" si="631"/>
        <v>7.3065781487280552E-4</v>
      </c>
      <c r="AP371" s="240">
        <f t="shared" ca="1" si="632"/>
        <v>1.4413619282046394E-3</v>
      </c>
      <c r="AQ371" s="240">
        <f t="shared" ca="1" si="633"/>
        <v>2.065674420173691E-3</v>
      </c>
      <c r="AR371" s="240">
        <f t="shared" ca="1" si="634"/>
        <v>2.5661755647813618E-3</v>
      </c>
      <c r="AS371" s="240">
        <f t="shared" ca="1" si="635"/>
        <v>2.9128665778704681E-3</v>
      </c>
      <c r="AT371" s="240">
        <f t="shared" ca="1" si="636"/>
        <v>3.0849676690590262E-3</v>
      </c>
      <c r="AU371" s="240">
        <f t="shared" ca="1" si="637"/>
        <v>3.0721635302934872E-3</v>
      </c>
      <c r="AV371" s="240">
        <f t="shared" ca="1" si="638"/>
        <v>2.8752216095593052E-3</v>
      </c>
      <c r="AW371" s="240">
        <f t="shared" ca="1" si="639"/>
        <v>2.5059461119722082E-3</v>
      </c>
      <c r="AX371" s="240">
        <f t="shared" ca="1" si="640"/>
        <v>1.9864704853094837E-3</v>
      </c>
      <c r="AY371" s="240">
        <f t="shared" ca="1" si="641"/>
        <v>1.347930796625261E-3</v>
      </c>
      <c r="AZ371" s="240">
        <f t="shared" ca="1" si="642"/>
        <v>6.2859951443035539E-4</v>
      </c>
      <c r="BA371" s="240">
        <f t="shared" ca="1" si="643"/>
        <v>-1.284084471445371E-4</v>
      </c>
      <c r="BB371" s="240">
        <f t="shared" ca="1" si="644"/>
        <v>-8.7771992823911676E-4</v>
      </c>
      <c r="BC371" s="240">
        <f t="shared" ca="1" si="645"/>
        <v>-1.5744230767426989E-3</v>
      </c>
      <c r="BD371" s="240">
        <f t="shared" ca="1" si="646"/>
        <v>-2.1767592521431387E-3</v>
      </c>
      <c r="BE371" s="240">
        <f t="shared" ca="1" si="647"/>
        <v>-2.6486259337757593E-3</v>
      </c>
      <c r="BF371" s="240">
        <f t="shared" ca="1" si="648"/>
        <v>-2.9617406154249966E-3</v>
      </c>
      <c r="BG371" s="240">
        <f t="shared" ca="1" si="649"/>
        <v>-3.0973359878600213E-3</v>
      </c>
      <c r="BH371" s="240">
        <f t="shared" ca="1" si="650"/>
        <v>-3.0472848043118375E-3</v>
      </c>
      <c r="BI371" s="240">
        <f t="shared" ca="1" si="651"/>
        <v>-2.8145870072745828E-3</v>
      </c>
      <c r="BJ371" s="240">
        <f t="shared" ca="1" si="652"/>
        <v>-2.4131899194714534E-3</v>
      </c>
      <c r="BK371" s="240">
        <f t="shared" ca="1" si="653"/>
        <v>-1.867152276288084E-3</v>
      </c>
      <c r="BL371" s="240">
        <f t="shared" ca="1" si="654"/>
        <v>-1.2092022054741012E-3</v>
      </c>
      <c r="BM371" s="240">
        <f t="shared" ca="1" si="655"/>
        <v>-4.7877558519520921E-4</v>
      </c>
      <c r="BN371" s="240">
        <f t="shared" ca="1" si="656"/>
        <v>2.8034764366237602E-4</v>
      </c>
      <c r="BO371" s="240">
        <f t="shared" ca="1" si="657"/>
        <v>1.0226675374191193E-3</v>
      </c>
      <c r="BP371" s="240">
        <f t="shared" ca="1" si="658"/>
        <v>1.7036913021857114E-3</v>
      </c>
      <c r="BQ371" s="240">
        <f t="shared" ca="1" si="659"/>
        <v>2.2826000804125855E-3</v>
      </c>
      <c r="BR371" s="240">
        <f t="shared" ca="1" si="660"/>
        <v>2.7246955309034593E-3</v>
      </c>
      <c r="BS371" s="240">
        <f t="shared" ca="1" si="661"/>
        <v>3.0034795604191276E-3</v>
      </c>
      <c r="BT371" s="240">
        <f t="shared" ca="1" si="662"/>
        <v>3.1022425529716709E-3</v>
      </c>
      <c r="BU371" s="240">
        <f t="shared" ca="1" si="663"/>
        <v>3.0150649023259752E-3</v>
      </c>
      <c r="BV371" s="240">
        <f t="shared" ca="1" si="664"/>
        <v>2.7471718183606302E-3</v>
      </c>
      <c r="BW371" s="240">
        <f t="shared" ca="1" si="665"/>
        <v>2.3146201410842158E-3</v>
      </c>
      <c r="BX371" s="240">
        <f t="shared" ca="1" si="666"/>
        <v>1.7433359338898864E-3</v>
      </c>
      <c r="BY371" s="240">
        <f t="shared" ca="1" si="667"/>
        <v>1.0675605402963501E-3</v>
      </c>
      <c r="BZ371" s="240">
        <f t="shared" ca="1" si="668"/>
        <v>3.2779824363953912E-4</v>
      </c>
      <c r="CA371" s="240">
        <f t="shared" ca="1" si="669"/>
        <v>-4.3161145815108493E-4</v>
      </c>
      <c r="CB371" s="240">
        <f t="shared" ca="1" si="670"/>
        <v>-1.1651514509263715E-3</v>
      </c>
      <c r="CC371" s="240">
        <f t="shared" ca="1" si="671"/>
        <v>-1.8288551860560242E-3</v>
      </c>
      <c r="CD371" s="240">
        <f t="shared" ca="1" si="672"/>
        <v>-2.38294192515616E-3</v>
      </c>
      <c r="CE371" s="240">
        <f t="shared" ca="1" si="673"/>
        <v>-2.794201097842073E-3</v>
      </c>
      <c r="CF371" s="240">
        <f t="shared" ca="1" si="674"/>
        <v>-3.0379828600784697E-3</v>
      </c>
      <c r="CG371" s="240">
        <f t="shared" ca="1" si="675"/>
        <v>-3.0996755440488564E-3</v>
      </c>
      <c r="CH371" s="240">
        <f t="shared" ca="1" si="676"/>
        <v>-2.9755814449019132E-3</v>
      </c>
      <c r="CI371" s="240">
        <f t="shared" ca="1" si="677"/>
        <v>-2.6731384519124175E-3</v>
      </c>
      <c r="CJ371" s="240">
        <f t="shared" ca="1" si="678"/>
        <v>-2.2104742400403336E-3</v>
      </c>
      <c r="CK371" s="240">
        <f t="shared" ca="1" si="679"/>
        <v>-1.6153197425287456E-3</v>
      </c>
      <c r="CL371" s="240">
        <f t="shared" ca="1" si="680"/>
        <v>-9.2334702826976027E-4</v>
      </c>
      <c r="CM371" s="240">
        <f t="shared" ca="1" si="681"/>
        <v>-1.7603120740321211E-4</v>
      </c>
      <c r="CN371" s="240">
        <f t="shared" ca="1" si="682"/>
        <v>5.8183548283239771E-4</v>
      </c>
      <c r="CO371" s="240">
        <f t="shared" ca="1" si="683"/>
        <v>1.3048284125331386E-3</v>
      </c>
      <c r="CP371" s="240">
        <f t="shared" ca="1" si="684"/>
        <v>1.9496131975943374E-3</v>
      </c>
      <c r="CQ371" s="240">
        <f t="shared" ca="1" si="685"/>
        <v>2.4775430540809685E-3</v>
      </c>
      <c r="CR371" s="240">
        <f t="shared" ca="1" si="686"/>
        <v>2.8569751895928695E-3</v>
      </c>
      <c r="CS371" s="240">
        <f t="shared" ca="1" si="687"/>
        <v>3.0651673929320126E-3</v>
      </c>
      <c r="CT371" s="240">
        <f t="shared" ca="1" si="688"/>
        <v>3.0896411452409158E-3</v>
      </c>
      <c r="CU371" s="240">
        <f t="shared" ca="1" si="689"/>
        <v>2.9289295511469326E-3</v>
      </c>
      <c r="CV371" s="240">
        <f t="shared" ca="1" si="690"/>
        <v>2.5926652607942669E-3</v>
      </c>
      <c r="CW371" s="240">
        <f t="shared" ca="1" si="691"/>
        <v>2.1010031129375098E-3</v>
      </c>
      <c r="CX371" s="240">
        <f t="shared" ca="1" si="692"/>
        <v>1.4834121044225634E-3</v>
      </c>
      <c r="CY371" s="240">
        <f t="shared" ca="1" si="693"/>
        <v>7.7690909237643116E-4</v>
      </c>
      <c r="CZ371" s="240">
        <f t="shared" ca="1" si="694"/>
        <v>2.384009656972684E-5</v>
      </c>
      <c r="DA371" s="240">
        <f t="shared" ca="1" si="695"/>
        <v>-7.3065781487280878E-4</v>
      </c>
      <c r="DB371" s="240">
        <f t="shared" ca="1" si="696"/>
        <v>-1.4413619282046329E-3</v>
      </c>
      <c r="DC371" s="240">
        <f t="shared" ca="1" si="697"/>
        <v>-2.0656744201736897E-3</v>
      </c>
      <c r="DD371" s="240">
        <f t="shared" ca="1" si="698"/>
        <v>-2.5661755647813605E-3</v>
      </c>
      <c r="DE371" s="240">
        <f t="shared" ca="1" si="699"/>
        <v>-2.9128665778704694E-3</v>
      </c>
      <c r="DF371" s="240">
        <f t="shared" ca="1" si="700"/>
        <v>-3.0849676690590249E-3</v>
      </c>
      <c r="DG371" s="240">
        <f t="shared" ca="1" si="701"/>
        <v>-3.0721635302934877E-3</v>
      </c>
      <c r="DH371" s="240">
        <f t="shared" ca="1" si="702"/>
        <v>-2.8752216095593057E-3</v>
      </c>
      <c r="DI371" s="240">
        <f t="shared" ca="1" si="703"/>
        <v>-2.505946111972206E-3</v>
      </c>
      <c r="DJ371" s="240">
        <f t="shared" ca="1" si="704"/>
        <v>-1.9864704853094894E-3</v>
      </c>
      <c r="DK371" s="240">
        <f t="shared" ca="1" si="705"/>
        <v>-1.3479307966252627E-3</v>
      </c>
      <c r="DL371" s="240">
        <f t="shared" ca="1" si="706"/>
        <v>-6.2859951443035701E-4</v>
      </c>
      <c r="DM371" s="240">
        <f t="shared" ca="1" si="707"/>
        <v>1.2840844714454079E-4</v>
      </c>
      <c r="DN371" s="240">
        <f t="shared" ca="1" si="708"/>
        <v>8.7771992823911481E-4</v>
      </c>
      <c r="DO371" s="240">
        <f t="shared" ca="1" si="709"/>
        <v>1.5744230767426974E-3</v>
      </c>
      <c r="DP371" s="240">
        <f t="shared" ca="1" si="710"/>
        <v>2.1767592521431413E-3</v>
      </c>
      <c r="DQ371" s="240">
        <f t="shared" ca="1" si="711"/>
        <v>2.6486259337757559E-3</v>
      </c>
      <c r="DR371" s="240">
        <f t="shared" ca="1" si="712"/>
        <v>2.9617406154249962E-3</v>
      </c>
      <c r="DS371" s="240">
        <f t="shared" ca="1" si="713"/>
        <v>3.0973359878600209E-3</v>
      </c>
      <c r="DT371" s="240">
        <f t="shared" ca="1" si="714"/>
        <v>3.0472848043118367E-3</v>
      </c>
      <c r="DU371" s="240">
        <f t="shared" ca="1" si="715"/>
        <v>2.8145870072745858E-3</v>
      </c>
      <c r="DV371" s="240">
        <f t="shared" ca="1" si="716"/>
        <v>2.4131899194714547E-3</v>
      </c>
      <c r="DW371" s="240">
        <f t="shared" ca="1" si="717"/>
        <v>1.8671522762880853E-3</v>
      </c>
      <c r="DX371" s="240">
        <f t="shared" ca="1" si="718"/>
        <v>1.2092022054740977E-3</v>
      </c>
      <c r="DY371" s="240">
        <f t="shared" ca="1" si="719"/>
        <v>4.7877558519521658E-4</v>
      </c>
      <c r="DZ371" s="240">
        <f t="shared" ca="1" si="720"/>
        <v>-2.803476436623745E-4</v>
      </c>
      <c r="EA371" s="240">
        <f t="shared" ca="1" si="721"/>
        <v>-1.0226675374191173E-3</v>
      </c>
      <c r="EB371" s="240">
        <f t="shared" ca="1" si="722"/>
        <v>-1.7036913021857142E-3</v>
      </c>
      <c r="EC371" s="240">
        <f t="shared" ca="1" si="723"/>
        <v>-2.2826000804125803E-3</v>
      </c>
      <c r="ED371" s="240">
        <f t="shared" ca="1" si="724"/>
        <v>-2.7246955309034584E-3</v>
      </c>
      <c r="EE371" s="240">
        <f t="shared" ca="1" si="725"/>
        <v>-3.0034795604191285E-3</v>
      </c>
      <c r="EF371" s="240">
        <f t="shared" ca="1" si="726"/>
        <v>-3.1022425529716709E-3</v>
      </c>
      <c r="EG371" s="240">
        <f t="shared" ca="1" si="727"/>
        <v>-3.0150649023259757E-3</v>
      </c>
      <c r="EH371" s="240">
        <f t="shared" ca="1" si="728"/>
        <v>-2.7471718183606363E-3</v>
      </c>
      <c r="EI371" s="240">
        <f t="shared" ca="1" si="729"/>
        <v>-2.3146201410842171E-3</v>
      </c>
      <c r="EJ371" s="240">
        <f t="shared" ca="1" si="730"/>
        <v>-1.7433359338898879E-3</v>
      </c>
      <c r="EK371" s="240">
        <f t="shared" ca="1" si="731"/>
        <v>-1.0675605402963417E-3</v>
      </c>
      <c r="EL371" s="240">
        <f t="shared" ca="1" si="732"/>
        <v>-3.2779824363954086E-4</v>
      </c>
      <c r="EM371" s="240">
        <f t="shared" ca="1" si="733"/>
        <v>4.3161145815107235E-4</v>
      </c>
      <c r="EN371" s="240">
        <f t="shared" ca="1" si="734"/>
        <v>1.1651514509263797E-3</v>
      </c>
      <c r="EO371" s="240">
        <f t="shared" ca="1" si="735"/>
        <v>1.8288551860560229E-3</v>
      </c>
      <c r="EP371" s="240">
        <f t="shared" ca="1" si="736"/>
        <v>2.3829419251561517E-3</v>
      </c>
      <c r="EQ371" s="240">
        <f t="shared" ca="1" si="737"/>
        <v>2.7942010978420717E-3</v>
      </c>
      <c r="ER371" s="240">
        <f t="shared" ca="1" si="738"/>
        <v>3.0379828600784692E-3</v>
      </c>
      <c r="ES371" s="240">
        <f t="shared" ca="1" si="739"/>
        <v>3.099675544048856E-3</v>
      </c>
      <c r="ET371" s="240">
        <f t="shared" ca="1" si="740"/>
        <v>2.9755814449019136E-3</v>
      </c>
      <c r="EU371" s="240">
        <f t="shared" ca="1" si="741"/>
        <v>2.6731384519124183E-3</v>
      </c>
      <c r="EV371" s="240">
        <f t="shared" ca="1" si="742"/>
        <v>2.2104742400403275E-3</v>
      </c>
      <c r="EW371" s="240">
        <f t="shared" ca="1" si="743"/>
        <v>1.6153197425287471E-3</v>
      </c>
      <c r="EX371" s="240">
        <f t="shared" ca="1" si="744"/>
        <v>9.2334702826977273E-4</v>
      </c>
      <c r="EY371" s="240">
        <f t="shared" ca="1" si="745"/>
        <v>1.7603120740320322E-4</v>
      </c>
      <c r="EZ371" s="240">
        <f t="shared" ca="1" si="746"/>
        <v>-5.8183548283239576E-4</v>
      </c>
      <c r="FA371" s="240">
        <f t="shared" ca="1" si="747"/>
        <v>-1.3048284125331271E-3</v>
      </c>
      <c r="FB371" s="240">
        <f t="shared" ca="1" si="748"/>
        <v>-1.9496131975943361E-3</v>
      </c>
      <c r="FC371" s="240">
        <f t="shared" ca="1" si="749"/>
        <v>-2.4775430540809676E-3</v>
      </c>
      <c r="FD371" s="240">
        <f t="shared" ca="1" si="750"/>
        <v>-2.856975189592873E-3</v>
      </c>
      <c r="FE371" s="240">
        <f t="shared" ca="1" si="751"/>
        <v>-3.0651673929320122E-3</v>
      </c>
      <c r="FF371" s="240">
        <f t="shared" ca="1" si="752"/>
        <v>-3.0896411452409167E-3</v>
      </c>
      <c r="FG371" s="240">
        <f t="shared" ca="1" si="753"/>
        <v>-2.9289295511469296E-3</v>
      </c>
      <c r="FH371" s="240">
        <f t="shared" ca="1" si="754"/>
        <v>-2.5926652607942682E-3</v>
      </c>
      <c r="FI371" s="240">
        <f t="shared" ca="1" si="755"/>
        <v>-2.1010031129375193E-3</v>
      </c>
      <c r="FJ371" s="240">
        <f t="shared" ca="1" si="756"/>
        <v>-1.4834121044225554E-3</v>
      </c>
      <c r="FK371" s="240">
        <f t="shared" ca="1" si="757"/>
        <v>-7.76909092376433E-4</v>
      </c>
      <c r="FL371" s="240">
        <f t="shared" ca="1" si="758"/>
        <v>-2.3840096569739851E-5</v>
      </c>
      <c r="FM371" s="240">
        <f t="shared" ca="1" si="759"/>
        <v>7.3065781487280704E-4</v>
      </c>
      <c r="FN371" s="240">
        <f t="shared" ca="1" si="760"/>
        <v>1.4413619282046307E-3</v>
      </c>
      <c r="FO371" s="240">
        <f t="shared" ca="1" si="761"/>
        <v>2.0656744201736966E-3</v>
      </c>
      <c r="FP371" s="240">
        <f t="shared" ca="1" si="762"/>
        <v>2.5661755647813597E-3</v>
      </c>
      <c r="FQ371" s="240">
        <f t="shared" ca="1" si="763"/>
        <v>2.9128665778704651E-3</v>
      </c>
      <c r="FR371" s="240">
        <f t="shared" ca="1" si="764"/>
        <v>3.0849676690590257E-3</v>
      </c>
      <c r="FS371" s="240">
        <f t="shared" ca="1" si="765"/>
        <v>3.0721635302934877E-3</v>
      </c>
      <c r="FT371" s="240">
        <f t="shared" ca="1" si="766"/>
        <v>2.8752216095593109E-3</v>
      </c>
      <c r="FU371" s="240">
        <f t="shared" ca="1" si="767"/>
        <v>2.5059461119722069E-3</v>
      </c>
      <c r="FV371" s="240">
        <f t="shared" ca="1" si="768"/>
        <v>1.9864704853094907E-3</v>
      </c>
      <c r="FW371" s="240">
        <f t="shared" ca="1" si="769"/>
        <v>1.3479307966252545E-3</v>
      </c>
      <c r="FX371" s="240">
        <f t="shared" ca="1" si="770"/>
        <v>6.2859951443035918E-4</v>
      </c>
      <c r="FY371" s="240">
        <f t="shared" ca="1" si="771"/>
        <v>-1.2840844714452756E-4</v>
      </c>
      <c r="FZ371" s="240">
        <f t="shared" ca="1" si="772"/>
        <v>-8.7771992823912348E-4</v>
      </c>
      <c r="GA371" s="240">
        <f t="shared" ca="1" si="773"/>
        <v>-1.5744230767426957E-3</v>
      </c>
      <c r="GB371" s="240">
        <f t="shared" ca="1" si="774"/>
        <v>-2.1767592521431322E-3</v>
      </c>
      <c r="GC371" s="240">
        <f t="shared" ca="1" si="775"/>
        <v>-2.6486259337757602E-3</v>
      </c>
      <c r="GD371" s="240">
        <f t="shared" ca="1" si="776"/>
        <v>-2.9617406154249957E-3</v>
      </c>
      <c r="GE371" s="240">
        <f t="shared" ca="1" si="777"/>
        <v>-3.0973359878600205E-3</v>
      </c>
      <c r="GF371" s="240">
        <f t="shared" ca="1" si="778"/>
        <v>-3.0472848043118371E-3</v>
      </c>
      <c r="GG371" s="240">
        <f t="shared" ca="1" si="779"/>
        <v>-2.8145870072745867E-3</v>
      </c>
      <c r="GH371" s="240">
        <f t="shared" ca="1" si="780"/>
        <v>-2.4131899194714491E-3</v>
      </c>
      <c r="GI371" s="240">
        <f t="shared" ca="1" si="781"/>
        <v>-1.8671522762880868E-3</v>
      </c>
      <c r="GJ371" s="240">
        <f t="shared" ca="1" si="782"/>
        <v>-1.2092022054741099E-3</v>
      </c>
      <c r="GK371" s="240">
        <f t="shared" ca="1" si="783"/>
        <v>-4.7877558519520747E-4</v>
      </c>
      <c r="GL371" s="240">
        <f t="shared" ca="1" si="784"/>
        <v>2.8034764366237255E-4</v>
      </c>
      <c r="GM371" s="240">
        <f t="shared" ca="1" si="785"/>
        <v>1.022667537419105E-3</v>
      </c>
      <c r="GN371" s="240">
        <f t="shared" ca="1" si="786"/>
        <v>1.7036913021857125E-3</v>
      </c>
      <c r="GO371" s="240">
        <f t="shared" ca="1" si="787"/>
        <v>2.282600080412579E-3</v>
      </c>
      <c r="GP371" s="240">
        <f t="shared" ca="1" si="788"/>
        <v>2.7246955309034523E-3</v>
      </c>
      <c r="GQ371" s="240">
        <f t="shared" ca="1" si="789"/>
        <v>3.0034795604191281E-3</v>
      </c>
      <c r="GR371" s="240">
        <f t="shared" ca="1" si="790"/>
        <v>3.1022425529716709E-3</v>
      </c>
      <c r="GS371" s="240">
        <f t="shared" ca="1" si="791"/>
        <v>3.0150649023259739E-3</v>
      </c>
      <c r="GT371" s="240">
        <f t="shared" ca="1" si="792"/>
        <v>2.7471718183606324E-3</v>
      </c>
      <c r="GU371" s="240">
        <f t="shared" ca="1" si="793"/>
        <v>2.3146201410842258E-3</v>
      </c>
      <c r="GV371" s="240">
        <f t="shared" ca="1" si="794"/>
        <v>1.7433359338898803E-3</v>
      </c>
      <c r="GW371" s="240">
        <f t="shared" ca="1" si="795"/>
        <v>1.0675605402963538E-3</v>
      </c>
      <c r="GX371" s="240">
        <f t="shared" ca="1" si="796"/>
        <v>3.2779824363955387E-4</v>
      </c>
      <c r="GY371" s="240">
        <f t="shared" ca="1" si="797"/>
        <v>-4.3161145815108102E-4</v>
      </c>
      <c r="GZ371" s="240">
        <f t="shared" ca="1" si="798"/>
        <v>-1.165151450926368E-3</v>
      </c>
      <c r="HA371" s="240">
        <f t="shared" ca="1" si="799"/>
        <v>-1.8288551860560303E-3</v>
      </c>
      <c r="HB371" s="240">
        <f t="shared" ca="1" si="800"/>
        <v>-2.3829419251561578E-3</v>
      </c>
      <c r="HC371" s="240">
        <f t="shared" ca="1" si="801"/>
        <v>-2.7942010978420665E-3</v>
      </c>
      <c r="HD371" s="240">
        <f t="shared" ca="1" si="802"/>
        <v>-3.0379828600784714E-3</v>
      </c>
      <c r="HE371" s="240">
        <f t="shared" ca="1" si="803"/>
        <v>-3.0996755440488564E-3</v>
      </c>
      <c r="HF371" s="240">
        <f t="shared" ca="1" si="804"/>
        <v>-2.9755814449019171E-3</v>
      </c>
      <c r="HG371" s="240">
        <f t="shared" ca="1" si="805"/>
        <v>-2.673138451912414E-3</v>
      </c>
      <c r="HH371" s="240">
        <f t="shared" ca="1" si="806"/>
        <v>-2.2104742400403362E-3</v>
      </c>
      <c r="HI371" s="240">
        <f t="shared" ca="1" si="807"/>
        <v>-1.6153197425287584E-3</v>
      </c>
      <c r="HJ371" s="240">
        <f t="shared" ca="1" si="808"/>
        <v>-9.2334702826976395E-4</v>
      </c>
      <c r="HK371" s="240">
        <f t="shared" ca="1" si="809"/>
        <v>-1.7603120740321602E-4</v>
      </c>
      <c r="HL371" s="240">
        <f t="shared" ca="1" si="810"/>
        <v>5.8183548283240508E-4</v>
      </c>
      <c r="HM371" s="240">
        <f t="shared" ca="1" si="811"/>
        <v>1.3048284125331353E-3</v>
      </c>
      <c r="HN371" s="240">
        <f t="shared" ca="1" si="812"/>
        <v>1.9496131975943257E-3</v>
      </c>
      <c r="HO371" s="240">
        <f t="shared" ca="1" si="813"/>
        <v>2.4775430540809728E-3</v>
      </c>
      <c r="HP371" s="240">
        <f t="shared" ca="1" si="814"/>
        <v>2.8569751895928678E-3</v>
      </c>
      <c r="HQ371" s="240">
        <f t="shared" ca="1" si="815"/>
        <v>3.06516739293201E-3</v>
      </c>
      <c r="HR371" s="240">
        <f t="shared" ca="1" si="816"/>
        <v>3.0896411452409158E-3</v>
      </c>
      <c r="HS371" s="240">
        <f t="shared" ca="1" si="817"/>
        <v>2.9289295511469339E-3</v>
      </c>
      <c r="HT371" s="240">
        <f t="shared" ca="1" si="818"/>
        <v>2.592665260794263E-3</v>
      </c>
      <c r="HU371" s="240">
        <f t="shared" ca="1" si="819"/>
        <v>2.1010031129375124E-3</v>
      </c>
      <c r="HV371" s="240">
        <f t="shared" ca="1" si="820"/>
        <v>1.4834121044225667E-3</v>
      </c>
      <c r="HW371" s="240">
        <f t="shared" ca="1" si="821"/>
        <v>7.7690909237642432E-4</v>
      </c>
      <c r="HX371" s="240">
        <f t="shared" ca="1" si="822"/>
        <v>2.3840096569730743E-5</v>
      </c>
      <c r="HY371" s="240">
        <f t="shared" ca="1" si="823"/>
        <v>-7.3065781487279425E-4</v>
      </c>
      <c r="HZ371" s="240">
        <f t="shared" ca="1" si="824"/>
        <v>-1.4413619282046392E-3</v>
      </c>
      <c r="IA371" s="240">
        <f t="shared" ca="1" si="825"/>
        <v>-2.0656744201736866E-3</v>
      </c>
      <c r="IB371" s="240">
        <f t="shared" ca="1" si="826"/>
        <v>-2.5661755647813523E-3</v>
      </c>
      <c r="IC371" s="240">
        <f t="shared" ca="1" si="827"/>
        <v>-2.9128665778704681E-3</v>
      </c>
      <c r="ID371" s="240">
        <f t="shared" ca="1" si="828"/>
        <v>-3.0849676690590244E-3</v>
      </c>
      <c r="IE371" s="240">
        <f t="shared" ca="1" si="829"/>
        <v>-7.4953986875634488E-4</v>
      </c>
      <c r="IF371" s="240">
        <f t="shared" ca="1" si="830"/>
        <v>-2.8752216095593074E-3</v>
      </c>
      <c r="IG371" s="240">
        <f t="shared" ca="1" si="831"/>
        <v>-2.5059461119722147E-3</v>
      </c>
      <c r="IH371" s="240">
        <f t="shared" ca="1" si="832"/>
        <v>-1.9864704853094837E-3</v>
      </c>
      <c r="II371" s="240">
        <f t="shared" ca="1" si="833"/>
        <v>-1.3479307966252662E-3</v>
      </c>
      <c r="IJ371" s="240">
        <f t="shared" ca="1" si="834"/>
        <v>-6.2859951443037165E-4</v>
      </c>
      <c r="IK371" s="240">
        <f t="shared" ca="1" si="835"/>
        <v>1.2840844714453689E-4</v>
      </c>
      <c r="IL371" s="240">
        <f t="shared" ca="1" si="836"/>
        <v>8.7771992823911112E-4</v>
      </c>
      <c r="IM371" s="240">
        <f t="shared" ca="1" si="837"/>
        <v>1.5744230767426848E-3</v>
      </c>
      <c r="IN371" s="240">
        <f t="shared" ca="1" si="838"/>
        <v>2.1767592521431387E-3</v>
      </c>
      <c r="IO371" s="240">
        <f t="shared" ca="1" si="839"/>
        <v>2.6486259337757537E-3</v>
      </c>
      <c r="IP371" s="240">
        <f t="shared" ca="1" si="840"/>
        <v>2.9617406154249983E-3</v>
      </c>
      <c r="IQ371" s="240">
        <f t="shared" ca="1" si="841"/>
        <v>3.0973359878600213E-3</v>
      </c>
      <c r="IR371" s="240">
        <f t="shared" ca="1" si="842"/>
        <v>3.0472848043118393E-3</v>
      </c>
      <c r="IS371" s="240">
        <f t="shared" ca="1" si="843"/>
        <v>2.8145870072745828E-3</v>
      </c>
      <c r="IT371" s="240">
        <f t="shared" ca="1" si="844"/>
        <v>2.4131899194714574E-3</v>
      </c>
      <c r="IU371" s="240">
        <f t="shared" ca="1" si="845"/>
        <v>1.8671522762880972E-3</v>
      </c>
      <c r="IV371" s="240">
        <f t="shared" ca="1" si="846"/>
        <v>1.2092022054741014E-3</v>
      </c>
      <c r="IW371" s="240">
        <f t="shared" ca="1" si="847"/>
        <v>4.7877558519522038E-4</v>
      </c>
      <c r="IX371" s="240">
        <f t="shared" ca="1" si="848"/>
        <v>-2.8034764366238144E-4</v>
      </c>
      <c r="IY371" s="240">
        <f t="shared" ca="1" si="849"/>
        <v>-1.0226675374191139E-3</v>
      </c>
      <c r="IZ371" s="240">
        <f t="shared" ca="1" si="850"/>
        <v>-1.7036913021857018E-3</v>
      </c>
      <c r="JA371" s="240">
        <f t="shared" ca="1" si="851"/>
        <v>-2.2826000804125855E-3</v>
      </c>
      <c r="JB371" s="240">
        <f t="shared" ca="1" si="852"/>
        <v>-2.7246955309034567E-3</v>
      </c>
    </row>
    <row r="372" spans="2:262">
      <c r="B372" s="248">
        <v>11</v>
      </c>
      <c r="C372" s="247">
        <f t="shared" si="853"/>
        <v>2.1484374999999997E-4</v>
      </c>
      <c r="D372" s="244">
        <f t="shared" ca="1" si="597"/>
        <v>80.242195224969393</v>
      </c>
      <c r="E372" s="243">
        <f ca="1">Q361</f>
        <v>0.24219522496939469</v>
      </c>
      <c r="F372" s="242">
        <v>11</v>
      </c>
      <c r="G372" s="240">
        <f t="shared" ca="1" si="854"/>
        <v>-4.6112926053031654E-2</v>
      </c>
      <c r="H372" s="240">
        <f t="shared" ca="1" si="598"/>
        <v>-4.807332989245619E-2</v>
      </c>
      <c r="I372" s="240">
        <f t="shared" ca="1" si="599"/>
        <v>-4.6550923453843832E-2</v>
      </c>
      <c r="J372" s="240">
        <f t="shared" ca="1" si="600"/>
        <v>-4.1656001838524359E-2</v>
      </c>
      <c r="K372" s="240">
        <f t="shared" ca="1" si="601"/>
        <v>-3.3743191683557411E-2</v>
      </c>
      <c r="L372" s="240">
        <f t="shared" ca="1" si="602"/>
        <v>-2.3385759217796367E-2</v>
      </c>
      <c r="M372" s="240">
        <f t="shared" ca="1" si="603"/>
        <v>-1.1334078345577044E-2</v>
      </c>
      <c r="N372" s="240">
        <f t="shared" ca="1" si="604"/>
        <v>1.538732343161299E-3</v>
      </c>
      <c r="O372" s="240">
        <f t="shared" ca="1" si="605"/>
        <v>1.4300065153585444E-2</v>
      </c>
      <c r="P372" s="240">
        <f t="shared" ca="1" si="606"/>
        <v>2.6025388725520775E-2</v>
      </c>
      <c r="Q372" s="240">
        <f t="shared" ca="1" si="607"/>
        <v>3.5865228359773391E-2</v>
      </c>
      <c r="R372" s="240">
        <f t="shared" ca="1" si="608"/>
        <v>4.3106708649354078E-2</v>
      </c>
      <c r="S372" s="240">
        <f t="shared" ca="1" si="609"/>
        <v>4.7225199783156091E-2</v>
      </c>
      <c r="T372" s="240">
        <f t="shared" ca="1" si="610"/>
        <v>4.7922325857473587E-2</v>
      </c>
      <c r="U372" s="241">
        <f t="shared" ca="1" si="611"/>
        <v>4.5147581574209852E-2</v>
      </c>
      <c r="V372" s="240">
        <f t="shared" ca="1" si="612"/>
        <v>3.910199124206775E-2</v>
      </c>
      <c r="W372" s="240">
        <f t="shared" ca="1" si="613"/>
        <v>3.0223544993885749E-2</v>
      </c>
      <c r="X372" s="240">
        <f t="shared" ca="1" si="614"/>
        <v>1.9155467335129586E-2</v>
      </c>
      <c r="Y372" s="240">
        <f t="shared" ca="1" si="615"/>
        <v>6.6996168995627561E-3</v>
      </c>
      <c r="Z372" s="240">
        <f t="shared" ca="1" si="616"/>
        <v>-6.2416064995351149E-3</v>
      </c>
      <c r="AA372" s="240">
        <f t="shared" ca="1" si="617"/>
        <v>-1.8730638812293161E-2</v>
      </c>
      <c r="AB372" s="240">
        <f t="shared" ca="1" si="618"/>
        <v>-2.9862676269159422E-2</v>
      </c>
      <c r="AC372" s="240">
        <f t="shared" ca="1" si="619"/>
        <v>-3.8831226485333471E-2</v>
      </c>
      <c r="AD372" s="240">
        <f t="shared" ca="1" si="620"/>
        <v>-4.4986537114933334E-2</v>
      </c>
      <c r="AE372" s="240">
        <f t="shared" ca="1" si="621"/>
        <v>-4.7882669023448503E-2</v>
      </c>
      <c r="AF372" s="240">
        <f t="shared" ca="1" si="622"/>
        <v>-4.7309803627475416E-2</v>
      </c>
      <c r="AG372" s="240">
        <f t="shared" ca="1" si="623"/>
        <v>-4.3309443803837666E-2</v>
      </c>
      <c r="AH372" s="240">
        <f t="shared" ca="1" si="624"/>
        <v>-3.6171407094627309E-2</v>
      </c>
      <c r="AI372" s="240">
        <f t="shared" ca="1" si="625"/>
        <v>-2.6412829044052663E-2</v>
      </c>
      <c r="AJ372" s="240">
        <f t="shared" ca="1" si="626"/>
        <v>-1.4740697830581906E-2</v>
      </c>
      <c r="AK372" s="240">
        <f t="shared" ca="1" si="627"/>
        <v>-2.0006344804225432E-3</v>
      </c>
      <c r="AL372" s="240">
        <f t="shared" ca="1" si="628"/>
        <v>1.088437057330922E-2</v>
      </c>
      <c r="AM372" s="240">
        <f t="shared" ca="1" si="629"/>
        <v>2.2980826180029772E-2</v>
      </c>
      <c r="AN372" s="240">
        <f t="shared" ca="1" si="630"/>
        <v>3.3412369915726665E-2</v>
      </c>
      <c r="AO372" s="240">
        <f t="shared" ca="1" si="631"/>
        <v>4.1423258672532146E-2</v>
      </c>
      <c r="AP372" s="240">
        <f t="shared" ca="1" si="632"/>
        <v>4.6433120635953062E-2</v>
      </c>
      <c r="AQ372" s="240">
        <f t="shared" ca="1" si="633"/>
        <v>4.8079001985715651E-2</v>
      </c>
      <c r="AR372" s="240">
        <f t="shared" ca="1" si="634"/>
        <v>4.6241662126375281E-2</v>
      </c>
      <c r="AS372" s="240">
        <f t="shared" ca="1" si="635"/>
        <v>4.105421241428428E-2</v>
      </c>
      <c r="AT372" s="240">
        <f t="shared" ca="1" si="636"/>
        <v>3.2892472523563129E-2</v>
      </c>
      <c r="AU372" s="240">
        <f t="shared" ca="1" si="637"/>
        <v>2.2347743111804281E-2</v>
      </c>
      <c r="AV372" s="240">
        <f t="shared" ca="1" si="638"/>
        <v>1.0183967347840611E-2</v>
      </c>
      <c r="AW372" s="240">
        <f t="shared" ca="1" si="639"/>
        <v>-2.7176151424221986E-3</v>
      </c>
      <c r="AX372" s="240">
        <f t="shared" ca="1" si="640"/>
        <v>-1.5422312208460159E-2</v>
      </c>
      <c r="AY372" s="240">
        <f t="shared" ca="1" si="641"/>
        <v>-2.7009695629055239E-2</v>
      </c>
      <c r="AZ372" s="240">
        <f t="shared" ca="1" si="642"/>
        <v>-3.6640284174946129E-2</v>
      </c>
      <c r="BA372" s="240">
        <f t="shared" ca="1" si="643"/>
        <v>-4.3616362234457758E-2</v>
      </c>
      <c r="BB372" s="240">
        <f t="shared" ca="1" si="644"/>
        <v>-4.7432527822322865E-2</v>
      </c>
      <c r="BC372" s="240">
        <f t="shared" ca="1" si="645"/>
        <v>-4.7812307876204392E-2</v>
      </c>
      <c r="BD372" s="240">
        <f t="shared" ca="1" si="646"/>
        <v>-4.4728188140734315E-2</v>
      </c>
      <c r="BE372" s="240">
        <f t="shared" ca="1" si="647"/>
        <v>-3.8403606516665953E-2</v>
      </c>
      <c r="BF372" s="240">
        <f t="shared" ca="1" si="648"/>
        <v>-2.9296765461242536E-2</v>
      </c>
      <c r="BG372" s="240">
        <f t="shared" ca="1" si="649"/>
        <v>-1.8067436196870165E-2</v>
      </c>
      <c r="BH372" s="240">
        <f t="shared" ca="1" si="650"/>
        <v>-5.5291596924167651E-3</v>
      </c>
      <c r="BI372" s="240">
        <f t="shared" ca="1" si="651"/>
        <v>7.4096926458458549E-3</v>
      </c>
      <c r="BJ372" s="240">
        <f t="shared" ca="1" si="652"/>
        <v>1.9811728546350209E-2</v>
      </c>
      <c r="BK372" s="240">
        <f t="shared" ca="1" si="653"/>
        <v>3.0778446944171367E-2</v>
      </c>
      <c r="BL372" s="240">
        <f t="shared" ca="1" si="654"/>
        <v>3.9515332467944121E-2</v>
      </c>
      <c r="BM372" s="240">
        <f t="shared" ca="1" si="655"/>
        <v>4.5389416384936612E-2</v>
      </c>
      <c r="BN372" s="240">
        <f t="shared" ca="1" si="656"/>
        <v>4.7975133836506451E-2</v>
      </c>
      <c r="BO372" s="240">
        <f t="shared" ca="1" si="657"/>
        <v>4.708515510497914E-2</v>
      </c>
      <c r="BP372" s="240">
        <f t="shared" ca="1" si="658"/>
        <v>4.2783957252383285E-2</v>
      </c>
      <c r="BQ372" s="240">
        <f t="shared" ca="1" si="659"/>
        <v>3.5383152894745334E-2</v>
      </c>
      <c r="BR372" s="240">
        <f t="shared" ca="1" si="660"/>
        <v>2.5418914532289099E-2</v>
      </c>
      <c r="BS372" s="240">
        <f t="shared" ca="1" si="661"/>
        <v>1.3613129994694904E-2</v>
      </c>
      <c r="BT372" s="240">
        <f t="shared" ca="1" si="662"/>
        <v>8.2110320660881003E-4</v>
      </c>
      <c r="BU372" s="240">
        <f t="shared" ca="1" si="663"/>
        <v>-1.2030410758539986E-2</v>
      </c>
      <c r="BV372" s="240">
        <f t="shared" ca="1" si="664"/>
        <v>-2.4010347108146424E-2</v>
      </c>
      <c r="BW372" s="240">
        <f t="shared" ca="1" si="665"/>
        <v>-3.4250784990004564E-2</v>
      </c>
      <c r="BX372" s="240">
        <f t="shared" ca="1" si="666"/>
        <v>-4.2009826507997769E-2</v>
      </c>
      <c r="BY372" s="240">
        <f t="shared" ca="1" si="667"/>
        <v>-4.6725345643249601E-2</v>
      </c>
      <c r="BZ372" s="240">
        <f t="shared" ca="1" si="668"/>
        <v>-4.8055713085968607E-2</v>
      </c>
      <c r="CA372" s="240">
        <f t="shared" ca="1" si="669"/>
        <v>-4.5904546550728932E-2</v>
      </c>
      <c r="CB372" s="240">
        <f t="shared" ca="1" si="670"/>
        <v>-4.0427693467601708E-2</v>
      </c>
      <c r="CC372" s="240">
        <f t="shared" ca="1" si="671"/>
        <v>-3.2021940168049427E-2</v>
      </c>
      <c r="CD372" s="240">
        <f t="shared" ca="1" si="672"/>
        <v>-2.1296265560997583E-2</v>
      </c>
      <c r="CE372" s="240">
        <f t="shared" ca="1" si="673"/>
        <v>-9.0277219089769049E-3</v>
      </c>
      <c r="CF372" s="240">
        <f t="shared" ca="1" si="674"/>
        <v>3.8948609519394647E-3</v>
      </c>
      <c r="CG372" s="240">
        <f t="shared" ca="1" si="675"/>
        <v>1.6535269439137908E-2</v>
      </c>
      <c r="CH372" s="240">
        <f t="shared" ca="1" si="676"/>
        <v>2.7977732901900337E-2</v>
      </c>
      <c r="CI372" s="240">
        <f t="shared" ca="1" si="677"/>
        <v>3.7393269253000377E-2</v>
      </c>
      <c r="CJ372" s="240">
        <f t="shared" ca="1" si="678"/>
        <v>4.4099742953872242E-2</v>
      </c>
      <c r="CK372" s="240">
        <f t="shared" ca="1" si="679"/>
        <v>4.7611284280345945E-2</v>
      </c>
      <c r="CL372" s="240">
        <f t="shared" ca="1" si="680"/>
        <v>4.7673489548487928E-2</v>
      </c>
      <c r="CM372" s="240">
        <f t="shared" ca="1" si="681"/>
        <v>4.4281852119217494E-2</v>
      </c>
      <c r="CN372" s="240">
        <f t="shared" ca="1" si="682"/>
        <v>3.7682088894701857E-2</v>
      </c>
      <c r="CO372" s="240">
        <f t="shared" ca="1" si="683"/>
        <v>2.8352338652562096E-2</v>
      </c>
      <c r="CP372" s="240">
        <f t="shared" ca="1" si="684"/>
        <v>1.6968521910630703E-2</v>
      </c>
      <c r="CQ372" s="240">
        <f t="shared" ca="1" si="685"/>
        <v>4.3553719262206664E-3</v>
      </c>
      <c r="CR372" s="240">
        <f t="shared" ca="1" si="686"/>
        <v>-8.573315470372992E-3</v>
      </c>
      <c r="CS372" s="240">
        <f t="shared" ca="1" si="687"/>
        <v>-2.0880884435939183E-2</v>
      </c>
      <c r="CT372" s="240">
        <f t="shared" ca="1" si="688"/>
        <v>-3.1675677833624405E-2</v>
      </c>
      <c r="CU372" s="240">
        <f t="shared" ca="1" si="689"/>
        <v>-4.0175635891849526E-2</v>
      </c>
      <c r="CV372" s="240">
        <f t="shared" ca="1" si="690"/>
        <v>-4.5764954767729196E-2</v>
      </c>
      <c r="CW372" s="240">
        <f t="shared" ca="1" si="691"/>
        <v>-4.8038700222847092E-2</v>
      </c>
      <c r="CX372" s="240">
        <f t="shared" ca="1" si="692"/>
        <v>-4.6832144245674973E-2</v>
      </c>
      <c r="CY372" s="240">
        <f t="shared" ca="1" si="693"/>
        <v>-4.2232699244875264E-2</v>
      </c>
      <c r="CZ372" s="240">
        <f t="shared" ca="1" si="694"/>
        <v>-3.4573585206620877E-2</v>
      </c>
      <c r="DA372" s="240">
        <f t="shared" ca="1" si="695"/>
        <v>-2.4409688616885722E-2</v>
      </c>
      <c r="DB372" s="240">
        <f t="shared" ca="1" si="696"/>
        <v>-1.2477362118326818E-2</v>
      </c>
      <c r="DC372" s="240">
        <f t="shared" ca="1" si="697"/>
        <v>3.5892266907356501E-4</v>
      </c>
      <c r="DD372" s="240">
        <f t="shared" ca="1" si="698"/>
        <v>1.3169204274175852E-2</v>
      </c>
      <c r="DE372" s="240">
        <f t="shared" ca="1" si="699"/>
        <v>2.5025405100969827E-2</v>
      </c>
      <c r="DF372" s="240">
        <f t="shared" ca="1" si="700"/>
        <v>3.5068568672123809E-2</v>
      </c>
      <c r="DG372" s="240">
        <f t="shared" ca="1" si="701"/>
        <v>4.2571089194823573E-2</v>
      </c>
      <c r="DH372" s="240">
        <f t="shared" ca="1" si="702"/>
        <v>4.698942504950384E-2</v>
      </c>
      <c r="DI372" s="240">
        <f t="shared" ca="1" si="703"/>
        <v>4.8003477221577426E-2</v>
      </c>
      <c r="DJ372" s="240">
        <f t="shared" ca="1" si="704"/>
        <v>4.5539779792721974E-2</v>
      </c>
      <c r="DK372" s="240">
        <f t="shared" ca="1" si="705"/>
        <v>3.9776822390063089E-2</v>
      </c>
      <c r="DL372" s="240">
        <f t="shared" ca="1" si="706"/>
        <v>3.1132118993155967E-2</v>
      </c>
      <c r="DM372" s="240">
        <f t="shared" ca="1" si="707"/>
        <v>2.0231959936135604E-2</v>
      </c>
      <c r="DN372" s="240">
        <f t="shared" ca="1" si="708"/>
        <v>7.8660385080034975E-3</v>
      </c>
      <c r="DO372" s="240">
        <f t="shared" ca="1" si="709"/>
        <v>-5.0697606428575237E-3</v>
      </c>
      <c r="DP372" s="240">
        <f t="shared" ca="1" si="710"/>
        <v>-1.7638266441799062E-2</v>
      </c>
      <c r="DQ372" s="240">
        <f t="shared" ca="1" si="711"/>
        <v>-2.8928917434600139E-2</v>
      </c>
      <c r="DR372" s="240">
        <f t="shared" ca="1" si="712"/>
        <v>-3.8123730023881003E-2</v>
      </c>
      <c r="DS372" s="240">
        <f t="shared" ca="1" si="713"/>
        <v>-4.4556559637126909E-2</v>
      </c>
      <c r="DT372" s="240">
        <f t="shared" ca="1" si="714"/>
        <v>-4.7761361481019129E-2</v>
      </c>
      <c r="DU372" s="240">
        <f t="shared" ca="1" si="715"/>
        <v>-4.7505954493294048E-2</v>
      </c>
      <c r="DV372" s="240">
        <f t="shared" ca="1" si="716"/>
        <v>-4.3808842365789136E-2</v>
      </c>
      <c r="DW372" s="240">
        <f t="shared" ca="1" si="717"/>
        <v>-3.6937872991411658E-2</v>
      </c>
      <c r="DX372" s="240">
        <f t="shared" ca="1" si="718"/>
        <v>-2.7390833455239579E-2</v>
      </c>
      <c r="DY372" s="240">
        <f t="shared" ca="1" si="719"/>
        <v>-1.5859386421286183E-2</v>
      </c>
      <c r="DZ372" s="240">
        <f t="shared" ca="1" si="720"/>
        <v>-3.1789606468340496E-3</v>
      </c>
      <c r="EA372" s="240">
        <f t="shared" ca="1" si="721"/>
        <v>9.7317740502376876E-3</v>
      </c>
      <c r="EB372" s="240">
        <f t="shared" ca="1" si="722"/>
        <v>2.193746246153051E-2</v>
      </c>
      <c r="EC372" s="240">
        <f t="shared" ca="1" si="723"/>
        <v>3.2553828479180355E-2</v>
      </c>
      <c r="ED372" s="240">
        <f t="shared" ca="1" si="724"/>
        <v>4.0811739014957472E-2</v>
      </c>
      <c r="EE372" s="240">
        <f t="shared" ca="1" si="725"/>
        <v>4.6112926053031592E-2</v>
      </c>
      <c r="EF372" s="240">
        <f t="shared" ca="1" si="726"/>
        <v>4.807332989245619E-2</v>
      </c>
      <c r="EG372" s="240">
        <f t="shared" ca="1" si="727"/>
        <v>4.6550923453843887E-2</v>
      </c>
      <c r="EH372" s="240">
        <f t="shared" ca="1" si="728"/>
        <v>4.165600183852447E-2</v>
      </c>
      <c r="EI372" s="240">
        <f t="shared" ca="1" si="729"/>
        <v>3.3743191683557577E-2</v>
      </c>
      <c r="EJ372" s="240">
        <f t="shared" ca="1" si="730"/>
        <v>2.3385759217796571E-2</v>
      </c>
      <c r="EK372" s="240">
        <f t="shared" ca="1" si="731"/>
        <v>1.1334078345577276E-2</v>
      </c>
      <c r="EL372" s="240">
        <f t="shared" ca="1" si="732"/>
        <v>-1.5387323431610665E-3</v>
      </c>
      <c r="EM372" s="240">
        <f t="shared" ca="1" si="733"/>
        <v>-1.4300065153585215E-2</v>
      </c>
      <c r="EN372" s="240">
        <f t="shared" ca="1" si="734"/>
        <v>-2.6025388725520585E-2</v>
      </c>
      <c r="EO372" s="240">
        <f t="shared" ca="1" si="735"/>
        <v>-3.5865228359773224E-2</v>
      </c>
      <c r="EP372" s="240">
        <f t="shared" ca="1" si="736"/>
        <v>-4.3106708649353974E-2</v>
      </c>
      <c r="EQ372" s="240">
        <f t="shared" ca="1" si="737"/>
        <v>-4.7225199783156042E-2</v>
      </c>
      <c r="ER372" s="240">
        <f t="shared" ca="1" si="738"/>
        <v>-4.7922325857473608E-2</v>
      </c>
      <c r="ES372" s="240">
        <f t="shared" ca="1" si="739"/>
        <v>-4.5147581574209936E-2</v>
      </c>
      <c r="ET372" s="240">
        <f t="shared" ca="1" si="740"/>
        <v>-3.9101991242067889E-2</v>
      </c>
      <c r="EU372" s="240">
        <f t="shared" ca="1" si="741"/>
        <v>-3.0223544993885933E-2</v>
      </c>
      <c r="EV372" s="240">
        <f t="shared" ca="1" si="742"/>
        <v>-1.9155467335129801E-2</v>
      </c>
      <c r="EW372" s="240">
        <f t="shared" ca="1" si="743"/>
        <v>-6.6996168995629921E-3</v>
      </c>
      <c r="EX372" s="240">
        <f t="shared" ca="1" si="744"/>
        <v>6.2416064995348824E-3</v>
      </c>
      <c r="EY372" s="240">
        <f t="shared" ca="1" si="745"/>
        <v>1.8730638812292942E-2</v>
      </c>
      <c r="EZ372" s="240">
        <f t="shared" ca="1" si="746"/>
        <v>2.9862676269159234E-2</v>
      </c>
      <c r="FA372" s="240">
        <f t="shared" ca="1" si="747"/>
        <v>3.8831226485333332E-2</v>
      </c>
      <c r="FB372" s="240">
        <f t="shared" ca="1" si="748"/>
        <v>4.498653711493325E-2</v>
      </c>
      <c r="FC372" s="240">
        <f t="shared" ca="1" si="749"/>
        <v>4.7882669023448482E-2</v>
      </c>
      <c r="FD372" s="240">
        <f t="shared" ca="1" si="750"/>
        <v>4.7309803627475458E-2</v>
      </c>
      <c r="FE372" s="240">
        <f t="shared" ca="1" si="751"/>
        <v>4.3309443803837777E-2</v>
      </c>
      <c r="FF372" s="240">
        <f t="shared" ca="1" si="752"/>
        <v>3.6171407094627461E-2</v>
      </c>
      <c r="FG372" s="240">
        <f t="shared" ca="1" si="753"/>
        <v>2.6412829044052861E-2</v>
      </c>
      <c r="FH372" s="240">
        <f t="shared" ca="1" si="754"/>
        <v>1.4740697830582128E-2</v>
      </c>
      <c r="FI372" s="240">
        <f t="shared" ca="1" si="755"/>
        <v>2.0006344804227791E-3</v>
      </c>
      <c r="FJ372" s="240">
        <f t="shared" ca="1" si="756"/>
        <v>-1.0884370573308991E-2</v>
      </c>
      <c r="FK372" s="240">
        <f t="shared" ca="1" si="757"/>
        <v>-2.2980826180029567E-2</v>
      </c>
      <c r="FL372" s="240">
        <f t="shared" ca="1" si="758"/>
        <v>-3.3412369915726499E-2</v>
      </c>
      <c r="FM372" s="240">
        <f t="shared" ca="1" si="759"/>
        <v>-4.1423258672532028E-2</v>
      </c>
      <c r="FN372" s="240">
        <f t="shared" ca="1" si="760"/>
        <v>-4.6433120635953007E-2</v>
      </c>
      <c r="FO372" s="240">
        <f t="shared" ca="1" si="761"/>
        <v>-4.8079001985715658E-2</v>
      </c>
      <c r="FP372" s="240">
        <f t="shared" ca="1" si="762"/>
        <v>-4.6241662126375351E-2</v>
      </c>
      <c r="FQ372" s="240">
        <f t="shared" ca="1" si="763"/>
        <v>-4.1054212414284398E-2</v>
      </c>
      <c r="FR372" s="240">
        <f t="shared" ca="1" si="764"/>
        <v>-3.2892472523563303E-2</v>
      </c>
      <c r="FS372" s="240">
        <f t="shared" ca="1" si="765"/>
        <v>-2.2347743111804489E-2</v>
      </c>
      <c r="FT372" s="240">
        <f t="shared" ca="1" si="766"/>
        <v>-1.0183967347840836E-2</v>
      </c>
      <c r="FU372" s="240">
        <f t="shared" ca="1" si="767"/>
        <v>2.7176151424219558E-3</v>
      </c>
      <c r="FV372" s="240">
        <f t="shared" ca="1" si="768"/>
        <v>1.5422312208459941E-2</v>
      </c>
      <c r="FW372" s="240">
        <f t="shared" ca="1" si="769"/>
        <v>2.7009695629055044E-2</v>
      </c>
      <c r="FX372" s="240">
        <f t="shared" ca="1" si="770"/>
        <v>3.6640284174945983E-2</v>
      </c>
      <c r="FY372" s="240">
        <f t="shared" ca="1" si="771"/>
        <v>4.3616362234457667E-2</v>
      </c>
      <c r="FZ372" s="240">
        <f t="shared" ca="1" si="772"/>
        <v>4.743252782232283E-2</v>
      </c>
      <c r="GA372" s="240">
        <f t="shared" ca="1" si="773"/>
        <v>4.781230787620442E-2</v>
      </c>
      <c r="GB372" s="240">
        <f t="shared" ca="1" si="774"/>
        <v>4.4728188140734405E-2</v>
      </c>
      <c r="GC372" s="240">
        <f t="shared" ca="1" si="775"/>
        <v>3.8403606516666092E-2</v>
      </c>
      <c r="GD372" s="240">
        <f t="shared" ca="1" si="776"/>
        <v>2.9296765461242727E-2</v>
      </c>
      <c r="GE372" s="240">
        <f t="shared" ca="1" si="777"/>
        <v>1.8067436196870384E-2</v>
      </c>
      <c r="GF372" s="240">
        <f t="shared" ca="1" si="778"/>
        <v>5.529159692417001E-3</v>
      </c>
      <c r="GG372" s="240">
        <f t="shared" ca="1" si="779"/>
        <v>-7.409692645845619E-3</v>
      </c>
      <c r="GH372" s="240">
        <f t="shared" ca="1" si="780"/>
        <v>-1.9811728546349994E-2</v>
      </c>
      <c r="GI372" s="240">
        <f t="shared" ca="1" si="781"/>
        <v>-3.0778446944171187E-2</v>
      </c>
      <c r="GJ372" s="240">
        <f t="shared" ca="1" si="782"/>
        <v>-3.9515332467943982E-2</v>
      </c>
      <c r="GK372" s="240">
        <f t="shared" ca="1" si="783"/>
        <v>-4.5389416384936529E-2</v>
      </c>
      <c r="GL372" s="240">
        <f t="shared" ca="1" si="784"/>
        <v>-4.7975133836506437E-2</v>
      </c>
      <c r="GM372" s="240">
        <f t="shared" ca="1" si="785"/>
        <v>-4.7085155104979182E-2</v>
      </c>
      <c r="GN372" s="240">
        <f t="shared" ca="1" si="786"/>
        <v>-4.2783957252383389E-2</v>
      </c>
      <c r="GO372" s="240">
        <f t="shared" ca="1" si="787"/>
        <v>-3.5383152894745501E-2</v>
      </c>
      <c r="GP372" s="240">
        <f t="shared" ca="1" si="788"/>
        <v>-2.5418914532289297E-2</v>
      </c>
      <c r="GQ372" s="240">
        <f t="shared" ca="1" si="789"/>
        <v>-1.3613129994695132E-2</v>
      </c>
      <c r="GR372" s="240">
        <f t="shared" ca="1" si="790"/>
        <v>-8.2110320660904249E-4</v>
      </c>
      <c r="GS372" s="240">
        <f t="shared" ca="1" si="791"/>
        <v>1.2030410758539761E-2</v>
      </c>
      <c r="GT372" s="240">
        <f t="shared" ca="1" si="792"/>
        <v>2.4010347108146216E-2</v>
      </c>
      <c r="GU372" s="240">
        <f t="shared" ca="1" si="793"/>
        <v>3.425078499000439E-2</v>
      </c>
      <c r="GV372" s="240">
        <f t="shared" ca="1" si="794"/>
        <v>4.2009826507997658E-2</v>
      </c>
      <c r="GW372" s="240">
        <f t="shared" ca="1" si="795"/>
        <v>4.6725345643249538E-2</v>
      </c>
      <c r="GX372" s="240">
        <f t="shared" ca="1" si="796"/>
        <v>4.8055713085968614E-2</v>
      </c>
      <c r="GY372" s="240">
        <f t="shared" ca="1" si="797"/>
        <v>4.5904546550729008E-2</v>
      </c>
      <c r="GZ372" s="240">
        <f t="shared" ca="1" si="798"/>
        <v>4.0427693467601833E-2</v>
      </c>
      <c r="HA372" s="240">
        <f t="shared" ca="1" si="799"/>
        <v>3.2021940168049608E-2</v>
      </c>
      <c r="HB372" s="240">
        <f t="shared" ca="1" si="800"/>
        <v>2.1296265560997799E-2</v>
      </c>
      <c r="HC372" s="240">
        <f t="shared" ca="1" si="801"/>
        <v>9.0277219089771356E-3</v>
      </c>
      <c r="HD372" s="240">
        <f t="shared" ca="1" si="802"/>
        <v>-3.8948609519392323E-3</v>
      </c>
      <c r="HE372" s="240">
        <f t="shared" ca="1" si="803"/>
        <v>-1.6535269439137679E-2</v>
      </c>
      <c r="HF372" s="240">
        <f t="shared" ca="1" si="804"/>
        <v>-2.7977732901900143E-2</v>
      </c>
      <c r="HG372" s="240">
        <f t="shared" ca="1" si="805"/>
        <v>-3.7393269253000225E-2</v>
      </c>
      <c r="HH372" s="240">
        <f t="shared" ca="1" si="806"/>
        <v>-4.4099742953872145E-2</v>
      </c>
      <c r="HI372" s="240">
        <f t="shared" ca="1" si="807"/>
        <v>-4.761128428034591E-2</v>
      </c>
      <c r="HJ372" s="240">
        <f t="shared" ca="1" si="808"/>
        <v>-4.7673489548487956E-2</v>
      </c>
      <c r="HK372" s="240">
        <f t="shared" ca="1" si="809"/>
        <v>-4.4281852119217577E-2</v>
      </c>
      <c r="HL372" s="240">
        <f t="shared" ca="1" si="810"/>
        <v>-3.7682088894702009E-2</v>
      </c>
      <c r="HM372" s="240">
        <f t="shared" ca="1" si="811"/>
        <v>-2.835233865256229E-2</v>
      </c>
      <c r="HN372" s="240">
        <f t="shared" ca="1" si="812"/>
        <v>-1.6968521910630925E-2</v>
      </c>
      <c r="HO372" s="240">
        <f t="shared" ca="1" si="813"/>
        <v>-4.3553719262208988E-3</v>
      </c>
      <c r="HP372" s="240">
        <f t="shared" ca="1" si="814"/>
        <v>8.5733154703727596E-3</v>
      </c>
      <c r="HQ372" s="240">
        <f t="shared" ca="1" si="815"/>
        <v>2.0880884435938975E-2</v>
      </c>
      <c r="HR372" s="240">
        <f t="shared" ca="1" si="816"/>
        <v>3.1675677833624225E-2</v>
      </c>
      <c r="HS372" s="240">
        <f t="shared" ca="1" si="817"/>
        <v>4.0175635891849394E-2</v>
      </c>
      <c r="HT372" s="240">
        <f t="shared" ca="1" si="818"/>
        <v>4.5764954767729127E-2</v>
      </c>
      <c r="HU372" s="240">
        <f t="shared" ca="1" si="819"/>
        <v>4.8038700222847078E-2</v>
      </c>
      <c r="HV372" s="240">
        <f t="shared" ca="1" si="820"/>
        <v>4.6832144245675028E-2</v>
      </c>
      <c r="HW372" s="240">
        <f t="shared" ca="1" si="821"/>
        <v>4.2232699244875375E-2</v>
      </c>
      <c r="HX372" s="240">
        <f t="shared" ca="1" si="822"/>
        <v>3.4573585206621044E-2</v>
      </c>
      <c r="HY372" s="240">
        <f t="shared" ca="1" si="823"/>
        <v>2.440968861688592E-2</v>
      </c>
      <c r="HZ372" s="240">
        <f t="shared" ca="1" si="824"/>
        <v>1.2477362118327048E-2</v>
      </c>
      <c r="IA372" s="240">
        <f t="shared" ca="1" si="825"/>
        <v>-3.5892266907332562E-4</v>
      </c>
      <c r="IB372" s="240">
        <f t="shared" ca="1" si="826"/>
        <v>-1.316920427417563E-2</v>
      </c>
      <c r="IC372" s="240">
        <f t="shared" ca="1" si="827"/>
        <v>-2.5025405100969629E-2</v>
      </c>
      <c r="ID372" s="240">
        <f t="shared" ca="1" si="828"/>
        <v>-3.5068568672123657E-2</v>
      </c>
      <c r="IE372" s="240">
        <f t="shared" ca="1" si="829"/>
        <v>-2.8172220818670161E-2</v>
      </c>
      <c r="IF372" s="240">
        <f t="shared" ca="1" si="830"/>
        <v>-4.6989425049503791E-2</v>
      </c>
      <c r="IG372" s="240">
        <f t="shared" ca="1" si="831"/>
        <v>-4.8003477221577447E-2</v>
      </c>
      <c r="IH372" s="240">
        <f t="shared" ca="1" si="832"/>
        <v>-4.5539779792722057E-2</v>
      </c>
      <c r="II372" s="240">
        <f t="shared" ca="1" si="833"/>
        <v>-3.9776822390063228E-2</v>
      </c>
      <c r="IJ372" s="240">
        <f t="shared" ca="1" si="834"/>
        <v>-3.1132118993156148E-2</v>
      </c>
      <c r="IK372" s="240">
        <f t="shared" ca="1" si="835"/>
        <v>-2.0231959936135815E-2</v>
      </c>
      <c r="IL372" s="240">
        <f t="shared" ca="1" si="836"/>
        <v>-7.8660385080037282E-3</v>
      </c>
      <c r="IM372" s="240">
        <f t="shared" ca="1" si="837"/>
        <v>5.0697606428572912E-3</v>
      </c>
      <c r="IN372" s="240">
        <f t="shared" ca="1" si="838"/>
        <v>1.763826644179884E-2</v>
      </c>
      <c r="IO372" s="240">
        <f t="shared" ca="1" si="839"/>
        <v>2.8928917434599952E-2</v>
      </c>
      <c r="IP372" s="240">
        <f t="shared" ca="1" si="840"/>
        <v>3.812373002388085E-2</v>
      </c>
      <c r="IQ372" s="240">
        <f t="shared" ca="1" si="841"/>
        <v>4.4556559637126819E-2</v>
      </c>
      <c r="IR372" s="240">
        <f t="shared" ca="1" si="842"/>
        <v>4.7761361481019095E-2</v>
      </c>
      <c r="IS372" s="240">
        <f t="shared" ca="1" si="843"/>
        <v>4.7505954493294075E-2</v>
      </c>
      <c r="IT372" s="240">
        <f t="shared" ca="1" si="844"/>
        <v>4.3808842365789247E-2</v>
      </c>
      <c r="IU372" s="240">
        <f t="shared" ca="1" si="845"/>
        <v>3.6937872991411803E-2</v>
      </c>
      <c r="IV372" s="240">
        <f t="shared" ca="1" si="846"/>
        <v>2.7390833455239776E-2</v>
      </c>
      <c r="IW372" s="240">
        <f t="shared" ca="1" si="847"/>
        <v>1.5859386421286405E-2</v>
      </c>
      <c r="IX372" s="240">
        <f t="shared" ca="1" si="848"/>
        <v>3.1789606468342856E-3</v>
      </c>
      <c r="IY372" s="240">
        <f t="shared" ca="1" si="849"/>
        <v>-9.7317740502374551E-3</v>
      </c>
      <c r="IZ372" s="240">
        <f t="shared" ca="1" si="850"/>
        <v>-2.1937462461530298E-2</v>
      </c>
      <c r="JA372" s="240">
        <f t="shared" ca="1" si="851"/>
        <v>-3.2553828479180182E-2</v>
      </c>
      <c r="JB372" s="240">
        <f t="shared" ca="1" si="852"/>
        <v>-4.0811739014957348E-2</v>
      </c>
    </row>
    <row r="373" spans="2:262">
      <c r="B373" s="248">
        <v>12</v>
      </c>
      <c r="C373" s="247">
        <f t="shared" si="853"/>
        <v>2.3437499999999996E-4</v>
      </c>
      <c r="D373" s="244">
        <f t="shared" ca="1" si="597"/>
        <v>80.239007094232917</v>
      </c>
      <c r="E373" s="243">
        <f ca="1">R361</f>
        <v>0.23900709423291261</v>
      </c>
      <c r="F373" s="242">
        <v>12</v>
      </c>
      <c r="G373" s="240">
        <f t="shared" ca="1" si="854"/>
        <v>-3.0532609969986853E-3</v>
      </c>
      <c r="H373" s="240">
        <f t="shared" ca="1" si="598"/>
        <v>-3.2168082308194216E-3</v>
      </c>
      <c r="I373" s="240">
        <f t="shared" ca="1" si="599"/>
        <v>-3.1033260997742548E-3</v>
      </c>
      <c r="J373" s="240">
        <f t="shared" ca="1" si="600"/>
        <v>-2.722587608789582E-3</v>
      </c>
      <c r="K373" s="240">
        <f t="shared" ca="1" si="601"/>
        <v>-2.1073817010566535E-3</v>
      </c>
      <c r="L373" s="240">
        <f t="shared" ca="1" si="602"/>
        <v>-1.3106894962605529E-3</v>
      </c>
      <c r="M373" s="240">
        <f t="shared" ca="1" si="603"/>
        <v>-4.0112159212785299E-4</v>
      </c>
      <c r="N373" s="240">
        <f t="shared" ca="1" si="604"/>
        <v>5.4299063418002114E-4</v>
      </c>
      <c r="O373" s="240">
        <f t="shared" ca="1" si="605"/>
        <v>1.4403408716712016E-3</v>
      </c>
      <c r="P373" s="240">
        <f t="shared" ca="1" si="606"/>
        <v>2.2136499204317029E-3</v>
      </c>
      <c r="Q373" s="240">
        <f t="shared" ca="1" si="607"/>
        <v>2.7963209244317817E-3</v>
      </c>
      <c r="R373" s="240">
        <f t="shared" ca="1" si="608"/>
        <v>3.1381746480497966E-3</v>
      </c>
      <c r="S373" s="240">
        <f t="shared" ca="1" si="609"/>
        <v>3.2097708781503751E-3</v>
      </c>
      <c r="T373" s="240">
        <f t="shared" ca="1" si="610"/>
        <v>3.004943795471577E-3</v>
      </c>
      <c r="U373" s="241">
        <f t="shared" ca="1" si="611"/>
        <v>2.5413329708396035E-3</v>
      </c>
      <c r="V373" s="240">
        <f t="shared" ca="1" si="612"/>
        <v>1.8588642571735865E-3</v>
      </c>
      <c r="W373" s="240">
        <f t="shared" ca="1" si="613"/>
        <v>1.0163114018409865E-3</v>
      </c>
      <c r="X373" s="240">
        <f t="shared" ca="1" si="614"/>
        <v>8.6234490998784519E-5</v>
      </c>
      <c r="Y373" s="240">
        <f t="shared" ca="1" si="615"/>
        <v>-8.5126887630484062E-4</v>
      </c>
      <c r="Z373" s="240">
        <f t="shared" ca="1" si="616"/>
        <v>-1.715461539577853E-3</v>
      </c>
      <c r="AA373" s="240">
        <f t="shared" ca="1" si="617"/>
        <v>-2.4319198069338065E-3</v>
      </c>
      <c r="AB373" s="240">
        <f t="shared" ca="1" si="618"/>
        <v>-2.9389427734642353E-3</v>
      </c>
      <c r="AC373" s="240">
        <f t="shared" ca="1" si="619"/>
        <v>-3.1928659617394229E-3</v>
      </c>
      <c r="AD373" s="240">
        <f t="shared" ca="1" si="620"/>
        <v>-3.1718216772854955E-3</v>
      </c>
      <c r="AE373" s="240">
        <f t="shared" ca="1" si="621"/>
        <v>-2.877622239749137E-3</v>
      </c>
      <c r="AF373" s="240">
        <f t="shared" ca="1" si="622"/>
        <v>-2.3356039071465249E-3</v>
      </c>
      <c r="AG373" s="240">
        <f t="shared" ca="1" si="623"/>
        <v>-1.5924449343353714E-3</v>
      </c>
      <c r="AH373" s="240">
        <f t="shared" ca="1" si="624"/>
        <v>-7.1214567304936404E-4</v>
      </c>
      <c r="AI373" s="240">
        <f t="shared" ca="1" si="625"/>
        <v>2.2948309541916991E-4</v>
      </c>
      <c r="AJ373" s="240">
        <f t="shared" ca="1" si="626"/>
        <v>1.1513489337999429E-3</v>
      </c>
      <c r="AK373" s="240">
        <f t="shared" ca="1" si="627"/>
        <v>1.9740613750917017E-3</v>
      </c>
      <c r="AL373" s="240">
        <f t="shared" ca="1" si="628"/>
        <v>2.6267689762725392E-3</v>
      </c>
      <c r="AM373" s="240">
        <f t="shared" ca="1" si="629"/>
        <v>3.0532609969986858E-3</v>
      </c>
      <c r="AN373" s="240">
        <f t="shared" ca="1" si="630"/>
        <v>3.2168082308194216E-3</v>
      </c>
      <c r="AO373" s="240">
        <f t="shared" ca="1" si="631"/>
        <v>3.1033260997742548E-3</v>
      </c>
      <c r="AP373" s="240">
        <f t="shared" ca="1" si="632"/>
        <v>2.7225876087895833E-3</v>
      </c>
      <c r="AQ373" s="240">
        <f t="shared" ca="1" si="633"/>
        <v>2.1073817010566535E-3</v>
      </c>
      <c r="AR373" s="240">
        <f t="shared" ca="1" si="634"/>
        <v>1.310689496260556E-3</v>
      </c>
      <c r="AS373" s="240">
        <f t="shared" ca="1" si="635"/>
        <v>4.0112159212785407E-4</v>
      </c>
      <c r="AT373" s="240">
        <f t="shared" ca="1" si="636"/>
        <v>-5.4299063418001702E-4</v>
      </c>
      <c r="AU373" s="240">
        <f t="shared" ca="1" si="637"/>
        <v>-1.4403408716712003E-3</v>
      </c>
      <c r="AV373" s="240">
        <f t="shared" ca="1" si="638"/>
        <v>-2.2136499204317038E-3</v>
      </c>
      <c r="AW373" s="240">
        <f t="shared" ca="1" si="639"/>
        <v>-2.7963209244317804E-3</v>
      </c>
      <c r="AX373" s="240">
        <f t="shared" ca="1" si="640"/>
        <v>-3.1381746480497962E-3</v>
      </c>
      <c r="AY373" s="240">
        <f t="shared" ca="1" si="641"/>
        <v>-3.209770878150376E-3</v>
      </c>
      <c r="AZ373" s="240">
        <f t="shared" ca="1" si="642"/>
        <v>-3.0049437954715779E-3</v>
      </c>
      <c r="BA373" s="240">
        <f t="shared" ca="1" si="643"/>
        <v>-2.5413329708396056E-3</v>
      </c>
      <c r="BB373" s="240">
        <f t="shared" ca="1" si="644"/>
        <v>-1.8588642571735875E-3</v>
      </c>
      <c r="BC373" s="240">
        <f t="shared" ca="1" si="645"/>
        <v>-1.0163114018409852E-3</v>
      </c>
      <c r="BD373" s="240">
        <f t="shared" ca="1" si="646"/>
        <v>-8.623449099878582E-5</v>
      </c>
      <c r="BE373" s="240">
        <f t="shared" ca="1" si="647"/>
        <v>8.5126887630484235E-4</v>
      </c>
      <c r="BF373" s="240">
        <f t="shared" ca="1" si="648"/>
        <v>1.715461539577852E-3</v>
      </c>
      <c r="BG373" s="240">
        <f t="shared" ca="1" si="649"/>
        <v>2.4319198069338056E-3</v>
      </c>
      <c r="BH373" s="240">
        <f t="shared" ca="1" si="650"/>
        <v>2.938942773464234E-3</v>
      </c>
      <c r="BI373" s="240">
        <f t="shared" ca="1" si="651"/>
        <v>3.1928659617394225E-3</v>
      </c>
      <c r="BJ373" s="240">
        <f t="shared" ca="1" si="652"/>
        <v>3.1718216772854951E-3</v>
      </c>
      <c r="BK373" s="240">
        <f t="shared" ca="1" si="653"/>
        <v>2.8776222397491379E-3</v>
      </c>
      <c r="BL373" s="240">
        <f t="shared" ca="1" si="654"/>
        <v>2.3356039071465275E-3</v>
      </c>
      <c r="BM373" s="240">
        <f t="shared" ca="1" si="655"/>
        <v>1.5924449343353675E-3</v>
      </c>
      <c r="BN373" s="240">
        <f t="shared" ca="1" si="656"/>
        <v>7.1214567304936512E-4</v>
      </c>
      <c r="BO373" s="240">
        <f t="shared" ca="1" si="657"/>
        <v>-2.294830954191686E-4</v>
      </c>
      <c r="BP373" s="240">
        <f t="shared" ca="1" si="658"/>
        <v>-1.1513489337999371E-3</v>
      </c>
      <c r="BQ373" s="240">
        <f t="shared" ca="1" si="659"/>
        <v>-1.9740613750917051E-3</v>
      </c>
      <c r="BR373" s="240">
        <f t="shared" ca="1" si="660"/>
        <v>-2.6267689762725388E-3</v>
      </c>
      <c r="BS373" s="240">
        <f t="shared" ca="1" si="661"/>
        <v>-3.0532609969986836E-3</v>
      </c>
      <c r="BT373" s="240">
        <f t="shared" ca="1" si="662"/>
        <v>-3.2168082308194216E-3</v>
      </c>
      <c r="BU373" s="240">
        <f t="shared" ca="1" si="663"/>
        <v>-3.1033260997742548E-3</v>
      </c>
      <c r="BV373" s="240">
        <f t="shared" ca="1" si="664"/>
        <v>-2.7225876087895837E-3</v>
      </c>
      <c r="BW373" s="240">
        <f t="shared" ca="1" si="665"/>
        <v>-2.1073817010566587E-3</v>
      </c>
      <c r="BX373" s="240">
        <f t="shared" ca="1" si="666"/>
        <v>-1.310689496260552E-3</v>
      </c>
      <c r="BY373" s="240">
        <f t="shared" ca="1" si="667"/>
        <v>-4.0112159212785515E-4</v>
      </c>
      <c r="BZ373" s="240">
        <f t="shared" ca="1" si="668"/>
        <v>5.4299063418001593E-4</v>
      </c>
      <c r="CA373" s="240">
        <f t="shared" ca="1" si="669"/>
        <v>1.4403408716712044E-3</v>
      </c>
      <c r="CB373" s="240">
        <f t="shared" ca="1" si="670"/>
        <v>2.2136499204317033E-3</v>
      </c>
      <c r="CC373" s="240">
        <f t="shared" ca="1" si="671"/>
        <v>2.79632092443178E-3</v>
      </c>
      <c r="CD373" s="240">
        <f t="shared" ca="1" si="672"/>
        <v>3.1381746480497949E-3</v>
      </c>
      <c r="CE373" s="240">
        <f t="shared" ca="1" si="673"/>
        <v>3.2097708781503751E-3</v>
      </c>
      <c r="CF373" s="240">
        <f t="shared" ca="1" si="674"/>
        <v>3.0049437954715779E-3</v>
      </c>
      <c r="CG373" s="240">
        <f t="shared" ca="1" si="675"/>
        <v>2.5413329708396065E-3</v>
      </c>
      <c r="CH373" s="240">
        <f t="shared" ca="1" si="676"/>
        <v>1.8588642571735932E-3</v>
      </c>
      <c r="CI373" s="240">
        <f t="shared" ca="1" si="677"/>
        <v>1.016311401840986E-3</v>
      </c>
      <c r="CJ373" s="240">
        <f t="shared" ca="1" si="678"/>
        <v>8.6234490998786904E-5</v>
      </c>
      <c r="CK373" s="240">
        <f t="shared" ca="1" si="679"/>
        <v>-8.5126887630483541E-4</v>
      </c>
      <c r="CL373" s="240">
        <f t="shared" ca="1" si="680"/>
        <v>-1.7154615395778556E-3</v>
      </c>
      <c r="CM373" s="240">
        <f t="shared" ca="1" si="681"/>
        <v>-2.4319198069338052E-3</v>
      </c>
      <c r="CN373" s="240">
        <f t="shared" ca="1" si="682"/>
        <v>-2.9389427734642336E-3</v>
      </c>
      <c r="CO373" s="240">
        <f t="shared" ca="1" si="683"/>
        <v>-3.1928659617394221E-3</v>
      </c>
      <c r="CP373" s="240">
        <f t="shared" ca="1" si="684"/>
        <v>-3.1718216772854955E-3</v>
      </c>
      <c r="CQ373" s="240">
        <f t="shared" ca="1" si="685"/>
        <v>-2.8776222397491383E-3</v>
      </c>
      <c r="CR373" s="240">
        <f t="shared" ca="1" si="686"/>
        <v>-2.3356039071465284E-3</v>
      </c>
      <c r="CS373" s="240">
        <f t="shared" ca="1" si="687"/>
        <v>-1.5924449343353686E-3</v>
      </c>
      <c r="CT373" s="240">
        <f t="shared" ca="1" si="688"/>
        <v>-7.1214567304936621E-4</v>
      </c>
      <c r="CU373" s="240">
        <f t="shared" ca="1" si="689"/>
        <v>2.2948309541916752E-4</v>
      </c>
      <c r="CV373" s="240">
        <f t="shared" ca="1" si="690"/>
        <v>1.1513489337999356E-3</v>
      </c>
      <c r="CW373" s="240">
        <f t="shared" ca="1" si="691"/>
        <v>1.9740613750917043E-3</v>
      </c>
      <c r="CX373" s="240">
        <f t="shared" ca="1" si="692"/>
        <v>2.6267689762725379E-3</v>
      </c>
      <c r="CY373" s="240">
        <f t="shared" ca="1" si="693"/>
        <v>3.0532609969986832E-3</v>
      </c>
      <c r="CZ373" s="240">
        <f t="shared" ca="1" si="694"/>
        <v>3.2168082308194216E-3</v>
      </c>
      <c r="DA373" s="240">
        <f t="shared" ca="1" si="695"/>
        <v>3.1033260997742548E-3</v>
      </c>
      <c r="DB373" s="240">
        <f t="shared" ca="1" si="696"/>
        <v>2.7225876087895841E-3</v>
      </c>
      <c r="DC373" s="240">
        <f t="shared" ca="1" si="697"/>
        <v>2.1073817010566595E-3</v>
      </c>
      <c r="DD373" s="240">
        <f t="shared" ca="1" si="698"/>
        <v>1.3106894962605529E-3</v>
      </c>
      <c r="DE373" s="240">
        <f t="shared" ca="1" si="699"/>
        <v>4.0112159212785624E-4</v>
      </c>
      <c r="DF373" s="240">
        <f t="shared" ca="1" si="700"/>
        <v>-5.4299063418001463E-4</v>
      </c>
      <c r="DG373" s="240">
        <f t="shared" ca="1" si="701"/>
        <v>-1.4403408716712036E-3</v>
      </c>
      <c r="DH373" s="240">
        <f t="shared" ca="1" si="702"/>
        <v>-2.2136499204317025E-3</v>
      </c>
      <c r="DI373" s="240">
        <f t="shared" ca="1" si="703"/>
        <v>-2.7963209244317795E-3</v>
      </c>
      <c r="DJ373" s="240">
        <f t="shared" ca="1" si="704"/>
        <v>-3.1381746480497945E-3</v>
      </c>
      <c r="DK373" s="240">
        <f t="shared" ca="1" si="705"/>
        <v>-3.2097708781503751E-3</v>
      </c>
      <c r="DL373" s="240">
        <f t="shared" ca="1" si="706"/>
        <v>-3.0049437954715831E-3</v>
      </c>
      <c r="DM373" s="240">
        <f t="shared" ca="1" si="707"/>
        <v>-2.5413329708396074E-3</v>
      </c>
      <c r="DN373" s="240">
        <f t="shared" ca="1" si="708"/>
        <v>-1.8588642571735847E-3</v>
      </c>
      <c r="DO373" s="240">
        <f t="shared" ca="1" si="709"/>
        <v>-1.0163114018409982E-3</v>
      </c>
      <c r="DP373" s="240">
        <f t="shared" ca="1" si="710"/>
        <v>-8.6234490998788205E-5</v>
      </c>
      <c r="DQ373" s="240">
        <f t="shared" ca="1" si="711"/>
        <v>8.5126887630484495E-4</v>
      </c>
      <c r="DR373" s="240">
        <f t="shared" ca="1" si="712"/>
        <v>1.715461539577845E-3</v>
      </c>
      <c r="DS373" s="240">
        <f t="shared" ca="1" si="713"/>
        <v>2.4319198069338043E-3</v>
      </c>
      <c r="DT373" s="240">
        <f t="shared" ca="1" si="714"/>
        <v>2.9389427734642375E-3</v>
      </c>
      <c r="DU373" s="240">
        <f t="shared" ca="1" si="715"/>
        <v>3.1928659617394221E-3</v>
      </c>
      <c r="DV373" s="240">
        <f t="shared" ca="1" si="716"/>
        <v>3.1718216772854959E-3</v>
      </c>
      <c r="DW373" s="240">
        <f t="shared" ca="1" si="717"/>
        <v>2.8776222397491336E-3</v>
      </c>
      <c r="DX373" s="240">
        <f t="shared" ca="1" si="718"/>
        <v>2.3356039071465292E-3</v>
      </c>
      <c r="DY373" s="240">
        <f t="shared" ca="1" si="719"/>
        <v>1.5924449343353696E-3</v>
      </c>
      <c r="DZ373" s="240">
        <f t="shared" ca="1" si="720"/>
        <v>7.1214567304937857E-4</v>
      </c>
      <c r="EA373" s="240">
        <f t="shared" ca="1" si="721"/>
        <v>-2.2948309541916622E-4</v>
      </c>
      <c r="EB373" s="240">
        <f t="shared" ca="1" si="722"/>
        <v>-1.1513489337999453E-3</v>
      </c>
      <c r="EC373" s="240">
        <f t="shared" ca="1" si="723"/>
        <v>-1.9740613750916947E-3</v>
      </c>
      <c r="ED373" s="240">
        <f t="shared" ca="1" si="724"/>
        <v>-2.6267689762725374E-3</v>
      </c>
      <c r="EE373" s="240">
        <f t="shared" ca="1" si="725"/>
        <v>-3.0532609969986866E-3</v>
      </c>
      <c r="EF373" s="240">
        <f t="shared" ca="1" si="726"/>
        <v>-3.2168082308194207E-3</v>
      </c>
      <c r="EG373" s="240">
        <f t="shared" ca="1" si="727"/>
        <v>-3.1033260997742557E-3</v>
      </c>
      <c r="EH373" s="240">
        <f t="shared" ca="1" si="728"/>
        <v>-2.7225876087895789E-3</v>
      </c>
      <c r="EI373" s="240">
        <f t="shared" ca="1" si="729"/>
        <v>-2.1073817010566604E-3</v>
      </c>
      <c r="EJ373" s="240">
        <f t="shared" ca="1" si="730"/>
        <v>-1.3106894962605542E-3</v>
      </c>
      <c r="EK373" s="240">
        <f t="shared" ca="1" si="731"/>
        <v>-4.0112159212786903E-4</v>
      </c>
      <c r="EL373" s="240">
        <f t="shared" ca="1" si="732"/>
        <v>5.4299063418001376E-4</v>
      </c>
      <c r="EM373" s="240">
        <f t="shared" ca="1" si="733"/>
        <v>1.4403408716712023E-3</v>
      </c>
      <c r="EN373" s="240">
        <f t="shared" ca="1" si="734"/>
        <v>2.2136499204316934E-3</v>
      </c>
      <c r="EO373" s="240">
        <f t="shared" ca="1" si="735"/>
        <v>2.7963209244317787E-3</v>
      </c>
      <c r="EP373" s="240">
        <f t="shared" ca="1" si="736"/>
        <v>3.1381746480497971E-3</v>
      </c>
      <c r="EQ373" s="240">
        <f t="shared" ca="1" si="737"/>
        <v>3.209770878150376E-3</v>
      </c>
      <c r="ER373" s="240">
        <f t="shared" ca="1" si="738"/>
        <v>3.0049437954715792E-3</v>
      </c>
      <c r="ES373" s="240">
        <f t="shared" ca="1" si="739"/>
        <v>2.5413329708396009E-3</v>
      </c>
      <c r="ET373" s="240">
        <f t="shared" ca="1" si="740"/>
        <v>1.8588642571735951E-3</v>
      </c>
      <c r="EU373" s="240">
        <f t="shared" ca="1" si="741"/>
        <v>1.0163114018409884E-3</v>
      </c>
      <c r="EV373" s="240">
        <f t="shared" ca="1" si="742"/>
        <v>8.6234490998778014E-5</v>
      </c>
      <c r="EW373" s="240">
        <f t="shared" ca="1" si="743"/>
        <v>-8.5126887630483303E-4</v>
      </c>
      <c r="EX373" s="240">
        <f t="shared" ca="1" si="744"/>
        <v>-1.7154615395778535E-3</v>
      </c>
      <c r="EY373" s="240">
        <f t="shared" ca="1" si="745"/>
        <v>-2.4319198069337961E-3</v>
      </c>
      <c r="EZ373" s="240">
        <f t="shared" ca="1" si="746"/>
        <v>-2.9389427734642323E-3</v>
      </c>
      <c r="FA373" s="240">
        <f t="shared" ca="1" si="747"/>
        <v>-3.1928659617394234E-3</v>
      </c>
      <c r="FB373" s="240">
        <f t="shared" ca="1" si="748"/>
        <v>-3.1718216772854977E-3</v>
      </c>
      <c r="FC373" s="240">
        <f t="shared" ca="1" si="749"/>
        <v>-2.8776222397491396E-3</v>
      </c>
      <c r="FD373" s="240">
        <f t="shared" ca="1" si="750"/>
        <v>-2.3356039071465223E-3</v>
      </c>
      <c r="FE373" s="240">
        <f t="shared" ca="1" si="751"/>
        <v>-1.5924449343353805E-3</v>
      </c>
      <c r="FF373" s="240">
        <f t="shared" ca="1" si="752"/>
        <v>-7.1214567304936881E-4</v>
      </c>
      <c r="FG373" s="240">
        <f t="shared" ca="1" si="753"/>
        <v>2.2948309541917641E-4</v>
      </c>
      <c r="FH373" s="240">
        <f t="shared" ca="1" si="754"/>
        <v>1.1513489337999332E-3</v>
      </c>
      <c r="FI373" s="240">
        <f t="shared" ca="1" si="755"/>
        <v>1.9740613750917025E-3</v>
      </c>
      <c r="FJ373" s="240">
        <f t="shared" ca="1" si="756"/>
        <v>2.6267689762725301E-3</v>
      </c>
      <c r="FK373" s="240">
        <f t="shared" ca="1" si="757"/>
        <v>3.0532609969986827E-3</v>
      </c>
      <c r="FL373" s="240">
        <f t="shared" ca="1" si="758"/>
        <v>3.2168082308194216E-3</v>
      </c>
      <c r="FM373" s="240">
        <f t="shared" ca="1" si="759"/>
        <v>3.1033260997742592E-3</v>
      </c>
      <c r="FN373" s="240">
        <f t="shared" ca="1" si="760"/>
        <v>2.7225876087895859E-3</v>
      </c>
      <c r="FO373" s="240">
        <f t="shared" ca="1" si="761"/>
        <v>2.107381701056653E-3</v>
      </c>
      <c r="FP373" s="240">
        <f t="shared" ca="1" si="762"/>
        <v>1.3106894962605655E-3</v>
      </c>
      <c r="FQ373" s="240">
        <f t="shared" ca="1" si="763"/>
        <v>4.0112159212785862E-4</v>
      </c>
      <c r="FR373" s="240">
        <f t="shared" ca="1" si="764"/>
        <v>-5.4299063418002352E-4</v>
      </c>
      <c r="FS373" s="240">
        <f t="shared" ca="1" si="765"/>
        <v>-1.4403408716711914E-3</v>
      </c>
      <c r="FT373" s="240">
        <f t="shared" ca="1" si="766"/>
        <v>-2.2136499204317007E-3</v>
      </c>
      <c r="FU373" s="240">
        <f t="shared" ca="1" si="767"/>
        <v>-2.7963209244317843E-3</v>
      </c>
      <c r="FV373" s="240">
        <f t="shared" ca="1" si="768"/>
        <v>-3.138174648049794E-3</v>
      </c>
      <c r="FW373" s="240">
        <f t="shared" ca="1" si="769"/>
        <v>-3.2097708781503751E-3</v>
      </c>
      <c r="FX373" s="240">
        <f t="shared" ca="1" si="770"/>
        <v>-3.0049437954715835E-3</v>
      </c>
      <c r="FY373" s="240">
        <f t="shared" ca="1" si="771"/>
        <v>-2.5413329708396087E-3</v>
      </c>
      <c r="FZ373" s="240">
        <f t="shared" ca="1" si="772"/>
        <v>-1.8588642571735867E-3</v>
      </c>
      <c r="GA373" s="240">
        <f t="shared" ca="1" si="773"/>
        <v>-1.0163114018410004E-3</v>
      </c>
      <c r="GB373" s="240">
        <f t="shared" ca="1" si="774"/>
        <v>-8.6234490998790591E-5</v>
      </c>
      <c r="GC373" s="240">
        <f t="shared" ca="1" si="775"/>
        <v>8.5126887630484279E-4</v>
      </c>
      <c r="GD373" s="240">
        <f t="shared" ca="1" si="776"/>
        <v>1.7154615395778431E-3</v>
      </c>
      <c r="GE373" s="240">
        <f t="shared" ca="1" si="777"/>
        <v>2.4319198069338026E-3</v>
      </c>
      <c r="GF373" s="240">
        <f t="shared" ca="1" si="778"/>
        <v>2.938942773464237E-3</v>
      </c>
      <c r="GG373" s="240">
        <f t="shared" ca="1" si="779"/>
        <v>3.1928659617394216E-3</v>
      </c>
      <c r="GH373" s="240">
        <f t="shared" ca="1" si="780"/>
        <v>3.1718216772854959E-3</v>
      </c>
      <c r="GI373" s="240">
        <f t="shared" ca="1" si="781"/>
        <v>2.8776222397491344E-3</v>
      </c>
      <c r="GJ373" s="240">
        <f t="shared" ca="1" si="782"/>
        <v>2.335603907146531E-3</v>
      </c>
      <c r="GK373" s="240">
        <f t="shared" ca="1" si="783"/>
        <v>1.5924449343353716E-3</v>
      </c>
      <c r="GL373" s="240">
        <f t="shared" ca="1" si="784"/>
        <v>7.1214567304938073E-4</v>
      </c>
      <c r="GM373" s="240">
        <f t="shared" ca="1" si="785"/>
        <v>-2.2948309541916383E-4</v>
      </c>
      <c r="GN373" s="240">
        <f t="shared" ca="1" si="786"/>
        <v>-1.1513489337999429E-3</v>
      </c>
      <c r="GO373" s="240">
        <f t="shared" ca="1" si="787"/>
        <v>-1.9740613750916926E-3</v>
      </c>
      <c r="GP373" s="240">
        <f t="shared" ca="1" si="788"/>
        <v>-2.6267689762725361E-3</v>
      </c>
      <c r="GQ373" s="240">
        <f t="shared" ca="1" si="789"/>
        <v>-3.0532609969986858E-3</v>
      </c>
      <c r="GR373" s="240">
        <f t="shared" ca="1" si="790"/>
        <v>-3.2168082308194211E-3</v>
      </c>
      <c r="GS373" s="240">
        <f t="shared" ca="1" si="791"/>
        <v>-3.1033260997742561E-3</v>
      </c>
      <c r="GT373" s="240">
        <f t="shared" ca="1" si="792"/>
        <v>-2.7225876087895802E-3</v>
      </c>
      <c r="GU373" s="240">
        <f t="shared" ca="1" si="793"/>
        <v>-2.1073817010566621E-3</v>
      </c>
      <c r="GV373" s="240">
        <f t="shared" ca="1" si="794"/>
        <v>-1.3106894962605564E-3</v>
      </c>
      <c r="GW373" s="240">
        <f t="shared" ca="1" si="795"/>
        <v>-4.011215921278712E-4</v>
      </c>
      <c r="GX373" s="240">
        <f t="shared" ca="1" si="796"/>
        <v>5.4299063418001116E-4</v>
      </c>
      <c r="GY373" s="240">
        <f t="shared" ca="1" si="797"/>
        <v>1.4403408716712001E-3</v>
      </c>
      <c r="GZ373" s="240">
        <f t="shared" ca="1" si="798"/>
        <v>2.2136499204316916E-3</v>
      </c>
      <c r="HA373" s="240">
        <f t="shared" ca="1" si="799"/>
        <v>2.7963209244317778E-3</v>
      </c>
      <c r="HB373" s="240">
        <f t="shared" ca="1" si="800"/>
        <v>3.1381746480497966E-3</v>
      </c>
      <c r="HC373" s="240">
        <f t="shared" ca="1" si="801"/>
        <v>3.209770878150376E-3</v>
      </c>
      <c r="HD373" s="240">
        <f t="shared" ca="1" si="802"/>
        <v>3.0049437954715796E-3</v>
      </c>
      <c r="HE373" s="240">
        <f t="shared" ca="1" si="803"/>
        <v>2.5413329708396026E-3</v>
      </c>
      <c r="HF373" s="240">
        <f t="shared" ca="1" si="804"/>
        <v>1.8588642571735969E-3</v>
      </c>
      <c r="HG373" s="240">
        <f t="shared" ca="1" si="805"/>
        <v>1.0163114018409906E-3</v>
      </c>
      <c r="HH373" s="240">
        <f t="shared" ca="1" si="806"/>
        <v>8.6234490998780399E-5</v>
      </c>
      <c r="HI373" s="240">
        <f t="shared" ca="1" si="807"/>
        <v>-8.5126887630483108E-4</v>
      </c>
      <c r="HJ373" s="240">
        <f t="shared" ca="1" si="808"/>
        <v>-1.7154615395778513E-3</v>
      </c>
      <c r="HK373" s="240">
        <f t="shared" ca="1" si="809"/>
        <v>-2.4319198069337944E-3</v>
      </c>
      <c r="HL373" s="240">
        <f t="shared" ca="1" si="810"/>
        <v>-2.9389427734642314E-3</v>
      </c>
      <c r="HM373" s="240">
        <f t="shared" ca="1" si="811"/>
        <v>-3.1928659617394229E-3</v>
      </c>
      <c r="HN373" s="240">
        <f t="shared" ca="1" si="812"/>
        <v>-3.1718216772854985E-3</v>
      </c>
      <c r="HO373" s="240">
        <f t="shared" ca="1" si="813"/>
        <v>-2.8776222397491405E-3</v>
      </c>
      <c r="HP373" s="240">
        <f t="shared" ca="1" si="814"/>
        <v>-2.335603907146524E-3</v>
      </c>
      <c r="HQ373" s="240">
        <f t="shared" ca="1" si="815"/>
        <v>-1.5924449343353627E-3</v>
      </c>
      <c r="HR373" s="240">
        <f t="shared" ca="1" si="816"/>
        <v>-7.1214567304939309E-4</v>
      </c>
      <c r="HS373" s="240">
        <f t="shared" ca="1" si="817"/>
        <v>2.2948309541915126E-4</v>
      </c>
      <c r="HT373" s="240">
        <f t="shared" ca="1" si="818"/>
        <v>1.1513489337999312E-3</v>
      </c>
      <c r="HU373" s="240">
        <f t="shared" ca="1" si="819"/>
        <v>1.9740613750917008E-3</v>
      </c>
      <c r="HV373" s="240">
        <f t="shared" ca="1" si="820"/>
        <v>2.6267689762725418E-3</v>
      </c>
      <c r="HW373" s="240">
        <f t="shared" ca="1" si="821"/>
        <v>3.0532609969986888E-3</v>
      </c>
      <c r="HX373" s="240">
        <f t="shared" ca="1" si="822"/>
        <v>3.2168082308194207E-3</v>
      </c>
      <c r="HY373" s="240">
        <f t="shared" ca="1" si="823"/>
        <v>3.1033260997742592E-3</v>
      </c>
      <c r="HZ373" s="240">
        <f t="shared" ca="1" si="824"/>
        <v>2.7225876087895867E-3</v>
      </c>
      <c r="IA373" s="240">
        <f t="shared" ca="1" si="825"/>
        <v>2.1073817010566543E-3</v>
      </c>
      <c r="IB373" s="240">
        <f t="shared" ca="1" si="826"/>
        <v>1.3106894962605468E-3</v>
      </c>
      <c r="IC373" s="240">
        <f t="shared" ca="1" si="827"/>
        <v>4.0112159212788378E-4</v>
      </c>
      <c r="ID373" s="240">
        <f t="shared" ca="1" si="828"/>
        <v>-5.4299063417999859E-4</v>
      </c>
      <c r="IE373" s="240">
        <f t="shared" ca="1" si="829"/>
        <v>-2.8562032276588001E-3</v>
      </c>
      <c r="IF373" s="240">
        <f t="shared" ca="1" si="830"/>
        <v>-2.213649920431699E-3</v>
      </c>
      <c r="IG373" s="240">
        <f t="shared" ca="1" si="831"/>
        <v>-2.796320924431783E-3</v>
      </c>
      <c r="IH373" s="240">
        <f t="shared" ca="1" si="832"/>
        <v>-3.1381746480497984E-3</v>
      </c>
      <c r="II373" s="240">
        <f t="shared" ca="1" si="833"/>
        <v>-3.2097708781503773E-3</v>
      </c>
      <c r="IJ373" s="240">
        <f t="shared" ca="1" si="834"/>
        <v>-3.0049437954715848E-3</v>
      </c>
      <c r="IK373" s="240">
        <f t="shared" ca="1" si="835"/>
        <v>-2.5413329708396104E-3</v>
      </c>
      <c r="IL373" s="240">
        <f t="shared" ca="1" si="836"/>
        <v>-1.8588642571735886E-3</v>
      </c>
      <c r="IM373" s="240">
        <f t="shared" ca="1" si="837"/>
        <v>-1.0163114018409806E-3</v>
      </c>
      <c r="IN373" s="240">
        <f t="shared" ca="1" si="838"/>
        <v>-8.6234490998769991E-5</v>
      </c>
      <c r="IO373" s="240">
        <f t="shared" ca="1" si="839"/>
        <v>8.5126887630481828E-4</v>
      </c>
      <c r="IP373" s="240">
        <f t="shared" ca="1" si="840"/>
        <v>1.7154615395778413E-3</v>
      </c>
      <c r="IQ373" s="240">
        <f t="shared" ca="1" si="841"/>
        <v>2.4319198069338009E-3</v>
      </c>
      <c r="IR373" s="240">
        <f t="shared" ca="1" si="842"/>
        <v>2.9389427734642357E-3</v>
      </c>
      <c r="IS373" s="240">
        <f t="shared" ca="1" si="843"/>
        <v>3.1928659617394242E-3</v>
      </c>
      <c r="IT373" s="240">
        <f t="shared" ca="1" si="844"/>
        <v>3.1718216772855003E-3</v>
      </c>
      <c r="IU373" s="240">
        <f t="shared" ca="1" si="845"/>
        <v>2.8776222397491457E-3</v>
      </c>
      <c r="IV373" s="240">
        <f t="shared" ca="1" si="846"/>
        <v>2.3356039071465323E-3</v>
      </c>
      <c r="IW373" s="240">
        <f t="shared" ca="1" si="847"/>
        <v>1.5924449343353738E-3</v>
      </c>
      <c r="IX373" s="240">
        <f t="shared" ca="1" si="848"/>
        <v>7.1214567304936078E-4</v>
      </c>
      <c r="IY373" s="240">
        <f t="shared" ca="1" si="849"/>
        <v>-2.2948309541918422E-4</v>
      </c>
      <c r="IZ373" s="240">
        <f t="shared" ca="1" si="850"/>
        <v>-1.1513489337999193E-3</v>
      </c>
      <c r="JA373" s="240">
        <f t="shared" ca="1" si="851"/>
        <v>-1.9740613750916908E-3</v>
      </c>
      <c r="JB373" s="240">
        <f t="shared" ca="1" si="852"/>
        <v>-2.6267689762725344E-3</v>
      </c>
    </row>
    <row r="374" spans="2:262">
      <c r="B374" s="248">
        <v>13</v>
      </c>
      <c r="C374" s="247">
        <f t="shared" si="853"/>
        <v>2.5390624999999995E-4</v>
      </c>
      <c r="D374" s="244">
        <f t="shared" ca="1" si="597"/>
        <v>80.24381207666471</v>
      </c>
      <c r="E374" s="243">
        <f ca="1">S361</f>
        <v>0.24381207666470639</v>
      </c>
      <c r="F374" s="242">
        <v>13</v>
      </c>
      <c r="G374" s="240">
        <f t="shared" ca="1" si="854"/>
        <v>3.0834999154373155E-2</v>
      </c>
      <c r="H374" s="240">
        <f t="shared" ca="1" si="598"/>
        <v>3.2803776698728936E-2</v>
      </c>
      <c r="I374" s="240">
        <f t="shared" ca="1" si="599"/>
        <v>3.1461221656275518E-2</v>
      </c>
      <c r="J374" s="240">
        <f t="shared" ca="1" si="600"/>
        <v>2.6942856418306134E-2</v>
      </c>
      <c r="K374" s="240">
        <f t="shared" ca="1" si="601"/>
        <v>1.9704781213431766E-2</v>
      </c>
      <c r="L374" s="240">
        <f t="shared" ca="1" si="602"/>
        <v>1.0477633690841296E-2</v>
      </c>
      <c r="M374" s="240">
        <f t="shared" ca="1" si="603"/>
        <v>1.9283569733790848E-4</v>
      </c>
      <c r="N374" s="240">
        <f t="shared" ca="1" si="604"/>
        <v>-1.0111427833147977E-2</v>
      </c>
      <c r="O374" s="240">
        <f t="shared" ca="1" si="605"/>
        <v>-1.9395007044551486E-2</v>
      </c>
      <c r="P374" s="240">
        <f t="shared" ca="1" si="606"/>
        <v>-2.6720783670056241E-2</v>
      </c>
      <c r="Q374" s="240">
        <f t="shared" ca="1" si="607"/>
        <v>-3.1349267159945765E-2</v>
      </c>
      <c r="R374" s="240">
        <f t="shared" ca="1" si="608"/>
        <v>-3.2813241548560426E-2</v>
      </c>
      <c r="S374" s="240">
        <f t="shared" ca="1" si="609"/>
        <v>-3.0964927933983075E-2</v>
      </c>
      <c r="T374" s="240">
        <f t="shared" ca="1" si="610"/>
        <v>-2.5990901818138457E-2</v>
      </c>
      <c r="U374" s="241">
        <f t="shared" ca="1" si="611"/>
        <v>-1.8393259496715449E-2</v>
      </c>
      <c r="V374" s="240">
        <f t="shared" ca="1" si="612"/>
        <v>-8.938934632045174E-3</v>
      </c>
      <c r="W374" s="240">
        <f t="shared" ca="1" si="613"/>
        <v>1.4177188215035615E-3</v>
      </c>
      <c r="X374" s="240">
        <f t="shared" ca="1" si="614"/>
        <v>1.1631262578394745E-2</v>
      </c>
      <c r="Y374" s="240">
        <f t="shared" ca="1" si="615"/>
        <v>2.0670704366622529E-2</v>
      </c>
      <c r="Z374" s="240">
        <f t="shared" ca="1" si="616"/>
        <v>2.7623570039236482E-2</v>
      </c>
      <c r="AA374" s="240">
        <f t="shared" ca="1" si="617"/>
        <v>3.1788012035058551E-2</v>
      </c>
      <c r="AB374" s="240">
        <f t="shared" ca="1" si="618"/>
        <v>3.2743656425400919E-2</v>
      </c>
      <c r="AC374" s="240">
        <f t="shared" ca="1" si="619"/>
        <v>3.0394036988090303E-2</v>
      </c>
      <c r="AD374" s="240">
        <f t="shared" ca="1" si="620"/>
        <v>2.4976332858956774E-2</v>
      </c>
      <c r="AE374" s="240">
        <f t="shared" ca="1" si="621"/>
        <v>1.7037426806812306E-2</v>
      </c>
      <c r="AF374" s="240">
        <f t="shared" ca="1" si="622"/>
        <v>7.3787008967622705E-3</v>
      </c>
      <c r="AG374" s="240">
        <f t="shared" ca="1" si="623"/>
        <v>-3.0248579315265318E-3</v>
      </c>
      <c r="AH374" s="240">
        <f t="shared" ca="1" si="624"/>
        <v>-1.3123076593311933E-2</v>
      </c>
      <c r="AI374" s="240">
        <f t="shared" ca="1" si="625"/>
        <v>-2.1896604151334504E-2</v>
      </c>
      <c r="AJ374" s="240">
        <f t="shared" ca="1" si="626"/>
        <v>-2.8459808808653238E-2</v>
      </c>
      <c r="AK374" s="240">
        <f t="shared" ca="1" si="627"/>
        <v>-3.2150176804877875E-2</v>
      </c>
      <c r="AL374" s="240">
        <f t="shared" ca="1" si="628"/>
        <v>-3.2595188965907046E-2</v>
      </c>
      <c r="AM374" s="240">
        <f t="shared" ca="1" si="629"/>
        <v>-2.9749924144890007E-2</v>
      </c>
      <c r="AN374" s="240">
        <f t="shared" ca="1" si="630"/>
        <v>-2.3901593726249479E-2</v>
      </c>
      <c r="AO374" s="240">
        <f t="shared" ca="1" si="631"/>
        <v>-1.5640549463429212E-2</v>
      </c>
      <c r="AP374" s="240">
        <f t="shared" ca="1" si="632"/>
        <v>-5.8006912247211967E-3</v>
      </c>
      <c r="AQ374" s="240">
        <f t="shared" ca="1" si="633"/>
        <v>4.6247098938462499E-3</v>
      </c>
      <c r="AR374" s="240">
        <f t="shared" ca="1" si="634"/>
        <v>1.4583275967270031E-2</v>
      </c>
      <c r="AS374" s="240">
        <f t="shared" ca="1" si="635"/>
        <v>2.3069753098729884E-2</v>
      </c>
      <c r="AT374" s="240">
        <f t="shared" ca="1" si="636"/>
        <v>2.9227485405865092E-2</v>
      </c>
      <c r="AU374" s="240">
        <f t="shared" ca="1" si="637"/>
        <v>3.2434888982751348E-2</v>
      </c>
      <c r="AV374" s="240">
        <f t="shared" ca="1" si="638"/>
        <v>3.2368196841192937E-2</v>
      </c>
      <c r="AW374" s="240">
        <f t="shared" ca="1" si="639"/>
        <v>2.9034141128639075E-2</v>
      </c>
      <c r="AX374" s="240">
        <f t="shared" ca="1" si="640"/>
        <v>2.2769273560723256E-2</v>
      </c>
      <c r="AY374" s="240">
        <f t="shared" ca="1" si="641"/>
        <v>1.4205992666438332E-2</v>
      </c>
      <c r="AZ374" s="240">
        <f t="shared" ca="1" si="642"/>
        <v>4.2087071794391657E-3</v>
      </c>
      <c r="BA374" s="240">
        <f t="shared" ca="1" si="643"/>
        <v>-6.2134205249548859E-3</v>
      </c>
      <c r="BB374" s="240">
        <f t="shared" ca="1" si="644"/>
        <v>-1.6008342952078855E-2</v>
      </c>
      <c r="BC374" s="240">
        <f t="shared" ca="1" si="645"/>
        <v>-2.418732499023871E-2</v>
      </c>
      <c r="BD374" s="240">
        <f t="shared" ca="1" si="646"/>
        <v>-2.9924750430708847E-2</v>
      </c>
      <c r="BE374" s="240">
        <f t="shared" ca="1" si="647"/>
        <v>-3.2641462672104625E-2</v>
      </c>
      <c r="BF374" s="240">
        <f t="shared" ca="1" si="648"/>
        <v>-3.2063226895169203E-2</v>
      </c>
      <c r="BG374" s="240">
        <f t="shared" ca="1" si="649"/>
        <v>-2.824841232331881E-2</v>
      </c>
      <c r="BH374" s="240">
        <f t="shared" ca="1" si="650"/>
        <v>-2.1582100220836519E-2</v>
      </c>
      <c r="BI374" s="240">
        <f t="shared" ca="1" si="651"/>
        <v>-1.2737212388816053E-2</v>
      </c>
      <c r="BJ374" s="240">
        <f t="shared" ca="1" si="652"/>
        <v>-2.6065839899226551E-3</v>
      </c>
      <c r="BK374" s="240">
        <f t="shared" ca="1" si="653"/>
        <v>7.7871624817875459E-3</v>
      </c>
      <c r="BL374" s="240">
        <f t="shared" ca="1" si="654"/>
        <v>1.7394844436550934E-2</v>
      </c>
      <c r="BM374" s="240">
        <f t="shared" ca="1" si="655"/>
        <v>2.5246627497286591E-2</v>
      </c>
      <c r="BN374" s="240">
        <f t="shared" ca="1" si="656"/>
        <v>3.0549924110666475E-2</v>
      </c>
      <c r="BO374" s="240">
        <f t="shared" ca="1" si="657"/>
        <v>3.2769400218826336E-2</v>
      </c>
      <c r="BP374" s="240">
        <f t="shared" ca="1" si="658"/>
        <v>3.1681013827147997E-2</v>
      </c>
      <c r="BQ374" s="240">
        <f t="shared" ca="1" si="659"/>
        <v>2.7394630618443036E-2</v>
      </c>
      <c r="BR374" s="240">
        <f t="shared" ca="1" si="660"/>
        <v>2.0342933711148977E-2</v>
      </c>
      <c r="BS374" s="240">
        <f t="shared" ca="1" si="661"/>
        <v>1.1237747050901021E-2</v>
      </c>
      <c r="BT374" s="240">
        <f t="shared" ca="1" si="662"/>
        <v>9.9818131126474564E-4</v>
      </c>
      <c r="BU374" s="240">
        <f t="shared" ca="1" si="663"/>
        <v>-9.3421444821267605E-3</v>
      </c>
      <c r="BV374" s="240">
        <f t="shared" ca="1" si="664"/>
        <v>-1.8739440217166836E-2</v>
      </c>
      <c r="BW374" s="240">
        <f t="shared" ca="1" si="665"/>
        <v>-2.6245108667350147E-2</v>
      </c>
      <c r="BX374" s="240">
        <f t="shared" ca="1" si="666"/>
        <v>-3.110150034758415E-2</v>
      </c>
      <c r="BY374" s="240">
        <f t="shared" ca="1" si="667"/>
        <v>-3.2818393410160435E-2</v>
      </c>
      <c r="BZ374" s="240">
        <f t="shared" ca="1" si="668"/>
        <v>-3.122247842188814E-2</v>
      </c>
      <c r="CA374" s="240">
        <f t="shared" ca="1" si="669"/>
        <v>-2.6474852848921121E-2</v>
      </c>
      <c r="CB374" s="240">
        <f t="shared" ca="1" si="670"/>
        <v>-1.9054759292320728E-2</v>
      </c>
      <c r="CC374" s="240">
        <f t="shared" ca="1" si="671"/>
        <v>-9.7112089960300838E-3</v>
      </c>
      <c r="CD374" s="240">
        <f t="shared" ca="1" si="672"/>
        <v>6.1262607360247634E-4</v>
      </c>
      <c r="CE374" s="240">
        <f t="shared" ca="1" si="673"/>
        <v>1.0874620438133203E-2</v>
      </c>
      <c r="CF374" s="240">
        <f t="shared" ca="1" si="674"/>
        <v>2.0038891044918572E-2</v>
      </c>
      <c r="CG374" s="240">
        <f t="shared" ca="1" si="675"/>
        <v>2.7180363071833968E-2</v>
      </c>
      <c r="CH374" s="240">
        <f t="shared" ca="1" si="676"/>
        <v>3.1578150345994829E-2</v>
      </c>
      <c r="CI374" s="240">
        <f t="shared" ca="1" si="677"/>
        <v>3.2788324217217689E-2</v>
      </c>
      <c r="CJ374" s="240">
        <f t="shared" ca="1" si="678"/>
        <v>3.0688725331343803E-2</v>
      </c>
      <c r="CK374" s="240">
        <f t="shared" ca="1" si="679"/>
        <v>2.5491294839962916E-2</v>
      </c>
      <c r="CL374" s="240">
        <f t="shared" ca="1" si="680"/>
        <v>1.7720680289357572E-2</v>
      </c>
      <c r="CM374" s="240">
        <f t="shared" ca="1" si="681"/>
        <v>8.1612757880861562E-3</v>
      </c>
      <c r="CN374" s="240">
        <f t="shared" ca="1" si="682"/>
        <v>-2.2219575885985658E-3</v>
      </c>
      <c r="CO374" s="240">
        <f t="shared" ca="1" si="683"/>
        <v>-1.238089848100004E-2</v>
      </c>
      <c r="CP374" s="240">
        <f t="shared" ca="1" si="684"/>
        <v>-2.129006642894354E-2</v>
      </c>
      <c r="CQ374" s="240">
        <f t="shared" ca="1" si="685"/>
        <v>-2.8050137600959178E-2</v>
      </c>
      <c r="CR374" s="240">
        <f t="shared" ca="1" si="686"/>
        <v>-3.1978725814302708E-2</v>
      </c>
      <c r="CS374" s="240">
        <f t="shared" ca="1" si="687"/>
        <v>-3.2679265079317663E-2</v>
      </c>
      <c r="CT374" s="240">
        <f t="shared" ca="1" si="688"/>
        <v>-3.0081040413461387E-2</v>
      </c>
      <c r="CU374" s="240">
        <f t="shared" ca="1" si="689"/>
        <v>-2.4446326068961591E-2</v>
      </c>
      <c r="CV374" s="240">
        <f t="shared" ca="1" si="690"/>
        <v>-1.6343910615428982E-2</v>
      </c>
      <c r="CW374" s="240">
        <f t="shared" ca="1" si="691"/>
        <v>-6.5916813519255098E-3</v>
      </c>
      <c r="CX374" s="240">
        <f t="shared" ca="1" si="692"/>
        <v>3.8259362131433383E-3</v>
      </c>
      <c r="CY374" s="240">
        <f t="shared" ca="1" si="693"/>
        <v>1.3857349854987515E-2</v>
      </c>
      <c r="CZ374" s="240">
        <f t="shared" ca="1" si="694"/>
        <v>2.2489952178151518E-2</v>
      </c>
      <c r="DA374" s="240">
        <f t="shared" ca="1" si="695"/>
        <v>2.8852336891701792E-2</v>
      </c>
      <c r="DB374" s="240">
        <f t="shared" ca="1" si="696"/>
        <v>3.2302261731118338E-2</v>
      </c>
      <c r="DC374" s="240">
        <f t="shared" ca="1" si="697"/>
        <v>3.2491478729475998E-2</v>
      </c>
      <c r="DD374" s="240">
        <f t="shared" ca="1" si="698"/>
        <v>2.9400887634434984E-2</v>
      </c>
      <c r="DE374" s="240">
        <f t="shared" ca="1" si="699"/>
        <v>2.3342463957214787E-2</v>
      </c>
      <c r="DF374" s="240">
        <f t="shared" ca="1" si="700"/>
        <v>1.4927767029270431E-2</v>
      </c>
      <c r="DG374" s="240">
        <f t="shared" ca="1" si="701"/>
        <v>5.0062069780247489E-3</v>
      </c>
      <c r="DH374" s="240">
        <f t="shared" ca="1" si="702"/>
        <v>-5.4206978222382154E-3</v>
      </c>
      <c r="DI374" s="240">
        <f t="shared" ca="1" si="703"/>
        <v>-1.5300417659413725E-2</v>
      </c>
      <c r="DJ374" s="240">
        <f t="shared" ca="1" si="704"/>
        <v>-2.3635657662675176E-2</v>
      </c>
      <c r="DK374" s="240">
        <f t="shared" ca="1" si="705"/>
        <v>-2.9585028375706052E-2</v>
      </c>
      <c r="DL374" s="240">
        <f t="shared" ca="1" si="706"/>
        <v>-3.2547978670079761E-2</v>
      </c>
      <c r="DM374" s="240">
        <f t="shared" ca="1" si="707"/>
        <v>-3.2225417561457588E-2</v>
      </c>
      <c r="DN374" s="240">
        <f t="shared" ca="1" si="708"/>
        <v>-2.8649905541883604E-2</v>
      </c>
      <c r="DO374" s="240">
        <f t="shared" ca="1" si="709"/>
        <v>-2.2182367805236677E-2</v>
      </c>
      <c r="DP374" s="240">
        <f t="shared" ca="1" si="710"/>
        <v>-1.3475661144820295E-2</v>
      </c>
      <c r="DQ374" s="240">
        <f t="shared" ca="1" si="711"/>
        <v>-3.4086722130223252E-3</v>
      </c>
      <c r="DR374" s="240">
        <f t="shared" ca="1" si="712"/>
        <v>7.0024004954822635E-3</v>
      </c>
      <c r="DS374" s="240">
        <f t="shared" ca="1" si="713"/>
        <v>1.6706625417540203E-2</v>
      </c>
      <c r="DT374" s="240">
        <f t="shared" ca="1" si="714"/>
        <v>2.4724422777650423E-2</v>
      </c>
      <c r="DU374" s="240">
        <f t="shared" ca="1" si="715"/>
        <v>3.0246446935010704E-2</v>
      </c>
      <c r="DV374" s="240">
        <f t="shared" ca="1" si="716"/>
        <v>3.2715284677558722E-2</v>
      </c>
      <c r="DW374" s="240">
        <f t="shared" ca="1" si="717"/>
        <v>3.1881722539920415E-2</v>
      </c>
      <c r="DX374" s="240">
        <f t="shared" ca="1" si="718"/>
        <v>2.7829903317446596E-2</v>
      </c>
      <c r="DY374" s="240">
        <f t="shared" ca="1" si="719"/>
        <v>2.0968832386269804E-2</v>
      </c>
      <c r="DZ374" s="240">
        <f t="shared" ca="1" si="720"/>
        <v>1.1991091212343773E-2</v>
      </c>
      <c r="EA374" s="240">
        <f t="shared" ca="1" si="721"/>
        <v>1.8029256580940779E-3</v>
      </c>
      <c r="EB374" s="240">
        <f t="shared" ca="1" si="722"/>
        <v>-8.5672337725946242E-3</v>
      </c>
      <c r="EC374" s="240">
        <f t="shared" ca="1" si="723"/>
        <v>-1.8072585451708263E-2</v>
      </c>
      <c r="ED374" s="240">
        <f t="shared" ca="1" si="724"/>
        <v>-2.575362459255064E-2</v>
      </c>
      <c r="EE374" s="240">
        <f t="shared" ca="1" si="725"/>
        <v>-3.0834999154373155E-2</v>
      </c>
      <c r="EF374" s="240">
        <f t="shared" ca="1" si="726"/>
        <v>-3.2803776698728943E-2</v>
      </c>
      <c r="EG374" s="240">
        <f t="shared" ca="1" si="727"/>
        <v>-3.146122165627549E-2</v>
      </c>
      <c r="EH374" s="240">
        <f t="shared" ca="1" si="728"/>
        <v>-2.694285641830611E-2</v>
      </c>
      <c r="EI374" s="240">
        <f t="shared" ca="1" si="729"/>
        <v>-1.9704781213431791E-2</v>
      </c>
      <c r="EJ374" s="240">
        <f t="shared" ca="1" si="730"/>
        <v>-1.0477633690841167E-2</v>
      </c>
      <c r="EK374" s="240">
        <f t="shared" ca="1" si="731"/>
        <v>-1.9283569733784603E-4</v>
      </c>
      <c r="EL374" s="240">
        <f t="shared" ca="1" si="732"/>
        <v>1.011142783314798E-2</v>
      </c>
      <c r="EM374" s="240">
        <f t="shared" ca="1" si="733"/>
        <v>1.9395007044551632E-2</v>
      </c>
      <c r="EN374" s="240">
        <f t="shared" ca="1" si="734"/>
        <v>2.6720783670056304E-2</v>
      </c>
      <c r="EO374" s="240">
        <f t="shared" ca="1" si="735"/>
        <v>3.1349267159945772E-2</v>
      </c>
      <c r="EP374" s="240">
        <f t="shared" ca="1" si="736"/>
        <v>3.2813241548560426E-2</v>
      </c>
      <c r="EQ374" s="240">
        <f t="shared" ca="1" si="737"/>
        <v>3.0964927933983026E-2</v>
      </c>
      <c r="ER374" s="240">
        <f t="shared" ca="1" si="738"/>
        <v>2.5990901818138415E-2</v>
      </c>
      <c r="ES374" s="240">
        <f t="shared" ca="1" si="739"/>
        <v>1.8393259496715445E-2</v>
      </c>
      <c r="ET374" s="240">
        <f t="shared" ca="1" si="740"/>
        <v>8.9389346320452277E-3</v>
      </c>
      <c r="EU374" s="240">
        <f t="shared" ca="1" si="741"/>
        <v>-1.4177188215036881E-3</v>
      </c>
      <c r="EV374" s="240">
        <f t="shared" ca="1" si="742"/>
        <v>-1.1631262578394802E-2</v>
      </c>
      <c r="EW374" s="240">
        <f t="shared" ca="1" si="743"/>
        <v>-2.0670704366622508E-2</v>
      </c>
      <c r="EX374" s="240">
        <f t="shared" ca="1" si="744"/>
        <v>-2.7623570039236565E-2</v>
      </c>
      <c r="EY374" s="240">
        <f t="shared" ca="1" si="745"/>
        <v>-3.1788012035058578E-2</v>
      </c>
      <c r="EZ374" s="240">
        <f t="shared" ca="1" si="746"/>
        <v>-3.2743656425400919E-2</v>
      </c>
      <c r="FA374" s="240">
        <f t="shared" ca="1" si="747"/>
        <v>-3.0394036988090317E-2</v>
      </c>
      <c r="FB374" s="240">
        <f t="shared" ca="1" si="748"/>
        <v>-2.4976332858956691E-2</v>
      </c>
      <c r="FC374" s="240">
        <f t="shared" ca="1" si="749"/>
        <v>-1.703742680681225E-2</v>
      </c>
      <c r="FD374" s="240">
        <f t="shared" ca="1" si="750"/>
        <v>-7.3787008967622619E-3</v>
      </c>
      <c r="FE374" s="240">
        <f t="shared" ca="1" si="751"/>
        <v>3.0248579315267123E-3</v>
      </c>
      <c r="FF374" s="240">
        <f t="shared" ca="1" si="752"/>
        <v>1.3123076593311992E-2</v>
      </c>
      <c r="FG374" s="240">
        <f t="shared" ca="1" si="753"/>
        <v>2.1896604151334507E-2</v>
      </c>
      <c r="FH374" s="240">
        <f t="shared" ca="1" si="754"/>
        <v>2.8459808808653213E-2</v>
      </c>
      <c r="FI374" s="240">
        <f t="shared" ca="1" si="755"/>
        <v>3.2150176804877903E-2</v>
      </c>
      <c r="FJ374" s="240">
        <f t="shared" ca="1" si="756"/>
        <v>3.2595188965907032E-2</v>
      </c>
      <c r="FK374" s="240">
        <f t="shared" ca="1" si="757"/>
        <v>2.9749924144890007E-2</v>
      </c>
      <c r="FL374" s="240">
        <f t="shared" ca="1" si="758"/>
        <v>2.3901593726249355E-2</v>
      </c>
      <c r="FM374" s="240">
        <f t="shared" ca="1" si="759"/>
        <v>1.5640549463429108E-2</v>
      </c>
      <c r="FN374" s="240">
        <f t="shared" ca="1" si="760"/>
        <v>5.8006912247211308E-3</v>
      </c>
      <c r="FO374" s="240">
        <f t="shared" ca="1" si="761"/>
        <v>-4.6247098938461961E-3</v>
      </c>
      <c r="FP374" s="240">
        <f t="shared" ca="1" si="762"/>
        <v>-1.4583275967270137E-2</v>
      </c>
      <c r="FQ374" s="240">
        <f t="shared" ca="1" si="763"/>
        <v>-2.3069753098729932E-2</v>
      </c>
      <c r="FR374" s="240">
        <f t="shared" ca="1" si="764"/>
        <v>-2.9227485405865096E-2</v>
      </c>
      <c r="FS374" s="240">
        <f t="shared" ca="1" si="765"/>
        <v>-3.2434888982751368E-2</v>
      </c>
      <c r="FT374" s="240">
        <f t="shared" ca="1" si="766"/>
        <v>-3.2368196841192916E-2</v>
      </c>
      <c r="FU374" s="240">
        <f t="shared" ca="1" si="767"/>
        <v>-2.9034141128639047E-2</v>
      </c>
      <c r="FV374" s="240">
        <f t="shared" ca="1" si="768"/>
        <v>-2.2769273560723294E-2</v>
      </c>
      <c r="FW374" s="240">
        <f t="shared" ca="1" si="769"/>
        <v>-1.4205992666438221E-2</v>
      </c>
      <c r="FX374" s="240">
        <f t="shared" ca="1" si="770"/>
        <v>-4.2087071794390998E-3</v>
      </c>
      <c r="FY374" s="240">
        <f t="shared" ca="1" si="771"/>
        <v>6.2134205249548928E-3</v>
      </c>
      <c r="FZ374" s="240">
        <f t="shared" ca="1" si="772"/>
        <v>1.6008342952079015E-2</v>
      </c>
      <c r="GA374" s="240">
        <f t="shared" ca="1" si="773"/>
        <v>2.4187324990238793E-2</v>
      </c>
      <c r="GB374" s="240">
        <f t="shared" ca="1" si="774"/>
        <v>2.9924750430708875E-2</v>
      </c>
      <c r="GC374" s="240">
        <f t="shared" ca="1" si="775"/>
        <v>3.2641462672104618E-2</v>
      </c>
      <c r="GD374" s="240">
        <f t="shared" ca="1" si="776"/>
        <v>3.2063226895169161E-2</v>
      </c>
      <c r="GE374" s="240">
        <f t="shared" ca="1" si="777"/>
        <v>2.8248412323318782E-2</v>
      </c>
      <c r="GF374" s="240">
        <f t="shared" ca="1" si="778"/>
        <v>2.1582100220836467E-2</v>
      </c>
      <c r="GG374" s="240">
        <f t="shared" ca="1" si="779"/>
        <v>1.2737212388816102E-2</v>
      </c>
      <c r="GH374" s="240">
        <f t="shared" ca="1" si="780"/>
        <v>2.6065839899225909E-3</v>
      </c>
      <c r="GI374" s="240">
        <f t="shared" ca="1" si="781"/>
        <v>-7.7871624817876101E-3</v>
      </c>
      <c r="GJ374" s="240">
        <f t="shared" ca="1" si="782"/>
        <v>-1.7394844436550892E-2</v>
      </c>
      <c r="GK374" s="240">
        <f t="shared" ca="1" si="783"/>
        <v>-2.5246627497286709E-2</v>
      </c>
      <c r="GL374" s="240">
        <f t="shared" ca="1" si="784"/>
        <v>-3.0549924110666503E-2</v>
      </c>
      <c r="GM374" s="240">
        <f t="shared" ca="1" si="785"/>
        <v>-3.2769400218826343E-2</v>
      </c>
      <c r="GN374" s="240">
        <f t="shared" ca="1" si="786"/>
        <v>-3.1681013827148004E-2</v>
      </c>
      <c r="GO374" s="240">
        <f t="shared" ca="1" si="787"/>
        <v>-2.7394630618442939E-2</v>
      </c>
      <c r="GP374" s="240">
        <f t="shared" ca="1" si="788"/>
        <v>-2.0342933711148925E-2</v>
      </c>
      <c r="GQ374" s="240">
        <f t="shared" ca="1" si="789"/>
        <v>-1.1237747050901066E-2</v>
      </c>
      <c r="GR374" s="240">
        <f t="shared" ca="1" si="790"/>
        <v>-9.9818131126456523E-4</v>
      </c>
      <c r="GS374" s="240">
        <f t="shared" ca="1" si="791"/>
        <v>9.342144482126823E-3</v>
      </c>
      <c r="GT374" s="240">
        <f t="shared" ca="1" si="792"/>
        <v>1.8739440217166892E-2</v>
      </c>
      <c r="GU374" s="240">
        <f t="shared" ca="1" si="793"/>
        <v>2.6245108667350119E-2</v>
      </c>
      <c r="GV374" s="240">
        <f t="shared" ca="1" si="794"/>
        <v>3.1101500347584205E-2</v>
      </c>
      <c r="GW374" s="240">
        <f t="shared" ca="1" si="795"/>
        <v>3.2818393410160435E-2</v>
      </c>
      <c r="GX374" s="240">
        <f t="shared" ca="1" si="796"/>
        <v>3.122247842188812E-2</v>
      </c>
      <c r="GY374" s="240">
        <f t="shared" ca="1" si="797"/>
        <v>2.6474852848921013E-2</v>
      </c>
      <c r="GZ374" s="240">
        <f t="shared" ca="1" si="798"/>
        <v>1.9054759292320863E-2</v>
      </c>
      <c r="HA374" s="240">
        <f t="shared" ca="1" si="799"/>
        <v>9.711208996030023E-3</v>
      </c>
      <c r="HB374" s="240">
        <f t="shared" ca="1" si="800"/>
        <v>-6.1262607360265675E-4</v>
      </c>
      <c r="HC374" s="240">
        <f t="shared" ca="1" si="801"/>
        <v>-1.0874620438133153E-2</v>
      </c>
      <c r="HD374" s="240">
        <f t="shared" ca="1" si="802"/>
        <v>-2.0038891044918627E-2</v>
      </c>
      <c r="HE374" s="240">
        <f t="shared" ca="1" si="803"/>
        <v>-2.7180363071834135E-2</v>
      </c>
      <c r="HF374" s="240">
        <f t="shared" ca="1" si="804"/>
        <v>-3.1578150345994815E-2</v>
      </c>
      <c r="HG374" s="240">
        <f t="shared" ca="1" si="805"/>
        <v>-3.2788324217217689E-2</v>
      </c>
      <c r="HH374" s="240">
        <f t="shared" ca="1" si="806"/>
        <v>-3.0688725331343696E-2</v>
      </c>
      <c r="HI374" s="240">
        <f t="shared" ca="1" si="807"/>
        <v>-2.5491294839962948E-2</v>
      </c>
      <c r="HJ374" s="240">
        <f t="shared" ca="1" si="808"/>
        <v>-1.7720680289357423E-2</v>
      </c>
      <c r="HK374" s="240">
        <f t="shared" ca="1" si="809"/>
        <v>-8.1612757880863192E-3</v>
      </c>
      <c r="HL374" s="240">
        <f t="shared" ca="1" si="810"/>
        <v>2.2219575885986317E-3</v>
      </c>
      <c r="HM374" s="240">
        <f t="shared" ca="1" si="811"/>
        <v>1.2380898481000206E-2</v>
      </c>
      <c r="HN374" s="240">
        <f t="shared" ca="1" si="812"/>
        <v>2.1290066428943415E-2</v>
      </c>
      <c r="HO374" s="240">
        <f t="shared" ca="1" si="813"/>
        <v>2.8050137600959212E-2</v>
      </c>
      <c r="HP374" s="240">
        <f t="shared" ca="1" si="814"/>
        <v>3.197872581430275E-2</v>
      </c>
      <c r="HQ374" s="240">
        <f t="shared" ca="1" si="815"/>
        <v>3.2679265079317663E-2</v>
      </c>
      <c r="HR374" s="240">
        <f t="shared" ca="1" si="816"/>
        <v>3.0081040413461366E-2</v>
      </c>
      <c r="HS374" s="240">
        <f t="shared" ca="1" si="817"/>
        <v>2.4446326068961393E-2</v>
      </c>
      <c r="HT374" s="240">
        <f t="shared" ca="1" si="818"/>
        <v>1.6343910615429027E-2</v>
      </c>
      <c r="HU374" s="240">
        <f t="shared" ca="1" si="819"/>
        <v>6.5916813519253312E-3</v>
      </c>
      <c r="HV374" s="240">
        <f t="shared" ca="1" si="820"/>
        <v>-3.8259362131436332E-3</v>
      </c>
      <c r="HW374" s="240">
        <f t="shared" ca="1" si="821"/>
        <v>-1.3857349854987471E-2</v>
      </c>
      <c r="HX374" s="240">
        <f t="shared" ca="1" si="822"/>
        <v>-2.248995217815165E-2</v>
      </c>
      <c r="HY374" s="240">
        <f t="shared" ca="1" si="823"/>
        <v>-2.8852336891701712E-2</v>
      </c>
      <c r="HZ374" s="240">
        <f t="shared" ca="1" si="824"/>
        <v>-3.2302261731118352E-2</v>
      </c>
      <c r="IA374" s="240">
        <f t="shared" ca="1" si="825"/>
        <v>-3.2491478729475956E-2</v>
      </c>
      <c r="IB374" s="240">
        <f t="shared" ca="1" si="826"/>
        <v>-2.9400887634435054E-2</v>
      </c>
      <c r="IC374" s="240">
        <f t="shared" ca="1" si="827"/>
        <v>-2.3342463957214739E-2</v>
      </c>
      <c r="ID374" s="240">
        <f t="shared" ca="1" si="828"/>
        <v>-1.4927767029270168E-2</v>
      </c>
      <c r="IE374" s="240">
        <f t="shared" ca="1" si="829"/>
        <v>3.0864717753440404E-2</v>
      </c>
      <c r="IF374" s="240">
        <f t="shared" ca="1" si="830"/>
        <v>5.4206978222382761E-3</v>
      </c>
      <c r="IG374" s="240">
        <f t="shared" ca="1" si="831"/>
        <v>1.5300417659413991E-2</v>
      </c>
      <c r="IH374" s="240">
        <f t="shared" ca="1" si="832"/>
        <v>2.3635657662675218E-2</v>
      </c>
      <c r="II374" s="240">
        <f t="shared" ca="1" si="833"/>
        <v>2.958502837570608E-2</v>
      </c>
      <c r="IJ374" s="240">
        <f t="shared" ca="1" si="834"/>
        <v>3.254797867007974E-2</v>
      </c>
      <c r="IK374" s="240">
        <f t="shared" ca="1" si="835"/>
        <v>3.2225417561457581E-2</v>
      </c>
      <c r="IL374" s="240">
        <f t="shared" ca="1" si="836"/>
        <v>2.8649905541883569E-2</v>
      </c>
      <c r="IM374" s="240">
        <f t="shared" ca="1" si="837"/>
        <v>2.2182367805236802E-2</v>
      </c>
      <c r="IN374" s="240">
        <f t="shared" ca="1" si="838"/>
        <v>1.3475661144820239E-2</v>
      </c>
      <c r="IO374" s="240">
        <f t="shared" ca="1" si="839"/>
        <v>3.408672213022032E-3</v>
      </c>
      <c r="IP374" s="240">
        <f t="shared" ca="1" si="840"/>
        <v>-7.0024004954820987E-3</v>
      </c>
      <c r="IQ374" s="240">
        <f t="shared" ca="1" si="841"/>
        <v>-1.6706625417540262E-2</v>
      </c>
      <c r="IR374" s="240">
        <f t="shared" ca="1" si="842"/>
        <v>-2.4724422777650617E-2</v>
      </c>
      <c r="IS374" s="240">
        <f t="shared" ca="1" si="843"/>
        <v>-3.0246446935010728E-2</v>
      </c>
      <c r="IT374" s="240">
        <f t="shared" ca="1" si="844"/>
        <v>-3.2715284677558729E-2</v>
      </c>
      <c r="IU374" s="240">
        <f t="shared" ca="1" si="845"/>
        <v>-3.1881722539920346E-2</v>
      </c>
      <c r="IV374" s="240">
        <f t="shared" ca="1" si="846"/>
        <v>-2.7829903317446565E-2</v>
      </c>
      <c r="IW374" s="240">
        <f t="shared" ca="1" si="847"/>
        <v>-2.0968832386269752E-2</v>
      </c>
      <c r="IX374" s="240">
        <f t="shared" ca="1" si="848"/>
        <v>-1.1991091212343933E-2</v>
      </c>
      <c r="IY374" s="240">
        <f t="shared" ca="1" si="849"/>
        <v>-1.8029256580940171E-3</v>
      </c>
      <c r="IZ374" s="240">
        <f t="shared" ca="1" si="850"/>
        <v>8.5672337725949121E-3</v>
      </c>
      <c r="JA374" s="240">
        <f t="shared" ca="1" si="851"/>
        <v>1.8072585451708128E-2</v>
      </c>
      <c r="JB374" s="240">
        <f t="shared" ca="1" si="852"/>
        <v>2.5753624592550681E-2</v>
      </c>
    </row>
    <row r="375" spans="2:262">
      <c r="B375" s="248">
        <v>14</v>
      </c>
      <c r="C375" s="247">
        <f t="shared" si="853"/>
        <v>2.7343749999999997E-4</v>
      </c>
      <c r="D375" s="244">
        <f t="shared" ca="1" si="597"/>
        <v>80.242232673863271</v>
      </c>
      <c r="E375" s="243">
        <f ca="1">T361</f>
        <v>0.24223267386327479</v>
      </c>
      <c r="F375" s="242">
        <v>14</v>
      </c>
      <c r="G375" s="240">
        <f t="shared" ca="1" si="854"/>
        <v>-2.6092736537607795E-3</v>
      </c>
      <c r="H375" s="240">
        <f t="shared" ca="1" si="598"/>
        <v>-2.8069309868548149E-3</v>
      </c>
      <c r="I375" s="240">
        <f t="shared" ca="1" si="599"/>
        <v>-2.6764247703421626E-3</v>
      </c>
      <c r="J375" s="240">
        <f t="shared" ca="1" si="600"/>
        <v>-2.2330127299941705E-3</v>
      </c>
      <c r="K375" s="240">
        <f t="shared" ca="1" si="601"/>
        <v>-1.5285349964661305E-3</v>
      </c>
      <c r="L375" s="240">
        <f t="shared" ca="1" si="602"/>
        <v>-6.4535337870029832E-4</v>
      </c>
      <c r="M375" s="240">
        <f t="shared" ca="1" si="603"/>
        <v>3.1327770914397666E-4</v>
      </c>
      <c r="N375" s="240">
        <f t="shared" ca="1" si="604"/>
        <v>1.2352829142975869E-3</v>
      </c>
      <c r="O375" s="240">
        <f t="shared" ca="1" si="605"/>
        <v>2.0128688844137815E-3</v>
      </c>
      <c r="P375" s="240">
        <f t="shared" ca="1" si="606"/>
        <v>2.5551265899251396E-3</v>
      </c>
      <c r="Q375" s="240">
        <f t="shared" ca="1" si="607"/>
        <v>2.79865966865691E-3</v>
      </c>
      <c r="R375" s="240">
        <f t="shared" ca="1" si="608"/>
        <v>2.7149962130568459E-3</v>
      </c>
      <c r="S375" s="240">
        <f t="shared" ca="1" si="609"/>
        <v>2.3139174741391897E-3</v>
      </c>
      <c r="T375" s="240">
        <f t="shared" ca="1" si="610"/>
        <v>1.642314317141234E-3</v>
      </c>
      <c r="U375" s="241">
        <f t="shared" ca="1" si="611"/>
        <v>7.7870512279967731E-4</v>
      </c>
      <c r="V375" s="240">
        <f t="shared" ca="1" si="612"/>
        <v>-1.759439433419289E-4</v>
      </c>
      <c r="W375" s="240">
        <f t="shared" ca="1" si="613"/>
        <v>-1.1100230741166589E-3</v>
      </c>
      <c r="X375" s="240">
        <f t="shared" ca="1" si="614"/>
        <v>-1.9143273319595785E-3</v>
      </c>
      <c r="Y375" s="240">
        <f t="shared" ca="1" si="615"/>
        <v>-2.4948240023317143E-3</v>
      </c>
      <c r="Z375" s="240">
        <f t="shared" ca="1" si="616"/>
        <v>-2.7836461341835747E-3</v>
      </c>
      <c r="AA375" s="240">
        <f t="shared" ca="1" si="617"/>
        <v>-2.7470269920886929E-3</v>
      </c>
      <c r="AB375" s="240">
        <f t="shared" ca="1" si="618"/>
        <v>-2.3892477884137728E-3</v>
      </c>
      <c r="AC375" s="240">
        <f t="shared" ca="1" si="619"/>
        <v>-1.7521371587765986E-3</v>
      </c>
      <c r="AD375" s="240">
        <f t="shared" ca="1" si="620"/>
        <v>-9.1018089805171862E-4</v>
      </c>
      <c r="AE375" s="240">
        <f t="shared" ca="1" si="621"/>
        <v>3.8186313169498746E-5</v>
      </c>
      <c r="AF375" s="240">
        <f t="shared" ca="1" si="622"/>
        <v>9.8208909112364683E-4</v>
      </c>
      <c r="AG375" s="240">
        <f t="shared" ca="1" si="623"/>
        <v>1.811173997287414E-3</v>
      </c>
      <c r="AH375" s="240">
        <f t="shared" ca="1" si="624"/>
        <v>2.4285111651958964E-3</v>
      </c>
      <c r="AI375" s="240">
        <f t="shared" ca="1" si="625"/>
        <v>2.7619265523543862E-3</v>
      </c>
      <c r="AJ375" s="240">
        <f t="shared" ca="1" si="626"/>
        <v>2.7724399424854506E-3</v>
      </c>
      <c r="AK375" s="240">
        <f t="shared" ca="1" si="627"/>
        <v>2.4588221954926787E-3</v>
      </c>
      <c r="AL375" s="240">
        <f t="shared" ca="1" si="628"/>
        <v>1.8577389485273808E-3</v>
      </c>
      <c r="AM375" s="240">
        <f t="shared" ca="1" si="629"/>
        <v>1.0394639677979221E-3</v>
      </c>
      <c r="AN375" s="240">
        <f t="shared" ca="1" si="630"/>
        <v>9.9663311176080181E-5</v>
      </c>
      <c r="AO375" s="240">
        <f t="shared" ca="1" si="631"/>
        <v>-8.517891694892727E-4</v>
      </c>
      <c r="AP375" s="240">
        <f t="shared" ca="1" si="632"/>
        <v>-1.7036573858156779E-3</v>
      </c>
      <c r="AQ375" s="240">
        <f t="shared" ca="1" si="633"/>
        <v>-2.3563478319506667E-3</v>
      </c>
      <c r="AR375" s="240">
        <f t="shared" ca="1" si="634"/>
        <v>-2.7335532475443814E-3</v>
      </c>
      <c r="AS375" s="240">
        <f t="shared" ca="1" si="635"/>
        <v>-2.7911738422237028E-3</v>
      </c>
      <c r="AT375" s="240">
        <f t="shared" ca="1" si="636"/>
        <v>-2.5224730845352528E-3</v>
      </c>
      <c r="AU375" s="240">
        <f t="shared" ca="1" si="637"/>
        <v>-1.9588652824324465E-3</v>
      </c>
      <c r="AV375" s="240">
        <f t="shared" ca="1" si="638"/>
        <v>-1.1662428777994105E-3</v>
      </c>
      <c r="AW375" s="240">
        <f t="shared" ca="1" si="639"/>
        <v>-2.3727283787556143E-4</v>
      </c>
      <c r="AX375" s="240">
        <f t="shared" ca="1" si="640"/>
        <v>7.1943721313767945E-4</v>
      </c>
      <c r="AY375" s="240">
        <f t="shared" ca="1" si="641"/>
        <v>1.5920365144787491E-3</v>
      </c>
      <c r="AZ375" s="240">
        <f t="shared" ca="1" si="642"/>
        <v>2.2785078503865736E-3</v>
      </c>
      <c r="BA375" s="240">
        <f t="shared" ca="1" si="643"/>
        <v>2.6985945735300558E-3</v>
      </c>
      <c r="BB375" s="240">
        <f t="shared" ca="1" si="644"/>
        <v>2.8031835596980833E-3</v>
      </c>
      <c r="BC375" s="240">
        <f t="shared" ca="1" si="645"/>
        <v>2.5800471149746316E-3</v>
      </c>
      <c r="BD375" s="240">
        <f t="shared" ca="1" si="646"/>
        <v>2.0552725382958015E-3</v>
      </c>
      <c r="BE375" s="240">
        <f t="shared" ca="1" si="647"/>
        <v>1.2902122065574723E-3</v>
      </c>
      <c r="BF375" s="240">
        <f t="shared" ca="1" si="648"/>
        <v>3.7431075352595397E-4</v>
      </c>
      <c r="BG375" s="240">
        <f t="shared" ca="1" si="649"/>
        <v>-5.8535206952437988E-4</v>
      </c>
      <c r="BH375" s="240">
        <f t="shared" ca="1" si="650"/>
        <v>-1.4765802877325111E-3</v>
      </c>
      <c r="BI375" s="240">
        <f t="shared" ca="1" si="651"/>
        <v>-2.1951787438371857E-3</v>
      </c>
      <c r="BJ375" s="240">
        <f t="shared" ca="1" si="652"/>
        <v>-2.6571347488191267E-3</v>
      </c>
      <c r="BK375" s="240">
        <f t="shared" ca="1" si="653"/>
        <v>-2.8084401624472698E-3</v>
      </c>
      <c r="BL375" s="240">
        <f t="shared" ca="1" si="654"/>
        <v>-2.6314055859286037E-3</v>
      </c>
      <c r="BM375" s="240">
        <f t="shared" ca="1" si="655"/>
        <v>-2.1467284625937815E-3</v>
      </c>
      <c r="BN375" s="240">
        <f t="shared" ca="1" si="656"/>
        <v>-1.4110733011006864E-3</v>
      </c>
      <c r="BO375" s="240">
        <f t="shared" ca="1" si="657"/>
        <v>-5.1044692178534739E-4</v>
      </c>
      <c r="BP375" s="240">
        <f t="shared" ca="1" si="658"/>
        <v>4.4985676150480517E-4</v>
      </c>
      <c r="BQ375" s="240">
        <f t="shared" ca="1" si="659"/>
        <v>1.3575668497399632E-3</v>
      </c>
      <c r="BR375" s="240">
        <f t="shared" ca="1" si="660"/>
        <v>2.1065612594189384E-3</v>
      </c>
      <c r="BS375" s="240">
        <f t="shared" ca="1" si="661"/>
        <v>2.6092736537607786E-3</v>
      </c>
      <c r="BT375" s="240">
        <f t="shared" ca="1" si="662"/>
        <v>2.8069309868548149E-3</v>
      </c>
      <c r="BU375" s="240">
        <f t="shared" ca="1" si="663"/>
        <v>2.6764247703421652E-3</v>
      </c>
      <c r="BV375" s="240">
        <f t="shared" ca="1" si="664"/>
        <v>2.233012729994174E-3</v>
      </c>
      <c r="BW375" s="240">
        <f t="shared" ca="1" si="665"/>
        <v>1.5285349964661336E-3</v>
      </c>
      <c r="BX375" s="240">
        <f t="shared" ca="1" si="666"/>
        <v>6.4535337870030049E-4</v>
      </c>
      <c r="BY375" s="240">
        <f t="shared" ca="1" si="667"/>
        <v>-3.1327770914397666E-4</v>
      </c>
      <c r="BZ375" s="240">
        <f t="shared" ca="1" si="668"/>
        <v>-1.235282914297588E-3</v>
      </c>
      <c r="CA375" s="240">
        <f t="shared" ca="1" si="669"/>
        <v>-2.0128688844137767E-3</v>
      </c>
      <c r="CB375" s="240">
        <f t="shared" ca="1" si="670"/>
        <v>-2.5551265899251378E-3</v>
      </c>
      <c r="CC375" s="240">
        <f t="shared" ca="1" si="671"/>
        <v>-2.7986596686569096E-3</v>
      </c>
      <c r="CD375" s="240">
        <f t="shared" ca="1" si="672"/>
        <v>-2.7149962130568464E-3</v>
      </c>
      <c r="CE375" s="240">
        <f t="shared" ca="1" si="673"/>
        <v>-2.3139174741391893E-3</v>
      </c>
      <c r="CF375" s="240">
        <f t="shared" ca="1" si="674"/>
        <v>-1.6423143171412319E-3</v>
      </c>
      <c r="CG375" s="240">
        <f t="shared" ca="1" si="675"/>
        <v>-7.7870512279968425E-4</v>
      </c>
      <c r="CH375" s="240">
        <f t="shared" ca="1" si="676"/>
        <v>1.7594394334192413E-4</v>
      </c>
      <c r="CI375" s="240">
        <f t="shared" ca="1" si="677"/>
        <v>1.110023074116657E-3</v>
      </c>
      <c r="CJ375" s="240">
        <f t="shared" ca="1" si="678"/>
        <v>1.9143273319595768E-3</v>
      </c>
      <c r="CK375" s="240">
        <f t="shared" ca="1" si="679"/>
        <v>2.4948240023317148E-3</v>
      </c>
      <c r="CL375" s="240">
        <f t="shared" ca="1" si="680"/>
        <v>2.7836461341835751E-3</v>
      </c>
      <c r="CM375" s="240">
        <f t="shared" ca="1" si="681"/>
        <v>2.7470269920886943E-3</v>
      </c>
      <c r="CN375" s="240">
        <f t="shared" ca="1" si="682"/>
        <v>2.3892477884137754E-3</v>
      </c>
      <c r="CO375" s="240">
        <f t="shared" ca="1" si="683"/>
        <v>1.7521371587766003E-3</v>
      </c>
      <c r="CP375" s="240">
        <f t="shared" ca="1" si="684"/>
        <v>9.10180898051721E-4</v>
      </c>
      <c r="CQ375" s="240">
        <f t="shared" ca="1" si="685"/>
        <v>-3.8186313169501348E-5</v>
      </c>
      <c r="CR375" s="240">
        <f t="shared" ca="1" si="686"/>
        <v>-9.8208909112364922E-4</v>
      </c>
      <c r="CS375" s="240">
        <f t="shared" ca="1" si="687"/>
        <v>-1.8111739972874079E-3</v>
      </c>
      <c r="CT375" s="240">
        <f t="shared" ca="1" si="688"/>
        <v>-2.4285111651958951E-3</v>
      </c>
      <c r="CU375" s="240">
        <f t="shared" ca="1" si="689"/>
        <v>-2.7619265523543858E-3</v>
      </c>
      <c r="CV375" s="240">
        <f t="shared" ca="1" si="690"/>
        <v>-2.7724399424854515E-3</v>
      </c>
      <c r="CW375" s="240">
        <f t="shared" ca="1" si="691"/>
        <v>-2.458822195492677E-3</v>
      </c>
      <c r="CX375" s="240">
        <f t="shared" ca="1" si="692"/>
        <v>-1.8577389485273789E-3</v>
      </c>
      <c r="CY375" s="240">
        <f t="shared" ca="1" si="693"/>
        <v>-1.0394639677979199E-3</v>
      </c>
      <c r="CZ375" s="240">
        <f t="shared" ca="1" si="694"/>
        <v>-9.9663311176072808E-5</v>
      </c>
      <c r="DA375" s="240">
        <f t="shared" ca="1" si="695"/>
        <v>8.5178916948926067E-4</v>
      </c>
      <c r="DB375" s="240">
        <f t="shared" ca="1" si="696"/>
        <v>1.703657385815668E-3</v>
      </c>
      <c r="DC375" s="240">
        <f t="shared" ca="1" si="697"/>
        <v>2.3563478319506628E-3</v>
      </c>
      <c r="DD375" s="240">
        <f t="shared" ca="1" si="698"/>
        <v>2.7335532475443796E-3</v>
      </c>
      <c r="DE375" s="240">
        <f t="shared" ca="1" si="699"/>
        <v>2.7911738422237036E-3</v>
      </c>
      <c r="DF375" s="240">
        <f t="shared" ca="1" si="700"/>
        <v>2.5224730845352537E-3</v>
      </c>
      <c r="DG375" s="240">
        <f t="shared" ca="1" si="701"/>
        <v>1.9588652824324483E-3</v>
      </c>
      <c r="DH375" s="240">
        <f t="shared" ca="1" si="702"/>
        <v>1.1662428777994126E-3</v>
      </c>
      <c r="DI375" s="240">
        <f t="shared" ca="1" si="703"/>
        <v>2.3727283787555861E-4</v>
      </c>
      <c r="DJ375" s="240">
        <f t="shared" ca="1" si="704"/>
        <v>-7.1943721313768184E-4</v>
      </c>
      <c r="DK375" s="240">
        <f t="shared" ca="1" si="705"/>
        <v>-1.5920365144787513E-3</v>
      </c>
      <c r="DL375" s="240">
        <f t="shared" ca="1" si="706"/>
        <v>-2.2785078503865779E-3</v>
      </c>
      <c r="DM375" s="240">
        <f t="shared" ca="1" si="707"/>
        <v>-2.6985945735300528E-3</v>
      </c>
      <c r="DN375" s="240">
        <f t="shared" ca="1" si="708"/>
        <v>-2.8031835596980838E-3</v>
      </c>
      <c r="DO375" s="240">
        <f t="shared" ca="1" si="709"/>
        <v>-2.5800471149746368E-3</v>
      </c>
      <c r="DP375" s="240">
        <f t="shared" ca="1" si="710"/>
        <v>-2.0552725382958028E-3</v>
      </c>
      <c r="DQ375" s="240">
        <f t="shared" ca="1" si="711"/>
        <v>-1.2902122065574745E-3</v>
      </c>
      <c r="DR375" s="240">
        <f t="shared" ca="1" si="712"/>
        <v>-3.7431075352595635E-4</v>
      </c>
      <c r="DS375" s="240">
        <f t="shared" ca="1" si="713"/>
        <v>5.853520695243775E-4</v>
      </c>
      <c r="DT375" s="240">
        <f t="shared" ca="1" si="714"/>
        <v>1.4765802877325092E-3</v>
      </c>
      <c r="DU375" s="240">
        <f t="shared" ca="1" si="715"/>
        <v>2.1951787438371844E-3</v>
      </c>
      <c r="DV375" s="240">
        <f t="shared" ca="1" si="716"/>
        <v>2.6571347488191289E-3</v>
      </c>
      <c r="DW375" s="240">
        <f t="shared" ca="1" si="717"/>
        <v>2.8084401624472698E-3</v>
      </c>
      <c r="DX375" s="240">
        <f t="shared" ca="1" si="718"/>
        <v>2.6314055859286006E-3</v>
      </c>
      <c r="DY375" s="240">
        <f t="shared" ca="1" si="719"/>
        <v>2.1467284625937893E-3</v>
      </c>
      <c r="DZ375" s="240">
        <f t="shared" ca="1" si="720"/>
        <v>1.411073301100697E-3</v>
      </c>
      <c r="EA375" s="240">
        <f t="shared" ca="1" si="721"/>
        <v>5.1044692178535997E-4</v>
      </c>
      <c r="EB375" s="240">
        <f t="shared" ca="1" si="722"/>
        <v>-4.4985676150480301E-4</v>
      </c>
      <c r="EC375" s="240">
        <f t="shared" ca="1" si="723"/>
        <v>-1.3575668497399613E-3</v>
      </c>
      <c r="ED375" s="240">
        <f t="shared" ca="1" si="724"/>
        <v>-2.1065612594189371E-3</v>
      </c>
      <c r="EE375" s="240">
        <f t="shared" ca="1" si="725"/>
        <v>-2.6092736537607778E-3</v>
      </c>
      <c r="EF375" s="240">
        <f t="shared" ca="1" si="726"/>
        <v>-2.8069309868548153E-3</v>
      </c>
      <c r="EG375" s="240">
        <f t="shared" ca="1" si="727"/>
        <v>-2.6764247703421626E-3</v>
      </c>
      <c r="EH375" s="240">
        <f t="shared" ca="1" si="728"/>
        <v>-2.2330127299941692E-3</v>
      </c>
      <c r="EI375" s="240">
        <f t="shared" ca="1" si="729"/>
        <v>-1.5285349964661273E-3</v>
      </c>
      <c r="EJ375" s="240">
        <f t="shared" ca="1" si="730"/>
        <v>-6.4535337870031263E-4</v>
      </c>
      <c r="EK375" s="240">
        <f t="shared" ca="1" si="731"/>
        <v>3.132777091439643E-4</v>
      </c>
      <c r="EL375" s="240">
        <f t="shared" ca="1" si="732"/>
        <v>1.2352829142975772E-3</v>
      </c>
      <c r="EM375" s="240">
        <f t="shared" ca="1" si="733"/>
        <v>2.0128688844137745E-3</v>
      </c>
      <c r="EN375" s="240">
        <f t="shared" ca="1" si="734"/>
        <v>2.555126589925137E-3</v>
      </c>
      <c r="EO375" s="240">
        <f t="shared" ca="1" si="735"/>
        <v>2.7986596686569096E-3</v>
      </c>
      <c r="EP375" s="240">
        <f t="shared" ca="1" si="736"/>
        <v>2.7149962130568472E-3</v>
      </c>
      <c r="EQ375" s="240">
        <f t="shared" ca="1" si="737"/>
        <v>2.313917474139191E-3</v>
      </c>
      <c r="ER375" s="240">
        <f t="shared" ca="1" si="738"/>
        <v>1.642314317141234E-3</v>
      </c>
      <c r="ES375" s="240">
        <f t="shared" ca="1" si="739"/>
        <v>7.7870512279967698E-4</v>
      </c>
      <c r="ET375" s="240">
        <f t="shared" ca="1" si="740"/>
        <v>-1.7594394334193172E-4</v>
      </c>
      <c r="EU375" s="240">
        <f t="shared" ca="1" si="741"/>
        <v>-1.1100230741166639E-3</v>
      </c>
      <c r="EV375" s="240">
        <f t="shared" ca="1" si="742"/>
        <v>-1.9143273319595679E-3</v>
      </c>
      <c r="EW375" s="240">
        <f t="shared" ca="1" si="743"/>
        <v>-2.4948240023317083E-3</v>
      </c>
      <c r="EX375" s="240">
        <f t="shared" ca="1" si="744"/>
        <v>-2.7836461341835734E-3</v>
      </c>
      <c r="EY375" s="240">
        <f t="shared" ca="1" si="745"/>
        <v>-2.7470269920886947E-3</v>
      </c>
      <c r="EZ375" s="240">
        <f t="shared" ca="1" si="746"/>
        <v>-2.3892477884137767E-3</v>
      </c>
      <c r="FA375" s="240">
        <f t="shared" ca="1" si="747"/>
        <v>-1.7521371587766025E-3</v>
      </c>
      <c r="FB375" s="240">
        <f t="shared" ca="1" si="748"/>
        <v>-9.1018089805172317E-4</v>
      </c>
      <c r="FC375" s="240">
        <f t="shared" ca="1" si="749"/>
        <v>3.8186313169498746E-5</v>
      </c>
      <c r="FD375" s="240">
        <f t="shared" ca="1" si="750"/>
        <v>9.8208909112364705E-4</v>
      </c>
      <c r="FE375" s="240">
        <f t="shared" ca="1" si="751"/>
        <v>1.8111739972874142E-3</v>
      </c>
      <c r="FF375" s="240">
        <f t="shared" ca="1" si="752"/>
        <v>2.4285111651958986E-3</v>
      </c>
      <c r="FG375" s="240">
        <f t="shared" ca="1" si="753"/>
        <v>2.7619265523543871E-3</v>
      </c>
      <c r="FH375" s="240">
        <f t="shared" ca="1" si="754"/>
        <v>2.7724399424854532E-3</v>
      </c>
      <c r="FI375" s="240">
        <f t="shared" ca="1" si="755"/>
        <v>2.4588221954926835E-3</v>
      </c>
      <c r="FJ375" s="240">
        <f t="shared" ca="1" si="756"/>
        <v>1.8577389485273882E-3</v>
      </c>
      <c r="FK375" s="240">
        <f t="shared" ca="1" si="757"/>
        <v>1.0394639677979312E-3</v>
      </c>
      <c r="FL375" s="240">
        <f t="shared" ca="1" si="758"/>
        <v>9.9663311176085168E-5</v>
      </c>
      <c r="FM375" s="240">
        <f t="shared" ca="1" si="759"/>
        <v>-8.5178916948926804E-4</v>
      </c>
      <c r="FN375" s="240">
        <f t="shared" ca="1" si="760"/>
        <v>-1.7036573858156738E-3</v>
      </c>
      <c r="FO375" s="240">
        <f t="shared" ca="1" si="761"/>
        <v>-2.3563478319506667E-3</v>
      </c>
      <c r="FP375" s="240">
        <f t="shared" ca="1" si="762"/>
        <v>-2.7335532475443814E-3</v>
      </c>
      <c r="FQ375" s="240">
        <f t="shared" ca="1" si="763"/>
        <v>-2.7911738422237028E-3</v>
      </c>
      <c r="FR375" s="240">
        <f t="shared" ca="1" si="764"/>
        <v>-2.5224730845352507E-3</v>
      </c>
      <c r="FS375" s="240">
        <f t="shared" ca="1" si="765"/>
        <v>-1.9588652824324569E-3</v>
      </c>
      <c r="FT375" s="240">
        <f t="shared" ca="1" si="766"/>
        <v>-1.1662428777994239E-3</v>
      </c>
      <c r="FU375" s="240">
        <f t="shared" ca="1" si="767"/>
        <v>-2.3727283787557119E-4</v>
      </c>
      <c r="FV375" s="240">
        <f t="shared" ca="1" si="768"/>
        <v>7.1943721313766991E-4</v>
      </c>
      <c r="FW375" s="240">
        <f t="shared" ca="1" si="769"/>
        <v>1.5920365144787407E-3</v>
      </c>
      <c r="FX375" s="240">
        <f t="shared" ca="1" si="770"/>
        <v>2.278507850386571E-3</v>
      </c>
      <c r="FY375" s="240">
        <f t="shared" ca="1" si="771"/>
        <v>2.6985945735300545E-3</v>
      </c>
      <c r="FZ375" s="240">
        <f t="shared" ca="1" si="772"/>
        <v>2.8031835596980838E-3</v>
      </c>
      <c r="GA375" s="240">
        <f t="shared" ca="1" si="773"/>
        <v>2.5800471149746338E-3</v>
      </c>
      <c r="GB375" s="240">
        <f t="shared" ca="1" si="774"/>
        <v>2.0552725382957976E-3</v>
      </c>
      <c r="GC375" s="240">
        <f t="shared" ca="1" si="775"/>
        <v>1.2902122065574677E-3</v>
      </c>
      <c r="GD375" s="240">
        <f t="shared" ca="1" si="776"/>
        <v>3.7431075352594876E-4</v>
      </c>
      <c r="GE375" s="240">
        <f t="shared" ca="1" si="777"/>
        <v>-5.8535206952436535E-4</v>
      </c>
      <c r="GF375" s="240">
        <f t="shared" ca="1" si="778"/>
        <v>-1.4765802877324988E-3</v>
      </c>
      <c r="GG375" s="240">
        <f t="shared" ca="1" si="779"/>
        <v>-2.1951787438371766E-3</v>
      </c>
      <c r="GH375" s="240">
        <f t="shared" ca="1" si="780"/>
        <v>-2.657134748819125E-3</v>
      </c>
      <c r="GI375" s="240">
        <f t="shared" ca="1" si="781"/>
        <v>-2.8084401624472698E-3</v>
      </c>
      <c r="GJ375" s="240">
        <f t="shared" ca="1" si="782"/>
        <v>-2.6314055859286054E-3</v>
      </c>
      <c r="GK375" s="240">
        <f t="shared" ca="1" si="783"/>
        <v>-2.1467284625937976E-3</v>
      </c>
      <c r="GL375" s="240">
        <f t="shared" ca="1" si="784"/>
        <v>-1.4110733011006905E-3</v>
      </c>
      <c r="GM375" s="240">
        <f t="shared" ca="1" si="785"/>
        <v>-5.1044692178537211E-4</v>
      </c>
      <c r="GN375" s="240">
        <f t="shared" ca="1" si="786"/>
        <v>4.4985676150481016E-4</v>
      </c>
      <c r="GO375" s="240">
        <f t="shared" ca="1" si="787"/>
        <v>1.3575668497399502E-3</v>
      </c>
      <c r="GP375" s="240">
        <f t="shared" ca="1" si="788"/>
        <v>2.1065612594189419E-3</v>
      </c>
      <c r="GQ375" s="240">
        <f t="shared" ca="1" si="789"/>
        <v>2.6092736537607734E-3</v>
      </c>
      <c r="GR375" s="240">
        <f t="shared" ca="1" si="790"/>
        <v>2.8069309868548153E-3</v>
      </c>
      <c r="GS375" s="240">
        <f t="shared" ca="1" si="791"/>
        <v>2.6764247703421665E-3</v>
      </c>
      <c r="GT375" s="240">
        <f t="shared" ca="1" si="792"/>
        <v>2.2330127299941649E-3</v>
      </c>
      <c r="GU375" s="240">
        <f t="shared" ca="1" si="793"/>
        <v>1.5285349964661377E-3</v>
      </c>
      <c r="GV375" s="240">
        <f t="shared" ca="1" si="794"/>
        <v>6.4535337870032477E-4</v>
      </c>
      <c r="GW375" s="240">
        <f t="shared" ca="1" si="795"/>
        <v>-3.1327770914397189E-4</v>
      </c>
      <c r="GX375" s="240">
        <f t="shared" ca="1" si="796"/>
        <v>-1.2352829142975659E-3</v>
      </c>
      <c r="GY375" s="240">
        <f t="shared" ca="1" si="797"/>
        <v>-2.0128688844137797E-3</v>
      </c>
      <c r="GZ375" s="240">
        <f t="shared" ca="1" si="798"/>
        <v>-2.5551265899251318E-3</v>
      </c>
      <c r="HA375" s="240">
        <f t="shared" ca="1" si="799"/>
        <v>-2.7986596686569104E-3</v>
      </c>
      <c r="HB375" s="240">
        <f t="shared" ca="1" si="800"/>
        <v>-2.7149962130568503E-3</v>
      </c>
      <c r="HC375" s="240">
        <f t="shared" ca="1" si="801"/>
        <v>-2.3139174741391867E-3</v>
      </c>
      <c r="HD375" s="240">
        <f t="shared" ca="1" si="802"/>
        <v>-1.642314317141244E-3</v>
      </c>
      <c r="HE375" s="240">
        <f t="shared" ca="1" si="803"/>
        <v>-7.7870512279966972E-4</v>
      </c>
      <c r="HF375" s="240">
        <f t="shared" ca="1" si="804"/>
        <v>1.7594394334191914E-4</v>
      </c>
      <c r="HG375" s="240">
        <f t="shared" ca="1" si="805"/>
        <v>1.1100230741166706E-3</v>
      </c>
      <c r="HH375" s="240">
        <f t="shared" ca="1" si="806"/>
        <v>1.9143273319595733E-3</v>
      </c>
      <c r="HI375" s="240">
        <f t="shared" ca="1" si="807"/>
        <v>2.4948240023317031E-3</v>
      </c>
      <c r="HJ375" s="240">
        <f t="shared" ca="1" si="808"/>
        <v>2.7836461341835743E-3</v>
      </c>
      <c r="HK375" s="240">
        <f t="shared" ca="1" si="809"/>
        <v>2.7470269920886973E-3</v>
      </c>
      <c r="HL375" s="240">
        <f t="shared" ca="1" si="810"/>
        <v>2.3892477884137724E-3</v>
      </c>
      <c r="HM375" s="240">
        <f t="shared" ca="1" si="811"/>
        <v>1.752137158776612E-3</v>
      </c>
      <c r="HN375" s="240">
        <f t="shared" ca="1" si="812"/>
        <v>9.1018089805171591E-4</v>
      </c>
      <c r="HO375" s="240">
        <f t="shared" ca="1" si="813"/>
        <v>-3.8186313169486386E-5</v>
      </c>
      <c r="HP375" s="240">
        <f t="shared" ca="1" si="814"/>
        <v>-9.8208909112365399E-4</v>
      </c>
      <c r="HQ375" s="240">
        <f t="shared" ca="1" si="815"/>
        <v>-1.8111739972874043E-3</v>
      </c>
      <c r="HR375" s="240">
        <f t="shared" ca="1" si="816"/>
        <v>-2.4285111651959025E-3</v>
      </c>
      <c r="HS375" s="240">
        <f t="shared" ca="1" si="817"/>
        <v>-2.7619265523543849E-3</v>
      </c>
      <c r="HT375" s="240">
        <f t="shared" ca="1" si="818"/>
        <v>-2.7724399424854549E-3</v>
      </c>
      <c r="HU375" s="240">
        <f t="shared" ca="1" si="819"/>
        <v>-2.4588221954926796E-3</v>
      </c>
      <c r="HV375" s="240">
        <f t="shared" ca="1" si="820"/>
        <v>-1.8577389485273975E-3</v>
      </c>
      <c r="HW375" s="240">
        <f t="shared" ca="1" si="821"/>
        <v>-1.0394639677979245E-3</v>
      </c>
      <c r="HX375" s="240">
        <f t="shared" ca="1" si="822"/>
        <v>-9.9663311176097745E-5</v>
      </c>
      <c r="HY375" s="240">
        <f t="shared" ca="1" si="823"/>
        <v>8.5178916948927519E-4</v>
      </c>
      <c r="HZ375" s="240">
        <f t="shared" ca="1" si="824"/>
        <v>1.7036573858156641E-3</v>
      </c>
      <c r="IA375" s="240">
        <f t="shared" ca="1" si="825"/>
        <v>2.3563478319506706E-3</v>
      </c>
      <c r="IB375" s="240">
        <f t="shared" ca="1" si="826"/>
        <v>2.7335532475443788E-3</v>
      </c>
      <c r="IC375" s="240">
        <f t="shared" ca="1" si="827"/>
        <v>2.7911738422237019E-3</v>
      </c>
      <c r="ID375" s="240">
        <f t="shared" ca="1" si="828"/>
        <v>2.5224730845352559E-3</v>
      </c>
      <c r="IE375" s="240">
        <f t="shared" ca="1" si="829"/>
        <v>-1.6457790198173535E-3</v>
      </c>
      <c r="IF375" s="240">
        <f t="shared" ca="1" si="830"/>
        <v>1.166242877799417E-3</v>
      </c>
      <c r="IG375" s="240">
        <f t="shared" ca="1" si="831"/>
        <v>2.3727283787558333E-4</v>
      </c>
      <c r="IH375" s="240">
        <f t="shared" ca="1" si="832"/>
        <v>-7.1943721313767707E-4</v>
      </c>
      <c r="II375" s="240">
        <f t="shared" ca="1" si="833"/>
        <v>-1.5920365144787307E-3</v>
      </c>
      <c r="IJ375" s="240">
        <f t="shared" ca="1" si="834"/>
        <v>-2.2785078503865753E-3</v>
      </c>
      <c r="IK375" s="240">
        <f t="shared" ca="1" si="835"/>
        <v>-2.698594573530051E-3</v>
      </c>
      <c r="IL375" s="240">
        <f t="shared" ca="1" si="836"/>
        <v>-2.8031835596980833E-3</v>
      </c>
      <c r="IM375" s="240">
        <f t="shared" ca="1" si="837"/>
        <v>-2.5800471149746386E-3</v>
      </c>
      <c r="IN375" s="240">
        <f t="shared" ca="1" si="838"/>
        <v>-2.0552725382957928E-3</v>
      </c>
      <c r="IO375" s="240">
        <f t="shared" ca="1" si="839"/>
        <v>-1.2902122065574788E-3</v>
      </c>
      <c r="IP375" s="240">
        <f t="shared" ca="1" si="840"/>
        <v>-3.7431075352594139E-4</v>
      </c>
      <c r="IQ375" s="240">
        <f t="shared" ca="1" si="841"/>
        <v>5.8535206952437272E-4</v>
      </c>
      <c r="IR375" s="240">
        <f t="shared" ca="1" si="842"/>
        <v>1.4765802877324883E-3</v>
      </c>
      <c r="IS375" s="240">
        <f t="shared" ca="1" si="843"/>
        <v>2.1951787438371814E-3</v>
      </c>
      <c r="IT375" s="240">
        <f t="shared" ca="1" si="844"/>
        <v>2.6571347488191207E-3</v>
      </c>
      <c r="IU375" s="240">
        <f t="shared" ca="1" si="845"/>
        <v>2.8084401624472698E-3</v>
      </c>
      <c r="IV375" s="240">
        <f t="shared" ca="1" si="846"/>
        <v>2.6314055859286097E-3</v>
      </c>
      <c r="IW375" s="240">
        <f t="shared" ca="1" si="847"/>
        <v>2.1467284625937798E-3</v>
      </c>
      <c r="IX375" s="240">
        <f t="shared" ca="1" si="848"/>
        <v>1.4110733011007013E-3</v>
      </c>
      <c r="IY375" s="240">
        <f t="shared" ca="1" si="849"/>
        <v>5.1044692178534522E-4</v>
      </c>
      <c r="IZ375" s="240">
        <f t="shared" ca="1" si="850"/>
        <v>-4.4985676150479802E-4</v>
      </c>
      <c r="JA375" s="240">
        <f t="shared" ca="1" si="851"/>
        <v>-1.3575668497399743E-3</v>
      </c>
      <c r="JB375" s="240">
        <f t="shared" ca="1" si="852"/>
        <v>-2.1065612594189337E-3</v>
      </c>
    </row>
    <row r="376" spans="2:262">
      <c r="B376" s="248">
        <v>15</v>
      </c>
      <c r="C376" s="247">
        <f t="shared" si="853"/>
        <v>2.9296874999999999E-4</v>
      </c>
      <c r="D376" s="244">
        <f t="shared" ca="1" si="597"/>
        <v>80.242640375046633</v>
      </c>
      <c r="E376" s="243">
        <f ca="1">U361</f>
        <v>0.24264037504662825</v>
      </c>
      <c r="F376" s="242">
        <v>15</v>
      </c>
      <c r="G376" s="240">
        <f t="shared" ca="1" si="854"/>
        <v>-2.9331393751813498E-2</v>
      </c>
      <c r="H376" s="240">
        <f t="shared" ca="1" si="598"/>
        <v>-3.1870181160908492E-2</v>
      </c>
      <c r="I376" s="240">
        <f t="shared" ca="1" si="599"/>
        <v>-3.0137905289558869E-2</v>
      </c>
      <c r="J376" s="240">
        <f t="shared" ca="1" si="600"/>
        <v>-2.4366716053335132E-2</v>
      </c>
      <c r="K376" s="240">
        <f t="shared" ca="1" si="601"/>
        <v>-1.5330035928466143E-2</v>
      </c>
      <c r="L376" s="240">
        <f t="shared" ca="1" si="602"/>
        <v>-4.2389102009383443E-3</v>
      </c>
      <c r="M376" s="240">
        <f t="shared" ca="1" si="603"/>
        <v>7.4202905437009744E-3</v>
      </c>
      <c r="N376" s="240">
        <f t="shared" ca="1" si="604"/>
        <v>1.8085065486007381E-2</v>
      </c>
      <c r="O376" s="240">
        <f t="shared" ca="1" si="605"/>
        <v>2.6326181186098151E-2</v>
      </c>
      <c r="P376" s="240">
        <f t="shared" ca="1" si="606"/>
        <v>3.1039209448888938E-2</v>
      </c>
      <c r="Q376" s="240">
        <f t="shared" ca="1" si="607"/>
        <v>3.1592536608574973E-2</v>
      </c>
      <c r="R376" s="240">
        <f t="shared" ca="1" si="608"/>
        <v>2.7912008856557702E-2</v>
      </c>
      <c r="S376" s="240">
        <f t="shared" ca="1" si="609"/>
        <v>2.0490869919784594E-2</v>
      </c>
      <c r="T376" s="240">
        <f t="shared" ca="1" si="610"/>
        <v>1.0323659297479094E-2</v>
      </c>
      <c r="U376" s="241">
        <f t="shared" ca="1" si="611"/>
        <v>-1.2270703554420268E-3</v>
      </c>
      <c r="V376" s="240">
        <f t="shared" ca="1" si="612"/>
        <v>-1.2613354908061064E-2</v>
      </c>
      <c r="W376" s="240">
        <f t="shared" ca="1" si="613"/>
        <v>-2.2309268241293534E-2</v>
      </c>
      <c r="X376" s="240">
        <f t="shared" ca="1" si="614"/>
        <v>-2.9015418324737773E-2</v>
      </c>
      <c r="Y376" s="240">
        <f t="shared" ca="1" si="615"/>
        <v>-3.1833084463022188E-2</v>
      </c>
      <c r="Z376" s="240">
        <f t="shared" ca="1" si="616"/>
        <v>-3.0384658812657641E-2</v>
      </c>
      <c r="AA376" s="240">
        <f t="shared" ca="1" si="617"/>
        <v>-2.4864251271497956E-2</v>
      </c>
      <c r="AB376" s="240">
        <f t="shared" ca="1" si="618"/>
        <v>-1.6011675956792558E-2</v>
      </c>
      <c r="AC376" s="240">
        <f t="shared" ca="1" si="619"/>
        <v>-5.013305458427611E-3</v>
      </c>
      <c r="AD376" s="240">
        <f t="shared" ca="1" si="620"/>
        <v>6.6569201746488546E-3</v>
      </c>
      <c r="AE376" s="240">
        <f t="shared" ca="1" si="621"/>
        <v>1.7435022629157811E-2</v>
      </c>
      <c r="AF376" s="240">
        <f t="shared" ca="1" si="622"/>
        <v>2.5876580946400995E-2</v>
      </c>
      <c r="AG376" s="240">
        <f t="shared" ca="1" si="623"/>
        <v>3.0850304733754882E-2</v>
      </c>
      <c r="AH376" s="240">
        <f t="shared" ca="1" si="624"/>
        <v>3.1689643370500134E-2</v>
      </c>
      <c r="AI376" s="240">
        <f t="shared" ca="1" si="625"/>
        <v>2.8282113390880423E-2</v>
      </c>
      <c r="AJ376" s="240">
        <f t="shared" ca="1" si="626"/>
        <v>2.1084372888537782E-2</v>
      </c>
      <c r="AK376" s="240">
        <f t="shared" ca="1" si="627"/>
        <v>1.1061022755023913E-2</v>
      </c>
      <c r="AL376" s="240">
        <f t="shared" ca="1" si="628"/>
        <v>-4.4466373216878879E-4</v>
      </c>
      <c r="AM376" s="240">
        <f t="shared" ca="1" si="629"/>
        <v>-1.189075887505683E-2</v>
      </c>
      <c r="AN376" s="240">
        <f t="shared" ca="1" si="630"/>
        <v>-2.1743321074047785E-2</v>
      </c>
      <c r="AO376" s="240">
        <f t="shared" ca="1" si="631"/>
        <v>-2.8681965094619604E-2</v>
      </c>
      <c r="AP376" s="240">
        <f t="shared" ca="1" si="632"/>
        <v>-3.1776812705371048E-2</v>
      </c>
      <c r="AQ376" s="240">
        <f t="shared" ca="1" si="633"/>
        <v>-3.0613109753443248E-2</v>
      </c>
      <c r="AR376" s="240">
        <f t="shared" ca="1" si="634"/>
        <v>-2.5346809194429082E-2</v>
      </c>
      <c r="AS376" s="240">
        <f t="shared" ca="1" si="635"/>
        <v>-1.6683671150237722E-2</v>
      </c>
      <c r="AT376" s="240">
        <f t="shared" ca="1" si="636"/>
        <v>-5.7846808881682286E-3</v>
      </c>
      <c r="AU376" s="240">
        <f t="shared" ca="1" si="637"/>
        <v>5.8895399258018753E-3</v>
      </c>
      <c r="AV376" s="240">
        <f t="shared" ca="1" si="638"/>
        <v>1.6774477566613894E-2</v>
      </c>
      <c r="AW376" s="240">
        <f t="shared" ca="1" si="639"/>
        <v>2.5411393621929405E-2</v>
      </c>
      <c r="AX376" s="240">
        <f t="shared" ca="1" si="640"/>
        <v>3.0642816948616411E-2</v>
      </c>
      <c r="AY376" s="240">
        <f t="shared" ca="1" si="641"/>
        <v>3.176766147621099E-2</v>
      </c>
      <c r="AZ376" s="240">
        <f t="shared" ca="1" si="642"/>
        <v>2.863518183763282E-2</v>
      </c>
      <c r="BA376" s="240">
        <f t="shared" ca="1" si="643"/>
        <v>2.1665175419458459E-2</v>
      </c>
      <c r="BB376" s="240">
        <f t="shared" ca="1" si="644"/>
        <v>1.1791723466059462E-2</v>
      </c>
      <c r="BC376" s="240">
        <f t="shared" ca="1" si="645"/>
        <v>3.3801073990960551E-4</v>
      </c>
      <c r="BD376" s="240">
        <f t="shared" ca="1" si="646"/>
        <v>-1.1161000293530433E-2</v>
      </c>
      <c r="BE376" s="240">
        <f t="shared" ca="1" si="647"/>
        <v>-2.1164276543222209E-2</v>
      </c>
      <c r="BF376" s="240">
        <f t="shared" ca="1" si="648"/>
        <v>-2.8331234921216177E-2</v>
      </c>
      <c r="BG376" s="240">
        <f t="shared" ca="1" si="649"/>
        <v>-3.1701399783957744E-2</v>
      </c>
      <c r="BH376" s="240">
        <f t="shared" ca="1" si="650"/>
        <v>-3.0823120501611279E-2</v>
      </c>
      <c r="BI376" s="240">
        <f t="shared" ca="1" si="651"/>
        <v>-2.5814099147279716E-2</v>
      </c>
      <c r="BJ376" s="240">
        <f t="shared" ca="1" si="652"/>
        <v>-1.7345616724024633E-2</v>
      </c>
      <c r="BK376" s="240">
        <f t="shared" ca="1" si="653"/>
        <v>-6.5525718424450773E-3</v>
      </c>
      <c r="BL376" s="240">
        <f t="shared" ca="1" si="654"/>
        <v>5.1186120383275614E-3</v>
      </c>
      <c r="BM376" s="240">
        <f t="shared" ca="1" si="655"/>
        <v>1.6103828186022014E-2</v>
      </c>
      <c r="BN376" s="240">
        <f t="shared" ca="1" si="656"/>
        <v>2.4930899424133204E-2</v>
      </c>
      <c r="BO376" s="240">
        <f t="shared" ca="1" si="657"/>
        <v>3.0416871076356825E-2</v>
      </c>
      <c r="BP376" s="240">
        <f t="shared" ca="1" si="658"/>
        <v>3.1826543930517946E-2</v>
      </c>
      <c r="BQ376" s="240">
        <f t="shared" ca="1" si="659"/>
        <v>2.8971001521584609E-2</v>
      </c>
      <c r="BR376" s="240">
        <f t="shared" ca="1" si="660"/>
        <v>2.2232927658819464E-2</v>
      </c>
      <c r="BS376" s="240">
        <f t="shared" ca="1" si="661"/>
        <v>1.2515321283799896E-2</v>
      </c>
      <c r="BT376" s="240">
        <f t="shared" ca="1" si="662"/>
        <v>1.1204816069574283E-3</v>
      </c>
      <c r="BU376" s="240">
        <f t="shared" ca="1" si="663"/>
        <v>-1.0424518742763782E-2</v>
      </c>
      <c r="BV376" s="240">
        <f t="shared" ca="1" si="664"/>
        <v>-2.0572483443590181E-2</v>
      </c>
      <c r="BW376" s="240">
        <f t="shared" ca="1" si="665"/>
        <v>-2.7963439071269289E-2</v>
      </c>
      <c r="BX376" s="240">
        <f t="shared" ca="1" si="666"/>
        <v>-3.1606891124706285E-2</v>
      </c>
      <c r="BY376" s="240">
        <f t="shared" ca="1" si="667"/>
        <v>-3.1014564554539839E-2</v>
      </c>
      <c r="BZ376" s="240">
        <f t="shared" ca="1" si="668"/>
        <v>-2.6265839652055339E-2</v>
      </c>
      <c r="CA376" s="240">
        <f t="shared" ca="1" si="669"/>
        <v>-1.7997113946891324E-2</v>
      </c>
      <c r="CB376" s="240">
        <f t="shared" ca="1" si="670"/>
        <v>-7.3165157724603691E-3</v>
      </c>
      <c r="CC376" s="240">
        <f t="shared" ca="1" si="671"/>
        <v>4.344600890358704E-3</v>
      </c>
      <c r="CD376" s="240">
        <f t="shared" ca="1" si="672"/>
        <v>1.5423478461491702E-2</v>
      </c>
      <c r="CE376" s="240">
        <f t="shared" ca="1" si="673"/>
        <v>2.4435387784750212E-2</v>
      </c>
      <c r="CF376" s="240">
        <f t="shared" ca="1" si="674"/>
        <v>3.0172603218320881E-2</v>
      </c>
      <c r="CG376" s="240">
        <f t="shared" ca="1" si="675"/>
        <v>3.1866255264832298E-2</v>
      </c>
      <c r="CH376" s="240">
        <f t="shared" ca="1" si="676"/>
        <v>2.9289370157515322E-2</v>
      </c>
      <c r="CI376" s="240">
        <f t="shared" ca="1" si="677"/>
        <v>2.2787287613901506E-2</v>
      </c>
      <c r="CJ376" s="240">
        <f t="shared" ca="1" si="678"/>
        <v>1.3231380339976975E-2</v>
      </c>
      <c r="CK376" s="240">
        <f t="shared" ca="1" si="679"/>
        <v>1.9022775377826092E-3</v>
      </c>
      <c r="CL376" s="240">
        <f t="shared" ca="1" si="680"/>
        <v>-9.6817578517044683E-3</v>
      </c>
      <c r="CM376" s="240">
        <f t="shared" ca="1" si="681"/>
        <v>-1.9968298249186528E-2</v>
      </c>
      <c r="CN376" s="240">
        <f t="shared" ca="1" si="682"/>
        <v>-2.7578799091246255E-2</v>
      </c>
      <c r="CO376" s="240">
        <f t="shared" ca="1" si="683"/>
        <v>-3.1493343656099085E-2</v>
      </c>
      <c r="CP376" s="240">
        <f t="shared" ca="1" si="684"/>
        <v>-3.1187326593490029E-2</v>
      </c>
      <c r="CQ376" s="240">
        <f t="shared" ca="1" si="685"/>
        <v>-2.6701758597167571E-2</v>
      </c>
      <c r="CR376" s="240">
        <f t="shared" ca="1" si="686"/>
        <v>-1.8637770381271943E-2</v>
      </c>
      <c r="CS376" s="240">
        <f t="shared" ca="1" si="687"/>
        <v>-8.0760525069564736E-3</v>
      </c>
      <c r="CT376" s="240">
        <f t="shared" ca="1" si="688"/>
        <v>3.5679727172684729E-3</v>
      </c>
      <c r="CU376" s="240">
        <f t="shared" ca="1" si="689"/>
        <v>1.473383821025729E-2</v>
      </c>
      <c r="CV376" s="240">
        <f t="shared" ca="1" si="690"/>
        <v>2.392515718146368E-2</v>
      </c>
      <c r="CW376" s="240">
        <f t="shared" ca="1" si="691"/>
        <v>2.9910160512332556E-2</v>
      </c>
      <c r="CX376" s="240">
        <f t="shared" ca="1" si="692"/>
        <v>3.1886771558531132E-2</v>
      </c>
      <c r="CY376" s="240">
        <f t="shared" ca="1" si="693"/>
        <v>2.9590095972063277E-2</v>
      </c>
      <c r="CZ376" s="240">
        <f t="shared" ca="1" si="694"/>
        <v>2.3327921358996497E-2</v>
      </c>
      <c r="DA376" s="240">
        <f t="shared" ca="1" si="695"/>
        <v>1.3939469307390529E-2</v>
      </c>
      <c r="DB376" s="240">
        <f t="shared" ca="1" si="696"/>
        <v>2.682927607749774E-3</v>
      </c>
      <c r="DC376" s="240">
        <f t="shared" ca="1" si="697"/>
        <v>-8.933165031739413E-3</v>
      </c>
      <c r="DD376" s="240">
        <f t="shared" ca="1" si="698"/>
        <v>-1.935208489858033E-2</v>
      </c>
      <c r="DE376" s="240">
        <f t="shared" ca="1" si="699"/>
        <v>-2.7177546673888317E-2</v>
      </c>
      <c r="DF376" s="240">
        <f t="shared" ca="1" si="700"/>
        <v>-3.1360825774885401E-2</v>
      </c>
      <c r="DG376" s="240">
        <f t="shared" ca="1" si="701"/>
        <v>-3.1341302553069557E-2</v>
      </c>
      <c r="DH376" s="240">
        <f t="shared" ca="1" si="702"/>
        <v>-2.7121593401343992E-2</v>
      </c>
      <c r="DI376" s="240">
        <f t="shared" ca="1" si="703"/>
        <v>-1.9267200119685815E-2</v>
      </c>
      <c r="DJ376" s="240">
        <f t="shared" ca="1" si="704"/>
        <v>-8.8307245294055522E-3</v>
      </c>
      <c r="DK376" s="240">
        <f t="shared" ca="1" si="705"/>
        <v>2.7891953308286782E-3</v>
      </c>
      <c r="DL376" s="240">
        <f t="shared" ca="1" si="706"/>
        <v>1.4035322845818612E-2</v>
      </c>
      <c r="DM376" s="240">
        <f t="shared" ca="1" si="707"/>
        <v>2.3400514958110429E-2</v>
      </c>
      <c r="DN376" s="240">
        <f t="shared" ca="1" si="708"/>
        <v>2.9629701044064503E-2</v>
      </c>
      <c r="DO376" s="240">
        <f t="shared" ca="1" si="709"/>
        <v>3.1888080453366302E-2</v>
      </c>
      <c r="DP376" s="240">
        <f t="shared" ca="1" si="710"/>
        <v>2.9872997819242617E-2</v>
      </c>
      <c r="DQ376" s="240">
        <f t="shared" ca="1" si="711"/>
        <v>2.3854503236552072E-2</v>
      </c>
      <c r="DR376" s="240">
        <f t="shared" ca="1" si="712"/>
        <v>1.463916165972364E-2</v>
      </c>
      <c r="DS376" s="240">
        <f t="shared" ca="1" si="713"/>
        <v>3.4619615824472635E-3</v>
      </c>
      <c r="DT376" s="240">
        <f t="shared" ca="1" si="714"/>
        <v>-8.1791912071920193E-3</v>
      </c>
      <c r="DU376" s="240">
        <f t="shared" ca="1" si="715"/>
        <v>-1.8724214575652199E-2</v>
      </c>
      <c r="DV376" s="240">
        <f t="shared" ca="1" si="716"/>
        <v>-2.675992351864807E-2</v>
      </c>
      <c r="DW376" s="240">
        <f t="shared" ca="1" si="717"/>
        <v>-3.1209417304881727E-2</v>
      </c>
      <c r="DX376" s="240">
        <f t="shared" ca="1" si="718"/>
        <v>-3.1476399683917855E-2</v>
      </c>
      <c r="DY376" s="240">
        <f t="shared" ca="1" si="719"/>
        <v>-2.7525091171797141E-2</v>
      </c>
      <c r="DZ376" s="240">
        <f t="shared" ca="1" si="720"/>
        <v>-1.9885024017194792E-2</v>
      </c>
      <c r="EA376" s="240">
        <f t="shared" ca="1" si="721"/>
        <v>-9.5800772536001784E-3</v>
      </c>
      <c r="EB376" s="240">
        <f t="shared" ca="1" si="722"/>
        <v>2.0087378374160966E-3</v>
      </c>
      <c r="EC376" s="240">
        <f t="shared" ca="1" si="723"/>
        <v>1.3328353127712135E-2</v>
      </c>
      <c r="ED376" s="240">
        <f t="shared" ca="1" si="724"/>
        <v>2.286177713954788E-2</v>
      </c>
      <c r="EE376" s="240">
        <f t="shared" ca="1" si="725"/>
        <v>2.933139375181347E-2</v>
      </c>
      <c r="EF376" s="240">
        <f t="shared" ca="1" si="726"/>
        <v>3.1870181160908485E-2</v>
      </c>
      <c r="EG376" s="240">
        <f t="shared" ca="1" si="727"/>
        <v>3.0137905289558897E-2</v>
      </c>
      <c r="EH376" s="240">
        <f t="shared" ca="1" si="728"/>
        <v>2.436671605333527E-2</v>
      </c>
      <c r="EI376" s="240">
        <f t="shared" ca="1" si="729"/>
        <v>1.5330035928466244E-2</v>
      </c>
      <c r="EJ376" s="240">
        <f t="shared" ca="1" si="730"/>
        <v>4.2389102009385716E-3</v>
      </c>
      <c r="EK376" s="240">
        <f t="shared" ca="1" si="731"/>
        <v>-7.4202905437008495E-3</v>
      </c>
      <c r="EL376" s="240">
        <f t="shared" ca="1" si="732"/>
        <v>-1.8085065486007166E-2</v>
      </c>
      <c r="EM376" s="240">
        <f t="shared" ca="1" si="733"/>
        <v>-2.6326181186098061E-2</v>
      </c>
      <c r="EN376" s="240">
        <f t="shared" ca="1" si="734"/>
        <v>-3.1039209448888872E-2</v>
      </c>
      <c r="EO376" s="240">
        <f t="shared" ca="1" si="735"/>
        <v>-3.1592536608575E-2</v>
      </c>
      <c r="EP376" s="240">
        <f t="shared" ca="1" si="736"/>
        <v>-2.791200885655773E-2</v>
      </c>
      <c r="EQ376" s="240">
        <f t="shared" ca="1" si="737"/>
        <v>-2.0490869919784747E-2</v>
      </c>
      <c r="ER376" s="240">
        <f t="shared" ca="1" si="738"/>
        <v>-1.0323659297479179E-2</v>
      </c>
      <c r="ES376" s="240">
        <f t="shared" ca="1" si="739"/>
        <v>1.2270703554417995E-3</v>
      </c>
      <c r="ET376" s="240">
        <f t="shared" ca="1" si="740"/>
        <v>1.2613354908060955E-2</v>
      </c>
      <c r="EU376" s="240">
        <f t="shared" ca="1" si="741"/>
        <v>2.2309268241293374E-2</v>
      </c>
      <c r="EV376" s="240">
        <f t="shared" ca="1" si="742"/>
        <v>2.9015418324737714E-2</v>
      </c>
      <c r="EW376" s="240">
        <f t="shared" ca="1" si="743"/>
        <v>3.1833084463022174E-2</v>
      </c>
      <c r="EX376" s="240">
        <f t="shared" ca="1" si="744"/>
        <v>3.0384658812657693E-2</v>
      </c>
      <c r="EY376" s="240">
        <f t="shared" ca="1" si="745"/>
        <v>2.486425127149814E-2</v>
      </c>
      <c r="EZ376" s="240">
        <f t="shared" ca="1" si="746"/>
        <v>1.6011675956792704E-2</v>
      </c>
      <c r="FA376" s="240">
        <f t="shared" ca="1" si="747"/>
        <v>5.0133054584276682E-3</v>
      </c>
      <c r="FB376" s="240">
        <f t="shared" ca="1" si="748"/>
        <v>-6.6569201746486863E-3</v>
      </c>
      <c r="FC376" s="240">
        <f t="shared" ca="1" si="749"/>
        <v>-1.743502262915771E-2</v>
      </c>
      <c r="FD376" s="240">
        <f t="shared" ca="1" si="750"/>
        <v>-2.587658094640086E-2</v>
      </c>
      <c r="FE376" s="240">
        <f t="shared" ca="1" si="751"/>
        <v>-3.0850304733754851E-2</v>
      </c>
      <c r="FF376" s="240">
        <f t="shared" ca="1" si="752"/>
        <v>-3.1689643370500162E-2</v>
      </c>
      <c r="FG376" s="240">
        <f t="shared" ca="1" si="753"/>
        <v>-2.8282113390880478E-2</v>
      </c>
      <c r="FH376" s="240">
        <f t="shared" ca="1" si="754"/>
        <v>-2.1084372888537997E-2</v>
      </c>
      <c r="FI376" s="240">
        <f t="shared" ca="1" si="755"/>
        <v>-1.1061022755024075E-2</v>
      </c>
      <c r="FJ376" s="240">
        <f t="shared" ca="1" si="756"/>
        <v>4.4466373216872981E-4</v>
      </c>
      <c r="FK376" s="240">
        <f t="shared" ca="1" si="757"/>
        <v>1.1890758875056672E-2</v>
      </c>
      <c r="FL376" s="240">
        <f t="shared" ca="1" si="758"/>
        <v>2.174332107404774E-2</v>
      </c>
      <c r="FM376" s="240">
        <f t="shared" ca="1" si="759"/>
        <v>2.8681965094619503E-2</v>
      </c>
      <c r="FN376" s="240">
        <f t="shared" ca="1" si="760"/>
        <v>3.1776812705371027E-2</v>
      </c>
      <c r="FO376" s="240">
        <f t="shared" ca="1" si="761"/>
        <v>3.0613109753443311E-2</v>
      </c>
      <c r="FP376" s="240">
        <f t="shared" ca="1" si="762"/>
        <v>2.5346809194429148E-2</v>
      </c>
      <c r="FQ376" s="240">
        <f t="shared" ca="1" si="763"/>
        <v>1.6683671150237916E-2</v>
      </c>
      <c r="FR376" s="240">
        <f t="shared" ca="1" si="764"/>
        <v>5.7846808881684003E-3</v>
      </c>
      <c r="FS376" s="240">
        <f t="shared" ca="1" si="765"/>
        <v>-5.8895399258015943E-3</v>
      </c>
      <c r="FT376" s="240">
        <f t="shared" ca="1" si="766"/>
        <v>-1.6774477566613748E-2</v>
      </c>
      <c r="FU376" s="240">
        <f t="shared" ca="1" si="767"/>
        <v>-2.5411393621929367E-2</v>
      </c>
      <c r="FV376" s="240">
        <f t="shared" ca="1" si="768"/>
        <v>-3.0642816948616359E-2</v>
      </c>
      <c r="FW376" s="240">
        <f t="shared" ca="1" si="769"/>
        <v>-3.1767661476210997E-2</v>
      </c>
      <c r="FX376" s="240">
        <f t="shared" ca="1" si="770"/>
        <v>-2.8635181837632792E-2</v>
      </c>
      <c r="FY376" s="240">
        <f t="shared" ca="1" si="771"/>
        <v>-2.1665175419458504E-2</v>
      </c>
      <c r="FZ376" s="240">
        <f t="shared" ca="1" si="772"/>
        <v>-1.1791723466059625E-2</v>
      </c>
      <c r="GA376" s="240">
        <f t="shared" ca="1" si="773"/>
        <v>-3.3801073991000449E-4</v>
      </c>
      <c r="GB376" s="240">
        <f t="shared" ca="1" si="774"/>
        <v>1.116100029353038E-2</v>
      </c>
      <c r="GC376" s="240">
        <f t="shared" ca="1" si="775"/>
        <v>2.1164276543222081E-2</v>
      </c>
      <c r="GD376" s="240">
        <f t="shared" ca="1" si="776"/>
        <v>2.8331234921216045E-2</v>
      </c>
      <c r="GE376" s="240">
        <f t="shared" ca="1" si="777"/>
        <v>3.1701399783957702E-2</v>
      </c>
      <c r="GF376" s="240">
        <f t="shared" ca="1" si="778"/>
        <v>3.0823120501611293E-2</v>
      </c>
      <c r="GG376" s="240">
        <f t="shared" ca="1" si="779"/>
        <v>2.581409914727982E-2</v>
      </c>
      <c r="GH376" s="240">
        <f t="shared" ca="1" si="780"/>
        <v>1.7345616724024873E-2</v>
      </c>
      <c r="GI376" s="240">
        <f t="shared" ca="1" si="781"/>
        <v>6.5525718424450236E-3</v>
      </c>
      <c r="GJ376" s="240">
        <f t="shared" ca="1" si="782"/>
        <v>-5.1186120383275024E-3</v>
      </c>
      <c r="GK376" s="240">
        <f t="shared" ca="1" si="783"/>
        <v>-1.6103828186021771E-2</v>
      </c>
      <c r="GL376" s="240">
        <f t="shared" ca="1" si="784"/>
        <v>-2.4930899424132954E-2</v>
      </c>
      <c r="GM376" s="240">
        <f t="shared" ca="1" si="785"/>
        <v>-3.0416871076356808E-2</v>
      </c>
      <c r="GN376" s="240">
        <f t="shared" ca="1" si="786"/>
        <v>-3.182654393051796E-2</v>
      </c>
      <c r="GO376" s="240">
        <f t="shared" ca="1" si="787"/>
        <v>-2.8971001521584726E-2</v>
      </c>
      <c r="GP376" s="240">
        <f t="shared" ca="1" si="788"/>
        <v>-2.2232927658819748E-2</v>
      </c>
      <c r="GQ376" s="240">
        <f t="shared" ca="1" si="789"/>
        <v>-1.251532128379995E-2</v>
      </c>
      <c r="GR376" s="240">
        <f t="shared" ca="1" si="790"/>
        <v>-1.1204816069575983E-3</v>
      </c>
      <c r="GS376" s="240">
        <f t="shared" ca="1" si="791"/>
        <v>1.0424518742763516E-2</v>
      </c>
      <c r="GT376" s="240">
        <f t="shared" ca="1" si="792"/>
        <v>2.0572483443590223E-2</v>
      </c>
      <c r="GU376" s="240">
        <f t="shared" ca="1" si="793"/>
        <v>2.7963439071269258E-2</v>
      </c>
      <c r="GV376" s="240">
        <f t="shared" ca="1" si="794"/>
        <v>3.1606891124706243E-2</v>
      </c>
      <c r="GW376" s="240">
        <f t="shared" ca="1" si="795"/>
        <v>3.1014564554539933E-2</v>
      </c>
      <c r="GX376" s="240">
        <f t="shared" ca="1" si="796"/>
        <v>2.6265839652055374E-2</v>
      </c>
      <c r="GY376" s="240">
        <f t="shared" ca="1" si="797"/>
        <v>1.7997113946891467E-2</v>
      </c>
      <c r="GZ376" s="240">
        <f t="shared" ca="1" si="798"/>
        <v>7.3165157724606449E-3</v>
      </c>
      <c r="HA376" s="240">
        <f t="shared" ca="1" si="799"/>
        <v>-4.3446008903587612E-3</v>
      </c>
      <c r="HB376" s="240">
        <f t="shared" ca="1" si="800"/>
        <v>-1.5423478461491648E-2</v>
      </c>
      <c r="HC376" s="240">
        <f t="shared" ca="1" si="801"/>
        <v>-2.4435387784750098E-2</v>
      </c>
      <c r="HD376" s="240">
        <f t="shared" ca="1" si="802"/>
        <v>-3.0172603218320788E-2</v>
      </c>
      <c r="HE376" s="240">
        <f t="shared" ca="1" si="803"/>
        <v>-3.1866255264832291E-2</v>
      </c>
      <c r="HF376" s="240">
        <f t="shared" ca="1" si="804"/>
        <v>-2.9289370157515385E-2</v>
      </c>
      <c r="HG376" s="240">
        <f t="shared" ca="1" si="805"/>
        <v>-2.2787287613901704E-2</v>
      </c>
      <c r="HH376" s="240">
        <f t="shared" ca="1" si="806"/>
        <v>-1.3231380339977337E-2</v>
      </c>
      <c r="HI376" s="240">
        <f t="shared" ca="1" si="807"/>
        <v>-1.9022775377826699E-3</v>
      </c>
      <c r="HJ376" s="240">
        <f t="shared" ca="1" si="808"/>
        <v>9.6817578517043017E-3</v>
      </c>
      <c r="HK376" s="240">
        <f t="shared" ca="1" si="809"/>
        <v>1.9968298249186309E-2</v>
      </c>
      <c r="HL376" s="240">
        <f t="shared" ca="1" si="810"/>
        <v>2.7578799091246282E-2</v>
      </c>
      <c r="HM376" s="240">
        <f t="shared" ca="1" si="811"/>
        <v>3.1493343656099057E-2</v>
      </c>
      <c r="HN376" s="240">
        <f t="shared" ca="1" si="812"/>
        <v>3.1187326593490064E-2</v>
      </c>
      <c r="HO376" s="240">
        <f t="shared" ca="1" si="813"/>
        <v>2.6701758597167786E-2</v>
      </c>
      <c r="HP376" s="240">
        <f t="shared" ca="1" si="814"/>
        <v>1.8637770381271897E-2</v>
      </c>
      <c r="HQ376" s="240">
        <f t="shared" ca="1" si="815"/>
        <v>8.0760525069566384E-3</v>
      </c>
      <c r="HR376" s="240">
        <f t="shared" ca="1" si="816"/>
        <v>-3.5679727172683012E-3</v>
      </c>
      <c r="HS376" s="240">
        <f t="shared" ca="1" si="817"/>
        <v>-1.4733838210256932E-2</v>
      </c>
      <c r="HT376" s="240">
        <f t="shared" ca="1" si="818"/>
        <v>-2.3925157181463715E-2</v>
      </c>
      <c r="HU376" s="240">
        <f t="shared" ca="1" si="819"/>
        <v>-2.9910160512332497E-2</v>
      </c>
      <c r="HV376" s="240">
        <f t="shared" ca="1" si="820"/>
        <v>-3.1886771558531139E-2</v>
      </c>
      <c r="HW376" s="240">
        <f t="shared" ca="1" si="821"/>
        <v>-2.959009597206326E-2</v>
      </c>
      <c r="HX376" s="240">
        <f t="shared" ca="1" si="822"/>
        <v>-2.3327921358996615E-2</v>
      </c>
      <c r="HY376" s="240">
        <f t="shared" ca="1" si="823"/>
        <v>-1.3939469307390685E-2</v>
      </c>
      <c r="HZ376" s="240">
        <f t="shared" ca="1" si="824"/>
        <v>-2.6829276077501678E-3</v>
      </c>
      <c r="IA376" s="240">
        <f t="shared" ca="1" si="825"/>
        <v>8.9331650317394668E-3</v>
      </c>
      <c r="IB376" s="240">
        <f t="shared" ca="1" si="826"/>
        <v>1.9352084898580195E-2</v>
      </c>
      <c r="IC376" s="240">
        <f t="shared" ca="1" si="827"/>
        <v>2.7177546673888227E-2</v>
      </c>
      <c r="ID376" s="240">
        <f t="shared" ca="1" si="828"/>
        <v>3.1360825774885331E-2</v>
      </c>
      <c r="IE376" s="240">
        <f t="shared" ca="1" si="829"/>
        <v>4.1542977286834083E-3</v>
      </c>
      <c r="IF376" s="240">
        <f t="shared" ca="1" si="830"/>
        <v>2.7121593401344082E-2</v>
      </c>
      <c r="IG376" s="240">
        <f t="shared" ca="1" si="831"/>
        <v>1.9267200119686134E-2</v>
      </c>
      <c r="IH376" s="240">
        <f t="shared" ca="1" si="832"/>
        <v>8.8307245294055002E-3</v>
      </c>
      <c r="II376" s="240">
        <f t="shared" ca="1" si="833"/>
        <v>-2.7891953308285047E-3</v>
      </c>
      <c r="IJ376" s="240">
        <f t="shared" ca="1" si="834"/>
        <v>-1.4035322845818456E-2</v>
      </c>
      <c r="IK376" s="240">
        <f t="shared" ca="1" si="835"/>
        <v>-2.3400514958110161E-2</v>
      </c>
      <c r="IL376" s="240">
        <f t="shared" ca="1" si="836"/>
        <v>-2.9629701044064524E-2</v>
      </c>
      <c r="IM376" s="240">
        <f t="shared" ca="1" si="837"/>
        <v>-3.1888080453366302E-2</v>
      </c>
      <c r="IN376" s="240">
        <f t="shared" ca="1" si="838"/>
        <v>-2.9872997819242679E-2</v>
      </c>
      <c r="IO376" s="240">
        <f t="shared" ca="1" si="839"/>
        <v>-2.3854503236552336E-2</v>
      </c>
      <c r="IP376" s="240">
        <f t="shared" ca="1" si="840"/>
        <v>-1.4639161659723593E-2</v>
      </c>
      <c r="IQ376" s="240">
        <f t="shared" ca="1" si="841"/>
        <v>-3.4619615824474335E-3</v>
      </c>
      <c r="IR376" s="240">
        <f t="shared" ca="1" si="842"/>
        <v>8.1791912071916342E-3</v>
      </c>
      <c r="IS376" s="240">
        <f t="shared" ca="1" si="843"/>
        <v>1.8724214575652241E-2</v>
      </c>
      <c r="IT376" s="240">
        <f t="shared" ca="1" si="844"/>
        <v>2.6759923518647977E-2</v>
      </c>
      <c r="IU376" s="240">
        <f t="shared" ca="1" si="845"/>
        <v>3.1209417304881693E-2</v>
      </c>
      <c r="IV376" s="240">
        <f t="shared" ca="1" si="846"/>
        <v>3.1476399683917924E-2</v>
      </c>
      <c r="IW376" s="240">
        <f t="shared" ca="1" si="847"/>
        <v>2.7525091171797106E-2</v>
      </c>
      <c r="IX376" s="240">
        <f t="shared" ca="1" si="848"/>
        <v>1.9885024017194927E-2</v>
      </c>
      <c r="IY376" s="240">
        <f t="shared" ca="1" si="849"/>
        <v>9.5800772536003397E-3</v>
      </c>
      <c r="IZ376" s="240">
        <f t="shared" ca="1" si="850"/>
        <v>-2.0087378374156976E-3</v>
      </c>
      <c r="JA376" s="240">
        <f t="shared" ca="1" si="851"/>
        <v>-1.3328353127712186E-2</v>
      </c>
      <c r="JB376" s="240">
        <f t="shared" ca="1" si="852"/>
        <v>-2.2861777139547762E-2</v>
      </c>
    </row>
    <row r="377" spans="2:262">
      <c r="B377" s="248">
        <v>16</v>
      </c>
      <c r="C377" s="247">
        <f t="shared" si="853"/>
        <v>3.1250000000000001E-4</v>
      </c>
      <c r="D377" s="244">
        <f t="shared" ca="1" si="597"/>
        <v>80.23449585754004</v>
      </c>
      <c r="E377" s="243">
        <f ca="1">V361</f>
        <v>0.23449585754003643</v>
      </c>
      <c r="F377" s="242">
        <v>16</v>
      </c>
      <c r="G377" s="240">
        <f t="shared" ca="1" si="854"/>
        <v>-2.6094951231514923E-3</v>
      </c>
      <c r="H377" s="240">
        <f t="shared" ca="1" si="598"/>
        <v>-2.8673669610928009E-3</v>
      </c>
      <c r="I377" s="240">
        <f t="shared" ca="1" si="599"/>
        <v>-2.6887081719539595E-3</v>
      </c>
      <c r="J377" s="240">
        <f t="shared" ca="1" si="600"/>
        <v>-2.1007179368353998E-3</v>
      </c>
      <c r="K377" s="240">
        <f t="shared" ca="1" si="601"/>
        <v>-1.1929124388891687E-3</v>
      </c>
      <c r="L377" s="240">
        <f t="shared" ca="1" si="602"/>
        <v>-1.0349683590024856E-4</v>
      </c>
      <c r="M377" s="240">
        <f t="shared" ca="1" si="603"/>
        <v>1.0016752221533309E-3</v>
      </c>
      <c r="N377" s="240">
        <f t="shared" ca="1" si="604"/>
        <v>1.9543513078425657E-3</v>
      </c>
      <c r="O377" s="240">
        <f t="shared" ca="1" si="605"/>
        <v>2.6094951231514923E-3</v>
      </c>
      <c r="P377" s="240">
        <f t="shared" ca="1" si="606"/>
        <v>2.8673669610928014E-3</v>
      </c>
      <c r="Q377" s="240">
        <f t="shared" ca="1" si="607"/>
        <v>2.6887081719539599E-3</v>
      </c>
      <c r="R377" s="240">
        <f t="shared" ca="1" si="608"/>
        <v>2.1007179368354003E-3</v>
      </c>
      <c r="S377" s="240">
        <f t="shared" ca="1" si="609"/>
        <v>1.192912438889168E-3</v>
      </c>
      <c r="T377" s="240">
        <f t="shared" ca="1" si="610"/>
        <v>1.0349683590024899E-4</v>
      </c>
      <c r="U377" s="241">
        <f t="shared" ca="1" si="611"/>
        <v>-1.0016752221533294E-3</v>
      </c>
      <c r="V377" s="240">
        <f t="shared" ca="1" si="612"/>
        <v>-1.9543513078425657E-3</v>
      </c>
      <c r="W377" s="240">
        <f t="shared" ca="1" si="613"/>
        <v>-2.6094951231514928E-3</v>
      </c>
      <c r="X377" s="240">
        <f t="shared" ca="1" si="614"/>
        <v>-2.8673669610928009E-3</v>
      </c>
      <c r="Y377" s="240">
        <f t="shared" ca="1" si="615"/>
        <v>-2.6887081719539603E-3</v>
      </c>
      <c r="Z377" s="240">
        <f t="shared" ca="1" si="616"/>
        <v>-2.1007179368354003E-3</v>
      </c>
      <c r="AA377" s="240">
        <f t="shared" ca="1" si="617"/>
        <v>-1.1929124388891685E-3</v>
      </c>
      <c r="AB377" s="240">
        <f t="shared" ca="1" si="618"/>
        <v>-1.0349683590025159E-4</v>
      </c>
      <c r="AC377" s="240">
        <f t="shared" ca="1" si="619"/>
        <v>1.001675222153329E-3</v>
      </c>
      <c r="AD377" s="240">
        <f t="shared" ca="1" si="620"/>
        <v>1.9543513078425652E-3</v>
      </c>
      <c r="AE377" s="240">
        <f t="shared" ca="1" si="621"/>
        <v>2.6094951231514928E-3</v>
      </c>
      <c r="AF377" s="240">
        <f t="shared" ca="1" si="622"/>
        <v>2.8673669610928009E-3</v>
      </c>
      <c r="AG377" s="240">
        <f t="shared" ca="1" si="623"/>
        <v>2.6887081719539603E-3</v>
      </c>
      <c r="AH377" s="240">
        <f t="shared" ca="1" si="624"/>
        <v>2.1007179368354007E-3</v>
      </c>
      <c r="AI377" s="240">
        <f t="shared" ca="1" si="625"/>
        <v>1.1929124388891685E-3</v>
      </c>
      <c r="AJ377" s="240">
        <f t="shared" ca="1" si="626"/>
        <v>1.0349683590025224E-4</v>
      </c>
      <c r="AK377" s="240">
        <f t="shared" ca="1" si="627"/>
        <v>-1.0016752221533288E-3</v>
      </c>
      <c r="AL377" s="240">
        <f t="shared" ca="1" si="628"/>
        <v>-1.9543513078425652E-3</v>
      </c>
      <c r="AM377" s="240">
        <f t="shared" ca="1" si="629"/>
        <v>-2.6094951231514923E-3</v>
      </c>
      <c r="AN377" s="240">
        <f t="shared" ca="1" si="630"/>
        <v>-2.8673669610928009E-3</v>
      </c>
      <c r="AO377" s="240">
        <f t="shared" ca="1" si="631"/>
        <v>-2.6887081719539603E-3</v>
      </c>
      <c r="AP377" s="240">
        <f t="shared" ca="1" si="632"/>
        <v>-2.1007179368354007E-3</v>
      </c>
      <c r="AQ377" s="240">
        <f t="shared" ca="1" si="633"/>
        <v>-1.1929124388891689E-3</v>
      </c>
      <c r="AR377" s="240">
        <f t="shared" ca="1" si="634"/>
        <v>-1.0349683590025268E-4</v>
      </c>
      <c r="AS377" s="240">
        <f t="shared" ca="1" si="635"/>
        <v>1.0016752221533286E-3</v>
      </c>
      <c r="AT377" s="240">
        <f t="shared" ca="1" si="636"/>
        <v>1.9543513078425648E-3</v>
      </c>
      <c r="AU377" s="240">
        <f t="shared" ca="1" si="637"/>
        <v>2.6094951231514902E-3</v>
      </c>
      <c r="AV377" s="240">
        <f t="shared" ca="1" si="638"/>
        <v>2.8673669610928009E-3</v>
      </c>
      <c r="AW377" s="240">
        <f t="shared" ca="1" si="639"/>
        <v>2.6887081719539603E-3</v>
      </c>
      <c r="AX377" s="240">
        <f t="shared" ca="1" si="640"/>
        <v>2.1007179368354046E-3</v>
      </c>
      <c r="AY377" s="240">
        <f t="shared" ca="1" si="641"/>
        <v>1.1929124388891693E-3</v>
      </c>
      <c r="AZ377" s="240">
        <f t="shared" ca="1" si="642"/>
        <v>1.0349683590025311E-4</v>
      </c>
      <c r="BA377" s="240">
        <f t="shared" ca="1" si="643"/>
        <v>-1.0016752221533327E-3</v>
      </c>
      <c r="BB377" s="240">
        <f t="shared" ca="1" si="644"/>
        <v>-1.9543513078425644E-3</v>
      </c>
      <c r="BC377" s="240">
        <f t="shared" ca="1" si="645"/>
        <v>-2.6094951231514897E-3</v>
      </c>
      <c r="BD377" s="240">
        <f t="shared" ca="1" si="646"/>
        <v>-2.8673669610928009E-3</v>
      </c>
      <c r="BE377" s="240">
        <f t="shared" ca="1" si="647"/>
        <v>-2.6887081719539608E-3</v>
      </c>
      <c r="BF377" s="240">
        <f t="shared" ca="1" si="648"/>
        <v>-2.1007179368353981E-3</v>
      </c>
      <c r="BG377" s="240">
        <f t="shared" ca="1" si="649"/>
        <v>-1.1929124388891693E-3</v>
      </c>
      <c r="BH377" s="240">
        <f t="shared" ca="1" si="650"/>
        <v>-1.0349683590025311E-4</v>
      </c>
      <c r="BI377" s="240">
        <f t="shared" ca="1" si="651"/>
        <v>1.0016752221533327E-3</v>
      </c>
      <c r="BJ377" s="240">
        <f t="shared" ca="1" si="652"/>
        <v>1.9543513078425644E-3</v>
      </c>
      <c r="BK377" s="240">
        <f t="shared" ca="1" si="653"/>
        <v>2.6094951231514897E-3</v>
      </c>
      <c r="BL377" s="240">
        <f t="shared" ca="1" si="654"/>
        <v>2.8673669610928014E-3</v>
      </c>
      <c r="BM377" s="240">
        <f t="shared" ca="1" si="655"/>
        <v>2.6887081719539608E-3</v>
      </c>
      <c r="BN377" s="240">
        <f t="shared" ca="1" si="656"/>
        <v>2.100717936835405E-3</v>
      </c>
      <c r="BO377" s="240">
        <f t="shared" ca="1" si="657"/>
        <v>1.1929124388891698E-3</v>
      </c>
      <c r="BP377" s="240">
        <f t="shared" ca="1" si="658"/>
        <v>1.0349683590025354E-4</v>
      </c>
      <c r="BQ377" s="240">
        <f t="shared" ca="1" si="659"/>
        <v>-1.0016752221533322E-3</v>
      </c>
      <c r="BR377" s="240">
        <f t="shared" ca="1" si="660"/>
        <v>-1.9543513078425639E-3</v>
      </c>
      <c r="BS377" s="240">
        <f t="shared" ca="1" si="661"/>
        <v>-2.6094951231514897E-3</v>
      </c>
      <c r="BT377" s="240">
        <f t="shared" ca="1" si="662"/>
        <v>-2.8673669610928009E-3</v>
      </c>
      <c r="BU377" s="240">
        <f t="shared" ca="1" si="663"/>
        <v>-2.6887081719539608E-3</v>
      </c>
      <c r="BV377" s="240">
        <f t="shared" ca="1" si="664"/>
        <v>-2.1007179368353985E-3</v>
      </c>
      <c r="BW377" s="240">
        <f t="shared" ca="1" si="665"/>
        <v>-1.1929124388891702E-3</v>
      </c>
      <c r="BX377" s="240">
        <f t="shared" ca="1" si="666"/>
        <v>-1.0349683590025398E-4</v>
      </c>
      <c r="BY377" s="240">
        <f t="shared" ca="1" si="667"/>
        <v>1.0016752221533318E-3</v>
      </c>
      <c r="BZ377" s="240">
        <f t="shared" ca="1" si="668"/>
        <v>1.9543513078425639E-3</v>
      </c>
      <c r="CA377" s="240">
        <f t="shared" ca="1" si="669"/>
        <v>2.6094951231514897E-3</v>
      </c>
      <c r="CB377" s="240">
        <f t="shared" ca="1" si="670"/>
        <v>2.8673669610928009E-3</v>
      </c>
      <c r="CC377" s="240">
        <f t="shared" ca="1" si="671"/>
        <v>2.6887081719539612E-3</v>
      </c>
      <c r="CD377" s="240">
        <f t="shared" ca="1" si="672"/>
        <v>2.1007179368354055E-3</v>
      </c>
      <c r="CE377" s="240">
        <f t="shared" ca="1" si="673"/>
        <v>1.1929124388891706E-3</v>
      </c>
      <c r="CF377" s="240">
        <f t="shared" ca="1" si="674"/>
        <v>1.0349683590025441E-4</v>
      </c>
      <c r="CG377" s="240">
        <f t="shared" ca="1" si="675"/>
        <v>-1.0016752221533316E-3</v>
      </c>
      <c r="CH377" s="240">
        <f t="shared" ca="1" si="676"/>
        <v>-1.9543513078425635E-3</v>
      </c>
      <c r="CI377" s="240">
        <f t="shared" ca="1" si="677"/>
        <v>-2.6094951231514897E-3</v>
      </c>
      <c r="CJ377" s="240">
        <f t="shared" ca="1" si="678"/>
        <v>-2.8673669610928005E-3</v>
      </c>
      <c r="CK377" s="240">
        <f t="shared" ca="1" si="679"/>
        <v>-2.6887081719539573E-3</v>
      </c>
      <c r="CL377" s="240">
        <f t="shared" ca="1" si="680"/>
        <v>-2.100717936835399E-3</v>
      </c>
      <c r="CM377" s="240">
        <f t="shared" ca="1" si="681"/>
        <v>-1.1929124388891706E-3</v>
      </c>
      <c r="CN377" s="240">
        <f t="shared" ca="1" si="682"/>
        <v>-1.0349683590025463E-4</v>
      </c>
      <c r="CO377" s="240">
        <f t="shared" ca="1" si="683"/>
        <v>1.0016752221533218E-3</v>
      </c>
      <c r="CP377" s="240">
        <f t="shared" ca="1" si="684"/>
        <v>1.9543513078425557E-3</v>
      </c>
      <c r="CQ377" s="240">
        <f t="shared" ca="1" si="685"/>
        <v>2.6094951231514936E-3</v>
      </c>
      <c r="CR377" s="240">
        <f t="shared" ca="1" si="686"/>
        <v>2.8673669610928009E-3</v>
      </c>
      <c r="CS377" s="240">
        <f t="shared" ca="1" si="687"/>
        <v>2.6887081719539612E-3</v>
      </c>
      <c r="CT377" s="240">
        <f t="shared" ca="1" si="688"/>
        <v>2.1007179368354059E-3</v>
      </c>
      <c r="CU377" s="240">
        <f t="shared" ca="1" si="689"/>
        <v>1.1929124388891806E-3</v>
      </c>
      <c r="CV377" s="240">
        <f t="shared" ca="1" si="690"/>
        <v>1.0349683590024487E-4</v>
      </c>
      <c r="CW377" s="240">
        <f t="shared" ca="1" si="691"/>
        <v>-1.0016752221533309E-3</v>
      </c>
      <c r="CX377" s="240">
        <f t="shared" ca="1" si="692"/>
        <v>-1.9543513078425631E-3</v>
      </c>
      <c r="CY377" s="240">
        <f t="shared" ca="1" si="693"/>
        <v>-2.6094951231514893E-3</v>
      </c>
      <c r="CZ377" s="240">
        <f t="shared" ca="1" si="694"/>
        <v>-2.8673669610928005E-3</v>
      </c>
      <c r="DA377" s="240">
        <f t="shared" ca="1" si="695"/>
        <v>-2.6887081719539577E-3</v>
      </c>
      <c r="DB377" s="240">
        <f t="shared" ca="1" si="696"/>
        <v>-2.1007179368353994E-3</v>
      </c>
      <c r="DC377" s="240">
        <f t="shared" ca="1" si="697"/>
        <v>-1.1929124388891715E-3</v>
      </c>
      <c r="DD377" s="240">
        <f t="shared" ca="1" si="698"/>
        <v>-1.0349683590025528E-4</v>
      </c>
      <c r="DE377" s="240">
        <f t="shared" ca="1" si="699"/>
        <v>1.001675222153321E-3</v>
      </c>
      <c r="DF377" s="240">
        <f t="shared" ca="1" si="700"/>
        <v>1.95435130784257E-3</v>
      </c>
      <c r="DG377" s="240">
        <f t="shared" ca="1" si="701"/>
        <v>2.6094951231514932E-3</v>
      </c>
      <c r="DH377" s="240">
        <f t="shared" ca="1" si="702"/>
        <v>2.8673669610928009E-3</v>
      </c>
      <c r="DI377" s="240">
        <f t="shared" ca="1" si="703"/>
        <v>2.6887081719539616E-3</v>
      </c>
      <c r="DJ377" s="240">
        <f t="shared" ca="1" si="704"/>
        <v>2.1007179368354063E-3</v>
      </c>
      <c r="DK377" s="240">
        <f t="shared" ca="1" si="705"/>
        <v>1.192912438889181E-3</v>
      </c>
      <c r="DL377" s="240">
        <f t="shared" ca="1" si="706"/>
        <v>1.034968359002453E-4</v>
      </c>
      <c r="DM377" s="240">
        <f t="shared" ca="1" si="707"/>
        <v>-1.0016752221533303E-3</v>
      </c>
      <c r="DN377" s="240">
        <f t="shared" ca="1" si="708"/>
        <v>-1.9543513078425626E-3</v>
      </c>
      <c r="DO377" s="240">
        <f t="shared" ca="1" si="709"/>
        <v>-2.6094951231514889E-3</v>
      </c>
      <c r="DP377" s="240">
        <f t="shared" ca="1" si="710"/>
        <v>-2.8673669610928005E-3</v>
      </c>
      <c r="DQ377" s="240">
        <f t="shared" ca="1" si="711"/>
        <v>-2.6887081719539577E-3</v>
      </c>
      <c r="DR377" s="240">
        <f t="shared" ca="1" si="712"/>
        <v>-2.1007179368353998E-3</v>
      </c>
      <c r="DS377" s="240">
        <f t="shared" ca="1" si="713"/>
        <v>-1.1929124388891721E-3</v>
      </c>
      <c r="DT377" s="240">
        <f t="shared" ca="1" si="714"/>
        <v>-1.0349683590025614E-4</v>
      </c>
      <c r="DU377" s="240">
        <f t="shared" ca="1" si="715"/>
        <v>1.0016752221533203E-3</v>
      </c>
      <c r="DV377" s="240">
        <f t="shared" ca="1" si="716"/>
        <v>1.9543513078425548E-3</v>
      </c>
      <c r="DW377" s="240">
        <f t="shared" ca="1" si="717"/>
        <v>2.6094951231514932E-3</v>
      </c>
      <c r="DX377" s="240">
        <f t="shared" ca="1" si="718"/>
        <v>2.8673669610928005E-3</v>
      </c>
      <c r="DY377" s="240">
        <f t="shared" ca="1" si="719"/>
        <v>2.6887081719539616E-3</v>
      </c>
      <c r="DZ377" s="240">
        <f t="shared" ca="1" si="720"/>
        <v>2.1007179368354072E-3</v>
      </c>
      <c r="EA377" s="240">
        <f t="shared" ca="1" si="721"/>
        <v>1.1929124388891815E-3</v>
      </c>
      <c r="EB377" s="240">
        <f t="shared" ca="1" si="722"/>
        <v>1.0349683590024639E-4</v>
      </c>
      <c r="EC377" s="240">
        <f t="shared" ca="1" si="723"/>
        <v>-1.0016752221533296E-3</v>
      </c>
      <c r="ED377" s="240">
        <f t="shared" ca="1" si="724"/>
        <v>-1.9543513078425622E-3</v>
      </c>
      <c r="EE377" s="240">
        <f t="shared" ca="1" si="725"/>
        <v>-2.6094951231514889E-3</v>
      </c>
      <c r="EF377" s="240">
        <f t="shared" ca="1" si="726"/>
        <v>-2.8673669610928005E-3</v>
      </c>
      <c r="EG377" s="240">
        <f t="shared" ca="1" si="727"/>
        <v>-2.6887081719539582E-3</v>
      </c>
      <c r="EH377" s="240">
        <f t="shared" ca="1" si="728"/>
        <v>-2.1007179368354003E-3</v>
      </c>
      <c r="EI377" s="240">
        <f t="shared" ca="1" si="729"/>
        <v>-1.1929124388891728E-3</v>
      </c>
      <c r="EJ377" s="240">
        <f t="shared" ca="1" si="730"/>
        <v>-1.0349683590025658E-4</v>
      </c>
      <c r="EK377" s="240">
        <f t="shared" ca="1" si="731"/>
        <v>1.0016752221533197E-3</v>
      </c>
      <c r="EL377" s="240">
        <f t="shared" ca="1" si="732"/>
        <v>1.9543513078425691E-3</v>
      </c>
      <c r="EM377" s="240">
        <f t="shared" ca="1" si="733"/>
        <v>2.6094951231514928E-3</v>
      </c>
      <c r="EN377" s="240">
        <f t="shared" ca="1" si="734"/>
        <v>2.8673669610928005E-3</v>
      </c>
      <c r="EO377" s="240">
        <f t="shared" ca="1" si="735"/>
        <v>2.6887081719539621E-3</v>
      </c>
      <c r="EP377" s="240">
        <f t="shared" ca="1" si="736"/>
        <v>2.1007179368354076E-3</v>
      </c>
      <c r="EQ377" s="240">
        <f t="shared" ca="1" si="737"/>
        <v>1.1929124388891823E-3</v>
      </c>
      <c r="ER377" s="240">
        <f t="shared" ca="1" si="738"/>
        <v>1.0349683590024682E-4</v>
      </c>
      <c r="ES377" s="240">
        <f t="shared" ca="1" si="739"/>
        <v>-1.0016752221533288E-3</v>
      </c>
      <c r="ET377" s="240">
        <f t="shared" ca="1" si="740"/>
        <v>-1.9543513078425613E-3</v>
      </c>
      <c r="EU377" s="240">
        <f t="shared" ca="1" si="741"/>
        <v>-2.609495123151488E-3</v>
      </c>
      <c r="EV377" s="240">
        <f t="shared" ca="1" si="742"/>
        <v>-2.8673669610928005E-3</v>
      </c>
      <c r="EW377" s="240">
        <f t="shared" ca="1" si="743"/>
        <v>-2.6887081719539586E-3</v>
      </c>
      <c r="EX377" s="240">
        <f t="shared" ca="1" si="744"/>
        <v>-2.1007179368354007E-3</v>
      </c>
      <c r="EY377" s="240">
        <f t="shared" ca="1" si="745"/>
        <v>-1.1929124388891732E-3</v>
      </c>
      <c r="EZ377" s="240">
        <f t="shared" ca="1" si="746"/>
        <v>-1.0349683590025745E-4</v>
      </c>
      <c r="FA377" s="240">
        <f t="shared" ca="1" si="747"/>
        <v>1.0016752221533192E-3</v>
      </c>
      <c r="FB377" s="240">
        <f t="shared" ca="1" si="748"/>
        <v>1.954351307842554E-3</v>
      </c>
      <c r="FC377" s="240">
        <f t="shared" ca="1" si="749"/>
        <v>2.6094951231514923E-3</v>
      </c>
      <c r="FD377" s="240">
        <f t="shared" ca="1" si="750"/>
        <v>2.8673669610928005E-3</v>
      </c>
      <c r="FE377" s="240">
        <f t="shared" ca="1" si="751"/>
        <v>2.6887081719539621E-3</v>
      </c>
      <c r="FF377" s="240">
        <f t="shared" ca="1" si="752"/>
        <v>2.1007179368354081E-3</v>
      </c>
      <c r="FG377" s="240">
        <f t="shared" ca="1" si="753"/>
        <v>1.1929124388891828E-3</v>
      </c>
      <c r="FH377" s="240">
        <f t="shared" ca="1" si="754"/>
        <v>1.0349683590024769E-4</v>
      </c>
      <c r="FI377" s="240">
        <f t="shared" ca="1" si="755"/>
        <v>-1.0016752221533283E-3</v>
      </c>
      <c r="FJ377" s="240">
        <f t="shared" ca="1" si="756"/>
        <v>-1.9543513078425609E-3</v>
      </c>
      <c r="FK377" s="240">
        <f t="shared" ca="1" si="757"/>
        <v>-2.609495123151488E-3</v>
      </c>
      <c r="FL377" s="240">
        <f t="shared" ca="1" si="758"/>
        <v>-2.8673669610928005E-3</v>
      </c>
      <c r="FM377" s="240">
        <f t="shared" ca="1" si="759"/>
        <v>-2.688708171953966E-3</v>
      </c>
      <c r="FN377" s="240">
        <f t="shared" ca="1" si="760"/>
        <v>-2.100717936835415E-3</v>
      </c>
      <c r="FO377" s="240">
        <f t="shared" ca="1" si="761"/>
        <v>-1.1929124388891925E-3</v>
      </c>
      <c r="FP377" s="240">
        <f t="shared" ca="1" si="762"/>
        <v>-1.0349683590023771E-4</v>
      </c>
      <c r="FQ377" s="240">
        <f t="shared" ca="1" si="763"/>
        <v>1.0016752221533374E-3</v>
      </c>
      <c r="FR377" s="240">
        <f t="shared" ca="1" si="764"/>
        <v>1.9543513078425683E-3</v>
      </c>
      <c r="FS377" s="240">
        <f t="shared" ca="1" si="765"/>
        <v>2.6094951231514919E-3</v>
      </c>
      <c r="FT377" s="240">
        <f t="shared" ca="1" si="766"/>
        <v>2.8673669610928005E-3</v>
      </c>
      <c r="FU377" s="240">
        <f t="shared" ca="1" si="767"/>
        <v>2.6887081719539625E-3</v>
      </c>
      <c r="FV377" s="240">
        <f t="shared" ca="1" si="768"/>
        <v>2.1007179368354085E-3</v>
      </c>
      <c r="FW377" s="240">
        <f t="shared" ca="1" si="769"/>
        <v>1.1929124388891836E-3</v>
      </c>
      <c r="FX377" s="240">
        <f t="shared" ca="1" si="770"/>
        <v>1.0349683590026872E-4</v>
      </c>
      <c r="FY377" s="240">
        <f t="shared" ca="1" si="771"/>
        <v>-1.0016752221533084E-3</v>
      </c>
      <c r="FZ377" s="240">
        <f t="shared" ca="1" si="772"/>
        <v>-1.9543513078425457E-3</v>
      </c>
      <c r="GA377" s="240">
        <f t="shared" ca="1" si="773"/>
        <v>-2.6094951231514962E-3</v>
      </c>
      <c r="GB377" s="240">
        <f t="shared" ca="1" si="774"/>
        <v>-2.8673669610928014E-3</v>
      </c>
      <c r="GC377" s="240">
        <f t="shared" ca="1" si="775"/>
        <v>-2.688708171953959E-3</v>
      </c>
      <c r="GD377" s="240">
        <f t="shared" ca="1" si="776"/>
        <v>-2.1007179368354016E-3</v>
      </c>
      <c r="GE377" s="240">
        <f t="shared" ca="1" si="777"/>
        <v>-1.1929124388891748E-3</v>
      </c>
      <c r="GF377" s="240">
        <f t="shared" ca="1" si="778"/>
        <v>-1.0349683590025896E-4</v>
      </c>
      <c r="GG377" s="240">
        <f t="shared" ca="1" si="779"/>
        <v>1.0016752221533179E-3</v>
      </c>
      <c r="GH377" s="240">
        <f t="shared" ca="1" si="780"/>
        <v>1.9543513078425527E-3</v>
      </c>
      <c r="GI377" s="240">
        <f t="shared" ca="1" si="781"/>
        <v>2.6094951231514832E-3</v>
      </c>
      <c r="GJ377" s="240">
        <f t="shared" ca="1" si="782"/>
        <v>2.8673669610928001E-3</v>
      </c>
      <c r="GK377" s="240">
        <f t="shared" ca="1" si="783"/>
        <v>2.6887081719539556E-3</v>
      </c>
      <c r="GL377" s="240">
        <f t="shared" ca="1" si="784"/>
        <v>2.1007179368353951E-3</v>
      </c>
      <c r="GM377" s="240">
        <f t="shared" ca="1" si="785"/>
        <v>1.1929124388891659E-3</v>
      </c>
      <c r="GN377" s="240">
        <f t="shared" ca="1" si="786"/>
        <v>1.0349683590024899E-4</v>
      </c>
      <c r="GO377" s="240">
        <f t="shared" ca="1" si="787"/>
        <v>-1.001675222153327E-3</v>
      </c>
      <c r="GP377" s="240">
        <f t="shared" ca="1" si="788"/>
        <v>-1.95435130784256E-3</v>
      </c>
      <c r="GQ377" s="240">
        <f t="shared" ca="1" si="789"/>
        <v>-2.6094951231514871E-3</v>
      </c>
      <c r="GR377" s="240">
        <f t="shared" ca="1" si="790"/>
        <v>-2.8673669610928005E-3</v>
      </c>
      <c r="GS377" s="240">
        <f t="shared" ca="1" si="791"/>
        <v>-2.6887081719539664E-3</v>
      </c>
      <c r="GT377" s="240">
        <f t="shared" ca="1" si="792"/>
        <v>-2.1007179368354163E-3</v>
      </c>
      <c r="GU377" s="240">
        <f t="shared" ca="1" si="793"/>
        <v>-1.1929124388891941E-3</v>
      </c>
      <c r="GV377" s="240">
        <f t="shared" ca="1" si="794"/>
        <v>-1.0349683590023901E-4</v>
      </c>
      <c r="GW377" s="240">
        <f t="shared" ca="1" si="795"/>
        <v>1.0016752221533361E-3</v>
      </c>
      <c r="GX377" s="240">
        <f t="shared" ca="1" si="796"/>
        <v>1.954351307842567E-3</v>
      </c>
      <c r="GY377" s="240">
        <f t="shared" ca="1" si="797"/>
        <v>2.6094951231514915E-3</v>
      </c>
      <c r="GZ377" s="240">
        <f t="shared" ca="1" si="798"/>
        <v>2.8673669610928009E-3</v>
      </c>
      <c r="HA377" s="240">
        <f t="shared" ca="1" si="799"/>
        <v>2.6887081719539629E-3</v>
      </c>
      <c r="HB377" s="240">
        <f t="shared" ca="1" si="800"/>
        <v>2.1007179368354094E-3</v>
      </c>
      <c r="HC377" s="240">
        <f t="shared" ca="1" si="801"/>
        <v>1.1929124388891849E-3</v>
      </c>
      <c r="HD377" s="240">
        <f t="shared" ca="1" si="802"/>
        <v>1.0349683590027024E-4</v>
      </c>
      <c r="HE377" s="240">
        <f t="shared" ca="1" si="803"/>
        <v>-1.0016752221533071E-3</v>
      </c>
      <c r="HF377" s="240">
        <f t="shared" ca="1" si="804"/>
        <v>-1.9543513078425744E-3</v>
      </c>
      <c r="HG377" s="240">
        <f t="shared" ca="1" si="805"/>
        <v>-2.6094951231514958E-3</v>
      </c>
      <c r="HH377" s="240">
        <f t="shared" ca="1" si="806"/>
        <v>-2.8673669610928009E-3</v>
      </c>
      <c r="HI377" s="240">
        <f t="shared" ca="1" si="807"/>
        <v>-2.6887081719539595E-3</v>
      </c>
      <c r="HJ377" s="240">
        <f t="shared" ca="1" si="808"/>
        <v>-2.1007179368354029E-3</v>
      </c>
      <c r="HK377" s="240">
        <f t="shared" ca="1" si="809"/>
        <v>-1.1929124388891761E-3</v>
      </c>
      <c r="HL377" s="240">
        <f t="shared" ca="1" si="810"/>
        <v>-1.0349683590026026E-4</v>
      </c>
      <c r="HM377" s="240">
        <f t="shared" ca="1" si="811"/>
        <v>1.0016752221533162E-3</v>
      </c>
      <c r="HN377" s="240">
        <f t="shared" ca="1" si="812"/>
        <v>1.9543513078425518E-3</v>
      </c>
      <c r="HO377" s="240">
        <f t="shared" ca="1" si="813"/>
        <v>2.6094951231514828E-3</v>
      </c>
      <c r="HP377" s="240">
        <f t="shared" ca="1" si="814"/>
        <v>2.8673669610927996E-3</v>
      </c>
      <c r="HQ377" s="240">
        <f t="shared" ca="1" si="815"/>
        <v>2.688708171953956E-3</v>
      </c>
      <c r="HR377" s="240">
        <f t="shared" ca="1" si="816"/>
        <v>2.1007179368353959E-3</v>
      </c>
      <c r="HS377" s="240">
        <f t="shared" ca="1" si="817"/>
        <v>1.1929124388891672E-3</v>
      </c>
      <c r="HT377" s="240">
        <f t="shared" ca="1" si="818"/>
        <v>1.0349683590025029E-4</v>
      </c>
      <c r="HU377" s="240">
        <f t="shared" ca="1" si="819"/>
        <v>-1.0016752221533257E-3</v>
      </c>
      <c r="HV377" s="240">
        <f t="shared" ca="1" si="820"/>
        <v>-1.9543513078425587E-3</v>
      </c>
      <c r="HW377" s="240">
        <f t="shared" ca="1" si="821"/>
        <v>-2.6094951231514871E-3</v>
      </c>
      <c r="HX377" s="240">
        <f t="shared" ca="1" si="822"/>
        <v>-2.8673669610928005E-3</v>
      </c>
      <c r="HY377" s="240">
        <f t="shared" ca="1" si="823"/>
        <v>-2.6887081719539668E-3</v>
      </c>
      <c r="HZ377" s="240">
        <f t="shared" ca="1" si="824"/>
        <v>-2.1007179368354172E-3</v>
      </c>
      <c r="IA377" s="240">
        <f t="shared" ca="1" si="825"/>
        <v>-1.1929124388891951E-3</v>
      </c>
      <c r="IB377" s="240">
        <f t="shared" ca="1" si="826"/>
        <v>-1.0349683590024053E-4</v>
      </c>
      <c r="IC377" s="240">
        <f t="shared" ca="1" si="827"/>
        <v>1.0016752221533348E-3</v>
      </c>
      <c r="ID377" s="240">
        <f t="shared" ca="1" si="828"/>
        <v>1.9543513078425661E-3</v>
      </c>
      <c r="IE377" s="240">
        <f t="shared" ca="1" si="829"/>
        <v>2.6094951231514976E-3</v>
      </c>
      <c r="IF377" s="240">
        <f t="shared" ca="1" si="830"/>
        <v>2.8673669610928005E-3</v>
      </c>
      <c r="IG377" s="240">
        <f t="shared" ca="1" si="831"/>
        <v>2.6887081719539634E-3</v>
      </c>
      <c r="IH377" s="240">
        <f t="shared" ca="1" si="832"/>
        <v>2.1007179368354102E-3</v>
      </c>
      <c r="II377" s="240">
        <f t="shared" ca="1" si="833"/>
        <v>1.1929124388891862E-3</v>
      </c>
      <c r="IJ377" s="240">
        <f t="shared" ca="1" si="834"/>
        <v>1.0349683590027154E-4</v>
      </c>
      <c r="IK377" s="240">
        <f t="shared" ca="1" si="835"/>
        <v>-1.0016752221533058E-3</v>
      </c>
      <c r="IL377" s="240">
        <f t="shared" ca="1" si="836"/>
        <v>-1.9543513078425436E-3</v>
      </c>
      <c r="IM377" s="240">
        <f t="shared" ca="1" si="837"/>
        <v>-2.6094951231514949E-3</v>
      </c>
      <c r="IN377" s="240">
        <f t="shared" ca="1" si="838"/>
        <v>-2.8673669610928009E-3</v>
      </c>
      <c r="IO377" s="240">
        <f t="shared" ca="1" si="839"/>
        <v>-2.6887081719539599E-3</v>
      </c>
      <c r="IP377" s="240">
        <f t="shared" ca="1" si="840"/>
        <v>-2.1007179368354037E-3</v>
      </c>
      <c r="IQ377" s="240">
        <f t="shared" ca="1" si="841"/>
        <v>-1.1929124388891774E-3</v>
      </c>
      <c r="IR377" s="240">
        <f t="shared" ca="1" si="842"/>
        <v>-1.0349683590026157E-4</v>
      </c>
      <c r="IS377" s="240">
        <f t="shared" ca="1" si="843"/>
        <v>1.0016752221533149E-3</v>
      </c>
      <c r="IT377" s="240">
        <f t="shared" ca="1" si="844"/>
        <v>1.9543513078425505E-3</v>
      </c>
      <c r="IU377" s="240">
        <f t="shared" ca="1" si="845"/>
        <v>2.6094951231514819E-3</v>
      </c>
      <c r="IV377" s="240">
        <f t="shared" ca="1" si="846"/>
        <v>2.8673669610928001E-3</v>
      </c>
      <c r="IW377" s="240">
        <f t="shared" ca="1" si="847"/>
        <v>2.6887081719539569E-3</v>
      </c>
      <c r="IX377" s="240">
        <f t="shared" ca="1" si="848"/>
        <v>2.1007179368353968E-3</v>
      </c>
      <c r="IY377" s="240">
        <f t="shared" ca="1" si="849"/>
        <v>1.1929124388891685E-3</v>
      </c>
      <c r="IZ377" s="240">
        <f t="shared" ca="1" si="850"/>
        <v>1.0349683590025159E-4</v>
      </c>
      <c r="JA377" s="240">
        <f t="shared" ca="1" si="851"/>
        <v>-1.0016752221533242E-3</v>
      </c>
      <c r="JB377" s="240">
        <f t="shared" ca="1" si="852"/>
        <v>-1.9543513078425579E-3</v>
      </c>
    </row>
    <row r="378" spans="2:262">
      <c r="B378" s="248">
        <v>17</v>
      </c>
      <c r="C378" s="247">
        <f t="shared" si="853"/>
        <v>3.3203125000000002E-4</v>
      </c>
      <c r="D378" s="244">
        <f t="shared" ca="1" si="597"/>
        <v>80.22685626959462</v>
      </c>
      <c r="E378" s="243">
        <f ca="1">W361</f>
        <v>0.22685626959462138</v>
      </c>
      <c r="F378" s="242">
        <v>17</v>
      </c>
      <c r="G378" s="240">
        <f t="shared" ca="1" si="854"/>
        <v>1.9073345466266111E-2</v>
      </c>
      <c r="H378" s="240">
        <f t="shared" ca="1" si="598"/>
        <v>2.1141352994909351E-2</v>
      </c>
      <c r="I378" s="240">
        <f t="shared" ca="1" si="599"/>
        <v>1.9581916847170255E-2</v>
      </c>
      <c r="J378" s="240">
        <f t="shared" ca="1" si="600"/>
        <v>1.4662605839207395E-2</v>
      </c>
      <c r="K378" s="240">
        <f t="shared" ca="1" si="601"/>
        <v>7.2274777573076501E-3</v>
      </c>
      <c r="L378" s="240">
        <f t="shared" ca="1" si="602"/>
        <v>-1.4477444894855449E-3</v>
      </c>
      <c r="M378" s="240">
        <f t="shared" ca="1" si="603"/>
        <v>-9.8745620294150675E-3</v>
      </c>
      <c r="N378" s="240">
        <f t="shared" ca="1" si="604"/>
        <v>-1.6607097391696274E-2</v>
      </c>
      <c r="O378" s="240">
        <f t="shared" ca="1" si="605"/>
        <v>-2.0490178869399717E-2</v>
      </c>
      <c r="P378" s="240">
        <f t="shared" ca="1" si="606"/>
        <v>-2.0857545445334847E-2</v>
      </c>
      <c r="Q378" s="240">
        <f t="shared" ca="1" si="607"/>
        <v>-1.7646164182910005E-2</v>
      </c>
      <c r="R378" s="240">
        <f t="shared" ca="1" si="608"/>
        <v>-1.1407045448190238E-2</v>
      </c>
      <c r="S378" s="240">
        <f t="shared" ca="1" si="609"/>
        <v>-3.2107002820681522E-3</v>
      </c>
      <c r="T378" s="240">
        <f t="shared" ca="1" si="610"/>
        <v>5.5365384071766931E-3</v>
      </c>
      <c r="U378" s="241">
        <f t="shared" ca="1" si="611"/>
        <v>1.3333815131404574E-2</v>
      </c>
      <c r="V378" s="240">
        <f t="shared" ca="1" si="612"/>
        <v>1.8843269340578152E-2</v>
      </c>
      <c r="W378" s="240">
        <f t="shared" ca="1" si="613"/>
        <v>2.1119586189606986E-2</v>
      </c>
      <c r="X378" s="240">
        <f t="shared" ca="1" si="614"/>
        <v>1.977219412134237E-2</v>
      </c>
      <c r="Y378" s="240">
        <f t="shared" ca="1" si="615"/>
        <v>1.5032279325183398E-2</v>
      </c>
      <c r="Z378" s="240">
        <f t="shared" ca="1" si="616"/>
        <v>7.7131186977439413E-3</v>
      </c>
      <c r="AA378" s="240">
        <f t="shared" ca="1" si="617"/>
        <v>-9.2946260442978643E-4</v>
      </c>
      <c r="AB378" s="240">
        <f t="shared" ca="1" si="618"/>
        <v>-9.4125662588065498E-3</v>
      </c>
      <c r="AC378" s="240">
        <f t="shared" ca="1" si="619"/>
        <v>-1.6280657195583883E-2</v>
      </c>
      <c r="AD378" s="240">
        <f t="shared" ca="1" si="620"/>
        <v>-2.0355305016128807E-2</v>
      </c>
      <c r="AE378" s="240">
        <f t="shared" ca="1" si="621"/>
        <v>-2.0937379656548041E-2</v>
      </c>
      <c r="AF378" s="240">
        <f t="shared" ca="1" si="622"/>
        <v>-1.7927008465640916E-2</v>
      </c>
      <c r="AG378" s="240">
        <f t="shared" ca="1" si="623"/>
        <v>-1.1840712403189377E-2</v>
      </c>
      <c r="AH378" s="240">
        <f t="shared" ca="1" si="624"/>
        <v>-3.7227811213101109E-3</v>
      </c>
      <c r="AI378" s="240">
        <f t="shared" ca="1" si="625"/>
        <v>5.0339067642880819E-3</v>
      </c>
      <c r="AJ378" s="240">
        <f t="shared" ca="1" si="626"/>
        <v>1.2926874467738431E-2</v>
      </c>
      <c r="AK378" s="240">
        <f t="shared" ca="1" si="627"/>
        <v>1.8601842734034656E-2</v>
      </c>
      <c r="AL378" s="240">
        <f t="shared" ca="1" si="628"/>
        <v>2.1085097735296189E-2</v>
      </c>
      <c r="AM378" s="240">
        <f t="shared" ca="1" si="629"/>
        <v>1.9950561365105743E-2</v>
      </c>
      <c r="AN378" s="240">
        <f t="shared" ca="1" si="630"/>
        <v>1.5392897928187033E-2</v>
      </c>
      <c r="AO378" s="240">
        <f t="shared" ca="1" si="631"/>
        <v>8.1941135438887806E-3</v>
      </c>
      <c r="AP378" s="240">
        <f t="shared" ca="1" si="632"/>
        <v>-4.1062084585592913E-4</v>
      </c>
      <c r="AQ378" s="240">
        <f t="shared" ca="1" si="633"/>
        <v>-8.9449007102422595E-3</v>
      </c>
      <c r="AR378" s="240">
        <f t="shared" ca="1" si="634"/>
        <v>-1.594441014034987E-2</v>
      </c>
      <c r="AS378" s="240">
        <f t="shared" ca="1" si="635"/>
        <v>-2.0208169888250062E-2</v>
      </c>
      <c r="AT378" s="240">
        <f t="shared" ca="1" si="636"/>
        <v>-2.1004601973155183E-2</v>
      </c>
      <c r="AU378" s="240">
        <f t="shared" ca="1" si="637"/>
        <v>-1.8197054188806135E-2</v>
      </c>
      <c r="AV378" s="240">
        <f t="shared" ca="1" si="638"/>
        <v>-1.2267246955789533E-2</v>
      </c>
      <c r="AW378" s="240">
        <f t="shared" ca="1" si="639"/>
        <v>-4.2326194964083831E-3</v>
      </c>
      <c r="AX378" s="240">
        <f t="shared" ca="1" si="640"/>
        <v>4.5282428841945813E-3</v>
      </c>
      <c r="AY378" s="240">
        <f t="shared" ca="1" si="641"/>
        <v>1.2512147138259936E-2</v>
      </c>
      <c r="AZ378" s="240">
        <f t="shared" ca="1" si="642"/>
        <v>1.834921107299586E-2</v>
      </c>
      <c r="BA378" s="240">
        <f t="shared" ca="1" si="643"/>
        <v>2.1037908406532239E-2</v>
      </c>
      <c r="BB378" s="240">
        <f t="shared" ca="1" si="644"/>
        <v>2.01169111367023E-2</v>
      </c>
      <c r="BC378" s="240">
        <f t="shared" ca="1" si="645"/>
        <v>1.5744244425056283E-2</v>
      </c>
      <c r="BD378" s="240">
        <f t="shared" ca="1" si="646"/>
        <v>8.6701725624324169E-3</v>
      </c>
      <c r="BE378" s="240">
        <f t="shared" ca="1" si="647"/>
        <v>1.0846825536137313E-4</v>
      </c>
      <c r="BF378" s="240">
        <f t="shared" ca="1" si="648"/>
        <v>-8.4718470879614691E-3</v>
      </c>
      <c r="BG378" s="240">
        <f t="shared" ca="1" si="649"/>
        <v>-1.5598558768647207E-2</v>
      </c>
      <c r="BH378" s="240">
        <f t="shared" ca="1" si="650"/>
        <v>-2.0048862114462749E-2</v>
      </c>
      <c r="BI378" s="240">
        <f t="shared" ca="1" si="651"/>
        <v>-2.1059171902946344E-2</v>
      </c>
      <c r="BJ378" s="240">
        <f t="shared" ca="1" si="652"/>
        <v>-1.8456138686959705E-2</v>
      </c>
      <c r="BK378" s="240">
        <f t="shared" ca="1" si="653"/>
        <v>-1.2686392177525516E-2</v>
      </c>
      <c r="BL378" s="240">
        <f t="shared" ca="1" si="654"/>
        <v>-4.739908299789819E-3</v>
      </c>
      <c r="BM378" s="240">
        <f t="shared" ca="1" si="655"/>
        <v>4.019851359909548E-3</v>
      </c>
      <c r="BN378" s="240">
        <f t="shared" ca="1" si="656"/>
        <v>1.208988295920458E-2</v>
      </c>
      <c r="BO378" s="240">
        <f t="shared" ca="1" si="657"/>
        <v>1.8085526533327907E-2</v>
      </c>
      <c r="BP378" s="240">
        <f t="shared" ca="1" si="658"/>
        <v>2.0978046628402261E-2</v>
      </c>
      <c r="BQ378" s="240">
        <f t="shared" ca="1" si="659"/>
        <v>2.02711432332499E-2</v>
      </c>
      <c r="BR378" s="240">
        <f t="shared" ca="1" si="660"/>
        <v>1.6086107177799069E-2</v>
      </c>
      <c r="BS378" s="240">
        <f t="shared" ca="1" si="661"/>
        <v>9.1410089932230792E-3</v>
      </c>
      <c r="BT378" s="240">
        <f t="shared" ca="1" si="662"/>
        <v>6.274920193574951E-4</v>
      </c>
      <c r="BU378" s="240">
        <f t="shared" ca="1" si="663"/>
        <v>-7.9936903417776872E-3</v>
      </c>
      <c r="BV378" s="240">
        <f t="shared" ca="1" si="664"/>
        <v>-1.5243311408409991E-2</v>
      </c>
      <c r="BW378" s="240">
        <f t="shared" ca="1" si="665"/>
        <v>-1.987747765581295E-2</v>
      </c>
      <c r="BX378" s="240">
        <f t="shared" ca="1" si="666"/>
        <v>-2.1101056575036338E-2</v>
      </c>
      <c r="BY378" s="240">
        <f t="shared" ca="1" si="667"/>
        <v>-1.8704105897287722E-2</v>
      </c>
      <c r="BZ378" s="240">
        <f t="shared" ca="1" si="668"/>
        <v>-1.3097895590988456E-2</v>
      </c>
      <c r="CA378" s="240">
        <f t="shared" ca="1" si="669"/>
        <v>-5.2443419596480481E-3</v>
      </c>
      <c r="CB378" s="240">
        <f t="shared" ca="1" si="670"/>
        <v>3.5090384274772315E-3</v>
      </c>
      <c r="CC378" s="240">
        <f t="shared" ca="1" si="671"/>
        <v>1.16603362867245E-2</v>
      </c>
      <c r="CD378" s="240">
        <f t="shared" ca="1" si="672"/>
        <v>1.7810947948737672E-2</v>
      </c>
      <c r="CE378" s="240">
        <f t="shared" ca="1" si="673"/>
        <v>2.0905548459403019E-2</v>
      </c>
      <c r="CF378" s="240">
        <f t="shared" ca="1" si="674"/>
        <v>2.0413164751100617E-2</v>
      </c>
      <c r="CG378" s="240">
        <f t="shared" ca="1" si="675"/>
        <v>1.6418280261076286E-2</v>
      </c>
      <c r="CH378" s="240">
        <f t="shared" ca="1" si="676"/>
        <v>9.6063392220006351E-3</v>
      </c>
      <c r="CI378" s="240">
        <f t="shared" ca="1" si="677"/>
        <v>1.146137805624595E-3</v>
      </c>
      <c r="CJ378" s="240">
        <f t="shared" ca="1" si="678"/>
        <v>-7.5107184954353546E-3</v>
      </c>
      <c r="CK378" s="240">
        <f t="shared" ca="1" si="679"/>
        <v>-1.4878882047364476E-2</v>
      </c>
      <c r="CL378" s="240">
        <f t="shared" ca="1" si="680"/>
        <v>-1.9694119747890083E-2</v>
      </c>
      <c r="CM378" s="240">
        <f t="shared" ca="1" si="681"/>
        <v>-2.1130230759664852E-2</v>
      </c>
      <c r="CN378" s="240">
        <f t="shared" ca="1" si="682"/>
        <v>-1.894080645361482E-2</v>
      </c>
      <c r="CO378" s="240">
        <f t="shared" ca="1" si="683"/>
        <v>-1.3501509321909249E-2</v>
      </c>
      <c r="CP378" s="240">
        <f t="shared" ca="1" si="684"/>
        <v>-5.7456166240083635E-3</v>
      </c>
      <c r="CQ378" s="240">
        <f t="shared" ca="1" si="685"/>
        <v>2.9961117815075974E-3</v>
      </c>
      <c r="CR378" s="240">
        <f t="shared" ca="1" si="686"/>
        <v>1.1223765863673419E-2</v>
      </c>
      <c r="CS378" s="240">
        <f t="shared" ca="1" si="687"/>
        <v>1.7525640715097317E-2</v>
      </c>
      <c r="CT378" s="240">
        <f t="shared" ca="1" si="688"/>
        <v>2.0820457569720625E-2</v>
      </c>
      <c r="CU378" s="240">
        <f t="shared" ca="1" si="689"/>
        <v>2.0542890141802699E-2</v>
      </c>
      <c r="CV378" s="240">
        <f t="shared" ca="1" si="690"/>
        <v>1.6740563586243182E-2</v>
      </c>
      <c r="CW378" s="240">
        <f t="shared" ca="1" si="691"/>
        <v>1.0065882951234884E-2</v>
      </c>
      <c r="CX378" s="240">
        <f t="shared" ca="1" si="692"/>
        <v>1.664093201334366E-3</v>
      </c>
      <c r="CY378" s="240">
        <f t="shared" ca="1" si="693"/>
        <v>-7.0232224731151521E-3</v>
      </c>
      <c r="CZ378" s="240">
        <f t="shared" ca="1" si="694"/>
        <v>-1.4505490204130809E-2</v>
      </c>
      <c r="DA378" s="240">
        <f t="shared" ca="1" si="695"/>
        <v>-1.9498898838641601E-2</v>
      </c>
      <c r="DB378" s="240">
        <f t="shared" ca="1" si="696"/>
        <v>-2.1146676883393962E-2</v>
      </c>
      <c r="DC378" s="240">
        <f t="shared" ca="1" si="697"/>
        <v>-1.916609777637656E-2</v>
      </c>
      <c r="DD378" s="240">
        <f t="shared" ca="1" si="698"/>
        <v>-1.3896990248468534E-2</v>
      </c>
      <c r="DE378" s="240">
        <f t="shared" ca="1" si="699"/>
        <v>-6.2434303437568913E-3</v>
      </c>
      <c r="DF378" s="240">
        <f t="shared" ca="1" si="700"/>
        <v>2.4813803898325465E-3</v>
      </c>
      <c r="DG378" s="240">
        <f t="shared" ca="1" si="701"/>
        <v>1.0780434663749575E-2</v>
      </c>
      <c r="DH378" s="240">
        <f t="shared" ca="1" si="702"/>
        <v>1.7229776690816184E-2</v>
      </c>
      <c r="DI378" s="240">
        <f t="shared" ca="1" si="703"/>
        <v>2.0722825214925314E-2</v>
      </c>
      <c r="DJ378" s="240">
        <f t="shared" ca="1" si="704"/>
        <v>2.0660241263631501E-2</v>
      </c>
      <c r="DK378" s="240">
        <f t="shared" ca="1" si="705"/>
        <v>1.7052763021875809E-2</v>
      </c>
      <c r="DL378" s="240">
        <f t="shared" ca="1" si="706"/>
        <v>1.051936336896705E-2</v>
      </c>
      <c r="DM378" s="240">
        <f t="shared" ca="1" si="707"/>
        <v>2.1810462095242546E-3</v>
      </c>
      <c r="DN378" s="240">
        <f t="shared" ca="1" si="708"/>
        <v>-6.5314959241924942E-3</v>
      </c>
      <c r="DO378" s="240">
        <f t="shared" ca="1" si="709"/>
        <v>-1.4123360795993497E-2</v>
      </c>
      <c r="DP378" s="240">
        <f t="shared" ca="1" si="710"/>
        <v>-1.9291932521843504E-2</v>
      </c>
      <c r="DQ378" s="240">
        <f t="shared" ca="1" si="711"/>
        <v>-2.1150385039693693E-2</v>
      </c>
      <c r="DR378" s="240">
        <f t="shared" ca="1" si="712"/>
        <v>-1.9379844158504439E-2</v>
      </c>
      <c r="DS378" s="240">
        <f t="shared" ca="1" si="713"/>
        <v>-1.428410014774396E-2</v>
      </c>
      <c r="DT378" s="240">
        <f t="shared" ca="1" si="714"/>
        <v>-6.7374832545230934E-3</v>
      </c>
      <c r="DU378" s="240">
        <f t="shared" ca="1" si="715"/>
        <v>1.965154307395597E-3</v>
      </c>
      <c r="DV378" s="240">
        <f t="shared" ca="1" si="716"/>
        <v>1.0330609733090699E-2</v>
      </c>
      <c r="DW378" s="240">
        <f t="shared" ca="1" si="717"/>
        <v>1.6923534093319269E-2</v>
      </c>
      <c r="DX378" s="240">
        <f t="shared" ca="1" si="718"/>
        <v>2.0612710205096849E-2</v>
      </c>
      <c r="DY378" s="240">
        <f t="shared" ca="1" si="719"/>
        <v>2.0765147428659234E-2</v>
      </c>
      <c r="DZ378" s="240">
        <f t="shared" ca="1" si="720"/>
        <v>1.7354690510707847E-2</v>
      </c>
      <c r="EA378" s="240">
        <f t="shared" ca="1" si="721"/>
        <v>1.0966507315549948E-2</v>
      </c>
      <c r="EB378" s="240">
        <f t="shared" ca="1" si="722"/>
        <v>2.6966854370320936E-3</v>
      </c>
      <c r="EC378" s="240">
        <f t="shared" ca="1" si="723"/>
        <v>-6.0358350463533212E-3</v>
      </c>
      <c r="ED378" s="240">
        <f t="shared" ca="1" si="724"/>
        <v>-1.3732724003419045E-2</v>
      </c>
      <c r="EE378" s="240">
        <f t="shared" ca="1" si="725"/>
        <v>-1.9073345466266139E-2</v>
      </c>
      <c r="EF378" s="240">
        <f t="shared" ca="1" si="726"/>
        <v>-2.1141352994909355E-2</v>
      </c>
      <c r="EG378" s="240">
        <f t="shared" ca="1" si="727"/>
        <v>-1.9581916847170273E-2</v>
      </c>
      <c r="EH378" s="240">
        <f t="shared" ca="1" si="728"/>
        <v>-1.4662605839207405E-2</v>
      </c>
      <c r="EI378" s="240">
        <f t="shared" ca="1" si="729"/>
        <v>-7.2274777573076389E-3</v>
      </c>
      <c r="EJ378" s="240">
        <f t="shared" ca="1" si="730"/>
        <v>1.4477444894855761E-3</v>
      </c>
      <c r="EK378" s="240">
        <f t="shared" ca="1" si="731"/>
        <v>9.8745620294151213E-3</v>
      </c>
      <c r="EL378" s="240">
        <f t="shared" ca="1" si="732"/>
        <v>1.6607097391696329E-2</v>
      </c>
      <c r="EM378" s="240">
        <f t="shared" ca="1" si="733"/>
        <v>2.049017886939971E-2</v>
      </c>
      <c r="EN378" s="240">
        <f t="shared" ca="1" si="734"/>
        <v>2.085754544533485E-2</v>
      </c>
      <c r="EO378" s="240">
        <f t="shared" ca="1" si="735"/>
        <v>1.7646164182909995E-2</v>
      </c>
      <c r="EP378" s="240">
        <f t="shared" ca="1" si="736"/>
        <v>1.1407045448190212E-2</v>
      </c>
      <c r="EQ378" s="240">
        <f t="shared" ca="1" si="737"/>
        <v>3.2107002820680811E-3</v>
      </c>
      <c r="ER378" s="240">
        <f t="shared" ca="1" si="738"/>
        <v>-5.5365384071767772E-3</v>
      </c>
      <c r="ES378" s="240">
        <f t="shared" ca="1" si="739"/>
        <v>-1.3333815131404553E-2</v>
      </c>
      <c r="ET378" s="240">
        <f t="shared" ca="1" si="740"/>
        <v>-1.8843269340578152E-2</v>
      </c>
      <c r="EU378" s="240">
        <f t="shared" ca="1" si="741"/>
        <v>-2.1119586189606986E-2</v>
      </c>
      <c r="EV378" s="240">
        <f t="shared" ca="1" si="742"/>
        <v>-1.9772194121342353E-2</v>
      </c>
      <c r="EW378" s="240">
        <f t="shared" ca="1" si="743"/>
        <v>-1.503227932518335E-2</v>
      </c>
      <c r="EX378" s="240">
        <f t="shared" ca="1" si="744"/>
        <v>-7.7131186977438407E-3</v>
      </c>
      <c r="EY378" s="240">
        <f t="shared" ca="1" si="745"/>
        <v>9.2946260442974306E-4</v>
      </c>
      <c r="EZ378" s="240">
        <f t="shared" ca="1" si="746"/>
        <v>9.4125662588065463E-3</v>
      </c>
      <c r="FA378" s="240">
        <f t="shared" ca="1" si="747"/>
        <v>1.6280657195583904E-2</v>
      </c>
      <c r="FB378" s="240">
        <f t="shared" ca="1" si="748"/>
        <v>2.0355305016128814E-2</v>
      </c>
      <c r="FC378" s="240">
        <f t="shared" ca="1" si="749"/>
        <v>2.093737965654803E-2</v>
      </c>
      <c r="FD378" s="240">
        <f t="shared" ca="1" si="750"/>
        <v>1.7927008465640857E-2</v>
      </c>
      <c r="FE378" s="240">
        <f t="shared" ca="1" si="751"/>
        <v>1.184071240318926E-2</v>
      </c>
      <c r="FF378" s="240">
        <f t="shared" ca="1" si="752"/>
        <v>3.7227811213099669E-3</v>
      </c>
      <c r="FG378" s="240">
        <f t="shared" ca="1" si="753"/>
        <v>-5.0339067642882589E-3</v>
      </c>
      <c r="FH378" s="240">
        <f t="shared" ca="1" si="754"/>
        <v>-1.2926874467738365E-2</v>
      </c>
      <c r="FI378" s="240">
        <f t="shared" ca="1" si="755"/>
        <v>-1.8601842734034618E-2</v>
      </c>
      <c r="FJ378" s="240">
        <f t="shared" ca="1" si="756"/>
        <v>-2.1085097735296182E-2</v>
      </c>
      <c r="FK378" s="240">
        <f t="shared" ca="1" si="757"/>
        <v>-1.9950561365105746E-2</v>
      </c>
      <c r="FL378" s="240">
        <f t="shared" ca="1" si="758"/>
        <v>-1.5392897928187039E-2</v>
      </c>
      <c r="FM378" s="240">
        <f t="shared" ca="1" si="759"/>
        <v>-8.1941135438887494E-3</v>
      </c>
      <c r="FN378" s="240">
        <f t="shared" ca="1" si="760"/>
        <v>4.1062084585599505E-4</v>
      </c>
      <c r="FO378" s="240">
        <f t="shared" ca="1" si="761"/>
        <v>8.944900710242322E-3</v>
      </c>
      <c r="FP378" s="240">
        <f t="shared" ca="1" si="762"/>
        <v>1.5944410140349939E-2</v>
      </c>
      <c r="FQ378" s="240">
        <f t="shared" ca="1" si="763"/>
        <v>2.020816988825009E-2</v>
      </c>
      <c r="FR378" s="240">
        <f t="shared" ca="1" si="764"/>
        <v>2.1004601973155158E-2</v>
      </c>
      <c r="FS378" s="240">
        <f t="shared" ca="1" si="765"/>
        <v>1.8197054188806197E-2</v>
      </c>
      <c r="FT378" s="240">
        <f t="shared" ca="1" si="766"/>
        <v>1.2267246955789629E-2</v>
      </c>
      <c r="FU378" s="240">
        <f t="shared" ca="1" si="767"/>
        <v>4.2326194964084247E-3</v>
      </c>
      <c r="FV378" s="240">
        <f t="shared" ca="1" si="768"/>
        <v>-4.5282428841945379E-3</v>
      </c>
      <c r="FW378" s="240">
        <f t="shared" ca="1" si="769"/>
        <v>-1.2512147138259901E-2</v>
      </c>
      <c r="FX378" s="240">
        <f t="shared" ca="1" si="770"/>
        <v>-1.8349211072995877E-2</v>
      </c>
      <c r="FY378" s="240">
        <f t="shared" ca="1" si="771"/>
        <v>-2.1037908406532243E-2</v>
      </c>
      <c r="FZ378" s="240">
        <f t="shared" ca="1" si="772"/>
        <v>-2.011691113670229E-2</v>
      </c>
      <c r="GA378" s="240">
        <f t="shared" ca="1" si="773"/>
        <v>-1.574424442505621E-2</v>
      </c>
      <c r="GB378" s="240">
        <f t="shared" ca="1" si="774"/>
        <v>-8.6701725624323215E-3</v>
      </c>
      <c r="GC378" s="240">
        <f t="shared" ca="1" si="775"/>
        <v>-1.0846825536119098E-4</v>
      </c>
      <c r="GD378" s="240">
        <f t="shared" ca="1" si="776"/>
        <v>8.4718470879616321E-3</v>
      </c>
      <c r="GE378" s="240">
        <f t="shared" ca="1" si="777"/>
        <v>1.5598558768647125E-2</v>
      </c>
      <c r="GF378" s="240">
        <f t="shared" ca="1" si="778"/>
        <v>2.0048862114462735E-2</v>
      </c>
      <c r="GG378" s="240">
        <f t="shared" ca="1" si="779"/>
        <v>2.1059171902946351E-2</v>
      </c>
      <c r="GH378" s="240">
        <f t="shared" ca="1" si="780"/>
        <v>1.8456138686959726E-2</v>
      </c>
      <c r="GI378" s="240">
        <f t="shared" ca="1" si="781"/>
        <v>1.268639217752549E-2</v>
      </c>
      <c r="GJ378" s="240">
        <f t="shared" ca="1" si="782"/>
        <v>4.739908299789786E-3</v>
      </c>
      <c r="GK378" s="240">
        <f t="shared" ca="1" si="783"/>
        <v>-4.0198513599095792E-3</v>
      </c>
      <c r="GL378" s="240">
        <f t="shared" ca="1" si="784"/>
        <v>-1.2089882959204667E-2</v>
      </c>
      <c r="GM378" s="240">
        <f t="shared" ca="1" si="785"/>
        <v>-1.8085526533327963E-2</v>
      </c>
      <c r="GN378" s="240">
        <f t="shared" ca="1" si="786"/>
        <v>-2.0978046628402271E-2</v>
      </c>
      <c r="GO378" s="240">
        <f t="shared" ca="1" si="787"/>
        <v>-2.0271143233249848E-2</v>
      </c>
      <c r="GP378" s="240">
        <f t="shared" ca="1" si="788"/>
        <v>-1.6086107177798951E-2</v>
      </c>
      <c r="GQ378" s="240">
        <f t="shared" ca="1" si="789"/>
        <v>-9.1410089932231885E-3</v>
      </c>
      <c r="GR378" s="240">
        <f t="shared" ca="1" si="790"/>
        <v>-6.2749201935754194E-4</v>
      </c>
      <c r="GS378" s="240">
        <f t="shared" ca="1" si="791"/>
        <v>7.9936903417776456E-3</v>
      </c>
      <c r="GT378" s="240">
        <f t="shared" ca="1" si="792"/>
        <v>1.5243311408409961E-2</v>
      </c>
      <c r="GU378" s="240">
        <f t="shared" ca="1" si="793"/>
        <v>1.9877477655812964E-2</v>
      </c>
      <c r="GV378" s="240">
        <f t="shared" ca="1" si="794"/>
        <v>2.1101056575036335E-2</v>
      </c>
      <c r="GW378" s="240">
        <f t="shared" ca="1" si="795"/>
        <v>1.8704105897287708E-2</v>
      </c>
      <c r="GX378" s="240">
        <f t="shared" ca="1" si="796"/>
        <v>1.3097895590988375E-2</v>
      </c>
      <c r="GY378" s="240">
        <f t="shared" ca="1" si="797"/>
        <v>5.2443419596479458E-3</v>
      </c>
      <c r="GZ378" s="240">
        <f t="shared" ca="1" si="798"/>
        <v>-3.5090384274773356E-3</v>
      </c>
      <c r="HA378" s="240">
        <f t="shared" ca="1" si="799"/>
        <v>-1.1660336286724653E-2</v>
      </c>
      <c r="HB378" s="240">
        <f t="shared" ca="1" si="800"/>
        <v>-1.7810947948737606E-2</v>
      </c>
      <c r="HC378" s="240">
        <f t="shared" ca="1" si="801"/>
        <v>-2.0905548459402998E-2</v>
      </c>
      <c r="HD378" s="240">
        <f t="shared" ca="1" si="802"/>
        <v>-2.0413164751100644E-2</v>
      </c>
      <c r="HE378" s="240">
        <f t="shared" ca="1" si="803"/>
        <v>-1.6418280261076269E-2</v>
      </c>
      <c r="HF378" s="240">
        <f t="shared" ca="1" si="804"/>
        <v>-9.6063392220006091E-3</v>
      </c>
      <c r="HG378" s="240">
        <f t="shared" ca="1" si="805"/>
        <v>-1.1461378056245655E-3</v>
      </c>
      <c r="HH378" s="240">
        <f t="shared" ca="1" si="806"/>
        <v>7.5107184954353815E-3</v>
      </c>
      <c r="HI378" s="240">
        <f t="shared" ca="1" si="807"/>
        <v>1.4878882047364497E-2</v>
      </c>
      <c r="HJ378" s="240">
        <f t="shared" ca="1" si="808"/>
        <v>1.9694119747890093E-2</v>
      </c>
      <c r="HK378" s="240">
        <f t="shared" ca="1" si="809"/>
        <v>2.1130230759664845E-2</v>
      </c>
      <c r="HL378" s="240">
        <f t="shared" ca="1" si="810"/>
        <v>1.8940806453614741E-2</v>
      </c>
      <c r="HM378" s="240">
        <f t="shared" ca="1" si="811"/>
        <v>1.3501509321909112E-2</v>
      </c>
      <c r="HN378" s="240">
        <f t="shared" ca="1" si="812"/>
        <v>5.7456166240084788E-3</v>
      </c>
      <c r="HO378" s="240">
        <f t="shared" ca="1" si="813"/>
        <v>-2.9961117815074795E-3</v>
      </c>
      <c r="HP378" s="240">
        <f t="shared" ca="1" si="814"/>
        <v>-1.1223765863673319E-2</v>
      </c>
      <c r="HQ378" s="240">
        <f t="shared" ca="1" si="815"/>
        <v>-1.7525640715097334E-2</v>
      </c>
      <c r="HR378" s="240">
        <f t="shared" ca="1" si="816"/>
        <v>-2.0820457569720629E-2</v>
      </c>
      <c r="HS378" s="240">
        <f t="shared" ca="1" si="817"/>
        <v>-2.0542890141802692E-2</v>
      </c>
      <c r="HT378" s="240">
        <f t="shared" ca="1" si="818"/>
        <v>-1.6740563586243162E-2</v>
      </c>
      <c r="HU378" s="240">
        <f t="shared" ca="1" si="819"/>
        <v>-1.006588295123486E-2</v>
      </c>
      <c r="HV378" s="240">
        <f t="shared" ca="1" si="820"/>
        <v>-1.6640932013343331E-3</v>
      </c>
      <c r="HW378" s="240">
        <f t="shared" ca="1" si="821"/>
        <v>7.0232224731153238E-3</v>
      </c>
      <c r="HX378" s="240">
        <f t="shared" ca="1" si="822"/>
        <v>1.4505490204130941E-2</v>
      </c>
      <c r="HY378" s="240">
        <f t="shared" ca="1" si="823"/>
        <v>1.9498898838641553E-2</v>
      </c>
      <c r="HZ378" s="240">
        <f t="shared" ca="1" si="824"/>
        <v>2.1146676883393965E-2</v>
      </c>
      <c r="IA378" s="240">
        <f t="shared" ca="1" si="825"/>
        <v>1.9166097776376616E-2</v>
      </c>
      <c r="IB378" s="240">
        <f t="shared" ca="1" si="826"/>
        <v>1.3896990248468509E-2</v>
      </c>
      <c r="IC378" s="240">
        <f t="shared" ca="1" si="827"/>
        <v>6.2434303437568592E-3</v>
      </c>
      <c r="ID378" s="240">
        <f t="shared" ca="1" si="828"/>
        <v>-2.4813803898325777E-3</v>
      </c>
      <c r="IE378" s="240">
        <f t="shared" ca="1" si="829"/>
        <v>-2.8538768087837042E-2</v>
      </c>
      <c r="IF378" s="240">
        <f t="shared" ca="1" si="830"/>
        <v>-1.7229776690816205E-2</v>
      </c>
      <c r="IG378" s="240">
        <f t="shared" ca="1" si="831"/>
        <v>-2.0722825214925321E-2</v>
      </c>
      <c r="IH378" s="240">
        <f t="shared" ca="1" si="832"/>
        <v>-2.066024126363146E-2</v>
      </c>
      <c r="II378" s="240">
        <f t="shared" ca="1" si="833"/>
        <v>-1.7052763021875701E-2</v>
      </c>
      <c r="IJ378" s="240">
        <f t="shared" ca="1" si="834"/>
        <v>-1.0519363368966892E-2</v>
      </c>
      <c r="IK378" s="240">
        <f t="shared" ca="1" si="835"/>
        <v>-2.1810462095243725E-3</v>
      </c>
      <c r="IL378" s="240">
        <f t="shared" ca="1" si="836"/>
        <v>6.5314959241923789E-3</v>
      </c>
      <c r="IM378" s="240">
        <f t="shared" ca="1" si="837"/>
        <v>1.4123360795993408E-2</v>
      </c>
      <c r="IN378" s="240">
        <f t="shared" ca="1" si="838"/>
        <v>1.9291932521843518E-2</v>
      </c>
      <c r="IO378" s="240">
        <f t="shared" ca="1" si="839"/>
        <v>2.1150385039693693E-2</v>
      </c>
      <c r="IP378" s="240">
        <f t="shared" ca="1" si="840"/>
        <v>1.9379844158504425E-2</v>
      </c>
      <c r="IQ378" s="240">
        <f t="shared" ca="1" si="841"/>
        <v>1.4284100147743936E-2</v>
      </c>
      <c r="IR378" s="240">
        <f t="shared" ca="1" si="842"/>
        <v>6.7374832545230631E-3</v>
      </c>
      <c r="IS378" s="240">
        <f t="shared" ca="1" si="843"/>
        <v>-1.9651543073956283E-3</v>
      </c>
      <c r="IT378" s="240">
        <f t="shared" ca="1" si="844"/>
        <v>-1.0330609733090856E-2</v>
      </c>
      <c r="IU378" s="240">
        <f t="shared" ca="1" si="845"/>
        <v>-1.692353409331938E-2</v>
      </c>
      <c r="IV378" s="240">
        <f t="shared" ca="1" si="846"/>
        <v>-2.061271020509689E-2</v>
      </c>
      <c r="IW378" s="240">
        <f t="shared" ca="1" si="847"/>
        <v>-2.0765147428659259E-2</v>
      </c>
      <c r="IX378" s="240">
        <f t="shared" ca="1" si="848"/>
        <v>-1.7354690510707912E-2</v>
      </c>
      <c r="IY378" s="240">
        <f t="shared" ca="1" si="849"/>
        <v>-1.0966507315550052E-2</v>
      </c>
      <c r="IZ378" s="240">
        <f t="shared" ca="1" si="850"/>
        <v>-2.6966854370320623E-3</v>
      </c>
      <c r="JA378" s="240">
        <f t="shared" ca="1" si="851"/>
        <v>6.0358350463533515E-3</v>
      </c>
      <c r="JB378" s="240">
        <f t="shared" ca="1" si="852"/>
        <v>1.3732724003419067E-2</v>
      </c>
    </row>
    <row r="379" spans="2:262">
      <c r="B379" s="248">
        <v>18</v>
      </c>
      <c r="C379" s="247">
        <f t="shared" si="853"/>
        <v>3.5156250000000004E-4</v>
      </c>
      <c r="D379" s="244">
        <f t="shared" ca="1" si="597"/>
        <v>80.216160892522112</v>
      </c>
      <c r="E379" s="243">
        <f ca="1">X361</f>
        <v>0.2161608925221086</v>
      </c>
      <c r="F379" s="242">
        <v>18</v>
      </c>
      <c r="G379" s="240">
        <f t="shared" ca="1" si="854"/>
        <v>-2.2076828792944678E-3</v>
      </c>
      <c r="H379" s="240">
        <f t="shared" ca="1" si="598"/>
        <v>-2.4726278161793336E-3</v>
      </c>
      <c r="I379" s="240">
        <f t="shared" ca="1" si="599"/>
        <v>-2.2627752641161711E-3</v>
      </c>
      <c r="J379" s="240">
        <f t="shared" ca="1" si="600"/>
        <v>-1.6184214068318465E-3</v>
      </c>
      <c r="K379" s="240">
        <f t="shared" ca="1" si="601"/>
        <v>-6.6329598295936836E-4</v>
      </c>
      <c r="L379" s="240">
        <f t="shared" ca="1" si="602"/>
        <v>4.191964732977282E-4</v>
      </c>
      <c r="M379" s="240">
        <f t="shared" ca="1" si="603"/>
        <v>1.4211942301118768E-3</v>
      </c>
      <c r="N379" s="240">
        <f t="shared" ca="1" si="604"/>
        <v>2.1502922616421743E-3</v>
      </c>
      <c r="O379" s="240">
        <f t="shared" ca="1" si="605"/>
        <v>2.4664881331095626E-3</v>
      </c>
      <c r="P379" s="240">
        <f t="shared" ca="1" si="606"/>
        <v>2.3090654662519753E-3</v>
      </c>
      <c r="Q379" s="240">
        <f t="shared" ca="1" si="607"/>
        <v>1.7082527841161914E-3</v>
      </c>
      <c r="R379" s="240">
        <f t="shared" ca="1" si="608"/>
        <v>7.7941898732672638E-4</v>
      </c>
      <c r="S379" s="240">
        <f t="shared" ca="1" si="609"/>
        <v>-2.9907994531523847E-4</v>
      </c>
      <c r="T379" s="240">
        <f t="shared" ca="1" si="610"/>
        <v>-1.3201491240325675E-3</v>
      </c>
      <c r="U379" s="241">
        <f t="shared" ca="1" si="611"/>
        <v>-2.0877214015882269E-3</v>
      </c>
      <c r="V379" s="240">
        <f t="shared" ca="1" si="612"/>
        <v>-2.4544064640882853E-3</v>
      </c>
      <c r="W379" s="240">
        <f t="shared" ca="1" si="613"/>
        <v>-2.3497929274293307E-3</v>
      </c>
      <c r="X379" s="240">
        <f t="shared" ca="1" si="614"/>
        <v>-1.7939688308183299E-3</v>
      </c>
      <c r="Y379" s="240">
        <f t="shared" ca="1" si="615"/>
        <v>-8.9366430308457259E-4</v>
      </c>
      <c r="Z379" s="240">
        <f t="shared" ca="1" si="616"/>
        <v>1.7824290754817518E-4</v>
      </c>
      <c r="AA379" s="240">
        <f t="shared" ca="1" si="617"/>
        <v>1.2159236630820568E-3</v>
      </c>
      <c r="AB379" s="240">
        <f t="shared" ca="1" si="618"/>
        <v>2.0201210378150572E-3</v>
      </c>
      <c r="AC379" s="240">
        <f t="shared" ca="1" si="619"/>
        <v>2.4364119149144032E-3</v>
      </c>
      <c r="AD379" s="240">
        <f t="shared" ca="1" si="620"/>
        <v>2.3848595316269569E-3</v>
      </c>
      <c r="AE379" s="240">
        <f t="shared" ca="1" si="621"/>
        <v>1.8753630494739142E-3</v>
      </c>
      <c r="AF379" s="240">
        <f t="shared" ca="1" si="622"/>
        <v>1.0057567032605401E-3</v>
      </c>
      <c r="AG379" s="240">
        <f t="shared" ca="1" si="623"/>
        <v>-5.6976467004593231E-5</v>
      </c>
      <c r="AH379" s="240">
        <f t="shared" ca="1" si="624"/>
        <v>-1.1087689355248473E-3</v>
      </c>
      <c r="AI379" s="240">
        <f t="shared" ca="1" si="625"/>
        <v>-1.9476540255200826E-3</v>
      </c>
      <c r="AJ379" s="240">
        <f t="shared" ca="1" si="626"/>
        <v>-2.4125478360330129E-3</v>
      </c>
      <c r="AK379" s="240">
        <f t="shared" ca="1" si="627"/>
        <v>-2.414180800323869E-3</v>
      </c>
      <c r="AL379" s="240">
        <f t="shared" ca="1" si="628"/>
        <v>-1.9522393542809129E-3</v>
      </c>
      <c r="AM379" s="240">
        <f t="shared" ca="1" si="629"/>
        <v>-1.1154261474444704E-3</v>
      </c>
      <c r="AN379" s="240">
        <f t="shared" ca="1" si="630"/>
        <v>-6.442723483855153E-5</v>
      </c>
      <c r="AO379" s="240">
        <f t="shared" ca="1" si="631"/>
        <v>9.9894308648526987E-4</v>
      </c>
      <c r="AP379" s="240">
        <f t="shared" ca="1" si="632"/>
        <v>1.8704949440832876E-3</v>
      </c>
      <c r="AQ379" s="240">
        <f t="shared" ca="1" si="633"/>
        <v>2.3828717181003855E-3</v>
      </c>
      <c r="AR379" s="240">
        <f t="shared" ca="1" si="634"/>
        <v>2.4376860960155372E-3</v>
      </c>
      <c r="AS379" s="240">
        <f t="shared" ca="1" si="635"/>
        <v>2.024412543487477E-3</v>
      </c>
      <c r="AT379" s="240">
        <f t="shared" ca="1" si="636"/>
        <v>1.2224084323394148E-3</v>
      </c>
      <c r="AU379" s="240">
        <f t="shared" ca="1" si="637"/>
        <v>1.8567572582981135E-4</v>
      </c>
      <c r="AV379" s="240">
        <f t="shared" ca="1" si="638"/>
        <v>-8.8671069605326838E-4</v>
      </c>
      <c r="AW379" s="240">
        <f t="shared" ca="1" si="639"/>
        <v>-1.7888296764901922E-3</v>
      </c>
      <c r="AX379" s="240">
        <f t="shared" ca="1" si="640"/>
        <v>-2.3474550534839439E-3</v>
      </c>
      <c r="AY379" s="240">
        <f t="shared" ca="1" si="641"/>
        <v>-2.4553187923858199E-3</v>
      </c>
      <c r="AZ379" s="240">
        <f t="shared" ca="1" si="642"/>
        <v>-2.0917087455591854E-3</v>
      </c>
      <c r="BA379" s="240">
        <f t="shared" ca="1" si="643"/>
        <v>-1.3264458282505245E-3</v>
      </c>
      <c r="BB379" s="240">
        <f t="shared" ca="1" si="644"/>
        <v>-3.0647690773427812E-4</v>
      </c>
      <c r="BC379" s="240">
        <f t="shared" ca="1" si="645"/>
        <v>7.7234214188778643E-4</v>
      </c>
      <c r="BD379" s="240">
        <f t="shared" ca="1" si="646"/>
        <v>1.7028549615234509E-3</v>
      </c>
      <c r="BE379" s="240">
        <f t="shared" ca="1" si="647"/>
        <v>2.3063831640308782E-3</v>
      </c>
      <c r="BF379" s="240">
        <f t="shared" ca="1" si="648"/>
        <v>2.4670364107247174E-3</v>
      </c>
      <c r="BG379" s="240">
        <f t="shared" ca="1" si="649"/>
        <v>2.1539658380507892E-3</v>
      </c>
      <c r="BH379" s="240">
        <f t="shared" ca="1" si="650"/>
        <v>1.4272876999784385E-3</v>
      </c>
      <c r="BI379" s="240">
        <f t="shared" ca="1" si="651"/>
        <v>4.2653975992379824E-4</v>
      </c>
      <c r="BJ379" s="240">
        <f t="shared" ca="1" si="652"/>
        <v>-6.5611294785332343E-4</v>
      </c>
      <c r="BK379" s="240">
        <f t="shared" ca="1" si="653"/>
        <v>-1.612777919801927E-3</v>
      </c>
      <c r="BL379" s="240">
        <f t="shared" ca="1" si="654"/>
        <v>-2.2597549955203555E-3</v>
      </c>
      <c r="BM379" s="240">
        <f t="shared" ca="1" si="655"/>
        <v>-2.472810722263311E-3</v>
      </c>
      <c r="BN379" s="240">
        <f t="shared" ca="1" si="656"/>
        <v>-2.2110338381734077E-3</v>
      </c>
      <c r="BO379" s="240">
        <f t="shared" ca="1" si="657"/>
        <v>-1.5246911106214737E-3</v>
      </c>
      <c r="BP379" s="240">
        <f t="shared" ca="1" si="658"/>
        <v>-5.4557504047119949E-4</v>
      </c>
      <c r="BQ379" s="240">
        <f t="shared" ca="1" si="659"/>
        <v>5.3830312025876645E-4</v>
      </c>
      <c r="BR379" s="240">
        <f t="shared" ca="1" si="660"/>
        <v>1.5188155548089318E-3</v>
      </c>
      <c r="BS379" s="240">
        <f t="shared" ca="1" si="661"/>
        <v>2.2076828792944665E-3</v>
      </c>
      <c r="BT379" s="240">
        <f t="shared" ca="1" si="662"/>
        <v>2.4726278161793336E-3</v>
      </c>
      <c r="BU379" s="240">
        <f t="shared" ca="1" si="663"/>
        <v>2.2627752641161711E-3</v>
      </c>
      <c r="BV379" s="240">
        <f t="shared" ca="1" si="664"/>
        <v>1.6184214068318465E-3</v>
      </c>
      <c r="BW379" s="240">
        <f t="shared" ca="1" si="665"/>
        <v>6.6329598295936803E-4</v>
      </c>
      <c r="BX379" s="240">
        <f t="shared" ca="1" si="666"/>
        <v>-4.1919647329772983E-4</v>
      </c>
      <c r="BY379" s="240">
        <f t="shared" ca="1" si="667"/>
        <v>-1.4211942301118709E-3</v>
      </c>
      <c r="BZ379" s="240">
        <f t="shared" ca="1" si="668"/>
        <v>-2.1502922616421713E-3</v>
      </c>
      <c r="CA379" s="240">
        <f t="shared" ca="1" si="669"/>
        <v>-2.4664881331095626E-3</v>
      </c>
      <c r="CB379" s="240">
        <f t="shared" ca="1" si="670"/>
        <v>-2.309065466251977E-3</v>
      </c>
      <c r="CC379" s="240">
        <f t="shared" ca="1" si="671"/>
        <v>-1.7082527841161886E-3</v>
      </c>
      <c r="CD379" s="240">
        <f t="shared" ca="1" si="672"/>
        <v>-7.7941898732672909E-4</v>
      </c>
      <c r="CE379" s="240">
        <f t="shared" ca="1" si="673"/>
        <v>2.9907994531522698E-4</v>
      </c>
      <c r="CF379" s="240">
        <f t="shared" ca="1" si="674"/>
        <v>1.3201491240325651E-3</v>
      </c>
      <c r="CG379" s="240">
        <f t="shared" ca="1" si="675"/>
        <v>2.0877214015882217E-3</v>
      </c>
      <c r="CH379" s="240">
        <f t="shared" ca="1" si="676"/>
        <v>2.4544064640882853E-3</v>
      </c>
      <c r="CI379" s="240">
        <f t="shared" ca="1" si="677"/>
        <v>2.3497929274293333E-3</v>
      </c>
      <c r="CJ379" s="240">
        <f t="shared" ca="1" si="678"/>
        <v>1.793968830818329E-3</v>
      </c>
      <c r="CK379" s="240">
        <f t="shared" ca="1" si="679"/>
        <v>8.9366430308457953E-4</v>
      </c>
      <c r="CL379" s="240">
        <f t="shared" ca="1" si="680"/>
        <v>-1.7824290754817691E-4</v>
      </c>
      <c r="CM379" s="240">
        <f t="shared" ca="1" si="681"/>
        <v>-1.2159236630820507E-3</v>
      </c>
      <c r="CN379" s="240">
        <f t="shared" ca="1" si="682"/>
        <v>-2.0201210378150585E-3</v>
      </c>
      <c r="CO379" s="240">
        <f t="shared" ca="1" si="683"/>
        <v>-2.4364119149144024E-3</v>
      </c>
      <c r="CP379" s="240">
        <f t="shared" ca="1" si="684"/>
        <v>-2.3848595316269556E-3</v>
      </c>
      <c r="CQ379" s="240">
        <f t="shared" ca="1" si="685"/>
        <v>-1.875363049473916E-3</v>
      </c>
      <c r="CR379" s="240">
        <f t="shared" ca="1" si="686"/>
        <v>-1.0057567032605507E-3</v>
      </c>
      <c r="CS379" s="240">
        <f t="shared" ca="1" si="687"/>
        <v>5.6976467004590629E-5</v>
      </c>
      <c r="CT379" s="240">
        <f t="shared" ca="1" si="688"/>
        <v>1.1087689355248368E-3</v>
      </c>
      <c r="CU379" s="240">
        <f t="shared" ca="1" si="689"/>
        <v>1.9476540255200835E-3</v>
      </c>
      <c r="CV379" s="240">
        <f t="shared" ca="1" si="690"/>
        <v>2.4125478360330112E-3</v>
      </c>
      <c r="CW379" s="240">
        <f t="shared" ca="1" si="691"/>
        <v>2.4141808003238685E-3</v>
      </c>
      <c r="CX379" s="240">
        <f t="shared" ca="1" si="692"/>
        <v>1.9522393542809172E-3</v>
      </c>
      <c r="CY379" s="240">
        <f t="shared" ca="1" si="693"/>
        <v>1.1154261474444688E-3</v>
      </c>
      <c r="CZ379" s="240">
        <f t="shared" ca="1" si="694"/>
        <v>6.4427234838558686E-5</v>
      </c>
      <c r="DA379" s="240">
        <f t="shared" ca="1" si="695"/>
        <v>-9.9894308648527117E-4</v>
      </c>
      <c r="DB379" s="240">
        <f t="shared" ca="1" si="696"/>
        <v>-1.8704949440832858E-3</v>
      </c>
      <c r="DC379" s="240">
        <f t="shared" ca="1" si="697"/>
        <v>-2.3828717181003873E-3</v>
      </c>
      <c r="DD379" s="240">
        <f t="shared" ca="1" si="698"/>
        <v>-2.4376860960155376E-3</v>
      </c>
      <c r="DE379" s="240">
        <f t="shared" ca="1" si="699"/>
        <v>-2.0244125434874835E-3</v>
      </c>
      <c r="DF379" s="240">
        <f t="shared" ca="1" si="700"/>
        <v>-1.2224084323394172E-3</v>
      </c>
      <c r="DG379" s="240">
        <f t="shared" ca="1" si="701"/>
        <v>-1.8567572582982262E-4</v>
      </c>
      <c r="DH379" s="240">
        <f t="shared" ca="1" si="702"/>
        <v>8.8671069605326589E-4</v>
      </c>
      <c r="DI379" s="240">
        <f t="shared" ca="1" si="703"/>
        <v>1.788829676490184E-3</v>
      </c>
      <c r="DJ379" s="240">
        <f t="shared" ca="1" si="704"/>
        <v>2.3474550534839434E-3</v>
      </c>
      <c r="DK379" s="240">
        <f t="shared" ca="1" si="705"/>
        <v>2.4553187923858199E-3</v>
      </c>
      <c r="DL379" s="240">
        <f t="shared" ca="1" si="706"/>
        <v>2.0917087455591819E-3</v>
      </c>
      <c r="DM379" s="240">
        <f t="shared" ca="1" si="707"/>
        <v>1.3264458282505266E-3</v>
      </c>
      <c r="DN379" s="240">
        <f t="shared" ca="1" si="708"/>
        <v>3.0647690773427227E-4</v>
      </c>
      <c r="DO379" s="240">
        <f t="shared" ca="1" si="709"/>
        <v>-7.7234214188778405E-4</v>
      </c>
      <c r="DP379" s="240">
        <f t="shared" ca="1" si="710"/>
        <v>-1.7028549615234552E-3</v>
      </c>
      <c r="DQ379" s="240">
        <f t="shared" ca="1" si="711"/>
        <v>-2.3063831640308774E-3</v>
      </c>
      <c r="DR379" s="240">
        <f t="shared" ca="1" si="712"/>
        <v>-2.4670364107247178E-3</v>
      </c>
      <c r="DS379" s="240">
        <f t="shared" ca="1" si="713"/>
        <v>-2.1539658380507905E-3</v>
      </c>
      <c r="DT379" s="240">
        <f t="shared" ca="1" si="714"/>
        <v>-1.4272876999784478E-3</v>
      </c>
      <c r="DU379" s="240">
        <f t="shared" ca="1" si="715"/>
        <v>-4.2653975992380084E-4</v>
      </c>
      <c r="DV379" s="240">
        <f t="shared" ca="1" si="716"/>
        <v>6.5611294785331248E-4</v>
      </c>
      <c r="DW379" s="240">
        <f t="shared" ca="1" si="717"/>
        <v>1.6127779198019249E-3</v>
      </c>
      <c r="DX379" s="240">
        <f t="shared" ca="1" si="718"/>
        <v>2.2597549955203542E-3</v>
      </c>
      <c r="DY379" s="240">
        <f t="shared" ca="1" si="719"/>
        <v>2.472810722263311E-3</v>
      </c>
      <c r="DZ379" s="240">
        <f t="shared" ca="1" si="720"/>
        <v>2.2110338381734086E-3</v>
      </c>
      <c r="EA379" s="240">
        <f t="shared" ca="1" si="721"/>
        <v>1.5246911106214691E-3</v>
      </c>
      <c r="EB379" s="240">
        <f t="shared" ca="1" si="722"/>
        <v>5.455750404712022E-4</v>
      </c>
      <c r="EC379" s="240">
        <f t="shared" ca="1" si="723"/>
        <v>-5.383031202587723E-4</v>
      </c>
      <c r="ED379" s="240">
        <f t="shared" ca="1" si="724"/>
        <v>-1.5188155548089297E-3</v>
      </c>
      <c r="EE379" s="240">
        <f t="shared" ca="1" si="725"/>
        <v>-2.2076828792944613E-3</v>
      </c>
      <c r="EF379" s="240">
        <f t="shared" ca="1" si="726"/>
        <v>-2.4726278161793336E-3</v>
      </c>
      <c r="EG379" s="240">
        <f t="shared" ca="1" si="727"/>
        <v>-2.2627752641161758E-3</v>
      </c>
      <c r="EH379" s="240">
        <f t="shared" ca="1" si="728"/>
        <v>-1.6184214068318485E-3</v>
      </c>
      <c r="EI379" s="240">
        <f t="shared" ca="1" si="729"/>
        <v>-6.6329598295937898E-4</v>
      </c>
      <c r="EJ379" s="240">
        <f t="shared" ca="1" si="730"/>
        <v>4.1919647329772712E-4</v>
      </c>
      <c r="EK379" s="240">
        <f t="shared" ca="1" si="731"/>
        <v>1.4211942301118686E-3</v>
      </c>
      <c r="EL379" s="240">
        <f t="shared" ca="1" si="732"/>
        <v>2.1502922616421743E-3</v>
      </c>
      <c r="EM379" s="240">
        <f t="shared" ca="1" si="733"/>
        <v>2.4664881331095618E-3</v>
      </c>
      <c r="EN379" s="240">
        <f t="shared" ca="1" si="734"/>
        <v>2.3090654662519749E-3</v>
      </c>
      <c r="EO379" s="240">
        <f t="shared" ca="1" si="735"/>
        <v>1.7082527841161968E-3</v>
      </c>
      <c r="EP379" s="240">
        <f t="shared" ca="1" si="736"/>
        <v>7.7941898732672324E-4</v>
      </c>
      <c r="EQ379" s="240">
        <f t="shared" ca="1" si="737"/>
        <v>-2.9907994531523305E-4</v>
      </c>
      <c r="ER379" s="240">
        <f t="shared" ca="1" si="738"/>
        <v>-1.3201491240325553E-3</v>
      </c>
      <c r="ES379" s="240">
        <f t="shared" ca="1" si="739"/>
        <v>-2.0877214015882252E-3</v>
      </c>
      <c r="ET379" s="240">
        <f t="shared" ca="1" si="740"/>
        <v>-2.4544064640882836E-3</v>
      </c>
      <c r="EU379" s="240">
        <f t="shared" ca="1" si="741"/>
        <v>-2.3497929274293315E-3</v>
      </c>
      <c r="EV379" s="240">
        <f t="shared" ca="1" si="742"/>
        <v>-1.7939688308183247E-3</v>
      </c>
      <c r="EW379" s="240">
        <f t="shared" ca="1" si="743"/>
        <v>-8.9366430308459015E-4</v>
      </c>
      <c r="EX379" s="240">
        <f t="shared" ca="1" si="744"/>
        <v>1.782429075481652E-4</v>
      </c>
      <c r="EY379" s="240">
        <f t="shared" ca="1" si="745"/>
        <v>1.2159236630820559E-3</v>
      </c>
      <c r="EZ379" s="240">
        <f t="shared" ca="1" si="746"/>
        <v>2.020121037815062E-3</v>
      </c>
      <c r="FA379" s="240">
        <f t="shared" ca="1" si="747"/>
        <v>2.4364119149144006E-3</v>
      </c>
      <c r="FB379" s="240">
        <f t="shared" ca="1" si="748"/>
        <v>2.3848595316269582E-3</v>
      </c>
      <c r="FC379" s="240">
        <f t="shared" ca="1" si="749"/>
        <v>1.8753630494739121E-3</v>
      </c>
      <c r="FD379" s="240">
        <f t="shared" ca="1" si="750"/>
        <v>1.0057567032605613E-3</v>
      </c>
      <c r="FE379" s="240">
        <f t="shared" ca="1" si="751"/>
        <v>-5.697646700457892E-5</v>
      </c>
      <c r="FF379" s="240">
        <f t="shared" ca="1" si="752"/>
        <v>-1.1087689355248425E-3</v>
      </c>
      <c r="FG379" s="240">
        <f t="shared" ca="1" si="753"/>
        <v>-1.9476540255200874E-3</v>
      </c>
      <c r="FH379" s="240">
        <f t="shared" ca="1" si="754"/>
        <v>-2.4125478360330086E-3</v>
      </c>
      <c r="FI379" s="240">
        <f t="shared" ca="1" si="755"/>
        <v>-2.4141808003238711E-3</v>
      </c>
      <c r="FJ379" s="240">
        <f t="shared" ca="1" si="756"/>
        <v>-1.9522393542809136E-3</v>
      </c>
      <c r="FK379" s="240">
        <f t="shared" ca="1" si="757"/>
        <v>-1.1154261474444634E-3</v>
      </c>
      <c r="FL379" s="240">
        <f t="shared" ca="1" si="758"/>
        <v>-6.4427234838570395E-5</v>
      </c>
      <c r="FM379" s="240">
        <f t="shared" ca="1" si="759"/>
        <v>9.9894308648526076E-4</v>
      </c>
      <c r="FN379" s="240">
        <f t="shared" ca="1" si="760"/>
        <v>1.8704949440832897E-3</v>
      </c>
      <c r="FO379" s="240">
        <f t="shared" ca="1" si="761"/>
        <v>2.382871718100389E-3</v>
      </c>
      <c r="FP379" s="240">
        <f t="shared" ca="1" si="762"/>
        <v>2.4376860960155398E-3</v>
      </c>
      <c r="FQ379" s="240">
        <f t="shared" ca="1" si="763"/>
        <v>2.02441254348748E-3</v>
      </c>
      <c r="FR379" s="240">
        <f t="shared" ca="1" si="764"/>
        <v>1.222408432339412E-3</v>
      </c>
      <c r="FS379" s="240">
        <f t="shared" ca="1" si="765"/>
        <v>1.8567572582983412E-4</v>
      </c>
      <c r="FT379" s="240">
        <f t="shared" ca="1" si="766"/>
        <v>-8.8671069605325504E-4</v>
      </c>
      <c r="FU379" s="240">
        <f t="shared" ca="1" si="767"/>
        <v>-1.7888296764901883E-3</v>
      </c>
      <c r="FV379" s="240">
        <f t="shared" ca="1" si="768"/>
        <v>-2.3474550534839452E-3</v>
      </c>
      <c r="FW379" s="240">
        <f t="shared" ca="1" si="769"/>
        <v>-2.4553187923858212E-3</v>
      </c>
      <c r="FX379" s="240">
        <f t="shared" ca="1" si="770"/>
        <v>-2.0917087455591885E-3</v>
      </c>
      <c r="FY379" s="240">
        <f t="shared" ca="1" si="771"/>
        <v>-1.3264458282505217E-3</v>
      </c>
      <c r="FZ379" s="240">
        <f t="shared" ca="1" si="772"/>
        <v>-3.064769077342662E-4</v>
      </c>
      <c r="GA379" s="240">
        <f t="shared" ca="1" si="773"/>
        <v>7.723421418877731E-4</v>
      </c>
      <c r="GB379" s="240">
        <f t="shared" ca="1" si="774"/>
        <v>1.702854961523447E-3</v>
      </c>
      <c r="GC379" s="240">
        <f t="shared" ca="1" si="775"/>
        <v>2.3063831640308795E-3</v>
      </c>
      <c r="GD379" s="240">
        <f t="shared" ca="1" si="776"/>
        <v>2.4670364107247187E-3</v>
      </c>
      <c r="GE379" s="240">
        <f t="shared" ca="1" si="777"/>
        <v>2.1539658380507957E-3</v>
      </c>
      <c r="GF379" s="240">
        <f t="shared" ca="1" si="778"/>
        <v>1.427287699978443E-3</v>
      </c>
      <c r="GG379" s="240">
        <f t="shared" ca="1" si="779"/>
        <v>4.2653975992379498E-4</v>
      </c>
      <c r="GH379" s="240">
        <f t="shared" ca="1" si="780"/>
        <v>-6.561129478533012E-4</v>
      </c>
      <c r="GI379" s="240">
        <f t="shared" ca="1" si="781"/>
        <v>-1.6127779198019164E-3</v>
      </c>
      <c r="GJ379" s="240">
        <f t="shared" ca="1" si="782"/>
        <v>-2.2597549955203568E-3</v>
      </c>
      <c r="GK379" s="240">
        <f t="shared" ca="1" si="783"/>
        <v>-2.4728107222633106E-3</v>
      </c>
      <c r="GL379" s="240">
        <f t="shared" ca="1" si="784"/>
        <v>-2.2110338381734138E-3</v>
      </c>
      <c r="GM379" s="240">
        <f t="shared" ca="1" si="785"/>
        <v>-1.524691110621478E-3</v>
      </c>
      <c r="GN379" s="240">
        <f t="shared" ca="1" si="786"/>
        <v>-5.4557504047119624E-4</v>
      </c>
      <c r="GO379" s="240">
        <f t="shared" ca="1" si="787"/>
        <v>5.3830312025877826E-4</v>
      </c>
      <c r="GP379" s="240">
        <f t="shared" ca="1" si="788"/>
        <v>1.5188155548089206E-3</v>
      </c>
      <c r="GQ379" s="240">
        <f t="shared" ca="1" si="789"/>
        <v>2.2076828792944644E-3</v>
      </c>
      <c r="GR379" s="240">
        <f t="shared" ca="1" si="790"/>
        <v>2.4726278161793336E-3</v>
      </c>
      <c r="GS379" s="240">
        <f t="shared" ca="1" si="791"/>
        <v>2.2627752641161802E-3</v>
      </c>
      <c r="GT379" s="240">
        <f t="shared" ca="1" si="792"/>
        <v>1.6184214068318571E-3</v>
      </c>
      <c r="GU379" s="240">
        <f t="shared" ca="1" si="793"/>
        <v>6.6329598295937313E-4</v>
      </c>
      <c r="GV379" s="240">
        <f t="shared" ca="1" si="794"/>
        <v>-4.1919647329773308E-4</v>
      </c>
      <c r="GW379" s="240">
        <f t="shared" ca="1" si="795"/>
        <v>-1.4211942301118592E-3</v>
      </c>
      <c r="GX379" s="240">
        <f t="shared" ca="1" si="796"/>
        <v>-2.1502922616421687E-3</v>
      </c>
      <c r="GY379" s="240">
        <f t="shared" ca="1" si="797"/>
        <v>-2.4664881331095626E-3</v>
      </c>
      <c r="GZ379" s="240">
        <f t="shared" ca="1" si="798"/>
        <v>-2.3090654662519727E-3</v>
      </c>
      <c r="HA379" s="240">
        <f t="shared" ca="1" si="799"/>
        <v>-1.7082527841162053E-3</v>
      </c>
      <c r="HB379" s="240">
        <f t="shared" ca="1" si="800"/>
        <v>-7.794189873267343E-4</v>
      </c>
      <c r="HC379" s="240">
        <f t="shared" ca="1" si="801"/>
        <v>2.9907994531523912E-4</v>
      </c>
      <c r="HD379" s="240">
        <f t="shared" ca="1" si="802"/>
        <v>1.3201491240325456E-3</v>
      </c>
      <c r="HE379" s="240">
        <f t="shared" ca="1" si="803"/>
        <v>2.0877214015882191E-3</v>
      </c>
      <c r="HF379" s="240">
        <f t="shared" ca="1" si="804"/>
        <v>2.4544064640882844E-3</v>
      </c>
      <c r="HG379" s="240">
        <f t="shared" ca="1" si="805"/>
        <v>2.3497929274293294E-3</v>
      </c>
      <c r="HH379" s="240">
        <f t="shared" ca="1" si="806"/>
        <v>1.7939688308183446E-3</v>
      </c>
      <c r="HI379" s="240">
        <f t="shared" ca="1" si="807"/>
        <v>8.9366430308458452E-4</v>
      </c>
      <c r="HJ379" s="240">
        <f t="shared" ca="1" si="808"/>
        <v>-1.7824290754817128E-4</v>
      </c>
      <c r="HK379" s="240">
        <f t="shared" ca="1" si="809"/>
        <v>-1.2159236630820611E-3</v>
      </c>
      <c r="HL379" s="240">
        <f t="shared" ca="1" si="810"/>
        <v>-2.0201210378150451E-3</v>
      </c>
      <c r="HM379" s="240">
        <f t="shared" ca="1" si="811"/>
        <v>-2.4364119149144015E-3</v>
      </c>
      <c r="HN379" s="240">
        <f t="shared" ca="1" si="812"/>
        <v>-2.3848595316269569E-3</v>
      </c>
      <c r="HO379" s="240">
        <f t="shared" ca="1" si="813"/>
        <v>-1.8753630494739079E-3</v>
      </c>
      <c r="HP379" s="240">
        <f t="shared" ca="1" si="814"/>
        <v>-1.0057567032605557E-3</v>
      </c>
      <c r="HQ379" s="240">
        <f t="shared" ca="1" si="815"/>
        <v>5.6976467004585208E-5</v>
      </c>
      <c r="HR379" s="240">
        <f t="shared" ca="1" si="816"/>
        <v>1.1087689355248479E-3</v>
      </c>
      <c r="HS379" s="240">
        <f t="shared" ca="1" si="817"/>
        <v>1.9476540255200694E-3</v>
      </c>
      <c r="HT379" s="240">
        <f t="shared" ca="1" si="818"/>
        <v>2.4125478360330103E-3</v>
      </c>
      <c r="HU379" s="240">
        <f t="shared" ca="1" si="819"/>
        <v>2.4141808003238698E-3</v>
      </c>
      <c r="HV379" s="240">
        <f t="shared" ca="1" si="820"/>
        <v>1.9522393542809099E-3</v>
      </c>
      <c r="HW379" s="240">
        <f t="shared" ca="1" si="821"/>
        <v>1.1154261474444894E-3</v>
      </c>
      <c r="HX379" s="240">
        <f t="shared" ca="1" si="822"/>
        <v>6.4427234838564324E-5</v>
      </c>
      <c r="HY379" s="240">
        <f t="shared" ca="1" si="823"/>
        <v>-9.9894308648526596E-4</v>
      </c>
      <c r="HZ379" s="240">
        <f t="shared" ca="1" si="824"/>
        <v>-1.8704949440832939E-3</v>
      </c>
      <c r="IA379" s="240">
        <f t="shared" ca="1" si="825"/>
        <v>-2.3828717181003812E-3</v>
      </c>
      <c r="IB379" s="240">
        <f t="shared" ca="1" si="826"/>
        <v>-2.4376860960155385E-3</v>
      </c>
      <c r="IC379" s="240">
        <f t="shared" ca="1" si="827"/>
        <v>-2.0244125434874766E-3</v>
      </c>
      <c r="ID379" s="240">
        <f t="shared" ca="1" si="828"/>
        <v>-1.2224084323394374E-3</v>
      </c>
      <c r="IE379" s="240">
        <f t="shared" ca="1" si="829"/>
        <v>2.8901715684264565E-3</v>
      </c>
      <c r="IF379" s="240">
        <f t="shared" ca="1" si="830"/>
        <v>8.8671069605326068E-4</v>
      </c>
      <c r="IG379" s="240">
        <f t="shared" ca="1" si="831"/>
        <v>1.7888296764901927E-3</v>
      </c>
      <c r="IH379" s="240">
        <f t="shared" ca="1" si="832"/>
        <v>2.3474550534839361E-3</v>
      </c>
      <c r="II379" s="240">
        <f t="shared" ca="1" si="833"/>
        <v>2.4553187923858208E-3</v>
      </c>
      <c r="IJ379" s="240">
        <f t="shared" ca="1" si="834"/>
        <v>2.091708745559185E-3</v>
      </c>
      <c r="IK379" s="240">
        <f t="shared" ca="1" si="835"/>
        <v>1.3264458282505162E-3</v>
      </c>
      <c r="IL379" s="240">
        <f t="shared" ca="1" si="836"/>
        <v>3.0647690773429504E-4</v>
      </c>
      <c r="IM379" s="240">
        <f t="shared" ca="1" si="837"/>
        <v>-7.7234214188777884E-4</v>
      </c>
      <c r="IN379" s="240">
        <f t="shared" ca="1" si="838"/>
        <v>-1.7028549615234513E-3</v>
      </c>
      <c r="IO379" s="240">
        <f t="shared" ca="1" si="839"/>
        <v>-2.3063831640308817E-3</v>
      </c>
      <c r="IP379" s="240">
        <f t="shared" ca="1" si="840"/>
        <v>-2.4670364107247187E-3</v>
      </c>
      <c r="IQ379" s="240">
        <f t="shared" ca="1" si="841"/>
        <v>-2.1539658380507931E-3</v>
      </c>
      <c r="IR379" s="240">
        <f t="shared" ca="1" si="842"/>
        <v>-1.4272876999784378E-3</v>
      </c>
      <c r="IS379" s="240">
        <f t="shared" ca="1" si="843"/>
        <v>-4.2653975992382339E-4</v>
      </c>
      <c r="IT379" s="240">
        <f t="shared" ca="1" si="844"/>
        <v>6.5611294785330716E-4</v>
      </c>
      <c r="IU379" s="240">
        <f t="shared" ca="1" si="845"/>
        <v>1.612777919801921E-3</v>
      </c>
      <c r="IV379" s="240">
        <f t="shared" ca="1" si="846"/>
        <v>2.259754995520359E-3</v>
      </c>
      <c r="IW379" s="240">
        <f t="shared" ca="1" si="847"/>
        <v>2.4728107222633114E-3</v>
      </c>
      <c r="IX379" s="240">
        <f t="shared" ca="1" si="848"/>
        <v>2.2110338381734116E-3</v>
      </c>
      <c r="IY379" s="240">
        <f t="shared" ca="1" si="849"/>
        <v>1.5246911106214732E-3</v>
      </c>
      <c r="IZ379" s="240">
        <f t="shared" ca="1" si="850"/>
        <v>5.4557504047119038E-4</v>
      </c>
      <c r="JA379" s="240">
        <f t="shared" ca="1" si="851"/>
        <v>-5.3830312025874975E-4</v>
      </c>
      <c r="JB379" s="240">
        <f t="shared" ca="1" si="852"/>
        <v>-1.5188155548089253E-3</v>
      </c>
    </row>
    <row r="380" spans="2:262">
      <c r="B380" s="248">
        <v>19</v>
      </c>
      <c r="C380" s="247">
        <f t="shared" si="853"/>
        <v>3.7109375000000006E-4</v>
      </c>
      <c r="D380" s="244">
        <f t="shared" ca="1" si="597"/>
        <v>80.209350506041631</v>
      </c>
      <c r="E380" s="243">
        <f ca="1">Y361</f>
        <v>0.20935050604162833</v>
      </c>
      <c r="F380" s="242">
        <v>19</v>
      </c>
      <c r="G380" s="240">
        <f t="shared" ca="1" si="854"/>
        <v>-1.9670798073176579E-2</v>
      </c>
      <c r="H380" s="240">
        <f t="shared" ca="1" si="598"/>
        <v>-2.2198398134201703E-2</v>
      </c>
      <c r="I380" s="240">
        <f t="shared" ca="1" si="599"/>
        <v>-1.9985499248987716E-2</v>
      </c>
      <c r="J380" s="240">
        <f t="shared" ca="1" si="600"/>
        <v>-1.3504669067239395E-2</v>
      </c>
      <c r="K380" s="240">
        <f t="shared" ca="1" si="601"/>
        <v>-4.1398979319354767E-3</v>
      </c>
      <c r="L380" s="240">
        <f t="shared" ca="1" si="602"/>
        <v>6.1089541926917313E-3</v>
      </c>
      <c r="M380" s="240">
        <f t="shared" ca="1" si="603"/>
        <v>1.5053230611540451E-2</v>
      </c>
      <c r="N380" s="240">
        <f t="shared" ca="1" si="604"/>
        <v>2.0782868594764595E-2</v>
      </c>
      <c r="O380" s="240">
        <f t="shared" ca="1" si="605"/>
        <v>2.2074295943253198E-2</v>
      </c>
      <c r="P380" s="240">
        <f t="shared" ca="1" si="606"/>
        <v>1.8651726541826074E-2</v>
      </c>
      <c r="Q380" s="240">
        <f t="shared" ca="1" si="607"/>
        <v>1.1246054869571698E-2</v>
      </c>
      <c r="R380" s="240">
        <f t="shared" ca="1" si="608"/>
        <v>1.4387724623331176E-3</v>
      </c>
      <c r="S380" s="240">
        <f t="shared" ca="1" si="609"/>
        <v>-8.6757618150779987E-3</v>
      </c>
      <c r="T380" s="240">
        <f t="shared" ca="1" si="610"/>
        <v>-1.6937575031556663E-2</v>
      </c>
      <c r="U380" s="241">
        <f t="shared" ca="1" si="611"/>
        <v>-2.1582345427939638E-2</v>
      </c>
      <c r="V380" s="240">
        <f t="shared" ca="1" si="612"/>
        <v>-2.1618175794506547E-2</v>
      </c>
      <c r="W380" s="240">
        <f t="shared" ca="1" si="613"/>
        <v>-1.703741450640019E-2</v>
      </c>
      <c r="X380" s="240">
        <f t="shared" ca="1" si="614"/>
        <v>-8.8182895388087372E-3</v>
      </c>
      <c r="Y380" s="240">
        <f t="shared" ca="1" si="615"/>
        <v>1.2839934843158519E-3</v>
      </c>
      <c r="Z380" s="240">
        <f t="shared" ca="1" si="616"/>
        <v>1.111207790434402E-2</v>
      </c>
      <c r="AA380" s="240">
        <f t="shared" ca="1" si="617"/>
        <v>1.856716255755974E-2</v>
      </c>
      <c r="AB380" s="240">
        <f t="shared" ca="1" si="618"/>
        <v>2.2057203696975662E-2</v>
      </c>
      <c r="AC380" s="240">
        <f t="shared" ca="1" si="619"/>
        <v>2.0836898159556711E-2</v>
      </c>
      <c r="AD380" s="240">
        <f t="shared" ca="1" si="620"/>
        <v>1.5166843898328669E-2</v>
      </c>
      <c r="AE380" s="240">
        <f t="shared" ca="1" si="621"/>
        <v>6.2578889252954788E-3</v>
      </c>
      <c r="AF380" s="240">
        <f t="shared" ca="1" si="622"/>
        <v>-3.9874469738162858E-3</v>
      </c>
      <c r="AG380" s="240">
        <f t="shared" ca="1" si="623"/>
        <v>-1.3381257998777891E-2</v>
      </c>
      <c r="AH380" s="240">
        <f t="shared" ca="1" si="624"/>
        <v>-1.9917482676334287E-2</v>
      </c>
      <c r="AI380" s="240">
        <f t="shared" ca="1" si="625"/>
        <v>-2.2200301091507071E-2</v>
      </c>
      <c r="AJ380" s="240">
        <f t="shared" ca="1" si="626"/>
        <v>-1.9742214181248594E-2</v>
      </c>
      <c r="AK380" s="240">
        <f t="shared" ca="1" si="627"/>
        <v>-1.3068149840688839E-2</v>
      </c>
      <c r="AL380" s="240">
        <f t="shared" ca="1" si="628"/>
        <v>-3.6033638374865836E-3</v>
      </c>
      <c r="AM380" s="240">
        <f t="shared" ca="1" si="629"/>
        <v>6.6309255493045508E-3</v>
      </c>
      <c r="AN380" s="240">
        <f t="shared" ca="1" si="630"/>
        <v>1.5449171517600706E-2</v>
      </c>
      <c r="AO380" s="240">
        <f t="shared" ca="1" si="631"/>
        <v>2.0968225316412535E-2</v>
      </c>
      <c r="AP380" s="240">
        <f t="shared" ca="1" si="632"/>
        <v>2.2009485293524679E-2</v>
      </c>
      <c r="AQ380" s="240">
        <f t="shared" ca="1" si="633"/>
        <v>1.8350588925550585E-2</v>
      </c>
      <c r="AR380" s="240">
        <f t="shared" ca="1" si="634"/>
        <v>1.0772898645577494E-2</v>
      </c>
      <c r="AS380" s="240">
        <f t="shared" ca="1" si="635"/>
        <v>8.9464080354157219E-4</v>
      </c>
      <c r="AT380" s="240">
        <f t="shared" ca="1" si="636"/>
        <v>-9.1746688324487423E-3</v>
      </c>
      <c r="AU380" s="240">
        <f t="shared" ca="1" si="637"/>
        <v>-1.72847151166701E-2</v>
      </c>
      <c r="AV380" s="240">
        <f t="shared" ca="1" si="638"/>
        <v>-2.1703586330453689E-2</v>
      </c>
      <c r="AW380" s="240">
        <f t="shared" ca="1" si="639"/>
        <v>-2.1487626350241984E-2</v>
      </c>
      <c r="AX380" s="240">
        <f t="shared" ca="1" si="640"/>
        <v>-1.6682953731636804E-2</v>
      </c>
      <c r="AY380" s="240">
        <f t="shared" ca="1" si="641"/>
        <v>-8.3156130273948185E-3</v>
      </c>
      <c r="AZ380" s="240">
        <f t="shared" ca="1" si="642"/>
        <v>1.8275384608227533E-3</v>
      </c>
      <c r="BA380" s="240">
        <f t="shared" ca="1" si="643"/>
        <v>1.1580416556547412E-2</v>
      </c>
      <c r="BB380" s="240">
        <f t="shared" ca="1" si="644"/>
        <v>1.8860280511727327E-2</v>
      </c>
      <c r="BC380" s="240">
        <f t="shared" ca="1" si="645"/>
        <v>2.2112505204330678E-2</v>
      </c>
      <c r="BD380" s="240">
        <f t="shared" ca="1" si="646"/>
        <v>2.0642573505913617E-2</v>
      </c>
      <c r="BE380" s="240">
        <f t="shared" ca="1" si="647"/>
        <v>1.4764391385062777E-2</v>
      </c>
      <c r="BF380" s="240">
        <f t="shared" ca="1" si="648"/>
        <v>5.7332528490859902E-3</v>
      </c>
      <c r="BG380" s="240">
        <f t="shared" ca="1" si="649"/>
        <v>-4.5222298456587115E-3</v>
      </c>
      <c r="BH380" s="240">
        <f t="shared" ca="1" si="650"/>
        <v>-1.3811984036554004E-2</v>
      </c>
      <c r="BI380" s="240">
        <f t="shared" ca="1" si="651"/>
        <v>-2.0152169732690423E-2</v>
      </c>
      <c r="BJ380" s="240">
        <f t="shared" ca="1" si="652"/>
        <v>-2.2188831417557644E-2</v>
      </c>
      <c r="BK380" s="240">
        <f t="shared" ca="1" si="653"/>
        <v>-1.9487037141895602E-2</v>
      </c>
      <c r="BL380" s="240">
        <f t="shared" ca="1" si="654"/>
        <v>-1.2623758849323867E-2</v>
      </c>
      <c r="BM380" s="240">
        <f t="shared" ca="1" si="655"/>
        <v>-3.0646592114004396E-3</v>
      </c>
      <c r="BN380" s="240">
        <f t="shared" ca="1" si="656"/>
        <v>7.1489026843127561E-3</v>
      </c>
      <c r="BO380" s="240">
        <f t="shared" ca="1" si="657"/>
        <v>1.5835806420420453E-2</v>
      </c>
      <c r="BP380" s="240">
        <f t="shared" ca="1" si="658"/>
        <v>2.1140951563182304E-2</v>
      </c>
      <c r="BQ380" s="240">
        <f t="shared" ca="1" si="659"/>
        <v>2.1931416952843008E-2</v>
      </c>
      <c r="BR380" s="240">
        <f t="shared" ca="1" si="660"/>
        <v>1.803839760067906E-2</v>
      </c>
      <c r="BS380" s="240">
        <f t="shared" ca="1" si="661"/>
        <v>1.0293253230263828E-2</v>
      </c>
      <c r="BT380" s="240">
        <f t="shared" ca="1" si="662"/>
        <v>3.4997024658272452E-4</v>
      </c>
      <c r="BU380" s="240">
        <f t="shared" ca="1" si="663"/>
        <v>-9.6680493723777482E-3</v>
      </c>
      <c r="BV380" s="240">
        <f t="shared" ca="1" si="664"/>
        <v>-1.7621443535714355E-2</v>
      </c>
      <c r="BW380" s="240">
        <f t="shared" ca="1" si="665"/>
        <v>-2.1811753804111628E-2</v>
      </c>
      <c r="BX380" s="240">
        <f t="shared" ca="1" si="666"/>
        <v>-2.134413356333812E-2</v>
      </c>
      <c r="BY380" s="240">
        <f t="shared" ca="1" si="667"/>
        <v>-1.6318443769361233E-2</v>
      </c>
      <c r="BZ380" s="240">
        <f t="shared" ca="1" si="668"/>
        <v>-7.8079275016338864E-3</v>
      </c>
      <c r="CA380" s="240">
        <f t="shared" ca="1" si="669"/>
        <v>2.369982596496881E-3</v>
      </c>
      <c r="CB380" s="240">
        <f t="shared" ca="1" si="670"/>
        <v>1.2041779598836806E-2</v>
      </c>
      <c r="CC380" s="240">
        <f t="shared" ca="1" si="671"/>
        <v>1.9142037738145965E-2</v>
      </c>
      <c r="CD380" s="240">
        <f t="shared" ca="1" si="672"/>
        <v>2.2154486965390428E-2</v>
      </c>
      <c r="CE380" s="240">
        <f t="shared" ca="1" si="673"/>
        <v>2.0435814537866089E-2</v>
      </c>
      <c r="CF380" s="240">
        <f t="shared" ca="1" si="674"/>
        <v>1.4353045354502766E-2</v>
      </c>
      <c r="CG380" s="240">
        <f t="shared" ca="1" si="675"/>
        <v>5.205163275740457E-3</v>
      </c>
      <c r="CH380" s="240">
        <f t="shared" ca="1" si="676"/>
        <v>-5.0542886953392555E-3</v>
      </c>
      <c r="CI380" s="240">
        <f t="shared" ca="1" si="677"/>
        <v>-1.4234390251609906E-2</v>
      </c>
      <c r="CJ380" s="240">
        <f t="shared" ca="1" si="678"/>
        <v>-2.0374717875537782E-2</v>
      </c>
      <c r="CK380" s="240">
        <f t="shared" ca="1" si="679"/>
        <v>-2.2163996021256127E-2</v>
      </c>
      <c r="CL380" s="240">
        <f t="shared" ca="1" si="680"/>
        <v>-1.9220121840035603E-2</v>
      </c>
      <c r="CM380" s="240">
        <f t="shared" ca="1" si="681"/>
        <v>-1.2171763777660809E-2</v>
      </c>
      <c r="CN380" s="240">
        <f t="shared" ca="1" si="682"/>
        <v>-2.5241085492003369E-3</v>
      </c>
      <c r="CO380" s="240">
        <f t="shared" ca="1" si="683"/>
        <v>7.6625735876586195E-3</v>
      </c>
      <c r="CP380" s="240">
        <f t="shared" ca="1" si="684"/>
        <v>1.6212902425591504E-2</v>
      </c>
      <c r="CQ380" s="240">
        <f t="shared" ca="1" si="685"/>
        <v>2.1300943291241489E-2</v>
      </c>
      <c r="CR380" s="240">
        <f t="shared" ca="1" si="686"/>
        <v>2.1840137946657463E-2</v>
      </c>
      <c r="CS380" s="240">
        <f t="shared" ca="1" si="687"/>
        <v>1.7715340619591971E-2</v>
      </c>
      <c r="CT380" s="240">
        <f t="shared" ca="1" si="688"/>
        <v>9.8074075440937065E-3</v>
      </c>
      <c r="CU380" s="240">
        <f t="shared" ca="1" si="689"/>
        <v>-1.949111193665122E-4</v>
      </c>
      <c r="CV380" s="240">
        <f t="shared" ca="1" si="690"/>
        <v>-1.0155606240876483E-2</v>
      </c>
      <c r="CW380" s="240">
        <f t="shared" ca="1" si="691"/>
        <v>-1.7947557456080915E-2</v>
      </c>
      <c r="CX380" s="240">
        <f t="shared" ca="1" si="692"/>
        <v>-2.1906782692872002E-2</v>
      </c>
      <c r="CY380" s="240">
        <f t="shared" ca="1" si="693"/>
        <v>-2.1187783868484307E-2</v>
      </c>
      <c r="CZ380" s="240">
        <f t="shared" ca="1" si="694"/>
        <v>-1.5944104186745023E-2</v>
      </c>
      <c r="DA380" s="240">
        <f t="shared" ca="1" si="695"/>
        <v>-7.295538772303334E-3</v>
      </c>
      <c r="DB380" s="240">
        <f t="shared" ca="1" si="696"/>
        <v>2.9109991432741556E-3</v>
      </c>
      <c r="DC380" s="240">
        <f t="shared" ca="1" si="697"/>
        <v>1.2495889123366938E-2</v>
      </c>
      <c r="DD380" s="240">
        <f t="shared" ca="1" si="698"/>
        <v>1.9412264516798075E-2</v>
      </c>
      <c r="DE380" s="240">
        <f t="shared" ca="1" si="699"/>
        <v>2.218312369191186E-2</v>
      </c>
      <c r="DF380" s="240">
        <f t="shared" ca="1" si="700"/>
        <v>2.0216745799285247E-2</v>
      </c>
      <c r="DG380" s="240">
        <f t="shared" ca="1" si="701"/>
        <v>1.3933053586116014E-2</v>
      </c>
      <c r="DH380" s="240">
        <f t="shared" ca="1" si="702"/>
        <v>4.6739383066710591E-3</v>
      </c>
      <c r="DI380" s="240">
        <f t="shared" ca="1" si="703"/>
        <v>-5.5833030305016016E-3</v>
      </c>
      <c r="DJ380" s="240">
        <f t="shared" ca="1" si="704"/>
        <v>-1.4648222202236251E-2</v>
      </c>
      <c r="DK380" s="240">
        <f t="shared" ca="1" si="705"/>
        <v>-2.0584993050196627E-2</v>
      </c>
      <c r="DL380" s="240">
        <f t="shared" ca="1" si="706"/>
        <v>-2.2125809862516603E-2</v>
      </c>
      <c r="DM380" s="240">
        <f t="shared" ca="1" si="707"/>
        <v>-1.8941629055465856E-2</v>
      </c>
      <c r="DN380" s="240">
        <f t="shared" ca="1" si="708"/>
        <v>-1.1712436890629722E-2</v>
      </c>
      <c r="DO380" s="240">
        <f t="shared" ca="1" si="709"/>
        <v>-1.9820374583926145E-3</v>
      </c>
      <c r="DP380" s="240">
        <f t="shared" ca="1" si="710"/>
        <v>8.171628843197434E-3</v>
      </c>
      <c r="DQ380" s="240">
        <f t="shared" ca="1" si="711"/>
        <v>1.6580232384580906E-2</v>
      </c>
      <c r="DR380" s="240">
        <f t="shared" ca="1" si="712"/>
        <v>2.1448104127555646E-2</v>
      </c>
      <c r="DS380" s="240">
        <f t="shared" ca="1" si="713"/>
        <v>2.1735703258028184E-2</v>
      </c>
      <c r="DT380" s="240">
        <f t="shared" ca="1" si="714"/>
        <v>1.7381612579734987E-2</v>
      </c>
      <c r="DU380" s="240">
        <f t="shared" ca="1" si="715"/>
        <v>9.3156542423417539E-3</v>
      </c>
      <c r="DV380" s="240">
        <f t="shared" ca="1" si="716"/>
        <v>-7.3967507814547834E-4</v>
      </c>
      <c r="DW380" s="240">
        <f t="shared" ca="1" si="717"/>
        <v>-1.0637045751918223E-2</v>
      </c>
      <c r="DX380" s="240">
        <f t="shared" ca="1" si="718"/>
        <v>-1.8262860438938287E-2</v>
      </c>
      <c r="DY380" s="240">
        <f t="shared" ca="1" si="719"/>
        <v>-2.198861575488556E-2</v>
      </c>
      <c r="DZ380" s="240">
        <f t="shared" ca="1" si="720"/>
        <v>-2.1018671444890336E-2</v>
      </c>
      <c r="EA380" s="240">
        <f t="shared" ca="1" si="721"/>
        <v>-1.5560160471955065E-2</v>
      </c>
      <c r="EB380" s="240">
        <f t="shared" ca="1" si="722"/>
        <v>-6.7787554832139593E-3</v>
      </c>
      <c r="EC380" s="240">
        <f t="shared" ca="1" si="723"/>
        <v>3.4502622130169486E-3</v>
      </c>
      <c r="ED380" s="240">
        <f t="shared" ca="1" si="724"/>
        <v>1.2942471591540675E-2</v>
      </c>
      <c r="EE380" s="240">
        <f t="shared" ca="1" si="725"/>
        <v>1.9670798073176517E-2</v>
      </c>
      <c r="EF380" s="240">
        <f t="shared" ca="1" si="726"/>
        <v>2.2198398134201703E-2</v>
      </c>
      <c r="EG380" s="240">
        <f t="shared" ca="1" si="727"/>
        <v>1.9985499248987793E-2</v>
      </c>
      <c r="EH380" s="240">
        <f t="shared" ca="1" si="728"/>
        <v>1.3504669067239544E-2</v>
      </c>
      <c r="EI380" s="240">
        <f t="shared" ca="1" si="729"/>
        <v>4.1398979319356832E-3</v>
      </c>
      <c r="EJ380" s="240">
        <f t="shared" ca="1" si="730"/>
        <v>-6.1089541926916723E-3</v>
      </c>
      <c r="EK380" s="240">
        <f t="shared" ca="1" si="731"/>
        <v>-1.5053230611540397E-2</v>
      </c>
      <c r="EL380" s="240">
        <f t="shared" ca="1" si="732"/>
        <v>-2.078286859476456E-2</v>
      </c>
      <c r="EM380" s="240">
        <f t="shared" ca="1" si="733"/>
        <v>-2.2074295943253209E-2</v>
      </c>
      <c r="EN380" s="240">
        <f t="shared" ca="1" si="734"/>
        <v>-1.865172654182623E-2</v>
      </c>
      <c r="EO380" s="240">
        <f t="shared" ca="1" si="735"/>
        <v>-1.1246054869571812E-2</v>
      </c>
      <c r="EP380" s="240">
        <f t="shared" ca="1" si="736"/>
        <v>-1.4387724623331124E-3</v>
      </c>
      <c r="EQ380" s="240">
        <f t="shared" ca="1" si="737"/>
        <v>8.6757618150778426E-3</v>
      </c>
      <c r="ER380" s="240">
        <f t="shared" ca="1" si="738"/>
        <v>1.6937575031556656E-2</v>
      </c>
      <c r="ES380" s="240">
        <f t="shared" ca="1" si="739"/>
        <v>2.1582345427939593E-2</v>
      </c>
      <c r="ET380" s="240">
        <f t="shared" ca="1" si="740"/>
        <v>2.1618175794506561E-2</v>
      </c>
      <c r="EU380" s="240">
        <f t="shared" ca="1" si="741"/>
        <v>1.7037414506400336E-2</v>
      </c>
      <c r="EV380" s="240">
        <f t="shared" ca="1" si="742"/>
        <v>8.8182895388088222E-3</v>
      </c>
      <c r="EW380" s="240">
        <f t="shared" ca="1" si="743"/>
        <v>-1.2839934843156039E-3</v>
      </c>
      <c r="EX380" s="240">
        <f t="shared" ca="1" si="744"/>
        <v>-1.1112077904343905E-2</v>
      </c>
      <c r="EY380" s="240">
        <f t="shared" ca="1" si="745"/>
        <v>-1.8567162557559583E-2</v>
      </c>
      <c r="EZ380" s="240">
        <f t="shared" ca="1" si="746"/>
        <v>-2.2057203696975648E-2</v>
      </c>
      <c r="FA380" s="240">
        <f t="shared" ca="1" si="747"/>
        <v>-2.0836898159556715E-2</v>
      </c>
      <c r="FB380" s="240">
        <f t="shared" ca="1" si="748"/>
        <v>-1.5166843898328794E-2</v>
      </c>
      <c r="FC380" s="240">
        <f t="shared" ca="1" si="749"/>
        <v>-6.2578889252954909E-3</v>
      </c>
      <c r="FD380" s="240">
        <f t="shared" ca="1" si="750"/>
        <v>3.9874469738160794E-3</v>
      </c>
      <c r="FE380" s="240">
        <f t="shared" ca="1" si="751"/>
        <v>1.3381257998777851E-2</v>
      </c>
      <c r="FF380" s="240">
        <f t="shared" ca="1" si="752"/>
        <v>1.9917482676334194E-2</v>
      </c>
      <c r="FG380" s="240">
        <f t="shared" ca="1" si="753"/>
        <v>2.2200301091507071E-2</v>
      </c>
      <c r="FH380" s="240">
        <f t="shared" ca="1" si="754"/>
        <v>1.9742214181248705E-2</v>
      </c>
      <c r="FI380" s="240">
        <f t="shared" ca="1" si="755"/>
        <v>1.3068149840688947E-2</v>
      </c>
      <c r="FJ380" s="240">
        <f t="shared" ca="1" si="756"/>
        <v>3.6033638374865559E-3</v>
      </c>
      <c r="FK380" s="240">
        <f t="shared" ca="1" si="757"/>
        <v>-6.6309255493044259E-3</v>
      </c>
      <c r="FL380" s="240">
        <f t="shared" ca="1" si="758"/>
        <v>-1.54491715176007E-2</v>
      </c>
      <c r="FM380" s="240">
        <f t="shared" ca="1" si="759"/>
        <v>-2.0968225316412466E-2</v>
      </c>
      <c r="FN380" s="240">
        <f t="shared" ca="1" si="760"/>
        <v>-2.2009485293524686E-2</v>
      </c>
      <c r="FO380" s="240">
        <f t="shared" ca="1" si="761"/>
        <v>-1.83505889255507E-2</v>
      </c>
      <c r="FP380" s="240">
        <f t="shared" ca="1" si="762"/>
        <v>-1.0772898645577542E-2</v>
      </c>
      <c r="FQ380" s="240">
        <f t="shared" ca="1" si="763"/>
        <v>-8.9464080354178036E-4</v>
      </c>
      <c r="FR380" s="240">
        <f t="shared" ca="1" si="764"/>
        <v>9.1746688324486243E-3</v>
      </c>
      <c r="FS380" s="240">
        <f t="shared" ca="1" si="765"/>
        <v>1.7284715116669919E-2</v>
      </c>
      <c r="FT380" s="240">
        <f t="shared" ca="1" si="766"/>
        <v>2.1703586330453661E-2</v>
      </c>
      <c r="FU380" s="240">
        <f t="shared" ca="1" si="767"/>
        <v>2.1487626350241981E-2</v>
      </c>
      <c r="FV380" s="240">
        <f t="shared" ca="1" si="768"/>
        <v>1.6682953731636887E-2</v>
      </c>
      <c r="FW380" s="240">
        <f t="shared" ca="1" si="769"/>
        <v>8.3156130273947942E-3</v>
      </c>
      <c r="FX380" s="240">
        <f t="shared" ca="1" si="770"/>
        <v>-1.8275384608225434E-3</v>
      </c>
      <c r="FY380" s="240">
        <f t="shared" ca="1" si="771"/>
        <v>-1.1580416556547367E-2</v>
      </c>
      <c r="FZ380" s="240">
        <f t="shared" ca="1" si="772"/>
        <v>-1.8860280511727216E-2</v>
      </c>
      <c r="GA380" s="240">
        <f t="shared" ca="1" si="773"/>
        <v>-2.2112505204330675E-2</v>
      </c>
      <c r="GB380" s="240">
        <f t="shared" ca="1" si="774"/>
        <v>-2.0642573505913694E-2</v>
      </c>
      <c r="GC380" s="240">
        <f t="shared" ca="1" si="775"/>
        <v>-1.4764391385062874E-2</v>
      </c>
      <c r="GD380" s="240">
        <f t="shared" ca="1" si="776"/>
        <v>-5.7332528490862678E-3</v>
      </c>
      <c r="GE380" s="240">
        <f t="shared" ca="1" si="777"/>
        <v>4.522229845658584E-3</v>
      </c>
      <c r="GF380" s="240">
        <f t="shared" ca="1" si="778"/>
        <v>1.3811984036554025E-2</v>
      </c>
      <c r="GG380" s="240">
        <f t="shared" ca="1" si="779"/>
        <v>2.0152169732690368E-2</v>
      </c>
      <c r="GH380" s="240">
        <f t="shared" ca="1" si="780"/>
        <v>2.2188831417557644E-2</v>
      </c>
      <c r="GI380" s="240">
        <f t="shared" ca="1" si="781"/>
        <v>1.9487037141895702E-2</v>
      </c>
      <c r="GJ380" s="240">
        <f t="shared" ca="1" si="782"/>
        <v>1.2623758849323912E-2</v>
      </c>
      <c r="GK380" s="240">
        <f t="shared" ca="1" si="783"/>
        <v>3.0646592114006478E-3</v>
      </c>
      <c r="GL380" s="240">
        <f t="shared" ca="1" si="784"/>
        <v>-7.1489026843127058E-3</v>
      </c>
      <c r="GM380" s="240">
        <f t="shared" ca="1" si="785"/>
        <v>-1.5835806420420304E-2</v>
      </c>
      <c r="GN380" s="240">
        <f t="shared" ca="1" si="786"/>
        <v>-2.1140951563182263E-2</v>
      </c>
      <c r="GO380" s="240">
        <f t="shared" ca="1" si="787"/>
        <v>-2.1931416952843057E-2</v>
      </c>
      <c r="GP380" s="240">
        <f t="shared" ca="1" si="788"/>
        <v>-1.8038397600679136E-2</v>
      </c>
      <c r="GQ380" s="240">
        <f t="shared" ca="1" si="789"/>
        <v>-1.0293253230263803E-2</v>
      </c>
      <c r="GR380" s="240">
        <f t="shared" ca="1" si="790"/>
        <v>-3.4997024658285462E-4</v>
      </c>
      <c r="GS380" s="240">
        <f t="shared" ca="1" si="791"/>
        <v>9.6680493723776996E-3</v>
      </c>
      <c r="GT380" s="240">
        <f t="shared" ca="1" si="792"/>
        <v>1.762144353571423E-2</v>
      </c>
      <c r="GU380" s="240">
        <f t="shared" ca="1" si="793"/>
        <v>2.1811753804111628E-2</v>
      </c>
      <c r="GV380" s="240">
        <f t="shared" ca="1" si="794"/>
        <v>2.13441335633382E-2</v>
      </c>
      <c r="GW380" s="240">
        <f t="shared" ca="1" si="795"/>
        <v>1.6318443769361323E-2</v>
      </c>
      <c r="GX380" s="240">
        <f t="shared" ca="1" si="796"/>
        <v>7.8079275016341579E-3</v>
      </c>
      <c r="GY380" s="240">
        <f t="shared" ca="1" si="797"/>
        <v>-2.3699825964967527E-3</v>
      </c>
      <c r="GZ380" s="240">
        <f t="shared" ca="1" si="798"/>
        <v>-1.2041779598836563E-2</v>
      </c>
      <c r="HA380" s="240">
        <f t="shared" ca="1" si="799"/>
        <v>-1.9142037738145899E-2</v>
      </c>
      <c r="HB380" s="240">
        <f t="shared" ca="1" si="800"/>
        <v>-2.2154486965390435E-2</v>
      </c>
      <c r="HC380" s="240">
        <f t="shared" ca="1" si="801"/>
        <v>-2.0435814537866137E-2</v>
      </c>
      <c r="HD380" s="240">
        <f t="shared" ca="1" si="802"/>
        <v>-1.4353045354502743E-2</v>
      </c>
      <c r="HE380" s="240">
        <f t="shared" ca="1" si="803"/>
        <v>-5.2051632757405854E-3</v>
      </c>
      <c r="HF380" s="240">
        <f t="shared" ca="1" si="804"/>
        <v>5.0542886953391271E-3</v>
      </c>
      <c r="HG380" s="240">
        <f t="shared" ca="1" si="805"/>
        <v>1.4234390251609684E-2</v>
      </c>
      <c r="HH380" s="240">
        <f t="shared" ca="1" si="806"/>
        <v>2.037471787553773E-2</v>
      </c>
      <c r="HI380" s="240">
        <f t="shared" ca="1" si="807"/>
        <v>2.2163996021256141E-2</v>
      </c>
      <c r="HJ380" s="240">
        <f t="shared" ca="1" si="808"/>
        <v>1.9220121840035669E-2</v>
      </c>
      <c r="HK380" s="240">
        <f t="shared" ca="1" si="809"/>
        <v>1.2171763777661052E-2</v>
      </c>
      <c r="HL380" s="240">
        <f t="shared" ca="1" si="810"/>
        <v>2.5241085492004652E-3</v>
      </c>
      <c r="HM380" s="240">
        <f t="shared" ca="1" si="811"/>
        <v>-7.6625735876586455E-3</v>
      </c>
      <c r="HN380" s="240">
        <f t="shared" ca="1" si="812"/>
        <v>-1.6212902425591418E-2</v>
      </c>
      <c r="HO380" s="240">
        <f t="shared" ca="1" si="813"/>
        <v>-2.1300943291241499E-2</v>
      </c>
      <c r="HP380" s="240">
        <f t="shared" ca="1" si="814"/>
        <v>-2.1840137946657484E-2</v>
      </c>
      <c r="HQ380" s="240">
        <f t="shared" ca="1" si="815"/>
        <v>-1.7715340619592051E-2</v>
      </c>
      <c r="HR380" s="240">
        <f t="shared" ca="1" si="816"/>
        <v>-9.807407544093965E-3</v>
      </c>
      <c r="HS380" s="240">
        <f t="shared" ca="1" si="817"/>
        <v>1.9491111936638036E-4</v>
      </c>
      <c r="HT380" s="240">
        <f t="shared" ca="1" si="818"/>
        <v>1.0155606240876226E-2</v>
      </c>
      <c r="HU380" s="240">
        <f t="shared" ca="1" si="819"/>
        <v>1.7947557456080839E-2</v>
      </c>
      <c r="HV380" s="240">
        <f t="shared" ca="1" si="820"/>
        <v>2.1906782692871954E-2</v>
      </c>
      <c r="HW380" s="240">
        <f t="shared" ca="1" si="821"/>
        <v>2.1187783868484345E-2</v>
      </c>
      <c r="HX380" s="240">
        <f t="shared" ca="1" si="822"/>
        <v>1.5944104186745005E-2</v>
      </c>
      <c r="HY380" s="240">
        <f t="shared" ca="1" si="823"/>
        <v>7.2955387723034545E-3</v>
      </c>
      <c r="HZ380" s="240">
        <f t="shared" ca="1" si="824"/>
        <v>-2.9109991432741816E-3</v>
      </c>
      <c r="IA380" s="240">
        <f t="shared" ca="1" si="825"/>
        <v>-1.249588912336683E-2</v>
      </c>
      <c r="IB380" s="240">
        <f t="shared" ca="1" si="826"/>
        <v>-1.9412264516798013E-2</v>
      </c>
      <c r="IC380" s="240">
        <f t="shared" ca="1" si="827"/>
        <v>-2.2183123691911853E-2</v>
      </c>
      <c r="ID380" s="240">
        <f t="shared" ca="1" si="828"/>
        <v>-2.0216745799285299E-2</v>
      </c>
      <c r="IE380" s="240">
        <f t="shared" ca="1" si="829"/>
        <v>9.1102382401081899E-3</v>
      </c>
      <c r="IF380" s="240">
        <f t="shared" ca="1" si="830"/>
        <v>-4.673938306671184E-3</v>
      </c>
      <c r="IG380" s="240">
        <f t="shared" ca="1" si="831"/>
        <v>5.5833030305016285E-3</v>
      </c>
      <c r="IH380" s="240">
        <f t="shared" ca="1" si="832"/>
        <v>1.4648222202236154E-2</v>
      </c>
      <c r="II380" s="240">
        <f t="shared" ca="1" si="833"/>
        <v>2.0584993050196634E-2</v>
      </c>
      <c r="IJ380" s="240">
        <f t="shared" ca="1" si="834"/>
        <v>2.2125809862516613E-2</v>
      </c>
      <c r="IK380" s="240">
        <f t="shared" ca="1" si="835"/>
        <v>1.8941629055465842E-2</v>
      </c>
      <c r="IL380" s="240">
        <f t="shared" ca="1" si="836"/>
        <v>1.1712436890629833E-2</v>
      </c>
      <c r="IM380" s="240">
        <f t="shared" ca="1" si="837"/>
        <v>1.9820374583927446E-3</v>
      </c>
      <c r="IN380" s="240">
        <f t="shared" ca="1" si="838"/>
        <v>-8.1716288431971651E-3</v>
      </c>
      <c r="IO380" s="240">
        <f t="shared" ca="1" si="839"/>
        <v>-1.6580232384580819E-2</v>
      </c>
      <c r="IP380" s="240">
        <f t="shared" ca="1" si="840"/>
        <v>-2.1448104127555573E-2</v>
      </c>
      <c r="IQ380" s="240">
        <f t="shared" ca="1" si="841"/>
        <v>-2.1735703258028208E-2</v>
      </c>
      <c r="IR380" s="240">
        <f t="shared" ca="1" si="842"/>
        <v>-1.7381612579734973E-2</v>
      </c>
      <c r="IS380" s="240">
        <f t="shared" ca="1" si="843"/>
        <v>-9.3156542423418719E-3</v>
      </c>
      <c r="IT380" s="240">
        <f t="shared" ca="1" si="844"/>
        <v>7.3967507814550609E-4</v>
      </c>
      <c r="IU380" s="240">
        <f t="shared" ca="1" si="845"/>
        <v>1.0637045751918109E-2</v>
      </c>
      <c r="IV380" s="240">
        <f t="shared" ca="1" si="846"/>
        <v>1.8262860438938301E-2</v>
      </c>
      <c r="IW380" s="240">
        <f t="shared" ca="1" si="847"/>
        <v>2.1988615754885518E-2</v>
      </c>
      <c r="IX380" s="240">
        <f t="shared" ca="1" si="848"/>
        <v>2.1018671444890381E-2</v>
      </c>
      <c r="IY380" s="240">
        <f t="shared" ca="1" si="849"/>
        <v>1.5560160471955273E-2</v>
      </c>
      <c r="IZ380" s="240">
        <f t="shared" ca="1" si="850"/>
        <v>6.7787554832140834E-3</v>
      </c>
      <c r="JA380" s="240">
        <f t="shared" ca="1" si="851"/>
        <v>-3.4502622130166642E-3</v>
      </c>
      <c r="JB380" s="240">
        <f t="shared" ca="1" si="852"/>
        <v>-1.2942471591540569E-2</v>
      </c>
    </row>
    <row r="381" spans="2:262">
      <c r="B381" s="248">
        <v>20</v>
      </c>
      <c r="C381" s="247">
        <f t="shared" si="853"/>
        <v>3.9062500000000008E-4</v>
      </c>
      <c r="D381" s="244">
        <f t="shared" ca="1" si="597"/>
        <v>80.20616095997454</v>
      </c>
      <c r="E381" s="243">
        <f ca="1">Z361</f>
        <v>0.20616095997454084</v>
      </c>
      <c r="F381" s="242">
        <v>20</v>
      </c>
      <c r="G381" s="240">
        <f t="shared" ca="1" si="854"/>
        <v>-2.1988248463314713E-3</v>
      </c>
      <c r="H381" s="240">
        <f t="shared" ca="1" si="598"/>
        <v>-2.5035580801156128E-3</v>
      </c>
      <c r="I381" s="240">
        <f t="shared" ca="1" si="599"/>
        <v>-2.2170573684387324E-3</v>
      </c>
      <c r="J381" s="240">
        <f t="shared" ca="1" si="600"/>
        <v>-1.406981994897034E-3</v>
      </c>
      <c r="K381" s="240">
        <f t="shared" ca="1" si="601"/>
        <v>-2.6463731127119401E-4</v>
      </c>
      <c r="L381" s="240">
        <f t="shared" ca="1" si="602"/>
        <v>9.4020345059695214E-4</v>
      </c>
      <c r="M381" s="240">
        <f t="shared" ca="1" si="603"/>
        <v>1.9230081430614953E-3</v>
      </c>
      <c r="N381" s="240">
        <f t="shared" ca="1" si="604"/>
        <v>2.4516800951650004E-3</v>
      </c>
      <c r="O381" s="240">
        <f t="shared" ca="1" si="605"/>
        <v>2.4013694755497294E-3</v>
      </c>
      <c r="P381" s="240">
        <f t="shared" ca="1" si="606"/>
        <v>1.7839575129237266E-3</v>
      </c>
      <c r="Q381" s="240">
        <f t="shared" ca="1" si="607"/>
        <v>7.4525065513315024E-4</v>
      </c>
      <c r="R381" s="240">
        <f t="shared" ca="1" si="608"/>
        <v>-4.6945271286078893E-4</v>
      </c>
      <c r="S381" s="240">
        <f t="shared" ca="1" si="609"/>
        <v>-1.5732913152890569E-3</v>
      </c>
      <c r="T381" s="240">
        <f t="shared" ca="1" si="610"/>
        <v>-2.3055854190752339E-3</v>
      </c>
      <c r="U381" s="241">
        <f t="shared" ca="1" si="611"/>
        <v>-2.4933983004188677E-3</v>
      </c>
      <c r="V381" s="240">
        <f t="shared" ca="1" si="612"/>
        <v>-2.0923765441836603E-3</v>
      </c>
      <c r="W381" s="240">
        <f t="shared" ca="1" si="613"/>
        <v>-1.1972244342597232E-3</v>
      </c>
      <c r="X381" s="240">
        <f t="shared" ca="1" si="614"/>
        <v>-1.9338829358497931E-5</v>
      </c>
      <c r="Y381" s="240">
        <f t="shared" ca="1" si="615"/>
        <v>1.1631137845819963E-3</v>
      </c>
      <c r="Z381" s="240">
        <f t="shared" ca="1" si="616"/>
        <v>2.0708883883176063E-3</v>
      </c>
      <c r="AA381" s="240">
        <f t="shared" ca="1" si="617"/>
        <v>2.4896072269167849E-3</v>
      </c>
      <c r="AB381" s="240">
        <f t="shared" ca="1" si="618"/>
        <v>2.3203867182688995E-3</v>
      </c>
      <c r="AC381" s="240">
        <f t="shared" ca="1" si="619"/>
        <v>1.6031895497888909E-3</v>
      </c>
      <c r="AD381" s="240">
        <f t="shared" ca="1" si="620"/>
        <v>5.0738719121088218E-4</v>
      </c>
      <c r="AE381" s="240">
        <f t="shared" ca="1" si="621"/>
        <v>-7.0823844341517061E-4</v>
      </c>
      <c r="AF381" s="240">
        <f t="shared" ca="1" si="622"/>
        <v>-1.7566082781645183E-3</v>
      </c>
      <c r="AG381" s="240">
        <f t="shared" ca="1" si="623"/>
        <v>-2.3901419438721073E-3</v>
      </c>
      <c r="AH381" s="240">
        <f t="shared" ca="1" si="624"/>
        <v>-2.4592257320589293E-3</v>
      </c>
      <c r="AI381" s="240">
        <f t="shared" ca="1" si="625"/>
        <v>-1.9475449899987319E-3</v>
      </c>
      <c r="AJ381" s="240">
        <f t="shared" ca="1" si="626"/>
        <v>-9.7593694785104315E-4</v>
      </c>
      <c r="AK381" s="240">
        <f t="shared" ca="1" si="627"/>
        <v>2.2614589605259917E-4</v>
      </c>
      <c r="AL381" s="240">
        <f t="shared" ca="1" si="628"/>
        <v>1.3748226969988427E-3</v>
      </c>
      <c r="AM381" s="240">
        <f t="shared" ca="1" si="629"/>
        <v>2.1988248463314687E-3</v>
      </c>
      <c r="AN381" s="240">
        <f t="shared" ca="1" si="630"/>
        <v>2.5035580801156128E-3</v>
      </c>
      <c r="AO381" s="240">
        <f t="shared" ca="1" si="631"/>
        <v>2.2170573684387345E-3</v>
      </c>
      <c r="AP381" s="240">
        <f t="shared" ca="1" si="632"/>
        <v>1.4069819948970344E-3</v>
      </c>
      <c r="AQ381" s="240">
        <f t="shared" ca="1" si="633"/>
        <v>2.6463731127119878E-4</v>
      </c>
      <c r="AR381" s="240">
        <f t="shared" ca="1" si="634"/>
        <v>-9.4020345059695268E-4</v>
      </c>
      <c r="AS381" s="240">
        <f t="shared" ca="1" si="635"/>
        <v>-1.9230081430614931E-3</v>
      </c>
      <c r="AT381" s="240">
        <f t="shared" ca="1" si="636"/>
        <v>-2.4516800951650004E-3</v>
      </c>
      <c r="AU381" s="240">
        <f t="shared" ca="1" si="637"/>
        <v>-2.4013694755497302E-3</v>
      </c>
      <c r="AV381" s="240">
        <f t="shared" ca="1" si="638"/>
        <v>-1.7839575129237261E-3</v>
      </c>
      <c r="AW381" s="240">
        <f t="shared" ca="1" si="639"/>
        <v>-7.4525065513315414E-4</v>
      </c>
      <c r="AX381" s="240">
        <f t="shared" ca="1" si="640"/>
        <v>4.6945271286079175E-4</v>
      </c>
      <c r="AY381" s="240">
        <f t="shared" ca="1" si="641"/>
        <v>1.5732913152890556E-3</v>
      </c>
      <c r="AZ381" s="240">
        <f t="shared" ca="1" si="642"/>
        <v>2.3055854190752352E-3</v>
      </c>
      <c r="BA381" s="240">
        <f t="shared" ca="1" si="643"/>
        <v>2.4933983004188677E-3</v>
      </c>
      <c r="BB381" s="240">
        <f t="shared" ca="1" si="644"/>
        <v>2.0923765441836638E-3</v>
      </c>
      <c r="BC381" s="240">
        <f t="shared" ca="1" si="645"/>
        <v>1.1972244342597243E-3</v>
      </c>
      <c r="BD381" s="240">
        <f t="shared" ca="1" si="646"/>
        <v>1.9338829358503786E-5</v>
      </c>
      <c r="BE381" s="240">
        <f t="shared" ca="1" si="647"/>
        <v>-1.1631137845819948E-3</v>
      </c>
      <c r="BF381" s="240">
        <f t="shared" ca="1" si="648"/>
        <v>-2.0708883883176028E-3</v>
      </c>
      <c r="BG381" s="240">
        <f t="shared" ca="1" si="649"/>
        <v>-2.4896072269167844E-3</v>
      </c>
      <c r="BH381" s="240">
        <f t="shared" ca="1" si="650"/>
        <v>-2.3203867182689016E-3</v>
      </c>
      <c r="BI381" s="240">
        <f t="shared" ca="1" si="651"/>
        <v>-1.603189549788892E-3</v>
      </c>
      <c r="BJ381" s="240">
        <f t="shared" ca="1" si="652"/>
        <v>-5.0738719121088392E-4</v>
      </c>
      <c r="BK381" s="240">
        <f t="shared" ca="1" si="653"/>
        <v>7.0823844341517343E-4</v>
      </c>
      <c r="BL381" s="240">
        <f t="shared" ca="1" si="654"/>
        <v>1.7566082781645172E-3</v>
      </c>
      <c r="BM381" s="240">
        <f t="shared" ca="1" si="655"/>
        <v>2.3901419438721082E-3</v>
      </c>
      <c r="BN381" s="240">
        <f t="shared" ca="1" si="656"/>
        <v>2.4592257320589297E-3</v>
      </c>
      <c r="BO381" s="240">
        <f t="shared" ca="1" si="657"/>
        <v>1.9475449899987304E-3</v>
      </c>
      <c r="BP381" s="240">
        <f t="shared" ca="1" si="658"/>
        <v>9.7593694785104467E-4</v>
      </c>
      <c r="BQ381" s="240">
        <f t="shared" ca="1" si="659"/>
        <v>-2.2614589605260177E-4</v>
      </c>
      <c r="BR381" s="240">
        <f t="shared" ca="1" si="660"/>
        <v>-1.3748226969988414E-3</v>
      </c>
      <c r="BS381" s="240">
        <f t="shared" ca="1" si="661"/>
        <v>-2.1988248463314678E-3</v>
      </c>
      <c r="BT381" s="240">
        <f t="shared" ca="1" si="662"/>
        <v>-2.5035580801156128E-3</v>
      </c>
      <c r="BU381" s="240">
        <f t="shared" ca="1" si="663"/>
        <v>-2.2170573684387354E-3</v>
      </c>
      <c r="BV381" s="240">
        <f t="shared" ca="1" si="664"/>
        <v>-1.4069819948970357E-3</v>
      </c>
      <c r="BW381" s="240">
        <f t="shared" ca="1" si="665"/>
        <v>-2.6463731127119141E-4</v>
      </c>
      <c r="BX381" s="240">
        <f t="shared" ca="1" si="666"/>
        <v>9.4020345059694314E-4</v>
      </c>
      <c r="BY381" s="240">
        <f t="shared" ca="1" si="667"/>
        <v>1.9230081430614918E-3</v>
      </c>
      <c r="BZ381" s="240">
        <f t="shared" ca="1" si="668"/>
        <v>2.4516800951649999E-3</v>
      </c>
      <c r="CA381" s="240">
        <f t="shared" ca="1" si="669"/>
        <v>2.4013694755497285E-3</v>
      </c>
      <c r="CB381" s="240">
        <f t="shared" ca="1" si="670"/>
        <v>1.7839575129237335E-3</v>
      </c>
      <c r="CC381" s="240">
        <f t="shared" ca="1" si="671"/>
        <v>7.4525065513315533E-4</v>
      </c>
      <c r="CD381" s="240">
        <f t="shared" ca="1" si="672"/>
        <v>-4.6945271286079012E-4</v>
      </c>
      <c r="CE381" s="240">
        <f t="shared" ca="1" si="673"/>
        <v>-1.5732913152890612E-3</v>
      </c>
      <c r="CF381" s="240">
        <f t="shared" ca="1" si="674"/>
        <v>-2.3055854190752309E-3</v>
      </c>
      <c r="CG381" s="240">
        <f t="shared" ca="1" si="675"/>
        <v>-2.4933983004188677E-3</v>
      </c>
      <c r="CH381" s="240">
        <f t="shared" ca="1" si="676"/>
        <v>-2.0923765441836595E-3</v>
      </c>
      <c r="CI381" s="240">
        <f t="shared" ca="1" si="677"/>
        <v>-1.1972244342597336E-3</v>
      </c>
      <c r="CJ381" s="240">
        <f t="shared" ca="1" si="678"/>
        <v>-1.9338829358505304E-5</v>
      </c>
      <c r="CK381" s="240">
        <f t="shared" ca="1" si="679"/>
        <v>1.1631137845819935E-3</v>
      </c>
      <c r="CL381" s="240">
        <f t="shared" ca="1" si="680"/>
        <v>2.0708883883176071E-3</v>
      </c>
      <c r="CM381" s="240">
        <f t="shared" ca="1" si="681"/>
        <v>2.4896072269167836E-3</v>
      </c>
      <c r="CN381" s="240">
        <f t="shared" ca="1" si="682"/>
        <v>2.3203867182689025E-3</v>
      </c>
      <c r="CO381" s="240">
        <f t="shared" ca="1" si="683"/>
        <v>1.6031895497888933E-3</v>
      </c>
      <c r="CP381" s="240">
        <f t="shared" ca="1" si="684"/>
        <v>5.0738719121087644E-4</v>
      </c>
      <c r="CQ381" s="240">
        <f t="shared" ca="1" si="685"/>
        <v>-7.0823844341516334E-4</v>
      </c>
      <c r="CR381" s="240">
        <f t="shared" ca="1" si="686"/>
        <v>-1.7566082781645164E-3</v>
      </c>
      <c r="CS381" s="240">
        <f t="shared" ca="1" si="687"/>
        <v>-2.3901419438721078E-3</v>
      </c>
      <c r="CT381" s="240">
        <f t="shared" ca="1" si="688"/>
        <v>-2.459225732058928E-3</v>
      </c>
      <c r="CU381" s="240">
        <f t="shared" ca="1" si="689"/>
        <v>-1.9475449899987369E-3</v>
      </c>
      <c r="CV381" s="240">
        <f t="shared" ca="1" si="690"/>
        <v>-9.7593694785104608E-4</v>
      </c>
      <c r="CW381" s="240">
        <f t="shared" ca="1" si="691"/>
        <v>2.2614589605260025E-4</v>
      </c>
      <c r="CX381" s="240">
        <f t="shared" ca="1" si="692"/>
        <v>1.3748226969988327E-3</v>
      </c>
      <c r="CY381" s="240">
        <f t="shared" ca="1" si="693"/>
        <v>2.198824846331467E-3</v>
      </c>
      <c r="CZ381" s="240">
        <f t="shared" ca="1" si="694"/>
        <v>2.5035580801156128E-3</v>
      </c>
      <c r="DA381" s="240">
        <f t="shared" ca="1" si="695"/>
        <v>2.2170573684387319E-3</v>
      </c>
      <c r="DB381" s="240">
        <f t="shared" ca="1" si="696"/>
        <v>1.4069819948970444E-3</v>
      </c>
      <c r="DC381" s="240">
        <f t="shared" ca="1" si="697"/>
        <v>2.646373112712016E-4</v>
      </c>
      <c r="DD381" s="240">
        <f t="shared" ca="1" si="698"/>
        <v>-9.4020345059695008E-4</v>
      </c>
      <c r="DE381" s="240">
        <f t="shared" ca="1" si="699"/>
        <v>-1.9230081430614966E-3</v>
      </c>
      <c r="DF381" s="240">
        <f t="shared" ca="1" si="700"/>
        <v>-2.4516800951649982E-3</v>
      </c>
      <c r="DG381" s="240">
        <f t="shared" ca="1" si="701"/>
        <v>-2.4013694755497315E-3</v>
      </c>
      <c r="DH381" s="240">
        <f t="shared" ca="1" si="702"/>
        <v>-1.7839575129237283E-3</v>
      </c>
      <c r="DI381" s="240">
        <f t="shared" ca="1" si="703"/>
        <v>-7.4525065513314829E-4</v>
      </c>
      <c r="DJ381" s="240">
        <f t="shared" ca="1" si="704"/>
        <v>4.6945271286077993E-4</v>
      </c>
      <c r="DK381" s="240">
        <f t="shared" ca="1" si="705"/>
        <v>1.5732913152890532E-3</v>
      </c>
      <c r="DL381" s="240">
        <f t="shared" ca="1" si="706"/>
        <v>2.3055854190752335E-3</v>
      </c>
      <c r="DM381" s="240">
        <f t="shared" ca="1" si="707"/>
        <v>2.4933983004188668E-3</v>
      </c>
      <c r="DN381" s="240">
        <f t="shared" ca="1" si="708"/>
        <v>2.0923765441836651E-3</v>
      </c>
      <c r="DO381" s="240">
        <f t="shared" ca="1" si="709"/>
        <v>1.1972244342597273E-3</v>
      </c>
      <c r="DP381" s="240">
        <f t="shared" ca="1" si="710"/>
        <v>1.9338829358498148E-5</v>
      </c>
      <c r="DQ381" s="240">
        <f t="shared" ca="1" si="711"/>
        <v>-1.1631137845819841E-3</v>
      </c>
      <c r="DR381" s="240">
        <f t="shared" ca="1" si="712"/>
        <v>-2.0708883883176011E-3</v>
      </c>
      <c r="DS381" s="240">
        <f t="shared" ca="1" si="713"/>
        <v>-2.4896072269167844E-3</v>
      </c>
      <c r="DT381" s="240">
        <f t="shared" ca="1" si="714"/>
        <v>-2.320386718268899E-3</v>
      </c>
      <c r="DU381" s="240">
        <f t="shared" ca="1" si="715"/>
        <v>-1.6031895497889013E-3</v>
      </c>
      <c r="DV381" s="240">
        <f t="shared" ca="1" si="716"/>
        <v>-5.0738719121088684E-4</v>
      </c>
      <c r="DW381" s="240">
        <f t="shared" ca="1" si="717"/>
        <v>7.082384434151705E-4</v>
      </c>
      <c r="DX381" s="240">
        <f t="shared" ca="1" si="718"/>
        <v>1.7566082781645216E-3</v>
      </c>
      <c r="DY381" s="240">
        <f t="shared" ca="1" si="719"/>
        <v>2.3901419438721047E-3</v>
      </c>
      <c r="DZ381" s="240">
        <f t="shared" ca="1" si="720"/>
        <v>2.4592257320589302E-3</v>
      </c>
      <c r="EA381" s="240">
        <f t="shared" ca="1" si="721"/>
        <v>1.9475449899987319E-3</v>
      </c>
      <c r="EB381" s="240">
        <f t="shared" ca="1" si="722"/>
        <v>9.7593694785103925E-4</v>
      </c>
      <c r="EC381" s="240">
        <f t="shared" ca="1" si="723"/>
        <v>-2.2614589605258984E-4</v>
      </c>
      <c r="ED381" s="240">
        <f t="shared" ca="1" si="724"/>
        <v>-1.3748226969988388E-3</v>
      </c>
      <c r="EE381" s="240">
        <f t="shared" ca="1" si="725"/>
        <v>-2.1988248463314704E-3</v>
      </c>
      <c r="EF381" s="240">
        <f t="shared" ca="1" si="726"/>
        <v>-2.5035580801156128E-3</v>
      </c>
      <c r="EG381" s="240">
        <f t="shared" ca="1" si="727"/>
        <v>-2.2170573684387367E-3</v>
      </c>
      <c r="EH381" s="240">
        <f t="shared" ca="1" si="728"/>
        <v>-1.4069819948970531E-3</v>
      </c>
      <c r="EI381" s="240">
        <f t="shared" ca="1" si="729"/>
        <v>-2.6463731127119466E-4</v>
      </c>
      <c r="EJ381" s="240">
        <f t="shared" ca="1" si="730"/>
        <v>9.4020345059694032E-4</v>
      </c>
      <c r="EK381" s="240">
        <f t="shared" ca="1" si="731"/>
        <v>1.9230081430615014E-3</v>
      </c>
      <c r="EL381" s="240">
        <f t="shared" ca="1" si="732"/>
        <v>2.4516800951649995E-3</v>
      </c>
      <c r="EM381" s="240">
        <f t="shared" ca="1" si="733"/>
        <v>2.4013694755497346E-3</v>
      </c>
      <c r="EN381" s="240">
        <f t="shared" ca="1" si="734"/>
        <v>1.7839575129237235E-3</v>
      </c>
      <c r="EO381" s="240">
        <f t="shared" ca="1" si="735"/>
        <v>7.4525065513315837E-4</v>
      </c>
      <c r="EP381" s="240">
        <f t="shared" ca="1" si="736"/>
        <v>-4.6945271286076963E-4</v>
      </c>
      <c r="EQ381" s="240">
        <f t="shared" ca="1" si="737"/>
        <v>-1.5732913152890588E-3</v>
      </c>
      <c r="ER381" s="240">
        <f t="shared" ca="1" si="738"/>
        <v>-2.30558541907523E-3</v>
      </c>
      <c r="ES381" s="240">
        <f t="shared" ca="1" si="739"/>
        <v>-2.4933983004188664E-3</v>
      </c>
      <c r="ET381" s="240">
        <f t="shared" ca="1" si="740"/>
        <v>-2.0923765441836612E-3</v>
      </c>
      <c r="EU381" s="240">
        <f t="shared" ca="1" si="741"/>
        <v>-1.1972244342597364E-3</v>
      </c>
      <c r="EV381" s="240">
        <f t="shared" ca="1" si="742"/>
        <v>-1.9338829358490559E-5</v>
      </c>
      <c r="EW381" s="240">
        <f t="shared" ca="1" si="743"/>
        <v>1.1631137845819909E-3</v>
      </c>
      <c r="EX381" s="240">
        <f t="shared" ca="1" si="744"/>
        <v>2.0708883883175954E-3</v>
      </c>
      <c r="EY381" s="240">
        <f t="shared" ca="1" si="745"/>
        <v>2.4896072269167853E-3</v>
      </c>
      <c r="EZ381" s="240">
        <f t="shared" ca="1" si="746"/>
        <v>2.3203867182689034E-3</v>
      </c>
      <c r="FA381" s="240">
        <f t="shared" ca="1" si="747"/>
        <v>1.6031895497889089E-3</v>
      </c>
      <c r="FB381" s="240">
        <f t="shared" ca="1" si="748"/>
        <v>5.0738719121087958E-4</v>
      </c>
      <c r="FC381" s="240">
        <f t="shared" ca="1" si="749"/>
        <v>-7.0823844341516042E-4</v>
      </c>
      <c r="FD381" s="240">
        <f t="shared" ca="1" si="750"/>
        <v>-1.7566082781645268E-3</v>
      </c>
      <c r="FE381" s="240">
        <f t="shared" ca="1" si="751"/>
        <v>-2.3901419438721069E-3</v>
      </c>
      <c r="FF381" s="240">
        <f t="shared" ca="1" si="752"/>
        <v>-2.4592257320589323E-3</v>
      </c>
      <c r="FG381" s="240">
        <f t="shared" ca="1" si="753"/>
        <v>-1.9475449899987276E-3</v>
      </c>
      <c r="FH381" s="240">
        <f t="shared" ca="1" si="754"/>
        <v>-9.7593694785104879E-4</v>
      </c>
      <c r="FI381" s="240">
        <f t="shared" ca="1" si="755"/>
        <v>2.2614589605257944E-4</v>
      </c>
      <c r="FJ381" s="240">
        <f t="shared" ca="1" si="756"/>
        <v>1.3748226969988451E-3</v>
      </c>
      <c r="FK381" s="240">
        <f t="shared" ca="1" si="757"/>
        <v>2.1988248463314652E-3</v>
      </c>
      <c r="FL381" s="240">
        <f t="shared" ca="1" si="758"/>
        <v>2.5035580801156128E-3</v>
      </c>
      <c r="FM381" s="240">
        <f t="shared" ca="1" si="759"/>
        <v>2.2170573684387332E-3</v>
      </c>
      <c r="FN381" s="240">
        <f t="shared" ca="1" si="760"/>
        <v>1.406981994897047E-3</v>
      </c>
      <c r="FO381" s="240">
        <f t="shared" ca="1" si="761"/>
        <v>2.6463731127118729E-4</v>
      </c>
      <c r="FP381" s="240">
        <f t="shared" ca="1" si="762"/>
        <v>-9.4020345059694704E-4</v>
      </c>
      <c r="FQ381" s="240">
        <f t="shared" ca="1" si="763"/>
        <v>-1.9230081430614834E-3</v>
      </c>
      <c r="FR381" s="240">
        <f t="shared" ca="1" si="764"/>
        <v>-2.4516800951650008E-3</v>
      </c>
      <c r="FS381" s="240">
        <f t="shared" ca="1" si="765"/>
        <v>-2.4013694755497324E-3</v>
      </c>
      <c r="FT381" s="240">
        <f t="shared" ca="1" si="766"/>
        <v>-1.7839575129237431E-3</v>
      </c>
      <c r="FU381" s="240">
        <f t="shared" ca="1" si="767"/>
        <v>-7.4525065513315121E-4</v>
      </c>
      <c r="FV381" s="240">
        <f t="shared" ca="1" si="768"/>
        <v>4.694527128607769E-4</v>
      </c>
      <c r="FW381" s="240">
        <f t="shared" ca="1" si="769"/>
        <v>1.5732913152890649E-3</v>
      </c>
      <c r="FX381" s="240">
        <f t="shared" ca="1" si="770"/>
        <v>2.3055854190752326E-3</v>
      </c>
      <c r="FY381" s="240">
        <f t="shared" ca="1" si="771"/>
        <v>2.493398300418869E-3</v>
      </c>
      <c r="FZ381" s="240">
        <f t="shared" ca="1" si="772"/>
        <v>2.0923765441836573E-3</v>
      </c>
      <c r="GA381" s="240">
        <f t="shared" ca="1" si="773"/>
        <v>1.1972244342597299E-3</v>
      </c>
      <c r="GB381" s="240">
        <f t="shared" ca="1" si="774"/>
        <v>1.9338829358518748E-5</v>
      </c>
      <c r="GC381" s="240">
        <f t="shared" ca="1" si="775"/>
        <v>-1.1631137845819974E-3</v>
      </c>
      <c r="GD381" s="240">
        <f t="shared" ca="1" si="776"/>
        <v>-2.0708883883175993E-3</v>
      </c>
      <c r="GE381" s="240">
        <f t="shared" ca="1" si="777"/>
        <v>-2.4896072269167823E-3</v>
      </c>
      <c r="GF381" s="240">
        <f t="shared" ca="1" si="778"/>
        <v>-2.3203867182689003E-3</v>
      </c>
      <c r="GG381" s="240">
        <f t="shared" ca="1" si="779"/>
        <v>-1.6031895497889035E-3</v>
      </c>
      <c r="GH381" s="240">
        <f t="shared" ca="1" si="780"/>
        <v>-5.0738719121087221E-4</v>
      </c>
      <c r="GI381" s="240">
        <f t="shared" ca="1" si="781"/>
        <v>7.0823844341516768E-4</v>
      </c>
      <c r="GJ381" s="240">
        <f t="shared" ca="1" si="782"/>
        <v>1.7566082781645068E-3</v>
      </c>
      <c r="GK381" s="240">
        <f t="shared" ca="1" si="783"/>
        <v>2.3901419438721091E-3</v>
      </c>
      <c r="GL381" s="240">
        <f t="shared" ca="1" si="784"/>
        <v>2.4592257320589306E-3</v>
      </c>
      <c r="GM381" s="240">
        <f t="shared" ca="1" si="785"/>
        <v>1.9475449899987456E-3</v>
      </c>
      <c r="GN381" s="240">
        <f t="shared" ca="1" si="786"/>
        <v>9.7593694785104218E-4</v>
      </c>
      <c r="GO381" s="240">
        <f t="shared" ca="1" si="787"/>
        <v>-2.2614589605258703E-4</v>
      </c>
      <c r="GP381" s="240">
        <f t="shared" ca="1" si="788"/>
        <v>-1.3748226969988214E-3</v>
      </c>
      <c r="GQ381" s="240">
        <f t="shared" ca="1" si="789"/>
        <v>-2.1988248463314687E-3</v>
      </c>
      <c r="GR381" s="240">
        <f t="shared" ca="1" si="790"/>
        <v>-2.5035580801156128E-3</v>
      </c>
      <c r="GS381" s="240">
        <f t="shared" ca="1" si="791"/>
        <v>-2.2170573684387298E-3</v>
      </c>
      <c r="GT381" s="240">
        <f t="shared" ca="1" si="792"/>
        <v>-1.4069819948970409E-3</v>
      </c>
      <c r="GU381" s="240">
        <f t="shared" ca="1" si="793"/>
        <v>-2.6463731127121526E-4</v>
      </c>
      <c r="GV381" s="240">
        <f t="shared" ca="1" si="794"/>
        <v>9.4020345059695398E-4</v>
      </c>
      <c r="GW381" s="240">
        <f t="shared" ca="1" si="795"/>
        <v>1.9230081430614879E-3</v>
      </c>
      <c r="GX381" s="240">
        <f t="shared" ca="1" si="796"/>
        <v>2.4516800951649956E-3</v>
      </c>
      <c r="GY381" s="240">
        <f t="shared" ca="1" si="797"/>
        <v>2.4013694755497302E-3</v>
      </c>
      <c r="GZ381" s="240">
        <f t="shared" ca="1" si="798"/>
        <v>1.7839575129237376E-3</v>
      </c>
      <c r="HA381" s="240">
        <f t="shared" ca="1" si="799"/>
        <v>7.4525065513314406E-4</v>
      </c>
      <c r="HB381" s="240">
        <f t="shared" ca="1" si="800"/>
        <v>-4.6945271286078405E-4</v>
      </c>
      <c r="HC381" s="240">
        <f t="shared" ca="1" si="801"/>
        <v>-1.5732913152890428E-3</v>
      </c>
      <c r="HD381" s="240">
        <f t="shared" ca="1" si="802"/>
        <v>-2.3055854190752352E-3</v>
      </c>
      <c r="HE381" s="240">
        <f t="shared" ca="1" si="803"/>
        <v>-2.4933983004188686E-3</v>
      </c>
      <c r="HF381" s="240">
        <f t="shared" ca="1" si="804"/>
        <v>-2.0923765441836729E-3</v>
      </c>
      <c r="HG381" s="240">
        <f t="shared" ca="1" si="805"/>
        <v>-1.1972244342597234E-3</v>
      </c>
      <c r="HH381" s="240">
        <f t="shared" ca="1" si="806"/>
        <v>-1.9338829358511592E-5</v>
      </c>
      <c r="HI381" s="240">
        <f t="shared" ca="1" si="807"/>
        <v>1.1631137845819724E-3</v>
      </c>
      <c r="HJ381" s="240">
        <f t="shared" ca="1" si="808"/>
        <v>2.0708883883176037E-3</v>
      </c>
      <c r="HK381" s="240">
        <f t="shared" ca="1" si="809"/>
        <v>2.4896072269167827E-3</v>
      </c>
      <c r="HL381" s="240">
        <f t="shared" ca="1" si="810"/>
        <v>2.3203867182688977E-3</v>
      </c>
      <c r="HM381" s="240">
        <f t="shared" ca="1" si="811"/>
        <v>1.6031895497888979E-3</v>
      </c>
      <c r="HN381" s="240">
        <f t="shared" ca="1" si="812"/>
        <v>5.0738719121090007E-4</v>
      </c>
      <c r="HO381" s="240">
        <f t="shared" ca="1" si="813"/>
        <v>-7.0823844341517451E-4</v>
      </c>
      <c r="HP381" s="240">
        <f t="shared" ca="1" si="814"/>
        <v>-1.756608278164512E-3</v>
      </c>
      <c r="HQ381" s="240">
        <f t="shared" ca="1" si="815"/>
        <v>-2.3901419438721008E-3</v>
      </c>
      <c r="HR381" s="240">
        <f t="shared" ca="1" si="816"/>
        <v>-2.4592257320589293E-3</v>
      </c>
      <c r="HS381" s="240">
        <f t="shared" ca="1" si="817"/>
        <v>-1.9475449899987408E-3</v>
      </c>
      <c r="HT381" s="240">
        <f t="shared" ca="1" si="818"/>
        <v>-9.7593694785103535E-4</v>
      </c>
      <c r="HU381" s="240">
        <f t="shared" ca="1" si="819"/>
        <v>2.261458960525944E-4</v>
      </c>
      <c r="HV381" s="240">
        <f t="shared" ca="1" si="820"/>
        <v>1.3748226969988275E-3</v>
      </c>
      <c r="HW381" s="240">
        <f t="shared" ca="1" si="821"/>
        <v>2.1988248463314722E-3</v>
      </c>
      <c r="HX381" s="240">
        <f t="shared" ca="1" si="822"/>
        <v>2.5035580801156128E-3</v>
      </c>
      <c r="HY381" s="240">
        <f t="shared" ca="1" si="823"/>
        <v>2.2170573684387432E-3</v>
      </c>
      <c r="HZ381" s="240">
        <f t="shared" ca="1" si="824"/>
        <v>1.4069819948970346E-3</v>
      </c>
      <c r="IA381" s="240">
        <f t="shared" ca="1" si="825"/>
        <v>2.6463731127120789E-4</v>
      </c>
      <c r="IB381" s="240">
        <f t="shared" ca="1" si="826"/>
        <v>-9.4020345059692774E-4</v>
      </c>
      <c r="IC381" s="240">
        <f t="shared" ca="1" si="827"/>
        <v>-1.9230081430614927E-3</v>
      </c>
      <c r="ID381" s="240">
        <f t="shared" ca="1" si="828"/>
        <v>-2.4516800951649969E-3</v>
      </c>
      <c r="IE381" s="240">
        <f t="shared" ca="1" si="829"/>
        <v>-1.3854294380198564E-3</v>
      </c>
      <c r="IF381" s="240">
        <f t="shared" ca="1" si="830"/>
        <v>-1.7839575129237329E-3</v>
      </c>
      <c r="IG381" s="240">
        <f t="shared" ca="1" si="831"/>
        <v>-7.4525065513317127E-4</v>
      </c>
      <c r="IH381" s="240">
        <f t="shared" ca="1" si="832"/>
        <v>4.6945271286079132E-4</v>
      </c>
      <c r="II381" s="240">
        <f t="shared" ca="1" si="833"/>
        <v>1.5732913152890487E-3</v>
      </c>
      <c r="IJ381" s="240">
        <f t="shared" ca="1" si="834"/>
        <v>2.3055854190752248E-3</v>
      </c>
      <c r="IK381" s="240">
        <f t="shared" ca="1" si="835"/>
        <v>2.4933983004188677E-3</v>
      </c>
      <c r="IL381" s="240">
        <f t="shared" ca="1" si="836"/>
        <v>2.0923765441836686E-3</v>
      </c>
      <c r="IM381" s="240">
        <f t="shared" ca="1" si="837"/>
        <v>1.1972244342597482E-3</v>
      </c>
      <c r="IN381" s="240">
        <f t="shared" ca="1" si="838"/>
        <v>1.9338829358504003E-5</v>
      </c>
      <c r="IO381" s="240">
        <f t="shared" ca="1" si="839"/>
        <v>-1.1631137845819789E-3</v>
      </c>
      <c r="IP381" s="240">
        <f t="shared" ca="1" si="840"/>
        <v>-2.070888388317608E-3</v>
      </c>
      <c r="IQ381" s="240">
        <f t="shared" ca="1" si="841"/>
        <v>-2.489607226916784E-3</v>
      </c>
      <c r="IR381" s="240">
        <f t="shared" ca="1" si="842"/>
        <v>-2.3203867182689086E-3</v>
      </c>
      <c r="IS381" s="240">
        <f t="shared" ca="1" si="843"/>
        <v>-1.6031895497888922E-3</v>
      </c>
      <c r="IT381" s="240">
        <f t="shared" ca="1" si="844"/>
        <v>-5.0738719121089259E-4</v>
      </c>
      <c r="IU381" s="240">
        <f t="shared" ca="1" si="845"/>
        <v>7.082384434151474E-4</v>
      </c>
      <c r="IV381" s="240">
        <f t="shared" ca="1" si="846"/>
        <v>1.7566082781645172E-3</v>
      </c>
      <c r="IW381" s="240">
        <f t="shared" ca="1" si="847"/>
        <v>2.390141943872103E-3</v>
      </c>
      <c r="IX381" s="240">
        <f t="shared" ca="1" si="848"/>
        <v>2.459225732058928E-3</v>
      </c>
      <c r="IY381" s="240">
        <f t="shared" ca="1" si="849"/>
        <v>1.9475449899987363E-3</v>
      </c>
      <c r="IZ381" s="240">
        <f t="shared" ca="1" si="850"/>
        <v>9.7593694785106115E-4</v>
      </c>
      <c r="JA381" s="240">
        <f t="shared" ca="1" si="851"/>
        <v>-2.2614589605260134E-4</v>
      </c>
      <c r="JB381" s="240">
        <f t="shared" ca="1" si="852"/>
        <v>-1.3748226969988338E-3</v>
      </c>
    </row>
    <row r="382" spans="2:262">
      <c r="B382" s="248">
        <v>21</v>
      </c>
      <c r="C382" s="247">
        <f t="shared" si="853"/>
        <v>4.1015625000000009E-4</v>
      </c>
      <c r="D382" s="244">
        <f t="shared" ca="1" si="597"/>
        <v>80.206260926256832</v>
      </c>
      <c r="E382" s="243">
        <f ca="1">AA361</f>
        <v>0.20626092625683662</v>
      </c>
      <c r="F382" s="242">
        <v>21</v>
      </c>
      <c r="G382" s="240">
        <f t="shared" ca="1" si="854"/>
        <v>1.2345436962492809E-2</v>
      </c>
      <c r="H382" s="240">
        <f t="shared" ca="1" si="598"/>
        <v>1.4118257351606994E-2</v>
      </c>
      <c r="I382" s="240">
        <f t="shared" ca="1" si="599"/>
        <v>1.222278715502354E-2</v>
      </c>
      <c r="J382" s="240">
        <f t="shared" ca="1" si="600"/>
        <v>7.1515188457462846E-3</v>
      </c>
      <c r="K382" s="240">
        <f t="shared" ca="1" si="601"/>
        <v>2.2209987368171803E-4</v>
      </c>
      <c r="L382" s="240">
        <f t="shared" ca="1" si="602"/>
        <v>-6.7650264241115822E-3</v>
      </c>
      <c r="M382" s="240">
        <f t="shared" ca="1" si="603"/>
        <v>-1.1994422845934062E-2</v>
      </c>
      <c r="N382" s="240">
        <f t="shared" ca="1" si="604"/>
        <v>-1.4107356144097128E-2</v>
      </c>
      <c r="O382" s="240">
        <f t="shared" ca="1" si="605"/>
        <v>-1.2554831273898864E-2</v>
      </c>
      <c r="P382" s="240">
        <f t="shared" ca="1" si="606"/>
        <v>-7.7402345898712997E-3</v>
      </c>
      <c r="Q382" s="240">
        <f t="shared" ca="1" si="607"/>
        <v>-9.1452357565451406E-4</v>
      </c>
      <c r="R382" s="240">
        <f t="shared" ca="1" si="608"/>
        <v>6.1488044573928665E-3</v>
      </c>
      <c r="S382" s="240">
        <f t="shared" ca="1" si="609"/>
        <v>1.1614513114152097E-2</v>
      </c>
      <c r="T382" s="240">
        <f t="shared" ca="1" si="610"/>
        <v>1.4062469079977671E-2</v>
      </c>
      <c r="U382" s="241">
        <f t="shared" ca="1" si="611"/>
        <v>1.2856629704562023E-2</v>
      </c>
      <c r="V382" s="240">
        <f t="shared" ca="1" si="612"/>
        <v>8.3103034309048359E-3</v>
      </c>
      <c r="W382" s="240">
        <f t="shared" ca="1" si="613"/>
        <v>1.6047441102307412E-3</v>
      </c>
      <c r="X382" s="240">
        <f t="shared" ca="1" si="614"/>
        <v>-5.517769482164629E-3</v>
      </c>
      <c r="Y382" s="240">
        <f t="shared" ca="1" si="615"/>
        <v>-1.1206623002966936E-2</v>
      </c>
      <c r="Z382" s="240">
        <f t="shared" ca="1" si="616"/>
        <v>-1.3983704296117731E-2</v>
      </c>
      <c r="AA382" s="240">
        <f t="shared" ca="1" si="617"/>
        <v>-1.3127455388159128E-2</v>
      </c>
      <c r="AB382" s="240">
        <f t="shared" ca="1" si="618"/>
        <v>-8.8603520230767091E-3</v>
      </c>
      <c r="AC382" s="240">
        <f t="shared" ca="1" si="619"/>
        <v>-2.2910986756864765E-3</v>
      </c>
      <c r="AD382" s="240">
        <f t="shared" ca="1" si="620"/>
        <v>4.8734417169543302E-3</v>
      </c>
      <c r="AE382" s="240">
        <f t="shared" ca="1" si="621"/>
        <v>1.0771735155383405E-2</v>
      </c>
      <c r="AF382" s="240">
        <f t="shared" ca="1" si="622"/>
        <v>1.3871251543780605E-2</v>
      </c>
      <c r="AG382" s="240">
        <f t="shared" ca="1" si="623"/>
        <v>1.3366655881896877E-2</v>
      </c>
      <c r="AH382" s="240">
        <f t="shared" ca="1" si="624"/>
        <v>9.3890552511498131E-3</v>
      </c>
      <c r="AI382" s="240">
        <f t="shared" ca="1" si="625"/>
        <v>2.9719337837558922E-3</v>
      </c>
      <c r="AJ382" s="240">
        <f t="shared" ca="1" si="626"/>
        <v>-4.2173734037848094E-3</v>
      </c>
      <c r="AK382" s="240">
        <f t="shared" ca="1" si="627"/>
        <v>-1.0310897254317953E-2</v>
      </c>
      <c r="AL382" s="240">
        <f t="shared" ca="1" si="628"/>
        <v>-1.372538173149637E-2</v>
      </c>
      <c r="AM382" s="240">
        <f t="shared" ca="1" si="629"/>
        <v>-1.3573654930834339E-2</v>
      </c>
      <c r="AN382" s="240">
        <f t="shared" ca="1" si="630"/>
        <v>-9.8951394227387683E-3</v>
      </c>
      <c r="AO382" s="240">
        <f t="shared" ca="1" si="631"/>
        <v>-3.6456092430296313E-3</v>
      </c>
      <c r="AP382" s="240">
        <f t="shared" ca="1" si="632"/>
        <v>3.5511450686872884E-3</v>
      </c>
      <c r="AQ382" s="240">
        <f t="shared" ca="1" si="633"/>
        <v>9.8252194986389492E-3</v>
      </c>
      <c r="AR382" s="240">
        <f t="shared" ca="1" si="634"/>
        <v>1.3546446272419502E-2</v>
      </c>
      <c r="AS382" s="240">
        <f t="shared" ca="1" si="635"/>
        <v>1.3747953856131681E-2</v>
      </c>
      <c r="AT382" s="240">
        <f t="shared" ca="1" si="636"/>
        <v>1.0377385336746529E-2</v>
      </c>
      <c r="AU382" s="240">
        <f t="shared" ca="1" si="637"/>
        <v>4.3105021103192077E-3</v>
      </c>
      <c r="AV382" s="240">
        <f t="shared" ca="1" si="638"/>
        <v>-2.8763617140757525E-3</v>
      </c>
      <c r="AW382" s="240">
        <f t="shared" ca="1" si="639"/>
        <v>-9.3158719286001012E-3</v>
      </c>
      <c r="AX382" s="240">
        <f t="shared" ca="1" si="640"/>
        <v>-1.3334876237743829E-2</v>
      </c>
      <c r="AY382" s="240">
        <f t="shared" ca="1" si="641"/>
        <v>-1.3889132756411052E-2</v>
      </c>
      <c r="AZ382" s="240">
        <f t="shared" ca="1" si="642"/>
        <v>-1.0834631220526462E-2</v>
      </c>
      <c r="BA382" s="240">
        <f t="shared" ca="1" si="643"/>
        <v>-4.9650106004696789E-3</v>
      </c>
      <c r="BB382" s="240">
        <f t="shared" ca="1" si="644"/>
        <v>2.194648952155427E-3</v>
      </c>
      <c r="BC382" s="240">
        <f t="shared" ca="1" si="645"/>
        <v>8.7840816071112823E-3</v>
      </c>
      <c r="BD382" s="240">
        <f t="shared" ca="1" si="646"/>
        <v>1.3091181318214223E-2</v>
      </c>
      <c r="BE382" s="240">
        <f t="shared" ca="1" si="647"/>
        <v>1.3996851519335888E-2</v>
      </c>
      <c r="BF382" s="240">
        <f t="shared" ca="1" si="648"/>
        <v>1.1265775528694502E-2</v>
      </c>
      <c r="BG382" s="240">
        <f t="shared" ca="1" si="649"/>
        <v>5.6075579452000042E-3</v>
      </c>
      <c r="BH382" s="240">
        <f t="shared" ca="1" si="650"/>
        <v>-1.507649088680816E-3</v>
      </c>
      <c r="BI382" s="240">
        <f t="shared" ca="1" si="651"/>
        <v>-8.2311296636362122E-3</v>
      </c>
      <c r="BJ382" s="240">
        <f t="shared" ca="1" si="652"/>
        <v>-1.2815948596236963E-2</v>
      </c>
      <c r="BK382" s="240">
        <f t="shared" ca="1" si="653"/>
        <v>-1.4070850640971239E-2</v>
      </c>
      <c r="BL382" s="240">
        <f t="shared" ca="1" si="654"/>
        <v>-1.1669779596848525E-2</v>
      </c>
      <c r="BM382" s="240">
        <f t="shared" ca="1" si="655"/>
        <v>-6.2365961916763246E-3</v>
      </c>
      <c r="BN382" s="240">
        <f t="shared" ca="1" si="656"/>
        <v>8.1701716649715695E-4</v>
      </c>
      <c r="BO382" s="240">
        <f t="shared" ca="1" si="657"/>
        <v>7.6583482078396749E-3</v>
      </c>
      <c r="BP382" s="240">
        <f t="shared" ca="1" si="658"/>
        <v>1.2509841131546844E-2</v>
      </c>
      <c r="BQ382" s="240">
        <f t="shared" ca="1" si="659"/>
        <v>1.4110951850951538E-2</v>
      </c>
      <c r="BR382" s="240">
        <f t="shared" ca="1" si="660"/>
        <v>1.2045670143801797E-2</v>
      </c>
      <c r="BS382" s="240">
        <f t="shared" ca="1" si="661"/>
        <v>6.8506099316655829E-3</v>
      </c>
      <c r="BT382" s="240">
        <f t="shared" ca="1" si="662"/>
        <v>-1.2441697839715455E-4</v>
      </c>
      <c r="BU382" s="240">
        <f t="shared" ca="1" si="663"/>
        <v>-7.0671171204183319E-3</v>
      </c>
      <c r="BV382" s="240">
        <f t="shared" ca="1" si="664"/>
        <v>-1.2173596363838208E-2</v>
      </c>
      <c r="BW382" s="240">
        <f t="shared" ca="1" si="665"/>
        <v>-1.4117058541949487E-2</v>
      </c>
      <c r="BX382" s="240">
        <f t="shared" ca="1" si="666"/>
        <v>-1.2392541616302552E-2</v>
      </c>
      <c r="BY382" s="240">
        <f t="shared" ca="1" si="667"/>
        <v>-7.4481199522868115E-3</v>
      </c>
      <c r="BZ382" s="240">
        <f t="shared" ca="1" si="668"/>
        <v>-5.6848294110149484E-4</v>
      </c>
      <c r="CA382" s="240">
        <f t="shared" ca="1" si="669"/>
        <v>6.4588607288475468E-3</v>
      </c>
      <c r="CB382" s="240">
        <f t="shared" ca="1" si="670"/>
        <v>1.1808024336207928E-2</v>
      </c>
      <c r="CC382" s="240">
        <f t="shared" ca="1" si="671"/>
        <v>1.4089156002411587E-2</v>
      </c>
      <c r="CD382" s="240">
        <f t="shared" ca="1" si="672"/>
        <v>1.2709558370591187E-2</v>
      </c>
      <c r="CE382" s="240">
        <f t="shared" ca="1" si="673"/>
        <v>8.0276867995648076E-3</v>
      </c>
      <c r="CF382" s="240">
        <f t="shared" ca="1" si="674"/>
        <v>1.2600133354018087E-3</v>
      </c>
      <c r="CG382" s="240">
        <f t="shared" ca="1" si="675"/>
        <v>-5.8350443760516735E-3</v>
      </c>
      <c r="CH382" s="240">
        <f t="shared" ca="1" si="676"/>
        <v>-1.1414005743690942E-2</v>
      </c>
      <c r="CI382" s="240">
        <f t="shared" ca="1" si="677"/>
        <v>-1.402731145199956E-2</v>
      </c>
      <c r="CJ382" s="240">
        <f t="shared" ca="1" si="678"/>
        <v>-1.2995956685539189E-2</v>
      </c>
      <c r="CK382" s="240">
        <f t="shared" ca="1" si="679"/>
        <v>-8.587914246200333E-3</v>
      </c>
      <c r="CL382" s="240">
        <f t="shared" ca="1" si="680"/>
        <v>-1.9485082472129054E-3</v>
      </c>
      <c r="CM382" s="240">
        <f t="shared" ca="1" si="681"/>
        <v>5.1971708902642782E-3</v>
      </c>
      <c r="CN382" s="240">
        <f t="shared" ca="1" si="682"/>
        <v>1.0992489811588575E-2</v>
      </c>
      <c r="CO382" s="240">
        <f t="shared" ca="1" si="683"/>
        <v>1.3931673879652304E-2</v>
      </c>
      <c r="CP382" s="240">
        <f t="shared" ca="1" si="684"/>
        <v>1.3251046602520404E-2</v>
      </c>
      <c r="CQ382" s="240">
        <f t="shared" ca="1" si="685"/>
        <v>9.1274526552043156E-3</v>
      </c>
      <c r="CR382" s="240">
        <f t="shared" ca="1" si="686"/>
        <v>2.6323090319873991E-3</v>
      </c>
      <c r="CS382" s="240">
        <f t="shared" ca="1" si="687"/>
        <v>-4.5467769645838258E-3</v>
      </c>
      <c r="CT382" s="240">
        <f t="shared" ca="1" si="688"/>
        <v>-1.0544492008701696E-2</v>
      </c>
      <c r="CU382" s="240">
        <f t="shared" ca="1" si="689"/>
        <v>-1.3802473684658444E-2</v>
      </c>
      <c r="CV382" s="240">
        <f t="shared" ca="1" si="690"/>
        <v>-1.3474213587581543E-2</v>
      </c>
      <c r="CW382" s="240">
        <f t="shared" ca="1" si="691"/>
        <v>-9.6450022312914007E-3</v>
      </c>
      <c r="CX382" s="240">
        <f t="shared" ca="1" si="692"/>
        <v>-3.3097683537407965E-3</v>
      </c>
      <c r="CY382" s="240">
        <f t="shared" ca="1" si="693"/>
        <v>3.885429454945067E-3</v>
      </c>
      <c r="CZ382" s="240">
        <f t="shared" ca="1" si="694"/>
        <v>1.0071091600977503E-2</v>
      </c>
      <c r="DA382" s="240">
        <f t="shared" ca="1" si="695"/>
        <v>1.3640022121604325E-2</v>
      </c>
      <c r="DB382" s="240">
        <f t="shared" ca="1" si="696"/>
        <v>1.3664920011908447E-2</v>
      </c>
      <c r="DC382" s="240">
        <f t="shared" ca="1" si="697"/>
        <v>1.0139316152200959E-2</v>
      </c>
      <c r="DD382" s="240">
        <f t="shared" ca="1" si="698"/>
        <v>3.979254153628561E-3</v>
      </c>
      <c r="DE382" s="240">
        <f t="shared" ca="1" si="699"/>
        <v>-3.2147216054260151E-3</v>
      </c>
      <c r="DF382" s="240">
        <f t="shared" ca="1" si="700"/>
        <v>-9.573429051463047E-3</v>
      </c>
      <c r="DG382" s="240">
        <f t="shared" ca="1" si="701"/>
        <v>-1.3444710550534426E-2</v>
      </c>
      <c r="DH382" s="240">
        <f t="shared" ca="1" si="702"/>
        <v>-1.382270644702106E-2</v>
      </c>
      <c r="DI382" s="240">
        <f t="shared" ca="1" si="703"/>
        <v>-1.0609203572400661E-2</v>
      </c>
      <c r="DJ382" s="240">
        <f t="shared" ca="1" si="704"/>
        <v>-4.6391535817187348E-3</v>
      </c>
      <c r="DK382" s="240">
        <f t="shared" ca="1" si="705"/>
        <v>2.5362692099830369E-3</v>
      </c>
      <c r="DL382" s="240">
        <f t="shared" ca="1" si="706"/>
        <v>9.0527032728302641E-3</v>
      </c>
      <c r="DM382" s="240">
        <f t="shared" ca="1" si="707"/>
        <v>1.3217009494130761E-2</v>
      </c>
      <c r="DN382" s="240">
        <f t="shared" ca="1" si="708"/>
        <v>1.3947192771576704E-2</v>
      </c>
      <c r="DO382" s="240">
        <f t="shared" ca="1" si="709"/>
        <v>1.1053532491937964E-2</v>
      </c>
      <c r="DP382" s="240">
        <f t="shared" ca="1" si="710"/>
        <v>5.2878768824885904E-3</v>
      </c>
      <c r="DQ382" s="240">
        <f t="shared" ca="1" si="711"/>
        <v>-1.8517067198622643E-3</v>
      </c>
      <c r="DR382" s="240">
        <f t="shared" ca="1" si="712"/>
        <v>-8.5101687390901539E-3</v>
      </c>
      <c r="DS382" s="240">
        <f t="shared" ca="1" si="713"/>
        <v>-1.2957467504182398E-2</v>
      </c>
      <c r="DT382" s="240">
        <f t="shared" ca="1" si="714"/>
        <v>-1.4038079087115811E-2</v>
      </c>
      <c r="DU382" s="240">
        <f t="shared" ca="1" si="715"/>
        <v>-1.1471232483527029E-2</v>
      </c>
      <c r="DV382" s="240">
        <f t="shared" ca="1" si="716"/>
        <v>-5.9238612246853128E-3</v>
      </c>
      <c r="DW382" s="240">
        <f t="shared" ca="1" si="717"/>
        <v>1.1626833060629895E-3</v>
      </c>
      <c r="DX382" s="240">
        <f t="shared" ca="1" si="718"/>
        <v>7.9471324634547511E-3</v>
      </c>
      <c r="DY382" s="240">
        <f t="shared" ca="1" si="719"/>
        <v>1.2666709840076344E-2</v>
      </c>
      <c r="DZ382" s="240">
        <f t="shared" ca="1" si="720"/>
        <v>1.4095146440543549E-2</v>
      </c>
      <c r="EA382" s="240">
        <f t="shared" ca="1" si="721"/>
        <v>1.1861297271302092E-2</v>
      </c>
      <c r="EB382" s="240">
        <f t="shared" ca="1" si="722"/>
        <v>6.5455744663227167E-3</v>
      </c>
      <c r="EC382" s="240">
        <f t="shared" ca="1" si="723"/>
        <v>-4.7085888634047952E-4</v>
      </c>
      <c r="ED382" s="240">
        <f t="shared" ca="1" si="724"/>
        <v>-7.3649508496282925E-3</v>
      </c>
      <c r="EE382" s="240">
        <f t="shared" ca="1" si="725"/>
        <v>-1.2345436962492797E-2</v>
      </c>
      <c r="EF382" s="240">
        <f t="shared" ca="1" si="726"/>
        <v>-1.4118257351606994E-2</v>
      </c>
      <c r="EG382" s="240">
        <f t="shared" ca="1" si="727"/>
        <v>-1.2222787155023489E-2</v>
      </c>
      <c r="EH382" s="240">
        <f t="shared" ca="1" si="728"/>
        <v>-7.1515188457462291E-3</v>
      </c>
      <c r="EI382" s="240">
        <f t="shared" ca="1" si="729"/>
        <v>-2.22099873681692E-4</v>
      </c>
      <c r="EJ382" s="240">
        <f t="shared" ca="1" si="730"/>
        <v>6.7650264241115726E-3</v>
      </c>
      <c r="EK382" s="240">
        <f t="shared" ca="1" si="731"/>
        <v>1.1994422845934036E-2</v>
      </c>
      <c r="EL382" s="240">
        <f t="shared" ca="1" si="732"/>
        <v>1.4107356144097133E-2</v>
      </c>
      <c r="EM382" s="240">
        <f t="shared" ca="1" si="733"/>
        <v>1.255483127389883E-2</v>
      </c>
      <c r="EN382" s="240">
        <f t="shared" ca="1" si="734"/>
        <v>7.7402345898712668E-3</v>
      </c>
      <c r="EO382" s="240">
        <f t="shared" ca="1" si="735"/>
        <v>9.1452357565451232E-4</v>
      </c>
      <c r="EP382" s="240">
        <f t="shared" ca="1" si="736"/>
        <v>-6.1488044573928327E-3</v>
      </c>
      <c r="EQ382" s="240">
        <f t="shared" ca="1" si="737"/>
        <v>-1.1614513114152056E-2</v>
      </c>
      <c r="ER382" s="240">
        <f t="shared" ca="1" si="738"/>
        <v>-1.4062469079977678E-2</v>
      </c>
      <c r="ES382" s="240">
        <f t="shared" ca="1" si="739"/>
        <v>-1.2856629704562002E-2</v>
      </c>
      <c r="ET382" s="240">
        <f t="shared" ca="1" si="740"/>
        <v>-8.3103034309048238E-3</v>
      </c>
      <c r="EU382" s="240">
        <f t="shared" ca="1" si="741"/>
        <v>-1.6047441102307776E-3</v>
      </c>
      <c r="EV382" s="240">
        <f t="shared" ca="1" si="742"/>
        <v>5.5177694821645727E-3</v>
      </c>
      <c r="EW382" s="240">
        <f t="shared" ca="1" si="743"/>
        <v>1.1206623002967004E-2</v>
      </c>
      <c r="EX382" s="240">
        <f t="shared" ca="1" si="744"/>
        <v>1.3983704296117738E-2</v>
      </c>
      <c r="EY382" s="240">
        <f t="shared" ca="1" si="745"/>
        <v>1.3127455388159121E-2</v>
      </c>
      <c r="EZ382" s="240">
        <f t="shared" ca="1" si="746"/>
        <v>8.8603520230767195E-3</v>
      </c>
      <c r="FA382" s="240">
        <f t="shared" ca="1" si="747"/>
        <v>2.291098675686512E-3</v>
      </c>
      <c r="FB382" s="240">
        <f t="shared" ca="1" si="748"/>
        <v>-4.8734417169542486E-3</v>
      </c>
      <c r="FC382" s="240">
        <f t="shared" ca="1" si="749"/>
        <v>-1.0771735155383445E-2</v>
      </c>
      <c r="FD382" s="240">
        <f t="shared" ca="1" si="750"/>
        <v>-1.3871251543780612E-2</v>
      </c>
      <c r="FE382" s="240">
        <f t="shared" ca="1" si="751"/>
        <v>-1.3366655881896871E-2</v>
      </c>
      <c r="FF382" s="240">
        <f t="shared" ca="1" si="752"/>
        <v>-9.3890552511498408E-3</v>
      </c>
      <c r="FG382" s="240">
        <f t="shared" ca="1" si="753"/>
        <v>-2.9719337837559772E-3</v>
      </c>
      <c r="FH382" s="240">
        <f t="shared" ca="1" si="754"/>
        <v>4.2173734037848944E-3</v>
      </c>
      <c r="FI382" s="240">
        <f t="shared" ca="1" si="755"/>
        <v>1.0310897254317998E-2</v>
      </c>
      <c r="FJ382" s="240">
        <f t="shared" ca="1" si="756"/>
        <v>1.3725381731496372E-2</v>
      </c>
      <c r="FK382" s="240">
        <f t="shared" ca="1" si="757"/>
        <v>1.357365493083435E-2</v>
      </c>
      <c r="FL382" s="240">
        <f t="shared" ca="1" si="758"/>
        <v>9.895139422738829E-3</v>
      </c>
      <c r="FM382" s="240">
        <f t="shared" ca="1" si="759"/>
        <v>3.6456092430295203E-3</v>
      </c>
      <c r="FN382" s="240">
        <f t="shared" ca="1" si="760"/>
        <v>-3.5511450686873509E-3</v>
      </c>
      <c r="FO382" s="240">
        <f t="shared" ca="1" si="761"/>
        <v>-9.8252194986389613E-3</v>
      </c>
      <c r="FP382" s="240">
        <f t="shared" ca="1" si="762"/>
        <v>-1.3546446272419506E-2</v>
      </c>
      <c r="FQ382" s="240">
        <f t="shared" ca="1" si="763"/>
        <v>-1.3747953856131688E-2</v>
      </c>
      <c r="FR382" s="240">
        <f t="shared" ca="1" si="764"/>
        <v>-1.037738533674645E-2</v>
      </c>
      <c r="FS382" s="240">
        <f t="shared" ca="1" si="765"/>
        <v>-4.3105021103191461E-3</v>
      </c>
      <c r="FT382" s="240">
        <f t="shared" ca="1" si="766"/>
        <v>2.8763617140757656E-3</v>
      </c>
      <c r="FU382" s="240">
        <f t="shared" ca="1" si="767"/>
        <v>9.3158719286001116E-3</v>
      </c>
      <c r="FV382" s="240">
        <f t="shared" ca="1" si="768"/>
        <v>1.3334876237743817E-2</v>
      </c>
      <c r="FW382" s="240">
        <f t="shared" ca="1" si="769"/>
        <v>1.3889132756411068E-2</v>
      </c>
      <c r="FX382" s="240">
        <f t="shared" ca="1" si="770"/>
        <v>1.083463122052639E-2</v>
      </c>
      <c r="FY382" s="240">
        <f t="shared" ca="1" si="771"/>
        <v>4.9650106004696173E-3</v>
      </c>
      <c r="FZ382" s="240">
        <f t="shared" ca="1" si="772"/>
        <v>-2.1946489521554417E-3</v>
      </c>
      <c r="GA382" s="240">
        <f t="shared" ca="1" si="773"/>
        <v>-8.7840816071112528E-3</v>
      </c>
      <c r="GB382" s="240">
        <f t="shared" ca="1" si="774"/>
        <v>-1.309118131821419E-2</v>
      </c>
      <c r="GC382" s="240">
        <f t="shared" ca="1" si="775"/>
        <v>-1.3996851519335874E-2</v>
      </c>
      <c r="GD382" s="240">
        <f t="shared" ca="1" si="776"/>
        <v>-1.1265775528694462E-2</v>
      </c>
      <c r="GE382" s="240">
        <f t="shared" ca="1" si="777"/>
        <v>-5.6075579451999921E-3</v>
      </c>
      <c r="GF382" s="240">
        <f t="shared" ca="1" si="778"/>
        <v>1.507649088680829E-3</v>
      </c>
      <c r="GG382" s="240">
        <f t="shared" ca="1" si="779"/>
        <v>8.2311296636361827E-3</v>
      </c>
      <c r="GH382" s="240">
        <f t="shared" ca="1" si="780"/>
        <v>1.2815948596236925E-2</v>
      </c>
      <c r="GI382" s="240">
        <f t="shared" ca="1" si="781"/>
        <v>1.4070850640971235E-2</v>
      </c>
      <c r="GJ382" s="240">
        <f t="shared" ca="1" si="782"/>
        <v>1.1669779596848517E-2</v>
      </c>
      <c r="GK382" s="240">
        <f t="shared" ca="1" si="783"/>
        <v>6.2365961916763107E-3</v>
      </c>
      <c r="GL382" s="240">
        <f t="shared" ca="1" si="784"/>
        <v>-8.1701716649712052E-4</v>
      </c>
      <c r="GM382" s="240">
        <f t="shared" ca="1" si="785"/>
        <v>-7.6583482078396029E-3</v>
      </c>
      <c r="GN382" s="240">
        <f t="shared" ca="1" si="786"/>
        <v>-1.2509841131546897E-2</v>
      </c>
      <c r="GO382" s="240">
        <f t="shared" ca="1" si="787"/>
        <v>-1.4110951850951537E-2</v>
      </c>
      <c r="GP382" s="240">
        <f t="shared" ca="1" si="788"/>
        <v>-1.204567014380179E-2</v>
      </c>
      <c r="GQ382" s="240">
        <f t="shared" ca="1" si="789"/>
        <v>-6.8506099316655716E-3</v>
      </c>
      <c r="GR382" s="240">
        <f t="shared" ca="1" si="790"/>
        <v>1.2441697839706868E-4</v>
      </c>
      <c r="GS382" s="240">
        <f t="shared" ca="1" si="791"/>
        <v>7.0671171204184299E-3</v>
      </c>
      <c r="GT382" s="240">
        <f t="shared" ca="1" si="792"/>
        <v>1.2173596363838215E-2</v>
      </c>
      <c r="GU382" s="240">
        <f t="shared" ca="1" si="793"/>
        <v>1.4117058541949487E-2</v>
      </c>
      <c r="GV382" s="240">
        <f t="shared" ca="1" si="794"/>
        <v>1.2392541616302547E-2</v>
      </c>
      <c r="GW382" s="240">
        <f t="shared" ca="1" si="795"/>
        <v>7.4481199522868843E-3</v>
      </c>
      <c r="GX382" s="240">
        <f t="shared" ca="1" si="796"/>
        <v>5.6848294110138295E-4</v>
      </c>
      <c r="GY382" s="240">
        <f t="shared" ca="1" si="797"/>
        <v>-6.4588607288476475E-3</v>
      </c>
      <c r="GZ382" s="240">
        <f t="shared" ca="1" si="798"/>
        <v>-1.1808024336207937E-2</v>
      </c>
      <c r="HA382" s="240">
        <f t="shared" ca="1" si="799"/>
        <v>-1.4089156002411589E-2</v>
      </c>
      <c r="HB382" s="240">
        <f t="shared" ca="1" si="800"/>
        <v>-1.270955837059118E-2</v>
      </c>
      <c r="HC382" s="240">
        <f t="shared" ca="1" si="801"/>
        <v>-8.0276867995648805E-3</v>
      </c>
      <c r="HD382" s="240">
        <f t="shared" ca="1" si="802"/>
        <v>-1.2600133354016951E-3</v>
      </c>
      <c r="HE382" s="240">
        <f t="shared" ca="1" si="803"/>
        <v>5.8350443760516865E-3</v>
      </c>
      <c r="HF382" s="240">
        <f t="shared" ca="1" si="804"/>
        <v>1.141400574369095E-2</v>
      </c>
      <c r="HG382" s="240">
        <f t="shared" ca="1" si="805"/>
        <v>1.4027311451999562E-2</v>
      </c>
      <c r="HH382" s="240">
        <f t="shared" ca="1" si="806"/>
        <v>1.2995956685539224E-2</v>
      </c>
      <c r="HI382" s="240">
        <f t="shared" ca="1" si="807"/>
        <v>8.5879142462002428E-3</v>
      </c>
      <c r="HJ382" s="240">
        <f t="shared" ca="1" si="808"/>
        <v>1.9485082472128915E-3</v>
      </c>
      <c r="HK382" s="240">
        <f t="shared" ca="1" si="809"/>
        <v>-5.1971708902642895E-3</v>
      </c>
      <c r="HL382" s="240">
        <f t="shared" ca="1" si="810"/>
        <v>-1.0992489811588584E-2</v>
      </c>
      <c r="HM382" s="240">
        <f t="shared" ca="1" si="811"/>
        <v>-1.3931673879652291E-2</v>
      </c>
      <c r="HN382" s="240">
        <f t="shared" ca="1" si="812"/>
        <v>-1.3251046602520435E-2</v>
      </c>
      <c r="HO382" s="240">
        <f t="shared" ca="1" si="813"/>
        <v>-9.1274526552042271E-3</v>
      </c>
      <c r="HP382" s="240">
        <f t="shared" ca="1" si="814"/>
        <v>-2.6323090319873869E-3</v>
      </c>
      <c r="HQ382" s="240">
        <f t="shared" ca="1" si="815"/>
        <v>4.5467769645838388E-3</v>
      </c>
      <c r="HR382" s="240">
        <f t="shared" ca="1" si="816"/>
        <v>1.0544492008701705E-2</v>
      </c>
      <c r="HS382" s="240">
        <f t="shared" ca="1" si="817"/>
        <v>1.3802473684658425E-2</v>
      </c>
      <c r="HT382" s="240">
        <f t="shared" ca="1" si="818"/>
        <v>1.347421358758151E-2</v>
      </c>
      <c r="HU382" s="240">
        <f t="shared" ca="1" si="819"/>
        <v>9.6450022312913903E-3</v>
      </c>
      <c r="HV382" s="240">
        <f t="shared" ca="1" si="820"/>
        <v>3.3097683537407826E-3</v>
      </c>
      <c r="HW382" s="240">
        <f t="shared" ca="1" si="821"/>
        <v>-3.88542945494508E-3</v>
      </c>
      <c r="HX382" s="240">
        <f t="shared" ca="1" si="822"/>
        <v>-1.0071091600977442E-2</v>
      </c>
      <c r="HY382" s="240">
        <f t="shared" ca="1" si="823"/>
        <v>-1.3640022121604355E-2</v>
      </c>
      <c r="HZ382" s="240">
        <f t="shared" ca="1" si="824"/>
        <v>-1.3664920011908444E-2</v>
      </c>
      <c r="IA382" s="240">
        <f t="shared" ca="1" si="825"/>
        <v>-1.013931615220095E-2</v>
      </c>
      <c r="IB382" s="240">
        <f t="shared" ca="1" si="826"/>
        <v>-3.9792541536285472E-3</v>
      </c>
      <c r="IC382" s="240">
        <f t="shared" ca="1" si="827"/>
        <v>3.2147216054259301E-3</v>
      </c>
      <c r="ID382" s="240">
        <f t="shared" ca="1" si="828"/>
        <v>9.573429051463132E-3</v>
      </c>
      <c r="IE382" s="240">
        <f t="shared" ca="1" si="829"/>
        <v>1.7186134518486829E-2</v>
      </c>
      <c r="IF382" s="240">
        <f t="shared" ca="1" si="830"/>
        <v>1.3822706447021056E-2</v>
      </c>
      <c r="IG382" s="240">
        <f t="shared" ca="1" si="831"/>
        <v>1.0609203572400652E-2</v>
      </c>
      <c r="IH382" s="240">
        <f t="shared" ca="1" si="832"/>
        <v>4.6391535817187218E-3</v>
      </c>
      <c r="II382" s="240">
        <f t="shared" ca="1" si="833"/>
        <v>-2.536269209982951E-3</v>
      </c>
      <c r="IJ382" s="240">
        <f t="shared" ca="1" si="834"/>
        <v>-9.0527032728303508E-3</v>
      </c>
      <c r="IK382" s="240">
        <f t="shared" ca="1" si="835"/>
        <v>-1.3217009494130764E-2</v>
      </c>
      <c r="IL382" s="240">
        <f t="shared" ca="1" si="836"/>
        <v>-1.3947192771576701E-2</v>
      </c>
      <c r="IM382" s="240">
        <f t="shared" ca="1" si="837"/>
        <v>-1.1053532491937955E-2</v>
      </c>
      <c r="IN382" s="240">
        <f t="shared" ca="1" si="838"/>
        <v>-5.2878768824886719E-3</v>
      </c>
      <c r="IO382" s="240">
        <f t="shared" ca="1" si="839"/>
        <v>1.851706719862377E-3</v>
      </c>
      <c r="IP382" s="240">
        <f t="shared" ca="1" si="840"/>
        <v>8.5101687390901643E-3</v>
      </c>
      <c r="IQ382" s="240">
        <f t="shared" ca="1" si="841"/>
        <v>1.2957467504182401E-2</v>
      </c>
      <c r="IR382" s="240">
        <f t="shared" ca="1" si="842"/>
        <v>1.403807908711581E-2</v>
      </c>
      <c r="IS382" s="240">
        <f t="shared" ca="1" si="843"/>
        <v>1.1471232483527079E-2</v>
      </c>
      <c r="IT382" s="240">
        <f t="shared" ca="1" si="844"/>
        <v>5.9238612246853926E-3</v>
      </c>
      <c r="IU382" s="240">
        <f t="shared" ca="1" si="845"/>
        <v>-1.162683306063104E-3</v>
      </c>
      <c r="IV382" s="240">
        <f t="shared" ca="1" si="846"/>
        <v>-7.9471324634545967E-3</v>
      </c>
      <c r="IW382" s="240">
        <f t="shared" ca="1" si="847"/>
        <v>-1.2666709840076349E-2</v>
      </c>
      <c r="IX382" s="240">
        <f t="shared" ca="1" si="848"/>
        <v>-1.4095146440543535E-2</v>
      </c>
      <c r="IY382" s="240">
        <f t="shared" ca="1" si="849"/>
        <v>-1.1861297271302085E-2</v>
      </c>
      <c r="IZ382" s="240">
        <f t="shared" ca="1" si="850"/>
        <v>-6.5455744663227046E-3</v>
      </c>
      <c r="JA382" s="240">
        <f t="shared" ca="1" si="851"/>
        <v>4.7085888634029304E-4</v>
      </c>
      <c r="JB382" s="240">
        <f t="shared" ca="1" si="852"/>
        <v>7.3649508496283038E-3</v>
      </c>
    </row>
    <row r="383" spans="2:262">
      <c r="B383" s="248">
        <v>22</v>
      </c>
      <c r="C383" s="247">
        <f t="shared" si="853"/>
        <v>4.2968750000000011E-4</v>
      </c>
      <c r="D383" s="244">
        <f t="shared" ca="1" si="597"/>
        <v>80.209710904425492</v>
      </c>
      <c r="E383" s="243">
        <f ca="1">AB361</f>
        <v>0.20971090442549689</v>
      </c>
      <c r="F383" s="242">
        <v>22</v>
      </c>
      <c r="G383" s="240">
        <f t="shared" ca="1" si="854"/>
        <v>-1.8627104591846355E-3</v>
      </c>
      <c r="H383" s="240">
        <f t="shared" ca="1" si="598"/>
        <v>-2.144880724541152E-3</v>
      </c>
      <c r="I383" s="240">
        <f t="shared" ca="1" si="599"/>
        <v>-1.8167406657694819E-3</v>
      </c>
      <c r="J383" s="240">
        <f t="shared" ca="1" si="600"/>
        <v>-9.7166016742170167E-4</v>
      </c>
      <c r="K383" s="240">
        <f t="shared" ca="1" si="601"/>
        <v>1.4989921617898649E-4</v>
      </c>
      <c r="L383" s="240">
        <f t="shared" ca="1" si="602"/>
        <v>1.2288058600883663E-3</v>
      </c>
      <c r="M383" s="240">
        <f t="shared" ca="1" si="603"/>
        <v>1.9580646684885803E-3</v>
      </c>
      <c r="N383" s="240">
        <f t="shared" ca="1" si="604"/>
        <v>2.1301703126983406E-3</v>
      </c>
      <c r="O383" s="240">
        <f t="shared" ca="1" si="605"/>
        <v>1.6961513742606053E-3</v>
      </c>
      <c r="P383" s="240">
        <f t="shared" ca="1" si="606"/>
        <v>7.7950480849085964E-4</v>
      </c>
      <c r="Q383" s="240">
        <f t="shared" ca="1" si="607"/>
        <v>-3.5894422250981833E-4</v>
      </c>
      <c r="R383" s="240">
        <f t="shared" ca="1" si="608"/>
        <v>-1.3952582665728093E-3</v>
      </c>
      <c r="S383" s="240">
        <f t="shared" ca="1" si="609"/>
        <v>-2.0345616446479512E-3</v>
      </c>
      <c r="T383" s="240">
        <f t="shared" ca="1" si="610"/>
        <v>-2.0949451962747005E-3</v>
      </c>
      <c r="U383" s="241">
        <f t="shared" ca="1" si="611"/>
        <v>-1.5592272178069409E-3</v>
      </c>
      <c r="V383" s="240">
        <f t="shared" ca="1" si="612"/>
        <v>-5.7984239213357735E-4</v>
      </c>
      <c r="W383" s="240">
        <f t="shared" ca="1" si="613"/>
        <v>5.6453239975900885E-4</v>
      </c>
      <c r="X383" s="240">
        <f t="shared" ca="1" si="614"/>
        <v>1.5482735732244026E-3</v>
      </c>
      <c r="Y383" s="240">
        <f t="shared" ca="1" si="615"/>
        <v>2.0914646799648339E-3</v>
      </c>
      <c r="Z383" s="240">
        <f t="shared" ca="1" si="616"/>
        <v>2.0395446123973992E-3</v>
      </c>
      <c r="AA383" s="240">
        <f t="shared" ca="1" si="617"/>
        <v>1.4072868508854962E-3</v>
      </c>
      <c r="AB383" s="240">
        <f t="shared" ca="1" si="618"/>
        <v>3.7459577656595436E-4</v>
      </c>
      <c r="AC383" s="240">
        <f t="shared" ca="1" si="619"/>
        <v>-7.6468382139371904E-4</v>
      </c>
      <c r="AD383" s="240">
        <f t="shared" ca="1" si="620"/>
        <v>-1.6863781589934162E-3</v>
      </c>
      <c r="AE383" s="240">
        <f t="shared" ca="1" si="621"/>
        <v>-2.1282257671027625E-3</v>
      </c>
      <c r="AF383" s="240">
        <f t="shared" ca="1" si="622"/>
        <v>-1.9645020989742146E-3</v>
      </c>
      <c r="AG383" s="240">
        <f t="shared" ca="1" si="623"/>
        <v>-1.2417935422887774E-3</v>
      </c>
      <c r="AH383" s="240">
        <f t="shared" ca="1" si="624"/>
        <v>-1.6574159889511965E-4</v>
      </c>
      <c r="AI383" s="240">
        <f t="shared" ca="1" si="625"/>
        <v>9.5747091980971004E-4</v>
      </c>
      <c r="AJ383" s="240">
        <f t="shared" ca="1" si="626"/>
        <v>1.8082420012232488E-3</v>
      </c>
      <c r="AK383" s="240">
        <f t="shared" ca="1" si="627"/>
        <v>2.1444908766969453E-3</v>
      </c>
      <c r="AL383" s="240">
        <f t="shared" ca="1" si="628"/>
        <v>1.8705403564318226E-3</v>
      </c>
      <c r="AM383" s="240">
        <f t="shared" ca="1" si="629"/>
        <v>1.0643410830464162E-3</v>
      </c>
      <c r="AN383" s="240">
        <f t="shared" ca="1" si="630"/>
        <v>-4.4708760976649065E-5</v>
      </c>
      <c r="AO383" s="240">
        <f t="shared" ca="1" si="631"/>
        <v>-1.1410370498610872E-3</v>
      </c>
      <c r="AP383" s="240">
        <f t="shared" ca="1" si="632"/>
        <v>-1.9126914844956743E-3</v>
      </c>
      <c r="AQ383" s="240">
        <f t="shared" ca="1" si="633"/>
        <v>-2.1401033668505759E-3</v>
      </c>
      <c r="AR383" s="240">
        <f t="shared" ca="1" si="634"/>
        <v>-1.7585642877156198E-3</v>
      </c>
      <c r="AS383" s="240">
        <f t="shared" ca="1" si="635"/>
        <v>-8.766384373462985E-4</v>
      </c>
      <c r="AT383" s="240">
        <f t="shared" ca="1" si="636"/>
        <v>2.5472855103991776E-4</v>
      </c>
      <c r="AU383" s="240">
        <f t="shared" ca="1" si="637"/>
        <v>1.3136143693680022E-3</v>
      </c>
      <c r="AV383" s="240">
        <f t="shared" ca="1" si="638"/>
        <v>1.9987207031888833E-3</v>
      </c>
      <c r="AW383" s="240">
        <f t="shared" ca="1" si="639"/>
        <v>2.1151054916819325E-3</v>
      </c>
      <c r="AX383" s="240">
        <f t="shared" ca="1" si="640"/>
        <v>1.6296522835796889E-3</v>
      </c>
      <c r="AY383" s="240">
        <f t="shared" ca="1" si="641"/>
        <v>6.8049328427521904E-4</v>
      </c>
      <c r="AZ383" s="240">
        <f t="shared" ca="1" si="642"/>
        <v>-4.6229516590788155E-4</v>
      </c>
      <c r="BA383" s="240">
        <f t="shared" ca="1" si="643"/>
        <v>-1.4735408644032438E-3</v>
      </c>
      <c r="BB383" s="240">
        <f t="shared" ca="1" si="644"/>
        <v>-2.0655011488985063E-3</v>
      </c>
      <c r="BC383" s="240">
        <f t="shared" ca="1" si="645"/>
        <v>-2.0697379943941177E-3</v>
      </c>
      <c r="BD383" s="240">
        <f t="shared" ca="1" si="646"/>
        <v>-1.4850458370943287E-3</v>
      </c>
      <c r="BE383" s="240">
        <f t="shared" ca="1" si="647"/>
        <v>-4.7779460888110084E-4</v>
      </c>
      <c r="BF383" s="240">
        <f t="shared" ca="1" si="648"/>
        <v>6.6540962561190847E-4</v>
      </c>
      <c r="BG383" s="240">
        <f t="shared" ca="1" si="649"/>
        <v>1.6192763553949082E-3</v>
      </c>
      <c r="BH383" s="240">
        <f t="shared" ca="1" si="650"/>
        <v>2.1123896894264535E-3</v>
      </c>
      <c r="BI383" s="240">
        <f t="shared" ca="1" si="651"/>
        <v>2.0044377887864094E-3</v>
      </c>
      <c r="BJ383" s="240">
        <f t="shared" ca="1" si="652"/>
        <v>1.326137587389118E-3</v>
      </c>
      <c r="BK383" s="240">
        <f t="shared" ca="1" si="653"/>
        <v>2.7049451021435593E-4</v>
      </c>
      <c r="BL383" s="240">
        <f t="shared" ca="1" si="654"/>
        <v>-8.6211582687139047E-4</v>
      </c>
      <c r="BM383" s="240">
        <f t="shared" ca="1" si="655"/>
        <v>-1.7494173298976214E-3</v>
      </c>
      <c r="BN383" s="240">
        <f t="shared" ca="1" si="656"/>
        <v>-2.1389347624955588E-3</v>
      </c>
      <c r="BO383" s="240">
        <f t="shared" ca="1" si="657"/>
        <v>-1.9198337515355336E-3</v>
      </c>
      <c r="BP383" s="240">
        <f t="shared" ca="1" si="658"/>
        <v>-1.1544579077768036E-3</v>
      </c>
      <c r="BQ383" s="240">
        <f t="shared" ca="1" si="659"/>
        <v>-6.0589401546906401E-5</v>
      </c>
      <c r="BR383" s="240">
        <f t="shared" ca="1" si="660"/>
        <v>1.050519381437651E-3</v>
      </c>
      <c r="BS383" s="240">
        <f t="shared" ca="1" si="661"/>
        <v>1.8627104591846303E-3</v>
      </c>
      <c r="BT383" s="240">
        <f t="shared" ca="1" si="662"/>
        <v>2.144880724541152E-3</v>
      </c>
      <c r="BU383" s="240">
        <f t="shared" ca="1" si="663"/>
        <v>1.8167406657694876E-3</v>
      </c>
      <c r="BV383" s="240">
        <f t="shared" ca="1" si="664"/>
        <v>9.7166016742171099E-4</v>
      </c>
      <c r="BW383" s="240">
        <f t="shared" ca="1" si="665"/>
        <v>-1.4989921617897608E-4</v>
      </c>
      <c r="BX383" s="240">
        <f t="shared" ca="1" si="666"/>
        <v>-1.2288058600883577E-3</v>
      </c>
      <c r="BY383" s="240">
        <f t="shared" ca="1" si="667"/>
        <v>-1.9580646684885759E-3</v>
      </c>
      <c r="BZ383" s="240">
        <f t="shared" ca="1" si="668"/>
        <v>-2.1301703126983414E-3</v>
      </c>
      <c r="CA383" s="240">
        <f t="shared" ca="1" si="669"/>
        <v>-1.6961513742606113E-3</v>
      </c>
      <c r="CB383" s="240">
        <f t="shared" ca="1" si="670"/>
        <v>-7.795048084908695E-4</v>
      </c>
      <c r="CC383" s="240">
        <f t="shared" ca="1" si="671"/>
        <v>3.5894422250980782E-4</v>
      </c>
      <c r="CD383" s="240">
        <f t="shared" ca="1" si="672"/>
        <v>1.3952582665728013E-3</v>
      </c>
      <c r="CE383" s="240">
        <f t="shared" ca="1" si="673"/>
        <v>2.0345616446479481E-3</v>
      </c>
      <c r="CF383" s="240">
        <f t="shared" ca="1" si="674"/>
        <v>2.0949451962747031E-3</v>
      </c>
      <c r="CG383" s="240">
        <f t="shared" ca="1" si="675"/>
        <v>1.5592272178069481E-3</v>
      </c>
      <c r="CH383" s="240">
        <f t="shared" ca="1" si="676"/>
        <v>5.7984239213358744E-4</v>
      </c>
      <c r="CI383" s="240">
        <f t="shared" ca="1" si="677"/>
        <v>-5.6453239975899887E-4</v>
      </c>
      <c r="CJ383" s="240">
        <f t="shared" ca="1" si="678"/>
        <v>-1.5482735732243952E-3</v>
      </c>
      <c r="CK383" s="240">
        <f t="shared" ca="1" si="679"/>
        <v>-2.0914646799648313E-3</v>
      </c>
      <c r="CL383" s="240">
        <f t="shared" ca="1" si="680"/>
        <v>-2.0395446123974027E-3</v>
      </c>
      <c r="CM383" s="240">
        <f t="shared" ca="1" si="681"/>
        <v>-1.4072868508855038E-3</v>
      </c>
      <c r="CN383" s="240">
        <f t="shared" ca="1" si="682"/>
        <v>-3.7459577656596456E-4</v>
      </c>
      <c r="CO383" s="240">
        <f t="shared" ca="1" si="683"/>
        <v>7.6468382139370929E-4</v>
      </c>
      <c r="CP383" s="240">
        <f t="shared" ca="1" si="684"/>
        <v>1.6863781589934099E-3</v>
      </c>
      <c r="CQ383" s="240">
        <f t="shared" ca="1" si="685"/>
        <v>2.1282257671027616E-3</v>
      </c>
      <c r="CR383" s="240">
        <f t="shared" ca="1" si="686"/>
        <v>1.9645020989742189E-3</v>
      </c>
      <c r="CS383" s="240">
        <f t="shared" ca="1" si="687"/>
        <v>1.2417935422887861E-3</v>
      </c>
      <c r="CT383" s="240">
        <f t="shared" ca="1" si="688"/>
        <v>1.6574159889513017E-4</v>
      </c>
      <c r="CU383" s="240">
        <f t="shared" ca="1" si="689"/>
        <v>-9.5747091980970061E-4</v>
      </c>
      <c r="CV383" s="240">
        <f t="shared" ca="1" si="690"/>
        <v>-1.8082420012232431E-3</v>
      </c>
      <c r="CW383" s="240">
        <f t="shared" ca="1" si="691"/>
        <v>-2.1444908766969448E-3</v>
      </c>
      <c r="CX383" s="240">
        <f t="shared" ca="1" si="692"/>
        <v>-1.8705403564318278E-3</v>
      </c>
      <c r="CY383" s="240">
        <f t="shared" ca="1" si="693"/>
        <v>-1.0643410830464255E-3</v>
      </c>
      <c r="CZ383" s="240">
        <f t="shared" ca="1" si="694"/>
        <v>4.470876097663844E-5</v>
      </c>
      <c r="DA383" s="240">
        <f t="shared" ca="1" si="695"/>
        <v>1.1410370498610783E-3</v>
      </c>
      <c r="DB383" s="240">
        <f t="shared" ca="1" si="696"/>
        <v>1.9126914844956695E-3</v>
      </c>
      <c r="DC383" s="240">
        <f t="shared" ca="1" si="697"/>
        <v>2.1401033668505768E-3</v>
      </c>
      <c r="DD383" s="240">
        <f t="shared" ca="1" si="698"/>
        <v>1.7585642877156259E-3</v>
      </c>
      <c r="DE383" s="240">
        <f t="shared" ca="1" si="699"/>
        <v>8.7663843734630772E-4</v>
      </c>
      <c r="DF383" s="240">
        <f t="shared" ca="1" si="700"/>
        <v>-2.5472855103990735E-4</v>
      </c>
      <c r="DG383" s="240">
        <f t="shared" ca="1" si="701"/>
        <v>-1.3136143693679939E-3</v>
      </c>
      <c r="DH383" s="240">
        <f t="shared" ca="1" si="702"/>
        <v>-1.9987207031888798E-3</v>
      </c>
      <c r="DI383" s="240">
        <f t="shared" ca="1" si="703"/>
        <v>-2.1151054916819343E-3</v>
      </c>
      <c r="DJ383" s="240">
        <f t="shared" ca="1" si="704"/>
        <v>-1.6296522835796958E-3</v>
      </c>
      <c r="DK383" s="240">
        <f t="shared" ca="1" si="705"/>
        <v>-6.804932842752289E-4</v>
      </c>
      <c r="DL383" s="240">
        <f t="shared" ca="1" si="706"/>
        <v>4.6229516590787115E-4</v>
      </c>
      <c r="DM383" s="240">
        <f t="shared" ca="1" si="707"/>
        <v>1.4735408644032362E-3</v>
      </c>
      <c r="DN383" s="240">
        <f t="shared" ca="1" si="708"/>
        <v>2.0655011488985033E-3</v>
      </c>
      <c r="DO383" s="240">
        <f t="shared" ca="1" si="709"/>
        <v>2.0697379943941203E-3</v>
      </c>
      <c r="DP383" s="240">
        <f t="shared" ca="1" si="710"/>
        <v>1.4850458370943363E-3</v>
      </c>
      <c r="DQ383" s="240">
        <f t="shared" ca="1" si="711"/>
        <v>4.7779460888111081E-4</v>
      </c>
      <c r="DR383" s="240">
        <f t="shared" ca="1" si="712"/>
        <v>-6.6540962561189838E-4</v>
      </c>
      <c r="DS383" s="240">
        <f t="shared" ca="1" si="713"/>
        <v>-1.6192763553949012E-3</v>
      </c>
      <c r="DT383" s="240">
        <f t="shared" ca="1" si="714"/>
        <v>-2.1123896894264518E-3</v>
      </c>
      <c r="DU383" s="240">
        <f t="shared" ca="1" si="715"/>
        <v>-2.0044377887864133E-3</v>
      </c>
      <c r="DV383" s="240">
        <f t="shared" ca="1" si="716"/>
        <v>-1.3261375873891263E-3</v>
      </c>
      <c r="DW383" s="240">
        <f t="shared" ca="1" si="717"/>
        <v>-2.7049451021436634E-4</v>
      </c>
      <c r="DX383" s="240">
        <f t="shared" ca="1" si="718"/>
        <v>8.6211582687138071E-4</v>
      </c>
      <c r="DY383" s="240">
        <f t="shared" ca="1" si="719"/>
        <v>1.7494173298976156E-3</v>
      </c>
      <c r="DZ383" s="240">
        <f t="shared" ca="1" si="720"/>
        <v>2.1389347624955579E-3</v>
      </c>
      <c r="EA383" s="240">
        <f t="shared" ca="1" si="721"/>
        <v>1.9198337515355386E-3</v>
      </c>
      <c r="EB383" s="240">
        <f t="shared" ca="1" si="722"/>
        <v>1.1544579077768123E-3</v>
      </c>
      <c r="EC383" s="240">
        <f t="shared" ca="1" si="723"/>
        <v>6.058940154691681E-5</v>
      </c>
      <c r="ED383" s="240">
        <f t="shared" ca="1" si="724"/>
        <v>-1.0505193814376416E-3</v>
      </c>
      <c r="EE383" s="240">
        <f t="shared" ca="1" si="725"/>
        <v>-1.8627104591846248E-3</v>
      </c>
      <c r="EF383" s="240">
        <f t="shared" ca="1" si="726"/>
        <v>-2.1448807245411524E-3</v>
      </c>
      <c r="EG383" s="240">
        <f t="shared" ca="1" si="727"/>
        <v>-1.816740665769493E-3</v>
      </c>
      <c r="EH383" s="240">
        <f t="shared" ca="1" si="728"/>
        <v>-9.7166016742172043E-4</v>
      </c>
      <c r="EI383" s="240">
        <f t="shared" ca="1" si="729"/>
        <v>1.4989921617896557E-4</v>
      </c>
      <c r="EJ383" s="240">
        <f t="shared" ca="1" si="730"/>
        <v>1.2288058600883492E-3</v>
      </c>
      <c r="EK383" s="240">
        <f t="shared" ca="1" si="731"/>
        <v>1.9580646684885716E-3</v>
      </c>
      <c r="EL383" s="240">
        <f t="shared" ca="1" si="732"/>
        <v>2.1301703126983427E-3</v>
      </c>
      <c r="EM383" s="240">
        <f t="shared" ca="1" si="733"/>
        <v>1.6961513742606178E-3</v>
      </c>
      <c r="EN383" s="240">
        <f t="shared" ca="1" si="734"/>
        <v>7.7950480849087937E-4</v>
      </c>
      <c r="EO383" s="240">
        <f t="shared" ca="1" si="735"/>
        <v>-3.589442225097973E-4</v>
      </c>
      <c r="EP383" s="240">
        <f t="shared" ca="1" si="736"/>
        <v>-1.3952582665727933E-3</v>
      </c>
      <c r="EQ383" s="240">
        <f t="shared" ca="1" si="737"/>
        <v>-2.0345616446479447E-3</v>
      </c>
      <c r="ER383" s="240">
        <f t="shared" ca="1" si="738"/>
        <v>-2.0949451962747052E-3</v>
      </c>
      <c r="ES383" s="240">
        <f t="shared" ca="1" si="739"/>
        <v>-1.5592272178069552E-3</v>
      </c>
      <c r="ET383" s="240">
        <f t="shared" ca="1" si="740"/>
        <v>-5.7984239213359763E-4</v>
      </c>
      <c r="EU383" s="240">
        <f t="shared" ca="1" si="741"/>
        <v>5.6453239975898857E-4</v>
      </c>
      <c r="EV383" s="240">
        <f t="shared" ca="1" si="742"/>
        <v>1.5482735732243881E-3</v>
      </c>
      <c r="EW383" s="240">
        <f t="shared" ca="1" si="743"/>
        <v>2.0914646799648291E-3</v>
      </c>
      <c r="EX383" s="240">
        <f t="shared" ca="1" si="744"/>
        <v>2.0395446123974057E-3</v>
      </c>
      <c r="EY383" s="240">
        <f t="shared" ca="1" si="745"/>
        <v>1.407286850885512E-3</v>
      </c>
      <c r="EZ383" s="240">
        <f t="shared" ca="1" si="746"/>
        <v>3.7459577656597496E-4</v>
      </c>
      <c r="FA383" s="240">
        <f t="shared" ca="1" si="747"/>
        <v>-7.6468382139369942E-4</v>
      </c>
      <c r="FB383" s="240">
        <f t="shared" ca="1" si="748"/>
        <v>-1.6863781589934034E-3</v>
      </c>
      <c r="FC383" s="240">
        <f t="shared" ca="1" si="749"/>
        <v>-2.1282257671027603E-3</v>
      </c>
      <c r="FD383" s="240">
        <f t="shared" ca="1" si="750"/>
        <v>-1.9645020989742233E-3</v>
      </c>
      <c r="FE383" s="240">
        <f t="shared" ca="1" si="751"/>
        <v>-1.2417935422887945E-3</v>
      </c>
      <c r="FF383" s="240">
        <f t="shared" ca="1" si="752"/>
        <v>-1.6574159889514069E-4</v>
      </c>
      <c r="FG383" s="240">
        <f t="shared" ca="1" si="753"/>
        <v>9.5747091980969128E-4</v>
      </c>
      <c r="FH383" s="240">
        <f t="shared" ca="1" si="754"/>
        <v>1.8082420012232375E-3</v>
      </c>
      <c r="FI383" s="240">
        <f t="shared" ca="1" si="755"/>
        <v>2.1444908766969448E-3</v>
      </c>
      <c r="FJ383" s="240">
        <f t="shared" ca="1" si="756"/>
        <v>1.8705403564318328E-3</v>
      </c>
      <c r="FK383" s="240">
        <f t="shared" ca="1" si="757"/>
        <v>1.0643410830464346E-3</v>
      </c>
      <c r="FL383" s="240">
        <f t="shared" ca="1" si="758"/>
        <v>-4.4708760976627923E-5</v>
      </c>
      <c r="FM383" s="240">
        <f t="shared" ca="1" si="759"/>
        <v>-1.1410370498610694E-3</v>
      </c>
      <c r="FN383" s="240">
        <f t="shared" ca="1" si="760"/>
        <v>-1.9126914844956647E-3</v>
      </c>
      <c r="FO383" s="240">
        <f t="shared" ca="1" si="761"/>
        <v>-2.1401033668505777E-3</v>
      </c>
      <c r="FP383" s="240">
        <f t="shared" ca="1" si="762"/>
        <v>-1.7585642877156319E-3</v>
      </c>
      <c r="FQ383" s="240">
        <f t="shared" ca="1" si="763"/>
        <v>-8.7663843734631737E-4</v>
      </c>
      <c r="FR383" s="240">
        <f t="shared" ca="1" si="764"/>
        <v>2.5472855103989684E-4</v>
      </c>
      <c r="FS383" s="240">
        <f t="shared" ca="1" si="765"/>
        <v>1.3136143693679857E-3</v>
      </c>
      <c r="FT383" s="240">
        <f t="shared" ca="1" si="766"/>
        <v>1.9987207031888759E-3</v>
      </c>
      <c r="FU383" s="240">
        <f t="shared" ca="1" si="767"/>
        <v>2.1151054916819364E-3</v>
      </c>
      <c r="FV383" s="240">
        <f t="shared" ca="1" si="768"/>
        <v>1.6296522835797026E-3</v>
      </c>
      <c r="FW383" s="240">
        <f t="shared" ca="1" si="769"/>
        <v>6.804932842752391E-4</v>
      </c>
      <c r="FX383" s="240">
        <f t="shared" ca="1" si="770"/>
        <v>-4.6229516590786117E-4</v>
      </c>
      <c r="FY383" s="240">
        <f t="shared" ca="1" si="771"/>
        <v>-1.4735408644032286E-3</v>
      </c>
      <c r="FZ383" s="240">
        <f t="shared" ca="1" si="772"/>
        <v>-2.0655011488985003E-3</v>
      </c>
      <c r="GA383" s="240">
        <f t="shared" ca="1" si="773"/>
        <v>-2.0697379943941229E-3</v>
      </c>
      <c r="GB383" s="240">
        <f t="shared" ca="1" si="774"/>
        <v>-1.4850458370943439E-3</v>
      </c>
      <c r="GC383" s="240">
        <f t="shared" ca="1" si="775"/>
        <v>-4.7779460888112122E-4</v>
      </c>
      <c r="GD383" s="240">
        <f t="shared" ca="1" si="776"/>
        <v>6.654096256118883E-4</v>
      </c>
      <c r="GE383" s="240">
        <f t="shared" ca="1" si="777"/>
        <v>1.6192763553948943E-3</v>
      </c>
      <c r="GF383" s="240">
        <f t="shared" ca="1" si="778"/>
        <v>2.1123896894264501E-3</v>
      </c>
      <c r="GG383" s="240">
        <f t="shared" ca="1" si="779"/>
        <v>2.0044377887864168E-3</v>
      </c>
      <c r="GH383" s="240">
        <f t="shared" ca="1" si="780"/>
        <v>1.3261375873891347E-3</v>
      </c>
      <c r="GI383" s="240">
        <f t="shared" ca="1" si="781"/>
        <v>2.7049451021437675E-4</v>
      </c>
      <c r="GJ383" s="240">
        <f t="shared" ca="1" si="782"/>
        <v>-8.6211582687137117E-4</v>
      </c>
      <c r="GK383" s="240">
        <f t="shared" ca="1" si="783"/>
        <v>-1.7494173298976093E-3</v>
      </c>
      <c r="GL383" s="240">
        <f t="shared" ca="1" si="784"/>
        <v>-2.138934762495557E-3</v>
      </c>
      <c r="GM383" s="240">
        <f t="shared" ca="1" si="785"/>
        <v>-1.9198337515355429E-3</v>
      </c>
      <c r="GN383" s="240">
        <f t="shared" ca="1" si="786"/>
        <v>-1.1544579077768214E-3</v>
      </c>
      <c r="GO383" s="240">
        <f t="shared" ca="1" si="787"/>
        <v>-6.0589401546927327E-5</v>
      </c>
      <c r="GP383" s="240">
        <f t="shared" ca="1" si="788"/>
        <v>1.0505193814376325E-3</v>
      </c>
      <c r="GQ383" s="240">
        <f t="shared" ca="1" si="789"/>
        <v>1.8627104591846196E-3</v>
      </c>
      <c r="GR383" s="240">
        <f t="shared" ca="1" si="790"/>
        <v>2.1448807245411524E-3</v>
      </c>
      <c r="GS383" s="240">
        <f t="shared" ca="1" si="791"/>
        <v>1.8167406657694986E-3</v>
      </c>
      <c r="GT383" s="240">
        <f t="shared" ca="1" si="792"/>
        <v>9.7166016742172964E-4</v>
      </c>
      <c r="GU383" s="240">
        <f t="shared" ca="1" si="793"/>
        <v>-1.4989921617895505E-4</v>
      </c>
      <c r="GV383" s="240">
        <f t="shared" ca="1" si="794"/>
        <v>-1.2288058600883405E-3</v>
      </c>
      <c r="GW383" s="240">
        <f t="shared" ca="1" si="795"/>
        <v>-1.9580646684885673E-3</v>
      </c>
      <c r="GX383" s="240">
        <f t="shared" ca="1" si="796"/>
        <v>-2.130170312698344E-3</v>
      </c>
      <c r="GY383" s="240">
        <f t="shared" ca="1" si="797"/>
        <v>-1.6961513742606244E-3</v>
      </c>
      <c r="GZ383" s="240">
        <f t="shared" ca="1" si="798"/>
        <v>-7.7950480849088902E-4</v>
      </c>
      <c r="HA383" s="240">
        <f t="shared" ca="1" si="799"/>
        <v>3.5894422250978722E-4</v>
      </c>
      <c r="HB383" s="240">
        <f t="shared" ca="1" si="800"/>
        <v>1.3952582665727852E-3</v>
      </c>
      <c r="HC383" s="240">
        <f t="shared" ca="1" si="801"/>
        <v>2.0345616446479416E-3</v>
      </c>
      <c r="HD383" s="240">
        <f t="shared" ca="1" si="802"/>
        <v>2.0949451962747074E-3</v>
      </c>
      <c r="HE383" s="240">
        <f t="shared" ca="1" si="803"/>
        <v>1.5592272178069626E-3</v>
      </c>
      <c r="HF383" s="240">
        <f t="shared" ca="1" si="804"/>
        <v>5.7984239213360782E-4</v>
      </c>
      <c r="HG383" s="240">
        <f t="shared" ca="1" si="805"/>
        <v>-5.6453239975897849E-4</v>
      </c>
      <c r="HH383" s="240">
        <f t="shared" ca="1" si="806"/>
        <v>-1.5482735732243809E-3</v>
      </c>
      <c r="HI383" s="240">
        <f t="shared" ca="1" si="807"/>
        <v>-2.0914646799648265E-3</v>
      </c>
      <c r="HJ383" s="240">
        <f t="shared" ca="1" si="808"/>
        <v>-2.0395446123974092E-3</v>
      </c>
      <c r="HK383" s="240">
        <f t="shared" ca="1" si="809"/>
        <v>-1.4072868508855198E-3</v>
      </c>
      <c r="HL383" s="240">
        <f t="shared" ca="1" si="810"/>
        <v>-3.7459577656598537E-4</v>
      </c>
      <c r="HM383" s="240">
        <f t="shared" ca="1" si="811"/>
        <v>7.6468382139368966E-4</v>
      </c>
      <c r="HN383" s="240">
        <f t="shared" ca="1" si="812"/>
        <v>1.6863781589933969E-3</v>
      </c>
      <c r="HO383" s="240">
        <f t="shared" ca="1" si="813"/>
        <v>2.128225767102759E-3</v>
      </c>
      <c r="HP383" s="240">
        <f t="shared" ca="1" si="814"/>
        <v>1.9645020989742272E-3</v>
      </c>
      <c r="HQ383" s="240">
        <f t="shared" ca="1" si="815"/>
        <v>1.2417935422888032E-3</v>
      </c>
      <c r="HR383" s="240">
        <f t="shared" ca="1" si="816"/>
        <v>1.6574159889515131E-4</v>
      </c>
      <c r="HS383" s="240">
        <f t="shared" ca="1" si="817"/>
        <v>-9.5747091980968163E-4</v>
      </c>
      <c r="HT383" s="240">
        <f t="shared" ca="1" si="818"/>
        <v>-1.8082420012232319E-3</v>
      </c>
      <c r="HU383" s="240">
        <f t="shared" ca="1" si="819"/>
        <v>-2.1444908766969444E-3</v>
      </c>
      <c r="HV383" s="240">
        <f t="shared" ca="1" si="820"/>
        <v>-1.870540356431838E-3</v>
      </c>
      <c r="HW383" s="240">
        <f t="shared" ca="1" si="821"/>
        <v>-1.0643410830464438E-3</v>
      </c>
      <c r="HX383" s="240">
        <f t="shared" ca="1" si="822"/>
        <v>4.4708760976617406E-5</v>
      </c>
      <c r="HY383" s="240">
        <f t="shared" ca="1" si="823"/>
        <v>1.1410370498610607E-3</v>
      </c>
      <c r="HZ383" s="240">
        <f t="shared" ca="1" si="824"/>
        <v>1.91269148449566E-3</v>
      </c>
      <c r="IA383" s="240">
        <f t="shared" ca="1" si="825"/>
        <v>2.1401033668505781E-3</v>
      </c>
      <c r="IB383" s="240">
        <f t="shared" ca="1" si="826"/>
        <v>1.7585642877156378E-3</v>
      </c>
      <c r="IC383" s="240">
        <f t="shared" ca="1" si="827"/>
        <v>8.7663843734632713E-4</v>
      </c>
      <c r="ID383" s="240">
        <f t="shared" ca="1" si="828"/>
        <v>-2.5472855103988643E-4</v>
      </c>
      <c r="IE383" s="240">
        <f t="shared" ca="1" si="829"/>
        <v>-2.6435650752525295E-3</v>
      </c>
      <c r="IF383" s="240">
        <f t="shared" ca="1" si="830"/>
        <v>-1.998720703188872E-3</v>
      </c>
      <c r="IG383" s="240">
        <f t="shared" ca="1" si="831"/>
        <v>-2.1151054916819377E-3</v>
      </c>
      <c r="IH383" s="240">
        <f t="shared" ca="1" si="832"/>
        <v>-1.6296522835797093E-3</v>
      </c>
      <c r="II383" s="240">
        <f t="shared" ca="1" si="833"/>
        <v>-6.8049328427524907E-4</v>
      </c>
      <c r="IJ383" s="240">
        <f t="shared" ca="1" si="834"/>
        <v>4.6229516590785076E-4</v>
      </c>
      <c r="IK383" s="240">
        <f t="shared" ca="1" si="835"/>
        <v>1.4735408644032211E-3</v>
      </c>
      <c r="IL383" s="240">
        <f t="shared" ca="1" si="836"/>
        <v>2.0655011488984977E-3</v>
      </c>
      <c r="IM383" s="240">
        <f t="shared" ca="1" si="837"/>
        <v>2.0697379943941259E-3</v>
      </c>
      <c r="IN383" s="240">
        <f t="shared" ca="1" si="838"/>
        <v>1.4850458370943517E-3</v>
      </c>
      <c r="IO383" s="240">
        <f t="shared" ca="1" si="839"/>
        <v>4.7779460888113163E-4</v>
      </c>
      <c r="IP383" s="240">
        <f t="shared" ca="1" si="840"/>
        <v>-6.6540962561187854E-4</v>
      </c>
      <c r="IQ383" s="240">
        <f t="shared" ca="1" si="841"/>
        <v>-1.6192763553948874E-3</v>
      </c>
      <c r="IR383" s="240">
        <f t="shared" ca="1" si="842"/>
        <v>-2.1123896894264483E-3</v>
      </c>
      <c r="IS383" s="240">
        <f t="shared" ca="1" si="843"/>
        <v>-2.0044377887864207E-3</v>
      </c>
      <c r="IT383" s="240">
        <f t="shared" ca="1" si="844"/>
        <v>-1.326137587389143E-3</v>
      </c>
      <c r="IU383" s="240">
        <f t="shared" ca="1" si="845"/>
        <v>-2.7049451021438726E-4</v>
      </c>
      <c r="IV383" s="240">
        <f t="shared" ca="1" si="846"/>
        <v>8.6211582687136163E-4</v>
      </c>
      <c r="IW383" s="240">
        <f t="shared" ca="1" si="847"/>
        <v>1.7494173298976034E-3</v>
      </c>
      <c r="IX383" s="240">
        <f t="shared" ca="1" si="848"/>
        <v>2.1389347624955562E-3</v>
      </c>
      <c r="IY383" s="240">
        <f t="shared" ca="1" si="849"/>
        <v>1.9198337515355477E-3</v>
      </c>
      <c r="IZ383" s="240">
        <f t="shared" ca="1" si="850"/>
        <v>1.1544579077768298E-3</v>
      </c>
      <c r="JA383" s="240">
        <f t="shared" ca="1" si="851"/>
        <v>6.0589401546937735E-5</v>
      </c>
      <c r="JB383" s="240">
        <f t="shared" ca="1" si="852"/>
        <v>-1.0505193814376234E-3</v>
      </c>
    </row>
    <row r="384" spans="2:262">
      <c r="B384" s="248">
        <v>23</v>
      </c>
      <c r="C384" s="247">
        <f t="shared" si="853"/>
        <v>4.4921875000000013E-4</v>
      </c>
      <c r="D384" s="244">
        <f t="shared" ca="1" si="597"/>
        <v>80.209623103024214</v>
      </c>
      <c r="E384" s="243">
        <f ca="1">AC361</f>
        <v>0.20962310302421516</v>
      </c>
      <c r="F384" s="242">
        <v>23</v>
      </c>
      <c r="G384" s="240">
        <f t="shared" ca="1" si="854"/>
        <v>-1.3826278848254981E-2</v>
      </c>
      <c r="H384" s="240">
        <f t="shared" ca="1" si="598"/>
        <v>-1.5954974233903133E-2</v>
      </c>
      <c r="I384" s="240">
        <f t="shared" ca="1" si="599"/>
        <v>-1.3132954881705565E-2</v>
      </c>
      <c r="J384" s="240">
        <f t="shared" ca="1" si="600"/>
        <v>-6.2358732742418578E-3</v>
      </c>
      <c r="K384" s="240">
        <f t="shared" ca="1" si="601"/>
        <v>2.596155345328372E-3</v>
      </c>
      <c r="L384" s="240">
        <f t="shared" ca="1" si="602"/>
        <v>1.0622615473127379E-2</v>
      </c>
      <c r="M384" s="240">
        <f t="shared" ca="1" si="603"/>
        <v>1.5352953764168367E-2</v>
      </c>
      <c r="N384" s="240">
        <f t="shared" ca="1" si="604"/>
        <v>1.5319379976415731E-2</v>
      </c>
      <c r="O384" s="240">
        <f t="shared" ca="1" si="605"/>
        <v>1.0532311816811243E-2</v>
      </c>
      <c r="P384" s="240">
        <f t="shared" ca="1" si="606"/>
        <v>2.4771424010934708E-3</v>
      </c>
      <c r="Q384" s="240">
        <f t="shared" ca="1" si="607"/>
        <v>-6.3466666384211674E-3</v>
      </c>
      <c r="R384" s="240">
        <f t="shared" ca="1" si="608"/>
        <v>-1.3201150274936475E-2</v>
      </c>
      <c r="S384" s="240">
        <f t="shared" ca="1" si="609"/>
        <v>-1.5959411111933282E-2</v>
      </c>
      <c r="T384" s="240">
        <f t="shared" ca="1" si="610"/>
        <v>-1.376558047946878E-2</v>
      </c>
      <c r="U384" s="241">
        <f t="shared" ca="1" si="611"/>
        <v>-7.300388379688676E-3</v>
      </c>
      <c r="V384" s="240">
        <f t="shared" ca="1" si="612"/>
        <v>1.4300621788937828E-3</v>
      </c>
      <c r="W384" s="240">
        <f t="shared" ca="1" si="613"/>
        <v>9.7167746404230263E-3</v>
      </c>
      <c r="X384" s="240">
        <f t="shared" ca="1" si="614"/>
        <v>1.498844121648487E-2</v>
      </c>
      <c r="Y384" s="240">
        <f t="shared" ca="1" si="615"/>
        <v>1.560930135814278E-2</v>
      </c>
      <c r="Z384" s="240">
        <f t="shared" ca="1" si="616"/>
        <v>1.1386706590483183E-2</v>
      </c>
      <c r="AA384" s="240">
        <f t="shared" ca="1" si="617"/>
        <v>3.6308979607013138E-3</v>
      </c>
      <c r="AB384" s="240">
        <f t="shared" ca="1" si="618"/>
        <v>-5.2515524161703686E-3</v>
      </c>
      <c r="AC384" s="240">
        <f t="shared" ca="1" si="619"/>
        <v>-1.2504483524495836E-2</v>
      </c>
      <c r="AD384" s="240">
        <f t="shared" ca="1" si="620"/>
        <v>-1.5877362558382679E-2</v>
      </c>
      <c r="AE384" s="240">
        <f t="shared" ca="1" si="621"/>
        <v>-1.4323609203927803E-2</v>
      </c>
      <c r="AF384" s="240">
        <f t="shared" ca="1" si="622"/>
        <v>-8.3253420479811532E-3</v>
      </c>
      <c r="AG384" s="240">
        <f t="shared" ca="1" si="623"/>
        <v>2.5621938160742819E-4</v>
      </c>
      <c r="AH384" s="240">
        <f t="shared" ca="1" si="624"/>
        <v>8.7582777640553989E-3</v>
      </c>
      <c r="AI384" s="240">
        <f t="shared" ca="1" si="625"/>
        <v>1.4542705007211429E-2</v>
      </c>
      <c r="AJ384" s="240">
        <f t="shared" ca="1" si="626"/>
        <v>1.5814634583379301E-2</v>
      </c>
      <c r="AK384" s="240">
        <f t="shared" ca="1" si="627"/>
        <v>1.2179395814567189E-2</v>
      </c>
      <c r="AL384" s="240">
        <f t="shared" ca="1" si="628"/>
        <v>4.7649773696696205E-3</v>
      </c>
      <c r="AM384" s="240">
        <f t="shared" ca="1" si="629"/>
        <v>-4.1279795763680838E-3</v>
      </c>
      <c r="AN384" s="240">
        <f t="shared" ca="1" si="630"/>
        <v>-1.1740053894414765E-2</v>
      </c>
      <c r="AO384" s="240">
        <f t="shared" ca="1" si="631"/>
        <v>-1.5709273201471918E-2</v>
      </c>
      <c r="AP384" s="240">
        <f t="shared" ca="1" si="632"/>
        <v>-1.4804017049075715E-2</v>
      </c>
      <c r="AQ384" s="240">
        <f t="shared" ca="1" si="633"/>
        <v>-9.3051799663862282E-3</v>
      </c>
      <c r="AR384" s="240">
        <f t="shared" ca="1" si="634"/>
        <v>-9.1901189070734725E-4</v>
      </c>
      <c r="AS384" s="240">
        <f t="shared" ca="1" si="635"/>
        <v>7.7523190216442286E-3</v>
      </c>
      <c r="AT384" s="240">
        <f t="shared" ca="1" si="636"/>
        <v>1.401816061948585E-2</v>
      </c>
      <c r="AU384" s="240">
        <f t="shared" ca="1" si="637"/>
        <v>1.5934266933587109E-2</v>
      </c>
      <c r="AV384" s="240">
        <f t="shared" ca="1" si="638"/>
        <v>1.2906083837477315E-2</v>
      </c>
      <c r="AW384" s="240">
        <f t="shared" ca="1" si="639"/>
        <v>5.8732349534215637E-3</v>
      </c>
      <c r="AX384" s="240">
        <f t="shared" ca="1" si="640"/>
        <v>-2.982036857582495E-3</v>
      </c>
      <c r="AY384" s="240">
        <f t="shared" ca="1" si="641"/>
        <v>-1.0912003895090817E-2</v>
      </c>
      <c r="AZ384" s="240">
        <f t="shared" ca="1" si="642"/>
        <v>-1.5456053931989795E-2</v>
      </c>
      <c r="BA384" s="240">
        <f t="shared" ca="1" si="643"/>
        <v>-1.5204200643175866E-2</v>
      </c>
      <c r="BB384" s="240">
        <f t="shared" ca="1" si="644"/>
        <v>-1.0234592308328218E-2</v>
      </c>
      <c r="BC384" s="240">
        <f t="shared" ca="1" si="645"/>
        <v>-2.0892629579608102E-3</v>
      </c>
      <c r="BD384" s="240">
        <f t="shared" ca="1" si="646"/>
        <v>6.7043497907735379E-3</v>
      </c>
      <c r="BE384" s="240">
        <f t="shared" ca="1" si="647"/>
        <v>1.3417650604793118E-2</v>
      </c>
      <c r="BF384" s="240">
        <f t="shared" ca="1" si="648"/>
        <v>1.5967550110695186E-2</v>
      </c>
      <c r="BG384" s="240">
        <f t="shared" ca="1" si="649"/>
        <v>1.3562832673855238E-2</v>
      </c>
      <c r="BH384" s="240">
        <f t="shared" ca="1" si="650"/>
        <v>6.9496649680884552E-3</v>
      </c>
      <c r="BI384" s="240">
        <f t="shared" ca="1" si="651"/>
        <v>-1.8199342226941813E-3</v>
      </c>
      <c r="BJ384" s="240">
        <f t="shared" ca="1" si="652"/>
        <v>-1.0024820801214768E-2</v>
      </c>
      <c r="BK384" s="240">
        <f t="shared" ca="1" si="653"/>
        <v>-1.5119076967097238E-2</v>
      </c>
      <c r="BL384" s="240">
        <f t="shared" ca="1" si="654"/>
        <v>-1.5521991356658875E-2</v>
      </c>
      <c r="BM384" s="240">
        <f t="shared" ca="1" si="655"/>
        <v>-1.1108542507799532E-2</v>
      </c>
      <c r="BN384" s="240">
        <f t="shared" ca="1" si="656"/>
        <v>-3.2481921282259242E-3</v>
      </c>
      <c r="BO384" s="240">
        <f t="shared" ca="1" si="657"/>
        <v>5.620049107504215E-3</v>
      </c>
      <c r="BP384" s="240">
        <f t="shared" ca="1" si="658"/>
        <v>1.2744429178932648E-2</v>
      </c>
      <c r="BQ384" s="240">
        <f t="shared" ca="1" si="659"/>
        <v>1.5914303750283031E-2</v>
      </c>
      <c r="BR384" s="240">
        <f t="shared" ca="1" si="660"/>
        <v>1.4146083344854184E-2</v>
      </c>
      <c r="BS384" s="240">
        <f t="shared" ca="1" si="661"/>
        <v>7.9884341461560482E-3</v>
      </c>
      <c r="BT384" s="240">
        <f t="shared" ca="1" si="662"/>
        <v>-6.4796920656921917E-4</v>
      </c>
      <c r="BU384" s="240">
        <f t="shared" ca="1" si="663"/>
        <v>-9.0833123348402003E-3</v>
      </c>
      <c r="BV384" s="240">
        <f t="shared" ca="1" si="664"/>
        <v>-1.4700168414163526E-2</v>
      </c>
      <c r="BW384" s="240">
        <f t="shared" ca="1" si="665"/>
        <v>-1.5755667054114152E-2</v>
      </c>
      <c r="BX384" s="240">
        <f t="shared" ca="1" si="666"/>
        <v>-1.1922294552947859E-2</v>
      </c>
      <c r="BY384" s="240">
        <f t="shared" ca="1" si="667"/>
        <v>-4.3895190639162461E-3</v>
      </c>
      <c r="BZ384" s="240">
        <f t="shared" ca="1" si="668"/>
        <v>4.5052928911855491E-3</v>
      </c>
      <c r="CA384" s="240">
        <f t="shared" ca="1" si="669"/>
        <v>1.2002144587140781E-2</v>
      </c>
      <c r="CB384" s="240">
        <f t="shared" ca="1" si="670"/>
        <v>1.5774816398991122E-2</v>
      </c>
      <c r="CC384" s="240">
        <f t="shared" ca="1" si="671"/>
        <v>1.4652675164553645E-2</v>
      </c>
      <c r="CD384" s="240">
        <f t="shared" ca="1" si="672"/>
        <v>8.9839133074468072E-3</v>
      </c>
      <c r="CE384" s="240">
        <f t="shared" ca="1" si="673"/>
        <v>5.2750721082789245E-4</v>
      </c>
      <c r="CF384" s="240">
        <f t="shared" ca="1" si="674"/>
        <v>-8.0925806119211581E-3</v>
      </c>
      <c r="CG384" s="240">
        <f t="shared" ca="1" si="675"/>
        <v>-1.4201598374932362E-2</v>
      </c>
      <c r="CH384" s="240">
        <f t="shared" ca="1" si="676"/>
        <v>-1.590396142669092E-2</v>
      </c>
      <c r="CI384" s="240">
        <f t="shared" ca="1" si="677"/>
        <v>-1.2671438650934929E-2</v>
      </c>
      <c r="CJ384" s="240">
        <f t="shared" ca="1" si="678"/>
        <v>-5.5070588154796729E-3</v>
      </c>
      <c r="CK384" s="240">
        <f t="shared" ca="1" si="679"/>
        <v>3.3661221023391719E-3</v>
      </c>
      <c r="CL384" s="240">
        <f t="shared" ca="1" si="680"/>
        <v>1.1194819333933948E-2</v>
      </c>
      <c r="CM384" s="240">
        <f t="shared" ca="1" si="681"/>
        <v>1.5549843950861666E-2</v>
      </c>
      <c r="CN384" s="240">
        <f t="shared" ca="1" si="682"/>
        <v>1.5079862867990229E-2</v>
      </c>
      <c r="CO384" s="240">
        <f t="shared" ca="1" si="683"/>
        <v>9.9307078641347312E-3</v>
      </c>
      <c r="CP384" s="240">
        <f t="shared" ca="1" si="684"/>
        <v>1.7001250209449171E-3</v>
      </c>
      <c r="CQ384" s="240">
        <f t="shared" ca="1" si="685"/>
        <v>-7.0579944935037307E-3</v>
      </c>
      <c r="CR384" s="240">
        <f t="shared" ca="1" si="686"/>
        <v>-1.3626068643643753E-2</v>
      </c>
      <c r="CS384" s="240">
        <f t="shared" ca="1" si="687"/>
        <v>-1.5966070854335566E-2</v>
      </c>
      <c r="CT384" s="240">
        <f t="shared" ca="1" si="688"/>
        <v>-1.3351915124985941E-2</v>
      </c>
      <c r="CU384" s="240">
        <f t="shared" ca="1" si="689"/>
        <v>-6.5947553381761207E-3</v>
      </c>
      <c r="CV384" s="240">
        <f t="shared" ca="1" si="690"/>
        <v>2.2087100061705806E-3</v>
      </c>
      <c r="CW384" s="240">
        <f t="shared" ca="1" si="691"/>
        <v>1.0326828384808053E-2</v>
      </c>
      <c r="CX384" s="240">
        <f t="shared" ca="1" si="692"/>
        <v>1.5240605551083307E-2</v>
      </c>
      <c r="CY384" s="240">
        <f t="shared" ca="1" si="693"/>
        <v>1.5425331487986351E-2</v>
      </c>
      <c r="CZ384" s="240">
        <f t="shared" ca="1" si="694"/>
        <v>1.0823687054484363E-2</v>
      </c>
      <c r="DA384" s="240">
        <f t="shared" ca="1" si="695"/>
        <v>2.8635297062701605E-3</v>
      </c>
      <c r="DB384" s="240">
        <f t="shared" ca="1" si="696"/>
        <v>-5.985160491402873E-3</v>
      </c>
      <c r="DC384" s="240">
        <f t="shared" ca="1" si="697"/>
        <v>-1.2976698065776955E-2</v>
      </c>
      <c r="DD384" s="240">
        <f t="shared" ca="1" si="698"/>
        <v>-1.5941658760678365E-2</v>
      </c>
      <c r="DE384" s="240">
        <f t="shared" ca="1" si="699"/>
        <v>-1.396003641412975E-2</v>
      </c>
      <c r="DF384" s="240">
        <f t="shared" ca="1" si="700"/>
        <v>-7.6467143103081132E-3</v>
      </c>
      <c r="DG384" s="240">
        <f t="shared" ca="1" si="701"/>
        <v>1.0393287191101299E-3</v>
      </c>
      <c r="DH384" s="240">
        <f t="shared" ca="1" si="702"/>
        <v>9.4028754579214193E-3</v>
      </c>
      <c r="DI384" s="240">
        <f t="shared" ca="1" si="703"/>
        <v>1.4848776989337611E-2</v>
      </c>
      <c r="DJ384" s="240">
        <f t="shared" ca="1" si="704"/>
        <v>1.5687208900157946E-2</v>
      </c>
      <c r="DK384" s="240">
        <f t="shared" ca="1" si="705"/>
        <v>1.1658011746893144E-2</v>
      </c>
      <c r="DL384" s="240">
        <f t="shared" ca="1" si="706"/>
        <v>4.011416676013407E-3</v>
      </c>
      <c r="DM384" s="240">
        <f t="shared" ca="1" si="707"/>
        <v>-4.8798923860291187E-3</v>
      </c>
      <c r="DN384" s="240">
        <f t="shared" ca="1" si="708"/>
        <v>-1.2257005636756597E-2</v>
      </c>
      <c r="DO384" s="240">
        <f t="shared" ca="1" si="709"/>
        <v>-1.5830857436969967E-2</v>
      </c>
      <c r="DP384" s="240">
        <f t="shared" ca="1" si="710"/>
        <v>-1.4492507056411216E-2</v>
      </c>
      <c r="DQ384" s="240">
        <f t="shared" ca="1" si="711"/>
        <v>-8.6572350750612811E-3</v>
      </c>
      <c r="DR384" s="240">
        <f t="shared" ca="1" si="712"/>
        <v>-1.3568478032934157E-4</v>
      </c>
      <c r="DS384" s="240">
        <f t="shared" ca="1" si="713"/>
        <v>8.4279675342385472E-3</v>
      </c>
      <c r="DT384" s="240">
        <f t="shared" ca="1" si="714"/>
        <v>1.4376481618549757E-2</v>
      </c>
      <c r="DU384" s="240">
        <f t="shared" ca="1" si="715"/>
        <v>1.5864075968118698E-2</v>
      </c>
      <c r="DV384" s="240">
        <f t="shared" ca="1" si="716"/>
        <v>1.2429160663564903E-2</v>
      </c>
      <c r="DW384" s="240">
        <f t="shared" ca="1" si="717"/>
        <v>5.1375654312296893E-3</v>
      </c>
      <c r="DX384" s="240">
        <f t="shared" ca="1" si="718"/>
        <v>-3.748179721008812E-3</v>
      </c>
      <c r="DY384" s="240">
        <f t="shared" ca="1" si="719"/>
        <v>-1.1470891432211574E-2</v>
      </c>
      <c r="DZ384" s="240">
        <f t="shared" ca="1" si="720"/>
        <v>-1.5634267325183693E-2</v>
      </c>
      <c r="EA384" s="240">
        <f t="shared" ca="1" si="721"/>
        <v>-1.494644154728527E-2</v>
      </c>
      <c r="EB384" s="240">
        <f t="shared" ca="1" si="722"/>
        <v>-9.6208415328570673E-3</v>
      </c>
      <c r="EC384" s="240">
        <f t="shared" ca="1" si="723"/>
        <v>-1.3099629921881229E-3</v>
      </c>
      <c r="ED384" s="240">
        <f t="shared" ca="1" si="724"/>
        <v>7.4073877242664494E-3</v>
      </c>
      <c r="EE384" s="240">
        <f t="shared" ca="1" si="725"/>
        <v>1.382627884825495E-2</v>
      </c>
      <c r="EF384" s="240">
        <f t="shared" ca="1" si="726"/>
        <v>1.5954974233903133E-2</v>
      </c>
      <c r="EG384" s="240">
        <f t="shared" ca="1" si="727"/>
        <v>1.3132954881705686E-2</v>
      </c>
      <c r="EH384" s="240">
        <f t="shared" ca="1" si="728"/>
        <v>6.2358732742420087E-3</v>
      </c>
      <c r="EI384" s="240">
        <f t="shared" ca="1" si="729"/>
        <v>-2.5961553453282497E-3</v>
      </c>
      <c r="EJ384" s="240">
        <f t="shared" ca="1" si="730"/>
        <v>-1.0622615473127315E-2</v>
      </c>
      <c r="EK384" s="240">
        <f t="shared" ca="1" si="731"/>
        <v>-1.5352953764168353E-2</v>
      </c>
      <c r="EL384" s="240">
        <f t="shared" ca="1" si="732"/>
        <v>-1.5319379976415731E-2</v>
      </c>
      <c r="EM384" s="240">
        <f t="shared" ca="1" si="733"/>
        <v>-1.0532311816811385E-2</v>
      </c>
      <c r="EN384" s="240">
        <f t="shared" ca="1" si="734"/>
        <v>-2.4771424010936113E-3</v>
      </c>
      <c r="EO384" s="240">
        <f t="shared" ca="1" si="735"/>
        <v>6.3466666384210755E-3</v>
      </c>
      <c r="EP384" s="240">
        <f t="shared" ca="1" si="736"/>
        <v>1.3201150274936433E-2</v>
      </c>
      <c r="EQ384" s="240">
        <f t="shared" ca="1" si="737"/>
        <v>1.5959411111933282E-2</v>
      </c>
      <c r="ER384" s="240">
        <f t="shared" ca="1" si="738"/>
        <v>1.3765580479468889E-2</v>
      </c>
      <c r="ES384" s="240">
        <f t="shared" ca="1" si="739"/>
        <v>7.3003883796888156E-3</v>
      </c>
      <c r="ET384" s="240">
        <f t="shared" ca="1" si="740"/>
        <v>-1.4300621788936518E-3</v>
      </c>
      <c r="EU384" s="240">
        <f t="shared" ca="1" si="741"/>
        <v>-9.7167746404229465E-3</v>
      </c>
      <c r="EV384" s="240">
        <f t="shared" ca="1" si="742"/>
        <v>-1.4988441216484853E-2</v>
      </c>
      <c r="EW384" s="240">
        <f t="shared" ca="1" si="743"/>
        <v>-1.5609301358142785E-2</v>
      </c>
      <c r="EX384" s="240">
        <f t="shared" ca="1" si="744"/>
        <v>-1.1386706590483317E-2</v>
      </c>
      <c r="EY384" s="240">
        <f t="shared" ca="1" si="745"/>
        <v>-3.6308979607014699E-3</v>
      </c>
      <c r="EZ384" s="240">
        <f t="shared" ca="1" si="746"/>
        <v>5.2515524161702732E-3</v>
      </c>
      <c r="FA384" s="240">
        <f t="shared" ca="1" si="747"/>
        <v>1.2504483524495791E-2</v>
      </c>
      <c r="FB384" s="240">
        <f t="shared" ca="1" si="748"/>
        <v>1.5877362558382679E-2</v>
      </c>
      <c r="FC384" s="240">
        <f t="shared" ca="1" si="749"/>
        <v>1.4323609203927798E-2</v>
      </c>
      <c r="FD384" s="240">
        <f t="shared" ca="1" si="750"/>
        <v>8.3253420479813146E-3</v>
      </c>
      <c r="FE384" s="240">
        <f t="shared" ca="1" si="751"/>
        <v>-2.5621938160729808E-4</v>
      </c>
      <c r="FF384" s="240">
        <f t="shared" ca="1" si="752"/>
        <v>-8.7582777640553156E-3</v>
      </c>
      <c r="FG384" s="240">
        <f t="shared" ca="1" si="753"/>
        <v>-1.4542705007211412E-2</v>
      </c>
      <c r="FH384" s="240">
        <f t="shared" ca="1" si="754"/>
        <v>-1.5814634583379301E-2</v>
      </c>
      <c r="FI384" s="240">
        <f t="shared" ca="1" si="755"/>
        <v>-1.2179395814567328E-2</v>
      </c>
      <c r="FJ384" s="240">
        <f t="shared" ca="1" si="756"/>
        <v>-4.7649773696697715E-3</v>
      </c>
      <c r="FK384" s="240">
        <f t="shared" ca="1" si="757"/>
        <v>4.127979576367985E-3</v>
      </c>
      <c r="FL384" s="240">
        <f t="shared" ca="1" si="758"/>
        <v>1.1740053894414695E-2</v>
      </c>
      <c r="FM384" s="240">
        <f t="shared" ca="1" si="759"/>
        <v>1.5709273201471911E-2</v>
      </c>
      <c r="FN384" s="240">
        <f t="shared" ca="1" si="760"/>
        <v>1.480401704907571E-2</v>
      </c>
      <c r="FO384" s="240">
        <f t="shared" ca="1" si="761"/>
        <v>9.3051799663863566E-3</v>
      </c>
      <c r="FP384" s="240">
        <f t="shared" ca="1" si="762"/>
        <v>9.1901189070750511E-4</v>
      </c>
      <c r="FQ384" s="240">
        <f t="shared" ca="1" si="763"/>
        <v>-7.7523190216441393E-3</v>
      </c>
      <c r="FR384" s="240">
        <f t="shared" ca="1" si="764"/>
        <v>-1.4018160619485829E-2</v>
      </c>
      <c r="FS384" s="240">
        <f t="shared" ca="1" si="765"/>
        <v>-1.5934266933587113E-2</v>
      </c>
      <c r="FT384" s="240">
        <f t="shared" ca="1" si="766"/>
        <v>-1.290608383747744E-2</v>
      </c>
      <c r="FU384" s="240">
        <f t="shared" ca="1" si="767"/>
        <v>-5.8732349534217129E-3</v>
      </c>
      <c r="FV384" s="240">
        <f t="shared" ca="1" si="768"/>
        <v>2.9820368575823944E-3</v>
      </c>
      <c r="FW384" s="240">
        <f t="shared" ca="1" si="769"/>
        <v>1.0912003895090743E-2</v>
      </c>
      <c r="FX384" s="240">
        <f t="shared" ca="1" si="770"/>
        <v>1.5456053931989785E-2</v>
      </c>
      <c r="FY384" s="240">
        <f t="shared" ca="1" si="771"/>
        <v>1.5204200643175864E-2</v>
      </c>
      <c r="FZ384" s="240">
        <f t="shared" ca="1" si="772"/>
        <v>1.0234592308328383E-2</v>
      </c>
      <c r="GA384" s="240">
        <f t="shared" ca="1" si="773"/>
        <v>2.0892629579609663E-3</v>
      </c>
      <c r="GB384" s="240">
        <f t="shared" ca="1" si="774"/>
        <v>-6.7043497907734451E-3</v>
      </c>
      <c r="GC384" s="240">
        <f t="shared" ca="1" si="775"/>
        <v>-1.3417650604793094E-2</v>
      </c>
      <c r="GD384" s="240">
        <f t="shared" ca="1" si="776"/>
        <v>-1.5967550110695186E-2</v>
      </c>
      <c r="GE384" s="240">
        <f t="shared" ca="1" si="777"/>
        <v>-1.356283267385535E-2</v>
      </c>
      <c r="GF384" s="240">
        <f t="shared" ca="1" si="778"/>
        <v>-6.9496649680885975E-3</v>
      </c>
      <c r="GG384" s="240">
        <f t="shared" ca="1" si="779"/>
        <v>1.8199342226940798E-3</v>
      </c>
      <c r="GH384" s="240">
        <f t="shared" ca="1" si="780"/>
        <v>1.0024820801214689E-2</v>
      </c>
      <c r="GI384" s="240">
        <f t="shared" ca="1" si="781"/>
        <v>1.5119076967097203E-2</v>
      </c>
      <c r="GJ384" s="240">
        <f t="shared" ca="1" si="782"/>
        <v>1.5521991356658871E-2</v>
      </c>
      <c r="GK384" s="240">
        <f t="shared" ca="1" si="783"/>
        <v>1.1108542507799688E-2</v>
      </c>
      <c r="GL384" s="240">
        <f t="shared" ca="1" si="784"/>
        <v>3.248192128226024E-3</v>
      </c>
      <c r="GM384" s="240">
        <f t="shared" ca="1" si="785"/>
        <v>-5.6200491075041195E-3</v>
      </c>
      <c r="GN384" s="240">
        <f t="shared" ca="1" si="786"/>
        <v>-1.2744429178932586E-2</v>
      </c>
      <c r="GO384" s="240">
        <f t="shared" ca="1" si="787"/>
        <v>-1.5914303750283035E-2</v>
      </c>
      <c r="GP384" s="240">
        <f t="shared" ca="1" si="788"/>
        <v>-1.4146083344854177E-2</v>
      </c>
      <c r="GQ384" s="240">
        <f t="shared" ca="1" si="789"/>
        <v>-7.9884341461562338E-3</v>
      </c>
      <c r="GR384" s="240">
        <f t="shared" ca="1" si="790"/>
        <v>6.4796920656911682E-4</v>
      </c>
      <c r="GS384" s="240">
        <f t="shared" ca="1" si="791"/>
        <v>9.0833123348401171E-3</v>
      </c>
      <c r="GT384" s="240">
        <f t="shared" ca="1" si="792"/>
        <v>1.4700168414163488E-2</v>
      </c>
      <c r="GU384" s="240">
        <f t="shared" ca="1" si="793"/>
        <v>1.5755667054114152E-2</v>
      </c>
      <c r="GV384" s="240">
        <f t="shared" ca="1" si="794"/>
        <v>1.1922294552948003E-2</v>
      </c>
      <c r="GW384" s="240">
        <f t="shared" ca="1" si="795"/>
        <v>4.389519063916345E-3</v>
      </c>
      <c r="GX384" s="240">
        <f t="shared" ca="1" si="796"/>
        <v>-4.5052928911854528E-3</v>
      </c>
      <c r="GY384" s="240">
        <f t="shared" ca="1" si="797"/>
        <v>-1.2002144587140714E-2</v>
      </c>
      <c r="GZ384" s="240">
        <f t="shared" ca="1" si="798"/>
        <v>-1.5774816398991125E-2</v>
      </c>
      <c r="HA384" s="240">
        <f t="shared" ca="1" si="799"/>
        <v>-1.465267516455364E-2</v>
      </c>
      <c r="HB384" s="240">
        <f t="shared" ca="1" si="800"/>
        <v>-8.9839133074469876E-3</v>
      </c>
      <c r="HC384" s="240">
        <f t="shared" ca="1" si="801"/>
        <v>-5.2750721082799219E-4</v>
      </c>
      <c r="HD384" s="240">
        <f t="shared" ca="1" si="802"/>
        <v>8.0925806119210696E-3</v>
      </c>
      <c r="HE384" s="240">
        <f t="shared" ca="1" si="803"/>
        <v>1.4201598374932317E-2</v>
      </c>
      <c r="HF384" s="240">
        <f t="shared" ca="1" si="804"/>
        <v>1.590396142669092E-2</v>
      </c>
      <c r="HG384" s="240">
        <f t="shared" ca="1" si="805"/>
        <v>1.2671438650935059E-2</v>
      </c>
      <c r="HH384" s="240">
        <f t="shared" ca="1" si="806"/>
        <v>5.507058815479875E-3</v>
      </c>
      <c r="HI384" s="240">
        <f t="shared" ca="1" si="807"/>
        <v>-3.3661221023390717E-3</v>
      </c>
      <c r="HJ384" s="240">
        <f t="shared" ca="1" si="808"/>
        <v>-1.1194819333933875E-2</v>
      </c>
      <c r="HK384" s="240">
        <f t="shared" ca="1" si="809"/>
        <v>-1.5549843950861668E-2</v>
      </c>
      <c r="HL384" s="240">
        <f t="shared" ca="1" si="810"/>
        <v>-1.5079862867990226E-2</v>
      </c>
      <c r="HM384" s="240">
        <f t="shared" ca="1" si="811"/>
        <v>-9.9307078641348995E-3</v>
      </c>
      <c r="HN384" s="240">
        <f t="shared" ca="1" si="812"/>
        <v>-1.7001250209450203E-3</v>
      </c>
      <c r="HO384" s="240">
        <f t="shared" ca="1" si="813"/>
        <v>7.0579944935036387E-3</v>
      </c>
      <c r="HP384" s="240">
        <f t="shared" ca="1" si="814"/>
        <v>1.3626068643643701E-2</v>
      </c>
      <c r="HQ384" s="240">
        <f t="shared" ca="1" si="815"/>
        <v>1.5966070854335566E-2</v>
      </c>
      <c r="HR384" s="240">
        <f t="shared" ca="1" si="816"/>
        <v>1.335191512498606E-2</v>
      </c>
      <c r="HS384" s="240">
        <f t="shared" ca="1" si="817"/>
        <v>6.5947553381763158E-3</v>
      </c>
      <c r="HT384" s="240">
        <f t="shared" ca="1" si="818"/>
        <v>-2.2087100061704799E-3</v>
      </c>
      <c r="HU384" s="240">
        <f t="shared" ca="1" si="819"/>
        <v>-1.0326828384807975E-2</v>
      </c>
      <c r="HV384" s="240">
        <f t="shared" ca="1" si="820"/>
        <v>-1.5240605551083277E-2</v>
      </c>
      <c r="HW384" s="240">
        <f t="shared" ca="1" si="821"/>
        <v>-1.542533148798635E-2</v>
      </c>
      <c r="HX384" s="240">
        <f t="shared" ca="1" si="822"/>
        <v>-1.0823687054484521E-2</v>
      </c>
      <c r="HY384" s="240">
        <f t="shared" ca="1" si="823"/>
        <v>-2.8635297062702611E-3</v>
      </c>
      <c r="HZ384" s="240">
        <f t="shared" ca="1" si="824"/>
        <v>5.9851604914029884E-3</v>
      </c>
      <c r="IA384" s="240">
        <f t="shared" ca="1" si="825"/>
        <v>1.2976698065776896E-2</v>
      </c>
      <c r="IB384" s="240">
        <f t="shared" ca="1" si="826"/>
        <v>1.5941658760678351E-2</v>
      </c>
      <c r="IC384" s="240">
        <f t="shared" ca="1" si="827"/>
        <v>1.3960036414129745E-2</v>
      </c>
      <c r="ID384" s="240">
        <f t="shared" ca="1" si="828"/>
        <v>7.6467143103083023E-3</v>
      </c>
      <c r="IE384" s="240">
        <f t="shared" ca="1" si="829"/>
        <v>-9.8713305260228947E-3</v>
      </c>
      <c r="IF384" s="240">
        <f t="shared" ca="1" si="830"/>
        <v>-9.402875457921336E-3</v>
      </c>
      <c r="IG384" s="240">
        <f t="shared" ca="1" si="831"/>
        <v>-1.4848776989337488E-2</v>
      </c>
      <c r="IH384" s="240">
        <f t="shared" ca="1" si="832"/>
        <v>-1.5687208900157942E-2</v>
      </c>
      <c r="II384" s="240">
        <f t="shared" ca="1" si="833"/>
        <v>-1.1658011746893291E-2</v>
      </c>
      <c r="IJ384" s="240">
        <f t="shared" ca="1" si="834"/>
        <v>-4.0114166760132864E-3</v>
      </c>
      <c r="IK384" s="240">
        <f t="shared" ca="1" si="835"/>
        <v>4.8798923860290224E-3</v>
      </c>
      <c r="IL384" s="240">
        <f t="shared" ca="1" si="836"/>
        <v>1.2257005636756385E-2</v>
      </c>
      <c r="IM384" s="240">
        <f t="shared" ca="1" si="837"/>
        <v>1.5830857436969967E-2</v>
      </c>
      <c r="IN384" s="240">
        <f t="shared" ca="1" si="838"/>
        <v>1.4492507056411355E-2</v>
      </c>
      <c r="IO384" s="240">
        <f t="shared" ca="1" si="839"/>
        <v>8.6572350750611753E-3</v>
      </c>
      <c r="IP384" s="240">
        <f t="shared" ca="1" si="840"/>
        <v>1.3568478032944305E-4</v>
      </c>
      <c r="IQ384" s="240">
        <f t="shared" ca="1" si="841"/>
        <v>-8.427967534238268E-3</v>
      </c>
      <c r="IR384" s="240">
        <f t="shared" ca="1" si="842"/>
        <v>-1.4376481618549711E-2</v>
      </c>
      <c r="IS384" s="240">
        <f t="shared" ca="1" si="843"/>
        <v>-1.5864075968118733E-2</v>
      </c>
      <c r="IT384" s="240">
        <f t="shared" ca="1" si="844"/>
        <v>-1.2429160663564824E-2</v>
      </c>
      <c r="IU384" s="240">
        <f t="shared" ca="1" si="845"/>
        <v>-5.1375654312297864E-3</v>
      </c>
      <c r="IV384" s="240">
        <f t="shared" ca="1" si="846"/>
        <v>3.7481797210089343E-3</v>
      </c>
      <c r="IW384" s="240">
        <f t="shared" ca="1" si="847"/>
        <v>1.1470891432211503E-2</v>
      </c>
      <c r="IX384" s="240">
        <f t="shared" ca="1" si="848"/>
        <v>1.5634267325183623E-2</v>
      </c>
      <c r="IY384" s="240">
        <f t="shared" ca="1" si="849"/>
        <v>1.4946441547285305E-2</v>
      </c>
      <c r="IZ384" s="240">
        <f t="shared" ca="1" si="850"/>
        <v>9.6208415328571488E-3</v>
      </c>
      <c r="JA384" s="240">
        <f t="shared" ca="1" si="851"/>
        <v>1.3099629921879971E-3</v>
      </c>
      <c r="JB384" s="240">
        <f t="shared" ca="1" si="852"/>
        <v>-7.4073877242663592E-3</v>
      </c>
    </row>
    <row r="385" spans="2:262">
      <c r="B385" s="248">
        <v>24</v>
      </c>
      <c r="C385" s="247">
        <f t="shared" si="853"/>
        <v>4.6875000000000015E-4</v>
      </c>
      <c r="D385" s="244">
        <f t="shared" ca="1" si="597"/>
        <v>80.209274206989562</v>
      </c>
      <c r="E385" s="243">
        <f ca="1">AD361</f>
        <v>0.20927420698956573</v>
      </c>
      <c r="F385" s="242">
        <v>24</v>
      </c>
      <c r="G385" s="240">
        <f t="shared" ca="1" si="854"/>
        <v>-1.8653753845541228E-3</v>
      </c>
      <c r="H385" s="240">
        <f t="shared" ca="1" si="598"/>
        <v>-2.1612427717643714E-3</v>
      </c>
      <c r="I385" s="240">
        <f t="shared" ca="1" si="599"/>
        <v>-1.7286399945070777E-3</v>
      </c>
      <c r="J385" s="240">
        <f t="shared" ca="1" si="600"/>
        <v>-7.1338048032257631E-4</v>
      </c>
      <c r="K385" s="240">
        <f t="shared" ca="1" si="601"/>
        <v>5.4233161171104538E-4</v>
      </c>
      <c r="L385" s="240">
        <f t="shared" ca="1" si="602"/>
        <v>1.6152449901801719E-3</v>
      </c>
      <c r="M385" s="240">
        <f t="shared" ca="1" si="603"/>
        <v>2.143722639806426E-3</v>
      </c>
      <c r="N385" s="240">
        <f t="shared" ca="1" si="604"/>
        <v>1.9496354742279043E-3</v>
      </c>
      <c r="O385" s="240">
        <f t="shared" ca="1" si="605"/>
        <v>1.0984026639687032E-3</v>
      </c>
      <c r="P385" s="240">
        <f t="shared" ca="1" si="606"/>
        <v>-1.2305859990362287E-4</v>
      </c>
      <c r="Q385" s="240">
        <f t="shared" ca="1" si="607"/>
        <v>-1.3030416366734234E-3</v>
      </c>
      <c r="R385" s="240">
        <f t="shared" ca="1" si="608"/>
        <v>-2.0438204490142264E-3</v>
      </c>
      <c r="S385" s="240">
        <f t="shared" ca="1" si="609"/>
        <v>-2.0957075560423225E-3</v>
      </c>
      <c r="T385" s="240">
        <f t="shared" ca="1" si="610"/>
        <v>-1.4412138492298219E-3</v>
      </c>
      <c r="U385" s="241">
        <f t="shared" ca="1" si="611"/>
        <v>-3.0094348488603586E-4</v>
      </c>
      <c r="V385" s="240">
        <f t="shared" ca="1" si="612"/>
        <v>9.4076312382348321E-4</v>
      </c>
      <c r="W385" s="240">
        <f t="shared" ca="1" si="613"/>
        <v>1.8653753845541221E-3</v>
      </c>
      <c r="X385" s="240">
        <f t="shared" ca="1" si="614"/>
        <v>2.1612427717643719E-3</v>
      </c>
      <c r="Y385" s="240">
        <f t="shared" ca="1" si="615"/>
        <v>1.7286399945070792E-3</v>
      </c>
      <c r="Z385" s="240">
        <f t="shared" ca="1" si="616"/>
        <v>7.1338048032257881E-4</v>
      </c>
      <c r="AA385" s="240">
        <f t="shared" ca="1" si="617"/>
        <v>-5.4233161171104635E-4</v>
      </c>
      <c r="AB385" s="240">
        <f t="shared" ca="1" si="618"/>
        <v>-1.6152449901801719E-3</v>
      </c>
      <c r="AC385" s="240">
        <f t="shared" ca="1" si="619"/>
        <v>-2.143722639806426E-3</v>
      </c>
      <c r="AD385" s="240">
        <f t="shared" ca="1" si="620"/>
        <v>-1.9496354742279045E-3</v>
      </c>
      <c r="AE385" s="240">
        <f t="shared" ca="1" si="621"/>
        <v>-1.0984026639687039E-3</v>
      </c>
      <c r="AF385" s="240">
        <f t="shared" ca="1" si="622"/>
        <v>1.2305859990362211E-4</v>
      </c>
      <c r="AG385" s="240">
        <f t="shared" ca="1" si="623"/>
        <v>1.3030416366734212E-3</v>
      </c>
      <c r="AH385" s="240">
        <f t="shared" ca="1" si="624"/>
        <v>2.0438204490142269E-3</v>
      </c>
      <c r="AI385" s="240">
        <f t="shared" ca="1" si="625"/>
        <v>2.0957075560423233E-3</v>
      </c>
      <c r="AJ385" s="240">
        <f t="shared" ca="1" si="626"/>
        <v>1.4412138492298223E-3</v>
      </c>
      <c r="AK385" s="240">
        <f t="shared" ca="1" si="627"/>
        <v>3.0094348488604041E-4</v>
      </c>
      <c r="AL385" s="240">
        <f t="shared" ca="1" si="628"/>
        <v>-9.4076312382348256E-4</v>
      </c>
      <c r="AM385" s="240">
        <f t="shared" ca="1" si="629"/>
        <v>-1.8653753845541236E-3</v>
      </c>
      <c r="AN385" s="240">
        <f t="shared" ca="1" si="630"/>
        <v>-2.1612427717643719E-3</v>
      </c>
      <c r="AO385" s="240">
        <f t="shared" ca="1" si="631"/>
        <v>-1.7286399945070775E-3</v>
      </c>
      <c r="AP385" s="240">
        <f t="shared" ca="1" si="632"/>
        <v>-7.1338048032257946E-4</v>
      </c>
      <c r="AQ385" s="240">
        <f t="shared" ca="1" si="633"/>
        <v>5.423316117110456E-4</v>
      </c>
      <c r="AR385" s="240">
        <f t="shared" ca="1" si="634"/>
        <v>1.6152449901801688E-3</v>
      </c>
      <c r="AS385" s="240">
        <f t="shared" ca="1" si="635"/>
        <v>2.143722639806426E-3</v>
      </c>
      <c r="AT385" s="240">
        <f t="shared" ca="1" si="636"/>
        <v>1.9496354742279066E-3</v>
      </c>
      <c r="AU385" s="240">
        <f t="shared" ca="1" si="637"/>
        <v>1.0984026639687045E-3</v>
      </c>
      <c r="AV385" s="240">
        <f t="shared" ca="1" si="638"/>
        <v>-1.2305859990362504E-4</v>
      </c>
      <c r="AW385" s="240">
        <f t="shared" ca="1" si="639"/>
        <v>-1.3030416366734206E-3</v>
      </c>
      <c r="AX385" s="240">
        <f t="shared" ca="1" si="640"/>
        <v>-2.0438204490142264E-3</v>
      </c>
      <c r="AY385" s="240">
        <f t="shared" ca="1" si="641"/>
        <v>-2.0957075560423233E-3</v>
      </c>
      <c r="AZ385" s="240">
        <f t="shared" ca="1" si="642"/>
        <v>-1.441213849229823E-3</v>
      </c>
      <c r="BA385" s="240">
        <f t="shared" ca="1" si="643"/>
        <v>-3.0094348488604128E-4</v>
      </c>
      <c r="BB385" s="240">
        <f t="shared" ca="1" si="644"/>
        <v>9.407631238234818E-4</v>
      </c>
      <c r="BC385" s="240">
        <f t="shared" ca="1" si="645"/>
        <v>1.8653753845541234E-3</v>
      </c>
      <c r="BD385" s="240">
        <f t="shared" ca="1" si="646"/>
        <v>2.1612427717643719E-3</v>
      </c>
      <c r="BE385" s="240">
        <f t="shared" ca="1" si="647"/>
        <v>1.7286399945070777E-3</v>
      </c>
      <c r="BF385" s="240">
        <f t="shared" ca="1" si="648"/>
        <v>7.1338048032258043E-4</v>
      </c>
      <c r="BG385" s="240">
        <f t="shared" ca="1" si="649"/>
        <v>-5.4233161171104484E-4</v>
      </c>
      <c r="BH385" s="240">
        <f t="shared" ca="1" si="650"/>
        <v>-1.6152449901801684E-3</v>
      </c>
      <c r="BI385" s="240">
        <f t="shared" ca="1" si="651"/>
        <v>-2.1437226398064247E-3</v>
      </c>
      <c r="BJ385" s="240">
        <f t="shared" ca="1" si="652"/>
        <v>-1.9496354742279036E-3</v>
      </c>
      <c r="BK385" s="240">
        <f t="shared" ca="1" si="653"/>
        <v>-1.0984026639687052E-3</v>
      </c>
      <c r="BL385" s="240">
        <f t="shared" ca="1" si="654"/>
        <v>1.2305859990361658E-4</v>
      </c>
      <c r="BM385" s="240">
        <f t="shared" ca="1" si="655"/>
        <v>1.303041636673426E-3</v>
      </c>
      <c r="BN385" s="240">
        <f t="shared" ca="1" si="656"/>
        <v>2.043820449014226E-3</v>
      </c>
      <c r="BO385" s="240">
        <f t="shared" ca="1" si="657"/>
        <v>2.0957075560423238E-3</v>
      </c>
      <c r="BP385" s="240">
        <f t="shared" ca="1" si="658"/>
        <v>1.4412138492298295E-3</v>
      </c>
      <c r="BQ385" s="240">
        <f t="shared" ca="1" si="659"/>
        <v>3.0094348488603445E-4</v>
      </c>
      <c r="BR385" s="240">
        <f t="shared" ca="1" si="660"/>
        <v>-9.4076312382348115E-4</v>
      </c>
      <c r="BS385" s="240">
        <f t="shared" ca="1" si="661"/>
        <v>-1.8653753845541189E-3</v>
      </c>
      <c r="BT385" s="240">
        <f t="shared" ca="1" si="662"/>
        <v>-2.1612427717643714E-3</v>
      </c>
      <c r="BU385" s="240">
        <f t="shared" ca="1" si="663"/>
        <v>-1.7286399945070784E-3</v>
      </c>
      <c r="BV385" s="240">
        <f t="shared" ca="1" si="664"/>
        <v>-7.1338048032258108E-4</v>
      </c>
      <c r="BW385" s="240">
        <f t="shared" ca="1" si="665"/>
        <v>5.4233161171103649E-4</v>
      </c>
      <c r="BX385" s="240">
        <f t="shared" ca="1" si="666"/>
        <v>1.6152449901801729E-3</v>
      </c>
      <c r="BY385" s="240">
        <f t="shared" ca="1" si="667"/>
        <v>2.1437226398064255E-3</v>
      </c>
      <c r="BZ385" s="240">
        <f t="shared" ca="1" si="668"/>
        <v>1.9496354742279073E-3</v>
      </c>
      <c r="CA385" s="240">
        <f t="shared" ca="1" si="669"/>
        <v>1.0984026639686993E-3</v>
      </c>
      <c r="CB385" s="240">
        <f t="shared" ca="1" si="670"/>
        <v>-1.2305859990362352E-4</v>
      </c>
      <c r="CC385" s="240">
        <f t="shared" ca="1" si="671"/>
        <v>-1.3030416366734193E-3</v>
      </c>
      <c r="CD385" s="240">
        <f t="shared" ca="1" si="672"/>
        <v>-2.0438204490142234E-3</v>
      </c>
      <c r="CE385" s="240">
        <f t="shared" ca="1" si="673"/>
        <v>-2.095707556042322E-3</v>
      </c>
      <c r="CF385" s="240">
        <f t="shared" ca="1" si="674"/>
        <v>-1.4412138492298243E-3</v>
      </c>
      <c r="CG385" s="240">
        <f t="shared" ca="1" si="675"/>
        <v>-3.0094348488604301E-4</v>
      </c>
      <c r="CH385" s="240">
        <f t="shared" ca="1" si="676"/>
        <v>9.4076312382347345E-4</v>
      </c>
      <c r="CI385" s="240">
        <f t="shared" ca="1" si="677"/>
        <v>1.8653753845541225E-3</v>
      </c>
      <c r="CJ385" s="240">
        <f t="shared" ca="1" si="678"/>
        <v>2.1612427717643719E-3</v>
      </c>
      <c r="CK385" s="240">
        <f t="shared" ca="1" si="679"/>
        <v>1.7286399945070836E-3</v>
      </c>
      <c r="CL385" s="240">
        <f t="shared" ca="1" si="680"/>
        <v>7.1338048032257469E-4</v>
      </c>
      <c r="CM385" s="240">
        <f t="shared" ca="1" si="681"/>
        <v>-5.4233161171104332E-4</v>
      </c>
      <c r="CN385" s="240">
        <f t="shared" ca="1" si="682"/>
        <v>-1.6152449901801673E-3</v>
      </c>
      <c r="CO385" s="240">
        <f t="shared" ca="1" si="683"/>
        <v>-2.1437226398064247E-3</v>
      </c>
      <c r="CP385" s="240">
        <f t="shared" ca="1" si="684"/>
        <v>-1.9496354742279043E-3</v>
      </c>
      <c r="CQ385" s="240">
        <f t="shared" ca="1" si="685"/>
        <v>-1.0984026639687065E-3</v>
      </c>
      <c r="CR385" s="240">
        <f t="shared" ca="1" si="686"/>
        <v>1.2305859990361496E-4</v>
      </c>
      <c r="CS385" s="240">
        <f t="shared" ca="1" si="687"/>
        <v>1.3030416366734249E-3</v>
      </c>
      <c r="CT385" s="240">
        <f t="shared" ca="1" si="688"/>
        <v>2.0438204490142256E-3</v>
      </c>
      <c r="CU385" s="240">
        <f t="shared" ca="1" si="689"/>
        <v>2.0957075560423238E-3</v>
      </c>
      <c r="CV385" s="240">
        <f t="shared" ca="1" si="690"/>
        <v>1.4412138492298303E-3</v>
      </c>
      <c r="CW385" s="240">
        <f t="shared" ca="1" si="691"/>
        <v>3.0094348488603608E-4</v>
      </c>
      <c r="CX385" s="240">
        <f t="shared" ca="1" si="692"/>
        <v>-9.4076312382347963E-4</v>
      </c>
      <c r="CY385" s="240">
        <f t="shared" ca="1" si="693"/>
        <v>-1.8653753845541182E-3</v>
      </c>
      <c r="CZ385" s="240">
        <f t="shared" ca="1" si="694"/>
        <v>-2.1612427717643714E-3</v>
      </c>
      <c r="DA385" s="240">
        <f t="shared" ca="1" si="695"/>
        <v>-1.7286399945070792E-3</v>
      </c>
      <c r="DB385" s="240">
        <f t="shared" ca="1" si="696"/>
        <v>-7.1338048032258271E-4</v>
      </c>
      <c r="DC385" s="240">
        <f t="shared" ca="1" si="697"/>
        <v>5.4233161171103497E-4</v>
      </c>
      <c r="DD385" s="240">
        <f t="shared" ca="1" si="698"/>
        <v>1.6152449901801719E-3</v>
      </c>
      <c r="DE385" s="240">
        <f t="shared" ca="1" si="699"/>
        <v>2.1437226398064255E-3</v>
      </c>
      <c r="DF385" s="240">
        <f t="shared" ca="1" si="700"/>
        <v>1.9496354742279079E-3</v>
      </c>
      <c r="DG385" s="240">
        <f t="shared" ca="1" si="701"/>
        <v>1.0984026639687006E-3</v>
      </c>
      <c r="DH385" s="240">
        <f t="shared" ca="1" si="702"/>
        <v>-1.230585999036219E-4</v>
      </c>
      <c r="DI385" s="240">
        <f t="shared" ca="1" si="703"/>
        <v>-1.303041636673418E-3</v>
      </c>
      <c r="DJ385" s="240">
        <f t="shared" ca="1" si="704"/>
        <v>-2.043820449014223E-3</v>
      </c>
      <c r="DK385" s="240">
        <f t="shared" ca="1" si="705"/>
        <v>-2.0957075560423225E-3</v>
      </c>
      <c r="DL385" s="240">
        <f t="shared" ca="1" si="706"/>
        <v>-1.4412138492298368E-3</v>
      </c>
      <c r="DM385" s="240">
        <f t="shared" ca="1" si="707"/>
        <v>-3.0094348488604453E-4</v>
      </c>
      <c r="DN385" s="240">
        <f t="shared" ca="1" si="708"/>
        <v>9.4076312382348592E-4</v>
      </c>
      <c r="DO385" s="240">
        <f t="shared" ca="1" si="709"/>
        <v>1.8653753845541141E-3</v>
      </c>
      <c r="DP385" s="240">
        <f t="shared" ca="1" si="710"/>
        <v>2.1612427717643719E-3</v>
      </c>
      <c r="DQ385" s="240">
        <f t="shared" ca="1" si="711"/>
        <v>1.7286399945070753E-3</v>
      </c>
      <c r="DR385" s="240">
        <f t="shared" ca="1" si="712"/>
        <v>7.1338048032259073E-4</v>
      </c>
      <c r="DS385" s="240">
        <f t="shared" ca="1" si="713"/>
        <v>-5.423316117110418E-4</v>
      </c>
      <c r="DT385" s="240">
        <f t="shared" ca="1" si="714"/>
        <v>-1.6152449901801766E-3</v>
      </c>
      <c r="DU385" s="240">
        <f t="shared" ca="1" si="715"/>
        <v>-2.1437226398064247E-3</v>
      </c>
      <c r="DV385" s="240">
        <f t="shared" ca="1" si="716"/>
        <v>-1.9496354742279049E-3</v>
      </c>
      <c r="DW385" s="240">
        <f t="shared" ca="1" si="717"/>
        <v>-1.0984026639686948E-3</v>
      </c>
      <c r="DX385" s="240">
        <f t="shared" ca="1" si="718"/>
        <v>1.2305859990361344E-4</v>
      </c>
      <c r="DY385" s="240">
        <f t="shared" ca="1" si="719"/>
        <v>1.3030416366734236E-3</v>
      </c>
      <c r="DZ385" s="240">
        <f t="shared" ca="1" si="720"/>
        <v>2.0438204490142199E-3</v>
      </c>
      <c r="EA385" s="240">
        <f t="shared" ca="1" si="721"/>
        <v>2.0957075560423242E-3</v>
      </c>
      <c r="EB385" s="240">
        <f t="shared" ca="1" si="722"/>
        <v>1.4412138492298201E-3</v>
      </c>
      <c r="EC385" s="240">
        <f t="shared" ca="1" si="723"/>
        <v>3.0094348488605299E-4</v>
      </c>
      <c r="ED385" s="240">
        <f t="shared" ca="1" si="724"/>
        <v>-9.4076312382347822E-4</v>
      </c>
      <c r="EE385" s="240">
        <f t="shared" ca="1" si="725"/>
        <v>-1.8653753845541249E-3</v>
      </c>
      <c r="EF385" s="240">
        <f t="shared" ca="1" si="726"/>
        <v>-2.1612427717643723E-3</v>
      </c>
      <c r="EG385" s="240">
        <f t="shared" ca="1" si="727"/>
        <v>-1.7286399945070803E-3</v>
      </c>
      <c r="EH385" s="240">
        <f t="shared" ca="1" si="728"/>
        <v>-7.1338048032256959E-4</v>
      </c>
      <c r="EI385" s="240">
        <f t="shared" ca="1" si="729"/>
        <v>5.4233161171103345E-4</v>
      </c>
      <c r="EJ385" s="240">
        <f t="shared" ca="1" si="730"/>
        <v>1.6152449901801708E-3</v>
      </c>
      <c r="EK385" s="240">
        <f t="shared" ca="1" si="731"/>
        <v>2.1437226398064229E-3</v>
      </c>
      <c r="EL385" s="240">
        <f t="shared" ca="1" si="732"/>
        <v>1.9496354742279086E-3</v>
      </c>
      <c r="EM385" s="240">
        <f t="shared" ca="1" si="733"/>
        <v>1.0984026639687021E-3</v>
      </c>
      <c r="EN385" s="240">
        <f t="shared" ca="1" si="734"/>
        <v>-1.2305859990360498E-4</v>
      </c>
      <c r="EO385" s="240">
        <f t="shared" ca="1" si="735"/>
        <v>-1.3030416366734169E-3</v>
      </c>
      <c r="EP385" s="240">
        <f t="shared" ca="1" si="736"/>
        <v>-2.0438204490142273E-3</v>
      </c>
      <c r="EQ385" s="240">
        <f t="shared" ca="1" si="737"/>
        <v>-2.0957075560423264E-3</v>
      </c>
      <c r="ER385" s="240">
        <f t="shared" ca="1" si="738"/>
        <v>-1.4412138492298267E-3</v>
      </c>
      <c r="ES385" s="240">
        <f t="shared" ca="1" si="739"/>
        <v>-3.0094348488603076E-4</v>
      </c>
      <c r="ET385" s="240">
        <f t="shared" ca="1" si="740"/>
        <v>9.4076312382347063E-4</v>
      </c>
      <c r="EU385" s="240">
        <f t="shared" ca="1" si="741"/>
        <v>1.8653753845541208E-3</v>
      </c>
      <c r="EV385" s="240">
        <f t="shared" ca="1" si="742"/>
        <v>2.1612427717643714E-3</v>
      </c>
      <c r="EW385" s="240">
        <f t="shared" ca="1" si="743"/>
        <v>1.7286399945070853E-3</v>
      </c>
      <c r="EX385" s="240">
        <f t="shared" ca="1" si="744"/>
        <v>7.1338048032257761E-4</v>
      </c>
      <c r="EY385" s="240">
        <f t="shared" ca="1" si="745"/>
        <v>-5.4233161171102543E-4</v>
      </c>
      <c r="EZ385" s="240">
        <f t="shared" ca="1" si="746"/>
        <v>-1.6152449901801651E-3</v>
      </c>
      <c r="FA385" s="240">
        <f t="shared" ca="1" si="747"/>
        <v>-2.1437226398064264E-3</v>
      </c>
      <c r="FB385" s="240">
        <f t="shared" ca="1" si="748"/>
        <v>-1.9496354742279123E-3</v>
      </c>
      <c r="FC385" s="240">
        <f t="shared" ca="1" si="749"/>
        <v>-1.0984026639687095E-3</v>
      </c>
      <c r="FD385" s="240">
        <f t="shared" ca="1" si="750"/>
        <v>1.2305859990362721E-4</v>
      </c>
      <c r="FE385" s="240">
        <f t="shared" ca="1" si="751"/>
        <v>1.30304163667341E-3</v>
      </c>
      <c r="FF385" s="240">
        <f t="shared" ca="1" si="752"/>
        <v>2.0438204490142247E-3</v>
      </c>
      <c r="FG385" s="240">
        <f t="shared" ca="1" si="753"/>
        <v>2.0957075560423207E-3</v>
      </c>
      <c r="FH385" s="240">
        <f t="shared" ca="1" si="754"/>
        <v>1.4412138492298327E-3</v>
      </c>
      <c r="FI385" s="240">
        <f t="shared" ca="1" si="755"/>
        <v>3.0094348488603922E-4</v>
      </c>
      <c r="FJ385" s="240">
        <f t="shared" ca="1" si="756"/>
        <v>-9.4076312382346294E-4</v>
      </c>
      <c r="FK385" s="240">
        <f t="shared" ca="1" si="757"/>
        <v>-1.8653753845541167E-3</v>
      </c>
      <c r="FL385" s="240">
        <f t="shared" ca="1" si="758"/>
        <v>-2.1612427717643719E-3</v>
      </c>
      <c r="FM385" s="240">
        <f t="shared" ca="1" si="759"/>
        <v>-1.7286399945070905E-3</v>
      </c>
      <c r="FN385" s="240">
        <f t="shared" ca="1" si="760"/>
        <v>-7.1338048032258564E-4</v>
      </c>
      <c r="FO385" s="240">
        <f t="shared" ca="1" si="761"/>
        <v>5.423316117110469E-4</v>
      </c>
      <c r="FP385" s="240">
        <f t="shared" ca="1" si="762"/>
        <v>1.6152449901801593E-3</v>
      </c>
      <c r="FQ385" s="240">
        <f t="shared" ca="1" si="763"/>
        <v>2.1437226398064251E-3</v>
      </c>
      <c r="FR385" s="240">
        <f t="shared" ca="1" si="764"/>
        <v>1.9496354742279027E-3</v>
      </c>
      <c r="FS385" s="240">
        <f t="shared" ca="1" si="765"/>
        <v>1.0984026639687167E-3</v>
      </c>
      <c r="FT385" s="240">
        <f t="shared" ca="1" si="766"/>
        <v>-1.2305859990361864E-4</v>
      </c>
      <c r="FU385" s="240">
        <f t="shared" ca="1" si="767"/>
        <v>-1.3030416366734277E-3</v>
      </c>
      <c r="FV385" s="240">
        <f t="shared" ca="1" si="768"/>
        <v>-2.0438204490142216E-3</v>
      </c>
      <c r="FW385" s="240">
        <f t="shared" ca="1" si="769"/>
        <v>-2.0957075560423229E-3</v>
      </c>
      <c r="FX385" s="240">
        <f t="shared" ca="1" si="770"/>
        <v>-1.4412138492298392E-3</v>
      </c>
      <c r="FY385" s="240">
        <f t="shared" ca="1" si="771"/>
        <v>-3.0094348488604757E-4</v>
      </c>
      <c r="FZ385" s="240">
        <f t="shared" ca="1" si="772"/>
        <v>9.4076312382348299E-4</v>
      </c>
      <c r="GA385" s="240">
        <f t="shared" ca="1" si="773"/>
        <v>1.8653753845541124E-3</v>
      </c>
      <c r="GB385" s="240">
        <f t="shared" ca="1" si="774"/>
        <v>2.1612427717643723E-3</v>
      </c>
      <c r="GC385" s="240">
        <f t="shared" ca="1" si="775"/>
        <v>1.7286399945070771E-3</v>
      </c>
      <c r="GD385" s="240">
        <f t="shared" ca="1" si="776"/>
        <v>7.1338048032259366E-4</v>
      </c>
      <c r="GE385" s="240">
        <f t="shared" ca="1" si="777"/>
        <v>-5.4233161171103866E-4</v>
      </c>
      <c r="GF385" s="240">
        <f t="shared" ca="1" si="778"/>
        <v>-1.6152449901801745E-3</v>
      </c>
      <c r="GG385" s="240">
        <f t="shared" ca="1" si="779"/>
        <v>-2.1437226398064238E-3</v>
      </c>
      <c r="GH385" s="240">
        <f t="shared" ca="1" si="780"/>
        <v>-1.9496354742279064E-3</v>
      </c>
      <c r="GI385" s="240">
        <f t="shared" ca="1" si="781"/>
        <v>-1.0984026639686974E-3</v>
      </c>
      <c r="GJ385" s="240">
        <f t="shared" ca="1" si="782"/>
        <v>1.2305859990361029E-4</v>
      </c>
      <c r="GK385" s="240">
        <f t="shared" ca="1" si="783"/>
        <v>1.303041636673421E-3</v>
      </c>
      <c r="GL385" s="240">
        <f t="shared" ca="1" si="784"/>
        <v>2.043820449014219E-3</v>
      </c>
      <c r="GM385" s="240">
        <f t="shared" ca="1" si="785"/>
        <v>2.0957075560423255E-3</v>
      </c>
      <c r="GN385" s="240">
        <f t="shared" ca="1" si="786"/>
        <v>1.4412138492298225E-3</v>
      </c>
      <c r="GO385" s="240">
        <f t="shared" ca="1" si="787"/>
        <v>3.0094348488605613E-4</v>
      </c>
      <c r="GP385" s="240">
        <f t="shared" ca="1" si="788"/>
        <v>-9.407631238234754E-4</v>
      </c>
      <c r="GQ385" s="240">
        <f t="shared" ca="1" si="789"/>
        <v>-1.8653753845541236E-3</v>
      </c>
      <c r="GR385" s="240">
        <f t="shared" ca="1" si="790"/>
        <v>-2.1612427717643727E-3</v>
      </c>
      <c r="GS385" s="240">
        <f t="shared" ca="1" si="791"/>
        <v>-1.7286399945070821E-3</v>
      </c>
      <c r="GT385" s="240">
        <f t="shared" ca="1" si="792"/>
        <v>-7.1338048032257273E-4</v>
      </c>
      <c r="GU385" s="240">
        <f t="shared" ca="1" si="793"/>
        <v>5.4233161171103042E-4</v>
      </c>
      <c r="GV385" s="240">
        <f t="shared" ca="1" si="794"/>
        <v>1.6152449901801686E-3</v>
      </c>
      <c r="GW385" s="240">
        <f t="shared" ca="1" si="795"/>
        <v>2.1437226398064229E-3</v>
      </c>
      <c r="GX385" s="240">
        <f t="shared" ca="1" si="796"/>
        <v>1.9496354742279101E-3</v>
      </c>
      <c r="GY385" s="240">
        <f t="shared" ca="1" si="797"/>
        <v>1.0984026639687047E-3</v>
      </c>
      <c r="GZ385" s="240">
        <f t="shared" ca="1" si="798"/>
        <v>-1.2305859990360184E-4</v>
      </c>
      <c r="HA385" s="240">
        <f t="shared" ca="1" si="799"/>
        <v>-1.3030416366734143E-3</v>
      </c>
      <c r="HB385" s="240">
        <f t="shared" ca="1" si="800"/>
        <v>-2.0438204490142264E-3</v>
      </c>
      <c r="HC385" s="240">
        <f t="shared" ca="1" si="801"/>
        <v>-2.0957075560423272E-3</v>
      </c>
      <c r="HD385" s="240">
        <f t="shared" ca="1" si="802"/>
        <v>-1.441213849229829E-3</v>
      </c>
      <c r="HE385" s="240">
        <f t="shared" ca="1" si="803"/>
        <v>-3.0094348488603391E-4</v>
      </c>
      <c r="HF385" s="240">
        <f t="shared" ca="1" si="804"/>
        <v>9.4076312382346771E-4</v>
      </c>
      <c r="HG385" s="240">
        <f t="shared" ca="1" si="805"/>
        <v>1.8653753845541193E-3</v>
      </c>
      <c r="HH385" s="240">
        <f t="shared" ca="1" si="806"/>
        <v>2.1612427717643714E-3</v>
      </c>
      <c r="HI385" s="240">
        <f t="shared" ca="1" si="807"/>
        <v>1.7286399945070873E-3</v>
      </c>
      <c r="HJ385" s="240">
        <f t="shared" ca="1" si="808"/>
        <v>7.1338048032258065E-4</v>
      </c>
      <c r="HK385" s="240">
        <f t="shared" ca="1" si="809"/>
        <v>-5.4233161171102218E-4</v>
      </c>
      <c r="HL385" s="240">
        <f t="shared" ca="1" si="810"/>
        <v>-1.6152449901801632E-3</v>
      </c>
      <c r="HM385" s="240">
        <f t="shared" ca="1" si="811"/>
        <v>-2.1437226398064255E-3</v>
      </c>
      <c r="HN385" s="240">
        <f t="shared" ca="1" si="812"/>
        <v>-1.9496354742279138E-3</v>
      </c>
      <c r="HO385" s="240">
        <f t="shared" ca="1" si="813"/>
        <v>-1.0984026639687121E-3</v>
      </c>
      <c r="HP385" s="240">
        <f t="shared" ca="1" si="814"/>
        <v>1.2305859990362406E-4</v>
      </c>
      <c r="HQ385" s="240">
        <f t="shared" ca="1" si="815"/>
        <v>1.3030416366734319E-3</v>
      </c>
      <c r="HR385" s="240">
        <f t="shared" ca="1" si="816"/>
        <v>2.0438204490142134E-3</v>
      </c>
      <c r="HS385" s="240">
        <f t="shared" ca="1" si="817"/>
        <v>2.0957075560423294E-3</v>
      </c>
      <c r="HT385" s="240">
        <f t="shared" ca="1" si="818"/>
        <v>1.4412138492298351E-3</v>
      </c>
      <c r="HU385" s="240">
        <f t="shared" ca="1" si="819"/>
        <v>3.0094348488604247E-4</v>
      </c>
      <c r="HV385" s="240">
        <f t="shared" ca="1" si="820"/>
        <v>-9.4076312382348776E-4</v>
      </c>
      <c r="HW385" s="240">
        <f t="shared" ca="1" si="821"/>
        <v>-1.8653753845541306E-3</v>
      </c>
      <c r="HX385" s="240">
        <f t="shared" ca="1" si="822"/>
        <v>-2.1612427717643736E-3</v>
      </c>
      <c r="HY385" s="240">
        <f t="shared" ca="1" si="823"/>
        <v>-1.7286399945070925E-3</v>
      </c>
      <c r="HZ385" s="240">
        <f t="shared" ca="1" si="824"/>
        <v>-7.1338048032258867E-4</v>
      </c>
      <c r="IA385" s="240">
        <f t="shared" ca="1" si="825"/>
        <v>5.4233161171104375E-4</v>
      </c>
      <c r="IB385" s="240">
        <f t="shared" ca="1" si="826"/>
        <v>1.6152449901801779E-3</v>
      </c>
      <c r="IC385" s="240">
        <f t="shared" ca="1" si="827"/>
        <v>2.1437226398064203E-3</v>
      </c>
      <c r="ID385" s="240">
        <f t="shared" ca="1" si="828"/>
        <v>1.9496354742279175E-3</v>
      </c>
      <c r="IE385" s="240">
        <f t="shared" ca="1" si="829"/>
        <v>5.6049944680122959E-4</v>
      </c>
      <c r="IF385" s="240">
        <f t="shared" ca="1" si="830"/>
        <v>-1.230585999036155E-4</v>
      </c>
      <c r="IG385" s="240">
        <f t="shared" ca="1" si="831"/>
        <v>-1.3030416366734251E-3</v>
      </c>
      <c r="IH385" s="240">
        <f t="shared" ca="1" si="832"/>
        <v>-2.0438204490142312E-3</v>
      </c>
      <c r="II385" s="240">
        <f t="shared" ca="1" si="833"/>
        <v>-2.0957075560423316E-3</v>
      </c>
      <c r="IJ385" s="240">
        <f t="shared" ca="1" si="834"/>
        <v>-1.4412138492298416E-3</v>
      </c>
      <c r="IK385" s="240">
        <f t="shared" ca="1" si="835"/>
        <v>-3.0094348488605071E-4</v>
      </c>
      <c r="IL385" s="240">
        <f t="shared" ca="1" si="836"/>
        <v>9.4076312382348017E-4</v>
      </c>
      <c r="IM385" s="240">
        <f t="shared" ca="1" si="837"/>
        <v>1.8653753845541262E-3</v>
      </c>
      <c r="IN385" s="240">
        <f t="shared" ca="1" si="838"/>
        <v>2.1612427717643706E-3</v>
      </c>
      <c r="IO385" s="240">
        <f t="shared" ca="1" si="839"/>
        <v>1.7286399945070975E-3</v>
      </c>
      <c r="IP385" s="240">
        <f t="shared" ca="1" si="840"/>
        <v>7.133804803225967E-4</v>
      </c>
      <c r="IQ385" s="240">
        <f t="shared" ca="1" si="841"/>
        <v>-5.4233161171103551E-4</v>
      </c>
      <c r="IR385" s="240">
        <f t="shared" ca="1" si="842"/>
        <v>-1.6152449901801723E-3</v>
      </c>
      <c r="IS385" s="240">
        <f t="shared" ca="1" si="843"/>
        <v>-2.1437226398064277E-3</v>
      </c>
      <c r="IT385" s="240">
        <f t="shared" ca="1" si="844"/>
        <v>-1.9496354742279212E-3</v>
      </c>
      <c r="IU385" s="240">
        <f t="shared" ca="1" si="845"/>
        <v>-1.0984026639687266E-3</v>
      </c>
      <c r="IV385" s="240">
        <f t="shared" ca="1" si="846"/>
        <v>1.2305859990360726E-4</v>
      </c>
      <c r="IW385" s="240">
        <f t="shared" ca="1" si="847"/>
        <v>1.3030416366734184E-3</v>
      </c>
      <c r="IX385" s="240">
        <f t="shared" ca="1" si="848"/>
        <v>2.0438204490142282E-3</v>
      </c>
      <c r="IY385" s="240">
        <f t="shared" ca="1" si="849"/>
        <v>2.0957075560423181E-3</v>
      </c>
      <c r="IZ385" s="240">
        <f t="shared" ca="1" si="850"/>
        <v>1.4412138492298479E-3</v>
      </c>
      <c r="JA385" s="240">
        <f t="shared" ca="1" si="851"/>
        <v>3.0094348488605928E-4</v>
      </c>
      <c r="JB385" s="240">
        <f t="shared" ca="1" si="852"/>
        <v>-9.4076312382347248E-4</v>
      </c>
    </row>
    <row r="386" spans="2:262">
      <c r="B386" s="248">
        <v>25</v>
      </c>
      <c r="C386" s="247">
        <f t="shared" si="853"/>
        <v>4.8828125000000011E-4</v>
      </c>
      <c r="D386" s="244">
        <f t="shared" ca="1" si="597"/>
        <v>80.201047766826065</v>
      </c>
      <c r="E386" s="243">
        <f ca="1">AE361</f>
        <v>0.20104776682606704</v>
      </c>
      <c r="F386" s="242">
        <v>25</v>
      </c>
      <c r="G386" s="240">
        <f t="shared" ca="1" si="854"/>
        <v>8.34776071545687E-3</v>
      </c>
      <c r="H386" s="240">
        <f t="shared" ca="1" si="598"/>
        <v>9.6473183206580299E-3</v>
      </c>
      <c r="I386" s="240">
        <f t="shared" ca="1" si="599"/>
        <v>7.4272411777612209E-3</v>
      </c>
      <c r="J386" s="240">
        <f t="shared" ca="1" si="600"/>
        <v>2.4974808604452834E-3</v>
      </c>
      <c r="K386" s="240">
        <f t="shared" ca="1" si="601"/>
        <v>-3.3434363324875952E-3</v>
      </c>
      <c r="L386" s="240">
        <f t="shared" ca="1" si="602"/>
        <v>-7.9645663988074534E-3</v>
      </c>
      <c r="M386" s="240">
        <f t="shared" ca="1" si="603"/>
        <v>-9.6799807295171545E-3</v>
      </c>
      <c r="N386" s="240">
        <f t="shared" ca="1" si="604"/>
        <v>-7.8638440732989746E-3</v>
      </c>
      <c r="O386" s="240">
        <f t="shared" ca="1" si="605"/>
        <v>-3.1787382451255088E-3</v>
      </c>
      <c r="P386" s="240">
        <f t="shared" ca="1" si="606"/>
        <v>2.6660678449015171E-3</v>
      </c>
      <c r="Q386" s="240">
        <f t="shared" ca="1" si="607"/>
        <v>7.5382114067720062E-3</v>
      </c>
      <c r="R386" s="240">
        <f t="shared" ca="1" si="608"/>
        <v>9.6601864841041399E-3</v>
      </c>
      <c r="S386" s="240">
        <f t="shared" ca="1" si="609"/>
        <v>8.2578321164594685E-3</v>
      </c>
      <c r="T386" s="240">
        <f t="shared" ca="1" si="610"/>
        <v>3.8427697718411789E-3</v>
      </c>
      <c r="U386" s="241">
        <f t="shared" ca="1" si="611"/>
        <v>-1.9742517046688079E-3</v>
      </c>
      <c r="V386" s="240">
        <f t="shared" ca="1" si="612"/>
        <v>-7.0710061939928785E-3</v>
      </c>
      <c r="W386" s="240">
        <f t="shared" ca="1" si="613"/>
        <v>-9.5880428511499055E-3</v>
      </c>
      <c r="X386" s="240">
        <f t="shared" ca="1" si="614"/>
        <v>-8.6070702519006684E-3</v>
      </c>
      <c r="Y386" s="240">
        <f t="shared" ca="1" si="615"/>
        <v>-4.4859769962156178E-3</v>
      </c>
      <c r="Z386" s="240">
        <f t="shared" ca="1" si="616"/>
        <v>1.2717369233941752E-3</v>
      </c>
      <c r="AA386" s="240">
        <f t="shared" ca="1" si="617"/>
        <v>6.5654825859979967E-3</v>
      </c>
      <c r="AB386" s="240">
        <f t="shared" ca="1" si="618"/>
        <v>9.4639407832521356E-3</v>
      </c>
      <c r="AC386" s="240">
        <f t="shared" ca="1" si="619"/>
        <v>8.9096659279076975E-3</v>
      </c>
      <c r="AD386" s="240">
        <f t="shared" ca="1" si="620"/>
        <v>5.1048743225707658E-3</v>
      </c>
      <c r="AE386" s="240">
        <f t="shared" ca="1" si="621"/>
        <v>-5.6233048954503449E-4</v>
      </c>
      <c r="AF386" s="240">
        <f t="shared" ca="1" si="622"/>
        <v>-6.0243800590189956E-3</v>
      </c>
      <c r="AG386" s="240">
        <f t="shared" ca="1" si="623"/>
        <v>-9.288552800269306E-3</v>
      </c>
      <c r="AH386" s="240">
        <f t="shared" ca="1" si="624"/>
        <v>-9.1639793522945989E-3</v>
      </c>
      <c r="AI386" s="240">
        <f t="shared" ca="1" si="625"/>
        <v>-5.696107892672218E-3</v>
      </c>
      <c r="AJ386" s="240">
        <f t="shared" ca="1" si="626"/>
        <v>-1.5012326194873771E-4</v>
      </c>
      <c r="AK386" s="240">
        <f t="shared" ca="1" si="627"/>
        <v>5.450630894532087E-3</v>
      </c>
      <c r="AL386" s="240">
        <f t="shared" ca="1" si="628"/>
        <v>9.0628293448772653E-3</v>
      </c>
      <c r="AM386" s="240">
        <f t="shared" ca="1" si="629"/>
        <v>9.3686323785802453E-3</v>
      </c>
      <c r="AN386" s="240">
        <f t="shared" ca="1" si="630"/>
        <v>6.256473760577543E-3</v>
      </c>
      <c r="AO386" s="240">
        <f t="shared" ca="1" si="631"/>
        <v>8.6176348247890252E-4</v>
      </c>
      <c r="AP386" s="240">
        <f t="shared" ca="1" si="632"/>
        <v>-4.84734428897077E-3</v>
      </c>
      <c r="AQ386" s="240">
        <f t="shared" ca="1" si="633"/>
        <v>-8.7879936320380599E-3</v>
      </c>
      <c r="AR386" s="240">
        <f t="shared" ca="1" si="634"/>
        <v>-9.5225159742835137E-3</v>
      </c>
      <c r="AS386" s="240">
        <f t="shared" ca="1" si="635"/>
        <v>-6.7829352550970497E-3</v>
      </c>
      <c r="AT386" s="240">
        <f t="shared" ca="1" si="636"/>
        <v>-1.5687337320321039E-3</v>
      </c>
      <c r="AU386" s="240">
        <f t="shared" ca="1" si="637"/>
        <v>4.2177895047209434E-3</v>
      </c>
      <c r="AV386" s="240">
        <f t="shared" ca="1" si="638"/>
        <v>8.465535020292049E-3</v>
      </c>
      <c r="AW386" s="240">
        <f t="shared" ca="1" si="639"/>
        <v>9.624796230866409E-3</v>
      </c>
      <c r="AX386" s="240">
        <f t="shared" ca="1" si="640"/>
        <v>7.2726394357779051E-3</v>
      </c>
      <c r="AY386" s="240">
        <f t="shared" ca="1" si="641"/>
        <v>2.2672028775722209E-3</v>
      </c>
      <c r="AZ386" s="240">
        <f t="shared" ca="1" si="642"/>
        <v>-3.5653781537046715E-3</v>
      </c>
      <c r="BA386" s="240">
        <f t="shared" ca="1" si="643"/>
        <v>-8.0972009407949651E-3</v>
      </c>
      <c r="BB386" s="240">
        <f t="shared" ca="1" si="644"/>
        <v>-9.6749188827566814E-3</v>
      </c>
      <c r="BC386" s="240">
        <f t="shared" ca="1" si="645"/>
        <v>-7.7229325532357481E-3</v>
      </c>
      <c r="BD386" s="240">
        <f t="shared" ca="1" si="646"/>
        <v>-2.9533858542823794E-3</v>
      </c>
      <c r="BE386" s="240">
        <f t="shared" ca="1" si="647"/>
        <v>2.8936457095597714E-3</v>
      </c>
      <c r="BF386" s="240">
        <f t="shared" ca="1" si="648"/>
        <v>7.6849874278369923E-3</v>
      </c>
      <c r="BG386" s="240">
        <f t="shared" ca="1" si="649"/>
        <v>9.6726123109609798E-3</v>
      </c>
      <c r="BH386" s="240">
        <f t="shared" ca="1" si="650"/>
        <v>8.13137443005248E-3</v>
      </c>
      <c r="BI386" s="240">
        <f t="shared" ca="1" si="651"/>
        <v>3.6235641771590619E-3</v>
      </c>
      <c r="BJ386" s="240">
        <f t="shared" ca="1" si="652"/>
        <v>-2.2062323486017549E-3</v>
      </c>
      <c r="BK386" s="240">
        <f t="shared" ca="1" si="653"/>
        <v>-7.2311283021601527E-3</v>
      </c>
      <c r="BL386" s="240">
        <f t="shared" ca="1" si="654"/>
        <v>-9.6178890149917051E-3</v>
      </c>
      <c r="BM386" s="240">
        <f t="shared" ca="1" si="655"/>
        <v>-8.4957516843092128E-3</v>
      </c>
      <c r="BN386" s="240">
        <f t="shared" ca="1" si="656"/>
        <v>-4.2741060918046903E-3</v>
      </c>
      <c r="BO386" s="240">
        <f t="shared" ca="1" si="657"/>
        <v>1.50686322339285E-3</v>
      </c>
      <c r="BP386" s="240">
        <f t="shared" ca="1" si="658"/>
        <v>6.738083065689961E-3</v>
      </c>
      <c r="BQ386" s="240">
        <f t="shared" ca="1" si="659"/>
        <v>9.5110455451310992E-3</v>
      </c>
      <c r="BR386" s="240">
        <f t="shared" ca="1" si="660"/>
        <v>8.8140897240944586E-3</v>
      </c>
      <c r="BS386" s="240">
        <f t="shared" ca="1" si="661"/>
        <v>4.9014862552190187E-3</v>
      </c>
      <c r="BT386" s="240">
        <f t="shared" ca="1" si="662"/>
        <v>-7.9932827581786874E-4</v>
      </c>
      <c r="BU386" s="240">
        <f t="shared" ca="1" si="663"/>
        <v>-6.2085235732816779E-3</v>
      </c>
      <c r="BV386" s="240">
        <f t="shared" ca="1" si="664"/>
        <v>-9.3526608953995345E-3</v>
      </c>
      <c r="BW386" s="240">
        <f t="shared" ca="1" si="665"/>
        <v>-9.0846634479890172E-3</v>
      </c>
      <c r="BX386" s="240">
        <f t="shared" ca="1" si="666"/>
        <v>-5.5023048399387084E-3</v>
      </c>
      <c r="BY386" s="240">
        <f t="shared" ca="1" si="667"/>
        <v>8.746169906026632E-5</v>
      </c>
      <c r="BZ386" s="240">
        <f t="shared" ca="1" si="668"/>
        <v>5.6453195537069806E-3</v>
      </c>
      <c r="CA386" s="240">
        <f t="shared" ca="1" si="669"/>
        <v>9.1435933659367377E-3</v>
      </c>
      <c r="CB386" s="240">
        <f t="shared" ca="1" si="670"/>
        <v>9.3060065935399068E-3</v>
      </c>
      <c r="CC386" s="240">
        <f t="shared" ca="1" si="671"/>
        <v>6.0733059579967212E-3</v>
      </c>
      <c r="CD386" s="240">
        <f t="shared" ca="1" si="672"/>
        <v>6.2487884022238618E-4</v>
      </c>
      <c r="CE386" s="240">
        <f t="shared" ca="1" si="673"/>
        <v>-5.0515230583455268E-3</v>
      </c>
      <c r="CF386" s="240">
        <f t="shared" ca="1" si="674"/>
        <v>-8.8849759117990701E-3</v>
      </c>
      <c r="CG386" s="240">
        <f t="shared" ca="1" si="675"/>
        <v>-9.4769196830635973E-3</v>
      </c>
      <c r="CH386" s="240">
        <f t="shared" ca="1" si="676"/>
        <v>-6.6113953048611571E-3</v>
      </c>
      <c r="CI386" s="240">
        <f t="shared" ca="1" si="677"/>
        <v>-1.3338331069287332E-3</v>
      </c>
      <c r="CJ386" s="240">
        <f t="shared" ca="1" si="678"/>
        <v>4.4303519218537087E-3</v>
      </c>
      <c r="CK386" s="240">
        <f t="shared" ca="1" si="679"/>
        <v>8.57821000337778E-3</v>
      </c>
      <c r="CL386" s="240">
        <f t="shared" ca="1" si="680"/>
        <v>9.5964765237196298E-3</v>
      </c>
      <c r="CM386" s="240">
        <f t="shared" ca="1" si="681"/>
        <v>7.1136569277399928E-3</v>
      </c>
      <c r="CN386" s="240">
        <f t="shared" ca="1" si="682"/>
        <v>2.0355592164619071E-3</v>
      </c>
      <c r="CO386" s="240">
        <f t="shared" ca="1" si="683"/>
        <v>-3.785172324440009E-3</v>
      </c>
      <c r="CP386" s="240">
        <f t="shared" ca="1" si="684"/>
        <v>-8.2249580317095648E-3</v>
      </c>
      <c r="CQ386" s="240">
        <f t="shared" ca="1" si="685"/>
        <v>-9.6640292266297508E-3</v>
      </c>
      <c r="CR386" s="240">
        <f t="shared" ca="1" si="686"/>
        <v>-7.5773690273814864E-3</v>
      </c>
      <c r="CS386" s="240">
        <f t="shared" ca="1" si="687"/>
        <v>-2.7262544542348238E-3</v>
      </c>
      <c r="CT386" s="240">
        <f t="shared" ca="1" si="688"/>
        <v>3.1194805502429857E-3</v>
      </c>
      <c r="CU386" s="240">
        <f t="shared" ca="1" si="689"/>
        <v>7.8271342998356436E-3</v>
      </c>
      <c r="CV386" s="240">
        <f t="shared" ca="1" si="690"/>
        <v>9.6792117178439632E-3</v>
      </c>
      <c r="CW386" s="240">
        <f t="shared" ca="1" si="691"/>
        <v>8.0000187077405027E-3</v>
      </c>
      <c r="CX386" s="240">
        <f t="shared" ca="1" si="692"/>
        <v>3.4021758829104807E-3</v>
      </c>
      <c r="CY386" s="240">
        <f t="shared" ca="1" si="693"/>
        <v>-2.4368840406641633E-3</v>
      </c>
      <c r="CZ386" s="240">
        <f t="shared" ca="1" si="694"/>
        <v>-7.3868946490274513E-3</v>
      </c>
      <c r="DA386" s="240">
        <f t="shared" ca="1" si="695"/>
        <v>-9.6419417221269167E-3</v>
      </c>
      <c r="DB386" s="240">
        <f t="shared" ca="1" si="696"/>
        <v>-8.3793155935797305E-3</v>
      </c>
      <c r="DC386" s="240">
        <f t="shared" ca="1" si="697"/>
        <v>-4.0596606257031504E-3</v>
      </c>
      <c r="DD386" s="240">
        <f t="shared" ca="1" si="698"/>
        <v>1.7410818453310315E-3</v>
      </c>
      <c r="DE386" s="240">
        <f t="shared" ca="1" si="699"/>
        <v>6.906624776096321E-3</v>
      </c>
      <c r="DF386" s="240">
        <f t="shared" ca="1" si="700"/>
        <v>9.5524212088145821E-3</v>
      </c>
      <c r="DG386" s="240">
        <f t="shared" ca="1" si="701"/>
        <v>8.7132042422114926E-3</v>
      </c>
      <c r="DH386" s="240">
        <f t="shared" ca="1" si="702"/>
        <v>4.6951457158255043E-3</v>
      </c>
      <c r="DI386" s="240">
        <f t="shared" ca="1" si="703"/>
        <v>-1.0358445766260908E-3</v>
      </c>
      <c r="DJ386" s="240">
        <f t="shared" ca="1" si="704"/>
        <v>-6.3889273050954636E-3</v>
      </c>
      <c r="DK386" s="240">
        <f t="shared" ca="1" si="705"/>
        <v>-9.4111352973248706E-3</v>
      </c>
      <c r="DL386" s="240">
        <f t="shared" ca="1" si="706"/>
        <v>-8.9998752821198146E-3</v>
      </c>
      <c r="DM386" s="240">
        <f t="shared" ca="1" si="707"/>
        <v>-5.305187404514136E-3</v>
      </c>
      <c r="DN386" s="240">
        <f t="shared" ca="1" si="708"/>
        <v>3.2499397641226309E-4</v>
      </c>
      <c r="DO386" s="240">
        <f t="shared" ca="1" si="709"/>
        <v>5.8366076834748433E-3</v>
      </c>
      <c r="DP386" s="240">
        <f t="shared" ca="1" si="710"/>
        <v>9.2188496282535788E-3</v>
      </c>
      <c r="DQ386" s="240">
        <f t="shared" ca="1" si="711"/>
        <v>9.237775218101615E-3</v>
      </c>
      <c r="DR386" s="240">
        <f t="shared" ca="1" si="712"/>
        <v>5.8864798230023668E-3</v>
      </c>
      <c r="DS386" s="240">
        <f t="shared" ca="1" si="713"/>
        <v>3.8761779431820955E-4</v>
      </c>
      <c r="DT386" s="240">
        <f t="shared" ca="1" si="714"/>
        <v>-5.2526589791184906E-3</v>
      </c>
      <c r="DU386" s="240">
        <f t="shared" ca="1" si="715"/>
        <v>-8.9766062143014601E-3</v>
      </c>
      <c r="DV386" s="240">
        <f t="shared" ca="1" si="716"/>
        <v>-9.4256148497914687E-3</v>
      </c>
      <c r="DW386" s="240">
        <f t="shared" ca="1" si="717"/>
        <v>-6.4358728973096108E-3</v>
      </c>
      <c r="DX386" s="240">
        <f t="shared" ca="1" si="718"/>
        <v>-1.0981290306370504E-3</v>
      </c>
      <c r="DY386" s="240">
        <f t="shared" ca="1" si="719"/>
        <v>4.6402456606502787E-3</v>
      </c>
      <c r="DZ386" s="240">
        <f t="shared" ca="1" si="720"/>
        <v>8.6857177935173585E-3</v>
      </c>
      <c r="EA386" s="240">
        <f t="shared" ca="1" si="721"/>
        <v>9.5623762579503165E-3</v>
      </c>
      <c r="EB386" s="240">
        <f t="shared" ca="1" si="722"/>
        <v>6.9503894187655521E-3</v>
      </c>
      <c r="EC386" s="240">
        <f t="shared" ca="1" si="723"/>
        <v>1.8026894105939574E-3</v>
      </c>
      <c r="ED386" s="240">
        <f t="shared" ca="1" si="724"/>
        <v>-4.0026864489038447E-3</v>
      </c>
      <c r="EE386" s="240">
        <f t="shared" ca="1" si="725"/>
        <v>-8.3477607154568388E-3</v>
      </c>
      <c r="EF386" s="240">
        <f t="shared" ca="1" si="726"/>
        <v>-9.6473183206580281E-3</v>
      </c>
      <c r="EG386" s="240">
        <f t="shared" ca="1" si="727"/>
        <v>-7.4272411777612513E-3</v>
      </c>
      <c r="EH386" s="240">
        <f t="shared" ca="1" si="728"/>
        <v>-2.4974808604452579E-3</v>
      </c>
      <c r="EI386" s="240">
        <f t="shared" ca="1" si="729"/>
        <v>3.3434363324875596E-3</v>
      </c>
      <c r="EJ386" s="240">
        <f t="shared" ca="1" si="730"/>
        <v>7.9645663988074759E-3</v>
      </c>
      <c r="EK386" s="240">
        <f t="shared" ca="1" si="731"/>
        <v>9.6799807295171562E-3</v>
      </c>
      <c r="EL386" s="240">
        <f t="shared" ca="1" si="732"/>
        <v>7.8638440732989451E-3</v>
      </c>
      <c r="EM386" s="240">
        <f t="shared" ca="1" si="733"/>
        <v>3.1787382451255201E-3</v>
      </c>
      <c r="EN386" s="240">
        <f t="shared" ca="1" si="734"/>
        <v>-2.6660678449015717E-3</v>
      </c>
      <c r="EO386" s="240">
        <f t="shared" ca="1" si="735"/>
        <v>-7.5382114067720045E-3</v>
      </c>
      <c r="EP386" s="240">
        <f t="shared" ca="1" si="736"/>
        <v>-9.6601864841041451E-3</v>
      </c>
      <c r="EQ386" s="240">
        <f t="shared" ca="1" si="737"/>
        <v>-8.2578321164594667E-3</v>
      </c>
      <c r="ER386" s="240">
        <f t="shared" ca="1" si="738"/>
        <v>-3.8427697718412374E-3</v>
      </c>
      <c r="ES386" s="240">
        <f t="shared" ca="1" si="739"/>
        <v>1.9742517046688291E-3</v>
      </c>
      <c r="ET386" s="240">
        <f t="shared" ca="1" si="740"/>
        <v>7.0710061939928464E-3</v>
      </c>
      <c r="EU386" s="240">
        <f t="shared" ca="1" si="741"/>
        <v>9.5880428511499072E-3</v>
      </c>
      <c r="EV386" s="240">
        <f t="shared" ca="1" si="742"/>
        <v>8.6070702519006823E-3</v>
      </c>
      <c r="EW386" s="240">
        <f t="shared" ca="1" si="743"/>
        <v>4.4859769962155831E-3</v>
      </c>
      <c r="EX386" s="240">
        <f t="shared" ca="1" si="744"/>
        <v>-1.2717369233941462E-3</v>
      </c>
      <c r="EY386" s="240">
        <f t="shared" ca="1" si="745"/>
        <v>-6.5654825859980384E-3</v>
      </c>
      <c r="EZ386" s="240">
        <f t="shared" ca="1" si="746"/>
        <v>-9.4639407832521321E-3</v>
      </c>
      <c r="FA386" s="240">
        <f t="shared" ca="1" si="747"/>
        <v>-8.9096659279076732E-3</v>
      </c>
      <c r="FB386" s="240">
        <f t="shared" ca="1" si="748"/>
        <v>-5.1048743225707606E-3</v>
      </c>
      <c r="FC386" s="240">
        <f t="shared" ca="1" si="749"/>
        <v>5.6233048954510735E-4</v>
      </c>
      <c r="FD386" s="240">
        <f t="shared" ca="1" si="750"/>
        <v>6.0243800590189991E-3</v>
      </c>
      <c r="FE386" s="240">
        <f t="shared" ca="1" si="751"/>
        <v>9.2885528002692869E-3</v>
      </c>
      <c r="FF386" s="240">
        <f t="shared" ca="1" si="752"/>
        <v>9.1639793522945955E-3</v>
      </c>
      <c r="FG386" s="240">
        <f t="shared" ca="1" si="753"/>
        <v>5.6961078926722405E-3</v>
      </c>
      <c r="FH386" s="240">
        <f t="shared" ca="1" si="754"/>
        <v>1.5012326194869868E-4</v>
      </c>
      <c r="FI386" s="240">
        <f t="shared" ca="1" si="755"/>
        <v>-5.4506308945320627E-3</v>
      </c>
      <c r="FJ386" s="240">
        <f t="shared" ca="1" si="756"/>
        <v>-9.0628293448772792E-3</v>
      </c>
      <c r="FK386" s="240">
        <f t="shared" ca="1" si="757"/>
        <v>-9.368632378580254E-3</v>
      </c>
      <c r="FL386" s="240">
        <f t="shared" ca="1" si="758"/>
        <v>-6.2564737605775127E-3</v>
      </c>
      <c r="FM386" s="240">
        <f t="shared" ca="1" si="759"/>
        <v>-8.6176348247893201E-4</v>
      </c>
      <c r="FN386" s="240">
        <f t="shared" ca="1" si="760"/>
        <v>4.8473442889708333E-3</v>
      </c>
      <c r="FO386" s="240">
        <f t="shared" ca="1" si="761"/>
        <v>8.7879936320380617E-3</v>
      </c>
      <c r="FP386" s="240">
        <f t="shared" ca="1" si="762"/>
        <v>9.5225159742835016E-3</v>
      </c>
      <c r="FQ386" s="240">
        <f t="shared" ca="1" si="763"/>
        <v>6.7829352550970463E-3</v>
      </c>
      <c r="FR386" s="240">
        <f t="shared" ca="1" si="764"/>
        <v>1.5687337320321659E-3</v>
      </c>
      <c r="FS386" s="240">
        <f t="shared" ca="1" si="765"/>
        <v>-4.2177895047209469E-3</v>
      </c>
      <c r="FT386" s="240">
        <f t="shared" ca="1" si="766"/>
        <v>-8.4655350202920351E-3</v>
      </c>
      <c r="FU386" s="240">
        <f t="shared" ca="1" si="767"/>
        <v>-9.6247962308664056E-3</v>
      </c>
      <c r="FV386" s="240">
        <f t="shared" ca="1" si="768"/>
        <v>-7.272639435777925E-3</v>
      </c>
      <c r="FW386" s="240">
        <f t="shared" ca="1" si="769"/>
        <v>-2.2672028775721845E-3</v>
      </c>
      <c r="FX386" s="240">
        <f t="shared" ca="1" si="770"/>
        <v>3.5653781537046446E-3</v>
      </c>
      <c r="FY386" s="240">
        <f t="shared" ca="1" si="771"/>
        <v>8.0972009407949859E-3</v>
      </c>
      <c r="FZ386" s="240">
        <f t="shared" ca="1" si="772"/>
        <v>9.6749188827566814E-3</v>
      </c>
      <c r="GA386" s="240">
        <f t="shared" ca="1" si="773"/>
        <v>7.7229325532357047E-3</v>
      </c>
      <c r="GB386" s="240">
        <f t="shared" ca="1" si="774"/>
        <v>2.9533858542823751E-3</v>
      </c>
      <c r="GC386" s="240">
        <f t="shared" ca="1" si="775"/>
        <v>-2.8936457095598417E-3</v>
      </c>
      <c r="GD386" s="240">
        <f t="shared" ca="1" si="776"/>
        <v>-7.6849874278369958E-3</v>
      </c>
      <c r="GE386" s="240">
        <f t="shared" ca="1" si="777"/>
        <v>-9.6726123109609746E-3</v>
      </c>
      <c r="GF386" s="240">
        <f t="shared" ca="1" si="778"/>
        <v>-8.1313744300524782E-3</v>
      </c>
      <c r="GG386" s="240">
        <f t="shared" ca="1" si="779"/>
        <v>-3.6235641771591217E-3</v>
      </c>
      <c r="GH386" s="240">
        <f t="shared" ca="1" si="780"/>
        <v>2.2062323486017601E-3</v>
      </c>
      <c r="GI386" s="240">
        <f t="shared" ca="1" si="781"/>
        <v>7.2311283021601093E-3</v>
      </c>
      <c r="GJ386" s="240">
        <f t="shared" ca="1" si="782"/>
        <v>9.6178890149917137E-3</v>
      </c>
      <c r="GK386" s="240">
        <f t="shared" ca="1" si="783"/>
        <v>8.495751684309211E-3</v>
      </c>
      <c r="GL386" s="240">
        <f t="shared" ca="1" si="784"/>
        <v>4.2741060918046244E-3</v>
      </c>
      <c r="GM386" s="240">
        <f t="shared" ca="1" si="785"/>
        <v>-1.5068632233928543E-3</v>
      </c>
      <c r="GN386" s="240">
        <f t="shared" ca="1" si="786"/>
        <v>-6.7380830656900139E-3</v>
      </c>
      <c r="GO386" s="240">
        <f t="shared" ca="1" si="787"/>
        <v>-9.5110455451311027E-3</v>
      </c>
      <c r="GP386" s="240">
        <f t="shared" ca="1" si="788"/>
        <v>-8.8140897240944864E-3</v>
      </c>
      <c r="GQ386" s="240">
        <f t="shared" ca="1" si="789"/>
        <v>-4.9014862552190144E-3</v>
      </c>
      <c r="GR386" s="240">
        <f t="shared" ca="1" si="790"/>
        <v>7.9932827581780498E-4</v>
      </c>
      <c r="GS386" s="240">
        <f t="shared" ca="1" si="791"/>
        <v>6.2085235732816805E-3</v>
      </c>
      <c r="GT386" s="240">
        <f t="shared" ca="1" si="792"/>
        <v>9.3526608953995172E-3</v>
      </c>
      <c r="GU386" s="240">
        <f t="shared" ca="1" si="793"/>
        <v>9.0846634479890154E-3</v>
      </c>
      <c r="GV386" s="240">
        <f t="shared" ca="1" si="794"/>
        <v>5.5023048399387613E-3</v>
      </c>
      <c r="GW386" s="240">
        <f t="shared" ca="1" si="795"/>
        <v>-8.7461699060339612E-5</v>
      </c>
      <c r="GX386" s="240">
        <f t="shared" ca="1" si="796"/>
        <v>-5.645319553706985E-3</v>
      </c>
      <c r="GY386" s="240">
        <f t="shared" ca="1" si="797"/>
        <v>-9.143593365936762E-3</v>
      </c>
      <c r="GZ386" s="240">
        <f t="shared" ca="1" si="798"/>
        <v>-9.3060065935399068E-3</v>
      </c>
      <c r="HA386" s="240">
        <f t="shared" ca="1" si="799"/>
        <v>-6.0733059579966631E-3</v>
      </c>
      <c r="HB386" s="240">
        <f t="shared" ca="1" si="800"/>
        <v>-6.2487884022238184E-4</v>
      </c>
      <c r="HC386" s="240">
        <f t="shared" ca="1" si="801"/>
        <v>5.0515230583454713E-3</v>
      </c>
      <c r="HD386" s="240">
        <f t="shared" ca="1" si="802"/>
        <v>8.8849759117990701E-3</v>
      </c>
      <c r="HE386" s="240">
        <f t="shared" ca="1" si="803"/>
        <v>9.4769196830636095E-3</v>
      </c>
      <c r="HF386" s="240">
        <f t="shared" ca="1" si="804"/>
        <v>6.6113953048611528E-3</v>
      </c>
      <c r="HG386" s="240">
        <f t="shared" ca="1" si="805"/>
        <v>1.333833106928797E-3</v>
      </c>
      <c r="HH386" s="240">
        <f t="shared" ca="1" si="806"/>
        <v>-4.4303519218535916E-3</v>
      </c>
      <c r="HI386" s="240">
        <f t="shared" ca="1" si="807"/>
        <v>-8.578210003377813E-3</v>
      </c>
      <c r="HJ386" s="240">
        <f t="shared" ca="1" si="808"/>
        <v>-9.5964765237196211E-3</v>
      </c>
      <c r="HK386" s="240">
        <f t="shared" ca="1" si="809"/>
        <v>-7.1136569277399893E-3</v>
      </c>
      <c r="HL386" s="240">
        <f t="shared" ca="1" si="810"/>
        <v>-2.03555921646197E-3</v>
      </c>
      <c r="HM386" s="240">
        <f t="shared" ca="1" si="811"/>
        <v>3.7851723244401404E-3</v>
      </c>
      <c r="HN386" s="240">
        <f t="shared" ca="1" si="812"/>
        <v>8.2249580317096047E-3</v>
      </c>
      <c r="HO386" s="240">
        <f t="shared" ca="1" si="813"/>
        <v>9.6640292266297508E-3</v>
      </c>
      <c r="HP386" s="240">
        <f t="shared" ca="1" si="814"/>
        <v>7.5773690273815263E-3</v>
      </c>
      <c r="HQ386" s="240">
        <f t="shared" ca="1" si="815"/>
        <v>2.7262544542349513E-3</v>
      </c>
      <c r="HR386" s="240">
        <f t="shared" ca="1" si="816"/>
        <v>-3.1194805502430551E-3</v>
      </c>
      <c r="HS386" s="240">
        <f t="shared" ca="1" si="817"/>
        <v>-7.8271342998356454E-3</v>
      </c>
      <c r="HT386" s="240">
        <f t="shared" ca="1" si="818"/>
        <v>-9.6792117178439614E-3</v>
      </c>
      <c r="HU386" s="240">
        <f t="shared" ca="1" si="819"/>
        <v>-8.0000187077405756E-3</v>
      </c>
      <c r="HV386" s="240">
        <f t="shared" ca="1" si="820"/>
        <v>-3.4021758829103472E-3</v>
      </c>
      <c r="HW386" s="240">
        <f t="shared" ca="1" si="821"/>
        <v>2.4368840406642344E-3</v>
      </c>
      <c r="HX386" s="240">
        <f t="shared" ca="1" si="822"/>
        <v>7.3868946490274548E-3</v>
      </c>
      <c r="HY386" s="240">
        <f t="shared" ca="1" si="823"/>
        <v>9.6419417221269114E-3</v>
      </c>
      <c r="HZ386" s="240">
        <f t="shared" ca="1" si="824"/>
        <v>8.3793155935796594E-3</v>
      </c>
      <c r="IA386" s="240">
        <f t="shared" ca="1" si="825"/>
        <v>4.0596606257030828E-3</v>
      </c>
      <c r="IB386" s="240">
        <f t="shared" ca="1" si="826"/>
        <v>-1.7410818453310359E-3</v>
      </c>
      <c r="IC386" s="240">
        <f t="shared" ca="1" si="827"/>
        <v>-6.9066247760962759E-3</v>
      </c>
      <c r="ID386" s="240">
        <f t="shared" ca="1" si="828"/>
        <v>-9.5524212088145613E-3</v>
      </c>
      <c r="IE386" s="240">
        <f t="shared" ca="1" si="829"/>
        <v>-8.5860947003122464E-3</v>
      </c>
      <c r="IF386" s="240">
        <f t="shared" ca="1" si="830"/>
        <v>-4.6951457158255E-3</v>
      </c>
      <c r="IG386" s="240">
        <f t="shared" ca="1" si="831"/>
        <v>1.0358445766260956E-3</v>
      </c>
      <c r="IH386" s="240">
        <f t="shared" ca="1" si="832"/>
        <v>6.3889273050953639E-3</v>
      </c>
      <c r="II386" s="240">
        <f t="shared" ca="1" si="833"/>
        <v>9.4111352973249053E-3</v>
      </c>
      <c r="IJ386" s="240">
        <f t="shared" ca="1" si="834"/>
        <v>8.9998752821198128E-3</v>
      </c>
      <c r="IK386" s="240">
        <f t="shared" ca="1" si="835"/>
        <v>5.3051874045141308E-3</v>
      </c>
      <c r="IL386" s="240">
        <f t="shared" ca="1" si="836"/>
        <v>-3.2499397641213082E-4</v>
      </c>
      <c r="IM386" s="240">
        <f t="shared" ca="1" si="837"/>
        <v>-5.8366076834749569E-3</v>
      </c>
      <c r="IN386" s="240">
        <f t="shared" ca="1" si="838"/>
        <v>-9.2188496282535788E-3</v>
      </c>
      <c r="IO386" s="240">
        <f t="shared" ca="1" si="839"/>
        <v>-9.2377752181016116E-3</v>
      </c>
      <c r="IP386" s="240">
        <f t="shared" ca="1" si="840"/>
        <v>-5.8864798230023633E-3</v>
      </c>
      <c r="IQ386" s="240">
        <f t="shared" ca="1" si="841"/>
        <v>-3.8761779431834269E-4</v>
      </c>
      <c r="IR386" s="240">
        <f t="shared" ca="1" si="842"/>
        <v>5.2526589791186103E-3</v>
      </c>
      <c r="IS386" s="240">
        <f t="shared" ca="1" si="843"/>
        <v>8.9766062143014618E-3</v>
      </c>
      <c r="IT386" s="240">
        <f t="shared" ca="1" si="844"/>
        <v>9.4256148497914687E-3</v>
      </c>
      <c r="IU386" s="240">
        <f t="shared" ca="1" si="845"/>
        <v>6.4358728973097096E-3</v>
      </c>
      <c r="IV386" s="240">
        <f t="shared" ca="1" si="846"/>
        <v>1.098129030636909E-3</v>
      </c>
      <c r="IW386" s="240">
        <f t="shared" ca="1" si="847"/>
        <v>-4.6402456606502831E-3</v>
      </c>
      <c r="IX386" s="240">
        <f t="shared" ca="1" si="848"/>
        <v>-8.6857177935173602E-3</v>
      </c>
      <c r="IY386" s="240">
        <f t="shared" ca="1" si="849"/>
        <v>-9.5623762579503356E-3</v>
      </c>
      <c r="IZ386" s="240">
        <f t="shared" ca="1" si="850"/>
        <v>-6.9503894187654533E-3</v>
      </c>
      <c r="JA386" s="240">
        <f t="shared" ca="1" si="851"/>
        <v>-1.8026894105939526E-3</v>
      </c>
      <c r="JB386" s="240">
        <f t="shared" ca="1" si="852"/>
        <v>4.0026864489038491E-3</v>
      </c>
    </row>
    <row r="387" spans="2:262">
      <c r="B387" s="248">
        <v>26</v>
      </c>
      <c r="C387" s="247">
        <f t="shared" si="853"/>
        <v>5.0781250000000013E-4</v>
      </c>
      <c r="D387" s="244">
        <f t="shared" ca="1" si="597"/>
        <v>80.194354561589407</v>
      </c>
      <c r="E387" s="243">
        <f ca="1">AF361</f>
        <v>0.19435456158941161</v>
      </c>
      <c r="F387" s="242">
        <v>26</v>
      </c>
      <c r="G387" s="240">
        <f t="shared" ca="1" si="854"/>
        <v>-1.5934348518347749E-3</v>
      </c>
      <c r="H387" s="240">
        <f t="shared" ca="1" si="598"/>
        <v>-1.8440837528198757E-3</v>
      </c>
      <c r="I387" s="240">
        <f t="shared" ca="1" si="599"/>
        <v>-1.3689290660572567E-3</v>
      </c>
      <c r="J387" s="240">
        <f t="shared" ca="1" si="600"/>
        <v>-3.5498451902003249E-4</v>
      </c>
      <c r="K387" s="240">
        <f t="shared" ca="1" si="601"/>
        <v>7.986765875854084E-4</v>
      </c>
      <c r="L387" s="240">
        <f t="shared" ca="1" si="602"/>
        <v>1.6379906197517544E-3</v>
      </c>
      <c r="M387" s="240">
        <f t="shared" ca="1" si="603"/>
        <v>1.8326162169731081E-3</v>
      </c>
      <c r="N387" s="240">
        <f t="shared" ca="1" si="604"/>
        <v>1.3059516758209817E-3</v>
      </c>
      <c r="O387" s="240">
        <f t="shared" ca="1" si="605"/>
        <v>2.6528422656525719E-4</v>
      </c>
      <c r="P387" s="240">
        <f t="shared" ca="1" si="606"/>
        <v>-8.797950983005185E-4</v>
      </c>
      <c r="Q387" s="240">
        <f t="shared" ca="1" si="607"/>
        <v>-1.6786003247947182E-3</v>
      </c>
      <c r="R387" s="240">
        <f t="shared" ca="1" si="608"/>
        <v>-1.8167337481414297E-3</v>
      </c>
      <c r="S387" s="240">
        <f t="shared" ca="1" si="609"/>
        <v>-1.2398281336097974E-3</v>
      </c>
      <c r="T387" s="240">
        <f t="shared" ca="1" si="610"/>
        <v>-1.7494484117252889E-4</v>
      </c>
      <c r="U387" s="241">
        <f t="shared" ca="1" si="611"/>
        <v>9.5879410556287399E-4</v>
      </c>
      <c r="V387" s="240">
        <f t="shared" ca="1" si="612"/>
        <v>1.7151661346272275E-3</v>
      </c>
      <c r="W387" s="240">
        <f t="shared" ca="1" si="613"/>
        <v>1.7964746085833963E-3</v>
      </c>
      <c r="X387" s="240">
        <f t="shared" ca="1" si="614"/>
        <v>1.1707177368286284E-3</v>
      </c>
      <c r="Y387" s="240">
        <f t="shared" ca="1" si="615"/>
        <v>8.4183998334060972E-5</v>
      </c>
      <c r="Z387" s="240">
        <f t="shared" ca="1" si="616"/>
        <v>-1.035483293844482E-3</v>
      </c>
      <c r="AA387" s="240">
        <f t="shared" ca="1" si="617"/>
        <v>-1.7475999590106091E-3</v>
      </c>
      <c r="AB387" s="240">
        <f t="shared" ca="1" si="618"/>
        <v>-1.7718876043406929E-3</v>
      </c>
      <c r="AC387" s="240">
        <f t="shared" ca="1" si="619"/>
        <v>-1.0987869784766739E-3</v>
      </c>
      <c r="AD387" s="240">
        <f t="shared" ca="1" si="620"/>
        <v>6.7796511300409956E-6</v>
      </c>
      <c r="AE387" s="240">
        <f t="shared" ca="1" si="621"/>
        <v>1.1096779121735941E-3</v>
      </c>
      <c r="AF387" s="240">
        <f t="shared" ca="1" si="622"/>
        <v>1.7758236620210564E-3</v>
      </c>
      <c r="AG387" s="240">
        <f t="shared" ca="1" si="623"/>
        <v>1.7430319676601104E-3</v>
      </c>
      <c r="AH387" s="240">
        <f t="shared" ca="1" si="624"/>
        <v>1.024209146051196E-3</v>
      </c>
      <c r="AI387" s="240">
        <f t="shared" ca="1" si="625"/>
        <v>-9.7726967820746741E-5</v>
      </c>
      <c r="AJ387" s="240">
        <f t="shared" ca="1" si="626"/>
        <v>-1.1811992192159769E-3</v>
      </c>
      <c r="AK387" s="240">
        <f t="shared" ca="1" si="627"/>
        <v>-1.7997692502859136E-3</v>
      </c>
      <c r="AL387" s="240">
        <f t="shared" ca="1" si="628"/>
        <v>-1.7099772142978634E-3</v>
      </c>
      <c r="AM387" s="240">
        <f t="shared" ca="1" si="629"/>
        <v>-9.4716390408276048E-4</v>
      </c>
      <c r="AN387" s="240">
        <f t="shared" ca="1" si="630"/>
        <v>1.8843885168609434E-4</v>
      </c>
      <c r="AO387" s="240">
        <f t="shared" ca="1" si="631"/>
        <v>1.2498749138784308E-3</v>
      </c>
      <c r="AP387" s="240">
        <f t="shared" ca="1" si="632"/>
        <v>1.8193790367856625E-3</v>
      </c>
      <c r="AQ387" s="240">
        <f t="shared" ca="1" si="633"/>
        <v>1.672802976050058E-3</v>
      </c>
      <c r="AR387" s="240">
        <f t="shared" ca="1" si="634"/>
        <v>8.6783686130762405E-4</v>
      </c>
      <c r="AS387" s="240">
        <f t="shared" ca="1" si="635"/>
        <v>-2.7869676985244263E-4</v>
      </c>
      <c r="AT387" s="240">
        <f t="shared" ca="1" si="636"/>
        <v>-1.3155395503972437E-3</v>
      </c>
      <c r="AU387" s="240">
        <f t="shared" ca="1" si="637"/>
        <v>-1.8346057798270133E-3</v>
      </c>
      <c r="AV387" s="240">
        <f t="shared" ca="1" si="638"/>
        <v>-1.631598808912715E-3</v>
      </c>
      <c r="AW387" s="240">
        <f t="shared" ca="1" si="639"/>
        <v>-7.86419123520072E-4</v>
      </c>
      <c r="AX387" s="240">
        <f t="shared" ca="1" si="640"/>
        <v>3.6828328308926233E-4</v>
      </c>
      <c r="AY387" s="240">
        <f t="shared" ca="1" si="641"/>
        <v>1.3780349369114939E-3</v>
      </c>
      <c r="AZ387" s="240">
        <f t="shared" ca="1" si="642"/>
        <v>1.8454127968522732E-3</v>
      </c>
      <c r="BA387" s="240">
        <f t="shared" ca="1" si="643"/>
        <v>1.5864639773335212E-3</v>
      </c>
      <c r="BB387" s="240">
        <f t="shared" ca="1" si="644"/>
        <v>7.0310683318177422E-4</v>
      </c>
      <c r="BC387" s="240">
        <f t="shared" ca="1" si="645"/>
        <v>-4.5698256963930782E-4</v>
      </c>
      <c r="BD387" s="240">
        <f t="shared" ca="1" si="646"/>
        <v>-1.437210516561115E-3</v>
      </c>
      <c r="BE387" s="240">
        <f t="shared" ca="1" si="647"/>
        <v>-1.8517740528108449E-3</v>
      </c>
      <c r="BF387" s="240">
        <f t="shared" ca="1" si="648"/>
        <v>-1.5375072150751014E-3</v>
      </c>
      <c r="BG387" s="240">
        <f t="shared" ca="1" si="649"/>
        <v>-6.1810069689745653E-4</v>
      </c>
      <c r="BH387" s="240">
        <f t="shared" ca="1" si="650"/>
        <v>5.4458094515214646E-4</v>
      </c>
      <c r="BI387" s="240">
        <f t="shared" ca="1" si="651"/>
        <v>1.492923730191571E-3</v>
      </c>
      <c r="BJ387" s="240">
        <f t="shared" ca="1" si="652"/>
        <v>1.8536742228799439E-3</v>
      </c>
      <c r="BK387" s="240">
        <f t="shared" ca="1" si="653"/>
        <v>1.4848464632658352E-3</v>
      </c>
      <c r="BL387" s="240">
        <f t="shared" ca="1" si="654"/>
        <v>5.316055018950857E-4</v>
      </c>
      <c r="BM387" s="240">
        <f t="shared" ca="1" si="655"/>
        <v>-6.3086737746846275E-4</v>
      </c>
      <c r="BN387" s="240">
        <f t="shared" ca="1" si="656"/>
        <v>-1.5450403597913201E-3</v>
      </c>
      <c r="BO387" s="240">
        <f t="shared" ca="1" si="657"/>
        <v>-1.8511087293834399E-3</v>
      </c>
      <c r="BP387" s="240">
        <f t="shared" ca="1" si="658"/>
        <v>-1.4286085862693716E-3</v>
      </c>
      <c r="BQ387" s="240">
        <f t="shared" ca="1" si="659"/>
        <v>-4.4382962267551962E-4</v>
      </c>
      <c r="BR387" s="240">
        <f t="shared" ca="1" si="660"/>
        <v>7.1563399501500141E-4</v>
      </c>
      <c r="BS387" s="240">
        <f t="shared" ca="1" si="661"/>
        <v>1.5934348518347797E-3</v>
      </c>
      <c r="BT387" s="240">
        <f t="shared" ca="1" si="662"/>
        <v>1.8440837528198753E-3</v>
      </c>
      <c r="BU387" s="240">
        <f t="shared" ca="1" si="663"/>
        <v>1.3689290660572517E-3</v>
      </c>
      <c r="BV387" s="240">
        <f t="shared" ca="1" si="664"/>
        <v>3.5498451902003195E-4</v>
      </c>
      <c r="BW387" s="240">
        <f t="shared" ca="1" si="665"/>
        <v>-7.9867658758541393E-4</v>
      </c>
      <c r="BX387" s="240">
        <f t="shared" ca="1" si="666"/>
        <v>-1.6379906197517536E-3</v>
      </c>
      <c r="BY387" s="240">
        <f t="shared" ca="1" si="667"/>
        <v>-1.8326162169731073E-3</v>
      </c>
      <c r="BZ387" s="240">
        <f t="shared" ca="1" si="668"/>
        <v>-1.3059516758209839E-3</v>
      </c>
      <c r="CA387" s="240">
        <f t="shared" ca="1" si="669"/>
        <v>-2.652842265652535E-4</v>
      </c>
      <c r="CB387" s="240">
        <f t="shared" ca="1" si="670"/>
        <v>8.7979509830052598E-4</v>
      </c>
      <c r="CC387" s="240">
        <f t="shared" ca="1" si="671"/>
        <v>1.6786003247947182E-3</v>
      </c>
      <c r="CD387" s="240">
        <f t="shared" ca="1" si="672"/>
        <v>1.8167337481414282E-3</v>
      </c>
      <c r="CE387" s="240">
        <f t="shared" ca="1" si="673"/>
        <v>1.2398281336097972E-3</v>
      </c>
      <c r="CF387" s="240">
        <f t="shared" ca="1" si="674"/>
        <v>1.7494484117252531E-4</v>
      </c>
      <c r="CG387" s="240">
        <f t="shared" ca="1" si="675"/>
        <v>-9.587941055628716E-4</v>
      </c>
      <c r="CH387" s="240">
        <f t="shared" ca="1" si="676"/>
        <v>-1.7151661346272286E-3</v>
      </c>
      <c r="CI387" s="240">
        <f t="shared" ca="1" si="677"/>
        <v>-1.7964746085833937E-3</v>
      </c>
      <c r="CJ387" s="240">
        <f t="shared" ca="1" si="678"/>
        <v>-1.1707177368286258E-3</v>
      </c>
      <c r="CK387" s="240">
        <f t="shared" ca="1" si="679"/>
        <v>-8.4183998334054141E-5</v>
      </c>
      <c r="CL387" s="240">
        <f t="shared" ca="1" si="680"/>
        <v>1.0354832938444824E-3</v>
      </c>
      <c r="CM387" s="240">
        <f t="shared" ca="1" si="681"/>
        <v>1.7475999590106112E-3</v>
      </c>
      <c r="CN387" s="240">
        <f t="shared" ca="1" si="682"/>
        <v>1.7718876043406938E-3</v>
      </c>
      <c r="CO387" s="240">
        <f t="shared" ca="1" si="683"/>
        <v>1.0987869784766708E-3</v>
      </c>
      <c r="CP387" s="240">
        <f t="shared" ca="1" si="684"/>
        <v>-6.7796511300511871E-6</v>
      </c>
      <c r="CQ387" s="240">
        <f t="shared" ca="1" si="685"/>
        <v>-1.109677912173597E-3</v>
      </c>
      <c r="CR387" s="240">
        <f t="shared" ca="1" si="686"/>
        <v>-1.7758236620210594E-3</v>
      </c>
      <c r="CS387" s="240">
        <f t="shared" ca="1" si="687"/>
        <v>-1.7430319676601091E-3</v>
      </c>
      <c r="CT387" s="240">
        <f t="shared" ca="1" si="688"/>
        <v>-1.0242091460511929E-3</v>
      </c>
      <c r="CU387" s="240">
        <f t="shared" ca="1" si="689"/>
        <v>9.7726967820743814E-5</v>
      </c>
      <c r="CV387" s="240">
        <f t="shared" ca="1" si="690"/>
        <v>1.1811992192159798E-3</v>
      </c>
      <c r="CW387" s="240">
        <f t="shared" ca="1" si="691"/>
        <v>1.799769250285913E-3</v>
      </c>
      <c r="CX387" s="240">
        <f t="shared" ca="1" si="692"/>
        <v>1.7099772142978619E-3</v>
      </c>
      <c r="CY387" s="240">
        <f t="shared" ca="1" si="693"/>
        <v>9.4716390408275159E-4</v>
      </c>
      <c r="CZ387" s="240">
        <f t="shared" ca="1" si="694"/>
        <v>-1.8843885168609803E-4</v>
      </c>
      <c r="DA387" s="240">
        <f t="shared" ca="1" si="695"/>
        <v>-1.2498749138784384E-3</v>
      </c>
      <c r="DB387" s="240">
        <f t="shared" ca="1" si="696"/>
        <v>-1.8193790367856629E-3</v>
      </c>
      <c r="DC387" s="240">
        <f t="shared" ca="1" si="697"/>
        <v>-1.6728029760500621E-3</v>
      </c>
      <c r="DD387" s="240">
        <f t="shared" ca="1" si="698"/>
        <v>-8.6783686130761494E-4</v>
      </c>
      <c r="DE387" s="240">
        <f t="shared" ca="1" si="699"/>
        <v>2.7869676985244621E-4</v>
      </c>
      <c r="DF387" s="240">
        <f t="shared" ca="1" si="700"/>
        <v>1.3155395503972418E-3</v>
      </c>
      <c r="DG387" s="240">
        <f t="shared" ca="1" si="701"/>
        <v>1.8346057798270157E-3</v>
      </c>
      <c r="DH387" s="240">
        <f t="shared" ca="1" si="702"/>
        <v>1.6315988089127102E-3</v>
      </c>
      <c r="DI387" s="240">
        <f t="shared" ca="1" si="703"/>
        <v>7.8641912352006875E-4</v>
      </c>
      <c r="DJ387" s="240">
        <f t="shared" ca="1" si="704"/>
        <v>-3.6828328308925295E-4</v>
      </c>
      <c r="DK387" s="240">
        <f t="shared" ca="1" si="705"/>
        <v>-1.3780349369115008E-3</v>
      </c>
      <c r="DL387" s="240">
        <f t="shared" ca="1" si="706"/>
        <v>-1.8454127968522735E-3</v>
      </c>
      <c r="DM387" s="240">
        <f t="shared" ca="1" si="707"/>
        <v>-1.5864639773335227E-3</v>
      </c>
      <c r="DN387" s="240">
        <f t="shared" ca="1" si="708"/>
        <v>-7.031068331817585E-4</v>
      </c>
      <c r="DO387" s="240">
        <f t="shared" ca="1" si="709"/>
        <v>4.5698256963931763E-4</v>
      </c>
      <c r="DP387" s="240">
        <f t="shared" ca="1" si="710"/>
        <v>1.4372105165611172E-3</v>
      </c>
      <c r="DQ387" s="240">
        <f t="shared" ca="1" si="711"/>
        <v>1.8517740528108443E-3</v>
      </c>
      <c r="DR387" s="240">
        <f t="shared" ca="1" si="712"/>
        <v>1.5375072150750921E-3</v>
      </c>
      <c r="DS387" s="240">
        <f t="shared" ca="1" si="713"/>
        <v>6.1810069689745295E-4</v>
      </c>
      <c r="DT387" s="240">
        <f t="shared" ca="1" si="714"/>
        <v>-5.4458094515214992E-4</v>
      </c>
      <c r="DU387" s="240">
        <f t="shared" ca="1" si="715"/>
        <v>-1.4929237301915654E-3</v>
      </c>
      <c r="DV387" s="240">
        <f t="shared" ca="1" si="716"/>
        <v>-1.8536742228799439E-3</v>
      </c>
      <c r="DW387" s="240">
        <f t="shared" ca="1" si="717"/>
        <v>-1.4848464632658332E-3</v>
      </c>
      <c r="DX387" s="240">
        <f t="shared" ca="1" si="718"/>
        <v>-5.316055018950947E-4</v>
      </c>
      <c r="DY387" s="240">
        <f t="shared" ca="1" si="719"/>
        <v>6.3086737746847858E-4</v>
      </c>
      <c r="DZ387" s="240">
        <f t="shared" ca="1" si="720"/>
        <v>1.5450403597913223E-3</v>
      </c>
      <c r="EA387" s="240">
        <f t="shared" ca="1" si="721"/>
        <v>1.8511087293834397E-3</v>
      </c>
      <c r="EB387" s="240">
        <f t="shared" ca="1" si="722"/>
        <v>1.4286085862693779E-3</v>
      </c>
      <c r="EC387" s="240">
        <f t="shared" ca="1" si="723"/>
        <v>4.4382962267550336E-4</v>
      </c>
      <c r="ED387" s="240">
        <f t="shared" ca="1" si="724"/>
        <v>-7.1563399501500477E-4</v>
      </c>
      <c r="EE387" s="240">
        <f t="shared" ca="1" si="725"/>
        <v>-1.5934348518347749E-3</v>
      </c>
      <c r="EF387" s="240">
        <f t="shared" ca="1" si="726"/>
        <v>-1.8440837528198735E-3</v>
      </c>
      <c r="EG387" s="240">
        <f t="shared" ca="1" si="727"/>
        <v>-1.3689290660572491E-3</v>
      </c>
      <c r="EH387" s="240">
        <f t="shared" ca="1" si="728"/>
        <v>-3.5498451902002848E-4</v>
      </c>
      <c r="EI387" s="240">
        <f t="shared" ca="1" si="729"/>
        <v>7.9867658758540536E-4</v>
      </c>
      <c r="EJ387" s="240">
        <f t="shared" ca="1" si="730"/>
        <v>1.6379906197517616E-3</v>
      </c>
      <c r="EK387" s="240">
        <f t="shared" ca="1" si="731"/>
        <v>1.8326162169731068E-3</v>
      </c>
      <c r="EL387" s="240">
        <f t="shared" ca="1" si="732"/>
        <v>1.3059516758209813E-3</v>
      </c>
      <c r="EM387" s="240">
        <f t="shared" ca="1" si="733"/>
        <v>2.6528422656523691E-4</v>
      </c>
      <c r="EN387" s="240">
        <f t="shared" ca="1" si="734"/>
        <v>-8.7979509830052923E-4</v>
      </c>
      <c r="EO387" s="240">
        <f t="shared" ca="1" si="735"/>
        <v>-1.6786003247947199E-3</v>
      </c>
      <c r="EP387" s="240">
        <f t="shared" ca="1" si="736"/>
        <v>-1.8167337481414302E-3</v>
      </c>
      <c r="EQ387" s="240">
        <f t="shared" ca="1" si="737"/>
        <v>-1.2398281336097846E-3</v>
      </c>
      <c r="ER387" s="240">
        <f t="shared" ca="1" si="738"/>
        <v>-1.7494484117252173E-4</v>
      </c>
      <c r="ES387" s="240">
        <f t="shared" ca="1" si="739"/>
        <v>9.5879410556287464E-4</v>
      </c>
      <c r="ET387" s="240">
        <f t="shared" ca="1" si="740"/>
        <v>1.7151661346272249E-3</v>
      </c>
      <c r="EU387" s="240">
        <f t="shared" ca="1" si="741"/>
        <v>1.7964746085833928E-3</v>
      </c>
      <c r="EV387" s="240">
        <f t="shared" ca="1" si="742"/>
        <v>1.170717736828623E-3</v>
      </c>
      <c r="EW387" s="240">
        <f t="shared" ca="1" si="743"/>
        <v>8.4183998334063682E-5</v>
      </c>
      <c r="EX387" s="240">
        <f t="shared" ca="1" si="744"/>
        <v>-1.0354832938444963E-3</v>
      </c>
      <c r="EY387" s="240">
        <f t="shared" ca="1" si="745"/>
        <v>-1.7475999590106127E-3</v>
      </c>
      <c r="EZ387" s="240">
        <f t="shared" ca="1" si="746"/>
        <v>-1.7718876043406925E-3</v>
      </c>
      <c r="FA387" s="240">
        <f t="shared" ca="1" si="747"/>
        <v>-1.0987869784766786E-3</v>
      </c>
      <c r="FB387" s="240">
        <f t="shared" ca="1" si="748"/>
        <v>6.779651130054765E-6</v>
      </c>
      <c r="FC387" s="240">
        <f t="shared" ca="1" si="749"/>
        <v>1.1096779121736E-3</v>
      </c>
      <c r="FD387" s="240">
        <f t="shared" ca="1" si="750"/>
        <v>1.7758236620210564E-3</v>
      </c>
      <c r="FE387" s="240">
        <f t="shared" ca="1" si="751"/>
        <v>1.7430319676601034E-3</v>
      </c>
      <c r="FF387" s="240">
        <f t="shared" ca="1" si="752"/>
        <v>1.0242091460511897E-3</v>
      </c>
      <c r="FG387" s="240">
        <f t="shared" ca="1" si="753"/>
        <v>-9.77269678207475E-5</v>
      </c>
      <c r="FH387" s="240">
        <f t="shared" ca="1" si="754"/>
        <v>-1.1811992192159722E-3</v>
      </c>
      <c r="FI387" s="240">
        <f t="shared" ca="1" si="755"/>
        <v>-1.7997692502859169E-3</v>
      </c>
      <c r="FJ387" s="240">
        <f t="shared" ca="1" si="756"/>
        <v>-1.7099772142978606E-3</v>
      </c>
      <c r="FK387" s="240">
        <f t="shared" ca="1" si="757"/>
        <v>-9.4716390408275983E-4</v>
      </c>
      <c r="FL387" s="240">
        <f t="shared" ca="1" si="758"/>
        <v>1.8843885168611462E-4</v>
      </c>
      <c r="FM387" s="240">
        <f t="shared" ca="1" si="759"/>
        <v>1.249874913878441E-3</v>
      </c>
      <c r="FN387" s="240">
        <f t="shared" ca="1" si="760"/>
        <v>1.8193790367856638E-3</v>
      </c>
      <c r="FO387" s="240">
        <f t="shared" ca="1" si="761"/>
        <v>1.6728029760500604E-3</v>
      </c>
      <c r="FP387" s="240">
        <f t="shared" ca="1" si="762"/>
        <v>8.6783686130761169E-4</v>
      </c>
      <c r="FQ387" s="240">
        <f t="shared" ca="1" si="763"/>
        <v>-2.7869676985244968E-4</v>
      </c>
      <c r="FR387" s="240">
        <f t="shared" ca="1" si="764"/>
        <v>-1.3155395503972444E-3</v>
      </c>
      <c r="FS387" s="240">
        <f t="shared" ca="1" si="765"/>
        <v>-1.8346057798270163E-3</v>
      </c>
      <c r="FT387" s="240">
        <f t="shared" ca="1" si="766"/>
        <v>-1.6315988089127085E-3</v>
      </c>
      <c r="FU387" s="240">
        <f t="shared" ca="1" si="767"/>
        <v>-7.8641912352006528E-4</v>
      </c>
      <c r="FV387" s="240">
        <f t="shared" ca="1" si="768"/>
        <v>3.6828328308925642E-4</v>
      </c>
      <c r="FW387" s="240">
        <f t="shared" ca="1" si="769"/>
        <v>1.3780349369115034E-3</v>
      </c>
      <c r="FX387" s="240">
        <f t="shared" ca="1" si="770"/>
        <v>1.8454127968522737E-3</v>
      </c>
      <c r="FY387" s="240">
        <f t="shared" ca="1" si="771"/>
        <v>1.5864639773335207E-3</v>
      </c>
      <c r="FZ387" s="240">
        <f t="shared" ca="1" si="772"/>
        <v>7.0310683318175536E-4</v>
      </c>
      <c r="GA387" s="240">
        <f t="shared" ca="1" si="773"/>
        <v>-4.5698256963932121E-4</v>
      </c>
      <c r="GB387" s="240">
        <f t="shared" ca="1" si="774"/>
        <v>-1.4372105165611196E-3</v>
      </c>
      <c r="GC387" s="240">
        <f t="shared" ca="1" si="775"/>
        <v>-1.8517740528108443E-3</v>
      </c>
      <c r="GD387" s="240">
        <f t="shared" ca="1" si="776"/>
        <v>-1.5375072150750899E-3</v>
      </c>
      <c r="GE387" s="240">
        <f t="shared" ca="1" si="777"/>
        <v>-6.181006968974497E-4</v>
      </c>
      <c r="GF387" s="240">
        <f t="shared" ca="1" si="778"/>
        <v>5.4458094515215339E-4</v>
      </c>
      <c r="GG387" s="240">
        <f t="shared" ca="1" si="779"/>
        <v>1.4929237301915673E-3</v>
      </c>
      <c r="GH387" s="240">
        <f t="shared" ca="1" si="780"/>
        <v>1.8536742228799441E-3</v>
      </c>
      <c r="GI387" s="240">
        <f t="shared" ca="1" si="781"/>
        <v>1.4848464632658308E-3</v>
      </c>
      <c r="GJ387" s="240">
        <f t="shared" ca="1" si="782"/>
        <v>5.3160550189509123E-4</v>
      </c>
      <c r="GK387" s="240">
        <f t="shared" ca="1" si="783"/>
        <v>-6.3086737746848205E-4</v>
      </c>
      <c r="GL387" s="240">
        <f t="shared" ca="1" si="784"/>
        <v>-1.5450403597913245E-3</v>
      </c>
      <c r="GM387" s="240">
        <f t="shared" ca="1" si="785"/>
        <v>-1.8511087293834395E-3</v>
      </c>
      <c r="GN387" s="240">
        <f t="shared" ca="1" si="786"/>
        <v>-1.4286085862693755E-3</v>
      </c>
      <c r="GO387" s="240">
        <f t="shared" ca="1" si="787"/>
        <v>-4.4382962267549989E-4</v>
      </c>
      <c r="GP387" s="240">
        <f t="shared" ca="1" si="788"/>
        <v>7.1563399501500813E-4</v>
      </c>
      <c r="GQ387" s="240">
        <f t="shared" ca="1" si="789"/>
        <v>1.5934348518347767E-3</v>
      </c>
      <c r="GR387" s="240">
        <f t="shared" ca="1" si="790"/>
        <v>1.8440837528198731E-3</v>
      </c>
      <c r="GS387" s="240">
        <f t="shared" ca="1" si="791"/>
        <v>1.3689290660572468E-3</v>
      </c>
      <c r="GT387" s="240">
        <f t="shared" ca="1" si="792"/>
        <v>3.549845190200249E-4</v>
      </c>
      <c r="GU387" s="240">
        <f t="shared" ca="1" si="793"/>
        <v>-7.9867658758540851E-4</v>
      </c>
      <c r="GV387" s="240">
        <f t="shared" ca="1" si="794"/>
        <v>-1.6379906197517633E-3</v>
      </c>
      <c r="GW387" s="240">
        <f t="shared" ca="1" si="795"/>
        <v>-1.8326162169731062E-3</v>
      </c>
      <c r="GX387" s="240">
        <f t="shared" ca="1" si="796"/>
        <v>-1.3059516758209787E-3</v>
      </c>
      <c r="GY387" s="240">
        <f t="shared" ca="1" si="797"/>
        <v>-2.6528422656523344E-4</v>
      </c>
      <c r="GZ387" s="240">
        <f t="shared" ca="1" si="798"/>
        <v>8.7979509830050928E-4</v>
      </c>
      <c r="HA387" s="240">
        <f t="shared" ca="1" si="799"/>
        <v>1.6786003247947212E-3</v>
      </c>
      <c r="HB387" s="240">
        <f t="shared" ca="1" si="800"/>
        <v>1.8167337481414243E-3</v>
      </c>
      <c r="HC387" s="240">
        <f t="shared" ca="1" si="801"/>
        <v>1.2398281336098017E-3</v>
      </c>
      <c r="HD387" s="240">
        <f t="shared" ca="1" si="802"/>
        <v>1.7494484117251804E-4</v>
      </c>
      <c r="HE387" s="240">
        <f t="shared" ca="1" si="803"/>
        <v>-9.5879410556290034E-4</v>
      </c>
      <c r="HF387" s="240">
        <f t="shared" ca="1" si="804"/>
        <v>-1.7151661346272266E-3</v>
      </c>
      <c r="HG387" s="240">
        <f t="shared" ca="1" si="805"/>
        <v>-1.7964746085833917E-3</v>
      </c>
      <c r="HH387" s="240">
        <f t="shared" ca="1" si="806"/>
        <v>-1.1707177368285996E-3</v>
      </c>
      <c r="HI387" s="240">
        <f t="shared" ca="1" si="807"/>
        <v>-8.4183998334059996E-5</v>
      </c>
      <c r="HJ387" s="240">
        <f t="shared" ca="1" si="808"/>
        <v>1.0354832938444993E-3</v>
      </c>
      <c r="HK387" s="240">
        <f t="shared" ca="1" si="809"/>
        <v>1.7475999590106049E-3</v>
      </c>
      <c r="HL387" s="240">
        <f t="shared" ca="1" si="810"/>
        <v>1.7718876043406914E-3</v>
      </c>
      <c r="HM387" s="240">
        <f t="shared" ca="1" si="811"/>
        <v>1.0987869784766543E-3</v>
      </c>
      <c r="HN387" s="240">
        <f t="shared" ca="1" si="812"/>
        <v>-6.7796511300322135E-6</v>
      </c>
      <c r="HO387" s="240">
        <f t="shared" ca="1" si="813"/>
        <v>-1.1096779121736028E-3</v>
      </c>
      <c r="HP387" s="240">
        <f t="shared" ca="1" si="814"/>
        <v>-1.7758236620210653E-3</v>
      </c>
      <c r="HQ387" s="240">
        <f t="shared" ca="1" si="815"/>
        <v>-1.743031967660111E-3</v>
      </c>
      <c r="HR387" s="240">
        <f t="shared" ca="1" si="816"/>
        <v>-1.0242091460511869E-3</v>
      </c>
      <c r="HS387" s="240">
        <f t="shared" ca="1" si="817"/>
        <v>9.7726967820777316E-5</v>
      </c>
      <c r="HT387" s="240">
        <f t="shared" ca="1" si="818"/>
        <v>1.1811992192159752E-3</v>
      </c>
      <c r="HU387" s="240">
        <f t="shared" ca="1" si="819"/>
        <v>1.7997692502859178E-3</v>
      </c>
      <c r="HV387" s="240">
        <f t="shared" ca="1" si="820"/>
        <v>1.7099772142978489E-3</v>
      </c>
      <c r="HW387" s="240">
        <f t="shared" ca="1" si="821"/>
        <v>9.4716390408275679E-4</v>
      </c>
      <c r="HX387" s="240">
        <f t="shared" ca="1" si="822"/>
        <v>-1.8843885168611831E-4</v>
      </c>
      <c r="HY387" s="240">
        <f t="shared" ca="1" si="823"/>
        <v>-1.2498749138784243E-3</v>
      </c>
      <c r="HZ387" s="240">
        <f t="shared" ca="1" si="824"/>
        <v>-1.8193790367856644E-3</v>
      </c>
      <c r="IA387" s="240">
        <f t="shared" ca="1" si="825"/>
        <v>-1.6728029760500476E-3</v>
      </c>
      <c r="IB387" s="240">
        <f t="shared" ca="1" si="826"/>
        <v>-8.6783686130763186E-4</v>
      </c>
      <c r="IC387" s="240">
        <f t="shared" ca="1" si="827"/>
        <v>2.7869676985245337E-4</v>
      </c>
      <c r="ID387" s="240">
        <f t="shared" ca="1" si="828"/>
        <v>1.3155395503972652E-3</v>
      </c>
      <c r="IE387" s="240">
        <f t="shared" ca="1" si="829"/>
        <v>1.7413759778595172E-3</v>
      </c>
      <c r="IF387" s="240">
        <f t="shared" ca="1" si="830"/>
        <v>1.6315988089127067E-3</v>
      </c>
      <c r="IG387" s="240">
        <f t="shared" ca="1" si="831"/>
        <v>7.8641912352003806E-4</v>
      </c>
      <c r="IH387" s="240">
        <f t="shared" ca="1" si="832"/>
        <v>-3.6828328308926005E-4</v>
      </c>
      <c r="II387" s="240">
        <f t="shared" ca="1" si="833"/>
        <v>-1.3780349369115056E-3</v>
      </c>
      <c r="IJ387" s="240">
        <f t="shared" ca="1" si="834"/>
        <v>-1.8454127968522715E-3</v>
      </c>
      <c r="IK387" s="240">
        <f t="shared" ca="1" si="835"/>
        <v>-1.5864639773335188E-3</v>
      </c>
      <c r="IL387" s="240">
        <f t="shared" ca="1" si="836"/>
        <v>-7.03106833181752E-4</v>
      </c>
      <c r="IM387" s="240">
        <f t="shared" ca="1" si="837"/>
        <v>4.5698256963929915E-4</v>
      </c>
      <c r="IN387" s="240">
        <f t="shared" ca="1" si="838"/>
        <v>1.437210516561122E-3</v>
      </c>
      <c r="IO387" s="240">
        <f t="shared" ca="1" si="839"/>
        <v>1.8517740528108458E-3</v>
      </c>
      <c r="IP387" s="240">
        <f t="shared" ca="1" si="840"/>
        <v>1.5375072150751027E-3</v>
      </c>
      <c r="IQ387" s="240">
        <f t="shared" ca="1" si="841"/>
        <v>6.1810069689744633E-4</v>
      </c>
      <c r="IR387" s="240">
        <f t="shared" ca="1" si="842"/>
        <v>-5.4458094515218202E-4</v>
      </c>
      <c r="IS387" s="240">
        <f t="shared" ca="1" si="843"/>
        <v>-1.4929237301915697E-3</v>
      </c>
      <c r="IT387" s="240">
        <f t="shared" ca="1" si="844"/>
        <v>-1.8536742228799441E-3</v>
      </c>
      <c r="IU387" s="240">
        <f t="shared" ca="1" si="845"/>
        <v>-1.484846463265813E-3</v>
      </c>
      <c r="IV387" s="240">
        <f t="shared" ca="1" si="846"/>
        <v>-5.3160550189508776E-4</v>
      </c>
      <c r="IW387" s="240">
        <f t="shared" ca="1" si="847"/>
        <v>6.3086737746848552E-4</v>
      </c>
      <c r="IX387" s="240">
        <f t="shared" ca="1" si="848"/>
        <v>1.5450403597913119E-3</v>
      </c>
      <c r="IY387" s="240">
        <f t="shared" ca="1" si="849"/>
        <v>1.8511087293834395E-3</v>
      </c>
      <c r="IZ387" s="240">
        <f t="shared" ca="1" si="850"/>
        <v>1.4286085862693562E-3</v>
      </c>
      <c r="JA387" s="240">
        <f t="shared" ca="1" si="851"/>
        <v>4.4382962267552179E-4</v>
      </c>
      <c r="JB387" s="240">
        <f t="shared" ca="1" si="852"/>
        <v>-7.1563399501501149E-4</v>
      </c>
    </row>
    <row r="388" spans="2:262">
      <c r="B388" s="248">
        <v>27</v>
      </c>
      <c r="C388" s="247">
        <f t="shared" si="853"/>
        <v>5.2734375000000014E-4</v>
      </c>
      <c r="D388" s="244">
        <f t="shared" ca="1" si="597"/>
        <v>80.183148532292819</v>
      </c>
      <c r="E388" s="243">
        <f ca="1">AG361</f>
        <v>0.18314853229281328</v>
      </c>
      <c r="F388" s="242">
        <v>27</v>
      </c>
      <c r="G388" s="240">
        <f t="shared" ca="1" si="854"/>
        <v>-1.0178662419475817E-2</v>
      </c>
      <c r="H388" s="240">
        <f t="shared" ca="1" si="598"/>
        <v>-1.1718572647376737E-2</v>
      </c>
      <c r="I388" s="240">
        <f t="shared" ca="1" si="599"/>
        <v>-8.2979273474088119E-3</v>
      </c>
      <c r="J388" s="240">
        <f t="shared" ca="1" si="600"/>
        <v>-1.3647101146929777E-3</v>
      </c>
      <c r="K388" s="240">
        <f t="shared" ca="1" si="601"/>
        <v>6.1461986600806016E-3</v>
      </c>
      <c r="L388" s="240">
        <f t="shared" ca="1" si="602"/>
        <v>1.1055377629008932E-2</v>
      </c>
      <c r="M388" s="240">
        <f t="shared" ca="1" si="603"/>
        <v>1.1284736259703984E-2</v>
      </c>
      <c r="N388" s="240">
        <f t="shared" ca="1" si="604"/>
        <v>6.7371854050831976E-3</v>
      </c>
      <c r="O388" s="240">
        <f t="shared" ca="1" si="605"/>
        <v>-6.6226416699308741E-4</v>
      </c>
      <c r="P388" s="240">
        <f t="shared" ca="1" si="606"/>
        <v>-7.7813725854714109E-3</v>
      </c>
      <c r="Q388" s="240">
        <f t="shared" ca="1" si="607"/>
        <v>-1.1606570392582909E-2</v>
      </c>
      <c r="R388" s="240">
        <f t="shared" ca="1" si="608"/>
        <v>-1.0518624026507538E-2</v>
      </c>
      <c r="S388" s="240">
        <f t="shared" ca="1" si="609"/>
        <v>-4.9780689571062992E-3</v>
      </c>
      <c r="T388" s="240">
        <f t="shared" ca="1" si="610"/>
        <v>2.6697382688802072E-3</v>
      </c>
      <c r="U388" s="241">
        <f t="shared" ca="1" si="611"/>
        <v>9.18742621104582E-3</v>
      </c>
      <c r="V388" s="240">
        <f t="shared" ca="1" si="612"/>
        <v>1.1816010996241825E-2</v>
      </c>
      <c r="W388" s="240">
        <f t="shared" ca="1" si="613"/>
        <v>9.4427939043220544E-3</v>
      </c>
      <c r="X388" s="240">
        <f t="shared" ca="1" si="614"/>
        <v>3.0723746863313404E-3</v>
      </c>
      <c r="Y388" s="240">
        <f t="shared" ca="1" si="615"/>
        <v>-4.5986026877225814E-3</v>
      </c>
      <c r="Z388" s="240">
        <f t="shared" ca="1" si="616"/>
        <v>-1.0322958688211774E-2</v>
      </c>
      <c r="AA388" s="240">
        <f t="shared" ca="1" si="617"/>
        <v>-1.1677532521054992E-2</v>
      </c>
      <c r="AB388" s="240">
        <f t="shared" ca="1" si="618"/>
        <v>-8.0889234047226768E-3</v>
      </c>
      <c r="AC388" s="240">
        <f t="shared" ca="1" si="619"/>
        <v>-1.0762152178617345E-3</v>
      </c>
      <c r="AD388" s="240">
        <f t="shared" ca="1" si="620"/>
        <v>6.3920625600052995E-3</v>
      </c>
      <c r="AE388" s="240">
        <f t="shared" ca="1" si="621"/>
        <v>1.115453458655364E-2</v>
      </c>
      <c r="AF388" s="240">
        <f t="shared" ca="1" si="622"/>
        <v>1.1195212426288677E-2</v>
      </c>
      <c r="AG388" s="240">
        <f t="shared" ca="1" si="623"/>
        <v>6.4968768590177046E-3</v>
      </c>
      <c r="AH388" s="240">
        <f t="shared" ca="1" si="624"/>
        <v>-9.5163310121551938E-4</v>
      </c>
      <c r="AI388" s="240">
        <f t="shared" ca="1" si="625"/>
        <v>-7.9973099705267017E-3</v>
      </c>
      <c r="AJ388" s="240">
        <f t="shared" ca="1" si="626"/>
        <v>-1.1657668390559185E-2</v>
      </c>
      <c r="AK388" s="240">
        <f t="shared" ca="1" si="627"/>
        <v>-1.0383252489779182E-2</v>
      </c>
      <c r="AL388" s="240">
        <f t="shared" ca="1" si="628"/>
        <v>-4.7135316243657899E-3</v>
      </c>
      <c r="AM388" s="240">
        <f t="shared" ca="1" si="629"/>
        <v>2.9514608546315612E-3</v>
      </c>
      <c r="AN388" s="240">
        <f t="shared" ca="1" si="630"/>
        <v>9.3670788664229447E-3</v>
      </c>
      <c r="AO388" s="240">
        <f t="shared" ca="1" si="631"/>
        <v>1.1817545468650832E-2</v>
      </c>
      <c r="AP388" s="240">
        <f t="shared" ca="1" si="632"/>
        <v>9.2655606406287939E-3</v>
      </c>
      <c r="AQ388" s="240">
        <f t="shared" ca="1" si="633"/>
        <v>2.7913977933439805E-3</v>
      </c>
      <c r="AR388" s="240">
        <f t="shared" ca="1" si="634"/>
        <v>-4.8643836836937508E-3</v>
      </c>
      <c r="AS388" s="240">
        <f t="shared" ca="1" si="635"/>
        <v>-1.0461036792634248E-2</v>
      </c>
      <c r="AT388" s="240">
        <f t="shared" ca="1" si="636"/>
        <v>-1.1629458285793629E-2</v>
      </c>
      <c r="AU388" s="240">
        <f t="shared" ca="1" si="637"/>
        <v>-7.8750469970418607E-3</v>
      </c>
      <c r="AV388" s="240">
        <f t="shared" ca="1" si="638"/>
        <v>-7.8707204922550972E-4</v>
      </c>
      <c r="AW388" s="240">
        <f t="shared" ca="1" si="639"/>
        <v>6.6340761204584618E-3</v>
      </c>
      <c r="AX388" s="240">
        <f t="shared" ca="1" si="640"/>
        <v>1.1246972469558327E-2</v>
      </c>
      <c r="AY388" s="240">
        <f t="shared" ca="1" si="641"/>
        <v>1.1098945015523739E-2</v>
      </c>
      <c r="AZ388" s="240">
        <f t="shared" ca="1" si="642"/>
        <v>6.2526548372662128E-3</v>
      </c>
      <c r="BA388" s="240">
        <f t="shared" ca="1" si="643"/>
        <v>-1.2404288072416941E-3</v>
      </c>
      <c r="BB388" s="240">
        <f t="shared" ca="1" si="644"/>
        <v>-8.2084300750944229E-3</v>
      </c>
      <c r="BC388" s="240">
        <f t="shared" ca="1" si="645"/>
        <v>-1.1701744245005287E-2</v>
      </c>
      <c r="BD388" s="240">
        <f t="shared" ca="1" si="646"/>
        <v>-1.0241626470005831E-2</v>
      </c>
      <c r="BE388" s="240">
        <f t="shared" ca="1" si="647"/>
        <v>-4.4461550364250247E-3</v>
      </c>
      <c r="BF388" s="240">
        <f t="shared" ca="1" si="648"/>
        <v>3.2314055907263564E-3</v>
      </c>
      <c r="BG388" s="240">
        <f t="shared" ca="1" si="649"/>
        <v>9.5410891437485625E-3</v>
      </c>
      <c r="BH388" s="240">
        <f t="shared" ca="1" si="650"/>
        <v>1.1811961493556011E-2</v>
      </c>
      <c r="BI388" s="240">
        <f t="shared" ca="1" si="651"/>
        <v>9.0827461496672847E-3</v>
      </c>
      <c r="BJ388" s="240">
        <f t="shared" ca="1" si="652"/>
        <v>2.5087394667030385E-3</v>
      </c>
      <c r="BK388" s="240">
        <f t="shared" ca="1" si="653"/>
        <v>-5.1272345568249217E-3</v>
      </c>
      <c r="BL388" s="240">
        <f t="shared" ca="1" si="654"/>
        <v>-1.0592813559656191E-2</v>
      </c>
      <c r="BM388" s="240">
        <f t="shared" ca="1" si="655"/>
        <v>-1.157437889971436E-2</v>
      </c>
      <c r="BN388" s="240">
        <f t="shared" ca="1" si="656"/>
        <v>-7.6564269555170006E-3</v>
      </c>
      <c r="BO388" s="240">
        <f t="shared" ca="1" si="657"/>
        <v>-4.9745477781741425E-4</v>
      </c>
      <c r="BP388" s="240">
        <f t="shared" ca="1" si="658"/>
        <v>6.872093561520777E-3</v>
      </c>
      <c r="BQ388" s="240">
        <f t="shared" ca="1" si="659"/>
        <v>1.1332635596898753E-2</v>
      </c>
      <c r="BR388" s="240">
        <f t="shared" ca="1" si="660"/>
        <v>1.0995992015297735E-2</v>
      </c>
      <c r="BS388" s="240">
        <f t="shared" ca="1" si="661"/>
        <v>6.0046664500425749E-3</v>
      </c>
      <c r="BT388" s="240">
        <f t="shared" ca="1" si="662"/>
        <v>-1.5284773253369252E-3</v>
      </c>
      <c r="BU388" s="240">
        <f t="shared" ca="1" si="663"/>
        <v>-8.4146057283179046E-3</v>
      </c>
      <c r="BV388" s="240">
        <f t="shared" ca="1" si="664"/>
        <v>-1.1738771406274603E-2</v>
      </c>
      <c r="BW388" s="240">
        <f t="shared" ca="1" si="665"/>
        <v>-1.0093831277405988E-2</v>
      </c>
      <c r="BX388" s="240">
        <f t="shared" ca="1" si="666"/>
        <v>-4.1761002509428415E-3</v>
      </c>
      <c r="BY388" s="240">
        <f t="shared" ca="1" si="667"/>
        <v>3.5094038489232545E-3</v>
      </c>
      <c r="BZ388" s="240">
        <f t="shared" ca="1" si="668"/>
        <v>9.7093522257383144E-3</v>
      </c>
      <c r="CA388" s="240">
        <f t="shared" ca="1" si="669"/>
        <v>1.1799262434535159E-2</v>
      </c>
      <c r="CB388" s="240">
        <f t="shared" ca="1" si="670"/>
        <v>8.894460552050917E-3</v>
      </c>
      <c r="CC388" s="240">
        <f t="shared" ca="1" si="671"/>
        <v>2.2245699692150815E-3</v>
      </c>
      <c r="CD388" s="240">
        <f t="shared" ca="1" si="672"/>
        <v>-5.386996975578635E-3</v>
      </c>
      <c r="CE388" s="240">
        <f t="shared" ca="1" si="673"/>
        <v>-1.0718209611880591E-2</v>
      </c>
      <c r="CF388" s="240">
        <f t="shared" ca="1" si="674"/>
        <v>-1.1512327540579799E-2</v>
      </c>
      <c r="CG388" s="240">
        <f t="shared" ca="1" si="675"/>
        <v>-7.4331949686863505E-3</v>
      </c>
      <c r="CH388" s="240">
        <f t="shared" ca="1" si="676"/>
        <v>-2.0753785825210983E-4</v>
      </c>
      <c r="CI388" s="240">
        <f t="shared" ca="1" si="677"/>
        <v>7.1059715103856946E-3</v>
      </c>
      <c r="CJ388" s="240">
        <f t="shared" ca="1" si="678"/>
        <v>1.1411472368310126E-2</v>
      </c>
      <c r="CK388" s="240">
        <f t="shared" ca="1" si="679"/>
        <v>1.0886415440648323E-2</v>
      </c>
      <c r="CL388" s="240">
        <f t="shared" ca="1" si="680"/>
        <v>5.7530610762783364E-3</v>
      </c>
      <c r="CM388" s="240">
        <f t="shared" ca="1" si="681"/>
        <v>-1.8156051458449039E-3</v>
      </c>
      <c r="CN388" s="240">
        <f t="shared" ca="1" si="682"/>
        <v>-8.6157127376929668E-3</v>
      </c>
      <c r="CO388" s="240">
        <f t="shared" ca="1" si="683"/>
        <v>-1.1768727570589707E-2</v>
      </c>
      <c r="CP388" s="240">
        <f t="shared" ca="1" si="684"/>
        <v>-9.9399559382773398E-3</v>
      </c>
      <c r="CQ388" s="240">
        <f t="shared" ca="1" si="685"/>
        <v>-3.9035299388238565E-3</v>
      </c>
      <c r="CR388" s="240">
        <f t="shared" ca="1" si="686"/>
        <v>3.7852881734667032E-3</v>
      </c>
      <c r="CS388" s="240">
        <f t="shared" ca="1" si="687"/>
        <v>9.8717667570032974E-3</v>
      </c>
      <c r="CT388" s="240">
        <f t="shared" ca="1" si="688"/>
        <v>1.1779455941026589E-2</v>
      </c>
      <c r="CU388" s="240">
        <f t="shared" ca="1" si="689"/>
        <v>8.7008172639833521E-3</v>
      </c>
      <c r="CV388" s="240">
        <f t="shared" ca="1" si="690"/>
        <v>1.9390604739597003E-3</v>
      </c>
      <c r="CW388" s="240">
        <f t="shared" ca="1" si="691"/>
        <v>-5.6435144687871251E-3</v>
      </c>
      <c r="CX388" s="240">
        <f t="shared" ca="1" si="692"/>
        <v>-1.08371494154145E-2</v>
      </c>
      <c r="CY388" s="240">
        <f t="shared" ca="1" si="693"/>
        <v>-1.1443341585808463E-2</v>
      </c>
      <c r="CZ388" s="240">
        <f t="shared" ca="1" si="694"/>
        <v>-7.2054855031516898E-3</v>
      </c>
      <c r="DA388" s="240">
        <f t="shared" ca="1" si="695"/>
        <v>8.2504074358581529E-5</v>
      </c>
      <c r="DB388" s="240">
        <f t="shared" ca="1" si="696"/>
        <v>7.3355690877221456E-3</v>
      </c>
      <c r="DC388" s="240">
        <f t="shared" ca="1" si="697"/>
        <v>1.1483435295469266E-2</v>
      </c>
      <c r="DD388" s="240">
        <f t="shared" ca="1" si="698"/>
        <v>1.0770281296406758E-2</v>
      </c>
      <c r="DE388" s="240">
        <f t="shared" ca="1" si="699"/>
        <v>5.4979902736425569E-3</v>
      </c>
      <c r="DF388" s="240">
        <f t="shared" ca="1" si="700"/>
        <v>-2.1016393137028755E-3</v>
      </c>
      <c r="DG388" s="240">
        <f t="shared" ca="1" si="701"/>
        <v>-8.8116299638771479E-3</v>
      </c>
      <c r="DH388" s="240">
        <f t="shared" ca="1" si="702"/>
        <v>-1.1791594693477361E-2</v>
      </c>
      <c r="DI388" s="240">
        <f t="shared" ca="1" si="703"/>
        <v>-9.7800931413703236E-3</v>
      </c>
      <c r="DJ388" s="240">
        <f t="shared" ca="1" si="704"/>
        <v>-3.6286082862321918E-3</v>
      </c>
      <c r="DK388" s="240">
        <f t="shared" ca="1" si="705"/>
        <v>4.0588923819554184E-3</v>
      </c>
      <c r="DL388" s="240">
        <f t="shared" ca="1" si="706"/>
        <v>1.0028234905102998E-2</v>
      </c>
      <c r="DM388" s="240">
        <f t="shared" ca="1" si="707"/>
        <v>1.1752553943721376E-2</v>
      </c>
      <c r="DN388" s="240">
        <f t="shared" ca="1" si="708"/>
        <v>8.5019329289404786E-3</v>
      </c>
      <c r="DO388" s="240">
        <f t="shared" ca="1" si="709"/>
        <v>1.6523829611809456E-3</v>
      </c>
      <c r="DP388" s="240">
        <f t="shared" ca="1" si="710"/>
        <v>-5.8966325199042175E-3</v>
      </c>
      <c r="DQ388" s="240">
        <f t="shared" ca="1" si="711"/>
        <v>-1.0949561325367681E-2</v>
      </c>
      <c r="DR388" s="240">
        <f t="shared" ca="1" si="712"/>
        <v>-1.1367462589959921E-2</v>
      </c>
      <c r="DS388" s="240">
        <f t="shared" ca="1" si="713"/>
        <v>-6.9734357225803246E-3</v>
      </c>
      <c r="DT388" s="240">
        <f t="shared" ca="1" si="714"/>
        <v>3.7249630959998968E-4</v>
      </c>
      <c r="DU388" s="240">
        <f t="shared" ca="1" si="715"/>
        <v>7.5607479925348144E-3</v>
      </c>
      <c r="DV388" s="240">
        <f t="shared" ca="1" si="716"/>
        <v>1.1548481030599736E-2</v>
      </c>
      <c r="DW388" s="240">
        <f t="shared" ca="1" si="717"/>
        <v>1.0647659537439067E-2</v>
      </c>
      <c r="DX388" s="240">
        <f t="shared" ca="1" si="718"/>
        <v>5.2396076872491815E-3</v>
      </c>
      <c r="DY388" s="240">
        <f t="shared" ca="1" si="719"/>
        <v>-2.3864075326236267E-3</v>
      </c>
      <c r="DZ388" s="240">
        <f t="shared" ca="1" si="720"/>
        <v>-9.002239393659156E-3</v>
      </c>
      <c r="EA388" s="240">
        <f t="shared" ca="1" si="721"/>
        <v>-1.1807359000637792E-2</v>
      </c>
      <c r="EB388" s="240">
        <f t="shared" ca="1" si="722"/>
        <v>-9.6143391820561822E-3</v>
      </c>
      <c r="EC388" s="240">
        <f t="shared" ca="1" si="723"/>
        <v>-3.3515008956912216E-3</v>
      </c>
      <c r="ED388" s="240">
        <f t="shared" ca="1" si="724"/>
        <v>4.3300516654450841E-3</v>
      </c>
      <c r="EE388" s="240">
        <f t="shared" ca="1" si="725"/>
        <v>1.0178662419475768E-2</v>
      </c>
      <c r="EF388" s="240">
        <f t="shared" ca="1" si="726"/>
        <v>1.1718572647376753E-2</v>
      </c>
      <c r="EG388" s="240">
        <f t="shared" ca="1" si="727"/>
        <v>8.2979273474089038E-3</v>
      </c>
      <c r="EH388" s="240">
        <f t="shared" ca="1" si="728"/>
        <v>1.3647101146931203E-3</v>
      </c>
      <c r="EI388" s="240">
        <f t="shared" ca="1" si="729"/>
        <v>-6.1461986600804645E-3</v>
      </c>
      <c r="EJ388" s="240">
        <f t="shared" ca="1" si="730"/>
        <v>-1.1055377629008928E-2</v>
      </c>
      <c r="EK388" s="240">
        <f t="shared" ca="1" si="731"/>
        <v>-1.1284736259703988E-2</v>
      </c>
      <c r="EL388" s="240">
        <f t="shared" ca="1" si="732"/>
        <v>-6.7371854050832305E-3</v>
      </c>
      <c r="EM388" s="240">
        <f t="shared" ca="1" si="733"/>
        <v>6.6226416699302756E-4</v>
      </c>
      <c r="EN388" s="240">
        <f t="shared" ca="1" si="734"/>
        <v>7.781372585471358E-3</v>
      </c>
      <c r="EO388" s="240">
        <f t="shared" ca="1" si="735"/>
        <v>1.1606570392582893E-2</v>
      </c>
      <c r="EP388" s="240">
        <f t="shared" ca="1" si="736"/>
        <v>1.0518624026507583E-2</v>
      </c>
      <c r="EQ388" s="240">
        <f t="shared" ca="1" si="737"/>
        <v>4.978068957106411E-3</v>
      </c>
      <c r="ER388" s="240">
        <f t="shared" ca="1" si="738"/>
        <v>-2.669738268880088E-3</v>
      </c>
      <c r="ES388" s="240">
        <f t="shared" ca="1" si="739"/>
        <v>-9.187426211045728E-3</v>
      </c>
      <c r="ET388" s="240">
        <f t="shared" ca="1" si="740"/>
        <v>-1.1816010996241825E-2</v>
      </c>
      <c r="EU388" s="240">
        <f t="shared" ca="1" si="741"/>
        <v>-9.4427939043220648E-3</v>
      </c>
      <c r="EV388" s="240">
        <f t="shared" ca="1" si="742"/>
        <v>-3.0723746863313781E-3</v>
      </c>
      <c r="EW388" s="240">
        <f t="shared" ca="1" si="743"/>
        <v>4.5986026877225458E-3</v>
      </c>
      <c r="EX388" s="240">
        <f t="shared" ca="1" si="744"/>
        <v>1.0322958688211745E-2</v>
      </c>
      <c r="EY388" s="240">
        <f t="shared" ca="1" si="745"/>
        <v>1.1677532521055004E-2</v>
      </c>
      <c r="EZ388" s="240">
        <f t="shared" ca="1" si="746"/>
        <v>8.0889234047227358E-3</v>
      </c>
      <c r="FA388" s="240">
        <f t="shared" ca="1" si="747"/>
        <v>1.0762152178618359E-3</v>
      </c>
      <c r="FB388" s="240">
        <f t="shared" ca="1" si="748"/>
        <v>-6.3920625600051972E-3</v>
      </c>
      <c r="FC388" s="240">
        <f t="shared" ca="1" si="749"/>
        <v>-1.11545345865536E-2</v>
      </c>
      <c r="FD388" s="240">
        <f t="shared" ca="1" si="750"/>
        <v>-1.119521242628873E-2</v>
      </c>
      <c r="FE388" s="240">
        <f t="shared" ca="1" si="751"/>
        <v>-6.4968768590177011E-3</v>
      </c>
      <c r="FF388" s="240">
        <f t="shared" ca="1" si="752"/>
        <v>9.5163310121552155E-4</v>
      </c>
      <c r="FG388" s="240">
        <f t="shared" ca="1" si="753"/>
        <v>7.997309970526674E-3</v>
      </c>
      <c r="FH388" s="240">
        <f t="shared" ca="1" si="754"/>
        <v>1.1657668390559178E-2</v>
      </c>
      <c r="FI388" s="240">
        <f t="shared" ca="1" si="755"/>
        <v>1.038325248977922E-2</v>
      </c>
      <c r="FJ388" s="240">
        <f t="shared" ca="1" si="756"/>
        <v>4.7135316243658645E-3</v>
      </c>
      <c r="FK388" s="240">
        <f t="shared" ca="1" si="757"/>
        <v>-2.9514608546314831E-3</v>
      </c>
      <c r="FL388" s="240">
        <f t="shared" ca="1" si="758"/>
        <v>-9.3670788664228701E-3</v>
      </c>
      <c r="FM388" s="240">
        <f t="shared" ca="1" si="759"/>
        <v>-1.1817545468650832E-2</v>
      </c>
      <c r="FN388" s="240">
        <f t="shared" ca="1" si="760"/>
        <v>-9.2655606406288945E-3</v>
      </c>
      <c r="FO388" s="240">
        <f t="shared" ca="1" si="761"/>
        <v>-2.7913977933441414E-3</v>
      </c>
      <c r="FP388" s="240">
        <f t="shared" ca="1" si="762"/>
        <v>4.8643836836937534E-3</v>
      </c>
      <c r="FQ388" s="240">
        <f t="shared" ca="1" si="763"/>
        <v>1.0461036792634229E-2</v>
      </c>
      <c r="FR388" s="240">
        <f t="shared" ca="1" si="764"/>
        <v>1.1629458285793638E-2</v>
      </c>
      <c r="FS388" s="240">
        <f t="shared" ca="1" si="765"/>
        <v>7.8750469970418902E-3</v>
      </c>
      <c r="FT388" s="240">
        <f t="shared" ca="1" si="766"/>
        <v>7.8707204922559126E-4</v>
      </c>
      <c r="FU388" s="240">
        <f t="shared" ca="1" si="767"/>
        <v>-6.6340761204583942E-3</v>
      </c>
      <c r="FV388" s="240">
        <f t="shared" ca="1" si="768"/>
        <v>-1.1246972469558303E-2</v>
      </c>
      <c r="FW388" s="240">
        <f t="shared" ca="1" si="769"/>
        <v>-1.1098945015523781E-2</v>
      </c>
      <c r="FX388" s="240">
        <f t="shared" ca="1" si="770"/>
        <v>-6.2526548372663186E-3</v>
      </c>
      <c r="FY388" s="240">
        <f t="shared" ca="1" si="771"/>
        <v>1.2404288072415306E-3</v>
      </c>
      <c r="FZ388" s="240">
        <f t="shared" ca="1" si="772"/>
        <v>8.208430075094305E-3</v>
      </c>
      <c r="GA388" s="240">
        <f t="shared" ca="1" si="773"/>
        <v>1.1701744245005287E-2</v>
      </c>
      <c r="GB388" s="240">
        <f t="shared" ca="1" si="774"/>
        <v>1.0241626470005828E-2</v>
      </c>
      <c r="GC388" s="240">
        <f t="shared" ca="1" si="775"/>
        <v>4.4461550364251002E-3</v>
      </c>
      <c r="GD388" s="240">
        <f t="shared" ca="1" si="776"/>
        <v>-3.2314055907262784E-3</v>
      </c>
      <c r="GE388" s="240">
        <f t="shared" ca="1" si="777"/>
        <v>-9.5410891437485157E-3</v>
      </c>
      <c r="GF388" s="240">
        <f t="shared" ca="1" si="778"/>
        <v>-1.1811961493556013E-2</v>
      </c>
      <c r="GG388" s="240">
        <f t="shared" ca="1" si="779"/>
        <v>-9.0827461496673367E-3</v>
      </c>
      <c r="GH388" s="240">
        <f t="shared" ca="1" si="780"/>
        <v>-2.5087394667031174E-3</v>
      </c>
      <c r="GI388" s="240">
        <f t="shared" ca="1" si="781"/>
        <v>5.1272345568247725E-3</v>
      </c>
      <c r="GJ388" s="240">
        <f t="shared" ca="1" si="782"/>
        <v>1.0592813559656118E-2</v>
      </c>
      <c r="GK388" s="240">
        <f t="shared" ca="1" si="783"/>
        <v>1.1574378899714358E-2</v>
      </c>
      <c r="GL388" s="240">
        <f t="shared" ca="1" si="784"/>
        <v>7.6564269555169998E-3</v>
      </c>
      <c r="GM388" s="240">
        <f t="shared" ca="1" si="785"/>
        <v>4.9745477781741165E-4</v>
      </c>
      <c r="GN388" s="240">
        <f t="shared" ca="1" si="786"/>
        <v>-6.8720935615207111E-3</v>
      </c>
      <c r="GO388" s="240">
        <f t="shared" ca="1" si="787"/>
        <v>-1.1332635596898732E-2</v>
      </c>
      <c r="GP388" s="240">
        <f t="shared" ca="1" si="788"/>
        <v>-1.0995992015297764E-2</v>
      </c>
      <c r="GQ388" s="240">
        <f t="shared" ca="1" si="789"/>
        <v>-6.0046664500426452E-3</v>
      </c>
      <c r="GR388" s="240">
        <f t="shared" ca="1" si="790"/>
        <v>1.5284773253368446E-3</v>
      </c>
      <c r="GS388" s="240">
        <f t="shared" ca="1" si="791"/>
        <v>8.4146057283177901E-3</v>
      </c>
      <c r="GT388" s="240">
        <f t="shared" ca="1" si="792"/>
        <v>1.1738771406274584E-2</v>
      </c>
      <c r="GU388" s="240">
        <f t="shared" ca="1" si="793"/>
        <v>1.0093831277406073E-2</v>
      </c>
      <c r="GV388" s="240">
        <f t="shared" ca="1" si="794"/>
        <v>4.1761002509429958E-3</v>
      </c>
      <c r="GW388" s="240">
        <f t="shared" ca="1" si="795"/>
        <v>-3.5094038489230971E-3</v>
      </c>
      <c r="GX388" s="240">
        <f t="shared" ca="1" si="796"/>
        <v>-9.7093522257381722E-3</v>
      </c>
      <c r="GY388" s="240">
        <f t="shared" ca="1" si="797"/>
        <v>-1.1799262434535175E-2</v>
      </c>
      <c r="GZ388" s="240">
        <f t="shared" ca="1" si="798"/>
        <v>-8.8944605520510818E-3</v>
      </c>
      <c r="HA388" s="240">
        <f t="shared" ca="1" si="799"/>
        <v>-2.2245699692149973E-3</v>
      </c>
      <c r="HB388" s="240">
        <f t="shared" ca="1" si="800"/>
        <v>5.3869969755787122E-3</v>
      </c>
      <c r="HC388" s="240">
        <f t="shared" ca="1" si="801"/>
        <v>1.0718209611880627E-2</v>
      </c>
      <c r="HD388" s="240">
        <f t="shared" ca="1" si="802"/>
        <v>1.1512327540579799E-2</v>
      </c>
      <c r="HE388" s="240">
        <f t="shared" ca="1" si="803"/>
        <v>7.433194968686347E-3</v>
      </c>
      <c r="HF388" s="240">
        <f t="shared" ca="1" si="804"/>
        <v>2.0753785825210723E-4</v>
      </c>
      <c r="HG388" s="240">
        <f t="shared" ca="1" si="805"/>
        <v>-7.1059715103856964E-3</v>
      </c>
      <c r="HH388" s="240">
        <f t="shared" ca="1" si="806"/>
        <v>-1.1411472368310124E-2</v>
      </c>
      <c r="HI388" s="240">
        <f t="shared" ca="1" si="807"/>
        <v>-1.0886415440648356E-2</v>
      </c>
      <c r="HJ388" s="240">
        <f t="shared" ca="1" si="808"/>
        <v>-5.7530610762784058E-3</v>
      </c>
      <c r="HK388" s="240">
        <f t="shared" ca="1" si="809"/>
        <v>1.8156051458448233E-3</v>
      </c>
      <c r="HL388" s="240">
        <f t="shared" ca="1" si="810"/>
        <v>8.6157127376929113E-3</v>
      </c>
      <c r="HM388" s="240">
        <f t="shared" ca="1" si="811"/>
        <v>1.1768727570589698E-2</v>
      </c>
      <c r="HN388" s="240">
        <f t="shared" ca="1" si="812"/>
        <v>9.9399559382773849E-3</v>
      </c>
      <c r="HO388" s="240">
        <f t="shared" ca="1" si="813"/>
        <v>3.9035299388240131E-3</v>
      </c>
      <c r="HP388" s="240">
        <f t="shared" ca="1" si="814"/>
        <v>-3.7852881734665471E-3</v>
      </c>
      <c r="HQ388" s="240">
        <f t="shared" ca="1" si="815"/>
        <v>-9.8717667570032072E-3</v>
      </c>
      <c r="HR388" s="240">
        <f t="shared" ca="1" si="816"/>
        <v>-1.1779455941026602E-2</v>
      </c>
      <c r="HS388" s="240">
        <f t="shared" ca="1" si="817"/>
        <v>-8.7008172639834649E-3</v>
      </c>
      <c r="HT388" s="240">
        <f t="shared" ca="1" si="818"/>
        <v>-1.9390604739599458E-3</v>
      </c>
      <c r="HU388" s="240">
        <f t="shared" ca="1" si="819"/>
        <v>5.6435144687869074E-3</v>
      </c>
      <c r="HV388" s="240">
        <f t="shared" ca="1" si="820"/>
        <v>1.0837149415414402E-2</v>
      </c>
      <c r="HW388" s="240">
        <f t="shared" ca="1" si="821"/>
        <v>1.1443341585808441E-2</v>
      </c>
      <c r="HX388" s="240">
        <f t="shared" ca="1" si="822"/>
        <v>7.2054855031516204E-3</v>
      </c>
      <c r="HY388" s="240">
        <f t="shared" ca="1" si="823"/>
        <v>-8.2504074358667398E-5</v>
      </c>
      <c r="HZ388" s="240">
        <f t="shared" ca="1" si="824"/>
        <v>-7.3355690877222133E-3</v>
      </c>
      <c r="IA388" s="240">
        <f t="shared" ca="1" si="825"/>
        <v>-1.1483435295469285E-2</v>
      </c>
      <c r="IB388" s="240">
        <f t="shared" ca="1" si="826"/>
        <v>-1.0770281296406791E-2</v>
      </c>
      <c r="IC388" s="240">
        <f t="shared" ca="1" si="827"/>
        <v>-5.497990273642628E-3</v>
      </c>
      <c r="ID388" s="240">
        <f t="shared" ca="1" si="828"/>
        <v>2.1016393137027953E-3</v>
      </c>
      <c r="IE388" s="240">
        <f t="shared" ca="1" si="829"/>
        <v>5.2137341800852629E-3</v>
      </c>
      <c r="IF388" s="240">
        <f t="shared" ca="1" si="830"/>
        <v>1.1791594693477356E-2</v>
      </c>
      <c r="IG388" s="240">
        <f t="shared" ca="1" si="831"/>
        <v>9.7800931413703704E-3</v>
      </c>
      <c r="IH388" s="240">
        <f t="shared" ca="1" si="832"/>
        <v>3.6286082862322685E-3</v>
      </c>
      <c r="II388" s="240">
        <f t="shared" ca="1" si="833"/>
        <v>-4.0588923819553421E-3</v>
      </c>
      <c r="IJ388" s="240">
        <f t="shared" ca="1" si="834"/>
        <v>-1.0028234905102955E-2</v>
      </c>
      <c r="IK388" s="240">
        <f t="shared" ca="1" si="835"/>
        <v>-1.1752553943721385E-2</v>
      </c>
      <c r="IL388" s="240">
        <f t="shared" ca="1" si="836"/>
        <v>-8.5019329289405358E-3</v>
      </c>
      <c r="IM388" s="240">
        <f t="shared" ca="1" si="837"/>
        <v>-1.6523829611811923E-3</v>
      </c>
      <c r="IN388" s="240">
        <f t="shared" ca="1" si="838"/>
        <v>5.8966325199040007E-3</v>
      </c>
      <c r="IO388" s="240">
        <f t="shared" ca="1" si="839"/>
        <v>1.0949561325367587E-2</v>
      </c>
      <c r="IP388" s="240">
        <f t="shared" ca="1" si="840"/>
        <v>1.1367462589959989E-2</v>
      </c>
      <c r="IQ388" s="240">
        <f t="shared" ca="1" si="841"/>
        <v>6.973435722580525E-3</v>
      </c>
      <c r="IR388" s="240">
        <f t="shared" ca="1" si="842"/>
        <v>-3.7249630960007555E-4</v>
      </c>
      <c r="IS388" s="240">
        <f t="shared" ca="1" si="843"/>
        <v>-7.560747992534882E-3</v>
      </c>
      <c r="IT388" s="240">
        <f t="shared" ca="1" si="844"/>
        <v>-1.1548481030599755E-2</v>
      </c>
      <c r="IU388" s="240">
        <f t="shared" ca="1" si="845"/>
        <v>-1.0647659537439028E-2</v>
      </c>
      <c r="IV388" s="240">
        <f t="shared" ca="1" si="846"/>
        <v>-5.2396076872491034E-3</v>
      </c>
      <c r="IW388" s="240">
        <f t="shared" ca="1" si="847"/>
        <v>2.3864075326235478E-3</v>
      </c>
      <c r="IX388" s="240">
        <f t="shared" ca="1" si="848"/>
        <v>9.002239393659104E-3</v>
      </c>
      <c r="IY388" s="240">
        <f t="shared" ca="1" si="849"/>
        <v>1.1807359000637788E-2</v>
      </c>
      <c r="IZ388" s="240">
        <f t="shared" ca="1" si="850"/>
        <v>9.6143391820562273E-3</v>
      </c>
      <c r="JA388" s="240">
        <f t="shared" ca="1" si="851"/>
        <v>3.3515008956912997E-3</v>
      </c>
      <c r="JB388" s="240">
        <f t="shared" ca="1" si="852"/>
        <v>-4.3300516654450087E-3</v>
      </c>
    </row>
    <row r="389" spans="2:262">
      <c r="B389" s="248">
        <v>28</v>
      </c>
      <c r="C389" s="247">
        <f t="shared" si="853"/>
        <v>5.4687500000000016E-4</v>
      </c>
      <c r="D389" s="244">
        <f t="shared" ca="1" si="597"/>
        <v>80.179316911074665</v>
      </c>
      <c r="E389" s="243">
        <f ca="1">AH361</f>
        <v>0.17931691107465977</v>
      </c>
      <c r="F389" s="242">
        <v>28</v>
      </c>
      <c r="G389" s="240">
        <f t="shared" ca="1" si="854"/>
        <v>-1.6116113611104911E-3</v>
      </c>
      <c r="H389" s="240">
        <f t="shared" ca="1" si="598"/>
        <v>-1.8509562561571226E-3</v>
      </c>
      <c r="I389" s="240">
        <f t="shared" ca="1" si="599"/>
        <v>-1.2500057083427319E-3</v>
      </c>
      <c r="J389" s="240">
        <f t="shared" ca="1" si="600"/>
        <v>-8.1578702466926652E-5</v>
      </c>
      <c r="K389" s="240">
        <f t="shared" ca="1" si="601"/>
        <v>1.1238833287853264E-3</v>
      </c>
      <c r="L389" s="240">
        <f t="shared" ca="1" si="602"/>
        <v>1.8191258254892614E-3</v>
      </c>
      <c r="M389" s="240">
        <f t="shared" ca="1" si="603"/>
        <v>1.6885232293853076E-3</v>
      </c>
      <c r="N389" s="240">
        <f t="shared" ca="1" si="604"/>
        <v>7.9136638863203709E-4</v>
      </c>
      <c r="O389" s="240">
        <f t="shared" ca="1" si="605"/>
        <v>-4.6505424768034217E-4</v>
      </c>
      <c r="P389" s="240">
        <f t="shared" ca="1" si="606"/>
        <v>-1.5103499783073317E-3</v>
      </c>
      <c r="Q389" s="240">
        <f t="shared" ca="1" si="607"/>
        <v>-1.8699783952551598E-3</v>
      </c>
      <c r="R389" s="240">
        <f t="shared" ca="1" si="608"/>
        <v>-1.3806757158820963E-3</v>
      </c>
      <c r="S389" s="240">
        <f t="shared" ca="1" si="609"/>
        <v>-2.6457512690672251E-4</v>
      </c>
      <c r="T389" s="240">
        <f t="shared" ca="1" si="610"/>
        <v>9.7163703828475733E-4</v>
      </c>
      <c r="U389" s="241">
        <f t="shared" ca="1" si="611"/>
        <v>1.7667463018437792E-3</v>
      </c>
      <c r="V389" s="240">
        <f t="shared" ca="1" si="612"/>
        <v>1.7597896812456381E-3</v>
      </c>
      <c r="W389" s="240">
        <f t="shared" ca="1" si="613"/>
        <v>9.5392533680173646E-4</v>
      </c>
      <c r="X389" s="240">
        <f t="shared" ca="1" si="614"/>
        <v>-2.8500116709501697E-4</v>
      </c>
      <c r="Y389" s="240">
        <f t="shared" ca="1" si="615"/>
        <v>-1.3945430995717903E-3</v>
      </c>
      <c r="Z389" s="240">
        <f t="shared" ca="1" si="616"/>
        <v>-1.8709916201727161E-3</v>
      </c>
      <c r="AA389" s="240">
        <f t="shared" ca="1" si="617"/>
        <v>-1.4980490615233953E-3</v>
      </c>
      <c r="AB389" s="240">
        <f t="shared" ca="1" si="618"/>
        <v>-4.4502354824292947E-4</v>
      </c>
      <c r="AC389" s="240">
        <f t="shared" ca="1" si="619"/>
        <v>8.1003335195467313E-4</v>
      </c>
      <c r="AD389" s="240">
        <f t="shared" ca="1" si="620"/>
        <v>1.6973520455097705E-3</v>
      </c>
      <c r="AE389" s="240">
        <f t="shared" ca="1" si="621"/>
        <v>1.814108396476679E-3</v>
      </c>
      <c r="AF389" s="240">
        <f t="shared" ca="1" si="622"/>
        <v>1.1072974625094005E-3</v>
      </c>
      <c r="AG389" s="240">
        <f t="shared" ca="1" si="623"/>
        <v>-1.0220336947308097E-4</v>
      </c>
      <c r="AH389" s="240">
        <f t="shared" ca="1" si="624"/>
        <v>-1.2653060084525667E-3</v>
      </c>
      <c r="AI389" s="240">
        <f t="shared" ca="1" si="625"/>
        <v>-1.8539861729999509E-3</v>
      </c>
      <c r="AJ389" s="240">
        <f t="shared" ca="1" si="626"/>
        <v>-1.6009953757853061E-3</v>
      </c>
      <c r="AK389" s="240">
        <f t="shared" ca="1" si="627"/>
        <v>-6.2118614953494261E-4</v>
      </c>
      <c r="AL389" s="240">
        <f t="shared" ca="1" si="628"/>
        <v>6.4062860163599251E-4</v>
      </c>
      <c r="AM389" s="240">
        <f t="shared" ca="1" si="629"/>
        <v>1.6116113611104911E-3</v>
      </c>
      <c r="AN389" s="240">
        <f t="shared" ca="1" si="630"/>
        <v>1.850956256157123E-3</v>
      </c>
      <c r="AO389" s="240">
        <f t="shared" ca="1" si="631"/>
        <v>1.2500057083427332E-3</v>
      </c>
      <c r="AP389" s="240">
        <f t="shared" ca="1" si="632"/>
        <v>8.1578702466925785E-5</v>
      </c>
      <c r="AQ389" s="240">
        <f t="shared" ca="1" si="633"/>
        <v>-1.1238833287853238E-3</v>
      </c>
      <c r="AR389" s="240">
        <f t="shared" ca="1" si="634"/>
        <v>-1.8191258254892609E-3</v>
      </c>
      <c r="AS389" s="240">
        <f t="shared" ca="1" si="635"/>
        <v>-1.6885232293853069E-3</v>
      </c>
      <c r="AT389" s="240">
        <f t="shared" ca="1" si="636"/>
        <v>-7.9136638863204012E-4</v>
      </c>
      <c r="AU389" s="240">
        <f t="shared" ca="1" si="637"/>
        <v>4.6505424768034066E-4</v>
      </c>
      <c r="AV389" s="240">
        <f t="shared" ca="1" si="638"/>
        <v>1.5103499783073327E-3</v>
      </c>
      <c r="AW389" s="240">
        <f t="shared" ca="1" si="639"/>
        <v>1.8699783952551598E-3</v>
      </c>
      <c r="AX389" s="240">
        <f t="shared" ca="1" si="640"/>
        <v>1.3806757158820971E-3</v>
      </c>
      <c r="AY389" s="240">
        <f t="shared" ca="1" si="641"/>
        <v>2.6457512690672088E-4</v>
      </c>
      <c r="AZ389" s="240">
        <f t="shared" ca="1" si="642"/>
        <v>-9.7163703828475603E-4</v>
      </c>
      <c r="BA389" s="240">
        <f t="shared" ca="1" si="643"/>
        <v>-1.7667463018437785E-3</v>
      </c>
      <c r="BB389" s="240">
        <f t="shared" ca="1" si="644"/>
        <v>-1.7597896812456377E-3</v>
      </c>
      <c r="BC389" s="240">
        <f t="shared" ca="1" si="645"/>
        <v>-9.5392533680173223E-4</v>
      </c>
      <c r="BD389" s="240">
        <f t="shared" ca="1" si="646"/>
        <v>2.8500116709500879E-4</v>
      </c>
      <c r="BE389" s="240">
        <f t="shared" ca="1" si="647"/>
        <v>1.3945430995717868E-3</v>
      </c>
      <c r="BF389" s="240">
        <f t="shared" ca="1" si="648"/>
        <v>1.8709916201727159E-3</v>
      </c>
      <c r="BG389" s="240">
        <f t="shared" ca="1" si="649"/>
        <v>1.4980490615233962E-3</v>
      </c>
      <c r="BH389" s="240">
        <f t="shared" ca="1" si="650"/>
        <v>4.4502354824292785E-4</v>
      </c>
      <c r="BI389" s="240">
        <f t="shared" ca="1" si="651"/>
        <v>-8.1003335195467779E-4</v>
      </c>
      <c r="BJ389" s="240">
        <f t="shared" ca="1" si="652"/>
        <v>-1.697352045509767E-3</v>
      </c>
      <c r="BK389" s="240">
        <f t="shared" ca="1" si="653"/>
        <v>-1.8141083964766794E-3</v>
      </c>
      <c r="BL389" s="240">
        <f t="shared" ca="1" si="654"/>
        <v>-1.1072974625094018E-3</v>
      </c>
      <c r="BM389" s="240">
        <f t="shared" ca="1" si="655"/>
        <v>1.0220336947307923E-4</v>
      </c>
      <c r="BN389" s="240">
        <f t="shared" ca="1" si="656"/>
        <v>1.2653060084525704E-3</v>
      </c>
      <c r="BO389" s="240">
        <f t="shared" ca="1" si="657"/>
        <v>1.8539861729999518E-3</v>
      </c>
      <c r="BP389" s="240">
        <f t="shared" ca="1" si="658"/>
        <v>1.6009953757853102E-3</v>
      </c>
      <c r="BQ389" s="240">
        <f t="shared" ca="1" si="659"/>
        <v>6.2118614953494435E-4</v>
      </c>
      <c r="BR389" s="240">
        <f t="shared" ca="1" si="660"/>
        <v>-6.4062860163599099E-4</v>
      </c>
      <c r="BS389" s="240">
        <f t="shared" ca="1" si="661"/>
        <v>-1.6116113611104905E-3</v>
      </c>
      <c r="BT389" s="240">
        <f t="shared" ca="1" si="662"/>
        <v>-1.8509562561571224E-3</v>
      </c>
      <c r="BU389" s="240">
        <f t="shared" ca="1" si="663"/>
        <v>-1.2500057083427393E-3</v>
      </c>
      <c r="BV389" s="240">
        <f t="shared" ca="1" si="664"/>
        <v>-8.1578702466934025E-5</v>
      </c>
      <c r="BW389" s="240">
        <f t="shared" ca="1" si="665"/>
        <v>1.1238833287853228E-3</v>
      </c>
      <c r="BX389" s="240">
        <f t="shared" ca="1" si="666"/>
        <v>1.8191258254892605E-3</v>
      </c>
      <c r="BY389" s="240">
        <f t="shared" ca="1" si="667"/>
        <v>1.6885232293853076E-3</v>
      </c>
      <c r="BZ389" s="240">
        <f t="shared" ca="1" si="668"/>
        <v>7.9136638863203557E-4</v>
      </c>
      <c r="CA389" s="240">
        <f t="shared" ca="1" si="669"/>
        <v>-4.6505424768033263E-4</v>
      </c>
      <c r="CB389" s="240">
        <f t="shared" ca="1" si="670"/>
        <v>-1.510349978307328E-3</v>
      </c>
      <c r="CC389" s="240">
        <f t="shared" ca="1" si="671"/>
        <v>-1.8699783952551598E-3</v>
      </c>
      <c r="CD389" s="240">
        <f t="shared" ca="1" si="672"/>
        <v>-1.3806757158820984E-3</v>
      </c>
      <c r="CE389" s="240">
        <f t="shared" ca="1" si="673"/>
        <v>-2.645751269067224E-4</v>
      </c>
      <c r="CF389" s="240">
        <f t="shared" ca="1" si="674"/>
        <v>9.7163703828476037E-4</v>
      </c>
      <c r="CG389" s="240">
        <f t="shared" ca="1" si="675"/>
        <v>1.7667463018437757E-3</v>
      </c>
      <c r="CH389" s="240">
        <f t="shared" ca="1" si="676"/>
        <v>1.7597896812456405E-3</v>
      </c>
      <c r="CI389" s="240">
        <f t="shared" ca="1" si="677"/>
        <v>9.5392533680173927E-4</v>
      </c>
      <c r="CJ389" s="240">
        <f t="shared" ca="1" si="678"/>
        <v>-2.8500116709501377E-4</v>
      </c>
      <c r="CK389" s="240">
        <f t="shared" ca="1" si="679"/>
        <v>-1.3945430995717903E-3</v>
      </c>
      <c r="CL389" s="240">
        <f t="shared" ca="1" si="680"/>
        <v>-1.8709916201727161E-3</v>
      </c>
      <c r="CM389" s="240">
        <f t="shared" ca="1" si="681"/>
        <v>-1.4980490615234012E-3</v>
      </c>
      <c r="CN389" s="240">
        <f t="shared" ca="1" si="682"/>
        <v>-4.4502354824293587E-4</v>
      </c>
      <c r="CO389" s="240">
        <f t="shared" ca="1" si="683"/>
        <v>8.1003335195467042E-4</v>
      </c>
      <c r="CP389" s="240">
        <f t="shared" ca="1" si="684"/>
        <v>1.697352045509769E-3</v>
      </c>
      <c r="CQ389" s="240">
        <f t="shared" ca="1" si="685"/>
        <v>1.8141083964766781E-3</v>
      </c>
      <c r="CR389" s="240">
        <f t="shared" ca="1" si="686"/>
        <v>1.1072974625093977E-3</v>
      </c>
      <c r="CS389" s="240">
        <f t="shared" ca="1" si="687"/>
        <v>-1.0220336947307099E-4</v>
      </c>
      <c r="CT389" s="240">
        <f t="shared" ca="1" si="688"/>
        <v>-1.2653060084525643E-3</v>
      </c>
      <c r="CU389" s="240">
        <f t="shared" ca="1" si="689"/>
        <v>-1.8539861729999505E-3</v>
      </c>
      <c r="CV389" s="240">
        <f t="shared" ca="1" si="690"/>
        <v>-1.6009953757853078E-3</v>
      </c>
      <c r="CW389" s="240">
        <f t="shared" ca="1" si="691"/>
        <v>-6.2118614953493958E-4</v>
      </c>
      <c r="CX389" s="240">
        <f t="shared" ca="1" si="692"/>
        <v>6.4062860163599576E-4</v>
      </c>
      <c r="CY389" s="240">
        <f t="shared" ca="1" si="693"/>
        <v>1.6116113611104931E-3</v>
      </c>
      <c r="CZ389" s="240">
        <f t="shared" ca="1" si="694"/>
        <v>1.8509562561571215E-3</v>
      </c>
      <c r="DA389" s="240">
        <f t="shared" ca="1" si="695"/>
        <v>1.2500057083427456E-3</v>
      </c>
      <c r="DB389" s="240">
        <f t="shared" ca="1" si="696"/>
        <v>8.1578702466942373E-5</v>
      </c>
      <c r="DC389" s="240">
        <f t="shared" ca="1" si="697"/>
        <v>-1.1238833287853158E-3</v>
      </c>
      <c r="DD389" s="240">
        <f t="shared" ca="1" si="698"/>
        <v>-1.8191258254892588E-3</v>
      </c>
      <c r="DE389" s="240">
        <f t="shared" ca="1" si="699"/>
        <v>-1.6885232293853112E-3</v>
      </c>
      <c r="DF389" s="240">
        <f t="shared" ca="1" si="700"/>
        <v>-7.9136638863204305E-4</v>
      </c>
      <c r="DG389" s="240">
        <f t="shared" ca="1" si="701"/>
        <v>4.650542476803374E-4</v>
      </c>
      <c r="DH389" s="240">
        <f t="shared" ca="1" si="702"/>
        <v>1.5103499783073308E-3</v>
      </c>
      <c r="DI389" s="240">
        <f t="shared" ca="1" si="703"/>
        <v>1.8699783952551598E-3</v>
      </c>
      <c r="DJ389" s="240">
        <f t="shared" ca="1" si="704"/>
        <v>1.380675715882095E-3</v>
      </c>
      <c r="DK389" s="240">
        <f t="shared" ca="1" si="705"/>
        <v>2.6457512690671752E-4</v>
      </c>
      <c r="DL389" s="240">
        <f t="shared" ca="1" si="706"/>
        <v>-9.716370382847647E-4</v>
      </c>
      <c r="DM389" s="240">
        <f t="shared" ca="1" si="707"/>
        <v>-1.7667463018437729E-3</v>
      </c>
      <c r="DN389" s="240">
        <f t="shared" ca="1" si="708"/>
        <v>-1.7597896812456433E-3</v>
      </c>
      <c r="DO389" s="240">
        <f t="shared" ca="1" si="709"/>
        <v>-9.5392533680174643E-4</v>
      </c>
      <c r="DP389" s="240">
        <f t="shared" ca="1" si="710"/>
        <v>2.8500116709500559E-4</v>
      </c>
      <c r="DQ389" s="240">
        <f t="shared" ca="1" si="711"/>
        <v>1.3945430995717849E-3</v>
      </c>
      <c r="DR389" s="240">
        <f t="shared" ca="1" si="712"/>
        <v>1.8709916201727159E-3</v>
      </c>
      <c r="DS389" s="240">
        <f t="shared" ca="1" si="713"/>
        <v>1.4980490615233981E-3</v>
      </c>
      <c r="DT389" s="240">
        <f t="shared" ca="1" si="714"/>
        <v>4.450235482429311E-4</v>
      </c>
      <c r="DU389" s="240">
        <f t="shared" ca="1" si="715"/>
        <v>-8.1003335195467486E-4</v>
      </c>
      <c r="DV389" s="240">
        <f t="shared" ca="1" si="716"/>
        <v>-1.6973520455097711E-3</v>
      </c>
      <c r="DW389" s="240">
        <f t="shared" ca="1" si="717"/>
        <v>-1.8141083964766771E-3</v>
      </c>
      <c r="DX389" s="240">
        <f t="shared" ca="1" si="718"/>
        <v>-1.1072974625093936E-3</v>
      </c>
      <c r="DY389" s="240">
        <f t="shared" ca="1" si="719"/>
        <v>1.0220336947306275E-4</v>
      </c>
      <c r="DZ389" s="240">
        <f t="shared" ca="1" si="720"/>
        <v>1.265306008452558E-3</v>
      </c>
      <c r="EA389" s="240">
        <f t="shared" ca="1" si="721"/>
        <v>1.8539861729999494E-3</v>
      </c>
      <c r="EB389" s="240">
        <f t="shared" ca="1" si="722"/>
        <v>1.600995375785312E-3</v>
      </c>
      <c r="EC389" s="240">
        <f t="shared" ca="1" si="723"/>
        <v>6.2118614953494717E-4</v>
      </c>
      <c r="ED389" s="240">
        <f t="shared" ca="1" si="724"/>
        <v>-6.4062860163598796E-4</v>
      </c>
      <c r="EE389" s="240">
        <f t="shared" ca="1" si="725"/>
        <v>-1.6116113611104889E-3</v>
      </c>
      <c r="EF389" s="240">
        <f t="shared" ca="1" si="726"/>
        <v>-1.8509562561571228E-3</v>
      </c>
      <c r="EG389" s="240">
        <f t="shared" ca="1" si="727"/>
        <v>-1.2500057083427317E-3</v>
      </c>
      <c r="EH389" s="240">
        <f t="shared" ca="1" si="728"/>
        <v>-8.1578702466923833E-5</v>
      </c>
      <c r="EI389" s="240">
        <f t="shared" ca="1" si="729"/>
        <v>1.1238833287853306E-3</v>
      </c>
      <c r="EJ389" s="240">
        <f t="shared" ca="1" si="730"/>
        <v>1.8191258254892568E-3</v>
      </c>
      <c r="EK389" s="240">
        <f t="shared" ca="1" si="731"/>
        <v>1.6885232293853147E-3</v>
      </c>
      <c r="EL389" s="240">
        <f t="shared" ca="1" si="732"/>
        <v>7.9136638863205053E-4</v>
      </c>
      <c r="EM389" s="240">
        <f t="shared" ca="1" si="733"/>
        <v>-4.6505424768032949E-4</v>
      </c>
      <c r="EN389" s="240">
        <f t="shared" ca="1" si="734"/>
        <v>-1.510349978307326E-3</v>
      </c>
      <c r="EO389" s="240">
        <f t="shared" ca="1" si="735"/>
        <v>-1.8699783952551602E-3</v>
      </c>
      <c r="EP389" s="240">
        <f t="shared" ca="1" si="736"/>
        <v>-1.3806757158821006E-3</v>
      </c>
      <c r="EQ389" s="240">
        <f t="shared" ca="1" si="737"/>
        <v>-2.6457512690672565E-4</v>
      </c>
      <c r="ER389" s="240">
        <f t="shared" ca="1" si="738"/>
        <v>9.7163703828475755E-4</v>
      </c>
      <c r="ES389" s="240">
        <f t="shared" ca="1" si="739"/>
        <v>1.7667463018437792E-3</v>
      </c>
      <c r="ET389" s="240">
        <f t="shared" ca="1" si="740"/>
        <v>1.759789681245637E-3</v>
      </c>
      <c r="EU389" s="240">
        <f t="shared" ca="1" si="741"/>
        <v>9.5392533680173038E-4</v>
      </c>
      <c r="EV389" s="240">
        <f t="shared" ca="1" si="742"/>
        <v>-2.8500116709499746E-4</v>
      </c>
      <c r="EW389" s="240">
        <f t="shared" ca="1" si="743"/>
        <v>-1.3945430995717795E-3</v>
      </c>
      <c r="EX389" s="240">
        <f t="shared" ca="1" si="744"/>
        <v>-1.8709916201727155E-3</v>
      </c>
      <c r="EY389" s="240">
        <f t="shared" ca="1" si="745"/>
        <v>-1.4980490615234031E-3</v>
      </c>
      <c r="EZ389" s="240">
        <f t="shared" ca="1" si="746"/>
        <v>-4.4502354824293912E-4</v>
      </c>
      <c r="FA389" s="240">
        <f t="shared" ca="1" si="747"/>
        <v>8.1003335195466738E-4</v>
      </c>
      <c r="FB389" s="240">
        <f t="shared" ca="1" si="748"/>
        <v>1.6973520455097677E-3</v>
      </c>
      <c r="FC389" s="240">
        <f t="shared" ca="1" si="749"/>
        <v>1.814108396476679E-3</v>
      </c>
      <c r="FD389" s="240">
        <f t="shared" ca="1" si="750"/>
        <v>1.1072974625094003E-3</v>
      </c>
      <c r="FE389" s="240">
        <f t="shared" ca="1" si="751"/>
        <v>-1.0220336947308118E-4</v>
      </c>
      <c r="FF389" s="240">
        <f t="shared" ca="1" si="752"/>
        <v>-1.2653060084525717E-3</v>
      </c>
      <c r="FG389" s="240">
        <f t="shared" ca="1" si="753"/>
        <v>-1.853986172999952E-3</v>
      </c>
      <c r="FH389" s="240">
        <f t="shared" ca="1" si="754"/>
        <v>-1.6009953757853163E-3</v>
      </c>
      <c r="FI389" s="240">
        <f t="shared" ca="1" si="755"/>
        <v>-6.2118614953495508E-4</v>
      </c>
      <c r="FJ389" s="240">
        <f t="shared" ca="1" si="756"/>
        <v>6.4062860163598026E-4</v>
      </c>
      <c r="FK389" s="240">
        <f t="shared" ca="1" si="757"/>
        <v>1.6116113611104846E-3</v>
      </c>
      <c r="FL389" s="240">
        <f t="shared" ca="1" si="758"/>
        <v>1.8509562561571241E-3</v>
      </c>
      <c r="FM389" s="240">
        <f t="shared" ca="1" si="759"/>
        <v>1.2500057083427382E-3</v>
      </c>
      <c r="FN389" s="240">
        <f t="shared" ca="1" si="760"/>
        <v>8.1578702466932182E-5</v>
      </c>
      <c r="FO389" s="240">
        <f t="shared" ca="1" si="761"/>
        <v>-1.1238833287853241E-3</v>
      </c>
      <c r="FP389" s="240">
        <f t="shared" ca="1" si="762"/>
        <v>-1.8191258254892611E-3</v>
      </c>
      <c r="FQ389" s="240">
        <f t="shared" ca="1" si="763"/>
        <v>-1.6885232293853067E-3</v>
      </c>
      <c r="FR389" s="240">
        <f t="shared" ca="1" si="764"/>
        <v>-7.9136638863203383E-4</v>
      </c>
      <c r="FS389" s="240">
        <f t="shared" ca="1" si="765"/>
        <v>4.6505424768032157E-4</v>
      </c>
      <c r="FT389" s="240">
        <f t="shared" ca="1" si="766"/>
        <v>1.5103499783073212E-3</v>
      </c>
      <c r="FU389" s="240">
        <f t="shared" ca="1" si="767"/>
        <v>1.8699783952551604E-3</v>
      </c>
      <c r="FV389" s="240">
        <f t="shared" ca="1" si="768"/>
        <v>1.3806757158821062E-3</v>
      </c>
      <c r="FW389" s="240">
        <f t="shared" ca="1" si="769"/>
        <v>2.6457512690673389E-4</v>
      </c>
      <c r="FX389" s="240">
        <f t="shared" ca="1" si="770"/>
        <v>-9.716370382847505E-4</v>
      </c>
      <c r="FY389" s="240">
        <f t="shared" ca="1" si="771"/>
        <v>-1.7667463018437763E-3</v>
      </c>
      <c r="FZ389" s="240">
        <f t="shared" ca="1" si="772"/>
        <v>-1.7597896812456399E-3</v>
      </c>
      <c r="GA389" s="240">
        <f t="shared" ca="1" si="773"/>
        <v>-9.5392533680173786E-4</v>
      </c>
      <c r="GB389" s="240">
        <f t="shared" ca="1" si="774"/>
        <v>2.8500116709501556E-4</v>
      </c>
      <c r="GC389" s="240">
        <f t="shared" ca="1" si="775"/>
        <v>1.3945430995717916E-3</v>
      </c>
      <c r="GD389" s="240">
        <f t="shared" ca="1" si="776"/>
        <v>1.8709916201727164E-3</v>
      </c>
      <c r="GE389" s="240">
        <f t="shared" ca="1" si="777"/>
        <v>1.4980490615234081E-3</v>
      </c>
      <c r="GF389" s="240">
        <f t="shared" ca="1" si="778"/>
        <v>4.4502354824294704E-4</v>
      </c>
      <c r="GG389" s="240">
        <f t="shared" ca="1" si="779"/>
        <v>-8.1003335195466001E-4</v>
      </c>
      <c r="GH389" s="240">
        <f t="shared" ca="1" si="780"/>
        <v>-1.6973520455097642E-3</v>
      </c>
      <c r="GI389" s="240">
        <f t="shared" ca="1" si="781"/>
        <v>-1.8141083964766812E-3</v>
      </c>
      <c r="GJ389" s="240">
        <f t="shared" ca="1" si="782"/>
        <v>-1.107297462509407E-3</v>
      </c>
      <c r="GK389" s="240">
        <f t="shared" ca="1" si="783"/>
        <v>1.0220336947304627E-4</v>
      </c>
      <c r="GL389" s="240">
        <f t="shared" ca="1" si="784"/>
        <v>1.2653060084525656E-3</v>
      </c>
      <c r="GM389" s="240">
        <f t="shared" ca="1" si="785"/>
        <v>1.853986172999947E-3</v>
      </c>
      <c r="GN389" s="240">
        <f t="shared" ca="1" si="786"/>
        <v>1.600995375785307E-3</v>
      </c>
      <c r="GO389" s="240">
        <f t="shared" ca="1" si="787"/>
        <v>6.2118614953496289E-4</v>
      </c>
      <c r="GP389" s="240">
        <f t="shared" ca="1" si="788"/>
        <v>-6.406286016359975E-4</v>
      </c>
      <c r="GQ389" s="240">
        <f t="shared" ca="1" si="789"/>
        <v>-1.6116113611104805E-3</v>
      </c>
      <c r="GR389" s="240">
        <f t="shared" ca="1" si="790"/>
        <v>-1.8509562561571213E-3</v>
      </c>
      <c r="GS389" s="240">
        <f t="shared" ca="1" si="791"/>
        <v>-1.2500057083427443E-3</v>
      </c>
      <c r="GT389" s="240">
        <f t="shared" ca="1" si="792"/>
        <v>-8.1578702466913967E-5</v>
      </c>
      <c r="GU389" s="240">
        <f t="shared" ca="1" si="793"/>
        <v>1.1238833287853173E-3</v>
      </c>
      <c r="GV389" s="240">
        <f t="shared" ca="1" si="794"/>
        <v>1.8191258254892527E-3</v>
      </c>
      <c r="GW389" s="240">
        <f t="shared" ca="1" si="795"/>
        <v>1.6885232293853104E-3</v>
      </c>
      <c r="GX389" s="240">
        <f t="shared" ca="1" si="796"/>
        <v>7.9136638863206528E-4</v>
      </c>
      <c r="GY389" s="240">
        <f t="shared" ca="1" si="797"/>
        <v>-4.6505424768033925E-4</v>
      </c>
      <c r="GZ389" s="240">
        <f t="shared" ca="1" si="798"/>
        <v>-1.510349978307316E-3</v>
      </c>
      <c r="HA389" s="240">
        <f t="shared" ca="1" si="799"/>
        <v>-1.8699783952551596E-3</v>
      </c>
      <c r="HB389" s="240">
        <f t="shared" ca="1" si="800"/>
        <v>-1.3806757158821119E-3</v>
      </c>
      <c r="HC389" s="240">
        <f t="shared" ca="1" si="801"/>
        <v>-2.6457512690671568E-4</v>
      </c>
      <c r="HD389" s="240">
        <f t="shared" ca="1" si="802"/>
        <v>9.7163703828474345E-4</v>
      </c>
      <c r="HE389" s="240">
        <f t="shared" ca="1" si="803"/>
        <v>1.7667463018437826E-3</v>
      </c>
      <c r="HF389" s="240">
        <f t="shared" ca="1" si="804"/>
        <v>1.7597896812456427E-3</v>
      </c>
      <c r="HG389" s="240">
        <f t="shared" ca="1" si="805"/>
        <v>9.5392533680172193E-4</v>
      </c>
      <c r="HH389" s="240">
        <f t="shared" ca="1" si="806"/>
        <v>-2.8500116709500743E-4</v>
      </c>
      <c r="HI389" s="240">
        <f t="shared" ca="1" si="807"/>
        <v>-1.3945430995717682E-3</v>
      </c>
      <c r="HJ389" s="240">
        <f t="shared" ca="1" si="808"/>
        <v>-1.8709916201727161E-3</v>
      </c>
      <c r="HK389" s="240">
        <f t="shared" ca="1" si="809"/>
        <v>-1.4980490615234131E-3</v>
      </c>
      <c r="HL389" s="240">
        <f t="shared" ca="1" si="810"/>
        <v>-4.4502354824292915E-4</v>
      </c>
      <c r="HM389" s="240">
        <f t="shared" ca="1" si="811"/>
        <v>8.1003335195465253E-4</v>
      </c>
      <c r="HN389" s="240">
        <f t="shared" ca="1" si="812"/>
        <v>1.6973520455097722E-3</v>
      </c>
      <c r="HO389" s="240">
        <f t="shared" ca="1" si="813"/>
        <v>1.8141083964766831E-3</v>
      </c>
      <c r="HP389" s="240">
        <f t="shared" ca="1" si="814"/>
        <v>1.107297462509392E-3</v>
      </c>
      <c r="HQ389" s="240">
        <f t="shared" ca="1" si="815"/>
        <v>-1.022033694730647E-4</v>
      </c>
      <c r="HR389" s="240">
        <f t="shared" ca="1" si="816"/>
        <v>-1.2653060084525792E-3</v>
      </c>
      <c r="HS389" s="240">
        <f t="shared" ca="1" si="817"/>
        <v>-1.8539861729999496E-3</v>
      </c>
      <c r="HT389" s="240">
        <f t="shared" ca="1" si="818"/>
        <v>-1.6009953757853252E-3</v>
      </c>
      <c r="HU389" s="240">
        <f t="shared" ca="1" si="819"/>
        <v>-6.2118614953494543E-4</v>
      </c>
      <c r="HV389" s="240">
        <f t="shared" ca="1" si="820"/>
        <v>6.4062860163596475E-4</v>
      </c>
      <c r="HW389" s="240">
        <f t="shared" ca="1" si="821"/>
        <v>1.6116113611104898E-3</v>
      </c>
      <c r="HX389" s="240">
        <f t="shared" ca="1" si="822"/>
        <v>1.8509562561571267E-3</v>
      </c>
      <c r="HY389" s="240">
        <f t="shared" ca="1" si="823"/>
        <v>1.2500057083427306E-3</v>
      </c>
      <c r="HZ389" s="240">
        <f t="shared" ca="1" si="824"/>
        <v>8.157870246694877E-5</v>
      </c>
      <c r="IA389" s="240">
        <f t="shared" ca="1" si="825"/>
        <v>-1.1238833287853321E-3</v>
      </c>
      <c r="IB389" s="240">
        <f t="shared" ca="1" si="826"/>
        <v>-1.8191258254892572E-3</v>
      </c>
      <c r="IC389" s="240">
        <f t="shared" ca="1" si="827"/>
        <v>-1.6885232293853026E-3</v>
      </c>
      <c r="ID389" s="240">
        <f t="shared" ca="1" si="828"/>
        <v>-7.9136638863204901E-4</v>
      </c>
      <c r="IE389" s="240">
        <f t="shared" ca="1" si="829"/>
        <v>-4.7885495550521273E-4</v>
      </c>
      <c r="IF389" s="240">
        <f t="shared" ca="1" si="830"/>
        <v>1.5103499783073269E-3</v>
      </c>
      <c r="IG389" s="240">
        <f t="shared" ca="1" si="831"/>
        <v>1.8699783952551613E-3</v>
      </c>
      <c r="IH389" s="240">
        <f t="shared" ca="1" si="832"/>
        <v>1.3806757158820993E-3</v>
      </c>
      <c r="II389" s="240">
        <f t="shared" ca="1" si="833"/>
        <v>2.6457512690675016E-4</v>
      </c>
      <c r="IJ389" s="240">
        <f t="shared" ca="1" si="834"/>
        <v>-9.7163703828475917E-4</v>
      </c>
      <c r="IK389" s="240">
        <f t="shared" ca="1" si="835"/>
        <v>-1.7667463018437709E-3</v>
      </c>
      <c r="IL389" s="240">
        <f t="shared" ca="1" si="836"/>
        <v>-1.7597896812456364E-3</v>
      </c>
      <c r="IM389" s="240">
        <f t="shared" ca="1" si="837"/>
        <v>-9.5392533680175196E-4</v>
      </c>
      <c r="IN389" s="240">
        <f t="shared" ca="1" si="838"/>
        <v>2.8500116709502554E-4</v>
      </c>
      <c r="IO389" s="240">
        <f t="shared" ca="1" si="839"/>
        <v>1.3945430995717805E-3</v>
      </c>
      <c r="IP389" s="240">
        <f t="shared" ca="1" si="840"/>
        <v>1.8709916201727168E-3</v>
      </c>
      <c r="IQ389" s="240">
        <f t="shared" ca="1" si="841"/>
        <v>1.498049061523402E-3</v>
      </c>
      <c r="IR389" s="240">
        <f t="shared" ca="1" si="842"/>
        <v>4.4502354824296308E-4</v>
      </c>
      <c r="IS389" s="240">
        <f t="shared" ca="1" si="843"/>
        <v>-8.1003335195466912E-4</v>
      </c>
      <c r="IT389" s="240">
        <f t="shared" ca="1" si="844"/>
        <v>-1.697352045509757E-3</v>
      </c>
      <c r="IU389" s="240">
        <f t="shared" ca="1" si="845"/>
        <v>-1.8141083964766786E-3</v>
      </c>
      <c r="IV389" s="240">
        <f t="shared" ca="1" si="846"/>
        <v>-1.1072974625094202E-3</v>
      </c>
      <c r="IW389" s="240">
        <f t="shared" ca="1" si="847"/>
        <v>1.0220336947308303E-4</v>
      </c>
      <c r="IX389" s="240">
        <f t="shared" ca="1" si="848"/>
        <v>1.2653060084525534E-3</v>
      </c>
      <c r="IY389" s="240">
        <f t="shared" ca="1" si="849"/>
        <v>1.8539861729999522E-3</v>
      </c>
      <c r="IZ389" s="240">
        <f t="shared" ca="1" si="850"/>
        <v>1.6009953757853154E-3</v>
      </c>
      <c r="JA389" s="240">
        <f t="shared" ca="1" si="851"/>
        <v>6.211861495349283E-4</v>
      </c>
      <c r="JB389" s="240">
        <f t="shared" ca="1" si="852"/>
        <v>-6.4062860163598199E-4</v>
      </c>
    </row>
    <row r="390" spans="2:262">
      <c r="B390" s="248">
        <v>29</v>
      </c>
      <c r="C390" s="247">
        <f t="shared" si="853"/>
        <v>5.6640625000000018E-4</v>
      </c>
      <c r="D390" s="244">
        <f t="shared" ca="1" si="597"/>
        <v>80.17509509326257</v>
      </c>
      <c r="E390" s="243">
        <f ca="1">AI361</f>
        <v>0.17509509326257508</v>
      </c>
      <c r="F390" s="242">
        <v>29</v>
      </c>
      <c r="G390" s="240">
        <f t="shared" ca="1" si="854"/>
        <v>-1.5588746471851874E-3</v>
      </c>
      <c r="H390" s="240">
        <f t="shared" ca="1" si="598"/>
        <v>-1.7781776893767498E-3</v>
      </c>
      <c r="I390" s="240">
        <f t="shared" ca="1" si="599"/>
        <v>-1.1340291069278823E-3</v>
      </c>
      <c r="J390" s="240">
        <f t="shared" ca="1" si="600"/>
        <v>6.0783945453469221E-5</v>
      </c>
      <c r="K390" s="240">
        <f t="shared" ca="1" si="601"/>
        <v>1.2260813893737513E-3</v>
      </c>
      <c r="L390" s="240">
        <f t="shared" ca="1" si="602"/>
        <v>1.7960154036880621E-3</v>
      </c>
      <c r="M390" s="240">
        <f t="shared" ca="1" si="603"/>
        <v>1.4938361148952811E-3</v>
      </c>
      <c r="N390" s="240">
        <f t="shared" ca="1" si="604"/>
        <v>4.6627643917110552E-4</v>
      </c>
      <c r="O390" s="240">
        <f t="shared" ca="1" si="605"/>
        <v>-7.8769882557947347E-4</v>
      </c>
      <c r="P390" s="240">
        <f t="shared" ca="1" si="606"/>
        <v>-1.6591814773941969E-3</v>
      </c>
      <c r="Q390" s="240">
        <f t="shared" ca="1" si="607"/>
        <v>-1.7249949597056959E-3</v>
      </c>
      <c r="R390" s="240">
        <f t="shared" ca="1" si="608"/>
        <v>-9.5318140994230405E-4</v>
      </c>
      <c r="S390" s="240">
        <f t="shared" ca="1" si="609"/>
        <v>2.8148016783802329E-4</v>
      </c>
      <c r="T390" s="240">
        <f t="shared" ca="1" si="610"/>
        <v>1.3794599563484665E-3</v>
      </c>
      <c r="U390" s="241">
        <f t="shared" ca="1" si="611"/>
        <v>1.807598396858992E-3</v>
      </c>
      <c r="V390" s="240">
        <f t="shared" ca="1" si="612"/>
        <v>1.3579990377166691E-3</v>
      </c>
      <c r="W390" s="240">
        <f t="shared" ca="1" si="613"/>
        <v>2.4897937295371758E-4</v>
      </c>
      <c r="X390" s="240">
        <f t="shared" ca="1" si="614"/>
        <v>-9.8094027012028467E-4</v>
      </c>
      <c r="Y390" s="240">
        <f t="shared" ca="1" si="615"/>
        <v>-1.7345326738127972E-3</v>
      </c>
      <c r="Z390" s="240">
        <f t="shared" ca="1" si="616"/>
        <v>-1.6458667002109083E-3</v>
      </c>
      <c r="AA390" s="240">
        <f t="shared" ca="1" si="617"/>
        <v>-7.5799697732747691E-4</v>
      </c>
      <c r="AB390" s="240">
        <f t="shared" ca="1" si="618"/>
        <v>4.979426664958285E-4</v>
      </c>
      <c r="AC390" s="240">
        <f t="shared" ca="1" si="619"/>
        <v>1.5120901615748173E-3</v>
      </c>
      <c r="AD390" s="240">
        <f t="shared" ca="1" si="620"/>
        <v>1.7919934276239115E-3</v>
      </c>
      <c r="AE390" s="240">
        <f t="shared" ca="1" si="621"/>
        <v>1.2017363909817926E-3</v>
      </c>
      <c r="AF390" s="240">
        <f t="shared" ca="1" si="622"/>
        <v>2.7937425216466001E-5</v>
      </c>
      <c r="AG390" s="240">
        <f t="shared" ca="1" si="623"/>
        <v>-1.1594274599367499E-3</v>
      </c>
      <c r="AH390" s="240">
        <f t="shared" ca="1" si="624"/>
        <v>-1.7837948843097647E-3</v>
      </c>
      <c r="AI390" s="240">
        <f t="shared" ca="1" si="625"/>
        <v>-1.5419830735679801E-3</v>
      </c>
      <c r="AJ390" s="240">
        <f t="shared" ca="1" si="626"/>
        <v>-5.5141156462810222E-4</v>
      </c>
      <c r="AK390" s="240">
        <f t="shared" ca="1" si="627"/>
        <v>7.0691564396321773E-4</v>
      </c>
      <c r="AL390" s="240">
        <f t="shared" ca="1" si="628"/>
        <v>1.6219771233136561E-3</v>
      </c>
      <c r="AM390" s="240">
        <f t="shared" ca="1" si="629"/>
        <v>1.7494352092452606E-3</v>
      </c>
      <c r="AN390" s="240">
        <f t="shared" ca="1" si="630"/>
        <v>1.0273985103472119E-3</v>
      </c>
      <c r="AO390" s="240">
        <f t="shared" ca="1" si="631"/>
        <v>-1.9352472740027504E-4</v>
      </c>
      <c r="AP390" s="240">
        <f t="shared" ca="1" si="632"/>
        <v>-1.3204757815577001E-3</v>
      </c>
      <c r="AQ390" s="240">
        <f t="shared" ca="1" si="633"/>
        <v>-1.8062271593858341E-3</v>
      </c>
      <c r="AR390" s="240">
        <f t="shared" ca="1" si="634"/>
        <v>-1.4149065862167627E-3</v>
      </c>
      <c r="AS390" s="240">
        <f t="shared" ca="1" si="635"/>
        <v>-3.3653240874141079E-4</v>
      </c>
      <c r="AT390" s="240">
        <f t="shared" ca="1" si="636"/>
        <v>9.0525595214649781E-4</v>
      </c>
      <c r="AU390" s="240">
        <f t="shared" ca="1" si="637"/>
        <v>1.7074680393773666E-3</v>
      </c>
      <c r="AV390" s="240">
        <f t="shared" ca="1" si="638"/>
        <v>1.6805638569407559E-3</v>
      </c>
      <c r="AW390" s="240">
        <f t="shared" ca="1" si="639"/>
        <v>8.3760759981182996E-4</v>
      </c>
      <c r="AX390" s="240">
        <f t="shared" ca="1" si="640"/>
        <v>-4.1207608798359409E-4</v>
      </c>
      <c r="AY390" s="240">
        <f t="shared" ca="1" si="641"/>
        <v>-1.4616629183217538E-3</v>
      </c>
      <c r="AZ390" s="240">
        <f t="shared" ca="1" si="642"/>
        <v>-1.8014920967438395E-3</v>
      </c>
      <c r="BA390" s="240">
        <f t="shared" ca="1" si="643"/>
        <v>-1.2665485868101482E-3</v>
      </c>
      <c r="BB390" s="240">
        <f t="shared" ca="1" si="644"/>
        <v>-1.1659149218202689E-4</v>
      </c>
      <c r="BC390" s="240">
        <f t="shared" ca="1" si="645"/>
        <v>1.0899803681949131E-3</v>
      </c>
      <c r="BD390" s="240">
        <f t="shared" ca="1" si="646"/>
        <v>1.7672770468131857E-3</v>
      </c>
      <c r="BE390" s="240">
        <f t="shared" ca="1" si="647"/>
        <v>1.5864152599546861E-3</v>
      </c>
      <c r="BF390" s="240">
        <f t="shared" ca="1" si="648"/>
        <v>6.3521829132796414E-4</v>
      </c>
      <c r="BG390" s="240">
        <f t="shared" ca="1" si="649"/>
        <v>-6.2442944064216015E-4</v>
      </c>
      <c r="BH390" s="240">
        <f t="shared" ca="1" si="650"/>
        <v>-1.5808652842746337E-3</v>
      </c>
      <c r="BI390" s="240">
        <f t="shared" ca="1" si="651"/>
        <v>-1.7696609161333263E-3</v>
      </c>
      <c r="BJ390" s="240">
        <f t="shared" ca="1" si="652"/>
        <v>-1.0991405177512171E-3</v>
      </c>
      <c r="BK390" s="240">
        <f t="shared" ca="1" si="653"/>
        <v>1.0510306894345549E-4</v>
      </c>
      <c r="BL390" s="240">
        <f t="shared" ca="1" si="654"/>
        <v>1.2583104649491383E-3</v>
      </c>
      <c r="BM390" s="240">
        <f t="shared" ca="1" si="655"/>
        <v>1.8005045624789021E-3</v>
      </c>
      <c r="BN390" s="240">
        <f t="shared" ca="1" si="656"/>
        <v>1.4684055008194841E-3</v>
      </c>
      <c r="BO390" s="240">
        <f t="shared" ca="1" si="657"/>
        <v>4.232747084796885E-4</v>
      </c>
      <c r="BP390" s="240">
        <f t="shared" ca="1" si="658"/>
        <v>-8.2739079329292777E-4</v>
      </c>
      <c r="BQ390" s="240">
        <f t="shared" ca="1" si="659"/>
        <v>-1.6762899648785428E-3</v>
      </c>
      <c r="BR390" s="240">
        <f t="shared" ca="1" si="660"/>
        <v>-1.7112123881392221E-3</v>
      </c>
      <c r="BS390" s="240">
        <f t="shared" ca="1" si="661"/>
        <v>-9.1520035222247853E-4</v>
      </c>
      <c r="BT390" s="240">
        <f t="shared" ca="1" si="662"/>
        <v>3.2521678208180787E-4</v>
      </c>
      <c r="BU390" s="240">
        <f t="shared" ca="1" si="663"/>
        <v>1.407714401071902E-3</v>
      </c>
      <c r="BV390" s="240">
        <f t="shared" ca="1" si="664"/>
        <v>1.8066508136106412E-3</v>
      </c>
      <c r="BW390" s="240">
        <f t="shared" ca="1" si="665"/>
        <v>1.3283095561563286E-3</v>
      </c>
      <c r="BX390" s="240">
        <f t="shared" ca="1" si="666"/>
        <v>2.0496468003069991E-4</v>
      </c>
      <c r="BY390" s="240">
        <f t="shared" ca="1" si="667"/>
        <v>-1.0179074182750849E-3</v>
      </c>
      <c r="BZ390" s="240">
        <f t="shared" ca="1" si="668"/>
        <v>-1.7465016841156492E-3</v>
      </c>
      <c r="CA390" s="240">
        <f t="shared" ca="1" si="669"/>
        <v>-1.6270256330265991E-3</v>
      </c>
      <c r="CB390" s="240">
        <f t="shared" ca="1" si="670"/>
        <v>-7.1749472152545348E-4</v>
      </c>
      <c r="CC390" s="240">
        <f t="shared" ca="1" si="671"/>
        <v>5.4043893210503006E-4</v>
      </c>
      <c r="CD390" s="240">
        <f t="shared" ca="1" si="672"/>
        <v>1.535945002298355E-3</v>
      </c>
      <c r="CE390" s="240">
        <f t="shared" ca="1" si="673"/>
        <v>1.7856233548704387E-3</v>
      </c>
      <c r="CF390" s="240">
        <f t="shared" ca="1" si="674"/>
        <v>1.1682345993746107E-3</v>
      </c>
      <c r="CG390" s="240">
        <f t="shared" ca="1" si="675"/>
        <v>-1.6428207987603241E-5</v>
      </c>
      <c r="CH390" s="240">
        <f t="shared" ca="1" si="676"/>
        <v>-1.1931137682155437E-3</v>
      </c>
      <c r="CI390" s="240">
        <f t="shared" ca="1" si="677"/>
        <v>-1.7904443923753832E-3</v>
      </c>
      <c r="CJ390" s="240">
        <f t="shared" ca="1" si="678"/>
        <v>-1.5183668979535992E-3</v>
      </c>
      <c r="CK390" s="240">
        <f t="shared" ca="1" si="679"/>
        <v>-5.0899730237075904E-4</v>
      </c>
      <c r="CL390" s="240">
        <f t="shared" ca="1" si="680"/>
        <v>7.4753237754744055E-4</v>
      </c>
      <c r="CM390" s="240">
        <f t="shared" ca="1" si="681"/>
        <v>1.6410735610286624E-3</v>
      </c>
      <c r="CN390" s="240">
        <f t="shared" ca="1" si="682"/>
        <v>1.7377384588101597E-3</v>
      </c>
      <c r="CO390" s="240">
        <f t="shared" ca="1" si="683"/>
        <v>9.905883068225289E-4</v>
      </c>
      <c r="CP390" s="240">
        <f t="shared" ca="1" si="684"/>
        <v>-2.3757400046635444E-4</v>
      </c>
      <c r="CQ390" s="240">
        <f t="shared" ca="1" si="685"/>
        <v>-1.350374576528657E-3</v>
      </c>
      <c r="CR390" s="240">
        <f t="shared" ca="1" si="686"/>
        <v>-1.8074571504235327E-3</v>
      </c>
      <c r="CS390" s="240">
        <f t="shared" ca="1" si="687"/>
        <v>-1.3868705114355438E-3</v>
      </c>
      <c r="CT390" s="240">
        <f t="shared" ca="1" si="688"/>
        <v>-2.9284409001239348E-4</v>
      </c>
      <c r="CU390" s="240">
        <f t="shared" ca="1" si="689"/>
        <v>9.4338224022647217E-4</v>
      </c>
      <c r="CV390" s="240">
        <f t="shared" ca="1" si="690"/>
        <v>1.7215188458855949E-3</v>
      </c>
      <c r="CW390" s="240">
        <f t="shared" ca="1" si="691"/>
        <v>1.6637163588379309E-3</v>
      </c>
      <c r="CX390" s="240">
        <f t="shared" ca="1" si="692"/>
        <v>7.9804264409369646E-4</v>
      </c>
      <c r="CY390" s="240">
        <f t="shared" ca="1" si="693"/>
        <v>-4.5514645884359921E-4</v>
      </c>
      <c r="CZ390" s="240">
        <f t="shared" ca="1" si="694"/>
        <v>-1.4873244942786399E-3</v>
      </c>
      <c r="DA390" s="240">
        <f t="shared" ca="1" si="695"/>
        <v>-1.7972840705435323E-3</v>
      </c>
      <c r="DB390" s="240">
        <f t="shared" ca="1" si="696"/>
        <v>-1.2345143015228645E-3</v>
      </c>
      <c r="DC390" s="240">
        <f t="shared" ca="1" si="697"/>
        <v>-7.2286229960232353E-5</v>
      </c>
      <c r="DD390" s="240">
        <f t="shared" ca="1" si="698"/>
        <v>1.125042755909885E-3</v>
      </c>
      <c r="DE390" s="240">
        <f t="shared" ca="1" si="699"/>
        <v>1.7760708849062275E-3</v>
      </c>
      <c r="DF390" s="240">
        <f t="shared" ca="1" si="700"/>
        <v>1.5646704162373109E-3</v>
      </c>
      <c r="DG390" s="240">
        <f t="shared" ca="1" si="701"/>
        <v>5.9349367717752006E-4</v>
      </c>
      <c r="DH390" s="240">
        <f t="shared" ca="1" si="702"/>
        <v>-6.6587309082835025E-4</v>
      </c>
      <c r="DI390" s="240">
        <f t="shared" ca="1" si="703"/>
        <v>-1.601903667229202E-3</v>
      </c>
      <c r="DJ390" s="240">
        <f t="shared" ca="1" si="704"/>
        <v>-1.7600781653259109E-3</v>
      </c>
      <c r="DK390" s="240">
        <f t="shared" ca="1" si="705"/>
        <v>-1.0635898474261663E-3</v>
      </c>
      <c r="DL390" s="240">
        <f t="shared" ca="1" si="706"/>
        <v>1.493588822747655E-4</v>
      </c>
      <c r="DM390" s="240">
        <f t="shared" ca="1" si="707"/>
        <v>1.2897815813517116E-3</v>
      </c>
      <c r="DN390" s="240">
        <f t="shared" ca="1" si="708"/>
        <v>1.8039091646465046E-3</v>
      </c>
      <c r="DO390" s="240">
        <f t="shared" ca="1" si="709"/>
        <v>1.4420903741772092E-3</v>
      </c>
      <c r="DP390" s="240">
        <f t="shared" ca="1" si="710"/>
        <v>3.8001801293114702E-4</v>
      </c>
      <c r="DQ390" s="240">
        <f t="shared" ca="1" si="711"/>
        <v>-8.6658437173062837E-4</v>
      </c>
      <c r="DR390" s="240">
        <f t="shared" ca="1" si="712"/>
        <v>-1.6923887179685594E-3</v>
      </c>
      <c r="DS390" s="240">
        <f t="shared" ca="1" si="713"/>
        <v>-1.6963990462164852E-3</v>
      </c>
      <c r="DT390" s="240">
        <f t="shared" ca="1" si="714"/>
        <v>-8.7666801203200293E-4</v>
      </c>
      <c r="DU390" s="240">
        <f t="shared" ca="1" si="715"/>
        <v>3.6875749789669256E-4</v>
      </c>
      <c r="DV390" s="240">
        <f t="shared" ca="1" si="716"/>
        <v>1.4351208912779677E-3</v>
      </c>
      <c r="DW390" s="240">
        <f t="shared" ca="1" si="717"/>
        <v>1.8046149714671961E-3</v>
      </c>
      <c r="DX390" s="240">
        <f t="shared" ca="1" si="718"/>
        <v>1.2978199505880399E-3</v>
      </c>
      <c r="DY390" s="240">
        <f t="shared" ca="1" si="719"/>
        <v>1.6082652404856765E-4</v>
      </c>
      <c r="DZ390" s="240">
        <f t="shared" ca="1" si="720"/>
        <v>-1.0542614170631318E-3</v>
      </c>
      <c r="EA390" s="240">
        <f t="shared" ca="1" si="721"/>
        <v>-1.7574186671098942E-3</v>
      </c>
      <c r="EB390" s="240">
        <f t="shared" ca="1" si="722"/>
        <v>-1.6072045064393526E-3</v>
      </c>
      <c r="EC390" s="240">
        <f t="shared" ca="1" si="723"/>
        <v>-6.7656027373205361E-4</v>
      </c>
      <c r="ED390" s="240">
        <f t="shared" ca="1" si="724"/>
        <v>5.8260965750984799E-4</v>
      </c>
      <c r="EE390" s="240">
        <f t="shared" ca="1" si="725"/>
        <v>1.5588746471851909E-3</v>
      </c>
      <c r="EF390" s="240">
        <f t="shared" ca="1" si="726"/>
        <v>1.7781776893767518E-3</v>
      </c>
      <c r="EG390" s="240">
        <f t="shared" ca="1" si="727"/>
        <v>1.134029106927886E-3</v>
      </c>
      <c r="EH390" s="240">
        <f t="shared" ca="1" si="728"/>
        <v>-6.0783945453470956E-5</v>
      </c>
      <c r="EI390" s="240">
        <f t="shared" ca="1" si="729"/>
        <v>-1.2260813893737572E-3</v>
      </c>
      <c r="EJ390" s="240">
        <f t="shared" ca="1" si="730"/>
        <v>-1.7960154036880613E-3</v>
      </c>
      <c r="EK390" s="240">
        <f t="shared" ca="1" si="731"/>
        <v>-1.4938361148952831E-3</v>
      </c>
      <c r="EL390" s="240">
        <f t="shared" ca="1" si="732"/>
        <v>-4.6627643917110254E-4</v>
      </c>
      <c r="EM390" s="240">
        <f t="shared" ca="1" si="733"/>
        <v>7.8769882557948225E-4</v>
      </c>
      <c r="EN390" s="240">
        <f t="shared" ca="1" si="734"/>
        <v>1.659181477394193E-3</v>
      </c>
      <c r="EO390" s="240">
        <f t="shared" ca="1" si="735"/>
        <v>1.7249949597056963E-3</v>
      </c>
      <c r="EP390" s="240">
        <f t="shared" ca="1" si="736"/>
        <v>9.5318140994229863E-4</v>
      </c>
      <c r="EQ390" s="240">
        <f t="shared" ca="1" si="737"/>
        <v>-2.8148016783803592E-4</v>
      </c>
      <c r="ER390" s="240">
        <f t="shared" ca="1" si="738"/>
        <v>-1.3794599563484624E-3</v>
      </c>
      <c r="ES390" s="240">
        <f t="shared" ca="1" si="739"/>
        <v>-1.807598396858992E-3</v>
      </c>
      <c r="ET390" s="240">
        <f t="shared" ca="1" si="740"/>
        <v>-1.3579990377166648E-3</v>
      </c>
      <c r="EU390" s="240">
        <f t="shared" ca="1" si="741"/>
        <v>-2.4897937295373027E-4</v>
      </c>
      <c r="EV390" s="240">
        <f t="shared" ca="1" si="742"/>
        <v>9.8094027012027925E-4</v>
      </c>
      <c r="EW390" s="240">
        <f t="shared" ca="1" si="743"/>
        <v>1.7345326738127972E-3</v>
      </c>
      <c r="EX390" s="240">
        <f t="shared" ca="1" si="744"/>
        <v>1.6458667002109059E-3</v>
      </c>
      <c r="EY390" s="240">
        <f t="shared" ca="1" si="745"/>
        <v>7.5799697732748569E-4</v>
      </c>
      <c r="EZ390" s="240">
        <f t="shared" ca="1" si="746"/>
        <v>-4.9794266649582546E-4</v>
      </c>
      <c r="FA390" s="240">
        <f t="shared" ca="1" si="747"/>
        <v>-1.5120901615748173E-3</v>
      </c>
      <c r="FB390" s="240">
        <f t="shared" ca="1" si="748"/>
        <v>-1.7919934276239098E-3</v>
      </c>
      <c r="FC390" s="240">
        <f t="shared" ca="1" si="749"/>
        <v>-1.2017363909817974E-3</v>
      </c>
      <c r="FD390" s="240">
        <f t="shared" ca="1" si="750"/>
        <v>-2.7937425216466001E-5</v>
      </c>
      <c r="FE390" s="240">
        <f t="shared" ca="1" si="751"/>
        <v>1.1594274599367547E-3</v>
      </c>
      <c r="FF390" s="240">
        <f t="shared" ca="1" si="752"/>
        <v>1.7837948843097671E-3</v>
      </c>
      <c r="FG390" s="240">
        <f t="shared" ca="1" si="753"/>
        <v>1.5419830735679833E-3</v>
      </c>
      <c r="FH390" s="240">
        <f t="shared" ca="1" si="754"/>
        <v>5.5141156462810222E-4</v>
      </c>
      <c r="FI390" s="240">
        <f t="shared" ca="1" si="755"/>
        <v>-7.0691564396322369E-4</v>
      </c>
      <c r="FJ390" s="240">
        <f t="shared" ca="1" si="756"/>
        <v>-1.6219771233136615E-3</v>
      </c>
      <c r="FK390" s="240">
        <f t="shared" ca="1" si="757"/>
        <v>-1.7494352092452621E-3</v>
      </c>
      <c r="FL390" s="240">
        <f t="shared" ca="1" si="758"/>
        <v>-1.0273985103472119E-3</v>
      </c>
      <c r="FM390" s="240">
        <f t="shared" ca="1" si="759"/>
        <v>1.9352472740028149E-4</v>
      </c>
      <c r="FN390" s="240">
        <f t="shared" ca="1" si="760"/>
        <v>1.3204757815576912E-3</v>
      </c>
      <c r="FO390" s="240">
        <f t="shared" ca="1" si="761"/>
        <v>1.8062271593858336E-3</v>
      </c>
      <c r="FP390" s="240">
        <f t="shared" ca="1" si="762"/>
        <v>1.4149065862167627E-3</v>
      </c>
      <c r="FQ390" s="240">
        <f t="shared" ca="1" si="763"/>
        <v>3.365324087414045E-4</v>
      </c>
      <c r="FR390" s="240">
        <f t="shared" ca="1" si="764"/>
        <v>-9.0525595214648676E-4</v>
      </c>
      <c r="FS390" s="240">
        <f t="shared" ca="1" si="765"/>
        <v>-1.7074680393773666E-3</v>
      </c>
      <c r="FT390" s="240">
        <f t="shared" ca="1" si="766"/>
        <v>-1.6805638569407538E-3</v>
      </c>
      <c r="FU390" s="240">
        <f t="shared" ca="1" si="767"/>
        <v>-8.376075998118189E-4</v>
      </c>
      <c r="FV390" s="240">
        <f t="shared" ca="1" si="768"/>
        <v>4.120760879835878E-4</v>
      </c>
      <c r="FW390" s="240">
        <f t="shared" ca="1" si="769"/>
        <v>1.4616629183217538E-3</v>
      </c>
      <c r="FX390" s="240">
        <f t="shared" ca="1" si="770"/>
        <v>1.8014920967438395E-3</v>
      </c>
      <c r="FY390" s="240">
        <f t="shared" ca="1" si="771"/>
        <v>1.266548586810139E-3</v>
      </c>
      <c r="FZ390" s="240">
        <f t="shared" ca="1" si="772"/>
        <v>1.1659149218202689E-4</v>
      </c>
      <c r="GA390" s="240">
        <f t="shared" ca="1" si="773"/>
        <v>-1.0899803681949131E-3</v>
      </c>
      <c r="GB390" s="240">
        <f t="shared" ca="1" si="774"/>
        <v>-1.7672770468131886E-3</v>
      </c>
      <c r="GC390" s="240">
        <f t="shared" ca="1" si="775"/>
        <v>-1.5864152599546922E-3</v>
      </c>
      <c r="GD390" s="240">
        <f t="shared" ca="1" si="776"/>
        <v>-6.3521829132796414E-4</v>
      </c>
      <c r="GE390" s="240">
        <f t="shared" ca="1" si="777"/>
        <v>6.2442944064216015E-4</v>
      </c>
      <c r="GF390" s="240">
        <f t="shared" ca="1" si="778"/>
        <v>1.5808652842746397E-3</v>
      </c>
      <c r="GG390" s="240">
        <f t="shared" ca="1" si="779"/>
        <v>1.7696609161333239E-3</v>
      </c>
      <c r="GH390" s="240">
        <f t="shared" ca="1" si="780"/>
        <v>1.0991405177511967E-3</v>
      </c>
      <c r="GI390" s="240">
        <f t="shared" ca="1" si="781"/>
        <v>-1.0510306894342996E-4</v>
      </c>
      <c r="GJ390" s="240">
        <f t="shared" ca="1" si="782"/>
        <v>-1.258310464949129E-3</v>
      </c>
      <c r="GK390" s="240">
        <f t="shared" ca="1" si="783"/>
        <v>-1.8005045624789008E-3</v>
      </c>
      <c r="GL390" s="240">
        <f t="shared" ca="1" si="784"/>
        <v>-1.4684055008194841E-3</v>
      </c>
      <c r="GM390" s="240">
        <f t="shared" ca="1" si="785"/>
        <v>-4.232747084796885E-4</v>
      </c>
      <c r="GN390" s="240">
        <f t="shared" ca="1" si="786"/>
        <v>8.2739079329293916E-4</v>
      </c>
      <c r="GO390" s="240">
        <f t="shared" ca="1" si="787"/>
        <v>1.6762899648785478E-3</v>
      </c>
      <c r="GP390" s="240">
        <f t="shared" ca="1" si="788"/>
        <v>1.7112123881392303E-3</v>
      </c>
      <c r="GQ390" s="240">
        <f t="shared" ca="1" si="789"/>
        <v>9.1520035222248969E-4</v>
      </c>
      <c r="GR390" s="240">
        <f t="shared" ca="1" si="790"/>
        <v>-3.2521678208179518E-4</v>
      </c>
      <c r="GS390" s="240">
        <f t="shared" ca="1" si="791"/>
        <v>-1.407714401071902E-3</v>
      </c>
      <c r="GT390" s="240">
        <f t="shared" ca="1" si="792"/>
        <v>-1.8066508136106412E-3</v>
      </c>
      <c r="GU390" s="240">
        <f t="shared" ca="1" si="793"/>
        <v>-1.32830955615632E-3</v>
      </c>
      <c r="GV390" s="240">
        <f t="shared" ca="1" si="794"/>
        <v>-2.0496468003068722E-4</v>
      </c>
      <c r="GW390" s="240">
        <f t="shared" ca="1" si="795"/>
        <v>1.0179074182751061E-3</v>
      </c>
      <c r="GX390" s="240">
        <f t="shared" ca="1" si="796"/>
        <v>1.7465016841156427E-3</v>
      </c>
      <c r="GY390" s="240">
        <f t="shared" ca="1" si="797"/>
        <v>1.6270256330266045E-3</v>
      </c>
      <c r="GZ390" s="240">
        <f t="shared" ca="1" si="798"/>
        <v>7.1749472152546519E-4</v>
      </c>
      <c r="HA390" s="240">
        <f t="shared" ca="1" si="799"/>
        <v>-5.4043893210503006E-4</v>
      </c>
      <c r="HB390" s="240">
        <f t="shared" ca="1" si="800"/>
        <v>-1.535945002298355E-3</v>
      </c>
      <c r="HC390" s="240">
        <f t="shared" ca="1" si="801"/>
        <v>-1.7856233548704365E-3</v>
      </c>
      <c r="HD390" s="240">
        <f t="shared" ca="1" si="802"/>
        <v>-1.1682345993746009E-3</v>
      </c>
      <c r="HE390" s="240">
        <f t="shared" ca="1" si="803"/>
        <v>1.6428207987628936E-5</v>
      </c>
      <c r="HF390" s="240">
        <f t="shared" ca="1" si="804"/>
        <v>1.1931137682155246E-3</v>
      </c>
      <c r="HG390" s="240">
        <f t="shared" ca="1" si="805"/>
        <v>1.7904443923753815E-3</v>
      </c>
      <c r="HH390" s="240">
        <f t="shared" ca="1" si="806"/>
        <v>1.5183668979535992E-3</v>
      </c>
      <c r="HI390" s="240">
        <f t="shared" ca="1" si="807"/>
        <v>5.0899730237075904E-4</v>
      </c>
      <c r="HJ390" s="240">
        <f t="shared" ca="1" si="808"/>
        <v>-7.4753237754745226E-4</v>
      </c>
      <c r="HK390" s="240">
        <f t="shared" ca="1" si="809"/>
        <v>-1.6410735610286678E-3</v>
      </c>
      <c r="HL390" s="240">
        <f t="shared" ca="1" si="810"/>
        <v>-1.7377384588101526E-3</v>
      </c>
      <c r="HM390" s="240">
        <f t="shared" ca="1" si="811"/>
        <v>-9.9058830682255015E-4</v>
      </c>
      <c r="HN390" s="240">
        <f t="shared" ca="1" si="812"/>
        <v>2.3757400046634175E-4</v>
      </c>
      <c r="HO390" s="240">
        <f t="shared" ca="1" si="813"/>
        <v>1.3503745765286485E-3</v>
      </c>
      <c r="HP390" s="240">
        <f t="shared" ca="1" si="814"/>
        <v>1.8074571504235327E-3</v>
      </c>
      <c r="HQ390" s="240">
        <f t="shared" ca="1" si="815"/>
        <v>1.3868705114355438E-3</v>
      </c>
      <c r="HR390" s="240">
        <f t="shared" ca="1" si="816"/>
        <v>2.9284409001239348E-4</v>
      </c>
      <c r="HS390" s="240">
        <f t="shared" ca="1" si="817"/>
        <v>-9.4338224022649407E-4</v>
      </c>
      <c r="HT390" s="240">
        <f t="shared" ca="1" si="818"/>
        <v>-1.7215188458856027E-3</v>
      </c>
      <c r="HU390" s="240">
        <f t="shared" ca="1" si="819"/>
        <v>-1.6637163588379409E-3</v>
      </c>
      <c r="HV390" s="240">
        <f t="shared" ca="1" si="820"/>
        <v>-7.9804264409369646E-4</v>
      </c>
      <c r="HW390" s="240">
        <f t="shared" ca="1" si="821"/>
        <v>4.5514645884359921E-4</v>
      </c>
      <c r="HX390" s="240">
        <f t="shared" ca="1" si="822"/>
        <v>1.4873244942786399E-3</v>
      </c>
      <c r="HY390" s="240">
        <f t="shared" ca="1" si="823"/>
        <v>1.7972840705435323E-3</v>
      </c>
      <c r="HZ390" s="240">
        <f t="shared" ca="1" si="824"/>
        <v>1.2345143015228457E-3</v>
      </c>
      <c r="IA390" s="240">
        <f t="shared" ca="1" si="825"/>
        <v>7.2286229960206658E-5</v>
      </c>
      <c r="IB390" s="240">
        <f t="shared" ca="1" si="826"/>
        <v>-1.1250427559098648E-3</v>
      </c>
      <c r="IC390" s="240">
        <f t="shared" ca="1" si="827"/>
        <v>-1.7760708849062228E-3</v>
      </c>
      <c r="ID390" s="240">
        <f t="shared" ca="1" si="828"/>
        <v>-1.5646704162373109E-3</v>
      </c>
      <c r="IE390" s="240">
        <f t="shared" ca="1" si="829"/>
        <v>-1.2472775418429496E-3</v>
      </c>
      <c r="IF390" s="240">
        <f t="shared" ca="1" si="830"/>
        <v>6.6587309082835025E-4</v>
      </c>
      <c r="IG390" s="240">
        <f t="shared" ca="1" si="831"/>
        <v>1.601903667229202E-3</v>
      </c>
      <c r="IH390" s="240">
        <f t="shared" ca="1" si="832"/>
        <v>1.7600781653259049E-3</v>
      </c>
      <c r="II390" s="240">
        <f t="shared" ca="1" si="833"/>
        <v>1.0635898474261455E-3</v>
      </c>
      <c r="IJ390" s="240">
        <f t="shared" ca="1" si="834"/>
        <v>-1.4935888227473991E-4</v>
      </c>
      <c r="IK390" s="240">
        <f t="shared" ca="1" si="835"/>
        <v>-1.2897815813516936E-3</v>
      </c>
      <c r="IL390" s="240">
        <f t="shared" ca="1" si="836"/>
        <v>-1.8039091646465046E-3</v>
      </c>
      <c r="IM390" s="240">
        <f t="shared" ca="1" si="837"/>
        <v>-1.4420903741772092E-3</v>
      </c>
      <c r="IN390" s="240">
        <f t="shared" ca="1" si="838"/>
        <v>-3.8001801293114702E-4</v>
      </c>
      <c r="IO390" s="240">
        <f t="shared" ca="1" si="839"/>
        <v>8.6658437173065092E-4</v>
      </c>
      <c r="IP390" s="240">
        <f t="shared" ca="1" si="840"/>
        <v>1.6923887179685685E-3</v>
      </c>
      <c r="IQ390" s="240">
        <f t="shared" ca="1" si="841"/>
        <v>1.6963990462164941E-3</v>
      </c>
      <c r="IR390" s="240">
        <f t="shared" ca="1" si="842"/>
        <v>8.7666801203202548E-4</v>
      </c>
      <c r="IS390" s="240">
        <f t="shared" ca="1" si="843"/>
        <v>-3.6875749789669256E-4</v>
      </c>
      <c r="IT390" s="240">
        <f t="shared" ca="1" si="844"/>
        <v>-1.4351208912779677E-3</v>
      </c>
      <c r="IU390" s="240">
        <f t="shared" ca="1" si="845"/>
        <v>-1.8046149714671961E-3</v>
      </c>
      <c r="IV390" s="240">
        <f t="shared" ca="1" si="846"/>
        <v>-1.2978199505880399E-3</v>
      </c>
      <c r="IW390" s="240">
        <f t="shared" ca="1" si="847"/>
        <v>-1.6082652404854206E-4</v>
      </c>
      <c r="IX390" s="240">
        <f t="shared" ca="1" si="848"/>
        <v>1.0542614170631526E-3</v>
      </c>
      <c r="IY390" s="240">
        <f t="shared" ca="1" si="849"/>
        <v>1.7574186671098879E-3</v>
      </c>
      <c r="IZ390" s="240">
        <f t="shared" ca="1" si="850"/>
        <v>1.6072045064393645E-3</v>
      </c>
      <c r="JA390" s="240">
        <f t="shared" ca="1" si="851"/>
        <v>6.7656027373205361E-4</v>
      </c>
      <c r="JB390" s="240">
        <f t="shared" ca="1" si="852"/>
        <v>-5.8260965750984799E-4</v>
      </c>
    </row>
    <row r="391" spans="2:262">
      <c r="B391" s="248">
        <v>30</v>
      </c>
      <c r="C391" s="247">
        <f t="shared" si="853"/>
        <v>5.859375000000002E-4</v>
      </c>
      <c r="D391" s="244">
        <f t="shared" ca="1" si="597"/>
        <v>80.178832540541407</v>
      </c>
      <c r="E391" s="243">
        <f ca="1">AJ361</f>
        <v>0.17883254054141409</v>
      </c>
      <c r="F391" s="242">
        <v>30</v>
      </c>
      <c r="G391" s="240">
        <f t="shared" ca="1" si="854"/>
        <v>-1.3911387824240614E-3</v>
      </c>
      <c r="H391" s="240">
        <f t="shared" ca="1" si="598"/>
        <v>-1.572301911116934E-3</v>
      </c>
      <c r="I391" s="240">
        <f t="shared" ca="1" si="599"/>
        <v>-9.388589584556292E-4</v>
      </c>
      <c r="J391" s="240">
        <f t="shared" ca="1" si="600"/>
        <v>1.8100470748236779E-4</v>
      </c>
      <c r="K391" s="240">
        <f t="shared" ca="1" si="601"/>
        <v>1.2070902418628406E-3</v>
      </c>
      <c r="L391" s="240">
        <f t="shared" ca="1" si="602"/>
        <v>1.6077850387441548E-3</v>
      </c>
      <c r="M391" s="240">
        <f t="shared" ca="1" si="603"/>
        <v>1.1754900257098563E-3</v>
      </c>
      <c r="N391" s="240">
        <f t="shared" ca="1" si="604"/>
        <v>1.3417627604234036E-4</v>
      </c>
      <c r="O391" s="240">
        <f t="shared" ca="1" si="605"/>
        <v>-9.7665390025083662E-4</v>
      </c>
      <c r="P391" s="240">
        <f t="shared" ca="1" si="606"/>
        <v>-1.5814818889886748E-3</v>
      </c>
      <c r="Q391" s="240">
        <f t="shared" ca="1" si="607"/>
        <v>-1.3669476704984544E-3</v>
      </c>
      <c r="R391" s="240">
        <f t="shared" ca="1" si="608"/>
        <v>-4.4420094052566539E-4</v>
      </c>
      <c r="S391" s="240">
        <f t="shared" ca="1" si="609"/>
        <v>7.0868529696601029E-4</v>
      </c>
      <c r="T391" s="240">
        <f t="shared" ca="1" si="610"/>
        <v>1.4944032771446207E-3</v>
      </c>
      <c r="U391" s="241">
        <f t="shared" ca="1" si="611"/>
        <v>1.5058742829028814E-3</v>
      </c>
      <c r="V391" s="240">
        <f t="shared" ca="1" si="612"/>
        <v>7.371552119753435E-4</v>
      </c>
      <c r="W391" s="240">
        <f t="shared" ca="1" si="613"/>
        <v>-4.1348231515407207E-4</v>
      </c>
      <c r="X391" s="240">
        <f t="shared" ca="1" si="614"/>
        <v>-1.3498955854309128E-3</v>
      </c>
      <c r="Y391" s="240">
        <f t="shared" ca="1" si="615"/>
        <v>-1.5869309911193789E-3</v>
      </c>
      <c r="Z391" s="240">
        <f t="shared" ca="1" si="616"/>
        <v>-1.0017810220302151E-3</v>
      </c>
      <c r="AA391" s="240">
        <f t="shared" ca="1" si="617"/>
        <v>1.0238943985431929E-4</v>
      </c>
      <c r="AB391" s="240">
        <f t="shared" ca="1" si="618"/>
        <v>1.1535121633992587E-3</v>
      </c>
      <c r="AC391" s="240">
        <f t="shared" ca="1" si="619"/>
        <v>1.6070028313083106E-3</v>
      </c>
      <c r="AD391" s="240">
        <f t="shared" ca="1" si="620"/>
        <v>1.2279089492137391E-3</v>
      </c>
      <c r="AE391" s="240">
        <f t="shared" ca="1" si="621"/>
        <v>2.1263820419837551E-4</v>
      </c>
      <c r="AF391" s="240">
        <f t="shared" ca="1" si="622"/>
        <v>-9.1279991582524718E-4</v>
      </c>
      <c r="AG391" s="240">
        <f t="shared" ca="1" si="623"/>
        <v>-1.5653184539076341E-3</v>
      </c>
      <c r="AH391" s="240">
        <f t="shared" ca="1" si="624"/>
        <v>-1.4068490240982468E-3</v>
      </c>
      <c r="AI391" s="240">
        <f t="shared" ca="1" si="625"/>
        <v>-5.1949428131261113E-4</v>
      </c>
      <c r="AJ391" s="240">
        <f t="shared" ca="1" si="626"/>
        <v>6.3700927939016173E-4</v>
      </c>
      <c r="AK391" s="240">
        <f t="shared" ca="1" si="627"/>
        <v>1.4634797661639901E-3</v>
      </c>
      <c r="AL391" s="240">
        <f t="shared" ca="1" si="628"/>
        <v>1.5317246799566814E-3</v>
      </c>
      <c r="AM391" s="240">
        <f t="shared" ca="1" si="629"/>
        <v>8.0638648453174673E-4</v>
      </c>
      <c r="AN391" s="240">
        <f t="shared" ca="1" si="630"/>
        <v>-3.3673873358702647E-4</v>
      </c>
      <c r="AO391" s="240">
        <f t="shared" ca="1" si="631"/>
        <v>-1.3054003717355724E-3</v>
      </c>
      <c r="AP391" s="240">
        <f t="shared" ca="1" si="632"/>
        <v>-1.5977370153654779E-3</v>
      </c>
      <c r="AQ391" s="240">
        <f t="shared" ca="1" si="633"/>
        <v>-1.0622897073770783E-3</v>
      </c>
      <c r="AR391" s="240">
        <f t="shared" ca="1" si="634"/>
        <v>2.3527507097404561E-5</v>
      </c>
      <c r="AS391" s="240">
        <f t="shared" ca="1" si="635"/>
        <v>1.0971551730983155E-3</v>
      </c>
      <c r="AT391" s="240">
        <f t="shared" ca="1" si="636"/>
        <v>1.6023492132950206E-3</v>
      </c>
      <c r="AU391" s="240">
        <f t="shared" ca="1" si="637"/>
        <v>1.2773697325068397E-3</v>
      </c>
      <c r="AV391" s="240">
        <f t="shared" ca="1" si="638"/>
        <v>2.9058786829559263E-4</v>
      </c>
      <c r="AW391" s="240">
        <f t="shared" ca="1" si="639"/>
        <v>-8.4674691645060334E-4</v>
      </c>
      <c r="AX391" s="240">
        <f t="shared" ca="1" si="640"/>
        <v>-1.5453840295654258E-3</v>
      </c>
      <c r="AY391" s="240">
        <f t="shared" ca="1" si="641"/>
        <v>-1.4433611551735652E-3</v>
      </c>
      <c r="AZ391" s="240">
        <f t="shared" ca="1" si="642"/>
        <v>-5.9353611487354967E-4</v>
      </c>
      <c r="BA391" s="240">
        <f t="shared" ca="1" si="643"/>
        <v>5.6379865066483095E-4</v>
      </c>
      <c r="BB391" s="240">
        <f t="shared" ca="1" si="644"/>
        <v>1.4290306042409782E-3</v>
      </c>
      <c r="BC391" s="240">
        <f t="shared" ca="1" si="645"/>
        <v>1.5538850180932273E-3</v>
      </c>
      <c r="BD391" s="240">
        <f t="shared" ca="1" si="646"/>
        <v>8.736751014157937E-4</v>
      </c>
      <c r="BE391" s="240">
        <f t="shared" ca="1" si="647"/>
        <v>-2.5918391891594563E-4</v>
      </c>
      <c r="BF391" s="240">
        <f t="shared" ca="1" si="648"/>
        <v>-1.2577603342051509E-3</v>
      </c>
      <c r="BG391" s="240">
        <f t="shared" ca="1" si="649"/>
        <v>-1.6046939511963276E-3</v>
      </c>
      <c r="BH391" s="240">
        <f t="shared" ca="1" si="650"/>
        <v>-1.1202392437732801E-3</v>
      </c>
      <c r="BI391" s="240">
        <f t="shared" ca="1" si="651"/>
        <v>-5.5391105484874211E-5</v>
      </c>
      <c r="BJ391" s="240">
        <f t="shared" ca="1" si="652"/>
        <v>1.0381550398859346E-3</v>
      </c>
      <c r="BK391" s="240">
        <f t="shared" ca="1" si="653"/>
        <v>1.5938353956776864E-3</v>
      </c>
      <c r="BL391" s="240">
        <f t="shared" ca="1" si="654"/>
        <v>1.3237532202299636E-3</v>
      </c>
      <c r="BM391" s="240">
        <f t="shared" ca="1" si="655"/>
        <v>3.6783748076558889E-4</v>
      </c>
      <c r="BN391" s="240">
        <f t="shared" ca="1" si="656"/>
        <v>-7.7865402958796439E-4</v>
      </c>
      <c r="BO391" s="240">
        <f t="shared" ca="1" si="657"/>
        <v>-1.5217266397363413E-3</v>
      </c>
      <c r="BP391" s="240">
        <f t="shared" ca="1" si="658"/>
        <v>-1.4763961028025623E-3</v>
      </c>
      <c r="BQ391" s="240">
        <f t="shared" ca="1" si="659"/>
        <v>-6.6614806794612885E-4</v>
      </c>
      <c r="BR391" s="240">
        <f t="shared" ca="1" si="660"/>
        <v>4.8922978160712981E-4</v>
      </c>
      <c r="BS391" s="240">
        <f t="shared" ca="1" si="661"/>
        <v>1.3911387824240566E-3</v>
      </c>
      <c r="BT391" s="240">
        <f t="shared" ca="1" si="662"/>
        <v>1.5723019111169366E-3</v>
      </c>
      <c r="BU391" s="240">
        <f t="shared" ca="1" si="663"/>
        <v>9.3885895845563874E-4</v>
      </c>
      <c r="BV391" s="240">
        <f t="shared" ca="1" si="664"/>
        <v>-1.8100470748235494E-4</v>
      </c>
      <c r="BW391" s="240">
        <f t="shared" ca="1" si="665"/>
        <v>-1.2070902418628311E-3</v>
      </c>
      <c r="BX391" s="240">
        <f t="shared" ca="1" si="666"/>
        <v>-1.6077850387441548E-3</v>
      </c>
      <c r="BY391" s="240">
        <f t="shared" ca="1" si="667"/>
        <v>-1.1754900257098591E-3</v>
      </c>
      <c r="BZ391" s="240">
        <f t="shared" ca="1" si="668"/>
        <v>-1.3417627604234616E-4</v>
      </c>
      <c r="CA391" s="240">
        <f t="shared" ca="1" si="669"/>
        <v>9.7665390025083098E-4</v>
      </c>
      <c r="CB391" s="240">
        <f t="shared" ca="1" si="670"/>
        <v>1.5814818889886733E-3</v>
      </c>
      <c r="CC391" s="240">
        <f t="shared" ca="1" si="671"/>
        <v>1.3669476704984587E-3</v>
      </c>
      <c r="CD391" s="240">
        <f t="shared" ca="1" si="672"/>
        <v>4.4420094052567368E-4</v>
      </c>
      <c r="CE391" s="240">
        <f t="shared" ca="1" si="673"/>
        <v>-7.0868529696599999E-4</v>
      </c>
      <c r="CF391" s="240">
        <f t="shared" ca="1" si="674"/>
        <v>-1.4944032771446166E-3</v>
      </c>
      <c r="CG391" s="240">
        <f t="shared" ca="1" si="675"/>
        <v>-1.5058742829028864E-3</v>
      </c>
      <c r="CH391" s="240">
        <f t="shared" ca="1" si="676"/>
        <v>-7.3715521197534632E-4</v>
      </c>
      <c r="CI391" s="240">
        <f t="shared" ca="1" si="677"/>
        <v>4.1348231515406925E-4</v>
      </c>
      <c r="CJ391" s="240">
        <f t="shared" ca="1" si="678"/>
        <v>1.3498955854309095E-3</v>
      </c>
      <c r="CK391" s="240">
        <f t="shared" ca="1" si="679"/>
        <v>1.5869309911193798E-3</v>
      </c>
      <c r="CL391" s="240">
        <f t="shared" ca="1" si="680"/>
        <v>1.001781022030222E-3</v>
      </c>
      <c r="CM391" s="240">
        <f t="shared" ca="1" si="681"/>
        <v>-1.0238943985431062E-4</v>
      </c>
      <c r="CN391" s="240">
        <f t="shared" ca="1" si="682"/>
        <v>-1.1535121633992527E-3</v>
      </c>
      <c r="CO391" s="240">
        <f t="shared" ca="1" si="683"/>
        <v>-1.6070028313083108E-3</v>
      </c>
      <c r="CP391" s="240">
        <f t="shared" ca="1" si="684"/>
        <v>-1.2279089492137447E-3</v>
      </c>
      <c r="CQ391" s="240">
        <f t="shared" ca="1" si="685"/>
        <v>-2.1263820419837849E-4</v>
      </c>
      <c r="CR391" s="240">
        <f t="shared" ca="1" si="686"/>
        <v>9.1279991582523526E-4</v>
      </c>
      <c r="CS391" s="240">
        <f t="shared" ca="1" si="687"/>
        <v>1.5653184539076333E-3</v>
      </c>
      <c r="CT391" s="240">
        <f t="shared" ca="1" si="688"/>
        <v>1.4068490240982537E-3</v>
      </c>
      <c r="CU391" s="240">
        <f t="shared" ca="1" si="689"/>
        <v>5.1949428131261395E-4</v>
      </c>
      <c r="CV391" s="240">
        <f t="shared" ca="1" si="690"/>
        <v>-6.370092793901433E-4</v>
      </c>
      <c r="CW391" s="240">
        <f t="shared" ca="1" si="691"/>
        <v>-1.4634797661639866E-3</v>
      </c>
      <c r="CX391" s="240">
        <f t="shared" ca="1" si="692"/>
        <v>-1.5317246799566875E-3</v>
      </c>
      <c r="CY391" s="240">
        <f t="shared" ca="1" si="693"/>
        <v>-8.063864845317541E-4</v>
      </c>
      <c r="CZ391" s="240">
        <f t="shared" ca="1" si="694"/>
        <v>3.3673873358702912E-4</v>
      </c>
      <c r="DA391" s="240">
        <f t="shared" ca="1" si="695"/>
        <v>1.3054003717355642E-3</v>
      </c>
      <c r="DB391" s="240">
        <f t="shared" ca="1" si="696"/>
        <v>1.5977370153654781E-3</v>
      </c>
      <c r="DC391" s="240">
        <f t="shared" ca="1" si="697"/>
        <v>1.0622897073770889E-3</v>
      </c>
      <c r="DD391" s="240">
        <f t="shared" ca="1" si="698"/>
        <v>-2.3527507097401579E-5</v>
      </c>
      <c r="DE391" s="240">
        <f t="shared" ca="1" si="699"/>
        <v>-1.0971551730983051E-3</v>
      </c>
      <c r="DF391" s="240">
        <f t="shared" ca="1" si="700"/>
        <v>-1.60234921329502E-3</v>
      </c>
      <c r="DG391" s="240">
        <f t="shared" ca="1" si="701"/>
        <v>-1.277369732506852E-3</v>
      </c>
      <c r="DH391" s="240">
        <f t="shared" ca="1" si="702"/>
        <v>-2.9058786829560125E-4</v>
      </c>
      <c r="DI391" s="240">
        <f t="shared" ca="1" si="703"/>
        <v>8.4674691645060573E-4</v>
      </c>
      <c r="DJ391" s="240">
        <f t="shared" ca="1" si="704"/>
        <v>1.5453840295654234E-3</v>
      </c>
      <c r="DK391" s="240">
        <f t="shared" ca="1" si="705"/>
        <v>1.4433611551735641E-3</v>
      </c>
      <c r="DL391" s="240">
        <f t="shared" ca="1" si="706"/>
        <v>5.9353611487355769E-4</v>
      </c>
      <c r="DM391" s="240">
        <f t="shared" ca="1" si="707"/>
        <v>-5.6379865066483355E-4</v>
      </c>
      <c r="DN391" s="240">
        <f t="shared" ca="1" si="708"/>
        <v>-1.4290306042409741E-3</v>
      </c>
      <c r="DO391" s="240">
        <f t="shared" ca="1" si="709"/>
        <v>-1.5538850180932297E-3</v>
      </c>
      <c r="DP391" s="240">
        <f t="shared" ca="1" si="710"/>
        <v>-8.7367510141581062E-4</v>
      </c>
      <c r="DQ391" s="240">
        <f t="shared" ca="1" si="711"/>
        <v>2.5918391891593712E-4</v>
      </c>
      <c r="DR391" s="240">
        <f t="shared" ca="1" si="712"/>
        <v>1.2577603342051385E-3</v>
      </c>
      <c r="DS391" s="240">
        <f t="shared" ca="1" si="713"/>
        <v>1.604693951196328E-3</v>
      </c>
      <c r="DT391" s="240">
        <f t="shared" ca="1" si="714"/>
        <v>1.1202392437732783E-3</v>
      </c>
      <c r="DU391" s="240">
        <f t="shared" ca="1" si="715"/>
        <v>5.5391105484882885E-5</v>
      </c>
      <c r="DV391" s="240">
        <f t="shared" ca="1" si="716"/>
        <v>-1.0381550398859368E-3</v>
      </c>
      <c r="DW391" s="240">
        <f t="shared" ca="1" si="717"/>
        <v>-1.5938353956776855E-3</v>
      </c>
      <c r="DX391" s="240">
        <f t="shared" ca="1" si="718"/>
        <v>-1.3237532202299623E-3</v>
      </c>
      <c r="DY391" s="240">
        <f t="shared" ca="1" si="719"/>
        <v>-3.6783748076560851E-4</v>
      </c>
      <c r="DZ391" s="240">
        <f t="shared" ca="1" si="720"/>
        <v>7.786540295879568E-4</v>
      </c>
      <c r="EA391" s="240">
        <f t="shared" ca="1" si="721"/>
        <v>1.521726639736335E-3</v>
      </c>
      <c r="EB391" s="240">
        <f t="shared" ca="1" si="722"/>
        <v>1.4763961028025656E-3</v>
      </c>
      <c r="EC391" s="240">
        <f t="shared" ca="1" si="723"/>
        <v>6.6614806794614728E-4</v>
      </c>
      <c r="ED391" s="240">
        <f t="shared" ca="1" si="724"/>
        <v>-4.8922978160712157E-4</v>
      </c>
      <c r="EE391" s="240">
        <f t="shared" ca="1" si="725"/>
        <v>-1.3911387824240581E-3</v>
      </c>
      <c r="EF391" s="240">
        <f t="shared" ca="1" si="726"/>
        <v>-1.5723019111169383E-3</v>
      </c>
      <c r="EG391" s="240">
        <f t="shared" ca="1" si="727"/>
        <v>-9.3885895845563657E-4</v>
      </c>
      <c r="EH391" s="240">
        <f t="shared" ca="1" si="728"/>
        <v>1.8100470748234632E-4</v>
      </c>
      <c r="EI391" s="240">
        <f t="shared" ca="1" si="729"/>
        <v>1.2070902418628328E-3</v>
      </c>
      <c r="EJ391" s="240">
        <f t="shared" ca="1" si="730"/>
        <v>1.607785038744155E-3</v>
      </c>
      <c r="EK391" s="240">
        <f t="shared" ca="1" si="731"/>
        <v>1.175490025709865E-3</v>
      </c>
      <c r="EL391" s="240">
        <f t="shared" ca="1" si="732"/>
        <v>1.3417627604236628E-4</v>
      </c>
      <c r="EM391" s="240">
        <f t="shared" ca="1" si="733"/>
        <v>-9.7665390025082404E-4</v>
      </c>
      <c r="EN391" s="240">
        <f t="shared" ca="1" si="734"/>
        <v>-1.5814818889886698E-3</v>
      </c>
      <c r="EO391" s="240">
        <f t="shared" ca="1" si="735"/>
        <v>-1.3669476704984633E-3</v>
      </c>
      <c r="EP391" s="240">
        <f t="shared" ca="1" si="736"/>
        <v>-4.4420094052567097E-4</v>
      </c>
      <c r="EQ391" s="240">
        <f t="shared" ca="1" si="737"/>
        <v>7.0868529696599218E-4</v>
      </c>
      <c r="ER391" s="240">
        <f t="shared" ca="1" si="738"/>
        <v>1.4944032771446176E-3</v>
      </c>
      <c r="ES391" s="240">
        <f t="shared" ca="1" si="739"/>
        <v>1.5058742829028894E-3</v>
      </c>
      <c r="ET391" s="240">
        <f t="shared" ca="1" si="740"/>
        <v>7.3715521197535391E-4</v>
      </c>
      <c r="EU391" s="240">
        <f t="shared" ca="1" si="741"/>
        <v>-4.1348231515404979E-4</v>
      </c>
      <c r="EV391" s="240">
        <f t="shared" ca="1" si="742"/>
        <v>-1.349895585430905E-3</v>
      </c>
      <c r="EW391" s="240">
        <f t="shared" ca="1" si="743"/>
        <v>-1.586930991119383E-3</v>
      </c>
      <c r="EX391" s="240">
        <f t="shared" ca="1" si="744"/>
        <v>-1.001781022030229E-3</v>
      </c>
      <c r="EY391" s="240">
        <f t="shared" ca="1" si="745"/>
        <v>1.0238943985429062E-4</v>
      </c>
      <c r="EZ391" s="240">
        <f t="shared" ca="1" si="746"/>
        <v>1.1535121633992468E-3</v>
      </c>
      <c r="FA391" s="240">
        <f t="shared" ca="1" si="747"/>
        <v>1.6070028313083101E-3</v>
      </c>
      <c r="FB391" s="240">
        <f t="shared" ca="1" si="748"/>
        <v>1.2279089492137501E-3</v>
      </c>
      <c r="FC391" s="240">
        <f t="shared" ca="1" si="749"/>
        <v>2.1263820419838711E-4</v>
      </c>
      <c r="FD391" s="240">
        <f t="shared" ca="1" si="750"/>
        <v>-9.127999158252281E-4</v>
      </c>
      <c r="FE391" s="240">
        <f t="shared" ca="1" si="751"/>
        <v>-1.5653184539076315E-3</v>
      </c>
      <c r="FF391" s="240">
        <f t="shared" ca="1" si="752"/>
        <v>-1.4068490240982578E-3</v>
      </c>
      <c r="FG391" s="240">
        <f t="shared" ca="1" si="753"/>
        <v>-5.1949428131262208E-4</v>
      </c>
      <c r="FH391" s="240">
        <f t="shared" ca="1" si="754"/>
        <v>6.3700927939013528E-4</v>
      </c>
      <c r="FI391" s="240">
        <f t="shared" ca="1" si="755"/>
        <v>1.4634797661639827E-3</v>
      </c>
      <c r="FJ391" s="240">
        <f t="shared" ca="1" si="756"/>
        <v>1.5317246799566831E-3</v>
      </c>
      <c r="FK391" s="240">
        <f t="shared" ca="1" si="757"/>
        <v>8.0638648453176169E-4</v>
      </c>
      <c r="FL391" s="240">
        <f t="shared" ca="1" si="758"/>
        <v>-3.3673873358702072E-4</v>
      </c>
      <c r="FM391" s="240">
        <f t="shared" ca="1" si="759"/>
        <v>-1.305400371735559E-3</v>
      </c>
      <c r="FN391" s="240">
        <f t="shared" ca="1" si="760"/>
        <v>-1.5977370153654792E-3</v>
      </c>
      <c r="FO391" s="240">
        <f t="shared" ca="1" si="761"/>
        <v>-1.0622897073770954E-3</v>
      </c>
      <c r="FP391" s="240">
        <f t="shared" ca="1" si="762"/>
        <v>2.3527507097392906E-5</v>
      </c>
      <c r="FQ391" s="240">
        <f t="shared" ca="1" si="763"/>
        <v>1.0971551730982985E-3</v>
      </c>
      <c r="FR391" s="240">
        <f t="shared" ca="1" si="764"/>
        <v>1.6023492132950193E-3</v>
      </c>
      <c r="FS391" s="240">
        <f t="shared" ca="1" si="765"/>
        <v>1.2773697325068572E-3</v>
      </c>
      <c r="FT391" s="240">
        <f t="shared" ca="1" si="766"/>
        <v>2.9058786829560976E-4</v>
      </c>
      <c r="FU391" s="240">
        <f t="shared" ca="1" si="767"/>
        <v>-8.4674691645059835E-4</v>
      </c>
      <c r="FV391" s="240">
        <f t="shared" ca="1" si="768"/>
        <v>-1.545384029565421E-3</v>
      </c>
      <c r="FW391" s="240">
        <f t="shared" ca="1" si="769"/>
        <v>-1.443361155173568E-3</v>
      </c>
      <c r="FX391" s="240">
        <f t="shared" ca="1" si="770"/>
        <v>-5.9353611487354468E-4</v>
      </c>
      <c r="FY391" s="240">
        <f t="shared" ca="1" si="771"/>
        <v>5.6379865066482542E-4</v>
      </c>
      <c r="FZ391" s="240">
        <f t="shared" ca="1" si="772"/>
        <v>1.4290306042409702E-3</v>
      </c>
      <c r="GA391" s="240">
        <f t="shared" ca="1" si="773"/>
        <v>1.5538850180932377E-3</v>
      </c>
      <c r="GB391" s="240">
        <f t="shared" ca="1" si="774"/>
        <v>8.7367510141579869E-4</v>
      </c>
      <c r="GC391" s="240">
        <f t="shared" ca="1" si="775"/>
        <v>-2.5918391891592855E-4</v>
      </c>
      <c r="GD391" s="240">
        <f t="shared" ca="1" si="776"/>
        <v>-1.2577603342051329E-3</v>
      </c>
      <c r="GE391" s="240">
        <f t="shared" ca="1" si="777"/>
        <v>-1.6046939511963302E-3</v>
      </c>
      <c r="GF391" s="240">
        <f t="shared" ca="1" si="778"/>
        <v>-1.1202392437732844E-3</v>
      </c>
      <c r="GG391" s="240">
        <f t="shared" ca="1" si="779"/>
        <v>-5.539110548489145E-5</v>
      </c>
      <c r="GH391" s="240">
        <f t="shared" ca="1" si="780"/>
        <v>1.0381550398859125E-3</v>
      </c>
      <c r="GI391" s="240">
        <f t="shared" ca="1" si="781"/>
        <v>1.5938353956776873E-3</v>
      </c>
      <c r="GJ391" s="240">
        <f t="shared" ca="1" si="782"/>
        <v>1.3237532202299671E-3</v>
      </c>
      <c r="GK391" s="240">
        <f t="shared" ca="1" si="783"/>
        <v>3.6783748076561681E-4</v>
      </c>
      <c r="GL391" s="240">
        <f t="shared" ca="1" si="784"/>
        <v>-7.7865402958792926E-4</v>
      </c>
      <c r="GM391" s="240">
        <f t="shared" ca="1" si="785"/>
        <v>-1.5217266397363396E-3</v>
      </c>
      <c r="GN391" s="240">
        <f t="shared" ca="1" si="786"/>
        <v>-1.476396102802569E-3</v>
      </c>
      <c r="GO391" s="240">
        <f t="shared" ca="1" si="787"/>
        <v>-6.6614806794615508E-4</v>
      </c>
      <c r="GP391" s="240">
        <f t="shared" ca="1" si="788"/>
        <v>4.8922978160709154E-4</v>
      </c>
      <c r="GQ391" s="240">
        <f t="shared" ca="1" si="789"/>
        <v>1.3911387824240536E-3</v>
      </c>
      <c r="GR391" s="240">
        <f t="shared" ca="1" si="790"/>
        <v>1.57230191111694E-3</v>
      </c>
      <c r="GS391" s="240">
        <f t="shared" ca="1" si="791"/>
        <v>9.3885895845566205E-4</v>
      </c>
      <c r="GT391" s="240">
        <f t="shared" ca="1" si="792"/>
        <v>-1.8100470748236042E-4</v>
      </c>
      <c r="GU391" s="240">
        <f t="shared" ca="1" si="793"/>
        <v>-1.2070902418628271E-3</v>
      </c>
      <c r="GV391" s="240">
        <f t="shared" ca="1" si="794"/>
        <v>-1.607785038744155E-3</v>
      </c>
      <c r="GW391" s="240">
        <f t="shared" ca="1" si="795"/>
        <v>-1.1754900257098864E-3</v>
      </c>
      <c r="GX391" s="240">
        <f t="shared" ca="1" si="796"/>
        <v>-1.3417627604235202E-4</v>
      </c>
      <c r="GY391" s="240">
        <f t="shared" ca="1" si="797"/>
        <v>9.7665390025081711E-4</v>
      </c>
      <c r="GZ391" s="240">
        <f t="shared" ca="1" si="798"/>
        <v>1.5814818889886683E-3</v>
      </c>
      <c r="HA391" s="240">
        <f t="shared" ca="1" si="799"/>
        <v>1.3669476704984559E-3</v>
      </c>
      <c r="HB391" s="240">
        <f t="shared" ca="1" si="800"/>
        <v>4.4420094052567948E-4</v>
      </c>
      <c r="HC391" s="240">
        <f t="shared" ca="1" si="801"/>
        <v>-7.0868529696598449E-4</v>
      </c>
      <c r="HD391" s="240">
        <f t="shared" ca="1" si="802"/>
        <v>-1.4944032771446059E-3</v>
      </c>
      <c r="HE391" s="240">
        <f t="shared" ca="1" si="803"/>
        <v>-1.5058742829028846E-3</v>
      </c>
      <c r="HF391" s="240">
        <f t="shared" ca="1" si="804"/>
        <v>-7.3715521197536171E-4</v>
      </c>
      <c r="HG391" s="240">
        <f t="shared" ca="1" si="805"/>
        <v>4.1348231515404144E-4</v>
      </c>
      <c r="HH391" s="240">
        <f t="shared" ca="1" si="806"/>
        <v>1.3498955854308876E-3</v>
      </c>
      <c r="HI391" s="240">
        <f t="shared" ca="1" si="807"/>
        <v>1.5869309911193809E-3</v>
      </c>
      <c r="HJ391" s="240">
        <f t="shared" ca="1" si="808"/>
        <v>1.0017810220302357E-3</v>
      </c>
      <c r="HK391" s="240">
        <f t="shared" ca="1" si="809"/>
        <v>-1.0238943985428194E-4</v>
      </c>
      <c r="HL391" s="240">
        <f t="shared" ca="1" si="810"/>
        <v>-1.1535121633992566E-3</v>
      </c>
      <c r="HM391" s="240">
        <f t="shared" ca="1" si="811"/>
        <v>-1.6070028313083099E-3</v>
      </c>
      <c r="HN391" s="240">
        <f t="shared" ca="1" si="812"/>
        <v>-1.227908949213756E-3</v>
      </c>
      <c r="HO391" s="240">
        <f t="shared" ca="1" si="813"/>
        <v>-2.1263820419841834E-4</v>
      </c>
      <c r="HP391" s="240">
        <f t="shared" ca="1" si="814"/>
        <v>9.1279991582523981E-4</v>
      </c>
      <c r="HQ391" s="240">
        <f t="shared" ca="1" si="815"/>
        <v>1.5653184539076296E-3</v>
      </c>
      <c r="HR391" s="240">
        <f t="shared" ca="1" si="816"/>
        <v>1.4068490240982622E-3</v>
      </c>
      <c r="HS391" s="240">
        <f t="shared" ca="1" si="817"/>
        <v>5.1949428131265189E-4</v>
      </c>
      <c r="HT391" s="240">
        <f t="shared" ca="1" si="818"/>
        <v>-6.370092793901484E-4</v>
      </c>
      <c r="HU391" s="240">
        <f t="shared" ca="1" si="819"/>
        <v>-1.4634797661639792E-3</v>
      </c>
      <c r="HV391" s="240">
        <f t="shared" ca="1" si="820"/>
        <v>-1.5317246799566929E-3</v>
      </c>
      <c r="HW391" s="240">
        <f t="shared" ca="1" si="821"/>
        <v>-8.0638648453174966E-4</v>
      </c>
      <c r="HX391" s="240">
        <f t="shared" ca="1" si="822"/>
        <v>3.3673873358701215E-4</v>
      </c>
      <c r="HY391" s="240">
        <f t="shared" ca="1" si="823"/>
        <v>1.3054003717355538E-3</v>
      </c>
      <c r="HZ391" s="240">
        <f t="shared" ca="1" si="824"/>
        <v>1.5977370153654829E-3</v>
      </c>
      <c r="IA391" s="240">
        <f t="shared" ca="1" si="825"/>
        <v>1.0622897073770845E-3</v>
      </c>
      <c r="IB391" s="240">
        <f t="shared" ca="1" si="826"/>
        <v>-2.3527507097384178E-5</v>
      </c>
      <c r="IC391" s="240">
        <f t="shared" ca="1" si="827"/>
        <v>-1.0971551730982923E-3</v>
      </c>
      <c r="ID391" s="240">
        <f t="shared" ca="1" si="828"/>
        <v>-1.6023492132950165E-3</v>
      </c>
      <c r="IE391" s="240">
        <f t="shared" ca="1" si="829"/>
        <v>-9.7011657594711675E-4</v>
      </c>
      <c r="IF391" s="240">
        <f t="shared" ca="1" si="830"/>
        <v>-2.9058786829561827E-4</v>
      </c>
      <c r="IG391" s="240">
        <f t="shared" ca="1" si="831"/>
        <v>8.4674691645057157E-4</v>
      </c>
      <c r="IH391" s="240">
        <f t="shared" ca="1" si="832"/>
        <v>1.5453840295654249E-3</v>
      </c>
      <c r="II391" s="240">
        <f t="shared" ca="1" si="833"/>
        <v>1.4433611551735719E-3</v>
      </c>
      <c r="IJ391" s="240">
        <f t="shared" ca="1" si="834"/>
        <v>5.9353611487357374E-4</v>
      </c>
      <c r="IK391" s="240">
        <f t="shared" ca="1" si="835"/>
        <v>-5.6379865066479582E-4</v>
      </c>
      <c r="IL391" s="240">
        <f t="shared" ca="1" si="836"/>
        <v>-1.4290306042409767E-3</v>
      </c>
      <c r="IM391" s="240">
        <f t="shared" ca="1" si="837"/>
        <v>-1.553885018093234E-3</v>
      </c>
      <c r="IN391" s="240">
        <f t="shared" ca="1" si="838"/>
        <v>-8.7367510141582525E-4</v>
      </c>
      <c r="IO391" s="240">
        <f t="shared" ca="1" si="839"/>
        <v>2.5918391891589744E-4</v>
      </c>
      <c r="IP391" s="240">
        <f t="shared" ca="1" si="840"/>
        <v>1.2577603342051418E-3</v>
      </c>
      <c r="IQ391" s="240">
        <f t="shared" ca="1" si="841"/>
        <v>1.6046939511963293E-3</v>
      </c>
      <c r="IR391" s="240">
        <f t="shared" ca="1" si="842"/>
        <v>1.120239243773307E-3</v>
      </c>
      <c r="IS391" s="240">
        <f t="shared" ca="1" si="843"/>
        <v>5.5391105484877356E-5</v>
      </c>
      <c r="IT391" s="240">
        <f t="shared" ca="1" si="844"/>
        <v>-1.0381550398859236E-3</v>
      </c>
      <c r="IU391" s="240">
        <f t="shared" ca="1" si="845"/>
        <v>-1.5938353956776834E-3</v>
      </c>
      <c r="IV391" s="240">
        <f t="shared" ca="1" si="846"/>
        <v>-1.3237532202299849E-3</v>
      </c>
      <c r="IW391" s="240">
        <f t="shared" ca="1" si="847"/>
        <v>-3.6783748076560309E-4</v>
      </c>
      <c r="IX391" s="240">
        <f t="shared" ca="1" si="848"/>
        <v>7.7865402958794173E-4</v>
      </c>
      <c r="IY391" s="240">
        <f t="shared" ca="1" si="849"/>
        <v>1.5217266397363292E-3</v>
      </c>
      <c r="IZ391" s="240">
        <f t="shared" ca="1" si="850"/>
        <v>1.4763961028025816E-3</v>
      </c>
      <c r="JA391" s="240">
        <f t="shared" ca="1" si="851"/>
        <v>6.6614806794614196E-4</v>
      </c>
      <c r="JB391" s="240">
        <f t="shared" ca="1" si="852"/>
        <v>-4.8922978160710498E-4</v>
      </c>
    </row>
    <row r="392" spans="2:262">
      <c r="B392" s="248">
        <v>31</v>
      </c>
      <c r="C392" s="247">
        <f t="shared" si="853"/>
        <v>6.0546875000000021E-4</v>
      </c>
      <c r="D392" s="244">
        <f t="shared" ca="1" si="597"/>
        <v>80.179878121894703</v>
      </c>
      <c r="E392" s="243">
        <f ca="1">AK361</f>
        <v>0.17987812189469932</v>
      </c>
      <c r="F392" s="242">
        <v>31</v>
      </c>
      <c r="G392" s="240">
        <f t="shared" ca="1" si="854"/>
        <v>-7.8160014747652284E-3</v>
      </c>
      <c r="H392" s="240">
        <f t="shared" ca="1" si="598"/>
        <v>-8.7143567043774794E-3</v>
      </c>
      <c r="I392" s="240">
        <f t="shared" ca="1" si="599"/>
        <v>-4.8066933711226716E-3</v>
      </c>
      <c r="J392" s="240">
        <f t="shared" ca="1" si="600"/>
        <v>1.751889399021986E-3</v>
      </c>
      <c r="K392" s="240">
        <f t="shared" ca="1" si="601"/>
        <v>7.3442949449132149E-3</v>
      </c>
      <c r="L392" s="240">
        <f t="shared" ca="1" si="602"/>
        <v>8.8862789813552168E-3</v>
      </c>
      <c r="M392" s="240">
        <f t="shared" ca="1" si="603"/>
        <v>5.5274283161656813E-3</v>
      </c>
      <c r="N392" s="240">
        <f t="shared" ca="1" si="604"/>
        <v>-8.7983131294254858E-4</v>
      </c>
      <c r="O392" s="240">
        <f t="shared" ca="1" si="605"/>
        <v>-6.8018588399416813E-3</v>
      </c>
      <c r="P392" s="240">
        <f t="shared" ca="1" si="606"/>
        <v>-8.9726215340082752E-3</v>
      </c>
      <c r="Q392" s="240">
        <f t="shared" ca="1" si="607"/>
        <v>-6.1949311049243408E-3</v>
      </c>
      <c r="R392" s="240">
        <f t="shared" ca="1" si="608"/>
        <v>-7.0002964524867525E-7</v>
      </c>
      <c r="S392" s="240">
        <f t="shared" ca="1" si="609"/>
        <v>6.1939171160672393E-3</v>
      </c>
      <c r="T392" s="240">
        <f t="shared" ca="1" si="610"/>
        <v>8.9725528363549696E-3</v>
      </c>
      <c r="U392" s="241">
        <f t="shared" ca="1" si="611"/>
        <v>6.8027733206487539E-3</v>
      </c>
      <c r="V392" s="240">
        <f t="shared" ca="1" si="612"/>
        <v>8.8122463056487972E-4</v>
      </c>
      <c r="W392" s="240">
        <f t="shared" ca="1" si="613"/>
        <v>-5.5263245844255583E-3</v>
      </c>
      <c r="X392" s="240">
        <f t="shared" ca="1" si="614"/>
        <v>-8.8860735499912569E-3</v>
      </c>
      <c r="Y392" s="240">
        <f t="shared" ca="1" si="615"/>
        <v>-7.3451011105211484E-3</v>
      </c>
      <c r="Z392" s="240">
        <f t="shared" ca="1" si="616"/>
        <v>-1.7532625565657863E-3</v>
      </c>
      <c r="AA392" s="240">
        <f t="shared" ca="1" si="617"/>
        <v>4.8055105260395442E-3</v>
      </c>
      <c r="AB392" s="240">
        <f t="shared" ca="1" si="618"/>
        <v>8.7140165177192006E-3</v>
      </c>
      <c r="AC392" s="240">
        <f t="shared" ca="1" si="619"/>
        <v>7.8166915614585226E-3</v>
      </c>
      <c r="AD392" s="240">
        <f t="shared" ca="1" si="620"/>
        <v>2.608415605716174E-3</v>
      </c>
      <c r="AE392" s="240">
        <f t="shared" ca="1" si="621"/>
        <v>-4.0384167743284984E-3</v>
      </c>
      <c r="AF392" s="240">
        <f t="shared" ca="1" si="622"/>
        <v>-8.4580387428155289E-3</v>
      </c>
      <c r="AG392" s="240">
        <f t="shared" ca="1" si="623"/>
        <v>-8.2130029996207877E-3</v>
      </c>
      <c r="AH392" s="240">
        <f t="shared" ca="1" si="624"/>
        <v>-3.4384481866784845E-3</v>
      </c>
      <c r="AI392" s="240">
        <f t="shared" ca="1" si="625"/>
        <v>3.2324308614575005E-3</v>
      </c>
      <c r="AJ392" s="240">
        <f t="shared" ca="1" si="626"/>
        <v>8.1206054311842475E-3</v>
      </c>
      <c r="AK392" s="240">
        <f t="shared" ca="1" si="627"/>
        <v>8.5302187292125697E-3</v>
      </c>
      <c r="AL392" s="240">
        <f t="shared" ca="1" si="628"/>
        <v>4.2353666319561046E-3</v>
      </c>
      <c r="AM392" s="240">
        <f t="shared" ca="1" si="629"/>
        <v>-2.3953148723641834E-3</v>
      </c>
      <c r="AN392" s="240">
        <f t="shared" ca="1" si="630"/>
        <v>-7.7049662500761774E-3</v>
      </c>
      <c r="AO392" s="240">
        <f t="shared" ca="1" si="631"/>
        <v>-8.7652837893501534E-3</v>
      </c>
      <c r="AP392" s="240">
        <f t="shared" ca="1" si="632"/>
        <v>-4.9914961812810733E-3</v>
      </c>
      <c r="AQ392" s="240">
        <f t="shared" ca="1" si="633"/>
        <v>1.535130691637726E-3</v>
      </c>
      <c r="AR392" s="240">
        <f t="shared" ca="1" si="634"/>
        <v>7.2151240320168777E-3</v>
      </c>
      <c r="AS392" s="240">
        <f t="shared" ca="1" si="635"/>
        <v>8.9159343750047602E-3</v>
      </c>
      <c r="AT392" s="240">
        <f t="shared" ca="1" si="636"/>
        <v>5.6995548937509343E-3</v>
      </c>
      <c r="AU392" s="240">
        <f t="shared" ca="1" si="637"/>
        <v>-6.6016236316299875E-4</v>
      </c>
      <c r="AV392" s="240">
        <f t="shared" ca="1" si="638"/>
        <v>-6.6557962253412546E-3</v>
      </c>
      <c r="AW392" s="240">
        <f t="shared" ca="1" si="639"/>
        <v>-8.9807196386825598E-3</v>
      </c>
      <c r="AX392" s="240">
        <f t="shared" ca="1" si="640"/>
        <v>-6.3527237769003611E-3</v>
      </c>
      <c r="AY392" s="240">
        <f t="shared" ca="1" si="641"/>
        <v>-2.2116368975044591E-4</v>
      </c>
      <c r="AZ392" s="240">
        <f t="shared" ca="1" si="642"/>
        <v>6.0323694625872741E-3</v>
      </c>
      <c r="BA392" s="240">
        <f t="shared" ca="1" si="643"/>
        <v>8.9590156628791134E-3</v>
      </c>
      <c r="BB392" s="240">
        <f t="shared" ca="1" si="644"/>
        <v>6.9447124573261462E-3</v>
      </c>
      <c r="BC392" s="240">
        <f t="shared" ca="1" si="645"/>
        <v>1.1003598154312225E-3</v>
      </c>
      <c r="BD392" s="240">
        <f t="shared" ca="1" si="646"/>
        <v>-5.3508476842799926E-3</v>
      </c>
      <c r="BE392" s="240">
        <f t="shared" ca="1" si="647"/>
        <v>-8.8510314687459922E-3</v>
      </c>
      <c r="BF392" s="240">
        <f t="shared" ca="1" si="648"/>
        <v>-7.4698197604218799E-3</v>
      </c>
      <c r="BG392" s="240">
        <f t="shared" ca="1" si="649"/>
        <v>-1.9689588745715344E-3</v>
      </c>
      <c r="BH392" s="240">
        <f t="shared" ca="1" si="650"/>
        <v>4.6177943177022115E-3</v>
      </c>
      <c r="BI392" s="240">
        <f t="shared" ca="1" si="651"/>
        <v>8.6578070031028791E-3</v>
      </c>
      <c r="BJ392" s="240">
        <f t="shared" ca="1" si="652"/>
        <v>7.9229886158059051E-3</v>
      </c>
      <c r="BK392" s="240">
        <f t="shared" ca="1" si="653"/>
        <v>2.8185957834073148E-3</v>
      </c>
      <c r="BL392" s="240">
        <f t="shared" ca="1" si="654"/>
        <v>-3.8402690675018057E-3</v>
      </c>
      <c r="BM392" s="240">
        <f t="shared" ca="1" si="655"/>
        <v>-8.3812031231811478E-3</v>
      </c>
      <c r="BN392" s="240">
        <f t="shared" ca="1" si="656"/>
        <v>-8.2998547596735712E-3</v>
      </c>
      <c r="BO392" s="240">
        <f t="shared" ca="1" si="657"/>
        <v>-3.6410880740476975E-3</v>
      </c>
      <c r="BP392" s="240">
        <f t="shared" ca="1" si="658"/>
        <v>3.0257599268767423E-3</v>
      </c>
      <c r="BQ392" s="240">
        <f t="shared" ca="1" si="659"/>
        <v>8.0238836755515096E-3</v>
      </c>
      <c r="BR392" s="240">
        <f t="shared" ca="1" si="660"/>
        <v>8.5967887650434498E-3</v>
      </c>
      <c r="BS392" s="240">
        <f t="shared" ca="1" si="661"/>
        <v>4.4285146961137922E-3</v>
      </c>
      <c r="BT392" s="240">
        <f t="shared" ca="1" si="662"/>
        <v>-2.1821110641071671E-3</v>
      </c>
      <c r="BU392" s="240">
        <f t="shared" ca="1" si="663"/>
        <v>-7.5892898418253169E-3</v>
      </c>
      <c r="BV392" s="240">
        <f t="shared" ca="1" si="664"/>
        <v>-8.810930995123185E-3</v>
      </c>
      <c r="BW392" s="240">
        <f t="shared" ca="1" si="665"/>
        <v>-5.1732923007839242E-3</v>
      </c>
      <c r="BX392" s="240">
        <f t="shared" ca="1" si="666"/>
        <v>1.3174472789270536E-3</v>
      </c>
      <c r="BY392" s="240">
        <f t="shared" ca="1" si="667"/>
        <v>7.0816069981945052E-3</v>
      </c>
      <c r="BZ392" s="240">
        <f t="shared" ca="1" si="668"/>
        <v>8.9402191431750561E-3</v>
      </c>
      <c r="CA392" s="240">
        <f t="shared" ca="1" si="669"/>
        <v>5.8682482725882692E-3</v>
      </c>
      <c r="CB392" s="240">
        <f t="shared" ca="1" si="670"/>
        <v>-4.400957562609312E-4</v>
      </c>
      <c r="CC392" s="240">
        <f t="shared" ca="1" si="671"/>
        <v>-6.5057244079709149E-3</v>
      </c>
      <c r="CD392" s="240">
        <f t="shared" ca="1" si="672"/>
        <v>-8.98340809365724E-3</v>
      </c>
      <c r="CE392" s="240">
        <f t="shared" ca="1" si="673"/>
        <v>-6.5066898056167733E-3</v>
      </c>
      <c r="CF392" s="240">
        <f t="shared" ca="1" si="674"/>
        <v>-4.4149412911879612E-4</v>
      </c>
      <c r="CG392" s="240">
        <f t="shared" ca="1" si="675"/>
        <v>5.8671881353078454E-3</v>
      </c>
      <c r="CH392" s="240">
        <f t="shared" ca="1" si="676"/>
        <v>8.9400819133671067E-3</v>
      </c>
      <c r="CI392" s="240">
        <f t="shared" ca="1" si="677"/>
        <v>7.0824683588987655E-3</v>
      </c>
      <c r="CJ392" s="240">
        <f t="shared" ca="1" si="678"/>
        <v>1.3188321846898687E-3</v>
      </c>
      <c r="CK392" s="240">
        <f t="shared" ca="1" si="679"/>
        <v>-5.1721476335704732E-3</v>
      </c>
      <c r="CL392" s="240">
        <f t="shared" ca="1" si="680"/>
        <v>-8.8106578571053532E-3</v>
      </c>
      <c r="CM392" s="240">
        <f t="shared" ca="1" si="681"/>
        <v>-7.5900388702134858E-3</v>
      </c>
      <c r="CN392" s="240">
        <f t="shared" ca="1" si="682"/>
        <v>-2.1834691653753084E-3</v>
      </c>
      <c r="CO392" s="240">
        <f t="shared" ca="1" si="683"/>
        <v>4.4272965227383186E-3</v>
      </c>
      <c r="CP392" s="240">
        <f t="shared" ca="1" si="684"/>
        <v>8.5963823492841412E-3</v>
      </c>
      <c r="CQ392" s="240">
        <f t="shared" ca="1" si="685"/>
        <v>8.0245131580707219E-3</v>
      </c>
      <c r="CR392" s="240">
        <f t="shared" ca="1" si="686"/>
        <v>3.0270781443926475E-3</v>
      </c>
      <c r="CS392" s="240">
        <f t="shared" ca="1" si="687"/>
        <v>-3.6398081261856713E-3</v>
      </c>
      <c r="CT392" s="240">
        <f t="shared" ca="1" si="688"/>
        <v>-8.2993189801787576E-3</v>
      </c>
      <c r="CU392" s="240">
        <f t="shared" ca="1" si="689"/>
        <v>-8.3817069975706867E-3</v>
      </c>
      <c r="CV392" s="240">
        <f t="shared" ca="1" si="690"/>
        <v>-3.8415347061101276E-3</v>
      </c>
      <c r="CW392" s="240">
        <f t="shared" ca="1" si="691"/>
        <v>2.8172663876564544E-3</v>
      </c>
      <c r="CX392" s="240">
        <f t="shared" ca="1" si="692"/>
        <v>7.9223286324249555E-3</v>
      </c>
      <c r="CY392" s="240">
        <f t="shared" ca="1" si="693"/>
        <v>8.6581804167768835E-3</v>
      </c>
      <c r="CZ392" s="240">
        <f t="shared" ca="1" si="694"/>
        <v>4.6189951886113972E-3</v>
      </c>
      <c r="DA392" s="240">
        <f t="shared" ca="1" si="695"/>
        <v>-1.9675928337395199E-3</v>
      </c>
      <c r="DB392" s="240">
        <f t="shared" ca="1" si="696"/>
        <v>-7.4690419291555989E-3</v>
      </c>
      <c r="DC392" s="240">
        <f t="shared" ca="1" si="697"/>
        <v>-8.8512708255266883E-3</v>
      </c>
      <c r="DD392" s="240">
        <f t="shared" ca="1" si="698"/>
        <v>-5.3519722224467199E-3</v>
      </c>
      <c r="DE392" s="240">
        <f t="shared" ca="1" si="699"/>
        <v>1.0989702852381446E-3</v>
      </c>
      <c r="DF392" s="240">
        <f t="shared" ca="1" si="700"/>
        <v>6.9438242691147595E-3</v>
      </c>
      <c r="DG392" s="240">
        <f t="shared" ca="1" si="701"/>
        <v>8.9591186576298294E-3</v>
      </c>
      <c r="DH392" s="240">
        <f t="shared" ca="1" si="702"/>
        <v>6.0334068380941581E-3</v>
      </c>
      <c r="DI392" s="240">
        <f t="shared" ca="1" si="703"/>
        <v>-2.1976405213153293E-4</v>
      </c>
      <c r="DJ392" s="240">
        <f t="shared" ca="1" si="704"/>
        <v>-6.3517337854819625E-3</v>
      </c>
      <c r="DK392" s="240">
        <f t="shared" ca="1" si="705"/>
        <v>-8.9806852795075651E-3</v>
      </c>
      <c r="DL392" s="240">
        <f t="shared" ca="1" si="706"/>
        <v>-6.6567364476951708E-3</v>
      </c>
      <c r="DM392" s="240">
        <f t="shared" ca="1" si="707"/>
        <v>-6.615586289322301E-4</v>
      </c>
      <c r="DN392" s="240">
        <f t="shared" ca="1" si="708"/>
        <v>5.6984726332840003E-3</v>
      </c>
      <c r="DO392" s="240">
        <f t="shared" ca="1" si="709"/>
        <v>8.9157629928016749E-3</v>
      </c>
      <c r="DP392" s="240">
        <f t="shared" ca="1" si="710"/>
        <v>7.2159580463624961E-3</v>
      </c>
      <c r="DQ392" s="240">
        <f t="shared" ca="1" si="711"/>
        <v>1.536510138754769E-3</v>
      </c>
      <c r="DR392" s="240">
        <f t="shared" ca="1" si="712"/>
        <v>-4.9903320745256011E-3</v>
      </c>
      <c r="DS392" s="240">
        <f t="shared" ca="1" si="713"/>
        <v>-8.7649770346232957E-3</v>
      </c>
      <c r="DT392" s="240">
        <f t="shared" ca="1" si="714"/>
        <v>-7.7056860243995056E-3</v>
      </c>
      <c r="DU392" s="240">
        <f t="shared" ca="1" si="715"/>
        <v>-2.3966642159990929E-3</v>
      </c>
      <c r="DV392" s="240">
        <f t="shared" ca="1" si="716"/>
        <v>4.2341318898964078E-3</v>
      </c>
      <c r="DW392" s="240">
        <f t="shared" ca="1" si="717"/>
        <v>8.5297795561776329E-3</v>
      </c>
      <c r="DX392" s="240">
        <f t="shared" ca="1" si="718"/>
        <v>8.1212040336650186E-3</v>
      </c>
      <c r="DY392" s="240">
        <f t="shared" ca="1" si="719"/>
        <v>3.2337371066935385E-3</v>
      </c>
      <c r="DZ392" s="240">
        <f t="shared" ca="1" si="720"/>
        <v>-3.4371547005556894E-3</v>
      </c>
      <c r="EA392" s="240">
        <f t="shared" ca="1" si="721"/>
        <v>-8.2124356377542059E-3</v>
      </c>
      <c r="EB392" s="240">
        <f t="shared" ca="1" si="722"/>
        <v>-8.4585104085846772E-3</v>
      </c>
      <c r="EC392" s="240">
        <f t="shared" ca="1" si="723"/>
        <v>-4.0396673413098877E-3</v>
      </c>
      <c r="ED392" s="240">
        <f t="shared" ca="1" si="724"/>
        <v>2.6070758325086167E-3</v>
      </c>
      <c r="EE392" s="240">
        <f t="shared" ca="1" si="725"/>
        <v>7.8160014747651729E-3</v>
      </c>
      <c r="EF392" s="240">
        <f t="shared" ca="1" si="726"/>
        <v>8.7143567043774881E-3</v>
      </c>
      <c r="EG392" s="240">
        <f t="shared" ca="1" si="727"/>
        <v>4.8066933711227383E-3</v>
      </c>
      <c r="EH392" s="240">
        <f t="shared" ca="1" si="728"/>
        <v>-1.7518893990218626E-3</v>
      </c>
      <c r="EI392" s="240">
        <f t="shared" ca="1" si="729"/>
        <v>-7.3442949449131897E-3</v>
      </c>
      <c r="EJ392" s="240">
        <f t="shared" ca="1" si="730"/>
        <v>-8.8862789813552289E-3</v>
      </c>
      <c r="EK392" s="240">
        <f t="shared" ca="1" si="731"/>
        <v>-5.5274283161656891E-3</v>
      </c>
      <c r="EL392" s="240">
        <f t="shared" ca="1" si="732"/>
        <v>8.7983131294249134E-4</v>
      </c>
      <c r="EM392" s="240">
        <f t="shared" ca="1" si="733"/>
        <v>6.8018588399416128E-3</v>
      </c>
      <c r="EN392" s="240">
        <f t="shared" ca="1" si="734"/>
        <v>8.9726215340082752E-3</v>
      </c>
      <c r="EO392" s="240">
        <f t="shared" ca="1" si="735"/>
        <v>6.1949311049243902E-3</v>
      </c>
      <c r="EP392" s="240">
        <f t="shared" ca="1" si="736"/>
        <v>7.0002964536273332E-7</v>
      </c>
      <c r="EQ392" s="240">
        <f t="shared" ca="1" si="737"/>
        <v>-6.193917116067215E-3</v>
      </c>
      <c r="ER392" s="240">
        <f t="shared" ca="1" si="738"/>
        <v>-8.9725528363549644E-3</v>
      </c>
      <c r="ES392" s="240">
        <f t="shared" ca="1" si="739"/>
        <v>-6.8027733206487565E-3</v>
      </c>
      <c r="ET392" s="240">
        <f t="shared" ca="1" si="740"/>
        <v>-8.8122463056492959E-4</v>
      </c>
      <c r="EU392" s="240">
        <f t="shared" ca="1" si="741"/>
        <v>5.5263245844254811E-3</v>
      </c>
      <c r="EV392" s="240">
        <f t="shared" ca="1" si="742"/>
        <v>8.8860735499912535E-3</v>
      </c>
      <c r="EW392" s="240">
        <f t="shared" ca="1" si="743"/>
        <v>7.3451011105211857E-3</v>
      </c>
      <c r="EX392" s="240">
        <f t="shared" ca="1" si="744"/>
        <v>1.7532625565658982E-3</v>
      </c>
      <c r="EY392" s="240">
        <f t="shared" ca="1" si="745"/>
        <v>-4.8055105260395147E-3</v>
      </c>
      <c r="EZ392" s="240">
        <f t="shared" ca="1" si="746"/>
        <v>-8.714016517719185E-3</v>
      </c>
      <c r="FA392" s="240">
        <f t="shared" ca="1" si="747"/>
        <v>-7.8166915614585851E-3</v>
      </c>
      <c r="FB392" s="240">
        <f t="shared" ca="1" si="748"/>
        <v>-2.608415605716207E-3</v>
      </c>
      <c r="FC392" s="240">
        <f t="shared" ca="1" si="749"/>
        <v>4.0384167743284117E-3</v>
      </c>
      <c r="FD392" s="240">
        <f t="shared" ca="1" si="750"/>
        <v>8.4580387428155289E-3</v>
      </c>
      <c r="FE392" s="240">
        <f t="shared" ca="1" si="751"/>
        <v>8.2130029996208137E-3</v>
      </c>
      <c r="FF392" s="240">
        <f t="shared" ca="1" si="752"/>
        <v>3.4384481866785756E-3</v>
      </c>
      <c r="FG392" s="240">
        <f t="shared" ca="1" si="753"/>
        <v>-3.2324308614574688E-3</v>
      </c>
      <c r="FH392" s="240">
        <f t="shared" ca="1" si="754"/>
        <v>-8.1206054311842198E-3</v>
      </c>
      <c r="FI392" s="240">
        <f t="shared" ca="1" si="755"/>
        <v>-8.5302187292126113E-3</v>
      </c>
      <c r="FJ392" s="240">
        <f t="shared" ca="1" si="756"/>
        <v>-4.2353666319561341E-3</v>
      </c>
      <c r="FK392" s="240">
        <f t="shared" ca="1" si="757"/>
        <v>2.3953148723641201E-3</v>
      </c>
      <c r="FL392" s="240">
        <f t="shared" ca="1" si="758"/>
        <v>7.7049662500761115E-3</v>
      </c>
      <c r="FM392" s="240">
        <f t="shared" ca="1" si="759"/>
        <v>8.7652837893501603E-3</v>
      </c>
      <c r="FN392" s="240">
        <f t="shared" ca="1" si="760"/>
        <v>4.9914961812811539E-3</v>
      </c>
      <c r="FO392" s="240">
        <f t="shared" ca="1" si="761"/>
        <v>-1.5351306916377239E-3</v>
      </c>
      <c r="FP392" s="240">
        <f t="shared" ca="1" si="762"/>
        <v>-7.2151240320168387E-3</v>
      </c>
      <c r="FQ392" s="240">
        <f t="shared" ca="1" si="763"/>
        <v>-8.9159343750047707E-3</v>
      </c>
      <c r="FR392" s="240">
        <f t="shared" ca="1" si="764"/>
        <v>-5.6995548937509612E-3</v>
      </c>
      <c r="FS392" s="240">
        <f t="shared" ca="1" si="765"/>
        <v>6.6016236316305968E-4</v>
      </c>
      <c r="FT392" s="240">
        <f t="shared" ca="1" si="766"/>
        <v>6.655796225341167E-3</v>
      </c>
      <c r="FU392" s="240">
        <f t="shared" ca="1" si="767"/>
        <v>8.9807196386825616E-3</v>
      </c>
      <c r="FV392" s="240">
        <f t="shared" ca="1" si="768"/>
        <v>6.3527237769003177E-3</v>
      </c>
      <c r="FW392" s="240">
        <f t="shared" ca="1" si="769"/>
        <v>2.2116368975057515E-4</v>
      </c>
      <c r="FX392" s="240">
        <f t="shared" ca="1" si="770"/>
        <v>-6.0323694625872247E-3</v>
      </c>
      <c r="FY392" s="240">
        <f t="shared" ca="1" si="771"/>
        <v>-8.9590156628791134E-3</v>
      </c>
      <c r="FZ392" s="240">
        <f t="shared" ca="1" si="772"/>
        <v>-6.9447124573262277E-3</v>
      </c>
      <c r="GA392" s="240">
        <f t="shared" ca="1" si="773"/>
        <v>-1.100359815431288E-3</v>
      </c>
      <c r="GB392" s="240">
        <f t="shared" ca="1" si="774"/>
        <v>5.3508476842799909E-3</v>
      </c>
      <c r="GC392" s="240">
        <f t="shared" ca="1" si="775"/>
        <v>8.8510314687459696E-3</v>
      </c>
      <c r="GD392" s="240">
        <f t="shared" ca="1" si="776"/>
        <v>7.4698197604219172E-3</v>
      </c>
      <c r="GE392" s="240">
        <f t="shared" ca="1" si="777"/>
        <v>1.9689588745715365E-3</v>
      </c>
      <c r="GF392" s="240">
        <f t="shared" ca="1" si="778"/>
        <v>-4.6177943177020449E-3</v>
      </c>
      <c r="GG392" s="240">
        <f t="shared" ca="1" si="779"/>
        <v>-8.6578070031028617E-3</v>
      </c>
      <c r="GH392" s="240">
        <f t="shared" ca="1" si="780"/>
        <v>-7.9229886158059051E-3</v>
      </c>
      <c r="GI392" s="240">
        <f t="shared" ca="1" si="781"/>
        <v>-2.8185957834074992E-3</v>
      </c>
      <c r="GJ392" s="240">
        <f t="shared" ca="1" si="782"/>
        <v>3.8402690675016877E-3</v>
      </c>
      <c r="GK392" s="240">
        <f t="shared" ca="1" si="783"/>
        <v>8.3812031231811478E-3</v>
      </c>
      <c r="GL392" s="240">
        <f t="shared" ca="1" si="784"/>
        <v>8.2998547596735486E-3</v>
      </c>
      <c r="GM392" s="240">
        <f t="shared" ca="1" si="785"/>
        <v>3.6410880740478167E-3</v>
      </c>
      <c r="GN392" s="240">
        <f t="shared" ca="1" si="786"/>
        <v>-3.0257599268766803E-3</v>
      </c>
      <c r="GO392" s="240">
        <f t="shared" ca="1" si="787"/>
        <v>-8.0238836755515391E-3</v>
      </c>
      <c r="GP392" s="240">
        <f t="shared" ca="1" si="788"/>
        <v>-8.5967887650434862E-3</v>
      </c>
      <c r="GQ392" s="240">
        <f t="shared" ca="1" si="789"/>
        <v>-4.4285146961138486E-3</v>
      </c>
      <c r="GR392" s="240">
        <f t="shared" ca="1" si="790"/>
        <v>2.1821110641072269E-3</v>
      </c>
      <c r="GS392" s="240">
        <f t="shared" ca="1" si="791"/>
        <v>7.5892898418252457E-3</v>
      </c>
      <c r="GT392" s="240">
        <f t="shared" ca="1" si="792"/>
        <v>8.8109309951231972E-3</v>
      </c>
      <c r="GU392" s="240">
        <f t="shared" ca="1" si="793"/>
        <v>5.1732923007839259E-3</v>
      </c>
      <c r="GV392" s="240">
        <f t="shared" ca="1" si="794"/>
        <v>-1.3174472789269245E-3</v>
      </c>
      <c r="GW392" s="240">
        <f t="shared" ca="1" si="795"/>
        <v>-7.0816069981944636E-3</v>
      </c>
      <c r="GX392" s="240">
        <f t="shared" ca="1" si="796"/>
        <v>-8.9402191431750579E-3</v>
      </c>
      <c r="GY392" s="240">
        <f t="shared" ca="1" si="797"/>
        <v>-5.8682482725884158E-3</v>
      </c>
      <c r="GZ392" s="240">
        <f t="shared" ca="1" si="798"/>
        <v>4.4009575626086485E-4</v>
      </c>
      <c r="HA392" s="240">
        <f t="shared" ca="1" si="799"/>
        <v>6.5057244079709132E-3</v>
      </c>
      <c r="HB392" s="240">
        <f t="shared" ca="1" si="800"/>
        <v>8.9834080936572417E-3</v>
      </c>
      <c r="HC392" s="240">
        <f t="shared" ca="1" si="801"/>
        <v>6.5066898056168609E-3</v>
      </c>
      <c r="HD392" s="240">
        <f t="shared" ca="1" si="802"/>
        <v>4.4149412911879829E-4</v>
      </c>
      <c r="HE392" s="240">
        <f t="shared" ca="1" si="803"/>
        <v>-5.8671881353078922E-3</v>
      </c>
      <c r="HF392" s="240">
        <f t="shared" ca="1" si="804"/>
        <v>-8.9400819133670945E-3</v>
      </c>
      <c r="HG392" s="240">
        <f t="shared" ca="1" si="805"/>
        <v>-7.0824683588987655E-3</v>
      </c>
      <c r="HH392" s="240">
        <f t="shared" ca="1" si="806"/>
        <v>-1.3188321846898075E-3</v>
      </c>
      <c r="HI392" s="240">
        <f t="shared" ca="1" si="807"/>
        <v>5.1721476335703674E-3</v>
      </c>
      <c r="HJ392" s="240">
        <f t="shared" ca="1" si="808"/>
        <v>8.8106578571053393E-3</v>
      </c>
      <c r="HK392" s="240">
        <f t="shared" ca="1" si="809"/>
        <v>7.5900388702134529E-3</v>
      </c>
      <c r="HL392" s="240">
        <f t="shared" ca="1" si="810"/>
        <v>2.1834691653754958E-3</v>
      </c>
      <c r="HM392" s="240">
        <f t="shared" ca="1" si="811"/>
        <v>-4.4272965227382614E-3</v>
      </c>
      <c r="HN392" s="240">
        <f t="shared" ca="1" si="812"/>
        <v>-8.5963823492841603E-3</v>
      </c>
      <c r="HO392" s="240">
        <f t="shared" ca="1" si="813"/>
        <v>-8.0245131580708087E-3</v>
      </c>
      <c r="HP392" s="240">
        <f t="shared" ca="1" si="814"/>
        <v>-3.027078144392709E-3</v>
      </c>
      <c r="HQ392" s="240">
        <f t="shared" ca="1" si="815"/>
        <v>3.6398081261857277E-3</v>
      </c>
      <c r="HR392" s="240">
        <f t="shared" ca="1" si="816"/>
        <v>8.2993189801786812E-3</v>
      </c>
      <c r="HS392" s="240">
        <f t="shared" ca="1" si="817"/>
        <v>8.381706997570711E-3</v>
      </c>
      <c r="HT392" s="240">
        <f t="shared" ca="1" si="818"/>
        <v>3.8415347061101866E-3</v>
      </c>
      <c r="HU392" s="240">
        <f t="shared" ca="1" si="819"/>
        <v>-2.8172663876562701E-3</v>
      </c>
      <c r="HV392" s="240">
        <f t="shared" ca="1" si="820"/>
        <v>-7.9223286324249225E-3</v>
      </c>
      <c r="HW392" s="240">
        <f t="shared" ca="1" si="821"/>
        <v>-8.6581804167769009E-3</v>
      </c>
      <c r="HX392" s="240">
        <f t="shared" ca="1" si="822"/>
        <v>-4.6189951886115629E-3</v>
      </c>
      <c r="HY392" s="240">
        <f t="shared" ca="1" si="823"/>
        <v>1.9675928337394553E-3</v>
      </c>
      <c r="HZ392" s="240">
        <f t="shared" ca="1" si="824"/>
        <v>7.4690419291555624E-3</v>
      </c>
      <c r="IA392" s="240">
        <f t="shared" ca="1" si="825"/>
        <v>8.8512708255266779E-3</v>
      </c>
      <c r="IB392" s="240">
        <f t="shared" ca="1" si="826"/>
        <v>5.3519722224467719E-3</v>
      </c>
      <c r="IC392" s="240">
        <f t="shared" ca="1" si="827"/>
        <v>-1.0989702852380791E-3</v>
      </c>
      <c r="ID392" s="240">
        <f t="shared" ca="1" si="828"/>
        <v>-6.9438242691147994E-3</v>
      </c>
      <c r="IE392" s="240">
        <f t="shared" ca="1" si="829"/>
        <v>-7.8218930573162771E-4</v>
      </c>
      <c r="IF392" s="240">
        <f t="shared" ca="1" si="830"/>
        <v>-6.0334068380942067E-3</v>
      </c>
      <c r="IG392" s="240">
        <f t="shared" ca="1" si="831"/>
        <v>2.1976405213159451E-4</v>
      </c>
      <c r="IH392" s="240">
        <f t="shared" ca="1" si="832"/>
        <v>6.3517337854818254E-3</v>
      </c>
      <c r="II392" s="240">
        <f t="shared" ca="1" si="833"/>
        <v>8.9806852795075651E-3</v>
      </c>
      <c r="IJ392" s="240">
        <f t="shared" ca="1" si="834"/>
        <v>6.6567364476951291E-3</v>
      </c>
      <c r="IK392" s="240">
        <f t="shared" ca="1" si="835"/>
        <v>6.6155862893242309E-4</v>
      </c>
      <c r="IL392" s="240">
        <f t="shared" ca="1" si="836"/>
        <v>-5.6984726332839492E-3</v>
      </c>
      <c r="IM392" s="240">
        <f t="shared" ca="1" si="837"/>
        <v>-8.9157629928016818E-3</v>
      </c>
      <c r="IN392" s="240">
        <f t="shared" ca="1" si="838"/>
        <v>-7.2159580463626114E-3</v>
      </c>
      <c r="IO392" s="240">
        <f t="shared" ca="1" si="839"/>
        <v>-1.5365101387548341E-3</v>
      </c>
      <c r="IP392" s="240">
        <f t="shared" ca="1" si="840"/>
        <v>4.9903320745255456E-3</v>
      </c>
      <c r="IQ392" s="240">
        <f t="shared" ca="1" si="841"/>
        <v>8.7649770346232558E-3</v>
      </c>
      <c r="IR392" s="240">
        <f t="shared" ca="1" si="842"/>
        <v>7.7056860243995403E-3</v>
      </c>
      <c r="IS392" s="240">
        <f t="shared" ca="1" si="843"/>
        <v>2.3966642159991571E-3</v>
      </c>
      <c r="IT392" s="240">
        <f t="shared" ca="1" si="844"/>
        <v>-4.2341318898964624E-3</v>
      </c>
      <c r="IU392" s="240">
        <f t="shared" ca="1" si="845"/>
        <v>-8.5297795561776121E-3</v>
      </c>
      <c r="IV392" s="240">
        <f t="shared" ca="1" si="846"/>
        <v>-8.1212040336650464E-3</v>
      </c>
      <c r="IW392" s="240">
        <f t="shared" ca="1" si="847"/>
        <v>-3.2337371066934804E-3</v>
      </c>
      <c r="IX392" s="240">
        <f t="shared" ca="1" si="848"/>
        <v>3.4371547005555107E-3</v>
      </c>
      <c r="IY392" s="240">
        <f t="shared" ca="1" si="849"/>
        <v>8.2124356377541799E-3</v>
      </c>
      <c r="IZ392" s="240">
        <f t="shared" ca="1" si="850"/>
        <v>8.4585104085846581E-3</v>
      </c>
      <c r="JA392" s="240">
        <f t="shared" ca="1" si="851"/>
        <v>4.0396673413100612E-3</v>
      </c>
      <c r="JB392" s="240">
        <f t="shared" ca="1" si="852"/>
        <v>-2.6070758325085538E-3</v>
      </c>
    </row>
    <row r="393" spans="2:262">
      <c r="B393" s="248">
        <v>32</v>
      </c>
      <c r="C393" s="247">
        <f t="shared" si="853"/>
        <v>6.2500000000000023E-4</v>
      </c>
      <c r="D393" s="244">
        <f t="shared" ca="1" si="597"/>
        <v>80.182846445804557</v>
      </c>
      <c r="E393" s="243">
        <f ca="1">AL361</f>
        <v>0.18284644580455939</v>
      </c>
      <c r="F393" s="242">
        <v>32</v>
      </c>
      <c r="G393" s="240">
        <f t="shared" ca="1" si="854"/>
        <v>-1.4215906997004314E-3</v>
      </c>
      <c r="H393" s="240">
        <f t="shared" ca="1" si="598"/>
        <v>-1.5698318261442321E-3</v>
      </c>
      <c r="I393" s="240">
        <f t="shared" ca="1" si="599"/>
        <v>-7.9848675947766419E-4</v>
      </c>
      <c r="J393" s="240">
        <f t="shared" ca="1" si="600"/>
        <v>4.4060102151557577E-4</v>
      </c>
      <c r="K393" s="240">
        <f t="shared" ca="1" si="601"/>
        <v>1.4215906997004314E-3</v>
      </c>
      <c r="L393" s="240">
        <f t="shared" ca="1" si="602"/>
        <v>1.5698318261442321E-3</v>
      </c>
      <c r="M393" s="240">
        <f t="shared" ca="1" si="603"/>
        <v>7.9848675947766451E-4</v>
      </c>
      <c r="N393" s="240">
        <f t="shared" ca="1" si="604"/>
        <v>-4.4060102151557561E-4</v>
      </c>
      <c r="O393" s="240">
        <f t="shared" ca="1" si="605"/>
        <v>-1.4215906997004314E-3</v>
      </c>
      <c r="P393" s="240">
        <f t="shared" ca="1" si="606"/>
        <v>-1.5698318261442323E-3</v>
      </c>
      <c r="Q393" s="240">
        <f t="shared" ca="1" si="607"/>
        <v>-7.9848675947766581E-4</v>
      </c>
      <c r="R393" s="240">
        <f t="shared" ca="1" si="608"/>
        <v>4.4060102151557539E-4</v>
      </c>
      <c r="S393" s="240">
        <f t="shared" ca="1" si="609"/>
        <v>1.4215906997004321E-3</v>
      </c>
      <c r="T393" s="240">
        <f t="shared" ca="1" si="610"/>
        <v>1.5698318261442323E-3</v>
      </c>
      <c r="U393" s="241">
        <f t="shared" ca="1" si="611"/>
        <v>7.9848675947766603E-4</v>
      </c>
      <c r="V393" s="240">
        <f t="shared" ca="1" si="612"/>
        <v>-4.4060102151557523E-4</v>
      </c>
      <c r="W393" s="240">
        <f t="shared" ca="1" si="613"/>
        <v>-1.4215906997004318E-3</v>
      </c>
      <c r="X393" s="240">
        <f t="shared" ca="1" si="614"/>
        <v>-1.5698318261442323E-3</v>
      </c>
      <c r="Y393" s="240">
        <f t="shared" ca="1" si="615"/>
        <v>-7.9848675947766614E-4</v>
      </c>
      <c r="Z393" s="240">
        <f t="shared" ca="1" si="616"/>
        <v>4.4060102151557501E-4</v>
      </c>
      <c r="AA393" s="240">
        <f t="shared" ca="1" si="617"/>
        <v>1.4215906997004316E-3</v>
      </c>
      <c r="AB393" s="240">
        <f t="shared" ca="1" si="618"/>
        <v>1.5698318261442331E-3</v>
      </c>
      <c r="AC393" s="240">
        <f t="shared" ca="1" si="619"/>
        <v>7.9848675947766646E-4</v>
      </c>
      <c r="AD393" s="240">
        <f t="shared" ca="1" si="620"/>
        <v>-4.4060102151557485E-4</v>
      </c>
      <c r="AE393" s="240">
        <f t="shared" ca="1" si="621"/>
        <v>-1.4215906997004316E-3</v>
      </c>
      <c r="AF393" s="240">
        <f t="shared" ca="1" si="622"/>
        <v>-1.5698318261442316E-3</v>
      </c>
      <c r="AG393" s="240">
        <f t="shared" ca="1" si="623"/>
        <v>-7.9848675947766646E-4</v>
      </c>
      <c r="AH393" s="240">
        <f t="shared" ca="1" si="624"/>
        <v>4.4060102151557463E-4</v>
      </c>
      <c r="AI393" s="240">
        <f t="shared" ca="1" si="625"/>
        <v>1.4215906997004316E-3</v>
      </c>
      <c r="AJ393" s="240">
        <f t="shared" ca="1" si="626"/>
        <v>1.5698318261442331E-3</v>
      </c>
      <c r="AK393" s="240">
        <f t="shared" ca="1" si="627"/>
        <v>7.9848675947766668E-4</v>
      </c>
      <c r="AL393" s="240">
        <f t="shared" ca="1" si="628"/>
        <v>-4.4060102151557447E-4</v>
      </c>
      <c r="AM393" s="240">
        <f t="shared" ca="1" si="629"/>
        <v>-1.4215906997004314E-3</v>
      </c>
      <c r="AN393" s="240">
        <f t="shared" ca="1" si="630"/>
        <v>-1.5698318261442318E-3</v>
      </c>
      <c r="AO393" s="240">
        <f t="shared" ca="1" si="631"/>
        <v>-7.984867594776669E-4</v>
      </c>
      <c r="AP393" s="240">
        <f t="shared" ca="1" si="632"/>
        <v>4.4060102151557425E-4</v>
      </c>
      <c r="AQ393" s="240">
        <f t="shared" ca="1" si="633"/>
        <v>1.4215906997004314E-3</v>
      </c>
      <c r="AR393" s="240">
        <f t="shared" ca="1" si="634"/>
        <v>1.5698318261442334E-3</v>
      </c>
      <c r="AS393" s="240">
        <f t="shared" ca="1" si="635"/>
        <v>7.9848675947766711E-4</v>
      </c>
      <c r="AT393" s="240">
        <f t="shared" ca="1" si="636"/>
        <v>-4.4060102151557409E-4</v>
      </c>
      <c r="AU393" s="240">
        <f t="shared" ca="1" si="637"/>
        <v>-1.4215906997004286E-3</v>
      </c>
      <c r="AV393" s="240">
        <f t="shared" ca="1" si="638"/>
        <v>-1.5698318261442318E-3</v>
      </c>
      <c r="AW393" s="240">
        <f t="shared" ca="1" si="639"/>
        <v>-7.9848675947766711E-4</v>
      </c>
      <c r="AX393" s="240">
        <f t="shared" ca="1" si="640"/>
        <v>4.4060102151556829E-4</v>
      </c>
      <c r="AY393" s="240">
        <f t="shared" ca="1" si="641"/>
        <v>1.4215906997004312E-3</v>
      </c>
      <c r="AZ393" s="240">
        <f t="shared" ca="1" si="642"/>
        <v>1.5698318261442334E-3</v>
      </c>
      <c r="BA393" s="240">
        <f t="shared" ca="1" si="643"/>
        <v>7.9848675947766256E-4</v>
      </c>
      <c r="BB393" s="240">
        <f t="shared" ca="1" si="644"/>
        <v>-4.4060102151557366E-4</v>
      </c>
      <c r="BC393" s="240">
        <f t="shared" ca="1" si="645"/>
        <v>-1.4215906997004282E-3</v>
      </c>
      <c r="BD393" s="240">
        <f t="shared" ca="1" si="646"/>
        <v>-1.5698318261442321E-3</v>
      </c>
      <c r="BE393" s="240">
        <f t="shared" ca="1" si="647"/>
        <v>-7.9848675947766755E-4</v>
      </c>
      <c r="BF393" s="240">
        <f t="shared" ca="1" si="648"/>
        <v>4.4060102151557908E-4</v>
      </c>
      <c r="BG393" s="240">
        <f t="shared" ca="1" si="649"/>
        <v>1.421590699700431E-3</v>
      </c>
      <c r="BH393" s="240">
        <f t="shared" ca="1" si="650"/>
        <v>1.5698318261442336E-3</v>
      </c>
      <c r="BI393" s="240">
        <f t="shared" ca="1" si="651"/>
        <v>7.9848675947766278E-4</v>
      </c>
      <c r="BJ393" s="240">
        <f t="shared" ca="1" si="652"/>
        <v>-4.4060102151557328E-4</v>
      </c>
      <c r="BK393" s="240">
        <f t="shared" ca="1" si="653"/>
        <v>-1.4215906997004279E-3</v>
      </c>
      <c r="BL393" s="240">
        <f t="shared" ca="1" si="654"/>
        <v>-1.5698318261442321E-3</v>
      </c>
      <c r="BM393" s="240">
        <f t="shared" ca="1" si="655"/>
        <v>-7.9848675947766798E-4</v>
      </c>
      <c r="BN393" s="240">
        <f t="shared" ca="1" si="656"/>
        <v>4.4060102151556753E-4</v>
      </c>
      <c r="BO393" s="240">
        <f t="shared" ca="1" si="657"/>
        <v>1.4215906997004308E-3</v>
      </c>
      <c r="BP393" s="240">
        <f t="shared" ca="1" si="658"/>
        <v>1.5698318261442336E-3</v>
      </c>
      <c r="BQ393" s="240">
        <f t="shared" ca="1" si="659"/>
        <v>7.98486759477663E-4</v>
      </c>
      <c r="BR393" s="240">
        <f t="shared" ca="1" si="660"/>
        <v>-4.406010215155729E-4</v>
      </c>
      <c r="BS393" s="240">
        <f t="shared" ca="1" si="661"/>
        <v>-1.4215906997004277E-3</v>
      </c>
      <c r="BT393" s="240">
        <f t="shared" ca="1" si="662"/>
        <v>-1.5698318261442321E-3</v>
      </c>
      <c r="BU393" s="240">
        <f t="shared" ca="1" si="663"/>
        <v>-7.9848675947766831E-4</v>
      </c>
      <c r="BV393" s="240">
        <f t="shared" ca="1" si="664"/>
        <v>4.4060102151557832E-4</v>
      </c>
      <c r="BW393" s="240">
        <f t="shared" ca="1" si="665"/>
        <v>1.4215906997004305E-3</v>
      </c>
      <c r="BX393" s="240">
        <f t="shared" ca="1" si="666"/>
        <v>1.5698318261442338E-3</v>
      </c>
      <c r="BY393" s="240">
        <f t="shared" ca="1" si="667"/>
        <v>7.9848675947766332E-4</v>
      </c>
      <c r="BZ393" s="240">
        <f t="shared" ca="1" si="668"/>
        <v>-4.4060102151557252E-4</v>
      </c>
      <c r="CA393" s="240">
        <f t="shared" ca="1" si="669"/>
        <v>-1.4215906997004275E-3</v>
      </c>
      <c r="CB393" s="240">
        <f t="shared" ca="1" si="670"/>
        <v>-1.5698318261442323E-3</v>
      </c>
      <c r="CC393" s="240">
        <f t="shared" ca="1" si="671"/>
        <v>-7.9848675947766863E-4</v>
      </c>
      <c r="CD393" s="240">
        <f t="shared" ca="1" si="672"/>
        <v>4.4060102151556677E-4</v>
      </c>
      <c r="CE393" s="240">
        <f t="shared" ca="1" si="673"/>
        <v>1.4215906997004303E-3</v>
      </c>
      <c r="CF393" s="240">
        <f t="shared" ca="1" si="674"/>
        <v>1.5698318261442338E-3</v>
      </c>
      <c r="CG393" s="240">
        <f t="shared" ca="1" si="675"/>
        <v>7.9848675947766386E-4</v>
      </c>
      <c r="CH393" s="240">
        <f t="shared" ca="1" si="676"/>
        <v>-4.4060102151557214E-4</v>
      </c>
      <c r="CI393" s="240">
        <f t="shared" ca="1" si="677"/>
        <v>-1.4215906997004275E-3</v>
      </c>
      <c r="CJ393" s="240">
        <f t="shared" ca="1" si="678"/>
        <v>-1.5698318261442355E-3</v>
      </c>
      <c r="CK393" s="240">
        <f t="shared" ca="1" si="679"/>
        <v>-7.9848675947765888E-4</v>
      </c>
      <c r="CL393" s="240">
        <f t="shared" ca="1" si="680"/>
        <v>4.4060102151557751E-4</v>
      </c>
      <c r="CM393" s="240">
        <f t="shared" ca="1" si="681"/>
        <v>1.4215906997004301E-3</v>
      </c>
      <c r="CN393" s="240">
        <f t="shared" ca="1" si="682"/>
        <v>1.569831826144234E-3</v>
      </c>
      <c r="CO393" s="240">
        <f t="shared" ca="1" si="683"/>
        <v>7.9848675947767416E-4</v>
      </c>
      <c r="CP393" s="240">
        <f t="shared" ca="1" si="684"/>
        <v>-4.4060102151556059E-4</v>
      </c>
      <c r="CQ393" s="240">
        <f t="shared" ca="1" si="685"/>
        <v>-1.4215906997004327E-3</v>
      </c>
      <c r="CR393" s="240">
        <f t="shared" ca="1" si="686"/>
        <v>-1.5698318261442325E-3</v>
      </c>
      <c r="CS393" s="240">
        <f t="shared" ca="1" si="687"/>
        <v>-7.9848675947766939E-4</v>
      </c>
      <c r="CT393" s="240">
        <f t="shared" ca="1" si="688"/>
        <v>4.4060102151556601E-4</v>
      </c>
      <c r="CU393" s="240">
        <f t="shared" ca="1" si="689"/>
        <v>1.4215906997004245E-3</v>
      </c>
      <c r="CV393" s="240">
        <f t="shared" ca="1" si="690"/>
        <v>1.569831826144231E-3</v>
      </c>
      <c r="CW393" s="240">
        <f t="shared" ca="1" si="691"/>
        <v>7.9848675947766451E-4</v>
      </c>
      <c r="CX393" s="240">
        <f t="shared" ca="1" si="692"/>
        <v>-4.4060102151557138E-4</v>
      </c>
      <c r="CY393" s="240">
        <f t="shared" ca="1" si="693"/>
        <v>-1.4215906997004271E-3</v>
      </c>
      <c r="CZ393" s="240">
        <f t="shared" ca="1" si="694"/>
        <v>-1.5698318261442358E-3</v>
      </c>
      <c r="DA393" s="240">
        <f t="shared" ca="1" si="695"/>
        <v>-7.9848675947765953E-4</v>
      </c>
      <c r="DB393" s="240">
        <f t="shared" ca="1" si="696"/>
        <v>4.4060102151557675E-4</v>
      </c>
      <c r="DC393" s="240">
        <f t="shared" ca="1" si="697"/>
        <v>1.4215906997004299E-3</v>
      </c>
      <c r="DD393" s="240">
        <f t="shared" ca="1" si="698"/>
        <v>1.5698318261442342E-3</v>
      </c>
      <c r="DE393" s="240">
        <f t="shared" ca="1" si="699"/>
        <v>7.9848675947767492E-4</v>
      </c>
      <c r="DF393" s="240">
        <f t="shared" ca="1" si="700"/>
        <v>-4.4060102151558217E-4</v>
      </c>
      <c r="DG393" s="240">
        <f t="shared" ca="1" si="701"/>
        <v>-1.4215906997004325E-3</v>
      </c>
      <c r="DH393" s="240">
        <f t="shared" ca="1" si="702"/>
        <v>-1.5698318261442327E-3</v>
      </c>
      <c r="DI393" s="240">
        <f t="shared" ca="1" si="703"/>
        <v>-7.9848675947766993E-4</v>
      </c>
      <c r="DJ393" s="240">
        <f t="shared" ca="1" si="704"/>
        <v>4.406010215155652E-4</v>
      </c>
      <c r="DK393" s="240">
        <f t="shared" ca="1" si="705"/>
        <v>1.4215906997004238E-3</v>
      </c>
      <c r="DL393" s="240">
        <f t="shared" ca="1" si="706"/>
        <v>1.5698318261442312E-3</v>
      </c>
      <c r="DM393" s="240">
        <f t="shared" ca="1" si="707"/>
        <v>7.9848675947766495E-4</v>
      </c>
      <c r="DN393" s="240">
        <f t="shared" ca="1" si="708"/>
        <v>-4.4060102151557062E-4</v>
      </c>
      <c r="DO393" s="240">
        <f t="shared" ca="1" si="709"/>
        <v>-1.4215906997004269E-3</v>
      </c>
      <c r="DP393" s="240">
        <f t="shared" ca="1" si="710"/>
        <v>-1.569831826144236E-3</v>
      </c>
      <c r="DQ393" s="240">
        <f t="shared" ca="1" si="711"/>
        <v>-7.9848675947766018E-4</v>
      </c>
      <c r="DR393" s="240">
        <f t="shared" ca="1" si="712"/>
        <v>4.4060102151557599E-4</v>
      </c>
      <c r="DS393" s="240">
        <f t="shared" ca="1" si="713"/>
        <v>1.4215906997004295E-3</v>
      </c>
      <c r="DT393" s="240">
        <f t="shared" ca="1" si="714"/>
        <v>1.5698318261442345E-3</v>
      </c>
      <c r="DU393" s="240">
        <f t="shared" ca="1" si="715"/>
        <v>7.9848675947767557E-4</v>
      </c>
      <c r="DV393" s="240">
        <f t="shared" ca="1" si="716"/>
        <v>-4.4060102151555907E-4</v>
      </c>
      <c r="DW393" s="240">
        <f t="shared" ca="1" si="717"/>
        <v>-1.4215906997004321E-3</v>
      </c>
      <c r="DX393" s="240">
        <f t="shared" ca="1" si="718"/>
        <v>-1.5698318261442329E-3</v>
      </c>
      <c r="DY393" s="240">
        <f t="shared" ca="1" si="719"/>
        <v>-7.9848675947767058E-4</v>
      </c>
      <c r="DZ393" s="240">
        <f t="shared" ca="1" si="720"/>
        <v>4.4060102151556444E-4</v>
      </c>
      <c r="EA393" s="240">
        <f t="shared" ca="1" si="721"/>
        <v>1.4215906997004236E-3</v>
      </c>
      <c r="EB393" s="240">
        <f t="shared" ca="1" si="722"/>
        <v>1.5698318261442314E-3</v>
      </c>
      <c r="EC393" s="240">
        <f t="shared" ca="1" si="723"/>
        <v>7.9848675947766581E-4</v>
      </c>
      <c r="ED393" s="240">
        <f t="shared" ca="1" si="724"/>
        <v>-4.4060102151556981E-4</v>
      </c>
      <c r="EE393" s="240">
        <f t="shared" ca="1" si="725"/>
        <v>-1.4215906997004262E-3</v>
      </c>
      <c r="EF393" s="240">
        <f t="shared" ca="1" si="726"/>
        <v>-1.5698318261442362E-3</v>
      </c>
      <c r="EG393" s="240">
        <f t="shared" ca="1" si="727"/>
        <v>-7.9848675947766104E-4</v>
      </c>
      <c r="EH393" s="240">
        <f t="shared" ca="1" si="728"/>
        <v>4.4060102151557523E-4</v>
      </c>
      <c r="EI393" s="240">
        <f t="shared" ca="1" si="729"/>
        <v>1.4215906997004288E-3</v>
      </c>
      <c r="EJ393" s="240">
        <f t="shared" ca="1" si="730"/>
        <v>1.5698318261442347E-3</v>
      </c>
      <c r="EK393" s="240">
        <f t="shared" ca="1" si="731"/>
        <v>7.9848675947767633E-4</v>
      </c>
      <c r="EL393" s="240">
        <f t="shared" ca="1" si="732"/>
        <v>-4.406010215155806E-4</v>
      </c>
      <c r="EM393" s="240">
        <f t="shared" ca="1" si="733"/>
        <v>-1.4215906997004316E-3</v>
      </c>
      <c r="EN393" s="240">
        <f t="shared" ca="1" si="734"/>
        <v>-1.5698318261442331E-3</v>
      </c>
      <c r="EO393" s="240">
        <f t="shared" ca="1" si="735"/>
        <v>-7.9848675947767145E-4</v>
      </c>
      <c r="EP393" s="240">
        <f t="shared" ca="1" si="736"/>
        <v>4.4060102151556368E-4</v>
      </c>
      <c r="EQ393" s="240">
        <f t="shared" ca="1" si="737"/>
        <v>1.4215906997004232E-3</v>
      </c>
      <c r="ER393" s="240">
        <f t="shared" ca="1" si="738"/>
        <v>1.5698318261442316E-3</v>
      </c>
      <c r="ES393" s="240">
        <f t="shared" ca="1" si="739"/>
        <v>7.9848675947766646E-4</v>
      </c>
      <c r="ET393" s="240">
        <f t="shared" ca="1" si="740"/>
        <v>-4.4060102151556905E-4</v>
      </c>
      <c r="EU393" s="240">
        <f t="shared" ca="1" si="741"/>
        <v>-1.4215906997004258E-3</v>
      </c>
      <c r="EV393" s="240">
        <f t="shared" ca="1" si="742"/>
        <v>-1.5698318261442364E-3</v>
      </c>
      <c r="EW393" s="240">
        <f t="shared" ca="1" si="743"/>
        <v>-7.9848675947766169E-4</v>
      </c>
      <c r="EX393" s="240">
        <f t="shared" ca="1" si="744"/>
        <v>4.4060102151557447E-4</v>
      </c>
      <c r="EY393" s="240">
        <f t="shared" ca="1" si="745"/>
        <v>1.4215906997004286E-3</v>
      </c>
      <c r="EZ393" s="240">
        <f t="shared" ca="1" si="746"/>
        <v>1.5698318261442349E-3</v>
      </c>
      <c r="FA393" s="240">
        <f t="shared" ca="1" si="747"/>
        <v>7.9848675947767687E-4</v>
      </c>
      <c r="FB393" s="240">
        <f t="shared" ca="1" si="748"/>
        <v>-4.406010215155575E-4</v>
      </c>
      <c r="FC393" s="240">
        <f t="shared" ca="1" si="749"/>
        <v>-1.4215906997004314E-3</v>
      </c>
      <c r="FD393" s="240">
        <f t="shared" ca="1" si="750"/>
        <v>-1.5698318261442334E-3</v>
      </c>
      <c r="FE393" s="240">
        <f t="shared" ca="1" si="751"/>
        <v>-7.9848675947767189E-4</v>
      </c>
      <c r="FF393" s="240">
        <f t="shared" ca="1" si="752"/>
        <v>4.4060102151556292E-4</v>
      </c>
      <c r="FG393" s="240">
        <f t="shared" ca="1" si="753"/>
        <v>1.4215906997004225E-3</v>
      </c>
      <c r="FH393" s="240">
        <f t="shared" ca="1" si="754"/>
        <v>1.5698318261442318E-3</v>
      </c>
      <c r="FI393" s="240">
        <f t="shared" ca="1" si="755"/>
        <v>7.9848675947766711E-4</v>
      </c>
      <c r="FJ393" s="240">
        <f t="shared" ca="1" si="756"/>
        <v>-4.4060102151556829E-4</v>
      </c>
      <c r="FK393" s="240">
        <f t="shared" ca="1" si="757"/>
        <v>-1.4215906997004256E-3</v>
      </c>
      <c r="FL393" s="240">
        <f t="shared" ca="1" si="758"/>
        <v>-1.5698318261442366E-3</v>
      </c>
      <c r="FM393" s="240">
        <f t="shared" ca="1" si="759"/>
        <v>-7.9848675947768251E-4</v>
      </c>
      <c r="FN393" s="240">
        <f t="shared" ca="1" si="760"/>
        <v>4.4060102151555138E-4</v>
      </c>
      <c r="FO393" s="240">
        <f t="shared" ca="1" si="761"/>
        <v>1.4215906997004169E-3</v>
      </c>
      <c r="FP393" s="240">
        <f t="shared" ca="1" si="762"/>
        <v>1.5698318261442288E-3</v>
      </c>
      <c r="FQ393" s="240">
        <f t="shared" ca="1" si="763"/>
        <v>7.9848675947765757E-4</v>
      </c>
      <c r="FR393" s="240">
        <f t="shared" ca="1" si="764"/>
        <v>-4.4060102151557908E-4</v>
      </c>
      <c r="FS393" s="240">
        <f t="shared" ca="1" si="765"/>
        <v>-1.421590699700431E-3</v>
      </c>
      <c r="FT393" s="240">
        <f t="shared" ca="1" si="766"/>
        <v>-1.5698318261442336E-3</v>
      </c>
      <c r="FU393" s="240">
        <f t="shared" ca="1" si="767"/>
        <v>-7.9848675947767297E-4</v>
      </c>
      <c r="FV393" s="240">
        <f t="shared" ca="1" si="768"/>
        <v>4.4060102151556216E-4</v>
      </c>
      <c r="FW393" s="240">
        <f t="shared" ca="1" si="769"/>
        <v>1.4215906997004223E-3</v>
      </c>
      <c r="FX393" s="240">
        <f t="shared" ca="1" si="770"/>
        <v>1.5698318261442384E-3</v>
      </c>
      <c r="FY393" s="240">
        <f t="shared" ca="1" si="771"/>
        <v>7.9848675947768804E-4</v>
      </c>
      <c r="FZ393" s="240">
        <f t="shared" ca="1" si="772"/>
        <v>-4.406010215155452E-4</v>
      </c>
      <c r="GA393" s="240">
        <f t="shared" ca="1" si="773"/>
        <v>-1.4215906997004366E-3</v>
      </c>
      <c r="GB393" s="240">
        <f t="shared" ca="1" si="774"/>
        <v>-1.5698318261442305E-3</v>
      </c>
      <c r="GC393" s="240">
        <f t="shared" ca="1" si="775"/>
        <v>-7.98486759477663E-4</v>
      </c>
      <c r="GD393" s="240">
        <f t="shared" ca="1" si="776"/>
        <v>4.406010215155729E-4</v>
      </c>
      <c r="GE393" s="240">
        <f t="shared" ca="1" si="777"/>
        <v>1.4215906997004277E-3</v>
      </c>
      <c r="GF393" s="240">
        <f t="shared" ca="1" si="778"/>
        <v>1.5698318261442353E-3</v>
      </c>
      <c r="GG393" s="240">
        <f t="shared" ca="1" si="779"/>
        <v>7.9848675947767861E-4</v>
      </c>
      <c r="GH393" s="240">
        <f t="shared" ca="1" si="780"/>
        <v>-4.4060102151555598E-4</v>
      </c>
      <c r="GI393" s="240">
        <f t="shared" ca="1" si="781"/>
        <v>-1.4215906997004193E-3</v>
      </c>
      <c r="GJ393" s="240">
        <f t="shared" ca="1" si="782"/>
        <v>-1.5698318261442401E-3</v>
      </c>
      <c r="GK393" s="240">
        <f t="shared" ca="1" si="783"/>
        <v>-7.9848675947765335E-4</v>
      </c>
      <c r="GL393" s="240">
        <f t="shared" ca="1" si="784"/>
        <v>4.4060102151558369E-4</v>
      </c>
      <c r="GM393" s="240">
        <f t="shared" ca="1" si="785"/>
        <v>1.4215906997004334E-3</v>
      </c>
      <c r="GN393" s="240">
        <f t="shared" ca="1" si="786"/>
        <v>1.5698318261442323E-3</v>
      </c>
      <c r="GO393" s="240">
        <f t="shared" ca="1" si="787"/>
        <v>7.9848675947766863E-4</v>
      </c>
      <c r="GP393" s="240">
        <f t="shared" ca="1" si="788"/>
        <v>-4.4060102151556677E-4</v>
      </c>
      <c r="GQ393" s="240">
        <f t="shared" ca="1" si="789"/>
        <v>-1.4215906997004247E-3</v>
      </c>
      <c r="GR393" s="240">
        <f t="shared" ca="1" si="790"/>
        <v>-1.5698318261442371E-3</v>
      </c>
      <c r="GS393" s="240">
        <f t="shared" ca="1" si="791"/>
        <v>-7.9848675947768403E-4</v>
      </c>
      <c r="GT393" s="240">
        <f t="shared" ca="1" si="792"/>
        <v>4.4060102151554986E-4</v>
      </c>
      <c r="GU393" s="240">
        <f t="shared" ca="1" si="793"/>
        <v>1.421590699700416E-3</v>
      </c>
      <c r="GV393" s="240">
        <f t="shared" ca="1" si="794"/>
        <v>1.5698318261442292E-3</v>
      </c>
      <c r="GW393" s="240">
        <f t="shared" ca="1" si="795"/>
        <v>7.9848675947765888E-4</v>
      </c>
      <c r="GX393" s="240">
        <f t="shared" ca="1" si="796"/>
        <v>-4.4060102151557751E-4</v>
      </c>
      <c r="GY393" s="240">
        <f t="shared" ca="1" si="797"/>
        <v>-1.4215906997004301E-3</v>
      </c>
      <c r="GZ393" s="240">
        <f t="shared" ca="1" si="798"/>
        <v>-1.569831826144234E-3</v>
      </c>
      <c r="HA393" s="240">
        <f t="shared" ca="1" si="799"/>
        <v>-7.9848675947767416E-4</v>
      </c>
      <c r="HB393" s="240">
        <f t="shared" ca="1" si="800"/>
        <v>4.4060102151556059E-4</v>
      </c>
      <c r="HC393" s="240">
        <f t="shared" ca="1" si="801"/>
        <v>1.4215906997004217E-3</v>
      </c>
      <c r="HD393" s="240">
        <f t="shared" ca="1" si="802"/>
        <v>1.5698318261442388E-3</v>
      </c>
      <c r="HE393" s="240">
        <f t="shared" ca="1" si="803"/>
        <v>7.9848675947768945E-4</v>
      </c>
      <c r="HF393" s="240">
        <f t="shared" ca="1" si="804"/>
        <v>-4.4060102151558829E-4</v>
      </c>
      <c r="HG393" s="240">
        <f t="shared" ca="1" si="805"/>
        <v>-1.4215906997004355E-3</v>
      </c>
      <c r="HH393" s="240">
        <f t="shared" ca="1" si="806"/>
        <v>-1.569831826144231E-3</v>
      </c>
      <c r="HI393" s="240">
        <f t="shared" ca="1" si="807"/>
        <v>-7.9848675947766451E-4</v>
      </c>
      <c r="HJ393" s="240">
        <f t="shared" ca="1" si="808"/>
        <v>4.4060102151557138E-4</v>
      </c>
      <c r="HK393" s="240">
        <f t="shared" ca="1" si="809"/>
        <v>1.4215906997004271E-3</v>
      </c>
      <c r="HL393" s="240">
        <f t="shared" ca="1" si="810"/>
        <v>1.5698318261442358E-3</v>
      </c>
      <c r="HM393" s="240">
        <f t="shared" ca="1" si="811"/>
        <v>7.9848675947767969E-4</v>
      </c>
      <c r="HN393" s="240">
        <f t="shared" ca="1" si="812"/>
        <v>-4.4060102151555447E-4</v>
      </c>
      <c r="HO393" s="240">
        <f t="shared" ca="1" si="813"/>
        <v>-1.4215906997004184E-3</v>
      </c>
      <c r="HP393" s="240">
        <f t="shared" ca="1" si="814"/>
        <v>-1.5698318261442405E-3</v>
      </c>
      <c r="HQ393" s="240">
        <f t="shared" ca="1" si="815"/>
        <v>-7.9848675947765476E-4</v>
      </c>
      <c r="HR393" s="240">
        <f t="shared" ca="1" si="816"/>
        <v>4.4060102151558217E-4</v>
      </c>
      <c r="HS393" s="240">
        <f t="shared" ca="1" si="817"/>
        <v>1.4215906997004325E-3</v>
      </c>
      <c r="HT393" s="240">
        <f t="shared" ca="1" si="818"/>
        <v>1.5698318261442327E-3</v>
      </c>
      <c r="HU393" s="240">
        <f t="shared" ca="1" si="819"/>
        <v>7.9848675947766993E-4</v>
      </c>
      <c r="HV393" s="240">
        <f t="shared" ca="1" si="820"/>
        <v>-4.406010215155652E-4</v>
      </c>
      <c r="HW393" s="240">
        <f t="shared" ca="1" si="821"/>
        <v>-1.4215906997004238E-3</v>
      </c>
      <c r="HX393" s="240">
        <f t="shared" ca="1" si="822"/>
        <v>-1.5698318261442375E-3</v>
      </c>
      <c r="HY393" s="240">
        <f t="shared" ca="1" si="823"/>
        <v>-7.9848675947768555E-4</v>
      </c>
      <c r="HZ393" s="240">
        <f t="shared" ca="1" si="824"/>
        <v>4.4060102151554829E-4</v>
      </c>
      <c r="IA393" s="240">
        <f t="shared" ca="1" si="825"/>
        <v>1.4215906997004154E-3</v>
      </c>
      <c r="IB393" s="240">
        <f t="shared" ca="1" si="826"/>
        <v>1.5698318261442297E-3</v>
      </c>
      <c r="IC393" s="240">
        <f t="shared" ca="1" si="827"/>
        <v>7.9848675947766018E-4</v>
      </c>
      <c r="ID393" s="240">
        <f t="shared" ca="1" si="828"/>
        <v>-4.4060102151557599E-4</v>
      </c>
      <c r="IE393" s="240">
        <f t="shared" ca="1" si="829"/>
        <v>7.9848675947766777E-4</v>
      </c>
      <c r="IF393" s="240">
        <f t="shared" ca="1" si="830"/>
        <v>-1.5698318261442345E-3</v>
      </c>
      <c r="IG393" s="240">
        <f t="shared" ca="1" si="831"/>
        <v>-7.9848675947767557E-4</v>
      </c>
      <c r="IH393" s="240">
        <f t="shared" ca="1" si="832"/>
        <v>4.4060102151555907E-4</v>
      </c>
      <c r="II393" s="240">
        <f t="shared" ca="1" si="833"/>
        <v>1.4215906997004208E-3</v>
      </c>
      <c r="IJ393" s="240">
        <f t="shared" ca="1" si="834"/>
        <v>1.5698318261442392E-3</v>
      </c>
      <c r="IK393" s="240">
        <f t="shared" ca="1" si="835"/>
        <v>7.9848675947769108E-4</v>
      </c>
      <c r="IL393" s="240">
        <f t="shared" ca="1" si="836"/>
        <v>-4.4060102151554216E-4</v>
      </c>
      <c r="IM393" s="240">
        <f t="shared" ca="1" si="837"/>
        <v>-1.4215906997004349E-3</v>
      </c>
      <c r="IN393" s="240">
        <f t="shared" ca="1" si="838"/>
        <v>-1.5698318261442314E-3</v>
      </c>
      <c r="IO393" s="240">
        <f t="shared" ca="1" si="839"/>
        <v>-7.9848675947766581E-4</v>
      </c>
      <c r="IP393" s="240">
        <f t="shared" ca="1" si="840"/>
        <v>4.4060102151556981E-4</v>
      </c>
      <c r="IQ393" s="240">
        <f t="shared" ca="1" si="841"/>
        <v>1.4215906997004262E-3</v>
      </c>
      <c r="IR393" s="240">
        <f t="shared" ca="1" si="842"/>
        <v>1.5698318261442362E-3</v>
      </c>
      <c r="IS393" s="240">
        <f t="shared" ca="1" si="843"/>
        <v>7.984867594776811E-4</v>
      </c>
      <c r="IT393" s="240">
        <f t="shared" ca="1" si="844"/>
        <v>-4.4060102151555289E-4</v>
      </c>
      <c r="IU393" s="240">
        <f t="shared" ca="1" si="845"/>
        <v>-1.4215906997004178E-3</v>
      </c>
      <c r="IV393" s="240">
        <f t="shared" ca="1" si="846"/>
        <v>-1.569831826144241E-3</v>
      </c>
      <c r="IW393" s="240">
        <f t="shared" ca="1" si="847"/>
        <v>-7.9848675947765606E-4</v>
      </c>
      <c r="IX393" s="240">
        <f t="shared" ca="1" si="848"/>
        <v>4.406010215155806E-4</v>
      </c>
      <c r="IY393" s="240">
        <f t="shared" ca="1" si="849"/>
        <v>1.4215906997004316E-3</v>
      </c>
      <c r="IZ393" s="240">
        <f t="shared" ca="1" si="850"/>
        <v>1.5698318261442331E-3</v>
      </c>
      <c r="JA393" s="240">
        <f t="shared" ca="1" si="851"/>
        <v>7.9848675947767145E-4</v>
      </c>
      <c r="JB393" s="240">
        <f t="shared" ca="1" si="852"/>
        <v>-4.4060102151556368E-4</v>
      </c>
    </row>
    <row r="394" spans="2:262">
      <c r="B394" s="248">
        <v>33</v>
      </c>
      <c r="C394" s="247">
        <f t="shared" si="853"/>
        <v>6.4453125000000025E-4</v>
      </c>
      <c r="D394" s="244">
        <f t="shared" ca="1" si="597"/>
        <v>80.17915123501119</v>
      </c>
      <c r="E394" s="243">
        <f ca="1">AM361</f>
        <v>0.17915123501118338</v>
      </c>
      <c r="F394" s="242">
        <v>33</v>
      </c>
      <c r="G394" s="240">
        <f t="shared" ca="1" si="854"/>
        <v>4.2881839861673415E-3</v>
      </c>
      <c r="H394" s="240">
        <f t="shared" ca="1" si="598"/>
        <v>4.6386719579078473E-3</v>
      </c>
      <c r="I394" s="240">
        <f t="shared" ca="1" si="599"/>
        <v>2.1089207912573255E-3</v>
      </c>
      <c r="J394" s="240">
        <f t="shared" ca="1" si="600"/>
        <v>-1.7302991754860415E-3</v>
      </c>
      <c r="K394" s="240">
        <f t="shared" ca="1" si="601"/>
        <v>-4.495143663302812E-3</v>
      </c>
      <c r="L394" s="240">
        <f t="shared" ca="1" si="602"/>
        <v>-4.4688684450443486E-3</v>
      </c>
      <c r="M394" s="240">
        <f t="shared" ca="1" si="603"/>
        <v>-1.6677883006055274E-3</v>
      </c>
      <c r="N394" s="240">
        <f t="shared" ca="1" si="604"/>
        <v>2.1688531384330637E-3</v>
      </c>
      <c r="O394" s="240">
        <f t="shared" ca="1" si="605"/>
        <v>4.6588126496651915E-3</v>
      </c>
      <c r="P394" s="240">
        <f t="shared" ca="1" si="606"/>
        <v>4.2560272861230843E-3</v>
      </c>
      <c r="Q394" s="240">
        <f t="shared" ca="1" si="607"/>
        <v>1.2105940969130713E-3</v>
      </c>
      <c r="R394" s="240">
        <f t="shared" ca="1" si="608"/>
        <v>-2.5865198600412498E-3</v>
      </c>
      <c r="S394" s="240">
        <f t="shared" ca="1" si="609"/>
        <v>-4.7776147234452424E-3</v>
      </c>
      <c r="T394" s="240">
        <f t="shared" ca="1" si="610"/>
        <v>-4.002198257855279E-3</v>
      </c>
      <c r="U394" s="241">
        <f t="shared" ca="1" si="611"/>
        <v>-7.4174121028929658E-4</v>
      </c>
      <c r="V394" s="240">
        <f t="shared" ca="1" si="612"/>
        <v>2.9792769814616532E-3</v>
      </c>
      <c r="W394" s="240">
        <f t="shared" ca="1" si="613"/>
        <v>4.8504057557286432E-3</v>
      </c>
      <c r="X394" s="240">
        <f t="shared" ca="1" si="614"/>
        <v>3.7098258725402136E-3</v>
      </c>
      <c r="Y394" s="240">
        <f t="shared" ca="1" si="615"/>
        <v>2.6574495033344502E-4</v>
      </c>
      <c r="Z394" s="240">
        <f t="shared" ca="1" si="616"/>
        <v>-3.3433420369121227E-3</v>
      </c>
      <c r="AA394" s="240">
        <f t="shared" ca="1" si="617"/>
        <v>-4.8764847290828769E-3</v>
      </c>
      <c r="AB394" s="240">
        <f t="shared" ca="1" si="618"/>
        <v>-3.3817258360754688E-3</v>
      </c>
      <c r="AC394" s="240">
        <f t="shared" ca="1" si="619"/>
        <v>2.1281057876509305E-4</v>
      </c>
      <c r="AD394" s="240">
        <f t="shared" ca="1" si="620"/>
        <v>3.6752088808904545E-3</v>
      </c>
      <c r="AE394" s="240">
        <f t="shared" ca="1" si="621"/>
        <v>4.8556004887383274E-3</v>
      </c>
      <c r="AF394" s="240">
        <f t="shared" ca="1" si="622"/>
        <v>3.021057931169936E-3</v>
      </c>
      <c r="AG394" s="240">
        <f t="shared" ca="1" si="623"/>
        <v>-6.8931662565601889E-4</v>
      </c>
      <c r="AH394" s="240">
        <f t="shared" ca="1" si="624"/>
        <v>-3.9716814542722721E-3</v>
      </c>
      <c r="AI394" s="240">
        <f t="shared" ca="1" si="625"/>
        <v>-4.7879541613459996E-3</v>
      </c>
      <c r="AJ394" s="240">
        <f t="shared" ca="1" si="626"/>
        <v>-2.631295586908982E-3</v>
      </c>
      <c r="AK394" s="240">
        <f t="shared" ca="1" si="627"/>
        <v>1.1591841766230794E-3</v>
      </c>
      <c r="AL394" s="240">
        <f t="shared" ca="1" si="628"/>
        <v>4.2299045641075155E-3</v>
      </c>
      <c r="AM394" s="240">
        <f t="shared" ca="1" si="629"/>
        <v>4.6741972180179246E-3</v>
      </c>
      <c r="AN394" s="240">
        <f t="shared" ca="1" si="630"/>
        <v>2.2161924277336108E-3</v>
      </c>
      <c r="AO394" s="240">
        <f t="shared" ca="1" si="631"/>
        <v>-1.6178881502947309E-3</v>
      </c>
      <c r="AP394" s="240">
        <f t="shared" ca="1" si="632"/>
        <v>-4.4473913806893596E-3</v>
      </c>
      <c r="AQ394" s="240">
        <f t="shared" ca="1" si="633"/>
        <v>-4.5154252003042246E-3</v>
      </c>
      <c r="AR394" s="240">
        <f t="shared" ca="1" si="634"/>
        <v>-1.7797461239851503E-3</v>
      </c>
      <c r="AS394" s="240">
        <f t="shared" ca="1" si="635"/>
        <v>2.0610109766514167E-3</v>
      </c>
      <c r="AT394" s="240">
        <f t="shared" ca="1" si="636"/>
        <v>4.6220473870837407E-3</v>
      </c>
      <c r="AU394" s="240">
        <f t="shared" ca="1" si="637"/>
        <v>4.3131671695290866E-3</v>
      </c>
      <c r="AV394" s="240">
        <f t="shared" ca="1" si="638"/>
        <v>1.3261598921544993E-3</v>
      </c>
      <c r="AW394" s="240">
        <f t="shared" ca="1" si="639"/>
        <v>-2.4842851406397595E-3</v>
      </c>
      <c r="AX394" s="240">
        <f t="shared" ca="1" si="640"/>
        <v>-4.752190550472382E-3</v>
      </c>
      <c r="AY394" s="240">
        <f t="shared" ca="1" si="641"/>
        <v>-4.0693709810943769E-3</v>
      </c>
      <c r="AZ394" s="240">
        <f t="shared" ca="1" si="642"/>
        <v>-8.5980201560967718E-4</v>
      </c>
      <c r="BA394" s="240">
        <f t="shared" ca="1" si="643"/>
        <v>2.8836342806753262E-3</v>
      </c>
      <c r="BB394" s="240">
        <f t="shared" ca="1" si="644"/>
        <v>4.8365675210483676E-3</v>
      </c>
      <c r="BC394" s="240">
        <f t="shared" ca="1" si="645"/>
        <v>3.7863845255672675E-3</v>
      </c>
      <c r="BD394" s="240">
        <f t="shared" ca="1" si="646"/>
        <v>3.8516377563894196E-4</v>
      </c>
      <c r="BE394" s="240">
        <f t="shared" ca="1" si="647"/>
        <v>-3.2552124462331446E-3</v>
      </c>
      <c r="BF394" s="240">
        <f t="shared" ca="1" si="648"/>
        <v>-4.8743657024599074E-3</v>
      </c>
      <c r="BG394" s="240">
        <f t="shared" ca="1" si="649"/>
        <v>-3.4669331172106172E-3</v>
      </c>
      <c r="BH394" s="240">
        <f t="shared" ca="1" si="650"/>
        <v>9.3183802043133668E-5</v>
      </c>
      <c r="BI394" s="240">
        <f t="shared" ca="1" si="651"/>
        <v>3.5954411364536049E-3</v>
      </c>
      <c r="BJ394" s="240">
        <f t="shared" ca="1" si="652"/>
        <v>4.8652210775574217E-3</v>
      </c>
      <c r="BK394" s="240">
        <f t="shared" ca="1" si="653"/>
        <v>3.1140932477168046E-3</v>
      </c>
      <c r="BL394" s="240">
        <f t="shared" ca="1" si="654"/>
        <v>-5.7063396877208607E-4</v>
      </c>
      <c r="BM394" s="240">
        <f t="shared" ca="1" si="655"/>
        <v>-3.9010437630619624E-3</v>
      </c>
      <c r="BN394" s="240">
        <f t="shared" ca="1" si="656"/>
        <v>-4.8092217140776805E-3</v>
      </c>
      <c r="BO394" s="240">
        <f t="shared" ca="1" si="657"/>
        <v>-2.7312629579109471E-3</v>
      </c>
      <c r="BP394" s="240">
        <f t="shared" ca="1" si="658"/>
        <v>1.0425886184415051E-3</v>
      </c>
      <c r="BQ394" s="240">
        <f t="shared" ca="1" si="659"/>
        <v>4.1690772057045907E-3</v>
      </c>
      <c r="BR394" s="240">
        <f t="shared" ca="1" si="660"/>
        <v>4.7069069165033596E-3</v>
      </c>
      <c r="BS394" s="240">
        <f t="shared" ca="1" si="661"/>
        <v>2.3221291127601996E-3</v>
      </c>
      <c r="BT394" s="240">
        <f t="shared" ca="1" si="662"/>
        <v>-1.5045025697784193E-3</v>
      </c>
      <c r="BU394" s="240">
        <f t="shared" ca="1" si="663"/>
        <v>-4.3969601558068571E-3</v>
      </c>
      <c r="BV394" s="240">
        <f t="shared" ca="1" si="664"/>
        <v>-4.5592620322660584E-3</v>
      </c>
      <c r="BW394" s="240">
        <f t="shared" ca="1" si="665"/>
        <v>-1.8906318948486735E-3</v>
      </c>
      <c r="BX394" s="240">
        <f t="shared" ca="1" si="666"/>
        <v>1.9519273389236032E-3</v>
      </c>
      <c r="BY394" s="240">
        <f t="shared" ca="1" si="667"/>
        <v>4.5824979759857831E-3</v>
      </c>
      <c r="BZ394" s="240">
        <f t="shared" ca="1" si="668"/>
        <v>4.3677089623118852E-3</v>
      </c>
      <c r="CA394" s="240">
        <f t="shared" ca="1" si="669"/>
        <v>1.4409268582652303E-3</v>
      </c>
      <c r="CB394" s="240">
        <f t="shared" ca="1" si="670"/>
        <v>-2.3805539807629302E-3</v>
      </c>
      <c r="CC394" s="240">
        <f t="shared" ca="1" si="671"/>
        <v>-4.723903835607759E-3</v>
      </c>
      <c r="CD394" s="240">
        <f t="shared" ca="1" si="672"/>
        <v>-4.1340924674180589E-3</v>
      </c>
      <c r="CE394" s="240">
        <f t="shared" ca="1" si="673"/>
        <v>-9.7734490834594794E-4</v>
      </c>
      <c r="CF394" s="240">
        <f t="shared" ca="1" si="674"/>
        <v>2.7862545864243311E-3</v>
      </c>
      <c r="CG394" s="240">
        <f t="shared" ca="1" si="675"/>
        <v>4.8198159189443163E-3</v>
      </c>
      <c r="CH394" s="240">
        <f t="shared" ca="1" si="676"/>
        <v>3.8606624021381509E-3</v>
      </c>
      <c r="CI394" s="240">
        <f t="shared" ca="1" si="677"/>
        <v>5.0435059268818627E-4</v>
      </c>
      <c r="CJ394" s="240">
        <f t="shared" ca="1" si="678"/>
        <v>-3.1651220372968017E-3</v>
      </c>
      <c r="CK394" s="240">
        <f t="shared" ca="1" si="679"/>
        <v>-4.8693105402020497E-3</v>
      </c>
      <c r="CL394" s="240">
        <f t="shared" ca="1" si="680"/>
        <v>-3.5500520474729255E-3</v>
      </c>
      <c r="CM394" s="240">
        <f t="shared" ca="1" si="681"/>
        <v>-2.6499105116792581E-5</v>
      </c>
      <c r="CN394" s="240">
        <f t="shared" ca="1" si="682"/>
        <v>3.5135076327183698E-3</v>
      </c>
      <c r="CO394" s="240">
        <f t="shared" ca="1" si="683"/>
        <v>4.8719110391217272E-3</v>
      </c>
      <c r="CP394" s="240">
        <f t="shared" ca="1" si="684"/>
        <v>3.2052527509346821E-3</v>
      </c>
      <c r="CQ394" s="240">
        <f t="shared" ca="1" si="685"/>
        <v>-4.5160758332276046E-4</v>
      </c>
      <c r="CR394" s="240">
        <f t="shared" ca="1" si="686"/>
        <v>-3.8280562289582159E-3</v>
      </c>
      <c r="CS394" s="240">
        <f t="shared" ca="1" si="687"/>
        <v>-4.827592371477181E-3</v>
      </c>
      <c r="CT394" s="240">
        <f t="shared" ca="1" si="688"/>
        <v>-2.8295851182355532E-3</v>
      </c>
      <c r="CU394" s="240">
        <f t="shared" ca="1" si="689"/>
        <v>9.2536504386109806E-4</v>
      </c>
      <c r="CV394" s="240">
        <f t="shared" ca="1" si="690"/>
        <v>4.1057385510847961E-3</v>
      </c>
      <c r="CW394" s="240">
        <f t="shared" ca="1" si="691"/>
        <v>4.7367813502648742E-3</v>
      </c>
      <c r="CX394" s="240">
        <f t="shared" ca="1" si="692"/>
        <v>2.4266670340392471E-3</v>
      </c>
      <c r="CY394" s="240">
        <f t="shared" ca="1" si="693"/>
        <v>-1.3902107331710645E-3</v>
      </c>
      <c r="CZ394" s="240">
        <f t="shared" ca="1" si="694"/>
        <v>-4.3438803665394338E-3</v>
      </c>
      <c r="DA394" s="240">
        <f t="shared" ca="1" si="695"/>
        <v>-4.6003525352614379E-3</v>
      </c>
      <c r="DB394" s="240">
        <f t="shared" ca="1" si="696"/>
        <v>-2.0003788197540048E-3</v>
      </c>
      <c r="DC394" s="240">
        <f t="shared" ca="1" si="697"/>
        <v>1.8416679331541023E-3</v>
      </c>
      <c r="DD394" s="240">
        <f t="shared" ca="1" si="698"/>
        <v>4.5401882394577415E-3</v>
      </c>
      <c r="DE394" s="240">
        <f t="shared" ca="1" si="699"/>
        <v>4.4196198105349305E-3</v>
      </c>
      <c r="DF394" s="240">
        <f t="shared" ca="1" si="700"/>
        <v>1.5548258639162353E-3</v>
      </c>
      <c r="DG394" s="240">
        <f t="shared" ca="1" si="701"/>
        <v>-2.2753888641827663E-3</v>
      </c>
      <c r="DH394" s="240">
        <f t="shared" ca="1" si="702"/>
        <v>-4.6927716177107169E-3</v>
      </c>
      <c r="DI394" s="240">
        <f t="shared" ca="1" si="703"/>
        <v>-4.1963237310230234E-3</v>
      </c>
      <c r="DJ394" s="240">
        <f t="shared" ca="1" si="704"/>
        <v>-1.0942990850546772E-3</v>
      </c>
      <c r="DK394" s="240">
        <f t="shared" ca="1" si="705"/>
        <v>2.6871965565952709E-3</v>
      </c>
      <c r="DL394" s="240">
        <f t="shared" ca="1" si="706"/>
        <v>4.8001610399552247E-3</v>
      </c>
      <c r="DM394" s="240">
        <f t="shared" ca="1" si="707"/>
        <v>3.932614760037474E-3</v>
      </c>
      <c r="DN394" s="240">
        <f t="shared" ca="1" si="708"/>
        <v>6.2323360779931321E-4</v>
      </c>
      <c r="DO394" s="240">
        <f t="shared" ca="1" si="709"/>
        <v>-3.0731250771967008E-3</v>
      </c>
      <c r="DP394" s="240">
        <f t="shared" ca="1" si="710"/>
        <v>-4.8613222873500218E-3</v>
      </c>
      <c r="DQ394" s="240">
        <f t="shared" ca="1" si="711"/>
        <v>-3.6310325591268561E-3</v>
      </c>
      <c r="DR394" s="240">
        <f t="shared" ca="1" si="712"/>
        <v>-1.461660502066961E-4</v>
      </c>
      <c r="DS394" s="240">
        <f t="shared" ca="1" si="713"/>
        <v>3.4294577233636749E-3</v>
      </c>
      <c r="DT394" s="240">
        <f t="shared" ca="1" si="714"/>
        <v>4.8756663436485556E-3</v>
      </c>
      <c r="DU394" s="240">
        <f t="shared" ca="1" si="715"/>
        <v>3.2944815297475437E-3</v>
      </c>
      <c r="DV394" s="240">
        <f t="shared" ca="1" si="716"/>
        <v>-3.3230916635190223E-4</v>
      </c>
      <c r="DW394" s="240">
        <f t="shared" ca="1" si="717"/>
        <v>-3.7527628169223663E-3</v>
      </c>
      <c r="DX394" s="240">
        <f t="shared" ca="1" si="718"/>
        <v>-4.8430550677474142E-3</v>
      </c>
      <c r="DY394" s="240">
        <f t="shared" ca="1" si="719"/>
        <v>-2.9262028422899645E-3</v>
      </c>
      <c r="DZ394" s="240">
        <f t="shared" ca="1" si="720"/>
        <v>8.0758406397986315E-4</v>
      </c>
      <c r="EA394" s="240">
        <f t="shared" ca="1" si="721"/>
        <v>4.0399267530852627E-3</v>
      </c>
      <c r="EB394" s="240">
        <f t="shared" ca="1" si="722"/>
        <v>4.7638025240606622E-3</v>
      </c>
      <c r="EC394" s="240">
        <f t="shared" ca="1" si="723"/>
        <v>2.5297432218359447E-3</v>
      </c>
      <c r="ED394" s="240">
        <f t="shared" ca="1" si="724"/>
        <v>-1.2750814856013416E-3</v>
      </c>
      <c r="EE394" s="240">
        <f t="shared" ca="1" si="725"/>
        <v>-4.2881839861673406E-3</v>
      </c>
      <c r="EF394" s="240">
        <f t="shared" ca="1" si="726"/>
        <v>-4.638671957907849E-3</v>
      </c>
      <c r="EG394" s="240">
        <f t="shared" ca="1" si="727"/>
        <v>-2.1089207912573299E-3</v>
      </c>
      <c r="EH394" s="240">
        <f t="shared" ca="1" si="728"/>
        <v>1.7302991754860372E-3</v>
      </c>
      <c r="EI394" s="240">
        <f t="shared" ca="1" si="729"/>
        <v>4.4951436633028094E-3</v>
      </c>
      <c r="EJ394" s="240">
        <f t="shared" ca="1" si="730"/>
        <v>4.4688684450443512E-3</v>
      </c>
      <c r="EK394" s="240">
        <f t="shared" ca="1" si="731"/>
        <v>1.6677883006055334E-3</v>
      </c>
      <c r="EL394" s="240">
        <f t="shared" ca="1" si="732"/>
        <v>-2.1688531384330577E-3</v>
      </c>
      <c r="EM394" s="240">
        <f t="shared" ca="1" si="733"/>
        <v>-4.6588126496651897E-3</v>
      </c>
      <c r="EN394" s="240">
        <f t="shared" ca="1" si="734"/>
        <v>-4.2560272861230895E-3</v>
      </c>
      <c r="EO394" s="240">
        <f t="shared" ca="1" si="735"/>
        <v>-1.2105940969130819E-3</v>
      </c>
      <c r="EP394" s="240">
        <f t="shared" ca="1" si="736"/>
        <v>2.5865198600412403E-3</v>
      </c>
      <c r="EQ394" s="240">
        <f t="shared" ca="1" si="737"/>
        <v>4.7776147234452407E-3</v>
      </c>
      <c r="ER394" s="240">
        <f t="shared" ca="1" si="738"/>
        <v>4.0021982578552851E-3</v>
      </c>
      <c r="ES394" s="240">
        <f t="shared" ca="1" si="739"/>
        <v>7.4174121028930764E-4</v>
      </c>
      <c r="ET394" s="240">
        <f t="shared" ca="1" si="740"/>
        <v>-2.9792769814616445E-3</v>
      </c>
      <c r="EU394" s="240">
        <f t="shared" ca="1" si="741"/>
        <v>-4.8504057557286415E-3</v>
      </c>
      <c r="EV394" s="240">
        <f t="shared" ca="1" si="742"/>
        <v>-3.7098258725402214E-3</v>
      </c>
      <c r="EW394" s="240">
        <f t="shared" ca="1" si="743"/>
        <v>-2.6574495033345608E-4</v>
      </c>
      <c r="EX394" s="240">
        <f t="shared" ca="1" si="744"/>
        <v>3.3433420369121088E-3</v>
      </c>
      <c r="EY394" s="240">
        <f t="shared" ca="1" si="745"/>
        <v>4.8764847290828769E-3</v>
      </c>
      <c r="EZ394" s="240">
        <f t="shared" ca="1" si="746"/>
        <v>3.3817258360754831E-3</v>
      </c>
      <c r="FA394" s="240">
        <f t="shared" ca="1" si="747"/>
        <v>-2.1281057876507332E-4</v>
      </c>
      <c r="FB394" s="240">
        <f t="shared" ca="1" si="748"/>
        <v>-3.6752088808904414E-3</v>
      </c>
      <c r="FC394" s="240">
        <f t="shared" ca="1" si="749"/>
        <v>-4.85560048873833E-3</v>
      </c>
      <c r="FD394" s="240">
        <f t="shared" ca="1" si="750"/>
        <v>-3.0210579311699512E-3</v>
      </c>
      <c r="FE394" s="240">
        <f t="shared" ca="1" si="751"/>
        <v>6.8931662565599938E-4</v>
      </c>
      <c r="FF394" s="240">
        <f t="shared" ca="1" si="752"/>
        <v>3.9716814542722608E-3</v>
      </c>
      <c r="FG394" s="240">
        <f t="shared" ca="1" si="753"/>
        <v>4.787954161346003E-3</v>
      </c>
      <c r="FH394" s="240">
        <f t="shared" ca="1" si="754"/>
        <v>2.6312955869089993E-3</v>
      </c>
      <c r="FI394" s="240">
        <f t="shared" ca="1" si="755"/>
        <v>-1.1591841766230603E-3</v>
      </c>
      <c r="FJ394" s="240">
        <f t="shared" ca="1" si="756"/>
        <v>-4.2299045641075407E-3</v>
      </c>
      <c r="FK394" s="240">
        <f t="shared" ca="1" si="757"/>
        <v>-4.6741972180179307E-3</v>
      </c>
      <c r="FL394" s="240">
        <f t="shared" ca="1" si="758"/>
        <v>-2.216192427733567E-3</v>
      </c>
      <c r="FM394" s="240">
        <f t="shared" ca="1" si="759"/>
        <v>1.6178881502947123E-3</v>
      </c>
      <c r="FN394" s="240">
        <f t="shared" ca="1" si="760"/>
        <v>4.4473913806893804E-3</v>
      </c>
      <c r="FO394" s="240">
        <f t="shared" ca="1" si="761"/>
        <v>4.5154252003042324E-3</v>
      </c>
      <c r="FP394" s="240">
        <f t="shared" ca="1" si="762"/>
        <v>1.7797461239851039E-3</v>
      </c>
      <c r="FQ394" s="240">
        <f t="shared" ca="1" si="763"/>
        <v>-2.0610109766513989E-3</v>
      </c>
      <c r="FR394" s="240">
        <f t="shared" ca="1" si="764"/>
        <v>-4.6220473870837511E-3</v>
      </c>
      <c r="FS394" s="240">
        <f t="shared" ca="1" si="765"/>
        <v>-4.313167169529104E-3</v>
      </c>
      <c r="FT394" s="240">
        <f t="shared" ca="1" si="766"/>
        <v>-1.3261598921544681E-3</v>
      </c>
      <c r="FU394" s="240">
        <f t="shared" ca="1" si="767"/>
        <v>2.4842851406397274E-3</v>
      </c>
      <c r="FV394" s="240">
        <f t="shared" ca="1" si="768"/>
        <v>4.7521905504723889E-3</v>
      </c>
      <c r="FW394" s="240">
        <f t="shared" ca="1" si="769"/>
        <v>4.0693709810943968E-3</v>
      </c>
      <c r="FX394" s="240">
        <f t="shared" ca="1" si="770"/>
        <v>8.5980201560964553E-4</v>
      </c>
      <c r="FY394" s="240">
        <f t="shared" ca="1" si="771"/>
        <v>-2.8836342806752967E-3</v>
      </c>
      <c r="FZ394" s="240">
        <f t="shared" ca="1" si="772"/>
        <v>-4.8365675210483711E-3</v>
      </c>
      <c r="GA394" s="240">
        <f t="shared" ca="1" si="773"/>
        <v>-3.7863845255672905E-3</v>
      </c>
      <c r="GB394" s="240">
        <f t="shared" ca="1" si="774"/>
        <v>-3.8516377563890987E-4</v>
      </c>
      <c r="GC394" s="240">
        <f t="shared" ca="1" si="775"/>
        <v>3.2552124462331168E-3</v>
      </c>
      <c r="GD394" s="240">
        <f t="shared" ca="1" si="776"/>
        <v>4.8743657024599091E-3</v>
      </c>
      <c r="GE394" s="240">
        <f t="shared" ca="1" si="777"/>
        <v>3.4669331172106437E-3</v>
      </c>
      <c r="GF394" s="240">
        <f t="shared" ca="1" si="778"/>
        <v>-9.3183802043165977E-5</v>
      </c>
      <c r="GG394" s="240">
        <f t="shared" ca="1" si="779"/>
        <v>-3.5954411364535793E-3</v>
      </c>
      <c r="GH394" s="240">
        <f t="shared" ca="1" si="780"/>
        <v>-4.8652210775574191E-3</v>
      </c>
      <c r="GI394" s="240">
        <f t="shared" ca="1" si="781"/>
        <v>-3.1140932477168332E-3</v>
      </c>
      <c r="GJ394" s="240">
        <f t="shared" ca="1" si="782"/>
        <v>5.7063396877211805E-4</v>
      </c>
      <c r="GK394" s="240">
        <f t="shared" ca="1" si="783"/>
        <v>3.9010437630619403E-3</v>
      </c>
      <c r="GL394" s="240">
        <f t="shared" ca="1" si="784"/>
        <v>4.8092217140776753E-3</v>
      </c>
      <c r="GM394" s="240">
        <f t="shared" ca="1" si="785"/>
        <v>2.7312629579109783E-3</v>
      </c>
      <c r="GN394" s="240">
        <f t="shared" ca="1" si="786"/>
        <v>-1.0425886184415366E-3</v>
      </c>
      <c r="GO394" s="240">
        <f t="shared" ca="1" si="787"/>
        <v>-4.1690772057045708E-3</v>
      </c>
      <c r="GP394" s="240">
        <f t="shared" ca="1" si="788"/>
        <v>-4.7069069165033518E-3</v>
      </c>
      <c r="GQ394" s="240">
        <f t="shared" ca="1" si="789"/>
        <v>-2.3221291127602322E-3</v>
      </c>
      <c r="GR394" s="240">
        <f t="shared" ca="1" si="790"/>
        <v>1.5045025697784499E-3</v>
      </c>
      <c r="GS394" s="240">
        <f t="shared" ca="1" si="791"/>
        <v>4.3969601558068415E-3</v>
      </c>
      <c r="GT394" s="240">
        <f t="shared" ca="1" si="792"/>
        <v>4.5592620322660472E-3</v>
      </c>
      <c r="GU394" s="240">
        <f t="shared" ca="1" si="793"/>
        <v>1.8906318948487078E-3</v>
      </c>
      <c r="GV394" s="240">
        <f t="shared" ca="1" si="794"/>
        <v>-1.9519273389236329E-3</v>
      </c>
      <c r="GW394" s="240">
        <f t="shared" ca="1" si="795"/>
        <v>-4.582497975985771E-3</v>
      </c>
      <c r="GX394" s="240">
        <f t="shared" ca="1" si="796"/>
        <v>-4.3677089623118713E-3</v>
      </c>
      <c r="GY394" s="240">
        <f t="shared" ca="1" si="797"/>
        <v>-1.4409268582652659E-3</v>
      </c>
      <c r="GZ394" s="240">
        <f t="shared" ca="1" si="798"/>
        <v>2.3805539807629584E-3</v>
      </c>
      <c r="HA394" s="240">
        <f t="shared" ca="1" si="799"/>
        <v>4.7239038356077494E-3</v>
      </c>
      <c r="HB394" s="240">
        <f t="shared" ca="1" si="800"/>
        <v>4.1340924674180407E-3</v>
      </c>
      <c r="HC394" s="240">
        <f t="shared" ca="1" si="801"/>
        <v>9.7734490834598437E-4</v>
      </c>
      <c r="HD394" s="240">
        <f t="shared" ca="1" si="802"/>
        <v>-2.7862545864243572E-3</v>
      </c>
      <c r="HE394" s="240">
        <f t="shared" ca="1" si="803"/>
        <v>-4.8198159189443111E-3</v>
      </c>
      <c r="HF394" s="240">
        <f t="shared" ca="1" si="804"/>
        <v>-3.8606624021381526E-3</v>
      </c>
      <c r="HG394" s="240">
        <f t="shared" ca="1" si="805"/>
        <v>-5.0435059268825761E-4</v>
      </c>
      <c r="HH394" s="240">
        <f t="shared" ca="1" si="806"/>
        <v>3.1651220372967996E-3</v>
      </c>
      <c r="HI394" s="240">
        <f t="shared" ca="1" si="807"/>
        <v>4.8693105402020471E-3</v>
      </c>
      <c r="HJ394" s="240">
        <f t="shared" ca="1" si="808"/>
        <v>3.5500520474729277E-3</v>
      </c>
      <c r="HK394" s="240">
        <f t="shared" ca="1" si="809"/>
        <v>2.6499105116863922E-5</v>
      </c>
      <c r="HL394" s="240">
        <f t="shared" ca="1" si="810"/>
        <v>-3.5135076327183685E-3</v>
      </c>
      <c r="HM394" s="240">
        <f t="shared" ca="1" si="811"/>
        <v>-4.8719110391217306E-3</v>
      </c>
      <c r="HN394" s="240">
        <f t="shared" ca="1" si="812"/>
        <v>-3.2052527509346847E-3</v>
      </c>
      <c r="HO394" s="240">
        <f t="shared" ca="1" si="813"/>
        <v>4.5160758332268901E-4</v>
      </c>
      <c r="HP394" s="240">
        <f t="shared" ca="1" si="814"/>
        <v>3.8280562289582146E-3</v>
      </c>
      <c r="HQ394" s="240">
        <f t="shared" ca="1" si="815"/>
        <v>4.8275923714771905E-3</v>
      </c>
      <c r="HR394" s="240">
        <f t="shared" ca="1" si="816"/>
        <v>2.8295851182355554E-3</v>
      </c>
      <c r="HS394" s="240">
        <f t="shared" ca="1" si="817"/>
        <v>-9.253650438610277E-4</v>
      </c>
      <c r="HT394" s="240">
        <f t="shared" ca="1" si="818"/>
        <v>-4.1057385510847953E-3</v>
      </c>
      <c r="HU394" s="240">
        <f t="shared" ca="1" si="819"/>
        <v>-4.7367813502648924E-3</v>
      </c>
      <c r="HV394" s="240">
        <f t="shared" ca="1" si="820"/>
        <v>-2.4266670340392488E-3</v>
      </c>
      <c r="HW394" s="240">
        <f t="shared" ca="1" si="821"/>
        <v>1.3902107331709957E-3</v>
      </c>
      <c r="HX394" s="240">
        <f t="shared" ca="1" si="822"/>
        <v>4.3438803665394321E-3</v>
      </c>
      <c r="HY394" s="240">
        <f t="shared" ca="1" si="823"/>
        <v>4.6003525352614622E-3</v>
      </c>
      <c r="HZ394" s="240">
        <f t="shared" ca="1" si="824"/>
        <v>2.0003788197540074E-3</v>
      </c>
      <c r="IA394" s="240">
        <f t="shared" ca="1" si="825"/>
        <v>-1.8416679331540362E-3</v>
      </c>
      <c r="IB394" s="240">
        <f t="shared" ca="1" si="826"/>
        <v>-4.5401882394577398E-3</v>
      </c>
      <c r="IC394" s="240">
        <f t="shared" ca="1" si="827"/>
        <v>-4.41961981053496E-3</v>
      </c>
      <c r="ID394" s="240">
        <f t="shared" ca="1" si="828"/>
        <v>-1.5548258639162377E-3</v>
      </c>
      <c r="IE394" s="240">
        <f t="shared" ca="1" si="829"/>
        <v>-3.4613895626674747E-3</v>
      </c>
      <c r="IF394" s="240">
        <f t="shared" ca="1" si="830"/>
        <v>4.692771617710716E-3</v>
      </c>
      <c r="IG394" s="240">
        <f t="shared" ca="1" si="831"/>
        <v>4.1963237310230599E-3</v>
      </c>
      <c r="IH394" s="240">
        <f t="shared" ca="1" si="832"/>
        <v>1.0942990850546798E-3</v>
      </c>
      <c r="II394" s="240">
        <f t="shared" ca="1" si="833"/>
        <v>-2.6871965565952111E-3</v>
      </c>
      <c r="IJ394" s="240">
        <f t="shared" ca="1" si="834"/>
        <v>-4.8001610399552247E-3</v>
      </c>
      <c r="IK394" s="240">
        <f t="shared" ca="1" si="835"/>
        <v>-3.9326147600375156E-3</v>
      </c>
      <c r="IL394" s="240">
        <f t="shared" ca="1" si="836"/>
        <v>-6.2323360779931603E-4</v>
      </c>
      <c r="IM394" s="240">
        <f t="shared" ca="1" si="837"/>
        <v>3.0731250771966452E-3</v>
      </c>
      <c r="IN394" s="240">
        <f t="shared" ca="1" si="838"/>
        <v>4.8613222873500226E-3</v>
      </c>
      <c r="IO394" s="240">
        <f t="shared" ca="1" si="839"/>
        <v>3.6310325591269042E-3</v>
      </c>
      <c r="IP394" s="240">
        <f t="shared" ca="1" si="840"/>
        <v>1.4616605020669892E-4</v>
      </c>
      <c r="IQ394" s="240">
        <f t="shared" ca="1" si="841"/>
        <v>-3.4294577233636237E-3</v>
      </c>
      <c r="IR394" s="240">
        <f t="shared" ca="1" si="842"/>
        <v>-4.8756663436485565E-3</v>
      </c>
      <c r="IS394" s="240">
        <f t="shared" ca="1" si="843"/>
        <v>-3.2944815297475966E-3</v>
      </c>
      <c r="IT394" s="240">
        <f t="shared" ca="1" si="844"/>
        <v>3.3230916635189974E-4</v>
      </c>
      <c r="IU394" s="240">
        <f t="shared" ca="1" si="845"/>
        <v>3.7527628169223204E-3</v>
      </c>
      <c r="IV394" s="240">
        <f t="shared" ca="1" si="846"/>
        <v>4.8430550677474151E-3</v>
      </c>
      <c r="IW394" s="240">
        <f t="shared" ca="1" si="847"/>
        <v>2.9262028422900217E-3</v>
      </c>
      <c r="IX394" s="240">
        <f t="shared" ca="1" si="848"/>
        <v>-8.0758406397986055E-4</v>
      </c>
      <c r="IY394" s="240">
        <f t="shared" ca="1" si="849"/>
        <v>-4.0399267530852219E-3</v>
      </c>
      <c r="IZ394" s="240">
        <f t="shared" ca="1" si="850"/>
        <v>-4.7638025240606631E-3</v>
      </c>
      <c r="JA394" s="240">
        <f t="shared" ca="1" si="851"/>
        <v>-2.5297432218360058E-3</v>
      </c>
      <c r="JB394" s="240">
        <f t="shared" ca="1" si="852"/>
        <v>1.2750814856013395E-3</v>
      </c>
    </row>
    <row r="395" spans="2:262">
      <c r="B395" s="248">
        <v>34</v>
      </c>
      <c r="C395" s="247">
        <f t="shared" si="853"/>
        <v>6.6406250000000026E-4</v>
      </c>
      <c r="D395" s="244">
        <f t="shared" ca="1" si="597"/>
        <v>80.173775585401003</v>
      </c>
      <c r="E395" s="243">
        <f ca="1">AN361</f>
        <v>0.17377558540100571</v>
      </c>
      <c r="F395" s="242">
        <v>34</v>
      </c>
      <c r="G395" s="240">
        <f t="shared" ca="1" si="854"/>
        <v>-1.2389201069981832E-3</v>
      </c>
      <c r="H395" s="240">
        <f t="shared" ca="1" si="598"/>
        <v>-1.3245808534528983E-3</v>
      </c>
      <c r="I395" s="240">
        <f t="shared" ca="1" si="599"/>
        <v>-5.401481601122163E-4</v>
      </c>
      <c r="J395" s="240">
        <f t="shared" ca="1" si="600"/>
        <v>5.9909818571789782E-4</v>
      </c>
      <c r="K395" s="240">
        <f t="shared" ca="1" si="601"/>
        <v>1.3448076630151295E-3</v>
      </c>
      <c r="L395" s="240">
        <f t="shared" ca="1" si="602"/>
        <v>1.2071370715715051E-3</v>
      </c>
      <c r="M395" s="240">
        <f t="shared" ca="1" si="603"/>
        <v>2.7651975726817148E-4</v>
      </c>
      <c r="N395" s="240">
        <f t="shared" ca="1" si="604"/>
        <v>-8.3573843320037611E-4</v>
      </c>
      <c r="O395" s="240">
        <f t="shared" ca="1" si="605"/>
        <v>-1.3990150147192306E-3</v>
      </c>
      <c r="P395" s="240">
        <f t="shared" ca="1" si="606"/>
        <v>-1.043303688999889E-3</v>
      </c>
      <c r="Q395" s="240">
        <f t="shared" ca="1" si="607"/>
        <v>-2.264855226377161E-6</v>
      </c>
      <c r="R395" s="240">
        <f t="shared" ca="1" si="608"/>
        <v>1.0402617213824776E-3</v>
      </c>
      <c r="S395" s="240">
        <f t="shared" ca="1" si="609"/>
        <v>1.3994590039843305E-3</v>
      </c>
      <c r="T395" s="240">
        <f t="shared" ca="1" si="610"/>
        <v>8.3937673075145487E-4</v>
      </c>
      <c r="U395" s="241">
        <f t="shared" ca="1" si="611"/>
        <v>-2.7207708393162019E-4</v>
      </c>
      <c r="V395" s="240">
        <f t="shared" ca="1" si="612"/>
        <v>-1.2048083349973434E-3</v>
      </c>
      <c r="W395" s="240">
        <f t="shared" ca="1" si="613"/>
        <v>-1.3461225685519633E-3</v>
      </c>
      <c r="X395" s="240">
        <f t="shared" ca="1" si="614"/>
        <v>-6.0319299546813816E-4</v>
      </c>
      <c r="Y395" s="240">
        <f t="shared" ca="1" si="615"/>
        <v>5.3596325333671432E-4</v>
      </c>
      <c r="Z395" s="240">
        <f t="shared" ca="1" si="616"/>
        <v>1.3230548399625602E-3</v>
      </c>
      <c r="AA395" s="240">
        <f t="shared" ca="1" si="617"/>
        <v>1.2410553977243775E-3</v>
      </c>
      <c r="AB395" s="240">
        <f t="shared" ca="1" si="618"/>
        <v>3.4382889164350763E-4</v>
      </c>
      <c r="AC395" s="240">
        <f t="shared" ca="1" si="619"/>
        <v>-7.7925265548773139E-4</v>
      </c>
      <c r="AD395" s="240">
        <f t="shared" ca="1" si="620"/>
        <v>-1.3904570894057188E-3</v>
      </c>
      <c r="AE395" s="240">
        <f t="shared" ca="1" si="621"/>
        <v>-1.0882951639541302E-3</v>
      </c>
      <c r="AF395" s="240">
        <f t="shared" ca="1" si="622"/>
        <v>-7.1251636334483301E-5</v>
      </c>
      <c r="AG395" s="240">
        <f t="shared" ca="1" si="623"/>
        <v>9.9259581509827922E-4</v>
      </c>
      <c r="AH395" s="240">
        <f t="shared" ca="1" si="624"/>
        <v>1.4044248526803341E-3</v>
      </c>
      <c r="AI395" s="240">
        <f t="shared" ca="1" si="625"/>
        <v>8.9371235735608554E-4</v>
      </c>
      <c r="AJ395" s="240">
        <f t="shared" ca="1" si="626"/>
        <v>-2.0406377940049712E-4</v>
      </c>
      <c r="AK395" s="240">
        <f t="shared" ca="1" si="627"/>
        <v>-1.1677940741887493E-3</v>
      </c>
      <c r="AL395" s="240">
        <f t="shared" ca="1" si="628"/>
        <v>-1.3644213564769758E-3</v>
      </c>
      <c r="AM395" s="240">
        <f t="shared" ca="1" si="629"/>
        <v>-6.6478468606451073E-4</v>
      </c>
      <c r="AN395" s="240">
        <f t="shared" ca="1" si="630"/>
        <v>4.7153713853340714E-4</v>
      </c>
      <c r="AO395" s="240">
        <f t="shared" ca="1" si="631"/>
        <v>1.2981146619146042E-3</v>
      </c>
      <c r="AP395" s="240">
        <f t="shared" ca="1" si="632"/>
        <v>1.2719839127205196E-3</v>
      </c>
      <c r="AQ395" s="240">
        <f t="shared" ca="1" si="633"/>
        <v>4.1030971210301932E-4</v>
      </c>
      <c r="AR395" s="240">
        <f t="shared" ca="1" si="634"/>
        <v>-7.2088958987354742E-4</v>
      </c>
      <c r="AS395" s="240">
        <f t="shared" ca="1" si="635"/>
        <v>-1.3785494311741723E-3</v>
      </c>
      <c r="AT395" s="240">
        <f t="shared" ca="1" si="636"/>
        <v>-1.1306648405350109E-3</v>
      </c>
      <c r="AU395" s="240">
        <f t="shared" ca="1" si="637"/>
        <v>-1.4006676600975107E-4</v>
      </c>
      <c r="AV395" s="240">
        <f t="shared" ca="1" si="638"/>
        <v>9.4253865855439085E-4</v>
      </c>
      <c r="AW395" s="240">
        <f t="shared" ca="1" si="639"/>
        <v>1.4060073188931425E-3</v>
      </c>
      <c r="AX395" s="240">
        <f t="shared" ca="1" si="640"/>
        <v>9.4589495261188604E-4</v>
      </c>
      <c r="AY395" s="240">
        <f t="shared" ca="1" si="641"/>
        <v>-1.3555886735092958E-4</v>
      </c>
      <c r="AZ395" s="240">
        <f t="shared" ca="1" si="642"/>
        <v>-1.1279664951687513E-3</v>
      </c>
      <c r="BA395" s="240">
        <f t="shared" ca="1" si="643"/>
        <v>-1.3794331338450384E-3</v>
      </c>
      <c r="BB395" s="240">
        <f t="shared" ca="1" si="644"/>
        <v>-7.2477485212388596E-4</v>
      </c>
      <c r="BC395" s="240">
        <f t="shared" ca="1" si="645"/>
        <v>4.0597504946159301E-4</v>
      </c>
      <c r="BD395" s="240">
        <f t="shared" ca="1" si="646"/>
        <v>1.2700472119446813E-3</v>
      </c>
      <c r="BE395" s="240">
        <f t="shared" ca="1" si="647"/>
        <v>1.2998481070582853E-3</v>
      </c>
      <c r="BF395" s="240">
        <f t="shared" ca="1" si="648"/>
        <v>4.7580206052719344E-4</v>
      </c>
      <c r="BG395" s="240">
        <f t="shared" ca="1" si="649"/>
        <v>-6.6078983809488749E-4</v>
      </c>
      <c r="BH395" s="240">
        <f t="shared" ca="1" si="650"/>
        <v>-1.3633207266162551E-3</v>
      </c>
      <c r="BI395" s="240">
        <f t="shared" ca="1" si="651"/>
        <v>-1.1703106464804962E-3</v>
      </c>
      <c r="BJ395" s="240">
        <f t="shared" ca="1" si="652"/>
        <v>-2.0854446257730156E-4</v>
      </c>
      <c r="BK395" s="240">
        <f t="shared" ca="1" si="653"/>
        <v>8.9021084382539758E-4</v>
      </c>
      <c r="BL395" s="240">
        <f t="shared" ca="1" si="654"/>
        <v>1.4042025903230411E-3</v>
      </c>
      <c r="BM395" s="240">
        <f t="shared" ca="1" si="655"/>
        <v>9.9579880407623181E-4</v>
      </c>
      <c r="BN395" s="240">
        <f t="shared" ca="1" si="656"/>
        <v>-6.6727382116344412E-5</v>
      </c>
      <c r="BO395" s="240">
        <f t="shared" ca="1" si="657"/>
        <v>-1.0854215460636982E-3</v>
      </c>
      <c r="BP395" s="240">
        <f t="shared" ca="1" si="658"/>
        <v>-1.391121735969596E-3</v>
      </c>
      <c r="BQ395" s="240">
        <f t="shared" ca="1" si="659"/>
        <v>-7.8301897208172828E-4</v>
      </c>
      <c r="BR395" s="240">
        <f t="shared" ca="1" si="660"/>
        <v>3.3943493093641601E-4</v>
      </c>
      <c r="BS395" s="240">
        <f t="shared" ca="1" si="661"/>
        <v>1.2389201069981858E-3</v>
      </c>
      <c r="BT395" s="240">
        <f t="shared" ca="1" si="662"/>
        <v>1.3245808534528985E-3</v>
      </c>
      <c r="BU395" s="240">
        <f t="shared" ca="1" si="663"/>
        <v>5.4014816011221445E-4</v>
      </c>
      <c r="BV395" s="240">
        <f t="shared" ca="1" si="664"/>
        <v>-5.9909818571790314E-4</v>
      </c>
      <c r="BW395" s="240">
        <f t="shared" ca="1" si="665"/>
        <v>-1.3448076630151293E-3</v>
      </c>
      <c r="BX395" s="240">
        <f t="shared" ca="1" si="666"/>
        <v>-1.207137071571504E-3</v>
      </c>
      <c r="BY395" s="240">
        <f t="shared" ca="1" si="667"/>
        <v>-2.7651975726816579E-4</v>
      </c>
      <c r="BZ395" s="240">
        <f t="shared" ca="1" si="668"/>
        <v>8.3573843320037589E-4</v>
      </c>
      <c r="CA395" s="240">
        <f t="shared" ca="1" si="669"/>
        <v>1.3990150147192306E-3</v>
      </c>
      <c r="CB395" s="240">
        <f t="shared" ca="1" si="670"/>
        <v>1.0433036889998843E-3</v>
      </c>
      <c r="CC395" s="240">
        <f t="shared" ca="1" si="671"/>
        <v>2.2648552263775947E-6</v>
      </c>
      <c r="CD395" s="240">
        <f t="shared" ca="1" si="672"/>
        <v>-1.0402617213824791E-3</v>
      </c>
      <c r="CE395" s="240">
        <f t="shared" ca="1" si="673"/>
        <v>-1.3994590039843296E-3</v>
      </c>
      <c r="CF395" s="240">
        <f t="shared" ca="1" si="674"/>
        <v>-8.3937673075144717E-4</v>
      </c>
      <c r="CG395" s="240">
        <f t="shared" ca="1" si="675"/>
        <v>2.7207708393161488E-4</v>
      </c>
      <c r="CH395" s="240">
        <f t="shared" ca="1" si="676"/>
        <v>1.2048083349973419E-3</v>
      </c>
      <c r="CI395" s="240">
        <f t="shared" ca="1" si="677"/>
        <v>1.3461225685519635E-3</v>
      </c>
      <c r="CJ395" s="240">
        <f t="shared" ca="1" si="678"/>
        <v>6.0319299546813415E-4</v>
      </c>
      <c r="CK395" s="240">
        <f t="shared" ca="1" si="679"/>
        <v>-5.3596325333672083E-4</v>
      </c>
      <c r="CL395" s="240">
        <f t="shared" ca="1" si="680"/>
        <v>-1.3230548399625641E-3</v>
      </c>
      <c r="CM395" s="240">
        <f t="shared" ca="1" si="681"/>
        <v>-1.241055397724381E-3</v>
      </c>
      <c r="CN395" s="240">
        <f t="shared" ca="1" si="682"/>
        <v>-3.4382889164351045E-4</v>
      </c>
      <c r="CO395" s="240">
        <f t="shared" ca="1" si="683"/>
        <v>7.7925265548773324E-4</v>
      </c>
      <c r="CP395" s="240">
        <f t="shared" ca="1" si="684"/>
        <v>1.390457089405719E-3</v>
      </c>
      <c r="CQ395" s="240">
        <f t="shared" ca="1" si="685"/>
        <v>1.0882951639541259E-3</v>
      </c>
      <c r="CR395" s="240">
        <f t="shared" ca="1" si="686"/>
        <v>7.1251636334471321E-5</v>
      </c>
      <c r="CS395" s="240">
        <f t="shared" ca="1" si="687"/>
        <v>-9.9259581509827705E-4</v>
      </c>
      <c r="CT395" s="240">
        <f t="shared" ca="1" si="688"/>
        <v>-1.4044248526803341E-3</v>
      </c>
      <c r="CU395" s="240">
        <f t="shared" ca="1" si="689"/>
        <v>-8.9371235735608381E-4</v>
      </c>
      <c r="CV395" s="240">
        <f t="shared" ca="1" si="690"/>
        <v>2.0406377940050408E-4</v>
      </c>
      <c r="CW395" s="240">
        <f t="shared" ca="1" si="691"/>
        <v>1.167794074188753E-3</v>
      </c>
      <c r="CX395" s="240">
        <f t="shared" ca="1" si="692"/>
        <v>1.3644213564769727E-3</v>
      </c>
      <c r="CY395" s="240">
        <f t="shared" ca="1" si="693"/>
        <v>6.6478468606451344E-4</v>
      </c>
      <c r="CZ395" s="240">
        <f t="shared" ca="1" si="694"/>
        <v>-4.7153713853340443E-4</v>
      </c>
      <c r="DA395" s="240">
        <f t="shared" ca="1" si="695"/>
        <v>-1.2981146619146053E-3</v>
      </c>
      <c r="DB395" s="240">
        <f t="shared" ca="1" si="696"/>
        <v>-1.2719839127205168E-3</v>
      </c>
      <c r="DC395" s="240">
        <f t="shared" ca="1" si="697"/>
        <v>-4.103097121030126E-4</v>
      </c>
      <c r="DD395" s="240">
        <f t="shared" ca="1" si="698"/>
        <v>7.2088958987354059E-4</v>
      </c>
      <c r="DE395" s="240">
        <f t="shared" ca="1" si="699"/>
        <v>1.3785494311741703E-3</v>
      </c>
      <c r="DF395" s="240">
        <f t="shared" ca="1" si="700"/>
        <v>1.1306648405350096E-3</v>
      </c>
      <c r="DG395" s="240">
        <f t="shared" ca="1" si="701"/>
        <v>1.4006676600974901E-4</v>
      </c>
      <c r="DH395" s="240">
        <f t="shared" ca="1" si="702"/>
        <v>-9.4253865855439237E-4</v>
      </c>
      <c r="DI395" s="240">
        <f t="shared" ca="1" si="703"/>
        <v>-1.4060073188931425E-3</v>
      </c>
      <c r="DJ395" s="240">
        <f t="shared" ca="1" si="704"/>
        <v>-9.45894952611892E-4</v>
      </c>
      <c r="DK395" s="240">
        <f t="shared" ca="1" si="705"/>
        <v>1.3555886735092175E-4</v>
      </c>
      <c r="DL395" s="240">
        <f t="shared" ca="1" si="706"/>
        <v>1.1279664951687526E-3</v>
      </c>
      <c r="DM395" s="240">
        <f t="shared" ca="1" si="707"/>
        <v>1.3794331338450381E-3</v>
      </c>
      <c r="DN395" s="240">
        <f t="shared" ca="1" si="708"/>
        <v>7.2477485212388434E-4</v>
      </c>
      <c r="DO395" s="240">
        <f t="shared" ca="1" si="709"/>
        <v>-4.0597504946160456E-4</v>
      </c>
      <c r="DP395" s="240">
        <f t="shared" ca="1" si="710"/>
        <v>-1.2700472119446778E-3</v>
      </c>
      <c r="DQ395" s="240">
        <f t="shared" ca="1" si="711"/>
        <v>-1.2998481070582849E-3</v>
      </c>
      <c r="DR395" s="240">
        <f t="shared" ca="1" si="712"/>
        <v>-4.758020605271916E-4</v>
      </c>
      <c r="DS395" s="240">
        <f t="shared" ca="1" si="713"/>
        <v>6.6078983809488945E-4</v>
      </c>
      <c r="DT395" s="240">
        <f t="shared" ca="1" si="714"/>
        <v>1.3633207266162579E-3</v>
      </c>
      <c r="DU395" s="240">
        <f t="shared" ca="1" si="715"/>
        <v>1.1703106464804895E-3</v>
      </c>
      <c r="DV395" s="240">
        <f t="shared" ca="1" si="716"/>
        <v>2.0854446257730937E-4</v>
      </c>
      <c r="DW395" s="240">
        <f t="shared" ca="1" si="717"/>
        <v>-8.9021084382539931E-4</v>
      </c>
      <c r="DX395" s="240">
        <f t="shared" ca="1" si="718"/>
        <v>-1.4042025903230411E-3</v>
      </c>
      <c r="DY395" s="240">
        <f t="shared" ca="1" si="719"/>
        <v>-9.9579880407623029E-4</v>
      </c>
      <c r="DZ395" s="240">
        <f t="shared" ca="1" si="720"/>
        <v>6.6727382116356447E-5</v>
      </c>
      <c r="EA395" s="240">
        <f t="shared" ca="1" si="721"/>
        <v>1.085421546063706E-3</v>
      </c>
      <c r="EB395" s="240">
        <f t="shared" ca="1" si="722"/>
        <v>1.3911217359695971E-3</v>
      </c>
      <c r="EC395" s="240">
        <f t="shared" ca="1" si="723"/>
        <v>7.8301897208172644E-4</v>
      </c>
      <c r="ED395" s="240">
        <f t="shared" ca="1" si="724"/>
        <v>-3.3943493093641802E-4</v>
      </c>
      <c r="EE395" s="240">
        <f t="shared" ca="1" si="725"/>
        <v>-1.2389201069981869E-3</v>
      </c>
      <c r="EF395" s="240">
        <f t="shared" ca="1" si="726"/>
        <v>-1.3245808534528946E-3</v>
      </c>
      <c r="EG395" s="240">
        <f t="shared" ca="1" si="727"/>
        <v>-5.4014816011222172E-4</v>
      </c>
      <c r="EH395" s="240">
        <f t="shared" ca="1" si="728"/>
        <v>5.9909818571789598E-4</v>
      </c>
      <c r="EI395" s="240">
        <f t="shared" ca="1" si="729"/>
        <v>1.3448076630151297E-3</v>
      </c>
      <c r="EJ395" s="240">
        <f t="shared" ca="1" si="730"/>
        <v>1.2071370715715031E-3</v>
      </c>
      <c r="EK395" s="240">
        <f t="shared" ca="1" si="731"/>
        <v>2.7651975726816373E-4</v>
      </c>
      <c r="EL395" s="240">
        <f t="shared" ca="1" si="732"/>
        <v>-8.3573843320038543E-4</v>
      </c>
      <c r="EM395" s="240">
        <f t="shared" ca="1" si="733"/>
        <v>-1.3990150147192299E-3</v>
      </c>
      <c r="EN395" s="240">
        <f t="shared" ca="1" si="734"/>
        <v>-1.0433036889998897E-3</v>
      </c>
      <c r="EO395" s="240">
        <f t="shared" ca="1" si="735"/>
        <v>-2.2648552263754805E-6</v>
      </c>
      <c r="EP395" s="240">
        <f t="shared" ca="1" si="736"/>
        <v>1.0402617213824805E-3</v>
      </c>
      <c r="EQ395" s="240">
        <f t="shared" ca="1" si="737"/>
        <v>1.3994590039843294E-3</v>
      </c>
      <c r="ER395" s="240">
        <f t="shared" ca="1" si="738"/>
        <v>8.3937673075144576E-4</v>
      </c>
      <c r="ES395" s="240">
        <f t="shared" ca="1" si="739"/>
        <v>-2.7207708393161688E-4</v>
      </c>
      <c r="ET395" s="240">
        <f t="shared" ca="1" si="740"/>
        <v>-1.2048083349973432E-3</v>
      </c>
      <c r="EU395" s="240">
        <f t="shared" ca="1" si="741"/>
        <v>-1.3461225685519628E-3</v>
      </c>
      <c r="EV395" s="240">
        <f t="shared" ca="1" si="742"/>
        <v>-6.031929954681322E-4</v>
      </c>
      <c r="EW395" s="240">
        <f t="shared" ca="1" si="743"/>
        <v>5.3596325333672267E-4</v>
      </c>
      <c r="EX395" s="240">
        <f t="shared" ca="1" si="744"/>
        <v>1.3230548399625647E-3</v>
      </c>
      <c r="EY395" s="240">
        <f t="shared" ca="1" si="745"/>
        <v>1.2410553977243801E-3</v>
      </c>
      <c r="EZ395" s="240">
        <f t="shared" ca="1" si="746"/>
        <v>3.438288916435085E-4</v>
      </c>
      <c r="FA395" s="240">
        <f t="shared" ca="1" si="747"/>
        <v>-7.7925265548773486E-4</v>
      </c>
      <c r="FB395" s="240">
        <f t="shared" ca="1" si="748"/>
        <v>-1.3904570894057195E-3</v>
      </c>
      <c r="FC395" s="240">
        <f t="shared" ca="1" si="749"/>
        <v>-1.0882951639541243E-3</v>
      </c>
      <c r="FD395" s="240">
        <f t="shared" ca="1" si="750"/>
        <v>-7.1251636334469261E-5</v>
      </c>
      <c r="FE395" s="240">
        <f t="shared" ca="1" si="751"/>
        <v>9.9259581509829266E-4</v>
      </c>
      <c r="FF395" s="240">
        <f t="shared" ca="1" si="752"/>
        <v>1.4044248526803333E-3</v>
      </c>
      <c r="FG395" s="240">
        <f t="shared" ca="1" si="753"/>
        <v>8.9371235735606668E-4</v>
      </c>
      <c r="FH395" s="240">
        <f t="shared" ca="1" si="754"/>
        <v>-2.0406377940048636E-4</v>
      </c>
      <c r="FI395" s="240">
        <f t="shared" ca="1" si="755"/>
        <v>-1.1677940741887432E-3</v>
      </c>
      <c r="FJ395" s="240">
        <f t="shared" ca="1" si="756"/>
        <v>-1.3644213564769771E-3</v>
      </c>
      <c r="FK395" s="240">
        <f t="shared" ca="1" si="757"/>
        <v>-6.6478468606451149E-4</v>
      </c>
      <c r="FL395" s="240">
        <f t="shared" ca="1" si="758"/>
        <v>4.7153713853340633E-4</v>
      </c>
      <c r="FM395" s="240">
        <f t="shared" ca="1" si="759"/>
        <v>1.298114661914606E-3</v>
      </c>
      <c r="FN395" s="240">
        <f t="shared" ca="1" si="760"/>
        <v>1.2719839127205159E-3</v>
      </c>
      <c r="FO395" s="240">
        <f t="shared" ca="1" si="761"/>
        <v>4.1030971210301076E-4</v>
      </c>
      <c r="FP395" s="240">
        <f t="shared" ca="1" si="762"/>
        <v>-7.2088958987355967E-4</v>
      </c>
      <c r="FQ395" s="240">
        <f t="shared" ca="1" si="763"/>
        <v>-1.3785494311741747E-3</v>
      </c>
      <c r="FR395" s="240">
        <f t="shared" ca="1" si="764"/>
        <v>-1.1306648405349966E-3</v>
      </c>
      <c r="FS395" s="240">
        <f t="shared" ca="1" si="765"/>
        <v>-1.4006676600976684E-4</v>
      </c>
      <c r="FT395" s="240">
        <f t="shared" ca="1" si="766"/>
        <v>9.4253865855437903E-4</v>
      </c>
      <c r="FU395" s="240">
        <f t="shared" ca="1" si="767"/>
        <v>1.4060073188931425E-3</v>
      </c>
      <c r="FV395" s="240">
        <f t="shared" ca="1" si="768"/>
        <v>9.4589495261189027E-4</v>
      </c>
      <c r="FW395" s="240">
        <f t="shared" ca="1" si="769"/>
        <v>-1.3555886735092381E-4</v>
      </c>
      <c r="FX395" s="240">
        <f t="shared" ca="1" si="770"/>
        <v>-1.1279664951687539E-3</v>
      </c>
      <c r="FY395" s="240">
        <f t="shared" ca="1" si="771"/>
        <v>-1.3794331338450377E-3</v>
      </c>
      <c r="FZ395" s="240">
        <f t="shared" ca="1" si="772"/>
        <v>-7.2477485212388249E-4</v>
      </c>
      <c r="GA395" s="240">
        <f t="shared" ca="1" si="773"/>
        <v>4.0597504946160651E-4</v>
      </c>
      <c r="GB395" s="240">
        <f t="shared" ca="1" si="774"/>
        <v>1.2700472119446873E-3</v>
      </c>
      <c r="GC395" s="240">
        <f t="shared" ca="1" si="775"/>
        <v>1.2998481070582765E-3</v>
      </c>
      <c r="GD395" s="240">
        <f t="shared" ca="1" si="776"/>
        <v>4.7580206052717084E-4</v>
      </c>
      <c r="GE395" s="240">
        <f t="shared" ca="1" si="777"/>
        <v>-6.6078983809487362E-4</v>
      </c>
      <c r="GF395" s="240">
        <f t="shared" ca="1" si="778"/>
        <v>-1.3633207266162536E-3</v>
      </c>
      <c r="GG395" s="240">
        <f t="shared" ca="1" si="779"/>
        <v>-1.1703106464804995E-3</v>
      </c>
      <c r="GH395" s="240">
        <f t="shared" ca="1" si="780"/>
        <v>-2.0854446257730736E-4</v>
      </c>
      <c r="GI395" s="240">
        <f t="shared" ca="1" si="781"/>
        <v>8.9021084382540083E-4</v>
      </c>
      <c r="GJ395" s="240">
        <f t="shared" ca="1" si="782"/>
        <v>1.4042025903230411E-3</v>
      </c>
      <c r="GK395" s="240">
        <f t="shared" ca="1" si="783"/>
        <v>9.9579880407622877E-4</v>
      </c>
      <c r="GL395" s="240">
        <f t="shared" ca="1" si="784"/>
        <v>-6.6727382116358507E-5</v>
      </c>
      <c r="GM395" s="240">
        <f t="shared" ca="1" si="785"/>
        <v>-1.0854215460637073E-3</v>
      </c>
      <c r="GN395" s="240">
        <f t="shared" ca="1" si="786"/>
        <v>-1.3911217359695938E-3</v>
      </c>
      <c r="GO395" s="240">
        <f t="shared" ca="1" si="787"/>
        <v>-7.8301897208170822E-4</v>
      </c>
      <c r="GP395" s="240">
        <f t="shared" ca="1" si="788"/>
        <v>3.3943493093643943E-4</v>
      </c>
      <c r="GQ395" s="240">
        <f t="shared" ca="1" si="789"/>
        <v>1.2389201069981782E-3</v>
      </c>
      <c r="GR395" s="240">
        <f t="shared" ca="1" si="790"/>
        <v>1.3245808534529005E-3</v>
      </c>
      <c r="GS395" s="240">
        <f t="shared" ca="1" si="791"/>
        <v>5.4014816011221977E-4</v>
      </c>
      <c r="GT395" s="240">
        <f t="shared" ca="1" si="792"/>
        <v>-5.9909818571789782E-4</v>
      </c>
      <c r="GU395" s="240">
        <f t="shared" ca="1" si="793"/>
        <v>-1.3448076630151304E-3</v>
      </c>
      <c r="GV395" s="240">
        <f t="shared" ca="1" si="794"/>
        <v>-1.207137071571502E-3</v>
      </c>
      <c r="GW395" s="240">
        <f t="shared" ca="1" si="795"/>
        <v>-2.7651975726816178E-4</v>
      </c>
      <c r="GX395" s="240">
        <f t="shared" ca="1" si="796"/>
        <v>8.3573843320038717E-4</v>
      </c>
      <c r="GY395" s="240">
        <f t="shared" ca="1" si="797"/>
        <v>1.3990150147192319E-3</v>
      </c>
      <c r="GZ395" s="240">
        <f t="shared" ca="1" si="798"/>
        <v>1.0433036889998749E-3</v>
      </c>
      <c r="HA395" s="240">
        <f t="shared" ca="1" si="799"/>
        <v>2.264855226353417E-6</v>
      </c>
      <c r="HB395" s="240">
        <f t="shared" ca="1" si="800"/>
        <v>-1.0402617213824685E-3</v>
      </c>
      <c r="HC395" s="240">
        <f t="shared" ca="1" si="801"/>
        <v>-1.3994590039843311E-3</v>
      </c>
      <c r="HD395" s="240">
        <f t="shared" ca="1" si="802"/>
        <v>-8.3937673075146018E-4</v>
      </c>
      <c r="HE395" s="240">
        <f t="shared" ca="1" si="803"/>
        <v>2.7207708393161889E-4</v>
      </c>
      <c r="HF395" s="240">
        <f t="shared" ca="1" si="804"/>
        <v>1.204808334997344E-3</v>
      </c>
      <c r="HG395" s="240">
        <f t="shared" ca="1" si="805"/>
        <v>1.3461225685519624E-3</v>
      </c>
      <c r="HH395" s="240">
        <f t="shared" ca="1" si="806"/>
        <v>6.0319299546813035E-4</v>
      </c>
      <c r="HI395" s="240">
        <f t="shared" ca="1" si="807"/>
        <v>-5.3596325333672462E-4</v>
      </c>
      <c r="HJ395" s="240">
        <f t="shared" ca="1" si="808"/>
        <v>-1.3230548399625654E-3</v>
      </c>
      <c r="HK395" s="240">
        <f t="shared" ca="1" si="809"/>
        <v>-1.24105539772437E-3</v>
      </c>
      <c r="HL395" s="240">
        <f t="shared" ca="1" si="810"/>
        <v>-3.4382889164348709E-4</v>
      </c>
      <c r="HM395" s="240">
        <f t="shared" ca="1" si="811"/>
        <v>7.7925265548775319E-4</v>
      </c>
      <c r="HN395" s="240">
        <f t="shared" ca="1" si="812"/>
        <v>1.3904570894057167E-3</v>
      </c>
      <c r="HO395" s="240">
        <f t="shared" ca="1" si="813"/>
        <v>1.0882951639541358E-3</v>
      </c>
      <c r="HP395" s="240">
        <f t="shared" ca="1" si="814"/>
        <v>7.1251636334487096E-5</v>
      </c>
      <c r="HQ395" s="240">
        <f t="shared" ca="1" si="815"/>
        <v>-9.9259581509828008E-4</v>
      </c>
      <c r="HR395" s="240">
        <f t="shared" ca="1" si="816"/>
        <v>-1.4044248526803339E-3</v>
      </c>
      <c r="HS395" s="240">
        <f t="shared" ca="1" si="817"/>
        <v>-8.9371235735608077E-4</v>
      </c>
      <c r="HT395" s="240">
        <f t="shared" ca="1" si="818"/>
        <v>2.040637794005082E-4</v>
      </c>
      <c r="HU395" s="240">
        <f t="shared" ca="1" si="819"/>
        <v>1.1677940741887556E-3</v>
      </c>
      <c r="HV395" s="240">
        <f t="shared" ca="1" si="820"/>
        <v>1.3644213564769718E-3</v>
      </c>
      <c r="HW395" s="240">
        <f t="shared" ca="1" si="821"/>
        <v>6.6478468606449197E-4</v>
      </c>
      <c r="HX395" s="240">
        <f t="shared" ca="1" si="822"/>
        <v>-4.7153713853342714E-4</v>
      </c>
      <c r="HY395" s="240">
        <f t="shared" ca="1" si="823"/>
        <v>-1.2981146619145993E-3</v>
      </c>
      <c r="HZ395" s="240">
        <f t="shared" ca="1" si="824"/>
        <v>-1.2719839127205235E-3</v>
      </c>
      <c r="IA395" s="240">
        <f t="shared" ca="1" si="825"/>
        <v>-4.1030971210302773E-4</v>
      </c>
      <c r="IB395" s="240">
        <f t="shared" ca="1" si="826"/>
        <v>7.2088958987354427E-4</v>
      </c>
      <c r="IC395" s="240">
        <f t="shared" ca="1" si="827"/>
        <v>1.3785494311741712E-3</v>
      </c>
      <c r="ID395" s="240">
        <f t="shared" ca="1" si="828"/>
        <v>1.1306648405350072E-3</v>
      </c>
      <c r="IE395" s="240">
        <f t="shared" ca="1" si="829"/>
        <v>5.9669643538764919E-4</v>
      </c>
      <c r="IF395" s="240">
        <f t="shared" ca="1" si="830"/>
        <v>-9.425386585543954E-4</v>
      </c>
      <c r="IG395" s="240">
        <f t="shared" ca="1" si="831"/>
        <v>-1.4060073188931425E-3</v>
      </c>
      <c r="IH395" s="240">
        <f t="shared" ca="1" si="832"/>
        <v>-9.458949526118739E-4</v>
      </c>
      <c r="II395" s="240">
        <f t="shared" ca="1" si="833"/>
        <v>1.3555886735094574E-4</v>
      </c>
      <c r="IJ395" s="240">
        <f t="shared" ca="1" si="834"/>
        <v>1.1279664951687671E-3</v>
      </c>
      <c r="IK395" s="240">
        <f t="shared" ca="1" si="835"/>
        <v>1.3794331338450412E-3</v>
      </c>
      <c r="IL395" s="240">
        <f t="shared" ca="1" si="836"/>
        <v>7.2477485212389778E-4</v>
      </c>
      <c r="IM395" s="240">
        <f t="shared" ca="1" si="837"/>
        <v>-4.0597504946158938E-4</v>
      </c>
      <c r="IN395" s="240">
        <f t="shared" ca="1" si="838"/>
        <v>-1.2700472119446795E-3</v>
      </c>
      <c r="IO395" s="240">
        <f t="shared" ca="1" si="839"/>
        <v>-1.2998481070582834E-3</v>
      </c>
      <c r="IP395" s="240">
        <f t="shared" ca="1" si="840"/>
        <v>-4.7580206052718764E-4</v>
      </c>
      <c r="IQ395" s="240">
        <f t="shared" ca="1" si="841"/>
        <v>6.6078983809489302E-4</v>
      </c>
      <c r="IR395" s="240">
        <f t="shared" ca="1" si="842"/>
        <v>1.363320726616259E-3</v>
      </c>
      <c r="IS395" s="240">
        <f t="shared" ca="1" si="843"/>
        <v>1.1703106464804873E-3</v>
      </c>
      <c r="IT395" s="240">
        <f t="shared" ca="1" si="844"/>
        <v>2.0854446257728546E-4</v>
      </c>
      <c r="IU395" s="240">
        <f t="shared" ca="1" si="845"/>
        <v>-8.9021084382541796E-4</v>
      </c>
      <c r="IV395" s="240">
        <f t="shared" ca="1" si="846"/>
        <v>-1.4042025903230422E-3</v>
      </c>
      <c r="IW395" s="240">
        <f t="shared" ca="1" si="847"/>
        <v>-9.9579880407624157E-4</v>
      </c>
      <c r="IX395" s="240">
        <f t="shared" ca="1" si="848"/>
        <v>6.6727382116340617E-5</v>
      </c>
      <c r="IY395" s="240">
        <f t="shared" ca="1" si="849"/>
        <v>1.085421546063696E-3</v>
      </c>
      <c r="IZ395" s="240">
        <f t="shared" ca="1" si="850"/>
        <v>1.3911217359695964E-3</v>
      </c>
      <c r="JA395" s="240">
        <f t="shared" ca="1" si="851"/>
        <v>7.8301897208172308E-4</v>
      </c>
      <c r="JB395" s="240">
        <f t="shared" ca="1" si="852"/>
        <v>-3.3943493093642203E-4</v>
      </c>
    </row>
    <row r="396" spans="2:262">
      <c r="B396" s="248">
        <v>35</v>
      </c>
      <c r="C396" s="247">
        <f t="shared" si="853"/>
        <v>6.8359375000000028E-4</v>
      </c>
      <c r="D396" s="244">
        <f t="shared" ca="1" si="597"/>
        <v>80.164459981672763</v>
      </c>
      <c r="E396" s="243">
        <f ca="1">AO361</f>
        <v>0.16445998167276613</v>
      </c>
      <c r="F396" s="242">
        <v>35</v>
      </c>
      <c r="G396" s="240">
        <f t="shared" ca="1" si="854"/>
        <v>-6.2161706114678191E-3</v>
      </c>
      <c r="H396" s="240">
        <f t="shared" ca="1" si="598"/>
        <v>-6.496400576740574E-3</v>
      </c>
      <c r="I396" s="240">
        <f t="shared" ca="1" si="599"/>
        <v>-2.2703742558845704E-3</v>
      </c>
      <c r="J396" s="240">
        <f t="shared" ca="1" si="600"/>
        <v>3.5305069621701908E-3</v>
      </c>
      <c r="K396" s="240">
        <f t="shared" ca="1" si="601"/>
        <v>6.8824367949821838E-3</v>
      </c>
      <c r="L396" s="240">
        <f t="shared" ca="1" si="602"/>
        <v>5.460334653486193E-3</v>
      </c>
      <c r="M396" s="240">
        <f t="shared" ca="1" si="603"/>
        <v>2.5064782321102203E-4</v>
      </c>
      <c r="N396" s="240">
        <f t="shared" ca="1" si="604"/>
        <v>-5.1329019509523547E-3</v>
      </c>
      <c r="O396" s="240">
        <f t="shared" ca="1" si="605"/>
        <v>-6.9559921430240972E-3</v>
      </c>
      <c r="P396" s="240">
        <f t="shared" ca="1" si="606"/>
        <v>-3.954028376294016E-3</v>
      </c>
      <c r="Q396" s="240">
        <f t="shared" ca="1" si="607"/>
        <v>1.7906642316963591E-3</v>
      </c>
      <c r="R396" s="240">
        <f t="shared" ca="1" si="608"/>
        <v>6.2932548702795254E-3</v>
      </c>
      <c r="S396" s="240">
        <f t="shared" ca="1" si="609"/>
        <v>6.4305021184099887E-3</v>
      </c>
      <c r="T396" s="240">
        <f t="shared" ca="1" si="610"/>
        <v>2.1072038303247519E-3</v>
      </c>
      <c r="U396" s="241">
        <f t="shared" ca="1" si="611"/>
        <v>-3.677765485337377E-3</v>
      </c>
      <c r="V396" s="240">
        <f t="shared" ca="1" si="612"/>
        <v>-6.9116369058749355E-3</v>
      </c>
      <c r="W396" s="240">
        <f t="shared" ca="1" si="613"/>
        <v>-5.3512215692117799E-3</v>
      </c>
      <c r="X396" s="240">
        <f t="shared" ca="1" si="614"/>
        <v>-7.8908305400323883E-5</v>
      </c>
      <c r="Y396" s="240">
        <f t="shared" ca="1" si="615"/>
        <v>5.2481400448697989E-3</v>
      </c>
      <c r="Z396" s="240">
        <f t="shared" ca="1" si="616"/>
        <v>6.9347934120546515E-3</v>
      </c>
      <c r="AA396" s="240">
        <f t="shared" ca="1" si="617"/>
        <v>3.8110974116279191E-3</v>
      </c>
      <c r="AB396" s="240">
        <f t="shared" ca="1" si="618"/>
        <v>-1.9561827498010605E-3</v>
      </c>
      <c r="AC396" s="240">
        <f t="shared" ca="1" si="619"/>
        <v>-6.366548307677326E-3</v>
      </c>
      <c r="AD396" s="240">
        <f t="shared" ca="1" si="620"/>
        <v>-6.3607301660552357E-3</v>
      </c>
      <c r="AE396" s="240">
        <f t="shared" ca="1" si="621"/>
        <v>-1.9427641039709773E-3</v>
      </c>
      <c r="AF396" s="240">
        <f t="shared" ca="1" si="622"/>
        <v>3.8228086600967104E-3</v>
      </c>
      <c r="AG396" s="240">
        <f t="shared" ca="1" si="623"/>
        <v>6.9366737051383383E-3</v>
      </c>
      <c r="AH396" s="240">
        <f t="shared" ca="1" si="624"/>
        <v>5.2388851091591283E-3</v>
      </c>
      <c r="AI396" s="240">
        <f t="shared" ca="1" si="625"/>
        <v>-9.28787438229761E-5</v>
      </c>
      <c r="AJ396" s="240">
        <f t="shared" ca="1" si="626"/>
        <v>-5.3602168554648015E-3</v>
      </c>
      <c r="AK396" s="240">
        <f t="shared" ca="1" si="627"/>
        <v>-6.9094174208424123E-3</v>
      </c>
      <c r="AL396" s="240">
        <f t="shared" ca="1" si="628"/>
        <v>-3.6658707843871784E-3</v>
      </c>
      <c r="AM396" s="240">
        <f t="shared" ca="1" si="629"/>
        <v>2.1205229365636896E-3</v>
      </c>
      <c r="AN396" s="240">
        <f t="shared" ca="1" si="630"/>
        <v>6.4360067744351577E-3</v>
      </c>
      <c r="AO396" s="240">
        <f t="shared" ca="1" si="631"/>
        <v>6.2871267476914761E-3</v>
      </c>
      <c r="AP396" s="240">
        <f t="shared" ca="1" si="632"/>
        <v>1.7771541291656001E-3</v>
      </c>
      <c r="AQ396" s="240">
        <f t="shared" ca="1" si="633"/>
        <v>-3.9655491178632145E-3</v>
      </c>
      <c r="AR396" s="240">
        <f t="shared" ca="1" si="634"/>
        <v>-6.9575321115407053E-3</v>
      </c>
      <c r="AS396" s="240">
        <f t="shared" ca="1" si="635"/>
        <v>-5.1233929406112591E-3</v>
      </c>
      <c r="AT396" s="240">
        <f t="shared" ca="1" si="636"/>
        <v>2.6460984636395663E-4</v>
      </c>
      <c r="AU396" s="240">
        <f t="shared" ca="1" si="637"/>
        <v>5.4690648718575064E-3</v>
      </c>
      <c r="AV396" s="240">
        <f t="shared" ca="1" si="638"/>
        <v>6.8798794549356111E-3</v>
      </c>
      <c r="AW396" s="240">
        <f t="shared" ca="1" si="639"/>
        <v>3.5184359736616612E-3</v>
      </c>
      <c r="AX396" s="240">
        <f t="shared" ca="1" si="640"/>
        <v>-2.2835857996007457E-3</v>
      </c>
      <c r="AY396" s="240">
        <f t="shared" ca="1" si="641"/>
        <v>-6.5015884313698721E-3</v>
      </c>
      <c r="AZ396" s="240">
        <f t="shared" ca="1" si="642"/>
        <v>-6.2097361992657181E-3</v>
      </c>
      <c r="BA396" s="240">
        <f t="shared" ca="1" si="643"/>
        <v>-1.6104736631648861E-3</v>
      </c>
      <c r="BB396" s="240">
        <f t="shared" ca="1" si="644"/>
        <v>4.1059008771225699E-3</v>
      </c>
      <c r="BC396" s="240">
        <f t="shared" ca="1" si="645"/>
        <v>6.9741995607579604E-3</v>
      </c>
      <c r="BD396" s="240">
        <f t="shared" ca="1" si="646"/>
        <v>5.0048146317319686E-3</v>
      </c>
      <c r="BE396" s="240">
        <f t="shared" ca="1" si="647"/>
        <v>-4.3618155782788708E-4</v>
      </c>
      <c r="BF396" s="240">
        <f t="shared" ca="1" si="648"/>
        <v>-5.5746185280728952E-3</v>
      </c>
      <c r="BG396" s="240">
        <f t="shared" ca="1" si="649"/>
        <v>-6.8461973069004244E-3</v>
      </c>
      <c r="BH396" s="240">
        <f t="shared" ca="1" si="650"/>
        <v>-3.3688817886684064E-3</v>
      </c>
      <c r="BI396" s="240">
        <f t="shared" ca="1" si="651"/>
        <v>2.4452731159409192E-3</v>
      </c>
      <c r="BJ396" s="240">
        <f t="shared" ca="1" si="652"/>
        <v>6.5632537745435714E-3</v>
      </c>
      <c r="BK396" s="240">
        <f t="shared" ca="1" si="653"/>
        <v>6.1286051379505161E-3</v>
      </c>
      <c r="BL396" s="240">
        <f t="shared" ca="1" si="654"/>
        <v>1.4428231080489714E-3</v>
      </c>
      <c r="BM396" s="240">
        <f t="shared" ca="1" si="655"/>
        <v>-4.2437793952230492E-3</v>
      </c>
      <c r="BN396" s="240">
        <f t="shared" ca="1" si="656"/>
        <v>-6.986666012941933E-3</v>
      </c>
      <c r="BO396" s="240">
        <f t="shared" ca="1" si="657"/>
        <v>-4.8832216096605947E-3</v>
      </c>
      <c r="BP396" s="240">
        <f t="shared" ca="1" si="658"/>
        <v>6.0749052983126114E-4</v>
      </c>
      <c r="BQ396" s="240">
        <f t="shared" ca="1" si="659"/>
        <v>5.6768142425353873E-3</v>
      </c>
      <c r="BR396" s="240">
        <f t="shared" ca="1" si="660"/>
        <v>6.8083912656033661E-3</v>
      </c>
      <c r="BS396" s="240">
        <f t="shared" ca="1" si="661"/>
        <v>3.2172983152562603E-3</v>
      </c>
      <c r="BT396" s="240">
        <f t="shared" ca="1" si="662"/>
        <v>-2.605487491190747E-3</v>
      </c>
      <c r="BU396" s="240">
        <f t="shared" ca="1" si="663"/>
        <v>-6.6209656590593517E-3</v>
      </c>
      <c r="BV396" s="240">
        <f t="shared" ca="1" si="664"/>
        <v>-6.0437824340635196E-3</v>
      </c>
      <c r="BW396" s="240">
        <f t="shared" ca="1" si="665"/>
        <v>-1.2743034502433986E-3</v>
      </c>
      <c r="BX396" s="240">
        <f t="shared" ca="1" si="666"/>
        <v>4.3791016193009792E-3</v>
      </c>
      <c r="BY396" s="240">
        <f t="shared" ca="1" si="667"/>
        <v>6.9949239587679792E-3</v>
      </c>
      <c r="BZ396" s="240">
        <f t="shared" ca="1" si="668"/>
        <v>4.7586871174869778E-3</v>
      </c>
      <c r="CA396" s="240">
        <f t="shared" ca="1" si="669"/>
        <v>-7.7843357225504818E-4</v>
      </c>
      <c r="CB396" s="240">
        <f t="shared" ca="1" si="670"/>
        <v>-5.7755904563679327E-3</v>
      </c>
      <c r="CC396" s="240">
        <f t="shared" ca="1" si="671"/>
        <v>-6.7664841039900567E-3</v>
      </c>
      <c r="CD396" s="240">
        <f t="shared" ca="1" si="672"/>
        <v>-3.0637768616414924E-3</v>
      </c>
      <c r="CE396" s="240">
        <f t="shared" ca="1" si="673"/>
        <v>2.7641324182012417E-3</v>
      </c>
      <c r="CF396" s="240">
        <f t="shared" ca="1" si="674"/>
        <v>6.6746893214359665E-3</v>
      </c>
      <c r="CG396" s="240">
        <f t="shared" ca="1" si="675"/>
        <v>5.9553191816297977E-3</v>
      </c>
      <c r="CH396" s="240">
        <f t="shared" ca="1" si="676"/>
        <v>1.105016199688675E-3</v>
      </c>
      <c r="CI396" s="240">
        <f t="shared" ca="1" si="677"/>
        <v>-4.5117860363085988E-3</v>
      </c>
      <c r="CJ396" s="240">
        <f t="shared" ca="1" si="678"/>
        <v>-6.9989684239583185E-3</v>
      </c>
      <c r="CK396" s="240">
        <f t="shared" ca="1" si="679"/>
        <v>-4.6312861701325618E-3</v>
      </c>
      <c r="CL396" s="240">
        <f t="shared" ca="1" si="680"/>
        <v>9.4890771540236552E-4</v>
      </c>
      <c r="CM396" s="240">
        <f t="shared" ca="1" si="681"/>
        <v>5.8708876704727728E-3</v>
      </c>
      <c r="CN396" s="240">
        <f t="shared" ca="1" si="682"/>
        <v>6.7205010653676421E-3</v>
      </c>
      <c r="CO396" s="240">
        <f t="shared" ca="1" si="683"/>
        <v>2.9084099034073115E-3</v>
      </c>
      <c r="CP396" s="240">
        <f t="shared" ca="1" si="684"/>
        <v>-2.9211123352006273E-3</v>
      </c>
      <c r="CQ396" s="240">
        <f t="shared" ca="1" si="685"/>
        <v>-6.7243924005480583E-3</v>
      </c>
      <c r="CR396" s="240">
        <f t="shared" ca="1" si="686"/>
        <v>-5.8632686676048165E-3</v>
      </c>
      <c r="CS396" s="240">
        <f t="shared" ca="1" si="687"/>
        <v>-9.3506332869447537E-4</v>
      </c>
      <c r="CT396" s="240">
        <f t="shared" ca="1" si="688"/>
        <v>4.6417527221144922E-3</v>
      </c>
      <c r="CU396" s="240">
        <f t="shared" ca="1" si="689"/>
        <v>6.9987969722783497E-3</v>
      </c>
      <c r="CV396" s="240">
        <f t="shared" ca="1" si="690"/>
        <v>4.5010955091642005E-3</v>
      </c>
      <c r="CW396" s="240">
        <f t="shared" ca="1" si="691"/>
        <v>-1.1188102720238696E-3</v>
      </c>
      <c r="CX396" s="240">
        <f t="shared" ca="1" si="692"/>
        <v>-5.9626484813716301E-3</v>
      </c>
      <c r="CY396" s="240">
        <f t="shared" ca="1" si="693"/>
        <v>-6.6704698481991698E-3</v>
      </c>
      <c r="CZ396" s="240">
        <f t="shared" ca="1" si="694"/>
        <v>-2.7512910277997698E-3</v>
      </c>
      <c r="DA396" s="240">
        <f t="shared" ca="1" si="695"/>
        <v>3.0763326833567134E-3</v>
      </c>
      <c r="DB396" s="240">
        <f t="shared" ca="1" si="696"/>
        <v>6.7700449571192877E-3</v>
      </c>
      <c r="DC396" s="240">
        <f t="shared" ca="1" si="697"/>
        <v>5.7676863397762047E-3</v>
      </c>
      <c r="DD396" s="240">
        <f t="shared" ca="1" si="698"/>
        <v>7.6454721051534037E-4</v>
      </c>
      <c r="DE396" s="240">
        <f t="shared" ca="1" si="699"/>
        <v>-4.7689233896468985E-3</v>
      </c>
      <c r="DF396" s="240">
        <f t="shared" ca="1" si="700"/>
        <v>-6.9944097070041567E-3</v>
      </c>
      <c r="DG396" s="240">
        <f t="shared" ca="1" si="701"/>
        <v>-4.3681935565679213E-3</v>
      </c>
      <c r="DH396" s="240">
        <f t="shared" ca="1" si="702"/>
        <v>1.2880388991725169E-3</v>
      </c>
      <c r="DI396" s="240">
        <f t="shared" ca="1" si="703"/>
        <v>6.0508176157830443E-3</v>
      </c>
      <c r="DJ396" s="240">
        <f t="shared" ca="1" si="704"/>
        <v>6.6164205894190765E-3</v>
      </c>
      <c r="DK396" s="240">
        <f t="shared" ca="1" si="705"/>
        <v>2.5925148773544801E-3</v>
      </c>
      <c r="DL396" s="240">
        <f t="shared" ca="1" si="706"/>
        <v>-3.2296999637358333E-3</v>
      </c>
      <c r="DM396" s="240">
        <f t="shared" ca="1" si="707"/>
        <v>-6.8116194917566351E-3</v>
      </c>
      <c r="DN396" s="240">
        <f t="shared" ca="1" si="708"/>
        <v>-5.6686297733641979E-3</v>
      </c>
      <c r="DO396" s="240">
        <f t="shared" ca="1" si="709"/>
        <v>-5.935705576848528E-4</v>
      </c>
      <c r="DP396" s="240">
        <f t="shared" ca="1" si="710"/>
        <v>4.8932214360509121E-3</v>
      </c>
      <c r="DQ396" s="240">
        <f t="shared" ca="1" si="711"/>
        <v>6.985809270860289E-3</v>
      </c>
      <c r="DR396" s="240">
        <f t="shared" ca="1" si="712"/>
        <v>4.2326603675104432E-3</v>
      </c>
      <c r="DS396" s="240">
        <f t="shared" ca="1" si="713"/>
        <v>-1.4564916598511792E-3</v>
      </c>
      <c r="DT396" s="240">
        <f t="shared" ca="1" si="714"/>
        <v>-6.1353419639173521E-3</v>
      </c>
      <c r="DU396" s="240">
        <f t="shared" ca="1" si="715"/>
        <v>-6.5583858462798187E-3</v>
      </c>
      <c r="DV396" s="240">
        <f t="shared" ca="1" si="716"/>
        <v>-2.4321770928874458E-3</v>
      </c>
      <c r="DW396" s="240">
        <f t="shared" ca="1" si="717"/>
        <v>3.3811217936231472E-3</v>
      </c>
      <c r="DX396" s="240">
        <f t="shared" ca="1" si="718"/>
        <v>6.8490909615150078E-3</v>
      </c>
      <c r="DY396" s="240">
        <f t="shared" ca="1" si="719"/>
        <v>5.5661586363404351E-3</v>
      </c>
      <c r="DZ396" s="240">
        <f t="shared" ca="1" si="720"/>
        <v>4.222363601454485E-4</v>
      </c>
      <c r="EA396" s="240">
        <f t="shared" ca="1" si="721"/>
        <v>-5.0145719888311851E-3</v>
      </c>
      <c r="EB396" s="240">
        <f t="shared" ca="1" si="722"/>
        <v>-6.9730008444278888E-3</v>
      </c>
      <c r="EC396" s="240">
        <f t="shared" ca="1" si="723"/>
        <v>-4.0945775821169426E-3</v>
      </c>
      <c r="ED396" s="240">
        <f t="shared" ca="1" si="724"/>
        <v>1.6240670844156787E-3</v>
      </c>
      <c r="EE396" s="240">
        <f t="shared" ca="1" si="725"/>
        <v>6.2161706114678104E-3</v>
      </c>
      <c r="EF396" s="240">
        <f t="shared" ca="1" si="726"/>
        <v>6.4964005767406043E-3</v>
      </c>
      <c r="EG396" s="240">
        <f t="shared" ca="1" si="727"/>
        <v>2.2703742558846168E-3</v>
      </c>
      <c r="EH396" s="240">
        <f t="shared" ca="1" si="728"/>
        <v>-3.5305069621701804E-3</v>
      </c>
      <c r="EI396" s="240">
        <f t="shared" ca="1" si="729"/>
        <v>-6.88243679498217E-3</v>
      </c>
      <c r="EJ396" s="240">
        <f t="shared" ca="1" si="730"/>
        <v>-5.460334653486219E-3</v>
      </c>
      <c r="EK396" s="240">
        <f t="shared" ca="1" si="731"/>
        <v>-2.5064782321112655E-4</v>
      </c>
      <c r="EL396" s="240">
        <f t="shared" ca="1" si="732"/>
        <v>5.1329019509523087E-3</v>
      </c>
      <c r="EM396" s="240">
        <f t="shared" ca="1" si="733"/>
        <v>6.9559921430241006E-3</v>
      </c>
      <c r="EN396" s="240">
        <f t="shared" ca="1" si="734"/>
        <v>3.9540283762940932E-3</v>
      </c>
      <c r="EO396" s="240">
        <f t="shared" ca="1" si="735"/>
        <v>-1.7906642316963058E-3</v>
      </c>
      <c r="EP396" s="240">
        <f t="shared" ca="1" si="736"/>
        <v>-6.2932548702795115E-3</v>
      </c>
      <c r="EQ396" s="240">
        <f t="shared" ca="1" si="737"/>
        <v>-6.4305021184100268E-3</v>
      </c>
      <c r="ER396" s="240">
        <f t="shared" ca="1" si="738"/>
        <v>-2.1072038303248039E-3</v>
      </c>
      <c r="ES396" s="240">
        <f t="shared" ca="1" si="739"/>
        <v>3.6777654853373618E-3</v>
      </c>
      <c r="ET396" s="240">
        <f t="shared" ca="1" si="740"/>
        <v>6.9116369058749233E-3</v>
      </c>
      <c r="EU396" s="240">
        <f t="shared" ca="1" si="741"/>
        <v>5.3512215692118077E-3</v>
      </c>
      <c r="EV396" s="240">
        <f t="shared" ca="1" si="742"/>
        <v>7.8908305400329087E-5</v>
      </c>
      <c r="EW396" s="240">
        <f t="shared" ca="1" si="743"/>
        <v>-5.2481400448697452E-3</v>
      </c>
      <c r="EX396" s="240">
        <f t="shared" ca="1" si="744"/>
        <v>-6.9347934120546559E-3</v>
      </c>
      <c r="EY396" s="240">
        <f t="shared" ca="1" si="745"/>
        <v>-3.8110974116280071E-3</v>
      </c>
      <c r="EZ396" s="240">
        <f t="shared" ca="1" si="746"/>
        <v>1.9561827498010076E-3</v>
      </c>
      <c r="FA396" s="240">
        <f t="shared" ca="1" si="747"/>
        <v>6.3665483076772722E-3</v>
      </c>
      <c r="FB396" s="240">
        <f t="shared" ca="1" si="748"/>
        <v>6.3607301660552383E-3</v>
      </c>
      <c r="FC396" s="240">
        <f t="shared" ca="1" si="749"/>
        <v>1.94276410397103E-3</v>
      </c>
      <c r="FD396" s="240">
        <f t="shared" ca="1" si="750"/>
        <v>-3.8228086600966024E-3</v>
      </c>
      <c r="FE396" s="240">
        <f t="shared" ca="1" si="751"/>
        <v>-6.9366737051383409E-3</v>
      </c>
      <c r="FF396" s="240">
        <f t="shared" ca="1" si="752"/>
        <v>-5.2388851091591648E-3</v>
      </c>
      <c r="FG396" s="240">
        <f t="shared" ca="1" si="753"/>
        <v>9.2878743822871149E-5</v>
      </c>
      <c r="FH396" s="240">
        <f t="shared" ca="1" si="754"/>
        <v>5.3602168554648146E-3</v>
      </c>
      <c r="FI396" s="240">
        <f t="shared" ca="1" si="755"/>
        <v>6.9094174208424166E-3</v>
      </c>
      <c r="FJ396" s="240">
        <f t="shared" ca="1" si="756"/>
        <v>3.6658707843872677E-3</v>
      </c>
      <c r="FK396" s="240">
        <f t="shared" ca="1" si="757"/>
        <v>-2.1205229365637086E-3</v>
      </c>
      <c r="FL396" s="240">
        <f t="shared" ca="1" si="758"/>
        <v>-6.4360067744351447E-3</v>
      </c>
      <c r="FM396" s="240">
        <f t="shared" ca="1" si="759"/>
        <v>-6.2871267476915221E-3</v>
      </c>
      <c r="FN396" s="240">
        <f t="shared" ca="1" si="760"/>
        <v>-1.7771541291655569E-3</v>
      </c>
      <c r="FO396" s="240">
        <f t="shared" ca="1" si="761"/>
        <v>3.9655491178631893E-3</v>
      </c>
      <c r="FP396" s="240">
        <f t="shared" ca="1" si="762"/>
        <v>6.957532111540694E-3</v>
      </c>
      <c r="FQ396" s="240">
        <f t="shared" ca="1" si="763"/>
        <v>5.123392940611364E-3</v>
      </c>
      <c r="FR396" s="240">
        <f t="shared" ca="1" si="764"/>
        <v>-2.6460984636395121E-4</v>
      </c>
      <c r="FS396" s="240">
        <f t="shared" ca="1" si="765"/>
        <v>-5.4690648718574405E-3</v>
      </c>
      <c r="FT396" s="240">
        <f t="shared" ca="1" si="766"/>
        <v>-6.8798794549356397E-3</v>
      </c>
      <c r="FU396" s="240">
        <f t="shared" ca="1" si="767"/>
        <v>-3.5184359736616664E-3</v>
      </c>
      <c r="FV396" s="240">
        <f t="shared" ca="1" si="768"/>
        <v>2.2835857996006937E-3</v>
      </c>
      <c r="FW396" s="240">
        <f t="shared" ca="1" si="769"/>
        <v>6.5015884313698157E-3</v>
      </c>
      <c r="FX396" s="240">
        <f t="shared" ca="1" si="770"/>
        <v>6.2097361992657207E-3</v>
      </c>
      <c r="FY396" s="240">
        <f t="shared" ca="1" si="771"/>
        <v>1.6104736631649401E-3</v>
      </c>
      <c r="FZ396" s="240">
        <f t="shared" ca="1" si="772"/>
        <v>-4.105900877122445E-3</v>
      </c>
      <c r="GA396" s="240">
        <f t="shared" ca="1" si="773"/>
        <v>-6.9741995607579604E-3</v>
      </c>
      <c r="GB396" s="240">
        <f t="shared" ca="1" si="774"/>
        <v>-5.0048146317320059E-3</v>
      </c>
      <c r="GC396" s="240">
        <f t="shared" ca="1" si="775"/>
        <v>4.3618155782778278E-4</v>
      </c>
      <c r="GD396" s="240">
        <f t="shared" ca="1" si="776"/>
        <v>5.5746185280728926E-3</v>
      </c>
      <c r="GE396" s="240">
        <f t="shared" ca="1" si="777"/>
        <v>6.8461973069004348E-3</v>
      </c>
      <c r="GF396" s="240">
        <f t="shared" ca="1" si="778"/>
        <v>3.3688817886684975E-3</v>
      </c>
      <c r="GG396" s="240">
        <f t="shared" ca="1" si="779"/>
        <v>-2.4452731159409612E-3</v>
      </c>
      <c r="GH396" s="240">
        <f t="shared" ca="1" si="780"/>
        <v>-6.5632537745435524E-3</v>
      </c>
      <c r="GI396" s="240">
        <f t="shared" ca="1" si="781"/>
        <v>-6.1286051379505664E-3</v>
      </c>
      <c r="GJ396" s="240">
        <f t="shared" ca="1" si="782"/>
        <v>-1.4428231080489279E-3</v>
      </c>
      <c r="GK396" s="240">
        <f t="shared" ca="1" si="783"/>
        <v>4.2437793952230058E-3</v>
      </c>
      <c r="GL396" s="240">
        <f t="shared" ca="1" si="784"/>
        <v>6.9866660129419269E-3</v>
      </c>
      <c r="GM396" s="240">
        <f t="shared" ca="1" si="785"/>
        <v>4.8832216096605626E-3</v>
      </c>
      <c r="GN396" s="240">
        <f t="shared" ca="1" si="786"/>
        <v>-6.0749052983125637E-4</v>
      </c>
      <c r="GO396" s="240">
        <f t="shared" ca="1" si="787"/>
        <v>-5.6768142425353257E-3</v>
      </c>
      <c r="GP396" s="240">
        <f t="shared" ca="1" si="788"/>
        <v>-6.8083912656033557E-3</v>
      </c>
      <c r="GQ396" s="240">
        <f t="shared" ca="1" si="789"/>
        <v>-3.2172983152562646E-3</v>
      </c>
      <c r="GR396" s="240">
        <f t="shared" ca="1" si="790"/>
        <v>2.6054874911906499E-3</v>
      </c>
      <c r="GS396" s="240">
        <f t="shared" ca="1" si="791"/>
        <v>6.6209656590593014E-3</v>
      </c>
      <c r="GT396" s="240">
        <f t="shared" ca="1" si="792"/>
        <v>6.0437824340635223E-3</v>
      </c>
      <c r="GU396" s="240">
        <f t="shared" ca="1" si="793"/>
        <v>1.2743034502434526E-3</v>
      </c>
      <c r="GV396" s="240">
        <f t="shared" ca="1" si="794"/>
        <v>-4.3791016193008587E-3</v>
      </c>
      <c r="GW396" s="240">
        <f t="shared" ca="1" si="795"/>
        <v>-6.9949239587679792E-3</v>
      </c>
      <c r="GX396" s="240">
        <f t="shared" ca="1" si="796"/>
        <v>-4.7586871174870185E-3</v>
      </c>
      <c r="GY396" s="240">
        <f t="shared" ca="1" si="797"/>
        <v>7.7843357225489509E-4</v>
      </c>
      <c r="GZ396" s="240">
        <f t="shared" ca="1" si="798"/>
        <v>5.7755904563679293E-3</v>
      </c>
      <c r="HA396" s="240">
        <f t="shared" ca="1" si="799"/>
        <v>6.7664841039900715E-3</v>
      </c>
      <c r="HB396" s="240">
        <f t="shared" ca="1" si="800"/>
        <v>3.0637768616416311E-3</v>
      </c>
      <c r="HC396" s="240">
        <f t="shared" ca="1" si="801"/>
        <v>-2.7641324182012825E-3</v>
      </c>
      <c r="HD396" s="240">
        <f t="shared" ca="1" si="802"/>
        <v>-6.67468932143595E-3</v>
      </c>
      <c r="HE396" s="240">
        <f t="shared" ca="1" si="803"/>
        <v>-5.9553191816298784E-3</v>
      </c>
      <c r="HF396" s="240">
        <f t="shared" ca="1" si="804"/>
        <v>-1.1050161996886303E-3</v>
      </c>
      <c r="HG396" s="240">
        <f t="shared" ca="1" si="805"/>
        <v>4.5117860363085571E-3</v>
      </c>
      <c r="HH396" s="240">
        <f t="shared" ca="1" si="806"/>
        <v>6.9989684239583167E-3</v>
      </c>
      <c r="HI396" s="240">
        <f t="shared" ca="1" si="807"/>
        <v>4.6312861701325279E-3</v>
      </c>
      <c r="HJ396" s="240">
        <f t="shared" ca="1" si="808"/>
        <v>-9.4890771540231142E-4</v>
      </c>
      <c r="HK396" s="240">
        <f t="shared" ca="1" si="809"/>
        <v>-5.8708876704727433E-3</v>
      </c>
      <c r="HL396" s="240">
        <f t="shared" ca="1" si="810"/>
        <v>-6.7205010653676291E-3</v>
      </c>
      <c r="HM396" s="240">
        <f t="shared" ca="1" si="811"/>
        <v>-2.9084099034073618E-3</v>
      </c>
      <c r="HN396" s="240">
        <f t="shared" ca="1" si="812"/>
        <v>2.9211123352005774E-3</v>
      </c>
      <c r="HO396" s="240">
        <f t="shared" ca="1" si="813"/>
        <v>6.7243924005480713E-3</v>
      </c>
      <c r="HP396" s="240">
        <f t="shared" ca="1" si="814"/>
        <v>5.8632686676048451E-3</v>
      </c>
      <c r="HQ396" s="240">
        <f t="shared" ca="1" si="815"/>
        <v>9.3506332869453001E-4</v>
      </c>
      <c r="HR396" s="240">
        <f t="shared" ca="1" si="816"/>
        <v>-4.6417527221143768E-3</v>
      </c>
      <c r="HS396" s="240">
        <f t="shared" ca="1" si="817"/>
        <v>-6.9987969722783505E-3</v>
      </c>
      <c r="HT396" s="240">
        <f t="shared" ca="1" si="818"/>
        <v>-4.5010955091642421E-3</v>
      </c>
      <c r="HU396" s="240">
        <f t="shared" ca="1" si="819"/>
        <v>1.118810272023717E-3</v>
      </c>
      <c r="HV396" s="240">
        <f t="shared" ca="1" si="820"/>
        <v>5.9626484813716006E-3</v>
      </c>
      <c r="HW396" s="240">
        <f t="shared" ca="1" si="821"/>
        <v>6.6704698481991872E-3</v>
      </c>
      <c r="HX396" s="240">
        <f t="shared" ca="1" si="822"/>
        <v>2.7512910277999116E-3</v>
      </c>
      <c r="HY396" s="240">
        <f t="shared" ca="1" si="823"/>
        <v>-3.0763326833567533E-3</v>
      </c>
      <c r="HZ396" s="240">
        <f t="shared" ca="1" si="824"/>
        <v>-6.7700449571192738E-3</v>
      </c>
      <c r="IA396" s="240">
        <f t="shared" ca="1" si="825"/>
        <v>-5.7676863397762923E-3</v>
      </c>
      <c r="IB396" s="240">
        <f t="shared" ca="1" si="826"/>
        <v>-7.6454721051529614E-4</v>
      </c>
      <c r="IC396" s="240">
        <f t="shared" ca="1" si="827"/>
        <v>4.7689233896468577E-3</v>
      </c>
      <c r="ID396" s="240">
        <f t="shared" ca="1" si="828"/>
        <v>6.9944097070041627E-3</v>
      </c>
      <c r="IE396" s="240">
        <f t="shared" ca="1" si="829"/>
        <v>-1.5000337078248014E-3</v>
      </c>
      <c r="IF396" s="240">
        <f t="shared" ca="1" si="830"/>
        <v>-1.2880388991724629E-3</v>
      </c>
      <c r="IG396" s="240">
        <f t="shared" ca="1" si="831"/>
        <v>-6.0508176157829654E-3</v>
      </c>
      <c r="IH396" s="240">
        <f t="shared" ca="1" si="832"/>
        <v>-6.6164205894190618E-3</v>
      </c>
      <c r="II396" s="240">
        <f t="shared" ca="1" si="833"/>
        <v>-2.5925148773545308E-3</v>
      </c>
      <c r="IJ396" s="240">
        <f t="shared" ca="1" si="834"/>
        <v>3.2296999637357851E-3</v>
      </c>
      <c r="IK396" s="240">
        <f t="shared" ca="1" si="835"/>
        <v>6.8116194917566463E-3</v>
      </c>
      <c r="IL396" s="240">
        <f t="shared" ca="1" si="836"/>
        <v>5.66862977336423E-3</v>
      </c>
      <c r="IM396" s="240">
        <f t="shared" ca="1" si="837"/>
        <v>5.9357055768490745E-4</v>
      </c>
      <c r="IN396" s="240">
        <f t="shared" ca="1" si="838"/>
        <v>-4.8932214360509442E-3</v>
      </c>
      <c r="IO396" s="240">
        <f t="shared" ca="1" si="839"/>
        <v>-6.9858092708602916E-3</v>
      </c>
      <c r="IP396" s="240">
        <f t="shared" ca="1" si="840"/>
        <v>-4.2326603675104865E-3</v>
      </c>
      <c r="IQ396" s="240">
        <f t="shared" ca="1" si="841"/>
        <v>1.4564916598510283E-3</v>
      </c>
      <c r="IR396" s="240">
        <f t="shared" ca="1" si="842"/>
        <v>6.1353419639173261E-3</v>
      </c>
      <c r="IS396" s="240">
        <f t="shared" ca="1" si="843"/>
        <v>6.5583858462798378E-3</v>
      </c>
      <c r="IT396" s="240">
        <f t="shared" ca="1" si="844"/>
        <v>2.4321770928875906E-3</v>
      </c>
      <c r="IU396" s="240">
        <f t="shared" ca="1" si="845"/>
        <v>-3.381121793623099E-3</v>
      </c>
      <c r="IV396" s="240">
        <f t="shared" ca="1" si="846"/>
        <v>-6.8490909615149956E-3</v>
      </c>
      <c r="IW396" s="240">
        <f t="shared" ca="1" si="847"/>
        <v>-5.5661586363405288E-3</v>
      </c>
      <c r="IX396" s="240">
        <f t="shared" ca="1" si="848"/>
        <v>-4.2223636014540383E-4</v>
      </c>
      <c r="IY396" s="240">
        <f t="shared" ca="1" si="849"/>
        <v>5.0145719888311461E-3</v>
      </c>
      <c r="IZ396" s="240">
        <f t="shared" ca="1" si="850"/>
        <v>6.9730008444279018E-3</v>
      </c>
      <c r="JA396" s="240">
        <f t="shared" ca="1" si="851"/>
        <v>4.0945775821169062E-3</v>
      </c>
      <c r="JB396" s="240">
        <f t="shared" ca="1" si="852"/>
        <v>-1.6240670844156254E-3</v>
      </c>
    </row>
    <row r="397" spans="2:262">
      <c r="B397" s="248">
        <v>36</v>
      </c>
      <c r="C397" s="247">
        <f t="shared" si="853"/>
        <v>7.031250000000003E-4</v>
      </c>
      <c r="D397" s="244">
        <f t="shared" ca="1" si="597"/>
        <v>80.156575475960182</v>
      </c>
      <c r="E397" s="243">
        <f ca="1">AP361</f>
        <v>0.15657547596018284</v>
      </c>
      <c r="F397" s="242">
        <v>36</v>
      </c>
      <c r="G397" s="240">
        <f t="shared" ca="1" si="854"/>
        <v>-1.2770721978052602E-3</v>
      </c>
      <c r="H397" s="240">
        <f t="shared" ca="1" si="598"/>
        <v>-1.3117224177313592E-3</v>
      </c>
      <c r="I397" s="240">
        <f t="shared" ca="1" si="599"/>
        <v>-3.8722358718608894E-4</v>
      </c>
      <c r="J397" s="240">
        <f t="shared" ca="1" si="600"/>
        <v>8.2041833137013831E-4</v>
      </c>
      <c r="K397" s="240">
        <f t="shared" ca="1" si="601"/>
        <v>1.4281593464380087E-3</v>
      </c>
      <c r="L397" s="240">
        <f t="shared" ca="1" si="602"/>
        <v>9.9161106482148985E-4</v>
      </c>
      <c r="M397" s="240">
        <f t="shared" ca="1" si="603"/>
        <v>-1.7001654638778042E-4</v>
      </c>
      <c r="N397" s="240">
        <f t="shared" ca="1" si="604"/>
        <v>-1.2073257752716988E-3</v>
      </c>
      <c r="O397" s="240">
        <f t="shared" ca="1" si="605"/>
        <v>-1.361822180872285E-3</v>
      </c>
      <c r="P397" s="240">
        <f t="shared" ca="1" si="606"/>
        <v>-5.2053591626923467E-4</v>
      </c>
      <c r="Q397" s="240">
        <f t="shared" ca="1" si="607"/>
        <v>7.0137320197794103E-4</v>
      </c>
      <c r="R397" s="240">
        <f t="shared" ca="1" si="608"/>
        <v>1.4104288143235492E-3</v>
      </c>
      <c r="S397" s="240">
        <f t="shared" ca="1" si="609"/>
        <v>1.0881599332175662E-3</v>
      </c>
      <c r="T397" s="240">
        <f t="shared" ca="1" si="610"/>
        <v>-2.9786106865180241E-5</v>
      </c>
      <c r="U397" s="241">
        <f t="shared" ca="1" si="611"/>
        <v>-1.1259521455308666E-3</v>
      </c>
      <c r="V397" s="240">
        <f t="shared" ca="1" si="612"/>
        <v>-1.3988068519636802E-3</v>
      </c>
      <c r="W397" s="240">
        <f t="shared" ca="1" si="613"/>
        <v>-6.4883519992483087E-4</v>
      </c>
      <c r="X397" s="240">
        <f t="shared" ca="1" si="614"/>
        <v>5.7557346524110022E-4</v>
      </c>
      <c r="Y397" s="240">
        <f t="shared" ca="1" si="615"/>
        <v>1.3791150817083356E-3</v>
      </c>
      <c r="Z397" s="240">
        <f t="shared" ca="1" si="616"/>
        <v>1.1742292266080294E-3</v>
      </c>
      <c r="AA397" s="240">
        <f t="shared" ca="1" si="617"/>
        <v>1.1073118914927392E-4</v>
      </c>
      <c r="AB397" s="240">
        <f t="shared" ca="1" si="618"/>
        <v>-1.033734981120522E-3</v>
      </c>
      <c r="AC397" s="240">
        <f t="shared" ca="1" si="619"/>
        <v>-1.4223202484050577E-3</v>
      </c>
      <c r="AD397" s="240">
        <f t="shared" ca="1" si="620"/>
        <v>-7.7088584591575359E-4</v>
      </c>
      <c r="AE397" s="240">
        <f t="shared" ca="1" si="621"/>
        <v>4.4423064139352851E-4</v>
      </c>
      <c r="AF397" s="240">
        <f t="shared" ca="1" si="622"/>
        <v>1.33451971695528E-3</v>
      </c>
      <c r="AG397" s="240">
        <f t="shared" ca="1" si="623"/>
        <v>1.2489900506472676E-3</v>
      </c>
      <c r="AH397" s="240">
        <f t="shared" ca="1" si="624"/>
        <v>2.5018208328039522E-4</v>
      </c>
      <c r="AI397" s="240">
        <f t="shared" ca="1" si="625"/>
        <v>-9.3156238374495881E-4</v>
      </c>
      <c r="AJ397" s="240">
        <f t="shared" ca="1" si="626"/>
        <v>-1.4321359233349566E-3</v>
      </c>
      <c r="AK397" s="240">
        <f t="shared" ca="1" si="627"/>
        <v>-8.8551243980143591E-4</v>
      </c>
      <c r="AL397" s="240">
        <f t="shared" ca="1" si="628"/>
        <v>3.0860963362816648E-4</v>
      </c>
      <c r="AM397" s="240">
        <f t="shared" ca="1" si="629"/>
        <v>1.2770721978052596E-3</v>
      </c>
      <c r="AN397" s="240">
        <f t="shared" ca="1" si="630"/>
        <v>1.3117224177313592E-3</v>
      </c>
      <c r="AO397" s="240">
        <f t="shared" ca="1" si="631"/>
        <v>3.8722358718608796E-4</v>
      </c>
      <c r="AP397" s="240">
        <f t="shared" ca="1" si="632"/>
        <v>-8.2041833137013538E-4</v>
      </c>
      <c r="AQ397" s="240">
        <f t="shared" ca="1" si="633"/>
        <v>-1.4281593464380085E-3</v>
      </c>
      <c r="AR397" s="240">
        <f t="shared" ca="1" si="634"/>
        <v>-9.9161106482149115E-4</v>
      </c>
      <c r="AS397" s="240">
        <f t="shared" ca="1" si="635"/>
        <v>1.7001654638777882E-4</v>
      </c>
      <c r="AT397" s="240">
        <f t="shared" ca="1" si="636"/>
        <v>1.2073257752716984E-3</v>
      </c>
      <c r="AU397" s="240">
        <f t="shared" ca="1" si="637"/>
        <v>1.3618221808722848E-3</v>
      </c>
      <c r="AV397" s="240">
        <f t="shared" ca="1" si="638"/>
        <v>5.205359162692338E-4</v>
      </c>
      <c r="AW397" s="240">
        <f t="shared" ca="1" si="639"/>
        <v>-7.0137320197794168E-4</v>
      </c>
      <c r="AX397" s="240">
        <f t="shared" ca="1" si="640"/>
        <v>-1.41042881432355E-3</v>
      </c>
      <c r="AY397" s="240">
        <f t="shared" ca="1" si="641"/>
        <v>-1.0881599332175705E-3</v>
      </c>
      <c r="AZ397" s="240">
        <f t="shared" ca="1" si="642"/>
        <v>2.9786106865173573E-5</v>
      </c>
      <c r="BA397" s="240">
        <f t="shared" ca="1" si="643"/>
        <v>1.125952145530864E-3</v>
      </c>
      <c r="BB397" s="240">
        <f t="shared" ca="1" si="644"/>
        <v>1.3988068519636811E-3</v>
      </c>
      <c r="BC397" s="240">
        <f t="shared" ca="1" si="645"/>
        <v>6.4883519992483467E-4</v>
      </c>
      <c r="BD397" s="240">
        <f t="shared" ca="1" si="646"/>
        <v>-5.7557346524109881E-4</v>
      </c>
      <c r="BE397" s="240">
        <f t="shared" ca="1" si="647"/>
        <v>-1.3791150817083354E-3</v>
      </c>
      <c r="BF397" s="240">
        <f t="shared" ca="1" si="648"/>
        <v>-1.1742292266080305E-3</v>
      </c>
      <c r="BG397" s="240">
        <f t="shared" ca="1" si="649"/>
        <v>-1.1073118914927554E-4</v>
      </c>
      <c r="BH397" s="240">
        <f t="shared" ca="1" si="650"/>
        <v>1.0337349811205209E-3</v>
      </c>
      <c r="BI397" s="240">
        <f t="shared" ca="1" si="651"/>
        <v>1.4223202484050575E-3</v>
      </c>
      <c r="BJ397" s="240">
        <f t="shared" ca="1" si="652"/>
        <v>7.7088584591575087E-4</v>
      </c>
      <c r="BK397" s="240">
        <f t="shared" ca="1" si="653"/>
        <v>-4.4423064139353181E-4</v>
      </c>
      <c r="BL397" s="240">
        <f t="shared" ca="1" si="654"/>
        <v>-1.3345197169552772E-3</v>
      </c>
      <c r="BM397" s="240">
        <f t="shared" ca="1" si="655"/>
        <v>-1.2489900506472708E-3</v>
      </c>
      <c r="BN397" s="240">
        <f t="shared" ca="1" si="656"/>
        <v>-2.5018208328040178E-4</v>
      </c>
      <c r="BO397" s="240">
        <f t="shared" ca="1" si="657"/>
        <v>9.3156238374495761E-4</v>
      </c>
      <c r="BP397" s="240">
        <f t="shared" ca="1" si="658"/>
        <v>1.4321359233349566E-3</v>
      </c>
      <c r="BQ397" s="240">
        <f t="shared" ca="1" si="659"/>
        <v>8.8551243980143732E-4</v>
      </c>
      <c r="BR397" s="240">
        <f t="shared" ca="1" si="660"/>
        <v>-3.0860963362816491E-4</v>
      </c>
      <c r="BS397" s="240">
        <f t="shared" ca="1" si="661"/>
        <v>-1.2770721978052589E-3</v>
      </c>
      <c r="BT397" s="240">
        <f t="shared" ca="1" si="662"/>
        <v>-1.3117224177313599E-3</v>
      </c>
      <c r="BU397" s="240">
        <f t="shared" ca="1" si="663"/>
        <v>-3.8722358718608943E-4</v>
      </c>
      <c r="BV397" s="240">
        <f t="shared" ca="1" si="664"/>
        <v>8.2041833137013831E-4</v>
      </c>
      <c r="BW397" s="240">
        <f t="shared" ca="1" si="665"/>
        <v>1.4281593464380087E-3</v>
      </c>
      <c r="BX397" s="240">
        <f t="shared" ca="1" si="666"/>
        <v>9.9161106482148834E-4</v>
      </c>
      <c r="BY397" s="240">
        <f t="shared" ca="1" si="667"/>
        <v>-1.7001654638777223E-4</v>
      </c>
      <c r="BZ397" s="240">
        <f t="shared" ca="1" si="668"/>
        <v>-1.2073257752716949E-3</v>
      </c>
      <c r="CA397" s="240">
        <f t="shared" ca="1" si="669"/>
        <v>-1.3618221808722835E-3</v>
      </c>
      <c r="CB397" s="240">
        <f t="shared" ca="1" si="670"/>
        <v>-5.2053591626923998E-4</v>
      </c>
      <c r="CC397" s="240">
        <f t="shared" ca="1" si="671"/>
        <v>7.0137320197794471E-4</v>
      </c>
      <c r="CD397" s="240">
        <f t="shared" ca="1" si="672"/>
        <v>1.4104288143235487E-3</v>
      </c>
      <c r="CE397" s="240">
        <f t="shared" ca="1" si="673"/>
        <v>1.0881599332175748E-3</v>
      </c>
      <c r="CF397" s="240">
        <f t="shared" ca="1" si="674"/>
        <v>-2.9786106865177097E-5</v>
      </c>
      <c r="CG397" s="240">
        <f t="shared" ca="1" si="675"/>
        <v>-1.1259521455308599E-3</v>
      </c>
      <c r="CH397" s="240">
        <f t="shared" ca="1" si="676"/>
        <v>-1.3988068519636802E-3</v>
      </c>
      <c r="CI397" s="240">
        <f t="shared" ca="1" si="677"/>
        <v>-6.4883519992484063E-4</v>
      </c>
      <c r="CJ397" s="240">
        <f t="shared" ca="1" si="678"/>
        <v>5.7557346524110206E-4</v>
      </c>
      <c r="CK397" s="240">
        <f t="shared" ca="1" si="679"/>
        <v>1.3791150817083334E-3</v>
      </c>
      <c r="CL397" s="240">
        <f t="shared" ca="1" si="680"/>
        <v>1.1742292266080283E-3</v>
      </c>
      <c r="CM397" s="240">
        <f t="shared" ca="1" si="681"/>
        <v>1.107311891492821E-4</v>
      </c>
      <c r="CN397" s="240">
        <f t="shared" ca="1" si="682"/>
        <v>-1.0337349811205235E-3</v>
      </c>
      <c r="CO397" s="240">
        <f t="shared" ca="1" si="683"/>
        <v>-1.4223202484050584E-3</v>
      </c>
      <c r="CP397" s="240">
        <f t="shared" ca="1" si="684"/>
        <v>-7.7088584591574773E-4</v>
      </c>
      <c r="CQ397" s="240">
        <f t="shared" ca="1" si="685"/>
        <v>4.4423064139352552E-4</v>
      </c>
      <c r="CR397" s="240">
        <f t="shared" ca="1" si="686"/>
        <v>1.334519716955275E-3</v>
      </c>
      <c r="CS397" s="240">
        <f t="shared" ca="1" si="687"/>
        <v>1.2489900506472693E-3</v>
      </c>
      <c r="CT397" s="240">
        <f t="shared" ca="1" si="688"/>
        <v>2.5018208328040839E-4</v>
      </c>
      <c r="CU397" s="240">
        <f t="shared" ca="1" si="689"/>
        <v>-9.3156238374496022E-4</v>
      </c>
      <c r="CV397" s="240">
        <f t="shared" ca="1" si="690"/>
        <v>-1.4321359233349568E-3</v>
      </c>
      <c r="CW397" s="240">
        <f t="shared" ca="1" si="691"/>
        <v>-8.8551243980143461E-4</v>
      </c>
      <c r="CX397" s="240">
        <f t="shared" ca="1" si="692"/>
        <v>3.086096336281584E-4</v>
      </c>
      <c r="CY397" s="240">
        <f t="shared" ca="1" si="693"/>
        <v>1.2770721978052606E-3</v>
      </c>
      <c r="CZ397" s="240">
        <f t="shared" ca="1" si="694"/>
        <v>1.3117224177313625E-3</v>
      </c>
      <c r="DA397" s="240">
        <f t="shared" ca="1" si="695"/>
        <v>3.8722358718608607E-4</v>
      </c>
      <c r="DB397" s="240">
        <f t="shared" ca="1" si="696"/>
        <v>-8.2041833137013278E-4</v>
      </c>
      <c r="DC397" s="240">
        <f t="shared" ca="1" si="697"/>
        <v>-1.4281593464380089E-3</v>
      </c>
      <c r="DD397" s="240">
        <f t="shared" ca="1" si="698"/>
        <v>-9.9161106482149332E-4</v>
      </c>
      <c r="DE397" s="240">
        <f t="shared" ca="1" si="699"/>
        <v>1.7001654638776559E-4</v>
      </c>
      <c r="DF397" s="240">
        <f t="shared" ca="1" si="700"/>
        <v>1.2073257752716966E-3</v>
      </c>
      <c r="DG397" s="240">
        <f t="shared" ca="1" si="701"/>
        <v>1.3618221808722889E-3</v>
      </c>
      <c r="DH397" s="240">
        <f t="shared" ca="1" si="702"/>
        <v>5.2053591626923673E-4</v>
      </c>
      <c r="DI397" s="240">
        <f t="shared" ca="1" si="703"/>
        <v>-7.0137320197793018E-4</v>
      </c>
      <c r="DJ397" s="240">
        <f t="shared" ca="1" si="704"/>
        <v>-1.4104288143235494E-3</v>
      </c>
      <c r="DK397" s="240">
        <f t="shared" ca="1" si="705"/>
        <v>-1.0881599332175727E-3</v>
      </c>
      <c r="DL397" s="240">
        <f t="shared" ca="1" si="706"/>
        <v>2.9786106865180566E-5</v>
      </c>
      <c r="DM397" s="240">
        <f t="shared" ca="1" si="707"/>
        <v>1.125952145530862E-3</v>
      </c>
      <c r="DN397" s="240">
        <f t="shared" ca="1" si="708"/>
        <v>1.3988068519636796E-3</v>
      </c>
      <c r="DO397" s="240">
        <f t="shared" ca="1" si="709"/>
        <v>6.4883519992483759E-4</v>
      </c>
      <c r="DP397" s="240">
        <f t="shared" ca="1" si="710"/>
        <v>-5.755734652411052E-4</v>
      </c>
      <c r="DQ397" s="240">
        <f t="shared" ca="1" si="711"/>
        <v>-1.3791150817083345E-3</v>
      </c>
      <c r="DR397" s="240">
        <f t="shared" ca="1" si="712"/>
        <v>-1.174229226608038E-3</v>
      </c>
      <c r="DS397" s="240">
        <f t="shared" ca="1" si="713"/>
        <v>-1.1073118914927863E-4</v>
      </c>
      <c r="DT397" s="240">
        <f t="shared" ca="1" si="714"/>
        <v>1.0337349811205118E-3</v>
      </c>
      <c r="DU397" s="240">
        <f t="shared" ca="1" si="715"/>
        <v>1.4223202484050577E-3</v>
      </c>
      <c r="DV397" s="240">
        <f t="shared" ca="1" si="716"/>
        <v>7.7088584591576204E-4</v>
      </c>
      <c r="DW397" s="240">
        <f t="shared" ca="1" si="717"/>
        <v>-4.4423064139352878E-4</v>
      </c>
      <c r="DX397" s="240">
        <f t="shared" ca="1" si="718"/>
        <v>-1.3345197169552763E-3</v>
      </c>
      <c r="DY397" s="240">
        <f t="shared" ca="1" si="719"/>
        <v>-1.2489900506472676E-3</v>
      </c>
      <c r="DZ397" s="240">
        <f t="shared" ca="1" si="720"/>
        <v>-2.5018208328040492E-4</v>
      </c>
      <c r="EA397" s="240">
        <f t="shared" ca="1" si="721"/>
        <v>9.3156238374496293E-4</v>
      </c>
      <c r="EB397" s="240">
        <f t="shared" ca="1" si="722"/>
        <v>1.4321359233349566E-3</v>
      </c>
      <c r="EC397" s="240">
        <f t="shared" ca="1" si="723"/>
        <v>8.8551243980143179E-4</v>
      </c>
      <c r="ED397" s="240">
        <f t="shared" ca="1" si="724"/>
        <v>-3.0860963362816182E-4</v>
      </c>
      <c r="EE397" s="240">
        <f t="shared" ca="1" si="725"/>
        <v>-1.2770721978052531E-3</v>
      </c>
      <c r="EF397" s="240">
        <f t="shared" ca="1" si="726"/>
        <v>-1.3117224177313612E-3</v>
      </c>
      <c r="EG397" s="240">
        <f t="shared" ca="1" si="727"/>
        <v>-3.8722358718610227E-4</v>
      </c>
      <c r="EH397" s="240">
        <f t="shared" ca="1" si="728"/>
        <v>8.2041833137013571E-4</v>
      </c>
      <c r="EI397" s="240">
        <f t="shared" ca="1" si="729"/>
        <v>1.4281593464380076E-3</v>
      </c>
      <c r="EJ397" s="240">
        <f t="shared" ca="1" si="730"/>
        <v>9.9161106482149072E-4</v>
      </c>
      <c r="EK397" s="240">
        <f t="shared" ca="1" si="731"/>
        <v>-1.7001654638776912E-4</v>
      </c>
      <c r="EL397" s="240">
        <f t="shared" ca="1" si="732"/>
        <v>-1.2073257752716988E-3</v>
      </c>
      <c r="EM397" s="240">
        <f t="shared" ca="1" si="733"/>
        <v>-1.3618221808722876E-3</v>
      </c>
      <c r="EN397" s="240">
        <f t="shared" ca="1" si="734"/>
        <v>-5.2053591626923337E-4</v>
      </c>
      <c r="EO397" s="240">
        <f t="shared" ca="1" si="735"/>
        <v>7.0137320197793322E-4</v>
      </c>
      <c r="EP397" s="240">
        <f t="shared" ca="1" si="736"/>
        <v>1.41042881432355E-3</v>
      </c>
      <c r="EQ397" s="240">
        <f t="shared" ca="1" si="737"/>
        <v>1.0881599332175703E-3</v>
      </c>
      <c r="ER397" s="240">
        <f t="shared" ca="1" si="738"/>
        <v>-2.9786106865163707E-5</v>
      </c>
      <c r="ES397" s="240">
        <f t="shared" ca="1" si="739"/>
        <v>-1.1259521455308642E-3</v>
      </c>
      <c r="ET397" s="240">
        <f t="shared" ca="1" si="740"/>
        <v>-1.3988068519636832E-3</v>
      </c>
      <c r="EU397" s="240">
        <f t="shared" ca="1" si="741"/>
        <v>-6.4883519992483445E-4</v>
      </c>
      <c r="EV397" s="240">
        <f t="shared" ca="1" si="742"/>
        <v>5.7557346524110846E-4</v>
      </c>
      <c r="EW397" s="240">
        <f t="shared" ca="1" si="743"/>
        <v>1.37911508170833E-3</v>
      </c>
      <c r="EX397" s="240">
        <f t="shared" ca="1" si="744"/>
        <v>1.1742292266080359E-3</v>
      </c>
      <c r="EY397" s="240">
        <f t="shared" ca="1" si="745"/>
        <v>1.1073118914927516E-4</v>
      </c>
      <c r="EZ397" s="240">
        <f t="shared" ca="1" si="746"/>
        <v>-1.0337349811205283E-3</v>
      </c>
      <c r="FA397" s="240">
        <f t="shared" ca="1" si="747"/>
        <v>-1.4223202484050599E-3</v>
      </c>
      <c r="FB397" s="240">
        <f t="shared" ca="1" si="748"/>
        <v>-7.7088584591575911E-4</v>
      </c>
      <c r="FC397" s="240">
        <f t="shared" ca="1" si="749"/>
        <v>4.4423064139353214E-4</v>
      </c>
      <c r="FD397" s="240">
        <f t="shared" ca="1" si="750"/>
        <v>1.33451971695527E-3</v>
      </c>
      <c r="FE397" s="240">
        <f t="shared" ca="1" si="751"/>
        <v>1.2489900506472758E-3</v>
      </c>
      <c r="FF397" s="240">
        <f t="shared" ca="1" si="752"/>
        <v>2.501820832804014E-4</v>
      </c>
      <c r="FG397" s="240">
        <f t="shared" ca="1" si="753"/>
        <v>-9.3156238374496564E-4</v>
      </c>
      <c r="FH397" s="240">
        <f t="shared" ca="1" si="754"/>
        <v>-1.4321359233349571E-3</v>
      </c>
      <c r="FI397" s="240">
        <f t="shared" ca="1" si="755"/>
        <v>-8.8551243980144502E-4</v>
      </c>
      <c r="FJ397" s="240">
        <f t="shared" ca="1" si="756"/>
        <v>3.0860963362816524E-4</v>
      </c>
      <c r="FK397" s="240">
        <f t="shared" ca="1" si="757"/>
        <v>1.2770721978052637E-3</v>
      </c>
      <c r="FL397" s="240">
        <f t="shared" ca="1" si="758"/>
        <v>1.3117224177313679E-3</v>
      </c>
      <c r="FM397" s="240">
        <f t="shared" ca="1" si="759"/>
        <v>3.8722358718609886E-4</v>
      </c>
      <c r="FN397" s="240">
        <f t="shared" ca="1" si="760"/>
        <v>-8.2041833137013864E-4</v>
      </c>
      <c r="FO397" s="240">
        <f t="shared" ca="1" si="761"/>
        <v>-1.4281593464380098E-3</v>
      </c>
      <c r="FP397" s="240">
        <f t="shared" ca="1" si="762"/>
        <v>-9.9161106482150286E-4</v>
      </c>
      <c r="FQ397" s="240">
        <f t="shared" ca="1" si="763"/>
        <v>1.7001654638777256E-4</v>
      </c>
      <c r="FR397" s="240">
        <f t="shared" ca="1" si="764"/>
        <v>1.2073257752717005E-3</v>
      </c>
      <c r="FS397" s="240">
        <f t="shared" ca="1" si="765"/>
        <v>1.3618221808722928E-3</v>
      </c>
      <c r="FT397" s="240">
        <f t="shared" ca="1" si="766"/>
        <v>5.2053591626924931E-4</v>
      </c>
      <c r="FU397" s="240">
        <f t="shared" ca="1" si="767"/>
        <v>-7.0137320197793626E-4</v>
      </c>
      <c r="FV397" s="240">
        <f t="shared" ca="1" si="768"/>
        <v>-1.4104288143235507E-3</v>
      </c>
      <c r="FW397" s="240">
        <f t="shared" ca="1" si="769"/>
        <v>-1.0881599332175813E-3</v>
      </c>
      <c r="FX397" s="240">
        <f t="shared" ca="1" si="770"/>
        <v>2.9786106865167285E-5</v>
      </c>
      <c r="FY397" s="240">
        <f t="shared" ca="1" si="771"/>
        <v>1.1259521455308664E-3</v>
      </c>
      <c r="FZ397" s="240">
        <f t="shared" ca="1" si="772"/>
        <v>1.398806851963678E-3</v>
      </c>
      <c r="GA397" s="240">
        <f t="shared" ca="1" si="773"/>
        <v>6.4883519992484941E-4</v>
      </c>
      <c r="GB397" s="240">
        <f t="shared" ca="1" si="774"/>
        <v>-5.7557346524109306E-4</v>
      </c>
      <c r="GC397" s="240">
        <f t="shared" ca="1" si="775"/>
        <v>-1.3791150817083365E-3</v>
      </c>
      <c r="GD397" s="240">
        <f t="shared" ca="1" si="776"/>
        <v>-1.1742292266080456E-3</v>
      </c>
      <c r="GE397" s="240">
        <f t="shared" ca="1" si="777"/>
        <v>-1.1073118914929191E-4</v>
      </c>
      <c r="GF397" s="240">
        <f t="shared" ca="1" si="778"/>
        <v>1.0337349811205166E-3</v>
      </c>
      <c r="GG397" s="240">
        <f t="shared" ca="1" si="779"/>
        <v>1.4223202484050569E-3</v>
      </c>
      <c r="GH397" s="240">
        <f t="shared" ca="1" si="780"/>
        <v>7.7088584591577321E-4</v>
      </c>
      <c r="GI397" s="240">
        <f t="shared" ca="1" si="781"/>
        <v>-4.442306413935162E-4</v>
      </c>
      <c r="GJ397" s="240">
        <f t="shared" ca="1" si="782"/>
        <v>-1.3345197169552789E-3</v>
      </c>
      <c r="GK397" s="240">
        <f t="shared" ca="1" si="783"/>
        <v>-1.2489900506472639E-3</v>
      </c>
      <c r="GL397" s="240">
        <f t="shared" ca="1" si="784"/>
        <v>-2.5018208328041804E-4</v>
      </c>
      <c r="GM397" s="240">
        <f t="shared" ca="1" si="785"/>
        <v>9.3156238374495284E-4</v>
      </c>
      <c r="GN397" s="240">
        <f t="shared" ca="1" si="786"/>
        <v>1.4321359233349566E-3</v>
      </c>
      <c r="GO397" s="240">
        <f t="shared" ca="1" si="787"/>
        <v>8.8551243980142637E-4</v>
      </c>
      <c r="GP397" s="240">
        <f t="shared" ca="1" si="788"/>
        <v>-3.0860963362814881E-4</v>
      </c>
      <c r="GQ397" s="240">
        <f t="shared" ca="1" si="789"/>
        <v>-1.2770721978052561E-3</v>
      </c>
      <c r="GR397" s="240">
        <f t="shared" ca="1" si="790"/>
        <v>-1.3117224177313584E-3</v>
      </c>
      <c r="GS397" s="240">
        <f t="shared" ca="1" si="791"/>
        <v>-3.8722358718611512E-4</v>
      </c>
      <c r="GT397" s="240">
        <f t="shared" ca="1" si="792"/>
        <v>8.2041833137012476E-4</v>
      </c>
      <c r="GU397" s="240">
        <f t="shared" ca="1" si="793"/>
        <v>1.4281593464380083E-3</v>
      </c>
      <c r="GV397" s="240">
        <f t="shared" ca="1" si="794"/>
        <v>9.9161106482148573E-4</v>
      </c>
      <c r="GW397" s="240">
        <f t="shared" ca="1" si="795"/>
        <v>-1.7001654638775583E-4</v>
      </c>
      <c r="GX397" s="240">
        <f t="shared" ca="1" si="796"/>
        <v>-1.2073257752716914E-3</v>
      </c>
      <c r="GY397" s="240">
        <f t="shared" ca="1" si="797"/>
        <v>-1.3618221808722854E-3</v>
      </c>
      <c r="GZ397" s="240">
        <f t="shared" ca="1" si="798"/>
        <v>-5.2053591626922708E-4</v>
      </c>
      <c r="HA397" s="240">
        <f t="shared" ca="1" si="799"/>
        <v>7.0137320197792151E-4</v>
      </c>
      <c r="HB397" s="240">
        <f t="shared" ca="1" si="800"/>
        <v>1.4104288143235476E-3</v>
      </c>
      <c r="HC397" s="240">
        <f t="shared" ca="1" si="801"/>
        <v>1.0881599332175657E-3</v>
      </c>
      <c r="HD397" s="240">
        <f t="shared" ca="1" si="802"/>
        <v>-2.9786106865150425E-5</v>
      </c>
      <c r="HE397" s="240">
        <f t="shared" ca="1" si="803"/>
        <v>-1.125952145530856E-3</v>
      </c>
      <c r="HF397" s="240">
        <f t="shared" ca="1" si="804"/>
        <v>-1.3988068519636817E-3</v>
      </c>
      <c r="HG397" s="240">
        <f t="shared" ca="1" si="805"/>
        <v>-6.4883519992482816E-4</v>
      </c>
      <c r="HH397" s="240">
        <f t="shared" ca="1" si="806"/>
        <v>5.7557346524107766E-4</v>
      </c>
      <c r="HI397" s="240">
        <f t="shared" ca="1" si="807"/>
        <v>1.3791150817083317E-3</v>
      </c>
      <c r="HJ397" s="240">
        <f t="shared" ca="1" si="808"/>
        <v>1.174229226608032E-3</v>
      </c>
      <c r="HK397" s="240">
        <f t="shared" ca="1" si="809"/>
        <v>1.1073118914926811E-4</v>
      </c>
      <c r="HL397" s="240">
        <f t="shared" ca="1" si="810"/>
        <v>-1.0337349811205051E-3</v>
      </c>
      <c r="HM397" s="240">
        <f t="shared" ca="1" si="811"/>
        <v>-1.422320248405059E-3</v>
      </c>
      <c r="HN397" s="240">
        <f t="shared" ca="1" si="812"/>
        <v>-7.7088584591575304E-4</v>
      </c>
      <c r="HO397" s="240">
        <f t="shared" ca="1" si="813"/>
        <v>4.4423064139353886E-4</v>
      </c>
      <c r="HP397" s="240">
        <f t="shared" ca="1" si="814"/>
        <v>1.3345197169552727E-3</v>
      </c>
      <c r="HQ397" s="240">
        <f t="shared" ca="1" si="815"/>
        <v>1.2489900506472721E-3</v>
      </c>
      <c r="HR397" s="240">
        <f t="shared" ca="1" si="816"/>
        <v>2.5018208328039451E-4</v>
      </c>
      <c r="HS397" s="240">
        <f t="shared" ca="1" si="817"/>
        <v>-9.3156238374493994E-4</v>
      </c>
      <c r="HT397" s="240">
        <f t="shared" ca="1" si="818"/>
        <v>-1.4321359233349571E-3</v>
      </c>
      <c r="HU397" s="240">
        <f t="shared" ca="1" si="819"/>
        <v>-8.855124398014396E-4</v>
      </c>
      <c r="HV397" s="240">
        <f t="shared" ca="1" si="820"/>
        <v>3.0860963362817212E-4</v>
      </c>
      <c r="HW397" s="240">
        <f t="shared" ca="1" si="821"/>
        <v>1.2770721978052485E-3</v>
      </c>
      <c r="HX397" s="240">
        <f t="shared" ca="1" si="822"/>
        <v>1.3117224177313651E-3</v>
      </c>
      <c r="HY397" s="240">
        <f t="shared" ca="1" si="823"/>
        <v>3.8722358718609208E-4</v>
      </c>
      <c r="HZ397" s="240">
        <f t="shared" ca="1" si="824"/>
        <v>-8.2041833137014427E-4</v>
      </c>
      <c r="IA397" s="240">
        <f t="shared" ca="1" si="825"/>
        <v>-1.428159346438007E-3</v>
      </c>
      <c r="IB397" s="240">
        <f t="shared" ca="1" si="826"/>
        <v>-9.9161106482149788E-4</v>
      </c>
      <c r="IC397" s="240">
        <f t="shared" ca="1" si="827"/>
        <v>1.700165463877795E-4</v>
      </c>
      <c r="ID397" s="240">
        <f t="shared" ca="1" si="828"/>
        <v>1.2073257752716826E-3</v>
      </c>
      <c r="IE397" s="240">
        <f t="shared" ca="1" si="829"/>
        <v>-1.1115413525697336E-3</v>
      </c>
      <c r="IF397" s="240">
        <f t="shared" ca="1" si="830"/>
        <v>5.2053591626924269E-4</v>
      </c>
      <c r="IG397" s="240">
        <f t="shared" ca="1" si="831"/>
        <v>-7.0137320197794233E-4</v>
      </c>
      <c r="IH397" s="240">
        <f t="shared" ca="1" si="832"/>
        <v>-1.4104288143235448E-3</v>
      </c>
      <c r="II397" s="240">
        <f t="shared" ca="1" si="833"/>
        <v>-1.0881599332175766E-3</v>
      </c>
      <c r="IJ397" s="240">
        <f t="shared" ca="1" si="834"/>
        <v>2.9786106865174278E-5</v>
      </c>
      <c r="IK397" s="240">
        <f t="shared" ca="1" si="835"/>
        <v>1.1259521455308707E-3</v>
      </c>
      <c r="IL397" s="240">
        <f t="shared" ca="1" si="836"/>
        <v>1.3988068519636852E-3</v>
      </c>
      <c r="IM397" s="240">
        <f t="shared" ca="1" si="837"/>
        <v>6.4883519992484312E-4</v>
      </c>
      <c r="IN397" s="240">
        <f t="shared" ca="1" si="838"/>
        <v>-5.7557346524109957E-4</v>
      </c>
      <c r="IO397" s="240">
        <f t="shared" ca="1" si="839"/>
        <v>-1.3791150817083382E-3</v>
      </c>
      <c r="IP397" s="240">
        <f t="shared" ca="1" si="840"/>
        <v>-1.1742292266080417E-3</v>
      </c>
      <c r="IQ397" s="240">
        <f t="shared" ca="1" si="841"/>
        <v>-1.1073118914928492E-4</v>
      </c>
      <c r="IR397" s="240">
        <f t="shared" ca="1" si="842"/>
        <v>1.0337349811205215E-3</v>
      </c>
      <c r="IS397" s="240">
        <f t="shared" ca="1" si="843"/>
        <v>1.4223202484050608E-3</v>
      </c>
      <c r="IT397" s="240">
        <f t="shared" ca="1" si="844"/>
        <v>7.7088584591576735E-4</v>
      </c>
      <c r="IU397" s="240">
        <f t="shared" ca="1" si="845"/>
        <v>-4.4423064139352276E-4</v>
      </c>
      <c r="IV397" s="240">
        <f t="shared" ca="1" si="846"/>
        <v>-1.3345197169552813E-3</v>
      </c>
      <c r="IW397" s="240">
        <f t="shared" ca="1" si="847"/>
        <v>-1.2489900506472806E-3</v>
      </c>
      <c r="IX397" s="240">
        <f t="shared" ca="1" si="848"/>
        <v>-2.5018208328041105E-4</v>
      </c>
      <c r="IY397" s="240">
        <f t="shared" ca="1" si="849"/>
        <v>9.3156238374495816E-4</v>
      </c>
      <c r="IZ397" s="240">
        <f t="shared" ca="1" si="850"/>
        <v>1.4321359233349566E-3</v>
      </c>
      <c r="JA397" s="240">
        <f t="shared" ca="1" si="851"/>
        <v>8.8551243980145272E-4</v>
      </c>
      <c r="JB397" s="240">
        <f t="shared" ca="1" si="852"/>
        <v>-3.0860963362815564E-4</v>
      </c>
    </row>
    <row r="398" spans="2:262">
      <c r="B398" s="248">
        <v>37</v>
      </c>
      <c r="C398" s="247">
        <f t="shared" si="853"/>
        <v>7.2265625000000032E-4</v>
      </c>
      <c r="D398" s="244">
        <f t="shared" ca="1" si="597"/>
        <v>80.151575904199959</v>
      </c>
      <c r="E398" s="243">
        <f ca="1">AQ361</f>
        <v>0.15157590419995834</v>
      </c>
      <c r="F398" s="242">
        <v>37</v>
      </c>
      <c r="G398" s="240">
        <f t="shared" ca="1" si="854"/>
        <v>3.208977992817383E-3</v>
      </c>
      <c r="H398" s="240">
        <f t="shared" ca="1" si="598"/>
        <v>3.1943101345171775E-3</v>
      </c>
      <c r="I398" s="240">
        <f t="shared" ca="1" si="599"/>
        <v>7.215030169162558E-4</v>
      </c>
      <c r="J398" s="240">
        <f t="shared" ca="1" si="600"/>
        <v>-2.3065272371049599E-3</v>
      </c>
      <c r="K398" s="240">
        <f t="shared" ca="1" si="601"/>
        <v>-3.5595998585195017E-3</v>
      </c>
      <c r="L398" s="240">
        <f t="shared" ca="1" si="602"/>
        <v>-2.0734293284700952E-3</v>
      </c>
      <c r="M398" s="240">
        <f t="shared" ca="1" si="603"/>
        <v>1.008321411097148E-3</v>
      </c>
      <c r="N398" s="240">
        <f t="shared" ca="1" si="604"/>
        <v>3.3141316996016944E-3</v>
      </c>
      <c r="O398" s="240">
        <f t="shared" ca="1" si="605"/>
        <v>3.0695956227821072E-3</v>
      </c>
      <c r="P398" s="240">
        <f t="shared" ca="1" si="606"/>
        <v>4.6289269528543937E-4</v>
      </c>
      <c r="Q398" s="240">
        <f t="shared" ca="1" si="607"/>
        <v>-2.5000232044048829E-3</v>
      </c>
      <c r="R398" s="240">
        <f t="shared" ca="1" si="608"/>
        <v>-3.5390792003544189E-3</v>
      </c>
      <c r="S398" s="240">
        <f t="shared" ca="1" si="609"/>
        <v>-1.854683446844843E-3</v>
      </c>
      <c r="T398" s="240">
        <f t="shared" ca="1" si="610"/>
        <v>1.2569595063025984E-3</v>
      </c>
      <c r="U398" s="241">
        <f t="shared" ca="1" si="611"/>
        <v>3.4013258395608125E-3</v>
      </c>
      <c r="V398" s="240">
        <f t="shared" ca="1" si="612"/>
        <v>2.9282467064093735E-3</v>
      </c>
      <c r="W398" s="240">
        <f t="shared" ca="1" si="613"/>
        <v>2.0177391803263096E-4</v>
      </c>
      <c r="X398" s="240">
        <f t="shared" ca="1" si="614"/>
        <v>-2.6799713293515722E-3</v>
      </c>
      <c r="Y398" s="240">
        <f t="shared" ca="1" si="615"/>
        <v>-3.4993799653675224E-3</v>
      </c>
      <c r="Z398" s="240">
        <f t="shared" ca="1" si="616"/>
        <v>-1.6258868749265101E-3</v>
      </c>
      <c r="AA398" s="240">
        <f t="shared" ca="1" si="617"/>
        <v>1.4987860290371301E-3</v>
      </c>
      <c r="AB398" s="240">
        <f t="shared" ca="1" si="618"/>
        <v>3.4700879000955699E-3</v>
      </c>
      <c r="AC398" s="240">
        <f t="shared" ca="1" si="619"/>
        <v>2.7710293674236422E-3</v>
      </c>
      <c r="AD398" s="240">
        <f t="shared" ca="1" si="620"/>
        <v>-6.043828956421712E-5</v>
      </c>
      <c r="AE398" s="240">
        <f t="shared" ca="1" si="621"/>
        <v>-2.8453964574647736E-3</v>
      </c>
      <c r="AF398" s="240">
        <f t="shared" ca="1" si="622"/>
        <v>-3.4407172871528517E-3</v>
      </c>
      <c r="AG398" s="240">
        <f t="shared" ca="1" si="623"/>
        <v>-1.3882794811618461E-3</v>
      </c>
      <c r="AH398" s="240">
        <f t="shared" ca="1" si="624"/>
        <v>1.7324905004215624E-3</v>
      </c>
      <c r="AI398" s="240">
        <f t="shared" ca="1" si="625"/>
        <v>3.5200452536422035E-3</v>
      </c>
      <c r="AJ398" s="240">
        <f t="shared" ca="1" si="626"/>
        <v>2.5987955802065981E-3</v>
      </c>
      <c r="AK398" s="240">
        <f t="shared" ca="1" si="627"/>
        <v>-3.2232297683338495E-4</v>
      </c>
      <c r="AL398" s="240">
        <f t="shared" ca="1" si="628"/>
        <v>-2.99540213564237E-3</v>
      </c>
      <c r="AM398" s="240">
        <f t="shared" ca="1" si="629"/>
        <v>-3.3634090638463413E-3</v>
      </c>
      <c r="AN398" s="240">
        <f t="shared" ca="1" si="630"/>
        <v>-1.1431488806045952E-3</v>
      </c>
      <c r="AO398" s="240">
        <f t="shared" ca="1" si="631"/>
        <v>1.9568064556766836E-3</v>
      </c>
      <c r="AP398" s="240">
        <f t="shared" ca="1" si="632"/>
        <v>3.550927176973407E-3</v>
      </c>
      <c r="AQ398" s="240">
        <f t="shared" ca="1" si="633"/>
        <v>2.4124786945739578E-3</v>
      </c>
      <c r="AR398" s="240">
        <f t="shared" ca="1" si="634"/>
        <v>-5.8246096796417315E-4</v>
      </c>
      <c r="AS398" s="240">
        <f t="shared" ca="1" si="635"/>
        <v>-3.1291754701174329E-3</v>
      </c>
      <c r="AT398" s="240">
        <f t="shared" ca="1" si="636"/>
        <v>-3.2678742354082797E-3</v>
      </c>
      <c r="AU398" s="240">
        <f t="shared" ca="1" si="637"/>
        <v>-8.9182345721793466E-4</v>
      </c>
      <c r="AV398" s="240">
        <f t="shared" ca="1" si="638"/>
        <v>2.1705183072056769E-3</v>
      </c>
      <c r="AW398" s="240">
        <f t="shared" ca="1" si="639"/>
        <v>3.5625663182709605E-3</v>
      </c>
      <c r="AX398" s="240">
        <f t="shared" ca="1" si="640"/>
        <v>2.213088377871947E-3</v>
      </c>
      <c r="AY398" s="240">
        <f t="shared" ca="1" si="641"/>
        <v>-8.3944255264363195E-4</v>
      </c>
      <c r="AZ398" s="240">
        <f t="shared" ca="1" si="642"/>
        <v>-3.2459915315999699E-3</v>
      </c>
      <c r="BA398" s="240">
        <f t="shared" ca="1" si="643"/>
        <v>-3.1546305133513526E-3</v>
      </c>
      <c r="BB398" s="240">
        <f t="shared" ca="1" si="644"/>
        <v>-6.3566516524668948E-4</v>
      </c>
      <c r="BC398" s="240">
        <f t="shared" ca="1" si="645"/>
        <v>2.3724679319685202E-3</v>
      </c>
      <c r="BD398" s="240">
        <f t="shared" ca="1" si="646"/>
        <v>3.5548996040197255E-3</v>
      </c>
      <c r="BE398" s="240">
        <f t="shared" ca="1" si="647"/>
        <v>2.0017051435024741E-3</v>
      </c>
      <c r="BF398" s="240">
        <f t="shared" ca="1" si="648"/>
        <v>-1.0918751253988133E-3</v>
      </c>
      <c r="BG398" s="240">
        <f t="shared" ca="1" si="649"/>
        <v>-3.3452172837315562E-3</v>
      </c>
      <c r="BH398" s="240">
        <f t="shared" ca="1" si="650"/>
        <v>-3.0242915752171223E-3</v>
      </c>
      <c r="BI398" s="240">
        <f t="shared" ca="1" si="651"/>
        <v>-3.7606214866927744E-4</v>
      </c>
      <c r="BJ398" s="240">
        <f t="shared" ca="1" si="652"/>
        <v>2.5615609474511892E-3</v>
      </c>
      <c r="BK398" s="240">
        <f t="shared" ca="1" si="653"/>
        <v>3.5279685808084931E-3</v>
      </c>
      <c r="BL398" s="240">
        <f t="shared" ca="1" si="654"/>
        <v>1.779474495527384E-3</v>
      </c>
      <c r="BM398" s="240">
        <f t="shared" ca="1" si="655"/>
        <v>-1.3383907322465371E-3</v>
      </c>
      <c r="BN398" s="240">
        <f t="shared" ca="1" si="656"/>
        <v>-3.4263150135642123E-3</v>
      </c>
      <c r="BO398" s="240">
        <f t="shared" ca="1" si="657"/>
        <v>-2.8775637390042459E-3</v>
      </c>
      <c r="BP398" s="240">
        <f t="shared" ca="1" si="658"/>
        <v>-1.1442121872521673E-4</v>
      </c>
      <c r="BQ398" s="240">
        <f t="shared" ca="1" si="659"/>
        <v>2.7367726422192532E-3</v>
      </c>
      <c r="BR398" s="240">
        <f t="shared" ca="1" si="660"/>
        <v>3.4819191901854203E-3</v>
      </c>
      <c r="BS398" s="240">
        <f t="shared" ca="1" si="661"/>
        <v>1.5476007210826984E-3</v>
      </c>
      <c r="BT398" s="240">
        <f t="shared" ca="1" si="662"/>
        <v>-1.5776534837545378E-3</v>
      </c>
      <c r="BU398" s="240">
        <f t="shared" ca="1" si="663"/>
        <v>-3.4888452454734566E-3</v>
      </c>
      <c r="BV398" s="240">
        <f t="shared" ca="1" si="664"/>
        <v>-2.7152421355700462E-3</v>
      </c>
      <c r="BW398" s="240">
        <f t="shared" ca="1" si="665"/>
        <v>1.4783976971686997E-4</v>
      </c>
      <c r="BX398" s="240">
        <f t="shared" ca="1" si="666"/>
        <v>2.897153528917997E-3</v>
      </c>
      <c r="BY398" s="240">
        <f t="shared" ca="1" si="667"/>
        <v>3.4170009777881325E-3</v>
      </c>
      <c r="BZ398" s="240">
        <f t="shared" ca="1" si="668"/>
        <v>1.3073403642423092E-3</v>
      </c>
      <c r="CA398" s="240">
        <f t="shared" ca="1" si="669"/>
        <v>-1.808366794342064E-3</v>
      </c>
      <c r="CB398" s="240">
        <f t="shared" ca="1" si="670"/>
        <v>-3.5324691227147879E-3</v>
      </c>
      <c r="CC398" s="240">
        <f t="shared" ca="1" si="671"/>
        <v>-2.5382063997474993E-3</v>
      </c>
      <c r="CD398" s="240">
        <f t="shared" ca="1" si="672"/>
        <v>4.0929960163761095E-4</v>
      </c>
      <c r="CE398" s="240">
        <f t="shared" ca="1" si="673"/>
        <v>3.0418344896265773E-3</v>
      </c>
      <c r="CF398" s="240">
        <f t="shared" ca="1" si="674"/>
        <v>3.3335657410342948E-3</v>
      </c>
      <c r="CG398" s="240">
        <f t="shared" ca="1" si="675"/>
        <v>1.0599954166966739E-3</v>
      </c>
      <c r="CH398" s="240">
        <f t="shared" ca="1" si="676"/>
        <v>-2.0292804085893499E-3</v>
      </c>
      <c r="CI398" s="240">
        <f t="shared" ca="1" si="677"/>
        <v>-3.5569502437177497E-3</v>
      </c>
      <c r="CJ398" s="240">
        <f t="shared" ca="1" si="678"/>
        <v>-2.34741590352787E-3</v>
      </c>
      <c r="CK398" s="240">
        <f t="shared" ca="1" si="679"/>
        <v>6.6854140355431348E-4</v>
      </c>
      <c r="CL398" s="240">
        <f t="shared" ca="1" si="680"/>
        <v>3.1700314856833471E-3</v>
      </c>
      <c r="CM398" s="240">
        <f t="shared" ca="1" si="681"/>
        <v>3.2320656227009231E-3</v>
      </c>
      <c r="CN398" s="240">
        <f t="shared" ca="1" si="682"/>
        <v>8.0690626214717997E-4</v>
      </c>
      <c r="CO398" s="240">
        <f t="shared" ca="1" si="683"/>
        <v>-2.2391971764803629E-3</v>
      </c>
      <c r="CP398" s="240">
        <f t="shared" ca="1" si="684"/>
        <v>-3.562155943166518E-3</v>
      </c>
      <c r="CQ398" s="240">
        <f t="shared" ca="1" si="685"/>
        <v>-2.1439045571407596E-3</v>
      </c>
      <c r="CR398" s="240">
        <f t="shared" ca="1" si="686"/>
        <v>9.2416032168097639E-4</v>
      </c>
      <c r="CS398" s="240">
        <f t="shared" ca="1" si="687"/>
        <v>3.2810498064593666E-3</v>
      </c>
      <c r="CT398" s="240">
        <f t="shared" ca="1" si="688"/>
        <v>3.1130506607235041E-3</v>
      </c>
      <c r="CU398" s="240">
        <f t="shared" ca="1" si="689"/>
        <v>5.494444126506379E-4</v>
      </c>
      <c r="CV398" s="240">
        <f t="shared" ca="1" si="690"/>
        <v>-2.43697954086212E-3</v>
      </c>
      <c r="CW398" s="240">
        <f t="shared" ca="1" si="691"/>
        <v>-3.5480580109247444E-3</v>
      </c>
      <c r="CX398" s="240">
        <f t="shared" ca="1" si="692"/>
        <v>-1.9287752062049964E-3</v>
      </c>
      <c r="CY398" s="240">
        <f t="shared" ca="1" si="693"/>
        <v>1.1747711349527788E-3</v>
      </c>
      <c r="CZ398" s="240">
        <f t="shared" ca="1" si="694"/>
        <v>3.3742878340554329E-3</v>
      </c>
      <c r="DA398" s="240">
        <f t="shared" ca="1" si="695"/>
        <v>2.9771658074927597E-3</v>
      </c>
      <c r="DB398" s="240">
        <f t="shared" ca="1" si="696"/>
        <v>2.8900507627663871E-4</v>
      </c>
      <c r="DC398" s="240">
        <f t="shared" ca="1" si="697"/>
        <v>-2.6215557019656534E-3</v>
      </c>
      <c r="DD398" s="240">
        <f t="shared" ca="1" si="698"/>
        <v>-3.5147328449087285E-3</v>
      </c>
      <c r="DE398" s="240">
        <f t="shared" ca="1" si="699"/>
        <v>-1.7031936553126717E-3</v>
      </c>
      <c r="DF398" s="240">
        <f t="shared" ca="1" si="700"/>
        <v>1.4190157616590236E-3</v>
      </c>
      <c r="DG398" s="240">
        <f t="shared" ca="1" si="701"/>
        <v>3.4492403035216155E-3</v>
      </c>
      <c r="DH398" s="240">
        <f t="shared" ca="1" si="702"/>
        <v>2.8251474348017667E-3</v>
      </c>
      <c r="DI398" s="240">
        <f t="shared" ca="1" si="703"/>
        <v>2.699959635413978E-5</v>
      </c>
      <c r="DJ398" s="240">
        <f t="shared" ca="1" si="704"/>
        <v>-2.7919254255817818E-3</v>
      </c>
      <c r="DK398" s="240">
        <f t="shared" ca="1" si="705"/>
        <v>-3.4623610370804916E-3</v>
      </c>
      <c r="DL398" s="240">
        <f t="shared" ca="1" si="706"/>
        <v>-1.4683823504330483E-3</v>
      </c>
      <c r="DM398" s="240">
        <f t="shared" ca="1" si="707"/>
        <v>1.6555706190055956E-3</v>
      </c>
      <c r="DN398" s="240">
        <f t="shared" ca="1" si="708"/>
        <v>3.5055010409317986E-3</v>
      </c>
      <c r="DO398" s="240">
        <f t="shared" ca="1" si="709"/>
        <v>2.657819343383409E-3</v>
      </c>
      <c r="DP398" s="240">
        <f t="shared" ca="1" si="710"/>
        <v>-2.3515219672031807E-4</v>
      </c>
      <c r="DQ398" s="240">
        <f t="shared" ca="1" si="711"/>
        <v>-2.9471654634169496E-3</v>
      </c>
      <c r="DR398" s="240">
        <f t="shared" ca="1" si="712"/>
        <v>-3.3912263948042854E-3</v>
      </c>
      <c r="DS398" s="240">
        <f t="shared" ca="1" si="713"/>
        <v>-1.2256137543719338E-3</v>
      </c>
      <c r="DT398" s="240">
        <f t="shared" ca="1" si="714"/>
        <v>1.8831537957248005E-3</v>
      </c>
      <c r="DU398" s="240">
        <f t="shared" ca="1" si="715"/>
        <v>3.5427651644753737E-3</v>
      </c>
      <c r="DV398" s="240">
        <f t="shared" ca="1" si="716"/>
        <v>2.4760882986628254E-3</v>
      </c>
      <c r="DW398" s="240">
        <f t="shared" ca="1" si="717"/>
        <v>-4.9602967966654629E-4</v>
      </c>
      <c r="DX398" s="240">
        <f t="shared" ca="1" si="718"/>
        <v>-3.0864345562557245E-3</v>
      </c>
      <c r="DY398" s="240">
        <f t="shared" ca="1" si="719"/>
        <v>-3.3017144028698957E-3</v>
      </c>
      <c r="DZ398" s="240">
        <f t="shared" ca="1" si="720"/>
        <v>-9.7620345118549199E-4</v>
      </c>
      <c r="EA398" s="240">
        <f t="shared" ca="1" si="721"/>
        <v>2.1005319988635948E-3</v>
      </c>
      <c r="EB398" s="240">
        <f t="shared" ca="1" si="722"/>
        <v>3.5608307366382106E-3</v>
      </c>
      <c r="EC398" s="240">
        <f t="shared" ca="1" si="723"/>
        <v>2.2809391169170122E-3</v>
      </c>
      <c r="ED398" s="240">
        <f t="shared" ca="1" si="724"/>
        <v>-7.5421913480135062E-4</v>
      </c>
      <c r="EE398" s="240">
        <f t="shared" ca="1" si="725"/>
        <v>-3.2089779928173752E-3</v>
      </c>
      <c r="EF398" s="240">
        <f t="shared" ca="1" si="726"/>
        <v>-3.1943101345171692E-3</v>
      </c>
      <c r="EG398" s="240">
        <f t="shared" ca="1" si="727"/>
        <v>-7.2150301691625146E-4</v>
      </c>
      <c r="EH398" s="240">
        <f t="shared" ca="1" si="728"/>
        <v>2.306527237104952E-3</v>
      </c>
      <c r="EI398" s="240">
        <f t="shared" ca="1" si="729"/>
        <v>3.559599858519503E-3</v>
      </c>
      <c r="EJ398" s="240">
        <f t="shared" ca="1" si="730"/>
        <v>2.0734293284700852E-3</v>
      </c>
      <c r="EK398" s="240">
        <f t="shared" ca="1" si="731"/>
        <v>-1.0083214110971446E-3</v>
      </c>
      <c r="EL398" s="240">
        <f t="shared" ca="1" si="732"/>
        <v>-3.3141316996016888E-3</v>
      </c>
      <c r="EM398" s="240">
        <f t="shared" ca="1" si="733"/>
        <v>-3.0695956227820963E-3</v>
      </c>
      <c r="EN398" s="240">
        <f t="shared" ca="1" si="734"/>
        <v>-4.6289269528543048E-4</v>
      </c>
      <c r="EO398" s="240">
        <f t="shared" ca="1" si="735"/>
        <v>2.5000232044048755E-3</v>
      </c>
      <c r="EP398" s="240">
        <f t="shared" ca="1" si="736"/>
        <v>3.5390792003544207E-3</v>
      </c>
      <c r="EQ398" s="240">
        <f t="shared" ca="1" si="737"/>
        <v>1.85468344684483E-3</v>
      </c>
      <c r="ER398" s="240">
        <f t="shared" ca="1" si="738"/>
        <v>-1.2569595063025951E-3</v>
      </c>
      <c r="ES398" s="240">
        <f t="shared" ca="1" si="739"/>
        <v>-3.4013258395608078E-3</v>
      </c>
      <c r="ET398" s="240">
        <f t="shared" ca="1" si="740"/>
        <v>-2.92824670640939E-3</v>
      </c>
      <c r="EU398" s="240">
        <f t="shared" ca="1" si="741"/>
        <v>-2.0177391803267238E-4</v>
      </c>
      <c r="EV398" s="240">
        <f t="shared" ca="1" si="742"/>
        <v>2.679971329351603E-3</v>
      </c>
      <c r="EW398" s="240">
        <f t="shared" ca="1" si="743"/>
        <v>3.4993799653675163E-3</v>
      </c>
      <c r="EX398" s="240">
        <f t="shared" ca="1" si="744"/>
        <v>1.6258868749264902E-3</v>
      </c>
      <c r="EY398" s="240">
        <f t="shared" ca="1" si="745"/>
        <v>-1.4987860290371271E-3</v>
      </c>
      <c r="EZ398" s="240">
        <f t="shared" ca="1" si="746"/>
        <v>-3.470087900095566E-3</v>
      </c>
      <c r="FA398" s="240">
        <f t="shared" ca="1" si="747"/>
        <v>-2.77102936742366E-3</v>
      </c>
      <c r="FB398" s="240">
        <f t="shared" ca="1" si="748"/>
        <v>6.0438289564175595E-5</v>
      </c>
      <c r="FC398" s="240">
        <f t="shared" ca="1" si="749"/>
        <v>2.8453964574648018E-3</v>
      </c>
      <c r="FD398" s="240">
        <f t="shared" ca="1" si="750"/>
        <v>3.440717287152843E-3</v>
      </c>
      <c r="FE398" s="240">
        <f t="shared" ca="1" si="751"/>
        <v>1.3882794811618262E-3</v>
      </c>
      <c r="FF398" s="240">
        <f t="shared" ca="1" si="752"/>
        <v>-1.7324905004215594E-3</v>
      </c>
      <c r="FG398" s="240">
        <f t="shared" ca="1" si="753"/>
        <v>-3.5200452536422009E-3</v>
      </c>
      <c r="FH398" s="240">
        <f t="shared" ca="1" si="754"/>
        <v>-2.5987955802066181E-3</v>
      </c>
      <c r="FI398" s="240">
        <f t="shared" ca="1" si="755"/>
        <v>3.2232297683334359E-4</v>
      </c>
      <c r="FJ398" s="240">
        <f t="shared" ca="1" si="756"/>
        <v>2.9954021356423405E-3</v>
      </c>
      <c r="FK398" s="240">
        <f t="shared" ca="1" si="757"/>
        <v>3.3634090638463296E-3</v>
      </c>
      <c r="FL398" s="240">
        <f t="shared" ca="1" si="758"/>
        <v>1.1431488806045746E-3</v>
      </c>
      <c r="FM398" s="240">
        <f t="shared" ca="1" si="759"/>
        <v>-1.9568064556766914E-3</v>
      </c>
      <c r="FN398" s="240">
        <f t="shared" ca="1" si="760"/>
        <v>-3.5509271769734061E-3</v>
      </c>
      <c r="FO398" s="240">
        <f t="shared" ca="1" si="761"/>
        <v>-2.4124786945739786E-3</v>
      </c>
      <c r="FP398" s="240">
        <f t="shared" ca="1" si="762"/>
        <v>5.8246096796414474E-4</v>
      </c>
      <c r="FQ398" s="240">
        <f t="shared" ca="1" si="763"/>
        <v>3.1291754701174069E-3</v>
      </c>
      <c r="FR398" s="240">
        <f t="shared" ca="1" si="764"/>
        <v>3.2678742354082611E-3</v>
      </c>
      <c r="FS398" s="240">
        <f t="shared" ca="1" si="765"/>
        <v>8.9182345721791362E-4</v>
      </c>
      <c r="FT398" s="240">
        <f t="shared" ca="1" si="766"/>
        <v>-2.1705183072056743E-3</v>
      </c>
      <c r="FU398" s="240">
        <f t="shared" ca="1" si="767"/>
        <v>-3.5625663182709609E-3</v>
      </c>
      <c r="FV398" s="240">
        <f t="shared" ca="1" si="768"/>
        <v>-2.21308837787197E-3</v>
      </c>
      <c r="FW398" s="240">
        <f t="shared" ca="1" si="769"/>
        <v>8.3944255264360398E-4</v>
      </c>
      <c r="FX398" s="240">
        <f t="shared" ca="1" si="770"/>
        <v>3.2459915315999474E-3</v>
      </c>
      <c r="FY398" s="240">
        <f t="shared" ca="1" si="771"/>
        <v>3.1546305133513305E-3</v>
      </c>
      <c r="FZ398" s="240">
        <f t="shared" ca="1" si="772"/>
        <v>6.3566516524666801E-4</v>
      </c>
      <c r="GA398" s="240">
        <f t="shared" ca="1" si="773"/>
        <v>-2.3724679319685176E-3</v>
      </c>
      <c r="GB398" s="240">
        <f t="shared" ca="1" si="774"/>
        <v>-3.554899604019726E-3</v>
      </c>
      <c r="GC398" s="240">
        <f t="shared" ca="1" si="775"/>
        <v>-2.0017051435024975E-3</v>
      </c>
      <c r="GD398" s="240">
        <f t="shared" ca="1" si="776"/>
        <v>1.0918751253987859E-3</v>
      </c>
      <c r="GE398" s="240">
        <f t="shared" ca="1" si="777"/>
        <v>3.3452172837315376E-3</v>
      </c>
      <c r="GF398" s="240">
        <f t="shared" ca="1" si="778"/>
        <v>3.0242915752170976E-3</v>
      </c>
      <c r="GG398" s="240">
        <f t="shared" ca="1" si="779"/>
        <v>3.7606214866925565E-4</v>
      </c>
      <c r="GH398" s="240">
        <f t="shared" ca="1" si="780"/>
        <v>-2.5615609474511861E-3</v>
      </c>
      <c r="GI398" s="240">
        <f t="shared" ca="1" si="781"/>
        <v>-3.527968580808494E-3</v>
      </c>
      <c r="GJ398" s="240">
        <f t="shared" ca="1" si="782"/>
        <v>-1.7794744955274087E-3</v>
      </c>
      <c r="GK398" s="240">
        <f t="shared" ca="1" si="783"/>
        <v>1.3383907322465105E-3</v>
      </c>
      <c r="GL398" s="240">
        <f t="shared" ca="1" si="784"/>
        <v>3.426315013564198E-3</v>
      </c>
      <c r="GM398" s="240">
        <f t="shared" ca="1" si="785"/>
        <v>2.8775637390042186E-3</v>
      </c>
      <c r="GN398" s="240">
        <f t="shared" ca="1" si="786"/>
        <v>1.1442121872519493E-4</v>
      </c>
      <c r="GO398" s="240">
        <f t="shared" ca="1" si="787"/>
        <v>-2.7367726422192666E-3</v>
      </c>
      <c r="GP398" s="240">
        <f t="shared" ca="1" si="788"/>
        <v>-3.4819191901854212E-3</v>
      </c>
      <c r="GQ398" s="240">
        <f t="shared" ca="1" si="789"/>
        <v>-1.5476007210827245E-3</v>
      </c>
      <c r="GR398" s="240">
        <f t="shared" ca="1" si="790"/>
        <v>1.5776534837545122E-3</v>
      </c>
      <c r="GS398" s="240">
        <f t="shared" ca="1" si="791"/>
        <v>3.4888452454734454E-3</v>
      </c>
      <c r="GT398" s="240">
        <f t="shared" ca="1" si="792"/>
        <v>2.7152421355700154E-3</v>
      </c>
      <c r="GU398" s="240">
        <f t="shared" ca="1" si="793"/>
        <v>-1.4783976971689198E-4</v>
      </c>
      <c r="GV398" s="240">
        <f t="shared" ca="1" si="794"/>
        <v>-2.8971535289180101E-3</v>
      </c>
      <c r="GW398" s="240">
        <f t="shared" ca="1" si="795"/>
        <v>-3.4170009777881333E-3</v>
      </c>
      <c r="GX398" s="240">
        <f t="shared" ca="1" si="796"/>
        <v>-1.3073403642423125E-3</v>
      </c>
      <c r="GY398" s="240">
        <f t="shared" ca="1" si="797"/>
        <v>1.8083667943420176E-3</v>
      </c>
      <c r="GZ398" s="240">
        <f t="shared" ca="1" si="798"/>
        <v>3.5324691227147809E-3</v>
      </c>
      <c r="HA398" s="240">
        <f t="shared" ca="1" si="799"/>
        <v>2.5382063997474663E-3</v>
      </c>
      <c r="HB398" s="240">
        <f t="shared" ca="1" si="800"/>
        <v>-4.0929960163765789E-4</v>
      </c>
      <c r="HC398" s="240">
        <f t="shared" ca="1" si="801"/>
        <v>-3.0418344896265756E-3</v>
      </c>
      <c r="HD398" s="240">
        <f t="shared" ca="1" si="802"/>
        <v>-3.3335657410342961E-3</v>
      </c>
      <c r="HE398" s="240">
        <f t="shared" ca="1" si="803"/>
        <v>-1.0599954166966774E-3</v>
      </c>
      <c r="HF398" s="240">
        <f t="shared" ca="1" si="804"/>
        <v>2.0292804085893469E-3</v>
      </c>
      <c r="HG398" s="240">
        <f t="shared" ca="1" si="805"/>
        <v>3.5569502437177466E-3</v>
      </c>
      <c r="HH398" s="240">
        <f t="shared" ca="1" si="806"/>
        <v>2.3474159035278344E-3</v>
      </c>
      <c r="HI398" s="240">
        <f t="shared" ca="1" si="807"/>
        <v>-6.6854140355435967E-4</v>
      </c>
      <c r="HJ398" s="240">
        <f t="shared" ca="1" si="808"/>
        <v>-3.1700314856833458E-3</v>
      </c>
      <c r="HK398" s="240">
        <f t="shared" ca="1" si="809"/>
        <v>-3.2320656227009248E-3</v>
      </c>
      <c r="HL398" s="240">
        <f t="shared" ca="1" si="810"/>
        <v>-8.0690626214718333E-4</v>
      </c>
      <c r="HM398" s="240">
        <f t="shared" ca="1" si="811"/>
        <v>2.2391971764803603E-3</v>
      </c>
      <c r="HN398" s="240">
        <f t="shared" ca="1" si="812"/>
        <v>3.5621559431665189E-3</v>
      </c>
      <c r="HO398" s="240">
        <f t="shared" ca="1" si="813"/>
        <v>2.1439045571407219E-3</v>
      </c>
      <c r="HP398" s="240">
        <f t="shared" ca="1" si="814"/>
        <v>-9.2416032168102181E-4</v>
      </c>
      <c r="HQ398" s="240">
        <f t="shared" ca="1" si="815"/>
        <v>-3.2810498064593657E-3</v>
      </c>
      <c r="HR398" s="240">
        <f t="shared" ca="1" si="816"/>
        <v>-3.1130506607235054E-3</v>
      </c>
      <c r="HS398" s="240">
        <f t="shared" ca="1" si="817"/>
        <v>-5.4944441265064115E-4</v>
      </c>
      <c r="HT398" s="240">
        <f t="shared" ca="1" si="818"/>
        <v>2.436979540862117E-3</v>
      </c>
      <c r="HU398" s="240">
        <f t="shared" ca="1" si="819"/>
        <v>3.5480580109247487E-3</v>
      </c>
      <c r="HV398" s="240">
        <f t="shared" ca="1" si="820"/>
        <v>1.9287752062049567E-3</v>
      </c>
      <c r="HW398" s="240">
        <f t="shared" ca="1" si="821"/>
        <v>-1.1747711349528235E-3</v>
      </c>
      <c r="HX398" s="240">
        <f t="shared" ca="1" si="822"/>
        <v>-3.3742878340554316E-3</v>
      </c>
      <c r="HY398" s="240">
        <f t="shared" ca="1" si="823"/>
        <v>-2.977165807492761E-3</v>
      </c>
      <c r="HZ398" s="240">
        <f t="shared" ca="1" si="824"/>
        <v>-2.8900507627664218E-4</v>
      </c>
      <c r="IA398" s="240">
        <f t="shared" ca="1" si="825"/>
        <v>2.6215557019656508E-3</v>
      </c>
      <c r="IB398" s="240">
        <f t="shared" ca="1" si="826"/>
        <v>3.5147328449087376E-3</v>
      </c>
      <c r="IC398" s="240">
        <f t="shared" ca="1" si="827"/>
        <v>1.7031936553127194E-3</v>
      </c>
      <c r="ID398" s="240">
        <f t="shared" ca="1" si="828"/>
        <v>-1.419015761659067E-3</v>
      </c>
      <c r="IE398" s="240">
        <f t="shared" ca="1" si="829"/>
        <v>3.1166280693365571E-3</v>
      </c>
      <c r="IF398" s="240">
        <f t="shared" ca="1" si="830"/>
        <v>-2.8251474348017689E-3</v>
      </c>
      <c r="IG398" s="240">
        <f t="shared" ca="1" si="831"/>
        <v>-2.6999596354143141E-5</v>
      </c>
      <c r="IH398" s="240">
        <f t="shared" ca="1" si="832"/>
        <v>2.7919254255817792E-3</v>
      </c>
      <c r="II398" s="240">
        <f t="shared" ca="1" si="833"/>
        <v>3.4623610370805046E-3</v>
      </c>
      <c r="IJ398" s="240">
        <f t="shared" ca="1" si="834"/>
        <v>1.4683823504330973E-3</v>
      </c>
      <c r="IK398" s="240">
        <f t="shared" ca="1" si="835"/>
        <v>-1.6555706190056372E-3</v>
      </c>
      <c r="IL398" s="240">
        <f t="shared" ca="1" si="836"/>
        <v>-3.5055010409317973E-3</v>
      </c>
      <c r="IM398" s="240">
        <f t="shared" ca="1" si="837"/>
        <v>-2.6578193433834107E-3</v>
      </c>
      <c r="IN398" s="240">
        <f t="shared" ca="1" si="838"/>
        <v>2.351521967203146E-4</v>
      </c>
      <c r="IO398" s="240">
        <f t="shared" ca="1" si="839"/>
        <v>2.9471654634169479E-3</v>
      </c>
      <c r="IP398" s="240">
        <f t="shared" ca="1" si="840"/>
        <v>3.3912263948043019E-3</v>
      </c>
      <c r="IQ398" s="240">
        <f t="shared" ca="1" si="841"/>
        <v>1.2256137543719848E-3</v>
      </c>
      <c r="IR398" s="240">
        <f t="shared" ca="1" si="842"/>
        <v>-1.8831537957248404E-3</v>
      </c>
      <c r="IS398" s="240">
        <f t="shared" ca="1" si="843"/>
        <v>-3.5427651644753784E-3</v>
      </c>
      <c r="IT398" s="240">
        <f t="shared" ca="1" si="844"/>
        <v>-2.4760882986628284E-3</v>
      </c>
      <c r="IU398" s="240">
        <f t="shared" ca="1" si="845"/>
        <v>4.9602967966654293E-4</v>
      </c>
      <c r="IV398" s="240">
        <f t="shared" ca="1" si="846"/>
        <v>3.0864345562557228E-3</v>
      </c>
      <c r="IW398" s="240">
        <f t="shared" ca="1" si="847"/>
        <v>3.3017144028699161E-3</v>
      </c>
      <c r="IX398" s="240">
        <f t="shared" ca="1" si="848"/>
        <v>9.7620345118554371E-4</v>
      </c>
      <c r="IY398" s="240">
        <f t="shared" ca="1" si="849"/>
        <v>-2.100531998863633E-3</v>
      </c>
      <c r="IZ398" s="240">
        <f t="shared" ca="1" si="850"/>
        <v>-3.5608307366382123E-3</v>
      </c>
      <c r="JA398" s="240">
        <f t="shared" ca="1" si="851"/>
        <v>-2.2809391169170148E-3</v>
      </c>
      <c r="JB398" s="240">
        <f t="shared" ca="1" si="852"/>
        <v>7.5421913480134715E-4</v>
      </c>
    </row>
    <row r="399" spans="2:262">
      <c r="B399" s="248">
        <v>38</v>
      </c>
      <c r="C399" s="247">
        <f t="shared" si="853"/>
        <v>7.4218750000000033E-4</v>
      </c>
      <c r="D399" s="244">
        <f t="shared" ca="1" si="597"/>
        <v>80.150351303044886</v>
      </c>
      <c r="E399" s="243">
        <f ca="1">AR361</f>
        <v>0.15035130304487998</v>
      </c>
      <c r="F399" s="242">
        <v>38</v>
      </c>
      <c r="G399" s="240">
        <f t="shared" ca="1" si="854"/>
        <v>-1.1213609076864766E-3</v>
      </c>
      <c r="H399" s="240">
        <f t="shared" ca="1" si="598"/>
        <v>-1.095540961598532E-3</v>
      </c>
      <c r="I399" s="240">
        <f t="shared" ca="1" si="599"/>
        <v>-1.8386507004795777E-4</v>
      </c>
      <c r="J399" s="240">
        <f t="shared" ca="1" si="600"/>
        <v>8.764843729024901E-4</v>
      </c>
      <c r="K399" s="240">
        <f t="shared" ca="1" si="601"/>
        <v>1.2281073327209575E-3</v>
      </c>
      <c r="L399" s="240">
        <f t="shared" ca="1" si="602"/>
        <v>5.8668099498537405E-4</v>
      </c>
      <c r="M399" s="240">
        <f t="shared" ca="1" si="603"/>
        <v>-5.2913641137752496E-4</v>
      </c>
      <c r="N399" s="240">
        <f t="shared" ca="1" si="604"/>
        <v>-1.2170933794638022E-3</v>
      </c>
      <c r="O399" s="240">
        <f t="shared" ca="1" si="605"/>
        <v>-9.2090694792033867E-4</v>
      </c>
      <c r="P399" s="240">
        <f t="shared" ca="1" si="606"/>
        <v>1.1992612270701209E-4</v>
      </c>
      <c r="Q399" s="240">
        <f t="shared" ca="1" si="607"/>
        <v>1.0637867636944199E-3</v>
      </c>
      <c r="R399" s="240">
        <f t="shared" ca="1" si="608"/>
        <v>1.1474679478150347E-3</v>
      </c>
      <c r="S399" s="240">
        <f t="shared" ca="1" si="609"/>
        <v>3.0330495318713112E-4</v>
      </c>
      <c r="T399" s="240">
        <f t="shared" ca="1" si="610"/>
        <v>-7.8611084848966494E-4</v>
      </c>
      <c r="U399" s="241">
        <f t="shared" ca="1" si="611"/>
        <v>-1.2398763245856331E-3</v>
      </c>
      <c r="V399" s="240">
        <f t="shared" ca="1" si="612"/>
        <v>-6.9107607993492662E-4</v>
      </c>
      <c r="W399" s="240">
        <f t="shared" ca="1" si="613"/>
        <v>4.1652924424844732E-4</v>
      </c>
      <c r="X399" s="240">
        <f t="shared" ca="1" si="614"/>
        <v>1.1873284421340443E-3</v>
      </c>
      <c r="Y399" s="240">
        <f t="shared" ca="1" si="615"/>
        <v>9.9805221011822244E-4</v>
      </c>
      <c r="Z399" s="240">
        <f t="shared" ca="1" si="616"/>
        <v>1.7495726950757153E-6</v>
      </c>
      <c r="AA399" s="240">
        <f t="shared" ca="1" si="617"/>
        <v>-9.9596777164298882E-4</v>
      </c>
      <c r="AB399" s="240">
        <f t="shared" ca="1" si="618"/>
        <v>-1.188344190424292E-3</v>
      </c>
      <c r="AC399" s="240">
        <f t="shared" ca="1" si="619"/>
        <v>-4.1982384382375907E-4</v>
      </c>
      <c r="AD399" s="240">
        <f t="shared" ca="1" si="620"/>
        <v>6.8816664687398345E-4</v>
      </c>
      <c r="AE399" s="240">
        <f t="shared" ca="1" si="621"/>
        <v>1.2397046296592044E-3</v>
      </c>
      <c r="AF399" s="240">
        <f t="shared" ca="1" si="622"/>
        <v>7.8881572445409134E-4</v>
      </c>
      <c r="AG399" s="240">
        <f t="shared" ca="1" si="623"/>
        <v>-2.999106727992084E-4</v>
      </c>
      <c r="AH399" s="240">
        <f t="shared" ca="1" si="624"/>
        <v>-1.1461288828467843E-3</v>
      </c>
      <c r="AI399" s="240">
        <f t="shared" ca="1" si="625"/>
        <v>-1.0655856839418302E-3</v>
      </c>
      <c r="AJ399" s="240">
        <f t="shared" ca="1" si="626"/>
        <v>-1.2340841875570051E-4</v>
      </c>
      <c r="AK399" s="240">
        <f t="shared" ca="1" si="627"/>
        <v>9.1855706549926939E-4</v>
      </c>
      <c r="AL399" s="240">
        <f t="shared" ca="1" si="628"/>
        <v>1.2177760288647488E-3</v>
      </c>
      <c r="AM399" s="240">
        <f t="shared" ca="1" si="629"/>
        <v>5.322996013453101E-4</v>
      </c>
      <c r="AN399" s="240">
        <f t="shared" ca="1" si="630"/>
        <v>-5.8359502425874997E-4</v>
      </c>
      <c r="AO399" s="240">
        <f t="shared" ca="1" si="631"/>
        <v>-1.2275939014576723E-3</v>
      </c>
      <c r="AP399" s="240">
        <f t="shared" ca="1" si="632"/>
        <v>-8.7895864233622522E-4</v>
      </c>
      <c r="AQ399" s="240">
        <f t="shared" ca="1" si="633"/>
        <v>1.8040379762306462E-4</v>
      </c>
      <c r="AR399" s="240">
        <f t="shared" ca="1" si="634"/>
        <v>1.0938914758799323E-3</v>
      </c>
      <c r="AS399" s="240">
        <f t="shared" ca="1" si="635"/>
        <v>1.122856985120692E-3</v>
      </c>
      <c r="AT399" s="240">
        <f t="shared" ca="1" si="636"/>
        <v>2.4387877428179531E-4</v>
      </c>
      <c r="AU399" s="240">
        <f t="shared" ca="1" si="637"/>
        <v>-8.3230015268042257E-4</v>
      </c>
      <c r="AV399" s="240">
        <f t="shared" ca="1" si="638"/>
        <v>-1.2354800184431448E-3</v>
      </c>
      <c r="AW399" s="240">
        <f t="shared" ca="1" si="639"/>
        <v>-6.3964902272134049E-4</v>
      </c>
      <c r="AX399" s="240">
        <f t="shared" ca="1" si="640"/>
        <v>4.7340306253440892E-4</v>
      </c>
      <c r="AY399" s="240">
        <f t="shared" ca="1" si="641"/>
        <v>1.2036607729140121E-3</v>
      </c>
      <c r="AZ399" s="240">
        <f t="shared" ca="1" si="642"/>
        <v>9.6063670800499161E-4</v>
      </c>
      <c r="BA399" s="240">
        <f t="shared" ca="1" si="643"/>
        <v>-5.9159535257063316E-5</v>
      </c>
      <c r="BB399" s="240">
        <f t="shared" ca="1" si="644"/>
        <v>-1.0311192960184483E-3</v>
      </c>
      <c r="BC399" s="240">
        <f t="shared" ca="1" si="645"/>
        <v>-1.1693145597167734E-3</v>
      </c>
      <c r="BD399" s="240">
        <f t="shared" ca="1" si="646"/>
        <v>-3.6200044389386992E-4</v>
      </c>
      <c r="BE399" s="240">
        <f t="shared" ca="1" si="647"/>
        <v>7.3802773440971863E-4</v>
      </c>
      <c r="BF399" s="240">
        <f t="shared" ca="1" si="648"/>
        <v>1.2412856600618545E-3</v>
      </c>
      <c r="BG399" s="240">
        <f t="shared" ca="1" si="649"/>
        <v>7.4083827434083993E-4</v>
      </c>
      <c r="BH399" s="240">
        <f t="shared" ca="1" si="650"/>
        <v>-3.5865197052942726E-4</v>
      </c>
      <c r="BI399" s="240">
        <f t="shared" ca="1" si="651"/>
        <v>-1.168135733139282E-3</v>
      </c>
      <c r="BJ399" s="240">
        <f t="shared" ca="1" si="652"/>
        <v>-1.0330633170382332E-3</v>
      </c>
      <c r="BK399" s="240">
        <f t="shared" ca="1" si="653"/>
        <v>-6.265446577335512E-5</v>
      </c>
      <c r="BL399" s="240">
        <f t="shared" ca="1" si="654"/>
        <v>9.5841687366916297E-4</v>
      </c>
      <c r="BM399" s="240">
        <f t="shared" ca="1" si="655"/>
        <v>1.2045109958904226E-3</v>
      </c>
      <c r="BN399" s="240">
        <f t="shared" ca="1" si="656"/>
        <v>4.7663585134166594E-4</v>
      </c>
      <c r="BO399" s="240">
        <f t="shared" ca="1" si="657"/>
        <v>-6.3664770560964315E-4</v>
      </c>
      <c r="BP399" s="240">
        <f t="shared" ca="1" si="658"/>
        <v>-1.235137042218404E-3</v>
      </c>
      <c r="BQ399" s="240">
        <f t="shared" ca="1" si="659"/>
        <v>-8.3489284839504134E-4</v>
      </c>
      <c r="BR399" s="240">
        <f t="shared" ca="1" si="660"/>
        <v>2.4044686398913683E-4</v>
      </c>
      <c r="BS399" s="240">
        <f t="shared" ca="1" si="661"/>
        <v>1.1213609076864729E-3</v>
      </c>
      <c r="BT399" s="240">
        <f t="shared" ca="1" si="662"/>
        <v>1.095540961598537E-3</v>
      </c>
      <c r="BU399" s="240">
        <f t="shared" ca="1" si="663"/>
        <v>1.8386507004796113E-4</v>
      </c>
      <c r="BV399" s="240">
        <f t="shared" ca="1" si="664"/>
        <v>-8.7648437290248642E-4</v>
      </c>
      <c r="BW399" s="240">
        <f t="shared" ca="1" si="665"/>
        <v>-1.2281073327209599E-3</v>
      </c>
      <c r="BX399" s="240">
        <f t="shared" ca="1" si="666"/>
        <v>-5.8668099498537362E-4</v>
      </c>
      <c r="BY399" s="240">
        <f t="shared" ca="1" si="667"/>
        <v>5.2913641137752431E-4</v>
      </c>
      <c r="BZ399" s="240">
        <f t="shared" ca="1" si="668"/>
        <v>1.2170933794638016E-3</v>
      </c>
      <c r="CA399" s="240">
        <f t="shared" ca="1" si="669"/>
        <v>9.2090694792034192E-4</v>
      </c>
      <c r="CB399" s="240">
        <f t="shared" ca="1" si="670"/>
        <v>-1.1992612270700478E-4</v>
      </c>
      <c r="CC399" s="240">
        <f t="shared" ca="1" si="671"/>
        <v>-1.0637867636944162E-3</v>
      </c>
      <c r="CD399" s="240">
        <f t="shared" ca="1" si="672"/>
        <v>-1.1474679478150384E-3</v>
      </c>
      <c r="CE399" s="240">
        <f t="shared" ca="1" si="673"/>
        <v>-3.0330495318714251E-4</v>
      </c>
      <c r="CF399" s="240">
        <f t="shared" ca="1" si="674"/>
        <v>7.8611084848965594E-4</v>
      </c>
      <c r="CG399" s="240">
        <f t="shared" ca="1" si="675"/>
        <v>1.2398763245856335E-3</v>
      </c>
      <c r="CH399" s="240">
        <f t="shared" ca="1" si="676"/>
        <v>6.9107607993492532E-4</v>
      </c>
      <c r="CI399" s="240">
        <f t="shared" ca="1" si="677"/>
        <v>-4.1652924424844667E-4</v>
      </c>
      <c r="CJ399" s="240">
        <f t="shared" ca="1" si="678"/>
        <v>-1.1873284421340434E-3</v>
      </c>
      <c r="CK399" s="240">
        <f t="shared" ca="1" si="679"/>
        <v>-9.9805221011822396E-4</v>
      </c>
      <c r="CL399" s="240">
        <f t="shared" ca="1" si="680"/>
        <v>-1.7495726950830066E-6</v>
      </c>
      <c r="CM399" s="240">
        <f t="shared" ca="1" si="681"/>
        <v>9.9596777164298426E-4</v>
      </c>
      <c r="CN399" s="240">
        <f t="shared" ca="1" si="682"/>
        <v>1.1883441904242942E-3</v>
      </c>
      <c r="CO399" s="240">
        <f t="shared" ca="1" si="683"/>
        <v>4.1982384382377013E-4</v>
      </c>
      <c r="CP399" s="240">
        <f t="shared" ca="1" si="684"/>
        <v>-6.881666468739737E-4</v>
      </c>
      <c r="CQ399" s="240">
        <f t="shared" ca="1" si="685"/>
        <v>-1.2397046296592038E-3</v>
      </c>
      <c r="CR399" s="240">
        <f t="shared" ca="1" si="686"/>
        <v>-7.8881572445410381E-4</v>
      </c>
      <c r="CS399" s="240">
        <f t="shared" ca="1" si="687"/>
        <v>2.9991067279920992E-4</v>
      </c>
      <c r="CT399" s="240">
        <f t="shared" ca="1" si="688"/>
        <v>1.146128882846785E-3</v>
      </c>
      <c r="CU399" s="240">
        <f t="shared" ca="1" si="689"/>
        <v>1.0655856839418317E-3</v>
      </c>
      <c r="CV399" s="240">
        <f t="shared" ca="1" si="690"/>
        <v>1.2340841875570343E-4</v>
      </c>
      <c r="CW399" s="240">
        <f t="shared" ca="1" si="691"/>
        <v>-9.185570654992644E-4</v>
      </c>
      <c r="CX399" s="240">
        <f t="shared" ca="1" si="692"/>
        <v>-1.2177760288647503E-3</v>
      </c>
      <c r="CY399" s="240">
        <f t="shared" ca="1" si="693"/>
        <v>-5.3229960134531661E-4</v>
      </c>
      <c r="CZ399" s="240">
        <f t="shared" ca="1" si="694"/>
        <v>5.8359502425873967E-4</v>
      </c>
      <c r="DA399" s="240">
        <f t="shared" ca="1" si="695"/>
        <v>1.2275939014576699E-3</v>
      </c>
      <c r="DB399" s="240">
        <f t="shared" ca="1" si="696"/>
        <v>8.7895864233623671E-4</v>
      </c>
      <c r="DC399" s="240">
        <f t="shared" ca="1" si="697"/>
        <v>-1.8040379762304868E-4</v>
      </c>
      <c r="DD399" s="240">
        <f t="shared" ca="1" si="698"/>
        <v>-1.0938914758799329E-3</v>
      </c>
      <c r="DE399" s="240">
        <f t="shared" ca="1" si="699"/>
        <v>-1.1228569851206914E-3</v>
      </c>
      <c r="DF399" s="240">
        <f t="shared" ca="1" si="700"/>
        <v>-2.4387877428180249E-4</v>
      </c>
      <c r="DG399" s="240">
        <f t="shared" ca="1" si="701"/>
        <v>8.3230015268041715E-4</v>
      </c>
      <c r="DH399" s="240">
        <f t="shared" ca="1" si="702"/>
        <v>1.2354800184431456E-3</v>
      </c>
      <c r="DI399" s="240">
        <f t="shared" ca="1" si="703"/>
        <v>6.3964902272134656E-4</v>
      </c>
      <c r="DJ399" s="240">
        <f t="shared" ca="1" si="704"/>
        <v>-4.734030625344022E-4</v>
      </c>
      <c r="DK399" s="240">
        <f t="shared" ca="1" si="705"/>
        <v>-1.2036607729140104E-3</v>
      </c>
      <c r="DL399" s="240">
        <f t="shared" ca="1" si="706"/>
        <v>-9.6063670800500202E-4</v>
      </c>
      <c r="DM399" s="240">
        <f t="shared" ca="1" si="707"/>
        <v>5.9159535257047243E-5</v>
      </c>
      <c r="DN399" s="240">
        <f t="shared" ca="1" si="708"/>
        <v>1.0311192960184394E-3</v>
      </c>
      <c r="DO399" s="240">
        <f t="shared" ca="1" si="709"/>
        <v>1.1693145597167728E-3</v>
      </c>
      <c r="DP399" s="240">
        <f t="shared" ca="1" si="710"/>
        <v>3.6200044389386851E-4</v>
      </c>
      <c r="DQ399" s="240">
        <f t="shared" ca="1" si="711"/>
        <v>-7.3802773440971288E-4</v>
      </c>
      <c r="DR399" s="240">
        <f t="shared" ca="1" si="712"/>
        <v>-1.2412856600618547E-3</v>
      </c>
      <c r="DS399" s="240">
        <f t="shared" ca="1" si="713"/>
        <v>-7.4083827434084579E-4</v>
      </c>
      <c r="DT399" s="240">
        <f t="shared" ca="1" si="714"/>
        <v>3.5865197052942026E-4</v>
      </c>
      <c r="DU399" s="240">
        <f t="shared" ca="1" si="715"/>
        <v>1.1681357331392794E-3</v>
      </c>
      <c r="DV399" s="240">
        <f t="shared" ca="1" si="716"/>
        <v>1.0330633170382371E-3</v>
      </c>
      <c r="DW399" s="240">
        <f t="shared" ca="1" si="717"/>
        <v>6.265446577337122E-5</v>
      </c>
      <c r="DX399" s="240">
        <f t="shared" ca="1" si="718"/>
        <v>-9.5841687366915278E-4</v>
      </c>
      <c r="DY399" s="240">
        <f t="shared" ca="1" si="719"/>
        <v>-1.2045109958904224E-3</v>
      </c>
      <c r="DZ399" s="240">
        <f t="shared" ca="1" si="720"/>
        <v>-4.7663585134166458E-4</v>
      </c>
      <c r="EA399" s="240">
        <f t="shared" ca="1" si="721"/>
        <v>6.3664770560964445E-4</v>
      </c>
      <c r="EB399" s="240">
        <f t="shared" ca="1" si="722"/>
        <v>1.2351370422184033E-3</v>
      </c>
      <c r="EC399" s="240">
        <f t="shared" ca="1" si="723"/>
        <v>8.3489284839504655E-4</v>
      </c>
      <c r="ED399" s="240">
        <f t="shared" ca="1" si="724"/>
        <v>-2.4044686398912968E-4</v>
      </c>
      <c r="EE399" s="240">
        <f t="shared" ca="1" si="725"/>
        <v>-1.1213609076864697E-3</v>
      </c>
      <c r="EF399" s="240">
        <f t="shared" ca="1" si="726"/>
        <v>-1.0955409615985405E-3</v>
      </c>
      <c r="EG399" s="240">
        <f t="shared" ca="1" si="727"/>
        <v>-1.8386507004797709E-4</v>
      </c>
      <c r="EH399" s="240">
        <f t="shared" ca="1" si="728"/>
        <v>8.7648437290247503E-4</v>
      </c>
      <c r="EI399" s="240">
        <f t="shared" ca="1" si="729"/>
        <v>1.228107332720961E-3</v>
      </c>
      <c r="EJ399" s="240">
        <f t="shared" ca="1" si="730"/>
        <v>5.8668099498538002E-4</v>
      </c>
      <c r="EK399" s="240">
        <f t="shared" ca="1" si="731"/>
        <v>-5.291364113775177E-4</v>
      </c>
      <c r="EL399" s="240">
        <f t="shared" ca="1" si="732"/>
        <v>-1.2170933794638E-3</v>
      </c>
      <c r="EM399" s="240">
        <f t="shared" ca="1" si="733"/>
        <v>-9.2090694792034702E-4</v>
      </c>
      <c r="EN399" s="240">
        <f t="shared" ca="1" si="734"/>
        <v>1.1992612270697997E-4</v>
      </c>
      <c r="EO399" s="240">
        <f t="shared" ca="1" si="735"/>
        <v>1.0637867636944126E-3</v>
      </c>
      <c r="EP399" s="240">
        <f t="shared" ca="1" si="736"/>
        <v>1.1474679478150342E-3</v>
      </c>
      <c r="EQ399" s="240">
        <f t="shared" ca="1" si="737"/>
        <v>3.0330495318714966E-4</v>
      </c>
      <c r="ER399" s="240">
        <f t="shared" ca="1" si="738"/>
        <v>-7.8611084848966386E-4</v>
      </c>
      <c r="ES399" s="240">
        <f t="shared" ca="1" si="739"/>
        <v>-1.239876324585634E-3</v>
      </c>
      <c r="ET399" s="240">
        <f t="shared" ca="1" si="740"/>
        <v>-6.9107607993493139E-4</v>
      </c>
      <c r="EU399" s="240">
        <f t="shared" ca="1" si="741"/>
        <v>4.1652924424842315E-4</v>
      </c>
      <c r="EV399" s="240">
        <f t="shared" ca="1" si="742"/>
        <v>1.1873284421340413E-3</v>
      </c>
      <c r="EW399" s="240">
        <f t="shared" ca="1" si="743"/>
        <v>9.9805221011823892E-4</v>
      </c>
      <c r="EX399" s="240">
        <f t="shared" ca="1" si="744"/>
        <v>1.7495726950902707E-6</v>
      </c>
      <c r="EY399" s="240">
        <f t="shared" ca="1" si="745"/>
        <v>-9.959677716429693E-4</v>
      </c>
      <c r="EZ399" s="240">
        <f t="shared" ca="1" si="746"/>
        <v>-1.1883441904242964E-3</v>
      </c>
      <c r="FA399" s="240">
        <f t="shared" ca="1" si="747"/>
        <v>-4.1982384382376026E-4</v>
      </c>
      <c r="FB399" s="240">
        <f t="shared" ca="1" si="748"/>
        <v>6.8816664687396762E-4</v>
      </c>
      <c r="FC399" s="240">
        <f t="shared" ca="1" si="749"/>
        <v>1.2397046296592042E-3</v>
      </c>
      <c r="FD399" s="240">
        <f t="shared" ca="1" si="750"/>
        <v>7.8881572445410944E-4</v>
      </c>
      <c r="FE399" s="240">
        <f t="shared" ca="1" si="751"/>
        <v>-2.9991067279920282E-4</v>
      </c>
      <c r="FF399" s="240">
        <f t="shared" ca="1" si="752"/>
        <v>-1.1461288828467754E-3</v>
      </c>
      <c r="FG399" s="240">
        <f t="shared" ca="1" si="753"/>
        <v>-1.0655856839418352E-3</v>
      </c>
      <c r="FH399" s="240">
        <f t="shared" ca="1" si="754"/>
        <v>-1.2340841875572826E-4</v>
      </c>
      <c r="FI399" s="240">
        <f t="shared" ca="1" si="755"/>
        <v>9.1855706549925952E-4</v>
      </c>
      <c r="FJ399" s="240">
        <f t="shared" ca="1" si="756"/>
        <v>1.2177760288647483E-3</v>
      </c>
      <c r="FK399" s="240">
        <f t="shared" ca="1" si="757"/>
        <v>5.3229960134532333E-4</v>
      </c>
      <c r="FL399" s="240">
        <f t="shared" ca="1" si="758"/>
        <v>-5.8359502425874878E-4</v>
      </c>
      <c r="FM399" s="240">
        <f t="shared" ca="1" si="759"/>
        <v>-1.2275939014576688E-3</v>
      </c>
      <c r="FN399" s="240">
        <f t="shared" ca="1" si="760"/>
        <v>-8.7895864233622923E-4</v>
      </c>
      <c r="FO399" s="240">
        <f t="shared" ca="1" si="761"/>
        <v>1.8040379762304144E-4</v>
      </c>
      <c r="FP399" s="240">
        <f t="shared" ca="1" si="762"/>
        <v>1.0938914758799295E-3</v>
      </c>
      <c r="FQ399" s="240">
        <f t="shared" ca="1" si="763"/>
        <v>1.122856985120702E-3</v>
      </c>
      <c r="FR399" s="240">
        <f t="shared" ca="1" si="764"/>
        <v>2.4387877428180962E-4</v>
      </c>
      <c r="FS399" s="240">
        <f t="shared" ca="1" si="765"/>
        <v>-8.323001526803985E-4</v>
      </c>
      <c r="FT399" s="240">
        <f t="shared" ca="1" si="766"/>
        <v>-1.2354800184431461E-3</v>
      </c>
      <c r="FU399" s="240">
        <f t="shared" ca="1" si="767"/>
        <v>-6.3964902272133789E-4</v>
      </c>
      <c r="FV399" s="240">
        <f t="shared" ca="1" si="768"/>
        <v>4.7340306253439548E-4</v>
      </c>
      <c r="FW399" s="240">
        <f t="shared" ca="1" si="769"/>
        <v>1.2036607729140128E-3</v>
      </c>
      <c r="FX399" s="240">
        <f t="shared" ca="1" si="770"/>
        <v>9.6063670800500668E-4</v>
      </c>
      <c r="FY399" s="240">
        <f t="shared" ca="1" si="771"/>
        <v>-5.915953525705757E-5</v>
      </c>
      <c r="FZ399" s="240">
        <f t="shared" ca="1" si="772"/>
        <v>-1.0311192960184353E-3</v>
      </c>
      <c r="GA399" s="240">
        <f t="shared" ca="1" si="773"/>
        <v>-1.1693145597167754E-3</v>
      </c>
      <c r="GB399" s="240">
        <f t="shared" ca="1" si="774"/>
        <v>-3.6200044389389236E-4</v>
      </c>
      <c r="GC399" s="240">
        <f t="shared" ca="1" si="775"/>
        <v>7.3802773440970692E-4</v>
      </c>
      <c r="GD399" s="240">
        <f t="shared" ca="1" si="776"/>
        <v>1.2412856600618547E-3</v>
      </c>
      <c r="GE399" s="240">
        <f t="shared" ca="1" si="777"/>
        <v>7.4083827434085164E-4</v>
      </c>
      <c r="GF399" s="240">
        <f t="shared" ca="1" si="778"/>
        <v>-3.5865197052943018E-4</v>
      </c>
      <c r="GG399" s="240">
        <f t="shared" ca="1" si="779"/>
        <v>-1.1681357331392768E-3</v>
      </c>
      <c r="GH399" s="240">
        <f t="shared" ca="1" si="780"/>
        <v>-1.0330633170382315E-3</v>
      </c>
      <c r="GI399" s="240">
        <f t="shared" ca="1" si="781"/>
        <v>-6.2654465773378458E-5</v>
      </c>
      <c r="GJ399" s="240">
        <f t="shared" ca="1" si="782"/>
        <v>9.5841687366915928E-4</v>
      </c>
      <c r="GK399" s="240">
        <f t="shared" ca="1" si="783"/>
        <v>1.2045109958904285E-3</v>
      </c>
      <c r="GL399" s="240">
        <f t="shared" ca="1" si="784"/>
        <v>4.7663585134167125E-4</v>
      </c>
      <c r="GM399" s="240">
        <f t="shared" ca="1" si="785"/>
        <v>-6.3664770560962298E-4</v>
      </c>
      <c r="GN399" s="240">
        <f t="shared" ca="1" si="786"/>
        <v>-1.2351370422184027E-3</v>
      </c>
      <c r="GO399" s="240">
        <f t="shared" ca="1" si="787"/>
        <v>-8.3489284839506498E-4</v>
      </c>
      <c r="GP399" s="240">
        <f t="shared" ca="1" si="788"/>
        <v>2.404468639891225E-4</v>
      </c>
      <c r="GQ399" s="240">
        <f t="shared" ca="1" si="789"/>
        <v>1.121360907686474E-3</v>
      </c>
      <c r="GR399" s="240">
        <f t="shared" ca="1" si="790"/>
        <v>1.0955409615985437E-3</v>
      </c>
      <c r="GS399" s="240">
        <f t="shared" ca="1" si="791"/>
        <v>1.838650700479669E-4</v>
      </c>
      <c r="GT399" s="240">
        <f t="shared" ca="1" si="792"/>
        <v>-8.7648437290246983E-4</v>
      </c>
      <c r="GU399" s="240">
        <f t="shared" ca="1" si="793"/>
        <v>-1.2281073327209595E-3</v>
      </c>
      <c r="GV399" s="240">
        <f t="shared" ca="1" si="794"/>
        <v>-5.8668099498540203E-4</v>
      </c>
      <c r="GW399" s="240">
        <f t="shared" ca="1" si="795"/>
        <v>5.291364113775112E-4</v>
      </c>
      <c r="GX399" s="240">
        <f t="shared" ca="1" si="796"/>
        <v>1.2170933794637953E-3</v>
      </c>
      <c r="GY399" s="240">
        <f t="shared" ca="1" si="797"/>
        <v>9.20906947920352E-4</v>
      </c>
      <c r="GZ399" s="240">
        <f t="shared" ca="1" si="798"/>
        <v>-1.1992612270697269E-4</v>
      </c>
      <c r="HA399" s="240">
        <f t="shared" ca="1" si="799"/>
        <v>-1.0637867636944087E-3</v>
      </c>
      <c r="HB399" s="240">
        <f t="shared" ca="1" si="800"/>
        <v>-1.1474679478150371E-3</v>
      </c>
      <c r="HC399" s="240">
        <f t="shared" ca="1" si="801"/>
        <v>-3.0330495318715676E-4</v>
      </c>
      <c r="HD399" s="240">
        <f t="shared" ca="1" si="802"/>
        <v>7.8611084848965822E-4</v>
      </c>
      <c r="HE399" s="240">
        <f t="shared" ca="1" si="803"/>
        <v>1.2398763245856344E-3</v>
      </c>
      <c r="HF399" s="240">
        <f t="shared" ca="1" si="804"/>
        <v>6.9107607993493735E-4</v>
      </c>
      <c r="HG399" s="240">
        <f t="shared" ca="1" si="805"/>
        <v>-4.1652924424841632E-4</v>
      </c>
      <c r="HH399" s="240">
        <f t="shared" ca="1" si="806"/>
        <v>-1.1873284421340391E-3</v>
      </c>
      <c r="HI399" s="240">
        <f t="shared" ca="1" si="807"/>
        <v>-9.9805221011824326E-4</v>
      </c>
      <c r="HJ399" s="240">
        <f t="shared" ca="1" si="808"/>
        <v>-1.7495726950975891E-6</v>
      </c>
      <c r="HK399" s="240">
        <f t="shared" ca="1" si="809"/>
        <v>9.9596777164296497E-4</v>
      </c>
      <c r="HL399" s="240">
        <f t="shared" ca="1" si="810"/>
        <v>1.1883441904242985E-3</v>
      </c>
      <c r="HM399" s="240">
        <f t="shared" ca="1" si="811"/>
        <v>4.198238438237672E-4</v>
      </c>
      <c r="HN399" s="240">
        <f t="shared" ca="1" si="812"/>
        <v>-6.8816664687396155E-4</v>
      </c>
      <c r="HO399" s="240">
        <f t="shared" ca="1" si="813"/>
        <v>-1.2397046296592038E-3</v>
      </c>
      <c r="HP399" s="240">
        <f t="shared" ca="1" si="814"/>
        <v>-7.8881572445411519E-4</v>
      </c>
      <c r="HQ399" s="240">
        <f t="shared" ca="1" si="815"/>
        <v>2.9991067279919577E-4</v>
      </c>
      <c r="HR399" s="240">
        <f t="shared" ca="1" si="816"/>
        <v>1.1461288828467726E-3</v>
      </c>
      <c r="HS399" s="240">
        <f t="shared" ca="1" si="817"/>
        <v>1.0655856839418393E-3</v>
      </c>
      <c r="HT399" s="240">
        <f t="shared" ca="1" si="818"/>
        <v>1.234084187557355E-4</v>
      </c>
      <c r="HU399" s="240">
        <f t="shared" ca="1" si="819"/>
        <v>-9.1855706549925464E-4</v>
      </c>
      <c r="HV399" s="240">
        <f t="shared" ca="1" si="820"/>
        <v>-1.2177760288647566E-3</v>
      </c>
      <c r="HW399" s="240">
        <f t="shared" ca="1" si="821"/>
        <v>-5.3229960134532983E-4</v>
      </c>
      <c r="HX399" s="240">
        <f t="shared" ca="1" si="822"/>
        <v>5.8359502425874238E-4</v>
      </c>
      <c r="HY399" s="240">
        <f t="shared" ca="1" si="823"/>
        <v>1.2275939014576678E-3</v>
      </c>
      <c r="HZ399" s="240">
        <f t="shared" ca="1" si="824"/>
        <v>8.7895864233623455E-4</v>
      </c>
      <c r="IA399" s="240">
        <f t="shared" ca="1" si="825"/>
        <v>-1.8040379762303426E-4</v>
      </c>
      <c r="IB399" s="240">
        <f t="shared" ca="1" si="826"/>
        <v>-1.093891475879926E-3</v>
      </c>
      <c r="IC399" s="240">
        <f t="shared" ca="1" si="827"/>
        <v>-1.122856985120705E-3</v>
      </c>
      <c r="ID399" s="240">
        <f t="shared" ca="1" si="828"/>
        <v>-2.4387877428181672E-4</v>
      </c>
      <c r="IE399" s="240">
        <f t="shared" ca="1" si="829"/>
        <v>-5.1919017899393208E-4</v>
      </c>
      <c r="IF399" s="240">
        <f t="shared" ca="1" si="830"/>
        <v>1.2354800184431469E-3</v>
      </c>
      <c r="IG399" s="240">
        <f t="shared" ca="1" si="831"/>
        <v>6.3964902272134407E-4</v>
      </c>
      <c r="IH399" s="240">
        <f t="shared" ca="1" si="832"/>
        <v>-4.734030625343887E-4</v>
      </c>
      <c r="II399" s="240">
        <f t="shared" ca="1" si="833"/>
        <v>-1.2036607729140111E-3</v>
      </c>
      <c r="IJ399" s="240">
        <f t="shared" ca="1" si="834"/>
        <v>-9.6063670800501145E-4</v>
      </c>
      <c r="IK399" s="240">
        <f t="shared" ca="1" si="835"/>
        <v>5.9159535257050278E-5</v>
      </c>
      <c r="IL399" s="240">
        <f t="shared" ca="1" si="836"/>
        <v>1.0311192960184314E-3</v>
      </c>
      <c r="IM399" s="240">
        <f t="shared" ca="1" si="837"/>
        <v>1.1693145597167778E-3</v>
      </c>
      <c r="IN399" s="240">
        <f t="shared" ca="1" si="838"/>
        <v>3.6200044389389941E-4</v>
      </c>
      <c r="IO399" s="240">
        <f t="shared" ca="1" si="839"/>
        <v>-7.3802773440970106E-4</v>
      </c>
      <c r="IP399" s="240">
        <f t="shared" ca="1" si="840"/>
        <v>-1.2412856600618547E-3</v>
      </c>
      <c r="IQ399" s="240">
        <f t="shared" ca="1" si="841"/>
        <v>-7.408382743408575E-4</v>
      </c>
      <c r="IR399" s="240">
        <f t="shared" ca="1" si="842"/>
        <v>3.5865197052942319E-4</v>
      </c>
      <c r="IS399" s="240">
        <f t="shared" ca="1" si="843"/>
        <v>1.1681357331392744E-3</v>
      </c>
      <c r="IT399" s="240">
        <f t="shared" ca="1" si="844"/>
        <v>1.0330633170382354E-3</v>
      </c>
      <c r="IU399" s="240">
        <f t="shared" ca="1" si="845"/>
        <v>6.2654465773385803E-5</v>
      </c>
      <c r="IV399" s="240">
        <f t="shared" ca="1" si="846"/>
        <v>-9.5841687366915462E-4</v>
      </c>
      <c r="IW399" s="240">
        <f t="shared" ca="1" si="847"/>
        <v>-1.2045109958904302E-3</v>
      </c>
      <c r="IX399" s="240">
        <f t="shared" ca="1" si="848"/>
        <v>-4.7663585134167797E-4</v>
      </c>
      <c r="IY399" s="240">
        <f t="shared" ca="1" si="849"/>
        <v>6.3664770560961669E-4</v>
      </c>
      <c r="IZ399" s="240">
        <f t="shared" ca="1" si="850"/>
        <v>1.2351370422184018E-3</v>
      </c>
      <c r="JA399" s="240">
        <f t="shared" ca="1" si="851"/>
        <v>8.3489284839507051E-4</v>
      </c>
      <c r="JB399" s="240">
        <f t="shared" ca="1" si="852"/>
        <v>-2.4044686398911534E-4</v>
      </c>
    </row>
    <row r="400" spans="2:262">
      <c r="B400" s="248">
        <v>39</v>
      </c>
      <c r="C400" s="247">
        <f t="shared" si="853"/>
        <v>7.6171875000000035E-4</v>
      </c>
      <c r="D400" s="244">
        <f t="shared" ca="1" si="597"/>
        <v>80.153486811869996</v>
      </c>
      <c r="E400" s="243">
        <f ca="1">AS361</f>
        <v>0.15348681186999893</v>
      </c>
      <c r="F400" s="242">
        <v>39</v>
      </c>
      <c r="G400" s="240">
        <f t="shared" ca="1" si="854"/>
        <v>-5.0810632671219576E-3</v>
      </c>
      <c r="H400" s="240">
        <f t="shared" ca="1" si="598"/>
        <v>-4.8030367259291225E-3</v>
      </c>
      <c r="I400" s="240">
        <f t="shared" ca="1" si="599"/>
        <v>-4.5019251381951783E-4</v>
      </c>
      <c r="J400" s="240">
        <f t="shared" ca="1" si="600"/>
        <v>4.2845876515845826E-3</v>
      </c>
      <c r="K400" s="240">
        <f t="shared" ca="1" si="601"/>
        <v>5.3843938470798216E-3</v>
      </c>
      <c r="L400" s="240">
        <f t="shared" ca="1" si="602"/>
        <v>1.9161685143522299E-3</v>
      </c>
      <c r="M400" s="240">
        <f t="shared" ca="1" si="603"/>
        <v>-3.1777027936778644E-3</v>
      </c>
      <c r="N400" s="240">
        <f t="shared" ca="1" si="604"/>
        <v>-5.5756631113344042E-3</v>
      </c>
      <c r="O400" s="240">
        <f t="shared" ca="1" si="605"/>
        <v>-3.2433221905074521E-3</v>
      </c>
      <c r="P400" s="240">
        <f t="shared" ca="1" si="606"/>
        <v>1.8406001419314804E-3</v>
      </c>
      <c r="Q400" s="240">
        <f t="shared" ca="1" si="607"/>
        <v>5.3629874682054436E-3</v>
      </c>
      <c r="R400" s="240">
        <f t="shared" ca="1" si="608"/>
        <v>4.3355040873964109E-3</v>
      </c>
      <c r="S400" s="240">
        <f t="shared" ca="1" si="609"/>
        <v>-3.7014993330863617E-4</v>
      </c>
      <c r="T400" s="240">
        <f t="shared" ca="1" si="610"/>
        <v>-4.7617748147001744E-3</v>
      </c>
      <c r="U400" s="241">
        <f t="shared" ca="1" si="611"/>
        <v>-5.1135879546744707E-3</v>
      </c>
      <c r="V400" s="240">
        <f t="shared" ca="1" si="612"/>
        <v>-1.1271168489741968E-3</v>
      </c>
      <c r="W400" s="240">
        <f t="shared" ca="1" si="613"/>
        <v>3.8155817260256439E-3</v>
      </c>
      <c r="X400" s="240">
        <f t="shared" ca="1" si="614"/>
        <v>5.5212032747138122E-3</v>
      </c>
      <c r="Y400" s="240">
        <f t="shared" ca="1" si="615"/>
        <v>2.5427264181008538E-3</v>
      </c>
      <c r="Z400" s="240">
        <f t="shared" ca="1" si="616"/>
        <v>-2.5929578745597631E-3</v>
      </c>
      <c r="AA400" s="240">
        <f t="shared" ca="1" si="617"/>
        <v>-5.5288191864466827E-3</v>
      </c>
      <c r="AB400" s="240">
        <f t="shared" ca="1" si="618"/>
        <v>-3.7741208782885367E-3</v>
      </c>
      <c r="AC400" s="240">
        <f t="shared" ca="1" si="619"/>
        <v>1.182479752207384E-3</v>
      </c>
      <c r="AD400" s="240">
        <f t="shared" ca="1" si="620"/>
        <v>5.1358839333020458E-3</v>
      </c>
      <c r="AE400" s="240">
        <f t="shared" ca="1" si="621"/>
        <v>4.7320883257258575E-3</v>
      </c>
      <c r="AF400" s="240">
        <f t="shared" ca="1" si="622"/>
        <v>3.1366650762936475E-4</v>
      </c>
      <c r="AG400" s="240">
        <f t="shared" ca="1" si="623"/>
        <v>-4.3708648367930258E-3</v>
      </c>
      <c r="AH400" s="240">
        <f t="shared" ca="1" si="624"/>
        <v>-5.3472260608406572E-3</v>
      </c>
      <c r="AI400" s="240">
        <f t="shared" ca="1" si="625"/>
        <v>-1.7870882975970326E-3</v>
      </c>
      <c r="AJ400" s="240">
        <f t="shared" ca="1" si="626"/>
        <v>3.2891858997539736E-3</v>
      </c>
      <c r="AK400" s="240">
        <f t="shared" ca="1" si="627"/>
        <v>5.5749686659458545E-3</v>
      </c>
      <c r="AL400" s="240">
        <f t="shared" ca="1" si="628"/>
        <v>3.1310393497449122E-3</v>
      </c>
      <c r="AM400" s="240">
        <f t="shared" ca="1" si="629"/>
        <v>-1.9692124554764115E-3</v>
      </c>
      <c r="AN400" s="240">
        <f t="shared" ca="1" si="630"/>
        <v>-5.3988166747556366E-3</v>
      </c>
      <c r="AO400" s="240">
        <f t="shared" ca="1" si="631"/>
        <v>-4.248153275098694E-3</v>
      </c>
      <c r="AP400" s="240">
        <f t="shared" ca="1" si="632"/>
        <v>5.0657376635489422E-4</v>
      </c>
      <c r="AQ400" s="240">
        <f t="shared" ca="1" si="633"/>
        <v>4.8315319235477695E-3</v>
      </c>
      <c r="AR400" s="240">
        <f t="shared" ca="1" si="634"/>
        <v>5.0574975509963616E-3</v>
      </c>
      <c r="AS400" s="240">
        <f t="shared" ca="1" si="635"/>
        <v>9.9276511233103494E-4</v>
      </c>
      <c r="AT400" s="240">
        <f t="shared" ca="1" si="636"/>
        <v>-3.914212983328229E-3</v>
      </c>
      <c r="AU400" s="240">
        <f t="shared" ca="1" si="637"/>
        <v>-5.5004369098399803E-3</v>
      </c>
      <c r="AV400" s="240">
        <f t="shared" ca="1" si="638"/>
        <v>-2.4201802747976014E-3</v>
      </c>
      <c r="AW400" s="240">
        <f t="shared" ca="1" si="639"/>
        <v>2.7133176559672829E-3</v>
      </c>
      <c r="AX400" s="240">
        <f t="shared" ca="1" si="640"/>
        <v>5.5448813392468491E-3</v>
      </c>
      <c r="AY400" s="240">
        <f t="shared" ca="1" si="641"/>
        <v>3.6722585351893176E-3</v>
      </c>
      <c r="AZ400" s="240">
        <f t="shared" ca="1" si="642"/>
        <v>-1.3158482481146424E-3</v>
      </c>
      <c r="BA400" s="240">
        <f t="shared" ca="1" si="643"/>
        <v>-5.1876109350437799E-3</v>
      </c>
      <c r="BB400" s="240">
        <f t="shared" ca="1" si="644"/>
        <v>-4.6582894924593402E-3</v>
      </c>
      <c r="BC400" s="240">
        <f t="shared" ca="1" si="645"/>
        <v>-1.769515604637421E-4</v>
      </c>
      <c r="BD400" s="240">
        <f t="shared" ca="1" si="646"/>
        <v>4.4545091764609315E-3</v>
      </c>
      <c r="BE400" s="240">
        <f t="shared" ca="1" si="647"/>
        <v>5.3068373055681021E-3</v>
      </c>
      <c r="BF400" s="240">
        <f t="shared" ca="1" si="648"/>
        <v>1.6569316056748986E-3</v>
      </c>
      <c r="BG400" s="240">
        <f t="shared" ca="1" si="649"/>
        <v>-3.3986877232346458E-3</v>
      </c>
      <c r="BH400" s="240">
        <f t="shared" ca="1" si="650"/>
        <v>-5.5709160678944439E-3</v>
      </c>
      <c r="BI400" s="240">
        <f t="shared" ca="1" si="651"/>
        <v>-3.0168704879551715E-3</v>
      </c>
      <c r="BJ400" s="240">
        <f t="shared" ca="1" si="652"/>
        <v>2.0966385890717329E-3</v>
      </c>
      <c r="BK400" s="240">
        <f t="shared" ca="1" si="653"/>
        <v>5.4313938360157164E-3</v>
      </c>
      <c r="BL400" s="240">
        <f t="shared" ca="1" si="654"/>
        <v>4.158243534116742E-3</v>
      </c>
      <c r="BM400" s="240">
        <f t="shared" ca="1" si="655"/>
        <v>-6.4269245830630311E-4</v>
      </c>
      <c r="BN400" s="240">
        <f t="shared" ca="1" si="656"/>
        <v>-4.8983786982272227E-3</v>
      </c>
      <c r="BO400" s="240">
        <f t="shared" ca="1" si="657"/>
        <v>-4.9983606999055219E-3</v>
      </c>
      <c r="BP400" s="240">
        <f t="shared" ca="1" si="658"/>
        <v>-8.5781537110607388E-4</v>
      </c>
      <c r="BQ400" s="240">
        <f t="shared" ca="1" si="659"/>
        <v>4.0104864650915084E-3</v>
      </c>
      <c r="BR400" s="240">
        <f t="shared" ca="1" si="660"/>
        <v>5.4763572874462442E-3</v>
      </c>
      <c r="BS400" s="240">
        <f t="shared" ca="1" si="661"/>
        <v>2.2961763053931995E-3</v>
      </c>
      <c r="BT400" s="240">
        <f t="shared" ca="1" si="662"/>
        <v>-2.8320430362763125E-3</v>
      </c>
      <c r="BU400" s="240">
        <f t="shared" ca="1" si="663"/>
        <v>-5.5576034628647235E-3</v>
      </c>
      <c r="BV400" s="240">
        <f t="shared" ca="1" si="664"/>
        <v>-3.5681841608630931E-3</v>
      </c>
      <c r="BW400" s="240">
        <f t="shared" ca="1" si="665"/>
        <v>1.4484241262399714E-3</v>
      </c>
      <c r="BX400" s="240">
        <f t="shared" ca="1" si="666"/>
        <v>5.2362131139355112E-3</v>
      </c>
      <c r="BY400" s="240">
        <f t="shared" ca="1" si="667"/>
        <v>4.5816846797872412E-3</v>
      </c>
      <c r="BZ400" s="240">
        <f t="shared" ca="1" si="668"/>
        <v>4.0130024294761065E-5</v>
      </c>
      <c r="CA400" s="240">
        <f t="shared" ca="1" si="669"/>
        <v>-4.5354702863657998E-3</v>
      </c>
      <c r="CB400" s="240">
        <f t="shared" ca="1" si="670"/>
        <v>-5.2632519099380885E-3</v>
      </c>
      <c r="CC400" s="240">
        <f t="shared" ca="1" si="671"/>
        <v>-1.525776840110132E-3</v>
      </c>
      <c r="CD400" s="240">
        <f t="shared" ca="1" si="672"/>
        <v>3.5061423043159299E-3</v>
      </c>
      <c r="CE400" s="240">
        <f t="shared" ca="1" si="673"/>
        <v>5.5635077583137058E-3</v>
      </c>
      <c r="CF400" s="240">
        <f t="shared" ca="1" si="674"/>
        <v>2.9008843761915912E-3</v>
      </c>
      <c r="CG400" s="240">
        <f t="shared" ca="1" si="675"/>
        <v>-2.2228017859793827E-3</v>
      </c>
      <c r="CH400" s="240">
        <f t="shared" ca="1" si="676"/>
        <v>-5.4606993287218764E-3</v>
      </c>
      <c r="CI400" s="240">
        <f t="shared" ca="1" si="677"/>
        <v>-4.0658290227165777E-3</v>
      </c>
      <c r="CJ400" s="240">
        <f t="shared" ca="1" si="678"/>
        <v>7.7842401635264753E-4</v>
      </c>
      <c r="CK400" s="240">
        <f t="shared" ca="1" si="679"/>
        <v>4.9622748727410435E-3</v>
      </c>
      <c r="CL400" s="240">
        <f t="shared" ca="1" si="680"/>
        <v>4.9362130232298209E-3</v>
      </c>
      <c r="CM400" s="240">
        <f t="shared" ca="1" si="681"/>
        <v>7.2234891397730187E-4</v>
      </c>
      <c r="CN400" s="240">
        <f t="shared" ca="1" si="682"/>
        <v>-4.1043441797699916E-3</v>
      </c>
      <c r="CO400" s="240">
        <f t="shared" ca="1" si="683"/>
        <v>-5.4489789121967315E-3</v>
      </c>
      <c r="CP400" s="240">
        <f t="shared" ca="1" si="684"/>
        <v>-2.1707892052420267E-3</v>
      </c>
      <c r="CQ400" s="240">
        <f t="shared" ca="1" si="685"/>
        <v>2.9490624997571655E-3</v>
      </c>
      <c r="CR400" s="240">
        <f t="shared" ca="1" si="686"/>
        <v>5.5669778939687478E-3</v>
      </c>
      <c r="CS400" s="240">
        <f t="shared" ca="1" si="687"/>
        <v>3.4619604458213642E-3</v>
      </c>
      <c r="CT400" s="240">
        <f t="shared" ca="1" si="688"/>
        <v>-1.5801275278317204E-3</v>
      </c>
      <c r="CU400" s="240">
        <f t="shared" ca="1" si="689"/>
        <v>-5.2816611938420284E-3</v>
      </c>
      <c r="CV400" s="240">
        <f t="shared" ca="1" si="690"/>
        <v>-4.5023200315842627E-3</v>
      </c>
      <c r="CW400" s="240">
        <f t="shared" ca="1" si="691"/>
        <v>9.671568470029715E-5</v>
      </c>
      <c r="CX400" s="240">
        <f t="shared" ca="1" si="692"/>
        <v>4.6136993985622958E-3</v>
      </c>
      <c r="CY400" s="240">
        <f t="shared" ca="1" si="693"/>
        <v>5.2164961281632059E-3</v>
      </c>
      <c r="CZ400" s="240">
        <f t="shared" ca="1" si="694"/>
        <v>1.3937030036293913E-3</v>
      </c>
      <c r="DA400" s="240">
        <f t="shared" ca="1" si="695"/>
        <v>-3.6114849163762313E-3</v>
      </c>
      <c r="DB400" s="240">
        <f t="shared" ca="1" si="696"/>
        <v>-5.5527481996923136E-3</v>
      </c>
      <c r="DC400" s="240">
        <f t="shared" ca="1" si="697"/>
        <v>-2.7831508801508132E-3</v>
      </c>
      <c r="DD400" s="240">
        <f t="shared" ca="1" si="698"/>
        <v>2.3476260502070705E-3</v>
      </c>
      <c r="DE400" s="240">
        <f t="shared" ca="1" si="699"/>
        <v>5.4867155003411145E-3</v>
      </c>
      <c r="DF400" s="240">
        <f t="shared" ca="1" si="700"/>
        <v>3.9709654079442703E-3</v>
      </c>
      <c r="DG400" s="240">
        <f t="shared" ca="1" si="701"/>
        <v>-9.1368668087868973E-4</v>
      </c>
      <c r="DH400" s="240">
        <f t="shared" ca="1" si="702"/>
        <v>-5.0231819584229329E-3</v>
      </c>
      <c r="DI400" s="240">
        <f t="shared" ca="1" si="703"/>
        <v>-4.8710919564058184E-3</v>
      </c>
      <c r="DJ400" s="240">
        <f t="shared" ca="1" si="704"/>
        <v>-5.8644734087315471E-4</v>
      </c>
      <c r="DK400" s="240">
        <f t="shared" ca="1" si="705"/>
        <v>4.1957295909858684E-3</v>
      </c>
      <c r="DL400" s="240">
        <f t="shared" ca="1" si="706"/>
        <v>5.4183182758009638E-3</v>
      </c>
      <c r="DM400" s="240">
        <f t="shared" ca="1" si="707"/>
        <v>2.0440945028446168E-3</v>
      </c>
      <c r="DN400" s="240">
        <f t="shared" ca="1" si="708"/>
        <v>-3.0643055582607495E-3</v>
      </c>
      <c r="DO400" s="240">
        <f t="shared" ca="1" si="709"/>
        <v>-5.572998985752157E-3</v>
      </c>
      <c r="DP400" s="240">
        <f t="shared" ca="1" si="710"/>
        <v>-3.3536513752581111E-3</v>
      </c>
      <c r="DQ400" s="240">
        <f t="shared" ca="1" si="711"/>
        <v>1.7108791196854775E-3</v>
      </c>
      <c r="DR400" s="240">
        <f t="shared" ca="1" si="712"/>
        <v>5.3239277985394082E-3</v>
      </c>
      <c r="DS400" s="240">
        <f t="shared" ca="1" si="713"/>
        <v>4.420243354146848E-3</v>
      </c>
      <c r="DT400" s="240">
        <f t="shared" ca="1" si="714"/>
        <v>-2.3350313578332396E-4</v>
      </c>
      <c r="DU400" s="240">
        <f t="shared" ca="1" si="715"/>
        <v>-4.6891493907584292E-3</v>
      </c>
      <c r="DV400" s="240">
        <f t="shared" ca="1" si="716"/>
        <v>-5.1665981241780729E-3</v>
      </c>
      <c r="DW400" s="240">
        <f t="shared" ca="1" si="717"/>
        <v>-1.2607896525731765E-3</v>
      </c>
      <c r="DX400" s="240">
        <f t="shared" ca="1" si="718"/>
        <v>3.7146521049650858E-3</v>
      </c>
      <c r="DY400" s="240">
        <f t="shared" ca="1" si="719"/>
        <v>5.5386438731860549E-3</v>
      </c>
      <c r="DZ400" s="240">
        <f t="shared" ca="1" si="720"/>
        <v>2.6637409180885465E-3</v>
      </c>
      <c r="EA400" s="240">
        <f t="shared" ca="1" si="721"/>
        <v>-2.4710361922855068E-3</v>
      </c>
      <c r="EB400" s="240">
        <f t="shared" ca="1" si="722"/>
        <v>-5.5094266797044546E-3</v>
      </c>
      <c r="EC400" s="240">
        <f t="shared" ca="1" si="723"/>
        <v>-3.8737098320941765E-3</v>
      </c>
      <c r="ED400" s="240">
        <f t="shared" ca="1" si="724"/>
        <v>1.0483989747131165E-3</v>
      </c>
      <c r="EE400" s="240">
        <f t="shared" ca="1" si="725"/>
        <v>5.0810632671219411E-3</v>
      </c>
      <c r="EF400" s="240">
        <f t="shared" ca="1" si="726"/>
        <v>4.8030367259291398E-3</v>
      </c>
      <c r="EG400" s="240">
        <f t="shared" ca="1" si="727"/>
        <v>4.5019251381954429E-4</v>
      </c>
      <c r="EH400" s="240">
        <f t="shared" ca="1" si="728"/>
        <v>-4.2845876515845696E-3</v>
      </c>
      <c r="EI400" s="240">
        <f t="shared" ca="1" si="729"/>
        <v>-5.384393847079825E-3</v>
      </c>
      <c r="EJ400" s="240">
        <f t="shared" ca="1" si="730"/>
        <v>-1.9161685143523105E-3</v>
      </c>
      <c r="EK400" s="240">
        <f t="shared" ca="1" si="731"/>
        <v>3.1777027936778016E-3</v>
      </c>
      <c r="EL400" s="240">
        <f t="shared" ca="1" si="732"/>
        <v>5.5756631113344033E-3</v>
      </c>
      <c r="EM400" s="240">
        <f t="shared" ca="1" si="733"/>
        <v>3.2433221905075063E-3</v>
      </c>
      <c r="EN400" s="240">
        <f t="shared" ca="1" si="734"/>
        <v>-1.8406001419314273E-3</v>
      </c>
      <c r="EO400" s="240">
        <f t="shared" ca="1" si="735"/>
        <v>-5.3629874682054306E-3</v>
      </c>
      <c r="EP400" s="240">
        <f t="shared" ca="1" si="736"/>
        <v>-4.3355040873964404E-3</v>
      </c>
      <c r="EQ400" s="240">
        <f t="shared" ca="1" si="737"/>
        <v>3.7014993330859974E-4</v>
      </c>
      <c r="ER400" s="240">
        <f t="shared" ca="1" si="738"/>
        <v>4.7617748147001614E-3</v>
      </c>
      <c r="ES400" s="240">
        <f t="shared" ca="1" si="739"/>
        <v>5.1135879546744811E-3</v>
      </c>
      <c r="ET400" s="240">
        <f t="shared" ca="1" si="740"/>
        <v>1.1271168489742133E-3</v>
      </c>
      <c r="EU400" s="240">
        <f t="shared" ca="1" si="741"/>
        <v>-3.8155817260256395E-3</v>
      </c>
      <c r="EV400" s="240">
        <f t="shared" ca="1" si="742"/>
        <v>-5.521203274713813E-3</v>
      </c>
      <c r="EW400" s="240">
        <f t="shared" ca="1" si="743"/>
        <v>-2.5427264181008416E-3</v>
      </c>
      <c r="EX400" s="240">
        <f t="shared" ca="1" si="744"/>
        <v>2.5929578745597743E-3</v>
      </c>
      <c r="EY400" s="240">
        <f t="shared" ca="1" si="745"/>
        <v>5.5288191864466844E-3</v>
      </c>
      <c r="EZ400" s="240">
        <f t="shared" ca="1" si="746"/>
        <v>3.774120878288512E-3</v>
      </c>
      <c r="FA400" s="240">
        <f t="shared" ca="1" si="747"/>
        <v>-1.1824797522074161E-3</v>
      </c>
      <c r="FB400" s="240">
        <f t="shared" ca="1" si="748"/>
        <v>-5.1358839333019964E-3</v>
      </c>
      <c r="FC400" s="240">
        <f t="shared" ca="1" si="749"/>
        <v>-4.732088325725913E-3</v>
      </c>
      <c r="FD400" s="240">
        <f t="shared" ca="1" si="750"/>
        <v>-3.1366650762947056E-4</v>
      </c>
      <c r="FE400" s="240">
        <f t="shared" ca="1" si="751"/>
        <v>4.3708648367929599E-3</v>
      </c>
      <c r="FF400" s="240">
        <f t="shared" ca="1" si="752"/>
        <v>5.3472260608406815E-3</v>
      </c>
      <c r="FG400" s="240">
        <f t="shared" ca="1" si="753"/>
        <v>1.7870882975971141E-3</v>
      </c>
      <c r="FH400" s="240">
        <f t="shared" ca="1" si="754"/>
        <v>-3.2891858997539042E-3</v>
      </c>
      <c r="FI400" s="240">
        <f t="shared" ca="1" si="755"/>
        <v>-5.5749686659458553E-3</v>
      </c>
      <c r="FJ400" s="240">
        <f t="shared" ca="1" si="756"/>
        <v>-3.1310393497449673E-3</v>
      </c>
      <c r="FK400" s="240">
        <f t="shared" ca="1" si="757"/>
        <v>1.9692124554763499E-3</v>
      </c>
      <c r="FL400" s="240">
        <f t="shared" ca="1" si="758"/>
        <v>5.3988166747556254E-3</v>
      </c>
      <c r="FM400" s="240">
        <f t="shared" ca="1" si="759"/>
        <v>4.2481532750987244E-3</v>
      </c>
      <c r="FN400" s="240">
        <f t="shared" ca="1" si="760"/>
        <v>-5.0657376635484771E-4</v>
      </c>
      <c r="FO400" s="240">
        <f t="shared" ca="1" si="761"/>
        <v>-4.8315319235477461E-3</v>
      </c>
      <c r="FP400" s="240">
        <f t="shared" ca="1" si="762"/>
        <v>-5.0574975509963651E-3</v>
      </c>
      <c r="FQ400" s="240">
        <f t="shared" ca="1" si="763"/>
        <v>-9.9276511233104144E-4</v>
      </c>
      <c r="FR400" s="240">
        <f t="shared" ca="1" si="764"/>
        <v>3.9142129833282246E-3</v>
      </c>
      <c r="FS400" s="240">
        <f t="shared" ca="1" si="765"/>
        <v>5.5004369098399812E-3</v>
      </c>
      <c r="FT400" s="240">
        <f t="shared" ca="1" si="766"/>
        <v>2.4201802747976079E-3</v>
      </c>
      <c r="FU400" s="240">
        <f t="shared" ca="1" si="767"/>
        <v>-2.7133176559672768E-3</v>
      </c>
      <c r="FV400" s="240">
        <f t="shared" ca="1" si="768"/>
        <v>-5.5448813392468526E-3</v>
      </c>
      <c r="FW400" s="240">
        <f t="shared" ca="1" si="769"/>
        <v>-3.6722585351892929E-3</v>
      </c>
      <c r="FX400" s="240">
        <f t="shared" ca="1" si="770"/>
        <v>1.3158482481146741E-3</v>
      </c>
      <c r="FY400" s="240">
        <f t="shared" ca="1" si="771"/>
        <v>5.1876109350437339E-3</v>
      </c>
      <c r="FZ400" s="240">
        <f t="shared" ca="1" si="772"/>
        <v>4.6582894924594104E-3</v>
      </c>
      <c r="GA400" s="240">
        <f t="shared" ca="1" si="773"/>
        <v>1.7695156046386787E-4</v>
      </c>
      <c r="GB400" s="240">
        <f t="shared" ca="1" si="774"/>
        <v>-4.4545091764608795E-3</v>
      </c>
      <c r="GC400" s="240">
        <f t="shared" ca="1" si="775"/>
        <v>-5.306837305568129E-3</v>
      </c>
      <c r="GD400" s="240">
        <f t="shared" ca="1" si="776"/>
        <v>-1.656931605674981E-3</v>
      </c>
      <c r="GE400" s="240">
        <f t="shared" ca="1" si="777"/>
        <v>3.3986877232345773E-3</v>
      </c>
      <c r="GF400" s="240">
        <f t="shared" ca="1" si="778"/>
        <v>5.5709160678944474E-3</v>
      </c>
      <c r="GG400" s="240">
        <f t="shared" ca="1" si="779"/>
        <v>3.016870487955244E-3</v>
      </c>
      <c r="GH400" s="240">
        <f t="shared" ca="1" si="780"/>
        <v>-2.0966385890716899E-3</v>
      </c>
      <c r="GI400" s="240">
        <f t="shared" ca="1" si="781"/>
        <v>-5.431393836015706E-3</v>
      </c>
      <c r="GJ400" s="240">
        <f t="shared" ca="1" si="782"/>
        <v>-4.1582435341167732E-3</v>
      </c>
      <c r="GK400" s="240">
        <f t="shared" ca="1" si="783"/>
        <v>6.4269245830625692E-4</v>
      </c>
      <c r="GL400" s="240">
        <f t="shared" ca="1" si="784"/>
        <v>4.898378698227201E-3</v>
      </c>
      <c r="GM400" s="240">
        <f t="shared" ca="1" si="785"/>
        <v>4.9983606999055418E-3</v>
      </c>
      <c r="GN400" s="240">
        <f t="shared" ca="1" si="786"/>
        <v>8.578153711060806E-4</v>
      </c>
      <c r="GO400" s="240">
        <f t="shared" ca="1" si="787"/>
        <v>-4.0104864650915032E-3</v>
      </c>
      <c r="GP400" s="240">
        <f t="shared" ca="1" si="788"/>
        <v>-5.4763572874462459E-3</v>
      </c>
      <c r="GQ400" s="240">
        <f t="shared" ca="1" si="789"/>
        <v>-2.2961763053932055E-3</v>
      </c>
      <c r="GR400" s="240">
        <f t="shared" ca="1" si="790"/>
        <v>2.8320430362763068E-3</v>
      </c>
      <c r="GS400" s="240">
        <f t="shared" ca="1" si="791"/>
        <v>5.557603462864727E-3</v>
      </c>
      <c r="GT400" s="240">
        <f t="shared" ca="1" si="792"/>
        <v>3.5681841608630679E-3</v>
      </c>
      <c r="GU400" s="240">
        <f t="shared" ca="1" si="793"/>
        <v>-1.4484241262400031E-3</v>
      </c>
      <c r="GV400" s="240">
        <f t="shared" ca="1" si="794"/>
        <v>-5.2362131139354687E-3</v>
      </c>
      <c r="GW400" s="240">
        <f t="shared" ca="1" si="795"/>
        <v>-4.5816846797873132E-3</v>
      </c>
      <c r="GX400" s="240">
        <f t="shared" ca="1" si="796"/>
        <v>-4.0130024294886615E-5</v>
      </c>
      <c r="GY400" s="240">
        <f t="shared" ca="1" si="797"/>
        <v>4.5354702863657269E-3</v>
      </c>
      <c r="GZ400" s="240">
        <f t="shared" ca="1" si="798"/>
        <v>5.2632519099381301E-3</v>
      </c>
      <c r="HA400" s="240">
        <f t="shared" ca="1" si="799"/>
        <v>1.5257768401102526E-3</v>
      </c>
      <c r="HB400" s="240">
        <f t="shared" ca="1" si="800"/>
        <v>-3.506142304315894E-3</v>
      </c>
      <c r="HC400" s="240">
        <f t="shared" ca="1" si="801"/>
        <v>-5.5635077583137092E-3</v>
      </c>
      <c r="HD400" s="240">
        <f t="shared" ca="1" si="802"/>
        <v>-2.9008843761916306E-3</v>
      </c>
      <c r="HE400" s="240">
        <f t="shared" ca="1" si="803"/>
        <v>2.2228017859793401E-3</v>
      </c>
      <c r="HF400" s="240">
        <f t="shared" ca="1" si="804"/>
        <v>5.4606993287218668E-3</v>
      </c>
      <c r="HG400" s="240">
        <f t="shared" ca="1" si="805"/>
        <v>4.0658290227166107E-3</v>
      </c>
      <c r="HH400" s="240">
        <f t="shared" ca="1" si="806"/>
        <v>-7.7842401635260156E-4</v>
      </c>
      <c r="HI400" s="240">
        <f t="shared" ca="1" si="807"/>
        <v>-4.9622748727410227E-3</v>
      </c>
      <c r="HJ400" s="240">
        <f t="shared" ca="1" si="808"/>
        <v>-4.9362130232298409E-3</v>
      </c>
      <c r="HK400" s="240">
        <f t="shared" ca="1" si="809"/>
        <v>-7.2234891397734784E-4</v>
      </c>
      <c r="HL400" s="240">
        <f t="shared" ca="1" si="810"/>
        <v>4.1043441797699604E-3</v>
      </c>
      <c r="HM400" s="240">
        <f t="shared" ca="1" si="811"/>
        <v>5.448978912196741E-3</v>
      </c>
      <c r="HN400" s="240">
        <f t="shared" ca="1" si="812"/>
        <v>2.1707892052419964E-3</v>
      </c>
      <c r="HO400" s="240">
        <f t="shared" ca="1" si="813"/>
        <v>-2.9490624997571932E-3</v>
      </c>
      <c r="HP400" s="240">
        <f t="shared" ca="1" si="814"/>
        <v>-5.5669778939687496E-3</v>
      </c>
      <c r="HQ400" s="240">
        <f t="shared" ca="1" si="815"/>
        <v>-3.4619604458213387E-3</v>
      </c>
      <c r="HR400" s="240">
        <f t="shared" ca="1" si="816"/>
        <v>1.580127527831752E-3</v>
      </c>
      <c r="HS400" s="240">
        <f t="shared" ca="1" si="817"/>
        <v>5.2816611938420388E-3</v>
      </c>
      <c r="HT400" s="240">
        <f t="shared" ca="1" si="818"/>
        <v>4.5023200315843365E-3</v>
      </c>
      <c r="HU400" s="240">
        <f t="shared" ca="1" si="819"/>
        <v>-9.6715684700171382E-5</v>
      </c>
      <c r="HV400" s="240">
        <f t="shared" ca="1" si="820"/>
        <v>-4.6136993985622246E-3</v>
      </c>
      <c r="HW400" s="240">
        <f t="shared" ca="1" si="821"/>
        <v>-5.2164961281632501E-3</v>
      </c>
      <c r="HX400" s="240">
        <f t="shared" ca="1" si="822"/>
        <v>-1.3937030036295127E-3</v>
      </c>
      <c r="HY400" s="240">
        <f t="shared" ca="1" si="823"/>
        <v>3.6114849163761962E-3</v>
      </c>
      <c r="HZ400" s="240">
        <f t="shared" ca="1" si="824"/>
        <v>5.5527481996923171E-3</v>
      </c>
      <c r="IA400" s="240">
        <f t="shared" ca="1" si="825"/>
        <v>2.7831508801508535E-3</v>
      </c>
      <c r="IB400" s="240">
        <f t="shared" ca="1" si="826"/>
        <v>-2.3476260502070289E-3</v>
      </c>
      <c r="IC400" s="240">
        <f t="shared" ca="1" si="827"/>
        <v>-5.4867155003411067E-3</v>
      </c>
      <c r="ID400" s="240">
        <f t="shared" ca="1" si="828"/>
        <v>-3.9709654079443024E-3</v>
      </c>
      <c r="IE400" s="240">
        <f t="shared" ca="1" si="829"/>
        <v>1.9843316019312507E-3</v>
      </c>
      <c r="IF400" s="240">
        <f t="shared" ca="1" si="830"/>
        <v>5.0231819584229129E-3</v>
      </c>
      <c r="IG400" s="240">
        <f t="shared" ca="1" si="831"/>
        <v>4.8710919564058409E-3</v>
      </c>
      <c r="IH400" s="240">
        <f t="shared" ca="1" si="832"/>
        <v>5.864473408732009E-4</v>
      </c>
      <c r="II400" s="240">
        <f t="shared" ca="1" si="833"/>
        <v>-4.195729590985838E-3</v>
      </c>
      <c r="IJ400" s="240">
        <f t="shared" ca="1" si="834"/>
        <v>-5.418318275800975E-3</v>
      </c>
      <c r="IK400" s="240">
        <f t="shared" ca="1" si="835"/>
        <v>-2.0440945028445869E-3</v>
      </c>
      <c r="IL400" s="240">
        <f t="shared" ca="1" si="836"/>
        <v>3.0643055582607768E-3</v>
      </c>
      <c r="IM400" s="240">
        <f t="shared" ca="1" si="837"/>
        <v>5.5729989857521587E-3</v>
      </c>
      <c r="IN400" s="240">
        <f t="shared" ca="1" si="838"/>
        <v>3.3536513752580859E-3</v>
      </c>
      <c r="IO400" s="240">
        <f t="shared" ca="1" si="839"/>
        <v>-1.7108791196855087E-3</v>
      </c>
      <c r="IP400" s="240">
        <f t="shared" ca="1" si="840"/>
        <v>-5.3239277985394186E-3</v>
      </c>
      <c r="IQ400" s="240">
        <f t="shared" ca="1" si="841"/>
        <v>-4.4202433541469244E-3</v>
      </c>
      <c r="IR400" s="240">
        <f t="shared" ca="1" si="842"/>
        <v>2.3350313578319841E-4</v>
      </c>
      <c r="IS400" s="240">
        <f t="shared" ca="1" si="843"/>
        <v>4.6891493907583615E-3</v>
      </c>
      <c r="IT400" s="240">
        <f t="shared" ca="1" si="844"/>
        <v>5.1665981241781197E-3</v>
      </c>
      <c r="IU400" s="240">
        <f t="shared" ca="1" si="845"/>
        <v>1.2607896525732988E-3</v>
      </c>
      <c r="IV400" s="240">
        <f t="shared" ca="1" si="846"/>
        <v>-3.7146521049649921E-3</v>
      </c>
      <c r="IW400" s="240">
        <f t="shared" ca="1" si="847"/>
        <v>-5.5386438731860601E-3</v>
      </c>
      <c r="IX400" s="240">
        <f t="shared" ca="1" si="848"/>
        <v>-2.6637409180885873E-3</v>
      </c>
      <c r="IY400" s="240">
        <f t="shared" ca="1" si="849"/>
        <v>2.4710361922854651E-3</v>
      </c>
      <c r="IZ400" s="240">
        <f t="shared" ca="1" si="850"/>
        <v>5.5094266797044477E-3</v>
      </c>
      <c r="JA400" s="240">
        <f t="shared" ca="1" si="851"/>
        <v>3.8737098320942099E-3</v>
      </c>
      <c r="JB400" s="240">
        <f t="shared" ca="1" si="852"/>
        <v>-1.0483989747130708E-3</v>
      </c>
    </row>
    <row r="401" spans="2:262">
      <c r="B401" s="248">
        <v>40</v>
      </c>
      <c r="C401" s="247">
        <f t="shared" si="853"/>
        <v>7.8125000000000037E-4</v>
      </c>
      <c r="D401" s="244">
        <f t="shared" ca="1" si="597"/>
        <v>80.15581623086733</v>
      </c>
      <c r="E401" s="243">
        <f ca="1">AT361</f>
        <v>0.1558162308673248</v>
      </c>
      <c r="F401" s="242">
        <v>40</v>
      </c>
      <c r="G401" s="240">
        <f t="shared" ca="1" si="854"/>
        <v>-1.1634000258081004E-3</v>
      </c>
      <c r="H401" s="240">
        <f t="shared" ca="1" si="598"/>
        <v>-1.0716352090840134E-3</v>
      </c>
      <c r="I401" s="240">
        <f t="shared" ca="1" si="599"/>
        <v>-2.7337219837530747E-5</v>
      </c>
      <c r="J401" s="240">
        <f t="shared" ca="1" si="600"/>
        <v>1.0412597178935236E-3</v>
      </c>
      <c r="K401" s="240">
        <f t="shared" ca="1" si="601"/>
        <v>1.1843230280455907E-3</v>
      </c>
      <c r="L401" s="240">
        <f t="shared" ca="1" si="602"/>
        <v>2.7468952343001661E-4</v>
      </c>
      <c r="M401" s="240">
        <f t="shared" ca="1" si="603"/>
        <v>-8.7910438296547554E-4</v>
      </c>
      <c r="N401" s="240">
        <f t="shared" ca="1" si="604"/>
        <v>-1.251497977215382E-3</v>
      </c>
      <c r="O401" s="240">
        <f t="shared" ca="1" si="605"/>
        <v>-5.114856626847454E-4</v>
      </c>
      <c r="P401" s="240">
        <f t="shared" ca="1" si="606"/>
        <v>6.8316555960748287E-4</v>
      </c>
      <c r="Q401" s="240">
        <f t="shared" ca="1" si="607"/>
        <v>1.2705785609689378E-3</v>
      </c>
      <c r="R401" s="240">
        <f t="shared" ca="1" si="608"/>
        <v>7.2862569476696574E-4</v>
      </c>
      <c r="S401" s="240">
        <f t="shared" ca="1" si="609"/>
        <v>-4.6097306691743247E-4</v>
      </c>
      <c r="T401" s="240">
        <f t="shared" ca="1" si="610"/>
        <v>-1.2408315231731228E-3</v>
      </c>
      <c r="U401" s="241">
        <f t="shared" ca="1" si="611"/>
        <v>-9.1776505001728694E-4</v>
      </c>
      <c r="V401" s="240">
        <f t="shared" ca="1" si="612"/>
        <v>2.2106563778242125E-4</v>
      </c>
      <c r="W401" s="240">
        <f t="shared" ca="1" si="613"/>
        <v>1.1634000258081004E-3</v>
      </c>
      <c r="X401" s="240">
        <f t="shared" ca="1" si="614"/>
        <v>1.0716352090840134E-3</v>
      </c>
      <c r="Y401" s="240">
        <f t="shared" ca="1" si="615"/>
        <v>2.7337219837530368E-5</v>
      </c>
      <c r="Z401" s="240">
        <f t="shared" ca="1" si="616"/>
        <v>-1.0412597178935238E-3</v>
      </c>
      <c r="AA401" s="240">
        <f t="shared" ca="1" si="617"/>
        <v>-1.1843230280455905E-3</v>
      </c>
      <c r="AB401" s="240">
        <f t="shared" ca="1" si="618"/>
        <v>-2.746895234300152E-4</v>
      </c>
      <c r="AC401" s="240">
        <f t="shared" ca="1" si="619"/>
        <v>8.7910438296547651E-4</v>
      </c>
      <c r="AD401" s="240">
        <f t="shared" ca="1" si="620"/>
        <v>1.2514979772153827E-3</v>
      </c>
      <c r="AE401" s="240">
        <f t="shared" ca="1" si="621"/>
        <v>5.1148566268474811E-4</v>
      </c>
      <c r="AF401" s="240">
        <f t="shared" ca="1" si="622"/>
        <v>-6.8316555960748026E-4</v>
      </c>
      <c r="AG401" s="240">
        <f t="shared" ca="1" si="623"/>
        <v>-1.2705785609689374E-3</v>
      </c>
      <c r="AH401" s="240">
        <f t="shared" ca="1" si="624"/>
        <v>-7.2862569476696639E-4</v>
      </c>
      <c r="AI401" s="240">
        <f t="shared" ca="1" si="625"/>
        <v>4.6097306691743166E-4</v>
      </c>
      <c r="AJ401" s="240">
        <f t="shared" ca="1" si="626"/>
        <v>1.2408315231731226E-3</v>
      </c>
      <c r="AK401" s="240">
        <f t="shared" ca="1" si="627"/>
        <v>9.1776505001728726E-4</v>
      </c>
      <c r="AL401" s="240">
        <f t="shared" ca="1" si="628"/>
        <v>-2.2106563778242046E-4</v>
      </c>
      <c r="AM401" s="240">
        <f t="shared" ca="1" si="629"/>
        <v>-1.163400025808098E-3</v>
      </c>
      <c r="AN401" s="240">
        <f t="shared" ca="1" si="630"/>
        <v>-1.0716352090840138E-3</v>
      </c>
      <c r="AO401" s="240">
        <f t="shared" ca="1" si="631"/>
        <v>-2.7337219837535626E-5</v>
      </c>
      <c r="AP401" s="240">
        <f t="shared" ca="1" si="632"/>
        <v>1.0412597178935234E-3</v>
      </c>
      <c r="AQ401" s="240">
        <f t="shared" ca="1" si="633"/>
        <v>1.1843230280455925E-3</v>
      </c>
      <c r="AR401" s="240">
        <f t="shared" ca="1" si="634"/>
        <v>2.7468952343001596E-4</v>
      </c>
      <c r="AS401" s="240">
        <f t="shared" ca="1" si="635"/>
        <v>-8.7910438296547272E-4</v>
      </c>
      <c r="AT401" s="240">
        <f t="shared" ca="1" si="636"/>
        <v>-1.251497977215382E-3</v>
      </c>
      <c r="AU401" s="240">
        <f t="shared" ca="1" si="637"/>
        <v>-5.1148566268474898E-4</v>
      </c>
      <c r="AV401" s="240">
        <f t="shared" ca="1" si="638"/>
        <v>6.8316555960748352E-4</v>
      </c>
      <c r="AW401" s="240">
        <f t="shared" ca="1" si="639"/>
        <v>1.2705785609689376E-3</v>
      </c>
      <c r="AX401" s="240">
        <f t="shared" ca="1" si="640"/>
        <v>7.2862569476696325E-4</v>
      </c>
      <c r="AY401" s="240">
        <f t="shared" ca="1" si="641"/>
        <v>-4.609730669174309E-4</v>
      </c>
      <c r="AZ401" s="240">
        <f t="shared" ca="1" si="642"/>
        <v>-1.2408315231731235E-3</v>
      </c>
      <c r="BA401" s="240">
        <f t="shared" ca="1" si="643"/>
        <v>-9.177650500172878E-4</v>
      </c>
      <c r="BB401" s="240">
        <f t="shared" ca="1" si="644"/>
        <v>2.2106563778241526E-4</v>
      </c>
      <c r="BC401" s="240">
        <f t="shared" ca="1" si="645"/>
        <v>1.1634000258080998E-3</v>
      </c>
      <c r="BD401" s="240">
        <f t="shared" ca="1" si="646"/>
        <v>1.0716352090840166E-3</v>
      </c>
      <c r="BE401" s="240">
        <f t="shared" ca="1" si="647"/>
        <v>2.733721983753194E-5</v>
      </c>
      <c r="BF401" s="240">
        <f t="shared" ca="1" si="648"/>
        <v>-1.0412597178935201E-3</v>
      </c>
      <c r="BG401" s="240">
        <f t="shared" ca="1" si="649"/>
        <v>-1.1843230280455912E-3</v>
      </c>
      <c r="BH401" s="240">
        <f t="shared" ca="1" si="650"/>
        <v>-2.7468952343002111E-4</v>
      </c>
      <c r="BI401" s="240">
        <f t="shared" ca="1" si="651"/>
        <v>8.7910438296547543E-4</v>
      </c>
      <c r="BJ401" s="240">
        <f t="shared" ca="1" si="652"/>
        <v>1.2514979772153829E-3</v>
      </c>
      <c r="BK401" s="240">
        <f t="shared" ca="1" si="653"/>
        <v>5.1148566268474562E-4</v>
      </c>
      <c r="BL401" s="240">
        <f t="shared" ca="1" si="654"/>
        <v>-6.8316555960747896E-4</v>
      </c>
      <c r="BM401" s="240">
        <f t="shared" ca="1" si="655"/>
        <v>-1.2705785609689376E-3</v>
      </c>
      <c r="BN401" s="240">
        <f t="shared" ca="1" si="656"/>
        <v>-7.2862569476696759E-4</v>
      </c>
      <c r="BO401" s="240">
        <f t="shared" ca="1" si="657"/>
        <v>4.6097306691743442E-4</v>
      </c>
      <c r="BP401" s="240">
        <f t="shared" ca="1" si="658"/>
        <v>1.2408315231731222E-3</v>
      </c>
      <c r="BQ401" s="240">
        <f t="shared" ca="1" si="659"/>
        <v>9.1776505001728531E-4</v>
      </c>
      <c r="BR401" s="240">
        <f t="shared" ca="1" si="660"/>
        <v>-2.2106563778241894E-4</v>
      </c>
      <c r="BS401" s="240">
        <f t="shared" ca="1" si="661"/>
        <v>-1.1634000258080974E-3</v>
      </c>
      <c r="BT401" s="240">
        <f t="shared" ca="1" si="662"/>
        <v>-1.0716352090840194E-3</v>
      </c>
      <c r="BU401" s="240">
        <f t="shared" ca="1" si="663"/>
        <v>-2.7337219837537198E-5</v>
      </c>
      <c r="BV401" s="240">
        <f t="shared" ca="1" si="664"/>
        <v>1.0412597178935225E-3</v>
      </c>
      <c r="BW401" s="240">
        <f t="shared" ca="1" si="665"/>
        <v>1.1843230280455899E-3</v>
      </c>
      <c r="BX401" s="240">
        <f t="shared" ca="1" si="666"/>
        <v>2.7468952343002637E-4</v>
      </c>
      <c r="BY401" s="240">
        <f t="shared" ca="1" si="667"/>
        <v>-8.7910438296547164E-4</v>
      </c>
      <c r="BZ401" s="240">
        <f t="shared" ca="1" si="668"/>
        <v>-1.2514979772153823E-3</v>
      </c>
      <c r="CA401" s="240">
        <f t="shared" ca="1" si="669"/>
        <v>-5.1148566268474204E-4</v>
      </c>
      <c r="CB401" s="240">
        <f t="shared" ca="1" si="670"/>
        <v>6.8316555960747452E-4</v>
      </c>
      <c r="CC401" s="240">
        <f t="shared" ca="1" si="671"/>
        <v>1.2705785609689374E-3</v>
      </c>
      <c r="CD401" s="240">
        <f t="shared" ca="1" si="672"/>
        <v>7.2862569476696455E-4</v>
      </c>
      <c r="CE401" s="240">
        <f t="shared" ca="1" si="673"/>
        <v>-4.6097306691743789E-4</v>
      </c>
      <c r="CF401" s="240">
        <f t="shared" ca="1" si="674"/>
        <v>-1.2408315231731211E-3</v>
      </c>
      <c r="CG401" s="240">
        <f t="shared" ca="1" si="675"/>
        <v>-9.1776505001728889E-4</v>
      </c>
      <c r="CH401" s="240">
        <f t="shared" ca="1" si="676"/>
        <v>2.2106563778242263E-4</v>
      </c>
      <c r="CI401" s="240">
        <f t="shared" ca="1" si="677"/>
        <v>1.1634000258080954E-3</v>
      </c>
      <c r="CJ401" s="240">
        <f t="shared" ca="1" si="678"/>
        <v>1.0716352090840175E-3</v>
      </c>
      <c r="CK401" s="240">
        <f t="shared" ca="1" si="679"/>
        <v>2.7337219837533458E-5</v>
      </c>
      <c r="CL401" s="240">
        <f t="shared" ca="1" si="680"/>
        <v>-1.0412597178935245E-3</v>
      </c>
      <c r="CM401" s="240">
        <f t="shared" ca="1" si="681"/>
        <v>-1.1843230280455949E-3</v>
      </c>
      <c r="CN401" s="240">
        <f t="shared" ca="1" si="682"/>
        <v>-2.7468952343002269E-4</v>
      </c>
      <c r="CO401" s="240">
        <f t="shared" ca="1" si="683"/>
        <v>8.7910438296547435E-4</v>
      </c>
      <c r="CP401" s="240">
        <f t="shared" ca="1" si="684"/>
        <v>1.2514979772153816E-3</v>
      </c>
      <c r="CQ401" s="240">
        <f t="shared" ca="1" si="685"/>
        <v>5.1148566268475527E-4</v>
      </c>
      <c r="CR401" s="240">
        <f t="shared" ca="1" si="686"/>
        <v>-6.8316555960747766E-4</v>
      </c>
      <c r="CS401" s="240">
        <f t="shared" ca="1" si="687"/>
        <v>-1.2705785609689376E-3</v>
      </c>
      <c r="CT401" s="240">
        <f t="shared" ca="1" si="688"/>
        <v>-7.2862569476696152E-4</v>
      </c>
      <c r="CU401" s="240">
        <f t="shared" ca="1" si="689"/>
        <v>4.6097306691742461E-4</v>
      </c>
      <c r="CV401" s="240">
        <f t="shared" ca="1" si="690"/>
        <v>1.240831523173122E-3</v>
      </c>
      <c r="CW401" s="240">
        <f t="shared" ca="1" si="691"/>
        <v>9.1776505001728639E-4</v>
      </c>
      <c r="CX401" s="240">
        <f t="shared" ca="1" si="692"/>
        <v>-2.2106563778240851E-4</v>
      </c>
      <c r="CY401" s="240">
        <f t="shared" ca="1" si="693"/>
        <v>-1.163400025808097E-3</v>
      </c>
      <c r="CZ401" s="240">
        <f t="shared" ca="1" si="694"/>
        <v>-1.0716352090840155E-3</v>
      </c>
      <c r="DA401" s="240">
        <f t="shared" ca="1" si="695"/>
        <v>-2.7337219837529744E-5</v>
      </c>
      <c r="DB401" s="240">
        <f t="shared" ca="1" si="696"/>
        <v>1.0412597178935164E-3</v>
      </c>
      <c r="DC401" s="240">
        <f t="shared" ca="1" si="697"/>
        <v>1.1843230280455936E-3</v>
      </c>
      <c r="DD401" s="240">
        <f t="shared" ca="1" si="698"/>
        <v>2.74689523430019E-4</v>
      </c>
      <c r="DE401" s="240">
        <f t="shared" ca="1" si="699"/>
        <v>-8.7910438296547695E-4</v>
      </c>
      <c r="DF401" s="240">
        <f t="shared" ca="1" si="700"/>
        <v>-1.251497977215384E-3</v>
      </c>
      <c r="DG401" s="240">
        <f t="shared" ca="1" si="701"/>
        <v>-5.114856626847518E-4</v>
      </c>
      <c r="DH401" s="240">
        <f t="shared" ca="1" si="702"/>
        <v>6.8316555960748081E-4</v>
      </c>
      <c r="DI401" s="240">
        <f t="shared" ca="1" si="703"/>
        <v>1.2705785609689376E-3</v>
      </c>
      <c r="DJ401" s="240">
        <f t="shared" ca="1" si="704"/>
        <v>7.2862569476697323E-4</v>
      </c>
      <c r="DK401" s="240">
        <f t="shared" ca="1" si="705"/>
        <v>-4.6097306691742803E-4</v>
      </c>
      <c r="DL401" s="240">
        <f t="shared" ca="1" si="706"/>
        <v>-1.2408315231731226E-3</v>
      </c>
      <c r="DM401" s="240">
        <f t="shared" ca="1" si="707"/>
        <v>-9.177650500172839E-4</v>
      </c>
      <c r="DN401" s="240">
        <f t="shared" ca="1" si="708"/>
        <v>2.2106563778241219E-4</v>
      </c>
      <c r="DO401" s="240">
        <f t="shared" ca="1" si="709"/>
        <v>1.1634000258080983E-3</v>
      </c>
      <c r="DP401" s="240">
        <f t="shared" ca="1" si="710"/>
        <v>1.0716352090840134E-3</v>
      </c>
      <c r="DQ401" s="240">
        <f t="shared" ca="1" si="711"/>
        <v>2.7337219837544056E-5</v>
      </c>
      <c r="DR401" s="240">
        <f t="shared" ca="1" si="712"/>
        <v>-1.0412597178935184E-3</v>
      </c>
      <c r="DS401" s="240">
        <f t="shared" ca="1" si="713"/>
        <v>-1.1843230280455923E-3</v>
      </c>
      <c r="DT401" s="240">
        <f t="shared" ca="1" si="714"/>
        <v>-2.7468952343001542E-4</v>
      </c>
      <c r="DU401" s="240">
        <f t="shared" ca="1" si="715"/>
        <v>8.7910438296546676E-4</v>
      </c>
      <c r="DV401" s="240">
        <f t="shared" ca="1" si="716"/>
        <v>1.2514979772153833E-3</v>
      </c>
      <c r="DW401" s="240">
        <f t="shared" ca="1" si="717"/>
        <v>5.1148566268474833E-4</v>
      </c>
      <c r="DX401" s="240">
        <f t="shared" ca="1" si="718"/>
        <v>-6.8316555960748395E-4</v>
      </c>
      <c r="DY401" s="240">
        <f t="shared" ca="1" si="719"/>
        <v>-1.2705785609689376E-3</v>
      </c>
      <c r="DZ401" s="240">
        <f t="shared" ca="1" si="720"/>
        <v>-7.2862569476697019E-4</v>
      </c>
      <c r="EA401" s="240">
        <f t="shared" ca="1" si="721"/>
        <v>4.6097306691743155E-4</v>
      </c>
      <c r="EB401" s="240">
        <f t="shared" ca="1" si="722"/>
        <v>1.2408315231731235E-3</v>
      </c>
      <c r="EC401" s="240">
        <f t="shared" ca="1" si="723"/>
        <v>9.1776505001729355E-4</v>
      </c>
      <c r="ED401" s="240">
        <f t="shared" ca="1" si="724"/>
        <v>-2.2106563778241588E-4</v>
      </c>
      <c r="EE401" s="240">
        <f t="shared" ca="1" si="725"/>
        <v>-1.1634000258080998E-3</v>
      </c>
      <c r="EF401" s="240">
        <f t="shared" ca="1" si="726"/>
        <v>-1.0716352090840212E-3</v>
      </c>
      <c r="EG401" s="240">
        <f t="shared" ca="1" si="727"/>
        <v>-2.7337219837540369E-5</v>
      </c>
      <c r="EH401" s="240">
        <f t="shared" ca="1" si="728"/>
        <v>1.0412597178935104E-3</v>
      </c>
      <c r="EI401" s="240">
        <f t="shared" ca="1" si="729"/>
        <v>1.184323028045591E-3</v>
      </c>
      <c r="EJ401" s="240">
        <f t="shared" ca="1" si="730"/>
        <v>2.746895234300293E-4</v>
      </c>
      <c r="EK401" s="240">
        <f t="shared" ca="1" si="731"/>
        <v>-8.7910438296548237E-4</v>
      </c>
      <c r="EL401" s="240">
        <f t="shared" ca="1" si="732"/>
        <v>-1.2514979772153827E-3</v>
      </c>
      <c r="EM401" s="240">
        <f t="shared" ca="1" si="733"/>
        <v>-5.1148566268476156E-4</v>
      </c>
      <c r="EN401" s="240">
        <f t="shared" ca="1" si="734"/>
        <v>6.8316555960748709E-4</v>
      </c>
      <c r="EO401" s="240">
        <f t="shared" ca="1" si="735"/>
        <v>1.2705785609689376E-3</v>
      </c>
      <c r="EP401" s="240">
        <f t="shared" ca="1" si="736"/>
        <v>7.286256947669819E-4</v>
      </c>
      <c r="EQ401" s="240">
        <f t="shared" ca="1" si="737"/>
        <v>-4.6097306691743496E-4</v>
      </c>
      <c r="ER401" s="240">
        <f t="shared" ca="1" si="738"/>
        <v>-1.2408315231731205E-3</v>
      </c>
      <c r="ES401" s="240">
        <f t="shared" ca="1" si="739"/>
        <v>-9.1776505001727848E-4</v>
      </c>
      <c r="ET401" s="240">
        <f t="shared" ca="1" si="740"/>
        <v>2.2106563778241954E-4</v>
      </c>
      <c r="EU401" s="240">
        <f t="shared" ca="1" si="741"/>
        <v>1.1634000258080941E-3</v>
      </c>
      <c r="EV401" s="240">
        <f t="shared" ca="1" si="742"/>
        <v>1.0716352090840093E-3</v>
      </c>
      <c r="EW401" s="240">
        <f t="shared" ca="1" si="743"/>
        <v>2.7337219837536602E-5</v>
      </c>
      <c r="EX401" s="240">
        <f t="shared" ca="1" si="744"/>
        <v>-1.0412597178935123E-3</v>
      </c>
      <c r="EY401" s="240">
        <f t="shared" ca="1" si="745"/>
        <v>-1.1843230280455894E-3</v>
      </c>
      <c r="EZ401" s="240">
        <f t="shared" ca="1" si="746"/>
        <v>-2.7468952343002561E-4</v>
      </c>
      <c r="FA401" s="240">
        <f t="shared" ca="1" si="747"/>
        <v>8.7910438296545895E-4</v>
      </c>
      <c r="FB401" s="240">
        <f t="shared" ca="1" si="748"/>
        <v>1.2514979772153823E-3</v>
      </c>
      <c r="FC401" s="240">
        <f t="shared" ca="1" si="749"/>
        <v>5.1148566268475809E-4</v>
      </c>
      <c r="FD401" s="240">
        <f t="shared" ca="1" si="750"/>
        <v>-6.8316555960749024E-4</v>
      </c>
      <c r="FE401" s="240">
        <f t="shared" ca="1" si="751"/>
        <v>-1.2705785609689376E-3</v>
      </c>
      <c r="FF401" s="240">
        <f t="shared" ca="1" si="752"/>
        <v>-7.2862569476697897E-4</v>
      </c>
      <c r="FG401" s="240">
        <f t="shared" ca="1" si="753"/>
        <v>4.6097306691743854E-4</v>
      </c>
      <c r="FH401" s="240">
        <f t="shared" ca="1" si="754"/>
        <v>1.2408315231731215E-3</v>
      </c>
      <c r="FI401" s="240">
        <f t="shared" ca="1" si="755"/>
        <v>9.1776505001730092E-4</v>
      </c>
      <c r="FJ401" s="240">
        <f t="shared" ca="1" si="756"/>
        <v>-2.2106563778242323E-4</v>
      </c>
      <c r="FK401" s="240">
        <f t="shared" ca="1" si="757"/>
        <v>-1.1634000258080957E-3</v>
      </c>
      <c r="FL401" s="240">
        <f t="shared" ca="1" si="758"/>
        <v>-1.0716352090840268E-3</v>
      </c>
      <c r="FM401" s="240">
        <f t="shared" ca="1" si="759"/>
        <v>-2.7337219837532834E-5</v>
      </c>
      <c r="FN401" s="240">
        <f t="shared" ca="1" si="760"/>
        <v>1.0412597178935145E-3</v>
      </c>
      <c r="FO401" s="240">
        <f t="shared" ca="1" si="761"/>
        <v>1.1843230280455881E-3</v>
      </c>
      <c r="FP401" s="240">
        <f t="shared" ca="1" si="762"/>
        <v>2.7468952343002204E-4</v>
      </c>
      <c r="FQ401" s="240">
        <f t="shared" ca="1" si="763"/>
        <v>-8.7910438296546166E-4</v>
      </c>
      <c r="FR401" s="240">
        <f t="shared" ca="1" si="764"/>
        <v>-1.2514979772153816E-3</v>
      </c>
      <c r="FS401" s="240">
        <f t="shared" ca="1" si="765"/>
        <v>-5.1148566268475473E-4</v>
      </c>
      <c r="FT401" s="240">
        <f t="shared" ca="1" si="766"/>
        <v>6.8316555960746303E-4</v>
      </c>
      <c r="FU401" s="240">
        <f t="shared" ca="1" si="767"/>
        <v>1.2705785609689376E-3</v>
      </c>
      <c r="FV401" s="240">
        <f t="shared" ca="1" si="768"/>
        <v>7.2862569476697583E-4</v>
      </c>
      <c r="FW401" s="240">
        <f t="shared" ca="1" si="769"/>
        <v>-4.6097306691744196E-4</v>
      </c>
      <c r="FX401" s="240">
        <f t="shared" ca="1" si="770"/>
        <v>-1.2408315231731222E-3</v>
      </c>
      <c r="FY401" s="240">
        <f t="shared" ca="1" si="771"/>
        <v>-9.1776505001729854E-4</v>
      </c>
      <c r="FZ401" s="240">
        <f t="shared" ca="1" si="772"/>
        <v>2.2106563778242691E-4</v>
      </c>
      <c r="GA401" s="240">
        <f t="shared" ca="1" si="773"/>
        <v>1.1634000258080972E-3</v>
      </c>
      <c r="GB401" s="240">
        <f t="shared" ca="1" si="774"/>
        <v>1.0716352090840249E-3</v>
      </c>
      <c r="GC401" s="240">
        <f t="shared" ca="1" si="775"/>
        <v>2.7337219837529121E-5</v>
      </c>
      <c r="GD401" s="240">
        <f t="shared" ca="1" si="776"/>
        <v>-1.0412597178935167E-3</v>
      </c>
      <c r="GE401" s="240">
        <f t="shared" ca="1" si="777"/>
        <v>-1.1843230280455998E-3</v>
      </c>
      <c r="GF401" s="240">
        <f t="shared" ca="1" si="778"/>
        <v>-2.7468952343001835E-4</v>
      </c>
      <c r="GG401" s="240">
        <f t="shared" ca="1" si="779"/>
        <v>8.7910438296546437E-4</v>
      </c>
      <c r="GH401" s="240">
        <f t="shared" ca="1" si="780"/>
        <v>1.251497977215381E-3</v>
      </c>
      <c r="GI401" s="240">
        <f t="shared" ca="1" si="781"/>
        <v>5.1148566268475126E-4</v>
      </c>
      <c r="GJ401" s="240">
        <f t="shared" ca="1" si="782"/>
        <v>-6.8316555960746617E-4</v>
      </c>
      <c r="GK401" s="240">
        <f t="shared" ca="1" si="783"/>
        <v>-1.2705785609689376E-3</v>
      </c>
      <c r="GL401" s="240">
        <f t="shared" ca="1" si="784"/>
        <v>-7.2862569476697279E-4</v>
      </c>
      <c r="GM401" s="240">
        <f t="shared" ca="1" si="785"/>
        <v>4.6097306691741187E-4</v>
      </c>
      <c r="GN401" s="240">
        <f t="shared" ca="1" si="786"/>
        <v>1.2408315231731228E-3</v>
      </c>
      <c r="GO401" s="240">
        <f t="shared" ca="1" si="787"/>
        <v>9.1776505001729572E-4</v>
      </c>
      <c r="GP401" s="240">
        <f t="shared" ca="1" si="788"/>
        <v>-2.2106563778239501E-4</v>
      </c>
      <c r="GQ401" s="240">
        <f t="shared" ca="1" si="789"/>
        <v>-1.1634000258080985E-3</v>
      </c>
      <c r="GR401" s="240">
        <f t="shared" ca="1" si="790"/>
        <v>-1.0716352090840229E-3</v>
      </c>
      <c r="GS401" s="240">
        <f t="shared" ca="1" si="791"/>
        <v>-2.733721983752538E-5</v>
      </c>
      <c r="GT401" s="240">
        <f t="shared" ca="1" si="792"/>
        <v>1.0412597178935188E-3</v>
      </c>
      <c r="GU401" s="240">
        <f t="shared" ca="1" si="793"/>
        <v>1.1843230280455985E-3</v>
      </c>
      <c r="GV401" s="240">
        <f t="shared" ca="1" si="794"/>
        <v>2.7468952343001477E-4</v>
      </c>
      <c r="GW401" s="240">
        <f t="shared" ca="1" si="795"/>
        <v>-8.7910438296546708E-4</v>
      </c>
      <c r="GX401" s="240">
        <f t="shared" ca="1" si="796"/>
        <v>-1.2514979772153864E-3</v>
      </c>
      <c r="GY401" s="240">
        <f t="shared" ca="1" si="797"/>
        <v>-5.1148566268474768E-4</v>
      </c>
      <c r="GZ401" s="240">
        <f t="shared" ca="1" si="798"/>
        <v>6.8316555960746931E-4</v>
      </c>
      <c r="HA401" s="240">
        <f t="shared" ca="1" si="799"/>
        <v>1.2705785609689378E-3</v>
      </c>
      <c r="HB401" s="240">
        <f t="shared" ca="1" si="800"/>
        <v>7.2862569476696965E-4</v>
      </c>
      <c r="HC401" s="240">
        <f t="shared" ca="1" si="801"/>
        <v>-4.6097306691741529E-4</v>
      </c>
      <c r="HD401" s="240">
        <f t="shared" ca="1" si="802"/>
        <v>-1.2408315231731237E-3</v>
      </c>
      <c r="HE401" s="240">
        <f t="shared" ca="1" si="803"/>
        <v>-9.1776505001729333E-4</v>
      </c>
      <c r="HF401" s="240">
        <f t="shared" ca="1" si="804"/>
        <v>2.210656377823987E-4</v>
      </c>
      <c r="HG401" s="240">
        <f t="shared" ca="1" si="805"/>
        <v>1.1634000258081002E-3</v>
      </c>
      <c r="HH401" s="240">
        <f t="shared" ca="1" si="806"/>
        <v>1.071635209084021E-3</v>
      </c>
      <c r="HI401" s="240">
        <f t="shared" ca="1" si="807"/>
        <v>2.7337219837557771E-5</v>
      </c>
      <c r="HJ401" s="240">
        <f t="shared" ca="1" si="808"/>
        <v>-1.041259717893521E-3</v>
      </c>
      <c r="HK401" s="240">
        <f t="shared" ca="1" si="809"/>
        <v>-1.1843230280455972E-3</v>
      </c>
      <c r="HL401" s="240">
        <f t="shared" ca="1" si="810"/>
        <v>-2.7468952343001119E-4</v>
      </c>
      <c r="HM401" s="240">
        <f t="shared" ca="1" si="811"/>
        <v>8.7910438296546979E-4</v>
      </c>
      <c r="HN401" s="240">
        <f t="shared" ca="1" si="812"/>
        <v>1.2514979772153857E-3</v>
      </c>
      <c r="HO401" s="240">
        <f t="shared" ca="1" si="813"/>
        <v>5.1148566268474432E-4</v>
      </c>
      <c r="HP401" s="240">
        <f t="shared" ca="1" si="814"/>
        <v>-6.8316555960747246E-4</v>
      </c>
      <c r="HQ401" s="240">
        <f t="shared" ca="1" si="815"/>
        <v>-1.2705785609689372E-3</v>
      </c>
      <c r="HR401" s="240">
        <f t="shared" ca="1" si="816"/>
        <v>-7.2862569476696672E-4</v>
      </c>
      <c r="HS401" s="240">
        <f t="shared" ca="1" si="817"/>
        <v>4.6097306691741881E-4</v>
      </c>
      <c r="HT401" s="240">
        <f t="shared" ca="1" si="818"/>
        <v>1.2408315231731244E-3</v>
      </c>
      <c r="HU401" s="240">
        <f t="shared" ca="1" si="819"/>
        <v>9.1776505001729073E-4</v>
      </c>
      <c r="HV401" s="240">
        <f t="shared" ca="1" si="820"/>
        <v>-2.2106563778240238E-4</v>
      </c>
      <c r="HW401" s="240">
        <f t="shared" ca="1" si="821"/>
        <v>-1.1634000258081015E-3</v>
      </c>
      <c r="HX401" s="240">
        <f t="shared" ca="1" si="822"/>
        <v>-1.0716352090840188E-3</v>
      </c>
      <c r="HY401" s="240">
        <f t="shared" ca="1" si="823"/>
        <v>-2.7337219837554057E-5</v>
      </c>
      <c r="HZ401" s="240">
        <f t="shared" ca="1" si="824"/>
        <v>1.0412597178935232E-3</v>
      </c>
      <c r="IA401" s="240">
        <f t="shared" ca="1" si="825"/>
        <v>1.1843230280455959E-3</v>
      </c>
      <c r="IB401" s="240">
        <f t="shared" ca="1" si="826"/>
        <v>2.7468952343004274E-4</v>
      </c>
      <c r="IC401" s="240">
        <f t="shared" ca="1" si="827"/>
        <v>-8.791043829654725E-4</v>
      </c>
      <c r="ID401" s="240">
        <f t="shared" ca="1" si="828"/>
        <v>-1.2514979772153851E-3</v>
      </c>
      <c r="IE401" s="240">
        <f t="shared" ca="1" si="829"/>
        <v>1.2243918980530627E-3</v>
      </c>
      <c r="IF401" s="240">
        <f t="shared" ca="1" si="830"/>
        <v>6.831655596074756E-4</v>
      </c>
      <c r="IG401" s="240">
        <f t="shared" ca="1" si="831"/>
        <v>1.2705785609689372E-3</v>
      </c>
      <c r="IH401" s="240">
        <f t="shared" ca="1" si="832"/>
        <v>7.2862569476696358E-4</v>
      </c>
      <c r="II401" s="240">
        <f t="shared" ca="1" si="833"/>
        <v>-4.6097306691742223E-4</v>
      </c>
      <c r="IJ401" s="240">
        <f t="shared" ca="1" si="834"/>
        <v>-1.2408315231731174E-3</v>
      </c>
      <c r="IK401" s="240">
        <f t="shared" ca="1" si="835"/>
        <v>-9.1776505001728813E-4</v>
      </c>
      <c r="IL401" s="240">
        <f t="shared" ca="1" si="836"/>
        <v>2.2106563778240607E-4</v>
      </c>
      <c r="IM401" s="240">
        <f t="shared" ca="1" si="837"/>
        <v>1.1634000258080887E-3</v>
      </c>
      <c r="IN401" s="240">
        <f t="shared" ca="1" si="838"/>
        <v>1.0716352090840168E-3</v>
      </c>
      <c r="IO401" s="240">
        <f t="shared" ca="1" si="839"/>
        <v>2.733721983755029E-5</v>
      </c>
      <c r="IP401" s="240">
        <f t="shared" ca="1" si="840"/>
        <v>-1.0412597178935253E-3</v>
      </c>
      <c r="IQ401" s="240">
        <f t="shared" ca="1" si="841"/>
        <v>-1.1843230280455946E-3</v>
      </c>
      <c r="IR401" s="240">
        <f t="shared" ca="1" si="842"/>
        <v>-2.7468952343003906E-4</v>
      </c>
      <c r="IS401" s="240">
        <f t="shared" ca="1" si="843"/>
        <v>8.7910438296547511E-4</v>
      </c>
      <c r="IT401" s="240">
        <f t="shared" ca="1" si="844"/>
        <v>1.2514979772153844E-3</v>
      </c>
      <c r="IU401" s="240">
        <f t="shared" ca="1" si="845"/>
        <v>5.1148566268477056E-4</v>
      </c>
      <c r="IV401" s="240">
        <f t="shared" ca="1" si="846"/>
        <v>-6.8316555960747875E-4</v>
      </c>
      <c r="IW401" s="240">
        <f t="shared" ca="1" si="847"/>
        <v>-1.2705785609689372E-3</v>
      </c>
      <c r="IX401" s="240">
        <f t="shared" ca="1" si="848"/>
        <v>-7.2862569476696043E-4</v>
      </c>
      <c r="IY401" s="240">
        <f t="shared" ca="1" si="849"/>
        <v>4.6097306691742569E-4</v>
      </c>
      <c r="IZ401" s="240">
        <f t="shared" ca="1" si="850"/>
        <v>1.2408315231731185E-3</v>
      </c>
      <c r="JA401" s="240">
        <f t="shared" ca="1" si="851"/>
        <v>9.1776505001728553E-4</v>
      </c>
      <c r="JB401" s="240">
        <f t="shared" ca="1" si="852"/>
        <v>-2.2106563778240973E-4</v>
      </c>
    </row>
    <row r="402" spans="2:262">
      <c r="B402" s="248">
        <v>41</v>
      </c>
      <c r="C402" s="247">
        <f t="shared" si="853"/>
        <v>8.0078125000000039E-4</v>
      </c>
      <c r="D402" s="244">
        <f t="shared" ca="1" si="597"/>
        <v>80.158147924922787</v>
      </c>
      <c r="E402" s="243">
        <f ca="1">AU361</f>
        <v>0.15814792492279209</v>
      </c>
      <c r="F402" s="242">
        <v>41</v>
      </c>
      <c r="G402" s="240">
        <f t="shared" ca="1" si="854"/>
        <v>2.4435193865509431E-3</v>
      </c>
      <c r="H402" s="240">
        <f t="shared" ca="1" si="598"/>
        <v>2.1535629732755152E-3</v>
      </c>
      <c r="I402" s="240">
        <f t="shared" ca="1" si="599"/>
        <v>-1.3921725659217998E-4</v>
      </c>
      <c r="J402" s="240">
        <f t="shared" ca="1" si="600"/>
        <v>-2.3025247751235715E-3</v>
      </c>
      <c r="K402" s="240">
        <f t="shared" ca="1" si="601"/>
        <v>-2.3244732922521887E-3</v>
      </c>
      <c r="L402" s="240">
        <f t="shared" ca="1" si="602"/>
        <v>-1.8465058256852208E-4</v>
      </c>
      <c r="M402" s="240">
        <f t="shared" ca="1" si="603"/>
        <v>2.126898047882339E-3</v>
      </c>
      <c r="N402" s="240">
        <f t="shared" ca="1" si="604"/>
        <v>2.4604213692876512E-3</v>
      </c>
      <c r="O402" s="240">
        <f t="shared" ca="1" si="605"/>
        <v>5.0574110509415482E-4</v>
      </c>
      <c r="P402" s="240">
        <f t="shared" ca="1" si="606"/>
        <v>-1.9192807942787673E-3</v>
      </c>
      <c r="Q402" s="240">
        <f t="shared" ca="1" si="607"/>
        <v>-2.5593624187624691E-3</v>
      </c>
      <c r="R402" s="240">
        <f t="shared" ca="1" si="608"/>
        <v>-8.1922481065404618E-4</v>
      </c>
      <c r="S402" s="240">
        <f t="shared" ca="1" si="609"/>
        <v>1.6827957710577263E-3</v>
      </c>
      <c r="T402" s="240">
        <f t="shared" ca="1" si="610"/>
        <v>2.6198082751979564E-3</v>
      </c>
      <c r="U402" s="241">
        <f t="shared" ca="1" si="611"/>
        <v>1.1203866125251288E-3</v>
      </c>
      <c r="V402" s="240">
        <f t="shared" ca="1" si="612"/>
        <v>-1.4209999330893315E-3</v>
      </c>
      <c r="W402" s="240">
        <f t="shared" ca="1" si="613"/>
        <v>-2.6408497766501641E-3</v>
      </c>
      <c r="X402" s="240">
        <f t="shared" ca="1" si="614"/>
        <v>-1.4046967568850921E-3</v>
      </c>
      <c r="Y402" s="240">
        <f t="shared" ca="1" si="615"/>
        <v>1.1378309334568733E-3</v>
      </c>
      <c r="Z402" s="240">
        <f t="shared" ca="1" si="616"/>
        <v>2.6221704393517681E-3</v>
      </c>
      <c r="AA402" s="240">
        <f t="shared" ca="1" si="617"/>
        <v>1.6678789545261303E-3</v>
      </c>
      <c r="AB402" s="240">
        <f t="shared" ca="1" si="618"/>
        <v>-8.3754789748924656E-4</v>
      </c>
      <c r="AC402" s="240">
        <f t="shared" ca="1" si="619"/>
        <v>-2.5640512179225102E-3</v>
      </c>
      <c r="AD402" s="240">
        <f t="shared" ca="1" si="620"/>
        <v>-1.9059747002250686E-3</v>
      </c>
      <c r="AE402" s="240">
        <f t="shared" ca="1" si="621"/>
        <v>5.2466736155164651E-4</v>
      </c>
      <c r="AF402" s="240">
        <f t="shared" ca="1" si="622"/>
        <v>2.4673662795502106E-3</v>
      </c>
      <c r="AG402" s="240">
        <f t="shared" ca="1" si="623"/>
        <v>2.1154028123464459E-3</v>
      </c>
      <c r="AH402" s="240">
        <f t="shared" ca="1" si="624"/>
        <v>-2.0389534013456667E-4</v>
      </c>
      <c r="AI402" s="240">
        <f t="shared" ca="1" si="625"/>
        <v>-2.3335698557025732E-3</v>
      </c>
      <c r="AJ402" s="240">
        <f t="shared" ca="1" si="626"/>
        <v>-2.2930132971477387E-3</v>
      </c>
      <c r="AK402" s="240">
        <f t="shared" ca="1" si="627"/>
        <v>-1.1994345698443647E-4</v>
      </c>
      <c r="AL402" s="240">
        <f t="shared" ca="1" si="628"/>
        <v>2.1646743691323312E-3</v>
      </c>
      <c r="AM402" s="240">
        <f t="shared" ca="1" si="629"/>
        <v>2.4361347276172407E-3</v>
      </c>
      <c r="AN402" s="240">
        <f t="shared" ca="1" si="630"/>
        <v>4.4197819286672367E-4</v>
      </c>
      <c r="AO402" s="240">
        <f t="shared" ca="1" si="631"/>
        <v>-1.9632201651658449E-3</v>
      </c>
      <c r="AP402" s="240">
        <f t="shared" ca="1" si="632"/>
        <v>-2.5426144242228881E-3</v>
      </c>
      <c r="AQ402" s="240">
        <f t="shared" ca="1" si="633"/>
        <v>-7.5736516533385302E-4</v>
      </c>
      <c r="AR402" s="240">
        <f t="shared" ca="1" si="634"/>
        <v>1.732237302544883E-3</v>
      </c>
      <c r="AS402" s="240">
        <f t="shared" ca="1" si="635"/>
        <v>2.6108508332161528E-3</v>
      </c>
      <c r="AT402" s="240">
        <f t="shared" ca="1" si="636"/>
        <v>1.0613606607568936E-3</v>
      </c>
      <c r="AU402" s="240">
        <f t="shared" ca="1" si="637"/>
        <v>-1.4751999785226821E-3</v>
      </c>
      <c r="AV402" s="240">
        <f t="shared" ca="1" si="638"/>
        <v>-2.6398176154911589E-3</v>
      </c>
      <c r="AW402" s="240">
        <f t="shared" ca="1" si="639"/>
        <v>-1.3493923039249267E-3</v>
      </c>
      <c r="AX402" s="240">
        <f t="shared" ca="1" si="640"/>
        <v>1.1959742737035529E-3</v>
      </c>
      <c r="AY402" s="240">
        <f t="shared" ca="1" si="641"/>
        <v>2.6290790836801287E-3</v>
      </c>
      <c r="AZ402" s="240">
        <f t="shared" ca="1" si="642"/>
        <v>1.6171278308240898E-3</v>
      </c>
      <c r="BA402" s="240">
        <f t="shared" ca="1" si="643"/>
        <v>-8.9876000259198215E-4</v>
      </c>
      <c r="BB402" s="240">
        <f t="shared" ca="1" si="644"/>
        <v>-2.5787967552969547E-3</v>
      </c>
      <c r="BC402" s="240">
        <f t="shared" ca="1" si="645"/>
        <v>-1.8605402499208875E-3</v>
      </c>
      <c r="BD402" s="240">
        <f t="shared" ca="1" si="646"/>
        <v>5.8802754447331656E-4</v>
      </c>
      <c r="BE402" s="240">
        <f t="shared" ca="1" si="647"/>
        <v>2.4897269233634454E-3</v>
      </c>
      <c r="BF402" s="240">
        <f t="shared" ca="1" si="648"/>
        <v>2.0759684118632237E-3</v>
      </c>
      <c r="BG402" s="240">
        <f t="shared" ca="1" si="649"/>
        <v>-2.6845060474819883E-4</v>
      </c>
      <c r="BH402" s="240">
        <f t="shared" ca="1" si="650"/>
        <v>-2.3632092810583006E-3</v>
      </c>
      <c r="BI402" s="240">
        <f t="shared" ca="1" si="651"/>
        <v>-2.2601720765743826E-3</v>
      </c>
      <c r="BJ402" s="240">
        <f t="shared" ca="1" si="652"/>
        <v>-5.516408194684749E-5</v>
      </c>
      <c r="BK402" s="240">
        <f t="shared" ca="1" si="653"/>
        <v>2.2011467714847417E-3</v>
      </c>
      <c r="BL402" s="240">
        <f t="shared" ca="1" si="654"/>
        <v>2.4103806494798607E-3</v>
      </c>
      <c r="BM402" s="240">
        <f t="shared" ca="1" si="655"/>
        <v>3.7794904950252484E-4</v>
      </c>
      <c r="BN402" s="240">
        <f t="shared" ca="1" si="656"/>
        <v>-2.0059769656349691E-3</v>
      </c>
      <c r="BO402" s="240">
        <f t="shared" ca="1" si="657"/>
        <v>-2.5243348538286276E-3</v>
      </c>
      <c r="BP402" s="240">
        <f t="shared" ca="1" si="658"/>
        <v>-6.9504931155775235E-4</v>
      </c>
      <c r="BQ402" s="240">
        <f t="shared" ca="1" si="659"/>
        <v>1.780635399053501E-3</v>
      </c>
      <c r="BR402" s="240">
        <f t="shared" ca="1" si="660"/>
        <v>2.6003207123184236E-3</v>
      </c>
      <c r="BS402" s="240">
        <f t="shared" ca="1" si="661"/>
        <v>1.001695385013441E-3</v>
      </c>
      <c r="BT402" s="240">
        <f t="shared" ca="1" si="662"/>
        <v>-1.5285114186502427E-3</v>
      </c>
      <c r="BU402" s="240">
        <f t="shared" ca="1" si="663"/>
        <v>-2.6371953269097199E-3</v>
      </c>
      <c r="BV402" s="240">
        <f t="shared" ca="1" si="664"/>
        <v>-1.293275027497913E-3</v>
      </c>
      <c r="BW402" s="240">
        <f t="shared" ca="1" si="665"/>
        <v>1.253397203768129E-3</v>
      </c>
      <c r="BX402" s="240">
        <f t="shared" ca="1" si="666"/>
        <v>2.6344040690760807E-3</v>
      </c>
      <c r="BY402" s="240">
        <f t="shared" ca="1" si="667"/>
        <v>1.5654026097850504E-3</v>
      </c>
      <c r="BZ402" s="240">
        <f t="shared" ca="1" si="668"/>
        <v>-9.5943072827595782E-4</v>
      </c>
      <c r="CA402" s="240">
        <f t="shared" ca="1" si="669"/>
        <v>-2.591988921933434E-3</v>
      </c>
      <c r="CB402" s="240">
        <f t="shared" ca="1" si="670"/>
        <v>-1.8139850797402619E-3</v>
      </c>
      <c r="CC402" s="240">
        <f t="shared" ca="1" si="671"/>
        <v>6.5103352158995295E-4</v>
      </c>
      <c r="CD402" s="240">
        <f t="shared" ca="1" si="672"/>
        <v>2.5105878487749352E-3</v>
      </c>
      <c r="CE402" s="240">
        <f t="shared" ca="1" si="673"/>
        <v>2.0352835256341596E-3</v>
      </c>
      <c r="CF402" s="240">
        <f t="shared" ca="1" si="674"/>
        <v>-3.3284416475555469E-4</v>
      </c>
      <c r="CG402" s="240">
        <f t="shared" ca="1" si="675"/>
        <v>-2.3914251975092017E-3</v>
      </c>
      <c r="CH402" s="240">
        <f t="shared" ca="1" si="676"/>
        <v>-2.2259694128553653E-3</v>
      </c>
      <c r="CI402" s="240">
        <f t="shared" ca="1" si="677"/>
        <v>9.6485218709883316E-6</v>
      </c>
      <c r="CJ402" s="240">
        <f t="shared" ca="1" si="678"/>
        <v>2.2362932853282002E-3</v>
      </c>
      <c r="CK402" s="240">
        <f t="shared" ca="1" si="679"/>
        <v>2.3831746481691725E-3</v>
      </c>
      <c r="CL402" s="240">
        <f t="shared" ca="1" si="680"/>
        <v>3.1369224376334948E-4</v>
      </c>
      <c r="CM402" s="240">
        <f t="shared" ca="1" si="681"/>
        <v>-2.0475254405882817E-3</v>
      </c>
      <c r="CN402" s="240">
        <f t="shared" ca="1" si="682"/>
        <v>-2.5045347185093866E-3</v>
      </c>
      <c r="CO402" s="240">
        <f t="shared" ca="1" si="683"/>
        <v>-6.3231478606593698E-4</v>
      </c>
      <c r="CP402" s="240">
        <f t="shared" ca="1" si="684"/>
        <v>1.8279609073799754E-3</v>
      </c>
      <c r="CQ402" s="240">
        <f t="shared" ca="1" si="685"/>
        <v>2.5882242554558449E-3</v>
      </c>
      <c r="CR402" s="240">
        <f t="shared" ca="1" si="686"/>
        <v>9.4142672542589468E-4</v>
      </c>
      <c r="CS402" s="240">
        <f t="shared" ca="1" si="687"/>
        <v>-1.5809021406539476E-3</v>
      </c>
      <c r="CT402" s="240">
        <f t="shared" ca="1" si="688"/>
        <v>-2.6329844904744389E-3</v>
      </c>
      <c r="CU402" s="240">
        <f t="shared" ca="1" si="689"/>
        <v>-1.2363787305529864E-3</v>
      </c>
      <c r="CV402" s="240">
        <f t="shared" ca="1" si="690"/>
        <v>1.3100651342246624E-3</v>
      </c>
      <c r="CW402" s="240">
        <f t="shared" ca="1" si="691"/>
        <v>2.6381421879675352E-3</v>
      </c>
      <c r="CX402" s="240">
        <f t="shared" ca="1" si="692"/>
        <v>1.5127344487480812E-3</v>
      </c>
      <c r="CY402" s="240">
        <f t="shared" ca="1" si="693"/>
        <v>-1.0195235287646632E-3</v>
      </c>
      <c r="CZ402" s="240">
        <f t="shared" ca="1" si="694"/>
        <v>-2.6036197713640487E-3</v>
      </c>
      <c r="DA402" s="240">
        <f t="shared" ca="1" si="695"/>
        <v>-1.7663372327768455E-3</v>
      </c>
      <c r="DB402" s="240">
        <f t="shared" ca="1" si="696"/>
        <v>7.1364734045691329E-4</v>
      </c>
      <c r="DC402" s="240">
        <f t="shared" ca="1" si="697"/>
        <v>2.5299364899432383E-3</v>
      </c>
      <c r="DD402" s="240">
        <f t="shared" ca="1" si="698"/>
        <v>1.9933726607133948E-3</v>
      </c>
      <c r="DE402" s="240">
        <f t="shared" ca="1" si="699"/>
        <v>-3.9703723188386957E-4</v>
      </c>
      <c r="DF402" s="240">
        <f t="shared" ca="1" si="700"/>
        <v>-2.4182006088422784E-3</v>
      </c>
      <c r="DG402" s="240">
        <f t="shared" ca="1" si="701"/>
        <v>-2.1904259083964225E-3</v>
      </c>
      <c r="DH402" s="240">
        <f t="shared" ca="1" si="702"/>
        <v>7.4455313780049325E-5</v>
      </c>
      <c r="DI402" s="240">
        <f t="shared" ca="1" si="703"/>
        <v>2.2700927397169683E-3</v>
      </c>
      <c r="DJ402" s="240">
        <f t="shared" ca="1" si="704"/>
        <v>2.3545331115630589E-3</v>
      </c>
      <c r="DK402" s="240">
        <f t="shared" ca="1" si="705"/>
        <v>2.4924648154622109E-4</v>
      </c>
      <c r="DL402" s="240">
        <f t="shared" ca="1" si="706"/>
        <v>-2.0878405627781154E-3</v>
      </c>
      <c r="DM402" s="240">
        <f t="shared" ca="1" si="707"/>
        <v>-2.4832259451262953E-3</v>
      </c>
      <c r="DN402" s="240">
        <f t="shared" ca="1" si="708"/>
        <v>-5.6919937779080509E-4</v>
      </c>
      <c r="DO402" s="240">
        <f t="shared" ca="1" si="709"/>
        <v>1.874185320407719E-3</v>
      </c>
      <c r="DP402" s="240">
        <f t="shared" ca="1" si="710"/>
        <v>2.5745687490817261E-3</v>
      </c>
      <c r="DQ402" s="240">
        <f t="shared" ca="1" si="711"/>
        <v>8.8059098558112929E-4</v>
      </c>
      <c r="DR402" s="240">
        <f t="shared" ca="1" si="712"/>
        <v>-1.6323405863218315E-3</v>
      </c>
      <c r="DS402" s="240">
        <f t="shared" ca="1" si="713"/>
        <v>-2.6271876426357246E-3</v>
      </c>
      <c r="DT402" s="240">
        <f t="shared" ca="1" si="714"/>
        <v>-1.178737685291953E-3</v>
      </c>
      <c r="DU402" s="240">
        <f t="shared" ca="1" si="715"/>
        <v>1.3659439304308627E-3</v>
      </c>
      <c r="DV402" s="240">
        <f t="shared" ca="1" si="716"/>
        <v>2.6402911886514485E-3</v>
      </c>
      <c r="DW402" s="240">
        <f t="shared" ca="1" si="717"/>
        <v>1.4591550730439396E-3</v>
      </c>
      <c r="DX402" s="240">
        <f t="shared" ca="1" si="718"/>
        <v>-1.0790022064020807E-3</v>
      </c>
      <c r="DY402" s="240">
        <f t="shared" ca="1" si="719"/>
        <v>-2.6136822976000024E-3</v>
      </c>
      <c r="DZ402" s="240">
        <f t="shared" ca="1" si="720"/>
        <v>-1.717625410312007E-3</v>
      </c>
      <c r="EA402" s="240">
        <f t="shared" ca="1" si="721"/>
        <v>7.7583128485093922E-4</v>
      </c>
      <c r="EB402" s="240">
        <f t="shared" ca="1" si="722"/>
        <v>2.54776119197043E-3</v>
      </c>
      <c r="EC402" s="240">
        <f t="shared" ca="1" si="723"/>
        <v>1.9502610626388464E-3</v>
      </c>
      <c r="ED402" s="240">
        <f t="shared" ca="1" si="724"/>
        <v>-4.6099113862991322E-4</v>
      </c>
      <c r="EE402" s="240">
        <f t="shared" ca="1" si="725"/>
        <v>-2.4435193865509335E-3</v>
      </c>
      <c r="EF402" s="240">
        <f t="shared" ca="1" si="726"/>
        <v>-2.15356297327552E-3</v>
      </c>
      <c r="EG402" s="240">
        <f t="shared" ca="1" si="727"/>
        <v>1.392172565921152E-4</v>
      </c>
      <c r="EH402" s="240">
        <f t="shared" ca="1" si="728"/>
        <v>2.3025247751235476E-3</v>
      </c>
      <c r="EI402" s="240">
        <f t="shared" ca="1" si="729"/>
        <v>2.3244732922522034E-3</v>
      </c>
      <c r="EJ402" s="240">
        <f t="shared" ca="1" si="730"/>
        <v>1.8465058256853531E-4</v>
      </c>
      <c r="EK402" s="240">
        <f t="shared" ca="1" si="731"/>
        <v>-2.1268980478822965E-3</v>
      </c>
      <c r="EL402" s="240">
        <f t="shared" ca="1" si="732"/>
        <v>-2.4604213692876712E-3</v>
      </c>
      <c r="EM402" s="240">
        <f t="shared" ca="1" si="733"/>
        <v>-5.0574110509419082E-4</v>
      </c>
      <c r="EN402" s="240">
        <f t="shared" ca="1" si="734"/>
        <v>1.9192807942787517E-3</v>
      </c>
      <c r="EO402" s="240">
        <f t="shared" ca="1" si="735"/>
        <v>2.5593624187624695E-3</v>
      </c>
      <c r="EP402" s="240">
        <f t="shared" ca="1" si="736"/>
        <v>8.1922481065410343E-4</v>
      </c>
      <c r="EQ402" s="240">
        <f t="shared" ca="1" si="737"/>
        <v>-1.6827957710576907E-3</v>
      </c>
      <c r="ER402" s="240">
        <f t="shared" ca="1" si="738"/>
        <v>-2.6198082751979594E-3</v>
      </c>
      <c r="ES402" s="240">
        <f t="shared" ca="1" si="739"/>
        <v>-1.1203866125251408E-3</v>
      </c>
      <c r="ET402" s="240">
        <f t="shared" ca="1" si="740"/>
        <v>1.420999933089273E-3</v>
      </c>
      <c r="EU402" s="240">
        <f t="shared" ca="1" si="741"/>
        <v>2.6408497766501641E-3</v>
      </c>
      <c r="EV402" s="240">
        <f t="shared" ca="1" si="742"/>
        <v>1.4046967568851192E-3</v>
      </c>
      <c r="EW402" s="240">
        <f t="shared" ca="1" si="743"/>
        <v>-1.1378309334568529E-3</v>
      </c>
      <c r="EX402" s="240">
        <f t="shared" ca="1" si="744"/>
        <v>-2.622170439351759E-3</v>
      </c>
      <c r="EY402" s="240">
        <f t="shared" ca="1" si="745"/>
        <v>-1.6678789545261769E-3</v>
      </c>
      <c r="EZ402" s="240">
        <f t="shared" ca="1" si="746"/>
        <v>8.375478974892072E-4</v>
      </c>
      <c r="FA402" s="240">
        <f t="shared" ca="1" si="747"/>
        <v>2.5640512179225046E-3</v>
      </c>
      <c r="FB402" s="240">
        <f t="shared" ca="1" si="748"/>
        <v>1.905974700225071E-3</v>
      </c>
      <c r="FC402" s="240">
        <f t="shared" ca="1" si="749"/>
        <v>-5.2466736155157832E-4</v>
      </c>
      <c r="FD402" s="240">
        <f t="shared" ca="1" si="750"/>
        <v>-2.4673662795501928E-3</v>
      </c>
      <c r="FE402" s="240">
        <f t="shared" ca="1" si="751"/>
        <v>-2.1154028123464654E-3</v>
      </c>
      <c r="FF402" s="240">
        <f t="shared" ca="1" si="752"/>
        <v>2.0389534013455339E-4</v>
      </c>
      <c r="FG402" s="240">
        <f t="shared" ca="1" si="753"/>
        <v>2.3335698557025407E-3</v>
      </c>
      <c r="FH402" s="240">
        <f t="shared" ca="1" si="754"/>
        <v>2.2930132971477686E-3</v>
      </c>
      <c r="FI402" s="240">
        <f t="shared" ca="1" si="755"/>
        <v>1.1994345698447783E-4</v>
      </c>
      <c r="FJ402" s="240">
        <f t="shared" ca="1" si="756"/>
        <v>-2.1646743691323181E-3</v>
      </c>
      <c r="FK402" s="240">
        <f t="shared" ca="1" si="757"/>
        <v>-2.4361347276172425E-3</v>
      </c>
      <c r="FL402" s="240">
        <f t="shared" ca="1" si="758"/>
        <v>-4.4197819286678303E-4</v>
      </c>
      <c r="FM402" s="240">
        <f t="shared" ca="1" si="759"/>
        <v>1.9632201651658171E-3</v>
      </c>
      <c r="FN402" s="240">
        <f t="shared" ca="1" si="760"/>
        <v>2.5426144242228941E-3</v>
      </c>
      <c r="FO402" s="240">
        <f t="shared" ca="1" si="761"/>
        <v>7.5736516533385671E-4</v>
      </c>
      <c r="FP402" s="240">
        <f t="shared" ca="1" si="762"/>
        <v>-1.7322373025448234E-3</v>
      </c>
      <c r="FQ402" s="240">
        <f t="shared" ca="1" si="763"/>
        <v>-2.6108508332161624E-3</v>
      </c>
      <c r="FR402" s="240">
        <f t="shared" ca="1" si="764"/>
        <v>-1.0613606607569313E-3</v>
      </c>
      <c r="FS402" s="240">
        <f t="shared" ca="1" si="765"/>
        <v>1.4751999785226632E-3</v>
      </c>
      <c r="FT402" s="240">
        <f t="shared" ca="1" si="766"/>
        <v>2.6398176154911615E-3</v>
      </c>
      <c r="FU402" s="240">
        <f t="shared" ca="1" si="767"/>
        <v>1.3493923039249781E-3</v>
      </c>
      <c r="FV402" s="240">
        <f t="shared" ca="1" si="768"/>
        <v>-1.1959742737035158E-3</v>
      </c>
      <c r="FW402" s="240">
        <f t="shared" ca="1" si="769"/>
        <v>-2.6290790836801269E-3</v>
      </c>
      <c r="FX402" s="240">
        <f t="shared" ca="1" si="770"/>
        <v>-1.6171278308240928E-3</v>
      </c>
      <c r="FY402" s="240">
        <f t="shared" ca="1" si="771"/>
        <v>8.9876000259192556E-4</v>
      </c>
      <c r="FZ402" s="240">
        <f t="shared" ca="1" si="772"/>
        <v>2.5787967552969456E-3</v>
      </c>
      <c r="GA402" s="240">
        <f t="shared" ca="1" si="773"/>
        <v>1.8605402499209164E-3</v>
      </c>
      <c r="GB402" s="240">
        <f t="shared" ca="1" si="774"/>
        <v>-5.8802754447329444E-4</v>
      </c>
      <c r="GC402" s="240">
        <f t="shared" ca="1" si="775"/>
        <v>-2.489726923363419E-3</v>
      </c>
      <c r="GD402" s="240">
        <f t="shared" ca="1" si="776"/>
        <v>-2.075968411863261E-3</v>
      </c>
      <c r="GE402" s="240">
        <f t="shared" ca="1" si="777"/>
        <v>2.6845060474815763E-4</v>
      </c>
      <c r="GF402" s="240">
        <f t="shared" ca="1" si="778"/>
        <v>2.3632092810582902E-3</v>
      </c>
      <c r="GG402" s="240">
        <f t="shared" ca="1" si="779"/>
        <v>2.2601720765743844E-3</v>
      </c>
      <c r="GH402" s="240">
        <f t="shared" ca="1" si="780"/>
        <v>5.5164081946907663E-5</v>
      </c>
      <c r="GI402" s="240">
        <f t="shared" ca="1" si="781"/>
        <v>-2.2011467714847187E-3</v>
      </c>
      <c r="GJ402" s="240">
        <f t="shared" ca="1" si="782"/>
        <v>-2.4103806494798698E-3</v>
      </c>
      <c r="GK402" s="240">
        <f t="shared" ca="1" si="783"/>
        <v>-3.7794904950254728E-4</v>
      </c>
      <c r="GL402" s="240">
        <f t="shared" ca="1" si="784"/>
        <v>2.005976965634918E-3</v>
      </c>
      <c r="GM402" s="240">
        <f t="shared" ca="1" si="785"/>
        <v>2.5243348538286454E-3</v>
      </c>
      <c r="GN402" s="240">
        <f t="shared" ca="1" si="786"/>
        <v>6.9504931155779247E-4</v>
      </c>
      <c r="GO402" s="240">
        <f t="shared" ca="1" si="787"/>
        <v>-1.7806353990534841E-3</v>
      </c>
      <c r="GP402" s="240">
        <f t="shared" ca="1" si="788"/>
        <v>-2.6003207123184375E-3</v>
      </c>
      <c r="GQ402" s="240">
        <f t="shared" ca="1" si="789"/>
        <v>-1.0016953850135143E-3</v>
      </c>
      <c r="GR402" s="240">
        <f t="shared" ca="1" si="790"/>
        <v>1.5285114186502091E-3</v>
      </c>
      <c r="GS402" s="240">
        <f t="shared" ca="1" si="791"/>
        <v>2.6371953269097225E-3</v>
      </c>
      <c r="GT402" s="240">
        <f t="shared" ca="1" si="792"/>
        <v>1.2932750274979163E-3</v>
      </c>
      <c r="GU402" s="240">
        <f t="shared" ca="1" si="793"/>
        <v>-1.2533972037680593E-3</v>
      </c>
      <c r="GV402" s="240">
        <f t="shared" ca="1" si="794"/>
        <v>-2.6344040690760781E-3</v>
      </c>
      <c r="GW402" s="240">
        <f t="shared" ca="1" si="795"/>
        <v>-1.565402609785084E-3</v>
      </c>
      <c r="GX402" s="240">
        <f t="shared" ca="1" si="796"/>
        <v>9.5943072827595413E-4</v>
      </c>
      <c r="GY402" s="240">
        <f t="shared" ca="1" si="797"/>
        <v>2.5919889219334184E-3</v>
      </c>
      <c r="GZ402" s="240">
        <f t="shared" ca="1" si="798"/>
        <v>1.813985079740292E-3</v>
      </c>
      <c r="HA402" s="240">
        <f t="shared" ca="1" si="799"/>
        <v>-6.5103352158991294E-4</v>
      </c>
      <c r="HB402" s="240">
        <f t="shared" ca="1" si="800"/>
        <v>-2.5105878487749222E-3</v>
      </c>
      <c r="HC402" s="240">
        <f t="shared" ca="1" si="801"/>
        <v>-2.0352835256341622E-3</v>
      </c>
      <c r="HD402" s="240">
        <f t="shared" ca="1" si="802"/>
        <v>3.3284416475547635E-4</v>
      </c>
      <c r="HE402" s="240">
        <f t="shared" ca="1" si="803"/>
        <v>2.3914251975091839E-3</v>
      </c>
      <c r="HF402" s="240">
        <f t="shared" ca="1" si="804"/>
        <v>2.2259694128553878E-3</v>
      </c>
      <c r="HG402" s="240">
        <f t="shared" ca="1" si="805"/>
        <v>-9.6485218709843742E-6</v>
      </c>
      <c r="HH402" s="240">
        <f t="shared" ca="1" si="806"/>
        <v>-2.2362932853281581E-3</v>
      </c>
      <c r="HI402" s="240">
        <f t="shared" ca="1" si="807"/>
        <v>-2.3831746481691903E-3</v>
      </c>
      <c r="HJ402" s="240">
        <f t="shared" ca="1" si="808"/>
        <v>-3.1369224376339062E-4</v>
      </c>
      <c r="HK402" s="240">
        <f t="shared" ca="1" si="809"/>
        <v>2.0475254405882795E-3</v>
      </c>
      <c r="HL402" s="240">
        <f t="shared" ca="1" si="810"/>
        <v>2.5045347185093879E-3</v>
      </c>
      <c r="HM402" s="240">
        <f t="shared" ca="1" si="811"/>
        <v>6.3231478606601364E-4</v>
      </c>
      <c r="HN402" s="240">
        <f t="shared" ca="1" si="812"/>
        <v>-1.8279609073799455E-3</v>
      </c>
      <c r="HO402" s="240">
        <f t="shared" ca="1" si="813"/>
        <v>-2.5882242554558532E-3</v>
      </c>
      <c r="HP402" s="240">
        <f t="shared" ca="1" si="814"/>
        <v>-9.4142672542589826E-4</v>
      </c>
      <c r="HQ402" s="240">
        <f t="shared" ca="1" si="815"/>
        <v>1.5809021406538845E-3</v>
      </c>
      <c r="HR402" s="240">
        <f t="shared" ca="1" si="816"/>
        <v>2.6329844904744415E-3</v>
      </c>
      <c r="HS402" s="240">
        <f t="shared" ca="1" si="817"/>
        <v>1.2363787305530228E-3</v>
      </c>
      <c r="HT402" s="240">
        <f t="shared" ca="1" si="818"/>
        <v>-1.3100651342246592E-3</v>
      </c>
      <c r="HU402" s="240">
        <f t="shared" ca="1" si="819"/>
        <v>-2.6381421879675317E-3</v>
      </c>
      <c r="HV402" s="240">
        <f t="shared" ca="1" si="820"/>
        <v>-1.512734448748115E-3</v>
      </c>
      <c r="HW402" s="240">
        <f t="shared" ca="1" si="821"/>
        <v>1.0195235287646248E-3</v>
      </c>
      <c r="HX402" s="240">
        <f t="shared" ca="1" si="822"/>
        <v>2.6036197713640414E-3</v>
      </c>
      <c r="HY402" s="240">
        <f t="shared" ca="1" si="823"/>
        <v>1.7663372327768486E-3</v>
      </c>
      <c r="HZ402" s="240">
        <f t="shared" ca="1" si="824"/>
        <v>-7.1364734045683729E-4</v>
      </c>
      <c r="IA402" s="240">
        <f t="shared" ca="1" si="825"/>
        <v>-2.5299364899432266E-3</v>
      </c>
      <c r="IB402" s="240">
        <f t="shared" ca="1" si="826"/>
        <v>-1.9933726607134221E-3</v>
      </c>
      <c r="IC402" s="240">
        <f t="shared" ca="1" si="827"/>
        <v>3.9703723188386577E-4</v>
      </c>
      <c r="ID402" s="240">
        <f t="shared" ca="1" si="828"/>
        <v>2.4182006088422471E-3</v>
      </c>
      <c r="IE402" s="240">
        <f t="shared" ca="1" si="829"/>
        <v>-2.7239511125554073E-3</v>
      </c>
      <c r="IF402" s="240">
        <f t="shared" ca="1" si="830"/>
        <v>-7.4455313780007854E-5</v>
      </c>
      <c r="IG402" s="240">
        <f t="shared" ca="1" si="831"/>
        <v>-2.270092739716947E-3</v>
      </c>
      <c r="IH402" s="240">
        <f t="shared" ca="1" si="832"/>
        <v>-2.3545331115630607E-3</v>
      </c>
      <c r="II402" s="240">
        <f t="shared" ca="1" si="833"/>
        <v>-2.4924648154629964E-4</v>
      </c>
      <c r="IJ402" s="240">
        <f t="shared" ca="1" si="834"/>
        <v>2.0878405627780903E-3</v>
      </c>
      <c r="IK402" s="240">
        <f t="shared" ca="1" si="835"/>
        <v>2.4832259451263092E-3</v>
      </c>
      <c r="IL402" s="240">
        <f t="shared" ca="1" si="836"/>
        <v>5.6919937779080889E-4</v>
      </c>
      <c r="IM402" s="240">
        <f t="shared" ca="1" si="837"/>
        <v>-1.8741853204076635E-3</v>
      </c>
      <c r="IN402" s="240">
        <f t="shared" ca="1" si="838"/>
        <v>-2.5745687490817352E-3</v>
      </c>
      <c r="IO402" s="240">
        <f t="shared" ca="1" si="839"/>
        <v>-8.8059098558116822E-4</v>
      </c>
      <c r="IP402" s="240">
        <f t="shared" ca="1" si="840"/>
        <v>1.6323405863218282E-3</v>
      </c>
      <c r="IQ402" s="240">
        <f t="shared" ca="1" si="841"/>
        <v>2.6271876426357324E-3</v>
      </c>
      <c r="IR402" s="240">
        <f t="shared" ca="1" si="842"/>
        <v>1.1787376852920237E-3</v>
      </c>
      <c r="IS402" s="240">
        <f t="shared" ca="1" si="843"/>
        <v>-1.3659439304308271E-3</v>
      </c>
      <c r="IT402" s="240">
        <f t="shared" ca="1" si="844"/>
        <v>-2.6402911886514477E-3</v>
      </c>
      <c r="IU402" s="240">
        <f t="shared" ca="1" si="845"/>
        <v>-1.459155073043943E-3</v>
      </c>
      <c r="IV402" s="240">
        <f t="shared" ca="1" si="846"/>
        <v>1.0790022064020087E-3</v>
      </c>
      <c r="IW402" s="240">
        <f t="shared" ca="1" si="847"/>
        <v>2.6136822975999963E-3</v>
      </c>
      <c r="IX402" s="240">
        <f t="shared" ca="1" si="848"/>
        <v>1.7176254103120387E-3</v>
      </c>
      <c r="IY402" s="240">
        <f t="shared" ca="1" si="849"/>
        <v>-7.7583128485093542E-4</v>
      </c>
      <c r="IZ402" s="240">
        <f t="shared" ca="1" si="850"/>
        <v>-2.5477611919704087E-3</v>
      </c>
      <c r="JA402" s="240">
        <f t="shared" ca="1" si="851"/>
        <v>-1.9502610626388741E-3</v>
      </c>
      <c r="JB402" s="240">
        <f t="shared" ca="1" si="852"/>
        <v>4.6099113862987245E-4</v>
      </c>
    </row>
    <row r="403" spans="2:262">
      <c r="B403" s="248">
        <v>42</v>
      </c>
      <c r="C403" s="247">
        <f t="shared" si="853"/>
        <v>8.203125000000004E-4</v>
      </c>
      <c r="D403" s="244">
        <f t="shared" ca="1" si="597"/>
        <v>80.154119656370995</v>
      </c>
      <c r="E403" s="243">
        <f ca="1">AV361</f>
        <v>0.15411965637099878</v>
      </c>
      <c r="F403" s="242">
        <v>42</v>
      </c>
      <c r="G403" s="240">
        <f t="shared" ca="1" si="854"/>
        <v>-1.0269947981374652E-3</v>
      </c>
      <c r="H403" s="240">
        <f t="shared" ca="1" si="598"/>
        <v>-8.8156468931745906E-4</v>
      </c>
      <c r="I403" s="240">
        <f t="shared" ca="1" si="599"/>
        <v>1.2056514621356393E-4</v>
      </c>
      <c r="J403" s="240">
        <f t="shared" ca="1" si="600"/>
        <v>1.0055304343623594E-3</v>
      </c>
      <c r="K403" s="240">
        <f t="shared" ca="1" si="601"/>
        <v>9.1332676513741838E-4</v>
      </c>
      <c r="L403" s="240">
        <f t="shared" ca="1" si="602"/>
        <v>-6.6442841757829603E-5</v>
      </c>
      <c r="M403" s="240">
        <f t="shared" ca="1" si="603"/>
        <v>-9.8164365969681078E-4</v>
      </c>
      <c r="N403" s="240">
        <f t="shared" ca="1" si="604"/>
        <v>-9.4288855678218537E-4</v>
      </c>
      <c r="O403" s="240">
        <f t="shared" ca="1" si="605"/>
        <v>1.2160470676595049E-5</v>
      </c>
      <c r="P403" s="240">
        <f t="shared" ca="1" si="606"/>
        <v>9.5539201947322284E-4</v>
      </c>
      <c r="Q403" s="240">
        <f t="shared" ca="1" si="607"/>
        <v>9.7017884730638037E-4</v>
      </c>
      <c r="R403" s="240">
        <f t="shared" ca="1" si="608"/>
        <v>4.2151196043630884E-5</v>
      </c>
      <c r="S403" s="240">
        <f t="shared" ca="1" si="609"/>
        <v>-9.2683875619226628E-4</v>
      </c>
      <c r="T403" s="240">
        <f t="shared" ca="1" si="610"/>
        <v>-9.9513189200978397E-4</v>
      </c>
      <c r="U403" s="241">
        <f t="shared" ca="1" si="611"/>
        <v>-9.6361316840578968E-5</v>
      </c>
      <c r="V403" s="240">
        <f t="shared" ca="1" si="612"/>
        <v>8.9605265716615552E-4</v>
      </c>
      <c r="W403" s="240">
        <f t="shared" ca="1" si="613"/>
        <v>1.0176875768220755E-3</v>
      </c>
      <c r="X403" s="240">
        <f t="shared" ca="1" si="614"/>
        <v>1.5033929478500352E-4</v>
      </c>
      <c r="Y403" s="240">
        <f t="shared" ca="1" si="615"/>
        <v>-8.6310788880398701E-4</v>
      </c>
      <c r="Z403" s="240">
        <f t="shared" ca="1" si="616"/>
        <v>-1.0377915631229002E-3</v>
      </c>
      <c r="AA403" s="240">
        <f t="shared" ca="1" si="617"/>
        <v>-2.0395509220012212E-4</v>
      </c>
      <c r="AB403" s="240">
        <f t="shared" ca="1" si="618"/>
        <v>8.2808381793836956E-4</v>
      </c>
      <c r="AC403" s="240">
        <f t="shared" ca="1" si="619"/>
        <v>1.0553954186483569E-3</v>
      </c>
      <c r="AD403" s="240">
        <f t="shared" ca="1" si="620"/>
        <v>2.5707954393377835E-4</v>
      </c>
      <c r="AE403" s="240">
        <f t="shared" ca="1" si="621"/>
        <v>-7.910648206237628E-4</v>
      </c>
      <c r="AF403" s="240">
        <f t="shared" ca="1" si="622"/>
        <v>-1.0704567341685673E-3</v>
      </c>
      <c r="AG403" s="240">
        <f t="shared" ca="1" si="623"/>
        <v>-3.0958466852858927E-4</v>
      </c>
      <c r="AH403" s="240">
        <f t="shared" ca="1" si="624"/>
        <v>7.5214007886717591E-4</v>
      </c>
      <c r="AI403" s="240">
        <f t="shared" ca="1" si="625"/>
        <v>1.0829392256552297E-3</v>
      </c>
      <c r="AJ403" s="240">
        <f t="shared" ca="1" si="626"/>
        <v>3.6134397654049688E-4</v>
      </c>
      <c r="AK403" s="240">
        <f t="shared" ca="1" si="627"/>
        <v>-7.1140336578090751E-4</v>
      </c>
      <c r="AL403" s="240">
        <f t="shared" ca="1" si="628"/>
        <v>-1.092812821693016E-3</v>
      </c>
      <c r="AM403" s="240">
        <f t="shared" ca="1" si="629"/>
        <v>-4.1223277526292407E-4</v>
      </c>
      <c r="AN403" s="240">
        <f t="shared" ca="1" si="630"/>
        <v>6.6895281967490347E-4</v>
      </c>
      <c r="AO403" s="240">
        <f t="shared" ca="1" si="631"/>
        <v>1.1000537359242453E-3</v>
      </c>
      <c r="AP403" s="240">
        <f t="shared" ca="1" si="632"/>
        <v>4.621284691224198E-4</v>
      </c>
      <c r="AQ403" s="240">
        <f t="shared" ca="1" si="633"/>
        <v>-6.2489070763294954E-4</v>
      </c>
      <c r="AR403" s="240">
        <f t="shared" ca="1" si="634"/>
        <v>-1.1046445243523056E-3</v>
      </c>
      <c r="AS403" s="240">
        <f t="shared" ca="1" si="635"/>
        <v>-5.1091085502212629E-4</v>
      </c>
      <c r="AT403" s="240">
        <f t="shared" ca="1" si="636"/>
        <v>5.7932317914234633E-4</v>
      </c>
      <c r="AU403" s="240">
        <f t="shared" ca="1" si="637"/>
        <v>1.106574127365768E-3</v>
      </c>
      <c r="AV403" s="240">
        <f t="shared" ca="1" si="638"/>
        <v>5.5846241192157207E-4</v>
      </c>
      <c r="AW403" s="240">
        <f t="shared" ca="1" si="639"/>
        <v>-5.3236001037047147E-4</v>
      </c>
      <c r="AX403" s="240">
        <f t="shared" ca="1" si="640"/>
        <v>-1.1058378963819599E-3</v>
      </c>
      <c r="AY403" s="240">
        <f t="shared" ca="1" si="641"/>
        <v>-6.0466858395517549E-4</v>
      </c>
      <c r="AZ403" s="240">
        <f t="shared" ca="1" si="642"/>
        <v>4.8411433970438431E-4</v>
      </c>
      <c r="BA403" s="240">
        <f t="shared" ca="1" si="643"/>
        <v>1.1024376050458077E-3</v>
      </c>
      <c r="BB403" s="240">
        <f t="shared" ca="1" si="644"/>
        <v>6.4941805640731818E-4</v>
      </c>
      <c r="BC403" s="240">
        <f t="shared" ca="1" si="645"/>
        <v>-4.3470239519054828E-4</v>
      </c>
      <c r="BD403" s="240">
        <f t="shared" ca="1" si="646"/>
        <v>-1.0963814449569712E-3</v>
      </c>
      <c r="BE403" s="240">
        <f t="shared" ca="1" si="647"/>
        <v>-6.9260302387927168E-4</v>
      </c>
      <c r="BF403" s="240">
        <f t="shared" ca="1" si="648"/>
        <v>3.8424321453125825E-4</v>
      </c>
      <c r="BG403" s="240">
        <f t="shared" ca="1" si="649"/>
        <v>1.0876840059355598E-3</v>
      </c>
      <c r="BH403" s="240">
        <f t="shared" ca="1" si="650"/>
        <v>7.341194500018397E-4</v>
      </c>
      <c r="BI403" s="240">
        <f t="shared" ca="1" si="651"/>
        <v>-3.328583583124317E-4</v>
      </c>
      <c r="BJ403" s="240">
        <f t="shared" ca="1" si="652"/>
        <v>-1.0763662408739825E-3</v>
      </c>
      <c r="BK403" s="240">
        <f t="shared" ca="1" si="653"/>
        <v>-7.738673180680783E-4</v>
      </c>
      <c r="BL403" s="240">
        <f t="shared" ca="1" si="654"/>
        <v>2.8067161715348914E-4</v>
      </c>
      <c r="BM403" s="240">
        <f t="shared" ca="1" si="655"/>
        <v>1.0624554152595916E-3</v>
      </c>
      <c r="BN403" s="240">
        <f t="shared" ca="1" si="656"/>
        <v>8.1175087198232486E-4</v>
      </c>
      <c r="BO403" s="240">
        <f t="shared" ca="1" si="657"/>
        <v>-2.2780871348488611E-4</v>
      </c>
      <c r="BP403" s="240">
        <f t="shared" ca="1" si="658"/>
        <v>-1.0459850414897363E-3</v>
      </c>
      <c r="BQ403" s="240">
        <f t="shared" ca="1" si="659"/>
        <v>-8.4767884694498196E-4</v>
      </c>
      <c r="BR403" s="240">
        <f t="shared" ca="1" si="660"/>
        <v>1.7439699867181129E-4</v>
      </c>
      <c r="BS403" s="240">
        <f t="shared" ca="1" si="661"/>
        <v>1.0269947981374633E-3</v>
      </c>
      <c r="BT403" s="240">
        <f t="shared" ca="1" si="662"/>
        <v>8.8156468931745581E-4</v>
      </c>
      <c r="BU403" s="240">
        <f t="shared" ca="1" si="663"/>
        <v>-1.2056514621356306E-4</v>
      </c>
      <c r="BV403" s="240">
        <f t="shared" ca="1" si="664"/>
        <v>-1.0055304343623633E-3</v>
      </c>
      <c r="BW403" s="240">
        <f t="shared" ca="1" si="665"/>
        <v>-9.1332676513741664E-4</v>
      </c>
      <c r="BX403" s="240">
        <f t="shared" ca="1" si="666"/>
        <v>6.6442841757826743E-5</v>
      </c>
      <c r="BY403" s="240">
        <f t="shared" ca="1" si="667"/>
        <v>9.8164365969681403E-4</v>
      </c>
      <c r="BZ403" s="240">
        <f t="shared" ca="1" si="668"/>
        <v>9.4288855678218483E-4</v>
      </c>
      <c r="CA403" s="240">
        <f t="shared" ca="1" si="669"/>
        <v>-1.2160470676590224E-5</v>
      </c>
      <c r="CB403" s="240">
        <f t="shared" ca="1" si="670"/>
        <v>-9.5539201947322523E-4</v>
      </c>
      <c r="CC403" s="240">
        <f t="shared" ca="1" si="671"/>
        <v>-9.7017884730638091E-4</v>
      </c>
      <c r="CD403" s="240">
        <f t="shared" ca="1" si="672"/>
        <v>-4.2151196043637633E-5</v>
      </c>
      <c r="CE403" s="240">
        <f t="shared" ca="1" si="673"/>
        <v>9.2683875619226802E-4</v>
      </c>
      <c r="CF403" s="240">
        <f t="shared" ca="1" si="674"/>
        <v>9.9513189200978527E-4</v>
      </c>
      <c r="CG403" s="240">
        <f t="shared" ca="1" si="675"/>
        <v>9.6361316840571975E-5</v>
      </c>
      <c r="CH403" s="240">
        <f t="shared" ca="1" si="676"/>
        <v>-8.9605265716615617E-4</v>
      </c>
      <c r="CI403" s="240">
        <f t="shared" ca="1" si="677"/>
        <v>-1.0176875768220781E-3</v>
      </c>
      <c r="CJ403" s="240">
        <f t="shared" ca="1" si="678"/>
        <v>-1.5033929478499859E-4</v>
      </c>
      <c r="CK403" s="240">
        <f t="shared" ca="1" si="679"/>
        <v>8.6310788880398766E-4</v>
      </c>
      <c r="CL403" s="240">
        <f t="shared" ca="1" si="680"/>
        <v>1.0377915631228972E-3</v>
      </c>
      <c r="CM403" s="240">
        <f t="shared" ca="1" si="681"/>
        <v>2.0395509220012109E-4</v>
      </c>
      <c r="CN403" s="240">
        <f t="shared" ca="1" si="682"/>
        <v>-8.2808381793836783E-4</v>
      </c>
      <c r="CO403" s="240">
        <f t="shared" ca="1" si="683"/>
        <v>-1.055395418648354E-3</v>
      </c>
      <c r="CP403" s="240">
        <f t="shared" ca="1" si="684"/>
        <v>-2.5707954393377721E-4</v>
      </c>
      <c r="CQ403" s="240">
        <f t="shared" ca="1" si="685"/>
        <v>7.9106482062375814E-4</v>
      </c>
      <c r="CR403" s="240">
        <f t="shared" ca="1" si="686"/>
        <v>1.0704567341685658E-3</v>
      </c>
      <c r="CS403" s="240">
        <f t="shared" ca="1" si="687"/>
        <v>3.0958466852858824E-4</v>
      </c>
      <c r="CT403" s="240">
        <f t="shared" ca="1" si="688"/>
        <v>-7.5214007886717082E-4</v>
      </c>
      <c r="CU403" s="240">
        <f t="shared" ca="1" si="689"/>
        <v>-1.0829392256552293E-3</v>
      </c>
      <c r="CV403" s="240">
        <f t="shared" ca="1" si="690"/>
        <v>-3.6134397654049959E-4</v>
      </c>
      <c r="CW403" s="240">
        <f t="shared" ca="1" si="691"/>
        <v>7.1140336578091423E-4</v>
      </c>
      <c r="CX403" s="240">
        <f t="shared" ca="1" si="692"/>
        <v>1.0928128216930158E-3</v>
      </c>
      <c r="CY403" s="240">
        <f t="shared" ca="1" si="693"/>
        <v>4.1223277526293036E-4</v>
      </c>
      <c r="CZ403" s="240">
        <f t="shared" ca="1" si="694"/>
        <v>-6.6895281967490423E-4</v>
      </c>
      <c r="DA403" s="240">
        <f t="shared" ca="1" si="695"/>
        <v>-1.1000537359242453E-3</v>
      </c>
      <c r="DB403" s="240">
        <f t="shared" ca="1" si="696"/>
        <v>-4.6212846912241178E-4</v>
      </c>
      <c r="DC403" s="240">
        <f t="shared" ca="1" si="697"/>
        <v>6.2489070763295041E-4</v>
      </c>
      <c r="DD403" s="240">
        <f t="shared" ca="1" si="698"/>
        <v>1.1046445243523054E-3</v>
      </c>
      <c r="DE403" s="240">
        <f t="shared" ca="1" si="699"/>
        <v>5.1091085502211837E-4</v>
      </c>
      <c r="DF403" s="240">
        <f t="shared" ca="1" si="700"/>
        <v>-5.7932317914234719E-4</v>
      </c>
      <c r="DG403" s="240">
        <f t="shared" ca="1" si="701"/>
        <v>-1.1065741273657678E-3</v>
      </c>
      <c r="DH403" s="240">
        <f t="shared" ca="1" si="702"/>
        <v>-5.584624119215712E-4</v>
      </c>
      <c r="DI403" s="240">
        <f t="shared" ca="1" si="703"/>
        <v>5.3236001037047244E-4</v>
      </c>
      <c r="DJ403" s="240">
        <f t="shared" ca="1" si="704"/>
        <v>1.1058378963819597E-3</v>
      </c>
      <c r="DK403" s="240">
        <f t="shared" ca="1" si="705"/>
        <v>6.0466858395517463E-4</v>
      </c>
      <c r="DL403" s="240">
        <f t="shared" ca="1" si="706"/>
        <v>-4.8411433970438523E-4</v>
      </c>
      <c r="DM403" s="240">
        <f t="shared" ca="1" si="707"/>
        <v>-1.1024376050458085E-3</v>
      </c>
      <c r="DN403" s="240">
        <f t="shared" ca="1" si="708"/>
        <v>-6.4941805640731721E-4</v>
      </c>
      <c r="DO403" s="240">
        <f t="shared" ca="1" si="709"/>
        <v>4.347023951905421E-4</v>
      </c>
      <c r="DP403" s="240">
        <f t="shared" ca="1" si="710"/>
        <v>1.0963814449569712E-3</v>
      </c>
      <c r="DQ403" s="240">
        <f t="shared" ca="1" si="711"/>
        <v>6.9260302387927071E-4</v>
      </c>
      <c r="DR403" s="240">
        <f t="shared" ca="1" si="712"/>
        <v>-3.8424321453126671E-4</v>
      </c>
      <c r="DS403" s="240">
        <f t="shared" ca="1" si="713"/>
        <v>-1.08768400593556E-3</v>
      </c>
      <c r="DT403" s="240">
        <f t="shared" ca="1" si="714"/>
        <v>-7.3411945000183905E-4</v>
      </c>
      <c r="DU403" s="240">
        <f t="shared" ca="1" si="715"/>
        <v>3.3285835831244016E-4</v>
      </c>
      <c r="DV403" s="240">
        <f t="shared" ca="1" si="716"/>
        <v>1.0763662408739825E-3</v>
      </c>
      <c r="DW403" s="240">
        <f t="shared" ca="1" si="717"/>
        <v>7.7386731806808307E-4</v>
      </c>
      <c r="DX403" s="240">
        <f t="shared" ca="1" si="718"/>
        <v>-2.8067161715349017E-4</v>
      </c>
      <c r="DY403" s="240">
        <f t="shared" ca="1" si="719"/>
        <v>-1.0624554152595916E-3</v>
      </c>
      <c r="DZ403" s="240">
        <f t="shared" ca="1" si="720"/>
        <v>-8.1175087198232963E-4</v>
      </c>
      <c r="EA403" s="240">
        <f t="shared" ca="1" si="721"/>
        <v>2.2780871348487177E-4</v>
      </c>
      <c r="EB403" s="240">
        <f t="shared" ca="1" si="722"/>
        <v>1.0459850414897419E-3</v>
      </c>
      <c r="EC403" s="240">
        <f t="shared" ca="1" si="723"/>
        <v>8.4767884694498142E-4</v>
      </c>
      <c r="ED403" s="240">
        <f t="shared" ca="1" si="724"/>
        <v>-1.7439699867181235E-4</v>
      </c>
      <c r="EE403" s="240">
        <f t="shared" ca="1" si="725"/>
        <v>-1.0269947981374637E-3</v>
      </c>
      <c r="EF403" s="240">
        <f t="shared" ca="1" si="726"/>
        <v>-8.8156468931746481E-4</v>
      </c>
      <c r="EG403" s="240">
        <f t="shared" ca="1" si="727"/>
        <v>1.2056514621357976E-4</v>
      </c>
      <c r="EH403" s="240">
        <f t="shared" ca="1" si="728"/>
        <v>1.0055304343623637E-3</v>
      </c>
      <c r="EI403" s="240">
        <f t="shared" ca="1" si="729"/>
        <v>9.133267651374161E-4</v>
      </c>
      <c r="EJ403" s="240">
        <f t="shared" ca="1" si="730"/>
        <v>-6.6442841757827814E-5</v>
      </c>
      <c r="EK403" s="240">
        <f t="shared" ca="1" si="731"/>
        <v>-9.8164365969680709E-4</v>
      </c>
      <c r="EL403" s="240">
        <f t="shared" ca="1" si="732"/>
        <v>-9.4288855678217604E-4</v>
      </c>
      <c r="EM403" s="240">
        <f t="shared" ca="1" si="733"/>
        <v>1.2160470676607029E-5</v>
      </c>
      <c r="EN403" s="240">
        <f t="shared" ca="1" si="734"/>
        <v>9.5539201947322588E-4</v>
      </c>
      <c r="EO403" s="240">
        <f t="shared" ca="1" si="735"/>
        <v>9.7017884730638037E-4</v>
      </c>
      <c r="EP403" s="240">
        <f t="shared" ca="1" si="736"/>
        <v>4.2151196043636576E-5</v>
      </c>
      <c r="EQ403" s="240">
        <f t="shared" ca="1" si="737"/>
        <v>-9.2683875619225999E-4</v>
      </c>
      <c r="ER403" s="240">
        <f t="shared" ca="1" si="738"/>
        <v>-9.9513189200977768E-4</v>
      </c>
      <c r="ES403" s="240">
        <f t="shared" ca="1" si="739"/>
        <v>-9.6361316840570891E-5</v>
      </c>
      <c r="ET403" s="240">
        <f t="shared" ca="1" si="740"/>
        <v>8.9605265716615683E-4</v>
      </c>
      <c r="EU403" s="240">
        <f t="shared" ca="1" si="741"/>
        <v>1.0176875768220777E-3</v>
      </c>
      <c r="EV403" s="240">
        <f t="shared" ca="1" si="742"/>
        <v>1.5033929478501309E-4</v>
      </c>
      <c r="EW403" s="240">
        <f t="shared" ca="1" si="743"/>
        <v>-8.6310788880399818E-4</v>
      </c>
      <c r="EX403" s="240">
        <f t="shared" ca="1" si="744"/>
        <v>-1.0377915631228968E-3</v>
      </c>
      <c r="EY403" s="240">
        <f t="shared" ca="1" si="745"/>
        <v>-2.0395509220012001E-4</v>
      </c>
      <c r="EZ403" s="240">
        <f t="shared" ca="1" si="746"/>
        <v>8.2808381793836848E-4</v>
      </c>
      <c r="FA403" s="240">
        <f t="shared" ca="1" si="747"/>
        <v>1.0553954186483584E-3</v>
      </c>
      <c r="FB403" s="240">
        <f t="shared" ca="1" si="748"/>
        <v>2.5707954393379146E-4</v>
      </c>
      <c r="FC403" s="240">
        <f t="shared" ca="1" si="749"/>
        <v>-7.9106482062376985E-4</v>
      </c>
      <c r="FD403" s="240">
        <f t="shared" ca="1" si="750"/>
        <v>-1.0704567341685656E-3</v>
      </c>
      <c r="FE403" s="240">
        <f t="shared" ca="1" si="751"/>
        <v>-3.0958466852858721E-4</v>
      </c>
      <c r="FF403" s="240">
        <f t="shared" ca="1" si="752"/>
        <v>7.5214007886717157E-4</v>
      </c>
      <c r="FG403" s="240">
        <f t="shared" ca="1" si="753"/>
        <v>1.0829392256552323E-3</v>
      </c>
      <c r="FH403" s="240">
        <f t="shared" ca="1" si="754"/>
        <v>3.6134397654048359E-4</v>
      </c>
      <c r="FI403" s="240">
        <f t="shared" ca="1" si="755"/>
        <v>-7.114033657809151E-4</v>
      </c>
      <c r="FJ403" s="240">
        <f t="shared" ca="1" si="756"/>
        <v>-1.0928128216930156E-3</v>
      </c>
      <c r="FK403" s="240">
        <f t="shared" ca="1" si="757"/>
        <v>-4.1223277526292938E-4</v>
      </c>
      <c r="FL403" s="240">
        <f t="shared" ca="1" si="758"/>
        <v>6.6895281967489263E-4</v>
      </c>
      <c r="FM403" s="240">
        <f t="shared" ca="1" si="759"/>
        <v>1.1000537359242431E-3</v>
      </c>
      <c r="FN403" s="240">
        <f t="shared" ca="1" si="760"/>
        <v>4.6212846912241069E-4</v>
      </c>
      <c r="FO403" s="240">
        <f t="shared" ca="1" si="761"/>
        <v>-6.2489070763295138E-4</v>
      </c>
      <c r="FP403" s="240">
        <f t="shared" ca="1" si="762"/>
        <v>-1.1046445243523056E-3</v>
      </c>
      <c r="FQ403" s="240">
        <f t="shared" ca="1" si="763"/>
        <v>-5.1091085502213149E-4</v>
      </c>
      <c r="FR403" s="240">
        <f t="shared" ca="1" si="764"/>
        <v>5.793231791423615E-4</v>
      </c>
      <c r="FS403" s="240">
        <f t="shared" ca="1" si="765"/>
        <v>1.1065741273657676E-3</v>
      </c>
      <c r="FT403" s="240">
        <f t="shared" ca="1" si="766"/>
        <v>5.5846241192157023E-4</v>
      </c>
      <c r="FU403" s="240">
        <f t="shared" ca="1" si="767"/>
        <v>-5.3236001037047331E-4</v>
      </c>
      <c r="FV403" s="240">
        <f t="shared" ca="1" si="768"/>
        <v>-1.1058378963819597E-3</v>
      </c>
      <c r="FW403" s="240">
        <f t="shared" ca="1" si="769"/>
        <v>-6.0466858395518688E-4</v>
      </c>
      <c r="FX403" s="240">
        <f t="shared" ca="1" si="770"/>
        <v>4.8411433970440036E-4</v>
      </c>
      <c r="FY403" s="240">
        <f t="shared" ca="1" si="771"/>
        <v>1.1024376050458085E-3</v>
      </c>
      <c r="FZ403" s="240">
        <f t="shared" ca="1" si="772"/>
        <v>6.4941805640731623E-4</v>
      </c>
      <c r="GA403" s="240">
        <f t="shared" ca="1" si="773"/>
        <v>-4.3470239519054308E-4</v>
      </c>
      <c r="GB403" s="240">
        <f t="shared" ca="1" si="774"/>
        <v>-1.0963814449569693E-3</v>
      </c>
      <c r="GC403" s="240">
        <f t="shared" ca="1" si="775"/>
        <v>-6.926030238792577E-4</v>
      </c>
      <c r="GD403" s="240">
        <f t="shared" ca="1" si="776"/>
        <v>3.8424321453126768E-4</v>
      </c>
      <c r="GE403" s="240">
        <f t="shared" ca="1" si="777"/>
        <v>1.0876840059355602E-3</v>
      </c>
      <c r="GF403" s="240">
        <f t="shared" ca="1" si="778"/>
        <v>7.3411945000183818E-4</v>
      </c>
      <c r="GG403" s="240">
        <f t="shared" ca="1" si="779"/>
        <v>-3.3285835831242623E-4</v>
      </c>
      <c r="GH403" s="240">
        <f t="shared" ca="1" si="780"/>
        <v>-1.0763662408739792E-3</v>
      </c>
      <c r="GI403" s="240">
        <f t="shared" ca="1" si="781"/>
        <v>-7.7386731806807114E-4</v>
      </c>
      <c r="GJ403" s="240">
        <f t="shared" ca="1" si="782"/>
        <v>2.806716171534912E-4</v>
      </c>
      <c r="GK403" s="240">
        <f t="shared" ca="1" si="783"/>
        <v>1.062455415259592E-3</v>
      </c>
      <c r="GL403" s="240">
        <f t="shared" ca="1" si="784"/>
        <v>8.1175087198232876E-4</v>
      </c>
      <c r="GM403" s="240">
        <f t="shared" ca="1" si="785"/>
        <v>-2.2780871348487282E-4</v>
      </c>
      <c r="GN403" s="240">
        <f t="shared" ca="1" si="786"/>
        <v>-1.0459850414897421E-3</v>
      </c>
      <c r="GO403" s="240">
        <f t="shared" ca="1" si="787"/>
        <v>-8.4767884694498066E-4</v>
      </c>
      <c r="GP403" s="240">
        <f t="shared" ca="1" si="788"/>
        <v>1.7439699867181343E-4</v>
      </c>
      <c r="GQ403" s="240">
        <f t="shared" ca="1" si="789"/>
        <v>1.0269947981374641E-3</v>
      </c>
      <c r="GR403" s="240">
        <f t="shared" ca="1" si="790"/>
        <v>8.8156468931746405E-4</v>
      </c>
      <c r="GS403" s="240">
        <f t="shared" ca="1" si="791"/>
        <v>-1.2056514621358086E-4</v>
      </c>
      <c r="GT403" s="240">
        <f t="shared" ca="1" si="792"/>
        <v>-1.0055304343623641E-3</v>
      </c>
      <c r="GU403" s="240">
        <f t="shared" ca="1" si="793"/>
        <v>-9.1332676513741545E-4</v>
      </c>
      <c r="GV403" s="240">
        <f t="shared" ca="1" si="794"/>
        <v>6.6442841757828911E-5</v>
      </c>
      <c r="GW403" s="240">
        <f t="shared" ca="1" si="795"/>
        <v>9.8164365969680774E-4</v>
      </c>
      <c r="GX403" s="240">
        <f t="shared" ca="1" si="796"/>
        <v>9.428885567821755E-4</v>
      </c>
      <c r="GY403" s="240">
        <f t="shared" ca="1" si="797"/>
        <v>-1.2160470676608114E-5</v>
      </c>
      <c r="GZ403" s="240">
        <f t="shared" ca="1" si="798"/>
        <v>-9.5539201947322653E-4</v>
      </c>
      <c r="HA403" s="240">
        <f t="shared" ca="1" si="799"/>
        <v>-9.7017884730637993E-4</v>
      </c>
      <c r="HB403" s="240">
        <f t="shared" ca="1" si="800"/>
        <v>-4.2151196043635464E-5</v>
      </c>
      <c r="HC403" s="240">
        <f t="shared" ca="1" si="801"/>
        <v>9.2683875619226064E-4</v>
      </c>
      <c r="HD403" s="240">
        <f t="shared" ca="1" si="802"/>
        <v>9.9513189200977725E-4</v>
      </c>
      <c r="HE403" s="240">
        <f t="shared" ca="1" si="803"/>
        <v>9.6361316840569834E-5</v>
      </c>
      <c r="HF403" s="240">
        <f t="shared" ca="1" si="804"/>
        <v>-8.9605265716615748E-4</v>
      </c>
      <c r="HG403" s="240">
        <f t="shared" ca="1" si="805"/>
        <v>-1.0176875768220773E-3</v>
      </c>
      <c r="HH403" s="240">
        <f t="shared" ca="1" si="806"/>
        <v>-1.50339294785012E-4</v>
      </c>
      <c r="HI403" s="240">
        <f t="shared" ca="1" si="807"/>
        <v>8.6310788880399883E-4</v>
      </c>
      <c r="HJ403" s="240">
        <f t="shared" ca="1" si="808"/>
        <v>1.0377915631228963E-3</v>
      </c>
      <c r="HK403" s="240">
        <f t="shared" ca="1" si="809"/>
        <v>2.0395509220011898E-4</v>
      </c>
      <c r="HL403" s="240">
        <f t="shared" ca="1" si="810"/>
        <v>-8.2808381793836924E-4</v>
      </c>
      <c r="HM403" s="240">
        <f t="shared" ca="1" si="811"/>
        <v>-1.0553954186483582E-3</v>
      </c>
      <c r="HN403" s="240">
        <f t="shared" ca="1" si="812"/>
        <v>-2.5707954393379038E-4</v>
      </c>
      <c r="HO403" s="240">
        <f t="shared" ca="1" si="813"/>
        <v>7.9106482062377061E-4</v>
      </c>
      <c r="HP403" s="240">
        <f t="shared" ca="1" si="814"/>
        <v>1.0704567341685656E-3</v>
      </c>
      <c r="HQ403" s="240">
        <f t="shared" ca="1" si="815"/>
        <v>3.0958466852858618E-4</v>
      </c>
      <c r="HR403" s="240">
        <f t="shared" ca="1" si="816"/>
        <v>-7.5214007886717233E-4</v>
      </c>
      <c r="HS403" s="240">
        <f t="shared" ca="1" si="817"/>
        <v>-1.0829392256552321E-3</v>
      </c>
      <c r="HT403" s="240">
        <f t="shared" ca="1" si="818"/>
        <v>-3.6134397654048267E-4</v>
      </c>
      <c r="HU403" s="240">
        <f t="shared" ca="1" si="819"/>
        <v>7.1140336578091586E-4</v>
      </c>
      <c r="HV403" s="240">
        <f t="shared" ca="1" si="820"/>
        <v>1.0928128216930154E-3</v>
      </c>
      <c r="HW403" s="240">
        <f t="shared" ca="1" si="821"/>
        <v>4.122327752629283E-4</v>
      </c>
      <c r="HX403" s="240">
        <f t="shared" ca="1" si="822"/>
        <v>-6.689528196748935E-4</v>
      </c>
      <c r="HY403" s="240">
        <f t="shared" ca="1" si="823"/>
        <v>-1.1000537359242433E-3</v>
      </c>
      <c r="HZ403" s="240">
        <f t="shared" ca="1" si="824"/>
        <v>-4.6212846912240972E-4</v>
      </c>
      <c r="IA403" s="240">
        <f t="shared" ca="1" si="825"/>
        <v>6.2489070763295225E-4</v>
      </c>
      <c r="IB403" s="240">
        <f t="shared" ca="1" si="826"/>
        <v>1.1046445243523054E-3</v>
      </c>
      <c r="IC403" s="240">
        <f t="shared" ca="1" si="827"/>
        <v>5.1091085502213052E-4</v>
      </c>
      <c r="ID403" s="240">
        <f t="shared" ca="1" si="828"/>
        <v>-5.7932317914236248E-4</v>
      </c>
      <c r="IE403" s="240">
        <f t="shared" ca="1" si="829"/>
        <v>5.3622871616322196E-4</v>
      </c>
      <c r="IF403" s="240">
        <f t="shared" ca="1" si="830"/>
        <v>-5.5846241192156925E-4</v>
      </c>
      <c r="IG403" s="240">
        <f t="shared" ca="1" si="831"/>
        <v>5.3236001037047429E-4</v>
      </c>
      <c r="IH403" s="240">
        <f t="shared" ca="1" si="832"/>
        <v>1.1058378963819597E-3</v>
      </c>
      <c r="II403" s="240">
        <f t="shared" ca="1" si="833"/>
        <v>6.046685839551859E-4</v>
      </c>
      <c r="IJ403" s="240">
        <f t="shared" ca="1" si="834"/>
        <v>-4.8411433970440133E-4</v>
      </c>
      <c r="IK403" s="240">
        <f t="shared" ca="1" si="835"/>
        <v>-1.1024376050458085E-3</v>
      </c>
      <c r="IL403" s="240">
        <f t="shared" ca="1" si="836"/>
        <v>-6.4941805640731536E-4</v>
      </c>
      <c r="IM403" s="240">
        <f t="shared" ca="1" si="837"/>
        <v>4.3470239519054405E-4</v>
      </c>
      <c r="IN403" s="240">
        <f t="shared" ca="1" si="838"/>
        <v>1.0963814449569697E-3</v>
      </c>
      <c r="IO403" s="240">
        <f t="shared" ca="1" si="839"/>
        <v>6.9260302387925683E-4</v>
      </c>
      <c r="IP403" s="240">
        <f t="shared" ca="1" si="840"/>
        <v>-3.8424321453126866E-4</v>
      </c>
      <c r="IQ403" s="240">
        <f t="shared" ca="1" si="841"/>
        <v>-1.0876840059355606E-3</v>
      </c>
      <c r="IR403" s="240">
        <f t="shared" ca="1" si="842"/>
        <v>-7.3411945000183732E-4</v>
      </c>
      <c r="IS403" s="240">
        <f t="shared" ca="1" si="843"/>
        <v>3.3285835831242726E-4</v>
      </c>
      <c r="IT403" s="240">
        <f t="shared" ca="1" si="844"/>
        <v>1.0763662408739794E-3</v>
      </c>
      <c r="IU403" s="240">
        <f t="shared" ca="1" si="845"/>
        <v>7.7386731806807049E-4</v>
      </c>
      <c r="IV403" s="240">
        <f t="shared" ca="1" si="846"/>
        <v>-2.8067161715346182E-4</v>
      </c>
      <c r="IW403" s="240">
        <f t="shared" ca="1" si="847"/>
        <v>-1.0624554152595922E-3</v>
      </c>
      <c r="IX403" s="240">
        <f t="shared" ca="1" si="848"/>
        <v>-8.1175087198230675E-4</v>
      </c>
      <c r="IY403" s="240">
        <f t="shared" ca="1" si="849"/>
        <v>2.2780871348487391E-4</v>
      </c>
      <c r="IZ403" s="240">
        <f t="shared" ca="1" si="850"/>
        <v>1.0459850414897426E-3</v>
      </c>
      <c r="JA403" s="240">
        <f t="shared" ca="1" si="851"/>
        <v>8.4767884694500006E-4</v>
      </c>
      <c r="JB403" s="240">
        <f t="shared" ca="1" si="852"/>
        <v>-1.7439699867181449E-4</v>
      </c>
    </row>
    <row r="404" spans="2:262">
      <c r="B404" s="248">
        <v>43</v>
      </c>
      <c r="C404" s="247">
        <f t="shared" si="853"/>
        <v>8.3984375000000042E-4</v>
      </c>
      <c r="D404" s="244">
        <f t="shared" ca="1" si="597"/>
        <v>80.148970749599599</v>
      </c>
      <c r="E404" s="243">
        <f ca="1">AW361</f>
        <v>0.14897074959959744</v>
      </c>
      <c r="F404" s="242">
        <v>43</v>
      </c>
      <c r="G404" s="240">
        <f t="shared" ca="1" si="854"/>
        <v>-4.2389931516036271E-3</v>
      </c>
      <c r="H404" s="240">
        <f t="shared" ca="1" si="598"/>
        <v>-3.4775260327352077E-3</v>
      </c>
      <c r="I404" s="240">
        <f t="shared" ca="1" si="599"/>
        <v>8.108605616692332E-4</v>
      </c>
      <c r="J404" s="240">
        <f t="shared" ca="1" si="600"/>
        <v>4.2768694427295926E-3</v>
      </c>
      <c r="K404" s="240">
        <f t="shared" ca="1" si="601"/>
        <v>3.4052618717792076E-3</v>
      </c>
      <c r="L404" s="240">
        <f t="shared" ca="1" si="602"/>
        <v>-9.1997460139162828E-4</v>
      </c>
      <c r="M404" s="240">
        <f t="shared" ca="1" si="603"/>
        <v>-4.3121695076257073E-3</v>
      </c>
      <c r="N404" s="240">
        <f t="shared" ca="1" si="604"/>
        <v>-3.3309465084025904E-3</v>
      </c>
      <c r="O404" s="240">
        <f t="shared" ca="1" si="605"/>
        <v>1.028534482814215E-3</v>
      </c>
      <c r="P404" s="240">
        <f t="shared" ca="1" si="606"/>
        <v>4.344872082852831E-3</v>
      </c>
      <c r="Q404" s="240">
        <f t="shared" ca="1" si="607"/>
        <v>3.2546247074014259E-3</v>
      </c>
      <c r="R404" s="240">
        <f t="shared" ca="1" si="608"/>
        <v>-1.1364748135237279E-3</v>
      </c>
      <c r="S404" s="240">
        <f t="shared" ca="1" si="609"/>
        <v>-4.3749574696024781E-3</v>
      </c>
      <c r="T404" s="240">
        <f t="shared" ca="1" si="610"/>
        <v>-3.1763424421747742E-3</v>
      </c>
      <c r="U404" s="241">
        <f t="shared" ca="1" si="611"/>
        <v>1.2437305743011047E-3</v>
      </c>
      <c r="V404" s="240">
        <f t="shared" ca="1" si="612"/>
        <v>4.4024075455626295E-3</v>
      </c>
      <c r="W404" s="240">
        <f t="shared" ca="1" si="613"/>
        <v>3.0961468670320505E-3</v>
      </c>
      <c r="X404" s="240">
        <f t="shared" ca="1" si="614"/>
        <v>-1.3502371582866197E-3</v>
      </c>
      <c r="Y404" s="240">
        <f t="shared" ca="1" si="615"/>
        <v>-4.4272057758339561E-3</v>
      </c>
      <c r="Z404" s="240">
        <f t="shared" ca="1" si="616"/>
        <v>-3.0140862887890209E-3</v>
      </c>
      <c r="AA404" s="240">
        <f t="shared" ca="1" si="617"/>
        <v>1.4559304098965865E-3</v>
      </c>
      <c r="AB404" s="240">
        <f t="shared" ca="1" si="618"/>
        <v>4.4493372228898076E-3</v>
      </c>
      <c r="AC404" s="240">
        <f t="shared" ca="1" si="619"/>
        <v>2.9302101376695697E-3</v>
      </c>
      <c r="AD404" s="240">
        <f t="shared" ca="1" si="620"/>
        <v>-1.5607466634683766E-3</v>
      </c>
      <c r="AE404" s="240">
        <f t="shared" ca="1" si="621"/>
        <v>-4.4687885555740273E-3</v>
      </c>
      <c r="AF404" s="240">
        <f t="shared" ca="1" si="622"/>
        <v>-2.8445689375307891E-3</v>
      </c>
      <c r="AG404" s="240">
        <f t="shared" ca="1" si="623"/>
        <v>1.6646227816101697E-3</v>
      </c>
      <c r="AH404" s="240">
        <f t="shared" ca="1" si="624"/>
        <v>4.4855480571311338E-3</v>
      </c>
      <c r="AI404" s="240">
        <f t="shared" ca="1" si="625"/>
        <v>2.7572142754293356E-3</v>
      </c>
      <c r="AJ404" s="240">
        <f t="shared" ca="1" si="626"/>
        <v>-1.7674961932325761E-3</v>
      </c>
      <c r="AK404" s="240">
        <f t="shared" ca="1" si="627"/>
        <v>-4.4996056322640721E-3</v>
      </c>
      <c r="AL404" s="240">
        <f t="shared" ca="1" si="628"/>
        <v>-2.6681987705472459E-3</v>
      </c>
      <c r="AM404" s="240">
        <f t="shared" ca="1" si="629"/>
        <v>1.869304931239119E-3</v>
      </c>
      <c r="AN404" s="240">
        <f t="shared" ca="1" si="630"/>
        <v>4.5109528132152221E-3</v>
      </c>
      <c r="AO404" s="240">
        <f t="shared" ca="1" si="631"/>
        <v>2.5775760424961566E-3</v>
      </c>
      <c r="AP404" s="240">
        <f t="shared" ca="1" si="632"/>
        <v>-1.969987669852926E-3</v>
      </c>
      <c r="AQ404" s="240">
        <f t="shared" ca="1" si="633"/>
        <v>-4.5195827648670832E-3</v>
      </c>
      <c r="AR404" s="240">
        <f t="shared" ca="1" si="634"/>
        <v>-2.4854006790188446E-3</v>
      </c>
      <c r="AS404" s="240">
        <f t="shared" ca="1" si="635"/>
        <v>2.0694837615569677E-3</v>
      </c>
      <c r="AT404" s="240">
        <f t="shared" ca="1" si="636"/>
        <v>4.5254902888594729E-3</v>
      </c>
      <c r="AU404" s="240">
        <f t="shared" ca="1" si="637"/>
        <v>2.3917282031076089E-3</v>
      </c>
      <c r="AV404" s="240">
        <f t="shared" ca="1" si="638"/>
        <v>-2.1677332736260296E-3</v>
      </c>
      <c r="AW404" s="240">
        <f t="shared" ca="1" si="639"/>
        <v>-4.5286718267208356E-3</v>
      </c>
      <c r="AX404" s="240">
        <f t="shared" ca="1" si="640"/>
        <v>-2.2966150395592991E-3</v>
      </c>
      <c r="AY404" s="240">
        <f t="shared" ca="1" si="641"/>
        <v>2.2646770242278277E-3</v>
      </c>
      <c r="AZ404" s="240">
        <f t="shared" ca="1" si="642"/>
        <v>4.5291254620117285E-3</v>
      </c>
      <c r="BA404" s="240">
        <f t="shared" ca="1" si="643"/>
        <v>2.2001184809870983E-3</v>
      </c>
      <c r="BB404" s="240">
        <f t="shared" ca="1" si="644"/>
        <v>-2.3602566180719589E-3</v>
      </c>
      <c r="BC404" s="240">
        <f t="shared" ca="1" si="645"/>
        <v>-4.5268509214792139E-3</v>
      </c>
      <c r="BD404" s="240">
        <f t="shared" ca="1" si="646"/>
        <v>-2.1022966533097076E-3</v>
      </c>
      <c r="BE404" s="240">
        <f t="shared" ca="1" si="647"/>
        <v>2.4544144815850438E-3</v>
      </c>
      <c r="BF404" s="240">
        <f t="shared" ca="1" si="648"/>
        <v>4.5218495752214587E-3</v>
      </c>
      <c r="BG404" s="240">
        <f t="shared" ca="1" si="649"/>
        <v>2.0032084807382984E-3</v>
      </c>
      <c r="BH404" s="240">
        <f t="shared" ca="1" si="650"/>
        <v>-2.5470938975908899E-3</v>
      </c>
      <c r="BI404" s="240">
        <f t="shared" ca="1" si="651"/>
        <v>-4.514124435862436E-3</v>
      </c>
      <c r="BJ404" s="240">
        <f t="shared" ca="1" si="652"/>
        <v>-1.9029136502828822E-3</v>
      </c>
      <c r="BK404" s="240">
        <f t="shared" ca="1" si="653"/>
        <v>2.6382390394748033E-3</v>
      </c>
      <c r="BL404" s="240">
        <f t="shared" ca="1" si="654"/>
        <v>4.5036801567372364E-3</v>
      </c>
      <c r="BM404" s="240">
        <f t="shared" ca="1" si="655"/>
        <v>1.8014725757990605E-3</v>
      </c>
      <c r="BN404" s="240">
        <f t="shared" ca="1" si="656"/>
        <v>-2.7277950048114489E-3</v>
      </c>
      <c r="BO404" s="240">
        <f t="shared" ca="1" si="657"/>
        <v>-4.4905230290890694E-3</v>
      </c>
      <c r="BP404" s="240">
        <f t="shared" ca="1" si="658"/>
        <v>-1.6989463615969453E-3</v>
      </c>
      <c r="BQ404" s="240">
        <f t="shared" ca="1" si="659"/>
        <v>2.8157078484360464E-3</v>
      </c>
      <c r="BR404" s="240">
        <f t="shared" ca="1" si="660"/>
        <v>4.4746609782796432E-3</v>
      </c>
      <c r="BS404" s="240">
        <f t="shared" ca="1" si="661"/>
        <v>1.5953967656343608E-3</v>
      </c>
      <c r="BT404" s="240">
        <f t="shared" ca="1" si="662"/>
        <v>-2.9019246149387936E-3</v>
      </c>
      <c r="BU404" s="240">
        <f t="shared" ca="1" si="663"/>
        <v>-4.4561035590152502E-3</v>
      </c>
      <c r="BV404" s="240">
        <f t="shared" ca="1" si="664"/>
        <v>-1.4908861623158254E-3</v>
      </c>
      <c r="BW404" s="240">
        <f t="shared" ca="1" si="665"/>
        <v>2.9863933705635017E-3</v>
      </c>
      <c r="BX404" s="240">
        <f t="shared" ca="1" si="666"/>
        <v>4.4348619495913622E-3</v>
      </c>
      <c r="BY404" s="240">
        <f t="shared" ca="1" si="667"/>
        <v>1.3854775049209956E-3</v>
      </c>
      <c r="BZ404" s="240">
        <f t="shared" ca="1" si="668"/>
        <v>-3.0690632344902219E-3</v>
      </c>
      <c r="CA404" s="240">
        <f t="shared" ca="1" si="669"/>
        <v>-4.410948945159197E-3</v>
      </c>
      <c r="CB404" s="240">
        <f t="shared" ca="1" si="670"/>
        <v>-1.2792342876834814E-3</v>
      </c>
      <c r="CC404" s="240">
        <f t="shared" ca="1" si="671"/>
        <v>3.1498844094841041E-3</v>
      </c>
      <c r="CD404" s="240">
        <f t="shared" ca="1" si="672"/>
        <v>4.3843789500184879E-3</v>
      </c>
      <c r="CE404" s="240">
        <f t="shared" ca="1" si="673"/>
        <v>1.1722205075447795E-3</v>
      </c>
      <c r="CF404" s="240">
        <f t="shared" ca="1" si="674"/>
        <v>-3.2288082118915244E-3</v>
      </c>
      <c r="CG404" s="240">
        <f t="shared" ca="1" si="675"/>
        <v>-4.3551679689407602E-3</v>
      </c>
      <c r="CH404" s="240">
        <f t="shared" ca="1" si="676"/>
        <v>-1.0645006256044184E-3</v>
      </c>
      <c r="CI404" s="240">
        <f t="shared" ca="1" si="677"/>
        <v>3.3057871009649718E-3</v>
      </c>
      <c r="CJ404" s="240">
        <f t="shared" ca="1" si="678"/>
        <v>4.3233335975287803E-3</v>
      </c>
      <c r="CK404" s="240">
        <f t="shared" ca="1" si="679"/>
        <v>9.5613952829143496E-4</v>
      </c>
      <c r="CL404" s="240">
        <f t="shared" ca="1" si="680"/>
        <v>-3.380774707500183E-3</v>
      </c>
      <c r="CM404" s="240">
        <f t="shared" ca="1" si="681"/>
        <v>-4.2888950116174848E-3</v>
      </c>
      <c r="CN404" s="240">
        <f t="shared" ca="1" si="682"/>
        <v>-8.4720248827903171E-4</v>
      </c>
      <c r="CO404" s="240">
        <f t="shared" ca="1" si="683"/>
        <v>3.4537258617668618E-3</v>
      </c>
      <c r="CP404" s="240">
        <f t="shared" ca="1" si="684"/>
        <v>4.2518729557233263E-3</v>
      </c>
      <c r="CQ404" s="240">
        <f t="shared" ca="1" si="685"/>
        <v>7.3775512516656709E-4</v>
      </c>
      <c r="CR404" s="240">
        <f t="shared" ca="1" si="686"/>
        <v>-3.5245966207175829E-3</v>
      </c>
      <c r="CS404" s="240">
        <f t="shared" ca="1" si="687"/>
        <v>-4.2122897305483884E-3</v>
      </c>
      <c r="CT404" s="240">
        <f t="shared" ca="1" si="688"/>
        <v>-6.2786336595320707E-4</v>
      </c>
      <c r="CU404" s="240">
        <f t="shared" ca="1" si="689"/>
        <v>3.5933442944570994E-3</v>
      </c>
      <c r="CV404" s="240">
        <f t="shared" ca="1" si="690"/>
        <v>4.170169179547426E-3</v>
      </c>
      <c r="CW404" s="240">
        <f t="shared" ca="1" si="691"/>
        <v>5.1759340532545647E-4</v>
      </c>
      <c r="CX404" s="240">
        <f t="shared" ca="1" si="692"/>
        <v>-3.6599274719574721E-3</v>
      </c>
      <c r="CY404" s="240">
        <f t="shared" ca="1" si="693"/>
        <v>-4.1255366745653974E-3</v>
      </c>
      <c r="CZ404" s="240">
        <f t="shared" ca="1" si="694"/>
        <v>-4.0701166578446563E-4</v>
      </c>
      <c r="DA404" s="240">
        <f t="shared" ca="1" si="695"/>
        <v>3.7243060460022395E-3</v>
      </c>
      <c r="DB404" s="240">
        <f t="shared" ca="1" si="696"/>
        <v>4.0784191005543372E-3</v>
      </c>
      <c r="DC404" s="240">
        <f t="shared" ca="1" si="697"/>
        <v>2.9618475763508846E-4</v>
      </c>
      <c r="DD404" s="240">
        <f t="shared" ca="1" si="698"/>
        <v>-3.7864412373456316E-3</v>
      </c>
      <c r="DE404" s="240">
        <f t="shared" ca="1" si="699"/>
        <v>-4.028844839379043E-3</v>
      </c>
      <c r="DF404" s="240">
        <f t="shared" ca="1" si="700"/>
        <v>-1.8517943886277365E-4</v>
      </c>
      <c r="DG404" s="240">
        <f t="shared" ca="1" si="701"/>
        <v>3.8462956180718394E-3</v>
      </c>
      <c r="DH404" s="240">
        <f t="shared" ca="1" si="702"/>
        <v>3.9768437527206903E-3</v>
      </c>
      <c r="DI404" s="240">
        <f t="shared" ca="1" si="703"/>
        <v>7.4062574920857405E-5</v>
      </c>
      <c r="DJ404" s="240">
        <f t="shared" ca="1" si="704"/>
        <v>-3.9038331341399437E-3</v>
      </c>
      <c r="DK404" s="240">
        <f t="shared" ca="1" si="705"/>
        <v>-3.9224471640894962E-3</v>
      </c>
      <c r="DL404" s="240">
        <f t="shared" ca="1" si="706"/>
        <v>3.7098901546877899E-5</v>
      </c>
      <c r="DM404" s="240">
        <f t="shared" ca="1" si="707"/>
        <v>3.9590191271017981E-3</v>
      </c>
      <c r="DN404" s="240">
        <f t="shared" ca="1" si="708"/>
        <v>3.8656878399563679E-3</v>
      </c>
      <c r="DO404" s="240">
        <f t="shared" ca="1" si="709"/>
        <v>-1.4823803102347391E-4</v>
      </c>
      <c r="DP404" s="240">
        <f t="shared" ca="1" si="710"/>
        <v>-4.011820354978715E-3</v>
      </c>
      <c r="DQ404" s="240">
        <f t="shared" ca="1" si="711"/>
        <v>-3.8065999700158284E-3</v>
      </c>
      <c r="DR404" s="240">
        <f t="shared" ca="1" si="712"/>
        <v>2.5928786745322283E-4</v>
      </c>
      <c r="DS404" s="240">
        <f t="shared" ca="1" si="713"/>
        <v>4.0622050122854489E-3</v>
      </c>
      <c r="DT404" s="240">
        <f t="shared" ca="1" si="714"/>
        <v>3.7452191465913265E-3</v>
      </c>
      <c r="DU404" s="240">
        <f t="shared" ca="1" si="715"/>
        <v>-3.701815185669515E-4</v>
      </c>
      <c r="DV404" s="240">
        <f t="shared" ca="1" si="716"/>
        <v>-4.1101427491883821E-3</v>
      </c>
      <c r="DW404" s="240">
        <f t="shared" ca="1" si="717"/>
        <v>-3.6815823431956469E-3</v>
      </c>
      <c r="DX404" s="240">
        <f t="shared" ca="1" si="718"/>
        <v>4.8085218617587413E-4</v>
      </c>
      <c r="DY404" s="240">
        <f t="shared" ca="1" si="719"/>
        <v>4.1556046897873681E-3</v>
      </c>
      <c r="DZ404" s="240">
        <f t="shared" ca="1" si="720"/>
        <v>3.6157278922596555E-3</v>
      </c>
      <c r="EA404" s="240">
        <f t="shared" ca="1" si="721"/>
        <v>-5.9123320640812977E-4</v>
      </c>
      <c r="EB404" s="240">
        <f t="shared" ca="1" si="722"/>
        <v>-4.1985634495092933E-3</v>
      </c>
      <c r="EC404" s="240">
        <f t="shared" ca="1" si="723"/>
        <v>-3.54769546204222E-3</v>
      </c>
      <c r="ED404" s="240">
        <f t="shared" ca="1" si="724"/>
        <v>7.0125808986447856E-4</v>
      </c>
      <c r="EE404" s="240">
        <f t="shared" ca="1" si="725"/>
        <v>4.2389931516036315E-3</v>
      </c>
      <c r="EF404" s="240">
        <f t="shared" ca="1" si="726"/>
        <v>3.4775260327352489E-3</v>
      </c>
      <c r="EG404" s="240">
        <f t="shared" ca="1" si="727"/>
        <v>-8.108605616692216E-4</v>
      </c>
      <c r="EH404" s="240">
        <f t="shared" ca="1" si="728"/>
        <v>-4.2768694427295639E-3</v>
      </c>
      <c r="EI404" s="240">
        <f t="shared" ca="1" si="729"/>
        <v>-3.405261871779231E-3</v>
      </c>
      <c r="EJ404" s="240">
        <f t="shared" ca="1" si="730"/>
        <v>9.1997460139164433E-4</v>
      </c>
      <c r="EK404" s="240">
        <f t="shared" ca="1" si="731"/>
        <v>4.3121695076256883E-3</v>
      </c>
      <c r="EL404" s="240">
        <f t="shared" ca="1" si="732"/>
        <v>3.3309465084025952E-3</v>
      </c>
      <c r="EM404" s="240">
        <f t="shared" ca="1" si="733"/>
        <v>-1.028534482814129E-3</v>
      </c>
      <c r="EN404" s="240">
        <f t="shared" ca="1" si="734"/>
        <v>-4.3448720828528214E-3</v>
      </c>
      <c r="EO404" s="240">
        <f t="shared" ca="1" si="735"/>
        <v>-3.2546247074014089E-3</v>
      </c>
      <c r="EP404" s="240">
        <f t="shared" ca="1" si="736"/>
        <v>1.1364748135236737E-3</v>
      </c>
      <c r="EQ404" s="240">
        <f t="shared" ca="1" si="737"/>
        <v>4.3749574696024755E-3</v>
      </c>
      <c r="ER404" s="240">
        <f t="shared" ca="1" si="738"/>
        <v>3.1763424421748314E-3</v>
      </c>
      <c r="ES404" s="240">
        <f t="shared" ca="1" si="739"/>
        <v>-1.2437305743010819E-3</v>
      </c>
      <c r="ET404" s="240">
        <f t="shared" ca="1" si="740"/>
        <v>-4.4024075455626355E-3</v>
      </c>
      <c r="EU404" s="240">
        <f t="shared" ca="1" si="741"/>
        <v>-3.0961468670320912E-3</v>
      </c>
      <c r="EV404" s="240">
        <f t="shared" ca="1" si="742"/>
        <v>1.3502371582866123E-3</v>
      </c>
      <c r="EW404" s="240">
        <f t="shared" ca="1" si="743"/>
        <v>4.4272057758339414E-3</v>
      </c>
      <c r="EX404" s="240">
        <f t="shared" ca="1" si="744"/>
        <v>3.0140862887890383E-3</v>
      </c>
      <c r="EY404" s="240">
        <f t="shared" ca="1" si="745"/>
        <v>-1.4559304098964879E-3</v>
      </c>
      <c r="EZ404" s="240">
        <f t="shared" ca="1" si="746"/>
        <v>-4.4493372228897998E-3</v>
      </c>
      <c r="FA404" s="240">
        <f t="shared" ca="1" si="747"/>
        <v>-2.930210137669564E-3</v>
      </c>
      <c r="FB404" s="240">
        <f t="shared" ca="1" si="748"/>
        <v>1.5607466634683087E-3</v>
      </c>
      <c r="FC404" s="240">
        <f t="shared" ca="1" si="749"/>
        <v>4.4687885555740239E-3</v>
      </c>
      <c r="FD404" s="240">
        <f t="shared" ca="1" si="750"/>
        <v>2.8445689375308702E-3</v>
      </c>
      <c r="FE404" s="240">
        <f t="shared" ca="1" si="751"/>
        <v>-1.6646227816101327E-3</v>
      </c>
      <c r="FF404" s="240">
        <f t="shared" ca="1" si="752"/>
        <v>-4.4855480571311347E-3</v>
      </c>
      <c r="FG404" s="240">
        <f t="shared" ca="1" si="753"/>
        <v>-2.7572142754293924E-3</v>
      </c>
      <c r="FH404" s="240">
        <f t="shared" ca="1" si="754"/>
        <v>1.7674961932325687E-3</v>
      </c>
      <c r="FI404" s="240">
        <f t="shared" ca="1" si="755"/>
        <v>4.49960563226406E-3</v>
      </c>
      <c r="FJ404" s="240">
        <f t="shared" ca="1" si="756"/>
        <v>2.668198770547278E-3</v>
      </c>
      <c r="FK404" s="240">
        <f t="shared" ca="1" si="757"/>
        <v>-1.8693049312391409E-3</v>
      </c>
      <c r="FL404" s="240">
        <f t="shared" ca="1" si="758"/>
        <v>-4.510952813215216E-3</v>
      </c>
      <c r="FM404" s="240">
        <f t="shared" ca="1" si="759"/>
        <v>-2.5775760424961635E-3</v>
      </c>
      <c r="FN404" s="240">
        <f t="shared" ca="1" si="760"/>
        <v>1.9699876698528319E-3</v>
      </c>
      <c r="FO404" s="240">
        <f t="shared" ca="1" si="761"/>
        <v>4.5195827648670805E-3</v>
      </c>
      <c r="FP404" s="240">
        <f t="shared" ca="1" si="762"/>
        <v>2.4854006790188243E-3</v>
      </c>
      <c r="FQ404" s="240">
        <f t="shared" ca="1" si="763"/>
        <v>-2.0694837615569035E-3</v>
      </c>
      <c r="FR404" s="240">
        <f t="shared" ca="1" si="764"/>
        <v>-4.5254902888594729E-3</v>
      </c>
      <c r="FS404" s="240">
        <f t="shared" ca="1" si="765"/>
        <v>-2.3917282031076701E-3</v>
      </c>
      <c r="FT404" s="240">
        <f t="shared" ca="1" si="766"/>
        <v>2.1677332736259945E-3</v>
      </c>
      <c r="FU404" s="240">
        <f t="shared" ca="1" si="767"/>
        <v>4.5286718267208356E-3</v>
      </c>
      <c r="FV404" s="240">
        <f t="shared" ca="1" si="768"/>
        <v>2.2966150395593334E-3</v>
      </c>
      <c r="FW404" s="240">
        <f t="shared" ca="1" si="769"/>
        <v>-2.2646770242278208E-3</v>
      </c>
      <c r="FX404" s="240">
        <f t="shared" ca="1" si="770"/>
        <v>-4.5291254620117294E-3</v>
      </c>
      <c r="FY404" s="240">
        <f t="shared" ca="1" si="771"/>
        <v>-2.2001184809871334E-3</v>
      </c>
      <c r="FZ404" s="240">
        <f t="shared" ca="1" si="772"/>
        <v>2.36025661807187E-3</v>
      </c>
      <c r="GA404" s="240">
        <f t="shared" ca="1" si="773"/>
        <v>4.5268509214792165E-3</v>
      </c>
      <c r="GB404" s="240">
        <f t="shared" ca="1" si="774"/>
        <v>2.1022966533097145E-3</v>
      </c>
      <c r="GC404" s="240">
        <f t="shared" ca="1" si="775"/>
        <v>-2.4544144815849831E-3</v>
      </c>
      <c r="GD404" s="240">
        <f t="shared" ca="1" si="776"/>
        <v>-4.5218495752214604E-3</v>
      </c>
      <c r="GE404" s="240">
        <f t="shared" ca="1" si="777"/>
        <v>-2.003208480738392E-3</v>
      </c>
      <c r="GF404" s="240">
        <f t="shared" ca="1" si="778"/>
        <v>2.5470938975908569E-3</v>
      </c>
      <c r="GG404" s="240">
        <f t="shared" ca="1" si="779"/>
        <v>4.5141244358624369E-3</v>
      </c>
      <c r="GH404" s="240">
        <f t="shared" ca="1" si="780"/>
        <v>1.9029136502829479E-3</v>
      </c>
      <c r="GI404" s="240">
        <f t="shared" ca="1" si="781"/>
        <v>-2.6382390394747968E-3</v>
      </c>
      <c r="GJ404" s="240">
        <f t="shared" ca="1" si="782"/>
        <v>-4.5036801567372477E-3</v>
      </c>
      <c r="GK404" s="240">
        <f t="shared" ca="1" si="783"/>
        <v>-1.8014725757990967E-3</v>
      </c>
      <c r="GL404" s="240">
        <f t="shared" ca="1" si="784"/>
        <v>2.7277950048114684E-3</v>
      </c>
      <c r="GM404" s="240">
        <f t="shared" ca="1" si="785"/>
        <v>4.4905230290890746E-3</v>
      </c>
      <c r="GN404" s="240">
        <f t="shared" ca="1" si="786"/>
        <v>1.6989463615969826E-3</v>
      </c>
      <c r="GO404" s="240">
        <f t="shared" ca="1" si="787"/>
        <v>-2.8157078484359645E-3</v>
      </c>
      <c r="GP404" s="240">
        <f t="shared" ca="1" si="788"/>
        <v>-4.4746609782796492E-3</v>
      </c>
      <c r="GQ404" s="240">
        <f t="shared" ca="1" si="789"/>
        <v>-1.5953967656343378E-3</v>
      </c>
      <c r="GR404" s="240">
        <f t="shared" ca="1" si="790"/>
        <v>2.9019246149387628E-3</v>
      </c>
      <c r="GS404" s="240">
        <f t="shared" ca="1" si="791"/>
        <v>4.4561035590152571E-3</v>
      </c>
      <c r="GT404" s="240">
        <f t="shared" ca="1" si="792"/>
        <v>1.4908861623159236E-3</v>
      </c>
      <c r="GU404" s="240">
        <f t="shared" ca="1" si="793"/>
        <v>-2.9863933705634718E-3</v>
      </c>
      <c r="GV404" s="240">
        <f t="shared" ca="1" si="794"/>
        <v>-4.4348619495913569E-3</v>
      </c>
      <c r="GW404" s="240">
        <f t="shared" ca="1" si="795"/>
        <v>-1.3854775049210338E-3</v>
      </c>
      <c r="GX404" s="240">
        <f t="shared" ca="1" si="796"/>
        <v>3.0690632344901924E-3</v>
      </c>
      <c r="GY404" s="240">
        <f t="shared" ca="1" si="797"/>
        <v>4.4109489451592213E-3</v>
      </c>
      <c r="GZ404" s="240">
        <f t="shared" ca="1" si="798"/>
        <v>1.2792342876835198E-3</v>
      </c>
      <c r="HA404" s="240">
        <f t="shared" ca="1" si="799"/>
        <v>-3.1498844094841223E-3</v>
      </c>
      <c r="HB404" s="240">
        <f t="shared" ca="1" si="800"/>
        <v>-4.3843789500184983E-3</v>
      </c>
      <c r="HC404" s="240">
        <f t="shared" ca="1" si="801"/>
        <v>-1.1722205075447559E-3</v>
      </c>
      <c r="HD404" s="240">
        <f t="shared" ca="1" si="802"/>
        <v>3.2288082118914511E-3</v>
      </c>
      <c r="HE404" s="240">
        <f t="shared" ca="1" si="803"/>
        <v>4.3551679689407714E-3</v>
      </c>
      <c r="HF404" s="240">
        <f t="shared" ca="1" si="804"/>
        <v>1.0645006256043946E-3</v>
      </c>
      <c r="HG404" s="240">
        <f t="shared" ca="1" si="805"/>
        <v>-3.305787100964944E-3</v>
      </c>
      <c r="HH404" s="240">
        <f t="shared" ca="1" si="806"/>
        <v>-4.3233335975287734E-3</v>
      </c>
      <c r="HI404" s="240">
        <f t="shared" ca="1" si="807"/>
        <v>-9.5613952829153677E-4</v>
      </c>
      <c r="HJ404" s="240">
        <f t="shared" ca="1" si="808"/>
        <v>3.3807747075001561E-3</v>
      </c>
      <c r="HK404" s="240">
        <f t="shared" ca="1" si="809"/>
        <v>4.2888950116175186E-3</v>
      </c>
      <c r="HL404" s="240">
        <f t="shared" ca="1" si="810"/>
        <v>8.4720248827907085E-4</v>
      </c>
      <c r="HM404" s="240">
        <f t="shared" ca="1" si="811"/>
        <v>-3.4537258617668783E-3</v>
      </c>
      <c r="HN404" s="240">
        <f t="shared" ca="1" si="812"/>
        <v>-4.251872955723341E-3</v>
      </c>
      <c r="HO404" s="240">
        <f t="shared" ca="1" si="813"/>
        <v>-7.3775512516660656E-4</v>
      </c>
      <c r="HP404" s="240">
        <f t="shared" ca="1" si="814"/>
        <v>3.5245966207175169E-3</v>
      </c>
      <c r="HQ404" s="240">
        <f t="shared" ca="1" si="815"/>
        <v>4.2122897305484032E-3</v>
      </c>
      <c r="HR404" s="240">
        <f t="shared" ca="1" si="816"/>
        <v>6.2786336595318268E-4</v>
      </c>
      <c r="HS404" s="240">
        <f t="shared" ca="1" si="817"/>
        <v>-3.5933442944570751E-3</v>
      </c>
      <c r="HT404" s="240">
        <f t="shared" ca="1" si="818"/>
        <v>-4.1701691795474408E-3</v>
      </c>
      <c r="HU404" s="240">
        <f t="shared" ca="1" si="819"/>
        <v>-5.1759340532556001E-4</v>
      </c>
      <c r="HV404" s="240">
        <f t="shared" ca="1" si="820"/>
        <v>3.6599274719574487E-3</v>
      </c>
      <c r="HW404" s="240">
        <f t="shared" ca="1" si="821"/>
        <v>4.125536674565387E-3</v>
      </c>
      <c r="HX404" s="240">
        <f t="shared" ca="1" si="822"/>
        <v>4.0701166578450531E-4</v>
      </c>
      <c r="HY404" s="240">
        <f t="shared" ca="1" si="823"/>
        <v>-3.7243060460022169E-3</v>
      </c>
      <c r="HZ404" s="240">
        <f t="shared" ca="1" si="824"/>
        <v>-4.0784191005543823E-3</v>
      </c>
      <c r="IA404" s="240">
        <f t="shared" ca="1" si="825"/>
        <v>-2.9618475763512869E-4</v>
      </c>
      <c r="IB404" s="240">
        <f t="shared" ca="1" si="826"/>
        <v>3.7864412373456451E-3</v>
      </c>
      <c r="IC404" s="240">
        <f t="shared" ca="1" si="827"/>
        <v>4.0288448393790612E-3</v>
      </c>
      <c r="ID404" s="240">
        <f t="shared" ca="1" si="828"/>
        <v>1.8517943886281355E-4</v>
      </c>
      <c r="IE404" s="240">
        <f t="shared" ca="1" si="829"/>
        <v>-1.6514919084835611E-3</v>
      </c>
      <c r="IF404" s="240">
        <f t="shared" ca="1" si="830"/>
        <v>-3.9768437527207094E-3</v>
      </c>
      <c r="IG404" s="240">
        <f t="shared" ca="1" si="831"/>
        <v>-7.4062574920832794E-5</v>
      </c>
      <c r="IH404" s="240">
        <f t="shared" ca="1" si="832"/>
        <v>3.9038331341399229E-3</v>
      </c>
      <c r="II404" s="240">
        <f t="shared" ca="1" si="833"/>
        <v>3.9224471640894841E-3</v>
      </c>
      <c r="IJ404" s="240">
        <f t="shared" ca="1" si="834"/>
        <v>-3.709890154677349E-5</v>
      </c>
      <c r="IK404" s="240">
        <f t="shared" ca="1" si="835"/>
        <v>-3.9590191271017781E-3</v>
      </c>
      <c r="IL404" s="240">
        <f t="shared" ca="1" si="836"/>
        <v>-3.865687839956423E-3</v>
      </c>
      <c r="IM404" s="240">
        <f t="shared" ca="1" si="837"/>
        <v>1.4823803102343401E-4</v>
      </c>
      <c r="IN404" s="240">
        <f t="shared" ca="1" si="838"/>
        <v>4.0118203549787262E-3</v>
      </c>
      <c r="IO404" s="240">
        <f t="shared" ca="1" si="839"/>
        <v>3.8065999700158848E-3</v>
      </c>
      <c r="IP404" s="240">
        <f t="shared" ca="1" si="840"/>
        <v>-2.5928786745305446E-4</v>
      </c>
      <c r="IQ404" s="240">
        <f t="shared" ca="1" si="841"/>
        <v>-4.0622050122854593E-3</v>
      </c>
      <c r="IR404" s="240">
        <f t="shared" ca="1" si="842"/>
        <v>-3.7452191465913495E-3</v>
      </c>
      <c r="IS404" s="240">
        <f t="shared" ca="1" si="843"/>
        <v>3.7018151856684753E-4</v>
      </c>
      <c r="IT404" s="240">
        <f t="shared" ca="1" si="844"/>
        <v>4.1101427491884194E-3</v>
      </c>
      <c r="IU404" s="240">
        <f t="shared" ca="1" si="845"/>
        <v>3.6815823431956699E-3</v>
      </c>
      <c r="IV404" s="240">
        <f t="shared" ca="1" si="846"/>
        <v>-4.8085218617583444E-4</v>
      </c>
      <c r="IW404" s="240">
        <f t="shared" ca="1" si="847"/>
        <v>-4.1556046897874037E-3</v>
      </c>
      <c r="IX404" s="240">
        <f t="shared" ca="1" si="848"/>
        <v>-3.6157278922596793E-3</v>
      </c>
      <c r="IY404" s="240">
        <f t="shared" ca="1" si="849"/>
        <v>5.912332064080902E-4</v>
      </c>
      <c r="IZ404" s="240">
        <f t="shared" ca="1" si="850"/>
        <v>4.19856344950923E-3</v>
      </c>
      <c r="JA404" s="240">
        <f t="shared" ca="1" si="851"/>
        <v>3.5476954620421645E-3</v>
      </c>
      <c r="JB404" s="240">
        <f t="shared" ca="1" si="852"/>
        <v>-7.0125808986443909E-4</v>
      </c>
    </row>
    <row r="405" spans="2:262">
      <c r="B405" s="248">
        <v>44</v>
      </c>
      <c r="C405" s="247">
        <f t="shared" si="853"/>
        <v>8.5937500000000044E-4</v>
      </c>
      <c r="D405" s="244">
        <f t="shared" ca="1" si="597"/>
        <v>80.139037680131565</v>
      </c>
      <c r="E405" s="243">
        <f ca="1">AX361</f>
        <v>0.13903768013157106</v>
      </c>
      <c r="F405" s="242">
        <v>44</v>
      </c>
      <c r="G405" s="240">
        <f t="shared" ca="1" si="854"/>
        <v>-1.0702018641808103E-3</v>
      </c>
      <c r="H405" s="240">
        <f t="shared" ca="1" si="598"/>
        <v>-8.46724587591973E-4</v>
      </c>
      <c r="I405" s="240">
        <f t="shared" ca="1" si="599"/>
        <v>2.7191544901842082E-4</v>
      </c>
      <c r="J405" s="240">
        <f t="shared" ca="1" si="600"/>
        <v>1.1030846983116922E-3</v>
      </c>
      <c r="K405" s="240">
        <f t="shared" ca="1" si="601"/>
        <v>7.6806560543522296E-4</v>
      </c>
      <c r="L405" s="240">
        <f t="shared" ca="1" si="602"/>
        <v>-3.7895745817079516E-4</v>
      </c>
      <c r="M405" s="240">
        <f t="shared" ca="1" si="603"/>
        <v>-1.1253442237903978E-3</v>
      </c>
      <c r="N405" s="240">
        <f t="shared" ca="1" si="604"/>
        <v>-6.8200973163076251E-4</v>
      </c>
      <c r="O405" s="240">
        <f t="shared" ca="1" si="605"/>
        <v>4.823498998417658E-4</v>
      </c>
      <c r="P405" s="240">
        <f t="shared" ca="1" si="606"/>
        <v>1.136766069218273E-3</v>
      </c>
      <c r="Q405" s="240">
        <f t="shared" ca="1" si="607"/>
        <v>5.8938573128625464E-4</v>
      </c>
      <c r="R405" s="240">
        <f t="shared" ca="1" si="608"/>
        <v>-5.8109704829798338E-4</v>
      </c>
      <c r="S405" s="240">
        <f t="shared" ca="1" si="609"/>
        <v>-1.137240235980032E-3</v>
      </c>
      <c r="T405" s="240">
        <f t="shared" ca="1" si="610"/>
        <v>-4.91085624158446E-4</v>
      </c>
      <c r="U405" s="241">
        <f t="shared" ca="1" si="611"/>
        <v>6.7424791451913229E-4</v>
      </c>
      <c r="V405" s="240">
        <f t="shared" ca="1" si="612"/>
        <v>1.1267621575905525E-3</v>
      </c>
      <c r="W405" s="240">
        <f t="shared" ca="1" si="613"/>
        <v>3.8805609401528201E-4</v>
      </c>
      <c r="X405" s="240">
        <f t="shared" ca="1" si="614"/>
        <v>-7.609054047420594E-4</v>
      </c>
      <c r="Y405" s="240">
        <f t="shared" ca="1" si="615"/>
        <v>-1.1054327436726258E-3</v>
      </c>
      <c r="Z405" s="240">
        <f t="shared" ca="1" si="616"/>
        <v>-2.8128937155371151E-4</v>
      </c>
      <c r="AA405" s="240">
        <f t="shared" ca="1" si="617"/>
        <v>8.4023495996411529E-4</v>
      </c>
      <c r="AB405" s="240">
        <f t="shared" ca="1" si="618"/>
        <v>1.0734574081421252E-3</v>
      </c>
      <c r="AC405" s="240">
        <f t="shared" ca="1" si="619"/>
        <v>1.7181367867566684E-4</v>
      </c>
      <c r="AD405" s="240">
        <f t="shared" ca="1" si="620"/>
        <v>-9.1147259320256539E-4</v>
      </c>
      <c r="AE405" s="240">
        <f t="shared" ca="1" si="621"/>
        <v>-1.0311440909597058E-3</v>
      </c>
      <c r="AF405" s="240">
        <f t="shared" ca="1" si="622"/>
        <v>-6.068332614906491E-5</v>
      </c>
      <c r="AG405" s="240">
        <f t="shared" ca="1" si="623"/>
        <v>9.7393224710687191E-4</v>
      </c>
      <c r="AH405" s="240">
        <f t="shared" ca="1" si="624"/>
        <v>9.7890029250064653E-4</v>
      </c>
      <c r="AI405" s="240">
        <f t="shared" ca="1" si="625"/>
        <v>-5.1031439981233013E-5</v>
      </c>
      <c r="AJ405" s="240">
        <f t="shared" ca="1" si="626"/>
        <v>-1.0270124010660162E-3</v>
      </c>
      <c r="AK405" s="240">
        <f t="shared" ca="1" si="627"/>
        <v>-9.1722914910347293E-4</v>
      </c>
      <c r="AL405" s="240">
        <f t="shared" ca="1" si="628"/>
        <v>1.6225474544788888E-4</v>
      </c>
      <c r="AM405" s="240">
        <f t="shared" ca="1" si="629"/>
        <v>1.0702018641808083E-3</v>
      </c>
      <c r="AN405" s="240">
        <f t="shared" ca="1" si="630"/>
        <v>8.4672458759197668E-4</v>
      </c>
      <c r="AO405" s="240">
        <f t="shared" ca="1" si="631"/>
        <v>-2.719154490184154E-4</v>
      </c>
      <c r="AP405" s="240">
        <f t="shared" ca="1" si="632"/>
        <v>-1.1030846983116906E-3</v>
      </c>
      <c r="AQ405" s="240">
        <f t="shared" ca="1" si="633"/>
        <v>-7.6806560543522698E-4</v>
      </c>
      <c r="AR405" s="240">
        <f t="shared" ca="1" si="634"/>
        <v>3.7895745817078991E-4</v>
      </c>
      <c r="AS405" s="240">
        <f t="shared" ca="1" si="635"/>
        <v>1.1253442237903969E-3</v>
      </c>
      <c r="AT405" s="240">
        <f t="shared" ca="1" si="636"/>
        <v>6.8200973163076706E-4</v>
      </c>
      <c r="AU405" s="240">
        <f t="shared" ca="1" si="637"/>
        <v>-4.8234989984176076E-4</v>
      </c>
      <c r="AV405" s="240">
        <f t="shared" ca="1" si="638"/>
        <v>-1.1367660692182728E-3</v>
      </c>
      <c r="AW405" s="240">
        <f t="shared" ca="1" si="639"/>
        <v>-5.8938573128625952E-4</v>
      </c>
      <c r="AX405" s="240">
        <f t="shared" ca="1" si="640"/>
        <v>5.8109704829797861E-4</v>
      </c>
      <c r="AY405" s="240">
        <f t="shared" ca="1" si="641"/>
        <v>1.137240235980032E-3</v>
      </c>
      <c r="AZ405" s="240">
        <f t="shared" ca="1" si="642"/>
        <v>4.910856241584511E-4</v>
      </c>
      <c r="BA405" s="240">
        <f t="shared" ca="1" si="643"/>
        <v>-6.7424791451912774E-4</v>
      </c>
      <c r="BB405" s="240">
        <f t="shared" ca="1" si="644"/>
        <v>-1.1267621575905534E-3</v>
      </c>
      <c r="BC405" s="240">
        <f t="shared" ca="1" si="645"/>
        <v>-3.8805609401528721E-4</v>
      </c>
      <c r="BD405" s="240">
        <f t="shared" ca="1" si="646"/>
        <v>7.6090540474205528E-4</v>
      </c>
      <c r="BE405" s="240">
        <f t="shared" ca="1" si="647"/>
        <v>1.1054327436726273E-3</v>
      </c>
      <c r="BF405" s="240">
        <f t="shared" ca="1" si="648"/>
        <v>2.8128937155371694E-4</v>
      </c>
      <c r="BG405" s="240">
        <f t="shared" ca="1" si="649"/>
        <v>-8.402349599641116E-4</v>
      </c>
      <c r="BH405" s="240">
        <f t="shared" ca="1" si="650"/>
        <v>-1.073457408142127E-3</v>
      </c>
      <c r="BI405" s="240">
        <f t="shared" ca="1" si="651"/>
        <v>-1.7181367867567237E-4</v>
      </c>
      <c r="BJ405" s="240">
        <f t="shared" ca="1" si="652"/>
        <v>9.1147259320256203E-4</v>
      </c>
      <c r="BK405" s="240">
        <f t="shared" ca="1" si="653"/>
        <v>1.031144090959708E-3</v>
      </c>
      <c r="BL405" s="240">
        <f t="shared" ca="1" si="654"/>
        <v>6.0683326149070467E-5</v>
      </c>
      <c r="BM405" s="240">
        <f t="shared" ca="1" si="655"/>
        <v>-9.7393224710686898E-4</v>
      </c>
      <c r="BN405" s="240">
        <f t="shared" ca="1" si="656"/>
        <v>-9.7890029250064913E-4</v>
      </c>
      <c r="BO405" s="240">
        <f t="shared" ca="1" si="657"/>
        <v>5.1031439981227429E-5</v>
      </c>
      <c r="BP405" s="240">
        <f t="shared" ca="1" si="658"/>
        <v>1.0270124010660141E-3</v>
      </c>
      <c r="BQ405" s="240">
        <f t="shared" ca="1" si="659"/>
        <v>9.172291491034764E-4</v>
      </c>
      <c r="BR405" s="240">
        <f t="shared" ca="1" si="660"/>
        <v>-1.6225474544788338E-4</v>
      </c>
      <c r="BS405" s="240">
        <f t="shared" ca="1" si="661"/>
        <v>-1.0702018641808068E-3</v>
      </c>
      <c r="BT405" s="240">
        <f t="shared" ca="1" si="662"/>
        <v>-8.4672458759198048E-4</v>
      </c>
      <c r="BU405" s="240">
        <f t="shared" ca="1" si="663"/>
        <v>2.7191544901840998E-4</v>
      </c>
      <c r="BV405" s="240">
        <f t="shared" ca="1" si="664"/>
        <v>1.1030846983116891E-3</v>
      </c>
      <c r="BW405" s="240">
        <f t="shared" ca="1" si="665"/>
        <v>7.680656054352311E-4</v>
      </c>
      <c r="BX405" s="240">
        <f t="shared" ca="1" si="666"/>
        <v>-3.789574581707847E-4</v>
      </c>
      <c r="BY405" s="240">
        <f t="shared" ca="1" si="667"/>
        <v>-1.1253442237903961E-3</v>
      </c>
      <c r="BZ405" s="240">
        <f t="shared" ca="1" si="668"/>
        <v>-6.8200973163077151E-4</v>
      </c>
      <c r="CA405" s="240">
        <f t="shared" ca="1" si="669"/>
        <v>4.8234989984175566E-4</v>
      </c>
      <c r="CB405" s="240">
        <f t="shared" ca="1" si="670"/>
        <v>1.1367660692182724E-3</v>
      </c>
      <c r="CC405" s="240">
        <f t="shared" ca="1" si="671"/>
        <v>5.8938573128626429E-4</v>
      </c>
      <c r="CD405" s="240">
        <f t="shared" ca="1" si="672"/>
        <v>-5.8109704829797373E-4</v>
      </c>
      <c r="CE405" s="240">
        <f t="shared" ca="1" si="673"/>
        <v>-1.1372402359800323E-3</v>
      </c>
      <c r="CF405" s="240">
        <f t="shared" ca="1" si="674"/>
        <v>-4.9108562415845609E-4</v>
      </c>
      <c r="CG405" s="240">
        <f t="shared" ca="1" si="675"/>
        <v>6.7424791451912319E-4</v>
      </c>
      <c r="CH405" s="240">
        <f t="shared" ca="1" si="676"/>
        <v>1.126762157590554E-3</v>
      </c>
      <c r="CI405" s="240">
        <f t="shared" ca="1" si="677"/>
        <v>3.8805609401529253E-4</v>
      </c>
      <c r="CJ405" s="240">
        <f t="shared" ca="1" si="678"/>
        <v>-7.6090540474205094E-4</v>
      </c>
      <c r="CK405" s="240">
        <f t="shared" ca="1" si="679"/>
        <v>-1.1054327436726284E-3</v>
      </c>
      <c r="CL405" s="240">
        <f t="shared" ca="1" si="680"/>
        <v>-2.812893715537223E-4</v>
      </c>
      <c r="CM405" s="240">
        <f t="shared" ca="1" si="681"/>
        <v>8.4023495996410759E-4</v>
      </c>
      <c r="CN405" s="240">
        <f t="shared" ca="1" si="682"/>
        <v>1.0734574081421289E-3</v>
      </c>
      <c r="CO405" s="240">
        <f t="shared" ca="1" si="683"/>
        <v>1.7181367867567785E-4</v>
      </c>
      <c r="CP405" s="240">
        <f t="shared" ca="1" si="684"/>
        <v>-9.1147259320255867E-4</v>
      </c>
      <c r="CQ405" s="240">
        <f t="shared" ca="1" si="685"/>
        <v>-1.0311440909597106E-3</v>
      </c>
      <c r="CR405" s="240">
        <f t="shared" ca="1" si="686"/>
        <v>-6.068332614907605E-5</v>
      </c>
      <c r="CS405" s="240">
        <f t="shared" ca="1" si="687"/>
        <v>9.7393224710686616E-4</v>
      </c>
      <c r="CT405" s="240">
        <f t="shared" ca="1" si="688"/>
        <v>9.7890029250065217E-4</v>
      </c>
      <c r="CU405" s="240">
        <f t="shared" ca="1" si="689"/>
        <v>-5.1031439981221859E-5</v>
      </c>
      <c r="CV405" s="240">
        <f t="shared" ca="1" si="690"/>
        <v>-1.0270124010660117E-3</v>
      </c>
      <c r="CW405" s="240">
        <f t="shared" ca="1" si="691"/>
        <v>-9.1722914910347976E-4</v>
      </c>
      <c r="CX405" s="240">
        <f t="shared" ca="1" si="692"/>
        <v>1.6225474544787785E-4</v>
      </c>
      <c r="CY405" s="240">
        <f t="shared" ca="1" si="693"/>
        <v>1.0702018641808048E-3</v>
      </c>
      <c r="CZ405" s="240">
        <f t="shared" ca="1" si="694"/>
        <v>8.4672458759198427E-4</v>
      </c>
      <c r="DA405" s="240">
        <f t="shared" ca="1" si="695"/>
        <v>-2.7191544901840456E-4</v>
      </c>
      <c r="DB405" s="240">
        <f t="shared" ca="1" si="696"/>
        <v>-1.1030846983116878E-3</v>
      </c>
      <c r="DC405" s="240">
        <f t="shared" ca="1" si="697"/>
        <v>-7.6806560543523522E-4</v>
      </c>
      <c r="DD405" s="240">
        <f t="shared" ca="1" si="698"/>
        <v>3.7895745817077939E-4</v>
      </c>
      <c r="DE405" s="240">
        <f t="shared" ca="1" si="699"/>
        <v>1.1253442237903952E-3</v>
      </c>
      <c r="DF405" s="240">
        <f t="shared" ca="1" si="700"/>
        <v>6.8200973163077595E-4</v>
      </c>
      <c r="DG405" s="240">
        <f t="shared" ca="1" si="701"/>
        <v>-4.8234989984175056E-4</v>
      </c>
      <c r="DH405" s="240">
        <f t="shared" ca="1" si="702"/>
        <v>-1.1367660692182722E-3</v>
      </c>
      <c r="DI405" s="240">
        <f t="shared" ca="1" si="703"/>
        <v>-5.8938573128626895E-4</v>
      </c>
      <c r="DJ405" s="240">
        <f t="shared" ca="1" si="704"/>
        <v>5.8109704829796896E-4</v>
      </c>
      <c r="DK405" s="240">
        <f t="shared" ca="1" si="705"/>
        <v>1.1372402359800327E-3</v>
      </c>
      <c r="DL405" s="240">
        <f t="shared" ca="1" si="706"/>
        <v>4.9108562415846118E-4</v>
      </c>
      <c r="DM405" s="240">
        <f t="shared" ca="1" si="707"/>
        <v>-6.7424791451911874E-4</v>
      </c>
      <c r="DN405" s="240">
        <f t="shared" ca="1" si="708"/>
        <v>-1.1267621575905549E-3</v>
      </c>
      <c r="DO405" s="240">
        <f t="shared" ca="1" si="709"/>
        <v>-3.8805609401529773E-4</v>
      </c>
      <c r="DP405" s="240">
        <f t="shared" ca="1" si="710"/>
        <v>7.6090540474204704E-4</v>
      </c>
      <c r="DQ405" s="240">
        <f t="shared" ca="1" si="711"/>
        <v>1.1054327436726297E-3</v>
      </c>
      <c r="DR405" s="240">
        <f t="shared" ca="1" si="712"/>
        <v>2.8128937155372767E-4</v>
      </c>
      <c r="DS405" s="240">
        <f t="shared" ca="1" si="713"/>
        <v>-8.402349599641039E-4</v>
      </c>
      <c r="DT405" s="240">
        <f t="shared" ca="1" si="714"/>
        <v>-1.0734574081421307E-3</v>
      </c>
      <c r="DU405" s="240">
        <f t="shared" ca="1" si="715"/>
        <v>-1.718136786756834E-4</v>
      </c>
      <c r="DV405" s="240">
        <f t="shared" ca="1" si="716"/>
        <v>9.1147259320255552E-4</v>
      </c>
      <c r="DW405" s="240">
        <f t="shared" ca="1" si="717"/>
        <v>1.0311440909597127E-3</v>
      </c>
      <c r="DX405" s="240">
        <f t="shared" ca="1" si="718"/>
        <v>6.0683326149081634E-5</v>
      </c>
      <c r="DY405" s="240">
        <f t="shared" ca="1" si="719"/>
        <v>-9.7393224710686324E-4</v>
      </c>
      <c r="DZ405" s="240">
        <f t="shared" ca="1" si="720"/>
        <v>-9.7890029250065499E-4</v>
      </c>
      <c r="EA405" s="240">
        <f t="shared" ca="1" si="721"/>
        <v>5.1031439981216302E-5</v>
      </c>
      <c r="EB405" s="240">
        <f t="shared" ca="1" si="722"/>
        <v>1.0270124010660091E-3</v>
      </c>
      <c r="EC405" s="240">
        <f t="shared" ca="1" si="723"/>
        <v>9.172291491034828E-4</v>
      </c>
      <c r="ED405" s="240">
        <f t="shared" ca="1" si="724"/>
        <v>-1.6225474544787232E-4</v>
      </c>
      <c r="EE405" s="240">
        <f t="shared" ca="1" si="725"/>
        <v>-1.0702018641808027E-3</v>
      </c>
      <c r="EF405" s="240">
        <f t="shared" ca="1" si="726"/>
        <v>-8.4672458759198796E-4</v>
      </c>
      <c r="EG405" s="240">
        <f t="shared" ca="1" si="727"/>
        <v>2.7191544901839914E-4</v>
      </c>
      <c r="EH405" s="240">
        <f t="shared" ca="1" si="728"/>
        <v>1.1030846983116865E-3</v>
      </c>
      <c r="EI405" s="240">
        <f t="shared" ca="1" si="729"/>
        <v>7.6806560543523944E-4</v>
      </c>
      <c r="EJ405" s="240">
        <f t="shared" ca="1" si="730"/>
        <v>-3.7895745817077413E-4</v>
      </c>
      <c r="EK405" s="240">
        <f t="shared" ca="1" si="731"/>
        <v>-1.1253442237903943E-3</v>
      </c>
      <c r="EL405" s="240">
        <f t="shared" ca="1" si="732"/>
        <v>-6.820097316307804E-4</v>
      </c>
      <c r="EM405" s="240">
        <f t="shared" ca="1" si="733"/>
        <v>4.8234989984174558E-4</v>
      </c>
      <c r="EN405" s="240">
        <f t="shared" ca="1" si="734"/>
        <v>1.1367660692182717E-3</v>
      </c>
      <c r="EO405" s="240">
        <f t="shared" ca="1" si="735"/>
        <v>5.8938573128627372E-4</v>
      </c>
      <c r="EP405" s="240">
        <f t="shared" ca="1" si="736"/>
        <v>-5.8109704829796419E-4</v>
      </c>
      <c r="EQ405" s="240">
        <f t="shared" ca="1" si="737"/>
        <v>-1.1372402359800329E-3</v>
      </c>
      <c r="ER405" s="240">
        <f t="shared" ca="1" si="738"/>
        <v>-4.9108562415846617E-4</v>
      </c>
      <c r="ES405" s="240">
        <f t="shared" ca="1" si="739"/>
        <v>6.742479145191143E-4</v>
      </c>
      <c r="ET405" s="240">
        <f t="shared" ca="1" si="740"/>
        <v>1.1267621575905557E-3</v>
      </c>
      <c r="EU405" s="240">
        <f t="shared" ca="1" si="741"/>
        <v>3.8805609401530299E-4</v>
      </c>
      <c r="EV405" s="240">
        <f t="shared" ca="1" si="742"/>
        <v>-7.6090540474204281E-4</v>
      </c>
      <c r="EW405" s="240">
        <f t="shared" ca="1" si="743"/>
        <v>-1.105432743672631E-3</v>
      </c>
      <c r="EX405" s="240">
        <f t="shared" ca="1" si="744"/>
        <v>-2.8128937155373309E-4</v>
      </c>
      <c r="EY405" s="240">
        <f t="shared" ca="1" si="745"/>
        <v>8.4023495996410021E-4</v>
      </c>
      <c r="EZ405" s="240">
        <f t="shared" ca="1" si="746"/>
        <v>1.0734574081421326E-3</v>
      </c>
      <c r="FA405" s="240">
        <f t="shared" ca="1" si="747"/>
        <v>1.7181367867568891E-4</v>
      </c>
      <c r="FB405" s="240">
        <f t="shared" ca="1" si="748"/>
        <v>-9.1147259320255205E-4</v>
      </c>
      <c r="FC405" s="240">
        <f t="shared" ca="1" si="749"/>
        <v>-1.0311440909597154E-3</v>
      </c>
      <c r="FD405" s="240">
        <f t="shared" ca="1" si="750"/>
        <v>-6.0683326149087164E-5</v>
      </c>
      <c r="FE405" s="240">
        <f t="shared" ca="1" si="751"/>
        <v>9.7393224710686031E-4</v>
      </c>
      <c r="FF405" s="240">
        <f t="shared" ca="1" si="752"/>
        <v>9.7890029250065781E-4</v>
      </c>
      <c r="FG405" s="240">
        <f t="shared" ca="1" si="753"/>
        <v>-5.1031439981210705E-5</v>
      </c>
      <c r="FH405" s="240">
        <f t="shared" ca="1" si="754"/>
        <v>-1.0270124010660067E-3</v>
      </c>
      <c r="FI405" s="240">
        <f t="shared" ca="1" si="755"/>
        <v>-9.1722914910348616E-4</v>
      </c>
      <c r="FJ405" s="240">
        <f t="shared" ca="1" si="756"/>
        <v>1.6225474544786679E-4</v>
      </c>
      <c r="FK405" s="240">
        <f t="shared" ca="1" si="757"/>
        <v>1.0702018641808007E-3</v>
      </c>
      <c r="FL405" s="240">
        <f t="shared" ca="1" si="758"/>
        <v>8.4672458759199164E-4</v>
      </c>
      <c r="FM405" s="240">
        <f t="shared" ca="1" si="759"/>
        <v>-2.7191544901839372E-4</v>
      </c>
      <c r="FN405" s="240">
        <f t="shared" ca="1" si="760"/>
        <v>-1.1030846983116852E-3</v>
      </c>
      <c r="FO405" s="240">
        <f t="shared" ca="1" si="761"/>
        <v>-7.6806560543524346E-4</v>
      </c>
      <c r="FP405" s="240">
        <f t="shared" ca="1" si="762"/>
        <v>3.7895745817076887E-4</v>
      </c>
      <c r="FQ405" s="240">
        <f t="shared" ca="1" si="763"/>
        <v>1.1253442237903935E-3</v>
      </c>
      <c r="FR405" s="240">
        <f t="shared" ca="1" si="764"/>
        <v>6.8200973163078484E-4</v>
      </c>
      <c r="FS405" s="240">
        <f t="shared" ca="1" si="765"/>
        <v>-4.8234989984174059E-4</v>
      </c>
      <c r="FT405" s="240">
        <f t="shared" ca="1" si="766"/>
        <v>-1.1367660692182715E-3</v>
      </c>
      <c r="FU405" s="240">
        <f t="shared" ca="1" si="767"/>
        <v>-5.8938573128627849E-4</v>
      </c>
      <c r="FV405" s="240">
        <f t="shared" ca="1" si="768"/>
        <v>5.8109704829795942E-4</v>
      </c>
      <c r="FW405" s="240">
        <f t="shared" ca="1" si="769"/>
        <v>1.1372402359800331E-3</v>
      </c>
      <c r="FX405" s="240">
        <f t="shared" ca="1" si="770"/>
        <v>4.9108562415847116E-4</v>
      </c>
      <c r="FY405" s="240">
        <f t="shared" ca="1" si="771"/>
        <v>-6.7424791451910974E-4</v>
      </c>
      <c r="FZ405" s="240">
        <f t="shared" ca="1" si="772"/>
        <v>-1.1267621575905564E-3</v>
      </c>
      <c r="GA405" s="240">
        <f t="shared" ca="1" si="773"/>
        <v>-3.8805609401530825E-4</v>
      </c>
      <c r="GB405" s="240">
        <f t="shared" ca="1" si="774"/>
        <v>7.6090540474203858E-4</v>
      </c>
      <c r="GC405" s="240">
        <f t="shared" ca="1" si="775"/>
        <v>1.1054327436726325E-3</v>
      </c>
      <c r="GD405" s="240">
        <f t="shared" ca="1" si="776"/>
        <v>2.8128937155373856E-4</v>
      </c>
      <c r="GE405" s="240">
        <f t="shared" ca="1" si="777"/>
        <v>-8.4023495996409642E-4</v>
      </c>
      <c r="GF405" s="240">
        <f t="shared" ca="1" si="778"/>
        <v>-1.0734574081421346E-3</v>
      </c>
      <c r="GG405" s="240">
        <f t="shared" ca="1" si="779"/>
        <v>-1.7181367867569444E-4</v>
      </c>
      <c r="GH405" s="240">
        <f t="shared" ca="1" si="780"/>
        <v>9.1147259320254869E-4</v>
      </c>
      <c r="GI405" s="240">
        <f t="shared" ca="1" si="781"/>
        <v>1.0311440909597175E-3</v>
      </c>
      <c r="GJ405" s="240">
        <f t="shared" ca="1" si="782"/>
        <v>6.0683326149092747E-5</v>
      </c>
      <c r="GK405" s="240">
        <f t="shared" ca="1" si="783"/>
        <v>-9.7393224710685749E-4</v>
      </c>
      <c r="GL405" s="240">
        <f t="shared" ca="1" si="784"/>
        <v>-9.7890029250066062E-4</v>
      </c>
      <c r="GM405" s="240">
        <f t="shared" ca="1" si="785"/>
        <v>5.1031439981205162E-5</v>
      </c>
      <c r="GN405" s="240">
        <f t="shared" ca="1" si="786"/>
        <v>1.0270124010660043E-3</v>
      </c>
      <c r="GO405" s="240">
        <f t="shared" ca="1" si="787"/>
        <v>9.1722914910348941E-4</v>
      </c>
      <c r="GP405" s="240">
        <f t="shared" ca="1" si="788"/>
        <v>-1.6225474544786128E-4</v>
      </c>
      <c r="GQ405" s="240">
        <f t="shared" ca="1" si="789"/>
        <v>-1.070201864180799E-3</v>
      </c>
      <c r="GR405" s="240">
        <f t="shared" ca="1" si="790"/>
        <v>-8.4672458759199544E-4</v>
      </c>
      <c r="GS405" s="240">
        <f t="shared" ca="1" si="791"/>
        <v>2.719154490183883E-4</v>
      </c>
      <c r="GT405" s="240">
        <f t="shared" ca="1" si="792"/>
        <v>1.1030846983116839E-3</v>
      </c>
      <c r="GU405" s="240">
        <f t="shared" ca="1" si="793"/>
        <v>7.6806560543524758E-4</v>
      </c>
      <c r="GV405" s="240">
        <f t="shared" ca="1" si="794"/>
        <v>-3.7895745817076356E-4</v>
      </c>
      <c r="GW405" s="240">
        <f t="shared" ca="1" si="795"/>
        <v>-1.1253442237903928E-3</v>
      </c>
      <c r="GX405" s="240">
        <f t="shared" ca="1" si="796"/>
        <v>-6.8200973163078939E-4</v>
      </c>
      <c r="GY405" s="240">
        <f t="shared" ca="1" si="797"/>
        <v>4.8234989984173549E-4</v>
      </c>
      <c r="GZ405" s="240">
        <f t="shared" ca="1" si="798"/>
        <v>1.1367660692182713E-3</v>
      </c>
      <c r="HA405" s="240">
        <f t="shared" ca="1" si="799"/>
        <v>5.8938573128628348E-4</v>
      </c>
      <c r="HB405" s="240">
        <f t="shared" ca="1" si="800"/>
        <v>-5.8109704829795465E-4</v>
      </c>
      <c r="HC405" s="240">
        <f t="shared" ca="1" si="801"/>
        <v>-1.1372402359800336E-3</v>
      </c>
      <c r="HD405" s="240">
        <f t="shared" ca="1" si="802"/>
        <v>-4.9108562415847625E-4</v>
      </c>
      <c r="HE405" s="240">
        <f t="shared" ca="1" si="803"/>
        <v>6.7424791451910519E-4</v>
      </c>
      <c r="HF405" s="240">
        <f t="shared" ca="1" si="804"/>
        <v>1.1267621575905573E-3</v>
      </c>
      <c r="HG405" s="240">
        <f t="shared" ca="1" si="805"/>
        <v>3.8805609401531351E-4</v>
      </c>
      <c r="HH405" s="240">
        <f t="shared" ca="1" si="806"/>
        <v>-7.6090540474203457E-4</v>
      </c>
      <c r="HI405" s="240">
        <f t="shared" ca="1" si="807"/>
        <v>-1.1054327436726338E-3</v>
      </c>
      <c r="HJ405" s="240">
        <f t="shared" ca="1" si="808"/>
        <v>-2.8128937155374393E-4</v>
      </c>
      <c r="HK405" s="240">
        <f t="shared" ca="1" si="809"/>
        <v>8.4023495996409273E-4</v>
      </c>
      <c r="HL405" s="240">
        <f t="shared" ca="1" si="810"/>
        <v>1.0734574081421363E-3</v>
      </c>
      <c r="HM405" s="240">
        <f t="shared" ca="1" si="811"/>
        <v>1.7181367867569994E-4</v>
      </c>
      <c r="HN405" s="240">
        <f t="shared" ca="1" si="812"/>
        <v>-9.1147259320254533E-4</v>
      </c>
      <c r="HO405" s="240">
        <f t="shared" ca="1" si="813"/>
        <v>-1.0311440909597199E-3</v>
      </c>
      <c r="HP405" s="240">
        <f t="shared" ca="1" si="814"/>
        <v>-6.0683326149098304E-5</v>
      </c>
      <c r="HQ405" s="240">
        <f t="shared" ca="1" si="815"/>
        <v>9.7393224710685456E-4</v>
      </c>
      <c r="HR405" s="240">
        <f t="shared" ca="1" si="816"/>
        <v>9.7890029250066344E-4</v>
      </c>
      <c r="HS405" s="240">
        <f t="shared" ca="1" si="817"/>
        <v>-5.1031439981199579E-5</v>
      </c>
      <c r="HT405" s="240">
        <f t="shared" ca="1" si="818"/>
        <v>-1.0270124010660019E-3</v>
      </c>
      <c r="HU405" s="240">
        <f t="shared" ca="1" si="819"/>
        <v>-9.1722914910349299E-4</v>
      </c>
      <c r="HV405" s="240">
        <f t="shared" ca="1" si="820"/>
        <v>1.6225474544785576E-4</v>
      </c>
      <c r="HW405" s="240">
        <f t="shared" ca="1" si="821"/>
        <v>1.0702018641807972E-3</v>
      </c>
      <c r="HX405" s="240">
        <f t="shared" ca="1" si="822"/>
        <v>8.4672458759199912E-4</v>
      </c>
      <c r="HY405" s="240">
        <f t="shared" ca="1" si="823"/>
        <v>-2.7191544901838287E-4</v>
      </c>
      <c r="HZ405" s="240">
        <f t="shared" ca="1" si="824"/>
        <v>-1.1030846983116824E-3</v>
      </c>
      <c r="IA405" s="240">
        <f t="shared" ca="1" si="825"/>
        <v>-7.680656054352518E-4</v>
      </c>
      <c r="IB405" s="240">
        <f t="shared" ca="1" si="826"/>
        <v>3.7895745817075836E-4</v>
      </c>
      <c r="IC405" s="240">
        <f t="shared" ca="1" si="827"/>
        <v>1.1253442237903917E-3</v>
      </c>
      <c r="ID405" s="240">
        <f t="shared" ca="1" si="828"/>
        <v>6.8200973163079384E-4</v>
      </c>
      <c r="IE405" s="240">
        <f t="shared" ca="1" si="829"/>
        <v>-1.1489836172252123E-3</v>
      </c>
      <c r="IF405" s="240">
        <f t="shared" ca="1" si="830"/>
        <v>-1.1367660692182709E-3</v>
      </c>
      <c r="IG405" s="240">
        <f t="shared" ca="1" si="831"/>
        <v>-5.8938573128628814E-4</v>
      </c>
      <c r="IH405" s="240">
        <f t="shared" ca="1" si="832"/>
        <v>5.8109704829794977E-4</v>
      </c>
      <c r="II405" s="240">
        <f t="shared" ca="1" si="833"/>
        <v>1.1372402359800336E-3</v>
      </c>
      <c r="IJ405" s="240">
        <f t="shared" ca="1" si="834"/>
        <v>4.9108562415848124E-4</v>
      </c>
      <c r="IK405" s="240">
        <f t="shared" ca="1" si="835"/>
        <v>-6.7424791451910074E-4</v>
      </c>
      <c r="IL405" s="240">
        <f t="shared" ca="1" si="836"/>
        <v>-1.1267621575905581E-3</v>
      </c>
      <c r="IM405" s="240">
        <f t="shared" ca="1" si="837"/>
        <v>-3.8805609401531866E-4</v>
      </c>
      <c r="IN405" s="240">
        <f t="shared" ca="1" si="838"/>
        <v>7.6090540474203034E-4</v>
      </c>
      <c r="IO405" s="240">
        <f t="shared" ca="1" si="839"/>
        <v>1.1054327436726349E-3</v>
      </c>
      <c r="IP405" s="240">
        <f t="shared" ca="1" si="840"/>
        <v>2.8128937155374935E-4</v>
      </c>
      <c r="IQ405" s="240">
        <f t="shared" ca="1" si="841"/>
        <v>-8.4023495996408894E-4</v>
      </c>
      <c r="IR405" s="240">
        <f t="shared" ca="1" si="842"/>
        <v>-1.0734574081421382E-3</v>
      </c>
      <c r="IS405" s="240">
        <f t="shared" ca="1" si="843"/>
        <v>-1.7181367867570547E-4</v>
      </c>
      <c r="IT405" s="240">
        <f t="shared" ca="1" si="844"/>
        <v>9.1147259320254197E-4</v>
      </c>
      <c r="IU405" s="240">
        <f t="shared" ca="1" si="845"/>
        <v>1.0311440909597223E-3</v>
      </c>
      <c r="IV405" s="240">
        <f t="shared" ca="1" si="846"/>
        <v>6.0683326149103914E-5</v>
      </c>
      <c r="IW405" s="240">
        <f t="shared" ca="1" si="847"/>
        <v>-9.7393224710685174E-4</v>
      </c>
      <c r="IX405" s="240">
        <f t="shared" ca="1" si="848"/>
        <v>-9.7890029250066648E-4</v>
      </c>
      <c r="IY405" s="240">
        <f t="shared" ca="1" si="849"/>
        <v>5.1031439981194009E-5</v>
      </c>
      <c r="IZ405" s="240">
        <f t="shared" ca="1" si="850"/>
        <v>1.0270124010659995E-3</v>
      </c>
      <c r="JA405" s="240">
        <f t="shared" ca="1" si="851"/>
        <v>9.1722914910349624E-4</v>
      </c>
      <c r="JB405" s="240">
        <f t="shared" ca="1" si="852"/>
        <v>-1.6225474544785023E-4</v>
      </c>
    </row>
    <row r="406" spans="2:262">
      <c r="B406" s="248">
        <v>45</v>
      </c>
      <c r="C406" s="247">
        <f t="shared" si="853"/>
        <v>8.7890625000000046E-4</v>
      </c>
      <c r="D406" s="244">
        <f t="shared" ca="1" si="597"/>
        <v>80.133088574273287</v>
      </c>
      <c r="E406" s="243">
        <f ca="1">AY361</f>
        <v>0.1330885742732911</v>
      </c>
      <c r="F406" s="242">
        <v>45</v>
      </c>
      <c r="G406" s="240">
        <f t="shared" ca="1" si="854"/>
        <v>1.8786570547471909E-3</v>
      </c>
      <c r="H406" s="240">
        <f t="shared" ca="1" si="598"/>
        <v>1.3983469133679934E-3</v>
      </c>
      <c r="I406" s="240">
        <f t="shared" ca="1" si="599"/>
        <v>-6.2123182467159455E-4</v>
      </c>
      <c r="J406" s="240">
        <f t="shared" ca="1" si="600"/>
        <v>-1.9569726467966991E-3</v>
      </c>
      <c r="K406" s="240">
        <f t="shared" ca="1" si="601"/>
        <v>-1.1385223229763237E-3</v>
      </c>
      <c r="L406" s="240">
        <f t="shared" ca="1" si="602"/>
        <v>9.3318757584702743E-4</v>
      </c>
      <c r="M406" s="240">
        <f t="shared" ca="1" si="603"/>
        <v>1.9776657365638047E-3</v>
      </c>
      <c r="N406" s="240">
        <f t="shared" ca="1" si="604"/>
        <v>8.4517426701059156E-4</v>
      </c>
      <c r="O406" s="240">
        <f t="shared" ca="1" si="605"/>
        <v>-1.2176658846028265E-3</v>
      </c>
      <c r="P406" s="240">
        <f t="shared" ca="1" si="606"/>
        <v>-1.9401270219132501E-3</v>
      </c>
      <c r="Q406" s="240">
        <f t="shared" ca="1" si="607"/>
        <v>-5.2694029543967104E-4</v>
      </c>
      <c r="R406" s="240">
        <f t="shared" ca="1" si="608"/>
        <v>1.4662903681508072E-3</v>
      </c>
      <c r="S406" s="240">
        <f t="shared" ca="1" si="609"/>
        <v>1.8454618196077246E-3</v>
      </c>
      <c r="T406" s="240">
        <f t="shared" ca="1" si="610"/>
        <v>1.9319071693047065E-4</v>
      </c>
      <c r="U406" s="241">
        <f t="shared" ca="1" si="611"/>
        <v>-1.6717403493756537E-3</v>
      </c>
      <c r="V406" s="240">
        <f t="shared" ca="1" si="612"/>
        <v>-1.6964575195705588E-3</v>
      </c>
      <c r="W406" s="240">
        <f t="shared" ca="1" si="613"/>
        <v>1.4624730722230056E-4</v>
      </c>
      <c r="X406" s="240">
        <f t="shared" ca="1" si="614"/>
        <v>1.8279664120878104E-3</v>
      </c>
      <c r="Y406" s="240">
        <f t="shared" ca="1" si="615"/>
        <v>1.497501510983218E-3</v>
      </c>
      <c r="Z406" s="240">
        <f t="shared" ca="1" si="616"/>
        <v>-4.8137912106191319E-4</v>
      </c>
      <c r="AA406" s="240">
        <f t="shared" ca="1" si="617"/>
        <v>-1.9303685243604457E-3</v>
      </c>
      <c r="AB406" s="240">
        <f t="shared" ca="1" si="618"/>
        <v>-1.2544519968602859E-3</v>
      </c>
      <c r="AC406" s="240">
        <f t="shared" ca="1" si="619"/>
        <v>8.023368637679845E-4</v>
      </c>
      <c r="AD406" s="240">
        <f t="shared" ca="1" si="620"/>
        <v>1.9759314851595486E-3</v>
      </c>
      <c r="AE406" s="240">
        <f t="shared" ca="1" si="621"/>
        <v>9.7446550092998563E-4</v>
      </c>
      <c r="AF406" s="240">
        <f t="shared" ca="1" si="622"/>
        <v>-1.0996700260082004E-3</v>
      </c>
      <c r="AG406" s="240">
        <f t="shared" ca="1" si="623"/>
        <v>-1.9633137060797137E-3</v>
      </c>
      <c r="AH406" s="240">
        <f t="shared" ca="1" si="624"/>
        <v>-6.6578614583102371E-4</v>
      </c>
      <c r="AI406" s="240">
        <f t="shared" ca="1" si="625"/>
        <v>1.3646237174943065E-3</v>
      </c>
      <c r="AJ406" s="240">
        <f t="shared" ca="1" si="626"/>
        <v>1.8928867140326792E-3</v>
      </c>
      <c r="AK406" s="240">
        <f t="shared" ca="1" si="627"/>
        <v>3.3750290726924307E-4</v>
      </c>
      <c r="AL406" s="240">
        <f t="shared" ca="1" si="628"/>
        <v>-1.589396452233445E-3</v>
      </c>
      <c r="AM406" s="240">
        <f t="shared" ca="1" si="629"/>
        <v>-1.7667242117432235E-3</v>
      </c>
      <c r="AN406" s="240">
        <f t="shared" ca="1" si="630"/>
        <v>7.1800828372367131E-7</v>
      </c>
      <c r="AO406" s="240">
        <f t="shared" ca="1" si="631"/>
        <v>1.7673698610615259E-3</v>
      </c>
      <c r="AP406" s="240">
        <f t="shared" ca="1" si="632"/>
        <v>1.5885410181629687E-3</v>
      </c>
      <c r="AQ406" s="240">
        <f t="shared" ca="1" si="633"/>
        <v>-3.3891778228724919E-4</v>
      </c>
      <c r="AR406" s="240">
        <f t="shared" ca="1" si="634"/>
        <v>-1.8933035676384968E-3</v>
      </c>
      <c r="AS406" s="240">
        <f t="shared" ca="1" si="635"/>
        <v>-1.3635836866842527E-3</v>
      </c>
      <c r="AT406" s="240">
        <f t="shared" ca="1" si="636"/>
        <v>6.6713821870761502E-4</v>
      </c>
      <c r="AU406" s="240">
        <f t="shared" ca="1" si="637"/>
        <v>1.9634894898373327E-3</v>
      </c>
      <c r="AV406" s="240">
        <f t="shared" ca="1" si="638"/>
        <v>1.0984760218695933E-3</v>
      </c>
      <c r="AW406" s="240">
        <f t="shared" ca="1" si="639"/>
        <v>-9.757149602643442E-4</v>
      </c>
      <c r="AX406" s="240">
        <f t="shared" ca="1" si="640"/>
        <v>-1.9758610231662877E-3</v>
      </c>
      <c r="AY406" s="240">
        <f t="shared" ca="1" si="641"/>
        <v>-8.0102404341265911E-4</v>
      </c>
      <c r="AZ406" s="240">
        <f t="shared" ca="1" si="642"/>
        <v>1.2555620526781301E-3</v>
      </c>
      <c r="BA406" s="240">
        <f t="shared" ca="1" si="643"/>
        <v>1.9300538913496295E-3</v>
      </c>
      <c r="BB406" s="240">
        <f t="shared" ca="1" si="644"/>
        <v>4.7998614011137043E-4</v>
      </c>
      <c r="BC406" s="240">
        <f t="shared" ca="1" si="645"/>
        <v>-1.4984394780071112E-3</v>
      </c>
      <c r="BD406" s="240">
        <f t="shared" ca="1" si="646"/>
        <v>-1.8274168723388412E-3</v>
      </c>
      <c r="BE406" s="240">
        <f t="shared" ca="1" si="647"/>
        <v>-1.4481518160395281E-4</v>
      </c>
      <c r="BF406" s="240">
        <f t="shared" ca="1" si="648"/>
        <v>1.6971957796285942E-3</v>
      </c>
      <c r="BG406" s="240">
        <f t="shared" ca="1" si="649"/>
        <v>1.6709720839299435E-3</v>
      </c>
      <c r="BH406" s="240">
        <f t="shared" ca="1" si="650"/>
        <v>-1.9461981868564606E-4</v>
      </c>
      <c r="BI406" s="240">
        <f t="shared" ca="1" si="651"/>
        <v>-1.8459786348427336E-3</v>
      </c>
      <c r="BJ406" s="240">
        <f t="shared" ca="1" si="652"/>
        <v>-1.4653259983656197E-3</v>
      </c>
      <c r="BK406" s="240">
        <f t="shared" ca="1" si="653"/>
        <v>5.2832429383746591E-4</v>
      </c>
      <c r="BL406" s="240">
        <f t="shared" ca="1" si="654"/>
        <v>1.9404071748478154E-3</v>
      </c>
      <c r="BM406" s="240">
        <f t="shared" ca="1" si="655"/>
        <v>1.2165338060718554E-3</v>
      </c>
      <c r="BN406" s="240">
        <f t="shared" ca="1" si="656"/>
        <v>-8.4647241061232791E-4</v>
      </c>
      <c r="BO406" s="240">
        <f t="shared" ca="1" si="657"/>
        <v>-1.9777009781745494E-3</v>
      </c>
      <c r="BP406" s="240">
        <f t="shared" ca="1" si="658"/>
        <v>-9.3192112230023911E-4</v>
      </c>
      <c r="BQ406" s="240">
        <f t="shared" ca="1" si="659"/>
        <v>1.1396963883133055E-3</v>
      </c>
      <c r="BR406" s="240">
        <f t="shared" ca="1" si="660"/>
        <v>1.9567619394044306E-3</v>
      </c>
      <c r="BS406" s="240">
        <f t="shared" ca="1" si="661"/>
        <v>6.1986828647299136E-4</v>
      </c>
      <c r="BT406" s="240">
        <f t="shared" ca="1" si="662"/>
        <v>-1.3993623304207447E-3</v>
      </c>
      <c r="BU406" s="240">
        <f t="shared" ca="1" si="663"/>
        <v>-1.8782066025710739E-3</v>
      </c>
      <c r="BV406" s="240">
        <f t="shared" ca="1" si="664"/>
        <v>-2.8956360547535074E-4</v>
      </c>
      <c r="BW406" s="240">
        <f t="shared" ca="1" si="665"/>
        <v>1.6178244472163665E-3</v>
      </c>
      <c r="BX406" s="240">
        <f t="shared" ca="1" si="666"/>
        <v>1.7443480071967028E-3</v>
      </c>
      <c r="BY406" s="240">
        <f t="shared" ca="1" si="667"/>
        <v>-4.9267193424228485E-5</v>
      </c>
      <c r="BZ406" s="240">
        <f t="shared" ca="1" si="668"/>
        <v>-1.7886501838843384E-3</v>
      </c>
      <c r="CA406" s="240">
        <f t="shared" ca="1" si="669"/>
        <v>-1.5591275815021691E-3</v>
      </c>
      <c r="CB406" s="240">
        <f t="shared" ca="1" si="670"/>
        <v>3.8664733384361074E-4</v>
      </c>
      <c r="CC406" s="240">
        <f t="shared" ca="1" si="671"/>
        <v>1.9068096252558365E-3</v>
      </c>
      <c r="CD406" s="240">
        <f t="shared" ca="1" si="672"/>
        <v>1.3279990881753382E-3</v>
      </c>
      <c r="CE406" s="240">
        <f t="shared" ca="1" si="673"/>
        <v>-7.1264275362660403E-4</v>
      </c>
      <c r="CF406" s="240">
        <f t="shared" ca="1" si="674"/>
        <v>-1.9688236002288906E-3</v>
      </c>
      <c r="CG406" s="240">
        <f t="shared" ca="1" si="675"/>
        <v>-1.0577680398819733E-3</v>
      </c>
      <c r="CH406" s="240">
        <f t="shared" ca="1" si="676"/>
        <v>1.0176546104739303E-3</v>
      </c>
      <c r="CI406" s="240">
        <f t="shared" ca="1" si="677"/>
        <v>1.9728661249706183E-3</v>
      </c>
      <c r="CJ406" s="240">
        <f t="shared" ca="1" si="678"/>
        <v>7.5639131288320277E-4</v>
      </c>
      <c r="CK406" s="240">
        <f t="shared" ca="1" si="679"/>
        <v>-1.2927019171214006E-3</v>
      </c>
      <c r="CL406" s="240">
        <f t="shared" ca="1" si="680"/>
        <v>-1.9188181684912211E-3</v>
      </c>
      <c r="CM406" s="240">
        <f t="shared" ca="1" si="681"/>
        <v>-4.327428590801285E-4</v>
      </c>
      <c r="CN406" s="240">
        <f t="shared" ca="1" si="682"/>
        <v>1.5296859839521249E-3</v>
      </c>
      <c r="CO406" s="240">
        <f t="shared" ca="1" si="683"/>
        <v>1.8082711574775817E-3</v>
      </c>
      <c r="CP406" s="240">
        <f t="shared" ca="1" si="684"/>
        <v>9.6352415027007622E-5</v>
      </c>
      <c r="CQ406" s="240">
        <f t="shared" ca="1" si="685"/>
        <v>-1.7216288826061314E-3</v>
      </c>
      <c r="CR406" s="240">
        <f t="shared" ca="1" si="686"/>
        <v>-1.6444801171876351E-3</v>
      </c>
      <c r="CS406" s="240">
        <f t="shared" ca="1" si="687"/>
        <v>2.4287509844751908E-4</v>
      </c>
      <c r="CT406" s="240">
        <f t="shared" ca="1" si="688"/>
        <v>1.8628789090936147E-3</v>
      </c>
      <c r="CU406" s="240">
        <f t="shared" ca="1" si="689"/>
        <v>1.4322678281586789E-3</v>
      </c>
      <c r="CV406" s="240">
        <f t="shared" ca="1" si="690"/>
        <v>-5.7495122381374226E-4</v>
      </c>
      <c r="CW406" s="240">
        <f t="shared" ca="1" si="691"/>
        <v>-1.9492769966095564E-3</v>
      </c>
      <c r="CX406" s="240">
        <f t="shared" ca="1" si="692"/>
        <v>-1.1778828208077708E-3</v>
      </c>
      <c r="CY406" s="240">
        <f t="shared" ca="1" si="693"/>
        <v>8.9009807412813535E-4</v>
      </c>
      <c r="CZ406" s="240">
        <f t="shared" ca="1" si="694"/>
        <v>1.9782791780713006E-3</v>
      </c>
      <c r="DA406" s="240">
        <f t="shared" ca="1" si="695"/>
        <v>8.8881538923317547E-4</v>
      </c>
      <c r="DB406" s="240">
        <f t="shared" ca="1" si="696"/>
        <v>-1.1790362401300949E-3</v>
      </c>
      <c r="DC406" s="240">
        <f t="shared" ca="1" si="697"/>
        <v>-1.9490314925048905E-3</v>
      </c>
      <c r="DD406" s="240">
        <f t="shared" ca="1" si="698"/>
        <v>-5.7357704163757579E-4</v>
      </c>
      <c r="DE406" s="240">
        <f t="shared" ca="1" si="699"/>
        <v>1.4332580198048455E-3</v>
      </c>
      <c r="DF406" s="240">
        <f t="shared" ca="1" si="700"/>
        <v>1.8623951296827398E-3</v>
      </c>
      <c r="DG406" s="240">
        <f t="shared" ca="1" si="701"/>
        <v>2.4144988139298672E-4</v>
      </c>
      <c r="DH406" s="240">
        <f t="shared" ca="1" si="702"/>
        <v>-1.6452779252466453E-3</v>
      </c>
      <c r="DI406" s="240">
        <f t="shared" ca="1" si="703"/>
        <v>-1.7209210726360127E-3</v>
      </c>
      <c r="DJ406" s="240">
        <f t="shared" ca="1" si="704"/>
        <v>9.7786701849605548E-5</v>
      </c>
      <c r="DK406" s="240">
        <f t="shared" ca="1" si="705"/>
        <v>1.8088530907183055E-3</v>
      </c>
      <c r="DL406" s="240">
        <f t="shared" ca="1" si="706"/>
        <v>1.5287749846857909E-3</v>
      </c>
      <c r="DM406" s="240">
        <f t="shared" ca="1" si="707"/>
        <v>-4.3414398350375371E-4</v>
      </c>
      <c r="DN406" s="240">
        <f t="shared" ca="1" si="708"/>
        <v>-1.9191670920551294E-3</v>
      </c>
      <c r="DO406" s="240">
        <f t="shared" ca="1" si="709"/>
        <v>-1.2916145526727812E-3</v>
      </c>
      <c r="DP406" s="240">
        <f t="shared" ca="1" si="710"/>
        <v>7.5771801919821105E-4</v>
      </c>
      <c r="DQ406" s="240">
        <f t="shared" ca="1" si="711"/>
        <v>1.9729717649027241E-3</v>
      </c>
      <c r="DR406" s="240">
        <f t="shared" ca="1" si="712"/>
        <v>1.0164228979795996E-3</v>
      </c>
      <c r="DS406" s="240">
        <f t="shared" ca="1" si="713"/>
        <v>-1.0589812635987119E-3</v>
      </c>
      <c r="DT406" s="240">
        <f t="shared" ca="1" si="714"/>
        <v>-1.9686828459914811E-3</v>
      </c>
      <c r="DU406" s="240">
        <f t="shared" ca="1" si="715"/>
        <v>-7.1130296051017175E-4</v>
      </c>
      <c r="DV406" s="240">
        <f t="shared" ca="1" si="716"/>
        <v>1.3290631062670348E-3</v>
      </c>
      <c r="DW406" s="240">
        <f t="shared" ca="1" si="717"/>
        <v>1.9064266213173538E-3</v>
      </c>
      <c r="DX406" s="240">
        <f t="shared" ca="1" si="718"/>
        <v>3.8523890993181933E-4</v>
      </c>
      <c r="DY406" s="240">
        <f t="shared" ca="1" si="719"/>
        <v>-1.5600110642590577E-3</v>
      </c>
      <c r="DZ406" s="240">
        <f t="shared" ca="1" si="720"/>
        <v>-1.788036207686678E-3</v>
      </c>
      <c r="EA406" s="240">
        <f t="shared" ca="1" si="721"/>
        <v>-4.7831609358098943E-5</v>
      </c>
      <c r="EB406" s="240">
        <f t="shared" ca="1" si="722"/>
        <v>1.7450249407206235E-3</v>
      </c>
      <c r="EC406" s="240">
        <f t="shared" ca="1" si="723"/>
        <v>1.6169975771138045E-3</v>
      </c>
      <c r="ED406" s="240">
        <f t="shared" ca="1" si="724"/>
        <v>-2.9098407933178614E-4</v>
      </c>
      <c r="EE406" s="240">
        <f t="shared" ca="1" si="725"/>
        <v>-1.8786570547471824E-3</v>
      </c>
      <c r="EF406" s="240">
        <f t="shared" ca="1" si="726"/>
        <v>-1.3983469133679893E-3</v>
      </c>
      <c r="EG406" s="240">
        <f t="shared" ca="1" si="727"/>
        <v>6.2123182467157742E-4</v>
      </c>
      <c r="EH406" s="240">
        <f t="shared" ca="1" si="728"/>
        <v>1.9569726467967012E-3</v>
      </c>
      <c r="EI406" s="240">
        <f t="shared" ca="1" si="729"/>
        <v>1.1385223229763298E-3</v>
      </c>
      <c r="EJ406" s="240">
        <f t="shared" ca="1" si="730"/>
        <v>-9.3318757584699924E-4</v>
      </c>
      <c r="EK406" s="240">
        <f t="shared" ca="1" si="731"/>
        <v>-1.9776657365638047E-3</v>
      </c>
      <c r="EL406" s="240">
        <f t="shared" ca="1" si="732"/>
        <v>-8.4517426701061118E-4</v>
      </c>
      <c r="EM406" s="240">
        <f t="shared" ca="1" si="733"/>
        <v>1.2176658846028343E-3</v>
      </c>
      <c r="EN406" s="240">
        <f t="shared" ca="1" si="734"/>
        <v>1.9401270219132523E-3</v>
      </c>
      <c r="EO406" s="240">
        <f t="shared" ca="1" si="735"/>
        <v>5.2694029543965109E-4</v>
      </c>
      <c r="EP406" s="240">
        <f t="shared" ca="1" si="736"/>
        <v>-1.4662903681508044E-3</v>
      </c>
      <c r="EQ406" s="240">
        <f t="shared" ca="1" si="737"/>
        <v>-1.8454618196077337E-3</v>
      </c>
      <c r="ER406" s="240">
        <f t="shared" ca="1" si="738"/>
        <v>-1.9319071693046404E-4</v>
      </c>
      <c r="ES406" s="240">
        <f t="shared" ca="1" si="739"/>
        <v>1.6717403493756442E-3</v>
      </c>
      <c r="ET406" s="240">
        <f t="shared" ca="1" si="740"/>
        <v>1.69645751957055E-3</v>
      </c>
      <c r="EU406" s="240">
        <f t="shared" ca="1" si="741"/>
        <v>-1.4624730722229674E-4</v>
      </c>
      <c r="EV406" s="240">
        <f t="shared" ca="1" si="742"/>
        <v>-1.8279664120877984E-3</v>
      </c>
      <c r="EW406" s="240">
        <f t="shared" ca="1" si="743"/>
        <v>-1.4975015109832161E-3</v>
      </c>
      <c r="EX406" s="240">
        <f t="shared" ca="1" si="744"/>
        <v>4.8137912106189579E-4</v>
      </c>
      <c r="EY406" s="240">
        <f t="shared" ca="1" si="745"/>
        <v>1.9303685243604481E-3</v>
      </c>
      <c r="EZ406" s="240">
        <f t="shared" ca="1" si="746"/>
        <v>1.2544519968602944E-3</v>
      </c>
      <c r="FA406" s="240">
        <f t="shared" ca="1" si="747"/>
        <v>-8.0233686376800662E-4</v>
      </c>
      <c r="FB406" s="240">
        <f t="shared" ca="1" si="748"/>
        <v>-1.9759314851595486E-3</v>
      </c>
      <c r="FC406" s="240">
        <f t="shared" ca="1" si="749"/>
        <v>-9.7446550093000742E-4</v>
      </c>
      <c r="FD406" s="240">
        <f t="shared" ca="1" si="750"/>
        <v>1.0996700260082089E-3</v>
      </c>
      <c r="FE406" s="240">
        <f t="shared" ca="1" si="751"/>
        <v>1.9633137060797146E-3</v>
      </c>
      <c r="FF406" s="240">
        <f t="shared" ca="1" si="752"/>
        <v>6.6578614583100767E-4</v>
      </c>
      <c r="FG406" s="240">
        <f t="shared" ca="1" si="753"/>
        <v>-1.3646237174943037E-3</v>
      </c>
      <c r="FH406" s="240">
        <f t="shared" ca="1" si="754"/>
        <v>-1.8928867140326888E-3</v>
      </c>
      <c r="FI406" s="240">
        <f t="shared" ca="1" si="755"/>
        <v>-3.375029072692331E-4</v>
      </c>
      <c r="FJ406" s="240">
        <f t="shared" ca="1" si="756"/>
        <v>1.5893964522334346E-3</v>
      </c>
      <c r="FK406" s="240">
        <f t="shared" ca="1" si="757"/>
        <v>1.7667242117432192E-3</v>
      </c>
      <c r="FL406" s="240">
        <f t="shared" ca="1" si="758"/>
        <v>-7.1800828371976818E-7</v>
      </c>
      <c r="FM406" s="240">
        <f t="shared" ca="1" si="759"/>
        <v>-1.7673698610615116E-3</v>
      </c>
      <c r="FN406" s="240">
        <f t="shared" ca="1" si="760"/>
        <v>-1.5885410181629711E-3</v>
      </c>
      <c r="FO406" s="240">
        <f t="shared" ca="1" si="761"/>
        <v>3.3891778228723152E-4</v>
      </c>
      <c r="FP406" s="240">
        <f t="shared" ca="1" si="762"/>
        <v>1.8933035676384998E-3</v>
      </c>
      <c r="FQ406" s="240">
        <f t="shared" ca="1" si="763"/>
        <v>1.3635836866842655E-3</v>
      </c>
      <c r="FR406" s="240">
        <f t="shared" ca="1" si="764"/>
        <v>-6.6713821870763778E-4</v>
      </c>
      <c r="FS406" s="240">
        <f t="shared" ca="1" si="765"/>
        <v>-1.9634894898373323E-3</v>
      </c>
      <c r="FT406" s="240">
        <f t="shared" ca="1" si="766"/>
        <v>-1.09847602186962E-3</v>
      </c>
      <c r="FU406" s="240">
        <f t="shared" ca="1" si="767"/>
        <v>9.757149602643532E-4</v>
      </c>
      <c r="FV406" s="240">
        <f t="shared" ca="1" si="768"/>
        <v>1.9758610231662885E-3</v>
      </c>
      <c r="FW406" s="240">
        <f t="shared" ca="1" si="769"/>
        <v>8.0102404341264989E-4</v>
      </c>
      <c r="FX406" s="240">
        <f t="shared" ca="1" si="770"/>
        <v>-1.255562052678127E-3</v>
      </c>
      <c r="FY406" s="240">
        <f t="shared" ca="1" si="771"/>
        <v>-1.9300538913496366E-3</v>
      </c>
      <c r="FZ406" s="240">
        <f t="shared" ca="1" si="772"/>
        <v>-4.7998614011137423E-4</v>
      </c>
      <c r="GA406" s="240">
        <f t="shared" ca="1" si="773"/>
        <v>1.4984394780070997E-3</v>
      </c>
      <c r="GB406" s="240">
        <f t="shared" ca="1" si="774"/>
        <v>1.8274168723388376E-3</v>
      </c>
      <c r="GC406" s="240">
        <f t="shared" ca="1" si="775"/>
        <v>1.4481518160395666E-4</v>
      </c>
      <c r="GD406" s="240">
        <f t="shared" ca="1" si="776"/>
        <v>-1.6971957796286065E-3</v>
      </c>
      <c r="GE406" s="240">
        <f t="shared" ca="1" si="777"/>
        <v>-1.6709720839299454E-3</v>
      </c>
      <c r="GF406" s="240">
        <f t="shared" ca="1" si="778"/>
        <v>1.9461981868562823E-4</v>
      </c>
      <c r="GG406" s="240">
        <f t="shared" ca="1" si="779"/>
        <v>1.8459786348427373E-3</v>
      </c>
      <c r="GH406" s="240">
        <f t="shared" ca="1" si="780"/>
        <v>1.4653259983656319E-3</v>
      </c>
      <c r="GI406" s="240">
        <f t="shared" ca="1" si="781"/>
        <v>-5.2832429383748922E-4</v>
      </c>
      <c r="GJ406" s="240">
        <f t="shared" ca="1" si="782"/>
        <v>-1.9404071748478145E-3</v>
      </c>
      <c r="GK406" s="240">
        <f t="shared" ca="1" si="783"/>
        <v>-1.2165338060718808E-3</v>
      </c>
      <c r="GL406" s="240">
        <f t="shared" ca="1" si="784"/>
        <v>8.4647241061232455E-4</v>
      </c>
      <c r="GM406" s="240">
        <f t="shared" ca="1" si="785"/>
        <v>1.9777009781745489E-3</v>
      </c>
      <c r="GN406" s="240">
        <f t="shared" ca="1" si="786"/>
        <v>9.3192112230021742E-4</v>
      </c>
      <c r="GO406" s="240">
        <f t="shared" ca="1" si="787"/>
        <v>-1.1396963883133025E-3</v>
      </c>
      <c r="GP406" s="240">
        <f t="shared" ca="1" si="788"/>
        <v>-1.9567619394044266E-3</v>
      </c>
      <c r="GQ406" s="240">
        <f t="shared" ca="1" si="789"/>
        <v>-6.1986828647299505E-4</v>
      </c>
      <c r="GR406" s="240">
        <f t="shared" ca="1" si="790"/>
        <v>1.3993623304207219E-3</v>
      </c>
      <c r="GS406" s="240">
        <f t="shared" ca="1" si="791"/>
        <v>1.8782066025710665E-3</v>
      </c>
      <c r="GT406" s="240">
        <f t="shared" ca="1" si="792"/>
        <v>2.8956360547535459E-4</v>
      </c>
      <c r="GU406" s="240">
        <f t="shared" ca="1" si="793"/>
        <v>-1.6178244472163804E-3</v>
      </c>
      <c r="GV406" s="240">
        <f t="shared" ca="1" si="794"/>
        <v>-1.7443480071967046E-3</v>
      </c>
      <c r="GW406" s="240">
        <f t="shared" ca="1" si="795"/>
        <v>4.9267193424196555E-5</v>
      </c>
      <c r="GX406" s="240">
        <f t="shared" ca="1" si="796"/>
        <v>1.7886501838843367E-3</v>
      </c>
      <c r="GY406" s="240">
        <f t="shared" ca="1" si="797"/>
        <v>1.5591275815021715E-3</v>
      </c>
      <c r="GZ406" s="240">
        <f t="shared" ca="1" si="798"/>
        <v>-3.8664733384363454E-4</v>
      </c>
      <c r="HA406" s="240">
        <f t="shared" ca="1" si="799"/>
        <v>-1.9068096252558354E-3</v>
      </c>
      <c r="HB406" s="240">
        <f t="shared" ca="1" si="800"/>
        <v>-1.327999088175362E-3</v>
      </c>
      <c r="HC406" s="240">
        <f t="shared" ca="1" si="801"/>
        <v>7.1264275362660045E-4</v>
      </c>
      <c r="HD406" s="240">
        <f t="shared" ca="1" si="802"/>
        <v>1.9688236002288876E-3</v>
      </c>
      <c r="HE406" s="240">
        <f t="shared" ca="1" si="803"/>
        <v>1.0577680398819529E-3</v>
      </c>
      <c r="HF406" s="240">
        <f t="shared" ca="1" si="804"/>
        <v>-1.017654610473927E-3</v>
      </c>
      <c r="HG406" s="240">
        <f t="shared" ca="1" si="805"/>
        <v>-1.9728661249706165E-3</v>
      </c>
      <c r="HH406" s="240">
        <f t="shared" ca="1" si="806"/>
        <v>-7.5639131288320635E-4</v>
      </c>
      <c r="HI406" s="240">
        <f t="shared" ca="1" si="807"/>
        <v>1.2927019171213765E-3</v>
      </c>
      <c r="HJ406" s="240">
        <f t="shared" ca="1" si="808"/>
        <v>1.9188181684912221E-3</v>
      </c>
      <c r="HK406" s="240">
        <f t="shared" ca="1" si="809"/>
        <v>4.3274285908013224E-4</v>
      </c>
      <c r="HL406" s="240">
        <f t="shared" ca="1" si="810"/>
        <v>-1.5296859839521403E-3</v>
      </c>
      <c r="HM406" s="240">
        <f t="shared" ca="1" si="811"/>
        <v>-1.8082711574775835E-3</v>
      </c>
      <c r="HN406" s="240">
        <f t="shared" ca="1" si="812"/>
        <v>-9.6352415027039552E-5</v>
      </c>
      <c r="HO406" s="240">
        <f t="shared" ca="1" si="813"/>
        <v>1.7216288826061295E-3</v>
      </c>
      <c r="HP406" s="240">
        <f t="shared" ca="1" si="814"/>
        <v>1.6444801171876526E-3</v>
      </c>
      <c r="HQ406" s="240">
        <f t="shared" ca="1" si="815"/>
        <v>-2.4287509844754315E-4</v>
      </c>
      <c r="HR406" s="240">
        <f t="shared" ca="1" si="816"/>
        <v>-1.8628789090936132E-3</v>
      </c>
      <c r="HS406" s="240">
        <f t="shared" ca="1" si="817"/>
        <v>-1.4322678281586622E-3</v>
      </c>
      <c r="HT406" s="240">
        <f t="shared" ca="1" si="818"/>
        <v>5.7495122381373857E-4</v>
      </c>
      <c r="HU406" s="240">
        <f t="shared" ca="1" si="819"/>
        <v>1.949276996609551E-3</v>
      </c>
      <c r="HV406" s="240">
        <f t="shared" ca="1" si="820"/>
        <v>1.1778828208077739E-3</v>
      </c>
      <c r="HW406" s="240">
        <f t="shared" ca="1" si="821"/>
        <v>-8.9009807412813199E-4</v>
      </c>
      <c r="HX406" s="240">
        <f t="shared" ca="1" si="822"/>
        <v>-1.9782791780713006E-3</v>
      </c>
      <c r="HY406" s="240">
        <f t="shared" ca="1" si="823"/>
        <v>-8.8881538923317905E-4</v>
      </c>
      <c r="HZ406" s="240">
        <f t="shared" ca="1" si="824"/>
        <v>1.1790362401300693E-3</v>
      </c>
      <c r="IA406" s="240">
        <f t="shared" ca="1" si="825"/>
        <v>1.9490314925048912E-3</v>
      </c>
      <c r="IB406" s="240">
        <f t="shared" ca="1" si="826"/>
        <v>5.7357704163757948E-4</v>
      </c>
      <c r="IC406" s="240">
        <f t="shared" ca="1" si="827"/>
        <v>-1.4332580198048621E-3</v>
      </c>
      <c r="ID406" s="240">
        <f t="shared" ca="1" si="828"/>
        <v>-1.8623951296827411E-3</v>
      </c>
      <c r="IE406" s="240">
        <f t="shared" ca="1" si="829"/>
        <v>2.1384440953638841E-3</v>
      </c>
      <c r="IF406" s="240">
        <f t="shared" ca="1" si="830"/>
        <v>1.6452779252466119E-3</v>
      </c>
      <c r="IG406" s="240">
        <f t="shared" ca="1" si="831"/>
        <v>1.7209210726360283E-3</v>
      </c>
      <c r="IH406" s="240">
        <f t="shared" ca="1" si="832"/>
        <v>-9.7786701849629699E-5</v>
      </c>
      <c r="II406" s="240">
        <f t="shared" ca="1" si="833"/>
        <v>-1.808853090718327E-3</v>
      </c>
      <c r="IJ406" s="240">
        <f t="shared" ca="1" si="834"/>
        <v>-1.5287749846858111E-3</v>
      </c>
      <c r="IK406" s="240">
        <f t="shared" ca="1" si="835"/>
        <v>4.3414398350374991E-4</v>
      </c>
      <c r="IL406" s="240">
        <f t="shared" ca="1" si="836"/>
        <v>1.9191670920551357E-3</v>
      </c>
      <c r="IM406" s="240">
        <f t="shared" ca="1" si="837"/>
        <v>1.2916145526728265E-3</v>
      </c>
      <c r="IN406" s="240">
        <f t="shared" ca="1" si="838"/>
        <v>-7.5771801919820758E-4</v>
      </c>
      <c r="IO406" s="240">
        <f t="shared" ca="1" si="839"/>
        <v>-1.9729717649027258E-3</v>
      </c>
      <c r="IP406" s="240">
        <f t="shared" ca="1" si="840"/>
        <v>-1.0164228979795545E-3</v>
      </c>
      <c r="IQ406" s="240">
        <f t="shared" ca="1" si="841"/>
        <v>1.0589812635987087E-3</v>
      </c>
      <c r="IR406" s="240">
        <f t="shared" ca="1" si="842"/>
        <v>1.9686828459914815E-3</v>
      </c>
      <c r="IS406" s="240">
        <f t="shared" ca="1" si="843"/>
        <v>7.1130296051012296E-4</v>
      </c>
      <c r="IT406" s="240">
        <f t="shared" ca="1" si="844"/>
        <v>-1.3290631062669903E-3</v>
      </c>
      <c r="IU406" s="240">
        <f t="shared" ca="1" si="845"/>
        <v>-1.9064266213173549E-3</v>
      </c>
      <c r="IV406" s="240">
        <f t="shared" ca="1" si="846"/>
        <v>-3.8523890993182307E-4</v>
      </c>
      <c r="IW406" s="240">
        <f t="shared" ca="1" si="847"/>
        <v>1.5600110642590205E-3</v>
      </c>
      <c r="IX406" s="240">
        <f t="shared" ca="1" si="848"/>
        <v>1.7880362076866797E-3</v>
      </c>
      <c r="IY406" s="240">
        <f t="shared" ca="1" si="849"/>
        <v>4.78316093581029E-5</v>
      </c>
      <c r="IZ406" s="240">
        <f t="shared" ca="1" si="850"/>
        <v>-1.7450249407206483E-3</v>
      </c>
      <c r="JA406" s="240">
        <f t="shared" ca="1" si="851"/>
        <v>-1.6169975771138391E-3</v>
      </c>
      <c r="JB406" s="240">
        <f t="shared" ca="1" si="852"/>
        <v>2.9098407933178229E-4</v>
      </c>
    </row>
    <row r="407" spans="2:262">
      <c r="B407" s="248">
        <v>46</v>
      </c>
      <c r="C407" s="247">
        <f t="shared" si="853"/>
        <v>8.9843750000000047E-4</v>
      </c>
      <c r="D407" s="244">
        <f t="shared" ca="1" si="597"/>
        <v>80.127588158359274</v>
      </c>
      <c r="E407" s="243">
        <f ca="1">AZ361</f>
        <v>0.12758815835927209</v>
      </c>
      <c r="F407" s="242">
        <v>46</v>
      </c>
      <c r="G407" s="240">
        <f t="shared" ca="1" si="854"/>
        <v>-9.4795940614598778E-4</v>
      </c>
      <c r="H407" s="240">
        <f t="shared" ca="1" si="598"/>
        <v>-6.8094602853130523E-4</v>
      </c>
      <c r="I407" s="240">
        <f t="shared" ca="1" si="599"/>
        <v>3.6567552044662437E-4</v>
      </c>
      <c r="J407" s="240">
        <f t="shared" ca="1" si="600"/>
        <v>9.9363889115075218E-4</v>
      </c>
      <c r="K407" s="240">
        <f t="shared" ca="1" si="601"/>
        <v>4.8399521743721963E-4</v>
      </c>
      <c r="L407" s="240">
        <f t="shared" ca="1" si="602"/>
        <v>-5.7976965032839221E-4</v>
      </c>
      <c r="M407" s="240">
        <f t="shared" ca="1" si="603"/>
        <v>-9.797621514656147E-4</v>
      </c>
      <c r="N407" s="240">
        <f t="shared" ca="1" si="604"/>
        <v>-2.5803494609027852E-4</v>
      </c>
      <c r="O407" s="240">
        <f t="shared" ca="1" si="605"/>
        <v>7.5911384049780098E-4</v>
      </c>
      <c r="P407" s="240">
        <f t="shared" ca="1" si="606"/>
        <v>9.0716092408679391E-4</v>
      </c>
      <c r="Q407" s="240">
        <f t="shared" ca="1" si="607"/>
        <v>1.6608706810660118E-5</v>
      </c>
      <c r="R407" s="240">
        <f t="shared" ca="1" si="608"/>
        <v>-8.9295864970241883E-4</v>
      </c>
      <c r="S407" s="240">
        <f t="shared" ca="1" si="609"/>
        <v>-7.8018674461645128E-4</v>
      </c>
      <c r="T407" s="240">
        <f t="shared" ca="1" si="610"/>
        <v>2.2581301672730943E-4</v>
      </c>
      <c r="U407" s="241">
        <f t="shared" ca="1" si="611"/>
        <v>9.732817555456884E-4</v>
      </c>
      <c r="V407" s="240">
        <f t="shared" ca="1" si="612"/>
        <v>6.0645012712534304E-4</v>
      </c>
      <c r="W407" s="240">
        <f t="shared" ca="1" si="613"/>
        <v>-4.5470007401792508E-4</v>
      </c>
      <c r="X407" s="240">
        <f t="shared" ca="1" si="614"/>
        <v>-9.9526879238432211E-4</v>
      </c>
      <c r="Y407" s="240">
        <f t="shared" ca="1" si="615"/>
        <v>-3.9636440901432129E-4</v>
      </c>
      <c r="Z407" s="240">
        <f t="shared" ca="1" si="616"/>
        <v>6.5633354852720721E-4</v>
      </c>
      <c r="AA407" s="240">
        <f t="shared" ca="1" si="617"/>
        <v>9.576019123382801E-4</v>
      </c>
      <c r="AB407" s="240">
        <f t="shared" ca="1" si="618"/>
        <v>1.6252160167041409E-4</v>
      </c>
      <c r="AC407" s="240">
        <f t="shared" ca="1" si="619"/>
        <v>-8.1862803516501549E-4</v>
      </c>
      <c r="AD407" s="240">
        <f t="shared" ca="1" si="620"/>
        <v>-8.6253877378966476E-4</v>
      </c>
      <c r="AE407" s="240">
        <f t="shared" ca="1" si="621"/>
        <v>8.1062343135252014E-5</v>
      </c>
      <c r="AF407" s="240">
        <f t="shared" ca="1" si="622"/>
        <v>9.3185600917540686E-4</v>
      </c>
      <c r="AG407" s="240">
        <f t="shared" ca="1" si="623"/>
        <v>7.1577722299786986E-4</v>
      </c>
      <c r="AH407" s="240">
        <f t="shared" ca="1" si="624"/>
        <v>-3.1978761426716337E-4</v>
      </c>
      <c r="AI407" s="240">
        <f t="shared" ca="1" si="625"/>
        <v>-9.8923086958955663E-4</v>
      </c>
      <c r="AJ407" s="240">
        <f t="shared" ca="1" si="626"/>
        <v>-5.2611377947580468E-4</v>
      </c>
      <c r="AK407" s="240">
        <f t="shared" ca="1" si="627"/>
        <v>5.3934561731208773E-4</v>
      </c>
      <c r="AL407" s="240">
        <f t="shared" ca="1" si="628"/>
        <v>9.8731371107796634E-4</v>
      </c>
      <c r="AM407" s="240">
        <f t="shared" ca="1" si="629"/>
        <v>3.049163946577929E-4</v>
      </c>
      <c r="AN407" s="240">
        <f t="shared" ca="1" si="630"/>
        <v>-7.2657659586529519E-4</v>
      </c>
      <c r="AO407" s="240">
        <f t="shared" ca="1" si="631"/>
        <v>-9.262194433166741E-4</v>
      </c>
      <c r="AP407" s="240">
        <f t="shared" ca="1" si="632"/>
        <v>-6.5443085383117287E-5</v>
      </c>
      <c r="AQ407" s="240">
        <f t="shared" ca="1" si="633"/>
        <v>8.7025839434598453E-4</v>
      </c>
      <c r="AR407" s="240">
        <f t="shared" ca="1" si="634"/>
        <v>8.0960990358928584E-4</v>
      </c>
      <c r="AS407" s="240">
        <f t="shared" ca="1" si="635"/>
        <v>-1.7795271840358734E-4</v>
      </c>
      <c r="AT407" s="240">
        <f t="shared" ca="1" si="636"/>
        <v>-9.6177908587572348E-4</v>
      </c>
      <c r="AU407" s="240">
        <f t="shared" ca="1" si="637"/>
        <v>-6.4447437543818339E-4</v>
      </c>
      <c r="AV407" s="240">
        <f t="shared" ca="1" si="638"/>
        <v>4.1068248226793245E-4</v>
      </c>
      <c r="AW407" s="240">
        <f t="shared" ca="1" si="639"/>
        <v>9.9565314959067707E-4</v>
      </c>
      <c r="AX407" s="240">
        <f t="shared" ca="1" si="640"/>
        <v>4.4071066852686448E-4</v>
      </c>
      <c r="AY407" s="240">
        <f t="shared" ca="1" si="641"/>
        <v>-6.1879696747522972E-4</v>
      </c>
      <c r="AZ407" s="240">
        <f t="shared" ca="1" si="642"/>
        <v>-9.6985025901335457E-4</v>
      </c>
      <c r="BA407" s="240">
        <f t="shared" ca="1" si="643"/>
        <v>-2.1053186873645023E-4</v>
      </c>
      <c r="BB407" s="240">
        <f t="shared" ca="1" si="644"/>
        <v>7.8982231339802837E-4</v>
      </c>
      <c r="BC407" s="240">
        <f t="shared" ca="1" si="645"/>
        <v>8.8591697473287747E-4</v>
      </c>
      <c r="BD407" s="240">
        <f t="shared" ca="1" si="646"/>
        <v>-3.2265683591248498E-5</v>
      </c>
      <c r="BE407" s="240">
        <f t="shared" ca="1" si="647"/>
        <v>-9.1350768945777389E-4</v>
      </c>
      <c r="BF407" s="240">
        <f t="shared" ca="1" si="648"/>
        <v>-7.4888404743954958E-4</v>
      </c>
      <c r="BG407" s="240">
        <f t="shared" ca="1" si="649"/>
        <v>2.7312931171484501E-4</v>
      </c>
      <c r="BH407" s="240">
        <f t="shared" ca="1" si="650"/>
        <v>9.8243970421712894E-4</v>
      </c>
      <c r="BI407" s="240">
        <f t="shared" ca="1" si="651"/>
        <v>5.6696488733750522E-4</v>
      </c>
      <c r="BJ407" s="240">
        <f t="shared" ca="1" si="652"/>
        <v>-4.9762225346258011E-4</v>
      </c>
      <c r="BK407" s="240">
        <f t="shared" ca="1" si="653"/>
        <v>-9.9248674548186276E-4</v>
      </c>
      <c r="BL407" s="240">
        <f t="shared" ca="1" si="654"/>
        <v>-3.5106327292305301E-4</v>
      </c>
      <c r="BM407" s="240">
        <f t="shared" ca="1" si="655"/>
        <v>6.9228896457275391E-4</v>
      </c>
      <c r="BN407" s="240">
        <f t="shared" ca="1" si="656"/>
        <v>9.4304661878036539E-4</v>
      </c>
      <c r="BO407" s="240">
        <f t="shared" ca="1" si="657"/>
        <v>1.1411980583074922E-4</v>
      </c>
      <c r="BP407" s="240">
        <f t="shared" ca="1" si="658"/>
        <v>-8.4546161029194322E-4</v>
      </c>
      <c r="BQ407" s="240">
        <f t="shared" ca="1" si="659"/>
        <v>-8.3708264139092632E-4</v>
      </c>
      <c r="BR407" s="240">
        <f t="shared" ca="1" si="660"/>
        <v>1.296637163944137E-4</v>
      </c>
      <c r="BS407" s="240">
        <f t="shared" ca="1" si="661"/>
        <v>9.4795940614598746E-4</v>
      </c>
      <c r="BT407" s="240">
        <f t="shared" ca="1" si="662"/>
        <v>6.8094602853131271E-4</v>
      </c>
      <c r="BU407" s="240">
        <f t="shared" ca="1" si="663"/>
        <v>-3.6567552044661927E-4</v>
      </c>
      <c r="BV407" s="240">
        <f t="shared" ca="1" si="664"/>
        <v>-9.9363889115075218E-4</v>
      </c>
      <c r="BW407" s="240">
        <f t="shared" ca="1" si="665"/>
        <v>-4.8399521743722749E-4</v>
      </c>
      <c r="BX407" s="240">
        <f t="shared" ca="1" si="666"/>
        <v>5.7976965032838852E-4</v>
      </c>
      <c r="BY407" s="240">
        <f t="shared" ca="1" si="667"/>
        <v>9.7976215146561708E-4</v>
      </c>
      <c r="BZ407" s="240">
        <f t="shared" ca="1" si="668"/>
        <v>2.5803494609028638E-4</v>
      </c>
      <c r="CA407" s="240">
        <f t="shared" ca="1" si="669"/>
        <v>-7.5911384049779903E-4</v>
      </c>
      <c r="CB407" s="240">
        <f t="shared" ca="1" si="670"/>
        <v>-9.071609240867989E-4</v>
      </c>
      <c r="CC407" s="240">
        <f t="shared" ca="1" si="671"/>
        <v>-1.6608706810666461E-5</v>
      </c>
      <c r="CD407" s="240">
        <f t="shared" ca="1" si="672"/>
        <v>8.9295864970241764E-4</v>
      </c>
      <c r="CE407" s="240">
        <f t="shared" ca="1" si="673"/>
        <v>7.8018674461645865E-4</v>
      </c>
      <c r="CF407" s="240">
        <f t="shared" ca="1" si="674"/>
        <v>-2.2581301672730325E-4</v>
      </c>
      <c r="CG407" s="240">
        <f t="shared" ca="1" si="675"/>
        <v>-9.7328175554568851E-4</v>
      </c>
      <c r="CH407" s="240">
        <f t="shared" ca="1" si="676"/>
        <v>-6.0645012712535085E-4</v>
      </c>
      <c r="CI407" s="240">
        <f t="shared" ca="1" si="677"/>
        <v>4.5470007401791934E-4</v>
      </c>
      <c r="CJ407" s="240">
        <f t="shared" ca="1" si="678"/>
        <v>9.9526879238432189E-4</v>
      </c>
      <c r="CK407" s="240">
        <f t="shared" ca="1" si="679"/>
        <v>3.9636440901433029E-4</v>
      </c>
      <c r="CL407" s="240">
        <f t="shared" ca="1" si="680"/>
        <v>-6.5633354852720515E-4</v>
      </c>
      <c r="CM407" s="240">
        <f t="shared" ca="1" si="681"/>
        <v>-9.5760191233828379E-4</v>
      </c>
      <c r="CN407" s="240">
        <f t="shared" ca="1" si="682"/>
        <v>-1.6252160167042035E-4</v>
      </c>
      <c r="CO407" s="240">
        <f t="shared" ca="1" si="683"/>
        <v>8.1862803516501376E-4</v>
      </c>
      <c r="CP407" s="240">
        <f t="shared" ca="1" si="684"/>
        <v>8.6253877378967159E-4</v>
      </c>
      <c r="CQ407" s="240">
        <f t="shared" ca="1" si="685"/>
        <v>-8.1062343135245685E-5</v>
      </c>
      <c r="CR407" s="240">
        <f t="shared" ca="1" si="686"/>
        <v>-9.3185600917540599E-4</v>
      </c>
      <c r="CS407" s="240">
        <f t="shared" ca="1" si="687"/>
        <v>-7.1577722299787669E-4</v>
      </c>
      <c r="CT407" s="240">
        <f t="shared" ca="1" si="688"/>
        <v>3.1978761426715736E-4</v>
      </c>
      <c r="CU407" s="240">
        <f t="shared" ca="1" si="689"/>
        <v>9.8923086958955684E-4</v>
      </c>
      <c r="CV407" s="240">
        <f t="shared" ca="1" si="690"/>
        <v>5.2611377947581011E-4</v>
      </c>
      <c r="CW407" s="240">
        <f t="shared" ca="1" si="691"/>
        <v>-5.3934561731208241E-4</v>
      </c>
      <c r="CX407" s="240">
        <f t="shared" ca="1" si="692"/>
        <v>-9.8731371107796612E-4</v>
      </c>
      <c r="CY407" s="240">
        <f t="shared" ca="1" si="693"/>
        <v>-3.0491639465779897E-4</v>
      </c>
      <c r="CZ407" s="240">
        <f t="shared" ca="1" si="694"/>
        <v>7.2657659586529086E-4</v>
      </c>
      <c r="DA407" s="240">
        <f t="shared" ca="1" si="695"/>
        <v>9.2621944331667898E-4</v>
      </c>
      <c r="DB407" s="240">
        <f t="shared" ca="1" si="696"/>
        <v>6.5443085383123603E-5</v>
      </c>
      <c r="DC407" s="240">
        <f t="shared" ca="1" si="697"/>
        <v>-8.7025839434598485E-4</v>
      </c>
      <c r="DD407" s="240">
        <f t="shared" ca="1" si="698"/>
        <v>-8.0960990358929375E-4</v>
      </c>
      <c r="DE407" s="240">
        <f t="shared" ca="1" si="699"/>
        <v>1.7795271840358108E-4</v>
      </c>
      <c r="DF407" s="240">
        <f t="shared" ca="1" si="700"/>
        <v>9.617790858757237E-4</v>
      </c>
      <c r="DG407" s="240">
        <f t="shared" ca="1" si="701"/>
        <v>6.4447437543819369E-4</v>
      </c>
      <c r="DH407" s="240">
        <f t="shared" ca="1" si="702"/>
        <v>-4.1068248226792665E-4</v>
      </c>
      <c r="DI407" s="240">
        <f t="shared" ca="1" si="703"/>
        <v>-9.9565314959067707E-4</v>
      </c>
      <c r="DJ407" s="240">
        <f t="shared" ca="1" si="704"/>
        <v>-4.4071066852687012E-4</v>
      </c>
      <c r="DK407" s="240">
        <f t="shared" ca="1" si="705"/>
        <v>6.1879696747522473E-4</v>
      </c>
      <c r="DL407" s="240">
        <f t="shared" ca="1" si="706"/>
        <v>9.698502590133576E-4</v>
      </c>
      <c r="DM407" s="240">
        <f t="shared" ca="1" si="707"/>
        <v>2.1053186873645641E-4</v>
      </c>
      <c r="DN407" s="240">
        <f t="shared" ca="1" si="708"/>
        <v>-7.8982231339802447E-4</v>
      </c>
      <c r="DO407" s="240">
        <f t="shared" ca="1" si="709"/>
        <v>-8.8591697473288354E-4</v>
      </c>
      <c r="DP407" s="240">
        <f t="shared" ca="1" si="710"/>
        <v>3.2265683591256291E-5</v>
      </c>
      <c r="DQ407" s="240">
        <f t="shared" ca="1" si="711"/>
        <v>9.1350768945776847E-4</v>
      </c>
      <c r="DR407" s="240">
        <f t="shared" ca="1" si="712"/>
        <v>7.4888404743955837E-4</v>
      </c>
      <c r="DS407" s="240">
        <f t="shared" ca="1" si="713"/>
        <v>-2.7312931171483888E-4</v>
      </c>
      <c r="DT407" s="240">
        <f t="shared" ca="1" si="714"/>
        <v>-9.8243970421712915E-4</v>
      </c>
      <c r="DU407" s="240">
        <f t="shared" ca="1" si="715"/>
        <v>-5.6696488733749893E-4</v>
      </c>
      <c r="DV407" s="240">
        <f t="shared" ca="1" si="716"/>
        <v>4.9762225346256233E-4</v>
      </c>
      <c r="DW407" s="240">
        <f t="shared" ca="1" si="717"/>
        <v>9.9248674548186428E-4</v>
      </c>
      <c r="DX407" s="240">
        <f t="shared" ca="1" si="718"/>
        <v>3.5106327292305892E-4</v>
      </c>
      <c r="DY407" s="240">
        <f t="shared" ca="1" si="719"/>
        <v>-6.9228896457274925E-4</v>
      </c>
      <c r="DZ407" s="240">
        <f t="shared" ca="1" si="720"/>
        <v>-9.430466187803629E-4</v>
      </c>
      <c r="EA407" s="240">
        <f t="shared" ca="1" si="721"/>
        <v>-1.1411980583074145E-4</v>
      </c>
      <c r="EB407" s="240">
        <f t="shared" ca="1" si="722"/>
        <v>8.4546161029193238E-4</v>
      </c>
      <c r="EC407" s="240">
        <f t="shared" ca="1" si="723"/>
        <v>8.3708264139092969E-4</v>
      </c>
      <c r="ED407" s="240">
        <f t="shared" ca="1" si="724"/>
        <v>-1.2966371639440741E-4</v>
      </c>
      <c r="EE407" s="240">
        <f t="shared" ca="1" si="725"/>
        <v>-9.479594061459855E-4</v>
      </c>
      <c r="EF407" s="240">
        <f t="shared" ca="1" si="726"/>
        <v>-6.8094602853130707E-4</v>
      </c>
      <c r="EG407" s="240">
        <f t="shared" ca="1" si="727"/>
        <v>3.6567552044660019E-4</v>
      </c>
      <c r="EH407" s="240">
        <f t="shared" ca="1" si="728"/>
        <v>9.9363889115075066E-4</v>
      </c>
      <c r="EI407" s="240">
        <f t="shared" ca="1" si="729"/>
        <v>4.8399521743723318E-4</v>
      </c>
      <c r="EJ407" s="240">
        <f t="shared" ca="1" si="730"/>
        <v>-5.7976965032838332E-4</v>
      </c>
      <c r="EK407" s="240">
        <f t="shared" ca="1" si="731"/>
        <v>-9.7976215146561578E-4</v>
      </c>
      <c r="EL407" s="240">
        <f t="shared" ca="1" si="732"/>
        <v>-2.580349460902788E-4</v>
      </c>
      <c r="EM407" s="240">
        <f t="shared" ca="1" si="733"/>
        <v>7.591138404977858E-4</v>
      </c>
      <c r="EN407" s="240">
        <f t="shared" ca="1" si="734"/>
        <v>9.0716092408680139E-4</v>
      </c>
      <c r="EO407" s="240">
        <f t="shared" ca="1" si="735"/>
        <v>1.6608706810672803E-5</v>
      </c>
      <c r="EP407" s="240">
        <f t="shared" ca="1" si="736"/>
        <v>-8.9295864970241493E-4</v>
      </c>
      <c r="EQ407" s="240">
        <f t="shared" ca="1" si="737"/>
        <v>-7.8018674461645366E-4</v>
      </c>
      <c r="ER407" s="240">
        <f t="shared" ca="1" si="738"/>
        <v>2.258130167272833E-4</v>
      </c>
      <c r="ES407" s="240">
        <f t="shared" ca="1" si="739"/>
        <v>9.7328175554568417E-4</v>
      </c>
      <c r="ET407" s="240">
        <f t="shared" ca="1" si="740"/>
        <v>6.0645012712535584E-4</v>
      </c>
      <c r="EU407" s="240">
        <f t="shared" ca="1" si="741"/>
        <v>-4.5470007401791375E-4</v>
      </c>
      <c r="EV407" s="240">
        <f t="shared" ca="1" si="742"/>
        <v>-9.9526879238432233E-4</v>
      </c>
      <c r="EW407" s="240">
        <f t="shared" ca="1" si="743"/>
        <v>-3.9636440901432329E-4</v>
      </c>
      <c r="EX407" s="240">
        <f t="shared" ca="1" si="744"/>
        <v>6.5633354852718965E-4</v>
      </c>
      <c r="EY407" s="240">
        <f t="shared" ca="1" si="745"/>
        <v>9.5760191233828552E-4</v>
      </c>
      <c r="EZ407" s="240">
        <f t="shared" ca="1" si="746"/>
        <v>1.6252160167042664E-4</v>
      </c>
      <c r="FA407" s="240">
        <f t="shared" ca="1" si="747"/>
        <v>-8.1862803516501029E-4</v>
      </c>
      <c r="FB407" s="240">
        <f t="shared" ca="1" si="748"/>
        <v>-8.625387737896678E-4</v>
      </c>
      <c r="FC407" s="240">
        <f t="shared" ca="1" si="749"/>
        <v>8.1062343135253464E-5</v>
      </c>
      <c r="FD407" s="240">
        <f t="shared" ca="1" si="750"/>
        <v>9.3185600917539873E-4</v>
      </c>
      <c r="FE407" s="240">
        <f t="shared" ca="1" si="751"/>
        <v>7.1577722299788113E-4</v>
      </c>
      <c r="FF407" s="240">
        <f t="shared" ca="1" si="752"/>
        <v>-3.1978761426715134E-4</v>
      </c>
      <c r="FG407" s="240">
        <f t="shared" ca="1" si="753"/>
        <v>-9.8923086958955619E-4</v>
      </c>
      <c r="FH407" s="240">
        <f t="shared" ca="1" si="754"/>
        <v>-5.2611377947580338E-4</v>
      </c>
      <c r="FI407" s="240">
        <f t="shared" ca="1" si="755"/>
        <v>5.3934561731206517E-4</v>
      </c>
      <c r="FJ407" s="240">
        <f t="shared" ca="1" si="756"/>
        <v>9.8731371107796894E-4</v>
      </c>
      <c r="FK407" s="240">
        <f t="shared" ca="1" si="757"/>
        <v>3.0491639465780499E-4</v>
      </c>
      <c r="FL407" s="240">
        <f t="shared" ca="1" si="758"/>
        <v>-7.2657659586528652E-4</v>
      </c>
      <c r="FM407" s="240">
        <f t="shared" ca="1" si="759"/>
        <v>-9.2621944331667616E-4</v>
      </c>
      <c r="FN407" s="240">
        <f t="shared" ca="1" si="760"/>
        <v>-6.5443085383115824E-5</v>
      </c>
      <c r="FO407" s="240">
        <f t="shared" ca="1" si="761"/>
        <v>8.7025839434597498E-4</v>
      </c>
      <c r="FP407" s="240">
        <f t="shared" ca="1" si="762"/>
        <v>8.0960990358929744E-4</v>
      </c>
      <c r="FQ407" s="240">
        <f t="shared" ca="1" si="763"/>
        <v>-1.7795271840357485E-4</v>
      </c>
      <c r="FR407" s="240">
        <f t="shared" ca="1" si="764"/>
        <v>-9.6177908587572207E-4</v>
      </c>
      <c r="FS407" s="240">
        <f t="shared" ca="1" si="765"/>
        <v>-6.4447437543818762E-4</v>
      </c>
      <c r="FT407" s="240">
        <f t="shared" ca="1" si="766"/>
        <v>4.10682482267908E-4</v>
      </c>
      <c r="FU407" s="240">
        <f t="shared" ca="1" si="767"/>
        <v>9.9565314959067664E-4</v>
      </c>
      <c r="FV407" s="240">
        <f t="shared" ca="1" si="768"/>
        <v>4.4071066852687592E-4</v>
      </c>
      <c r="FW407" s="240">
        <f t="shared" ca="1" si="769"/>
        <v>-6.1879696747521975E-4</v>
      </c>
      <c r="FX407" s="240">
        <f t="shared" ca="1" si="770"/>
        <v>-9.6985025901335598E-4</v>
      </c>
      <c r="FY407" s="240">
        <f t="shared" ca="1" si="771"/>
        <v>-2.1053186873644877E-4</v>
      </c>
      <c r="FZ407" s="240">
        <f t="shared" ca="1" si="772"/>
        <v>7.89822313398012E-4</v>
      </c>
      <c r="GA407" s="240">
        <f t="shared" ca="1" si="773"/>
        <v>8.8591697473288647E-4</v>
      </c>
      <c r="GB407" s="240">
        <f t="shared" ca="1" si="774"/>
        <v>-3.2265683591235813E-5</v>
      </c>
      <c r="GC407" s="240">
        <f t="shared" ca="1" si="775"/>
        <v>-9.1350768945777172E-4</v>
      </c>
      <c r="GD407" s="240">
        <f t="shared" ca="1" si="776"/>
        <v>-7.4888404743955338E-4</v>
      </c>
      <c r="GE407" s="240">
        <f t="shared" ca="1" si="777"/>
        <v>2.7312931171481915E-4</v>
      </c>
      <c r="GF407" s="240">
        <f t="shared" ca="1" si="778"/>
        <v>9.8243970421712568E-4</v>
      </c>
      <c r="GG407" s="240">
        <f t="shared" ca="1" si="779"/>
        <v>5.6696488733751563E-4</v>
      </c>
      <c r="GH407" s="240">
        <f t="shared" ca="1" si="780"/>
        <v>-4.9762225346256905E-4</v>
      </c>
      <c r="GI407" s="240">
        <f t="shared" ca="1" si="781"/>
        <v>-9.9248674548186363E-4</v>
      </c>
      <c r="GJ407" s="240">
        <f t="shared" ca="1" si="782"/>
        <v>-3.5106327292305165E-4</v>
      </c>
      <c r="GK407" s="240">
        <f t="shared" ca="1" si="783"/>
        <v>6.9228896457273462E-4</v>
      </c>
      <c r="GL407" s="240">
        <f t="shared" ca="1" si="784"/>
        <v>9.430466187803694E-4</v>
      </c>
      <c r="GM407" s="240">
        <f t="shared" ca="1" si="785"/>
        <v>1.141198058307618E-4</v>
      </c>
      <c r="GN407" s="240">
        <f t="shared" ca="1" si="786"/>
        <v>-8.454616102919365E-4</v>
      </c>
      <c r="GO407" s="240">
        <f t="shared" ca="1" si="787"/>
        <v>-8.3708264139092546E-4</v>
      </c>
      <c r="GP407" s="240">
        <f t="shared" ca="1" si="788"/>
        <v>1.2966371639441514E-4</v>
      </c>
      <c r="GQ407" s="240">
        <f t="shared" ca="1" si="789"/>
        <v>9.4795940614597922E-4</v>
      </c>
      <c r="GR407" s="240">
        <f t="shared" ca="1" si="790"/>
        <v>6.8094602853132204E-4</v>
      </c>
      <c r="GS407" s="240">
        <f t="shared" ca="1" si="791"/>
        <v>-3.6567552044660745E-4</v>
      </c>
      <c r="GT407" s="240">
        <f t="shared" ca="1" si="792"/>
        <v>-9.9363889115075131E-4</v>
      </c>
      <c r="GU407" s="240">
        <f t="shared" ca="1" si="793"/>
        <v>-4.839952174372263E-4</v>
      </c>
      <c r="GV407" s="240">
        <f t="shared" ca="1" si="794"/>
        <v>5.7976965032836673E-4</v>
      </c>
      <c r="GW407" s="240">
        <f t="shared" ca="1" si="795"/>
        <v>9.7976215146561947E-4</v>
      </c>
      <c r="GX407" s="240">
        <f t="shared" ca="1" si="796"/>
        <v>2.5803494609029858E-4</v>
      </c>
      <c r="GY407" s="240">
        <f t="shared" ca="1" si="797"/>
        <v>-7.5911384049779079E-4</v>
      </c>
      <c r="GZ407" s="240">
        <f t="shared" ca="1" si="798"/>
        <v>-9.0716092408679825E-4</v>
      </c>
      <c r="HA407" s="240">
        <f t="shared" ca="1" si="799"/>
        <v>-1.6608706810664997E-5</v>
      </c>
      <c r="HB407" s="240">
        <f t="shared" ca="1" si="800"/>
        <v>8.9295864970240582E-4</v>
      </c>
      <c r="HC407" s="240">
        <f t="shared" ca="1" si="801"/>
        <v>7.8018674461646645E-4</v>
      </c>
      <c r="HD407" s="240">
        <f t="shared" ca="1" si="802"/>
        <v>-2.2581301672729089E-4</v>
      </c>
      <c r="HE407" s="240">
        <f t="shared" ca="1" si="803"/>
        <v>-9.732817555456858E-4</v>
      </c>
      <c r="HF407" s="240">
        <f t="shared" ca="1" si="804"/>
        <v>-6.0645012712534966E-4</v>
      </c>
      <c r="HG407" s="240">
        <f t="shared" ca="1" si="805"/>
        <v>4.5470007401789548E-4</v>
      </c>
      <c r="HH407" s="240">
        <f t="shared" ca="1" si="806"/>
        <v>9.9526879238432276E-4</v>
      </c>
      <c r="HI407" s="240">
        <f t="shared" ca="1" si="807"/>
        <v>3.96364409014342E-4</v>
      </c>
      <c r="HJ407" s="240">
        <f t="shared" ca="1" si="808"/>
        <v>-6.563335485271955E-4</v>
      </c>
      <c r="HK407" s="240">
        <f t="shared" ca="1" si="809"/>
        <v>-9.5760191233828335E-4</v>
      </c>
      <c r="HL407" s="240">
        <f t="shared" ca="1" si="810"/>
        <v>-1.6252160167041894E-4</v>
      </c>
      <c r="HM407" s="240">
        <f t="shared" ca="1" si="811"/>
        <v>8.1862803516499858E-4</v>
      </c>
      <c r="HN407" s="240">
        <f t="shared" ca="1" si="812"/>
        <v>8.6253877378967788E-4</v>
      </c>
      <c r="HO407" s="240">
        <f t="shared" ca="1" si="813"/>
        <v>-8.1062343135233027E-5</v>
      </c>
      <c r="HP407" s="240">
        <f t="shared" ca="1" si="814"/>
        <v>-9.3185600917540144E-4</v>
      </c>
      <c r="HQ407" s="240">
        <f t="shared" ca="1" si="815"/>
        <v>-7.1577722299787571E-4</v>
      </c>
      <c r="HR407" s="240">
        <f t="shared" ca="1" si="816"/>
        <v>3.1978761426713193E-4</v>
      </c>
      <c r="HS407" s="240">
        <f t="shared" ca="1" si="817"/>
        <v>9.8923086958955381E-4</v>
      </c>
      <c r="HT407" s="240">
        <f t="shared" ca="1" si="818"/>
        <v>5.2611377947582084E-4</v>
      </c>
      <c r="HU407" s="240">
        <f t="shared" ca="1" si="819"/>
        <v>-5.3934561731207168E-4</v>
      </c>
      <c r="HV407" s="240">
        <f t="shared" ca="1" si="820"/>
        <v>-9.8731371107796785E-4</v>
      </c>
      <c r="HW407" s="240">
        <f t="shared" ca="1" si="821"/>
        <v>-3.0491639465779756E-4</v>
      </c>
      <c r="HX407" s="240">
        <f t="shared" ca="1" si="822"/>
        <v>7.2657659586527242E-4</v>
      </c>
      <c r="HY407" s="240">
        <f t="shared" ca="1" si="823"/>
        <v>9.2621944331668365E-4</v>
      </c>
      <c r="HZ407" s="240">
        <f t="shared" ca="1" si="824"/>
        <v>6.5443085383108017E-5</v>
      </c>
      <c r="IA407" s="240">
        <f t="shared" ca="1" si="825"/>
        <v>-8.7025839434597867E-4</v>
      </c>
      <c r="IB407" s="240">
        <f t="shared" ca="1" si="826"/>
        <v>-8.0960990358930926E-4</v>
      </c>
      <c r="IC407" s="240">
        <f t="shared" ca="1" si="827"/>
        <v>1.7795271840358255E-4</v>
      </c>
      <c r="ID407" s="240">
        <f t="shared" ca="1" si="828"/>
        <v>9.6177908587571676E-4</v>
      </c>
      <c r="IE407" s="240">
        <f t="shared" ca="1" si="829"/>
        <v>-5.0920783584833718E-4</v>
      </c>
      <c r="IF407" s="240">
        <f t="shared" ca="1" si="830"/>
        <v>-4.1068248226791505E-4</v>
      </c>
      <c r="IG407" s="240">
        <f t="shared" ca="1" si="831"/>
        <v>-9.9565314959067642E-4</v>
      </c>
      <c r="IH407" s="240">
        <f t="shared" ca="1" si="832"/>
        <v>-4.4071066852686882E-4</v>
      </c>
      <c r="II407" s="240">
        <f t="shared" ca="1" si="833"/>
        <v>6.1879696747520359E-4</v>
      </c>
      <c r="IJ407" s="240">
        <f t="shared" ca="1" si="834"/>
        <v>9.6985025901335402E-4</v>
      </c>
      <c r="IK407" s="240">
        <f t="shared" ca="1" si="835"/>
        <v>2.105318687364688E-4</v>
      </c>
      <c r="IL407" s="240">
        <f t="shared" ca="1" si="836"/>
        <v>-7.8982231339799953E-4</v>
      </c>
      <c r="IM407" s="240">
        <f t="shared" ca="1" si="837"/>
        <v>-8.8591697473288289E-4</v>
      </c>
      <c r="IN407" s="240">
        <f t="shared" ca="1" si="838"/>
        <v>3.2265683591215321E-5</v>
      </c>
      <c r="IO407" s="240">
        <f t="shared" ca="1" si="839"/>
        <v>9.1350768945777476E-4</v>
      </c>
      <c r="IP407" s="240">
        <f t="shared" ca="1" si="840"/>
        <v>7.4888404743956682E-4</v>
      </c>
      <c r="IQ407" s="240">
        <f t="shared" ca="1" si="841"/>
        <v>-2.7312931171479947E-4</v>
      </c>
      <c r="IR407" s="240">
        <f t="shared" ca="1" si="842"/>
        <v>-9.8243970421712699E-4</v>
      </c>
      <c r="IS407" s="240">
        <f t="shared" ca="1" si="843"/>
        <v>-5.6696488733753265E-4</v>
      </c>
      <c r="IT407" s="240">
        <f t="shared" ca="1" si="844"/>
        <v>4.9762225346257588E-4</v>
      </c>
      <c r="IU407" s="240">
        <f t="shared" ca="1" si="845"/>
        <v>9.9248674548186536E-4</v>
      </c>
      <c r="IV407" s="240">
        <f t="shared" ca="1" si="846"/>
        <v>3.5106327292304434E-4</v>
      </c>
      <c r="IW407" s="240">
        <f t="shared" ca="1" si="847"/>
        <v>-6.9228896457274014E-4</v>
      </c>
      <c r="IX407" s="240">
        <f t="shared" ca="1" si="848"/>
        <v>-9.4304661878037612E-4</v>
      </c>
      <c r="IY407" s="240">
        <f t="shared" ca="1" si="849"/>
        <v>-1.1411980583075405E-4</v>
      </c>
      <c r="IZ407" s="240">
        <f t="shared" ca="1" si="850"/>
        <v>8.4546161029192576E-4</v>
      </c>
      <c r="JA407" s="240">
        <f t="shared" ca="1" si="851"/>
        <v>8.3708264139092123E-4</v>
      </c>
      <c r="JB407" s="240">
        <f t="shared" ca="1" si="852"/>
        <v>-1.2966371639439484E-4</v>
      </c>
    </row>
    <row r="408" spans="2:262">
      <c r="B408" s="248">
        <v>47</v>
      </c>
      <c r="C408" s="247">
        <f t="shared" si="853"/>
        <v>9.1796875000000049E-4</v>
      </c>
      <c r="D408" s="244">
        <f t="shared" ca="1" si="597"/>
        <v>80.129161587294902</v>
      </c>
      <c r="E408" s="243">
        <f ca="1">BA361</f>
        <v>0.12916158729490429</v>
      </c>
      <c r="F408" s="242">
        <v>47</v>
      </c>
      <c r="G408" s="240">
        <f t="shared" ca="1" si="854"/>
        <v>-3.5889750372627488E-3</v>
      </c>
      <c r="H408" s="240">
        <f t="shared" ca="1" si="598"/>
        <v>-2.4232278491237427E-3</v>
      </c>
      <c r="I408" s="240">
        <f t="shared" ca="1" si="599"/>
        <v>1.6249909618379667E-3</v>
      </c>
      <c r="J408" s="240">
        <f t="shared" ca="1" si="600"/>
        <v>3.7402547943666434E-3</v>
      </c>
      <c r="K408" s="240">
        <f t="shared" ca="1" si="601"/>
        <v>1.4064205733272347E-3</v>
      </c>
      <c r="L408" s="240">
        <f t="shared" ca="1" si="602"/>
        <v>-2.6003753520090827E-3</v>
      </c>
      <c r="M408" s="240">
        <f t="shared" ca="1" si="603"/>
        <v>-3.5139796224359335E-3</v>
      </c>
      <c r="N408" s="240">
        <f t="shared" ca="1" si="604"/>
        <v>-2.4764408715630901E-4</v>
      </c>
      <c r="O408" s="240">
        <f t="shared" ca="1" si="605"/>
        <v>3.3132683918663561E-3</v>
      </c>
      <c r="P408" s="240">
        <f t="shared" ca="1" si="606"/>
        <v>2.93299056069855E-3</v>
      </c>
      <c r="Q408" s="240">
        <f t="shared" ca="1" si="607"/>
        <v>-9.3613049430292766E-4</v>
      </c>
      <c r="R408" s="240">
        <f t="shared" ca="1" si="608"/>
        <v>-3.6917080638814714E-3</v>
      </c>
      <c r="S408" s="240">
        <f t="shared" ca="1" si="609"/>
        <v>-2.0559347591573582E-3</v>
      </c>
      <c r="T408" s="240">
        <f t="shared" ca="1" si="610"/>
        <v>2.0254086572625467E-3</v>
      </c>
      <c r="U408" s="241">
        <f t="shared" ca="1" si="611"/>
        <v>3.6974932904896753E-3</v>
      </c>
      <c r="V408" s="240">
        <f t="shared" ca="1" si="612"/>
        <v>9.7134542186278925E-4</v>
      </c>
      <c r="W408" s="240">
        <f t="shared" ca="1" si="613"/>
        <v>-2.9102347002728604E-3</v>
      </c>
      <c r="X408" s="240">
        <f t="shared" ca="1" si="614"/>
        <v>-3.33004008986577E-3</v>
      </c>
      <c r="Y408" s="240">
        <f t="shared" ca="1" si="615"/>
        <v>2.1129505685986476E-4</v>
      </c>
      <c r="Z408" s="240">
        <f t="shared" ca="1" si="616"/>
        <v>3.5012910628350715E-3</v>
      </c>
      <c r="AA408" s="240">
        <f t="shared" ca="1" si="617"/>
        <v>2.6264405251745656E-3</v>
      </c>
      <c r="AB408" s="240">
        <f t="shared" ca="1" si="618"/>
        <v>-1.3726066436796759E-3</v>
      </c>
      <c r="AC408" s="240">
        <f t="shared" ca="1" si="619"/>
        <v>-3.7389143649680257E-3</v>
      </c>
      <c r="AD408" s="240">
        <f t="shared" ca="1" si="620"/>
        <v>-1.6577184967438707E-3</v>
      </c>
      <c r="AE408" s="240">
        <f t="shared" ca="1" si="621"/>
        <v>2.3953623212263015E-3</v>
      </c>
      <c r="AF408" s="240">
        <f t="shared" ca="1" si="622"/>
        <v>3.5991180458874467E-3</v>
      </c>
      <c r="AG408" s="240">
        <f t="shared" ca="1" si="623"/>
        <v>5.2166033112269585E-4</v>
      </c>
      <c r="AH408" s="240">
        <f t="shared" ca="1" si="624"/>
        <v>-3.1763214097905615E-3</v>
      </c>
      <c r="AI408" s="240">
        <f t="shared" ca="1" si="625"/>
        <v>-3.0960136547341244E-3</v>
      </c>
      <c r="AJ408" s="240">
        <f t="shared" ca="1" si="626"/>
        <v>6.6705612654686898E-4</v>
      </c>
      <c r="AK408" s="240">
        <f t="shared" ca="1" si="627"/>
        <v>3.6366510572079878E-3</v>
      </c>
      <c r="AL408" s="240">
        <f t="shared" ca="1" si="628"/>
        <v>2.2803863794543288E-3</v>
      </c>
      <c r="AM408" s="240">
        <f t="shared" ca="1" si="629"/>
        <v>-1.7884375115096822E-3</v>
      </c>
      <c r="AN408" s="240">
        <f t="shared" ca="1" si="630"/>
        <v>-3.7298839138143235E-3</v>
      </c>
      <c r="AO408" s="240">
        <f t="shared" ca="1" si="631"/>
        <v>-1.2345686051306957E-3</v>
      </c>
      <c r="AP408" s="240">
        <f t="shared" ca="1" si="632"/>
        <v>2.7292875062693831E-3</v>
      </c>
      <c r="AQ408" s="240">
        <f t="shared" ca="1" si="633"/>
        <v>3.4466087158067068E-3</v>
      </c>
      <c r="AR408" s="240">
        <f t="shared" ca="1" si="634"/>
        <v>6.4128983439735077E-5</v>
      </c>
      <c r="AS408" s="240">
        <f t="shared" ca="1" si="635"/>
        <v>-3.394633288776862E-3</v>
      </c>
      <c r="AT408" s="240">
        <f t="shared" ca="1" si="636"/>
        <v>-2.8154202924577636E-3</v>
      </c>
      <c r="AU408" s="240">
        <f t="shared" ca="1" si="637"/>
        <v>1.1127840511930449E-3</v>
      </c>
      <c r="AV408" s="240">
        <f t="shared" ca="1" si="638"/>
        <v>3.7173124346763114E-3</v>
      </c>
      <c r="AW408" s="240">
        <f t="shared" ca="1" si="639"/>
        <v>1.9000330999975846E-3</v>
      </c>
      <c r="AX408" s="240">
        <f t="shared" ca="1" si="640"/>
        <v>-2.1773686144843218E-3</v>
      </c>
      <c r="AY408" s="240">
        <f t="shared" ca="1" si="641"/>
        <v>-3.6647525368112841E-3</v>
      </c>
      <c r="AZ408" s="240">
        <f t="shared" ca="1" si="642"/>
        <v>-7.9284965255672468E-4</v>
      </c>
      <c r="BA408" s="240">
        <f t="shared" ca="1" si="643"/>
        <v>3.0221616667903115E-3</v>
      </c>
      <c r="BB408" s="240">
        <f t="shared" ca="1" si="644"/>
        <v>3.2422591825279545E-3</v>
      </c>
      <c r="BC408" s="240">
        <f t="shared" ca="1" si="645"/>
        <v>-3.9436692384556932E-4</v>
      </c>
      <c r="BD408" s="240">
        <f t="shared" ca="1" si="646"/>
        <v>-3.5618867233665223E-3</v>
      </c>
      <c r="BE408" s="240">
        <f t="shared" ca="1" si="647"/>
        <v>-2.4924803883823823E-3</v>
      </c>
      <c r="BF408" s="240">
        <f t="shared" ca="1" si="648"/>
        <v>1.5417746679270367E-3</v>
      </c>
      <c r="BG408" s="240">
        <f t="shared" ca="1" si="649"/>
        <v>3.7420619730430993E-3</v>
      </c>
      <c r="BH408" s="240">
        <f t="shared" ca="1" si="650"/>
        <v>1.4911015541611413E-3</v>
      </c>
      <c r="BI408" s="240">
        <f t="shared" ca="1" si="651"/>
        <v>-2.5335500667968136E-3</v>
      </c>
      <c r="BJ408" s="240">
        <f t="shared" ca="1" si="652"/>
        <v>-3.5444998704934889E-3</v>
      </c>
      <c r="BK408" s="240">
        <f t="shared" ca="1" si="653"/>
        <v>-3.3920550322177206E-4</v>
      </c>
      <c r="BL408" s="240">
        <f t="shared" ca="1" si="654"/>
        <v>3.2695797028068382E-3</v>
      </c>
      <c r="BM408" s="240">
        <f t="shared" ca="1" si="655"/>
        <v>2.9891430532407548E-3</v>
      </c>
      <c r="BN408" s="240">
        <f t="shared" ca="1" si="656"/>
        <v>-8.4693118551848652E-4</v>
      </c>
      <c r="BO408" s="240">
        <f t="shared" ca="1" si="657"/>
        <v>-3.6755660662234056E-3</v>
      </c>
      <c r="BP408" s="240">
        <f t="shared" ca="1" si="658"/>
        <v>-2.1320512592585554E-3</v>
      </c>
      <c r="BQ408" s="240">
        <f t="shared" ca="1" si="659"/>
        <v>1.9475755585675646E-3</v>
      </c>
      <c r="BR408" s="240">
        <f t="shared" ca="1" si="660"/>
        <v>3.7105274162143789E-3</v>
      </c>
      <c r="BS408" s="240">
        <f t="shared" ca="1" si="661"/>
        <v>1.05974245302899E-3</v>
      </c>
      <c r="BT408" s="240">
        <f t="shared" ca="1" si="662"/>
        <v>-2.8516245678697218E-3</v>
      </c>
      <c r="BU408" s="240">
        <f t="shared" ca="1" si="663"/>
        <v>-3.3709346268938488E-3</v>
      </c>
      <c r="BV408" s="240">
        <f t="shared" ca="1" si="664"/>
        <v>1.1954061261496734E-4</v>
      </c>
      <c r="BW408" s="240">
        <f t="shared" ca="1" si="665"/>
        <v>3.4678202167599294E-3</v>
      </c>
      <c r="BX408" s="240">
        <f t="shared" ca="1" si="666"/>
        <v>2.6910674301307623E-3</v>
      </c>
      <c r="BY408" s="240">
        <f t="shared" ca="1" si="667"/>
        <v>-1.2867568138354734E-3</v>
      </c>
      <c r="BZ408" s="240">
        <f t="shared" ca="1" si="668"/>
        <v>-3.7339614742179041E-3</v>
      </c>
      <c r="CA408" s="240">
        <f t="shared" ca="1" si="669"/>
        <v>-1.739554094676667E-3</v>
      </c>
      <c r="CB408" s="240">
        <f t="shared" ca="1" si="670"/>
        <v>2.3240830999988588E-3</v>
      </c>
      <c r="CC408" s="240">
        <f t="shared" ca="1" si="671"/>
        <v>3.6231830732773038E-3</v>
      </c>
      <c r="CD408" s="240">
        <f t="shared" ca="1" si="672"/>
        <v>6.1244383899219696E-4</v>
      </c>
      <c r="CE408" s="240">
        <f t="shared" ca="1" si="673"/>
        <v>-3.1268079811423662E-3</v>
      </c>
      <c r="CF408" s="240">
        <f t="shared" ca="1" si="674"/>
        <v>-3.14666738883105E-3</v>
      </c>
      <c r="CG408" s="240">
        <f t="shared" ca="1" si="675"/>
        <v>5.7648872636926704E-4</v>
      </c>
      <c r="CH408" s="240">
        <f t="shared" ca="1" si="676"/>
        <v>3.6139014867969609E-3</v>
      </c>
      <c r="CI408" s="240">
        <f t="shared" ca="1" si="677"/>
        <v>2.3525156480190979E-3</v>
      </c>
      <c r="CJ408" s="240">
        <f t="shared" ca="1" si="678"/>
        <v>-1.707228421955813E-3</v>
      </c>
      <c r="CK408" s="240">
        <f t="shared" ca="1" si="679"/>
        <v>-3.7361946260591936E-3</v>
      </c>
      <c r="CL408" s="240">
        <f t="shared" ca="1" si="680"/>
        <v>-1.3208924173294038E-3</v>
      </c>
      <c r="CM408" s="240">
        <f t="shared" ca="1" si="681"/>
        <v>2.6656342683436252E-3</v>
      </c>
      <c r="CN408" s="240">
        <f t="shared" ca="1" si="682"/>
        <v>3.4813426844499868E-3</v>
      </c>
      <c r="CO408" s="240">
        <f t="shared" ca="1" si="683"/>
        <v>1.5593349955270701E-4</v>
      </c>
      <c r="CP408" s="240">
        <f t="shared" ca="1" si="684"/>
        <v>-3.3549612919376946E-3</v>
      </c>
      <c r="CQ408" s="240">
        <f t="shared" ca="1" si="685"/>
        <v>-2.8750713443141331E-3</v>
      </c>
      <c r="CR408" s="240">
        <f t="shared" ca="1" si="686"/>
        <v>1.0247659130817794E-3</v>
      </c>
      <c r="CS408" s="240">
        <f t="shared" ca="1" si="687"/>
        <v>3.70562631464372E-3</v>
      </c>
      <c r="CT408" s="240">
        <f t="shared" ca="1" si="688"/>
        <v>1.9785798408335923E-3</v>
      </c>
      <c r="CU408" s="240">
        <f t="shared" ca="1" si="689"/>
        <v>-2.1020217255173623E-3</v>
      </c>
      <c r="CV408" s="240">
        <f t="shared" ca="1" si="690"/>
        <v>-3.6822319330649575E-3</v>
      </c>
      <c r="CW408" s="240">
        <f t="shared" ca="1" si="691"/>
        <v>-8.8236328853538476E-4</v>
      </c>
      <c r="CX408" s="240">
        <f t="shared" ca="1" si="692"/>
        <v>2.9670918161132506E-3</v>
      </c>
      <c r="CY408" s="240">
        <f t="shared" ca="1" si="693"/>
        <v>3.2871396612057916E-3</v>
      </c>
      <c r="CZ408" s="240">
        <f t="shared" ca="1" si="694"/>
        <v>-3.0292222486335933E-4</v>
      </c>
      <c r="DA408" s="240">
        <f t="shared" ca="1" si="695"/>
        <v>-3.5326528620956551E-3</v>
      </c>
      <c r="DB408" s="240">
        <f t="shared" ca="1" si="696"/>
        <v>-2.560231550654908E-3</v>
      </c>
      <c r="DC408" s="240">
        <f t="shared" ca="1" si="697"/>
        <v>1.4576296666067865E-3</v>
      </c>
      <c r="DD408" s="240">
        <f t="shared" ca="1" si="698"/>
        <v>3.7416150735117048E-3</v>
      </c>
      <c r="DE408" s="240">
        <f t="shared" ca="1" si="699"/>
        <v>1.5748843511747303E-3</v>
      </c>
      <c r="DF408" s="240">
        <f t="shared" ca="1" si="700"/>
        <v>-2.4651986657598388E-3</v>
      </c>
      <c r="DG408" s="240">
        <f t="shared" ca="1" si="701"/>
        <v>-3.572885044366442E-3</v>
      </c>
      <c r="DH408" s="240">
        <f t="shared" ca="1" si="702"/>
        <v>-4.3056259457581838E-4</v>
      </c>
      <c r="DI408" s="240">
        <f t="shared" ca="1" si="703"/>
        <v>3.223921541191816E-3</v>
      </c>
      <c r="DJ408" s="240">
        <f t="shared" ca="1" si="704"/>
        <v>3.043494997778954E-3</v>
      </c>
      <c r="DK408" s="240">
        <f t="shared" ca="1" si="705"/>
        <v>-7.5722171705669232E-4</v>
      </c>
      <c r="DL408" s="240">
        <f t="shared" ca="1" si="706"/>
        <v>-3.6572100450053113E-3</v>
      </c>
      <c r="DM408" s="240">
        <f t="shared" ca="1" si="707"/>
        <v>-2.2068834914037009E-3</v>
      </c>
      <c r="DN408" s="240">
        <f t="shared" ca="1" si="708"/>
        <v>1.8685693131805738E-3</v>
      </c>
      <c r="DO408" s="240">
        <f t="shared" ca="1" si="709"/>
        <v>3.7213264589691175E-3</v>
      </c>
      <c r="DP408" s="240">
        <f t="shared" ca="1" si="710"/>
        <v>1.1475011349677327E-3</v>
      </c>
      <c r="DQ408" s="240">
        <f t="shared" ca="1" si="711"/>
        <v>-2.7912967234560099E-3</v>
      </c>
      <c r="DR408" s="240">
        <f t="shared" ca="1" si="712"/>
        <v>-3.4097986389500395E-3</v>
      </c>
      <c r="DS408" s="240">
        <f t="shared" ca="1" si="713"/>
        <v>2.7714161574888857E-5</v>
      </c>
      <c r="DT408" s="240">
        <f t="shared" ca="1" si="714"/>
        <v>3.4322604854563911E-3</v>
      </c>
      <c r="DU408" s="240">
        <f t="shared" ca="1" si="715"/>
        <v>2.7540733366925511E-3</v>
      </c>
      <c r="DV408" s="240">
        <f t="shared" ca="1" si="716"/>
        <v>-1.200131889801565E-3</v>
      </c>
      <c r="DW408" s="240">
        <f t="shared" ca="1" si="717"/>
        <v>-3.7267593846975217E-3</v>
      </c>
      <c r="DX408" s="240">
        <f t="shared" ca="1" si="718"/>
        <v>-1.8203418502688894E-3</v>
      </c>
      <c r="DY408" s="240">
        <f t="shared" ca="1" si="719"/>
        <v>2.2514039380150306E-3</v>
      </c>
      <c r="DZ408" s="240">
        <f t="shared" ca="1" si="720"/>
        <v>3.6450656306633565E-3</v>
      </c>
      <c r="EA408" s="240">
        <f t="shared" ca="1" si="721"/>
        <v>7.028584335939047E-4</v>
      </c>
      <c r="EB408" s="240">
        <f t="shared" ca="1" si="722"/>
        <v>-3.075411080285243E-3</v>
      </c>
      <c r="EC408" s="240">
        <f t="shared" ca="1" si="723"/>
        <v>-3.1954256881544319E-3</v>
      </c>
      <c r="ED408" s="240">
        <f t="shared" ca="1" si="724"/>
        <v>4.8557407093920217E-4</v>
      </c>
      <c r="EE408" s="240">
        <f t="shared" ca="1" si="725"/>
        <v>3.5889750372627466E-3</v>
      </c>
      <c r="EF408" s="240">
        <f t="shared" ca="1" si="726"/>
        <v>2.423227849123767E-3</v>
      </c>
      <c r="EG408" s="240">
        <f t="shared" ca="1" si="727"/>
        <v>-1.6249909618380116E-3</v>
      </c>
      <c r="EH408" s="240">
        <f t="shared" ca="1" si="728"/>
        <v>-3.7402547943666421E-3</v>
      </c>
      <c r="EI408" s="240">
        <f t="shared" ca="1" si="729"/>
        <v>-1.4064205733272362E-3</v>
      </c>
      <c r="EJ408" s="240">
        <f t="shared" ca="1" si="730"/>
        <v>2.6003753520090641E-3</v>
      </c>
      <c r="EK408" s="240">
        <f t="shared" ca="1" si="731"/>
        <v>3.5139796224359131E-3</v>
      </c>
      <c r="EL408" s="240">
        <f t="shared" ca="1" si="732"/>
        <v>2.4764408715627741E-4</v>
      </c>
      <c r="EM408" s="240">
        <f t="shared" ca="1" si="733"/>
        <v>-3.3132683918663582E-3</v>
      </c>
      <c r="EN408" s="240">
        <f t="shared" ca="1" si="734"/>
        <v>-2.9329905606985626E-3</v>
      </c>
      <c r="EO408" s="240">
        <f t="shared" ca="1" si="735"/>
        <v>9.3613049430299044E-4</v>
      </c>
      <c r="EP408" s="240">
        <f t="shared" ca="1" si="736"/>
        <v>3.6917080638814771E-3</v>
      </c>
      <c r="EQ408" s="240">
        <f t="shared" ca="1" si="737"/>
        <v>2.0559347591573478E-3</v>
      </c>
      <c r="ER408" s="240">
        <f t="shared" ca="1" si="738"/>
        <v>-2.0254086572625402E-3</v>
      </c>
      <c r="ES408" s="240">
        <f t="shared" ca="1" si="739"/>
        <v>-3.6974932904896645E-3</v>
      </c>
      <c r="ET408" s="240">
        <f t="shared" ca="1" si="740"/>
        <v>-9.7134542186274578E-4</v>
      </c>
      <c r="EU408" s="240">
        <f t="shared" ca="1" si="741"/>
        <v>2.9102347002728721E-3</v>
      </c>
      <c r="EV408" s="240">
        <f t="shared" ca="1" si="742"/>
        <v>3.3300400898657744E-3</v>
      </c>
      <c r="EW408" s="240">
        <f t="shared" ca="1" si="743"/>
        <v>-2.1129505685983001E-4</v>
      </c>
      <c r="EX408" s="240">
        <f t="shared" ca="1" si="744"/>
        <v>-3.5012910628350871E-3</v>
      </c>
      <c r="EY408" s="240">
        <f t="shared" ca="1" si="745"/>
        <v>-2.6264405251745426E-3</v>
      </c>
      <c r="EZ408" s="240">
        <f t="shared" ca="1" si="746"/>
        <v>1.3726066436796805E-3</v>
      </c>
      <c r="FA408" s="240">
        <f t="shared" ca="1" si="747"/>
        <v>3.7389143649680249E-3</v>
      </c>
      <c r="FB408" s="240">
        <f t="shared" ca="1" si="748"/>
        <v>1.6577184967438187E-3</v>
      </c>
      <c r="FC408" s="240">
        <f t="shared" ca="1" si="749"/>
        <v>-2.3953623212263262E-3</v>
      </c>
      <c r="FD408" s="240">
        <f t="shared" ca="1" si="750"/>
        <v>-3.5991180458874454E-3</v>
      </c>
      <c r="FE408" s="240">
        <f t="shared" ca="1" si="751"/>
        <v>-5.2166033112271721E-4</v>
      </c>
      <c r="FF408" s="240">
        <f t="shared" ca="1" si="752"/>
        <v>3.1763214097905992E-3</v>
      </c>
      <c r="FG408" s="240">
        <f t="shared" ca="1" si="753"/>
        <v>3.0960136547340993E-3</v>
      </c>
      <c r="FH408" s="240">
        <f t="shared" ca="1" si="754"/>
        <v>-6.6705612654688708E-4</v>
      </c>
      <c r="FI408" s="240">
        <f t="shared" ca="1" si="755"/>
        <v>-3.636651057207986E-3</v>
      </c>
      <c r="FJ408" s="240">
        <f t="shared" ca="1" si="756"/>
        <v>-2.280386379454272E-3</v>
      </c>
      <c r="FK408" s="240">
        <f t="shared" ca="1" si="757"/>
        <v>1.7884375115097219E-3</v>
      </c>
      <c r="FL408" s="240">
        <f t="shared" ca="1" si="758"/>
        <v>3.7298839138143218E-3</v>
      </c>
      <c r="FM408" s="240">
        <f t="shared" ca="1" si="759"/>
        <v>1.2345686051307035E-3</v>
      </c>
      <c r="FN408" s="240">
        <f t="shared" ca="1" si="760"/>
        <v>-2.7292875062693593E-3</v>
      </c>
      <c r="FO408" s="240">
        <f t="shared" ca="1" si="761"/>
        <v>-3.4466087158066894E-3</v>
      </c>
      <c r="FP408" s="240">
        <f t="shared" ca="1" si="762"/>
        <v>-6.4128983439716808E-5</v>
      </c>
      <c r="FQ408" s="240">
        <f t="shared" ca="1" si="763"/>
        <v>3.3946332887768585E-3</v>
      </c>
      <c r="FR408" s="240">
        <f t="shared" ca="1" si="764"/>
        <v>2.8154202924577866E-3</v>
      </c>
      <c r="FS408" s="240">
        <f t="shared" ca="1" si="765"/>
        <v>-1.1127840511931132E-3</v>
      </c>
      <c r="FT408" s="240">
        <f t="shared" ca="1" si="766"/>
        <v>-3.7173124346763162E-3</v>
      </c>
      <c r="FU408" s="240">
        <f t="shared" ca="1" si="767"/>
        <v>-1.9000330999975688E-3</v>
      </c>
      <c r="FV408" s="240">
        <f t="shared" ca="1" si="768"/>
        <v>2.1773686144843153E-3</v>
      </c>
      <c r="FW408" s="240">
        <f t="shared" ca="1" si="769"/>
        <v>3.6647525368112698E-3</v>
      </c>
      <c r="FX408" s="240">
        <f t="shared" ca="1" si="770"/>
        <v>7.9284965255668077E-4</v>
      </c>
      <c r="FY408" s="240">
        <f t="shared" ca="1" si="771"/>
        <v>-3.0221616667903224E-3</v>
      </c>
      <c r="FZ408" s="240">
        <f t="shared" ca="1" si="772"/>
        <v>-3.242259182527958E-3</v>
      </c>
      <c r="GA408" s="240">
        <f t="shared" ca="1" si="773"/>
        <v>3.9436692384553474E-4</v>
      </c>
      <c r="GB408" s="240">
        <f t="shared" ca="1" si="774"/>
        <v>3.5618867233665362E-3</v>
      </c>
      <c r="GC408" s="240">
        <f t="shared" ca="1" si="775"/>
        <v>2.4924803883823688E-3</v>
      </c>
      <c r="GD408" s="240">
        <f t="shared" ca="1" si="776"/>
        <v>-1.5417746679270289E-3</v>
      </c>
      <c r="GE408" s="240">
        <f t="shared" ca="1" si="777"/>
        <v>-3.7420619730430997E-3</v>
      </c>
      <c r="GF408" s="240">
        <f t="shared" ca="1" si="778"/>
        <v>-1.4911015541611001E-3</v>
      </c>
      <c r="GG408" s="240">
        <f t="shared" ca="1" si="779"/>
        <v>2.5335500667968275E-3</v>
      </c>
      <c r="GH408" s="240">
        <f t="shared" ca="1" si="780"/>
        <v>3.5444998704934833E-3</v>
      </c>
      <c r="GI408" s="240">
        <f t="shared" ca="1" si="781"/>
        <v>3.3920550322180676E-4</v>
      </c>
      <c r="GJ408" s="240">
        <f t="shared" ca="1" si="782"/>
        <v>-3.2695797028068734E-3</v>
      </c>
      <c r="GK408" s="240">
        <f t="shared" ca="1" si="783"/>
        <v>-2.9891430532407435E-3</v>
      </c>
      <c r="GL408" s="240">
        <f t="shared" ca="1" si="784"/>
        <v>8.4693118551850441E-4</v>
      </c>
      <c r="GM408" s="240">
        <f t="shared" ca="1" si="785"/>
        <v>3.6755660662233991E-3</v>
      </c>
      <c r="GN408" s="240">
        <f t="shared" ca="1" si="786"/>
        <v>2.1320512592584964E-3</v>
      </c>
      <c r="GO408" s="240">
        <f t="shared" ca="1" si="787"/>
        <v>-1.9475755585675802E-3</v>
      </c>
      <c r="GP408" s="240">
        <f t="shared" ca="1" si="788"/>
        <v>-3.7105274162143767E-3</v>
      </c>
      <c r="GQ408" s="240">
        <f t="shared" ca="1" si="789"/>
        <v>-1.0597424530289724E-3</v>
      </c>
      <c r="GR408" s="240">
        <f t="shared" ca="1" si="790"/>
        <v>2.8516245678696997E-3</v>
      </c>
      <c r="GS408" s="240">
        <f t="shared" ca="1" si="791"/>
        <v>3.370934626893818E-3</v>
      </c>
      <c r="GT408" s="240">
        <f t="shared" ca="1" si="792"/>
        <v>-1.1954061261498571E-4</v>
      </c>
      <c r="GU408" s="240">
        <f t="shared" ca="1" si="793"/>
        <v>-3.4678202167599359E-3</v>
      </c>
      <c r="GV408" s="240">
        <f t="shared" ca="1" si="794"/>
        <v>-2.691067430130787E-3</v>
      </c>
      <c r="GW408" s="240">
        <f t="shared" ca="1" si="795"/>
        <v>1.2867568138355406E-3</v>
      </c>
      <c r="GX408" s="240">
        <f t="shared" ca="1" si="796"/>
        <v>3.7339614742179054E-3</v>
      </c>
      <c r="GY408" s="240">
        <f t="shared" ca="1" si="797"/>
        <v>1.739554094676651E-3</v>
      </c>
      <c r="GZ408" s="240">
        <f t="shared" ca="1" si="798"/>
        <v>-2.3240830999988315E-3</v>
      </c>
      <c r="HA408" s="240">
        <f t="shared" ca="1" si="799"/>
        <v>-3.6231830732772856E-3</v>
      </c>
      <c r="HB408" s="240">
        <f t="shared" ca="1" si="800"/>
        <v>-6.1244383899217874E-4</v>
      </c>
      <c r="HC408" s="240">
        <f t="shared" ca="1" si="801"/>
        <v>3.1268079811423762E-3</v>
      </c>
      <c r="HD408" s="240">
        <f t="shared" ca="1" si="802"/>
        <v>3.146667388831069E-3</v>
      </c>
      <c r="HE408" s="240">
        <f t="shared" ca="1" si="803"/>
        <v>-5.7648872636933773E-4</v>
      </c>
      <c r="HF408" s="240">
        <f t="shared" ca="1" si="804"/>
        <v>-3.6139014867969657E-3</v>
      </c>
      <c r="HG408" s="240">
        <f t="shared" ca="1" si="805"/>
        <v>-2.3525156480190836E-3</v>
      </c>
      <c r="HH408" s="240">
        <f t="shared" ca="1" si="806"/>
        <v>1.7072284219558295E-3</v>
      </c>
      <c r="HI408" s="240">
        <f t="shared" ca="1" si="807"/>
        <v>3.7361946260591953E-3</v>
      </c>
      <c r="HJ408" s="240">
        <f t="shared" ca="1" si="808"/>
        <v>1.3208924173293366E-3</v>
      </c>
      <c r="HK408" s="240">
        <f t="shared" ca="1" si="809"/>
        <v>-2.6656342683436377E-3</v>
      </c>
      <c r="HL408" s="240">
        <f t="shared" ca="1" si="810"/>
        <v>-3.4813426844499803E-3</v>
      </c>
      <c r="HM408" s="240">
        <f t="shared" ca="1" si="811"/>
        <v>-1.559334995527417E-4</v>
      </c>
      <c r="HN408" s="240">
        <f t="shared" ca="1" si="812"/>
        <v>3.3549612919377262E-3</v>
      </c>
      <c r="HO408" s="240">
        <f t="shared" ca="1" si="813"/>
        <v>2.8750713443141214E-3</v>
      </c>
      <c r="HP408" s="240">
        <f t="shared" ca="1" si="814"/>
        <v>-1.0247659130817972E-3</v>
      </c>
      <c r="HQ408" s="240">
        <f t="shared" ca="1" si="815"/>
        <v>-3.7056263146437152E-3</v>
      </c>
      <c r="HR408" s="240">
        <f t="shared" ca="1" si="816"/>
        <v>-1.978579840833532E-3</v>
      </c>
      <c r="HS408" s="240">
        <f t="shared" ca="1" si="817"/>
        <v>2.1020217255173774E-3</v>
      </c>
      <c r="HT408" s="240">
        <f t="shared" ca="1" si="818"/>
        <v>3.6822319330649541E-3</v>
      </c>
      <c r="HU408" s="240">
        <f t="shared" ca="1" si="819"/>
        <v>8.8236328853541859E-4</v>
      </c>
      <c r="HV408" s="240">
        <f t="shared" ca="1" si="820"/>
        <v>-2.9670918161132293E-3</v>
      </c>
      <c r="HW408" s="240">
        <f t="shared" ca="1" si="821"/>
        <v>-3.2871396612058081E-3</v>
      </c>
      <c r="HX408" s="240">
        <f t="shared" ca="1" si="822"/>
        <v>3.0292222486327162E-4</v>
      </c>
      <c r="HY408" s="240">
        <f t="shared" ca="1" si="823"/>
        <v>3.5326528620956963E-3</v>
      </c>
      <c r="HZ408" s="240">
        <f t="shared" ca="1" si="824"/>
        <v>2.5602315506548551E-3</v>
      </c>
      <c r="IA408" s="240">
        <f t="shared" ca="1" si="825"/>
        <v>-1.4576296666068522E-3</v>
      </c>
      <c r="IB408" s="240">
        <f t="shared" ca="1" si="826"/>
        <v>-3.7416150735117056E-3</v>
      </c>
      <c r="IC408" s="240">
        <f t="shared" ca="1" si="827"/>
        <v>-1.5748843511747138E-3</v>
      </c>
      <c r="ID408" s="240">
        <f t="shared" ca="1" si="828"/>
        <v>2.4651986657598123E-3</v>
      </c>
      <c r="IE408" s="240">
        <f t="shared" ca="1" si="829"/>
        <v>1.2523857397217588E-3</v>
      </c>
      <c r="IF408" s="240">
        <f t="shared" ca="1" si="830"/>
        <v>4.3056259457590587E-4</v>
      </c>
      <c r="IG408" s="240">
        <f t="shared" ca="1" si="831"/>
        <v>-3.2239215411918793E-3</v>
      </c>
      <c r="IH408" s="240">
        <f t="shared" ca="1" si="832"/>
        <v>-3.0434949977789119E-3</v>
      </c>
      <c r="II408" s="240">
        <f t="shared" ca="1" si="833"/>
        <v>7.5722171705676236E-4</v>
      </c>
      <c r="IJ408" s="240">
        <f t="shared" ca="1" si="834"/>
        <v>3.6572100450053152E-3</v>
      </c>
      <c r="IK408" s="240">
        <f t="shared" ca="1" si="835"/>
        <v>2.2068834914036857E-3</v>
      </c>
      <c r="IL408" s="240">
        <f t="shared" ca="1" si="836"/>
        <v>-1.8685693131805896E-3</v>
      </c>
      <c r="IM408" s="240">
        <f t="shared" ca="1" si="837"/>
        <v>-3.7213264589691158E-3</v>
      </c>
      <c r="IN408" s="240">
        <f t="shared" ca="1" si="838"/>
        <v>-1.1475011349678166E-3</v>
      </c>
      <c r="IO408" s="240">
        <f t="shared" ca="1" si="839"/>
        <v>2.7912967234559518E-3</v>
      </c>
      <c r="IP408" s="240">
        <f t="shared" ca="1" si="840"/>
        <v>3.4097986389499883E-3</v>
      </c>
      <c r="IQ408" s="240">
        <f t="shared" ca="1" si="841"/>
        <v>-2.771416157501354E-5</v>
      </c>
      <c r="IR408" s="240">
        <f t="shared" ca="1" si="842"/>
        <v>-3.4322604854563985E-3</v>
      </c>
      <c r="IS408" s="240">
        <f t="shared" ca="1" si="843"/>
        <v>-2.7540733366925385E-3</v>
      </c>
      <c r="IT408" s="240">
        <f t="shared" ca="1" si="844"/>
        <v>1.2001318898015828E-3</v>
      </c>
      <c r="IU408" s="240">
        <f t="shared" ca="1" si="845"/>
        <v>3.7267593846975235E-3</v>
      </c>
      <c r="IV408" s="240">
        <f t="shared" ca="1" si="846"/>
        <v>1.8203418502689664E-3</v>
      </c>
      <c r="IW408" s="240">
        <f t="shared" ca="1" si="847"/>
        <v>-2.2514039380149608E-3</v>
      </c>
      <c r="IX408" s="240">
        <f t="shared" ca="1" si="848"/>
        <v>-3.6450656306633283E-3</v>
      </c>
      <c r="IY408" s="240">
        <f t="shared" ca="1" si="849"/>
        <v>-7.028584335937823E-4</v>
      </c>
      <c r="IZ408" s="240">
        <f t="shared" ca="1" si="850"/>
        <v>3.075411080285253E-3</v>
      </c>
      <c r="JA408" s="240">
        <f t="shared" ca="1" si="851"/>
        <v>3.1954256881544223E-3</v>
      </c>
      <c r="JB408" s="240">
        <f t="shared" ca="1" si="852"/>
        <v>-4.8557407093922038E-4</v>
      </c>
    </row>
    <row r="409" spans="2:262">
      <c r="B409" s="248">
        <v>48</v>
      </c>
      <c r="C409" s="247">
        <f t="shared" si="853"/>
        <v>9.3750000000000051E-4</v>
      </c>
      <c r="D409" s="244">
        <f t="shared" ca="1" si="597"/>
        <v>80.130955568493974</v>
      </c>
      <c r="E409" s="243">
        <f ca="1">BB361</f>
        <v>0.13095556849397152</v>
      </c>
      <c r="F409" s="242">
        <v>48</v>
      </c>
      <c r="G409" s="240">
        <f t="shared" ca="1" si="854"/>
        <v>-9.9050969842191133E-4</v>
      </c>
      <c r="H409" s="240">
        <f t="shared" ca="1" si="598"/>
        <v>-6.3600077902355927E-4</v>
      </c>
      <c r="I409" s="240">
        <f t="shared" ca="1" si="599"/>
        <v>5.0373577621469804E-4</v>
      </c>
      <c r="J409" s="240">
        <f t="shared" ca="1" si="600"/>
        <v>1.021543450717426E-3</v>
      </c>
      <c r="K409" s="240">
        <f t="shared" ca="1" si="601"/>
        <v>2.7811973184654757E-4</v>
      </c>
      <c r="L409" s="240">
        <f t="shared" ca="1" si="602"/>
        <v>-8.0867982353443593E-4</v>
      </c>
      <c r="M409" s="240">
        <f t="shared" ca="1" si="603"/>
        <v>-8.9705647295565318E-4</v>
      </c>
      <c r="N409" s="240">
        <f t="shared" ca="1" si="604"/>
        <v>1.2210252334245443E-4</v>
      </c>
      <c r="O409" s="240">
        <f t="shared" ca="1" si="605"/>
        <v>9.9050969842191111E-4</v>
      </c>
      <c r="P409" s="240">
        <f t="shared" ca="1" si="606"/>
        <v>6.3600077902356024E-4</v>
      </c>
      <c r="Q409" s="240">
        <f t="shared" ca="1" si="607"/>
        <v>-5.0373577621469804E-4</v>
      </c>
      <c r="R409" s="240">
        <f t="shared" ca="1" si="608"/>
        <v>-1.021543450717426E-3</v>
      </c>
      <c r="S409" s="240">
        <f t="shared" ca="1" si="609"/>
        <v>-2.7811973184654789E-4</v>
      </c>
      <c r="T409" s="240">
        <f t="shared" ca="1" si="610"/>
        <v>8.0867982353443636E-4</v>
      </c>
      <c r="U409" s="241">
        <f t="shared" ca="1" si="611"/>
        <v>8.9705647295565329E-4</v>
      </c>
      <c r="V409" s="240">
        <f t="shared" ca="1" si="612"/>
        <v>-1.2210252334245405E-4</v>
      </c>
      <c r="W409" s="240">
        <f t="shared" ca="1" si="613"/>
        <v>-9.9050969842191111E-4</v>
      </c>
      <c r="X409" s="240">
        <f t="shared" ca="1" si="614"/>
        <v>-6.3600077902356046E-4</v>
      </c>
      <c r="Y409" s="240">
        <f t="shared" ca="1" si="615"/>
        <v>5.037357762146962E-4</v>
      </c>
      <c r="Z409" s="240">
        <f t="shared" ca="1" si="616"/>
        <v>1.0215434507174265E-3</v>
      </c>
      <c r="AA409" s="240">
        <f t="shared" ca="1" si="617"/>
        <v>2.7811973184654654E-4</v>
      </c>
      <c r="AB409" s="240">
        <f t="shared" ca="1" si="618"/>
        <v>-8.0867982353443604E-4</v>
      </c>
      <c r="AC409" s="240">
        <f t="shared" ca="1" si="619"/>
        <v>-8.970564729556534E-4</v>
      </c>
      <c r="AD409" s="240">
        <f t="shared" ca="1" si="620"/>
        <v>1.2210252334245367E-4</v>
      </c>
      <c r="AE409" s="240">
        <f t="shared" ca="1" si="621"/>
        <v>9.9050969842191089E-4</v>
      </c>
      <c r="AF409" s="240">
        <f t="shared" ca="1" si="622"/>
        <v>6.3600077902356089E-4</v>
      </c>
      <c r="AG409" s="240">
        <f t="shared" ca="1" si="623"/>
        <v>-5.0373577621469576E-4</v>
      </c>
      <c r="AH409" s="240">
        <f t="shared" ca="1" si="624"/>
        <v>-1.021543450717426E-3</v>
      </c>
      <c r="AI409" s="240">
        <f t="shared" ca="1" si="625"/>
        <v>-2.7811973184655039E-4</v>
      </c>
      <c r="AJ409" s="240">
        <f t="shared" ca="1" si="626"/>
        <v>8.0867982353443582E-4</v>
      </c>
      <c r="AK409" s="240">
        <f t="shared" ca="1" si="627"/>
        <v>8.9705647295565557E-4</v>
      </c>
      <c r="AL409" s="240">
        <f t="shared" ca="1" si="628"/>
        <v>-1.2210252334245332E-4</v>
      </c>
      <c r="AM409" s="240">
        <f t="shared" ca="1" si="629"/>
        <v>-9.9050969842191176E-4</v>
      </c>
      <c r="AN409" s="240">
        <f t="shared" ca="1" si="630"/>
        <v>-6.3600077902356111E-4</v>
      </c>
      <c r="AO409" s="240">
        <f t="shared" ca="1" si="631"/>
        <v>5.0373577621469869E-4</v>
      </c>
      <c r="AP409" s="240">
        <f t="shared" ca="1" si="632"/>
        <v>1.0215434507174265E-3</v>
      </c>
      <c r="AQ409" s="240">
        <f t="shared" ca="1" si="633"/>
        <v>2.781197318465473E-4</v>
      </c>
      <c r="AR409" s="240">
        <f t="shared" ca="1" si="634"/>
        <v>-8.0867982353443333E-4</v>
      </c>
      <c r="AS409" s="240">
        <f t="shared" ca="1" si="635"/>
        <v>-8.9705647295565383E-4</v>
      </c>
      <c r="AT409" s="240">
        <f t="shared" ca="1" si="636"/>
        <v>1.2210252334244931E-4</v>
      </c>
      <c r="AU409" s="240">
        <f t="shared" ca="1" si="637"/>
        <v>9.9050969842191068E-4</v>
      </c>
      <c r="AV409" s="240">
        <f t="shared" ca="1" si="638"/>
        <v>6.3600077902355851E-4</v>
      </c>
      <c r="AW409" s="240">
        <f t="shared" ca="1" si="639"/>
        <v>-5.0373577621469522E-4</v>
      </c>
      <c r="AX409" s="240">
        <f t="shared" ca="1" si="640"/>
        <v>-1.021543450717426E-3</v>
      </c>
      <c r="AY409" s="240">
        <f t="shared" ca="1" si="641"/>
        <v>-2.7811973184655115E-4</v>
      </c>
      <c r="AZ409" s="240">
        <f t="shared" ca="1" si="642"/>
        <v>8.0867982353443539E-4</v>
      </c>
      <c r="BA409" s="240">
        <f t="shared" ca="1" si="643"/>
        <v>8.9705647295565578E-4</v>
      </c>
      <c r="BB409" s="240">
        <f t="shared" ca="1" si="644"/>
        <v>-1.2210252334245256E-4</v>
      </c>
      <c r="BC409" s="240">
        <f t="shared" ca="1" si="645"/>
        <v>-9.9050969842191154E-4</v>
      </c>
      <c r="BD409" s="240">
        <f t="shared" ca="1" si="646"/>
        <v>-6.3600077902356165E-4</v>
      </c>
      <c r="BE409" s="240">
        <f t="shared" ca="1" si="647"/>
        <v>5.0373577621469804E-4</v>
      </c>
      <c r="BF409" s="240">
        <f t="shared" ca="1" si="648"/>
        <v>1.0215434507174265E-3</v>
      </c>
      <c r="BG409" s="240">
        <f t="shared" ca="1" si="649"/>
        <v>2.7811973184654795E-4</v>
      </c>
      <c r="BH409" s="240">
        <f t="shared" ca="1" si="650"/>
        <v>-8.086798235344329E-4</v>
      </c>
      <c r="BI409" s="240">
        <f t="shared" ca="1" si="651"/>
        <v>-8.9705647295565774E-4</v>
      </c>
      <c r="BJ409" s="240">
        <f t="shared" ca="1" si="652"/>
        <v>1.2210252334245582E-4</v>
      </c>
      <c r="BK409" s="240">
        <f t="shared" ca="1" si="653"/>
        <v>9.9050969842191046E-4</v>
      </c>
      <c r="BL409" s="240">
        <f t="shared" ca="1" si="654"/>
        <v>6.3600077902356501E-4</v>
      </c>
      <c r="BM409" s="240">
        <f t="shared" ca="1" si="655"/>
        <v>-5.0373577621470097E-4</v>
      </c>
      <c r="BN409" s="240">
        <f t="shared" ca="1" si="656"/>
        <v>-1.0215434507174262E-3</v>
      </c>
      <c r="BO409" s="240">
        <f t="shared" ca="1" si="657"/>
        <v>-2.7811973184655185E-4</v>
      </c>
      <c r="BP409" s="240">
        <f t="shared" ca="1" si="658"/>
        <v>8.086798235344304E-4</v>
      </c>
      <c r="BQ409" s="240">
        <f t="shared" ca="1" si="659"/>
        <v>8.9705647295565264E-4</v>
      </c>
      <c r="BR409" s="240">
        <f t="shared" ca="1" si="660"/>
        <v>-1.221025233424518E-4</v>
      </c>
      <c r="BS409" s="240">
        <f t="shared" ca="1" si="661"/>
        <v>-9.9050969842190938E-4</v>
      </c>
      <c r="BT409" s="240">
        <f t="shared" ca="1" si="662"/>
        <v>-6.3600077902355656E-4</v>
      </c>
      <c r="BU409" s="240">
        <f t="shared" ca="1" si="663"/>
        <v>5.0373577621469739E-4</v>
      </c>
      <c r="BV409" s="240">
        <f t="shared" ca="1" si="664"/>
        <v>1.0215434507174267E-3</v>
      </c>
      <c r="BW409" s="240">
        <f t="shared" ca="1" si="665"/>
        <v>2.7811973184655575E-4</v>
      </c>
      <c r="BX409" s="240">
        <f t="shared" ca="1" si="666"/>
        <v>-8.0867982353443691E-4</v>
      </c>
      <c r="BY409" s="240">
        <f t="shared" ca="1" si="667"/>
        <v>-8.9705647295565459E-4</v>
      </c>
      <c r="BZ409" s="240">
        <f t="shared" ca="1" si="668"/>
        <v>1.2210252334244779E-4</v>
      </c>
      <c r="CA409" s="240">
        <f t="shared" ca="1" si="669"/>
        <v>9.905096984219122E-4</v>
      </c>
      <c r="CB409" s="240">
        <f t="shared" ca="1" si="670"/>
        <v>6.360007790235597E-4</v>
      </c>
      <c r="CC409" s="240">
        <f t="shared" ca="1" si="671"/>
        <v>-5.0373577621469381E-4</v>
      </c>
      <c r="CD409" s="240">
        <f t="shared" ca="1" si="672"/>
        <v>-1.0215434507174271E-3</v>
      </c>
      <c r="CE409" s="240">
        <f t="shared" ca="1" si="673"/>
        <v>-2.7811973184654551E-4</v>
      </c>
      <c r="CF409" s="240">
        <f t="shared" ca="1" si="674"/>
        <v>8.0867982353443441E-4</v>
      </c>
      <c r="CG409" s="240">
        <f t="shared" ca="1" si="675"/>
        <v>8.9705647295565654E-4</v>
      </c>
      <c r="CH409" s="240">
        <f t="shared" ca="1" si="676"/>
        <v>-1.2210252334244381E-4</v>
      </c>
      <c r="CI409" s="240">
        <f t="shared" ca="1" si="677"/>
        <v>-9.9050969842191111E-4</v>
      </c>
      <c r="CJ409" s="240">
        <f t="shared" ca="1" si="678"/>
        <v>-6.3600077902356295E-4</v>
      </c>
      <c r="CK409" s="240">
        <f t="shared" ca="1" si="679"/>
        <v>5.0373577621469034E-4</v>
      </c>
      <c r="CL409" s="240">
        <f t="shared" ca="1" si="680"/>
        <v>1.0215434507174258E-3</v>
      </c>
      <c r="CM409" s="240">
        <f t="shared" ca="1" si="681"/>
        <v>2.7811973184654947E-4</v>
      </c>
      <c r="CN409" s="240">
        <f t="shared" ca="1" si="682"/>
        <v>-8.0867982353443192E-4</v>
      </c>
      <c r="CO409" s="240">
        <f t="shared" ca="1" si="683"/>
        <v>-8.970564729556586E-4</v>
      </c>
      <c r="CP409" s="240">
        <f t="shared" ca="1" si="684"/>
        <v>1.2210252334245432E-4</v>
      </c>
      <c r="CQ409" s="240">
        <f t="shared" ca="1" si="685"/>
        <v>9.9050969842191003E-4</v>
      </c>
      <c r="CR409" s="240">
        <f t="shared" ca="1" si="686"/>
        <v>6.360007790235661E-4</v>
      </c>
      <c r="CS409" s="240">
        <f t="shared" ca="1" si="687"/>
        <v>-5.0373577621469956E-4</v>
      </c>
      <c r="CT409" s="240">
        <f t="shared" ca="1" si="688"/>
        <v>-1.0215434507174262E-3</v>
      </c>
      <c r="CU409" s="240">
        <f t="shared" ca="1" si="689"/>
        <v>-2.7811973184655331E-4</v>
      </c>
      <c r="CV409" s="240">
        <f t="shared" ca="1" si="690"/>
        <v>8.0867982353442932E-4</v>
      </c>
      <c r="CW409" s="240">
        <f t="shared" ca="1" si="691"/>
        <v>8.9705647295565329E-4</v>
      </c>
      <c r="CX409" s="240">
        <f t="shared" ca="1" si="692"/>
        <v>-1.2210252334245031E-4</v>
      </c>
      <c r="CY409" s="240">
        <f t="shared" ca="1" si="693"/>
        <v>-9.9050969842190916E-4</v>
      </c>
      <c r="CZ409" s="240">
        <f t="shared" ca="1" si="694"/>
        <v>-6.3600077902355786E-4</v>
      </c>
      <c r="DA409" s="240">
        <f t="shared" ca="1" si="695"/>
        <v>5.0373577621469609E-4</v>
      </c>
      <c r="DB409" s="240">
        <f t="shared" ca="1" si="696"/>
        <v>1.0215434507174269E-3</v>
      </c>
      <c r="DC409" s="240">
        <f t="shared" ca="1" si="697"/>
        <v>2.7811973184655716E-4</v>
      </c>
      <c r="DD409" s="240">
        <f t="shared" ca="1" si="698"/>
        <v>-8.0867982353443593E-4</v>
      </c>
      <c r="DE409" s="240">
        <f t="shared" ca="1" si="699"/>
        <v>-8.9705647295565535E-4</v>
      </c>
      <c r="DF409" s="240">
        <f t="shared" ca="1" si="700"/>
        <v>1.221025233424463E-4</v>
      </c>
      <c r="DG409" s="240">
        <f t="shared" ca="1" si="701"/>
        <v>9.9050969842191176E-4</v>
      </c>
      <c r="DH409" s="240">
        <f t="shared" ca="1" si="702"/>
        <v>6.36000779023561E-4</v>
      </c>
      <c r="DI409" s="240">
        <f t="shared" ca="1" si="703"/>
        <v>-5.0373577621469262E-4</v>
      </c>
      <c r="DJ409" s="240">
        <f t="shared" ca="1" si="704"/>
        <v>-1.0215434507174273E-3</v>
      </c>
      <c r="DK409" s="240">
        <f t="shared" ca="1" si="705"/>
        <v>-2.7811973184654703E-4</v>
      </c>
      <c r="DL409" s="240">
        <f t="shared" ca="1" si="706"/>
        <v>8.0867982353442455E-4</v>
      </c>
      <c r="DM409" s="240">
        <f t="shared" ca="1" si="707"/>
        <v>8.9705647295565719E-4</v>
      </c>
      <c r="DN409" s="240">
        <f t="shared" ca="1" si="708"/>
        <v>-1.2210252334245682E-4</v>
      </c>
      <c r="DO409" s="240">
        <f t="shared" ca="1" si="709"/>
        <v>-9.9050969842190677E-4</v>
      </c>
      <c r="DP409" s="240">
        <f t="shared" ca="1" si="710"/>
        <v>-6.3600077902356415E-4</v>
      </c>
      <c r="DQ409" s="240">
        <f t="shared" ca="1" si="711"/>
        <v>5.0373577621470184E-4</v>
      </c>
      <c r="DR409" s="240">
        <f t="shared" ca="1" si="712"/>
        <v>1.0215434507174278E-3</v>
      </c>
      <c r="DS409" s="240">
        <f t="shared" ca="1" si="713"/>
        <v>2.7811973184655093E-4</v>
      </c>
      <c r="DT409" s="240">
        <f t="shared" ca="1" si="714"/>
        <v>-8.0867982353444005E-4</v>
      </c>
      <c r="DU409" s="240">
        <f t="shared" ca="1" si="715"/>
        <v>-8.9705647295565925E-4</v>
      </c>
      <c r="DV409" s="240">
        <f t="shared" ca="1" si="716"/>
        <v>1.2210252334245281E-4</v>
      </c>
      <c r="DW409" s="240">
        <f t="shared" ca="1" si="717"/>
        <v>9.905096984219135E-4</v>
      </c>
      <c r="DX409" s="240">
        <f t="shared" ca="1" si="718"/>
        <v>6.3600077902356729E-4</v>
      </c>
      <c r="DY409" s="240">
        <f t="shared" ca="1" si="719"/>
        <v>-5.0373577621469826E-4</v>
      </c>
      <c r="DZ409" s="240">
        <f t="shared" ca="1" si="720"/>
        <v>-1.0215434507174282E-3</v>
      </c>
      <c r="EA409" s="240">
        <f t="shared" ca="1" si="721"/>
        <v>-2.7811973184655478E-4</v>
      </c>
      <c r="EB409" s="240">
        <f t="shared" ca="1" si="722"/>
        <v>8.0867982353443756E-4</v>
      </c>
      <c r="EC409" s="240">
        <f t="shared" ca="1" si="723"/>
        <v>8.970564729556611E-4</v>
      </c>
      <c r="ED409" s="240">
        <f t="shared" ca="1" si="724"/>
        <v>-1.2210252334244879E-4</v>
      </c>
      <c r="EE409" s="240">
        <f t="shared" ca="1" si="725"/>
        <v>-9.9050969842191263E-4</v>
      </c>
      <c r="EF409" s="240">
        <f t="shared" ca="1" si="726"/>
        <v>-6.3600077902357054E-4</v>
      </c>
      <c r="EG409" s="240">
        <f t="shared" ca="1" si="727"/>
        <v>5.0373577621469479E-4</v>
      </c>
      <c r="EH409" s="240">
        <f t="shared" ca="1" si="728"/>
        <v>1.0215434507174252E-3</v>
      </c>
      <c r="EI409" s="240">
        <f t="shared" ca="1" si="729"/>
        <v>2.7811973184655868E-4</v>
      </c>
      <c r="EJ409" s="240">
        <f t="shared" ca="1" si="730"/>
        <v>-8.0867982353443506E-4</v>
      </c>
      <c r="EK409" s="240">
        <f t="shared" ca="1" si="731"/>
        <v>-8.9705647295566327E-4</v>
      </c>
      <c r="EL409" s="240">
        <f t="shared" ca="1" si="732"/>
        <v>1.2210252334244481E-4</v>
      </c>
      <c r="EM409" s="240">
        <f t="shared" ca="1" si="733"/>
        <v>9.9050969842191133E-4</v>
      </c>
      <c r="EN409" s="240">
        <f t="shared" ca="1" si="734"/>
        <v>6.3600077902357358E-4</v>
      </c>
      <c r="EO409" s="240">
        <f t="shared" ca="1" si="735"/>
        <v>-5.0373577621469121E-4</v>
      </c>
      <c r="EP409" s="240">
        <f t="shared" ca="1" si="736"/>
        <v>-1.0215434507174258E-3</v>
      </c>
      <c r="EQ409" s="240">
        <f t="shared" ca="1" si="737"/>
        <v>-2.7811973184656258E-4</v>
      </c>
      <c r="ER409" s="240">
        <f t="shared" ca="1" si="738"/>
        <v>8.0867982353443257E-4</v>
      </c>
      <c r="ES409" s="240">
        <f t="shared" ca="1" si="739"/>
        <v>8.9705647295565091E-4</v>
      </c>
      <c r="ET409" s="240">
        <f t="shared" ca="1" si="740"/>
        <v>-1.221025233424408E-4</v>
      </c>
      <c r="EU409" s="240">
        <f t="shared" ca="1" si="741"/>
        <v>-9.9050969842191024E-4</v>
      </c>
      <c r="EV409" s="240">
        <f t="shared" ca="1" si="742"/>
        <v>-6.3600077902355385E-4</v>
      </c>
      <c r="EW409" s="240">
        <f t="shared" ca="1" si="743"/>
        <v>5.0373577621468774E-4</v>
      </c>
      <c r="EX409" s="240">
        <f t="shared" ca="1" si="744"/>
        <v>1.0215434507174262E-3</v>
      </c>
      <c r="EY409" s="240">
        <f t="shared" ca="1" si="745"/>
        <v>2.7811973184656643E-4</v>
      </c>
      <c r="EZ409" s="240">
        <f t="shared" ca="1" si="746"/>
        <v>-8.0867982353443018E-4</v>
      </c>
      <c r="FA409" s="240">
        <f t="shared" ca="1" si="747"/>
        <v>-8.9705647295565286E-4</v>
      </c>
      <c r="FB409" s="240">
        <f t="shared" ca="1" si="748"/>
        <v>1.2210252334243679E-4</v>
      </c>
      <c r="FC409" s="240">
        <f t="shared" ca="1" si="749"/>
        <v>9.9050969842190938E-4</v>
      </c>
      <c r="FD409" s="240">
        <f t="shared" ca="1" si="750"/>
        <v>6.3600077902355699E-4</v>
      </c>
      <c r="FE409" s="240">
        <f t="shared" ca="1" si="751"/>
        <v>-5.0373577621468427E-4</v>
      </c>
      <c r="FF409" s="240">
        <f t="shared" ca="1" si="752"/>
        <v>-1.0215434507174267E-3</v>
      </c>
      <c r="FG409" s="240">
        <f t="shared" ca="1" si="753"/>
        <v>-2.7811973184654215E-4</v>
      </c>
      <c r="FH409" s="240">
        <f t="shared" ca="1" si="754"/>
        <v>8.0867982353442769E-4</v>
      </c>
      <c r="FI409" s="240">
        <f t="shared" ca="1" si="755"/>
        <v>8.9705647295565481E-4</v>
      </c>
      <c r="FJ409" s="240">
        <f t="shared" ca="1" si="756"/>
        <v>-1.2210252334243278E-4</v>
      </c>
      <c r="FK409" s="240">
        <f t="shared" ca="1" si="757"/>
        <v>-9.9050969842190829E-4</v>
      </c>
      <c r="FL409" s="240">
        <f t="shared" ca="1" si="758"/>
        <v>-6.3600077902356013E-4</v>
      </c>
      <c r="FM409" s="240">
        <f t="shared" ca="1" si="759"/>
        <v>5.0373577621468069E-4</v>
      </c>
      <c r="FN409" s="240">
        <f t="shared" ca="1" si="760"/>
        <v>1.0215434507174271E-3</v>
      </c>
      <c r="FO409" s="240">
        <f t="shared" ca="1" si="761"/>
        <v>2.781197318465461E-4</v>
      </c>
      <c r="FP409" s="240">
        <f t="shared" ca="1" si="762"/>
        <v>-8.0867982353442509E-4</v>
      </c>
      <c r="FQ409" s="240">
        <f t="shared" ca="1" si="763"/>
        <v>-8.9705647295565676E-4</v>
      </c>
      <c r="FR409" s="240">
        <f t="shared" ca="1" si="764"/>
        <v>1.2210252334245782E-4</v>
      </c>
      <c r="FS409" s="240">
        <f t="shared" ca="1" si="765"/>
        <v>9.9050969842190699E-4</v>
      </c>
      <c r="FT409" s="240">
        <f t="shared" ca="1" si="766"/>
        <v>6.3600077902356328E-4</v>
      </c>
      <c r="FU409" s="240">
        <f t="shared" ca="1" si="767"/>
        <v>-5.0373577621470259E-4</v>
      </c>
      <c r="FV409" s="240">
        <f t="shared" ca="1" si="768"/>
        <v>-1.0215434507174275E-3</v>
      </c>
      <c r="FW409" s="240">
        <f t="shared" ca="1" si="769"/>
        <v>-2.7811973184654995E-4</v>
      </c>
      <c r="FX409" s="240">
        <f t="shared" ca="1" si="770"/>
        <v>8.086798235344226E-4</v>
      </c>
      <c r="FY409" s="240">
        <f t="shared" ca="1" si="771"/>
        <v>8.9705647295565882E-4</v>
      </c>
      <c r="FZ409" s="240">
        <f t="shared" ca="1" si="772"/>
        <v>-1.2210252334245381E-4</v>
      </c>
      <c r="GA409" s="240">
        <f t="shared" ca="1" si="773"/>
        <v>-9.9050969842190612E-4</v>
      </c>
      <c r="GB409" s="240">
        <f t="shared" ca="1" si="774"/>
        <v>-6.3600077902356642E-4</v>
      </c>
      <c r="GC409" s="240">
        <f t="shared" ca="1" si="775"/>
        <v>5.0373577621469913E-4</v>
      </c>
      <c r="GD409" s="240">
        <f t="shared" ca="1" si="776"/>
        <v>1.0215434507174282E-3</v>
      </c>
      <c r="GE409" s="240">
        <f t="shared" ca="1" si="777"/>
        <v>2.781197318465538E-4</v>
      </c>
      <c r="GF409" s="240">
        <f t="shared" ca="1" si="778"/>
        <v>-8.0867982353443821E-4</v>
      </c>
      <c r="GG409" s="240">
        <f t="shared" ca="1" si="779"/>
        <v>-8.9705647295566066E-4</v>
      </c>
      <c r="GH409" s="240">
        <f t="shared" ca="1" si="780"/>
        <v>1.221025233424498E-4</v>
      </c>
      <c r="GI409" s="240">
        <f t="shared" ca="1" si="781"/>
        <v>9.9050969842191285E-4</v>
      </c>
      <c r="GJ409" s="240">
        <f t="shared" ca="1" si="782"/>
        <v>6.3600077902356957E-4</v>
      </c>
      <c r="GK409" s="240">
        <f t="shared" ca="1" si="783"/>
        <v>-5.0373577621469566E-4</v>
      </c>
      <c r="GL409" s="240">
        <f t="shared" ca="1" si="784"/>
        <v>-1.0215434507174286E-3</v>
      </c>
      <c r="GM409" s="240">
        <f t="shared" ca="1" si="785"/>
        <v>-2.7811973184655771E-4</v>
      </c>
      <c r="GN409" s="240">
        <f t="shared" ca="1" si="786"/>
        <v>8.0867982353443571E-4</v>
      </c>
      <c r="GO409" s="240">
        <f t="shared" ca="1" si="787"/>
        <v>8.9705647295566272E-4</v>
      </c>
      <c r="GP409" s="240">
        <f t="shared" ca="1" si="788"/>
        <v>-1.2210252334244581E-4</v>
      </c>
      <c r="GQ409" s="240">
        <f t="shared" ca="1" si="789"/>
        <v>-9.9050969842191176E-4</v>
      </c>
      <c r="GR409" s="240">
        <f t="shared" ca="1" si="790"/>
        <v>-6.3600077902357271E-4</v>
      </c>
      <c r="GS409" s="240">
        <f t="shared" ca="1" si="791"/>
        <v>5.0373577621469208E-4</v>
      </c>
      <c r="GT409" s="240">
        <f t="shared" ca="1" si="792"/>
        <v>1.0215434507174256E-3</v>
      </c>
      <c r="GU409" s="240">
        <f t="shared" ca="1" si="793"/>
        <v>2.7811973184656161E-4</v>
      </c>
      <c r="GV409" s="240">
        <f t="shared" ca="1" si="794"/>
        <v>-8.0867982353443322E-4</v>
      </c>
      <c r="GW409" s="240">
        <f t="shared" ca="1" si="795"/>
        <v>-8.9705647295566478E-4</v>
      </c>
      <c r="GX409" s="240">
        <f t="shared" ca="1" si="796"/>
        <v>1.221025233424418E-4</v>
      </c>
      <c r="GY409" s="240">
        <f t="shared" ca="1" si="797"/>
        <v>9.9050969842191046E-4</v>
      </c>
      <c r="GZ409" s="240">
        <f t="shared" ca="1" si="798"/>
        <v>6.3600077902357596E-4</v>
      </c>
      <c r="HA409" s="240">
        <f t="shared" ca="1" si="799"/>
        <v>-5.0373577621468861E-4</v>
      </c>
      <c r="HB409" s="240">
        <f t="shared" ca="1" si="800"/>
        <v>-1.021543450717426E-3</v>
      </c>
      <c r="HC409" s="240">
        <f t="shared" ca="1" si="801"/>
        <v>-2.7811973184656546E-4</v>
      </c>
      <c r="HD409" s="240">
        <f t="shared" ca="1" si="802"/>
        <v>8.0867982353443073E-4</v>
      </c>
      <c r="HE409" s="240">
        <f t="shared" ca="1" si="803"/>
        <v>8.9705647295565242E-4</v>
      </c>
      <c r="HF409" s="240">
        <f t="shared" ca="1" si="804"/>
        <v>-1.2210252334243779E-4</v>
      </c>
      <c r="HG409" s="240">
        <f t="shared" ca="1" si="805"/>
        <v>-9.9050969842190959E-4</v>
      </c>
      <c r="HH409" s="240">
        <f t="shared" ca="1" si="806"/>
        <v>-6.3600077902355612E-4</v>
      </c>
      <c r="HI409" s="240">
        <f t="shared" ca="1" si="807"/>
        <v>5.0373577621468503E-4</v>
      </c>
      <c r="HJ409" s="240">
        <f t="shared" ca="1" si="808"/>
        <v>1.0215434507174265E-3</v>
      </c>
      <c r="HK409" s="240">
        <f t="shared" ca="1" si="809"/>
        <v>2.7811973184656936E-4</v>
      </c>
      <c r="HL409" s="240">
        <f t="shared" ca="1" si="810"/>
        <v>-8.0867982353442823E-4</v>
      </c>
      <c r="HM409" s="240">
        <f t="shared" ca="1" si="811"/>
        <v>-8.9705647295565427E-4</v>
      </c>
      <c r="HN409" s="240">
        <f t="shared" ca="1" si="812"/>
        <v>1.2210252334243378E-4</v>
      </c>
      <c r="HO409" s="240">
        <f t="shared" ca="1" si="813"/>
        <v>9.9050969842190851E-4</v>
      </c>
      <c r="HP409" s="240">
        <f t="shared" ca="1" si="814"/>
        <v>6.3600077902355937E-4</v>
      </c>
      <c r="HQ409" s="240">
        <f t="shared" ca="1" si="815"/>
        <v>-5.0373577621470704E-4</v>
      </c>
      <c r="HR409" s="240">
        <f t="shared" ca="1" si="816"/>
        <v>-1.0215434507174306E-3</v>
      </c>
      <c r="HS409" s="240">
        <f t="shared" ca="1" si="817"/>
        <v>-2.7811973184657321E-4</v>
      </c>
      <c r="HT409" s="240">
        <f t="shared" ca="1" si="818"/>
        <v>8.0867982353442574E-4</v>
      </c>
      <c r="HU409" s="240">
        <f t="shared" ca="1" si="819"/>
        <v>8.9705647295565633E-4</v>
      </c>
      <c r="HV409" s="240">
        <f t="shared" ca="1" si="820"/>
        <v>-1.2210252334245882E-4</v>
      </c>
      <c r="HW409" s="240">
        <f t="shared" ca="1" si="821"/>
        <v>-9.9050969842191523E-4</v>
      </c>
      <c r="HX409" s="240">
        <f t="shared" ca="1" si="822"/>
        <v>-6.360007790235855E-4</v>
      </c>
      <c r="HY409" s="240">
        <f t="shared" ca="1" si="823"/>
        <v>5.0373577621467798E-4</v>
      </c>
      <c r="HZ409" s="240">
        <f t="shared" ca="1" si="824"/>
        <v>1.0215434507174275E-3</v>
      </c>
      <c r="IA409" s="240">
        <f t="shared" ca="1" si="825"/>
        <v>2.7811973184654892E-4</v>
      </c>
      <c r="IB409" s="240">
        <f t="shared" ca="1" si="826"/>
        <v>-8.0867982353444135E-4</v>
      </c>
      <c r="IC409" s="240">
        <f t="shared" ca="1" si="827"/>
        <v>-8.9705647295567259E-4</v>
      </c>
      <c r="ID409" s="240">
        <f t="shared" ca="1" si="828"/>
        <v>1.2210252334242578E-4</v>
      </c>
      <c r="IE409" s="240">
        <f t="shared" ca="1" si="829"/>
        <v>9.9050969842191588E-4</v>
      </c>
      <c r="IF409" s="240">
        <f t="shared" ca="1" si="830"/>
        <v>6.3600077902356566E-4</v>
      </c>
      <c r="IG409" s="240">
        <f t="shared" ca="1" si="831"/>
        <v>-5.0373577621469999E-4</v>
      </c>
      <c r="IH409" s="240">
        <f t="shared" ca="1" si="832"/>
        <v>-1.0215434507174245E-3</v>
      </c>
      <c r="II409" s="240">
        <f t="shared" ca="1" si="833"/>
        <v>-2.7811973184658102E-4</v>
      </c>
      <c r="IJ409" s="240">
        <f t="shared" ca="1" si="834"/>
        <v>8.0867982353442064E-4</v>
      </c>
      <c r="IK409" s="240">
        <f t="shared" ca="1" si="835"/>
        <v>8.9705647295566023E-4</v>
      </c>
      <c r="IL409" s="240">
        <f t="shared" ca="1" si="836"/>
        <v>-1.221025233424508E-4</v>
      </c>
      <c r="IM409" s="240">
        <f t="shared" ca="1" si="837"/>
        <v>-9.9050969842191306E-4</v>
      </c>
      <c r="IN409" s="240">
        <f t="shared" ca="1" si="838"/>
        <v>-6.3600077902354593E-4</v>
      </c>
      <c r="IO409" s="240">
        <f t="shared" ca="1" si="839"/>
        <v>5.0373577621467094E-4</v>
      </c>
      <c r="IP409" s="240">
        <f t="shared" ca="1" si="840"/>
        <v>1.0215434507174284E-3</v>
      </c>
      <c r="IQ409" s="240">
        <f t="shared" ca="1" si="841"/>
        <v>2.7811973184655673E-4</v>
      </c>
      <c r="IR409" s="240">
        <f t="shared" ca="1" si="842"/>
        <v>-8.0867982353443636E-4</v>
      </c>
      <c r="IS409" s="240">
        <f t="shared" ca="1" si="843"/>
        <v>-8.9705647295564787E-4</v>
      </c>
      <c r="IT409" s="240">
        <f t="shared" ca="1" si="844"/>
        <v>1.2210252334241776E-4</v>
      </c>
      <c r="IU409" s="240">
        <f t="shared" ca="1" si="845"/>
        <v>9.9050969842190417E-4</v>
      </c>
      <c r="IV409" s="240">
        <f t="shared" ca="1" si="846"/>
        <v>6.3600077902357206E-4</v>
      </c>
      <c r="IW409" s="240">
        <f t="shared" ca="1" si="847"/>
        <v>-5.0373577621469295E-4</v>
      </c>
      <c r="IX409" s="240">
        <f t="shared" ca="1" si="848"/>
        <v>-1.0215434507174256E-3</v>
      </c>
      <c r="IY409" s="240">
        <f t="shared" ca="1" si="849"/>
        <v>-2.7811973184653244E-4</v>
      </c>
      <c r="IZ409" s="240">
        <f t="shared" ca="1" si="850"/>
        <v>8.0867982353441576E-4</v>
      </c>
      <c r="JA409" s="240">
        <f t="shared" ca="1" si="851"/>
        <v>8.9705647295566424E-4</v>
      </c>
      <c r="JB409" s="240">
        <f t="shared" ca="1" si="852"/>
        <v>-1.221025233424428E-4</v>
      </c>
    </row>
    <row r="410" spans="2:262">
      <c r="B410" s="248">
        <v>49</v>
      </c>
      <c r="C410" s="247">
        <f t="shared" si="853"/>
        <v>9.5703125000000052E-4</v>
      </c>
      <c r="D410" s="244">
        <f t="shared" ca="1" si="597"/>
        <v>80.135527255141497</v>
      </c>
      <c r="E410" s="243">
        <f ca="1">BC361</f>
        <v>0.13552725514149302</v>
      </c>
      <c r="F410" s="242">
        <v>49</v>
      </c>
      <c r="G410" s="240">
        <f t="shared" ca="1" si="854"/>
        <v>1.4482019476832126E-3</v>
      </c>
      <c r="H410" s="240">
        <f t="shared" ca="1" si="598"/>
        <v>8.5294259880965776E-4</v>
      </c>
      <c r="I410" s="240">
        <f t="shared" ca="1" si="599"/>
        <v>-8.3426233216151347E-4</v>
      </c>
      <c r="J410" s="240">
        <f t="shared" ca="1" si="600"/>
        <v>-1.4534363438357227E-3</v>
      </c>
      <c r="K410" s="240">
        <f t="shared" ca="1" si="601"/>
        <v>-2.1190671997056018E-4</v>
      </c>
      <c r="L410" s="240">
        <f t="shared" ca="1" si="602"/>
        <v>1.3009079903840935E-3</v>
      </c>
      <c r="M410" s="240">
        <f t="shared" ca="1" si="603"/>
        <v>1.1482873774264443E-3</v>
      </c>
      <c r="N410" s="240">
        <f t="shared" ca="1" si="604"/>
        <v>-4.7438213508098175E-4</v>
      </c>
      <c r="O410" s="240">
        <f t="shared" ca="1" si="605"/>
        <v>-1.4897429290994752E-3</v>
      </c>
      <c r="P410" s="240">
        <f t="shared" ca="1" si="606"/>
        <v>-5.9792003671100928E-4</v>
      </c>
      <c r="Q410" s="240">
        <f t="shared" ca="1" si="607"/>
        <v>1.0593660221852534E-3</v>
      </c>
      <c r="R410" s="240">
        <f t="shared" ca="1" si="608"/>
        <v>1.3604411832275846E-3</v>
      </c>
      <c r="S410" s="240">
        <f t="shared" ca="1" si="609"/>
        <v>-8.0133963502466071E-5</v>
      </c>
      <c r="T410" s="240">
        <f t="shared" ca="1" si="610"/>
        <v>-1.4181208146724106E-3</v>
      </c>
      <c r="U410" s="241">
        <f t="shared" ca="1" si="611"/>
        <v>-9.4061532131264262E-4</v>
      </c>
      <c r="V410" s="240">
        <f t="shared" ca="1" si="612"/>
        <v>7.410752438140435E-4</v>
      </c>
      <c r="W410" s="240">
        <f t="shared" ca="1" si="613"/>
        <v>1.4740339252079055E-3</v>
      </c>
      <c r="X410" s="240">
        <f t="shared" ca="1" si="614"/>
        <v>3.1991974291897758E-4</v>
      </c>
      <c r="Y410" s="240">
        <f t="shared" ca="1" si="615"/>
        <v>-1.243758870075725E-3</v>
      </c>
      <c r="Z410" s="240">
        <f t="shared" ca="1" si="616"/>
        <v>-1.215165030892215E-3</v>
      </c>
      <c r="AA410" s="240">
        <f t="shared" ca="1" si="617"/>
        <v>3.6909514369773703E-4</v>
      </c>
      <c r="AB410" s="240">
        <f t="shared" ca="1" si="618"/>
        <v>1.4808360513441836E-3</v>
      </c>
      <c r="AC410" s="240">
        <f t="shared" ca="1" si="619"/>
        <v>6.9679594590394745E-4</v>
      </c>
      <c r="AD410" s="240">
        <f t="shared" ca="1" si="620"/>
        <v>-9.792892465271168E-4</v>
      </c>
      <c r="AE410" s="240">
        <f t="shared" ca="1" si="621"/>
        <v>-1.4016786242183456E-3</v>
      </c>
      <c r="AF410" s="240">
        <f t="shared" ca="1" si="622"/>
        <v>-2.9625112819628478E-5</v>
      </c>
      <c r="AG410" s="240">
        <f t="shared" ca="1" si="623"/>
        <v>1.3803547620971971E-3</v>
      </c>
      <c r="AH410" s="240">
        <f t="shared" ca="1" si="624"/>
        <v>1.0231907678920635E-3</v>
      </c>
      <c r="AI410" s="240">
        <f t="shared" ca="1" si="625"/>
        <v>-6.4387220451164067E-4</v>
      </c>
      <c r="AJ410" s="240">
        <f t="shared" ca="1" si="626"/>
        <v>-1.4866435890252248E-3</v>
      </c>
      <c r="AK410" s="240">
        <f t="shared" ca="1" si="627"/>
        <v>-4.2619909306183226E-4</v>
      </c>
      <c r="AL410" s="240">
        <f t="shared" ca="1" si="628"/>
        <v>1.1798697126878897E-3</v>
      </c>
      <c r="AM410" s="240">
        <f t="shared" ca="1" si="629"/>
        <v>1.2754575997705037E-3</v>
      </c>
      <c r="AN410" s="240">
        <f t="shared" ca="1" si="630"/>
        <v>-2.6180799375141901E-4</v>
      </c>
      <c r="AO410" s="240">
        <f t="shared" ca="1" si="631"/>
        <v>-1.4639043947231442E-3</v>
      </c>
      <c r="AP410" s="240">
        <f t="shared" ca="1" si="632"/>
        <v>-7.9189585749380581E-4</v>
      </c>
      <c r="AQ410" s="240">
        <f t="shared" ca="1" si="633"/>
        <v>8.9390561759386381E-4</v>
      </c>
      <c r="AR410" s="240">
        <f t="shared" ca="1" si="634"/>
        <v>1.4353202472993578E-3</v>
      </c>
      <c r="AS410" s="240">
        <f t="shared" ca="1" si="635"/>
        <v>1.3922364808856136E-4</v>
      </c>
      <c r="AT410" s="240">
        <f t="shared" ca="1" si="636"/>
        <v>-1.3351084474686281E-3</v>
      </c>
      <c r="AU410" s="240">
        <f t="shared" ca="1" si="637"/>
        <v>-1.1002214550483408E-3</v>
      </c>
      <c r="AV410" s="240">
        <f t="shared" ca="1" si="638"/>
        <v>5.4317996594622413E-4</v>
      </c>
      <c r="AW410" s="240">
        <f t="shared" ca="1" si="639"/>
        <v>1.4911970024269223E-3</v>
      </c>
      <c r="AX410" s="240">
        <f t="shared" ca="1" si="640"/>
        <v>5.3016883339238377E-4</v>
      </c>
      <c r="AY410" s="240">
        <f t="shared" ca="1" si="641"/>
        <v>-1.1095867390999927E-3</v>
      </c>
      <c r="AZ410" s="240">
        <f t="shared" ca="1" si="642"/>
        <v>-1.3288383534066426E-3</v>
      </c>
      <c r="BA410" s="240">
        <f t="shared" ca="1" si="643"/>
        <v>1.5310208360324191E-4</v>
      </c>
      <c r="BB410" s="240">
        <f t="shared" ca="1" si="644"/>
        <v>1.4390397133505861E-3</v>
      </c>
      <c r="BC410" s="240">
        <f t="shared" ca="1" si="645"/>
        <v>8.8270441681997816E-4</v>
      </c>
      <c r="BD410" s="240">
        <f t="shared" ca="1" si="646"/>
        <v>-8.0367783666854091E-4</v>
      </c>
      <c r="BE410" s="240">
        <f t="shared" ca="1" si="647"/>
        <v>-1.4611837456003475E-3</v>
      </c>
      <c r="BF410" s="240">
        <f t="shared" ca="1" si="648"/>
        <v>-2.4806771834579017E-4</v>
      </c>
      <c r="BG410" s="240">
        <f t="shared" ca="1" si="649"/>
        <v>1.2826270644859285E-3</v>
      </c>
      <c r="BH410" s="240">
        <f t="shared" ca="1" si="650"/>
        <v>1.1712899468136492E-3</v>
      </c>
      <c r="BI410" s="240">
        <f t="shared" ca="1" si="651"/>
        <v>-4.3954418808279992E-4</v>
      </c>
      <c r="BJ410" s="240">
        <f t="shared" ca="1" si="652"/>
        <v>-1.4876694900712523E-3</v>
      </c>
      <c r="BK410" s="240">
        <f t="shared" ca="1" si="653"/>
        <v>-6.312655428795653E-4</v>
      </c>
      <c r="BL410" s="240">
        <f t="shared" ca="1" si="654"/>
        <v>1.0332908188354101E-3</v>
      </c>
      <c r="BM410" s="240">
        <f t="shared" ca="1" si="655"/>
        <v>1.3750180168716356E-3</v>
      </c>
      <c r="BN410" s="240">
        <f t="shared" ca="1" si="656"/>
        <v>-4.3566499998853311E-5</v>
      </c>
      <c r="BO410" s="240">
        <f t="shared" ca="1" si="657"/>
        <v>-1.4063767510892132E-3</v>
      </c>
      <c r="BP410" s="240">
        <f t="shared" ca="1" si="658"/>
        <v>-9.6872952443157129E-4</v>
      </c>
      <c r="BQ410" s="240">
        <f t="shared" ca="1" si="659"/>
        <v>7.0909485591356665E-4</v>
      </c>
      <c r="BR410" s="240">
        <f t="shared" ca="1" si="660"/>
        <v>1.4791289625831435E-3</v>
      </c>
      <c r="BS410" s="240">
        <f t="shared" ca="1" si="661"/>
        <v>3.5556748814407658E-4</v>
      </c>
      <c r="BT410" s="240">
        <f t="shared" ca="1" si="662"/>
        <v>-1.2231950143106098E-3</v>
      </c>
      <c r="BU410" s="240">
        <f t="shared" ca="1" si="663"/>
        <v>-1.2360111168735444E-3</v>
      </c>
      <c r="BV410" s="240">
        <f t="shared" ca="1" si="664"/>
        <v>3.3352648218089483E-4</v>
      </c>
      <c r="BW410" s="240">
        <f t="shared" ca="1" si="665"/>
        <v>1.4760801678533038E-3</v>
      </c>
      <c r="BX410" s="240">
        <f t="shared" ca="1" si="666"/>
        <v>7.2894136969536318E-4</v>
      </c>
      <c r="BY410" s="240">
        <f t="shared" ca="1" si="667"/>
        <v>-9.5139540609655076E-4</v>
      </c>
      <c r="BZ410" s="240">
        <f t="shared" ca="1" si="668"/>
        <v>-1.4137463385680417E-3</v>
      </c>
      <c r="CA410" s="240">
        <f t="shared" ca="1" si="669"/>
        <v>-6.6205174243755309E-5</v>
      </c>
      <c r="CB410" s="240">
        <f t="shared" ca="1" si="670"/>
        <v>1.3660925113615184E-3</v>
      </c>
      <c r="CC410" s="240">
        <f t="shared" ca="1" si="671"/>
        <v>1.049505002817014E-3</v>
      </c>
      <c r="CD410" s="240">
        <f t="shared" ca="1" si="672"/>
        <v>-6.1066922869655149E-4</v>
      </c>
      <c r="CE410" s="240">
        <f t="shared" ca="1" si="673"/>
        <v>-1.4890586515620924E-3</v>
      </c>
      <c r="CF410" s="240">
        <f t="shared" ca="1" si="674"/>
        <v>-4.6114040691681141E-4</v>
      </c>
      <c r="CG410" s="240">
        <f t="shared" ca="1" si="675"/>
        <v>1.1571343643719209E-3</v>
      </c>
      <c r="CH410" s="240">
        <f t="shared" ca="1" si="676"/>
        <v>1.2940342355998496E-3</v>
      </c>
      <c r="CI410" s="240">
        <f t="shared" ca="1" si="677"/>
        <v>-2.257013673744641E-4</v>
      </c>
      <c r="CJ410" s="240">
        <f t="shared" ca="1" si="678"/>
        <v>-1.4564918393143093E-3</v>
      </c>
      <c r="CK410" s="240">
        <f t="shared" ca="1" si="679"/>
        <v>-8.2266700007141078E-4</v>
      </c>
      <c r="CL410" s="240">
        <f t="shared" ca="1" si="680"/>
        <v>8.6434429922064822E-4</v>
      </c>
      <c r="CM410" s="240">
        <f t="shared" ca="1" si="681"/>
        <v>1.4448134463650609E-3</v>
      </c>
      <c r="CN410" s="240">
        <f t="shared" ca="1" si="682"/>
        <v>1.7561807691094725E-4</v>
      </c>
      <c r="CO410" s="240">
        <f t="shared" ca="1" si="683"/>
        <v>-1.3184052979529209E-3</v>
      </c>
      <c r="CP410" s="240">
        <f t="shared" ca="1" si="684"/>
        <v>-1.1245931226603275E-3</v>
      </c>
      <c r="CQ410" s="240">
        <f t="shared" ca="1" si="685"/>
        <v>5.0893433201924776E-4</v>
      </c>
      <c r="CR410" s="240">
        <f t="shared" ca="1" si="686"/>
        <v>1.4909190026922829E-3</v>
      </c>
      <c r="CS410" s="240">
        <f t="shared" ca="1" si="687"/>
        <v>5.6421436587003116E-4</v>
      </c>
      <c r="CT410" s="240">
        <f t="shared" ca="1" si="688"/>
        <v>-1.0848031030555618E-3</v>
      </c>
      <c r="CU410" s="240">
        <f t="shared" ca="1" si="689"/>
        <v>-1.345044870684934E-3</v>
      </c>
      <c r="CV410" s="240">
        <f t="shared" ca="1" si="690"/>
        <v>1.166531573028526E-4</v>
      </c>
      <c r="CW410" s="240">
        <f t="shared" ca="1" si="691"/>
        <v>1.4290106553037981E-3</v>
      </c>
      <c r="CX410" s="240">
        <f t="shared" ca="1" si="692"/>
        <v>9.119345266960469E-4</v>
      </c>
      <c r="CY410" s="240">
        <f t="shared" ca="1" si="693"/>
        <v>-7.7260923569821382E-4</v>
      </c>
      <c r="CZ410" s="240">
        <f t="shared" ca="1" si="694"/>
        <v>-1.4680509849138049E-3</v>
      </c>
      <c r="DA410" s="240">
        <f t="shared" ca="1" si="695"/>
        <v>-2.8407929000334839E-4</v>
      </c>
      <c r="DB410" s="240">
        <f t="shared" ca="1" si="696"/>
        <v>1.2635735320046268E-3</v>
      </c>
      <c r="DC410" s="240">
        <f t="shared" ca="1" si="697"/>
        <v>1.1935869749342503E-3</v>
      </c>
      <c r="DD410" s="240">
        <f t="shared" ca="1" si="698"/>
        <v>-4.0444147610134803E-4</v>
      </c>
      <c r="DE410" s="240">
        <f t="shared" ca="1" si="699"/>
        <v>-1.484699934569757E-3</v>
      </c>
      <c r="DF410" s="240">
        <f t="shared" ca="1" si="700"/>
        <v>-6.6423079828961044E-4</v>
      </c>
      <c r="DG410" s="240">
        <f t="shared" ca="1" si="701"/>
        <v>1.0065931997335477E-3</v>
      </c>
      <c r="DH410" s="240">
        <f t="shared" ca="1" si="702"/>
        <v>1.3887665910775645E-3</v>
      </c>
      <c r="DI410" s="240">
        <f t="shared" ca="1" si="703"/>
        <v>-6.9727936646817458E-6</v>
      </c>
      <c r="DJ410" s="240">
        <f t="shared" ca="1" si="704"/>
        <v>-1.393785538738968E-3</v>
      </c>
      <c r="DK410" s="240">
        <f t="shared" ca="1" si="705"/>
        <v>-9.9626020110812029E-4</v>
      </c>
      <c r="DL410" s="240">
        <f t="shared" ca="1" si="706"/>
        <v>6.7668733578664223E-4</v>
      </c>
      <c r="DM410" s="240">
        <f t="shared" ca="1" si="707"/>
        <v>1.4833330279795166E-3</v>
      </c>
      <c r="DN410" s="240">
        <f t="shared" ca="1" si="708"/>
        <v>3.910010528098474E-4</v>
      </c>
      <c r="DO410" s="240">
        <f t="shared" ca="1" si="709"/>
        <v>-1.2018943516070779E-3</v>
      </c>
      <c r="DP410" s="240">
        <f t="shared" ca="1" si="710"/>
        <v>-1.256112675975501E-3</v>
      </c>
      <c r="DQ410" s="240">
        <f t="shared" ca="1" si="711"/>
        <v>2.977569167825451E-4</v>
      </c>
      <c r="DR410" s="240">
        <f t="shared" ca="1" si="712"/>
        <v>1.4704351488635009E-3</v>
      </c>
      <c r="DS410" s="240">
        <f t="shared" ca="1" si="713"/>
        <v>7.6064770646257955E-4</v>
      </c>
      <c r="DT410" s="240">
        <f t="shared" ca="1" si="714"/>
        <v>-9.2292848064832208E-4</v>
      </c>
      <c r="DU410" s="240">
        <f t="shared" ca="1" si="715"/>
        <v>-1.4249624649867638E-3</v>
      </c>
      <c r="DV410" s="240">
        <f t="shared" ca="1" si="716"/>
        <v>-1.0274535614647801E-4</v>
      </c>
      <c r="DW410" s="240">
        <f t="shared" ca="1" si="717"/>
        <v>1.3510073775784893E-3</v>
      </c>
      <c r="DX410" s="240">
        <f t="shared" ca="1" si="718"/>
        <v>1.0751870551717795E-3</v>
      </c>
      <c r="DY410" s="240">
        <f t="shared" ca="1" si="719"/>
        <v>-5.7709840857249849E-4</v>
      </c>
      <c r="DZ410" s="240">
        <f t="shared" ca="1" si="720"/>
        <v>-1.4905767608467467E-3</v>
      </c>
      <c r="EA410" s="240">
        <f t="shared" ca="1" si="721"/>
        <v>-4.9580394703379401E-4</v>
      </c>
      <c r="EB410" s="240">
        <f t="shared" ca="1" si="722"/>
        <v>1.1337020015829082E-3</v>
      </c>
      <c r="EC410" s="240">
        <f t="shared" ca="1" si="723"/>
        <v>1.311831393592737E-3</v>
      </c>
      <c r="ED410" s="240">
        <f t="shared" ca="1" si="724"/>
        <v>-1.8945878693329957E-4</v>
      </c>
      <c r="EE410" s="240">
        <f t="shared" ca="1" si="725"/>
        <v>-1.4482019476832063E-3</v>
      </c>
      <c r="EF410" s="240">
        <f t="shared" ca="1" si="726"/>
        <v>-8.5294259880968129E-4</v>
      </c>
      <c r="EG410" s="240">
        <f t="shared" ca="1" si="727"/>
        <v>8.3426233216148788E-4</v>
      </c>
      <c r="EH410" s="240">
        <f t="shared" ca="1" si="728"/>
        <v>1.4534363438357299E-3</v>
      </c>
      <c r="EI410" s="240">
        <f t="shared" ca="1" si="729"/>
        <v>2.1190671997059534E-4</v>
      </c>
      <c r="EJ410" s="240">
        <f t="shared" ca="1" si="730"/>
        <v>-1.3009079903840753E-3</v>
      </c>
      <c r="EK410" s="240">
        <f t="shared" ca="1" si="731"/>
        <v>-1.1482873774264686E-3</v>
      </c>
      <c r="EL410" s="240">
        <f t="shared" ca="1" si="732"/>
        <v>4.7438213508094315E-4</v>
      </c>
      <c r="EM410" s="240">
        <f t="shared" ca="1" si="733"/>
        <v>1.4897429290994732E-3</v>
      </c>
      <c r="EN410" s="240">
        <f t="shared" ca="1" si="734"/>
        <v>5.9792003671105135E-4</v>
      </c>
      <c r="EO410" s="240">
        <f t="shared" ca="1" si="735"/>
        <v>-1.059366022185251E-3</v>
      </c>
      <c r="EP410" s="240">
        <f t="shared" ca="1" si="736"/>
        <v>-1.3604411832275874E-3</v>
      </c>
      <c r="EQ410" s="240">
        <f t="shared" ca="1" si="737"/>
        <v>8.0133963502457126E-5</v>
      </c>
      <c r="ER410" s="240">
        <f t="shared" ca="1" si="738"/>
        <v>1.4181208146724078E-3</v>
      </c>
      <c r="ES410" s="240">
        <f t="shared" ca="1" si="739"/>
        <v>9.4061532131265346E-4</v>
      </c>
      <c r="ET410" s="240">
        <f t="shared" ca="1" si="740"/>
        <v>-7.4107524381403114E-4</v>
      </c>
      <c r="EU410" s="240">
        <f t="shared" ca="1" si="741"/>
        <v>-1.4740339252079077E-3</v>
      </c>
      <c r="EV410" s="240">
        <f t="shared" ca="1" si="742"/>
        <v>-3.1991974291899661E-4</v>
      </c>
      <c r="EW410" s="240">
        <f t="shared" ca="1" si="743"/>
        <v>1.2437588700757141E-3</v>
      </c>
      <c r="EX410" s="240">
        <f t="shared" ca="1" si="744"/>
        <v>1.2151650308922296E-3</v>
      </c>
      <c r="EY410" s="240">
        <f t="shared" ca="1" si="745"/>
        <v>-3.6909514369771297E-4</v>
      </c>
      <c r="EZ410" s="240">
        <f t="shared" ca="1" si="746"/>
        <v>-1.4808360513441806E-3</v>
      </c>
      <c r="FA410" s="240">
        <f t="shared" ca="1" si="747"/>
        <v>-6.9679594590397402E-4</v>
      </c>
      <c r="FB410" s="240">
        <f t="shared" ca="1" si="748"/>
        <v>9.7928924652709404E-4</v>
      </c>
      <c r="FC410" s="240">
        <f t="shared" ca="1" si="749"/>
        <v>1.4016786242183558E-3</v>
      </c>
      <c r="FD410" s="240">
        <f t="shared" ca="1" si="750"/>
        <v>2.9625112819663905E-5</v>
      </c>
      <c r="FE410" s="240">
        <f t="shared" ca="1" si="751"/>
        <v>-1.3803547620971836E-3</v>
      </c>
      <c r="FF410" s="240">
        <f t="shared" ca="1" si="752"/>
        <v>-1.0231907678920891E-3</v>
      </c>
      <c r="FG410" s="240">
        <f t="shared" ca="1" si="753"/>
        <v>6.438722045116088E-4</v>
      </c>
      <c r="FH410" s="240">
        <f t="shared" ca="1" si="754"/>
        <v>1.4866435890252285E-3</v>
      </c>
      <c r="FI410" s="240">
        <f t="shared" ca="1" si="755"/>
        <v>4.2619909306187628E-4</v>
      </c>
      <c r="FJ410" s="240">
        <f t="shared" ca="1" si="756"/>
        <v>-1.1798697126878875E-3</v>
      </c>
      <c r="FK410" s="240">
        <f t="shared" ca="1" si="757"/>
        <v>-1.2754575997705056E-3</v>
      </c>
      <c r="FL410" s="240">
        <f t="shared" ca="1" si="758"/>
        <v>2.6180799375141538E-4</v>
      </c>
      <c r="FM410" s="240">
        <f t="shared" ca="1" si="759"/>
        <v>1.4639043947231414E-3</v>
      </c>
      <c r="FN410" s="240">
        <f t="shared" ca="1" si="760"/>
        <v>7.9189585749381806E-4</v>
      </c>
      <c r="FO410" s="240">
        <f t="shared" ca="1" si="761"/>
        <v>-8.9390561759385254E-4</v>
      </c>
      <c r="FP410" s="240">
        <f t="shared" ca="1" si="762"/>
        <v>-1.4353202472993617E-3</v>
      </c>
      <c r="FQ410" s="240">
        <f t="shared" ca="1" si="763"/>
        <v>-1.3922364808857551E-4</v>
      </c>
      <c r="FR410" s="240">
        <f t="shared" ca="1" si="764"/>
        <v>1.3351084474686168E-3</v>
      </c>
      <c r="FS410" s="240">
        <f t="shared" ca="1" si="765"/>
        <v>1.1002214550483575E-3</v>
      </c>
      <c r="FT410" s="240">
        <f t="shared" ca="1" si="766"/>
        <v>-5.4317996594620103E-4</v>
      </c>
      <c r="FU410" s="240">
        <f t="shared" ca="1" si="767"/>
        <v>-1.4911970024269223E-3</v>
      </c>
      <c r="FV410" s="240">
        <f t="shared" ca="1" si="768"/>
        <v>-5.3016883339240708E-4</v>
      </c>
      <c r="FW410" s="240">
        <f t="shared" ca="1" si="769"/>
        <v>1.1095867390999762E-3</v>
      </c>
      <c r="FX410" s="240">
        <f t="shared" ca="1" si="770"/>
        <v>1.3288383534066587E-3</v>
      </c>
      <c r="FY410" s="240">
        <f t="shared" ca="1" si="771"/>
        <v>-1.5310208360320662E-4</v>
      </c>
      <c r="FZ410" s="240">
        <f t="shared" ca="1" si="772"/>
        <v>-1.4390397133505768E-3</v>
      </c>
      <c r="GA410" s="240">
        <f t="shared" ca="1" si="773"/>
        <v>-8.8270441682000668E-4</v>
      </c>
      <c r="GB410" s="240">
        <f t="shared" ca="1" si="774"/>
        <v>8.0367783666851099E-4</v>
      </c>
      <c r="GC410" s="240">
        <f t="shared" ca="1" si="775"/>
        <v>1.4611837456003569E-3</v>
      </c>
      <c r="GD410" s="240">
        <f t="shared" ca="1" si="776"/>
        <v>2.4806771834583554E-4</v>
      </c>
      <c r="GE410" s="240">
        <f t="shared" ca="1" si="777"/>
        <v>-1.2826270644859048E-3</v>
      </c>
      <c r="GF410" s="240">
        <f t="shared" ca="1" si="778"/>
        <v>-1.1712899468136516E-3</v>
      </c>
      <c r="GG410" s="240">
        <f t="shared" ca="1" si="779"/>
        <v>4.3954418808279645E-4</v>
      </c>
      <c r="GH410" s="240">
        <f t="shared" ca="1" si="780"/>
        <v>1.4876694900712521E-3</v>
      </c>
      <c r="GI410" s="240">
        <f t="shared" ca="1" si="781"/>
        <v>6.3126554287956866E-4</v>
      </c>
      <c r="GJ410" s="240">
        <f t="shared" ca="1" si="782"/>
        <v>-1.0332908188354075E-3</v>
      </c>
      <c r="GK410" s="240">
        <f t="shared" ca="1" si="783"/>
        <v>-1.3750180168716451E-3</v>
      </c>
      <c r="GL410" s="240">
        <f t="shared" ca="1" si="784"/>
        <v>4.3566499998828483E-5</v>
      </c>
      <c r="GM410" s="240">
        <f t="shared" ca="1" si="785"/>
        <v>1.4063767510892051E-3</v>
      </c>
      <c r="GN410" s="240">
        <f t="shared" ca="1" si="786"/>
        <v>9.6872952443159016E-4</v>
      </c>
      <c r="GO410" s="240">
        <f t="shared" ca="1" si="787"/>
        <v>-7.0909485591354475E-4</v>
      </c>
      <c r="GP410" s="240">
        <f t="shared" ca="1" si="788"/>
        <v>-1.4791289625831468E-3</v>
      </c>
      <c r="GQ410" s="240">
        <f t="shared" ca="1" si="789"/>
        <v>-3.5556748814410065E-4</v>
      </c>
      <c r="GR410" s="240">
        <f t="shared" ca="1" si="790"/>
        <v>1.2231950143105955E-3</v>
      </c>
      <c r="GS410" s="240">
        <f t="shared" ca="1" si="791"/>
        <v>1.2360111168735585E-3</v>
      </c>
      <c r="GT410" s="240">
        <f t="shared" ca="1" si="792"/>
        <v>-3.3352648218087065E-4</v>
      </c>
      <c r="GU410" s="240">
        <f t="shared" ca="1" si="793"/>
        <v>-1.4760801678533003E-3</v>
      </c>
      <c r="GV410" s="240">
        <f t="shared" ca="1" si="794"/>
        <v>-7.2894136969540318E-4</v>
      </c>
      <c r="GW410" s="240">
        <f t="shared" ca="1" si="795"/>
        <v>9.5139540609651531E-4</v>
      </c>
      <c r="GX410" s="240">
        <f t="shared" ca="1" si="796"/>
        <v>1.4137463385680564E-3</v>
      </c>
      <c r="GY410" s="240">
        <f t="shared" ca="1" si="797"/>
        <v>6.6205174243801307E-5</v>
      </c>
      <c r="GZ410" s="240">
        <f t="shared" ca="1" si="798"/>
        <v>-1.3660925113615E-3</v>
      </c>
      <c r="HA410" s="240">
        <f t="shared" ca="1" si="799"/>
        <v>-1.0495050028170164E-3</v>
      </c>
      <c r="HB410" s="240">
        <f t="shared" ca="1" si="800"/>
        <v>6.1066922869654823E-4</v>
      </c>
      <c r="HC410" s="240">
        <f t="shared" ca="1" si="801"/>
        <v>1.4890586515620926E-3</v>
      </c>
      <c r="HD410" s="240">
        <f t="shared" ca="1" si="802"/>
        <v>4.6114040691681488E-4</v>
      </c>
      <c r="HE410" s="240">
        <f t="shared" ca="1" si="803"/>
        <v>-1.1571343643719185E-3</v>
      </c>
      <c r="HF410" s="240">
        <f t="shared" ca="1" si="804"/>
        <v>-1.2940342355998618E-3</v>
      </c>
      <c r="HG410" s="240">
        <f t="shared" ca="1" si="805"/>
        <v>2.2570136737443954E-4</v>
      </c>
      <c r="HH410" s="240">
        <f t="shared" ca="1" si="806"/>
        <v>1.4564918393143039E-3</v>
      </c>
      <c r="HI410" s="240">
        <f t="shared" ca="1" si="807"/>
        <v>8.2266700007143138E-4</v>
      </c>
      <c r="HJ410" s="240">
        <f t="shared" ca="1" si="808"/>
        <v>-8.6434429922062784E-4</v>
      </c>
      <c r="HK410" s="240">
        <f t="shared" ca="1" si="809"/>
        <v>-1.4448134463650776E-3</v>
      </c>
      <c r="HL410" s="240">
        <f t="shared" ca="1" si="810"/>
        <v>-1.7561807691097195E-4</v>
      </c>
      <c r="HM410" s="240">
        <f t="shared" ca="1" si="811"/>
        <v>1.3184052979529292E-3</v>
      </c>
      <c r="HN410" s="240">
        <f t="shared" ca="1" si="812"/>
        <v>1.1245931226603438E-3</v>
      </c>
      <c r="HO410" s="240">
        <f t="shared" ca="1" si="813"/>
        <v>-5.0893433201926424E-4</v>
      </c>
      <c r="HP410" s="240">
        <f t="shared" ca="1" si="814"/>
        <v>-1.4909190026922824E-3</v>
      </c>
      <c r="HQ410" s="240">
        <f t="shared" ca="1" si="815"/>
        <v>-5.6421436587003463E-4</v>
      </c>
      <c r="HR410" s="240">
        <f t="shared" ca="1" si="816"/>
        <v>1.0848031030555301E-3</v>
      </c>
      <c r="HS410" s="240">
        <f t="shared" ca="1" si="817"/>
        <v>1.3450448706849357E-3</v>
      </c>
      <c r="HT410" s="240">
        <f t="shared" ca="1" si="818"/>
        <v>-1.1665315730280671E-4</v>
      </c>
      <c r="HU410" s="240">
        <f t="shared" ca="1" si="819"/>
        <v>-1.429010655303797E-3</v>
      </c>
      <c r="HV410" s="240">
        <f t="shared" ca="1" si="820"/>
        <v>-9.1193452669608333E-4</v>
      </c>
      <c r="HW410" s="240">
        <f t="shared" ca="1" si="821"/>
        <v>7.7260923569821057E-4</v>
      </c>
      <c r="HX410" s="240">
        <f t="shared" ca="1" si="822"/>
        <v>1.4680509849138127E-3</v>
      </c>
      <c r="HY410" s="240">
        <f t="shared" ca="1" si="823"/>
        <v>2.8407929000335202E-4</v>
      </c>
      <c r="HZ410" s="240">
        <f t="shared" ca="1" si="824"/>
        <v>-1.2635735320046023E-3</v>
      </c>
      <c r="IA410" s="240">
        <f t="shared" ca="1" si="825"/>
        <v>-1.1935869749342522E-3</v>
      </c>
      <c r="IB410" s="240">
        <f t="shared" ca="1" si="826"/>
        <v>4.044414761012833E-4</v>
      </c>
      <c r="IC410" s="240">
        <f t="shared" ca="1" si="827"/>
        <v>1.4846999345697546E-3</v>
      </c>
      <c r="ID410" s="240">
        <f t="shared" ca="1" si="828"/>
        <v>6.6423079828967072E-4</v>
      </c>
      <c r="IE410" s="240">
        <f t="shared" ca="1" si="829"/>
        <v>-1.5071327544519536E-3</v>
      </c>
      <c r="IF410" s="240">
        <f t="shared" ca="1" si="830"/>
        <v>-1.388766591077589E-3</v>
      </c>
      <c r="IG410" s="240">
        <f t="shared" ca="1" si="831"/>
        <v>6.9727936646568904E-6</v>
      </c>
      <c r="IH410" s="240">
        <f t="shared" ca="1" si="832"/>
        <v>1.3937855387389743E-3</v>
      </c>
      <c r="II410" s="240">
        <f t="shared" ca="1" si="833"/>
        <v>9.9626020110813872E-4</v>
      </c>
      <c r="IJ410" s="240">
        <f t="shared" ca="1" si="834"/>
        <v>-6.7668733578665785E-4</v>
      </c>
      <c r="IK410" s="240">
        <f t="shared" ca="1" si="835"/>
        <v>-1.4833330279795192E-3</v>
      </c>
      <c r="IL410" s="240">
        <f t="shared" ca="1" si="836"/>
        <v>-3.9100105280983049E-4</v>
      </c>
      <c r="IM410" s="240">
        <f t="shared" ca="1" si="837"/>
        <v>1.2018943516070631E-3</v>
      </c>
      <c r="IN410" s="240">
        <f t="shared" ca="1" si="838"/>
        <v>1.2561126759754915E-3</v>
      </c>
      <c r="IO410" s="240">
        <f t="shared" ca="1" si="839"/>
        <v>-2.9775691678252076E-4</v>
      </c>
      <c r="IP410" s="240">
        <f t="shared" ca="1" si="840"/>
        <v>-1.4704351488635037E-3</v>
      </c>
      <c r="IQ410" s="240">
        <f t="shared" ca="1" si="841"/>
        <v>-7.6064770646260102E-4</v>
      </c>
      <c r="IR410" s="240">
        <f t="shared" ca="1" si="842"/>
        <v>9.2292848064830235E-4</v>
      </c>
      <c r="IS410" s="240">
        <f t="shared" ca="1" si="843"/>
        <v>1.4249624649867836E-3</v>
      </c>
      <c r="IT410" s="240">
        <f t="shared" ca="1" si="844"/>
        <v>1.0274535614650278E-4</v>
      </c>
      <c r="IU410" s="240">
        <f t="shared" ca="1" si="845"/>
        <v>-1.3510073775784607E-3</v>
      </c>
      <c r="IV410" s="240">
        <f t="shared" ca="1" si="846"/>
        <v>-1.0751870551717966E-3</v>
      </c>
      <c r="IW410" s="240">
        <f t="shared" ca="1" si="847"/>
        <v>5.7709840857243636E-4</v>
      </c>
      <c r="IX410" s="240">
        <f t="shared" ca="1" si="848"/>
        <v>1.4905767608467476E-3</v>
      </c>
      <c r="IY410" s="240">
        <f t="shared" ca="1" si="849"/>
        <v>4.9580394703385743E-4</v>
      </c>
      <c r="IZ410" s="240">
        <f t="shared" ca="1" si="850"/>
        <v>-1.1337020015828919E-3</v>
      </c>
      <c r="JA410" s="240">
        <f t="shared" ca="1" si="851"/>
        <v>-1.3118313935927689E-3</v>
      </c>
      <c r="JB410" s="240">
        <f t="shared" ca="1" si="852"/>
        <v>1.8945878693327493E-4</v>
      </c>
    </row>
    <row r="411" spans="2:262">
      <c r="B411" s="248">
        <v>50</v>
      </c>
      <c r="C411" s="247">
        <f t="shared" si="853"/>
        <v>9.7656250000000043E-4</v>
      </c>
      <c r="D411" s="244">
        <f t="shared" ca="1" si="597"/>
        <v>80.135345928735219</v>
      </c>
      <c r="E411" s="243">
        <f ca="1">BD361</f>
        <v>0.13534592873522527</v>
      </c>
      <c r="F411" s="242">
        <v>50</v>
      </c>
      <c r="G411" s="240">
        <f t="shared" ca="1" si="854"/>
        <v>-8.7903879983888171E-4</v>
      </c>
      <c r="H411" s="240">
        <f t="shared" ca="1" si="598"/>
        <v>-4.9342854381531197E-4</v>
      </c>
      <c r="I411" s="240">
        <f t="shared" ca="1" si="599"/>
        <v>5.4657666026792736E-4</v>
      </c>
      <c r="J411" s="240">
        <f t="shared" ca="1" si="600"/>
        <v>8.6170080570585476E-4</v>
      </c>
      <c r="K411" s="240">
        <f t="shared" ca="1" si="601"/>
        <v>3.4019855936478894E-5</v>
      </c>
      <c r="L411" s="240">
        <f t="shared" ca="1" si="602"/>
        <v>-8.3877891714812479E-4</v>
      </c>
      <c r="M411" s="240">
        <f t="shared" ca="1" si="603"/>
        <v>-5.9917206878951253E-4</v>
      </c>
      <c r="N411" s="240">
        <f t="shared" ca="1" si="604"/>
        <v>4.3506893632570061E-4</v>
      </c>
      <c r="O411" s="240">
        <f t="shared" ca="1" si="605"/>
        <v>8.9231268913806186E-4</v>
      </c>
      <c r="P411" s="240">
        <f t="shared" ca="1" si="606"/>
        <v>1.6615324572177747E-4</v>
      </c>
      <c r="Q411" s="240">
        <f t="shared" ca="1" si="607"/>
        <v>-7.8036200395435913E-4</v>
      </c>
      <c r="R411" s="240">
        <f t="shared" ca="1" si="608"/>
        <v>-6.9194532793186451E-4</v>
      </c>
      <c r="S411" s="240">
        <f t="shared" ca="1" si="609"/>
        <v>3.1414328378956478E-4</v>
      </c>
      <c r="T411" s="240">
        <f t="shared" ca="1" si="610"/>
        <v>9.0360869757189811E-4</v>
      </c>
      <c r="U411" s="241">
        <f t="shared" ca="1" si="611"/>
        <v>2.9468991950829963E-4</v>
      </c>
      <c r="V411" s="240">
        <f t="shared" ca="1" si="612"/>
        <v>-7.0505261001326631E-4</v>
      </c>
      <c r="W411" s="240">
        <f t="shared" ca="1" si="613"/>
        <v>-7.6974006035064092E-4</v>
      </c>
      <c r="X411" s="240">
        <f t="shared" ca="1" si="614"/>
        <v>1.8641737784997275E-4</v>
      </c>
      <c r="Y411" s="240">
        <f t="shared" ca="1" si="615"/>
        <v>8.9534430653792109E-4</v>
      </c>
      <c r="Z411" s="240">
        <f t="shared" ca="1" si="616"/>
        <v>4.1684744648026371E-4</v>
      </c>
      <c r="AA411" s="240">
        <f t="shared" ca="1" si="617"/>
        <v>-6.144809562746049E-4</v>
      </c>
      <c r="AB411" s="240">
        <f t="shared" ca="1" si="618"/>
        <v>-8.308722450235909E-4</v>
      </c>
      <c r="AC411" s="240">
        <f t="shared" ca="1" si="619"/>
        <v>5.4656098647282136E-5</v>
      </c>
      <c r="AD411" s="240">
        <f t="shared" ca="1" si="620"/>
        <v>8.6769841514413714E-4</v>
      </c>
      <c r="AE411" s="240">
        <f t="shared" ca="1" si="621"/>
        <v>5.2998148508585929E-4</v>
      </c>
      <c r="AF411" s="240">
        <f t="shared" ca="1" si="622"/>
        <v>-5.1060764552180577E-4</v>
      </c>
      <c r="AG411" s="240">
        <f t="shared" ca="1" si="623"/>
        <v>-8.7401855476743387E-4</v>
      </c>
      <c r="AH411" s="240">
        <f t="shared" ca="1" si="624"/>
        <v>-7.8288320033554053E-5</v>
      </c>
      <c r="AI411" s="240">
        <f t="shared" ca="1" si="625"/>
        <v>8.2126947345057683E-4</v>
      </c>
      <c r="AJ411" s="240">
        <f t="shared" ca="1" si="626"/>
        <v>6.3164302504609994E-4</v>
      </c>
      <c r="AK411" s="240">
        <f t="shared" ca="1" si="627"/>
        <v>-3.9568122124258019E-4</v>
      </c>
      <c r="AL411" s="240">
        <f t="shared" ca="1" si="628"/>
        <v>-8.9824500227503399E-4</v>
      </c>
      <c r="AM411" s="240">
        <f t="shared" ca="1" si="629"/>
        <v>-2.0953803301087897E-4</v>
      </c>
      <c r="AN411" s="240">
        <f t="shared" ca="1" si="630"/>
        <v>7.5706252783277605E-4</v>
      </c>
      <c r="AO411" s="240">
        <f t="shared" ca="1" si="631"/>
        <v>7.1963140103153229E-4</v>
      </c>
      <c r="AP411" s="240">
        <f t="shared" ca="1" si="632"/>
        <v>-2.7218949345286981E-4</v>
      </c>
      <c r="AQ411" s="240">
        <f t="shared" ca="1" si="633"/>
        <v>-9.0302715812001549E-4</v>
      </c>
      <c r="AR411" s="240">
        <f t="shared" ca="1" si="634"/>
        <v>-3.3625188036361857E-4</v>
      </c>
      <c r="AS411" s="240">
        <f t="shared" ca="1" si="635"/>
        <v>6.7646746476290073E-4</v>
      </c>
      <c r="AT411" s="240">
        <f t="shared" ca="1" si="636"/>
        <v>7.9204193042077791E-4</v>
      </c>
      <c r="AU411" s="240">
        <f t="shared" ca="1" si="637"/>
        <v>-1.428056851230087E-4</v>
      </c>
      <c r="AV411" s="240">
        <f t="shared" ca="1" si="638"/>
        <v>-8.8826150307010825E-4</v>
      </c>
      <c r="AW411" s="240">
        <f t="shared" ca="1" si="639"/>
        <v>-4.5568688996347934E-4</v>
      </c>
      <c r="AX411" s="240">
        <f t="shared" ca="1" si="640"/>
        <v>5.8122892396500264E-4</v>
      </c>
      <c r="AY411" s="240">
        <f t="shared" ca="1" si="641"/>
        <v>8.473071439272533E-4</v>
      </c>
      <c r="AZ411" s="240">
        <f t="shared" ca="1" si="642"/>
        <v>-1.033056497333834E-5</v>
      </c>
      <c r="BA411" s="240">
        <f t="shared" ca="1" si="643"/>
        <v>-8.5426766896590678E-4</v>
      </c>
      <c r="BB411" s="240">
        <f t="shared" ca="1" si="644"/>
        <v>-5.6525765453794067E-4</v>
      </c>
      <c r="BC411" s="240">
        <f t="shared" ca="1" si="645"/>
        <v>4.7340853223367193E-4</v>
      </c>
      <c r="BD411" s="240">
        <f t="shared" ca="1" si="646"/>
        <v>8.8423071657559526E-4</v>
      </c>
      <c r="BE411" s="240">
        <f t="shared" ca="1" si="647"/>
        <v>1.223681807104262E-4</v>
      </c>
      <c r="BF411" s="240">
        <f t="shared" ca="1" si="648"/>
        <v>-8.0178151965677909E-4</v>
      </c>
      <c r="BG411" s="240">
        <f t="shared" ca="1" si="649"/>
        <v>-6.6259229792995202E-4</v>
      </c>
      <c r="BH411" s="240">
        <f t="shared" ca="1" si="650"/>
        <v>3.553402754399091E-4</v>
      </c>
      <c r="BI411" s="240">
        <f t="shared" ca="1" si="651"/>
        <v>9.0201336452455541E-4</v>
      </c>
      <c r="BJ411" s="240">
        <f t="shared" ca="1" si="652"/>
        <v>2.5241802482509019E-4</v>
      </c>
      <c r="BK411" s="240">
        <f t="shared" ca="1" si="653"/>
        <v>-7.3193922177079913E-4</v>
      </c>
      <c r="BL411" s="240">
        <f t="shared" ca="1" si="654"/>
        <v>-7.4558381905385617E-4</v>
      </c>
      <c r="BM411" s="240">
        <f t="shared" ca="1" si="655"/>
        <v>2.2957997478546287E-4</v>
      </c>
      <c r="BN411" s="240">
        <f t="shared" ca="1" si="656"/>
        <v>9.0027014714838397E-4</v>
      </c>
      <c r="BO411" s="240">
        <f t="shared" ca="1" si="657"/>
        <v>3.770037809869582E-4</v>
      </c>
      <c r="BP411" s="240">
        <f t="shared" ca="1" si="658"/>
        <v>-6.4625265013836691E-4</v>
      </c>
      <c r="BQ411" s="240">
        <f t="shared" ca="1" si="659"/>
        <v>-8.1243570210585308E-4</v>
      </c>
      <c r="BR411" s="240">
        <f t="shared" ca="1" si="660"/>
        <v>9.8849960992276236E-5</v>
      </c>
      <c r="BS411" s="240">
        <f t="shared" ca="1" si="661"/>
        <v>8.7903879983888204E-4</v>
      </c>
      <c r="BT411" s="240">
        <f t="shared" ca="1" si="662"/>
        <v>4.9342854381531002E-4</v>
      </c>
      <c r="BU411" s="240">
        <f t="shared" ca="1" si="663"/>
        <v>-5.4657666026793029E-4</v>
      </c>
      <c r="BV411" s="240">
        <f t="shared" ca="1" si="664"/>
        <v>-8.6170080570585345E-4</v>
      </c>
      <c r="BW411" s="240">
        <f t="shared" ca="1" si="665"/>
        <v>-3.4019855936473609E-5</v>
      </c>
      <c r="BX411" s="240">
        <f t="shared" ca="1" si="666"/>
        <v>8.3877891714812739E-4</v>
      </c>
      <c r="BY411" s="240">
        <f t="shared" ca="1" si="667"/>
        <v>5.9917206878951697E-4</v>
      </c>
      <c r="BZ411" s="240">
        <f t="shared" ca="1" si="668"/>
        <v>-4.3506893632569682E-4</v>
      </c>
      <c r="CA411" s="240">
        <f t="shared" ca="1" si="669"/>
        <v>-8.9231268913806229E-4</v>
      </c>
      <c r="CB411" s="240">
        <f t="shared" ca="1" si="670"/>
        <v>-1.661532457217801E-4</v>
      </c>
      <c r="CC411" s="240">
        <f t="shared" ca="1" si="671"/>
        <v>7.8036200395435859E-4</v>
      </c>
      <c r="CD411" s="240">
        <f t="shared" ca="1" si="672"/>
        <v>6.919453279318643E-4</v>
      </c>
      <c r="CE411" s="240">
        <f t="shared" ca="1" si="673"/>
        <v>-3.1414328378956522E-4</v>
      </c>
      <c r="CF411" s="240">
        <f t="shared" ca="1" si="674"/>
        <v>-9.03608697571898E-4</v>
      </c>
      <c r="CG411" s="240">
        <f t="shared" ca="1" si="675"/>
        <v>-2.9468991950829622E-4</v>
      </c>
      <c r="CH411" s="240">
        <f t="shared" ca="1" si="676"/>
        <v>7.0505261001326859E-4</v>
      </c>
      <c r="CI411" s="240">
        <f t="shared" ca="1" si="677"/>
        <v>7.6974006035063897E-4</v>
      </c>
      <c r="CJ411" s="240">
        <f t="shared" ca="1" si="678"/>
        <v>-1.8641737784997947E-4</v>
      </c>
      <c r="CK411" s="240">
        <f t="shared" ca="1" si="679"/>
        <v>-8.9534430653792196E-4</v>
      </c>
      <c r="CL411" s="240">
        <f t="shared" ca="1" si="680"/>
        <v>-4.1684744648026896E-4</v>
      </c>
      <c r="CM411" s="240">
        <f t="shared" ca="1" si="681"/>
        <v>6.1448095627460295E-4</v>
      </c>
      <c r="CN411" s="240">
        <f t="shared" ca="1" si="682"/>
        <v>8.3087224502359199E-4</v>
      </c>
      <c r="CO411" s="240">
        <f t="shared" ca="1" si="683"/>
        <v>-5.4656098647279378E-5</v>
      </c>
      <c r="CP411" s="240">
        <f t="shared" ca="1" si="684"/>
        <v>-8.6769841514413714E-4</v>
      </c>
      <c r="CQ411" s="240">
        <f t="shared" ca="1" si="685"/>
        <v>-5.2998148508585897E-4</v>
      </c>
      <c r="CR411" s="240">
        <f t="shared" ca="1" si="686"/>
        <v>5.106076455218062E-4</v>
      </c>
      <c r="CS411" s="240">
        <f t="shared" ca="1" si="687"/>
        <v>8.7401855476743377E-4</v>
      </c>
      <c r="CT411" s="240">
        <f t="shared" ca="1" si="688"/>
        <v>7.8288320033553606E-5</v>
      </c>
      <c r="CU411" s="240">
        <f t="shared" ca="1" si="689"/>
        <v>-8.2126947345057964E-4</v>
      </c>
      <c r="CV411" s="240">
        <f t="shared" ca="1" si="690"/>
        <v>-6.3164302504609506E-4</v>
      </c>
      <c r="CW411" s="240">
        <f t="shared" ca="1" si="691"/>
        <v>3.9568122124258642E-4</v>
      </c>
      <c r="CX411" s="240">
        <f t="shared" ca="1" si="692"/>
        <v>8.9824500227503464E-4</v>
      </c>
      <c r="CY411" s="240">
        <f t="shared" ca="1" si="693"/>
        <v>2.0953803301088477E-4</v>
      </c>
      <c r="CZ411" s="240">
        <f t="shared" ca="1" si="694"/>
        <v>-7.5706252783277268E-4</v>
      </c>
      <c r="DA411" s="240">
        <f t="shared" ca="1" si="695"/>
        <v>-7.1963140103153598E-4</v>
      </c>
      <c r="DB411" s="240">
        <f t="shared" ca="1" si="696"/>
        <v>2.7218949345287025E-4</v>
      </c>
      <c r="DC411" s="240">
        <f t="shared" ca="1" si="697"/>
        <v>9.030271581200156E-4</v>
      </c>
      <c r="DD411" s="240">
        <f t="shared" ca="1" si="698"/>
        <v>3.3625188036361814E-4</v>
      </c>
      <c r="DE411" s="240">
        <f t="shared" ca="1" si="699"/>
        <v>-6.7646746476290084E-4</v>
      </c>
      <c r="DF411" s="240">
        <f t="shared" ca="1" si="700"/>
        <v>-7.9204193042077759E-4</v>
      </c>
      <c r="DG411" s="240">
        <f t="shared" ca="1" si="701"/>
        <v>1.4280568512299645E-4</v>
      </c>
      <c r="DH411" s="240">
        <f t="shared" ca="1" si="702"/>
        <v>8.8826150307010955E-4</v>
      </c>
      <c r="DI411" s="240">
        <f t="shared" ca="1" si="703"/>
        <v>4.5568688996348459E-4</v>
      </c>
      <c r="DJ411" s="240">
        <f t="shared" ca="1" si="704"/>
        <v>-5.8122892396500795E-4</v>
      </c>
      <c r="DK411" s="240">
        <f t="shared" ca="1" si="705"/>
        <v>-8.4730714392725536E-4</v>
      </c>
      <c r="DL411" s="240">
        <f t="shared" ca="1" si="706"/>
        <v>1.0330564973345225E-5</v>
      </c>
      <c r="DM411" s="240">
        <f t="shared" ca="1" si="707"/>
        <v>8.5426766896590483E-4</v>
      </c>
      <c r="DN411" s="240">
        <f t="shared" ca="1" si="708"/>
        <v>5.6525765453793026E-4</v>
      </c>
      <c r="DO411" s="240">
        <f t="shared" ca="1" si="709"/>
        <v>-4.7340853223367221E-4</v>
      </c>
      <c r="DP411" s="240">
        <f t="shared" ca="1" si="710"/>
        <v>-8.8423071657559244E-4</v>
      </c>
      <c r="DQ411" s="240">
        <f t="shared" ca="1" si="711"/>
        <v>-1.2236818071042577E-4</v>
      </c>
      <c r="DR411" s="240">
        <f t="shared" ca="1" si="712"/>
        <v>8.0178151965677356E-4</v>
      </c>
      <c r="DS411" s="240">
        <f t="shared" ca="1" si="713"/>
        <v>6.6259229792995158E-4</v>
      </c>
      <c r="DT411" s="240">
        <f t="shared" ca="1" si="714"/>
        <v>-3.5534027543989777E-4</v>
      </c>
      <c r="DU411" s="240">
        <f t="shared" ca="1" si="715"/>
        <v>-9.020133645245553E-4</v>
      </c>
      <c r="DV411" s="240">
        <f t="shared" ca="1" si="716"/>
        <v>-2.5241802482510207E-4</v>
      </c>
      <c r="DW411" s="240">
        <f t="shared" ca="1" si="717"/>
        <v>7.3193922177079934E-4</v>
      </c>
      <c r="DX411" s="240">
        <f t="shared" ca="1" si="718"/>
        <v>7.4558381905385595E-4</v>
      </c>
      <c r="DY411" s="240">
        <f t="shared" ca="1" si="719"/>
        <v>-2.2957997478547572E-4</v>
      </c>
      <c r="DZ411" s="240">
        <f t="shared" ca="1" si="720"/>
        <v>-9.0027014714838408E-4</v>
      </c>
      <c r="EA411" s="240">
        <f t="shared" ca="1" si="721"/>
        <v>-3.7700378098694606E-4</v>
      </c>
      <c r="EB411" s="240">
        <f t="shared" ca="1" si="722"/>
        <v>6.4625265013836712E-4</v>
      </c>
      <c r="EC411" s="240">
        <f t="shared" ca="1" si="723"/>
        <v>8.1243570210584723E-4</v>
      </c>
      <c r="ED411" s="240">
        <f t="shared" ca="1" si="724"/>
        <v>-9.8849960992276683E-5</v>
      </c>
      <c r="EE411" s="240">
        <f t="shared" ca="1" si="725"/>
        <v>-8.7903879983887922E-4</v>
      </c>
      <c r="EF411" s="240">
        <f t="shared" ca="1" si="726"/>
        <v>-4.9342854381530959E-4</v>
      </c>
      <c r="EG411" s="240">
        <f t="shared" ca="1" si="727"/>
        <v>5.4657666026792042E-4</v>
      </c>
      <c r="EH411" s="240">
        <f t="shared" ca="1" si="728"/>
        <v>8.6170080570585335E-4</v>
      </c>
      <c r="EI411" s="240">
        <f t="shared" ca="1" si="729"/>
        <v>3.4019855936485996E-5</v>
      </c>
      <c r="EJ411" s="240">
        <f t="shared" ca="1" si="730"/>
        <v>-8.3877891714812761E-4</v>
      </c>
      <c r="EK411" s="240">
        <f t="shared" ca="1" si="731"/>
        <v>-5.9917206878951665E-4</v>
      </c>
      <c r="EL411" s="240">
        <f t="shared" ca="1" si="732"/>
        <v>4.3506893632570842E-4</v>
      </c>
      <c r="EM411" s="240">
        <f t="shared" ca="1" si="733"/>
        <v>8.9231268913806218E-4</v>
      </c>
      <c r="EN411" s="240">
        <f t="shared" ca="1" si="734"/>
        <v>1.6615324572176712E-4</v>
      </c>
      <c r="EO411" s="240">
        <f t="shared" ca="1" si="735"/>
        <v>-7.8036200395435881E-4</v>
      </c>
      <c r="EP411" s="240">
        <f t="shared" ca="1" si="736"/>
        <v>-6.9194532793185573E-4</v>
      </c>
      <c r="EQ411" s="240">
        <f t="shared" ca="1" si="737"/>
        <v>3.1414328378956565E-4</v>
      </c>
      <c r="ER411" s="240">
        <f t="shared" ca="1" si="738"/>
        <v>9.0360869757189822E-4</v>
      </c>
      <c r="ES411" s="240">
        <f t="shared" ca="1" si="739"/>
        <v>2.9468991950829573E-4</v>
      </c>
      <c r="ET411" s="240">
        <f t="shared" ca="1" si="740"/>
        <v>-7.0505261001326089E-4</v>
      </c>
      <c r="EU411" s="240">
        <f t="shared" ca="1" si="741"/>
        <v>-7.6974006035063886E-4</v>
      </c>
      <c r="EV411" s="240">
        <f t="shared" ca="1" si="742"/>
        <v>1.8641737784996733E-4</v>
      </c>
      <c r="EW411" s="240">
        <f t="shared" ca="1" si="743"/>
        <v>8.9534430653792196E-4</v>
      </c>
      <c r="EX411" s="240">
        <f t="shared" ca="1" si="744"/>
        <v>4.1684744648026858E-4</v>
      </c>
      <c r="EY411" s="240">
        <f t="shared" ca="1" si="745"/>
        <v>-6.1448095627461259E-4</v>
      </c>
      <c r="EZ411" s="240">
        <f t="shared" ca="1" si="746"/>
        <v>-8.3087224502359177E-4</v>
      </c>
      <c r="FA411" s="240">
        <f t="shared" ca="1" si="747"/>
        <v>5.4656098647292632E-5</v>
      </c>
      <c r="FB411" s="240">
        <f t="shared" ca="1" si="748"/>
        <v>8.6769841514413725E-4</v>
      </c>
      <c r="FC411" s="240">
        <f t="shared" ca="1" si="749"/>
        <v>5.2998148508584812E-4</v>
      </c>
      <c r="FD411" s="240">
        <f t="shared" ca="1" si="750"/>
        <v>-5.1060764552180653E-4</v>
      </c>
      <c r="FE411" s="240">
        <f t="shared" ca="1" si="751"/>
        <v>-8.7401855476743691E-4</v>
      </c>
      <c r="FF411" s="240">
        <f t="shared" ca="1" si="752"/>
        <v>-7.8288320033553159E-5</v>
      </c>
      <c r="FG411" s="240">
        <f t="shared" ca="1" si="753"/>
        <v>8.2126947345057455E-4</v>
      </c>
      <c r="FH411" s="240">
        <f t="shared" ca="1" si="754"/>
        <v>6.3164302504609463E-4</v>
      </c>
      <c r="FI411" s="240">
        <f t="shared" ca="1" si="755"/>
        <v>-3.9568122124257525E-4</v>
      </c>
      <c r="FJ411" s="240">
        <f t="shared" ca="1" si="756"/>
        <v>-8.9824500227503312E-4</v>
      </c>
      <c r="FK411" s="240">
        <f t="shared" ca="1" si="757"/>
        <v>-2.0953803301088439E-4</v>
      </c>
      <c r="FL411" s="240">
        <f t="shared" ca="1" si="758"/>
        <v>7.5706252783278006E-4</v>
      </c>
      <c r="FM411" s="240">
        <f t="shared" ca="1" si="759"/>
        <v>7.1963140103153554E-4</v>
      </c>
      <c r="FN411" s="240">
        <f t="shared" ca="1" si="760"/>
        <v>-2.7218949345288293E-4</v>
      </c>
      <c r="FO411" s="240">
        <f t="shared" ca="1" si="761"/>
        <v>-9.0302715812001549E-4</v>
      </c>
      <c r="FP411" s="240">
        <f t="shared" ca="1" si="762"/>
        <v>-3.3625188036360578E-4</v>
      </c>
      <c r="FQ411" s="240">
        <f t="shared" ca="1" si="763"/>
        <v>6.7646746476290127E-4</v>
      </c>
      <c r="FR411" s="240">
        <f t="shared" ca="1" si="764"/>
        <v>7.9204193042078366E-4</v>
      </c>
      <c r="FS411" s="240">
        <f t="shared" ca="1" si="765"/>
        <v>-1.4280568512300957E-4</v>
      </c>
      <c r="FT411" s="240">
        <f t="shared" ca="1" si="766"/>
        <v>-8.8826150307010727E-4</v>
      </c>
      <c r="FU411" s="240">
        <f t="shared" ca="1" si="767"/>
        <v>-4.5568688996347299E-4</v>
      </c>
      <c r="FV411" s="240">
        <f t="shared" ca="1" si="768"/>
        <v>5.8122892396499841E-4</v>
      </c>
      <c r="FW411" s="240">
        <f t="shared" ca="1" si="769"/>
        <v>8.473071439272507E-4</v>
      </c>
      <c r="FX411" s="240">
        <f t="shared" ca="1" si="770"/>
        <v>-1.0330564973332824E-5</v>
      </c>
      <c r="FY411" s="240">
        <f t="shared" ca="1" si="771"/>
        <v>-8.5426766896590928E-4</v>
      </c>
      <c r="FZ411" s="240">
        <f t="shared" ca="1" si="772"/>
        <v>-5.6525765453794001E-4</v>
      </c>
      <c r="GA411" s="240">
        <f t="shared" ca="1" si="773"/>
        <v>4.7340853223368359E-4</v>
      </c>
      <c r="GB411" s="240">
        <f t="shared" ca="1" si="774"/>
        <v>8.8423071657559515E-4</v>
      </c>
      <c r="GC411" s="240">
        <f t="shared" ca="1" si="775"/>
        <v>1.2236818071041259E-4</v>
      </c>
      <c r="GD411" s="240">
        <f t="shared" ca="1" si="776"/>
        <v>-8.0178151965677952E-4</v>
      </c>
      <c r="GE411" s="240">
        <f t="shared" ca="1" si="777"/>
        <v>-6.6259229792996015E-4</v>
      </c>
      <c r="GF411" s="240">
        <f t="shared" ca="1" si="778"/>
        <v>3.5534027543990997E-4</v>
      </c>
      <c r="GG411" s="240">
        <f t="shared" ca="1" si="779"/>
        <v>9.0201336452455617E-4</v>
      </c>
      <c r="GH411" s="240">
        <f t="shared" ca="1" si="780"/>
        <v>2.5241802482508933E-4</v>
      </c>
      <c r="GI411" s="240">
        <f t="shared" ca="1" si="781"/>
        <v>-7.3193922177079208E-4</v>
      </c>
      <c r="GJ411" s="240">
        <f t="shared" ca="1" si="782"/>
        <v>-7.4558381905384847E-4</v>
      </c>
      <c r="GK411" s="240">
        <f t="shared" ca="1" si="783"/>
        <v>2.2957997478546377E-4</v>
      </c>
      <c r="GL411" s="240">
        <f t="shared" ca="1" si="784"/>
        <v>9.0027014714838527E-4</v>
      </c>
      <c r="GM411" s="240">
        <f t="shared" ca="1" si="785"/>
        <v>3.7700378098695734E-4</v>
      </c>
      <c r="GN411" s="240">
        <f t="shared" ca="1" si="786"/>
        <v>-6.4625265013837656E-4</v>
      </c>
      <c r="GO411" s="240">
        <f t="shared" ca="1" si="787"/>
        <v>-8.1243570210585265E-4</v>
      </c>
      <c r="GP411" s="240">
        <f t="shared" ca="1" si="788"/>
        <v>9.8849960992264364E-5</v>
      </c>
      <c r="GQ411" s="240">
        <f t="shared" ca="1" si="789"/>
        <v>8.7903879983888226E-4</v>
      </c>
      <c r="GR411" s="240">
        <f t="shared" ca="1" si="790"/>
        <v>4.9342854381532E-4</v>
      </c>
      <c r="GS411" s="240">
        <f t="shared" ca="1" si="791"/>
        <v>-5.4657666026793105E-4</v>
      </c>
      <c r="GT411" s="240">
        <f t="shared" ca="1" si="792"/>
        <v>-8.6170080570585714E-4</v>
      </c>
      <c r="GU411" s="240">
        <f t="shared" ca="1" si="793"/>
        <v>-3.4019855936472755E-5</v>
      </c>
      <c r="GV411" s="240">
        <f t="shared" ca="1" si="794"/>
        <v>8.3877891714812295E-4</v>
      </c>
      <c r="GW411" s="240">
        <f t="shared" ca="1" si="795"/>
        <v>5.9917206878950667E-4</v>
      </c>
      <c r="GX411" s="240">
        <f t="shared" ca="1" si="796"/>
        <v>-4.3506893632569757E-4</v>
      </c>
      <c r="GY411" s="240">
        <f t="shared" ca="1" si="797"/>
        <v>-8.9231268913806012E-4</v>
      </c>
      <c r="GZ411" s="240">
        <f t="shared" ca="1" si="798"/>
        <v>-1.6615324572177934E-4</v>
      </c>
      <c r="HA411" s="240">
        <f t="shared" ca="1" si="799"/>
        <v>7.8036200395436542E-4</v>
      </c>
      <c r="HB411" s="240">
        <f t="shared" ca="1" si="800"/>
        <v>6.9194532793186376E-4</v>
      </c>
      <c r="HC411" s="240">
        <f t="shared" ca="1" si="801"/>
        <v>-3.1414328378955399E-4</v>
      </c>
      <c r="HD411" s="240">
        <f t="shared" ca="1" si="802"/>
        <v>-9.03608697571898E-4</v>
      </c>
      <c r="HE411" s="240">
        <f t="shared" ca="1" si="803"/>
        <v>-2.9468991950830749E-4</v>
      </c>
      <c r="HF411" s="240">
        <f t="shared" ca="1" si="804"/>
        <v>7.0505261001326913E-4</v>
      </c>
      <c r="HG411" s="240">
        <f t="shared" ca="1" si="805"/>
        <v>7.6974006035064526E-4</v>
      </c>
      <c r="HH411" s="240">
        <f t="shared" ca="1" si="806"/>
        <v>-1.8641737784995518E-4</v>
      </c>
      <c r="HI411" s="240">
        <f t="shared" ca="1" si="807"/>
        <v>-8.9534430653792391E-4</v>
      </c>
      <c r="HJ411" s="240">
        <f t="shared" ca="1" si="808"/>
        <v>-4.1684744648025677E-4</v>
      </c>
      <c r="HK411" s="240">
        <f t="shared" ca="1" si="809"/>
        <v>6.1448095627460349E-4</v>
      </c>
      <c r="HL411" s="240">
        <f t="shared" ca="1" si="810"/>
        <v>8.3087224502359665E-4</v>
      </c>
      <c r="HM411" s="240">
        <f t="shared" ca="1" si="811"/>
        <v>-5.4656098647305907E-5</v>
      </c>
      <c r="HN411" s="240">
        <f t="shared" ca="1" si="812"/>
        <v>-8.6769841514414104E-4</v>
      </c>
      <c r="HO411" s="240">
        <f t="shared" ca="1" si="813"/>
        <v>-5.2998148508585821E-4</v>
      </c>
      <c r="HP411" s="240">
        <f t="shared" ca="1" si="814"/>
        <v>5.1060764552179633E-4</v>
      </c>
      <c r="HQ411" s="240">
        <f t="shared" ca="1" si="815"/>
        <v>8.7401855476744005E-4</v>
      </c>
      <c r="HR411" s="240">
        <f t="shared" ca="1" si="816"/>
        <v>7.8288320033539918E-5</v>
      </c>
      <c r="HS411" s="240">
        <f t="shared" ca="1" si="817"/>
        <v>-8.2126947345058008E-4</v>
      </c>
      <c r="HT411" s="240">
        <f t="shared" ca="1" si="818"/>
        <v>-6.3164302504610352E-4</v>
      </c>
      <c r="HU411" s="240">
        <f t="shared" ca="1" si="819"/>
        <v>3.9568122124256414E-4</v>
      </c>
      <c r="HV411" s="240">
        <f t="shared" ca="1" si="820"/>
        <v>8.9824500227503172E-4</v>
      </c>
      <c r="HW411" s="240">
        <f t="shared" ca="1" si="821"/>
        <v>2.0953803301087143E-4</v>
      </c>
      <c r="HX411" s="240">
        <f t="shared" ca="1" si="822"/>
        <v>-7.5706252783277334E-4</v>
      </c>
      <c r="HY411" s="240">
        <f t="shared" ca="1" si="823"/>
        <v>-7.1963140103154313E-4</v>
      </c>
      <c r="HZ411" s="240">
        <f t="shared" ca="1" si="824"/>
        <v>2.7218949345289556E-4</v>
      </c>
      <c r="IA411" s="240">
        <f t="shared" ca="1" si="825"/>
        <v>9.0302715812001604E-4</v>
      </c>
      <c r="IB411" s="240">
        <f t="shared" ca="1" si="826"/>
        <v>3.3625188036361732E-4</v>
      </c>
      <c r="IC411" s="240">
        <f t="shared" ca="1" si="827"/>
        <v>-6.7646746476289293E-4</v>
      </c>
      <c r="ID411" s="240">
        <f t="shared" ca="1" si="828"/>
        <v>-7.9204193042078951E-4</v>
      </c>
      <c r="IE411" s="240">
        <f t="shared" ca="1" si="829"/>
        <v>4.0134051901185658E-4</v>
      </c>
      <c r="IF411" s="240">
        <f t="shared" ca="1" si="830"/>
        <v>8.8826150307010966E-4</v>
      </c>
      <c r="IG411" s="240">
        <f t="shared" ca="1" si="831"/>
        <v>4.5568688996348378E-4</v>
      </c>
      <c r="IH411" s="240">
        <f t="shared" ca="1" si="832"/>
        <v>-5.8122892396498898E-4</v>
      </c>
      <c r="II411" s="240">
        <f t="shared" ca="1" si="833"/>
        <v>-8.4730714392724615E-4</v>
      </c>
      <c r="IJ411" s="240">
        <f t="shared" ca="1" si="834"/>
        <v>1.0330564973346106E-5</v>
      </c>
      <c r="IK411" s="240">
        <f t="shared" ca="1" si="835"/>
        <v>8.5426766896590516E-4</v>
      </c>
      <c r="IL411" s="240">
        <f t="shared" ca="1" si="836"/>
        <v>5.6525765453794966E-4</v>
      </c>
      <c r="IM411" s="240">
        <f t="shared" ca="1" si="837"/>
        <v>-4.7340853223369487E-4</v>
      </c>
      <c r="IN411" s="240">
        <f t="shared" ca="1" si="838"/>
        <v>-8.8423071657559244E-4</v>
      </c>
      <c r="IO411" s="240">
        <f t="shared" ca="1" si="839"/>
        <v>-1.2236818071042487E-4</v>
      </c>
      <c r="IP411" s="240">
        <f t="shared" ca="1" si="840"/>
        <v>8.0178151965677388E-4</v>
      </c>
      <c r="IQ411" s="240">
        <f t="shared" ca="1" si="841"/>
        <v>6.625922979299685E-4</v>
      </c>
      <c r="IR411" s="240">
        <f t="shared" ca="1" si="842"/>
        <v>-3.5534027543992217E-4</v>
      </c>
      <c r="IS411" s="240">
        <f t="shared" ca="1" si="843"/>
        <v>-9.020133645245553E-4</v>
      </c>
      <c r="IT411" s="240">
        <f t="shared" ca="1" si="844"/>
        <v>-2.5241802482510125E-4</v>
      </c>
      <c r="IU411" s="240">
        <f t="shared" ca="1" si="845"/>
        <v>7.3193922177078481E-4</v>
      </c>
      <c r="IV411" s="240">
        <f t="shared" ca="1" si="846"/>
        <v>7.4558381905384088E-4</v>
      </c>
      <c r="IW411" s="240">
        <f t="shared" ca="1" si="847"/>
        <v>-2.2957997478547661E-4</v>
      </c>
      <c r="IX411" s="240">
        <f t="shared" ca="1" si="848"/>
        <v>-9.0027014714838419E-4</v>
      </c>
      <c r="IY411" s="240">
        <f t="shared" ca="1" si="849"/>
        <v>-3.7700378098696861E-4</v>
      </c>
      <c r="IZ411" s="240">
        <f t="shared" ca="1" si="850"/>
        <v>6.4625265013838577E-4</v>
      </c>
      <c r="JA411" s="240">
        <f t="shared" ca="1" si="851"/>
        <v>8.124357021058469E-4</v>
      </c>
      <c r="JB411" s="240">
        <f t="shared" ca="1" si="852"/>
        <v>-9.8849960992277564E-5</v>
      </c>
    </row>
    <row r="412" spans="2:262">
      <c r="B412" s="248">
        <v>51</v>
      </c>
      <c r="C412" s="247">
        <f t="shared" si="853"/>
        <v>9.9609375000000045E-4</v>
      </c>
      <c r="D412" s="244">
        <f t="shared" ca="1" si="597"/>
        <v>80.133039073936772</v>
      </c>
      <c r="E412" s="243">
        <f ca="1">BE361</f>
        <v>0.13303907393676978</v>
      </c>
      <c r="F412" s="242">
        <v>51</v>
      </c>
      <c r="G412" s="240">
        <f t="shared" ca="1" si="854"/>
        <v>-3.0698885816417723E-3</v>
      </c>
      <c r="H412" s="240">
        <f t="shared" ca="1" si="598"/>
        <v>-1.5783298092393277E-3</v>
      </c>
      <c r="I412" s="240">
        <f t="shared" ca="1" si="599"/>
        <v>2.079702098670486E-3</v>
      </c>
      <c r="J412" s="240">
        <f t="shared" ca="1" si="600"/>
        <v>2.8830589568836986E-3</v>
      </c>
      <c r="K412" s="240">
        <f t="shared" ca="1" si="601"/>
        <v>-2.7097619613470459E-4</v>
      </c>
      <c r="L412" s="240">
        <f t="shared" ca="1" si="602"/>
        <v>-3.0530595265041089E-3</v>
      </c>
      <c r="M412" s="240">
        <f t="shared" ca="1" si="603"/>
        <v>-1.6444018554957465E-3</v>
      </c>
      <c r="N412" s="240">
        <f t="shared" ca="1" si="604"/>
        <v>2.0214218546099655E-3</v>
      </c>
      <c r="O412" s="240">
        <f t="shared" ca="1" si="605"/>
        <v>2.9125681063645634E-3</v>
      </c>
      <c r="P412" s="240">
        <f t="shared" ca="1" si="606"/>
        <v>-1.9418298934048615E-4</v>
      </c>
      <c r="Q412" s="240">
        <f t="shared" ca="1" si="607"/>
        <v>-3.0343914224689296E-3</v>
      </c>
      <c r="R412" s="240">
        <f t="shared" ca="1" si="608"/>
        <v>-1.7094833755625614E-3</v>
      </c>
      <c r="S412" s="240">
        <f t="shared" ca="1" si="609"/>
        <v>1.9619239816100567E-3</v>
      </c>
      <c r="T412" s="240">
        <f t="shared" ca="1" si="610"/>
        <v>2.9403228337260912E-3</v>
      </c>
      <c r="U412" s="241">
        <f t="shared" ca="1" si="611"/>
        <v>-1.1727281397445587E-4</v>
      </c>
      <c r="V412" s="240">
        <f t="shared" ca="1" si="612"/>
        <v>-3.0138955145040569E-3</v>
      </c>
      <c r="W412" s="240">
        <f t="shared" ca="1" si="613"/>
        <v>-1.7735351667656333E-3</v>
      </c>
      <c r="X412" s="240">
        <f t="shared" ca="1" si="614"/>
        <v>1.9012443189646928E-3</v>
      </c>
      <c r="Y412" s="240">
        <f t="shared" ca="1" si="615"/>
        <v>2.9663064205583327E-3</v>
      </c>
      <c r="Z412" s="240">
        <f t="shared" ca="1" si="616"/>
        <v>-4.0291997850405898E-5</v>
      </c>
      <c r="AA412" s="240">
        <f t="shared" ca="1" si="617"/>
        <v>-2.9915841485780607E-3</v>
      </c>
      <c r="AB412" s="240">
        <f t="shared" ca="1" si="618"/>
        <v>-1.8365186467009969E-3</v>
      </c>
      <c r="AC412" s="240">
        <f t="shared" ca="1" si="619"/>
        <v>1.8394194178336896E-3</v>
      </c>
      <c r="AD412" s="240">
        <f t="shared" ca="1" si="620"/>
        <v>2.9905032153201751E-3</v>
      </c>
      <c r="AE412" s="240">
        <f t="shared" ca="1" si="621"/>
        <v>3.6713088666545364E-5</v>
      </c>
      <c r="AF412" s="240">
        <f t="shared" ca="1" si="622"/>
        <v>-2.9674707642234933E-3</v>
      </c>
      <c r="AG412" s="240">
        <f t="shared" ca="1" si="623"/>
        <v>-1.8983958764754436E-3</v>
      </c>
      <c r="AH412" s="240">
        <f t="shared" ca="1" si="624"/>
        <v>1.7764865192256962E-3</v>
      </c>
      <c r="AI412" s="240">
        <f t="shared" ca="1" si="625"/>
        <v>3.0128986427672192E-3</v>
      </c>
      <c r="AJ412" s="240">
        <f t="shared" ca="1" si="626"/>
        <v>1.1369606059166368E-4</v>
      </c>
      <c r="AK412" s="240">
        <f t="shared" ca="1" si="627"/>
        <v>-2.9415698864414443E-3</v>
      </c>
      <c r="AL412" s="240">
        <f t="shared" ca="1" si="628"/>
        <v>-1.9591295835595041E-3</v>
      </c>
      <c r="AM412" s="240">
        <f t="shared" ca="1" si="629"/>
        <v>1.7124835315656304E-3</v>
      </c>
      <c r="AN412" s="240">
        <f t="shared" ca="1" si="630"/>
        <v>3.0334792127314032E-3</v>
      </c>
      <c r="AO412" s="240">
        <f t="shared" ca="1" si="631"/>
        <v>1.9061054626126216E-4</v>
      </c>
      <c r="AP412" s="240">
        <f t="shared" ca="1" si="632"/>
        <v>-2.9138971169521783E-3</v>
      </c>
      <c r="AQ412" s="240">
        <f t="shared" ca="1" si="633"/>
        <v>-2.0186831842390015E-3</v>
      </c>
      <c r="AR412" s="240">
        <f t="shared" ca="1" si="634"/>
        <v>1.6474490078600516E-3</v>
      </c>
      <c r="AS412" s="240">
        <f t="shared" ca="1" si="635"/>
        <v>3.0522325282469316E-3</v>
      </c>
      <c r="AT412" s="240">
        <f t="shared" ca="1" si="636"/>
        <v>2.6741021526515806E-4</v>
      </c>
      <c r="AU412" s="240">
        <f t="shared" ca="1" si="637"/>
        <v>-2.8844691247972903E-3</v>
      </c>
      <c r="AV412" s="240">
        <f t="shared" ca="1" si="638"/>
        <v>-2.0770208056517226E-3</v>
      </c>
      <c r="AW412" s="240">
        <f t="shared" ca="1" si="639"/>
        <v>1.5814221224742056E-3</v>
      </c>
      <c r="AX412" s="240">
        <f t="shared" ca="1" si="640"/>
        <v>3.0691472930177641E-3</v>
      </c>
      <c r="AY412" s="240">
        <f t="shared" ca="1" si="641"/>
        <v>3.4404880635451252E-4</v>
      </c>
      <c r="AZ412" s="240">
        <f t="shared" ca="1" si="642"/>
        <v>-2.8533036362988818E-3</v>
      </c>
      <c r="BA412" s="240">
        <f t="shared" ca="1" si="643"/>
        <v>-2.134107307395946E-3</v>
      </c>
      <c r="BB412" s="240">
        <f t="shared" ca="1" si="644"/>
        <v>1.5144426475349627E-3</v>
      </c>
      <c r="BC412" s="240">
        <f t="shared" ca="1" si="645"/>
        <v>3.084213318222096E-3</v>
      </c>
      <c r="BD412" s="240">
        <f t="shared" ca="1" si="646"/>
        <v>4.2048015530773232E-4</v>
      </c>
      <c r="BE412" s="240">
        <f t="shared" ca="1" si="647"/>
        <v>-2.8204194243818519E-3</v>
      </c>
      <c r="BF412" s="240">
        <f t="shared" ca="1" si="648"/>
        <v>-2.1899083026976065E-3</v>
      </c>
      <c r="BG412" s="240">
        <f t="shared" ca="1" si="649"/>
        <v>1.4465509289735222E-3</v>
      </c>
      <c r="BH412" s="240">
        <f t="shared" ca="1" si="650"/>
        <v>3.0974215286496921E-3</v>
      </c>
      <c r="BI412" s="240">
        <f t="shared" ca="1" si="651"/>
        <v>4.9665822273816046E-4</v>
      </c>
      <c r="BJ412" s="240">
        <f t="shared" ca="1" si="652"/>
        <v>-2.7858362972658494E-3</v>
      </c>
      <c r="BK412" s="240">
        <f t="shared" ca="1" si="653"/>
        <v>-2.244390179123651E-3</v>
      </c>
      <c r="BL412" s="240">
        <f t="shared" ca="1" si="654"/>
        <v>1.3777878622224919E-3</v>
      </c>
      <c r="BM412" s="240">
        <f t="shared" ca="1" si="655"/>
        <v>3.1087639681684864E-3</v>
      </c>
      <c r="BN412" s="240">
        <f t="shared" ca="1" si="656"/>
        <v>5.7253712182643622E-4</v>
      </c>
      <c r="BO412" s="240">
        <f t="shared" ca="1" si="657"/>
        <v>-2.7495750865335132E-3</v>
      </c>
      <c r="BP412" s="240">
        <f t="shared" ca="1" si="658"/>
        <v>-2.2975201188289466E-3</v>
      </c>
      <c r="BQ412" s="240">
        <f t="shared" ca="1" si="659"/>
        <v>1.3081948675820246E-3</v>
      </c>
      <c r="BR412" s="240">
        <f t="shared" ca="1" si="660"/>
        <v>3.1182338045170218E-3</v>
      </c>
      <c r="BS412" s="240">
        <f t="shared" ca="1" si="661"/>
        <v>6.4807114596106578E-4</v>
      </c>
      <c r="BT412" s="240">
        <f t="shared" ca="1" si="662"/>
        <v>-2.7116576345822619E-3</v>
      </c>
      <c r="BU412" s="240">
        <f t="shared" ca="1" si="663"/>
        <v>-2.3492661183245004E-3</v>
      </c>
      <c r="BV412" s="240">
        <f t="shared" ca="1" si="664"/>
        <v>1.2378138652699231E-3</v>
      </c>
      <c r="BW412" s="240">
        <f t="shared" ca="1" si="665"/>
        <v>3.1258253334199891E-3</v>
      </c>
      <c r="BX412" s="240">
        <f t="shared" ca="1" si="666"/>
        <v>7.2321479627035306E-4</v>
      </c>
      <c r="BY412" s="240">
        <f t="shared" ca="1" si="667"/>
        <v>-2.6721067814673696E-3</v>
      </c>
      <c r="BZ412" s="240">
        <f t="shared" ca="1" si="668"/>
        <v>-2.3995970077550638E-3</v>
      </c>
      <c r="CA412" s="240">
        <f t="shared" ca="1" si="669"/>
        <v>1.166687250170225E-3</v>
      </c>
      <c r="CB412" s="240">
        <f t="shared" ca="1" si="670"/>
        <v>3.1315339820242446E-3</v>
      </c>
      <c r="CC412" s="240">
        <f t="shared" ca="1" si="671"/>
        <v>7.9792280902906635E-4</v>
      </c>
      <c r="CD412" s="240">
        <f t="shared" ca="1" si="672"/>
        <v>-2.6309463511438309E-3</v>
      </c>
      <c r="CE412" s="240">
        <f t="shared" ca="1" si="673"/>
        <v>-2.4484824696748677E-3</v>
      </c>
      <c r="CF412" s="240">
        <f t="shared" ca="1" si="674"/>
        <v>1.0948578662962291E-3</v>
      </c>
      <c r="CG412" s="240">
        <f t="shared" ca="1" si="675"/>
        <v>3.1353563116533235E-3</v>
      </c>
      <c r="CH412" s="240">
        <f t="shared" ca="1" si="676"/>
        <v>8.7215018292387649E-4</v>
      </c>
      <c r="CI412" s="240">
        <f t="shared" ca="1" si="677"/>
        <v>-2.5882011371157585E-3</v>
      </c>
      <c r="CJ412" s="240">
        <f t="shared" ca="1" si="678"/>
        <v>-2.4958930573096231E-3</v>
      </c>
      <c r="CK412" s="240">
        <f t="shared" ca="1" si="679"/>
        <v>1.0223689809829902E-3</v>
      </c>
      <c r="CL412" s="240">
        <f t="shared" ca="1" si="680"/>
        <v>3.137290019878787E-3</v>
      </c>
      <c r="CM412" s="240">
        <f t="shared" ca="1" si="681"/>
        <v>9.4585220616033171E-4</v>
      </c>
      <c r="CN412" s="240">
        <f t="shared" ca="1" si="682"/>
        <v>-2.5438968875017864E-3</v>
      </c>
      <c r="CO412" s="240">
        <f t="shared" ca="1" si="683"/>
        <v>-2.5418002122940806E-3</v>
      </c>
      <c r="CP412" s="240">
        <f t="shared" ca="1" si="684"/>
        <v>9.4926425882444615E-4</v>
      </c>
      <c r="CQ412" s="240">
        <f t="shared" ca="1" si="685"/>
        <v>3.1373339419071057E-3</v>
      </c>
      <c r="CR412" s="240">
        <f t="shared" ca="1" si="686"/>
        <v>1.0189844833954455E-3</v>
      </c>
      <c r="CS412" s="240">
        <f t="shared" ca="1" si="687"/>
        <v>-2.4980602895252157E-3</v>
      </c>
      <c r="CT412" s="240">
        <f t="shared" ca="1" si="688"/>
        <v>-2.5861762818746845E-3</v>
      </c>
      <c r="CU412" s="240">
        <f t="shared" ca="1" si="689"/>
        <v>8.7558773537162041E-4</v>
      </c>
      <c r="CV412" s="240">
        <f t="shared" ca="1" si="690"/>
        <v>3.1354880512812918E-3</v>
      </c>
      <c r="CW412" s="240">
        <f t="shared" ca="1" si="691"/>
        <v>1.091502962480046E-3</v>
      </c>
      <c r="CX412" s="240">
        <f t="shared" ca="1" si="692"/>
        <v>-2.450718953438698E-3</v>
      </c>
      <c r="CY412" s="240">
        <f t="shared" ca="1" si="693"/>
        <v>-2.6289945355664718E-3</v>
      </c>
      <c r="CZ412" s="240">
        <f t="shared" ca="1" si="694"/>
        <v>8.0138379060738373E-4</v>
      </c>
      <c r="DA412" s="240">
        <f t="shared" ca="1" si="695"/>
        <v>3.131753459896836E-3</v>
      </c>
      <c r="DB412" s="240">
        <f t="shared" ca="1" si="696"/>
        <v>1.1633639609940148E-3</v>
      </c>
      <c r="DC412" s="240">
        <f t="shared" ca="1" si="697"/>
        <v>-2.4019013958929401E-3</v>
      </c>
      <c r="DD412" s="240">
        <f t="shared" ca="1" si="698"/>
        <v>-2.6702291812544464E-3</v>
      </c>
      <c r="DE412" s="240">
        <f t="shared" ca="1" si="699"/>
        <v>7.2669712221331195E-4</v>
      </c>
      <c r="DF412" s="240">
        <f t="shared" ca="1" si="700"/>
        <v>3.1261324173319401E-3</v>
      </c>
      <c r="DG412" s="240">
        <f t="shared" ca="1" si="701"/>
        <v>1.2345241925588194E-3</v>
      </c>
      <c r="DH412" s="240">
        <f t="shared" ca="1" si="702"/>
        <v>-2.3516370227591754E-3</v>
      </c>
      <c r="DI412" s="240">
        <f t="shared" ca="1" si="703"/>
        <v>-2.7098553807299343E-3</v>
      </c>
      <c r="DJ412" s="240">
        <f t="shared" ca="1" si="704"/>
        <v>6.5157271864586135E-4</v>
      </c>
      <c r="DK412" s="240">
        <f t="shared" ca="1" si="705"/>
        <v>3.1186283094924716E-3</v>
      </c>
      <c r="DL412" s="240">
        <f t="shared" ca="1" si="706"/>
        <v>1.3049407929119003E-3</v>
      </c>
      <c r="DM412" s="240">
        <f t="shared" ca="1" si="707"/>
        <v>-2.2999561114162423E-3</v>
      </c>
      <c r="DN412" s="240">
        <f t="shared" ca="1" si="708"/>
        <v>-2.747849264652112E-3</v>
      </c>
      <c r="DO412" s="240">
        <f t="shared" ca="1" si="709"/>
        <v>5.7605583203648465E-4</v>
      </c>
      <c r="DP412" s="240">
        <f t="shared" ca="1" si="710"/>
        <v>3.1092456565723799E-3</v>
      </c>
      <c r="DQ412" s="240">
        <f t="shared" ca="1" si="711"/>
        <v>1.3745713457261296E-3</v>
      </c>
      <c r="DR412" s="240">
        <f t="shared" ca="1" si="712"/>
        <v>-2.2468897925127522E-3</v>
      </c>
      <c r="DS412" s="240">
        <f t="shared" ca="1" si="713"/>
        <v>-2.7841879469259635E-3</v>
      </c>
      <c r="DT412" s="240">
        <f t="shared" ca="1" si="714"/>
        <v>5.0019195093400383E-4</v>
      </c>
      <c r="DU412" s="240">
        <f t="shared" ca="1" si="715"/>
        <v>3.0979901103309502E-3</v>
      </c>
      <c r="DV412" s="240">
        <f t="shared" ca="1" si="716"/>
        <v>1.4433739081603071E-3</v>
      </c>
      <c r="DW412" s="240">
        <f t="shared" ca="1" si="717"/>
        <v>-2.1924700312148109E-3</v>
      </c>
      <c r="DX412" s="240">
        <f t="shared" ca="1" si="718"/>
        <v>-2.8188495384880393E-3</v>
      </c>
      <c r="DY412" s="240">
        <f t="shared" ca="1" si="719"/>
        <v>4.2402677290375026E-4</v>
      </c>
      <c r="DZ412" s="240">
        <f t="shared" ca="1" si="720"/>
        <v>3.0848684506883839E-3</v>
      </c>
      <c r="EA412" s="240">
        <f t="shared" ca="1" si="721"/>
        <v>1.5113070361234349E-3</v>
      </c>
      <c r="EB412" s="240">
        <f t="shared" ca="1" si="722"/>
        <v>-2.1367296079517996E-3</v>
      </c>
      <c r="EC412" s="240">
        <f t="shared" ca="1" si="723"/>
        <v>-2.8518131604917426E-3</v>
      </c>
      <c r="ED412" s="240">
        <f t="shared" ca="1" si="724"/>
        <v>3.4760617700079345E-4</v>
      </c>
      <c r="EE412" s="240">
        <f t="shared" ca="1" si="725"/>
        <v>3.0698885816417688E-3</v>
      </c>
      <c r="EF412" s="240">
        <f t="shared" ca="1" si="726"/>
        <v>1.5783298092393338E-3</v>
      </c>
      <c r="EG412" s="240">
        <f t="shared" ca="1" si="727"/>
        <v>-2.0797020986704903E-3</v>
      </c>
      <c r="EH412" s="240">
        <f t="shared" ca="1" si="728"/>
        <v>-2.8830589568837276E-3</v>
      </c>
      <c r="EI412" s="240">
        <f t="shared" ca="1" si="729"/>
        <v>2.7097619613464339E-4</v>
      </c>
      <c r="EJ412" s="240">
        <f t="shared" ca="1" si="730"/>
        <v>3.053059526504098E-3</v>
      </c>
      <c r="EK412" s="240">
        <f t="shared" ca="1" si="731"/>
        <v>1.6444018554957773E-3</v>
      </c>
      <c r="EL412" s="240">
        <f t="shared" ca="1" si="732"/>
        <v>-2.021421854609946E-3</v>
      </c>
      <c r="EM412" s="240">
        <f t="shared" ca="1" si="733"/>
        <v>-2.9125681063645686E-3</v>
      </c>
      <c r="EN412" s="240">
        <f t="shared" ca="1" si="734"/>
        <v>1.9418298934048323E-4</v>
      </c>
      <c r="EO412" s="240">
        <f t="shared" ca="1" si="735"/>
        <v>3.0343914224689314E-3</v>
      </c>
      <c r="EP412" s="240">
        <f t="shared" ca="1" si="736"/>
        <v>1.7094833755626148E-3</v>
      </c>
      <c r="EQ412" s="240">
        <f t="shared" ca="1" si="737"/>
        <v>-1.961923981610015E-3</v>
      </c>
      <c r="ER412" s="240">
        <f t="shared" ca="1" si="738"/>
        <v>-2.9403228337261064E-3</v>
      </c>
      <c r="ES412" s="240">
        <f t="shared" ca="1" si="739"/>
        <v>1.1727281397442516E-4</v>
      </c>
      <c r="ET412" s="240">
        <f t="shared" ca="1" si="740"/>
        <v>3.0138955145040513E-3</v>
      </c>
      <c r="EU412" s="240">
        <f t="shared" ca="1" si="741"/>
        <v>1.7735351667656405E-3</v>
      </c>
      <c r="EV412" s="240">
        <f t="shared" ca="1" si="742"/>
        <v>-1.9012443189646952E-3</v>
      </c>
      <c r="EW412" s="240">
        <f t="shared" ca="1" si="743"/>
        <v>-2.9663064205583574E-3</v>
      </c>
      <c r="EX412" s="240">
        <f t="shared" ca="1" si="744"/>
        <v>4.0291997850341768E-5</v>
      </c>
      <c r="EY412" s="240">
        <f t="shared" ca="1" si="745"/>
        <v>2.9915841485780442E-3</v>
      </c>
      <c r="EZ412" s="240">
        <f t="shared" ca="1" si="746"/>
        <v>1.8365186467010309E-3</v>
      </c>
      <c r="FA412" s="240">
        <f t="shared" ca="1" si="747"/>
        <v>-1.8394194178336647E-3</v>
      </c>
      <c r="FB412" s="240">
        <f t="shared" ca="1" si="748"/>
        <v>-2.9905032153201777E-3</v>
      </c>
      <c r="FC412" s="240">
        <f t="shared" ca="1" si="749"/>
        <v>-3.6713088666542762E-5</v>
      </c>
      <c r="FD412" s="240">
        <f t="shared" ca="1" si="750"/>
        <v>2.9674707642234981E-3</v>
      </c>
      <c r="FE412" s="240">
        <f t="shared" ca="1" si="751"/>
        <v>1.8983958764755037E-3</v>
      </c>
      <c r="FF412" s="240">
        <f t="shared" ca="1" si="752"/>
        <v>-1.7764865192256524E-3</v>
      </c>
      <c r="FG412" s="240">
        <f t="shared" ca="1" si="753"/>
        <v>-3.0128986427672339E-3</v>
      </c>
      <c r="FH412" s="240">
        <f t="shared" ca="1" si="754"/>
        <v>-1.1369606059169436E-4</v>
      </c>
      <c r="FI412" s="240">
        <f t="shared" ca="1" si="755"/>
        <v>2.9415698864414335E-3</v>
      </c>
      <c r="FJ412" s="240">
        <f t="shared" ca="1" si="756"/>
        <v>1.9591295835595106E-3</v>
      </c>
      <c r="FK412" s="240">
        <f t="shared" ca="1" si="757"/>
        <v>-1.7124835315656419E-3</v>
      </c>
      <c r="FL412" s="240">
        <f t="shared" ca="1" si="758"/>
        <v>-3.0334792127314227E-3</v>
      </c>
      <c r="FM412" s="240">
        <f t="shared" ca="1" si="759"/>
        <v>-1.9061054626131512E-4</v>
      </c>
      <c r="FN412" s="240">
        <f t="shared" ca="1" si="760"/>
        <v>2.9138971169521584E-3</v>
      </c>
      <c r="FO412" s="240">
        <f t="shared" ca="1" si="761"/>
        <v>2.0186831842390254E-3</v>
      </c>
      <c r="FP412" s="240">
        <f t="shared" ca="1" si="762"/>
        <v>-1.6474490078600256E-3</v>
      </c>
      <c r="FQ412" s="240">
        <f t="shared" ca="1" si="763"/>
        <v>-3.0522325282469334E-3</v>
      </c>
      <c r="FR412" s="240">
        <f t="shared" ca="1" si="764"/>
        <v>-2.6741021526516647E-4</v>
      </c>
      <c r="FS412" s="240">
        <f t="shared" ca="1" si="765"/>
        <v>2.8844691247972955E-3</v>
      </c>
      <c r="FT412" s="240">
        <f t="shared" ca="1" si="766"/>
        <v>2.0770208056517794E-3</v>
      </c>
      <c r="FU412" s="240">
        <f t="shared" ca="1" si="767"/>
        <v>-1.5814221224741598E-3</v>
      </c>
      <c r="FV412" s="240">
        <f t="shared" ca="1" si="768"/>
        <v>-3.0691472930177749E-3</v>
      </c>
      <c r="FW412" s="240">
        <f t="shared" ca="1" si="769"/>
        <v>-3.4404880635454299E-4</v>
      </c>
      <c r="FX412" s="240">
        <f t="shared" ca="1" si="770"/>
        <v>2.8533036362988684E-3</v>
      </c>
      <c r="FY412" s="240">
        <f t="shared" ca="1" si="771"/>
        <v>2.1341073073959525E-3</v>
      </c>
      <c r="FZ412" s="240">
        <f t="shared" ca="1" si="772"/>
        <v>-1.5144426475349748E-3</v>
      </c>
      <c r="GA412" s="240">
        <f t="shared" ca="1" si="773"/>
        <v>-3.0842133182221103E-3</v>
      </c>
      <c r="GB412" s="240">
        <f t="shared" ca="1" si="774"/>
        <v>-4.2048015530778479E-4</v>
      </c>
      <c r="GC412" s="240">
        <f t="shared" ca="1" si="775"/>
        <v>2.8204194243818289E-3</v>
      </c>
      <c r="GD412" s="240">
        <f t="shared" ca="1" si="776"/>
        <v>2.1899083026976286E-3</v>
      </c>
      <c r="GE412" s="240">
        <f t="shared" ca="1" si="777"/>
        <v>-1.4465509289734949E-3</v>
      </c>
      <c r="GF412" s="240">
        <f t="shared" ca="1" si="778"/>
        <v>-3.0974215286496969E-3</v>
      </c>
      <c r="GG412" s="240">
        <f t="shared" ca="1" si="779"/>
        <v>-4.966582227381468E-4</v>
      </c>
      <c r="GH412" s="240">
        <f t="shared" ca="1" si="780"/>
        <v>2.7858362972658559E-3</v>
      </c>
      <c r="GI412" s="240">
        <f t="shared" ca="1" si="781"/>
        <v>2.2443901791237035E-3</v>
      </c>
      <c r="GJ412" s="240">
        <f t="shared" ca="1" si="782"/>
        <v>-1.3777878622224238E-3</v>
      </c>
      <c r="GK412" s="240">
        <f t="shared" ca="1" si="783"/>
        <v>-3.1087639681684908E-3</v>
      </c>
      <c r="GL412" s="240">
        <f t="shared" ca="1" si="784"/>
        <v>-5.7253712182646637E-4</v>
      </c>
      <c r="GM412" s="240">
        <f t="shared" ca="1" si="785"/>
        <v>2.7495750865334984E-3</v>
      </c>
      <c r="GN412" s="240">
        <f t="shared" ca="1" si="786"/>
        <v>2.2975201188289679E-3</v>
      </c>
      <c r="GO412" s="240">
        <f t="shared" ca="1" si="787"/>
        <v>-1.3081948675820374E-3</v>
      </c>
      <c r="GP412" s="240">
        <f t="shared" ca="1" si="788"/>
        <v>-3.11823380451703E-3</v>
      </c>
      <c r="GQ412" s="240">
        <f t="shared" ca="1" si="789"/>
        <v>-6.4807114596113951E-4</v>
      </c>
      <c r="GR412" s="240">
        <f t="shared" ca="1" si="790"/>
        <v>2.7116576345822463E-3</v>
      </c>
      <c r="GS412" s="240">
        <f t="shared" ca="1" si="791"/>
        <v>2.3492661183245208E-3</v>
      </c>
      <c r="GT412" s="240">
        <f t="shared" ca="1" si="792"/>
        <v>-1.2378138652698949E-3</v>
      </c>
      <c r="GU412" s="240">
        <f t="shared" ca="1" si="793"/>
        <v>-3.1258253334199913E-3</v>
      </c>
      <c r="GV412" s="240">
        <f t="shared" ca="1" si="794"/>
        <v>-7.2321479627033951E-4</v>
      </c>
      <c r="GW412" s="240">
        <f t="shared" ca="1" si="795"/>
        <v>2.672106781467377E-3</v>
      </c>
      <c r="GX412" s="240">
        <f t="shared" ca="1" si="796"/>
        <v>2.3995970077551124E-3</v>
      </c>
      <c r="GY412" s="240">
        <f t="shared" ca="1" si="797"/>
        <v>-1.1666872501701552E-3</v>
      </c>
      <c r="GZ412" s="240">
        <f t="shared" ca="1" si="798"/>
        <v>-3.1315339820242468E-3</v>
      </c>
      <c r="HA412" s="240">
        <f t="shared" ca="1" si="799"/>
        <v>-7.9792280902909627E-4</v>
      </c>
      <c r="HB412" s="240">
        <f t="shared" ca="1" si="800"/>
        <v>2.630946351143814E-3</v>
      </c>
      <c r="HC412" s="240">
        <f t="shared" ca="1" si="801"/>
        <v>2.4484824696749423E-3</v>
      </c>
      <c r="HD412" s="240">
        <f t="shared" ca="1" si="802"/>
        <v>-1.0948578662961584E-3</v>
      </c>
      <c r="HE412" s="240">
        <f t="shared" ca="1" si="803"/>
        <v>-3.1353563116533266E-3</v>
      </c>
      <c r="HF412" s="240">
        <f t="shared" ca="1" si="804"/>
        <v>-8.721501829239488E-4</v>
      </c>
      <c r="HG412" s="240">
        <f t="shared" ca="1" si="805"/>
        <v>2.5882011371157411E-3</v>
      </c>
      <c r="HH412" s="240">
        <f t="shared" ca="1" si="806"/>
        <v>2.4958930573096417E-3</v>
      </c>
      <c r="HI412" s="240">
        <f t="shared" ca="1" si="807"/>
        <v>-1.0223689809829612E-3</v>
      </c>
      <c r="HJ412" s="240">
        <f t="shared" ca="1" si="808"/>
        <v>-3.1372900198787875E-3</v>
      </c>
      <c r="HK412" s="240">
        <f t="shared" ca="1" si="809"/>
        <v>-9.4585220616031848E-4</v>
      </c>
      <c r="HL412" s="240">
        <f t="shared" ca="1" si="810"/>
        <v>2.5438968875017946E-3</v>
      </c>
      <c r="HM412" s="240">
        <f t="shared" ca="1" si="811"/>
        <v>2.5418002122940724E-3</v>
      </c>
      <c r="HN412" s="240">
        <f t="shared" ca="1" si="812"/>
        <v>-9.4926425882445938E-4</v>
      </c>
      <c r="HO412" s="240">
        <f t="shared" ca="1" si="813"/>
        <v>-3.1373339419071065E-3</v>
      </c>
      <c r="HP412" s="240">
        <f t="shared" ca="1" si="814"/>
        <v>-1.0189844833953902E-3</v>
      </c>
      <c r="HQ412" s="240">
        <f t="shared" ca="1" si="815"/>
        <v>2.4980602895251429E-3</v>
      </c>
      <c r="HR412" s="240">
        <f t="shared" ca="1" si="816"/>
        <v>2.5861762818747526E-3</v>
      </c>
      <c r="HS412" s="240">
        <f t="shared" ca="1" si="817"/>
        <v>-8.7558773537154799E-4</v>
      </c>
      <c r="HT412" s="240">
        <f t="shared" ca="1" si="818"/>
        <v>-3.1354880512812888E-3</v>
      </c>
      <c r="HU412" s="240">
        <f t="shared" ca="1" si="819"/>
        <v>-1.0915029624801167E-3</v>
      </c>
      <c r="HV412" s="240">
        <f t="shared" ca="1" si="820"/>
        <v>2.4507189534386784E-3</v>
      </c>
      <c r="HW412" s="240">
        <f t="shared" ca="1" si="821"/>
        <v>2.6289945355664882E-3</v>
      </c>
      <c r="HX412" s="240">
        <f t="shared" ca="1" si="822"/>
        <v>-8.0138379060735402E-4</v>
      </c>
      <c r="HY412" s="240">
        <f t="shared" ca="1" si="823"/>
        <v>-3.1317534598968343E-3</v>
      </c>
      <c r="HZ412" s="240">
        <f t="shared" ca="1" si="824"/>
        <v>-1.1633639609940018E-3</v>
      </c>
      <c r="IA412" s="240">
        <f t="shared" ca="1" si="825"/>
        <v>2.4019013958929492E-3</v>
      </c>
      <c r="IB412" s="240">
        <f t="shared" ca="1" si="826"/>
        <v>2.6702291812544395E-3</v>
      </c>
      <c r="IC412" s="240">
        <f t="shared" ca="1" si="827"/>
        <v>-7.2669712221336876E-4</v>
      </c>
      <c r="ID412" s="240">
        <f t="shared" ca="1" si="828"/>
        <v>-3.1261324173319453E-3</v>
      </c>
      <c r="IE412" s="240">
        <f t="shared" ca="1" si="829"/>
        <v>-1.0995456343854673E-3</v>
      </c>
      <c r="IF412" s="240">
        <f t="shared" ca="1" si="830"/>
        <v>2.3516370227590956E-3</v>
      </c>
      <c r="IG412" s="240">
        <f t="shared" ca="1" si="831"/>
        <v>2.709855380729995E-3</v>
      </c>
      <c r="IH412" s="240">
        <f t="shared" ca="1" si="832"/>
        <v>-6.5157271864574404E-4</v>
      </c>
      <c r="II412" s="240">
        <f t="shared" ca="1" si="833"/>
        <v>-3.1186283094924586E-3</v>
      </c>
      <c r="IJ412" s="240">
        <f t="shared" ca="1" si="834"/>
        <v>-1.3049407929119285E-3</v>
      </c>
      <c r="IK412" s="240">
        <f t="shared" ca="1" si="835"/>
        <v>2.2999561114162214E-3</v>
      </c>
      <c r="IL412" s="240">
        <f t="shared" ca="1" si="836"/>
        <v>2.7478492646521267E-3</v>
      </c>
      <c r="IM412" s="240">
        <f t="shared" ca="1" si="837"/>
        <v>-5.760558320364544E-4</v>
      </c>
      <c r="IN412" s="240">
        <f t="shared" ca="1" si="838"/>
        <v>-3.1092456565723755E-3</v>
      </c>
      <c r="IO412" s="240">
        <f t="shared" ca="1" si="839"/>
        <v>-1.3745713457261573E-3</v>
      </c>
      <c r="IP412" s="240">
        <f t="shared" ca="1" si="840"/>
        <v>2.2468897925127305E-3</v>
      </c>
      <c r="IQ412" s="240">
        <f t="shared" ca="1" si="841"/>
        <v>2.7841879469259366E-3</v>
      </c>
      <c r="IR412" s="240">
        <f t="shared" ca="1" si="842"/>
        <v>-5.0019195093406151E-4</v>
      </c>
      <c r="IS412" s="240">
        <f t="shared" ca="1" si="843"/>
        <v>-3.0979901103309598E-3</v>
      </c>
      <c r="IT412" s="240">
        <f t="shared" ca="1" si="844"/>
        <v>-1.4433739081602553E-3</v>
      </c>
      <c r="IU412" s="240">
        <f t="shared" ca="1" si="845"/>
        <v>2.192470031214725E-3</v>
      </c>
      <c r="IV412" s="240">
        <f t="shared" ca="1" si="846"/>
        <v>2.8188495384880918E-3</v>
      </c>
      <c r="IW412" s="240">
        <f t="shared" ca="1" si="847"/>
        <v>-4.2402677290363138E-4</v>
      </c>
      <c r="IX412" s="240">
        <f t="shared" ca="1" si="848"/>
        <v>-3.0848684506883618E-3</v>
      </c>
      <c r="IY412" s="240">
        <f t="shared" ca="1" si="849"/>
        <v>-1.5113070361234618E-3</v>
      </c>
      <c r="IZ412" s="240">
        <f t="shared" ca="1" si="850"/>
        <v>2.1367296079517774E-3</v>
      </c>
      <c r="JA412" s="240">
        <f t="shared" ca="1" si="851"/>
        <v>2.8518131604917557E-3</v>
      </c>
      <c r="JB412" s="240">
        <f t="shared" ca="1" si="852"/>
        <v>-3.4760617700076287E-4</v>
      </c>
    </row>
    <row r="413" spans="2:262">
      <c r="B413" s="248">
        <v>52</v>
      </c>
      <c r="C413" s="247">
        <f t="shared" si="853"/>
        <v>1.0156250000000005E-3</v>
      </c>
      <c r="D413" s="244">
        <f t="shared" ca="1" si="597"/>
        <v>80.125445570580993</v>
      </c>
      <c r="E413" s="243">
        <f ca="1">BF361</f>
        <v>0.12544557058099004</v>
      </c>
      <c r="F413" s="242">
        <v>52</v>
      </c>
      <c r="G413" s="240">
        <f t="shared" ca="1" si="854"/>
        <v>-9.1973673837450975E-4</v>
      </c>
      <c r="H413" s="240">
        <f t="shared" ca="1" si="598"/>
        <v>-4.3975754183032582E-4</v>
      </c>
      <c r="I413" s="240">
        <f t="shared" ca="1" si="599"/>
        <v>6.6442698617364608E-4</v>
      </c>
      <c r="J413" s="240">
        <f t="shared" ca="1" si="600"/>
        <v>8.255034883114696E-4</v>
      </c>
      <c r="K413" s="240">
        <f t="shared" ca="1" si="601"/>
        <v>-1.8516495881979052E-4</v>
      </c>
      <c r="L413" s="240">
        <f t="shared" ca="1" si="602"/>
        <v>-9.330045889311471E-4</v>
      </c>
      <c r="M413" s="240">
        <f t="shared" ca="1" si="603"/>
        <v>-3.565089131298293E-4</v>
      </c>
      <c r="N413" s="240">
        <f t="shared" ca="1" si="604"/>
        <v>7.2602643935868339E-4</v>
      </c>
      <c r="O413" s="240">
        <f t="shared" ca="1" si="605"/>
        <v>7.7801761438471421E-4</v>
      </c>
      <c r="P413" s="240">
        <f t="shared" ca="1" si="606"/>
        <v>-2.7433325517877663E-4</v>
      </c>
      <c r="Q413" s="240">
        <f t="shared" ca="1" si="607"/>
        <v>-9.3728709526418822E-4</v>
      </c>
      <c r="R413" s="240">
        <f t="shared" ca="1" si="608"/>
        <v>-2.6982690870829809E-4</v>
      </c>
      <c r="S413" s="240">
        <f t="shared" ca="1" si="609"/>
        <v>7.8063386104627267E-4</v>
      </c>
      <c r="T413" s="240">
        <f t="shared" ca="1" si="610"/>
        <v>7.2303900552374138E-4</v>
      </c>
      <c r="U413" s="241">
        <f t="shared" ca="1" si="611"/>
        <v>-3.6085957232457998E-4</v>
      </c>
      <c r="V413" s="240">
        <f t="shared" ca="1" si="612"/>
        <v>-9.3254301449658989E-4</v>
      </c>
      <c r="W413" s="240">
        <f t="shared" ca="1" si="613"/>
        <v>-1.8054632365351357E-4</v>
      </c>
      <c r="X413" s="240">
        <f t="shared" ca="1" si="614"/>
        <v>8.2772335191410988E-4</v>
      </c>
      <c r="Y413" s="240">
        <f t="shared" ca="1" si="615"/>
        <v>6.6109713578625076E-4</v>
      </c>
      <c r="Z413" s="240">
        <f t="shared" ca="1" si="616"/>
        <v>-4.4391061452298772E-4</v>
      </c>
      <c r="AA413" s="240">
        <f t="shared" ca="1" si="617"/>
        <v>-9.1881803471952257E-4</v>
      </c>
      <c r="AB413" s="240">
        <f t="shared" ca="1" si="618"/>
        <v>-8.9526978805282414E-5</v>
      </c>
      <c r="AC413" s="240">
        <f t="shared" ca="1" si="619"/>
        <v>8.6684141442340491E-4</v>
      </c>
      <c r="AD413" s="240">
        <f t="shared" ca="1" si="620"/>
        <v>5.9278853923868324E-4</v>
      </c>
      <c r="AE413" s="240">
        <f t="shared" ca="1" si="621"/>
        <v>-5.226865548373131E-4</v>
      </c>
      <c r="AF413" s="240">
        <f t="shared" ca="1" si="622"/>
        <v>-8.9624433499107658E-4</v>
      </c>
      <c r="AG413" s="240">
        <f t="shared" ca="1" si="623"/>
        <v>2.354559789261845E-6</v>
      </c>
      <c r="AH413" s="240">
        <f t="shared" ca="1" si="624"/>
        <v>8.9761132024808292E-4</v>
      </c>
      <c r="AI413" s="240">
        <f t="shared" ca="1" si="625"/>
        <v>5.1877106500706615E-4</v>
      </c>
      <c r="AJ413" s="240">
        <f t="shared" ca="1" si="626"/>
        <v>-5.9642873789902224E-4</v>
      </c>
      <c r="AK413" s="240">
        <f t="shared" ca="1" si="627"/>
        <v>-8.6503931237967514E-4</v>
      </c>
      <c r="AL413" s="240">
        <f t="shared" ca="1" si="628"/>
        <v>9.4213422685908831E-5</v>
      </c>
      <c r="AM413" s="240">
        <f t="shared" ca="1" si="629"/>
        <v>9.1973673837450996E-4</v>
      </c>
      <c r="AN413" s="240">
        <f t="shared" ca="1" si="630"/>
        <v>4.397575418303256E-4</v>
      </c>
      <c r="AO413" s="240">
        <f t="shared" ca="1" si="631"/>
        <v>-6.6442698617364554E-4</v>
      </c>
      <c r="AP413" s="240">
        <f t="shared" ca="1" si="632"/>
        <v>-8.2550348831147047E-4</v>
      </c>
      <c r="AQ413" s="240">
        <f t="shared" ca="1" si="633"/>
        <v>1.8516495881979475E-4</v>
      </c>
      <c r="AR413" s="240">
        <f t="shared" ca="1" si="634"/>
        <v>9.3300458893114731E-4</v>
      </c>
      <c r="AS413" s="240">
        <f t="shared" ca="1" si="635"/>
        <v>3.5650891312982762E-4</v>
      </c>
      <c r="AT413" s="240">
        <f t="shared" ca="1" si="636"/>
        <v>-7.2602643935868448E-4</v>
      </c>
      <c r="AU413" s="240">
        <f t="shared" ca="1" si="637"/>
        <v>-7.7801761438471323E-4</v>
      </c>
      <c r="AV413" s="240">
        <f t="shared" ca="1" si="638"/>
        <v>2.7433325517877679E-4</v>
      </c>
      <c r="AW413" s="240">
        <f t="shared" ca="1" si="639"/>
        <v>9.3728709526418822E-4</v>
      </c>
      <c r="AX413" s="240">
        <f t="shared" ca="1" si="640"/>
        <v>2.698269087082931E-4</v>
      </c>
      <c r="AY413" s="240">
        <f t="shared" ca="1" si="641"/>
        <v>-7.8063386104627549E-4</v>
      </c>
      <c r="AZ413" s="240">
        <f t="shared" ca="1" si="642"/>
        <v>-7.2303900552374008E-4</v>
      </c>
      <c r="BA413" s="240">
        <f t="shared" ca="1" si="643"/>
        <v>3.6085957232458171E-4</v>
      </c>
      <c r="BB413" s="240">
        <f t="shared" ca="1" si="644"/>
        <v>9.3254301449658967E-4</v>
      </c>
      <c r="BC413" s="240">
        <f t="shared" ca="1" si="645"/>
        <v>1.8054632365351172E-4</v>
      </c>
      <c r="BD413" s="240">
        <f t="shared" ca="1" si="646"/>
        <v>-8.2772335191411063E-4</v>
      </c>
      <c r="BE413" s="240">
        <f t="shared" ca="1" si="647"/>
        <v>-6.6109713578624708E-4</v>
      </c>
      <c r="BF413" s="240">
        <f t="shared" ca="1" si="648"/>
        <v>4.4391061452298648E-4</v>
      </c>
      <c r="BG413" s="240">
        <f t="shared" ca="1" si="649"/>
        <v>9.1881803471952159E-4</v>
      </c>
      <c r="BH413" s="240">
        <f t="shared" ca="1" si="650"/>
        <v>8.9526978805287225E-5</v>
      </c>
      <c r="BI413" s="240">
        <f t="shared" ca="1" si="651"/>
        <v>-8.6684141442340545E-4</v>
      </c>
      <c r="BJ413" s="240">
        <f t="shared" ca="1" si="652"/>
        <v>-5.9278853923867662E-4</v>
      </c>
      <c r="BK413" s="240">
        <f t="shared" ca="1" si="653"/>
        <v>5.2268655483731462E-4</v>
      </c>
      <c r="BL413" s="240">
        <f t="shared" ca="1" si="654"/>
        <v>8.9624433499107419E-4</v>
      </c>
      <c r="BM413" s="240">
        <f t="shared" ca="1" si="655"/>
        <v>-2.354559789263661E-6</v>
      </c>
      <c r="BN413" s="240">
        <f t="shared" ca="1" si="656"/>
        <v>-8.9761132024808357E-4</v>
      </c>
      <c r="BO413" s="240">
        <f t="shared" ca="1" si="657"/>
        <v>-5.1877106500707027E-4</v>
      </c>
      <c r="BP413" s="240">
        <f t="shared" ca="1" si="658"/>
        <v>5.9642873789902376E-4</v>
      </c>
      <c r="BQ413" s="240">
        <f t="shared" ca="1" si="659"/>
        <v>8.6503931237967699E-4</v>
      </c>
      <c r="BR413" s="240">
        <f t="shared" ca="1" si="660"/>
        <v>-9.421342268591066E-5</v>
      </c>
      <c r="BS413" s="240">
        <f t="shared" ca="1" si="661"/>
        <v>-9.1973673837451159E-4</v>
      </c>
      <c r="BT413" s="240">
        <f t="shared" ca="1" si="662"/>
        <v>-4.3975754183032397E-4</v>
      </c>
      <c r="BU413" s="240">
        <f t="shared" ca="1" si="663"/>
        <v>6.6442698617365161E-4</v>
      </c>
      <c r="BV413" s="240">
        <f t="shared" ca="1" si="664"/>
        <v>8.2550348831146949E-4</v>
      </c>
      <c r="BW413" s="240">
        <f t="shared" ca="1" si="665"/>
        <v>-1.8516495881979657E-4</v>
      </c>
      <c r="BX413" s="240">
        <f t="shared" ca="1" si="666"/>
        <v>-9.3300458893114688E-4</v>
      </c>
      <c r="BY413" s="240">
        <f t="shared" ca="1" si="667"/>
        <v>-3.5650891312982594E-4</v>
      </c>
      <c r="BZ413" s="240">
        <f t="shared" ca="1" si="668"/>
        <v>7.2602643935868144E-4</v>
      </c>
      <c r="CA413" s="240">
        <f t="shared" ca="1" si="669"/>
        <v>7.7801761438471226E-4</v>
      </c>
      <c r="CB413" s="240">
        <f t="shared" ca="1" si="670"/>
        <v>-2.7433325517878493E-4</v>
      </c>
      <c r="CC413" s="240">
        <f t="shared" ca="1" si="671"/>
        <v>-9.3728709526418811E-4</v>
      </c>
      <c r="CD413" s="240">
        <f t="shared" ca="1" si="672"/>
        <v>-2.6982690870829137E-4</v>
      </c>
      <c r="CE413" s="240">
        <f t="shared" ca="1" si="673"/>
        <v>7.8063386104627278E-4</v>
      </c>
      <c r="CF413" s="240">
        <f t="shared" ca="1" si="674"/>
        <v>7.2303900552373899E-4</v>
      </c>
      <c r="CG413" s="240">
        <f t="shared" ca="1" si="675"/>
        <v>-3.6085957232457721E-4</v>
      </c>
      <c r="CH413" s="240">
        <f t="shared" ca="1" si="676"/>
        <v>-9.3254301449658956E-4</v>
      </c>
      <c r="CI413" s="240">
        <f t="shared" ca="1" si="677"/>
        <v>-1.805463236535034E-4</v>
      </c>
      <c r="CJ413" s="240">
        <f t="shared" ca="1" si="678"/>
        <v>8.277233519141115E-4</v>
      </c>
      <c r="CK413" s="240">
        <f t="shared" ca="1" si="679"/>
        <v>6.6109713578624578E-4</v>
      </c>
      <c r="CL413" s="240">
        <f t="shared" ca="1" si="680"/>
        <v>-4.4391061452298805E-4</v>
      </c>
      <c r="CM413" s="240">
        <f t="shared" ca="1" si="681"/>
        <v>-9.1881803471952127E-4</v>
      </c>
      <c r="CN413" s="240">
        <f t="shared" ca="1" si="682"/>
        <v>-8.9526978805285395E-5</v>
      </c>
      <c r="CO413" s="240">
        <f t="shared" ca="1" si="683"/>
        <v>8.6684141442340621E-4</v>
      </c>
      <c r="CP413" s="240">
        <f t="shared" ca="1" si="684"/>
        <v>5.9278853923867532E-4</v>
      </c>
      <c r="CQ413" s="240">
        <f t="shared" ca="1" si="685"/>
        <v>-5.2268655483731624E-4</v>
      </c>
      <c r="CR413" s="240">
        <f t="shared" ca="1" si="686"/>
        <v>-8.9624433499107365E-4</v>
      </c>
      <c r="CS413" s="240">
        <f t="shared" ca="1" si="687"/>
        <v>2.3545597892655177E-6</v>
      </c>
      <c r="CT413" s="240">
        <f t="shared" ca="1" si="688"/>
        <v>8.9761132024808411E-4</v>
      </c>
      <c r="CU413" s="240">
        <f t="shared" ca="1" si="689"/>
        <v>5.1877106500706864E-4</v>
      </c>
      <c r="CV413" s="240">
        <f t="shared" ca="1" si="690"/>
        <v>-5.9642873789902517E-4</v>
      </c>
      <c r="CW413" s="240">
        <f t="shared" ca="1" si="691"/>
        <v>-8.6503931237967633E-4</v>
      </c>
      <c r="CX413" s="240">
        <f t="shared" ca="1" si="692"/>
        <v>9.421342268591249E-5</v>
      </c>
      <c r="CY413" s="240">
        <f t="shared" ca="1" si="693"/>
        <v>9.1973673837451181E-4</v>
      </c>
      <c r="CZ413" s="240">
        <f t="shared" ca="1" si="694"/>
        <v>4.397575418303224E-4</v>
      </c>
      <c r="DA413" s="240">
        <f t="shared" ca="1" si="695"/>
        <v>-6.6442698617365291E-4</v>
      </c>
      <c r="DB413" s="240">
        <f t="shared" ca="1" si="696"/>
        <v>-8.2550348831146852E-4</v>
      </c>
      <c r="DC413" s="240">
        <f t="shared" ca="1" si="697"/>
        <v>1.8516495881978532E-4</v>
      </c>
      <c r="DD413" s="240">
        <f t="shared" ca="1" si="698"/>
        <v>9.330045889311484E-4</v>
      </c>
      <c r="DE413" s="240">
        <f t="shared" ca="1" si="699"/>
        <v>3.565089131298242E-4</v>
      </c>
      <c r="DF413" s="240">
        <f t="shared" ca="1" si="700"/>
        <v>-7.2602643935868263E-4</v>
      </c>
      <c r="DG413" s="240">
        <f t="shared" ca="1" si="701"/>
        <v>-7.7801761438470369E-4</v>
      </c>
      <c r="DH413" s="240">
        <f t="shared" ca="1" si="702"/>
        <v>2.7433325517878666E-4</v>
      </c>
      <c r="DI413" s="240">
        <f t="shared" ca="1" si="703"/>
        <v>9.3728709526418811E-4</v>
      </c>
      <c r="DJ413" s="240">
        <f t="shared" ca="1" si="704"/>
        <v>2.6982690870830232E-4</v>
      </c>
      <c r="DK413" s="240">
        <f t="shared" ca="1" si="705"/>
        <v>-7.8063386104628124E-4</v>
      </c>
      <c r="DL413" s="240">
        <f t="shared" ca="1" si="706"/>
        <v>-7.230390055237378E-4</v>
      </c>
      <c r="DM413" s="240">
        <f t="shared" ca="1" si="707"/>
        <v>3.6085957232457895E-4</v>
      </c>
      <c r="DN413" s="240">
        <f t="shared" ca="1" si="708"/>
        <v>9.3254301449658804E-4</v>
      </c>
      <c r="DO413" s="240">
        <f t="shared" ca="1" si="709"/>
        <v>1.8054632365350161E-4</v>
      </c>
      <c r="DP413" s="240">
        <f t="shared" ca="1" si="710"/>
        <v>-8.2772335191411248E-4</v>
      </c>
      <c r="DQ413" s="240">
        <f t="shared" ca="1" si="711"/>
        <v>-6.6109713578625391E-4</v>
      </c>
      <c r="DR413" s="240">
        <f t="shared" ca="1" si="712"/>
        <v>4.4391061452300138E-4</v>
      </c>
      <c r="DS413" s="240">
        <f t="shared" ca="1" si="713"/>
        <v>9.1881803471952094E-4</v>
      </c>
      <c r="DT413" s="240">
        <f t="shared" ca="1" si="714"/>
        <v>8.9526978805283566E-5</v>
      </c>
      <c r="DU413" s="240">
        <f t="shared" ca="1" si="715"/>
        <v>-8.6684141442340177E-4</v>
      </c>
      <c r="DV413" s="240">
        <f t="shared" ca="1" si="716"/>
        <v>-5.927885392386737E-4</v>
      </c>
      <c r="DW413" s="240">
        <f t="shared" ca="1" si="717"/>
        <v>5.2268655483731776E-4</v>
      </c>
      <c r="DX413" s="240">
        <f t="shared" ca="1" si="718"/>
        <v>8.9624433499107701E-4</v>
      </c>
      <c r="DY413" s="240">
        <f t="shared" ca="1" si="719"/>
        <v>-2.3545597892806559E-6</v>
      </c>
      <c r="DZ413" s="240">
        <f t="shared" ca="1" si="720"/>
        <v>-8.9761132024808465E-4</v>
      </c>
      <c r="EA413" s="240">
        <f t="shared" ca="1" si="721"/>
        <v>-5.1877106500706723E-4</v>
      </c>
      <c r="EB413" s="240">
        <f t="shared" ca="1" si="722"/>
        <v>5.9642873789901639E-4</v>
      </c>
      <c r="EC413" s="240">
        <f t="shared" ca="1" si="723"/>
        <v>8.6503931237967048E-4</v>
      </c>
      <c r="ED413" s="240">
        <f t="shared" ca="1" si="724"/>
        <v>-9.4213422685914306E-5</v>
      </c>
      <c r="EE413" s="240">
        <f t="shared" ca="1" si="725"/>
        <v>-9.1973673837450975E-4</v>
      </c>
      <c r="EF413" s="240">
        <f t="shared" ca="1" si="726"/>
        <v>-4.3975754183030907E-4</v>
      </c>
      <c r="EG413" s="240">
        <f t="shared" ca="1" si="727"/>
        <v>6.6442698617365421E-4</v>
      </c>
      <c r="EH413" s="240">
        <f t="shared" ca="1" si="728"/>
        <v>8.2550348831146787E-4</v>
      </c>
      <c r="EI413" s="240">
        <f t="shared" ca="1" si="729"/>
        <v>-1.8516495881978711E-4</v>
      </c>
      <c r="EJ413" s="240">
        <f t="shared" ca="1" si="730"/>
        <v>-9.330045889311485E-4</v>
      </c>
      <c r="EK413" s="240">
        <f t="shared" ca="1" si="731"/>
        <v>-3.5650891312982252E-4</v>
      </c>
      <c r="EL413" s="240">
        <f t="shared" ca="1" si="732"/>
        <v>7.2602643935868372E-4</v>
      </c>
      <c r="EM413" s="240">
        <f t="shared" ca="1" si="733"/>
        <v>7.7801761438470271E-4</v>
      </c>
      <c r="EN413" s="240">
        <f t="shared" ca="1" si="734"/>
        <v>-2.7433325517878845E-4</v>
      </c>
      <c r="EO413" s="240">
        <f t="shared" ca="1" si="735"/>
        <v>-9.3728709526418822E-4</v>
      </c>
      <c r="EP413" s="240">
        <f t="shared" ca="1" si="736"/>
        <v>-2.6982690870830058E-4</v>
      </c>
      <c r="EQ413" s="240">
        <f t="shared" ca="1" si="737"/>
        <v>7.8063386104628221E-4</v>
      </c>
      <c r="ER413" s="240">
        <f t="shared" ca="1" si="738"/>
        <v>7.2303900552373661E-4</v>
      </c>
      <c r="ES413" s="240">
        <f t="shared" ca="1" si="739"/>
        <v>-3.6085957232458057E-4</v>
      </c>
      <c r="ET413" s="240">
        <f t="shared" ca="1" si="740"/>
        <v>-9.3254301449659054E-4</v>
      </c>
      <c r="EU413" s="240">
        <f t="shared" ca="1" si="741"/>
        <v>-1.805463236534998E-4</v>
      </c>
      <c r="EV413" s="240">
        <f t="shared" ca="1" si="742"/>
        <v>8.2772335191411324E-4</v>
      </c>
      <c r="EW413" s="240">
        <f t="shared" ca="1" si="743"/>
        <v>6.6109713578625271E-4</v>
      </c>
      <c r="EX413" s="240">
        <f t="shared" ca="1" si="744"/>
        <v>-4.4391061452300306E-4</v>
      </c>
      <c r="EY413" s="240">
        <f t="shared" ca="1" si="745"/>
        <v>-9.1881803471952051E-4</v>
      </c>
      <c r="EZ413" s="240">
        <f t="shared" ca="1" si="746"/>
        <v>-8.9526978805281723E-5</v>
      </c>
      <c r="FA413" s="240">
        <f t="shared" ca="1" si="747"/>
        <v>8.6684141442340264E-4</v>
      </c>
      <c r="FB413" s="240">
        <f t="shared" ca="1" si="748"/>
        <v>5.9278853923867239E-4</v>
      </c>
      <c r="FC413" s="240">
        <f t="shared" ca="1" si="749"/>
        <v>-5.2268655483731928E-4</v>
      </c>
      <c r="FD413" s="240">
        <f t="shared" ca="1" si="750"/>
        <v>-8.9624433499107647E-4</v>
      </c>
      <c r="FE413" s="240">
        <f t="shared" ca="1" si="751"/>
        <v>2.3545597892824991E-6</v>
      </c>
      <c r="FF413" s="240">
        <f t="shared" ca="1" si="752"/>
        <v>8.9761132024808509E-4</v>
      </c>
      <c r="FG413" s="240">
        <f t="shared" ca="1" si="753"/>
        <v>5.1877106500706561E-4</v>
      </c>
      <c r="FH413" s="240">
        <f t="shared" ca="1" si="754"/>
        <v>-5.964287378990178E-4</v>
      </c>
      <c r="FI413" s="240">
        <f t="shared" ca="1" si="755"/>
        <v>-8.6503931237966983E-4</v>
      </c>
      <c r="FJ413" s="240">
        <f t="shared" ca="1" si="756"/>
        <v>9.4213422685916136E-5</v>
      </c>
      <c r="FK413" s="240">
        <f t="shared" ca="1" si="757"/>
        <v>9.1973673837451007E-4</v>
      </c>
      <c r="FL413" s="240">
        <f t="shared" ca="1" si="758"/>
        <v>4.3975754183030744E-4</v>
      </c>
      <c r="FM413" s="240">
        <f t="shared" ca="1" si="759"/>
        <v>-6.6442698617365551E-4</v>
      </c>
      <c r="FN413" s="240">
        <f t="shared" ca="1" si="760"/>
        <v>-8.2550348831146689E-4</v>
      </c>
      <c r="FO413" s="240">
        <f t="shared" ca="1" si="761"/>
        <v>1.8516495881978892E-4</v>
      </c>
      <c r="FP413" s="240">
        <f t="shared" ca="1" si="762"/>
        <v>9.3300458893114883E-4</v>
      </c>
      <c r="FQ413" s="240">
        <f t="shared" ca="1" si="763"/>
        <v>3.5650891312982079E-4</v>
      </c>
      <c r="FR413" s="240">
        <f t="shared" ca="1" si="764"/>
        <v>-7.2602643935868491E-4</v>
      </c>
      <c r="FS413" s="240">
        <f t="shared" ca="1" si="765"/>
        <v>-7.7801761438470163E-4</v>
      </c>
      <c r="FT413" s="240">
        <f t="shared" ca="1" si="766"/>
        <v>2.7433325517879018E-4</v>
      </c>
      <c r="FU413" s="240">
        <f t="shared" ca="1" si="767"/>
        <v>9.3728709526418822E-4</v>
      </c>
      <c r="FV413" s="240">
        <f t="shared" ca="1" si="768"/>
        <v>2.6982690870829879E-4</v>
      </c>
      <c r="FW413" s="240">
        <f t="shared" ca="1" si="769"/>
        <v>-7.806338610462833E-4</v>
      </c>
      <c r="FX413" s="240">
        <f t="shared" ca="1" si="770"/>
        <v>-7.2303900552373552E-4</v>
      </c>
      <c r="FY413" s="240">
        <f t="shared" ca="1" si="771"/>
        <v>3.6085957232458231E-4</v>
      </c>
      <c r="FZ413" s="240">
        <f t="shared" ca="1" si="772"/>
        <v>9.3254301449658761E-4</v>
      </c>
      <c r="GA413" s="240">
        <f t="shared" ca="1" si="773"/>
        <v>1.8054632365349806E-4</v>
      </c>
      <c r="GB413" s="240">
        <f t="shared" ca="1" si="774"/>
        <v>-8.2772335191411421E-4</v>
      </c>
      <c r="GC413" s="240">
        <f t="shared" ca="1" si="775"/>
        <v>-6.6109713578625141E-4</v>
      </c>
      <c r="GD413" s="240">
        <f t="shared" ca="1" si="776"/>
        <v>4.4391061452300464E-4</v>
      </c>
      <c r="GE413" s="240">
        <f t="shared" ca="1" si="777"/>
        <v>9.1881803471952008E-4</v>
      </c>
      <c r="GF413" s="240">
        <f t="shared" ca="1" si="778"/>
        <v>8.9526978805279907E-5</v>
      </c>
      <c r="GG413" s="240">
        <f t="shared" ca="1" si="779"/>
        <v>-8.6684141442340329E-4</v>
      </c>
      <c r="GH413" s="240">
        <f t="shared" ca="1" si="780"/>
        <v>-5.9278853923867109E-4</v>
      </c>
      <c r="GI413" s="240">
        <f t="shared" ca="1" si="781"/>
        <v>5.226865548373208E-4</v>
      </c>
      <c r="GJ413" s="240">
        <f t="shared" ca="1" si="782"/>
        <v>8.9624433499107593E-4</v>
      </c>
      <c r="GK413" s="240">
        <f t="shared" ca="1" si="783"/>
        <v>-2.3545597892843286E-6</v>
      </c>
      <c r="GL413" s="240">
        <f t="shared" ca="1" si="784"/>
        <v>-8.9761132024808563E-4</v>
      </c>
      <c r="GM413" s="240">
        <f t="shared" ca="1" si="785"/>
        <v>-5.1877106500706409E-4</v>
      </c>
      <c r="GN413" s="240">
        <f t="shared" ca="1" si="786"/>
        <v>5.964287378990191E-4</v>
      </c>
      <c r="GO413" s="240">
        <f t="shared" ca="1" si="787"/>
        <v>8.6503931237966907E-4</v>
      </c>
      <c r="GP413" s="240">
        <f t="shared" ca="1" si="788"/>
        <v>-9.4213422685917965E-5</v>
      </c>
      <c r="GQ413" s="240">
        <f t="shared" ca="1" si="789"/>
        <v>-9.1973673837451029E-4</v>
      </c>
      <c r="GR413" s="240">
        <f t="shared" ca="1" si="790"/>
        <v>-4.397575418303057E-4</v>
      </c>
      <c r="GS413" s="240">
        <f t="shared" ca="1" si="791"/>
        <v>6.6442698617365681E-4</v>
      </c>
      <c r="GT413" s="240">
        <f t="shared" ca="1" si="792"/>
        <v>8.2550348831146602E-4</v>
      </c>
      <c r="GU413" s="240">
        <f t="shared" ca="1" si="793"/>
        <v>-1.8516495881979071E-4</v>
      </c>
      <c r="GV413" s="240">
        <f t="shared" ca="1" si="794"/>
        <v>-9.3300458893114883E-4</v>
      </c>
      <c r="GW413" s="240">
        <f t="shared" ca="1" si="795"/>
        <v>-3.5650891312981911E-4</v>
      </c>
      <c r="GX413" s="240">
        <f t="shared" ca="1" si="796"/>
        <v>7.260264393586861E-4</v>
      </c>
      <c r="GY413" s="240">
        <f t="shared" ca="1" si="797"/>
        <v>7.7801761438470065E-4</v>
      </c>
      <c r="GZ413" s="240">
        <f t="shared" ca="1" si="798"/>
        <v>-2.7433325517876644E-4</v>
      </c>
      <c r="HA413" s="240">
        <f t="shared" ca="1" si="799"/>
        <v>-9.3728709526418811E-4</v>
      </c>
      <c r="HB413" s="240">
        <f t="shared" ca="1" si="800"/>
        <v>-2.6982690870827153E-4</v>
      </c>
      <c r="HC413" s="240">
        <f t="shared" ca="1" si="801"/>
        <v>7.8063386104626953E-4</v>
      </c>
      <c r="HD413" s="240">
        <f t="shared" ca="1" si="802"/>
        <v>7.2303900552373422E-4</v>
      </c>
      <c r="HE413" s="240">
        <f t="shared" ca="1" si="803"/>
        <v>-3.6085957232460854E-4</v>
      </c>
      <c r="HF413" s="240">
        <f t="shared" ca="1" si="804"/>
        <v>-9.325430144965901E-4</v>
      </c>
      <c r="HG413" s="240">
        <f t="shared" ca="1" si="805"/>
        <v>-1.8054632365349622E-4</v>
      </c>
      <c r="HH413" s="240">
        <f t="shared" ca="1" si="806"/>
        <v>8.2772335191412755E-4</v>
      </c>
      <c r="HI413" s="240">
        <f t="shared" ca="1" si="807"/>
        <v>6.6109713578625011E-4</v>
      </c>
      <c r="HJ413" s="240">
        <f t="shared" ca="1" si="808"/>
        <v>-4.4391061452300626E-4</v>
      </c>
      <c r="HK413" s="240">
        <f t="shared" ca="1" si="809"/>
        <v>-9.1881803471952506E-4</v>
      </c>
      <c r="HL413" s="240">
        <f t="shared" ca="1" si="810"/>
        <v>-8.9526978805278104E-5</v>
      </c>
      <c r="HM413" s="240">
        <f t="shared" ca="1" si="811"/>
        <v>8.6684141442341413E-4</v>
      </c>
      <c r="HN413" s="240">
        <f t="shared" ca="1" si="812"/>
        <v>5.9278853923869018E-4</v>
      </c>
      <c r="HO413" s="240">
        <f t="shared" ca="1" si="813"/>
        <v>-5.2268655483732221E-4</v>
      </c>
      <c r="HP413" s="240">
        <f t="shared" ca="1" si="814"/>
        <v>-8.9624433499106758E-4</v>
      </c>
      <c r="HQ413" s="240">
        <f t="shared" ca="1" si="815"/>
        <v>2.3545597892595546E-6</v>
      </c>
      <c r="HR413" s="240">
        <f t="shared" ca="1" si="816"/>
        <v>8.9761132024808617E-4</v>
      </c>
      <c r="HS413" s="240">
        <f t="shared" ca="1" si="817"/>
        <v>5.1877106500704045E-4</v>
      </c>
      <c r="HT413" s="240">
        <f t="shared" ca="1" si="818"/>
        <v>-5.9642873789902062E-4</v>
      </c>
      <c r="HU413" s="240">
        <f t="shared" ca="1" si="819"/>
        <v>-8.6503931237966842E-4</v>
      </c>
      <c r="HV413" s="240">
        <f t="shared" ca="1" si="820"/>
        <v>9.4213422685946303E-5</v>
      </c>
      <c r="HW413" s="240">
        <f t="shared" ca="1" si="821"/>
        <v>9.1973673837451072E-4</v>
      </c>
      <c r="HX413" s="240">
        <f t="shared" ca="1" si="822"/>
        <v>4.3975754183030419E-4</v>
      </c>
      <c r="HY413" s="240">
        <f t="shared" ca="1" si="823"/>
        <v>-6.6442698617363925E-4</v>
      </c>
      <c r="HZ413" s="240">
        <f t="shared" ca="1" si="824"/>
        <v>-8.2550348831146516E-4</v>
      </c>
      <c r="IA413" s="240">
        <f t="shared" ca="1" si="825"/>
        <v>1.8516495881981863E-4</v>
      </c>
      <c r="IB413" s="240">
        <f t="shared" ca="1" si="826"/>
        <v>9.3300458893114666E-4</v>
      </c>
      <c r="IC413" s="240">
        <f t="shared" ca="1" si="827"/>
        <v>3.5650891312981737E-4</v>
      </c>
      <c r="ID413" s="240">
        <f t="shared" ca="1" si="828"/>
        <v>-7.260264393587041E-4</v>
      </c>
      <c r="IE413" s="240">
        <f t="shared" ca="1" si="829"/>
        <v>-8.4797612535774216E-4</v>
      </c>
      <c r="IF413" s="240">
        <f t="shared" ca="1" si="830"/>
        <v>2.7433325517879371E-4</v>
      </c>
      <c r="IG413" s="240">
        <f t="shared" ca="1" si="831"/>
        <v>9.3728709526418811E-4</v>
      </c>
      <c r="IH413" s="240">
        <f t="shared" ca="1" si="832"/>
        <v>2.6982690870829533E-4</v>
      </c>
      <c r="II413" s="240">
        <f t="shared" ca="1" si="833"/>
        <v>-7.8063386104628525E-4</v>
      </c>
      <c r="IJ413" s="240">
        <f t="shared" ca="1" si="834"/>
        <v>-7.2303900552374994E-4</v>
      </c>
      <c r="IK413" s="240">
        <f t="shared" ca="1" si="835"/>
        <v>3.6085957232458567E-4</v>
      </c>
      <c r="IL413" s="240">
        <f t="shared" ca="1" si="836"/>
        <v>9.3254301449658729E-4</v>
      </c>
      <c r="IM413" s="240">
        <f t="shared" ca="1" si="837"/>
        <v>1.8054632365352056E-4</v>
      </c>
      <c r="IN413" s="240">
        <f t="shared" ca="1" si="838"/>
        <v>-8.2772335191411584E-4</v>
      </c>
      <c r="IO413" s="240">
        <f t="shared" ca="1" si="839"/>
        <v>-6.6109713578622984E-4</v>
      </c>
      <c r="IP413" s="240">
        <f t="shared" ca="1" si="840"/>
        <v>4.4391061452298447E-4</v>
      </c>
      <c r="IQ413" s="240">
        <f t="shared" ca="1" si="841"/>
        <v>9.1881803471951943E-4</v>
      </c>
      <c r="IR413" s="240">
        <f t="shared" ca="1" si="842"/>
        <v>8.9526978805249739E-5</v>
      </c>
      <c r="IS413" s="240">
        <f t="shared" ca="1" si="843"/>
        <v>-8.6684141442340459E-4</v>
      </c>
      <c r="IT413" s="240">
        <f t="shared" ca="1" si="844"/>
        <v>-5.9278853923866817E-4</v>
      </c>
      <c r="IU413" s="240">
        <f t="shared" ca="1" si="845"/>
        <v>5.2268655483734595E-4</v>
      </c>
      <c r="IV413" s="240">
        <f t="shared" ca="1" si="846"/>
        <v>8.9624433499107495E-4</v>
      </c>
      <c r="IW413" s="240">
        <f t="shared" ca="1" si="847"/>
        <v>-2.3545597892880149E-6</v>
      </c>
      <c r="IX413" s="240">
        <f t="shared" ca="1" si="848"/>
        <v>-8.9761132024807901E-4</v>
      </c>
      <c r="IY413" s="240">
        <f t="shared" ca="1" si="849"/>
        <v>-5.1877106500706094E-4</v>
      </c>
      <c r="IZ413" s="240">
        <f t="shared" ca="1" si="850"/>
        <v>5.9642873789904252E-4</v>
      </c>
      <c r="JA413" s="240">
        <f t="shared" ca="1" si="851"/>
        <v>8.6503931237967785E-4</v>
      </c>
      <c r="JB413" s="240">
        <f t="shared" ca="1" si="852"/>
        <v>-9.4213422685921624E-5</v>
      </c>
    </row>
    <row r="414" spans="2:262">
      <c r="B414" s="248">
        <v>53</v>
      </c>
      <c r="C414" s="247">
        <f t="shared" si="853"/>
        <v>1.0351562500000005E-3</v>
      </c>
      <c r="D414" s="244">
        <f t="shared" ca="1" si="597"/>
        <v>80.117735656254396</v>
      </c>
      <c r="E414" s="243">
        <f ca="1">BG361</f>
        <v>0.11773565625439568</v>
      </c>
      <c r="F414" s="242">
        <v>53</v>
      </c>
      <c r="G414" s="240">
        <f t="shared" ca="1" si="854"/>
        <v>1.1119665579155916E-3</v>
      </c>
      <c r="H414" s="240">
        <f t="shared" ca="1" si="598"/>
        <v>4.6611109892495233E-4</v>
      </c>
      <c r="I414" s="240">
        <f t="shared" ca="1" si="599"/>
        <v>-8.6333100494773315E-4</v>
      </c>
      <c r="J414" s="240">
        <f t="shared" ca="1" si="600"/>
        <v>-9.2663388481132257E-4</v>
      </c>
      <c r="K414" s="240">
        <f t="shared" ca="1" si="601"/>
        <v>3.6904084777232278E-4</v>
      </c>
      <c r="L414" s="240">
        <f t="shared" ca="1" si="602"/>
        <v>1.1234896890717832E-3</v>
      </c>
      <c r="M414" s="240">
        <f t="shared" ca="1" si="603"/>
        <v>2.3025721816158034E-4</v>
      </c>
      <c r="N414" s="240">
        <f t="shared" ca="1" si="604"/>
        <v>-1.0006646139030346E-3</v>
      </c>
      <c r="O414" s="240">
        <f t="shared" ca="1" si="605"/>
        <v>-7.6403725512484623E-4</v>
      </c>
      <c r="P414" s="240">
        <f t="shared" ca="1" si="606"/>
        <v>5.9310764764723429E-4</v>
      </c>
      <c r="Q414" s="240">
        <f t="shared" ca="1" si="607"/>
        <v>1.0804160074917349E-3</v>
      </c>
      <c r="R414" s="240">
        <f t="shared" ca="1" si="608"/>
        <v>-1.6786182490952117E-5</v>
      </c>
      <c r="S414" s="240">
        <f t="shared" ca="1" si="609"/>
        <v>-1.0893701855310127E-3</v>
      </c>
      <c r="T414" s="240">
        <f t="shared" ca="1" si="610"/>
        <v>-5.6431166969688373E-4</v>
      </c>
      <c r="U414" s="241">
        <f t="shared" ca="1" si="611"/>
        <v>7.8835194253077095E-4</v>
      </c>
      <c r="V414" s="240">
        <f t="shared" ca="1" si="612"/>
        <v>9.848387106030337E-4</v>
      </c>
      <c r="W414" s="240">
        <f t="shared" ca="1" si="613"/>
        <v>-2.6301384618485714E-4</v>
      </c>
      <c r="X414" s="240">
        <f t="shared" ca="1" si="614"/>
        <v>-1.1251370069431167E-3</v>
      </c>
      <c r="Y414" s="240">
        <f t="shared" ca="1" si="615"/>
        <v>-3.3716294113285183E-4</v>
      </c>
      <c r="Z414" s="240">
        <f t="shared" ca="1" si="616"/>
        <v>9.4528569144733811E-4</v>
      </c>
      <c r="AA414" s="240">
        <f t="shared" ca="1" si="617"/>
        <v>8.4140244786781965E-4</v>
      </c>
      <c r="AB414" s="240">
        <f t="shared" ca="1" si="618"/>
        <v>-4.9646015741342615E-4</v>
      </c>
      <c r="AC414" s="240">
        <f t="shared" ca="1" si="619"/>
        <v>-1.1062269629881355E-3</v>
      </c>
      <c r="AD414" s="240">
        <f t="shared" ca="1" si="620"/>
        <v>-9.3629529969869633E-5</v>
      </c>
      <c r="AE414" s="240">
        <f t="shared" ca="1" si="621"/>
        <v>1.0562825827494507E-3</v>
      </c>
      <c r="AF414" s="240">
        <f t="shared" ca="1" si="622"/>
        <v>6.5707761060549309E-4</v>
      </c>
      <c r="AG414" s="240">
        <f t="shared" ca="1" si="623"/>
        <v>-7.0578061995022943E-4</v>
      </c>
      <c r="AH414" s="240">
        <f t="shared" ca="1" si="624"/>
        <v>-1.0335590012440351E-3</v>
      </c>
      <c r="AI414" s="240">
        <f t="shared" ca="1" si="625"/>
        <v>1.5445387748063585E-4</v>
      </c>
      <c r="AJ414" s="240">
        <f t="shared" ca="1" si="626"/>
        <v>1.1159486403751345E-3</v>
      </c>
      <c r="AK414" s="240">
        <f t="shared" ca="1" si="627"/>
        <v>4.4082160066899999E-4</v>
      </c>
      <c r="AL414" s="240">
        <f t="shared" ca="1" si="628"/>
        <v>-8.8080315103728109E-4</v>
      </c>
      <c r="AM414" s="240">
        <f t="shared" ca="1" si="629"/>
        <v>-9.1066447508046232E-4</v>
      </c>
      <c r="AN414" s="240">
        <f t="shared" ca="1" si="630"/>
        <v>3.9503148447100217E-4</v>
      </c>
      <c r="AO414" s="240">
        <f t="shared" ca="1" si="631"/>
        <v>1.1213843481057886E-3</v>
      </c>
      <c r="AP414" s="240">
        <f t="shared" ca="1" si="632"/>
        <v>2.0314353887397406E-4</v>
      </c>
      <c r="AQ414" s="240">
        <f t="shared" ca="1" si="633"/>
        <v>-1.0130224012732158E-3</v>
      </c>
      <c r="AR414" s="240">
        <f t="shared" ca="1" si="634"/>
        <v>-7.4351553492882133E-4</v>
      </c>
      <c r="AS414" s="240">
        <f t="shared" ca="1" si="635"/>
        <v>6.1641224418063458E-4</v>
      </c>
      <c r="AT414" s="240">
        <f t="shared" ca="1" si="636"/>
        <v>1.0723255537022343E-3</v>
      </c>
      <c r="AU414" s="240">
        <f t="shared" ca="1" si="637"/>
        <v>-4.4406433503197987E-5</v>
      </c>
      <c r="AV414" s="240">
        <f t="shared" ca="1" si="638"/>
        <v>-1.0960130783607613E-3</v>
      </c>
      <c r="AW414" s="240">
        <f t="shared" ca="1" si="639"/>
        <v>-5.402349072131064E-4</v>
      </c>
      <c r="AX414" s="240">
        <f t="shared" ca="1" si="640"/>
        <v>8.0783799478675433E-4</v>
      </c>
      <c r="AY414" s="240">
        <f t="shared" ca="1" si="641"/>
        <v>9.7115630557823929E-4</v>
      </c>
      <c r="AZ414" s="240">
        <f t="shared" ca="1" si="642"/>
        <v>-2.8979844238693543E-4</v>
      </c>
      <c r="BA414" s="240">
        <f t="shared" ca="1" si="643"/>
        <v>-1.1257421889401423E-3</v>
      </c>
      <c r="BB414" s="240">
        <f t="shared" ca="1" si="644"/>
        <v>-3.1070116444916764E-4</v>
      </c>
      <c r="BC414" s="240">
        <f t="shared" ca="1" si="645"/>
        <v>9.6000626029834474E-4</v>
      </c>
      <c r="BD414" s="240">
        <f t="shared" ca="1" si="646"/>
        <v>8.2279299820383765E-4</v>
      </c>
      <c r="BE414" s="240">
        <f t="shared" ca="1" si="647"/>
        <v>-5.2110748153437112E-4</v>
      </c>
      <c r="BF414" s="240">
        <f t="shared" ca="1" si="648"/>
        <v>-1.100765024885503E-3</v>
      </c>
      <c r="BG414" s="240">
        <f t="shared" ca="1" si="649"/>
        <v>-6.6068668703901461E-5</v>
      </c>
      <c r="BH414" s="240">
        <f t="shared" ca="1" si="650"/>
        <v>1.0655223112600765E-3</v>
      </c>
      <c r="BI414" s="240">
        <f t="shared" ca="1" si="651"/>
        <v>6.3444545627830309E-4</v>
      </c>
      <c r="BJ414" s="240">
        <f t="shared" ca="1" si="652"/>
        <v>-7.2709291703726235E-4</v>
      </c>
      <c r="BK414" s="240">
        <f t="shared" ca="1" si="653"/>
        <v>-1.0222953699652623E-3</v>
      </c>
      <c r="BL414" s="240">
        <f t="shared" ca="1" si="654"/>
        <v>1.8177448288275461E-4</v>
      </c>
      <c r="BM414" s="240">
        <f t="shared" ca="1" si="655"/>
        <v>1.1192585171017238E-3</v>
      </c>
      <c r="BN414" s="240">
        <f t="shared" ca="1" si="656"/>
        <v>4.1526656796418986E-4</v>
      </c>
      <c r="BO414" s="240">
        <f t="shared" ca="1" si="657"/>
        <v>-8.9774473424399646E-4</v>
      </c>
      <c r="BP414" s="240">
        <f t="shared" ca="1" si="658"/>
        <v>-8.9414651512175652E-4</v>
      </c>
      <c r="BQ414" s="240">
        <f t="shared" ca="1" si="659"/>
        <v>4.2078416897461284E-4</v>
      </c>
      <c r="BR414" s="240">
        <f t="shared" ca="1" si="660"/>
        <v>1.1186035271397562E-3</v>
      </c>
      <c r="BS414" s="240">
        <f t="shared" ca="1" si="661"/>
        <v>1.7590749351458214E-4</v>
      </c>
      <c r="BT414" s="240">
        <f t="shared" ca="1" si="662"/>
        <v>-1.0247699818282171E-3</v>
      </c>
      <c r="BU414" s="240">
        <f t="shared" ca="1" si="663"/>
        <v>-7.2254594877638743E-4</v>
      </c>
      <c r="BV414" s="240">
        <f t="shared" ca="1" si="664"/>
        <v>6.3934553702728878E-4</v>
      </c>
      <c r="BW414" s="240">
        <f t="shared" ca="1" si="665"/>
        <v>1.0635891710960175E-3</v>
      </c>
      <c r="BX414" s="240">
        <f t="shared" ca="1" si="666"/>
        <v>-7.199993574035708E-5</v>
      </c>
      <c r="BY414" s="240">
        <f t="shared" ca="1" si="667"/>
        <v>-1.101995773894674E-3</v>
      </c>
      <c r="BZ414" s="240">
        <f t="shared" ca="1" si="668"/>
        <v>-5.1583272742190464E-4</v>
      </c>
      <c r="CA414" s="240">
        <f t="shared" ca="1" si="669"/>
        <v>8.2683743564168101E-4</v>
      </c>
      <c r="CB414" s="240">
        <f t="shared" ca="1" si="670"/>
        <v>9.5688891230883777E-4</v>
      </c>
      <c r="CC414" s="240">
        <f t="shared" ca="1" si="671"/>
        <v>-3.1640847484358926E-4</v>
      </c>
      <c r="CD414" s="240">
        <f t="shared" ca="1" si="672"/>
        <v>-1.1256692659367623E-3</v>
      </c>
      <c r="CE414" s="240">
        <f t="shared" ca="1" si="673"/>
        <v>-2.840522330018842E-4</v>
      </c>
      <c r="CF414" s="240">
        <f t="shared" ca="1" si="674"/>
        <v>9.7414855727508956E-4</v>
      </c>
      <c r="CG414" s="240">
        <f t="shared" ca="1" si="675"/>
        <v>8.036879288039492E-4</v>
      </c>
      <c r="CH414" s="240">
        <f t="shared" ca="1" si="676"/>
        <v>-5.4544090999390706E-4</v>
      </c>
      <c r="CI414" s="240">
        <f t="shared" ca="1" si="677"/>
        <v>-1.0946400270921406E-3</v>
      </c>
      <c r="CJ414" s="240">
        <f t="shared" ca="1" si="678"/>
        <v>-3.846801014237278E-5</v>
      </c>
      <c r="CK414" s="240">
        <f t="shared" ca="1" si="679"/>
        <v>1.0741202089728473E-3</v>
      </c>
      <c r="CL414" s="240">
        <f t="shared" ca="1" si="680"/>
        <v>6.1143113573169472E-4</v>
      </c>
      <c r="CM414" s="240">
        <f t="shared" ca="1" si="681"/>
        <v>-7.4796724053882734E-4</v>
      </c>
      <c r="CN414" s="240">
        <f t="shared" ca="1" si="682"/>
        <v>-1.010415946181705E-3</v>
      </c>
      <c r="CO414" s="240">
        <f t="shared" ca="1" si="683"/>
        <v>2.089855941333705E-4</v>
      </c>
      <c r="CP414" s="240">
        <f t="shared" ca="1" si="684"/>
        <v>1.1218941943493825E-3</v>
      </c>
      <c r="CQ414" s="240">
        <f t="shared" ca="1" si="685"/>
        <v>3.8946139420664781E-4</v>
      </c>
      <c r="CR414" s="240">
        <f t="shared" ca="1" si="686"/>
        <v>-9.1414554959164097E-4</v>
      </c>
      <c r="CS414" s="240">
        <f t="shared" ca="1" si="687"/>
        <v>-8.7708995473662825E-4</v>
      </c>
      <c r="CT414" s="240">
        <f t="shared" ca="1" si="688"/>
        <v>4.4628338882895201E-4</v>
      </c>
      <c r="CU414" s="240">
        <f t="shared" ca="1" si="689"/>
        <v>1.1151489012362547E-3</v>
      </c>
      <c r="CV414" s="240">
        <f t="shared" ca="1" si="690"/>
        <v>1.4856548805869404E-4</v>
      </c>
      <c r="CW414" s="240">
        <f t="shared" ca="1" si="691"/>
        <v>-1.0359002792647827E-3</v>
      </c>
      <c r="CX414" s="240">
        <f t="shared" ca="1" si="692"/>
        <v>-7.0114112796214399E-4</v>
      </c>
      <c r="CY414" s="240">
        <f t="shared" ca="1" si="693"/>
        <v>6.6189371202908759E-4</v>
      </c>
      <c r="CZ414" s="240">
        <f t="shared" ca="1" si="694"/>
        <v>1.0542121221432936E-3</v>
      </c>
      <c r="DA414" s="240">
        <f t="shared" ca="1" si="695"/>
        <v>-9.9550067908485144E-5</v>
      </c>
      <c r="DB414" s="240">
        <f t="shared" ca="1" si="696"/>
        <v>-1.1073146683806684E-3</v>
      </c>
      <c r="DC414" s="240">
        <f t="shared" ca="1" si="697"/>
        <v>-4.9111982928394624E-4</v>
      </c>
      <c r="DD414" s="240">
        <f t="shared" ca="1" si="698"/>
        <v>8.4533882054282569E-4</v>
      </c>
      <c r="DE414" s="240">
        <f t="shared" ca="1" si="699"/>
        <v>9.4204512493904237E-4</v>
      </c>
      <c r="DF414" s="240">
        <f t="shared" ca="1" si="700"/>
        <v>-3.4282791466628746E-4</v>
      </c>
      <c r="DG414" s="240">
        <f t="shared" ca="1" si="701"/>
        <v>-1.1249182818590673E-3</v>
      </c>
      <c r="DH414" s="240">
        <f t="shared" ca="1" si="702"/>
        <v>-2.5723219911083739E-4</v>
      </c>
      <c r="DI414" s="240">
        <f t="shared" ca="1" si="703"/>
        <v>9.8770406358670453E-4</v>
      </c>
      <c r="DJ414" s="240">
        <f t="shared" ca="1" si="704"/>
        <v>7.8409874784758811E-4</v>
      </c>
      <c r="DK414" s="240">
        <f t="shared" ca="1" si="705"/>
        <v>-5.6944578524461198E-4</v>
      </c>
      <c r="DL414" s="240">
        <f t="shared" ca="1" si="706"/>
        <v>-1.087855659077677E-3</v>
      </c>
      <c r="DM414" s="240">
        <f t="shared" ca="1" si="707"/>
        <v>-1.084417988996182E-5</v>
      </c>
      <c r="DN414" s="240">
        <f t="shared" ca="1" si="708"/>
        <v>1.0820710968356742E-3</v>
      </c>
      <c r="DO414" s="240">
        <f t="shared" ca="1" si="709"/>
        <v>5.8804851193180433E-4</v>
      </c>
      <c r="DP414" s="240">
        <f t="shared" ca="1" si="710"/>
        <v>-7.6839101654297651E-4</v>
      </c>
      <c r="DQ414" s="240">
        <f t="shared" ca="1" si="711"/>
        <v>-9.9792788561405368E-4</v>
      </c>
      <c r="DR414" s="240">
        <f t="shared" ca="1" si="712"/>
        <v>2.3607082027655513E-4</v>
      </c>
      <c r="DS414" s="240">
        <f t="shared" ca="1" si="713"/>
        <v>1.1238540844846899E-3</v>
      </c>
      <c r="DT414" s="240">
        <f t="shared" ca="1" si="714"/>
        <v>3.6342162346813509E-4</v>
      </c>
      <c r="DU414" s="240">
        <f t="shared" ca="1" si="715"/>
        <v>-9.2999571784231508E-4</v>
      </c>
      <c r="DV414" s="240">
        <f t="shared" ca="1" si="716"/>
        <v>-8.5950506815928268E-4</v>
      </c>
      <c r="DW414" s="240">
        <f t="shared" ca="1" si="717"/>
        <v>4.7151378425748622E-4</v>
      </c>
      <c r="DX414" s="240">
        <f t="shared" ca="1" si="718"/>
        <v>1.1110225513327515E-3</v>
      </c>
      <c r="DY414" s="240">
        <f t="shared" ca="1" si="719"/>
        <v>1.2113399230800488E-4</v>
      </c>
      <c r="DZ414" s="240">
        <f t="shared" ca="1" si="720"/>
        <v>-1.0464065891079197E-3</v>
      </c>
      <c r="EA414" s="240">
        <f t="shared" ca="1" si="721"/>
        <v>-6.7931396594977131E-4</v>
      </c>
      <c r="EB414" s="240">
        <f t="shared" ca="1" si="722"/>
        <v>6.8404318700858587E-4</v>
      </c>
      <c r="EC414" s="240">
        <f t="shared" ca="1" si="723"/>
        <v>1.0442000552277266E-3</v>
      </c>
      <c r="ED414" s="240">
        <f t="shared" ca="1" si="724"/>
        <v>-1.2704023483812193E-4</v>
      </c>
      <c r="EE414" s="240">
        <f t="shared" ca="1" si="725"/>
        <v>-1.1119665579155927E-3</v>
      </c>
      <c r="EF414" s="240">
        <f t="shared" ca="1" si="726"/>
        <v>-4.6611109892496626E-4</v>
      </c>
      <c r="EG414" s="240">
        <f t="shared" ca="1" si="727"/>
        <v>8.6333100494772989E-4</v>
      </c>
      <c r="EH414" s="240">
        <f t="shared" ca="1" si="728"/>
        <v>9.2663388481131997E-4</v>
      </c>
      <c r="EI414" s="240">
        <f t="shared" ca="1" si="729"/>
        <v>-3.6904084777230652E-4</v>
      </c>
      <c r="EJ414" s="240">
        <f t="shared" ca="1" si="730"/>
        <v>-1.1234896890717839E-3</v>
      </c>
      <c r="EK414" s="240">
        <f t="shared" ca="1" si="731"/>
        <v>-2.3025721816157769E-4</v>
      </c>
      <c r="EL414" s="240">
        <f t="shared" ca="1" si="732"/>
        <v>1.0006646139030404E-3</v>
      </c>
      <c r="EM414" s="240">
        <f t="shared" ca="1" si="733"/>
        <v>7.6403725512485306E-4</v>
      </c>
      <c r="EN414" s="240">
        <f t="shared" ca="1" si="734"/>
        <v>-5.9310764764723483E-4</v>
      </c>
      <c r="EO414" s="240">
        <f t="shared" ca="1" si="735"/>
        <v>-1.0804160074917317E-3</v>
      </c>
      <c r="EP414" s="240">
        <f t="shared" ca="1" si="736"/>
        <v>1.67861824909408E-5</v>
      </c>
      <c r="EQ414" s="240">
        <f t="shared" ca="1" si="737"/>
        <v>1.0893701855310119E-3</v>
      </c>
      <c r="ER414" s="240">
        <f t="shared" ca="1" si="738"/>
        <v>5.6431166969687625E-4</v>
      </c>
      <c r="ES414" s="240">
        <f t="shared" ca="1" si="739"/>
        <v>-7.8835194253076292E-4</v>
      </c>
      <c r="ET414" s="240">
        <f t="shared" ca="1" si="740"/>
        <v>-9.8483871060303521E-4</v>
      </c>
      <c r="EU414" s="240">
        <f t="shared" ca="1" si="741"/>
        <v>2.6301384618486175E-4</v>
      </c>
      <c r="EV414" s="240">
        <f t="shared" ca="1" si="742"/>
        <v>1.1251370069431162E-3</v>
      </c>
      <c r="EW414" s="240">
        <f t="shared" ca="1" si="743"/>
        <v>3.3716294113285498E-4</v>
      </c>
      <c r="EX414" s="240">
        <f t="shared" ca="1" si="744"/>
        <v>-9.4528569144734082E-4</v>
      </c>
      <c r="EY414" s="240">
        <f t="shared" ca="1" si="745"/>
        <v>-8.4140244786783255E-4</v>
      </c>
      <c r="EZ414" s="240">
        <f t="shared" ca="1" si="746"/>
        <v>4.9646015741341954E-4</v>
      </c>
      <c r="FA414" s="240">
        <f t="shared" ca="1" si="747"/>
        <v>1.1062269629881346E-3</v>
      </c>
      <c r="FB414" s="240">
        <f t="shared" ca="1" si="748"/>
        <v>9.362952996988885E-5</v>
      </c>
      <c r="FC414" s="240">
        <f t="shared" ca="1" si="749"/>
        <v>-1.0562825827494465E-3</v>
      </c>
      <c r="FD414" s="240">
        <f t="shared" ca="1" si="750"/>
        <v>-6.570776106054958E-4</v>
      </c>
      <c r="FE414" s="240">
        <f t="shared" ca="1" si="751"/>
        <v>7.057806199502394E-4</v>
      </c>
      <c r="FF414" s="240">
        <f t="shared" ca="1" si="752"/>
        <v>1.0335590012440397E-3</v>
      </c>
      <c r="FG414" s="240">
        <f t="shared" ca="1" si="753"/>
        <v>-1.5445387748063257E-4</v>
      </c>
      <c r="FH414" s="240">
        <f t="shared" ca="1" si="754"/>
        <v>-1.1159486403751365E-3</v>
      </c>
      <c r="FI414" s="240">
        <f t="shared" ca="1" si="755"/>
        <v>-4.4082160066901039E-4</v>
      </c>
      <c r="FJ414" s="240">
        <f t="shared" ca="1" si="756"/>
        <v>8.8080315103727892E-4</v>
      </c>
      <c r="FK414" s="240">
        <f t="shared" ca="1" si="757"/>
        <v>9.1066447508045961E-4</v>
      </c>
      <c r="FL414" s="240">
        <f t="shared" ca="1" si="758"/>
        <v>-3.9503148447098406E-4</v>
      </c>
      <c r="FM414" s="240">
        <f t="shared" ca="1" si="759"/>
        <v>-1.121384348105789E-3</v>
      </c>
      <c r="FN414" s="240">
        <f t="shared" ca="1" si="760"/>
        <v>-2.031435388739694E-4</v>
      </c>
      <c r="FO414" s="240">
        <f t="shared" ca="1" si="761"/>
        <v>1.0130224012732073E-3</v>
      </c>
      <c r="FP414" s="240">
        <f t="shared" ca="1" si="762"/>
        <v>7.4351553492882382E-4</v>
      </c>
      <c r="FQ414" s="240">
        <f t="shared" ca="1" si="763"/>
        <v>-6.1641224418063848E-4</v>
      </c>
      <c r="FR414" s="240">
        <f t="shared" ca="1" si="764"/>
        <v>-1.0723255537022302E-3</v>
      </c>
      <c r="FS414" s="240">
        <f t="shared" ca="1" si="765"/>
        <v>4.4406433503186698E-5</v>
      </c>
      <c r="FT414" s="240">
        <f t="shared" ca="1" si="766"/>
        <v>1.0960130783607607E-3</v>
      </c>
      <c r="FU414" s="240">
        <f t="shared" ca="1" si="767"/>
        <v>5.4023490721309523E-4</v>
      </c>
      <c r="FV414" s="240">
        <f t="shared" ca="1" si="768"/>
        <v>-8.0783799478674641E-4</v>
      </c>
      <c r="FW414" s="240">
        <f t="shared" ca="1" si="769"/>
        <v>-9.7115630557824092E-4</v>
      </c>
      <c r="FX414" s="240">
        <f t="shared" ca="1" si="770"/>
        <v>2.8979844238694768E-4</v>
      </c>
      <c r="FY414" s="240">
        <f t="shared" ca="1" si="771"/>
        <v>1.1257421889401423E-3</v>
      </c>
      <c r="FZ414" s="240">
        <f t="shared" ca="1" si="772"/>
        <v>3.1070116444917084E-4</v>
      </c>
      <c r="GA414" s="240">
        <f t="shared" ca="1" si="773"/>
        <v>-9.6000626029834712E-4</v>
      </c>
      <c r="GB414" s="240">
        <f t="shared" ca="1" si="774"/>
        <v>-8.2279299820385077E-4</v>
      </c>
      <c r="GC414" s="240">
        <f t="shared" ca="1" si="775"/>
        <v>5.2110748153436819E-4</v>
      </c>
      <c r="GD414" s="240">
        <f t="shared" ca="1" si="776"/>
        <v>1.1007650248855039E-3</v>
      </c>
      <c r="GE414" s="240">
        <f t="shared" ca="1" si="777"/>
        <v>6.6068668703920733E-5</v>
      </c>
      <c r="GF414" s="240">
        <f t="shared" ca="1" si="778"/>
        <v>-1.0655223112600752E-3</v>
      </c>
      <c r="GG414" s="240">
        <f t="shared" ca="1" si="779"/>
        <v>-6.344454562783058E-4</v>
      </c>
      <c r="GH414" s="240">
        <f t="shared" ca="1" si="780"/>
        <v>7.2709291703724761E-4</v>
      </c>
      <c r="GI414" s="240">
        <f t="shared" ca="1" si="781"/>
        <v>1.0222953699652634E-3</v>
      </c>
      <c r="GJ414" s="240">
        <f t="shared" ca="1" si="782"/>
        <v>-1.8177448288275136E-4</v>
      </c>
      <c r="GK414" s="240">
        <f t="shared" ca="1" si="783"/>
        <v>-1.1192585171017251E-3</v>
      </c>
      <c r="GL414" s="240">
        <f t="shared" ca="1" si="784"/>
        <v>-4.1526656796419295E-4</v>
      </c>
      <c r="GM414" s="240">
        <f t="shared" ca="1" si="785"/>
        <v>8.977447342439944E-4</v>
      </c>
      <c r="GN414" s="240">
        <f t="shared" ca="1" si="786"/>
        <v>8.9414651512174871E-4</v>
      </c>
      <c r="GO414" s="240">
        <f t="shared" ca="1" si="787"/>
        <v>-4.207841689745949E-4</v>
      </c>
      <c r="GP414" s="240">
        <f t="shared" ca="1" si="788"/>
        <v>-1.1186035271397567E-3</v>
      </c>
      <c r="GQ414" s="240">
        <f t="shared" ca="1" si="789"/>
        <v>-1.7590749351456962E-4</v>
      </c>
      <c r="GR414" s="240">
        <f t="shared" ca="1" si="790"/>
        <v>1.024769981828209E-3</v>
      </c>
      <c r="GS414" s="240">
        <f t="shared" ca="1" si="791"/>
        <v>7.2254594877639003E-4</v>
      </c>
      <c r="GT414" s="240">
        <f t="shared" ca="1" si="792"/>
        <v>-6.3934553702728596E-4</v>
      </c>
      <c r="GU414" s="240">
        <f t="shared" ca="1" si="793"/>
        <v>-1.0635891710960134E-3</v>
      </c>
      <c r="GV414" s="240">
        <f t="shared" ca="1" si="794"/>
        <v>7.1999935740353759E-5</v>
      </c>
      <c r="GW414" s="240">
        <f t="shared" ca="1" si="795"/>
        <v>1.1019957738946666E-3</v>
      </c>
      <c r="GX414" s="240">
        <f t="shared" ca="1" si="796"/>
        <v>5.1583272742189326E-4</v>
      </c>
      <c r="GY414" s="240">
        <f t="shared" ca="1" si="797"/>
        <v>-8.2683743564167874E-4</v>
      </c>
      <c r="GZ414" s="240">
        <f t="shared" ca="1" si="798"/>
        <v>-9.5688891230885653E-4</v>
      </c>
      <c r="HA414" s="240">
        <f t="shared" ca="1" si="799"/>
        <v>3.1640847484360141E-4</v>
      </c>
      <c r="HB414" s="240">
        <f t="shared" ca="1" si="800"/>
        <v>1.1256692659367626E-3</v>
      </c>
      <c r="HC414" s="240">
        <f t="shared" ca="1" si="801"/>
        <v>2.8405223300191835E-4</v>
      </c>
      <c r="HD414" s="240">
        <f t="shared" ca="1" si="802"/>
        <v>-9.7414855727509585E-4</v>
      </c>
      <c r="HE414" s="240">
        <f t="shared" ca="1" si="803"/>
        <v>-8.0368792880396276E-4</v>
      </c>
      <c r="HF414" s="240">
        <f t="shared" ca="1" si="804"/>
        <v>5.4544090999393221E-4</v>
      </c>
      <c r="HG414" s="240">
        <f t="shared" ca="1" si="805"/>
        <v>1.0946400270921376E-3</v>
      </c>
      <c r="HH414" s="240">
        <f t="shared" ca="1" si="806"/>
        <v>3.8468010142392051E-5</v>
      </c>
      <c r="HI414" s="240">
        <f t="shared" ca="1" si="807"/>
        <v>-1.0741202089728558E-3</v>
      </c>
      <c r="HJ414" s="240">
        <f t="shared" ca="1" si="808"/>
        <v>-6.1143113573169754E-4</v>
      </c>
      <c r="HK414" s="240">
        <f t="shared" ca="1" si="809"/>
        <v>7.4796724053881292E-4</v>
      </c>
      <c r="HL414" s="240">
        <f t="shared" ca="1" si="810"/>
        <v>1.0104159461816924E-3</v>
      </c>
      <c r="HM414" s="240">
        <f t="shared" ca="1" si="811"/>
        <v>-2.0898559413336728E-4</v>
      </c>
      <c r="HN414" s="240">
        <f t="shared" ca="1" si="812"/>
        <v>-1.1218941943493808E-3</v>
      </c>
      <c r="HO414" s="240">
        <f t="shared" ca="1" si="813"/>
        <v>-3.8946139420662087E-4</v>
      </c>
      <c r="HP414" s="240">
        <f t="shared" ca="1" si="814"/>
        <v>9.1414554959163891E-4</v>
      </c>
      <c r="HQ414" s="240">
        <f t="shared" ca="1" si="815"/>
        <v>8.7708995473664028E-4</v>
      </c>
      <c r="HR414" s="240">
        <f t="shared" ca="1" si="816"/>
        <v>-4.462833888289783E-4</v>
      </c>
      <c r="HS414" s="240">
        <f t="shared" ca="1" si="817"/>
        <v>-1.1151489012362552E-3</v>
      </c>
      <c r="HT414" s="240">
        <f t="shared" ca="1" si="818"/>
        <v>-1.4856548805871323E-4</v>
      </c>
      <c r="HU414" s="240">
        <f t="shared" ca="1" si="819"/>
        <v>1.0359002792647877E-3</v>
      </c>
      <c r="HV414" s="240">
        <f t="shared" ca="1" si="820"/>
        <v>7.0114112796214637E-4</v>
      </c>
      <c r="HW414" s="240">
        <f t="shared" ca="1" si="821"/>
        <v>-6.6189371202907187E-4</v>
      </c>
      <c r="HX414" s="240">
        <f t="shared" ca="1" si="822"/>
        <v>-1.0542121221432891E-3</v>
      </c>
      <c r="HY414" s="240">
        <f t="shared" ca="1" si="823"/>
        <v>9.9550067908481824E-5</v>
      </c>
      <c r="HZ414" s="240">
        <f t="shared" ca="1" si="824"/>
        <v>1.1073146683806619E-3</v>
      </c>
      <c r="IA414" s="240">
        <f t="shared" ca="1" si="825"/>
        <v>4.9111982928392044E-4</v>
      </c>
      <c r="IB414" s="240">
        <f t="shared" ca="1" si="826"/>
        <v>-8.4533882054282363E-4</v>
      </c>
      <c r="IC414" s="240">
        <f t="shared" ca="1" si="827"/>
        <v>-9.4204512493906178E-4</v>
      </c>
      <c r="ID414" s="240">
        <f t="shared" ca="1" si="828"/>
        <v>3.4282791466628431E-4</v>
      </c>
      <c r="IE414" s="240">
        <f t="shared" ca="1" si="829"/>
        <v>9.8262803660809756E-4</v>
      </c>
      <c r="IF414" s="240">
        <f t="shared" ca="1" si="830"/>
        <v>2.5723219911087176E-4</v>
      </c>
      <c r="IG414" s="240">
        <f t="shared" ca="1" si="831"/>
        <v>-9.877040635867028E-4</v>
      </c>
      <c r="IH414" s="240">
        <f t="shared" ca="1" si="832"/>
        <v>-7.8409874784759049E-4</v>
      </c>
      <c r="II414" s="240">
        <f t="shared" ca="1" si="833"/>
        <v>5.6944578524458151E-4</v>
      </c>
      <c r="IJ414" s="240">
        <f t="shared" ca="1" si="834"/>
        <v>1.0878556590776778E-3</v>
      </c>
      <c r="IK414" s="240">
        <f t="shared" ca="1" si="835"/>
        <v>1.0844179889965154E-5</v>
      </c>
      <c r="IL414" s="240">
        <f t="shared" ca="1" si="836"/>
        <v>-1.0820710968356645E-3</v>
      </c>
      <c r="IM414" s="240">
        <f t="shared" ca="1" si="837"/>
        <v>-5.8804851193180714E-4</v>
      </c>
      <c r="IN414" s="240">
        <f t="shared" ca="1" si="838"/>
        <v>7.6839101654297413E-4</v>
      </c>
      <c r="IO414" s="240">
        <f t="shared" ca="1" si="839"/>
        <v>9.9792788561404023E-4</v>
      </c>
      <c r="IP414" s="240">
        <f t="shared" ca="1" si="840"/>
        <v>-2.360708202765519E-4</v>
      </c>
      <c r="IQ414" s="240">
        <f t="shared" ca="1" si="841"/>
        <v>-1.1238540844846897E-3</v>
      </c>
      <c r="IR414" s="240">
        <f t="shared" ca="1" si="842"/>
        <v>-3.6342162346810793E-4</v>
      </c>
      <c r="IS414" s="240">
        <f t="shared" ca="1" si="843"/>
        <v>9.2999571784231313E-4</v>
      </c>
      <c r="IT414" s="240">
        <f t="shared" ca="1" si="844"/>
        <v>8.5950506815928496E-4</v>
      </c>
      <c r="IU414" s="240">
        <f t="shared" ca="1" si="845"/>
        <v>-4.7151378425751219E-4</v>
      </c>
      <c r="IV414" s="240">
        <f t="shared" ca="1" si="846"/>
        <v>-1.1110225513327522E-3</v>
      </c>
      <c r="IW414" s="240">
        <f t="shared" ca="1" si="847"/>
        <v>-1.2113399230804001E-4</v>
      </c>
      <c r="IX414" s="240">
        <f t="shared" ca="1" si="848"/>
        <v>1.0464065891079301E-3</v>
      </c>
      <c r="IY414" s="240">
        <f t="shared" ca="1" si="849"/>
        <v>6.7931396594977391E-4</v>
      </c>
      <c r="IZ414" s="240">
        <f t="shared" ca="1" si="850"/>
        <v>-6.8404318700855768E-4</v>
      </c>
      <c r="JA414" s="240">
        <f t="shared" ca="1" si="851"/>
        <v>-1.0442000552277157E-3</v>
      </c>
      <c r="JB414" s="240">
        <f t="shared" ca="1" si="852"/>
        <v>1.2704023483811863E-4</v>
      </c>
    </row>
    <row r="415" spans="2:262">
      <c r="B415" s="248">
        <v>54</v>
      </c>
      <c r="C415" s="247">
        <f t="shared" si="853"/>
        <v>1.0546875000000005E-3</v>
      </c>
      <c r="D415" s="244">
        <f t="shared" ca="1" si="597"/>
        <v>80.110447476810606</v>
      </c>
      <c r="E415" s="243">
        <f ca="1">BH361</f>
        <v>0.11044747681060965</v>
      </c>
      <c r="F415" s="242">
        <v>54</v>
      </c>
      <c r="G415" s="240">
        <f t="shared" ca="1" si="854"/>
        <v>-8.1681417999296489E-4</v>
      </c>
      <c r="H415" s="240">
        <f t="shared" ca="1" si="598"/>
        <v>-3.1968457278465893E-4</v>
      </c>
      <c r="I415" s="240">
        <f t="shared" ca="1" si="599"/>
        <v>6.6146014997793578E-4</v>
      </c>
      <c r="J415" s="240">
        <f t="shared" ca="1" si="600"/>
        <v>6.4112798526561661E-4</v>
      </c>
      <c r="K415" s="240">
        <f t="shared" ca="1" si="601"/>
        <v>-3.4989736357622241E-4</v>
      </c>
      <c r="L415" s="240">
        <f t="shared" ca="1" si="602"/>
        <v>-8.1116423396447319E-4</v>
      </c>
      <c r="M415" s="240">
        <f t="shared" ca="1" si="603"/>
        <v>-4.4296299423340367E-5</v>
      </c>
      <c r="N415" s="240">
        <f t="shared" ca="1" si="604"/>
        <v>7.896379883586093E-4</v>
      </c>
      <c r="O415" s="240">
        <f t="shared" ca="1" si="605"/>
        <v>4.2802906036299175E-4</v>
      </c>
      <c r="P415" s="240">
        <f t="shared" ca="1" si="606"/>
        <v>-5.8163283217695951E-4</v>
      </c>
      <c r="Q415" s="240">
        <f t="shared" ca="1" si="607"/>
        <v>-7.1067956076299786E-4</v>
      </c>
      <c r="R415" s="240">
        <f t="shared" ca="1" si="608"/>
        <v>2.3627073712142793E-4</v>
      </c>
      <c r="S415" s="240">
        <f t="shared" ca="1" si="609"/>
        <v>8.2549777318628021E-4</v>
      </c>
      <c r="T415" s="240">
        <f t="shared" ca="1" si="610"/>
        <v>1.6488845775566586E-4</v>
      </c>
      <c r="U415" s="241">
        <f t="shared" ca="1" si="611"/>
        <v>-7.4536851892739373E-4</v>
      </c>
      <c r="V415" s="240">
        <f t="shared" ca="1" si="612"/>
        <v>-5.2710801140207967E-4</v>
      </c>
      <c r="W415" s="240">
        <f t="shared" ca="1" si="613"/>
        <v>4.8921492004953653E-4</v>
      </c>
      <c r="X415" s="240">
        <f t="shared" ca="1" si="614"/>
        <v>7.6484706997207352E-4</v>
      </c>
      <c r="Y415" s="240">
        <f t="shared" ca="1" si="615"/>
        <v>-1.1752956272893743E-4</v>
      </c>
      <c r="Z415" s="240">
        <f t="shared" ca="1" si="616"/>
        <v>-8.2196177856373265E-4</v>
      </c>
      <c r="AA415" s="240">
        <f t="shared" ca="1" si="617"/>
        <v>-2.8191127892910635E-4</v>
      </c>
      <c r="AB415" s="240">
        <f t="shared" ca="1" si="618"/>
        <v>6.8496407202182463E-4</v>
      </c>
      <c r="AC415" s="240">
        <f t="shared" ca="1" si="619"/>
        <v>6.1477666582337835E-4</v>
      </c>
      <c r="AD415" s="240">
        <f t="shared" ca="1" si="620"/>
        <v>-3.86206982297639E-4</v>
      </c>
      <c r="AE415" s="240">
        <f t="shared" ca="1" si="621"/>
        <v>-8.0245794990053249E-4</v>
      </c>
      <c r="AF415" s="240">
        <f t="shared" ca="1" si="622"/>
        <v>-3.7557717656307936E-6</v>
      </c>
      <c r="AG415" s="240">
        <f t="shared" ca="1" si="623"/>
        <v>8.0063279370195389E-4</v>
      </c>
      <c r="AH415" s="240">
        <f t="shared" ca="1" si="624"/>
        <v>3.9283157226594216E-4</v>
      </c>
      <c r="AI415" s="240">
        <f t="shared" ca="1" si="625"/>
        <v>-6.0973222150023448E-4</v>
      </c>
      <c r="AJ415" s="240">
        <f t="shared" ca="1" si="626"/>
        <v>-6.8913726201182775E-4</v>
      </c>
      <c r="AK415" s="240">
        <f t="shared" ca="1" si="627"/>
        <v>2.7483882969688315E-4</v>
      </c>
      <c r="AL415" s="240">
        <f t="shared" ca="1" si="628"/>
        <v>8.226980385801282E-4</v>
      </c>
      <c r="AM415" s="240">
        <f t="shared" ca="1" si="629"/>
        <v>1.2495980514364509E-4</v>
      </c>
      <c r="AN415" s="240">
        <f t="shared" ca="1" si="630"/>
        <v>-7.6197252671117042E-4</v>
      </c>
      <c r="AO415" s="240">
        <f t="shared" ca="1" si="631"/>
        <v>-4.9524824838689298E-4</v>
      </c>
      <c r="AP415" s="240">
        <f t="shared" ca="1" si="632"/>
        <v>5.2130150973152527E-4</v>
      </c>
      <c r="AQ415" s="240">
        <f t="shared" ca="1" si="633"/>
        <v>7.4858011762370916E-4</v>
      </c>
      <c r="AR415" s="240">
        <f t="shared" ca="1" si="634"/>
        <v>-1.5752124642709063E-4</v>
      </c>
      <c r="AS415" s="240">
        <f t="shared" ca="1" si="635"/>
        <v>-8.2512919921459205E-4</v>
      </c>
      <c r="AT415" s="240">
        <f t="shared" ca="1" si="636"/>
        <v>-2.434588361101033E-4</v>
      </c>
      <c r="AU415" s="240">
        <f t="shared" ca="1" si="637"/>
        <v>7.0681785562044645E-4</v>
      </c>
      <c r="AV415" s="240">
        <f t="shared" ca="1" si="638"/>
        <v>5.8694429554509344E-4</v>
      </c>
      <c r="AW415" s="240">
        <f t="shared" ca="1" si="639"/>
        <v>-4.2158619457096367E-4</v>
      </c>
      <c r="AX415" s="240">
        <f t="shared" ca="1" si="640"/>
        <v>-7.9181847434826608E-4</v>
      </c>
      <c r="AY415" s="240">
        <f t="shared" ca="1" si="641"/>
        <v>3.679380387522598E-5</v>
      </c>
      <c r="AZ415" s="240">
        <f t="shared" ca="1" si="642"/>
        <v>8.0969880451812028E-4</v>
      </c>
      <c r="BA415" s="240">
        <f t="shared" ca="1" si="643"/>
        <v>3.5668771850331425E-4</v>
      </c>
      <c r="BB415" s="240">
        <f t="shared" ca="1" si="644"/>
        <v>-6.3636271249567955E-4</v>
      </c>
      <c r="BC415" s="240">
        <f t="shared" ca="1" si="645"/>
        <v>-6.6593477123517606E-4</v>
      </c>
      <c r="BD415" s="240">
        <f t="shared" ca="1" si="646"/>
        <v>3.1274481145855199E-4</v>
      </c>
      <c r="BE415" s="240">
        <f t="shared" ca="1" si="647"/>
        <v>8.1791635233919864E-4</v>
      </c>
      <c r="BF415" s="240">
        <f t="shared" ca="1" si="648"/>
        <v>8.4730113415841277E-5</v>
      </c>
      <c r="BG415" s="240">
        <f t="shared" ca="1" si="649"/>
        <v>-7.7674087593718796E-4</v>
      </c>
      <c r="BH415" s="240">
        <f t="shared" ca="1" si="650"/>
        <v>-4.6219538896271896E-4</v>
      </c>
      <c r="BI415" s="240">
        <f t="shared" ca="1" si="651"/>
        <v>5.5213223841594464E-4</v>
      </c>
      <c r="BJ415" s="240">
        <f t="shared" ca="1" si="652"/>
        <v>7.3050977020411789E-4</v>
      </c>
      <c r="BK415" s="240">
        <f t="shared" ca="1" si="653"/>
        <v>-1.9713344764537503E-4</v>
      </c>
      <c r="BL415" s="240">
        <f t="shared" ca="1" si="654"/>
        <v>-8.2630881135176127E-4</v>
      </c>
      <c r="BM415" s="240">
        <f t="shared" ca="1" si="655"/>
        <v>-2.0441987963043561E-4</v>
      </c>
      <c r="BN415" s="240">
        <f t="shared" ca="1" si="656"/>
        <v>7.2696885309494661E-4</v>
      </c>
      <c r="BO415" s="240">
        <f t="shared" ca="1" si="657"/>
        <v>5.576979250485986E-4</v>
      </c>
      <c r="BP415" s="240">
        <f t="shared" ca="1" si="658"/>
        <v>-4.559497687749824E-4</v>
      </c>
      <c r="BQ415" s="240">
        <f t="shared" ca="1" si="659"/>
        <v>-7.7927143873618594E-4</v>
      </c>
      <c r="BR415" s="240">
        <f t="shared" ca="1" si="660"/>
        <v>7.7254740019790756E-5</v>
      </c>
      <c r="BS415" s="240">
        <f t="shared" ca="1" si="661"/>
        <v>8.1681417999296358E-4</v>
      </c>
      <c r="BT415" s="240">
        <f t="shared" ca="1" si="662"/>
        <v>3.196845727846682E-4</v>
      </c>
      <c r="BU415" s="240">
        <f t="shared" ca="1" si="663"/>
        <v>-6.6146014997793545E-4</v>
      </c>
      <c r="BV415" s="240">
        <f t="shared" ca="1" si="664"/>
        <v>-6.4112798526561835E-4</v>
      </c>
      <c r="BW415" s="240">
        <f t="shared" ca="1" si="665"/>
        <v>3.4989736357621796E-4</v>
      </c>
      <c r="BX415" s="240">
        <f t="shared" ca="1" si="666"/>
        <v>8.1116423396447449E-4</v>
      </c>
      <c r="BY415" s="240">
        <f t="shared" ca="1" si="667"/>
        <v>4.4296299423348946E-5</v>
      </c>
      <c r="BZ415" s="240">
        <f t="shared" ca="1" si="668"/>
        <v>-7.8963798835860941E-4</v>
      </c>
      <c r="CA415" s="240">
        <f t="shared" ca="1" si="669"/>
        <v>-4.2802906036299408E-4</v>
      </c>
      <c r="CB415" s="240">
        <f t="shared" ca="1" si="670"/>
        <v>5.8163283217695647E-4</v>
      </c>
      <c r="CC415" s="240">
        <f t="shared" ca="1" si="671"/>
        <v>7.1067956076300079E-4</v>
      </c>
      <c r="CD415" s="240">
        <f t="shared" ca="1" si="672"/>
        <v>-2.3627073712141969E-4</v>
      </c>
      <c r="CE415" s="240">
        <f t="shared" ca="1" si="673"/>
        <v>-8.2549777318628064E-4</v>
      </c>
      <c r="CF415" s="240">
        <f t="shared" ca="1" si="674"/>
        <v>-1.6488845775566567E-4</v>
      </c>
      <c r="CG415" s="240">
        <f t="shared" ca="1" si="675"/>
        <v>7.4536851892739264E-4</v>
      </c>
      <c r="CH415" s="240">
        <f t="shared" ca="1" si="676"/>
        <v>5.2710801140208401E-4</v>
      </c>
      <c r="CI415" s="240">
        <f t="shared" ca="1" si="677"/>
        <v>-4.8921492004952959E-4</v>
      </c>
      <c r="CJ415" s="240">
        <f t="shared" ca="1" si="678"/>
        <v>-7.6484706997207775E-4</v>
      </c>
      <c r="CK415" s="240">
        <f t="shared" ca="1" si="679"/>
        <v>1.1752956272893765E-4</v>
      </c>
      <c r="CL415" s="240">
        <f t="shared" ca="1" si="680"/>
        <v>8.2196177856373243E-4</v>
      </c>
      <c r="CM415" s="240">
        <f t="shared" ca="1" si="681"/>
        <v>2.8191127892911172E-4</v>
      </c>
      <c r="CN415" s="240">
        <f t="shared" ca="1" si="682"/>
        <v>-6.8496407202182138E-4</v>
      </c>
      <c r="CO415" s="240">
        <f t="shared" ca="1" si="683"/>
        <v>-6.147766658233841E-4</v>
      </c>
      <c r="CP415" s="240">
        <f t="shared" ca="1" si="684"/>
        <v>3.8620698229762887E-4</v>
      </c>
      <c r="CQ415" s="240">
        <f t="shared" ca="1" si="685"/>
        <v>8.0245794990053227E-4</v>
      </c>
      <c r="CR415" s="240">
        <f t="shared" ca="1" si="686"/>
        <v>3.7557717656364585E-6</v>
      </c>
      <c r="CS415" s="240">
        <f t="shared" ca="1" si="687"/>
        <v>-8.0063279370195248E-4</v>
      </c>
      <c r="CT415" s="240">
        <f t="shared" ca="1" si="688"/>
        <v>-3.9283157226594715E-4</v>
      </c>
      <c r="CU415" s="240">
        <f t="shared" ca="1" si="689"/>
        <v>6.0973222150022678E-4</v>
      </c>
      <c r="CV415" s="240">
        <f t="shared" ca="1" si="690"/>
        <v>6.8913726201182764E-4</v>
      </c>
      <c r="CW415" s="240">
        <f t="shared" ca="1" si="691"/>
        <v>-2.7483882969687778E-4</v>
      </c>
      <c r="CX415" s="240">
        <f t="shared" ca="1" si="692"/>
        <v>-8.2269803858012875E-4</v>
      </c>
      <c r="CY415" s="240">
        <f t="shared" ca="1" si="693"/>
        <v>-1.2495980514365071E-4</v>
      </c>
      <c r="CZ415" s="240">
        <f t="shared" ca="1" si="694"/>
        <v>7.6197252671116598E-4</v>
      </c>
      <c r="DA415" s="240">
        <f t="shared" ca="1" si="695"/>
        <v>4.9524824838690219E-4</v>
      </c>
      <c r="DB415" s="240">
        <f t="shared" ca="1" si="696"/>
        <v>-5.2130150973151172E-4</v>
      </c>
      <c r="DC415" s="240">
        <f t="shared" ca="1" si="697"/>
        <v>-7.4858011762371653E-4</v>
      </c>
      <c r="DD415" s="240">
        <f t="shared" ca="1" si="698"/>
        <v>1.5752124642709657E-4</v>
      </c>
      <c r="DE415" s="240">
        <f t="shared" ca="1" si="699"/>
        <v>8.2512919921459205E-4</v>
      </c>
      <c r="DF415" s="240">
        <f t="shared" ca="1" si="700"/>
        <v>2.4345883611010314E-4</v>
      </c>
      <c r="DG415" s="240">
        <f t="shared" ca="1" si="701"/>
        <v>-7.0681785562044656E-4</v>
      </c>
      <c r="DH415" s="240">
        <f t="shared" ca="1" si="702"/>
        <v>-5.8694429554509745E-4</v>
      </c>
      <c r="DI415" s="240">
        <f t="shared" ca="1" si="703"/>
        <v>4.2158619457095879E-4</v>
      </c>
      <c r="DJ415" s="240">
        <f t="shared" ca="1" si="704"/>
        <v>7.9181847434826771E-4</v>
      </c>
      <c r="DK415" s="240">
        <f t="shared" ca="1" si="705"/>
        <v>-3.6793803875214446E-5</v>
      </c>
      <c r="DL415" s="240">
        <f t="shared" ca="1" si="706"/>
        <v>-8.096988045181179E-4</v>
      </c>
      <c r="DM415" s="240">
        <f t="shared" ca="1" si="707"/>
        <v>-3.5668771850332992E-4</v>
      </c>
      <c r="DN415" s="240">
        <f t="shared" ca="1" si="708"/>
        <v>6.3636271249566838E-4</v>
      </c>
      <c r="DO415" s="240">
        <f t="shared" ca="1" si="709"/>
        <v>6.6593477123517238E-4</v>
      </c>
      <c r="DP415" s="240">
        <f t="shared" ca="1" si="710"/>
        <v>-3.1274481145855763E-4</v>
      </c>
      <c r="DQ415" s="240">
        <f t="shared" ca="1" si="711"/>
        <v>-8.179163523391995E-4</v>
      </c>
      <c r="DR415" s="240">
        <f t="shared" ca="1" si="712"/>
        <v>-8.4730113415846915E-5</v>
      </c>
      <c r="DS415" s="240">
        <f t="shared" ca="1" si="713"/>
        <v>7.7674087593718611E-4</v>
      </c>
      <c r="DT415" s="240">
        <f t="shared" ca="1" si="714"/>
        <v>4.6219538896272362E-4</v>
      </c>
      <c r="DU415" s="240">
        <f t="shared" ca="1" si="715"/>
        <v>-5.521322384159403E-4</v>
      </c>
      <c r="DV415" s="240">
        <f t="shared" ca="1" si="716"/>
        <v>-7.3050977020412049E-4</v>
      </c>
      <c r="DW415" s="240">
        <f t="shared" ca="1" si="717"/>
        <v>1.9713344764535814E-4</v>
      </c>
      <c r="DX415" s="240">
        <f t="shared" ca="1" si="718"/>
        <v>8.2630881135176116E-4</v>
      </c>
      <c r="DY415" s="240">
        <f t="shared" ca="1" si="719"/>
        <v>2.044198796304297E-4</v>
      </c>
      <c r="DZ415" s="240">
        <f t="shared" ca="1" si="720"/>
        <v>-7.2696885309494943E-4</v>
      </c>
      <c r="EA415" s="240">
        <f t="shared" ca="1" si="721"/>
        <v>-5.5769792504859416E-4</v>
      </c>
      <c r="EB415" s="240">
        <f t="shared" ca="1" si="722"/>
        <v>4.5594976877497769E-4</v>
      </c>
      <c r="EC415" s="240">
        <f t="shared" ca="1" si="723"/>
        <v>7.7927143873618779E-4</v>
      </c>
      <c r="ED415" s="240">
        <f t="shared" ca="1" si="724"/>
        <v>-7.7254740019785104E-5</v>
      </c>
      <c r="EE415" s="240">
        <f t="shared" ca="1" si="725"/>
        <v>-8.1681417999296283E-4</v>
      </c>
      <c r="EF415" s="240">
        <f t="shared" ca="1" si="726"/>
        <v>-3.1968457278467341E-4</v>
      </c>
      <c r="EG415" s="240">
        <f t="shared" ca="1" si="727"/>
        <v>6.6146014997792515E-4</v>
      </c>
      <c r="EH415" s="240">
        <f t="shared" ca="1" si="728"/>
        <v>6.411279852656293E-4</v>
      </c>
      <c r="EI415" s="240">
        <f t="shared" ca="1" si="729"/>
        <v>-3.4989736357620219E-4</v>
      </c>
      <c r="EJ415" s="240">
        <f t="shared" ca="1" si="730"/>
        <v>-8.1116423396447341E-4</v>
      </c>
      <c r="EK415" s="240">
        <f t="shared" ca="1" si="731"/>
        <v>-4.4296299423342875E-5</v>
      </c>
      <c r="EL415" s="240">
        <f t="shared" ca="1" si="732"/>
        <v>7.8963798835860767E-4</v>
      </c>
      <c r="EM415" s="240">
        <f t="shared" ca="1" si="733"/>
        <v>4.2802906036299891E-4</v>
      </c>
      <c r="EN415" s="240">
        <f t="shared" ca="1" si="734"/>
        <v>-5.8163283217695246E-4</v>
      </c>
      <c r="EO415" s="240">
        <f t="shared" ca="1" si="735"/>
        <v>-7.1067956076300372E-4</v>
      </c>
      <c r="EP415" s="240">
        <f t="shared" ca="1" si="736"/>
        <v>2.3627073712141427E-4</v>
      </c>
      <c r="EQ415" s="240">
        <f t="shared" ca="1" si="737"/>
        <v>8.2549777318628097E-4</v>
      </c>
      <c r="ER415" s="240">
        <f t="shared" ca="1" si="738"/>
        <v>1.6488845775568272E-4</v>
      </c>
      <c r="ES415" s="240">
        <f t="shared" ca="1" si="739"/>
        <v>-7.4536851892738505E-4</v>
      </c>
      <c r="ET415" s="240">
        <f t="shared" ca="1" si="740"/>
        <v>-5.2710801140207935E-4</v>
      </c>
      <c r="EU415" s="240">
        <f t="shared" ca="1" si="741"/>
        <v>4.8921492004953447E-4</v>
      </c>
      <c r="EV415" s="240">
        <f t="shared" ca="1" si="742"/>
        <v>7.6484706997207547E-4</v>
      </c>
      <c r="EW415" s="240">
        <f t="shared" ca="1" si="743"/>
        <v>-1.1752956272893203E-4</v>
      </c>
      <c r="EX415" s="240">
        <f t="shared" ca="1" si="744"/>
        <v>-8.2196177856373189E-4</v>
      </c>
      <c r="EY415" s="240">
        <f t="shared" ca="1" si="745"/>
        <v>-2.8191127892911703E-4</v>
      </c>
      <c r="EZ415" s="240">
        <f t="shared" ca="1" si="746"/>
        <v>6.8496407202181823E-4</v>
      </c>
      <c r="FA415" s="240">
        <f t="shared" ca="1" si="747"/>
        <v>6.1477666582338789E-4</v>
      </c>
      <c r="FB415" s="240">
        <f t="shared" ca="1" si="748"/>
        <v>-3.8620698229762382E-4</v>
      </c>
      <c r="FC415" s="240">
        <f t="shared" ca="1" si="749"/>
        <v>-8.024579499005365E-4</v>
      </c>
      <c r="FD415" s="240">
        <f t="shared" ca="1" si="750"/>
        <v>-3.7557717656538735E-6</v>
      </c>
      <c r="FE415" s="240">
        <f t="shared" ca="1" si="751"/>
        <v>8.00632793701954E-4</v>
      </c>
      <c r="FF415" s="240">
        <f t="shared" ca="1" si="752"/>
        <v>3.9283157226594178E-4</v>
      </c>
      <c r="FG415" s="240">
        <f t="shared" ca="1" si="753"/>
        <v>-6.0973222150023079E-4</v>
      </c>
      <c r="FH415" s="240">
        <f t="shared" ca="1" si="754"/>
        <v>-6.8913726201183067E-4</v>
      </c>
      <c r="FI415" s="240">
        <f t="shared" ca="1" si="755"/>
        <v>2.7483882969687242E-4</v>
      </c>
      <c r="FJ415" s="240">
        <f t="shared" ca="1" si="756"/>
        <v>8.2269803858012929E-4</v>
      </c>
      <c r="FK415" s="240">
        <f t="shared" ca="1" si="757"/>
        <v>1.2495980514365634E-4</v>
      </c>
      <c r="FL415" s="240">
        <f t="shared" ca="1" si="758"/>
        <v>-7.619725267111637E-4</v>
      </c>
      <c r="FM415" s="240">
        <f t="shared" ca="1" si="759"/>
        <v>-4.9524824838690674E-4</v>
      </c>
      <c r="FN415" s="240">
        <f t="shared" ca="1" si="760"/>
        <v>5.2130150973150728E-4</v>
      </c>
      <c r="FO415" s="240">
        <f t="shared" ca="1" si="761"/>
        <v>7.4858011762371892E-4</v>
      </c>
      <c r="FP415" s="240">
        <f t="shared" ca="1" si="762"/>
        <v>-1.5752124642709101E-4</v>
      </c>
      <c r="FQ415" s="240">
        <f t="shared" ca="1" si="763"/>
        <v>-8.2512919921459173E-4</v>
      </c>
      <c r="FR415" s="240">
        <f t="shared" ca="1" si="764"/>
        <v>-2.4345883611010856E-4</v>
      </c>
      <c r="FS415" s="240">
        <f t="shared" ca="1" si="765"/>
        <v>7.0681785562044363E-4</v>
      </c>
      <c r="FT415" s="240">
        <f t="shared" ca="1" si="766"/>
        <v>5.8694429554510157E-4</v>
      </c>
      <c r="FU415" s="240">
        <f t="shared" ca="1" si="767"/>
        <v>-4.2158619457095391E-4</v>
      </c>
      <c r="FV415" s="240">
        <f t="shared" ca="1" si="768"/>
        <v>-7.9181847434826934E-4</v>
      </c>
      <c r="FW415" s="240">
        <f t="shared" ca="1" si="769"/>
        <v>3.6793803875208782E-5</v>
      </c>
      <c r="FX415" s="240">
        <f t="shared" ca="1" si="770"/>
        <v>8.0969880451811681E-4</v>
      </c>
      <c r="FY415" s="240">
        <f t="shared" ca="1" si="771"/>
        <v>3.5668771850333507E-4</v>
      </c>
      <c r="FZ415" s="240">
        <f t="shared" ca="1" si="772"/>
        <v>-6.3636271249566481E-4</v>
      </c>
      <c r="GA415" s="240">
        <f t="shared" ca="1" si="773"/>
        <v>-6.6593477123517574E-4</v>
      </c>
      <c r="GB415" s="240">
        <f t="shared" ca="1" si="774"/>
        <v>3.1274481145855237E-4</v>
      </c>
      <c r="GC415" s="240">
        <f t="shared" ca="1" si="775"/>
        <v>8.1791635233920026E-4</v>
      </c>
      <c r="GD415" s="240">
        <f t="shared" ca="1" si="776"/>
        <v>8.4730113415852539E-5</v>
      </c>
      <c r="GE415" s="240">
        <f t="shared" ca="1" si="777"/>
        <v>-7.7674087593718427E-4</v>
      </c>
      <c r="GF415" s="240">
        <f t="shared" ca="1" si="778"/>
        <v>-4.6219538896272828E-4</v>
      </c>
      <c r="GG415" s="240">
        <f t="shared" ca="1" si="779"/>
        <v>5.5213223841593618E-4</v>
      </c>
      <c r="GH415" s="240">
        <f t="shared" ca="1" si="780"/>
        <v>7.3050977020412331E-4</v>
      </c>
      <c r="GI415" s="240">
        <f t="shared" ca="1" si="781"/>
        <v>-1.9713344764535264E-4</v>
      </c>
      <c r="GJ415" s="240">
        <f t="shared" ca="1" si="782"/>
        <v>-8.2630881135176116E-4</v>
      </c>
      <c r="GK415" s="240">
        <f t="shared" ca="1" si="783"/>
        <v>-2.044198796304352E-4</v>
      </c>
      <c r="GL415" s="240">
        <f t="shared" ca="1" si="784"/>
        <v>7.2696885309494672E-4</v>
      </c>
      <c r="GM415" s="240">
        <f t="shared" ca="1" si="785"/>
        <v>5.5769792504859828E-4</v>
      </c>
      <c r="GN415" s="240">
        <f t="shared" ca="1" si="786"/>
        <v>-4.5594976877497302E-4</v>
      </c>
      <c r="GO415" s="240">
        <f t="shared" ca="1" si="787"/>
        <v>-7.7927143873618974E-4</v>
      </c>
      <c r="GP415" s="240">
        <f t="shared" ca="1" si="788"/>
        <v>7.7254740019779466E-5</v>
      </c>
      <c r="GQ415" s="240">
        <f t="shared" ca="1" si="789"/>
        <v>8.1681417999296196E-4</v>
      </c>
      <c r="GR415" s="240">
        <f t="shared" ca="1" si="790"/>
        <v>3.1968457278467867E-4</v>
      </c>
      <c r="GS415" s="240">
        <f t="shared" ca="1" si="791"/>
        <v>-6.6146014997792168E-4</v>
      </c>
      <c r="GT415" s="240">
        <f t="shared" ca="1" si="792"/>
        <v>-6.4112798526563277E-4</v>
      </c>
      <c r="GU415" s="240">
        <f t="shared" ca="1" si="793"/>
        <v>3.4989736357619704E-4</v>
      </c>
      <c r="GV415" s="240">
        <f t="shared" ca="1" si="794"/>
        <v>8.1116423396447894E-4</v>
      </c>
      <c r="GW415" s="240">
        <f t="shared" ca="1" si="795"/>
        <v>4.4296299423371985E-5</v>
      </c>
      <c r="GX415" s="240">
        <f t="shared" ca="1" si="796"/>
        <v>-7.8963798835859911E-4</v>
      </c>
      <c r="GY415" s="240">
        <f t="shared" ca="1" si="797"/>
        <v>-4.2802906036302384E-4</v>
      </c>
      <c r="GZ415" s="240">
        <f t="shared" ca="1" si="798"/>
        <v>5.8163283217693175E-4</v>
      </c>
      <c r="HA415" s="240">
        <f t="shared" ca="1" si="799"/>
        <v>7.1067956076299461E-4</v>
      </c>
      <c r="HB415" s="240">
        <f t="shared" ca="1" si="800"/>
        <v>-2.3627073712143134E-4</v>
      </c>
      <c r="HC415" s="240">
        <f t="shared" ca="1" si="801"/>
        <v>-8.254977731862801E-4</v>
      </c>
      <c r="HD415" s="240">
        <f t="shared" ca="1" si="802"/>
        <v>-1.6488845775566527E-4</v>
      </c>
      <c r="HE415" s="240">
        <f t="shared" ca="1" si="803"/>
        <v>7.4536851892739264E-4</v>
      </c>
      <c r="HF415" s="240">
        <f t="shared" ca="1" si="804"/>
        <v>5.2710801140208379E-4</v>
      </c>
      <c r="HG415" s="240">
        <f t="shared" ca="1" si="805"/>
        <v>-4.8921492004953002E-4</v>
      </c>
      <c r="HH415" s="240">
        <f t="shared" ca="1" si="806"/>
        <v>-7.6484706997207764E-4</v>
      </c>
      <c r="HI415" s="240">
        <f t="shared" ca="1" si="807"/>
        <v>1.1752956272892642E-4</v>
      </c>
      <c r="HJ415" s="240">
        <f t="shared" ca="1" si="808"/>
        <v>8.2196177856373124E-4</v>
      </c>
      <c r="HK415" s="240">
        <f t="shared" ca="1" si="809"/>
        <v>2.8191127892912234E-4</v>
      </c>
      <c r="HL415" s="240">
        <f t="shared" ca="1" si="810"/>
        <v>-6.8496407202181498E-4</v>
      </c>
      <c r="HM415" s="240">
        <f t="shared" ca="1" si="811"/>
        <v>-6.1477666582339168E-4</v>
      </c>
      <c r="HN415" s="240">
        <f t="shared" ca="1" si="812"/>
        <v>3.8620698229761884E-4</v>
      </c>
      <c r="HO415" s="240">
        <f t="shared" ca="1" si="813"/>
        <v>8.0245794990053791E-4</v>
      </c>
      <c r="HP415" s="240">
        <f t="shared" ca="1" si="814"/>
        <v>3.755771765659552E-6</v>
      </c>
      <c r="HQ415" s="240">
        <f t="shared" ca="1" si="815"/>
        <v>-8.0063279370194674E-4</v>
      </c>
      <c r="HR415" s="240">
        <f t="shared" ca="1" si="816"/>
        <v>-3.9283157226596742E-4</v>
      </c>
      <c r="HS415" s="240">
        <f t="shared" ca="1" si="817"/>
        <v>6.0973222150021106E-4</v>
      </c>
      <c r="HT415" s="240">
        <f t="shared" ca="1" si="818"/>
        <v>6.8913726201184683E-4</v>
      </c>
      <c r="HU415" s="240">
        <f t="shared" ca="1" si="819"/>
        <v>-2.7483882969684493E-4</v>
      </c>
      <c r="HV415" s="240">
        <f t="shared" ca="1" si="820"/>
        <v>-8.22698038580132E-4</v>
      </c>
      <c r="HW415" s="240">
        <f t="shared" ca="1" si="821"/>
        <v>-1.2495980514363867E-4</v>
      </c>
      <c r="HX415" s="240">
        <f t="shared" ca="1" si="822"/>
        <v>7.6197252671117075E-4</v>
      </c>
      <c r="HY415" s="240">
        <f t="shared" ca="1" si="823"/>
        <v>4.9524824838689243E-4</v>
      </c>
      <c r="HZ415" s="240">
        <f t="shared" ca="1" si="824"/>
        <v>-5.2130150973152115E-4</v>
      </c>
      <c r="IA415" s="240">
        <f t="shared" ca="1" si="825"/>
        <v>-7.4858011762371133E-4</v>
      </c>
      <c r="IB415" s="240">
        <f t="shared" ca="1" si="826"/>
        <v>1.5752124642708546E-4</v>
      </c>
      <c r="IC415" s="240">
        <f t="shared" ca="1" si="827"/>
        <v>8.251291992145914E-4</v>
      </c>
      <c r="ID415" s="240">
        <f t="shared" ca="1" si="828"/>
        <v>2.4345883611011395E-4</v>
      </c>
      <c r="IE415" s="240">
        <f t="shared" ca="1" si="829"/>
        <v>-2.4591991231875997E-4</v>
      </c>
      <c r="IF415" s="240">
        <f t="shared" ca="1" si="830"/>
        <v>-5.8694429554510558E-4</v>
      </c>
      <c r="IG415" s="240">
        <f t="shared" ca="1" si="831"/>
        <v>4.2158619457094903E-4</v>
      </c>
      <c r="IH415" s="240">
        <f t="shared" ca="1" si="832"/>
        <v>7.9181847434827107E-4</v>
      </c>
      <c r="II415" s="240">
        <f t="shared" ca="1" si="833"/>
        <v>-3.6793803875203117E-5</v>
      </c>
      <c r="IJ415" s="240">
        <f t="shared" ca="1" si="834"/>
        <v>-8.0969880451811573E-4</v>
      </c>
      <c r="IK415" s="240">
        <f t="shared" ca="1" si="835"/>
        <v>-3.5668771850334017E-4</v>
      </c>
      <c r="IL415" s="240">
        <f t="shared" ca="1" si="836"/>
        <v>6.3636271249566112E-4</v>
      </c>
      <c r="IM415" s="240">
        <f t="shared" ca="1" si="837"/>
        <v>6.6593477123519298E-4</v>
      </c>
      <c r="IN415" s="240">
        <f t="shared" ca="1" si="838"/>
        <v>-3.1274481145852537E-4</v>
      </c>
      <c r="IO415" s="240">
        <f t="shared" ca="1" si="839"/>
        <v>-8.1791635233920438E-4</v>
      </c>
      <c r="IP415" s="240">
        <f t="shared" ca="1" si="840"/>
        <v>-8.4730113415881555E-5</v>
      </c>
      <c r="IQ415" s="240">
        <f t="shared" ca="1" si="841"/>
        <v>7.767408759371743E-4</v>
      </c>
      <c r="IR415" s="240">
        <f t="shared" ca="1" si="842"/>
        <v>4.6219538896271359E-4</v>
      </c>
      <c r="IS415" s="240">
        <f t="shared" ca="1" si="843"/>
        <v>-5.5213223841594941E-4</v>
      </c>
      <c r="IT415" s="240">
        <f t="shared" ca="1" si="844"/>
        <v>-7.3050977020411485E-4</v>
      </c>
      <c r="IU415" s="240">
        <f t="shared" ca="1" si="845"/>
        <v>1.9713344764536993E-4</v>
      </c>
      <c r="IV415" s="240">
        <f t="shared" ca="1" si="846"/>
        <v>8.2630881135176116E-4</v>
      </c>
      <c r="IW415" s="240">
        <f t="shared" ca="1" si="847"/>
        <v>2.0441987963044071E-4</v>
      </c>
      <c r="IX415" s="240">
        <f t="shared" ca="1" si="848"/>
        <v>-7.2696885309494401E-4</v>
      </c>
      <c r="IY415" s="240">
        <f t="shared" ca="1" si="849"/>
        <v>-5.5769792504860251E-4</v>
      </c>
      <c r="IZ415" s="240">
        <f t="shared" ca="1" si="850"/>
        <v>4.5594976877496825E-4</v>
      </c>
      <c r="JA415" s="240">
        <f t="shared" ca="1" si="851"/>
        <v>7.7927143873619169E-4</v>
      </c>
      <c r="JB415" s="240">
        <f t="shared" ca="1" si="852"/>
        <v>-7.7254740019773815E-5</v>
      </c>
    </row>
    <row r="416" spans="2:262">
      <c r="B416" s="248">
        <v>55</v>
      </c>
      <c r="C416" s="247">
        <f t="shared" si="853"/>
        <v>1.0742187500000005E-3</v>
      </c>
      <c r="D416" s="244">
        <f t="shared" ca="1" si="597"/>
        <v>80.107569374120814</v>
      </c>
      <c r="E416" s="243">
        <f ca="1">BI361</f>
        <v>0.10756937412081026</v>
      </c>
      <c r="F416" s="242">
        <v>55</v>
      </c>
      <c r="G416" s="240">
        <f t="shared" ca="1" si="854"/>
        <v>-2.643550194521799E-3</v>
      </c>
      <c r="H416" s="240">
        <f t="shared" ca="1" si="598"/>
        <v>-9.0154399558606876E-4</v>
      </c>
      <c r="I416" s="240">
        <f t="shared" ca="1" si="599"/>
        <v>2.2484913795440247E-3</v>
      </c>
      <c r="J416" s="240">
        <f t="shared" ca="1" si="600"/>
        <v>1.8868384950663222E-3</v>
      </c>
      <c r="K416" s="240">
        <f t="shared" ca="1" si="601"/>
        <v>-1.4216740710545179E-3</v>
      </c>
      <c r="L416" s="240">
        <f t="shared" ca="1" si="602"/>
        <v>-2.5098195992001434E-3</v>
      </c>
      <c r="M416" s="240">
        <f t="shared" ca="1" si="603"/>
        <v>3.2186489754498028E-4</v>
      </c>
      <c r="N416" s="240">
        <f t="shared" ca="1" si="604"/>
        <v>2.6508615956302817E-3</v>
      </c>
      <c r="O416" s="240">
        <f t="shared" ca="1" si="605"/>
        <v>8.3974922862864758E-4</v>
      </c>
      <c r="P416" s="240">
        <f t="shared" ca="1" si="606"/>
        <v>-2.2828814008036581E-3</v>
      </c>
      <c r="Q416" s="240">
        <f t="shared" ca="1" si="607"/>
        <v>-1.8401135207229157E-3</v>
      </c>
      <c r="R416" s="240">
        <f t="shared" ca="1" si="608"/>
        <v>1.4765390919640321E-3</v>
      </c>
      <c r="S416" s="240">
        <f t="shared" ca="1" si="609"/>
        <v>2.4871366131017491E-3</v>
      </c>
      <c r="T416" s="240">
        <f t="shared" ca="1" si="610"/>
        <v>-3.8666965922373123E-4</v>
      </c>
      <c r="U416" s="241">
        <f t="shared" ca="1" si="611"/>
        <v>-2.6565762168356561E-3</v>
      </c>
      <c r="V416" s="240">
        <f t="shared" ca="1" si="612"/>
        <v>-7.7744862813614534E-4</v>
      </c>
      <c r="W416" s="240">
        <f t="shared" ca="1" si="613"/>
        <v>2.3158962996698827E-3</v>
      </c>
      <c r="X416" s="240">
        <f t="shared" ca="1" si="614"/>
        <v>1.7922801308009001E-3</v>
      </c>
      <c r="Y416" s="240">
        <f t="shared" ca="1" si="615"/>
        <v>-1.5305147009358941E-3</v>
      </c>
      <c r="Z416" s="240">
        <f t="shared" ca="1" si="616"/>
        <v>-2.4629554689076512E-3</v>
      </c>
      <c r="AA416" s="240">
        <f t="shared" ca="1" si="617"/>
        <v>4.5124150555827088E-4</v>
      </c>
      <c r="AB416" s="240">
        <f t="shared" ca="1" si="618"/>
        <v>2.6606906158637917E-3</v>
      </c>
      <c r="AC416" s="240">
        <f t="shared" ca="1" si="619"/>
        <v>7.1467972166073493E-4</v>
      </c>
      <c r="AD416" s="240">
        <f t="shared" ca="1" si="620"/>
        <v>-2.3475161892021292E-3</v>
      </c>
      <c r="AE416" s="240">
        <f t="shared" ca="1" si="621"/>
        <v>-1.7433671383457576E-3</v>
      </c>
      <c r="AF416" s="240">
        <f t="shared" ca="1" si="622"/>
        <v>1.5835683850815507E-3</v>
      </c>
      <c r="AG416" s="240">
        <f t="shared" ca="1" si="623"/>
        <v>2.4372907324349165E-3</v>
      </c>
      <c r="AH416" s="240">
        <f t="shared" ca="1" si="624"/>
        <v>-5.155415408828782E-4</v>
      </c>
      <c r="AI416" s="240">
        <f t="shared" ca="1" si="625"/>
        <v>-2.6632023143545614E-3</v>
      </c>
      <c r="AJ416" s="240">
        <f t="shared" ca="1" si="626"/>
        <v>-6.5148031884458319E-4</v>
      </c>
      <c r="AK416" s="240">
        <f t="shared" ca="1" si="627"/>
        <v>2.3777220227612786E-3</v>
      </c>
      <c r="AL416" s="240">
        <f t="shared" ca="1" si="628"/>
        <v>1.6934040067151782E-3</v>
      </c>
      <c r="AM416" s="240">
        <f t="shared" ca="1" si="629"/>
        <v>-1.6356681868454628E-3</v>
      </c>
      <c r="AN416" s="240">
        <f t="shared" ca="1" si="630"/>
        <v>-2.4101578631611381E-3</v>
      </c>
      <c r="AO416" s="240">
        <f t="shared" ca="1" si="631"/>
        <v>5.7953103326058839E-4</v>
      </c>
      <c r="AP416" s="240">
        <f t="shared" ca="1" si="632"/>
        <v>2.6641097993547122E-3</v>
      </c>
      <c r="AQ416" s="240">
        <f t="shared" ca="1" si="633"/>
        <v>5.878884886447867E-4</v>
      </c>
      <c r="AR416" s="240">
        <f t="shared" ca="1" si="634"/>
        <v>-2.4064956054826712E-3</v>
      </c>
      <c r="AS416" s="240">
        <f t="shared" ca="1" si="635"/>
        <v>-1.6424208318314086E-3</v>
      </c>
      <c r="AT416" s="240">
        <f t="shared" ca="1" si="636"/>
        <v>1.6867827232551918E-3</v>
      </c>
      <c r="AU416" s="240">
        <f t="shared" ca="1" si="637"/>
        <v>2.3815732049121984E-3</v>
      </c>
      <c r="AV416" s="240">
        <f t="shared" ca="1" si="638"/>
        <v>-6.4317143781392346E-4</v>
      </c>
      <c r="AW416" s="240">
        <f t="shared" ca="1" si="639"/>
        <v>-2.6634125242292138E-3</v>
      </c>
      <c r="AX416" s="240">
        <f t="shared" ca="1" si="640"/>
        <v>-5.2394253640199715E-4</v>
      </c>
      <c r="AY416" s="240">
        <f t="shared" ca="1" si="641"/>
        <v>2.433819605235987E-3</v>
      </c>
      <c r="AZ416" s="240">
        <f t="shared" ca="1" si="642"/>
        <v>1.5904483240526141E-3</v>
      </c>
      <c r="BA416" s="240">
        <f t="shared" ca="1" si="643"/>
        <v>-1.7368812048253006E-3</v>
      </c>
      <c r="BB416" s="240">
        <f t="shared" ca="1" si="644"/>
        <v>-2.3515539760173691E-3</v>
      </c>
      <c r="BC416" s="240">
        <f t="shared" ca="1" si="645"/>
        <v>7.0642441994286692E-4</v>
      </c>
      <c r="BD416" s="240">
        <f t="shared" ca="1" si="646"/>
        <v>2.6611109089905282E-3</v>
      </c>
      <c r="BE416" s="240">
        <f t="shared" ca="1" si="647"/>
        <v>4.5968098076673369E-4</v>
      </c>
      <c r="BF416" s="240">
        <f t="shared" ca="1" si="648"/>
        <v>-2.4596775630654931E-3</v>
      </c>
      <c r="BG416" s="240">
        <f t="shared" ca="1" si="649"/>
        <v>-1.5375177896740882E-3</v>
      </c>
      <c r="BH416" s="240">
        <f t="shared" ca="1" si="650"/>
        <v>1.7859334541038083E-3</v>
      </c>
      <c r="BI416" s="240">
        <f t="shared" ca="1" si="651"/>
        <v>2.320118258937662E-3</v>
      </c>
      <c r="BJ416" s="240">
        <f t="shared" ca="1" si="652"/>
        <v>-7.6925187841612877E-4</v>
      </c>
      <c r="BK416" s="240">
        <f t="shared" ca="1" si="653"/>
        <v>-2.6572063400456128E-3</v>
      </c>
      <c r="BL416" s="240">
        <f t="shared" ca="1" si="654"/>
        <v>-3.95142530497254E-4</v>
      </c>
      <c r="BM416" s="240">
        <f t="shared" ca="1" si="655"/>
        <v>2.4840539031042688E-3</v>
      </c>
      <c r="BN416" s="240">
        <f t="shared" ca="1" si="656"/>
        <v>1.4836611120705714E-3</v>
      </c>
      <c r="BO416" s="240">
        <f t="shared" ca="1" si="657"/>
        <v>-1.8339099238499025E-3</v>
      </c>
      <c r="BP416" s="240">
        <f t="shared" ca="1" si="658"/>
        <v>-2.2872849893735806E-3</v>
      </c>
      <c r="BQ416" s="240">
        <f t="shared" ca="1" si="659"/>
        <v>8.3161596832201335E-4</v>
      </c>
      <c r="BR416" s="240">
        <f t="shared" ca="1" si="660"/>
        <v>2.6517011693607995E-3</v>
      </c>
      <c r="BS416" s="240">
        <f t="shared" ca="1" si="661"/>
        <v>3.3036606114273369E-4</v>
      </c>
      <c r="BT416" s="240">
        <f t="shared" ca="1" si="662"/>
        <v>-2.5069339419565729E-3</v>
      </c>
      <c r="BU416" s="240">
        <f t="shared" ca="1" si="663"/>
        <v>-1.4289107324908052E-3</v>
      </c>
      <c r="BV416" s="240">
        <f t="shared" ca="1" si="664"/>
        <v>1.8807817148321789E-3</v>
      </c>
      <c r="BW416" s="240">
        <f t="shared" ca="1" si="665"/>
        <v>2.2530739448589953E-3</v>
      </c>
      <c r="BX416" s="240">
        <f t="shared" ca="1" si="666"/>
        <v>-8.934791238647046E-4</v>
      </c>
      <c r="BY416" s="240">
        <f t="shared" ca="1" si="667"/>
        <v>-2.6445987130450563E-3</v>
      </c>
      <c r="BZ416" s="240">
        <f t="shared" ca="1" si="668"/>
        <v>-2.653905916261637E-4</v>
      </c>
      <c r="CA416" s="240">
        <f t="shared" ca="1" si="669"/>
        <v>2.5283038975425407E-3</v>
      </c>
      <c r="CB416" s="240">
        <f t="shared" ca="1" si="670"/>
        <v>1.373299630516201E-3</v>
      </c>
      <c r="CC416" s="240">
        <f t="shared" ca="1" si="671"/>
        <v>-1.9265205932363985E-3</v>
      </c>
      <c r="CD416" s="240">
        <f t="shared" ca="1" si="672"/>
        <v>-2.2175057328478881E-3</v>
      </c>
      <c r="CE416" s="240">
        <f t="shared" ca="1" si="673"/>
        <v>9.5480408099251637E-4</v>
      </c>
      <c r="CF416" s="240">
        <f t="shared" ca="1" si="674"/>
        <v>2.6359032493524898E-3</v>
      </c>
      <c r="CG416" s="240">
        <f t="shared" ca="1" si="675"/>
        <v>2.0025526074079147E-4</v>
      </c>
      <c r="CH416" s="240">
        <f t="shared" ca="1" si="676"/>
        <v>-2.5481508974000006E-3</v>
      </c>
      <c r="CI416" s="240">
        <f t="shared" ca="1" si="677"/>
        <v>-1.316861304195154E-3</v>
      </c>
      <c r="CJ416" s="240">
        <f t="shared" ca="1" si="678"/>
        <v>1.9710990076724976E-3</v>
      </c>
      <c r="CK416" s="240">
        <f t="shared" ca="1" si="679"/>
        <v>2.1806017783011938E-3</v>
      </c>
      <c r="CL416" s="240">
        <f t="shared" ca="1" si="680"/>
        <v>-1.0155538998443622E-3</v>
      </c>
      <c r="CM416" s="240">
        <f t="shared" ca="1" si="681"/>
        <v>-2.625620016105285E-3</v>
      </c>
      <c r="CN416" s="240">
        <f t="shared" ca="1" si="682"/>
        <v>-1.349993035743755E-4</v>
      </c>
      <c r="CO416" s="240">
        <f t="shared" ca="1" si="683"/>
        <v>2.5664629864383661E-3</v>
      </c>
      <c r="CP416" s="240">
        <f t="shared" ca="1" si="684"/>
        <v>1.2596297498650758E-3</v>
      </c>
      <c r="CQ416" s="240">
        <f t="shared" ca="1" si="685"/>
        <v>-2.0144901057705137E-3</v>
      </c>
      <c r="CR416" s="240">
        <f t="shared" ca="1" si="686"/>
        <v>-2.1423843107812039E-3</v>
      </c>
      <c r="CS416" s="240">
        <f t="shared" ca="1" si="687"/>
        <v>1.0756919870009481E-3</v>
      </c>
      <c r="CT416" s="240">
        <f t="shared" ca="1" si="688"/>
        <v>2.6137552075386344E-3</v>
      </c>
      <c r="CU416" s="240">
        <f t="shared" ca="1" si="689"/>
        <v>6.9662027875435533E-5</v>
      </c>
      <c r="CV416" s="240">
        <f t="shared" ca="1" si="690"/>
        <v>-2.5832291341399338E-3</v>
      </c>
      <c r="CW416" s="240">
        <f t="shared" ca="1" si="691"/>
        <v>-1.2016394416742694E-3</v>
      </c>
      <c r="CX416" s="240">
        <f t="shared" ca="1" si="692"/>
        <v>2.0566677503554755E-3</v>
      </c>
      <c r="CY416" s="240">
        <f t="shared" ca="1" si="693"/>
        <v>2.1028763510613077E-3</v>
      </c>
      <c r="CZ416" s="240">
        <f t="shared" ca="1" si="694"/>
        <v>-1.1351821175273134E-3</v>
      </c>
      <c r="DA416" s="240">
        <f t="shared" ca="1" si="695"/>
        <v>-2.600315970569565E-3</v>
      </c>
      <c r="DB416" s="240">
        <f t="shared" ca="1" si="696"/>
        <v>-4.282790375696407E-6</v>
      </c>
      <c r="DC416" s="240">
        <f t="shared" ca="1" si="697"/>
        <v>2.5984392412042542E-3</v>
      </c>
      <c r="DD416" s="240">
        <f t="shared" ca="1" si="698"/>
        <v>1.1429253108159569E-3</v>
      </c>
      <c r="DE416" s="240">
        <f t="shared" ca="1" si="699"/>
        <v>-2.0976065351913349E-3</v>
      </c>
      <c r="DF416" s="240">
        <f t="shared" ca="1" si="700"/>
        <v>-2.0621016972591204E-3</v>
      </c>
      <c r="DG416" s="240">
        <f t="shared" ca="1" si="701"/>
        <v>1.193988456793205E-3</v>
      </c>
      <c r="DH416" s="240">
        <f t="shared" ca="1" si="702"/>
        <v>2.5853104004918926E-3</v>
      </c>
      <c r="DI416" s="240">
        <f t="shared" ca="1" si="703"/>
        <v>-6.1099026916745341E-5</v>
      </c>
      <c r="DJ416" s="240">
        <f t="shared" ca="1" si="704"/>
        <v>-2.6120841456315829E-3</v>
      </c>
      <c r="DK416" s="240">
        <f t="shared" ca="1" si="705"/>
        <v>-1.0835227244872072E-3</v>
      </c>
      <c r="DL416" s="240">
        <f t="shared" ca="1" si="706"/>
        <v>2.1372818002850023E-3</v>
      </c>
      <c r="DM416" s="240">
        <f t="shared" ca="1" si="707"/>
        <v>2.0200849105015007E-3</v>
      </c>
      <c r="DN416" s="240">
        <f t="shared" ca="1" si="708"/>
        <v>-1.2520755820588962E-3</v>
      </c>
      <c r="DO416" s="240">
        <f t="shared" ca="1" si="709"/>
        <v>-2.5687475360999645E-3</v>
      </c>
      <c r="DP416" s="240">
        <f t="shared" ca="1" si="710"/>
        <v>1.2644404044008796E-4</v>
      </c>
      <c r="DQ416" s="240">
        <f t="shared" ca="1" si="711"/>
        <v>2.6241556282416848E-3</v>
      </c>
      <c r="DR416" s="240">
        <f t="shared" ca="1" si="712"/>
        <v>1.0234674645846818E-3</v>
      </c>
      <c r="DS416" s="240">
        <f t="shared" ca="1" si="713"/>
        <v>-2.1756696467402476E-3</v>
      </c>
      <c r="DT416" s="240">
        <f t="shared" ca="1" si="714"/>
        <v>-1.9768513001295861E-3</v>
      </c>
      <c r="DU416" s="240">
        <f t="shared" ca="1" si="715"/>
        <v>1.3094085038120099E-3</v>
      </c>
      <c r="DV416" s="240">
        <f t="shared" ca="1" si="716"/>
        <v>2.5506373542439264E-3</v>
      </c>
      <c r="DW416" s="240">
        <f t="shared" ca="1" si="717"/>
        <v>-1.9171288880144108E-4</v>
      </c>
      <c r="DX416" s="240">
        <f t="shared" ca="1" si="718"/>
        <v>-2.6346464176248471E-3</v>
      </c>
      <c r="DY416" s="240">
        <f t="shared" ca="1" si="719"/>
        <v>-9.627957061514739E-4</v>
      </c>
      <c r="DZ416" s="240">
        <f t="shared" ca="1" si="720"/>
        <v>2.2127469511538677E-3</v>
      </c>
      <c r="EA416" s="240">
        <f t="shared" ca="1" si="721"/>
        <v>1.9324269084537555E-3</v>
      </c>
      <c r="EB416" s="240">
        <f t="shared" ca="1" si="722"/>
        <v>-1.3659526868444309E-3</v>
      </c>
      <c r="EC416" s="240">
        <f t="shared" ca="1" si="723"/>
        <v>-2.5309907638201884E-3</v>
      </c>
      <c r="ED416" s="240">
        <f t="shared" ca="1" si="724"/>
        <v>2.5686625648726238E-4</v>
      </c>
      <c r="EE416" s="240">
        <f t="shared" ca="1" si="725"/>
        <v>2.6435501945218046E-3</v>
      </c>
      <c r="EF416" s="240">
        <f t="shared" ca="1" si="726"/>
        <v>9.0154399558606019E-4</v>
      </c>
      <c r="EG416" s="240">
        <f t="shared" ca="1" si="727"/>
        <v>-2.2484913795440494E-3</v>
      </c>
      <c r="EH416" s="240">
        <f t="shared" ca="1" si="728"/>
        <v>-1.8868384950663168E-3</v>
      </c>
      <c r="EI416" s="240">
        <f t="shared" ca="1" si="729"/>
        <v>1.4216740710545567E-3</v>
      </c>
      <c r="EJ416" s="240">
        <f t="shared" ca="1" si="730"/>
        <v>2.5098195992001417E-3</v>
      </c>
      <c r="EK416" s="240">
        <f t="shared" ca="1" si="731"/>
        <v>-3.2186489754502354E-4</v>
      </c>
      <c r="EL416" s="240">
        <f t="shared" ca="1" si="732"/>
        <v>-2.6508615956302821E-3</v>
      </c>
      <c r="EM416" s="240">
        <f t="shared" ca="1" si="733"/>
        <v>-8.3974922862860616E-4</v>
      </c>
      <c r="EN416" s="240">
        <f t="shared" ca="1" si="734"/>
        <v>2.2828814008036612E-3</v>
      </c>
      <c r="EO416" s="240">
        <f t="shared" ca="1" si="735"/>
        <v>1.8401135207228845E-3</v>
      </c>
      <c r="EP416" s="240">
        <f t="shared" ca="1" si="736"/>
        <v>-1.476539091964033E-3</v>
      </c>
      <c r="EQ416" s="240">
        <f t="shared" ca="1" si="737"/>
        <v>-2.4871366131017348E-3</v>
      </c>
      <c r="ER416" s="240">
        <f t="shared" ca="1" si="738"/>
        <v>3.8666965922373216E-4</v>
      </c>
      <c r="ES416" s="240">
        <f t="shared" ca="1" si="739"/>
        <v>2.6565762168356591E-3</v>
      </c>
      <c r="ET416" s="240">
        <f t="shared" ca="1" si="740"/>
        <v>7.7744862813614447E-4</v>
      </c>
      <c r="EU416" s="240">
        <f t="shared" ca="1" si="741"/>
        <v>-2.3158962996699022E-3</v>
      </c>
      <c r="EV416" s="240">
        <f t="shared" ca="1" si="742"/>
        <v>-1.7922801308008997E-3</v>
      </c>
      <c r="EW416" s="240">
        <f t="shared" ca="1" si="743"/>
        <v>1.5305147009359258E-3</v>
      </c>
      <c r="EX416" s="240">
        <f t="shared" ca="1" si="744"/>
        <v>2.4629554689076507E-3</v>
      </c>
      <c r="EY416" s="240">
        <f t="shared" ca="1" si="745"/>
        <v>-4.512415055583092E-4</v>
      </c>
      <c r="EZ416" s="240">
        <f t="shared" ca="1" si="746"/>
        <v>-2.6606906158637917E-3</v>
      </c>
      <c r="FA416" s="240">
        <f t="shared" ca="1" si="747"/>
        <v>-7.1467972166069753E-4</v>
      </c>
      <c r="FB416" s="240">
        <f t="shared" ca="1" si="748"/>
        <v>2.3475161892021249E-3</v>
      </c>
      <c r="FC416" s="240">
        <f t="shared" ca="1" si="749"/>
        <v>1.743367138345735E-3</v>
      </c>
      <c r="FD416" s="240">
        <f t="shared" ca="1" si="750"/>
        <v>-1.5835683850815437E-3</v>
      </c>
      <c r="FE416" s="240">
        <f t="shared" ca="1" si="751"/>
        <v>-2.4372907324349048E-3</v>
      </c>
      <c r="FF416" s="240">
        <f t="shared" ca="1" si="752"/>
        <v>5.1554154088286996E-4</v>
      </c>
      <c r="FG416" s="240">
        <f t="shared" ca="1" si="753"/>
        <v>2.6632023143545623E-3</v>
      </c>
      <c r="FH416" s="240">
        <f t="shared" ca="1" si="754"/>
        <v>6.5148031884459132E-4</v>
      </c>
      <c r="FI416" s="240">
        <f t="shared" ca="1" si="755"/>
        <v>-2.3777220227612921E-3</v>
      </c>
      <c r="FJ416" s="240">
        <f t="shared" ca="1" si="756"/>
        <v>-1.6934040067151852E-3</v>
      </c>
      <c r="FK416" s="240">
        <f t="shared" ca="1" si="757"/>
        <v>1.6356681868454855E-3</v>
      </c>
      <c r="FL416" s="240">
        <f t="shared" ca="1" si="758"/>
        <v>2.410157863161142E-3</v>
      </c>
      <c r="FM416" s="240">
        <f t="shared" ca="1" si="759"/>
        <v>-5.7953103326061713E-4</v>
      </c>
      <c r="FN416" s="240">
        <f t="shared" ca="1" si="760"/>
        <v>-2.6641097993547122E-3</v>
      </c>
      <c r="FO416" s="240">
        <f t="shared" ca="1" si="761"/>
        <v>-5.8788848864475807E-4</v>
      </c>
      <c r="FP416" s="240">
        <f t="shared" ca="1" si="762"/>
        <v>2.4064956054826673E-3</v>
      </c>
      <c r="FQ416" s="240">
        <f t="shared" ca="1" si="763"/>
        <v>1.6424208318313854E-3</v>
      </c>
      <c r="FR416" s="240">
        <f t="shared" ca="1" si="764"/>
        <v>-1.6867827232551851E-3</v>
      </c>
      <c r="FS416" s="240">
        <f t="shared" ca="1" si="765"/>
        <v>-2.3815732049121854E-3</v>
      </c>
      <c r="FT416" s="240">
        <f t="shared" ca="1" si="766"/>
        <v>6.4317143781391522E-4</v>
      </c>
      <c r="FU416" s="240">
        <f t="shared" ca="1" si="767"/>
        <v>2.6634125242292134E-3</v>
      </c>
      <c r="FV416" s="240">
        <f t="shared" ca="1" si="768"/>
        <v>5.2394253640200539E-4</v>
      </c>
      <c r="FW416" s="240">
        <f t="shared" ca="1" si="769"/>
        <v>-2.4338196052359987E-3</v>
      </c>
      <c r="FX416" s="240">
        <f t="shared" ca="1" si="770"/>
        <v>-1.5904483240526206E-3</v>
      </c>
      <c r="FY416" s="240">
        <f t="shared" ca="1" si="771"/>
        <v>1.7368812048253227E-3</v>
      </c>
      <c r="FZ416" s="240">
        <f t="shared" ca="1" si="772"/>
        <v>2.3515539760173816E-3</v>
      </c>
      <c r="GA416" s="240">
        <f t="shared" ca="1" si="773"/>
        <v>-7.064244199428769E-4</v>
      </c>
      <c r="GB416" s="240">
        <f t="shared" ca="1" si="774"/>
        <v>-2.6611109089905295E-3</v>
      </c>
      <c r="GC416" s="240">
        <f t="shared" ca="1" si="775"/>
        <v>-4.5968098076672344E-4</v>
      </c>
      <c r="GD416" s="240">
        <f t="shared" ca="1" si="776"/>
        <v>2.4596775630654822E-3</v>
      </c>
      <c r="GE416" s="240">
        <f t="shared" ca="1" si="777"/>
        <v>1.53751778967408E-3</v>
      </c>
      <c r="GF416" s="240">
        <f t="shared" ca="1" si="778"/>
        <v>-1.7859334541037877E-3</v>
      </c>
      <c r="GG416" s="240">
        <f t="shared" ca="1" si="779"/>
        <v>-2.3201182589376568E-3</v>
      </c>
      <c r="GH416" s="240">
        <f t="shared" ca="1" si="780"/>
        <v>7.6925187841610254E-4</v>
      </c>
      <c r="GI416" s="240">
        <f t="shared" ca="1" si="781"/>
        <v>2.657206340045612E-3</v>
      </c>
      <c r="GJ416" s="240">
        <f t="shared" ca="1" si="782"/>
        <v>3.9514253049728121E-4</v>
      </c>
      <c r="GK416" s="240">
        <f t="shared" ca="1" si="783"/>
        <v>-2.4840539031042727E-3</v>
      </c>
      <c r="GL416" s="240">
        <f t="shared" ca="1" si="784"/>
        <v>-1.483661112070594E-3</v>
      </c>
      <c r="GM416" s="240">
        <f t="shared" ca="1" si="785"/>
        <v>1.8339099238499103E-3</v>
      </c>
      <c r="GN416" s="240">
        <f t="shared" ca="1" si="786"/>
        <v>2.2872849893735949E-3</v>
      </c>
      <c r="GO416" s="240">
        <f t="shared" ca="1" si="787"/>
        <v>-8.3161596832202322E-4</v>
      </c>
      <c r="GP416" s="240">
        <f t="shared" ca="1" si="788"/>
        <v>-2.6517011693607947E-3</v>
      </c>
      <c r="GQ416" s="240">
        <f t="shared" ca="1" si="789"/>
        <v>-3.3036606114264814E-4</v>
      </c>
      <c r="GR416" s="240">
        <f t="shared" ca="1" si="790"/>
        <v>2.5069339419565633E-3</v>
      </c>
      <c r="GS416" s="240">
        <f t="shared" ca="1" si="791"/>
        <v>1.4289107324907966E-3</v>
      </c>
      <c r="GT416" s="240">
        <f t="shared" ca="1" si="792"/>
        <v>-1.8807817148322134E-3</v>
      </c>
      <c r="GU416" s="240">
        <f t="shared" ca="1" si="793"/>
        <v>-2.2530739448589493E-3</v>
      </c>
      <c r="GV416" s="240">
        <f t="shared" ca="1" si="794"/>
        <v>8.934791238646788E-4</v>
      </c>
      <c r="GW416" s="240">
        <f t="shared" ca="1" si="795"/>
        <v>2.644598713045055E-3</v>
      </c>
      <c r="GX416" s="240">
        <f t="shared" ca="1" si="796"/>
        <v>2.6539059162611562E-4</v>
      </c>
      <c r="GY416" s="240">
        <f t="shared" ca="1" si="797"/>
        <v>-2.5283038975425676E-3</v>
      </c>
      <c r="GZ416" s="240">
        <f t="shared" ca="1" si="798"/>
        <v>-1.3732996305162242E-3</v>
      </c>
      <c r="HA416" s="240">
        <f t="shared" ca="1" si="799"/>
        <v>1.9265205932364059E-3</v>
      </c>
      <c r="HB416" s="240">
        <f t="shared" ca="1" si="800"/>
        <v>2.2175057328478616E-3</v>
      </c>
      <c r="HC416" s="240">
        <f t="shared" ca="1" si="801"/>
        <v>-9.5480408099259681E-4</v>
      </c>
      <c r="HD416" s="240">
        <f t="shared" ca="1" si="802"/>
        <v>-2.6359032493524942E-3</v>
      </c>
      <c r="HE416" s="240">
        <f t="shared" ca="1" si="803"/>
        <v>-2.0025526074078106E-4</v>
      </c>
      <c r="HF416" s="240">
        <f t="shared" ca="1" si="804"/>
        <v>2.5481508974000144E-3</v>
      </c>
      <c r="HG416" s="240">
        <f t="shared" ca="1" si="805"/>
        <v>1.316861304195079E-3</v>
      </c>
      <c r="HH416" s="240">
        <f t="shared" ca="1" si="806"/>
        <v>-1.971099007672479E-3</v>
      </c>
      <c r="HI416" s="240">
        <f t="shared" ca="1" si="807"/>
        <v>-2.1806017783011881E-3</v>
      </c>
      <c r="HJ416" s="240">
        <f t="shared" ca="1" si="808"/>
        <v>1.0155538998444069E-3</v>
      </c>
      <c r="HK416" s="240">
        <f t="shared" ca="1" si="809"/>
        <v>2.6256200161052703E-3</v>
      </c>
      <c r="HL416" s="240">
        <f t="shared" ca="1" si="810"/>
        <v>1.3499930357440293E-4</v>
      </c>
      <c r="HM416" s="240">
        <f t="shared" ca="1" si="811"/>
        <v>-2.5664629864383692E-3</v>
      </c>
      <c r="HN416" s="240">
        <f t="shared" ca="1" si="812"/>
        <v>-1.2596297498650331E-3</v>
      </c>
      <c r="HO416" s="240">
        <f t="shared" ca="1" si="813"/>
        <v>2.0144901057705701E-3</v>
      </c>
      <c r="HP416" s="240">
        <f t="shared" ca="1" si="814"/>
        <v>2.14238431078122E-3</v>
      </c>
      <c r="HQ416" s="240">
        <f t="shared" ca="1" si="815"/>
        <v>-1.0756919870009577E-3</v>
      </c>
      <c r="HR416" s="240">
        <f t="shared" ca="1" si="816"/>
        <v>-2.6137552075386253E-3</v>
      </c>
      <c r="HS416" s="240">
        <f t="shared" ca="1" si="817"/>
        <v>-6.9662027875349339E-5</v>
      </c>
      <c r="HT416" s="240">
        <f t="shared" ca="1" si="818"/>
        <v>2.5832291341399269E-3</v>
      </c>
      <c r="HU416" s="240">
        <f t="shared" ca="1" si="819"/>
        <v>1.2016394416742599E-3</v>
      </c>
      <c r="HV416" s="240">
        <f t="shared" ca="1" si="820"/>
        <v>-2.056667750355482E-3</v>
      </c>
      <c r="HW416" s="240">
        <f t="shared" ca="1" si="821"/>
        <v>-2.1028763510612548E-3</v>
      </c>
      <c r="HX416" s="240">
        <f t="shared" ca="1" si="822"/>
        <v>1.1351821175272542E-3</v>
      </c>
      <c r="HY416" s="240">
        <f t="shared" ca="1" si="823"/>
        <v>2.6003159705695628E-3</v>
      </c>
      <c r="HZ416" s="240">
        <f t="shared" ca="1" si="824"/>
        <v>4.2827903756860529E-6</v>
      </c>
      <c r="IA416" s="240">
        <f t="shared" ca="1" si="825"/>
        <v>-2.5984392412042733E-3</v>
      </c>
      <c r="IB416" s="240">
        <f t="shared" ca="1" si="826"/>
        <v>-1.1429253108160159E-3</v>
      </c>
      <c r="IC416" s="240">
        <f t="shared" ca="1" si="827"/>
        <v>2.0976065351913415E-3</v>
      </c>
      <c r="ID416" s="240">
        <f t="shared" ca="1" si="828"/>
        <v>2.0621016972591139E-3</v>
      </c>
      <c r="IE416" s="240">
        <f t="shared" ca="1" si="829"/>
        <v>1.1789994466936198E-3</v>
      </c>
      <c r="IF416" s="240">
        <f t="shared" ca="1" si="830"/>
        <v>-2.5853104004919078E-3</v>
      </c>
      <c r="IG416" s="240">
        <f t="shared" ca="1" si="831"/>
        <v>6.1099026916755804E-5</v>
      </c>
      <c r="IH416" s="240">
        <f t="shared" ca="1" si="832"/>
        <v>2.6120841456315847E-3</v>
      </c>
      <c r="II416" s="240">
        <f t="shared" ca="1" si="833"/>
        <v>1.0835227244871287E-3</v>
      </c>
      <c r="IJ416" s="240">
        <f t="shared" ca="1" si="834"/>
        <v>-2.1372818002849633E-3</v>
      </c>
      <c r="IK416" s="240">
        <f t="shared" ca="1" si="835"/>
        <v>-2.0200849105014938E-3</v>
      </c>
      <c r="IL416" s="240">
        <f t="shared" ca="1" si="836"/>
        <v>1.2520755820589055E-3</v>
      </c>
      <c r="IM416" s="240">
        <f t="shared" ca="1" si="837"/>
        <v>2.5687475360999415E-3</v>
      </c>
      <c r="IN416" s="240">
        <f t="shared" ca="1" si="838"/>
        <v>-1.2644404044002275E-4</v>
      </c>
      <c r="IO416" s="240">
        <f t="shared" ca="1" si="839"/>
        <v>-2.6241556282416869E-3</v>
      </c>
      <c r="IP416" s="240">
        <f t="shared" ca="1" si="840"/>
        <v>-1.0234674645846721E-3</v>
      </c>
      <c r="IQ416" s="240">
        <f t="shared" ca="1" si="841"/>
        <v>2.175669646740297E-3</v>
      </c>
      <c r="IR416" s="240">
        <f t="shared" ca="1" si="842"/>
        <v>1.9768513001296299E-3</v>
      </c>
      <c r="IS416" s="240">
        <f t="shared" ca="1" si="843"/>
        <v>-1.3094085038120192E-3</v>
      </c>
      <c r="IT416" s="240">
        <f t="shared" ca="1" si="844"/>
        <v>-2.5506373542439238E-3</v>
      </c>
      <c r="IU416" s="240">
        <f t="shared" ca="1" si="845"/>
        <v>1.9171288880152703E-4</v>
      </c>
      <c r="IV416" s="240">
        <f t="shared" ca="1" si="846"/>
        <v>2.6346464176248375E-3</v>
      </c>
      <c r="IW416" s="240">
        <f t="shared" ca="1" si="847"/>
        <v>9.6279570615146425E-4</v>
      </c>
      <c r="IX416" s="240">
        <f t="shared" ca="1" si="848"/>
        <v>-2.2127469511538734E-3</v>
      </c>
      <c r="IY416" s="240">
        <f t="shared" ca="1" si="849"/>
        <v>-1.9324269084536965E-3</v>
      </c>
      <c r="IZ416" s="240">
        <f t="shared" ca="1" si="850"/>
        <v>1.3659526868443749E-3</v>
      </c>
      <c r="JA416" s="240">
        <f t="shared" ca="1" si="851"/>
        <v>2.5309907638201849E-3</v>
      </c>
      <c r="JB416" s="240">
        <f t="shared" ca="1" si="852"/>
        <v>-2.5686625648727274E-4</v>
      </c>
    </row>
    <row r="417" spans="2:262">
      <c r="B417" s="248">
        <v>56</v>
      </c>
      <c r="C417" s="247">
        <f t="shared" si="853"/>
        <v>1.0937500000000005E-3</v>
      </c>
      <c r="D417" s="244">
        <f t="shared" ca="1" si="597"/>
        <v>80.108212558262522</v>
      </c>
      <c r="E417" s="243">
        <f ca="1">BJ361</f>
        <v>0.10821255826251962</v>
      </c>
      <c r="F417" s="242">
        <v>56</v>
      </c>
      <c r="G417" s="240">
        <f t="shared" ca="1" si="854"/>
        <v>-8.5488445487380733E-4</v>
      </c>
      <c r="H417" s="240">
        <f t="shared" ca="1" si="598"/>
        <v>-2.5904979449667821E-4</v>
      </c>
      <c r="I417" s="240">
        <f t="shared" ca="1" si="599"/>
        <v>7.5380823922066977E-4</v>
      </c>
      <c r="J417" s="240">
        <f t="shared" ca="1" si="600"/>
        <v>5.5317117875262054E-4</v>
      </c>
      <c r="K417" s="240">
        <f t="shared" ca="1" si="601"/>
        <v>-5.3797155243488965E-4</v>
      </c>
      <c r="L417" s="240">
        <f t="shared" ca="1" si="602"/>
        <v>-7.6307726555269856E-4</v>
      </c>
      <c r="M417" s="240">
        <f t="shared" ca="1" si="603"/>
        <v>2.4023357351516387E-4</v>
      </c>
      <c r="N417" s="240">
        <f t="shared" ca="1" si="604"/>
        <v>8.5681175598501598E-4</v>
      </c>
      <c r="O417" s="240">
        <f t="shared" ca="1" si="605"/>
        <v>9.4077789249477284E-5</v>
      </c>
      <c r="P417" s="240">
        <f t="shared" ca="1" si="606"/>
        <v>-8.2010442358652371E-4</v>
      </c>
      <c r="Q417" s="240">
        <f t="shared" ca="1" si="607"/>
        <v>-4.1406666141817017E-4</v>
      </c>
      <c r="R417" s="240">
        <f t="shared" ca="1" si="608"/>
        <v>6.5854362696209621E-4</v>
      </c>
      <c r="S417" s="240">
        <f t="shared" ca="1" si="609"/>
        <v>6.7101763790957921E-4</v>
      </c>
      <c r="T417" s="240">
        <f t="shared" ca="1" si="610"/>
        <v>-3.9672553284553165E-4</v>
      </c>
      <c r="U417" s="241">
        <f t="shared" ca="1" si="611"/>
        <v>-8.2581226181928889E-4</v>
      </c>
      <c r="V417" s="240">
        <f t="shared" ca="1" si="612"/>
        <v>7.4509572679147865E-5</v>
      </c>
      <c r="W417" s="240">
        <f t="shared" ca="1" si="613"/>
        <v>8.5488445487380722E-4</v>
      </c>
      <c r="X417" s="240">
        <f t="shared" ca="1" si="614"/>
        <v>2.5904979449667783E-4</v>
      </c>
      <c r="Y417" s="240">
        <f t="shared" ca="1" si="615"/>
        <v>-7.5380823922066955E-4</v>
      </c>
      <c r="Z417" s="240">
        <f t="shared" ca="1" si="616"/>
        <v>-5.5317117875262173E-4</v>
      </c>
      <c r="AA417" s="240">
        <f t="shared" ca="1" si="617"/>
        <v>5.3797155243489019E-4</v>
      </c>
      <c r="AB417" s="240">
        <f t="shared" ca="1" si="618"/>
        <v>7.6307726555269889E-4</v>
      </c>
      <c r="AC417" s="240">
        <f t="shared" ca="1" si="619"/>
        <v>-2.4023357351516316E-4</v>
      </c>
      <c r="AD417" s="240">
        <f t="shared" ca="1" si="620"/>
        <v>-8.5681175598501598E-4</v>
      </c>
      <c r="AE417" s="240">
        <f t="shared" ca="1" si="621"/>
        <v>-9.4077789249481065E-5</v>
      </c>
      <c r="AF417" s="240">
        <f t="shared" ca="1" si="622"/>
        <v>8.2010442358652349E-4</v>
      </c>
      <c r="AG417" s="240">
        <f t="shared" ca="1" si="623"/>
        <v>4.1406666141816946E-4</v>
      </c>
      <c r="AH417" s="240">
        <f t="shared" ca="1" si="624"/>
        <v>-6.5854362696209372E-4</v>
      </c>
      <c r="AI417" s="240">
        <f t="shared" ca="1" si="625"/>
        <v>-6.7101763790957964E-4</v>
      </c>
      <c r="AJ417" s="240">
        <f t="shared" ca="1" si="626"/>
        <v>3.9672553284553365E-4</v>
      </c>
      <c r="AK417" s="240">
        <f t="shared" ca="1" si="627"/>
        <v>8.2581226181928987E-4</v>
      </c>
      <c r="AL417" s="240">
        <f t="shared" ca="1" si="628"/>
        <v>-7.4509572679147133E-5</v>
      </c>
      <c r="AM417" s="240">
        <f t="shared" ca="1" si="629"/>
        <v>-8.5488445487380744E-4</v>
      </c>
      <c r="AN417" s="240">
        <f t="shared" ca="1" si="630"/>
        <v>-2.5904979449668141E-4</v>
      </c>
      <c r="AO417" s="240">
        <f t="shared" ca="1" si="631"/>
        <v>7.5380823922066912E-4</v>
      </c>
      <c r="AP417" s="240">
        <f t="shared" ca="1" si="632"/>
        <v>5.5317117875261989E-4</v>
      </c>
      <c r="AQ417" s="240">
        <f t="shared" ca="1" si="633"/>
        <v>-5.3797155243488727E-4</v>
      </c>
      <c r="AR417" s="240">
        <f t="shared" ca="1" si="634"/>
        <v>-7.6307726555269921E-4</v>
      </c>
      <c r="AS417" s="240">
        <f t="shared" ca="1" si="635"/>
        <v>2.4023357351516539E-4</v>
      </c>
      <c r="AT417" s="240">
        <f t="shared" ca="1" si="636"/>
        <v>8.5681175598501631E-4</v>
      </c>
      <c r="AU417" s="240">
        <f t="shared" ca="1" si="637"/>
        <v>9.4077789249478775E-5</v>
      </c>
      <c r="AV417" s="240">
        <f t="shared" ca="1" si="638"/>
        <v>-8.2010442358652414E-4</v>
      </c>
      <c r="AW417" s="240">
        <f t="shared" ca="1" si="639"/>
        <v>-4.1406666141817277E-4</v>
      </c>
      <c r="AX417" s="240">
        <f t="shared" ca="1" si="640"/>
        <v>6.5854362696209524E-4</v>
      </c>
      <c r="AY417" s="240">
        <f t="shared" ca="1" si="641"/>
        <v>6.7101763790957812E-4</v>
      </c>
      <c r="AZ417" s="240">
        <f t="shared" ca="1" si="642"/>
        <v>-3.9672553284553035E-4</v>
      </c>
      <c r="BA417" s="240">
        <f t="shared" ca="1" si="643"/>
        <v>-8.2581226181928933E-4</v>
      </c>
      <c r="BB417" s="240">
        <f t="shared" ca="1" si="644"/>
        <v>7.4509572679149437E-5</v>
      </c>
      <c r="BC417" s="240">
        <f t="shared" ca="1" si="645"/>
        <v>8.5488445487380766E-4</v>
      </c>
      <c r="BD417" s="240">
        <f t="shared" ca="1" si="646"/>
        <v>2.5904979449668504E-4</v>
      </c>
      <c r="BE417" s="240">
        <f t="shared" ca="1" si="647"/>
        <v>-7.5380823922066738E-4</v>
      </c>
      <c r="BF417" s="240">
        <f t="shared" ca="1" si="648"/>
        <v>-5.5317117875262271E-4</v>
      </c>
      <c r="BG417" s="240">
        <f t="shared" ca="1" si="649"/>
        <v>5.37971552434889E-4</v>
      </c>
      <c r="BH417" s="240">
        <f t="shared" ca="1" si="650"/>
        <v>7.6307726555269813E-4</v>
      </c>
      <c r="BI417" s="240">
        <f t="shared" ca="1" si="651"/>
        <v>-2.4023357351516761E-4</v>
      </c>
      <c r="BJ417" s="240">
        <f t="shared" ca="1" si="652"/>
        <v>-8.5681175598501663E-4</v>
      </c>
      <c r="BK417" s="240">
        <f t="shared" ca="1" si="653"/>
        <v>-9.4077789249482515E-5</v>
      </c>
      <c r="BL417" s="240">
        <f t="shared" ca="1" si="654"/>
        <v>8.2010442358652306E-4</v>
      </c>
      <c r="BM417" s="240">
        <f t="shared" ca="1" si="655"/>
        <v>4.1406666141817076E-4</v>
      </c>
      <c r="BN417" s="240">
        <f t="shared" ca="1" si="656"/>
        <v>-6.5854362696209675E-4</v>
      </c>
      <c r="BO417" s="240">
        <f t="shared" ca="1" si="657"/>
        <v>-6.7101763790957671E-4</v>
      </c>
      <c r="BP417" s="240">
        <f t="shared" ca="1" si="658"/>
        <v>3.9672553284552693E-4</v>
      </c>
      <c r="BQ417" s="240">
        <f t="shared" ca="1" si="659"/>
        <v>8.258122618192903E-4</v>
      </c>
      <c r="BR417" s="240">
        <f t="shared" ca="1" si="660"/>
        <v>-7.4509572679145656E-5</v>
      </c>
      <c r="BS417" s="240">
        <f t="shared" ca="1" si="661"/>
        <v>-8.5488445487380722E-4</v>
      </c>
      <c r="BT417" s="240">
        <f t="shared" ca="1" si="662"/>
        <v>-2.5904979449667702E-4</v>
      </c>
      <c r="BU417" s="240">
        <f t="shared" ca="1" si="663"/>
        <v>7.5380823922066554E-4</v>
      </c>
      <c r="BV417" s="240">
        <f t="shared" ca="1" si="664"/>
        <v>5.5317117875262564E-4</v>
      </c>
      <c r="BW417" s="240">
        <f t="shared" ca="1" si="665"/>
        <v>-5.3797155243488607E-4</v>
      </c>
      <c r="BX417" s="240">
        <f t="shared" ca="1" si="666"/>
        <v>-7.6307726555269986E-4</v>
      </c>
      <c r="BY417" s="240">
        <f t="shared" ca="1" si="667"/>
        <v>2.4023357351516395E-4</v>
      </c>
      <c r="BZ417" s="240">
        <f t="shared" ca="1" si="668"/>
        <v>8.5681175598501587E-4</v>
      </c>
      <c r="CA417" s="240">
        <f t="shared" ca="1" si="669"/>
        <v>9.4077789249486296E-5</v>
      </c>
      <c r="CB417" s="240">
        <f t="shared" ca="1" si="670"/>
        <v>-8.2010442358652197E-4</v>
      </c>
      <c r="CC417" s="240">
        <f t="shared" ca="1" si="671"/>
        <v>-4.1406666141817407E-4</v>
      </c>
      <c r="CD417" s="240">
        <f t="shared" ca="1" si="672"/>
        <v>6.5854362696209437E-4</v>
      </c>
      <c r="CE417" s="240">
        <f t="shared" ca="1" si="673"/>
        <v>6.710176379095791E-4</v>
      </c>
      <c r="CF417" s="240">
        <f t="shared" ca="1" si="674"/>
        <v>-3.9672553284553441E-4</v>
      </c>
      <c r="CG417" s="240">
        <f t="shared" ca="1" si="675"/>
        <v>-8.2581226181929139E-4</v>
      </c>
      <c r="CH417" s="240">
        <f t="shared" ca="1" si="676"/>
        <v>7.4509572679141875E-5</v>
      </c>
      <c r="CI417" s="240">
        <f t="shared" ca="1" si="677"/>
        <v>8.548844548738069E-4</v>
      </c>
      <c r="CJ417" s="240">
        <f t="shared" ca="1" si="678"/>
        <v>2.5904979449668065E-4</v>
      </c>
      <c r="CK417" s="240">
        <f t="shared" ca="1" si="679"/>
        <v>-7.5380823922066966E-4</v>
      </c>
      <c r="CL417" s="240">
        <f t="shared" ca="1" si="680"/>
        <v>-5.5317117875261935E-4</v>
      </c>
      <c r="CM417" s="240">
        <f t="shared" ca="1" si="681"/>
        <v>5.3797155243488315E-4</v>
      </c>
      <c r="CN417" s="240">
        <f t="shared" ca="1" si="682"/>
        <v>7.630772655527016E-4</v>
      </c>
      <c r="CO417" s="240">
        <f t="shared" ca="1" si="683"/>
        <v>-2.4023357351516029E-4</v>
      </c>
      <c r="CP417" s="240">
        <f t="shared" ca="1" si="684"/>
        <v>-8.568117559850162E-4</v>
      </c>
      <c r="CQ417" s="240">
        <f t="shared" ca="1" si="685"/>
        <v>-9.4077789249477921E-5</v>
      </c>
      <c r="CR417" s="240">
        <f t="shared" ca="1" si="686"/>
        <v>8.2010442358652447E-4</v>
      </c>
      <c r="CS417" s="240">
        <f t="shared" ca="1" si="687"/>
        <v>4.1406666141817738E-4</v>
      </c>
      <c r="CT417" s="240">
        <f t="shared" ca="1" si="688"/>
        <v>-6.5854362696209188E-4</v>
      </c>
      <c r="CU417" s="240">
        <f t="shared" ca="1" si="689"/>
        <v>-6.7101763790958148E-4</v>
      </c>
      <c r="CV417" s="240">
        <f t="shared" ca="1" si="690"/>
        <v>3.9672553284553105E-4</v>
      </c>
      <c r="CW417" s="240">
        <f t="shared" ca="1" si="691"/>
        <v>8.2581226181928911E-4</v>
      </c>
      <c r="CX417" s="240">
        <f t="shared" ca="1" si="692"/>
        <v>-7.4509572679150278E-5</v>
      </c>
      <c r="CY417" s="240">
        <f t="shared" ca="1" si="693"/>
        <v>-8.5488445487380787E-4</v>
      </c>
      <c r="CZ417" s="240">
        <f t="shared" ca="1" si="694"/>
        <v>-2.5904979449667263E-4</v>
      </c>
      <c r="DA417" s="240">
        <f t="shared" ca="1" si="695"/>
        <v>7.5380823922066174E-4</v>
      </c>
      <c r="DB417" s="240">
        <f t="shared" ca="1" si="696"/>
        <v>5.5317117875263149E-4</v>
      </c>
      <c r="DC417" s="240">
        <f t="shared" ca="1" si="697"/>
        <v>-5.3797155243488011E-4</v>
      </c>
      <c r="DD417" s="240">
        <f t="shared" ca="1" si="698"/>
        <v>-7.6307726555270333E-4</v>
      </c>
      <c r="DE417" s="240">
        <f t="shared" ca="1" si="699"/>
        <v>2.4023357351515666E-4</v>
      </c>
      <c r="DF417" s="240">
        <f t="shared" ca="1" si="700"/>
        <v>8.5681175598501652E-4</v>
      </c>
      <c r="DG417" s="240">
        <f t="shared" ca="1" si="701"/>
        <v>9.4077789249481702E-5</v>
      </c>
      <c r="DH417" s="240">
        <f t="shared" ca="1" si="702"/>
        <v>-8.2010442358652327E-4</v>
      </c>
      <c r="DI417" s="240">
        <f t="shared" ca="1" si="703"/>
        <v>-4.1406666141817006E-4</v>
      </c>
      <c r="DJ417" s="240">
        <f t="shared" ca="1" si="704"/>
        <v>6.585436269620973E-4</v>
      </c>
      <c r="DK417" s="240">
        <f t="shared" ca="1" si="705"/>
        <v>6.7101763790957617E-4</v>
      </c>
      <c r="DL417" s="240">
        <f t="shared" ca="1" si="706"/>
        <v>-3.9672553284553853E-4</v>
      </c>
      <c r="DM417" s="240">
        <f t="shared" ca="1" si="707"/>
        <v>-8.2581226181929355E-4</v>
      </c>
      <c r="DN417" s="240">
        <f t="shared" ca="1" si="708"/>
        <v>7.4509572679134326E-5</v>
      </c>
      <c r="DO417" s="240">
        <f t="shared" ca="1" si="709"/>
        <v>8.5488445487380603E-4</v>
      </c>
      <c r="DP417" s="240">
        <f t="shared" ca="1" si="710"/>
        <v>2.5904979449668786E-4</v>
      </c>
      <c r="DQ417" s="240">
        <f t="shared" ca="1" si="711"/>
        <v>-7.5380823922066597E-4</v>
      </c>
      <c r="DR417" s="240">
        <f t="shared" ca="1" si="712"/>
        <v>-5.5317117875262509E-4</v>
      </c>
      <c r="DS417" s="240">
        <f t="shared" ca="1" si="713"/>
        <v>5.3797155243488673E-4</v>
      </c>
      <c r="DT417" s="240">
        <f t="shared" ca="1" si="714"/>
        <v>7.6307726555269954E-4</v>
      </c>
      <c r="DU417" s="240">
        <f t="shared" ca="1" si="715"/>
        <v>-2.4023357351516479E-4</v>
      </c>
      <c r="DV417" s="240">
        <f t="shared" ca="1" si="716"/>
        <v>-8.5681175598501576E-4</v>
      </c>
      <c r="DW417" s="240">
        <f t="shared" ca="1" si="717"/>
        <v>-9.4077789249473313E-5</v>
      </c>
      <c r="DX417" s="240">
        <f t="shared" ca="1" si="718"/>
        <v>8.2010442358652587E-4</v>
      </c>
      <c r="DY417" s="240">
        <f t="shared" ca="1" si="719"/>
        <v>4.1406666141818405E-4</v>
      </c>
      <c r="DZ417" s="240">
        <f t="shared" ca="1" si="720"/>
        <v>-6.58543626962087E-4</v>
      </c>
      <c r="EA417" s="240">
        <f t="shared" ca="1" si="721"/>
        <v>-6.7101763790958625E-4</v>
      </c>
      <c r="EB417" s="240">
        <f t="shared" ca="1" si="722"/>
        <v>3.9672553284552433E-4</v>
      </c>
      <c r="EC417" s="240">
        <f t="shared" ca="1" si="723"/>
        <v>8.2581226181929117E-4</v>
      </c>
      <c r="ED417" s="240">
        <f t="shared" ca="1" si="724"/>
        <v>-7.4509572679142715E-5</v>
      </c>
      <c r="EE417" s="240">
        <f t="shared" ca="1" si="725"/>
        <v>-8.548844548738069E-4</v>
      </c>
      <c r="EF417" s="240">
        <f t="shared" ca="1" si="726"/>
        <v>-2.5904979449667978E-4</v>
      </c>
      <c r="EG417" s="240">
        <f t="shared" ca="1" si="727"/>
        <v>7.5380823922066998E-4</v>
      </c>
      <c r="EH417" s="240">
        <f t="shared" ca="1" si="728"/>
        <v>5.5317117875261848E-4</v>
      </c>
      <c r="EI417" s="240">
        <f t="shared" ca="1" si="729"/>
        <v>-5.3797155243489334E-4</v>
      </c>
      <c r="EJ417" s="240">
        <f t="shared" ca="1" si="730"/>
        <v>-7.6307726555270691E-4</v>
      </c>
      <c r="EK417" s="240">
        <f t="shared" ca="1" si="731"/>
        <v>2.402335735151494E-4</v>
      </c>
      <c r="EL417" s="240">
        <f t="shared" ca="1" si="732"/>
        <v>8.5681175598501717E-4</v>
      </c>
      <c r="EM417" s="240">
        <f t="shared" ca="1" si="733"/>
        <v>9.4077789249489251E-5</v>
      </c>
      <c r="EN417" s="240">
        <f t="shared" ca="1" si="734"/>
        <v>-8.20104423586521E-4</v>
      </c>
      <c r="EO417" s="240">
        <f t="shared" ca="1" si="735"/>
        <v>-4.1406666141817667E-4</v>
      </c>
      <c r="EP417" s="240">
        <f t="shared" ca="1" si="736"/>
        <v>6.5854362696209242E-4</v>
      </c>
      <c r="EQ417" s="240">
        <f t="shared" ca="1" si="737"/>
        <v>6.7101763790958094E-4</v>
      </c>
      <c r="ER417" s="240">
        <f t="shared" ca="1" si="738"/>
        <v>-3.9672553284553181E-4</v>
      </c>
      <c r="ES417" s="240">
        <f t="shared" ca="1" si="739"/>
        <v>-8.2581226181928878E-4</v>
      </c>
      <c r="ET417" s="240">
        <f t="shared" ca="1" si="740"/>
        <v>7.4509572679151118E-5</v>
      </c>
      <c r="EU417" s="240">
        <f t="shared" ca="1" si="741"/>
        <v>8.5488445487380798E-4</v>
      </c>
      <c r="EV417" s="240">
        <f t="shared" ca="1" si="742"/>
        <v>2.5904979449669507E-4</v>
      </c>
      <c r="EW417" s="240">
        <f t="shared" ca="1" si="743"/>
        <v>-7.5380823922066218E-4</v>
      </c>
      <c r="EX417" s="240">
        <f t="shared" ca="1" si="744"/>
        <v>-5.5317117875263084E-4</v>
      </c>
      <c r="EY417" s="240">
        <f t="shared" ca="1" si="745"/>
        <v>5.3797155243488087E-4</v>
      </c>
      <c r="EZ417" s="240">
        <f t="shared" ca="1" si="746"/>
        <v>7.6307726555270301E-4</v>
      </c>
      <c r="FA417" s="240">
        <f t="shared" ca="1" si="747"/>
        <v>-2.4023357351515747E-4</v>
      </c>
      <c r="FB417" s="240">
        <f t="shared" ca="1" si="748"/>
        <v>-8.5681175598501642E-4</v>
      </c>
      <c r="FC417" s="240">
        <f t="shared" ca="1" si="749"/>
        <v>-9.4077789249480848E-5</v>
      </c>
      <c r="FD417" s="240">
        <f t="shared" ca="1" si="750"/>
        <v>8.201044235865236E-4</v>
      </c>
      <c r="FE417" s="240">
        <f t="shared" ca="1" si="751"/>
        <v>4.1406666141816919E-4</v>
      </c>
      <c r="FF417" s="240">
        <f t="shared" ca="1" si="752"/>
        <v>-6.5854362696209795E-4</v>
      </c>
      <c r="FG417" s="240">
        <f t="shared" ca="1" si="753"/>
        <v>-6.7101763790957574E-4</v>
      </c>
      <c r="FH417" s="240">
        <f t="shared" ca="1" si="754"/>
        <v>3.9672553284551761E-4</v>
      </c>
      <c r="FI417" s="240">
        <f t="shared" ca="1" si="755"/>
        <v>8.2581226181929334E-4</v>
      </c>
      <c r="FJ417" s="240">
        <f t="shared" ca="1" si="756"/>
        <v>-7.4509572679135166E-5</v>
      </c>
      <c r="FK417" s="240">
        <f t="shared" ca="1" si="757"/>
        <v>-8.5488445487380614E-4</v>
      </c>
      <c r="FL417" s="240">
        <f t="shared" ca="1" si="758"/>
        <v>-2.5904979449668705E-4</v>
      </c>
      <c r="FM417" s="240">
        <f t="shared" ca="1" si="759"/>
        <v>7.5380823922066619E-4</v>
      </c>
      <c r="FN417" s="240">
        <f t="shared" ca="1" si="760"/>
        <v>5.5317117875262434E-4</v>
      </c>
      <c r="FO417" s="240">
        <f t="shared" ca="1" si="761"/>
        <v>-5.3797155243488738E-4</v>
      </c>
      <c r="FP417" s="240">
        <f t="shared" ca="1" si="762"/>
        <v>-7.6307726555269911E-4</v>
      </c>
      <c r="FQ417" s="240">
        <f t="shared" ca="1" si="763"/>
        <v>2.4023357351516555E-4</v>
      </c>
      <c r="FR417" s="240">
        <f t="shared" ca="1" si="764"/>
        <v>8.5681175598501576E-4</v>
      </c>
      <c r="FS417" s="240">
        <f t="shared" ca="1" si="765"/>
        <v>9.4077789249496759E-5</v>
      </c>
      <c r="FT417" s="240">
        <f t="shared" ca="1" si="766"/>
        <v>-8.2010442358651872E-4</v>
      </c>
      <c r="FU417" s="240">
        <f t="shared" ca="1" si="767"/>
        <v>-4.1406666141818334E-4</v>
      </c>
      <c r="FV417" s="240">
        <f t="shared" ca="1" si="768"/>
        <v>6.5854362696208754E-4</v>
      </c>
      <c r="FW417" s="240">
        <f t="shared" ca="1" si="769"/>
        <v>6.710176379095856E-4</v>
      </c>
      <c r="FX417" s="240">
        <f t="shared" ca="1" si="770"/>
        <v>-3.9672553284552509E-4</v>
      </c>
      <c r="FY417" s="240">
        <f t="shared" ca="1" si="771"/>
        <v>-8.2581226181929095E-4</v>
      </c>
      <c r="FZ417" s="240">
        <f t="shared" ca="1" si="772"/>
        <v>7.4509572679143555E-5</v>
      </c>
      <c r="GA417" s="240">
        <f t="shared" ca="1" si="773"/>
        <v>8.5488445487380711E-4</v>
      </c>
      <c r="GB417" s="240">
        <f t="shared" ca="1" si="774"/>
        <v>2.5904979449667902E-4</v>
      </c>
      <c r="GC417" s="240">
        <f t="shared" ca="1" si="775"/>
        <v>-7.5380823922067031E-4</v>
      </c>
      <c r="GD417" s="240">
        <f t="shared" ca="1" si="776"/>
        <v>-5.5317117875261794E-4</v>
      </c>
      <c r="GE417" s="240">
        <f t="shared" ca="1" si="777"/>
        <v>5.3797155243487491E-4</v>
      </c>
      <c r="GF417" s="240">
        <f t="shared" ca="1" si="778"/>
        <v>7.6307726555270648E-4</v>
      </c>
      <c r="GG417" s="240">
        <f t="shared" ca="1" si="779"/>
        <v>-2.4023357351515021E-4</v>
      </c>
      <c r="GH417" s="240">
        <f t="shared" ca="1" si="780"/>
        <v>-8.5681175598501707E-4</v>
      </c>
      <c r="GI417" s="240">
        <f t="shared" ca="1" si="781"/>
        <v>-9.4077789249488397E-5</v>
      </c>
      <c r="GJ417" s="240">
        <f t="shared" ca="1" si="782"/>
        <v>8.2010442358652121E-4</v>
      </c>
      <c r="GK417" s="240">
        <f t="shared" ca="1" si="783"/>
        <v>4.1406666141819733E-4</v>
      </c>
      <c r="GL417" s="240">
        <f t="shared" ca="1" si="784"/>
        <v>-6.5854362696209307E-4</v>
      </c>
      <c r="GM417" s="240">
        <f t="shared" ca="1" si="785"/>
        <v>-6.7101763790959569E-4</v>
      </c>
      <c r="GN417" s="240">
        <f t="shared" ca="1" si="786"/>
        <v>3.9672553284553257E-4</v>
      </c>
      <c r="GO417" s="240">
        <f t="shared" ca="1" si="787"/>
        <v>8.258122618192954E-4</v>
      </c>
      <c r="GP417" s="240">
        <f t="shared" ca="1" si="788"/>
        <v>-7.4509572679151958E-5</v>
      </c>
      <c r="GQ417" s="240">
        <f t="shared" ca="1" si="789"/>
        <v>-8.5488445487380527E-4</v>
      </c>
      <c r="GR417" s="240">
        <f t="shared" ca="1" si="790"/>
        <v>-2.5904979449667095E-4</v>
      </c>
      <c r="GS417" s="240">
        <f t="shared" ca="1" si="791"/>
        <v>7.5380823922066261E-4</v>
      </c>
      <c r="GT417" s="240">
        <f t="shared" ca="1" si="792"/>
        <v>5.5317117875261154E-4</v>
      </c>
      <c r="GU417" s="240">
        <f t="shared" ca="1" si="793"/>
        <v>-5.3797155243488141E-4</v>
      </c>
      <c r="GV417" s="240">
        <f t="shared" ca="1" si="794"/>
        <v>-7.6307726555271385E-4</v>
      </c>
      <c r="GW417" s="240">
        <f t="shared" ca="1" si="795"/>
        <v>2.4023357351515829E-4</v>
      </c>
      <c r="GX417" s="240">
        <f t="shared" ca="1" si="796"/>
        <v>8.5681175598501848E-4</v>
      </c>
      <c r="GY417" s="240">
        <f t="shared" ca="1" si="797"/>
        <v>9.4077789249480008E-5</v>
      </c>
      <c r="GZ417" s="240">
        <f t="shared" ca="1" si="798"/>
        <v>-8.2010442358651644E-4</v>
      </c>
      <c r="HA417" s="240">
        <f t="shared" ca="1" si="799"/>
        <v>-4.1406666141816854E-4</v>
      </c>
      <c r="HB417" s="240">
        <f t="shared" ca="1" si="800"/>
        <v>6.5854362696208266E-4</v>
      </c>
      <c r="HC417" s="240">
        <f t="shared" ca="1" si="801"/>
        <v>6.7101763790957509E-4</v>
      </c>
      <c r="HD417" s="240">
        <f t="shared" ca="1" si="802"/>
        <v>-3.9672553284551837E-4</v>
      </c>
      <c r="HE417" s="240">
        <f t="shared" ca="1" si="803"/>
        <v>-8.2581226181928618E-4</v>
      </c>
      <c r="HF417" s="240">
        <f t="shared" ca="1" si="804"/>
        <v>7.4509572679136007E-5</v>
      </c>
      <c r="HG417" s="240">
        <f t="shared" ca="1" si="805"/>
        <v>8.5488445487380885E-4</v>
      </c>
      <c r="HH417" s="240">
        <f t="shared" ca="1" si="806"/>
        <v>2.5904979449668623E-4</v>
      </c>
      <c r="HI417" s="240">
        <f t="shared" ca="1" si="807"/>
        <v>-7.5380823922065491E-4</v>
      </c>
      <c r="HJ417" s="240">
        <f t="shared" ca="1" si="808"/>
        <v>-5.5317117875262369E-4</v>
      </c>
      <c r="HK417" s="240">
        <f t="shared" ca="1" si="809"/>
        <v>5.3797155243486894E-4</v>
      </c>
      <c r="HL417" s="240">
        <f t="shared" ca="1" si="810"/>
        <v>7.6307726555269856E-4</v>
      </c>
      <c r="HM417" s="240">
        <f t="shared" ca="1" si="811"/>
        <v>-2.4023357351514294E-4</v>
      </c>
      <c r="HN417" s="240">
        <f t="shared" ca="1" si="812"/>
        <v>-8.5681175598501566E-4</v>
      </c>
      <c r="HO417" s="240">
        <f t="shared" ca="1" si="813"/>
        <v>-9.4077789249495959E-5</v>
      </c>
      <c r="HP417" s="240">
        <f t="shared" ca="1" si="814"/>
        <v>8.2010442358652642E-4</v>
      </c>
      <c r="HQ417" s="240">
        <f t="shared" ca="1" si="815"/>
        <v>4.1406666141818264E-4</v>
      </c>
      <c r="HR417" s="240">
        <f t="shared" ca="1" si="816"/>
        <v>-6.5854362696210391E-4</v>
      </c>
      <c r="HS417" s="240">
        <f t="shared" ca="1" si="817"/>
        <v>-6.7101763790958517E-4</v>
      </c>
      <c r="HT417" s="240">
        <f t="shared" ca="1" si="818"/>
        <v>3.9672553284550416E-4</v>
      </c>
      <c r="HU417" s="240">
        <f t="shared" ca="1" si="819"/>
        <v>8.2581226181929063E-4</v>
      </c>
      <c r="HV417" s="240">
        <f t="shared" ca="1" si="820"/>
        <v>-7.4509572679120042E-5</v>
      </c>
      <c r="HW417" s="240">
        <f t="shared" ca="1" si="821"/>
        <v>-8.5488445487380711E-4</v>
      </c>
      <c r="HX417" s="240">
        <f t="shared" ca="1" si="822"/>
        <v>-2.5904979449670152E-4</v>
      </c>
      <c r="HY417" s="240">
        <f t="shared" ca="1" si="823"/>
        <v>7.5380823922067074E-4</v>
      </c>
      <c r="HZ417" s="240">
        <f t="shared" ca="1" si="824"/>
        <v>5.5317117875263604E-4</v>
      </c>
      <c r="IA417" s="240">
        <f t="shared" ca="1" si="825"/>
        <v>-5.3797155243489464E-4</v>
      </c>
      <c r="IB417" s="240">
        <f t="shared" ca="1" si="826"/>
        <v>-7.6307726555270604E-4</v>
      </c>
      <c r="IC417" s="240">
        <f t="shared" ca="1" si="827"/>
        <v>2.4023357351517447E-4</v>
      </c>
      <c r="ID417" s="240">
        <f t="shared" ca="1" si="828"/>
        <v>8.5681175598501707E-4</v>
      </c>
      <c r="IE417" s="240">
        <f t="shared" ca="1" si="829"/>
        <v>7.6727046621370633E-4</v>
      </c>
      <c r="IF417" s="240">
        <f t="shared" ca="1" si="830"/>
        <v>-8.2010442358652165E-4</v>
      </c>
      <c r="IG417" s="240">
        <f t="shared" ca="1" si="831"/>
        <v>-4.1406666141819662E-4</v>
      </c>
      <c r="IH417" s="240">
        <f t="shared" ca="1" si="832"/>
        <v>6.5854362696209361E-4</v>
      </c>
      <c r="II417" s="240">
        <f t="shared" ca="1" si="833"/>
        <v>6.7101763790959514E-4</v>
      </c>
      <c r="IJ417" s="240">
        <f t="shared" ca="1" si="834"/>
        <v>-3.9672553284553333E-4</v>
      </c>
      <c r="IK417" s="240">
        <f t="shared" ca="1" si="835"/>
        <v>-8.2581226181929518E-4</v>
      </c>
      <c r="IL417" s="240">
        <f t="shared" ca="1" si="836"/>
        <v>7.4509572679152798E-5</v>
      </c>
      <c r="IM417" s="240">
        <f t="shared" ca="1" si="837"/>
        <v>8.5488445487380538E-4</v>
      </c>
      <c r="IN417" s="240">
        <f t="shared" ca="1" si="838"/>
        <v>2.5904979449667019E-4</v>
      </c>
      <c r="IO417" s="240">
        <f t="shared" ca="1" si="839"/>
        <v>-7.5380823922066304E-4</v>
      </c>
      <c r="IP417" s="240">
        <f t="shared" ca="1" si="840"/>
        <v>-5.5317117875261089E-4</v>
      </c>
      <c r="IQ417" s="240">
        <f t="shared" ca="1" si="841"/>
        <v>5.3797155243488217E-4</v>
      </c>
      <c r="IR417" s="240">
        <f t="shared" ca="1" si="842"/>
        <v>7.6307726555271353E-4</v>
      </c>
      <c r="IS417" s="240">
        <f t="shared" ca="1" si="843"/>
        <v>-2.402335735151591E-4</v>
      </c>
      <c r="IT417" s="240">
        <f t="shared" ca="1" si="844"/>
        <v>-8.5681175598501848E-4</v>
      </c>
      <c r="IU417" s="240">
        <f t="shared" ca="1" si="845"/>
        <v>-9.4077789249479181E-5</v>
      </c>
      <c r="IV417" s="240">
        <f t="shared" ca="1" si="846"/>
        <v>8.2010442358651666E-4</v>
      </c>
      <c r="IW417" s="240">
        <f t="shared" ca="1" si="847"/>
        <v>4.1406666141816784E-4</v>
      </c>
      <c r="IX417" s="240">
        <f t="shared" ca="1" si="848"/>
        <v>-6.585436269620832E-4</v>
      </c>
      <c r="IY417" s="240">
        <f t="shared" ca="1" si="849"/>
        <v>-6.7101763790957465E-4</v>
      </c>
      <c r="IZ417" s="240">
        <f t="shared" ca="1" si="850"/>
        <v>3.9672553284551913E-4</v>
      </c>
      <c r="JA417" s="240">
        <f t="shared" ca="1" si="851"/>
        <v>8.2581226181928597E-4</v>
      </c>
      <c r="JB417" s="240">
        <f t="shared" ca="1" si="852"/>
        <v>-7.4509572679136833E-5</v>
      </c>
    </row>
    <row r="418" spans="2:262">
      <c r="B418" s="248">
        <v>57</v>
      </c>
      <c r="C418" s="247">
        <f t="shared" si="853"/>
        <v>1.1132812500000006E-3</v>
      </c>
      <c r="D418" s="244">
        <f t="shared" ca="1" si="597"/>
        <v>80.1116775458798</v>
      </c>
      <c r="E418" s="243">
        <f ca="1">BK361</f>
        <v>0.11167754587980587</v>
      </c>
      <c r="F418" s="242">
        <v>57</v>
      </c>
      <c r="G418" s="240">
        <f t="shared" ca="1" si="854"/>
        <v>8.4458317560091834E-4</v>
      </c>
      <c r="H418" s="240">
        <f t="shared" ca="1" si="598"/>
        <v>2.0123042021497479E-4</v>
      </c>
      <c r="I418" s="240">
        <f t="shared" ca="1" si="599"/>
        <v>-7.7577771016895604E-4</v>
      </c>
      <c r="J418" s="240">
        <f t="shared" ca="1" si="600"/>
        <v>-4.6648726539222742E-4</v>
      </c>
      <c r="K418" s="240">
        <f t="shared" ca="1" si="601"/>
        <v>6.1627462222078942E-4</v>
      </c>
      <c r="L418" s="240">
        <f t="shared" ca="1" si="602"/>
        <v>6.7720621221204196E-4</v>
      </c>
      <c r="M418" s="240">
        <f t="shared" ca="1" si="603"/>
        <v>-3.847217159808294E-4</v>
      </c>
      <c r="N418" s="240">
        <f t="shared" ca="1" si="604"/>
        <v>-8.0875171463441579E-4</v>
      </c>
      <c r="O418" s="240">
        <f t="shared" ca="1" si="605"/>
        <v>1.0819027463676505E-4</v>
      </c>
      <c r="P418" s="240">
        <f t="shared" ca="1" si="606"/>
        <v>8.4574454202920998E-4</v>
      </c>
      <c r="Q418" s="240">
        <f t="shared" ca="1" si="607"/>
        <v>1.8098989399129497E-4</v>
      </c>
      <c r="R418" s="240">
        <f t="shared" ca="1" si="608"/>
        <v>-7.8385979378265346E-4</v>
      </c>
      <c r="S418" s="240">
        <f t="shared" ca="1" si="609"/>
        <v>-4.4901019572798071E-4</v>
      </c>
      <c r="T418" s="240">
        <f t="shared" ca="1" si="610"/>
        <v>6.3033253151407748E-4</v>
      </c>
      <c r="U418" s="241">
        <f t="shared" ca="1" si="611"/>
        <v>6.6453587599739827E-4</v>
      </c>
      <c r="V418" s="240">
        <f t="shared" ca="1" si="612"/>
        <v>-4.0311191449508415E-4</v>
      </c>
      <c r="W418" s="240">
        <f t="shared" ca="1" si="613"/>
        <v>-8.0236942456511846E-4</v>
      </c>
      <c r="X418" s="240">
        <f t="shared" ca="1" si="614"/>
        <v>1.2876272988074605E-4</v>
      </c>
      <c r="Y418" s="240">
        <f t="shared" ca="1" si="615"/>
        <v>8.4639646356980864E-4</v>
      </c>
      <c r="Z418" s="240">
        <f t="shared" ca="1" si="616"/>
        <v>1.6064034622312247E-4</v>
      </c>
      <c r="AA418" s="240">
        <f t="shared" ca="1" si="617"/>
        <v>-7.914697095669815E-4</v>
      </c>
      <c r="AB418" s="240">
        <f t="shared" ca="1" si="618"/>
        <v>-4.3126265911139932E-4</v>
      </c>
      <c r="AC418" s="240">
        <f t="shared" ca="1" si="619"/>
        <v>6.4401075206003023E-4</v>
      </c>
      <c r="AD418" s="240">
        <f t="shared" ca="1" si="620"/>
        <v>6.514652482196479E-4</v>
      </c>
      <c r="AE418" s="240">
        <f t="shared" ca="1" si="621"/>
        <v>-4.212592934653725E-4</v>
      </c>
      <c r="AF418" s="240">
        <f t="shared" ca="1" si="622"/>
        <v>-7.9550381715698989E-4</v>
      </c>
      <c r="AG418" s="240">
        <f t="shared" ca="1" si="623"/>
        <v>1.4925762327099848E-4</v>
      </c>
      <c r="AH418" s="240">
        <f t="shared" ca="1" si="624"/>
        <v>8.465385475295552E-4</v>
      </c>
      <c r="AI418" s="240">
        <f t="shared" ca="1" si="625"/>
        <v>1.4019403471711466E-4</v>
      </c>
      <c r="AJ418" s="240">
        <f t="shared" ca="1" si="626"/>
        <v>-7.9860287359322427E-4</v>
      </c>
      <c r="AK418" s="240">
        <f t="shared" ca="1" si="627"/>
        <v>-4.1325534599491611E-4</v>
      </c>
      <c r="AL418" s="240">
        <f t="shared" ca="1" si="628"/>
        <v>6.5730104461005914E-4</v>
      </c>
      <c r="AM418" s="240">
        <f t="shared" ca="1" si="629"/>
        <v>6.3800220213622836E-4</v>
      </c>
      <c r="AN418" s="240">
        <f t="shared" ca="1" si="630"/>
        <v>-4.3915292158917943E-4</v>
      </c>
      <c r="AO418" s="240">
        <f t="shared" ca="1" si="631"/>
        <v>-7.8815902799520747E-4</v>
      </c>
      <c r="AP418" s="240">
        <f t="shared" ca="1" si="632"/>
        <v>1.6966260945008852E-4</v>
      </c>
      <c r="AQ418" s="240">
        <f t="shared" ca="1" si="633"/>
        <v>8.4617070832238505E-4</v>
      </c>
      <c r="AR418" s="240">
        <f t="shared" ca="1" si="634"/>
        <v>1.1966327556678288E-4</v>
      </c>
      <c r="AS418" s="240">
        <f t="shared" ca="1" si="635"/>
        <v>-8.0525498911010115E-4</v>
      </c>
      <c r="AT418" s="240">
        <f t="shared" ca="1" si="636"/>
        <v>-3.9499910331062366E-4</v>
      </c>
      <c r="AU418" s="240">
        <f t="shared" ca="1" si="637"/>
        <v>6.7019540358888416E-4</v>
      </c>
      <c r="AV418" s="240">
        <f t="shared" ca="1" si="638"/>
        <v>6.2415484738267708E-4</v>
      </c>
      <c r="AW418" s="240">
        <f t="shared" ca="1" si="639"/>
        <v>-4.5678202041400141E-4</v>
      </c>
      <c r="AX418" s="240">
        <f t="shared" ca="1" si="640"/>
        <v>-7.8033948130612734E-4</v>
      </c>
      <c r="AY418" s="240">
        <f t="shared" ca="1" si="641"/>
        <v>1.8996539721734533E-4</v>
      </c>
      <c r="AZ418" s="240">
        <f t="shared" ca="1" si="642"/>
        <v>8.4529316752088258E-4</v>
      </c>
      <c r="BA418" s="240">
        <f t="shared" ca="1" si="643"/>
        <v>9.9060435733753716E-5</v>
      </c>
      <c r="BB418" s="240">
        <f t="shared" ca="1" si="644"/>
        <v>-8.1142204913196164E-4</v>
      </c>
      <c r="BC418" s="240">
        <f t="shared" ca="1" si="645"/>
        <v>-3.7650492793646475E-4</v>
      </c>
      <c r="BD418" s="240">
        <f t="shared" ca="1" si="646"/>
        <v>6.8268606191680366E-4</v>
      </c>
      <c r="BE418" s="240">
        <f t="shared" ca="1" si="647"/>
        <v>6.0993152508771547E-4</v>
      </c>
      <c r="BF418" s="240">
        <f t="shared" ca="1" si="648"/>
        <v>-4.7413597082990593E-4</v>
      </c>
      <c r="BG418" s="240">
        <f t="shared" ca="1" si="649"/>
        <v>-7.7204988729227884E-4</v>
      </c>
      <c r="BH418" s="240">
        <f t="shared" ca="1" si="650"/>
        <v>2.1015375693258213E-4</v>
      </c>
      <c r="BI418" s="240">
        <f t="shared" ca="1" si="651"/>
        <v>8.4390645372281253E-4</v>
      </c>
      <c r="BJ418" s="240">
        <f t="shared" ca="1" si="652"/>
        <v>7.8397925598340854E-5</v>
      </c>
      <c r="BK418" s="240">
        <f t="shared" ca="1" si="653"/>
        <v>-8.1710033885244954E-4</v>
      </c>
      <c r="BL418" s="240">
        <f t="shared" ca="1" si="654"/>
        <v>-3.5778396007213765E-4</v>
      </c>
      <c r="BM418" s="240">
        <f t="shared" ca="1" si="655"/>
        <v>6.9476549568830428E-4</v>
      </c>
      <c r="BN418" s="240">
        <f t="shared" ca="1" si="656"/>
        <v>5.9534080284885812E-4</v>
      </c>
      <c r="BO418" s="240">
        <f t="shared" ca="1" si="657"/>
        <v>-4.9120431946607335E-4</v>
      </c>
      <c r="BP418" s="240">
        <f t="shared" ca="1" si="658"/>
        <v>-7.6329523929512992E-4</v>
      </c>
      <c r="BQ418" s="240">
        <f t="shared" ca="1" si="659"/>
        <v>2.3021552788278626E-4</v>
      </c>
      <c r="BR418" s="240">
        <f t="shared" ca="1" si="660"/>
        <v>8.4201140223271473E-4</v>
      </c>
      <c r="BS418" s="240">
        <f t="shared" ca="1" si="661"/>
        <v>5.7688191484034758E-5</v>
      </c>
      <c r="BT418" s="240">
        <f t="shared" ca="1" si="662"/>
        <v>-8.2228643788215944E-4</v>
      </c>
      <c r="BU418" s="240">
        <f t="shared" ca="1" si="663"/>
        <v>-3.3884747652866687E-4</v>
      </c>
      <c r="BV418" s="240">
        <f t="shared" ca="1" si="664"/>
        <v>7.0642642870415737E-4</v>
      </c>
      <c r="BW418" s="240">
        <f t="shared" ca="1" si="665"/>
        <v>5.8039146957158277E-4</v>
      </c>
      <c r="BX418" s="240">
        <f t="shared" ca="1" si="666"/>
        <v>-5.0797678498750701E-4</v>
      </c>
      <c r="BY418" s="240">
        <f t="shared" ca="1" si="667"/>
        <v>-7.5408081078728244E-4</v>
      </c>
      <c r="BZ418" s="240">
        <f t="shared" ca="1" si="668"/>
        <v>2.5013862560731845E-4</v>
      </c>
      <c r="CA418" s="240">
        <f t="shared" ca="1" si="669"/>
        <v>8.3960915455874607E-4</v>
      </c>
      <c r="CB418" s="240">
        <f t="shared" ca="1" si="670"/>
        <v>3.6943708160291124E-5</v>
      </c>
      <c r="CC418" s="240">
        <f t="shared" ca="1" si="671"/>
        <v>-8.2697722230896259E-4</v>
      </c>
      <c r="CD418" s="240">
        <f t="shared" ca="1" si="672"/>
        <v>-3.1970688393565851E-4</v>
      </c>
      <c r="CE418" s="240">
        <f t="shared" ca="1" si="673"/>
        <v>7.1766183685433808E-4</v>
      </c>
      <c r="CF418" s="240">
        <f t="shared" ca="1" si="674"/>
        <v>5.6509253017527229E-4</v>
      </c>
      <c r="CG418" s="240">
        <f t="shared" ca="1" si="675"/>
        <v>-5.2444326428813953E-4</v>
      </c>
      <c r="CH418" s="240">
        <f t="shared" ca="1" si="676"/>
        <v>-7.4441215219590916E-4</v>
      </c>
      <c r="CI418" s="240">
        <f t="shared" ca="1" si="677"/>
        <v>2.6991104917707047E-4</v>
      </c>
      <c r="CJ418" s="240">
        <f t="shared" ca="1" si="678"/>
        <v>8.3670115772507955E-4</v>
      </c>
      <c r="CK418" s="240">
        <f t="shared" ca="1" si="679"/>
        <v>1.6176971328153993E-5</v>
      </c>
      <c r="CL418" s="240">
        <f t="shared" ca="1" si="680"/>
        <v>-8.3116986657971661E-4</v>
      </c>
      <c r="CM418" s="240">
        <f t="shared" ca="1" si="681"/>
        <v>-3.0037371187038896E-4</v>
      </c>
      <c r="CN418" s="240">
        <f t="shared" ca="1" si="682"/>
        <v>7.2846495234910893E-4</v>
      </c>
      <c r="CO418" s="240">
        <f t="shared" ca="1" si="683"/>
        <v>5.4945320016895475E-4</v>
      </c>
      <c r="CP418" s="240">
        <f t="shared" ca="1" si="684"/>
        <v>-5.4059383857655229E-4</v>
      </c>
      <c r="CQ418" s="240">
        <f t="shared" ca="1" si="685"/>
        <v>-7.3429508755941614E-4</v>
      </c>
      <c r="CR418" s="240">
        <f t="shared" ca="1" si="686"/>
        <v>2.8952088842342232E-4</v>
      </c>
      <c r="CS418" s="240">
        <f t="shared" ca="1" si="687"/>
        <v>8.3328916340027288E-4</v>
      </c>
      <c r="CT418" s="240">
        <f t="shared" ca="1" si="688"/>
        <v>-4.599509906603311E-6</v>
      </c>
      <c r="CU418" s="240">
        <f t="shared" ca="1" si="689"/>
        <v>-8.348618452022862E-4</v>
      </c>
      <c r="CV418" s="240">
        <f t="shared" ca="1" si="690"/>
        <v>-2.80859605912774E-4</v>
      </c>
      <c r="CW418" s="240">
        <f t="shared" ca="1" si="691"/>
        <v>7.3882926779563775E-4</v>
      </c>
      <c r="CX418" s="240">
        <f t="shared" ca="1" si="692"/>
        <v>5.3348290010023398E-4</v>
      </c>
      <c r="CY418" s="240">
        <f t="shared" ca="1" si="693"/>
        <v>-5.5641877935072147E-4</v>
      </c>
      <c r="CZ418" s="240">
        <f t="shared" ca="1" si="694"/>
        <v>-7.2373571101924542E-4</v>
      </c>
      <c r="DA418" s="240">
        <f t="shared" ca="1" si="695"/>
        <v>3.089563311124712E-4</v>
      </c>
      <c r="DB418" s="240">
        <f t="shared" ca="1" si="696"/>
        <v>8.2937522684212086E-4</v>
      </c>
      <c r="DC418" s="240">
        <f t="shared" ca="1" si="697"/>
        <v>-2.537322056859166E-5</v>
      </c>
      <c r="DD418" s="240">
        <f t="shared" ca="1" si="698"/>
        <v>-8.3805093426680098E-4</v>
      </c>
      <c r="DE418" s="240">
        <f t="shared" ca="1" si="699"/>
        <v>-2.6117632063057418E-4</v>
      </c>
      <c r="DF418" s="240">
        <f t="shared" ca="1" si="700"/>
        <v>7.4874854011785824E-4</v>
      </c>
      <c r="DG418" s="240">
        <f t="shared" ca="1" si="701"/>
        <v>5.1719124988070322E-4</v>
      </c>
      <c r="DH418" s="240">
        <f t="shared" ca="1" si="702"/>
        <v>-5.7190855425804808E-4</v>
      </c>
      <c r="DI418" s="240">
        <f t="shared" ca="1" si="703"/>
        <v>-7.1274038314897176E-4</v>
      </c>
      <c r="DJ418" s="240">
        <f t="shared" ca="1" si="704"/>
        <v>3.2820567006027932E-4</v>
      </c>
      <c r="DK418" s="240">
        <f t="shared" ca="1" si="705"/>
        <v>8.2496170565965596E-4</v>
      </c>
      <c r="DL418" s="240">
        <f t="shared" ca="1" si="706"/>
        <v>-4.6131647351275289E-5</v>
      </c>
      <c r="DM418" s="240">
        <f t="shared" ca="1" si="707"/>
        <v>-8.4073521278525611E-4</v>
      </c>
      <c r="DN418" s="240">
        <f t="shared" ca="1" si="708"/>
        <v>-2.4133571249883827E-4</v>
      </c>
      <c r="DO418" s="240">
        <f t="shared" ca="1" si="709"/>
        <v>7.5821679431702278E-4</v>
      </c>
      <c r="DP418" s="240">
        <f t="shared" ca="1" si="710"/>
        <v>5.0058806299127078E-4</v>
      </c>
      <c r="DQ418" s="240">
        <f t="shared" ca="1" si="711"/>
        <v>-5.8705383283732778E-4</v>
      </c>
      <c r="DR418" s="240">
        <f t="shared" ca="1" si="712"/>
        <v>-7.0131572712296892E-4</v>
      </c>
      <c r="DS418" s="240">
        <f t="shared" ca="1" si="713"/>
        <v>3.4725731018482153E-4</v>
      </c>
      <c r="DT418" s="240">
        <f t="shared" ca="1" si="714"/>
        <v>8.2005125839300689E-4</v>
      </c>
      <c r="DU418" s="240">
        <f t="shared" ca="1" si="715"/>
        <v>-6.6862286154567921E-5</v>
      </c>
      <c r="DV418" s="240">
        <f t="shared" ca="1" si="716"/>
        <v>-8.4291306384864147E-4</v>
      </c>
      <c r="DW418" s="240">
        <f t="shared" ca="1" si="717"/>
        <v>-2.2134973275801645E-4</v>
      </c>
      <c r="DX418" s="240">
        <f t="shared" ca="1" si="718"/>
        <v>7.6722832707084286E-4</v>
      </c>
      <c r="DY418" s="240">
        <f t="shared" ca="1" si="719"/>
        <v>4.8368334057090535E-4</v>
      </c>
      <c r="DZ418" s="240">
        <f t="shared" ca="1" si="720"/>
        <v>-6.0184549213906306E-4</v>
      </c>
      <c r="EA418" s="240">
        <f t="shared" ca="1" si="721"/>
        <v>-6.8946862472683097E-4</v>
      </c>
      <c r="EB418" s="240">
        <f t="shared" ca="1" si="722"/>
        <v>3.6609977549051766E-4</v>
      </c>
      <c r="EC418" s="240">
        <f t="shared" ca="1" si="723"/>
        <v>8.1464684291199338E-4</v>
      </c>
      <c r="ED418" s="240">
        <f t="shared" ca="1" si="724"/>
        <v>-8.7552649616822945E-5</v>
      </c>
      <c r="EE418" s="240">
        <f t="shared" ca="1" si="725"/>
        <v>-8.4458317560091682E-4</v>
      </c>
      <c r="EF418" s="240">
        <f t="shared" ca="1" si="726"/>
        <v>-2.0123042021498092E-4</v>
      </c>
      <c r="EG418" s="240">
        <f t="shared" ca="1" si="727"/>
        <v>7.757777101689504E-4</v>
      </c>
      <c r="EH418" s="240">
        <f t="shared" ca="1" si="728"/>
        <v>4.6648726539224558E-4</v>
      </c>
      <c r="EI418" s="240">
        <f t="shared" ca="1" si="729"/>
        <v>-6.1627462222078584E-4</v>
      </c>
      <c r="EJ418" s="240">
        <f t="shared" ca="1" si="730"/>
        <v>-6.7720621221205009E-4</v>
      </c>
      <c r="EK418" s="240">
        <f t="shared" ca="1" si="731"/>
        <v>3.847217159808107E-4</v>
      </c>
      <c r="EL418" s="240">
        <f t="shared" ca="1" si="732"/>
        <v>8.087517146344171E-4</v>
      </c>
      <c r="EM418" s="240">
        <f t="shared" ca="1" si="733"/>
        <v>-1.0819027463675322E-4</v>
      </c>
      <c r="EN418" s="240">
        <f t="shared" ca="1" si="734"/>
        <v>-8.4574454202920911E-4</v>
      </c>
      <c r="EO418" s="240">
        <f t="shared" ca="1" si="735"/>
        <v>-1.8098989399129776E-4</v>
      </c>
      <c r="EP418" s="240">
        <f t="shared" ca="1" si="736"/>
        <v>7.8385979378264891E-4</v>
      </c>
      <c r="EQ418" s="240">
        <f t="shared" ca="1" si="737"/>
        <v>4.4901019572799584E-4</v>
      </c>
      <c r="ER418" s="240">
        <f t="shared" ca="1" si="738"/>
        <v>-6.3033253151405938E-4</v>
      </c>
      <c r="ES418" s="240">
        <f t="shared" ca="1" si="739"/>
        <v>-6.645358759974038E-4</v>
      </c>
      <c r="ET418" s="240">
        <f t="shared" ca="1" si="740"/>
        <v>4.0311191449506837E-4</v>
      </c>
      <c r="EU418" s="240">
        <f t="shared" ca="1" si="741"/>
        <v>8.0236942456512702E-4</v>
      </c>
      <c r="EV418" s="240">
        <f t="shared" ca="1" si="742"/>
        <v>-1.2876272988073724E-4</v>
      </c>
      <c r="EW418" s="240">
        <f t="shared" ca="1" si="743"/>
        <v>-8.4639646356980832E-4</v>
      </c>
      <c r="EX418" s="240">
        <f t="shared" ca="1" si="744"/>
        <v>-1.60640346223146E-4</v>
      </c>
      <c r="EY418" s="240">
        <f t="shared" ca="1" si="745"/>
        <v>7.9146970956697836E-4</v>
      </c>
      <c r="EZ418" s="240">
        <f t="shared" ca="1" si="746"/>
        <v>4.3126265911141212E-4</v>
      </c>
      <c r="FA418" s="240">
        <f t="shared" ca="1" si="747"/>
        <v>-6.4401075206001657E-4</v>
      </c>
      <c r="FB418" s="240">
        <f t="shared" ca="1" si="748"/>
        <v>-6.5146524821965343E-4</v>
      </c>
      <c r="FC418" s="240">
        <f t="shared" ca="1" si="749"/>
        <v>4.2125929346535954E-4</v>
      </c>
      <c r="FD418" s="240">
        <f t="shared" ca="1" si="750"/>
        <v>7.9550381715699694E-4</v>
      </c>
      <c r="FE418" s="240">
        <f t="shared" ca="1" si="751"/>
        <v>-1.4925762327098969E-4</v>
      </c>
      <c r="FF418" s="240">
        <f t="shared" ca="1" si="752"/>
        <v>-8.465385475295552E-4</v>
      </c>
      <c r="FG418" s="240">
        <f t="shared" ca="1" si="753"/>
        <v>-1.4019403471713531E-4</v>
      </c>
      <c r="FH418" s="240">
        <f t="shared" ca="1" si="754"/>
        <v>7.9860287359322319E-4</v>
      </c>
      <c r="FI418" s="240">
        <f t="shared" ca="1" si="755"/>
        <v>4.1325534599492917E-4</v>
      </c>
      <c r="FJ418" s="240">
        <f t="shared" ca="1" si="756"/>
        <v>-6.5730104461004602E-4</v>
      </c>
      <c r="FK418" s="240">
        <f t="shared" ca="1" si="757"/>
        <v>-6.3800220213623042E-4</v>
      </c>
      <c r="FL418" s="240">
        <f t="shared" ca="1" si="758"/>
        <v>4.3915292158916663E-4</v>
      </c>
      <c r="FM418" s="240">
        <f t="shared" ca="1" si="759"/>
        <v>7.8815902799521506E-4</v>
      </c>
      <c r="FN418" s="240">
        <f t="shared" ca="1" si="760"/>
        <v>-1.6966260945008567E-4</v>
      </c>
      <c r="FO418" s="240">
        <f t="shared" ca="1" si="761"/>
        <v>-8.4617070832238538E-4</v>
      </c>
      <c r="FP418" s="240">
        <f t="shared" ca="1" si="762"/>
        <v>-1.1966327556680364E-4</v>
      </c>
      <c r="FQ418" s="240">
        <f t="shared" ca="1" si="763"/>
        <v>8.0525498911009291E-4</v>
      </c>
      <c r="FR418" s="240">
        <f t="shared" ca="1" si="764"/>
        <v>3.9499910331063158E-4</v>
      </c>
      <c r="FS418" s="240">
        <f t="shared" ca="1" si="765"/>
        <v>-6.7019540358887126E-4</v>
      </c>
      <c r="FT418" s="240">
        <f t="shared" ca="1" si="766"/>
        <v>-6.241548473826954E-4</v>
      </c>
      <c r="FU418" s="240">
        <f t="shared" ca="1" si="767"/>
        <v>4.5678202041399382E-4</v>
      </c>
      <c r="FV418" s="240">
        <f t="shared" ca="1" si="768"/>
        <v>7.8033948130613309E-4</v>
      </c>
      <c r="FW418" s="240">
        <f t="shared" ca="1" si="769"/>
        <v>-1.8996539721731904E-4</v>
      </c>
      <c r="FX418" s="240">
        <f t="shared" ca="1" si="770"/>
        <v>-8.452931675208828E-4</v>
      </c>
      <c r="FY418" s="240">
        <f t="shared" ca="1" si="771"/>
        <v>-9.9060435733768528E-5</v>
      </c>
      <c r="FZ418" s="240">
        <f t="shared" ca="1" si="772"/>
        <v>8.1142204913195394E-4</v>
      </c>
      <c r="GA418" s="240">
        <f t="shared" ca="1" si="773"/>
        <v>3.765049279364673E-4</v>
      </c>
      <c r="GB418" s="240">
        <f t="shared" ca="1" si="774"/>
        <v>-6.8268606191679488E-4</v>
      </c>
      <c r="GC418" s="240">
        <f t="shared" ca="1" si="775"/>
        <v>-6.0993152508773422E-4</v>
      </c>
      <c r="GD418" s="240">
        <f t="shared" ca="1" si="776"/>
        <v>4.7413597082990343E-4</v>
      </c>
      <c r="GE418" s="240">
        <f t="shared" ca="1" si="777"/>
        <v>7.7204988729228491E-4</v>
      </c>
      <c r="GF418" s="240">
        <f t="shared" ca="1" si="778"/>
        <v>-2.10153756932556E-4</v>
      </c>
      <c r="GG418" s="240">
        <f t="shared" ca="1" si="779"/>
        <v>-8.439064537228147E-4</v>
      </c>
      <c r="GH418" s="240">
        <f t="shared" ca="1" si="780"/>
        <v>-7.8397925598379668E-5</v>
      </c>
      <c r="GI418" s="240">
        <f t="shared" ca="1" si="781"/>
        <v>8.1710033885244878E-4</v>
      </c>
      <c r="GJ418" s="240">
        <f t="shared" ca="1" si="782"/>
        <v>3.577839600721402E-4</v>
      </c>
      <c r="GK418" s="240">
        <f t="shared" ca="1" si="783"/>
        <v>-6.9476549568829561E-4</v>
      </c>
      <c r="GL418" s="240">
        <f t="shared" ca="1" si="784"/>
        <v>-5.9534080284886874E-4</v>
      </c>
      <c r="GM418" s="240">
        <f t="shared" ca="1" si="785"/>
        <v>4.9120431946605145E-4</v>
      </c>
      <c r="GN418" s="240">
        <f t="shared" ca="1" si="786"/>
        <v>7.6329523929514673E-4</v>
      </c>
      <c r="GO418" s="240">
        <f t="shared" ca="1" si="787"/>
        <v>-2.3021552788279502E-4</v>
      </c>
      <c r="GP418" s="240">
        <f t="shared" ca="1" si="788"/>
        <v>-8.4201140223271506E-4</v>
      </c>
      <c r="GQ418" s="240">
        <f t="shared" ca="1" si="789"/>
        <v>-5.7688191484049652E-5</v>
      </c>
      <c r="GR418" s="240">
        <f t="shared" ca="1" si="790"/>
        <v>8.2228643788215586E-4</v>
      </c>
      <c r="GS418" s="240">
        <f t="shared" ca="1" si="791"/>
        <v>3.3884747652869159E-4</v>
      </c>
      <c r="GT418" s="240">
        <f t="shared" ca="1" si="792"/>
        <v>-7.0642642870413579E-4</v>
      </c>
      <c r="GU418" s="240">
        <f t="shared" ca="1" si="793"/>
        <v>-5.8039146957157616E-4</v>
      </c>
      <c r="GV418" s="240">
        <f t="shared" ca="1" si="794"/>
        <v>5.0797678498750473E-4</v>
      </c>
      <c r="GW418" s="240">
        <f t="shared" ca="1" si="795"/>
        <v>7.5408081078728385E-4</v>
      </c>
      <c r="GX418" s="240">
        <f t="shared" ca="1" si="796"/>
        <v>-2.501386256073042E-4</v>
      </c>
      <c r="GY418" s="240">
        <f t="shared" ca="1" si="797"/>
        <v>-8.3960915455874954E-4</v>
      </c>
      <c r="GZ418" s="240">
        <f t="shared" ca="1" si="798"/>
        <v>-3.6943708160318094E-5</v>
      </c>
      <c r="HA418" s="240">
        <f t="shared" ca="1" si="799"/>
        <v>8.2697722230896432E-4</v>
      </c>
      <c r="HB418" s="240">
        <f t="shared" ca="1" si="800"/>
        <v>3.1970688393566122E-4</v>
      </c>
      <c r="HC418" s="240">
        <f t="shared" ca="1" si="801"/>
        <v>-7.1766183685433656E-4</v>
      </c>
      <c r="HD418" s="240">
        <f t="shared" ca="1" si="802"/>
        <v>-5.6509253017528334E-4</v>
      </c>
      <c r="HE418" s="240">
        <f t="shared" ca="1" si="803"/>
        <v>5.2444326428811839E-4</v>
      </c>
      <c r="HF418" s="240">
        <f t="shared" ca="1" si="804"/>
        <v>7.4441215219592206E-4</v>
      </c>
      <c r="HG418" s="240">
        <f t="shared" ca="1" si="805"/>
        <v>-2.699110491770335E-4</v>
      </c>
      <c r="HH418" s="240">
        <f t="shared" ca="1" si="806"/>
        <v>-8.3670115772507987E-4</v>
      </c>
      <c r="HI418" s="240">
        <f t="shared" ca="1" si="807"/>
        <v>-1.6176971328156879E-5</v>
      </c>
      <c r="HJ418" s="240">
        <f t="shared" ca="1" si="808"/>
        <v>8.3116986657971379E-4</v>
      </c>
      <c r="HK418" s="240">
        <f t="shared" ca="1" si="809"/>
        <v>3.0037371187040295E-4</v>
      </c>
      <c r="HL418" s="240">
        <f t="shared" ca="1" si="810"/>
        <v>-7.2846495234909516E-4</v>
      </c>
      <c r="HM418" s="240">
        <f t="shared" ca="1" si="811"/>
        <v>-5.4945320016898435E-4</v>
      </c>
      <c r="HN418" s="240">
        <f t="shared" ca="1" si="812"/>
        <v>5.4059383857655923E-4</v>
      </c>
      <c r="HO418" s="240">
        <f t="shared" ca="1" si="813"/>
        <v>7.3429508755941766E-4</v>
      </c>
      <c r="HP418" s="240">
        <f t="shared" ca="1" si="814"/>
        <v>-2.8952088842340833E-4</v>
      </c>
      <c r="HQ418" s="240">
        <f t="shared" ca="1" si="815"/>
        <v>-8.3328916340027548E-4</v>
      </c>
      <c r="HR418" s="240">
        <f t="shared" ca="1" si="816"/>
        <v>4.5995099065883761E-6</v>
      </c>
      <c r="HS418" s="240">
        <f t="shared" ca="1" si="817"/>
        <v>8.3486184520227969E-4</v>
      </c>
      <c r="HT418" s="240">
        <f t="shared" ca="1" si="818"/>
        <v>2.8085960591276533E-4</v>
      </c>
      <c r="HU418" s="240">
        <f t="shared" ca="1" si="819"/>
        <v>-7.388292677956422E-4</v>
      </c>
      <c r="HV418" s="240">
        <f t="shared" ca="1" si="820"/>
        <v>-5.3348290010024548E-4</v>
      </c>
      <c r="HW418" s="240">
        <f t="shared" ca="1" si="821"/>
        <v>5.5641877935071031E-4</v>
      </c>
      <c r="HX418" s="240">
        <f t="shared" ca="1" si="822"/>
        <v>7.2373571101925311E-4</v>
      </c>
      <c r="HY418" s="240">
        <f t="shared" ca="1" si="823"/>
        <v>-3.0895633111243493E-4</v>
      </c>
      <c r="HZ418" s="240">
        <f t="shared" ca="1" si="824"/>
        <v>-8.2937522684211891E-4</v>
      </c>
      <c r="IA418" s="240">
        <f t="shared" ca="1" si="825"/>
        <v>2.5373220568600781E-5</v>
      </c>
      <c r="IB418" s="240">
        <f t="shared" ca="1" si="826"/>
        <v>8.380509342667987E-4</v>
      </c>
      <c r="IC418" s="240">
        <f t="shared" ca="1" si="827"/>
        <v>2.6117632063058844E-4</v>
      </c>
      <c r="ID418" s="240">
        <f t="shared" ca="1" si="828"/>
        <v>-7.487485401178512E-4</v>
      </c>
      <c r="IE418" s="240">
        <f t="shared" ca="1" si="829"/>
        <v>-6.2500598387626582E-4</v>
      </c>
      <c r="IF418" s="240">
        <f t="shared" ca="1" si="830"/>
        <v>5.7190855425801935E-4</v>
      </c>
      <c r="IG418" s="240">
        <f t="shared" ca="1" si="831"/>
        <v>7.1274038314896699E-4</v>
      </c>
      <c r="IH418" s="240">
        <f t="shared" ca="1" si="832"/>
        <v>-3.282056700602655E-4</v>
      </c>
      <c r="II418" s="240">
        <f t="shared" ca="1" si="833"/>
        <v>-8.2496170565965943E-4</v>
      </c>
      <c r="IJ418" s="240">
        <f t="shared" ca="1" si="834"/>
        <v>4.6131647351260375E-5</v>
      </c>
      <c r="IK418" s="240">
        <f t="shared" ca="1" si="835"/>
        <v>8.4073521278525145E-4</v>
      </c>
      <c r="IL418" s="240">
        <f t="shared" ca="1" si="836"/>
        <v>2.4133571249887559E-4</v>
      </c>
      <c r="IM418" s="240">
        <f t="shared" ca="1" si="837"/>
        <v>-7.582167943170269E-4</v>
      </c>
      <c r="IN418" s="240">
        <f t="shared" ca="1" si="838"/>
        <v>-5.0058806299128271E-4</v>
      </c>
      <c r="IO418" s="240">
        <f t="shared" ca="1" si="839"/>
        <v>5.8705383283731716E-4</v>
      </c>
      <c r="IP418" s="240">
        <f t="shared" ca="1" si="840"/>
        <v>7.0131572712297716E-4</v>
      </c>
      <c r="IQ418" s="240">
        <f t="shared" ca="1" si="841"/>
        <v>-3.4725731018480786E-4</v>
      </c>
      <c r="IR418" s="240">
        <f t="shared" ca="1" si="842"/>
        <v>-8.2005125839301665E-4</v>
      </c>
      <c r="IS418" s="240">
        <f t="shared" ca="1" si="843"/>
        <v>6.6862286154577015E-5</v>
      </c>
      <c r="IT418" s="240">
        <f t="shared" ca="1" si="844"/>
        <v>8.4291306384864223E-4</v>
      </c>
      <c r="IU418" s="240">
        <f t="shared" ca="1" si="845"/>
        <v>2.2134973275803087E-4</v>
      </c>
      <c r="IV418" s="240">
        <f t="shared" ca="1" si="846"/>
        <v>-7.6722832707083657E-4</v>
      </c>
      <c r="IW418" s="240">
        <f t="shared" ca="1" si="847"/>
        <v>-4.836833405709176E-4</v>
      </c>
      <c r="IX418" s="240">
        <f t="shared" ca="1" si="848"/>
        <v>6.0184549213903552E-4</v>
      </c>
      <c r="IY418" s="240">
        <f t="shared" ca="1" si="849"/>
        <v>6.8946862472682576E-4</v>
      </c>
      <c r="IZ418" s="240">
        <f t="shared" ca="1" si="850"/>
        <v>-3.660997754905259E-4</v>
      </c>
      <c r="JA418" s="240">
        <f t="shared" ca="1" si="851"/>
        <v>-8.146468429119975E-4</v>
      </c>
      <c r="JB418" s="240">
        <f t="shared" ca="1" si="852"/>
        <v>8.7552649616808091E-5</v>
      </c>
    </row>
    <row r="419" spans="2:262">
      <c r="B419" s="248">
        <v>58</v>
      </c>
      <c r="C419" s="247">
        <f t="shared" si="853"/>
        <v>1.1328125000000006E-3</v>
      </c>
      <c r="D419" s="244">
        <f t="shared" ca="1" si="597"/>
        <v>80.114534124129051</v>
      </c>
      <c r="E419" s="243">
        <f ca="1">BL361</f>
        <v>0.11453412412905176</v>
      </c>
      <c r="F419" s="242">
        <v>58</v>
      </c>
      <c r="G419" s="240">
        <f t="shared" ca="1" si="854"/>
        <v>-7.5905387114521346E-4</v>
      </c>
      <c r="H419" s="240">
        <f t="shared" ca="1" si="598"/>
        <v>-1.6088778015399497E-4</v>
      </c>
      <c r="I419" s="240">
        <f t="shared" ca="1" si="599"/>
        <v>7.1183959051308204E-4</v>
      </c>
      <c r="J419" s="240">
        <f t="shared" ca="1" si="600"/>
        <v>3.6978490185818487E-4</v>
      </c>
      <c r="K419" s="240">
        <f t="shared" ca="1" si="601"/>
        <v>-6.033221623209207E-4</v>
      </c>
      <c r="L419" s="240">
        <f t="shared" ca="1" si="602"/>
        <v>-5.4683639611175232E-4</v>
      </c>
      <c r="M419" s="240">
        <f t="shared" ca="1" si="603"/>
        <v>4.4284703461904522E-4</v>
      </c>
      <c r="N419" s="240">
        <f t="shared" ca="1" si="604"/>
        <v>6.7679470711335689E-4</v>
      </c>
      <c r="O419" s="240">
        <f t="shared" ca="1" si="605"/>
        <v>-2.4423421765180491E-4</v>
      </c>
      <c r="P419" s="240">
        <f t="shared" ca="1" si="606"/>
        <v>-7.4846791238192354E-4</v>
      </c>
      <c r="Q419" s="240">
        <f t="shared" ca="1" si="607"/>
        <v>2.4588113854976691E-5</v>
      </c>
      <c r="R419" s="240">
        <f t="shared" ca="1" si="608"/>
        <v>7.5568356360572995E-4</v>
      </c>
      <c r="S419" s="240">
        <f t="shared" ca="1" si="609"/>
        <v>1.9717550179699866E-4</v>
      </c>
      <c r="T419" s="240">
        <f t="shared" ca="1" si="610"/>
        <v>-6.9782025374643493E-4</v>
      </c>
      <c r="U419" s="241">
        <f t="shared" ca="1" si="611"/>
        <v>-4.019584956305486E-4</v>
      </c>
      <c r="V419" s="240">
        <f t="shared" ca="1" si="612"/>
        <v>5.7986113219596759E-4</v>
      </c>
      <c r="W419" s="240">
        <f t="shared" ca="1" si="613"/>
        <v>5.7212509372122321E-4</v>
      </c>
      <c r="X419" s="240">
        <f t="shared" ca="1" si="614"/>
        <v>-4.1196475929690125E-4</v>
      </c>
      <c r="Y419" s="240">
        <f t="shared" ca="1" si="615"/>
        <v>-6.9302066290226924E-4</v>
      </c>
      <c r="Z419" s="240">
        <f t="shared" ca="1" si="616"/>
        <v>2.0859025794686326E-4</v>
      </c>
      <c r="AA419" s="240">
        <f t="shared" ca="1" si="617"/>
        <v>7.5423375793288853E-4</v>
      </c>
      <c r="AB419" s="240">
        <f t="shared" ca="1" si="618"/>
        <v>1.2747896356625078E-5</v>
      </c>
      <c r="AC419" s="240">
        <f t="shared" ca="1" si="619"/>
        <v>-7.5049274817145823E-4</v>
      </c>
      <c r="AD419" s="240">
        <f t="shared" ca="1" si="620"/>
        <v>-2.3298821038563965E-4</v>
      </c>
      <c r="AE419" s="240">
        <f t="shared" ca="1" si="621"/>
        <v>6.8211980686667647E-4</v>
      </c>
      <c r="AF419" s="240">
        <f t="shared" ca="1" si="622"/>
        <v>4.3316373617953338E-4</v>
      </c>
      <c r="AG419" s="240">
        <f t="shared" ca="1" si="623"/>
        <v>-5.5500316581371669E-4</v>
      </c>
      <c r="AH419" s="240">
        <f t="shared" ca="1" si="624"/>
        <v>-5.9603549186768175E-4</v>
      </c>
      <c r="AI419" s="240">
        <f t="shared" ca="1" si="625"/>
        <v>3.8009002478575746E-4</v>
      </c>
      <c r="AJ419" s="240">
        <f t="shared" ca="1" si="626"/>
        <v>7.0757707121281031E-4</v>
      </c>
      <c r="AK419" s="240">
        <f t="shared" ca="1" si="627"/>
        <v>-1.7244378604017621E-4</v>
      </c>
      <c r="AL419" s="240">
        <f t="shared" ca="1" si="628"/>
        <v>-7.5818258829791802E-4</v>
      </c>
      <c r="AM419" s="240">
        <f t="shared" ca="1" si="629"/>
        <v>-5.0053195769318525E-5</v>
      </c>
      <c r="AN419" s="240">
        <f t="shared" ca="1" si="630"/>
        <v>7.4349392997143961E-4</v>
      </c>
      <c r="AO419" s="240">
        <f t="shared" ca="1" si="631"/>
        <v>2.6823962996809958E-4</v>
      </c>
      <c r="AP419" s="240">
        <f t="shared" ca="1" si="632"/>
        <v>-6.6477607362554008E-4</v>
      </c>
      <c r="AQ419" s="240">
        <f t="shared" ca="1" si="633"/>
        <v>-4.6332544734739502E-4</v>
      </c>
      <c r="AR419" s="240">
        <f t="shared" ca="1" si="634"/>
        <v>5.2880814819248841E-4</v>
      </c>
      <c r="AS419" s="240">
        <f t="shared" ca="1" si="635"/>
        <v>6.1850998830768455E-4</v>
      </c>
      <c r="AT419" s="240">
        <f t="shared" ca="1" si="636"/>
        <v>-3.4729962011295537E-4</v>
      </c>
      <c r="AU419" s="240">
        <f t="shared" ca="1" si="637"/>
        <v>-7.2042886438236783E-4</v>
      </c>
      <c r="AV419" s="240">
        <f t="shared" ca="1" si="638"/>
        <v>1.3588188194862662E-4</v>
      </c>
      <c r="AW419" s="240">
        <f t="shared" ca="1" si="639"/>
        <v>7.6030489039878655E-4</v>
      </c>
      <c r="AX419" s="240">
        <f t="shared" ca="1" si="640"/>
        <v>8.7237912649264232E-5</v>
      </c>
      <c r="AY419" s="240">
        <f t="shared" ca="1" si="641"/>
        <v>-7.3470396977174269E-4</v>
      </c>
      <c r="AZ419" s="240">
        <f t="shared" ca="1" si="642"/>
        <v>-3.0284483678694977E-4</v>
      </c>
      <c r="BA419" s="240">
        <f t="shared" ca="1" si="643"/>
        <v>6.4583083659553006E-4</v>
      </c>
      <c r="BB419" s="240">
        <f t="shared" ca="1" si="644"/>
        <v>4.9237096693008895E-4</v>
      </c>
      <c r="BC419" s="240">
        <f t="shared" ca="1" si="645"/>
        <v>-5.0133918542413726E-4</v>
      </c>
      <c r="BD419" s="240">
        <f t="shared" ca="1" si="646"/>
        <v>-6.3949444001078378E-4</v>
      </c>
      <c r="BE419" s="240">
        <f t="shared" ca="1" si="647"/>
        <v>3.136725402354424E-4</v>
      </c>
      <c r="BF419" s="240">
        <f t="shared" ca="1" si="648"/>
        <v>7.3154508131551205E-4</v>
      </c>
      <c r="BG419" s="240">
        <f t="shared" ca="1" si="649"/>
        <v>-9.8992626501620876E-5</v>
      </c>
      <c r="BH419" s="240">
        <f t="shared" ca="1" si="650"/>
        <v>-7.6059555142384103E-4</v>
      </c>
      <c r="BI419" s="240">
        <f t="shared" ca="1" si="651"/>
        <v>-1.2421246575649382E-4</v>
      </c>
      <c r="BJ419" s="240">
        <f t="shared" ca="1" si="652"/>
        <v>7.2414404335639803E-4</v>
      </c>
      <c r="BK419" s="240">
        <f t="shared" ca="1" si="653"/>
        <v>3.3672046386791038E-4</v>
      </c>
      <c r="BL419" s="240">
        <f t="shared" ca="1" si="654"/>
        <v>-6.2532973651206096E-4</v>
      </c>
      <c r="BM419" s="240">
        <f t="shared" ca="1" si="655"/>
        <v>-5.2023032172683278E-4</v>
      </c>
      <c r="BN419" s="240">
        <f t="shared" ca="1" si="656"/>
        <v>4.7266245264597295E-4</v>
      </c>
      <c r="BO419" s="240">
        <f t="shared" ca="1" si="657"/>
        <v>6.5893829359479081E-4</v>
      </c>
      <c r="BP419" s="240">
        <f t="shared" ca="1" si="658"/>
        <v>-2.7928979573403249E-4</v>
      </c>
      <c r="BQ419" s="240">
        <f t="shared" ca="1" si="659"/>
        <v>-7.4089894207198328E-4</v>
      </c>
      <c r="BR419" s="240">
        <f t="shared" ca="1" si="660"/>
        <v>6.1864889146637396E-5</v>
      </c>
      <c r="BS419" s="240">
        <f t="shared" ca="1" si="661"/>
        <v>7.5905387114521313E-4</v>
      </c>
      <c r="BT419" s="240">
        <f t="shared" ca="1" si="662"/>
        <v>1.6088778015399427E-4</v>
      </c>
      <c r="BU419" s="240">
        <f t="shared" ca="1" si="663"/>
        <v>-7.1183959051308063E-4</v>
      </c>
      <c r="BV419" s="240">
        <f t="shared" ca="1" si="664"/>
        <v>-3.6978490185818374E-4</v>
      </c>
      <c r="BW419" s="240">
        <f t="shared" ca="1" si="665"/>
        <v>6.033221623209182E-4</v>
      </c>
      <c r="BX419" s="240">
        <f t="shared" ca="1" si="666"/>
        <v>5.4683639611175037E-4</v>
      </c>
      <c r="BY419" s="240">
        <f t="shared" ca="1" si="667"/>
        <v>-4.4284703461904305E-4</v>
      </c>
      <c r="BZ419" s="240">
        <f t="shared" ca="1" si="668"/>
        <v>-6.7679470711335559E-4</v>
      </c>
      <c r="CA419" s="240">
        <f t="shared" ca="1" si="669"/>
        <v>2.4423421765180236E-4</v>
      </c>
      <c r="CB419" s="240">
        <f t="shared" ca="1" si="670"/>
        <v>7.4846791238192311E-4</v>
      </c>
      <c r="CC419" s="240">
        <f t="shared" ca="1" si="671"/>
        <v>-2.4588113854975329E-5</v>
      </c>
      <c r="CD419" s="240">
        <f t="shared" ca="1" si="672"/>
        <v>-7.556835636057306E-4</v>
      </c>
      <c r="CE419" s="240">
        <f t="shared" ca="1" si="673"/>
        <v>-1.9717550179699866E-4</v>
      </c>
      <c r="CF419" s="240">
        <f t="shared" ca="1" si="674"/>
        <v>6.9782025374643699E-4</v>
      </c>
      <c r="CG419" s="240">
        <f t="shared" ca="1" si="675"/>
        <v>4.019584956305486E-4</v>
      </c>
      <c r="CH419" s="240">
        <f t="shared" ca="1" si="676"/>
        <v>-5.7986113219597106E-4</v>
      </c>
      <c r="CI419" s="240">
        <f t="shared" ca="1" si="677"/>
        <v>-5.7212509372122321E-4</v>
      </c>
      <c r="CJ419" s="240">
        <f t="shared" ca="1" si="678"/>
        <v>4.1196475929689664E-4</v>
      </c>
      <c r="CK419" s="240">
        <f t="shared" ca="1" si="679"/>
        <v>6.9302066290226924E-4</v>
      </c>
      <c r="CL419" s="240">
        <f t="shared" ca="1" si="680"/>
        <v>-2.0859025794685805E-4</v>
      </c>
      <c r="CM419" s="240">
        <f t="shared" ca="1" si="681"/>
        <v>-7.542337579328882E-4</v>
      </c>
      <c r="CN419" s="240">
        <f t="shared" ca="1" si="682"/>
        <v>-1.2747896356627775E-5</v>
      </c>
      <c r="CO419" s="240">
        <f t="shared" ca="1" si="683"/>
        <v>7.5049274817145823E-4</v>
      </c>
      <c r="CP419" s="240">
        <f t="shared" ca="1" si="684"/>
        <v>2.3298821038563965E-4</v>
      </c>
      <c r="CQ419" s="240">
        <f t="shared" ca="1" si="685"/>
        <v>-6.8211980686667885E-4</v>
      </c>
      <c r="CR419" s="240">
        <f t="shared" ca="1" si="686"/>
        <v>-4.3316373617953338E-4</v>
      </c>
      <c r="CS419" s="240">
        <f t="shared" ca="1" si="687"/>
        <v>5.5500316581372038E-4</v>
      </c>
      <c r="CT419" s="240">
        <f t="shared" ca="1" si="688"/>
        <v>5.9603549186767514E-4</v>
      </c>
      <c r="CU419" s="240">
        <f t="shared" ca="1" si="689"/>
        <v>-3.800900247857528E-4</v>
      </c>
      <c r="CV419" s="240">
        <f t="shared" ca="1" si="690"/>
        <v>-7.0757707121281031E-4</v>
      </c>
      <c r="CW419" s="240">
        <f t="shared" ca="1" si="691"/>
        <v>1.724437860401815E-4</v>
      </c>
      <c r="CX419" s="240">
        <f t="shared" ca="1" si="692"/>
        <v>7.5818258829791888E-4</v>
      </c>
      <c r="CY419" s="240">
        <f t="shared" ca="1" si="693"/>
        <v>5.0053195769323946E-5</v>
      </c>
      <c r="CZ419" s="240">
        <f t="shared" ca="1" si="694"/>
        <v>-7.4349392997143961E-4</v>
      </c>
      <c r="DA419" s="240">
        <f t="shared" ca="1" si="695"/>
        <v>-2.6823962996809449E-4</v>
      </c>
      <c r="DB419" s="240">
        <f t="shared" ca="1" si="696"/>
        <v>6.6477607362553477E-4</v>
      </c>
      <c r="DC419" s="240">
        <f t="shared" ca="1" si="697"/>
        <v>4.633254473473992E-4</v>
      </c>
      <c r="DD419" s="240">
        <f t="shared" ca="1" si="698"/>
        <v>-5.2880814819248841E-4</v>
      </c>
      <c r="DE419" s="240">
        <f t="shared" ca="1" si="699"/>
        <v>-6.1850998830768151E-4</v>
      </c>
      <c r="DF419" s="240">
        <f t="shared" ca="1" si="700"/>
        <v>3.4729962011294572E-4</v>
      </c>
      <c r="DG419" s="240">
        <f t="shared" ca="1" si="701"/>
        <v>7.2042886438236783E-4</v>
      </c>
      <c r="DH419" s="240">
        <f t="shared" ca="1" si="702"/>
        <v>-1.3588188194863193E-4</v>
      </c>
      <c r="DI419" s="240">
        <f t="shared" ca="1" si="703"/>
        <v>-7.6030489039878612E-4</v>
      </c>
      <c r="DJ419" s="240">
        <f t="shared" ca="1" si="704"/>
        <v>-8.7237912649269599E-5</v>
      </c>
      <c r="DK419" s="240">
        <f t="shared" ca="1" si="705"/>
        <v>7.3470396977174269E-4</v>
      </c>
      <c r="DL419" s="240">
        <f t="shared" ca="1" si="706"/>
        <v>3.0284483678694977E-4</v>
      </c>
      <c r="DM419" s="240">
        <f t="shared" ca="1" si="707"/>
        <v>-6.458308365955357E-4</v>
      </c>
      <c r="DN419" s="240">
        <f t="shared" ca="1" si="708"/>
        <v>-4.9237096693008895E-4</v>
      </c>
      <c r="DO419" s="240">
        <f t="shared" ca="1" si="709"/>
        <v>5.0133918542413726E-4</v>
      </c>
      <c r="DP419" s="240">
        <f t="shared" ca="1" si="710"/>
        <v>6.3949444001077792E-4</v>
      </c>
      <c r="DQ419" s="240">
        <f t="shared" ca="1" si="711"/>
        <v>-3.1367254023543254E-4</v>
      </c>
      <c r="DR419" s="240">
        <f t="shared" ca="1" si="712"/>
        <v>-7.3154508131551205E-4</v>
      </c>
      <c r="DS419" s="240">
        <f t="shared" ca="1" si="713"/>
        <v>9.8992626501620876E-5</v>
      </c>
      <c r="DT419" s="240">
        <f t="shared" ca="1" si="714"/>
        <v>7.6059555142384114E-4</v>
      </c>
      <c r="DU419" s="240">
        <f t="shared" ca="1" si="715"/>
        <v>1.242124657565045E-4</v>
      </c>
      <c r="DV419" s="240">
        <f t="shared" ca="1" si="716"/>
        <v>-7.2414404335639803E-4</v>
      </c>
      <c r="DW419" s="240">
        <f t="shared" ca="1" si="717"/>
        <v>-3.3672046386791038E-4</v>
      </c>
      <c r="DX419" s="240">
        <f t="shared" ca="1" si="718"/>
        <v>6.2532973651206714E-4</v>
      </c>
      <c r="DY419" s="240">
        <f t="shared" ca="1" si="719"/>
        <v>5.202303217268407E-4</v>
      </c>
      <c r="DZ419" s="240">
        <f t="shared" ca="1" si="720"/>
        <v>-4.7266245264597295E-4</v>
      </c>
      <c r="EA419" s="240">
        <f t="shared" ca="1" si="721"/>
        <v>-6.5893829359479081E-4</v>
      </c>
      <c r="EB419" s="240">
        <f t="shared" ca="1" si="722"/>
        <v>2.7928979573404252E-4</v>
      </c>
      <c r="EC419" s="240">
        <f t="shared" ca="1" si="723"/>
        <v>7.4089894207198588E-4</v>
      </c>
      <c r="ED419" s="240">
        <f t="shared" ca="1" si="724"/>
        <v>-6.1864889146637396E-5</v>
      </c>
      <c r="EE419" s="240">
        <f t="shared" ca="1" si="725"/>
        <v>-7.5905387114521378E-4</v>
      </c>
      <c r="EF419" s="240">
        <f t="shared" ca="1" si="726"/>
        <v>-1.6088778015400487E-4</v>
      </c>
      <c r="EG419" s="240">
        <f t="shared" ca="1" si="727"/>
        <v>7.1183959051308063E-4</v>
      </c>
      <c r="EH419" s="240">
        <f t="shared" ca="1" si="728"/>
        <v>3.6978490185818374E-4</v>
      </c>
      <c r="EI419" s="240">
        <f t="shared" ca="1" si="729"/>
        <v>-6.0332216232092482E-4</v>
      </c>
      <c r="EJ419" s="240">
        <f t="shared" ca="1" si="730"/>
        <v>-5.4683639611175785E-4</v>
      </c>
      <c r="EK419" s="240">
        <f t="shared" ca="1" si="731"/>
        <v>4.4284703461904305E-4</v>
      </c>
      <c r="EL419" s="240">
        <f t="shared" ca="1" si="732"/>
        <v>6.7679470711335559E-4</v>
      </c>
      <c r="EM419" s="240">
        <f t="shared" ca="1" si="733"/>
        <v>-2.4423421765181261E-4</v>
      </c>
      <c r="EN419" s="240">
        <f t="shared" ca="1" si="734"/>
        <v>-7.4846791238192495E-4</v>
      </c>
      <c r="EO419" s="240">
        <f t="shared" ca="1" si="735"/>
        <v>2.4588113854975329E-5</v>
      </c>
      <c r="EP419" s="240">
        <f t="shared" ca="1" si="736"/>
        <v>7.556835636057306E-4</v>
      </c>
      <c r="EQ419" s="240">
        <f t="shared" ca="1" si="737"/>
        <v>1.9717550179698814E-4</v>
      </c>
      <c r="ER419" s="240">
        <f t="shared" ca="1" si="738"/>
        <v>-6.9782025374643265E-4</v>
      </c>
      <c r="ES419" s="240">
        <f t="shared" ca="1" si="739"/>
        <v>-4.019584956305486E-4</v>
      </c>
      <c r="ET419" s="240">
        <f t="shared" ca="1" si="740"/>
        <v>5.7986113219597106E-4</v>
      </c>
      <c r="EU419" s="240">
        <f t="shared" ca="1" si="741"/>
        <v>5.7212509372123036E-4</v>
      </c>
      <c r="EV419" s="240">
        <f t="shared" ca="1" si="742"/>
        <v>-4.1196475929689664E-4</v>
      </c>
      <c r="EW419" s="240">
        <f t="shared" ca="1" si="743"/>
        <v>-6.9302066290226924E-4</v>
      </c>
      <c r="EX419" s="240">
        <f t="shared" ca="1" si="744"/>
        <v>2.0859025794686846E-4</v>
      </c>
      <c r="EY419" s="240">
        <f t="shared" ca="1" si="745"/>
        <v>7.5423375793288951E-4</v>
      </c>
      <c r="EZ419" s="240">
        <f t="shared" ca="1" si="746"/>
        <v>1.2747896356627775E-5</v>
      </c>
      <c r="FA419" s="240">
        <f t="shared" ca="1" si="747"/>
        <v>-7.5049274817145823E-4</v>
      </c>
      <c r="FB419" s="240">
        <f t="shared" ca="1" si="748"/>
        <v>-2.3298821038562933E-4</v>
      </c>
      <c r="FC419" s="240">
        <f t="shared" ca="1" si="749"/>
        <v>6.8211980686667408E-4</v>
      </c>
      <c r="FD419" s="240">
        <f t="shared" ca="1" si="750"/>
        <v>4.3316373617953338E-4</v>
      </c>
      <c r="FE419" s="240">
        <f t="shared" ca="1" si="751"/>
        <v>-5.5500316581372038E-4</v>
      </c>
      <c r="FF419" s="240">
        <f t="shared" ca="1" si="752"/>
        <v>-5.9603549186767514E-4</v>
      </c>
      <c r="FG419" s="240">
        <f t="shared" ca="1" si="753"/>
        <v>3.800900247857528E-4</v>
      </c>
      <c r="FH419" s="240">
        <f t="shared" ca="1" si="754"/>
        <v>7.0757707121281031E-4</v>
      </c>
      <c r="FI419" s="240">
        <f t="shared" ca="1" si="755"/>
        <v>-1.724437860401815E-4</v>
      </c>
      <c r="FJ419" s="240">
        <f t="shared" ca="1" si="756"/>
        <v>-7.5818258829791715E-4</v>
      </c>
      <c r="FK419" s="240">
        <f t="shared" ca="1" si="757"/>
        <v>-5.0053195769323946E-5</v>
      </c>
      <c r="FL419" s="240">
        <f t="shared" ca="1" si="758"/>
        <v>7.4349392997143961E-4</v>
      </c>
      <c r="FM419" s="240">
        <f t="shared" ca="1" si="759"/>
        <v>2.6823962996809449E-4</v>
      </c>
      <c r="FN419" s="240">
        <f t="shared" ca="1" si="760"/>
        <v>-6.6477607362553477E-4</v>
      </c>
      <c r="FO419" s="240">
        <f t="shared" ca="1" si="761"/>
        <v>-4.633254473473992E-4</v>
      </c>
      <c r="FP419" s="240">
        <f t="shared" ca="1" si="762"/>
        <v>5.2880814819248841E-4</v>
      </c>
      <c r="FQ419" s="240">
        <f t="shared" ca="1" si="763"/>
        <v>6.1850998830768151E-4</v>
      </c>
      <c r="FR419" s="240">
        <f t="shared" ca="1" si="764"/>
        <v>-3.4729962011294572E-4</v>
      </c>
      <c r="FS419" s="240">
        <f t="shared" ca="1" si="765"/>
        <v>-7.2042886438236783E-4</v>
      </c>
      <c r="FT419" s="240">
        <f t="shared" ca="1" si="766"/>
        <v>1.3588188194863193E-4</v>
      </c>
      <c r="FU419" s="240">
        <f t="shared" ca="1" si="767"/>
        <v>7.6030489039878612E-4</v>
      </c>
      <c r="FV419" s="240">
        <f t="shared" ca="1" si="768"/>
        <v>8.7237912649269599E-5</v>
      </c>
      <c r="FW419" s="240">
        <f t="shared" ca="1" si="769"/>
        <v>-7.3470396977174269E-4</v>
      </c>
      <c r="FX419" s="240">
        <f t="shared" ca="1" si="770"/>
        <v>-3.0284483678694977E-4</v>
      </c>
      <c r="FY419" s="240">
        <f t="shared" ca="1" si="771"/>
        <v>6.458308365955357E-4</v>
      </c>
      <c r="FZ419" s="240">
        <f t="shared" ca="1" si="772"/>
        <v>4.9237096693008895E-4</v>
      </c>
      <c r="GA419" s="240">
        <f t="shared" ca="1" si="773"/>
        <v>-5.0133918542413726E-4</v>
      </c>
      <c r="GB419" s="240">
        <f t="shared" ca="1" si="774"/>
        <v>-6.3949444001077792E-4</v>
      </c>
      <c r="GC419" s="240">
        <f t="shared" ca="1" si="775"/>
        <v>3.1367254023543254E-4</v>
      </c>
      <c r="GD419" s="240">
        <f t="shared" ca="1" si="776"/>
        <v>7.3154508131551205E-4</v>
      </c>
      <c r="GE419" s="240">
        <f t="shared" ca="1" si="777"/>
        <v>-9.8992626501620876E-5</v>
      </c>
      <c r="GF419" s="240">
        <f t="shared" ca="1" si="778"/>
        <v>-7.6059555142384114E-4</v>
      </c>
      <c r="GG419" s="240">
        <f t="shared" ca="1" si="779"/>
        <v>-1.2421246575648314E-4</v>
      </c>
      <c r="GH419" s="240">
        <f t="shared" ca="1" si="780"/>
        <v>7.2414404335640475E-4</v>
      </c>
      <c r="GI419" s="240">
        <f t="shared" ca="1" si="781"/>
        <v>3.3672046386792973E-4</v>
      </c>
      <c r="GJ419" s="240">
        <f t="shared" ca="1" si="782"/>
        <v>-6.2532973651205478E-4</v>
      </c>
      <c r="GK419" s="240">
        <f t="shared" ca="1" si="783"/>
        <v>-5.202303217268407E-4</v>
      </c>
      <c r="GL419" s="240">
        <f t="shared" ca="1" si="784"/>
        <v>4.7266245264597295E-4</v>
      </c>
      <c r="GM419" s="240">
        <f t="shared" ca="1" si="785"/>
        <v>6.5893829359479081E-4</v>
      </c>
      <c r="GN419" s="240">
        <f t="shared" ca="1" si="786"/>
        <v>-2.7928979573404252E-4</v>
      </c>
      <c r="GO419" s="240">
        <f t="shared" ca="1" si="787"/>
        <v>-7.4089894207198079E-4</v>
      </c>
      <c r="GP419" s="240">
        <f t="shared" ca="1" si="788"/>
        <v>6.1864889146615848E-5</v>
      </c>
      <c r="GQ419" s="240">
        <f t="shared" ca="1" si="789"/>
        <v>7.5905387114521237E-4</v>
      </c>
      <c r="GR419" s="240">
        <f t="shared" ca="1" si="790"/>
        <v>1.6088778015400487E-4</v>
      </c>
      <c r="GS419" s="240">
        <f t="shared" ca="1" si="791"/>
        <v>-7.1183959051308063E-4</v>
      </c>
      <c r="GT419" s="240">
        <f t="shared" ca="1" si="792"/>
        <v>-3.6978490185818374E-4</v>
      </c>
      <c r="GU419" s="240">
        <f t="shared" ca="1" si="793"/>
        <v>6.0332216232092482E-4</v>
      </c>
      <c r="GV419" s="240">
        <f t="shared" ca="1" si="794"/>
        <v>5.4683639611174289E-4</v>
      </c>
      <c r="GW419" s="240">
        <f t="shared" ca="1" si="795"/>
        <v>-4.4284703461906056E-4</v>
      </c>
      <c r="GX419" s="240">
        <f t="shared" ca="1" si="796"/>
        <v>-6.7679470711336557E-4</v>
      </c>
      <c r="GY419" s="240">
        <f t="shared" ca="1" si="797"/>
        <v>2.4423421765179212E-4</v>
      </c>
      <c r="GZ419" s="240">
        <f t="shared" ca="1" si="798"/>
        <v>7.4846791238192495E-4</v>
      </c>
      <c r="HA419" s="240">
        <f t="shared" ca="1" si="799"/>
        <v>-2.4588113854975329E-5</v>
      </c>
      <c r="HB419" s="240">
        <f t="shared" ca="1" si="800"/>
        <v>-7.556835636057306E-4</v>
      </c>
      <c r="HC419" s="240">
        <f t="shared" ca="1" si="801"/>
        <v>-1.9717550179698814E-4</v>
      </c>
      <c r="HD419" s="240">
        <f t="shared" ca="1" si="802"/>
        <v>6.9782025374644132E-4</v>
      </c>
      <c r="HE419" s="240">
        <f t="shared" ca="1" si="803"/>
        <v>4.0195849563053022E-4</v>
      </c>
      <c r="HF419" s="240">
        <f t="shared" ca="1" si="804"/>
        <v>-5.7986113219595696E-4</v>
      </c>
      <c r="HG419" s="240">
        <f t="shared" ca="1" si="805"/>
        <v>-5.7212509372123036E-4</v>
      </c>
      <c r="HH419" s="240">
        <f t="shared" ca="1" si="806"/>
        <v>4.1196475929689664E-4</v>
      </c>
      <c r="HI419" s="240">
        <f t="shared" ca="1" si="807"/>
        <v>6.9302066290226924E-4</v>
      </c>
      <c r="HJ419" s="240">
        <f t="shared" ca="1" si="808"/>
        <v>-2.0859025794686846E-4</v>
      </c>
      <c r="HK419" s="240">
        <f t="shared" ca="1" si="809"/>
        <v>-7.542337579328868E-4</v>
      </c>
      <c r="HL419" s="240">
        <f t="shared" ca="1" si="810"/>
        <v>-1.2747896356606159E-5</v>
      </c>
      <c r="HM419" s="240">
        <f t="shared" ca="1" si="811"/>
        <v>7.5049274817145476E-4</v>
      </c>
      <c r="HN419" s="240">
        <f t="shared" ca="1" si="812"/>
        <v>2.329882103856499E-4</v>
      </c>
      <c r="HO419" s="240">
        <f t="shared" ca="1" si="813"/>
        <v>-6.8211980686667408E-4</v>
      </c>
      <c r="HP419" s="240">
        <f t="shared" ca="1" si="814"/>
        <v>-4.3316373617953338E-4</v>
      </c>
      <c r="HQ419" s="240">
        <f t="shared" ca="1" si="815"/>
        <v>5.5500316581372038E-4</v>
      </c>
      <c r="HR419" s="240">
        <f t="shared" ca="1" si="816"/>
        <v>5.9603549186767514E-4</v>
      </c>
      <c r="HS419" s="240">
        <f t="shared" ca="1" si="817"/>
        <v>-3.8009002478577155E-4</v>
      </c>
      <c r="HT419" s="240">
        <f t="shared" ca="1" si="818"/>
        <v>-7.0757707121280229E-4</v>
      </c>
      <c r="HU419" s="240">
        <f t="shared" ca="1" si="819"/>
        <v>1.7244378604016044E-4</v>
      </c>
      <c r="HV419" s="240">
        <f t="shared" ca="1" si="820"/>
        <v>7.5818258829791888E-4</v>
      </c>
      <c r="HW419" s="240">
        <f t="shared" ca="1" si="821"/>
        <v>5.0053195769323946E-5</v>
      </c>
      <c r="HX419" s="240">
        <f t="shared" ca="1" si="822"/>
        <v>-7.4349392997143961E-4</v>
      </c>
      <c r="HY419" s="240">
        <f t="shared" ca="1" si="823"/>
        <v>-2.6823962996809449E-4</v>
      </c>
      <c r="HZ419" s="240">
        <f t="shared" ca="1" si="824"/>
        <v>6.6477607362554528E-4</v>
      </c>
      <c r="IA419" s="240">
        <f t="shared" ca="1" si="825"/>
        <v>4.6332544734738217E-4</v>
      </c>
      <c r="IB419" s="240">
        <f t="shared" ca="1" si="826"/>
        <v>-5.2880814819247291E-4</v>
      </c>
      <c r="IC419" s="240">
        <f t="shared" ca="1" si="827"/>
        <v>-6.1850998830769409E-4</v>
      </c>
      <c r="ID419" s="240">
        <f t="shared" ca="1" si="828"/>
        <v>3.4729962011294572E-4</v>
      </c>
      <c r="IE419" s="240">
        <f t="shared" ca="1" si="829"/>
        <v>9.6216549010186164E-5</v>
      </c>
      <c r="IF419" s="240">
        <f t="shared" ca="1" si="830"/>
        <v>-1.3588188194863193E-4</v>
      </c>
      <c r="IG419" s="240">
        <f t="shared" ca="1" si="831"/>
        <v>-7.6030489039878612E-4</v>
      </c>
      <c r="IH419" s="240">
        <f t="shared" ca="1" si="832"/>
        <v>-8.7237912649248132E-5</v>
      </c>
      <c r="II419" s="240">
        <f t="shared" ca="1" si="833"/>
        <v>7.3470396977174822E-4</v>
      </c>
      <c r="IJ419" s="240">
        <f t="shared" ca="1" si="834"/>
        <v>3.0284483678696961E-4</v>
      </c>
      <c r="IK419" s="240">
        <f t="shared" ca="1" si="835"/>
        <v>-6.4583083659552432E-4</v>
      </c>
      <c r="IL419" s="240">
        <f t="shared" ca="1" si="836"/>
        <v>-4.9237096693008895E-4</v>
      </c>
      <c r="IM419" s="240">
        <f t="shared" ca="1" si="837"/>
        <v>5.0133918542413726E-4</v>
      </c>
      <c r="IN419" s="240">
        <f t="shared" ca="1" si="838"/>
        <v>6.3949444001077792E-4</v>
      </c>
      <c r="IO419" s="240">
        <f t="shared" ca="1" si="839"/>
        <v>-3.1367254023545227E-4</v>
      </c>
      <c r="IP419" s="240">
        <f t="shared" ca="1" si="840"/>
        <v>-7.315450813155062E-4</v>
      </c>
      <c r="IQ419" s="240">
        <f t="shared" ca="1" si="841"/>
        <v>9.8992626501599436E-5</v>
      </c>
      <c r="IR419" s="240">
        <f t="shared" ca="1" si="842"/>
        <v>7.605955514238407E-4</v>
      </c>
      <c r="IS419" s="240">
        <f t="shared" ca="1" si="843"/>
        <v>1.242124657565045E-4</v>
      </c>
      <c r="IT419" s="240">
        <f t="shared" ca="1" si="844"/>
        <v>-7.2414404335639803E-4</v>
      </c>
      <c r="IU419" s="240">
        <f t="shared" ca="1" si="845"/>
        <v>-3.3672046386791038E-4</v>
      </c>
      <c r="IV419" s="240">
        <f t="shared" ca="1" si="846"/>
        <v>6.2532973651206714E-4</v>
      </c>
      <c r="IW419" s="240">
        <f t="shared" ca="1" si="847"/>
        <v>5.2023032172682487E-4</v>
      </c>
      <c r="IX419" s="240">
        <f t="shared" ca="1" si="848"/>
        <v>-4.7266245264598986E-4</v>
      </c>
      <c r="IY419" s="240">
        <f t="shared" ca="1" si="849"/>
        <v>-6.5893829359480165E-4</v>
      </c>
      <c r="IZ419" s="240">
        <f t="shared" ca="1" si="850"/>
        <v>2.792897957340224E-4</v>
      </c>
      <c r="JA419" s="240">
        <f t="shared" ca="1" si="851"/>
        <v>7.4089894207198588E-4</v>
      </c>
      <c r="JB419" s="240">
        <f t="shared" ca="1" si="852"/>
        <v>-6.1864889146637396E-5</v>
      </c>
    </row>
    <row r="420" spans="2:262">
      <c r="B420" s="248">
        <v>59</v>
      </c>
      <c r="C420" s="247">
        <f t="shared" si="853"/>
        <v>1.1523437500000006E-3</v>
      </c>
      <c r="D420" s="244">
        <f t="shared" ca="1" si="597"/>
        <v>80.114555802239636</v>
      </c>
      <c r="E420" s="243">
        <f ca="1">BM361</f>
        <v>0.11455580223964269</v>
      </c>
      <c r="F420" s="242">
        <v>59</v>
      </c>
      <c r="G420" s="240">
        <f t="shared" ca="1" si="854"/>
        <v>-2.2853302118932333E-3</v>
      </c>
      <c r="H420" s="240">
        <f t="shared" ca="1" si="598"/>
        <v>-3.6389774230865347E-4</v>
      </c>
      <c r="I420" s="240">
        <f t="shared" ca="1" si="599"/>
        <v>2.1962402752142883E-3</v>
      </c>
      <c r="J420" s="240">
        <f t="shared" ca="1" si="600"/>
        <v>9.0158425228604067E-4</v>
      </c>
      <c r="K420" s="240">
        <f t="shared" ca="1" si="601"/>
        <v>-1.9755132010716579E-3</v>
      </c>
      <c r="L420" s="240">
        <f t="shared" ca="1" si="602"/>
        <v>-1.3852320619023326E-3</v>
      </c>
      <c r="M420" s="240">
        <f t="shared" ca="1" si="603"/>
        <v>1.6363788170615247E-3</v>
      </c>
      <c r="N420" s="240">
        <f t="shared" ca="1" si="604"/>
        <v>1.7858525336587262E-3</v>
      </c>
      <c r="O420" s="240">
        <f t="shared" ca="1" si="605"/>
        <v>-1.1991639881587315E-3</v>
      </c>
      <c r="P420" s="240">
        <f t="shared" ca="1" si="606"/>
        <v>-2.0794334805889179E-3</v>
      </c>
      <c r="Q420" s="240">
        <f t="shared" ca="1" si="607"/>
        <v>6.9007427537724178E-4</v>
      </c>
      <c r="R420" s="240">
        <f t="shared" ca="1" si="608"/>
        <v>2.2483783965619921E-3</v>
      </c>
      <c r="S420" s="240">
        <f t="shared" ca="1" si="609"/>
        <v>-1.3962324012427418E-4</v>
      </c>
      <c r="T420" s="240">
        <f t="shared" ca="1" si="610"/>
        <v>-2.2825611467562215E-3</v>
      </c>
      <c r="U420" s="241">
        <f t="shared" ca="1" si="611"/>
        <v>-4.1919646219158095E-4</v>
      </c>
      <c r="V420" s="240">
        <f t="shared" ca="1" si="612"/>
        <v>2.1799329028002333E-3</v>
      </c>
      <c r="W420" s="240">
        <f t="shared" ca="1" si="613"/>
        <v>9.5289057923311088E-4</v>
      </c>
      <c r="X420" s="240">
        <f t="shared" ca="1" si="614"/>
        <v>-1.9466449444104376E-3</v>
      </c>
      <c r="Y420" s="240">
        <f t="shared" ca="1" si="615"/>
        <v>-1.4294708232699576E-3</v>
      </c>
      <c r="Z420" s="240">
        <f t="shared" ca="1" si="616"/>
        <v>1.5966799671023259E-3</v>
      </c>
      <c r="AA420" s="240">
        <f t="shared" ca="1" si="617"/>
        <v>1.8203721689700706E-3</v>
      </c>
      <c r="AB420" s="240">
        <f t="shared" ca="1" si="618"/>
        <v>-1.1510139944673539E-3</v>
      </c>
      <c r="AC420" s="240">
        <f t="shared" ca="1" si="619"/>
        <v>-2.1021649694230628E-3</v>
      </c>
      <c r="AD420" s="240">
        <f t="shared" ca="1" si="620"/>
        <v>6.3635912789292593E-4</v>
      </c>
      <c r="AE420" s="240">
        <f t="shared" ca="1" si="621"/>
        <v>2.2579592704521766E-3</v>
      </c>
      <c r="AF420" s="240">
        <f t="shared" ca="1" si="622"/>
        <v>-8.3562490156162739E-5</v>
      </c>
      <c r="AG420" s="240">
        <f t="shared" ca="1" si="623"/>
        <v>-2.2784171521348625E-3</v>
      </c>
      <c r="AH420" s="240">
        <f t="shared" ca="1" si="624"/>
        <v>-4.7424267380044745E-4</v>
      </c>
      <c r="AI420" s="240">
        <f t="shared" ca="1" si="625"/>
        <v>2.1623124203184714E-3</v>
      </c>
      <c r="AJ420" s="240">
        <f t="shared" ca="1" si="626"/>
        <v>1.0036229205261211E-3</v>
      </c>
      <c r="AK420" s="240">
        <f t="shared" ca="1" si="627"/>
        <v>-1.9166041016244447E-3</v>
      </c>
      <c r="AL420" s="240">
        <f t="shared" ca="1" si="628"/>
        <v>-1.4728485248649953E-3</v>
      </c>
      <c r="AM420" s="240">
        <f t="shared" ca="1" si="629"/>
        <v>1.5560193368346663E-3</v>
      </c>
      <c r="AN420" s="240">
        <f t="shared" ca="1" si="630"/>
        <v>1.8537952801549315E-3</v>
      </c>
      <c r="AO420" s="240">
        <f t="shared" ca="1" si="631"/>
        <v>-1.1021706729848948E-3</v>
      </c>
      <c r="AP420" s="240">
        <f t="shared" ca="1" si="632"/>
        <v>-2.1236301926846422E-3</v>
      </c>
      <c r="AQ420" s="240">
        <f t="shared" ca="1" si="633"/>
        <v>5.8226066146495608E-4</v>
      </c>
      <c r="AR420" s="240">
        <f t="shared" ca="1" si="634"/>
        <v>2.2661800341083754E-3</v>
      </c>
      <c r="AS420" s="240">
        <f t="shared" ca="1" si="635"/>
        <v>-2.7451405268575838E-5</v>
      </c>
      <c r="AT420" s="240">
        <f t="shared" ca="1" si="636"/>
        <v>-2.2729007242165609E-3</v>
      </c>
      <c r="AU420" s="240">
        <f t="shared" ca="1" si="637"/>
        <v>-5.2900321935570017E-4</v>
      </c>
      <c r="AV420" s="240">
        <f t="shared" ca="1" si="638"/>
        <v>2.143389441688784E-3</v>
      </c>
      <c r="AW420" s="240">
        <f t="shared" ca="1" si="639"/>
        <v>1.0537507168996917E-3</v>
      </c>
      <c r="AX420" s="240">
        <f t="shared" ca="1" si="640"/>
        <v>-1.8854087681940857E-3</v>
      </c>
      <c r="AY420" s="240">
        <f t="shared" ca="1" si="641"/>
        <v>-1.5153390375820014E-3</v>
      </c>
      <c r="AZ420" s="240">
        <f t="shared" ca="1" si="642"/>
        <v>1.5144214187017958E-3</v>
      </c>
      <c r="BA420" s="240">
        <f t="shared" ca="1" si="643"/>
        <v>1.8861017343808973E-3</v>
      </c>
      <c r="BB420" s="240">
        <f t="shared" ca="1" si="644"/>
        <v>-1.0526634451018529E-3</v>
      </c>
      <c r="BC420" s="240">
        <f t="shared" ca="1" si="645"/>
        <v>-2.1438162205257892E-3</v>
      </c>
      <c r="BD420" s="240">
        <f t="shared" ca="1" si="646"/>
        <v>5.2781146298664814E-4</v>
      </c>
      <c r="BE420" s="240">
        <f t="shared" ca="1" si="647"/>
        <v>2.2730357356499568E-3</v>
      </c>
      <c r="BF420" s="240">
        <f t="shared" ca="1" si="648"/>
        <v>2.867621531905441E-5</v>
      </c>
      <c r="BG420" s="240">
        <f t="shared" ca="1" si="649"/>
        <v>-2.2660151858912262E-3</v>
      </c>
      <c r="BH420" s="240">
        <f t="shared" ca="1" si="650"/>
        <v>-5.8344511315231741E-4</v>
      </c>
      <c r="BI420" s="240">
        <f t="shared" ca="1" si="651"/>
        <v>2.1231753654059045E-3</v>
      </c>
      <c r="BJ420" s="240">
        <f t="shared" ca="1" si="652"/>
        <v>1.1032437732436649E-3</v>
      </c>
      <c r="BK420" s="240">
        <f t="shared" ca="1" si="653"/>
        <v>-1.8530777350217317E-3</v>
      </c>
      <c r="BL420" s="240">
        <f t="shared" ca="1" si="654"/>
        <v>-1.5569167667249689E-3</v>
      </c>
      <c r="BM420" s="240">
        <f t="shared" ca="1" si="655"/>
        <v>1.4719112697341762E-3</v>
      </c>
      <c r="BN420" s="240">
        <f t="shared" ca="1" si="656"/>
        <v>1.9172720714479491E-3</v>
      </c>
      <c r="BO420" s="240">
        <f t="shared" ca="1" si="657"/>
        <v>-1.0025221321210739E-3</v>
      </c>
      <c r="BP420" s="240">
        <f t="shared" ca="1" si="658"/>
        <v>-2.1627108936381539E-3</v>
      </c>
      <c r="BQ420" s="240">
        <f t="shared" ca="1" si="659"/>
        <v>4.7304433061919467E-4</v>
      </c>
      <c r="BR420" s="240">
        <f t="shared" ca="1" si="660"/>
        <v>2.278522245458661E-3</v>
      </c>
      <c r="BS420" s="240">
        <f t="shared" ca="1" si="661"/>
        <v>8.4786562426881758E-5</v>
      </c>
      <c r="BT420" s="240">
        <f t="shared" ca="1" si="662"/>
        <v>-2.2577646847496756E-3</v>
      </c>
      <c r="BU420" s="240">
        <f t="shared" ca="1" si="663"/>
        <v>-6.3753556142917415E-4</v>
      </c>
      <c r="BV420" s="240">
        <f t="shared" ca="1" si="664"/>
        <v>2.1016823676735571E-3</v>
      </c>
      <c r="BW420" s="240">
        <f t="shared" ca="1" si="665"/>
        <v>1.1520722767916062E-3</v>
      </c>
      <c r="BX420" s="240">
        <f t="shared" ca="1" si="666"/>
        <v>-1.8196304771128501E-3</v>
      </c>
      <c r="BY420" s="240">
        <f t="shared" ca="1" si="667"/>
        <v>-1.5975566674245045E-3</v>
      </c>
      <c r="BZ420" s="240">
        <f t="shared" ca="1" si="668"/>
        <v>1.4285144964559504E-3</v>
      </c>
      <c r="CA420" s="240">
        <f t="shared" ca="1" si="669"/>
        <v>1.9472875155105817E-3</v>
      </c>
      <c r="CB420" s="240">
        <f t="shared" ca="1" si="670"/>
        <v>-9.5177693729465106E-4</v>
      </c>
      <c r="CC420" s="240">
        <f t="shared" ca="1" si="671"/>
        <v>-2.1803028305771499E-3</v>
      </c>
      <c r="CD420" s="240">
        <f t="shared" ca="1" si="672"/>
        <v>4.1799225403521111E-4</v>
      </c>
      <c r="CE420" s="240">
        <f t="shared" ca="1" si="673"/>
        <v>2.282636258666136E-3</v>
      </c>
      <c r="CF420" s="240">
        <f t="shared" ca="1" si="674"/>
        <v>1.4084583727984437E-4</v>
      </c>
      <c r="CG420" s="240">
        <f t="shared" ca="1" si="675"/>
        <v>-2.2481541905852859E-3</v>
      </c>
      <c r="CH420" s="240">
        <f t="shared" ca="1" si="676"/>
        <v>-6.9124198212284702E-4</v>
      </c>
      <c r="CI420" s="240">
        <f t="shared" ca="1" si="677"/>
        <v>2.0789233950698894E-3</v>
      </c>
      <c r="CJ420" s="240">
        <f t="shared" ca="1" si="678"/>
        <v>1.2002068150787368E-3</v>
      </c>
      <c r="CK420" s="240">
        <f t="shared" ca="1" si="679"/>
        <v>-1.7850871418449016E-3</v>
      </c>
      <c r="CL420" s="240">
        <f t="shared" ca="1" si="680"/>
        <v>-1.6372342597240756E-3</v>
      </c>
      <c r="CM420" s="240">
        <f t="shared" ca="1" si="681"/>
        <v>1.3842572394606825E-3</v>
      </c>
      <c r="CN420" s="240">
        <f t="shared" ca="1" si="682"/>
        <v>1.9761299863876574E-3</v>
      </c>
      <c r="CO420" s="240">
        <f t="shared" ca="1" si="683"/>
        <v>-9.0045842763040453E-4</v>
      </c>
      <c r="CP420" s="240">
        <f t="shared" ca="1" si="684"/>
        <v>-2.1965814346177805E-3</v>
      </c>
      <c r="CQ420" s="240">
        <f t="shared" ca="1" si="685"/>
        <v>3.6268839454719776E-4</v>
      </c>
      <c r="CR420" s="240">
        <f t="shared" ca="1" si="686"/>
        <v>2.2853752971446588E-3</v>
      </c>
      <c r="CS420" s="240">
        <f t="shared" ca="1" si="687"/>
        <v>1.9682027186699469E-4</v>
      </c>
      <c r="CT420" s="240">
        <f t="shared" ca="1" si="688"/>
        <v>-2.2371894924003927E-3</v>
      </c>
      <c r="CU420" s="240">
        <f t="shared" ca="1" si="689"/>
        <v>-7.4453202449366058E-4</v>
      </c>
      <c r="CV420" s="240">
        <f t="shared" ca="1" si="690"/>
        <v>2.05491215674897E-3</v>
      </c>
      <c r="CW420" s="240">
        <f t="shared" ca="1" si="691"/>
        <v>1.2476183936591153E-3</v>
      </c>
      <c r="CX420" s="240">
        <f t="shared" ca="1" si="692"/>
        <v>-1.7494685368314542E-3</v>
      </c>
      <c r="CY420" s="240">
        <f t="shared" ca="1" si="693"/>
        <v>-1.675925643325721E-3</v>
      </c>
      <c r="CZ420" s="240">
        <f t="shared" ca="1" si="694"/>
        <v>1.339166157665076E-3</v>
      </c>
      <c r="DA420" s="240">
        <f t="shared" ca="1" si="695"/>
        <v>2.0037821104531761E-3</v>
      </c>
      <c r="DB420" s="240">
        <f t="shared" ca="1" si="696"/>
        <v>-8.4859751547969233E-4</v>
      </c>
      <c r="DC420" s="240">
        <f t="shared" ca="1" si="697"/>
        <v>-2.2115369001376754E-3</v>
      </c>
      <c r="DD420" s="240">
        <f t="shared" ca="1" si="698"/>
        <v>3.0716606513200552E-4</v>
      </c>
      <c r="DE420" s="240">
        <f t="shared" ca="1" si="699"/>
        <v>2.2867377109998684E-3</v>
      </c>
      <c r="DF420" s="240">
        <f t="shared" ca="1" si="700"/>
        <v>2.5267614928195644E-4</v>
      </c>
      <c r="DG420" s="240">
        <f t="shared" ca="1" si="701"/>
        <v>-2.2248771949191812E-3</v>
      </c>
      <c r="DH420" s="240">
        <f t="shared" ca="1" si="702"/>
        <v>-7.9737358861276474E-4</v>
      </c>
      <c r="DI420" s="240">
        <f t="shared" ca="1" si="703"/>
        <v>2.0296631161829536E-3</v>
      </c>
      <c r="DJ420" s="240">
        <f t="shared" ca="1" si="704"/>
        <v>1.2942784535705824E-3</v>
      </c>
      <c r="DK420" s="240">
        <f t="shared" ca="1" si="705"/>
        <v>-1.7127961173881985E-3</v>
      </c>
      <c r="DL420" s="240">
        <f t="shared" ca="1" si="706"/>
        <v>-1.7136075119867668E-3</v>
      </c>
      <c r="DM420" s="240">
        <f t="shared" ca="1" si="707"/>
        <v>1.29326841225074E-3</v>
      </c>
      <c r="DN420" s="240">
        <f t="shared" ca="1" si="708"/>
        <v>2.030227231101597E-3</v>
      </c>
      <c r="DO420" s="240">
        <f t="shared" ca="1" si="709"/>
        <v>-7.9622543991676026E-4</v>
      </c>
      <c r="DP420" s="240">
        <f t="shared" ca="1" si="710"/>
        <v>-2.2251602185236101E-3</v>
      </c>
      <c r="DQ420" s="240">
        <f t="shared" ca="1" si="711"/>
        <v>2.51458710364921E-4</v>
      </c>
      <c r="DR420" s="240">
        <f t="shared" ca="1" si="712"/>
        <v>2.2867226795646009E-3</v>
      </c>
      <c r="DS420" s="240">
        <f t="shared" ca="1" si="713"/>
        <v>3.083798240328249E-4</v>
      </c>
      <c r="DT420" s="240">
        <f t="shared" ca="1" si="714"/>
        <v>-2.2112247146092679E-3</v>
      </c>
      <c r="DU420" s="240">
        <f t="shared" ca="1" si="715"/>
        <v>-8.4973484469780768E-4</v>
      </c>
      <c r="DV420" s="240">
        <f t="shared" ca="1" si="716"/>
        <v>2.0031914824497413E-3</v>
      </c>
      <c r="DW420" s="240">
        <f t="shared" ca="1" si="717"/>
        <v>1.3401588885378073E-3</v>
      </c>
      <c r="DX420" s="240">
        <f t="shared" ca="1" si="718"/>
        <v>-1.6750919736094421E-3</v>
      </c>
      <c r="DY420" s="240">
        <f t="shared" ca="1" si="719"/>
        <v>-1.7502571675584598E-3</v>
      </c>
      <c r="DZ420" s="240">
        <f t="shared" ca="1" si="720"/>
        <v>1.2465916503032306E-3</v>
      </c>
      <c r="EA420" s="240">
        <f t="shared" ca="1" si="721"/>
        <v>2.0554494187810888E-3</v>
      </c>
      <c r="EB420" s="240">
        <f t="shared" ca="1" si="722"/>
        <v>-7.4337374792160938E-4</v>
      </c>
      <c r="EC420" s="240">
        <f t="shared" ca="1" si="723"/>
        <v>-2.237443183598007E-3</v>
      </c>
      <c r="ED420" s="240">
        <f t="shared" ca="1" si="724"/>
        <v>1.9559988627335944E-4</v>
      </c>
      <c r="EE420" s="240">
        <f t="shared" ca="1" si="725"/>
        <v>2.2853302118932325E-3</v>
      </c>
      <c r="EF420" s="240">
        <f t="shared" ca="1" si="726"/>
        <v>3.6389774230869592E-4</v>
      </c>
      <c r="EG420" s="240">
        <f t="shared" ca="1" si="727"/>
        <v>-2.1962402752142736E-3</v>
      </c>
      <c r="EH420" s="240">
        <f t="shared" ca="1" si="728"/>
        <v>-9.0158425228603731E-4</v>
      </c>
      <c r="EI420" s="240">
        <f t="shared" ca="1" si="729"/>
        <v>1.9755132010716558E-3</v>
      </c>
      <c r="EJ420" s="240">
        <f t="shared" ca="1" si="730"/>
        <v>1.3852320619023458E-3</v>
      </c>
      <c r="EK420" s="240">
        <f t="shared" ca="1" si="731"/>
        <v>-1.6363788170615076E-3</v>
      </c>
      <c r="EL420" s="240">
        <f t="shared" ca="1" si="732"/>
        <v>-1.7858525336587466E-3</v>
      </c>
      <c r="EM420" s="240">
        <f t="shared" ca="1" si="733"/>
        <v>1.1991639881586966E-3</v>
      </c>
      <c r="EN420" s="240">
        <f t="shared" ca="1" si="734"/>
        <v>2.0794334805889383E-3</v>
      </c>
      <c r="EO420" s="240">
        <f t="shared" ca="1" si="735"/>
        <v>-6.9007427537724536E-4</v>
      </c>
      <c r="EP420" s="240">
        <f t="shared" ca="1" si="736"/>
        <v>-2.2483783965619938E-3</v>
      </c>
      <c r="EQ420" s="240">
        <f t="shared" ca="1" si="737"/>
        <v>1.3962324012425768E-4</v>
      </c>
      <c r="ER420" s="240">
        <f t="shared" ca="1" si="738"/>
        <v>2.2825611467562202E-3</v>
      </c>
      <c r="ES420" s="240">
        <f t="shared" ca="1" si="739"/>
        <v>4.1919646219161299E-4</v>
      </c>
      <c r="ET420" s="240">
        <f t="shared" ca="1" si="740"/>
        <v>-2.1799329028002207E-3</v>
      </c>
      <c r="EU420" s="240">
        <f t="shared" ca="1" si="741"/>
        <v>-9.5289057923315544E-4</v>
      </c>
      <c r="EV420" s="240">
        <f t="shared" ca="1" si="742"/>
        <v>1.9466449444104418E-3</v>
      </c>
      <c r="EW420" s="240">
        <f t="shared" ca="1" si="743"/>
        <v>1.429470823269958E-3</v>
      </c>
      <c r="EX420" s="240">
        <f t="shared" ca="1" si="744"/>
        <v>-1.59667996710232E-3</v>
      </c>
      <c r="EY420" s="240">
        <f t="shared" ca="1" si="745"/>
        <v>-1.8203721689700855E-3</v>
      </c>
      <c r="EZ420" s="240">
        <f t="shared" ca="1" si="746"/>
        <v>1.1510139944673255E-3</v>
      </c>
      <c r="FA420" s="240">
        <f t="shared" ca="1" si="747"/>
        <v>2.1021649694230793E-3</v>
      </c>
      <c r="FB420" s="240">
        <f t="shared" ca="1" si="748"/>
        <v>-6.3635912789287107E-4</v>
      </c>
      <c r="FC420" s="240">
        <f t="shared" ca="1" si="749"/>
        <v>-2.2579592704521753E-3</v>
      </c>
      <c r="FD420" s="240">
        <f t="shared" ca="1" si="750"/>
        <v>8.3562490156154323E-5</v>
      </c>
      <c r="FE420" s="240">
        <f t="shared" ca="1" si="751"/>
        <v>2.2784171521348616E-3</v>
      </c>
      <c r="FF420" s="240">
        <f t="shared" ca="1" si="752"/>
        <v>4.7424267380047163E-4</v>
      </c>
      <c r="FG420" s="240">
        <f t="shared" ca="1" si="753"/>
        <v>-2.1623124203184632E-3</v>
      </c>
      <c r="FH420" s="240">
        <f t="shared" ca="1" si="754"/>
        <v>-1.0036229205261577E-3</v>
      </c>
      <c r="FI420" s="240">
        <f t="shared" ca="1" si="755"/>
        <v>1.9166041016244221E-3</v>
      </c>
      <c r="FJ420" s="240">
        <f t="shared" ca="1" si="756"/>
        <v>1.4728485248650389E-3</v>
      </c>
      <c r="FK420" s="240">
        <f t="shared" ca="1" si="757"/>
        <v>-1.5560193368346598E-3</v>
      </c>
      <c r="FL420" s="240">
        <f t="shared" ca="1" si="758"/>
        <v>-1.8537952801549365E-3</v>
      </c>
      <c r="FM420" s="240">
        <f t="shared" ca="1" si="759"/>
        <v>1.1021706729848733E-3</v>
      </c>
      <c r="FN420" s="240">
        <f t="shared" ca="1" si="760"/>
        <v>2.1236301926846513E-3</v>
      </c>
      <c r="FO420" s="240">
        <f t="shared" ca="1" si="761"/>
        <v>-5.822606614649165E-4</v>
      </c>
      <c r="FP420" s="240">
        <f t="shared" ca="1" si="762"/>
        <v>-2.2661800341083811E-3</v>
      </c>
      <c r="FQ420" s="240">
        <f t="shared" ca="1" si="763"/>
        <v>2.7451405268518728E-5</v>
      </c>
      <c r="FR420" s="240">
        <f t="shared" ca="1" si="764"/>
        <v>2.2729007242165622E-3</v>
      </c>
      <c r="FS420" s="240">
        <f t="shared" ca="1" si="765"/>
        <v>5.2900321935570841E-4</v>
      </c>
      <c r="FT420" s="240">
        <f t="shared" ca="1" si="766"/>
        <v>-2.1433894416887748E-3</v>
      </c>
      <c r="FU420" s="240">
        <f t="shared" ca="1" si="767"/>
        <v>-1.0537507168997136E-3</v>
      </c>
      <c r="FV420" s="240">
        <f t="shared" ca="1" si="768"/>
        <v>1.8854087681940621E-3</v>
      </c>
      <c r="FW420" s="240">
        <f t="shared" ca="1" si="769"/>
        <v>1.5153390375820443E-3</v>
      </c>
      <c r="FX420" s="240">
        <f t="shared" ca="1" si="770"/>
        <v>-1.5144214187017529E-3</v>
      </c>
      <c r="FY420" s="240">
        <f t="shared" ca="1" si="771"/>
        <v>-1.886101734380893E-3</v>
      </c>
      <c r="FZ420" s="240">
        <f t="shared" ca="1" si="772"/>
        <v>1.0526634451018307E-3</v>
      </c>
      <c r="GA420" s="240">
        <f t="shared" ca="1" si="773"/>
        <v>2.1438162205257975E-3</v>
      </c>
      <c r="GB420" s="240">
        <f t="shared" ca="1" si="774"/>
        <v>-5.2781146298668739E-4</v>
      </c>
      <c r="GC420" s="240">
        <f t="shared" ca="1" si="775"/>
        <v>-2.2730357356499594E-3</v>
      </c>
      <c r="GD420" s="240">
        <f t="shared" ca="1" si="776"/>
        <v>-2.8676215319046577E-5</v>
      </c>
      <c r="GE420" s="240">
        <f t="shared" ca="1" si="777"/>
        <v>2.2660151858912183E-3</v>
      </c>
      <c r="GF420" s="240">
        <f t="shared" ca="1" si="778"/>
        <v>5.8344511315230993E-4</v>
      </c>
      <c r="GG420" s="240">
        <f t="shared" ca="1" si="779"/>
        <v>-2.1231753654058832E-3</v>
      </c>
      <c r="GH420" s="240">
        <f t="shared" ca="1" si="780"/>
        <v>-1.1032437732436866E-3</v>
      </c>
      <c r="GI420" s="240">
        <f t="shared" ca="1" si="781"/>
        <v>1.8530777350217555E-3</v>
      </c>
      <c r="GJ420" s="240">
        <f t="shared" ca="1" si="782"/>
        <v>1.5569167667249867E-3</v>
      </c>
      <c r="GK420" s="240">
        <f t="shared" ca="1" si="783"/>
        <v>-1.471911269734182E-3</v>
      </c>
      <c r="GL420" s="240">
        <f t="shared" ca="1" si="784"/>
        <v>-1.9172720714479804E-3</v>
      </c>
      <c r="GM420" s="240">
        <f t="shared" ca="1" si="785"/>
        <v>1.0025221321210808E-3</v>
      </c>
      <c r="GN420" s="240">
        <f t="shared" ca="1" si="786"/>
        <v>2.1627108936381726E-3</v>
      </c>
      <c r="GO420" s="240">
        <f t="shared" ca="1" si="787"/>
        <v>-4.7304433061917054E-4</v>
      </c>
      <c r="GP420" s="240">
        <f t="shared" ca="1" si="788"/>
        <v>-2.2785222454586576E-3</v>
      </c>
      <c r="GQ420" s="240">
        <f t="shared" ca="1" si="789"/>
        <v>-8.4786562426906342E-5</v>
      </c>
      <c r="GR420" s="240">
        <f t="shared" ca="1" si="790"/>
        <v>2.2577646847496769E-3</v>
      </c>
      <c r="GS420" s="240">
        <f t="shared" ca="1" si="791"/>
        <v>6.3753556142922901E-4</v>
      </c>
      <c r="GT420" s="240">
        <f t="shared" ca="1" si="792"/>
        <v>-2.1016823676735606E-3</v>
      </c>
      <c r="GU420" s="240">
        <f t="shared" ca="1" si="793"/>
        <v>-1.1520722767916554E-3</v>
      </c>
      <c r="GV420" s="240">
        <f t="shared" ca="1" si="794"/>
        <v>1.8196304771128352E-3</v>
      </c>
      <c r="GW420" s="240">
        <f t="shared" ca="1" si="795"/>
        <v>1.5975566674245685E-3</v>
      </c>
      <c r="GX420" s="240">
        <f t="shared" ca="1" si="796"/>
        <v>-1.4285144964559314E-3</v>
      </c>
      <c r="GY420" s="240">
        <f t="shared" ca="1" si="797"/>
        <v>-1.9472875155105776E-3</v>
      </c>
      <c r="GZ420" s="240">
        <f t="shared" ca="1" si="798"/>
        <v>9.5177693729459924E-4</v>
      </c>
      <c r="HA420" s="240">
        <f t="shared" ca="1" si="799"/>
        <v>2.1803028305771473E-3</v>
      </c>
      <c r="HB420" s="240">
        <f t="shared" ca="1" si="800"/>
        <v>-4.1799225403515495E-4</v>
      </c>
      <c r="HC420" s="240">
        <f t="shared" ca="1" si="801"/>
        <v>-2.2826362586661378E-3</v>
      </c>
      <c r="HD420" s="240">
        <f t="shared" ca="1" si="802"/>
        <v>-1.4084583727993387E-4</v>
      </c>
      <c r="HE420" s="240">
        <f t="shared" ca="1" si="803"/>
        <v>2.2481541905852815E-3</v>
      </c>
      <c r="HF420" s="240">
        <f t="shared" ca="1" si="804"/>
        <v>6.9124198212280853E-4</v>
      </c>
      <c r="HG420" s="240">
        <f t="shared" ca="1" si="805"/>
        <v>-2.0789233950698652E-3</v>
      </c>
      <c r="HH420" s="240">
        <f t="shared" ca="1" si="806"/>
        <v>-1.2002068150787301E-3</v>
      </c>
      <c r="HI420" s="240">
        <f t="shared" ca="1" si="807"/>
        <v>1.7850871418448656E-3</v>
      </c>
      <c r="HJ420" s="240">
        <f t="shared" ca="1" si="808"/>
        <v>1.6372342597240925E-3</v>
      </c>
      <c r="HK420" s="240">
        <f t="shared" ca="1" si="809"/>
        <v>-1.3842572394606113E-3</v>
      </c>
      <c r="HL420" s="240">
        <f t="shared" ca="1" si="810"/>
        <v>-1.9761299863876695E-3</v>
      </c>
      <c r="HM420" s="240">
        <f t="shared" ca="1" si="811"/>
        <v>9.0045842763044161E-4</v>
      </c>
      <c r="HN420" s="240">
        <f t="shared" ca="1" si="812"/>
        <v>2.1965814346177961E-3</v>
      </c>
      <c r="HO420" s="240">
        <f t="shared" ca="1" si="813"/>
        <v>-3.6268839454717348E-4</v>
      </c>
      <c r="HP420" s="240">
        <f t="shared" ca="1" si="814"/>
        <v>-2.2853752971446618E-3</v>
      </c>
      <c r="HQ420" s="240">
        <f t="shared" ca="1" si="815"/>
        <v>-1.9682027186701924E-4</v>
      </c>
      <c r="HR420" s="240">
        <f t="shared" ca="1" si="816"/>
        <v>2.2371894924003741E-3</v>
      </c>
      <c r="HS420" s="240">
        <f t="shared" ca="1" si="817"/>
        <v>7.4453202449368378E-4</v>
      </c>
      <c r="HT420" s="240">
        <f t="shared" ca="1" si="818"/>
        <v>-2.0549121567489878E-3</v>
      </c>
      <c r="HU420" s="240">
        <f t="shared" ca="1" si="819"/>
        <v>-1.2476183936591359E-3</v>
      </c>
      <c r="HV420" s="240">
        <f t="shared" ca="1" si="820"/>
        <v>1.7494685368314384E-3</v>
      </c>
      <c r="HW420" s="240">
        <f t="shared" ca="1" si="821"/>
        <v>1.675925643325782E-3</v>
      </c>
      <c r="HX420" s="240">
        <f t="shared" ca="1" si="822"/>
        <v>-1.3391661576650561E-3</v>
      </c>
      <c r="HY420" s="240">
        <f t="shared" ca="1" si="823"/>
        <v>-2.003782110453219E-3</v>
      </c>
      <c r="HZ420" s="240">
        <f t="shared" ca="1" si="824"/>
        <v>8.4859751547966945E-4</v>
      </c>
      <c r="IA420" s="240">
        <f t="shared" ca="1" si="825"/>
        <v>2.2115369001376654E-3</v>
      </c>
      <c r="IB420" s="240">
        <f t="shared" ca="1" si="826"/>
        <v>-3.0716606513198107E-4</v>
      </c>
      <c r="IC420" s="240">
        <f t="shared" ca="1" si="827"/>
        <v>-2.286737710999868E-3</v>
      </c>
      <c r="ID420" s="240">
        <f t="shared" ca="1" si="828"/>
        <v>-2.5267614928204556E-4</v>
      </c>
      <c r="IE420" s="240">
        <f t="shared" ca="1" si="829"/>
        <v>-1.3404627524988624E-3</v>
      </c>
      <c r="IF420" s="240">
        <f t="shared" ca="1" si="830"/>
        <v>7.9737358861284877E-4</v>
      </c>
      <c r="IG420" s="240">
        <f t="shared" ca="1" si="831"/>
        <v>-2.0296631161829423E-3</v>
      </c>
      <c r="IH420" s="240">
        <f t="shared" ca="1" si="832"/>
        <v>-1.2942784535705492E-3</v>
      </c>
      <c r="II420" s="240">
        <f t="shared" ca="1" si="833"/>
        <v>1.712796117388182E-3</v>
      </c>
      <c r="IJ420" s="240">
        <f t="shared" ca="1" si="834"/>
        <v>1.7136075119867399E-3</v>
      </c>
      <c r="IK420" s="240">
        <f t="shared" ca="1" si="835"/>
        <v>-1.2932684122506661E-3</v>
      </c>
      <c r="IL420" s="240">
        <f t="shared" ca="1" si="836"/>
        <v>-2.0302272311016082E-3</v>
      </c>
      <c r="IM420" s="240">
        <f t="shared" ca="1" si="837"/>
        <v>7.9622543991667624E-4</v>
      </c>
      <c r="IN420" s="240">
        <f t="shared" ca="1" si="838"/>
        <v>2.2251602185236162E-3</v>
      </c>
      <c r="IO420" s="240">
        <f t="shared" ca="1" si="839"/>
        <v>-2.5145871036496106E-4</v>
      </c>
      <c r="IP420" s="240">
        <f t="shared" ca="1" si="840"/>
        <v>-2.2867226795646009E-3</v>
      </c>
      <c r="IQ420" s="240">
        <f t="shared" ca="1" si="841"/>
        <v>-3.08379824032785E-4</v>
      </c>
      <c r="IR420" s="240">
        <f t="shared" ca="1" si="842"/>
        <v>2.2112247146092454E-3</v>
      </c>
      <c r="IS420" s="240">
        <f t="shared" ca="1" si="843"/>
        <v>8.4973484469783056E-4</v>
      </c>
      <c r="IT420" s="240">
        <f t="shared" ca="1" si="844"/>
        <v>-2.0031914824496983E-3</v>
      </c>
      <c r="IU420" s="240">
        <f t="shared" ca="1" si="845"/>
        <v>-1.3401588885378272E-3</v>
      </c>
      <c r="IV420" s="240">
        <f t="shared" ca="1" si="846"/>
        <v>1.6750919736094698E-3</v>
      </c>
      <c r="IW420" s="240">
        <f t="shared" ca="1" si="847"/>
        <v>1.7502571675584756E-3</v>
      </c>
      <c r="IX420" s="240">
        <f t="shared" ca="1" si="848"/>
        <v>-1.2465916503032646E-3</v>
      </c>
      <c r="IY420" s="240">
        <f t="shared" ca="1" si="849"/>
        <v>-2.0554494187811283E-3</v>
      </c>
      <c r="IZ420" s="240">
        <f t="shared" ca="1" si="850"/>
        <v>7.4337374792158596E-4</v>
      </c>
      <c r="JA420" s="240">
        <f t="shared" ca="1" si="851"/>
        <v>2.2374431835980257E-3</v>
      </c>
      <c r="JB420" s="240">
        <f t="shared" ca="1" si="852"/>
        <v>-1.9559988627333485E-4</v>
      </c>
    </row>
    <row r="421" spans="2:262">
      <c r="B421" s="248">
        <v>60</v>
      </c>
      <c r="C421" s="247">
        <f t="shared" si="853"/>
        <v>1.1718750000000006E-3</v>
      </c>
      <c r="D421" s="244">
        <f t="shared" ca="1" si="597"/>
        <v>80.10972866530615</v>
      </c>
      <c r="E421" s="243">
        <f ca="1">BN361</f>
        <v>0.10972866530615337</v>
      </c>
      <c r="F421" s="242">
        <v>60</v>
      </c>
      <c r="G421" s="240">
        <f t="shared" ca="1" si="854"/>
        <v>-7.9399884766527486E-4</v>
      </c>
      <c r="H421" s="240">
        <f t="shared" ca="1" si="598"/>
        <v>-9.5290001278155008E-5</v>
      </c>
      <c r="I421" s="240">
        <f t="shared" ca="1" si="599"/>
        <v>7.7531874081070487E-4</v>
      </c>
      <c r="J421" s="240">
        <f t="shared" ca="1" si="600"/>
        <v>2.4727905291451743E-4</v>
      </c>
      <c r="K421" s="240">
        <f t="shared" ca="1" si="601"/>
        <v>-7.2684356955053891E-4</v>
      </c>
      <c r="L421" s="240">
        <f t="shared" ca="1" si="602"/>
        <v>-3.8976530922306608E-4</v>
      </c>
      <c r="M421" s="240">
        <f t="shared" ca="1" si="603"/>
        <v>6.504362075311148E-4</v>
      </c>
      <c r="N421" s="240">
        <f t="shared" ca="1" si="604"/>
        <v>5.1727310328107472E-4</v>
      </c>
      <c r="O421" s="240">
        <f t="shared" ca="1" si="605"/>
        <v>-5.4903294682509844E-4</v>
      </c>
      <c r="P421" s="240">
        <f t="shared" ca="1" si="606"/>
        <v>-6.2490238207009007E-4</v>
      </c>
      <c r="Q421" s="240">
        <f t="shared" ca="1" si="607"/>
        <v>4.2653065787381602E-4</v>
      </c>
      <c r="R421" s="240">
        <f t="shared" ca="1" si="608"/>
        <v>7.0851701276544656E-4</v>
      </c>
      <c r="S421" s="240">
        <f t="shared" ca="1" si="609"/>
        <v>-2.8763703494159284E-4</v>
      </c>
      <c r="T421" s="240">
        <f t="shared" ca="1" si="610"/>
        <v>-7.6490373200114388E-4</v>
      </c>
      <c r="U421" s="241">
        <f t="shared" ca="1" si="611"/>
        <v>1.3768968206527186E-4</v>
      </c>
      <c r="V421" s="240">
        <f t="shared" ca="1" si="612"/>
        <v>7.9189562977899223E-4</v>
      </c>
      <c r="W421" s="240">
        <f t="shared" ca="1" si="613"/>
        <v>1.7549008075557012E-5</v>
      </c>
      <c r="X421" s="240">
        <f t="shared" ca="1" si="614"/>
        <v>-7.8845542260461956E-4</v>
      </c>
      <c r="Y421" s="240">
        <f t="shared" ca="1" si="615"/>
        <v>-1.7211329967763652E-4</v>
      </c>
      <c r="Z421" s="240">
        <f t="shared" ca="1" si="616"/>
        <v>7.547153157104466E-4</v>
      </c>
      <c r="AA421" s="240">
        <f t="shared" ca="1" si="617"/>
        <v>3.2006337369535503E-4</v>
      </c>
      <c r="AB421" s="240">
        <f t="shared" ca="1" si="618"/>
        <v>-6.9197192248274535E-4</v>
      </c>
      <c r="AC421" s="240">
        <f t="shared" ca="1" si="619"/>
        <v>-4.5571359175557125E-4</v>
      </c>
      <c r="AD421" s="240">
        <f t="shared" ca="1" si="620"/>
        <v>6.0263643633635608E-4</v>
      </c>
      <c r="AE421" s="240">
        <f t="shared" ca="1" si="621"/>
        <v>5.7385099205174304E-4</v>
      </c>
      <c r="AF421" s="240">
        <f t="shared" ca="1" si="622"/>
        <v>-4.9014196990397152E-4</v>
      </c>
      <c r="AG421" s="240">
        <f t="shared" ca="1" si="623"/>
        <v>-6.6993562054271409E-4</v>
      </c>
      <c r="AH421" s="240">
        <f t="shared" ca="1" si="624"/>
        <v>3.5881162244295661E-4</v>
      </c>
      <c r="AI421" s="240">
        <f t="shared" ca="1" si="625"/>
        <v>7.4027499884045237E-4</v>
      </c>
      <c r="AJ421" s="240">
        <f t="shared" ca="1" si="626"/>
        <v>-2.1369234555533993E-4</v>
      </c>
      <c r="AK421" s="240">
        <f t="shared" ca="1" si="627"/>
        <v>-7.821660240837524E-4</v>
      </c>
      <c r="AL421" s="240">
        <f t="shared" ca="1" si="628"/>
        <v>6.0360991668074329E-5</v>
      </c>
      <c r="AM421" s="240">
        <f t="shared" ca="1" si="629"/>
        <v>7.9399884766527475E-4</v>
      </c>
      <c r="AN421" s="240">
        <f t="shared" ca="1" si="630"/>
        <v>9.5290001278161337E-5</v>
      </c>
      <c r="AO421" s="240">
        <f t="shared" ca="1" si="631"/>
        <v>-7.7531874081070455E-4</v>
      </c>
      <c r="AP421" s="240">
        <f t="shared" ca="1" si="632"/>
        <v>-2.4727905291452014E-4</v>
      </c>
      <c r="AQ421" s="240">
        <f t="shared" ca="1" si="633"/>
        <v>7.2684356955053707E-4</v>
      </c>
      <c r="AR421" s="240">
        <f t="shared" ca="1" si="634"/>
        <v>3.8976530922306982E-4</v>
      </c>
      <c r="AS421" s="240">
        <f t="shared" ca="1" si="635"/>
        <v>-6.5043620753111144E-4</v>
      </c>
      <c r="AT421" s="240">
        <f t="shared" ca="1" si="636"/>
        <v>-5.1727310328107581E-4</v>
      </c>
      <c r="AU421" s="240">
        <f t="shared" ca="1" si="637"/>
        <v>5.4903294682509616E-4</v>
      </c>
      <c r="AV421" s="240">
        <f t="shared" ca="1" si="638"/>
        <v>6.2490238207009267E-4</v>
      </c>
      <c r="AW421" s="240">
        <f t="shared" ca="1" si="639"/>
        <v>-4.2653065787381239E-4</v>
      </c>
      <c r="AX421" s="240">
        <f t="shared" ca="1" si="640"/>
        <v>-7.0851701276544851E-4</v>
      </c>
      <c r="AY421" s="240">
        <f t="shared" ca="1" si="641"/>
        <v>2.8763703494158618E-4</v>
      </c>
      <c r="AZ421" s="240">
        <f t="shared" ca="1" si="642"/>
        <v>7.6490373200114583E-4</v>
      </c>
      <c r="BA421" s="240">
        <f t="shared" ca="1" si="643"/>
        <v>-1.3768968206526207E-4</v>
      </c>
      <c r="BB421" s="240">
        <f t="shared" ca="1" si="644"/>
        <v>-7.9189562977899288E-4</v>
      </c>
      <c r="BC421" s="240">
        <f t="shared" ca="1" si="645"/>
        <v>-1.754900807555565E-5</v>
      </c>
      <c r="BD421" s="240">
        <f t="shared" ca="1" si="646"/>
        <v>7.8845542260461935E-4</v>
      </c>
      <c r="BE421" s="240">
        <f t="shared" ca="1" si="647"/>
        <v>1.7211329967763795E-4</v>
      </c>
      <c r="BF421" s="240">
        <f t="shared" ca="1" si="648"/>
        <v>-7.5471531571044529E-4</v>
      </c>
      <c r="BG421" s="240">
        <f t="shared" ca="1" si="649"/>
        <v>-3.2006337369535893E-4</v>
      </c>
      <c r="BH421" s="240">
        <f t="shared" ca="1" si="650"/>
        <v>6.9197192248274318E-4</v>
      </c>
      <c r="BI421" s="240">
        <f t="shared" ca="1" si="651"/>
        <v>4.5571359175557472E-4</v>
      </c>
      <c r="BJ421" s="240">
        <f t="shared" ca="1" si="652"/>
        <v>-6.0263643633635337E-4</v>
      </c>
      <c r="BK421" s="240">
        <f t="shared" ca="1" si="653"/>
        <v>-5.7385099205174977E-4</v>
      </c>
      <c r="BL421" s="240">
        <f t="shared" ca="1" si="654"/>
        <v>4.9014196990396371E-4</v>
      </c>
      <c r="BM421" s="240">
        <f t="shared" ca="1" si="655"/>
        <v>6.6993562054271343E-4</v>
      </c>
      <c r="BN421" s="240">
        <f t="shared" ca="1" si="656"/>
        <v>-3.588116224429578E-4</v>
      </c>
      <c r="BO421" s="240">
        <f t="shared" ca="1" si="657"/>
        <v>-7.4027499884045183E-4</v>
      </c>
      <c r="BP421" s="240">
        <f t="shared" ca="1" si="658"/>
        <v>2.1369234555533584E-4</v>
      </c>
      <c r="BQ421" s="240">
        <f t="shared" ca="1" si="659"/>
        <v>7.8216602408375327E-4</v>
      </c>
      <c r="BR421" s="240">
        <f t="shared" ca="1" si="660"/>
        <v>-6.036099166807006E-5</v>
      </c>
      <c r="BS421" s="240">
        <f t="shared" ca="1" si="661"/>
        <v>-7.9399884766527464E-4</v>
      </c>
      <c r="BT421" s="240">
        <f t="shared" ca="1" si="662"/>
        <v>-9.5290001278165606E-5</v>
      </c>
      <c r="BU421" s="240">
        <f t="shared" ca="1" si="663"/>
        <v>7.7531874081070238E-4</v>
      </c>
      <c r="BV421" s="240">
        <f t="shared" ca="1" si="664"/>
        <v>2.4727905291452957E-4</v>
      </c>
      <c r="BW421" s="240">
        <f t="shared" ca="1" si="665"/>
        <v>-7.2684356955053306E-4</v>
      </c>
      <c r="BX421" s="240">
        <f t="shared" ca="1" si="666"/>
        <v>-3.8976530922306863E-4</v>
      </c>
      <c r="BY421" s="240">
        <f t="shared" ca="1" si="667"/>
        <v>6.5043620753111231E-4</v>
      </c>
      <c r="BZ421" s="240">
        <f t="shared" ca="1" si="668"/>
        <v>5.1727310328107906E-4</v>
      </c>
      <c r="CA421" s="240">
        <f t="shared" ca="1" si="669"/>
        <v>-5.4903294682509313E-4</v>
      </c>
      <c r="CB421" s="240">
        <f t="shared" ca="1" si="670"/>
        <v>-6.2490238207009538E-4</v>
      </c>
      <c r="CC421" s="240">
        <f t="shared" ca="1" si="671"/>
        <v>4.2653065787380881E-4</v>
      </c>
      <c r="CD421" s="240">
        <f t="shared" ca="1" si="672"/>
        <v>7.0851701276545046E-4</v>
      </c>
      <c r="CE421" s="240">
        <f t="shared" ca="1" si="673"/>
        <v>-2.8763703494158216E-4</v>
      </c>
      <c r="CF421" s="240">
        <f t="shared" ca="1" si="674"/>
        <v>-7.6490373200114692E-4</v>
      </c>
      <c r="CG421" s="240">
        <f t="shared" ca="1" si="675"/>
        <v>1.3768968206525787E-4</v>
      </c>
      <c r="CH421" s="240">
        <f t="shared" ca="1" si="676"/>
        <v>7.9189562977899244E-4</v>
      </c>
      <c r="CI421" s="240">
        <f t="shared" ca="1" si="677"/>
        <v>1.7549008075559919E-5</v>
      </c>
      <c r="CJ421" s="240">
        <f t="shared" ca="1" si="678"/>
        <v>-7.8845542260461891E-4</v>
      </c>
      <c r="CK421" s="240">
        <f t="shared" ca="1" si="679"/>
        <v>-1.7211329967764213E-4</v>
      </c>
      <c r="CL421" s="240">
        <f t="shared" ca="1" si="680"/>
        <v>7.5471531571044399E-4</v>
      </c>
      <c r="CM421" s="240">
        <f t="shared" ca="1" si="681"/>
        <v>3.2006337369536284E-4</v>
      </c>
      <c r="CN421" s="240">
        <f t="shared" ca="1" si="682"/>
        <v>-6.9197192248274112E-4</v>
      </c>
      <c r="CO421" s="240">
        <f t="shared" ca="1" si="683"/>
        <v>-4.5571359175556909E-4</v>
      </c>
      <c r="CP421" s="240">
        <f t="shared" ca="1" si="684"/>
        <v>6.0263643633635055E-4</v>
      </c>
      <c r="CQ421" s="240">
        <f t="shared" ca="1" si="685"/>
        <v>5.73850992051745E-4</v>
      </c>
      <c r="CR421" s="240">
        <f t="shared" ca="1" si="686"/>
        <v>-4.9014196990396035E-4</v>
      </c>
      <c r="CS421" s="240">
        <f t="shared" ca="1" si="687"/>
        <v>-6.6993562054271571E-4</v>
      </c>
      <c r="CT421" s="240">
        <f t="shared" ca="1" si="688"/>
        <v>3.5881162244294393E-4</v>
      </c>
      <c r="CU421" s="240">
        <f t="shared" ca="1" si="689"/>
        <v>7.4027499884045346E-4</v>
      </c>
      <c r="CV421" s="240">
        <f t="shared" ca="1" si="690"/>
        <v>-2.1369234555532082E-4</v>
      </c>
      <c r="CW421" s="240">
        <f t="shared" ca="1" si="691"/>
        <v>-7.8216602408375403E-4</v>
      </c>
      <c r="CX421" s="240">
        <f t="shared" ca="1" si="692"/>
        <v>6.0360991668054535E-5</v>
      </c>
      <c r="CY421" s="240">
        <f t="shared" ca="1" si="693"/>
        <v>7.9399884766527453E-4</v>
      </c>
      <c r="CZ421" s="240">
        <f t="shared" ca="1" si="694"/>
        <v>9.529000127815864E-5</v>
      </c>
      <c r="DA421" s="240">
        <f t="shared" ca="1" si="695"/>
        <v>-7.7531874081070151E-4</v>
      </c>
      <c r="DB421" s="240">
        <f t="shared" ca="1" si="696"/>
        <v>-2.472790529145229E-4</v>
      </c>
      <c r="DC421" s="240">
        <f t="shared" ca="1" si="697"/>
        <v>7.2684356955053143E-4</v>
      </c>
      <c r="DD421" s="240">
        <f t="shared" ca="1" si="698"/>
        <v>3.8976530922307242E-4</v>
      </c>
      <c r="DE421" s="240">
        <f t="shared" ca="1" si="699"/>
        <v>-6.5043620753110342E-4</v>
      </c>
      <c r="DF421" s="240">
        <f t="shared" ca="1" si="700"/>
        <v>-5.1727310328108231E-4</v>
      </c>
      <c r="DG421" s="240">
        <f t="shared" ca="1" si="701"/>
        <v>5.4903294682508185E-4</v>
      </c>
      <c r="DH421" s="240">
        <f t="shared" ca="1" si="702"/>
        <v>6.2490238207009799E-4</v>
      </c>
      <c r="DI421" s="240">
        <f t="shared" ca="1" si="703"/>
        <v>-4.2653065787381467E-4</v>
      </c>
      <c r="DJ421" s="240">
        <f t="shared" ca="1" si="704"/>
        <v>-7.0851701276545241E-4</v>
      </c>
      <c r="DK421" s="240">
        <f t="shared" ca="1" si="705"/>
        <v>2.8763703494158878E-4</v>
      </c>
      <c r="DL421" s="240">
        <f t="shared" ca="1" si="706"/>
        <v>7.6490373200114811E-4</v>
      </c>
      <c r="DM421" s="240">
        <f t="shared" ca="1" si="707"/>
        <v>-1.3768968206526476E-4</v>
      </c>
      <c r="DN421" s="240">
        <f t="shared" ca="1" si="708"/>
        <v>-7.9189562977899353E-4</v>
      </c>
      <c r="DO421" s="240">
        <f t="shared" ca="1" si="709"/>
        <v>-1.7549008075564208E-5</v>
      </c>
      <c r="DP421" s="240">
        <f t="shared" ca="1" si="710"/>
        <v>7.8845542260461685E-4</v>
      </c>
      <c r="DQ421" s="240">
        <f t="shared" ca="1" si="711"/>
        <v>1.7211329967764633E-4</v>
      </c>
      <c r="DR421" s="240">
        <f t="shared" ca="1" si="712"/>
        <v>-7.5471531571043911E-4</v>
      </c>
      <c r="DS421" s="240">
        <f t="shared" ca="1" si="713"/>
        <v>-3.2006337369536674E-4</v>
      </c>
      <c r="DT421" s="240">
        <f t="shared" ca="1" si="714"/>
        <v>6.9197192248274448E-4</v>
      </c>
      <c r="DU421" s="240">
        <f t="shared" ca="1" si="715"/>
        <v>4.5571359175558177E-4</v>
      </c>
      <c r="DV421" s="240">
        <f t="shared" ca="1" si="716"/>
        <v>-6.026364363363551E-4</v>
      </c>
      <c r="DW421" s="240">
        <f t="shared" ca="1" si="717"/>
        <v>-5.7385099205175584E-4</v>
      </c>
      <c r="DX421" s="240">
        <f t="shared" ca="1" si="718"/>
        <v>4.9014196990396588E-4</v>
      </c>
      <c r="DY421" s="240">
        <f t="shared" ca="1" si="719"/>
        <v>6.6993562054272417E-4</v>
      </c>
      <c r="DZ421" s="240">
        <f t="shared" ca="1" si="720"/>
        <v>-3.5881162244295016E-4</v>
      </c>
      <c r="EA421" s="240">
        <f t="shared" ca="1" si="721"/>
        <v>-7.4027499884045909E-4</v>
      </c>
      <c r="EB421" s="240">
        <f t="shared" ca="1" si="722"/>
        <v>2.1369234555532757E-4</v>
      </c>
      <c r="EC421" s="240">
        <f t="shared" ca="1" si="723"/>
        <v>7.8216602408375663E-4</v>
      </c>
      <c r="ED421" s="240">
        <f t="shared" ca="1" si="724"/>
        <v>-6.0360991668061522E-5</v>
      </c>
      <c r="EE421" s="240">
        <f t="shared" ca="1" si="725"/>
        <v>-7.9399884766527475E-4</v>
      </c>
      <c r="EF421" s="240">
        <f t="shared" ca="1" si="726"/>
        <v>-9.5290001278174104E-5</v>
      </c>
      <c r="EG421" s="240">
        <f t="shared" ca="1" si="727"/>
        <v>7.7531874081070303E-4</v>
      </c>
      <c r="EH421" s="240">
        <f t="shared" ca="1" si="728"/>
        <v>2.4727905291453776E-4</v>
      </c>
      <c r="EI421" s="240">
        <f t="shared" ca="1" si="729"/>
        <v>-7.2684356955053425E-4</v>
      </c>
      <c r="EJ421" s="240">
        <f t="shared" ca="1" si="730"/>
        <v>-3.8976530922308586E-4</v>
      </c>
      <c r="EK421" s="240">
        <f t="shared" ca="1" si="731"/>
        <v>6.5043620753110743E-4</v>
      </c>
      <c r="EL421" s="240">
        <f t="shared" ca="1" si="732"/>
        <v>5.1727310328109413E-4</v>
      </c>
      <c r="EM421" s="240">
        <f t="shared" ca="1" si="733"/>
        <v>-5.4903294682508695E-4</v>
      </c>
      <c r="EN421" s="240">
        <f t="shared" ca="1" si="734"/>
        <v>-6.2490238207010764E-4</v>
      </c>
      <c r="EO421" s="240">
        <f t="shared" ca="1" si="735"/>
        <v>4.265306578738016E-4</v>
      </c>
      <c r="EP421" s="240">
        <f t="shared" ca="1" si="736"/>
        <v>7.0851701276544927E-4</v>
      </c>
      <c r="EQ421" s="240">
        <f t="shared" ca="1" si="737"/>
        <v>-2.8763703494157425E-4</v>
      </c>
      <c r="ER421" s="240">
        <f t="shared" ca="1" si="738"/>
        <v>-7.6490373200114616E-4</v>
      </c>
      <c r="ES421" s="240">
        <f t="shared" ca="1" si="739"/>
        <v>1.3768968206524942E-4</v>
      </c>
      <c r="ET421" s="240">
        <f t="shared" ca="1" si="740"/>
        <v>7.918956297789931E-4</v>
      </c>
      <c r="EU421" s="240">
        <f t="shared" ca="1" si="741"/>
        <v>1.7549008075579774E-5</v>
      </c>
      <c r="EV421" s="240">
        <f t="shared" ca="1" si="742"/>
        <v>-7.8845542260461783E-4</v>
      </c>
      <c r="EW421" s="240">
        <f t="shared" ca="1" si="743"/>
        <v>-1.7211329967766153E-4</v>
      </c>
      <c r="EX421" s="240">
        <f t="shared" ca="1" si="744"/>
        <v>7.5471531571044139E-4</v>
      </c>
      <c r="EY421" s="240">
        <f t="shared" ca="1" si="745"/>
        <v>3.20063373695381E-4</v>
      </c>
      <c r="EZ421" s="240">
        <f t="shared" ca="1" si="746"/>
        <v>-6.9197192248273689E-4</v>
      </c>
      <c r="FA421" s="240">
        <f t="shared" ca="1" si="747"/>
        <v>-4.5571359175557597E-4</v>
      </c>
      <c r="FB421" s="240">
        <f t="shared" ca="1" si="748"/>
        <v>6.0263643633634491E-4</v>
      </c>
      <c r="FC421" s="240">
        <f t="shared" ca="1" si="749"/>
        <v>5.7385099205175096E-4</v>
      </c>
      <c r="FD421" s="240">
        <f t="shared" ca="1" si="750"/>
        <v>-4.9014196990395363E-4</v>
      </c>
      <c r="FE421" s="240">
        <f t="shared" ca="1" si="751"/>
        <v>-6.6993562054272027E-4</v>
      </c>
      <c r="FF421" s="240">
        <f t="shared" ca="1" si="752"/>
        <v>3.5881162244293628E-4</v>
      </c>
      <c r="FG421" s="240">
        <f t="shared" ca="1" si="753"/>
        <v>7.402749988404566E-4</v>
      </c>
      <c r="FH421" s="240">
        <f t="shared" ca="1" si="754"/>
        <v>-2.1369234555531258E-4</v>
      </c>
      <c r="FI421" s="240">
        <f t="shared" ca="1" si="755"/>
        <v>-7.8216602408375544E-4</v>
      </c>
      <c r="FJ421" s="240">
        <f t="shared" ca="1" si="756"/>
        <v>6.0360991668068508E-5</v>
      </c>
      <c r="FK421" s="240">
        <f t="shared" ca="1" si="757"/>
        <v>7.9399884766527431E-4</v>
      </c>
      <c r="FL421" s="240">
        <f t="shared" ca="1" si="758"/>
        <v>9.5290001278167138E-5</v>
      </c>
      <c r="FM421" s="240">
        <f t="shared" ca="1" si="759"/>
        <v>-7.7531874081069967E-4</v>
      </c>
      <c r="FN421" s="240">
        <f t="shared" ca="1" si="760"/>
        <v>-2.4727905291453109E-4</v>
      </c>
      <c r="FO421" s="240">
        <f t="shared" ca="1" si="761"/>
        <v>7.2684356955052796E-4</v>
      </c>
      <c r="FP421" s="240">
        <f t="shared" ca="1" si="762"/>
        <v>3.8976530922307979E-4</v>
      </c>
      <c r="FQ421" s="240">
        <f t="shared" ca="1" si="763"/>
        <v>-6.5043620753109843E-4</v>
      </c>
      <c r="FR421" s="240">
        <f t="shared" ca="1" si="764"/>
        <v>-5.1727310328108871E-4</v>
      </c>
      <c r="FS421" s="240">
        <f t="shared" ca="1" si="765"/>
        <v>5.4903294682507567E-4</v>
      </c>
      <c r="FT421" s="240">
        <f t="shared" ca="1" si="766"/>
        <v>6.249023820701033E-4</v>
      </c>
      <c r="FU421" s="240">
        <f t="shared" ca="1" si="767"/>
        <v>-4.2653065787380746E-4</v>
      </c>
      <c r="FV421" s="240">
        <f t="shared" ca="1" si="768"/>
        <v>-7.0851701276545621E-4</v>
      </c>
      <c r="FW421" s="240">
        <f t="shared" ca="1" si="769"/>
        <v>2.8763703494158075E-4</v>
      </c>
      <c r="FX421" s="240">
        <f t="shared" ca="1" si="770"/>
        <v>7.6490373200114431E-4</v>
      </c>
      <c r="FY421" s="240">
        <f t="shared" ca="1" si="771"/>
        <v>-1.3768968206525633E-4</v>
      </c>
      <c r="FZ421" s="240">
        <f t="shared" ca="1" si="772"/>
        <v>-7.9189562977899418E-4</v>
      </c>
      <c r="GA421" s="240">
        <f t="shared" ca="1" si="773"/>
        <v>-1.7549008075595325E-5</v>
      </c>
      <c r="GB421" s="240">
        <f t="shared" ca="1" si="774"/>
        <v>7.884554226046187E-4</v>
      </c>
      <c r="GC421" s="240">
        <f t="shared" ca="1" si="775"/>
        <v>1.721132996776547E-4</v>
      </c>
      <c r="GD421" s="240">
        <f t="shared" ca="1" si="776"/>
        <v>-7.5471531571043651E-4</v>
      </c>
      <c r="GE421" s="240">
        <f t="shared" ca="1" si="777"/>
        <v>-3.2006337369539525E-4</v>
      </c>
      <c r="GF421" s="240">
        <f t="shared" ca="1" si="778"/>
        <v>6.9197192248274036E-4</v>
      </c>
      <c r="GG421" s="240">
        <f t="shared" ca="1" si="779"/>
        <v>4.5571359175558876E-4</v>
      </c>
      <c r="GH421" s="240">
        <f t="shared" ca="1" si="780"/>
        <v>-6.0263643633633483E-4</v>
      </c>
      <c r="GI421" s="240">
        <f t="shared" ca="1" si="781"/>
        <v>-5.7385099205174608E-4</v>
      </c>
      <c r="GJ421" s="240">
        <f t="shared" ca="1" si="782"/>
        <v>4.9014196990395916E-4</v>
      </c>
      <c r="GK421" s="240">
        <f t="shared" ca="1" si="783"/>
        <v>6.6993562054272872E-4</v>
      </c>
      <c r="GL421" s="240">
        <f t="shared" ca="1" si="784"/>
        <v>-3.5881162244292235E-4</v>
      </c>
      <c r="GM421" s="240">
        <f t="shared" ca="1" si="785"/>
        <v>-7.40274998840454E-4</v>
      </c>
      <c r="GN421" s="240">
        <f t="shared" ca="1" si="786"/>
        <v>2.1369234555531933E-4</v>
      </c>
      <c r="GO421" s="240">
        <f t="shared" ca="1" si="787"/>
        <v>7.8216602408375804E-4</v>
      </c>
      <c r="GP421" s="240">
        <f t="shared" ca="1" si="788"/>
        <v>-6.036099166803048E-5</v>
      </c>
      <c r="GQ421" s="240">
        <f t="shared" ca="1" si="789"/>
        <v>-7.9399884766527442E-4</v>
      </c>
      <c r="GR421" s="240">
        <f t="shared" ca="1" si="790"/>
        <v>-9.5290001278182601E-5</v>
      </c>
      <c r="GS421" s="240">
        <f t="shared" ca="1" si="791"/>
        <v>7.7531874081069631E-4</v>
      </c>
      <c r="GT421" s="240">
        <f t="shared" ca="1" si="792"/>
        <v>2.4727905291452442E-4</v>
      </c>
      <c r="GU421" s="240">
        <f t="shared" ca="1" si="793"/>
        <v>-7.2684356955053078E-4</v>
      </c>
      <c r="GV421" s="240">
        <f t="shared" ca="1" si="794"/>
        <v>-3.897653092230934E-4</v>
      </c>
      <c r="GW421" s="240">
        <f t="shared" ca="1" si="795"/>
        <v>6.5043620753108954E-4</v>
      </c>
      <c r="GX421" s="240">
        <f t="shared" ca="1" si="796"/>
        <v>5.1727310328108351E-4</v>
      </c>
      <c r="GY421" s="240">
        <f t="shared" ca="1" si="797"/>
        <v>-5.4903294682508077E-4</v>
      </c>
      <c r="GZ421" s="240">
        <f t="shared" ca="1" si="798"/>
        <v>-6.2490238207011284E-4</v>
      </c>
      <c r="HA421" s="240">
        <f t="shared" ca="1" si="799"/>
        <v>4.2653065787381337E-4</v>
      </c>
      <c r="HB421" s="240">
        <f t="shared" ca="1" si="800"/>
        <v>7.0851701276545317E-4</v>
      </c>
      <c r="HC421" s="240">
        <f t="shared" ca="1" si="801"/>
        <v>-2.8763703494156623E-4</v>
      </c>
      <c r="HD421" s="240">
        <f t="shared" ca="1" si="802"/>
        <v>-7.6490373200115461E-4</v>
      </c>
      <c r="HE421" s="240">
        <f t="shared" ca="1" si="803"/>
        <v>1.3768968206526324E-4</v>
      </c>
      <c r="HF421" s="240">
        <f t="shared" ca="1" si="804"/>
        <v>7.9189562977899375E-4</v>
      </c>
      <c r="HG421" s="240">
        <f t="shared" ca="1" si="805"/>
        <v>1.7549008075588332E-5</v>
      </c>
      <c r="HH421" s="240">
        <f t="shared" ca="1" si="806"/>
        <v>-7.8845542260461404E-4</v>
      </c>
      <c r="HI421" s="240">
        <f t="shared" ca="1" si="807"/>
        <v>-1.7211329967764785E-4</v>
      </c>
      <c r="HJ421" s="240">
        <f t="shared" ca="1" si="808"/>
        <v>7.5471531571043868E-4</v>
      </c>
      <c r="HK421" s="240">
        <f t="shared" ca="1" si="809"/>
        <v>3.2006337369538886E-4</v>
      </c>
      <c r="HL421" s="240">
        <f t="shared" ca="1" si="810"/>
        <v>-6.9197192248274372E-4</v>
      </c>
      <c r="HM421" s="240">
        <f t="shared" ca="1" si="811"/>
        <v>-4.5571359175558302E-4</v>
      </c>
      <c r="HN421" s="240">
        <f t="shared" ca="1" si="812"/>
        <v>6.0263643633633927E-4</v>
      </c>
      <c r="HO421" s="240">
        <f t="shared" ca="1" si="813"/>
        <v>5.7385099205177253E-4</v>
      </c>
      <c r="HP421" s="240">
        <f t="shared" ca="1" si="814"/>
        <v>-4.9014196990396469E-4</v>
      </c>
      <c r="HQ421" s="240">
        <f t="shared" ca="1" si="815"/>
        <v>-6.6993562054272482E-4</v>
      </c>
      <c r="HR421" s="240">
        <f t="shared" ca="1" si="816"/>
        <v>3.5881162244292858E-4</v>
      </c>
      <c r="HS421" s="240">
        <f t="shared" ca="1" si="817"/>
        <v>7.4027499884046788E-4</v>
      </c>
      <c r="HT421" s="240">
        <f t="shared" ca="1" si="818"/>
        <v>-2.1369234555532608E-4</v>
      </c>
      <c r="HU421" s="240">
        <f t="shared" ca="1" si="819"/>
        <v>-7.8216602408375695E-4</v>
      </c>
      <c r="HV421" s="240">
        <f t="shared" ca="1" si="820"/>
        <v>6.0360991668037466E-5</v>
      </c>
      <c r="HW421" s="240">
        <f t="shared" ca="1" si="821"/>
        <v>7.9399884766527464E-4</v>
      </c>
      <c r="HX421" s="240">
        <f t="shared" ca="1" si="822"/>
        <v>9.5290001278175635E-5</v>
      </c>
      <c r="HY421" s="240">
        <f t="shared" ca="1" si="823"/>
        <v>-7.7531874081069772E-4</v>
      </c>
      <c r="HZ421" s="240">
        <f t="shared" ca="1" si="824"/>
        <v>-2.4727905291456063E-4</v>
      </c>
      <c r="IA421" s="240">
        <f t="shared" ca="1" si="825"/>
        <v>7.268435695505336E-4</v>
      </c>
      <c r="IB421" s="240">
        <f t="shared" ca="1" si="826"/>
        <v>3.8976530922308727E-4</v>
      </c>
      <c r="IC421" s="240">
        <f t="shared" ca="1" si="827"/>
        <v>-6.5043620753109355E-4</v>
      </c>
      <c r="ID421" s="240">
        <f t="shared" ca="1" si="828"/>
        <v>-5.1727310328111246E-4</v>
      </c>
      <c r="IE421" s="240">
        <f t="shared" ca="1" si="829"/>
        <v>-7.4142275833974955E-4</v>
      </c>
      <c r="IF421" s="240">
        <f t="shared" ca="1" si="830"/>
        <v>6.2490238207010861E-4</v>
      </c>
      <c r="IG421" s="240">
        <f t="shared" ca="1" si="831"/>
        <v>-4.2653065787378122E-4</v>
      </c>
      <c r="IH421" s="240">
        <f t="shared" ca="1" si="832"/>
        <v>-7.0851701276544992E-4</v>
      </c>
      <c r="II421" s="240">
        <f t="shared" ca="1" si="833"/>
        <v>2.8763703494157279E-4</v>
      </c>
      <c r="IJ421" s="240">
        <f t="shared" ca="1" si="834"/>
        <v>7.6490373200115266E-4</v>
      </c>
      <c r="IK421" s="240">
        <f t="shared" ca="1" si="835"/>
        <v>-1.3768968206522567E-4</v>
      </c>
      <c r="IL421" s="240">
        <f t="shared" ca="1" si="836"/>
        <v>-7.918956297789932E-4</v>
      </c>
      <c r="IM421" s="240">
        <f t="shared" ca="1" si="837"/>
        <v>-1.7549008075581325E-5</v>
      </c>
      <c r="IN421" s="240">
        <f t="shared" ca="1" si="838"/>
        <v>7.884554226046149E-4</v>
      </c>
      <c r="IO421" s="240">
        <f t="shared" ca="1" si="839"/>
        <v>1.7211329967768509E-4</v>
      </c>
      <c r="IP421" s="240">
        <f t="shared" ca="1" si="840"/>
        <v>-7.5471531571044096E-4</v>
      </c>
      <c r="IQ421" s="240">
        <f t="shared" ca="1" si="841"/>
        <v>-3.2006337369538241E-4</v>
      </c>
      <c r="IR421" s="240">
        <f t="shared" ca="1" si="842"/>
        <v>6.9197192248272507E-4</v>
      </c>
      <c r="IS421" s="240">
        <f t="shared" ca="1" si="843"/>
        <v>4.5571359175557727E-4</v>
      </c>
      <c r="IT421" s="240">
        <f t="shared" ca="1" si="844"/>
        <v>-6.0263643633634394E-4</v>
      </c>
      <c r="IU421" s="240">
        <f t="shared" ca="1" si="845"/>
        <v>-5.7385099205176755E-4</v>
      </c>
      <c r="IV421" s="240">
        <f t="shared" ca="1" si="846"/>
        <v>4.9014196990393465E-4</v>
      </c>
      <c r="IW421" s="240">
        <f t="shared" ca="1" si="847"/>
        <v>6.6993562054272113E-4</v>
      </c>
      <c r="IX421" s="240">
        <f t="shared" ca="1" si="848"/>
        <v>-3.5881162244293493E-4</v>
      </c>
      <c r="IY421" s="240">
        <f t="shared" ca="1" si="849"/>
        <v>-7.4027499884046527E-4</v>
      </c>
      <c r="IZ421" s="240">
        <f t="shared" ca="1" si="850"/>
        <v>2.1369234555528935E-4</v>
      </c>
      <c r="JA421" s="240">
        <f t="shared" ca="1" si="851"/>
        <v>7.8216602408375576E-4</v>
      </c>
      <c r="JB421" s="240">
        <f t="shared" ca="1" si="852"/>
        <v>-6.0360991668044446E-5</v>
      </c>
    </row>
    <row r="422" spans="2:262">
      <c r="B422" s="248">
        <v>61</v>
      </c>
      <c r="C422" s="247">
        <f t="shared" si="853"/>
        <v>1.1914062500000006E-3</v>
      </c>
      <c r="D422" s="244">
        <f t="shared" ca="1" si="597"/>
        <v>80.101881248865638</v>
      </c>
      <c r="E422" s="243">
        <f ca="1">BO361</f>
        <v>0.10188124886564053</v>
      </c>
      <c r="F422" s="242">
        <v>61</v>
      </c>
      <c r="G422" s="240">
        <f t="shared" ca="1" si="854"/>
        <v>6.2941090294880997E-4</v>
      </c>
      <c r="H422" s="240">
        <f t="shared" ca="1" si="598"/>
        <v>3.0751755117999898E-5</v>
      </c>
      <c r="I422" s="240">
        <f t="shared" ca="1" si="599"/>
        <v>-6.2488642405845096E-4</v>
      </c>
      <c r="J422" s="240">
        <f t="shared" ca="1" si="600"/>
        <v>-1.2269074928843328E-4</v>
      </c>
      <c r="K422" s="240">
        <f t="shared" ca="1" si="601"/>
        <v>6.0683504120021144E-4</v>
      </c>
      <c r="L422" s="240">
        <f t="shared" ca="1" si="602"/>
        <v>2.1197385925419306E-4</v>
      </c>
      <c r="M422" s="240">
        <f t="shared" ca="1" si="603"/>
        <v>-5.7564751229906752E-4</v>
      </c>
      <c r="N422" s="240">
        <f t="shared" ca="1" si="604"/>
        <v>-2.9666837531322298E-4</v>
      </c>
      <c r="O422" s="240">
        <f t="shared" ca="1" si="605"/>
        <v>5.3199895317158788E-4</v>
      </c>
      <c r="P422" s="240">
        <f t="shared" ca="1" si="606"/>
        <v>3.7494091696431837E-4</v>
      </c>
      <c r="Q422" s="240">
        <f t="shared" ca="1" si="607"/>
        <v>-4.7683422330731023E-4</v>
      </c>
      <c r="R422" s="240">
        <f t="shared" ca="1" si="608"/>
        <v>-4.4509712005829619E-4</v>
      </c>
      <c r="S422" s="240">
        <f t="shared" ca="1" si="609"/>
        <v>4.1134747251419504E-4</v>
      </c>
      <c r="T422" s="240">
        <f t="shared" ca="1" si="610"/>
        <v>5.0561831466496118E-4</v>
      </c>
      <c r="U422" s="241">
        <f t="shared" ca="1" si="611"/>
        <v>-3.3695629118153989E-4</v>
      </c>
      <c r="V422" s="240">
        <f t="shared" ca="1" si="612"/>
        <v>-5.5519439969082683E-4</v>
      </c>
      <c r="W422" s="240">
        <f t="shared" ca="1" si="613"/>
        <v>2.5527102372907107E-4</v>
      </c>
      <c r="X422" s="240">
        <f t="shared" ca="1" si="614"/>
        <v>5.9275220261136583E-4</v>
      </c>
      <c r="Y422" s="240">
        <f t="shared" ca="1" si="615"/>
        <v>-1.6805990951337677E-4</v>
      </c>
      <c r="Z422" s="240">
        <f t="shared" ca="1" si="616"/>
        <v>-6.1747871041526782E-4</v>
      </c>
      <c r="AA422" s="240">
        <f t="shared" ca="1" si="617"/>
        <v>7.7210805785806678E-5</v>
      </c>
      <c r="AB422" s="240">
        <f t="shared" ca="1" si="618"/>
        <v>6.2883866888089105E-4</v>
      </c>
      <c r="AC422" s="240">
        <f t="shared" ca="1" si="619"/>
        <v>1.530967871583123E-5</v>
      </c>
      <c r="AD422" s="240">
        <f t="shared" ca="1" si="620"/>
        <v>-6.2658616921372891E-4</v>
      </c>
      <c r="AE422" s="240">
        <f t="shared" ca="1" si="621"/>
        <v>-1.0749875490742054E-4</v>
      </c>
      <c r="AF422" s="240">
        <f t="shared" ca="1" si="622"/>
        <v>6.1076997122918512E-4</v>
      </c>
      <c r="AG422" s="240">
        <f t="shared" ca="1" si="623"/>
        <v>1.9736080769393208E-4</v>
      </c>
      <c r="AH422" s="240">
        <f t="shared" ca="1" si="624"/>
        <v>-5.8173244784982142E-4</v>
      </c>
      <c r="AI422" s="240">
        <f t="shared" ca="1" si="625"/>
        <v>-2.829505950096117E-4</v>
      </c>
      <c r="AJ422" s="240">
        <f t="shared" ca="1" si="626"/>
        <v>5.4010217376552377E-4</v>
      </c>
      <c r="AK422" s="240">
        <f t="shared" ca="1" si="627"/>
        <v>3.6241535643419546E-4</v>
      </c>
      <c r="AL422" s="240">
        <f t="shared" ca="1" si="628"/>
        <v>-4.8678031868972551E-4</v>
      </c>
      <c r="AM422" s="240">
        <f t="shared" ca="1" si="629"/>
        <v>-4.3403491986082778E-4</v>
      </c>
      <c r="AN422" s="240">
        <f t="shared" ca="1" si="630"/>
        <v>4.2292113975656958E-4</v>
      </c>
      <c r="AO422" s="240">
        <f t="shared" ca="1" si="631"/>
        <v>4.9625893802735888E-4</v>
      </c>
      <c r="AP422" s="240">
        <f t="shared" ca="1" si="632"/>
        <v>-3.4990699533973281E-4</v>
      </c>
      <c r="AQ422" s="240">
        <f t="shared" ca="1" si="633"/>
        <v>-5.4774044885263747E-4</v>
      </c>
      <c r="AR422" s="240">
        <f t="shared" ca="1" si="634"/>
        <v>2.693184211682736E-4</v>
      </c>
      <c r="AS422" s="240">
        <f t="shared" ca="1" si="635"/>
        <v>5.8736503309782793E-4</v>
      </c>
      <c r="AT422" s="240">
        <f t="shared" ca="1" si="636"/>
        <v>-1.8289991650118298E-4</v>
      </c>
      <c r="AU422" s="240">
        <f t="shared" ca="1" si="637"/>
        <v>-6.142749381774777E-4</v>
      </c>
      <c r="AV422" s="240">
        <f t="shared" ca="1" si="638"/>
        <v>9.2522180986702207E-5</v>
      </c>
      <c r="AW422" s="240">
        <f t="shared" ca="1" si="639"/>
        <v>6.2788764591263061E-4</v>
      </c>
      <c r="AX422" s="240">
        <f t="shared" ca="1" si="640"/>
        <v>-1.4161966433762121E-7</v>
      </c>
      <c r="AY422" s="240">
        <f t="shared" ca="1" si="641"/>
        <v>-6.2790848229023818E-4</v>
      </c>
      <c r="AZ422" s="240">
        <f t="shared" ca="1" si="642"/>
        <v>-9.2242007296091739E-5</v>
      </c>
      <c r="BA422" s="240">
        <f t="shared" ca="1" si="643"/>
        <v>6.1433699626564978E-4</v>
      </c>
      <c r="BB422" s="240">
        <f t="shared" ca="1" si="644"/>
        <v>1.8262887336291647E-4</v>
      </c>
      <c r="BC422" s="240">
        <f t="shared" ca="1" si="645"/>
        <v>-5.8746696952636634E-4</v>
      </c>
      <c r="BD422" s="240">
        <f t="shared" ca="1" si="646"/>
        <v>-2.6906237584776776E-4</v>
      </c>
      <c r="BE422" s="240">
        <f t="shared" ca="1" si="647"/>
        <v>5.4788005700570554E-4</v>
      </c>
      <c r="BF422" s="240">
        <f t="shared" ca="1" si="648"/>
        <v>3.4967149044493783E-4</v>
      </c>
      <c r="BG422" s="240">
        <f t="shared" ca="1" si="649"/>
        <v>-4.964331958100521E-4</v>
      </c>
      <c r="BH422" s="240">
        <f t="shared" ca="1" si="650"/>
        <v>-4.2271127325724624E-4</v>
      </c>
      <c r="BI422" s="240">
        <f t="shared" ca="1" si="651"/>
        <v>4.3424005511839473E-4</v>
      </c>
      <c r="BJ422" s="240">
        <f t="shared" ca="1" si="652"/>
        <v>4.8660063356180578E-4</v>
      </c>
      <c r="BK422" s="240">
        <f t="shared" ca="1" si="653"/>
        <v>-3.6264692860780398E-4</v>
      </c>
      <c r="BL422" s="240">
        <f t="shared" ca="1" si="654"/>
        <v>-5.3995655964939526E-4</v>
      </c>
      <c r="BM422" s="240">
        <f t="shared" ca="1" si="655"/>
        <v>2.8320359126102673E-4</v>
      </c>
      <c r="BN422" s="240">
        <f t="shared" ca="1" si="656"/>
        <v>5.8162405685134675E-4</v>
      </c>
      <c r="BO422" s="240">
        <f t="shared" ca="1" si="657"/>
        <v>-1.97629751418353E-4</v>
      </c>
      <c r="BP422" s="240">
        <f t="shared" ca="1" si="658"/>
        <v>-6.1070114968615004E-4</v>
      </c>
      <c r="BQ422" s="240">
        <f t="shared" ca="1" si="659"/>
        <v>1.0777782428540071E-4</v>
      </c>
      <c r="BR422" s="240">
        <f t="shared" ca="1" si="660"/>
        <v>6.2655840690470409E-4</v>
      </c>
      <c r="BS422" s="240">
        <f t="shared" ca="1" si="661"/>
        <v>-1.5592832738107253E-5</v>
      </c>
      <c r="BT422" s="240">
        <f t="shared" ca="1" si="662"/>
        <v>-6.2885256677602699E-4</v>
      </c>
      <c r="BU422" s="240">
        <f t="shared" ca="1" si="663"/>
        <v>-7.6929696548709683E-5</v>
      </c>
      <c r="BV422" s="240">
        <f t="shared" ca="1" si="664"/>
        <v>6.1753396766710581E-4</v>
      </c>
      <c r="BW422" s="240">
        <f t="shared" ca="1" si="665"/>
        <v>1.6778693022751189E-4</v>
      </c>
      <c r="BX422" s="240">
        <f t="shared" ca="1" si="666"/>
        <v>-5.9284762306727667E-4</v>
      </c>
      <c r="BY422" s="240">
        <f t="shared" ca="1" si="667"/>
        <v>-2.5501208357160747E-4</v>
      </c>
      <c r="BZ422" s="240">
        <f t="shared" ca="1" si="668"/>
        <v>5.5532791778609971E-4</v>
      </c>
      <c r="CA422" s="240">
        <f t="shared" ca="1" si="669"/>
        <v>3.3671699542489912E-4</v>
      </c>
      <c r="CB422" s="240">
        <f t="shared" ca="1" si="670"/>
        <v>-5.0578704013605263E-4</v>
      </c>
      <c r="CC422" s="240">
        <f t="shared" ca="1" si="671"/>
        <v>-4.1113300118885039E-4</v>
      </c>
      <c r="CD422" s="240">
        <f t="shared" ca="1" si="672"/>
        <v>4.4529740050829492E-4</v>
      </c>
      <c r="CE422" s="240">
        <f t="shared" ca="1" si="673"/>
        <v>4.7664921906976753E-4</v>
      </c>
      <c r="CF422" s="240">
        <f t="shared" ca="1" si="674"/>
        <v>-3.7516841692631644E-4</v>
      </c>
      <c r="CG422" s="240">
        <f t="shared" ca="1" si="675"/>
        <v>-5.3184742080489181E-4</v>
      </c>
      <c r="CH422" s="240">
        <f t="shared" ca="1" si="676"/>
        <v>2.9691817010007651E-4</v>
      </c>
      <c r="CI422" s="240">
        <f t="shared" ca="1" si="677"/>
        <v>5.7553273202133907E-4</v>
      </c>
      <c r="CJ422" s="240">
        <f t="shared" ca="1" si="678"/>
        <v>-2.1224054156312951E-4</v>
      </c>
      <c r="CK422" s="240">
        <f t="shared" ca="1" si="679"/>
        <v>-6.0675949765783607E-4</v>
      </c>
      <c r="CL422" s="240">
        <f t="shared" ca="1" si="680"/>
        <v>1.2296854625281777E-4</v>
      </c>
      <c r="CM422" s="240">
        <f t="shared" ca="1" si="681"/>
        <v>6.2485175254098618E-4</v>
      </c>
      <c r="CN422" s="240">
        <f t="shared" ca="1" si="682"/>
        <v>-3.1034653272497947E-5</v>
      </c>
      <c r="CO422" s="240">
        <f t="shared" ca="1" si="683"/>
        <v>-6.2941785398990175E-4</v>
      </c>
      <c r="CP422" s="240">
        <f t="shared" ca="1" si="684"/>
        <v>-6.1571046228713305E-5</v>
      </c>
      <c r="CQ422" s="240">
        <f t="shared" ca="1" si="685"/>
        <v>6.2035895969752132E-4</v>
      </c>
      <c r="CR422" s="240">
        <f t="shared" ca="1" si="686"/>
        <v>1.5284391851931296E-4</v>
      </c>
      <c r="CS422" s="240">
        <f t="shared" ca="1" si="687"/>
        <v>-5.9787116736804578E-4</v>
      </c>
      <c r="CT422" s="240">
        <f t="shared" ca="1" si="688"/>
        <v>-2.4080818155181971E-4</v>
      </c>
      <c r="CU422" s="240">
        <f t="shared" ca="1" si="689"/>
        <v>5.6244126979386813E-4</v>
      </c>
      <c r="CV422" s="240">
        <f t="shared" ca="1" si="690"/>
        <v>3.2355967467747595E-4</v>
      </c>
      <c r="CW422" s="240">
        <f t="shared" ca="1" si="691"/>
        <v>-5.1483621726167107E-4</v>
      </c>
      <c r="CX422" s="240">
        <f t="shared" ca="1" si="692"/>
        <v>-3.9930707797379165E-4</v>
      </c>
      <c r="CY422" s="240">
        <f t="shared" ca="1" si="693"/>
        <v>4.5608651539487123E-4</v>
      </c>
      <c r="CZ422" s="240">
        <f t="shared" ca="1" si="694"/>
        <v>4.6641068891122408E-4</v>
      </c>
      <c r="DA422" s="240">
        <f t="shared" ca="1" si="695"/>
        <v>-3.8746391781892335E-4</v>
      </c>
      <c r="DB422" s="240">
        <f t="shared" ca="1" si="696"/>
        <v>-5.2341791696115618E-4</v>
      </c>
      <c r="DC422" s="240">
        <f t="shared" ca="1" si="697"/>
        <v>3.1045389653593564E-4</v>
      </c>
      <c r="DD422" s="240">
        <f t="shared" ca="1" si="698"/>
        <v>5.6909472779412046E-4</v>
      </c>
      <c r="DE422" s="240">
        <f t="shared" ca="1" si="699"/>
        <v>-2.2672348594184489E-4</v>
      </c>
      <c r="DF422" s="240">
        <f t="shared" ca="1" si="700"/>
        <v>-6.0245235639633417E-4</v>
      </c>
      <c r="DG422" s="240">
        <f t="shared" ca="1" si="701"/>
        <v>1.3808519656607096E-4</v>
      </c>
      <c r="DH422" s="240">
        <f t="shared" ca="1" si="702"/>
        <v>6.2276871084624851E-4</v>
      </c>
      <c r="DI422" s="240">
        <f t="shared" ca="1" si="703"/>
        <v>-4.6457779692208799E-5</v>
      </c>
      <c r="DJ422" s="240">
        <f t="shared" ca="1" si="704"/>
        <v>-6.2960400342398199E-4</v>
      </c>
      <c r="DK422" s="240">
        <f t="shared" ca="1" si="705"/>
        <v>-4.6175307812767358E-5</v>
      </c>
      <c r="DL422" s="240">
        <f t="shared" ca="1" si="706"/>
        <v>6.2281027068732901E-4</v>
      </c>
      <c r="DM422" s="240">
        <f t="shared" ca="1" si="707"/>
        <v>1.3780883934977421E-4</v>
      </c>
      <c r="DN422" s="240">
        <f t="shared" ca="1" si="708"/>
        <v>-6.0253457643344368E-4</v>
      </c>
      <c r="DO422" s="240">
        <f t="shared" ca="1" si="709"/>
        <v>-2.2645922568784638E-4</v>
      </c>
      <c r="DP422" s="240">
        <f t="shared" ca="1" si="710"/>
        <v>5.6921582821175425E-4</v>
      </c>
      <c r="DQ422" s="240">
        <f t="shared" ca="1" si="711"/>
        <v>3.102074536806871E-4</v>
      </c>
      <c r="DR422" s="240">
        <f t="shared" ca="1" si="712"/>
        <v>-5.235752763009773E-4</v>
      </c>
      <c r="DS422" s="240">
        <f t="shared" ca="1" si="713"/>
        <v>-3.8724062710601492E-4</v>
      </c>
      <c r="DT422" s="240">
        <f t="shared" ca="1" si="714"/>
        <v>4.6660090081874708E-4</v>
      </c>
      <c r="DU422" s="240">
        <f t="shared" ca="1" si="715"/>
        <v>4.5589121039389961E-4</v>
      </c>
      <c r="DV422" s="240">
        <f t="shared" ca="1" si="716"/>
        <v>-3.9952602493564527E-4</v>
      </c>
      <c r="DW422" s="240">
        <f t="shared" ca="1" si="717"/>
        <v>-5.1467312573610002E-4</v>
      </c>
      <c r="DX422" s="240">
        <f t="shared" ca="1" si="718"/>
        <v>3.2380261715314054E-4</v>
      </c>
      <c r="DY422" s="240">
        <f t="shared" ca="1" si="719"/>
        <v>5.6231392218270113E-4</v>
      </c>
      <c r="DZ422" s="240">
        <f t="shared" ca="1" si="720"/>
        <v>-2.4106986057036622E-4</v>
      </c>
      <c r="EA422" s="240">
        <f t="shared" ca="1" si="721"/>
        <v>-5.9778232036248398E-4</v>
      </c>
      <c r="EB422" s="240">
        <f t="shared" ca="1" si="722"/>
        <v>1.5311866952024206E-4</v>
      </c>
      <c r="EC422" s="240">
        <f t="shared" ca="1" si="723"/>
        <v>6.2031053656692024E-4</v>
      </c>
      <c r="ED422" s="240">
        <f t="shared" ca="1" si="724"/>
        <v>-6.1852921682601351E-5</v>
      </c>
      <c r="EE422" s="240">
        <f t="shared" ca="1" si="725"/>
        <v>-6.2941090294881008E-4</v>
      </c>
      <c r="EF422" s="240">
        <f t="shared" ca="1" si="726"/>
        <v>-3.0751755118000983E-5</v>
      </c>
      <c r="EG422" s="240">
        <f t="shared" ca="1" si="727"/>
        <v>6.2488642405845085E-4</v>
      </c>
      <c r="EH422" s="240">
        <f t="shared" ca="1" si="728"/>
        <v>1.2269074928843296E-4</v>
      </c>
      <c r="EI422" s="240">
        <f t="shared" ca="1" si="729"/>
        <v>-6.0683504120021166E-4</v>
      </c>
      <c r="EJ422" s="240">
        <f t="shared" ca="1" si="730"/>
        <v>-2.1197385925419119E-4</v>
      </c>
      <c r="EK422" s="240">
        <f t="shared" ca="1" si="731"/>
        <v>5.7564751229906828E-4</v>
      </c>
      <c r="EL422" s="240">
        <f t="shared" ca="1" si="732"/>
        <v>2.9666837531322021E-4</v>
      </c>
      <c r="EM422" s="240">
        <f t="shared" ca="1" si="733"/>
        <v>-5.3199895317159005E-4</v>
      </c>
      <c r="EN422" s="240">
        <f t="shared" ca="1" si="734"/>
        <v>-3.7494091696431501E-4</v>
      </c>
      <c r="EO422" s="240">
        <f t="shared" ca="1" si="735"/>
        <v>4.7683422330731305E-4</v>
      </c>
      <c r="EP422" s="240">
        <f t="shared" ca="1" si="736"/>
        <v>4.4509712005829163E-4</v>
      </c>
      <c r="EQ422" s="240">
        <f t="shared" ca="1" si="737"/>
        <v>-4.1134747251418647E-4</v>
      </c>
      <c r="ER422" s="240">
        <f t="shared" ca="1" si="738"/>
        <v>-5.0561831466496801E-4</v>
      </c>
      <c r="ES422" s="240">
        <f t="shared" ca="1" si="739"/>
        <v>3.3695629118153214E-4</v>
      </c>
      <c r="ET422" s="240">
        <f t="shared" ca="1" si="740"/>
        <v>5.5519439969083106E-4</v>
      </c>
      <c r="EU422" s="240">
        <f t="shared" ca="1" si="741"/>
        <v>-2.5527102372906272E-4</v>
      </c>
      <c r="EV422" s="240">
        <f t="shared" ca="1" si="742"/>
        <v>-5.9275220261136811E-4</v>
      </c>
      <c r="EW422" s="240">
        <f t="shared" ca="1" si="743"/>
        <v>1.6805990951337008E-4</v>
      </c>
      <c r="EX422" s="240">
        <f t="shared" ca="1" si="744"/>
        <v>6.1747871041526912E-4</v>
      </c>
      <c r="EY422" s="240">
        <f t="shared" ca="1" si="745"/>
        <v>-7.7210805785802016E-5</v>
      </c>
      <c r="EZ422" s="240">
        <f t="shared" ca="1" si="746"/>
        <v>-6.2883866888089137E-4</v>
      </c>
      <c r="FA422" s="240">
        <f t="shared" ca="1" si="747"/>
        <v>-1.5309678715833697E-5</v>
      </c>
      <c r="FB422" s="240">
        <f t="shared" ca="1" si="748"/>
        <v>6.2658616921372858E-4</v>
      </c>
      <c r="FC422" s="240">
        <f t="shared" ca="1" si="749"/>
        <v>1.0749875490742296E-4</v>
      </c>
      <c r="FD422" s="240">
        <f t="shared" ca="1" si="750"/>
        <v>-6.1076997122918447E-4</v>
      </c>
      <c r="FE422" s="240">
        <f t="shared" ca="1" si="751"/>
        <v>-1.9736080769393443E-4</v>
      </c>
      <c r="FF422" s="240">
        <f t="shared" ca="1" si="752"/>
        <v>5.8173244784982055E-4</v>
      </c>
      <c r="FG422" s="240">
        <f t="shared" ca="1" si="753"/>
        <v>2.829505950096098E-4</v>
      </c>
      <c r="FH422" s="240">
        <f t="shared" ca="1" si="754"/>
        <v>-5.4010217376552485E-4</v>
      </c>
      <c r="FI422" s="240">
        <f t="shared" ca="1" si="755"/>
        <v>-3.6241535643419378E-4</v>
      </c>
      <c r="FJ422" s="240">
        <f t="shared" ca="1" si="756"/>
        <v>4.8678031868972681E-4</v>
      </c>
      <c r="FK422" s="240">
        <f t="shared" ca="1" si="757"/>
        <v>4.3403491986082632E-4</v>
      </c>
      <c r="FL422" s="240">
        <f t="shared" ca="1" si="758"/>
        <v>-4.229211397565711E-4</v>
      </c>
      <c r="FM422" s="240">
        <f t="shared" ca="1" si="759"/>
        <v>-4.9625893802735768E-4</v>
      </c>
      <c r="FN422" s="240">
        <f t="shared" ca="1" si="760"/>
        <v>3.4990699533973824E-4</v>
      </c>
      <c r="FO422" s="240">
        <f t="shared" ca="1" si="761"/>
        <v>5.4774044885263432E-4</v>
      </c>
      <c r="FP422" s="240">
        <f t="shared" ca="1" si="762"/>
        <v>-2.693184211682794E-4</v>
      </c>
      <c r="FQ422" s="240">
        <f t="shared" ca="1" si="763"/>
        <v>-5.8736503309783194E-4</v>
      </c>
      <c r="FR422" s="240">
        <f t="shared" ca="1" si="764"/>
        <v>1.8289991650117203E-4</v>
      </c>
      <c r="FS422" s="240">
        <f t="shared" ca="1" si="765"/>
        <v>6.142749381774803E-4</v>
      </c>
      <c r="FT422" s="240">
        <f t="shared" ca="1" si="766"/>
        <v>-9.2522180986695323E-5</v>
      </c>
      <c r="FU422" s="240">
        <f t="shared" ca="1" si="767"/>
        <v>-6.2788764591263006E-4</v>
      </c>
      <c r="FV422" s="240">
        <f t="shared" ca="1" si="768"/>
        <v>1.4161966434411287E-7</v>
      </c>
      <c r="FW422" s="240">
        <f t="shared" ca="1" si="769"/>
        <v>6.2790848229023926E-4</v>
      </c>
      <c r="FX422" s="240">
        <f t="shared" ca="1" si="770"/>
        <v>9.2242007296076451E-5</v>
      </c>
      <c r="FY422" s="240">
        <f t="shared" ca="1" si="771"/>
        <v>-6.1433699626565314E-4</v>
      </c>
      <c r="FZ422" s="240">
        <f t="shared" ca="1" si="772"/>
        <v>-1.8262887336290172E-4</v>
      </c>
      <c r="GA422" s="240">
        <f t="shared" ca="1" si="773"/>
        <v>5.8746696952637198E-4</v>
      </c>
      <c r="GB422" s="240">
        <f t="shared" ca="1" si="774"/>
        <v>2.6906237584775378E-4</v>
      </c>
      <c r="GC422" s="240">
        <f t="shared" ca="1" si="775"/>
        <v>-5.4788005700571324E-4</v>
      </c>
      <c r="GD422" s="240">
        <f t="shared" ca="1" si="776"/>
        <v>-3.4967149044495474E-4</v>
      </c>
      <c r="GE422" s="240">
        <f t="shared" ca="1" si="777"/>
        <v>4.9643319581003952E-4</v>
      </c>
      <c r="GF422" s="240">
        <f t="shared" ca="1" si="778"/>
        <v>4.2271127325726131E-4</v>
      </c>
      <c r="GG422" s="240">
        <f t="shared" ca="1" si="779"/>
        <v>-4.3424005511838004E-4</v>
      </c>
      <c r="GH422" s="240">
        <f t="shared" ca="1" si="780"/>
        <v>-4.8660063356181869E-4</v>
      </c>
      <c r="GI422" s="240">
        <f t="shared" ca="1" si="781"/>
        <v>3.6264692860778734E-4</v>
      </c>
      <c r="GJ422" s="240">
        <f t="shared" ca="1" si="782"/>
        <v>5.3995655964940122E-4</v>
      </c>
      <c r="GK422" s="240">
        <f t="shared" ca="1" si="783"/>
        <v>-2.8320359126101648E-4</v>
      </c>
      <c r="GL422" s="240">
        <f t="shared" ca="1" si="784"/>
        <v>-5.8162405685135109E-4</v>
      </c>
      <c r="GM422" s="240">
        <f t="shared" ca="1" si="785"/>
        <v>1.9762975141834218E-4</v>
      </c>
      <c r="GN422" s="240">
        <f t="shared" ca="1" si="786"/>
        <v>6.1070114968615286E-4</v>
      </c>
      <c r="GO422" s="240">
        <f t="shared" ca="1" si="787"/>
        <v>-1.0777782428538946E-4</v>
      </c>
      <c r="GP422" s="240">
        <f t="shared" ca="1" si="788"/>
        <v>-6.2655840690470518E-4</v>
      </c>
      <c r="GQ422" s="240">
        <f t="shared" ca="1" si="789"/>
        <v>1.5592832738095842E-5</v>
      </c>
      <c r="GR422" s="240">
        <f t="shared" ca="1" si="790"/>
        <v>6.2885256677602645E-4</v>
      </c>
      <c r="GS422" s="240">
        <f t="shared" ca="1" si="791"/>
        <v>7.6929696548720986E-5</v>
      </c>
      <c r="GT422" s="240">
        <f t="shared" ca="1" si="792"/>
        <v>-6.1753396766710354E-4</v>
      </c>
      <c r="GU422" s="240">
        <f t="shared" ca="1" si="793"/>
        <v>-1.6778693022752292E-4</v>
      </c>
      <c r="GV422" s="240">
        <f t="shared" ca="1" si="794"/>
        <v>5.9284762306727288E-4</v>
      </c>
      <c r="GW422" s="240">
        <f t="shared" ca="1" si="795"/>
        <v>2.5501208357160975E-4</v>
      </c>
      <c r="GX422" s="240">
        <f t="shared" ca="1" si="796"/>
        <v>-5.5532791778609863E-4</v>
      </c>
      <c r="GY422" s="240">
        <f t="shared" ca="1" si="797"/>
        <v>-3.3671699542490118E-4</v>
      </c>
      <c r="GZ422" s="240">
        <f t="shared" ca="1" si="798"/>
        <v>5.0578704013605122E-4</v>
      </c>
      <c r="HA422" s="240">
        <f t="shared" ca="1" si="799"/>
        <v>4.1113300118885223E-4</v>
      </c>
      <c r="HB422" s="240">
        <f t="shared" ca="1" si="800"/>
        <v>-4.4529740050829313E-4</v>
      </c>
      <c r="HC422" s="240">
        <f t="shared" ca="1" si="801"/>
        <v>-4.766492190697691E-4</v>
      </c>
      <c r="HD422" s="240">
        <f t="shared" ca="1" si="802"/>
        <v>3.7516841692631449E-4</v>
      </c>
      <c r="HE422" s="240">
        <f t="shared" ca="1" si="803"/>
        <v>5.3184742080489321E-4</v>
      </c>
      <c r="HF422" s="240">
        <f t="shared" ca="1" si="804"/>
        <v>-2.9691817010007434E-4</v>
      </c>
      <c r="HG422" s="240">
        <f t="shared" ca="1" si="805"/>
        <v>-5.7553273202134005E-4</v>
      </c>
      <c r="HH422" s="240">
        <f t="shared" ca="1" si="806"/>
        <v>2.1224054156312718E-4</v>
      </c>
      <c r="HI422" s="240">
        <f t="shared" ca="1" si="807"/>
        <v>6.0675949765783661E-4</v>
      </c>
      <c r="HJ422" s="240">
        <f t="shared" ca="1" si="808"/>
        <v>-1.2296854625282408E-4</v>
      </c>
      <c r="HK422" s="240">
        <f t="shared" ca="1" si="809"/>
        <v>-6.2485175254098542E-4</v>
      </c>
      <c r="HL422" s="240">
        <f t="shared" ca="1" si="810"/>
        <v>3.1034653272495501E-5</v>
      </c>
      <c r="HM422" s="240">
        <f t="shared" ca="1" si="811"/>
        <v>6.2941785398990164E-4</v>
      </c>
      <c r="HN422" s="240">
        <f t="shared" ca="1" si="812"/>
        <v>6.1571046228715745E-5</v>
      </c>
      <c r="HO422" s="240">
        <f t="shared" ca="1" si="813"/>
        <v>-6.2035895969752089E-4</v>
      </c>
      <c r="HP422" s="240">
        <f t="shared" ca="1" si="814"/>
        <v>-1.5284391851929803E-4</v>
      </c>
      <c r="HQ422" s="240">
        <f t="shared" ca="1" si="815"/>
        <v>5.9787116736805077E-4</v>
      </c>
      <c r="HR422" s="240">
        <f t="shared" ca="1" si="816"/>
        <v>2.4080818155180545E-4</v>
      </c>
      <c r="HS422" s="240">
        <f t="shared" ca="1" si="817"/>
        <v>-5.6244126979387507E-4</v>
      </c>
      <c r="HT422" s="240">
        <f t="shared" ca="1" si="818"/>
        <v>-3.2355967467746273E-4</v>
      </c>
      <c r="HU422" s="240">
        <f t="shared" ca="1" si="819"/>
        <v>5.1483621726167996E-4</v>
      </c>
      <c r="HV422" s="240">
        <f t="shared" ca="1" si="820"/>
        <v>3.9930707797377967E-4</v>
      </c>
      <c r="HW422" s="240">
        <f t="shared" ca="1" si="821"/>
        <v>-4.5608651539488191E-4</v>
      </c>
      <c r="HX422" s="240">
        <f t="shared" ca="1" si="822"/>
        <v>-4.6641068891121372E-4</v>
      </c>
      <c r="HY422" s="240">
        <f t="shared" ca="1" si="823"/>
        <v>3.8746391781893549E-4</v>
      </c>
      <c r="HZ422" s="240">
        <f t="shared" ca="1" si="824"/>
        <v>5.2341791696114773E-4</v>
      </c>
      <c r="IA422" s="240">
        <f t="shared" ca="1" si="825"/>
        <v>-3.1045389653594908E-4</v>
      </c>
      <c r="IB422" s="240">
        <f t="shared" ca="1" si="826"/>
        <v>-5.6909472779411374E-4</v>
      </c>
      <c r="IC422" s="240">
        <f t="shared" ca="1" si="827"/>
        <v>2.2672348594182591E-4</v>
      </c>
      <c r="ID422" s="240">
        <f t="shared" ca="1" si="828"/>
        <v>6.0245235639634002E-4</v>
      </c>
      <c r="IE422" s="240">
        <f t="shared" ca="1" si="829"/>
        <v>4.1304780963613563E-4</v>
      </c>
      <c r="IF422" s="240">
        <f t="shared" ca="1" si="830"/>
        <v>-6.2276871084625154E-4</v>
      </c>
      <c r="IG422" s="240">
        <f t="shared" ca="1" si="831"/>
        <v>4.6457779692188504E-5</v>
      </c>
      <c r="IH422" s="240">
        <f t="shared" ca="1" si="832"/>
        <v>6.296040034239821E-4</v>
      </c>
      <c r="II422" s="240">
        <f t="shared" ca="1" si="833"/>
        <v>4.617530781278766E-5</v>
      </c>
      <c r="IJ422" s="240">
        <f t="shared" ca="1" si="834"/>
        <v>-6.2281027068732608E-4</v>
      </c>
      <c r="IK422" s="240">
        <f t="shared" ca="1" si="835"/>
        <v>-1.3780883934979405E-4</v>
      </c>
      <c r="IL422" s="240">
        <f t="shared" ca="1" si="836"/>
        <v>6.0253457643343782E-4</v>
      </c>
      <c r="IM422" s="240">
        <f t="shared" ca="1" si="837"/>
        <v>2.2645922568786543E-4</v>
      </c>
      <c r="IN422" s="240">
        <f t="shared" ca="1" si="838"/>
        <v>-5.6921582821174536E-4</v>
      </c>
      <c r="IO422" s="240">
        <f t="shared" ca="1" si="839"/>
        <v>-3.1020745368070483E-4</v>
      </c>
      <c r="IP422" s="240">
        <f t="shared" ca="1" si="840"/>
        <v>5.23575276300976E-4</v>
      </c>
      <c r="IQ422" s="240">
        <f t="shared" ca="1" si="841"/>
        <v>3.8724062710601681E-4</v>
      </c>
      <c r="IR422" s="240">
        <f t="shared" ca="1" si="842"/>
        <v>-4.666009008187454E-4</v>
      </c>
      <c r="IS422" s="240">
        <f t="shared" ca="1" si="843"/>
        <v>-4.5589121039390135E-4</v>
      </c>
      <c r="IT422" s="240">
        <f t="shared" ca="1" si="844"/>
        <v>3.9952602493564338E-4</v>
      </c>
      <c r="IU422" s="240">
        <f t="shared" ca="1" si="845"/>
        <v>5.1467312573610132E-4</v>
      </c>
      <c r="IV422" s="240">
        <f t="shared" ca="1" si="846"/>
        <v>-3.2380261715313842E-4</v>
      </c>
      <c r="IW422" s="240">
        <f t="shared" ca="1" si="847"/>
        <v>-5.6231392218270221E-4</v>
      </c>
      <c r="IX422" s="240">
        <f t="shared" ca="1" si="848"/>
        <v>2.4106986057036394E-4</v>
      </c>
      <c r="IY422" s="240">
        <f t="shared" ca="1" si="849"/>
        <v>5.9778232036248474E-4</v>
      </c>
      <c r="IZ422" s="240">
        <f t="shared" ca="1" si="850"/>
        <v>-1.531186695202397E-4</v>
      </c>
      <c r="JA422" s="240">
        <f t="shared" ca="1" si="851"/>
        <v>-6.2031053656692067E-4</v>
      </c>
      <c r="JB422" s="240">
        <f t="shared" ca="1" si="852"/>
        <v>6.1852921682598884E-5</v>
      </c>
    </row>
    <row r="423" spans="2:262">
      <c r="B423" s="248">
        <v>62</v>
      </c>
      <c r="C423" s="247">
        <f t="shared" si="853"/>
        <v>1.2109375000000006E-3</v>
      </c>
      <c r="D423" s="244">
        <f t="shared" ca="1" si="597"/>
        <v>80.089985701396287</v>
      </c>
      <c r="E423" s="243">
        <f ca="1">BP361</f>
        <v>8.9985701396291945E-2</v>
      </c>
      <c r="F423" s="242">
        <v>62</v>
      </c>
      <c r="G423" s="240">
        <f t="shared" ca="1" si="854"/>
        <v>-7.0430661694985549E-4</v>
      </c>
      <c r="H423" s="240">
        <f t="shared" ca="1" si="598"/>
        <v>-1.8394391571508075E-5</v>
      </c>
      <c r="I423" s="240">
        <f t="shared" ca="1" si="599"/>
        <v>7.025014769196919E-4</v>
      </c>
      <c r="J423" s="240">
        <f t="shared" ca="1" si="600"/>
        <v>8.733461893955945E-5</v>
      </c>
      <c r="K423" s="240">
        <f t="shared" ca="1" si="601"/>
        <v>-6.9393086364042105E-4</v>
      </c>
      <c r="L423" s="240">
        <f t="shared" ca="1" si="602"/>
        <v>-1.5543376618526409E-4</v>
      </c>
      <c r="M423" s="240">
        <f t="shared" ca="1" si="603"/>
        <v>6.7867731680309584E-4</v>
      </c>
      <c r="N423" s="240">
        <f t="shared" ca="1" si="604"/>
        <v>2.2203600129386438E-4</v>
      </c>
      <c r="O423" s="240">
        <f t="shared" ca="1" si="605"/>
        <v>-6.568877364021968E-4</v>
      </c>
      <c r="P423" s="240">
        <f t="shared" ca="1" si="606"/>
        <v>-2.8649990833277982E-4</v>
      </c>
      <c r="Q423" s="240">
        <f t="shared" ca="1" si="607"/>
        <v>6.2877196800838046E-4</v>
      </c>
      <c r="R423" s="240">
        <f t="shared" ca="1" si="608"/>
        <v>3.482046646376706E-4</v>
      </c>
      <c r="S423" s="240">
        <f t="shared" ca="1" si="609"/>
        <v>-5.9460078184092244E-4</v>
      </c>
      <c r="T423" s="240">
        <f t="shared" ca="1" si="610"/>
        <v>-4.0655601967406753E-4</v>
      </c>
      <c r="U423" s="241">
        <f t="shared" ca="1" si="611"/>
        <v>5.5470326510248546E-4</v>
      </c>
      <c r="V423" s="240">
        <f t="shared" ca="1" si="612"/>
        <v>4.6099201799487579E-4</v>
      </c>
      <c r="W423" s="240">
        <f t="shared" ca="1" si="613"/>
        <v>-5.0946365268946209E-4</v>
      </c>
      <c r="X423" s="240">
        <f t="shared" ca="1" si="614"/>
        <v>-5.1098841117852242E-4</v>
      </c>
      <c r="Y423" s="240">
        <f t="shared" ca="1" si="615"/>
        <v>4.5931762679987713E-4</v>
      </c>
      <c r="Z423" s="240">
        <f t="shared" ca="1" si="616"/>
        <v>5.5606370662783999E-4</v>
      </c>
      <c r="AA423" s="240">
        <f t="shared" ca="1" si="617"/>
        <v>-4.0474812107565376E-4</v>
      </c>
      <c r="AB423" s="240">
        <f t="shared" ca="1" si="618"/>
        <v>-5.9578380460699042E-4</v>
      </c>
      <c r="AC423" s="240">
        <f t="shared" ca="1" si="619"/>
        <v>3.4628066968764228E-4</v>
      </c>
      <c r="AD423" s="240">
        <f t="shared" ca="1" si="620"/>
        <v>6.2976617885921696E-4</v>
      </c>
      <c r="AE423" s="240">
        <f t="shared" ca="1" si="621"/>
        <v>-2.8447834615426943E-4</v>
      </c>
      <c r="AF423" s="240">
        <f t="shared" ca="1" si="622"/>
        <v>-6.5768356054381714E-4</v>
      </c>
      <c r="AG423" s="240">
        <f t="shared" ca="1" si="623"/>
        <v>2.1993634063574824E-4</v>
      </c>
      <c r="AH423" s="240">
        <f t="shared" ca="1" si="624"/>
        <v>6.7926709001397468E-4</v>
      </c>
      <c r="AI423" s="240">
        <f t="shared" ca="1" si="625"/>
        <v>-1.5327622792747116E-4</v>
      </c>
      <c r="AJ423" s="240">
        <f t="shared" ca="1" si="626"/>
        <v>-6.9430890608213492E-4</v>
      </c>
      <c r="AK423" s="240">
        <f t="shared" ca="1" si="627"/>
        <v>8.5139981354943244E-5</v>
      </c>
      <c r="AL423" s="240">
        <f t="shared" ca="1" si="628"/>
        <v>7.0266414783686827E-4</v>
      </c>
      <c r="AM423" s="240">
        <f t="shared" ca="1" si="629"/>
        <v>-1.618379021971409E-5</v>
      </c>
      <c r="AN423" s="240">
        <f t="shared" ca="1" si="630"/>
        <v>-7.0425234973263689E-4</v>
      </c>
      <c r="AO423" s="240">
        <f t="shared" ca="1" si="631"/>
        <v>-5.2928259662285582E-5</v>
      </c>
      <c r="AP423" s="240">
        <f t="shared" ca="1" si="632"/>
        <v>6.9905821651698502E-4</v>
      </c>
      <c r="AQ423" s="240">
        <f t="shared" ca="1" si="633"/>
        <v>1.2153058147020761E-4</v>
      </c>
      <c r="AR423" s="240">
        <f t="shared" ca="1" si="634"/>
        <v>-6.8713177053218147E-4</v>
      </c>
      <c r="AS423" s="240">
        <f t="shared" ca="1" si="635"/>
        <v>-1.889624973431978E-4</v>
      </c>
      <c r="AT423" s="240">
        <f t="shared" ca="1" si="636"/>
        <v>6.6858786997271854E-4</v>
      </c>
      <c r="AU423" s="240">
        <f t="shared" ca="1" si="637"/>
        <v>2.5457460106936451E-4</v>
      </c>
      <c r="AV423" s="240">
        <f t="shared" ca="1" si="638"/>
        <v>-6.4360510273811088E-4</v>
      </c>
      <c r="AW423" s="240">
        <f t="shared" ca="1" si="639"/>
        <v>-3.1773501222259585E-4</v>
      </c>
      <c r="AX423" s="240">
        <f t="shared" ca="1" si="640"/>
        <v>6.1242406653379527E-4</v>
      </c>
      <c r="AY423" s="240">
        <f t="shared" ca="1" si="641"/>
        <v>3.7783546151650685E-4</v>
      </c>
      <c r="AZ423" s="240">
        <f t="shared" ca="1" si="642"/>
        <v>-5.753450517837148E-4</v>
      </c>
      <c r="BA423" s="240">
        <f t="shared" ca="1" si="643"/>
        <v>-4.3429714877013222E-4</v>
      </c>
      <c r="BB423" s="240">
        <f t="shared" ca="1" si="644"/>
        <v>5.3272514966935325E-4</v>
      </c>
      <c r="BC423" s="240">
        <f t="shared" ca="1" si="645"/>
        <v>4.865763170701379E-4</v>
      </c>
      <c r="BD423" s="240">
        <f t="shared" ca="1" si="646"/>
        <v>-4.8497481314649284E-4</v>
      </c>
      <c r="BE423" s="240">
        <f t="shared" ca="1" si="647"/>
        <v>-5.3416948944708586E-4</v>
      </c>
      <c r="BF423" s="240">
        <f t="shared" ca="1" si="648"/>
        <v>4.3255390405882397E-4</v>
      </c>
      <c r="BG423" s="240">
        <f t="shared" ca="1" si="649"/>
        <v>5.7661831763390593E-4</v>
      </c>
      <c r="BH423" s="240">
        <f t="shared" ca="1" si="650"/>
        <v>-3.7596726441705981E-4</v>
      </c>
      <c r="BI423" s="240">
        <f t="shared" ca="1" si="651"/>
        <v>-6.1351399621028114E-4</v>
      </c>
      <c r="BJ423" s="240">
        <f t="shared" ca="1" si="652"/>
        <v>3.1575985449433812E-4</v>
      </c>
      <c r="BK423" s="240">
        <f t="shared" ca="1" si="653"/>
        <v>6.4450119962228096E-4</v>
      </c>
      <c r="BL423" s="240">
        <f t="shared" ca="1" si="654"/>
        <v>-2.5251150456095023E-4</v>
      </c>
      <c r="BM423" s="240">
        <f t="shared" ca="1" si="655"/>
        <v>-6.692815041617284E-4</v>
      </c>
      <c r="BN423" s="240">
        <f t="shared" ca="1" si="656"/>
        <v>1.8683133080180147E-4</v>
      </c>
      <c r="BO423" s="240">
        <f t="shared" ca="1" si="657"/>
        <v>6.8761626194960876E-4</v>
      </c>
      <c r="BP423" s="240">
        <f t="shared" ca="1" si="658"/>
        <v>-1.1935186919464659E-4</v>
      </c>
      <c r="BQ423" s="240">
        <f t="shared" ca="1" si="659"/>
        <v>-6.9932889924563221E-4</v>
      </c>
      <c r="BR423" s="240">
        <f t="shared" ca="1" si="660"/>
        <v>5.072298384276904E-5</v>
      </c>
      <c r="BS423" s="240">
        <f t="shared" ca="1" si="661"/>
        <v>7.0430661694985549E-4</v>
      </c>
      <c r="BT423" s="240">
        <f t="shared" ca="1" si="662"/>
        <v>1.8394391571517941E-5</v>
      </c>
      <c r="BU423" s="240">
        <f t="shared" ca="1" si="663"/>
        <v>-7.0250147691969136E-4</v>
      </c>
      <c r="BV423" s="240">
        <f t="shared" ca="1" si="664"/>
        <v>-8.7334618939563963E-5</v>
      </c>
      <c r="BW423" s="240">
        <f t="shared" ca="1" si="665"/>
        <v>6.9393086364042073E-4</v>
      </c>
      <c r="BX423" s="240">
        <f t="shared" ca="1" si="666"/>
        <v>1.5543376618527282E-4</v>
      </c>
      <c r="BY423" s="240">
        <f t="shared" ca="1" si="667"/>
        <v>-6.786773168030941E-4</v>
      </c>
      <c r="BZ423" s="240">
        <f t="shared" ca="1" si="668"/>
        <v>-2.2203600129386812E-4</v>
      </c>
      <c r="CA423" s="240">
        <f t="shared" ca="1" si="669"/>
        <v>6.5688773640219637E-4</v>
      </c>
      <c r="CB423" s="240">
        <f t="shared" ca="1" si="670"/>
        <v>2.8649990833278796E-4</v>
      </c>
      <c r="CC423" s="240">
        <f t="shared" ca="1" si="671"/>
        <v>-6.2877196800837807E-4</v>
      </c>
      <c r="CD423" s="240">
        <f t="shared" ca="1" si="672"/>
        <v>-3.4820466463767298E-4</v>
      </c>
      <c r="CE423" s="240">
        <f t="shared" ca="1" si="673"/>
        <v>5.9460078184092233E-4</v>
      </c>
      <c r="CF423" s="240">
        <f t="shared" ca="1" si="674"/>
        <v>4.0655601967407376E-4</v>
      </c>
      <c r="CG423" s="240">
        <f t="shared" ca="1" si="675"/>
        <v>-5.5470326510248242E-4</v>
      </c>
      <c r="CH423" s="240">
        <f t="shared" ca="1" si="676"/>
        <v>-4.609920179948778E-4</v>
      </c>
      <c r="CI423" s="240">
        <f t="shared" ca="1" si="677"/>
        <v>5.0946365268945504E-4</v>
      </c>
      <c r="CJ423" s="240">
        <f t="shared" ca="1" si="678"/>
        <v>5.1098841117852762E-4</v>
      </c>
      <c r="CK423" s="240">
        <f t="shared" ca="1" si="679"/>
        <v>-4.5931762679987323E-4</v>
      </c>
      <c r="CL423" s="240">
        <f t="shared" ca="1" si="680"/>
        <v>-5.5606370662784172E-4</v>
      </c>
      <c r="CM423" s="240">
        <f t="shared" ca="1" si="681"/>
        <v>4.0474812107564541E-4</v>
      </c>
      <c r="CN423" s="240">
        <f t="shared" ca="1" si="682"/>
        <v>5.9578380460698782E-4</v>
      </c>
      <c r="CO423" s="240">
        <f t="shared" ca="1" si="683"/>
        <v>-3.4628066968763778E-4</v>
      </c>
      <c r="CP423" s="240">
        <f t="shared" ca="1" si="684"/>
        <v>-6.2976617885922162E-4</v>
      </c>
      <c r="CQ423" s="240">
        <f t="shared" ca="1" si="685"/>
        <v>2.8447834615426927E-4</v>
      </c>
      <c r="CR423" s="240">
        <f t="shared" ca="1" si="686"/>
        <v>6.5768356054381888E-4</v>
      </c>
      <c r="CS423" s="240">
        <f t="shared" ca="1" si="687"/>
        <v>-2.1993634063573379E-4</v>
      </c>
      <c r="CT423" s="240">
        <f t="shared" ca="1" si="688"/>
        <v>-6.7926709001397479E-4</v>
      </c>
      <c r="CU423" s="240">
        <f t="shared" ca="1" si="689"/>
        <v>1.5327622792746121E-4</v>
      </c>
      <c r="CV423" s="240">
        <f t="shared" ca="1" si="690"/>
        <v>6.9430890608213416E-4</v>
      </c>
      <c r="CW423" s="240">
        <f t="shared" ca="1" si="691"/>
        <v>-8.5139981354938094E-5</v>
      </c>
      <c r="CX423" s="240">
        <f t="shared" ca="1" si="692"/>
        <v>-7.0266414783686892E-4</v>
      </c>
      <c r="CY423" s="240">
        <f t="shared" ca="1" si="693"/>
        <v>1.6183790219718922E-5</v>
      </c>
      <c r="CZ423" s="240">
        <f t="shared" ca="1" si="694"/>
        <v>7.0425234973263678E-4</v>
      </c>
      <c r="DA423" s="240">
        <f t="shared" ca="1" si="695"/>
        <v>5.2928259662295733E-5</v>
      </c>
      <c r="DB423" s="240">
        <f t="shared" ca="1" si="696"/>
        <v>-6.9905821651698502E-4</v>
      </c>
      <c r="DC423" s="240">
        <f t="shared" ca="1" si="697"/>
        <v>-1.2153058147021267E-4</v>
      </c>
      <c r="DD423" s="240">
        <f t="shared" ca="1" si="698"/>
        <v>6.8713177053217811E-4</v>
      </c>
      <c r="DE423" s="240">
        <f t="shared" ca="1" si="699"/>
        <v>1.8896249734319797E-4</v>
      </c>
      <c r="DF423" s="240">
        <f t="shared" ca="1" si="700"/>
        <v>-6.685878699727154E-4</v>
      </c>
      <c r="DG423" s="240">
        <f t="shared" ca="1" si="701"/>
        <v>-2.5457460106935995E-4</v>
      </c>
      <c r="DH423" s="240">
        <f t="shared" ca="1" si="702"/>
        <v>6.4360510273810882E-4</v>
      </c>
      <c r="DI423" s="240">
        <f t="shared" ca="1" si="703"/>
        <v>3.1773501222260941E-4</v>
      </c>
      <c r="DJ423" s="240">
        <f t="shared" ca="1" si="704"/>
        <v>-6.1242406653379765E-4</v>
      </c>
      <c r="DK423" s="240">
        <f t="shared" ca="1" si="705"/>
        <v>-3.7783546151651118E-4</v>
      </c>
      <c r="DL423" s="240">
        <f t="shared" ca="1" si="706"/>
        <v>5.7534505178370601E-4</v>
      </c>
      <c r="DM423" s="240">
        <f t="shared" ca="1" si="707"/>
        <v>4.3429714877013623E-4</v>
      </c>
      <c r="DN423" s="240">
        <f t="shared" ca="1" si="708"/>
        <v>-5.3272514966934989E-4</v>
      </c>
      <c r="DO423" s="240">
        <f t="shared" ca="1" si="709"/>
        <v>-4.8657631707014879E-4</v>
      </c>
      <c r="DP423" s="240">
        <f t="shared" ca="1" si="710"/>
        <v>4.8497481314648905E-4</v>
      </c>
      <c r="DQ423" s="240">
        <f t="shared" ca="1" si="711"/>
        <v>5.3416948944708922E-4</v>
      </c>
      <c r="DR423" s="240">
        <f t="shared" ca="1" si="712"/>
        <v>-4.3255390405882776E-4</v>
      </c>
      <c r="DS423" s="240">
        <f t="shared" ca="1" si="713"/>
        <v>-5.7661831763390896E-4</v>
      </c>
      <c r="DT423" s="240">
        <f t="shared" ca="1" si="714"/>
        <v>3.7596726441704701E-4</v>
      </c>
      <c r="DU423" s="240">
        <f t="shared" ca="1" si="715"/>
        <v>6.1351399621027865E-4</v>
      </c>
      <c r="DV423" s="240">
        <f t="shared" ca="1" si="716"/>
        <v>-3.1575985449433356E-4</v>
      </c>
      <c r="DW423" s="240">
        <f t="shared" ca="1" si="717"/>
        <v>-6.4450119962228714E-4</v>
      </c>
      <c r="DX423" s="240">
        <f t="shared" ca="1" si="718"/>
        <v>2.525115045609454E-4</v>
      </c>
      <c r="DY423" s="240">
        <f t="shared" ca="1" si="719"/>
        <v>6.6928150416172992E-4</v>
      </c>
      <c r="DZ423" s="240">
        <f t="shared" ca="1" si="720"/>
        <v>-1.8683133080180615E-4</v>
      </c>
      <c r="EA423" s="240">
        <f t="shared" ca="1" si="721"/>
        <v>-6.8761626194960995E-4</v>
      </c>
      <c r="EB423" s="240">
        <f t="shared" ca="1" si="722"/>
        <v>1.1935186919463162E-4</v>
      </c>
      <c r="EC423" s="240">
        <f t="shared" ca="1" si="723"/>
        <v>6.9932889924563155E-4</v>
      </c>
      <c r="ED423" s="240">
        <f t="shared" ca="1" si="724"/>
        <v>-5.0722983842763876E-5</v>
      </c>
      <c r="EE423" s="240">
        <f t="shared" ca="1" si="725"/>
        <v>-7.0430661694985582E-4</v>
      </c>
      <c r="EF423" s="240">
        <f t="shared" ca="1" si="726"/>
        <v>-1.8394391571513109E-5</v>
      </c>
      <c r="EG423" s="240">
        <f t="shared" ca="1" si="727"/>
        <v>7.0250147691969104E-4</v>
      </c>
      <c r="EH423" s="240">
        <f t="shared" ca="1" si="728"/>
        <v>8.7334618939579033E-5</v>
      </c>
      <c r="EI423" s="240">
        <f t="shared" ca="1" si="729"/>
        <v>-6.9393086364041975E-4</v>
      </c>
      <c r="EJ423" s="240">
        <f t="shared" ca="1" si="730"/>
        <v>-1.5543376618527786E-4</v>
      </c>
      <c r="EK423" s="240">
        <f t="shared" ca="1" si="731"/>
        <v>6.786773168030954E-4</v>
      </c>
      <c r="EL423" s="240">
        <f t="shared" ca="1" si="732"/>
        <v>2.2203600129387299E-4</v>
      </c>
      <c r="EM423" s="240">
        <f t="shared" ca="1" si="733"/>
        <v>-6.5688773640219084E-4</v>
      </c>
      <c r="EN423" s="240">
        <f t="shared" ca="1" si="734"/>
        <v>-2.8649990833278362E-4</v>
      </c>
      <c r="EO423" s="240">
        <f t="shared" ca="1" si="735"/>
        <v>6.2877196800837569E-4</v>
      </c>
      <c r="EP423" s="240">
        <f t="shared" ca="1" si="736"/>
        <v>3.4820466463768621E-4</v>
      </c>
      <c r="EQ423" s="240">
        <f t="shared" ca="1" si="737"/>
        <v>-5.9460078184091951E-4</v>
      </c>
      <c r="ER423" s="240">
        <f t="shared" ca="1" si="738"/>
        <v>-4.0655601967407804E-4</v>
      </c>
      <c r="ES423" s="240">
        <f t="shared" ca="1" si="739"/>
        <v>5.5470326510248535E-4</v>
      </c>
      <c r="ET423" s="240">
        <f t="shared" ca="1" si="740"/>
        <v>4.6099201799488176E-4</v>
      </c>
      <c r="EU423" s="240">
        <f t="shared" ca="1" si="741"/>
        <v>-5.0946365268945146E-4</v>
      </c>
      <c r="EV423" s="240">
        <f t="shared" ca="1" si="742"/>
        <v>-5.1098841117852426E-4</v>
      </c>
      <c r="EW423" s="240">
        <f t="shared" ca="1" si="743"/>
        <v>4.5931762679986933E-4</v>
      </c>
      <c r="EX423" s="240">
        <f t="shared" ca="1" si="744"/>
        <v>5.5606370662785105E-4</v>
      </c>
      <c r="EY423" s="240">
        <f t="shared" ca="1" si="745"/>
        <v>-4.0474812107564937E-4</v>
      </c>
      <c r="EZ423" s="240">
        <f t="shared" ca="1" si="746"/>
        <v>-5.9578380460699584E-4</v>
      </c>
      <c r="FA423" s="240">
        <f t="shared" ca="1" si="747"/>
        <v>3.4628066968762455E-4</v>
      </c>
      <c r="FB423" s="240">
        <f t="shared" ca="1" si="748"/>
        <v>6.2976617885921935E-4</v>
      </c>
      <c r="FC423" s="240">
        <f t="shared" ca="1" si="749"/>
        <v>-2.8447834615425539E-4</v>
      </c>
      <c r="FD423" s="240">
        <f t="shared" ca="1" si="750"/>
        <v>-6.5768356054381714E-4</v>
      </c>
      <c r="FE423" s="240">
        <f t="shared" ca="1" si="751"/>
        <v>2.199363406357384E-4</v>
      </c>
      <c r="FF423" s="240">
        <f t="shared" ca="1" si="752"/>
        <v>6.792670900139788E-4</v>
      </c>
      <c r="FG423" s="240">
        <f t="shared" ca="1" si="753"/>
        <v>-1.5327622792746595E-4</v>
      </c>
      <c r="FH423" s="240">
        <f t="shared" ca="1" si="754"/>
        <v>-6.9430890608213666E-4</v>
      </c>
      <c r="FI423" s="240">
        <f t="shared" ca="1" si="755"/>
        <v>8.5139981354923023E-5</v>
      </c>
      <c r="FJ423" s="240">
        <f t="shared" ca="1" si="756"/>
        <v>7.0266414783686859E-4</v>
      </c>
      <c r="FK423" s="240">
        <f t="shared" ca="1" si="757"/>
        <v>-1.618379021970373E-5</v>
      </c>
      <c r="FL423" s="240">
        <f t="shared" ca="1" si="758"/>
        <v>-7.0425234973263634E-4</v>
      </c>
      <c r="FM423" s="240">
        <f t="shared" ca="1" si="759"/>
        <v>-5.2928259662290929E-5</v>
      </c>
      <c r="FN423" s="240">
        <f t="shared" ca="1" si="760"/>
        <v>6.9905821651698307E-4</v>
      </c>
      <c r="FO423" s="240">
        <f t="shared" ca="1" si="761"/>
        <v>1.2153058147020793E-4</v>
      </c>
      <c r="FP423" s="240">
        <f t="shared" ca="1" si="762"/>
        <v>-6.8713177053217919E-4</v>
      </c>
      <c r="FQ423" s="240">
        <f t="shared" ca="1" si="763"/>
        <v>-1.8896249734321263E-4</v>
      </c>
      <c r="FR423" s="240">
        <f t="shared" ca="1" si="764"/>
        <v>6.6858786997271681E-4</v>
      </c>
      <c r="FS423" s="240">
        <f t="shared" ca="1" si="765"/>
        <v>2.5457460106935551E-4</v>
      </c>
      <c r="FT423" s="240">
        <f t="shared" ca="1" si="766"/>
        <v>-6.4360510273810264E-4</v>
      </c>
      <c r="FU423" s="240">
        <f t="shared" ca="1" si="767"/>
        <v>-3.1773501222260512E-4</v>
      </c>
      <c r="FV423" s="240">
        <f t="shared" ca="1" si="768"/>
        <v>6.1242406653380004E-4</v>
      </c>
      <c r="FW423" s="240">
        <f t="shared" ca="1" si="769"/>
        <v>3.7783546151652398E-4</v>
      </c>
      <c r="FX423" s="240">
        <f t="shared" ca="1" si="770"/>
        <v>-5.7534505178370872E-4</v>
      </c>
      <c r="FY423" s="240">
        <f t="shared" ca="1" si="771"/>
        <v>-4.3429714877013244E-4</v>
      </c>
      <c r="FZ423" s="240">
        <f t="shared" ca="1" si="772"/>
        <v>5.3272514966934002E-4</v>
      </c>
      <c r="GA423" s="240">
        <f t="shared" ca="1" si="773"/>
        <v>4.8657631707014532E-4</v>
      </c>
      <c r="GB423" s="240">
        <f t="shared" ca="1" si="774"/>
        <v>-4.8497481314649257E-4</v>
      </c>
      <c r="GC423" s="240">
        <f t="shared" ca="1" si="775"/>
        <v>-5.3416948944709909E-4</v>
      </c>
      <c r="GD423" s="240">
        <f t="shared" ca="1" si="776"/>
        <v>4.3255390405881578E-4</v>
      </c>
      <c r="GE423" s="240">
        <f t="shared" ca="1" si="777"/>
        <v>5.7661831763390614E-4</v>
      </c>
      <c r="GF423" s="240">
        <f t="shared" ca="1" si="778"/>
        <v>-3.7596726441703411E-4</v>
      </c>
      <c r="GG423" s="240">
        <f t="shared" ca="1" si="779"/>
        <v>-6.1351399621028624E-4</v>
      </c>
      <c r="GH423" s="240">
        <f t="shared" ca="1" si="780"/>
        <v>3.1575985449433785E-4</v>
      </c>
      <c r="GI423" s="240">
        <f t="shared" ca="1" si="781"/>
        <v>6.4450119962229321E-4</v>
      </c>
      <c r="GJ423" s="240">
        <f t="shared" ca="1" si="782"/>
        <v>-2.525115045609312E-4</v>
      </c>
      <c r="GK423" s="240">
        <f t="shared" ca="1" si="783"/>
        <v>-6.692815041617284E-4</v>
      </c>
      <c r="GL423" s="240">
        <f t="shared" ca="1" si="784"/>
        <v>1.8683133080181079E-4</v>
      </c>
      <c r="GM423" s="240">
        <f t="shared" ca="1" si="785"/>
        <v>6.876162619496132E-4</v>
      </c>
      <c r="GN423" s="240">
        <f t="shared" ca="1" si="786"/>
        <v>-1.1935186919463639E-4</v>
      </c>
      <c r="GO423" s="240">
        <f t="shared" ca="1" si="787"/>
        <v>-6.9932889924563101E-4</v>
      </c>
      <c r="GP423" s="240">
        <f t="shared" ca="1" si="788"/>
        <v>5.0722983842748725E-5</v>
      </c>
      <c r="GQ423" s="240">
        <f t="shared" ca="1" si="789"/>
        <v>7.0430661694985571E-4</v>
      </c>
      <c r="GR423" s="240">
        <f t="shared" ca="1" si="790"/>
        <v>1.8394391571508278E-5</v>
      </c>
      <c r="GS423" s="240">
        <f t="shared" ca="1" si="791"/>
        <v>-7.0250147691968984E-4</v>
      </c>
      <c r="GT423" s="240">
        <f t="shared" ca="1" si="792"/>
        <v>-8.7334618939574236E-5</v>
      </c>
      <c r="GU423" s="240">
        <f t="shared" ca="1" si="793"/>
        <v>6.9393086364042062E-4</v>
      </c>
      <c r="GV423" s="240">
        <f t="shared" ca="1" si="794"/>
        <v>1.5543376618529266E-4</v>
      </c>
      <c r="GW423" s="240">
        <f t="shared" ca="1" si="795"/>
        <v>-6.7867731680309128E-4</v>
      </c>
      <c r="GX423" s="240">
        <f t="shared" ca="1" si="796"/>
        <v>-2.2203600129386839E-4</v>
      </c>
      <c r="GY423" s="240">
        <f t="shared" ca="1" si="797"/>
        <v>6.5688773640218531E-4</v>
      </c>
      <c r="GZ423" s="240">
        <f t="shared" ca="1" si="798"/>
        <v>2.8649990833279744E-4</v>
      </c>
      <c r="HA423" s="240">
        <f t="shared" ca="1" si="799"/>
        <v>-6.2877196800837796E-4</v>
      </c>
      <c r="HB423" s="240">
        <f t="shared" ca="1" si="800"/>
        <v>-3.4820466463769944E-4</v>
      </c>
      <c r="HC423" s="240">
        <f t="shared" ca="1" si="801"/>
        <v>5.9460078184091138E-4</v>
      </c>
      <c r="HD423" s="240">
        <f t="shared" ca="1" si="802"/>
        <v>4.0655601967407414E-4</v>
      </c>
      <c r="HE423" s="240">
        <f t="shared" ca="1" si="803"/>
        <v>-5.5470326510248828E-4</v>
      </c>
      <c r="HF423" s="240">
        <f t="shared" ca="1" si="804"/>
        <v>-4.6099201799489325E-4</v>
      </c>
      <c r="HG423" s="240">
        <f t="shared" ca="1" si="805"/>
        <v>5.0946365268945471E-4</v>
      </c>
      <c r="HH423" s="240">
        <f t="shared" ca="1" si="806"/>
        <v>5.1098841117852101E-4</v>
      </c>
      <c r="HI423" s="240">
        <f t="shared" ca="1" si="807"/>
        <v>-4.5931762679985778E-4</v>
      </c>
      <c r="HJ423" s="240">
        <f t="shared" ca="1" si="808"/>
        <v>-5.5606370662784801E-4</v>
      </c>
      <c r="HK423" s="240">
        <f t="shared" ca="1" si="809"/>
        <v>4.0474812107565332E-4</v>
      </c>
      <c r="HL423" s="240">
        <f t="shared" ca="1" si="810"/>
        <v>5.9578380460700408E-4</v>
      </c>
      <c r="HM423" s="240">
        <f t="shared" ca="1" si="811"/>
        <v>-3.4628066968762873E-4</v>
      </c>
      <c r="HN423" s="240">
        <f t="shared" ca="1" si="812"/>
        <v>-6.2976617885921718E-4</v>
      </c>
      <c r="HO423" s="240">
        <f t="shared" ca="1" si="813"/>
        <v>2.8447834615424151E-4</v>
      </c>
      <c r="HP423" s="240">
        <f t="shared" ca="1" si="814"/>
        <v>6.5768356054382257E-4</v>
      </c>
      <c r="HQ423" s="240">
        <f t="shared" ca="1" si="815"/>
        <v>-2.19936340635743E-4</v>
      </c>
      <c r="HR423" s="240">
        <f t="shared" ca="1" si="816"/>
        <v>-6.7926709001398281E-4</v>
      </c>
      <c r="HS423" s="240">
        <f t="shared" ca="1" si="817"/>
        <v>1.532762279274511E-4</v>
      </c>
      <c r="HT423" s="240">
        <f t="shared" ca="1" si="818"/>
        <v>6.943089060821359E-4</v>
      </c>
      <c r="HU423" s="240">
        <f t="shared" ca="1" si="819"/>
        <v>-8.5139981354907926E-5</v>
      </c>
      <c r="HV423" s="240">
        <f t="shared" ca="1" si="820"/>
        <v>-7.0266414783686968E-4</v>
      </c>
      <c r="HW423" s="240">
        <f t="shared" ca="1" si="821"/>
        <v>1.6183790219708561E-5</v>
      </c>
      <c r="HX423" s="240">
        <f t="shared" ca="1" si="822"/>
        <v>7.0425234973263591E-4</v>
      </c>
      <c r="HY423" s="240">
        <f t="shared" ca="1" si="823"/>
        <v>5.292825966230606E-5</v>
      </c>
      <c r="HZ423" s="240">
        <f t="shared" ca="1" si="824"/>
        <v>-6.9905821651698372E-4</v>
      </c>
      <c r="IA423" s="240">
        <f t="shared" ca="1" si="825"/>
        <v>-1.2153058147020316E-4</v>
      </c>
      <c r="IB423" s="240">
        <f t="shared" ca="1" si="826"/>
        <v>6.8713177053217594E-4</v>
      </c>
      <c r="IC423" s="240">
        <f t="shared" ca="1" si="827"/>
        <v>1.8896249734320794E-4</v>
      </c>
      <c r="ID423" s="240">
        <f t="shared" ca="1" si="828"/>
        <v>-6.6858786997271832E-4</v>
      </c>
      <c r="IE423" s="240">
        <f t="shared" ca="1" si="829"/>
        <v>1.1374938741563802E-5</v>
      </c>
      <c r="IF423" s="240">
        <f t="shared" ca="1" si="830"/>
        <v>6.4360510273810459E-4</v>
      </c>
      <c r="IG423" s="240">
        <f t="shared" ca="1" si="831"/>
        <v>3.1773501222260079E-4</v>
      </c>
      <c r="IH423" s="240">
        <f t="shared" ca="1" si="832"/>
        <v>-6.1242406653378258E-4</v>
      </c>
      <c r="II423" s="240">
        <f t="shared" ca="1" si="833"/>
        <v>-3.7783546151651996E-4</v>
      </c>
      <c r="IJ423" s="240">
        <f t="shared" ca="1" si="834"/>
        <v>5.7534505178371154E-4</v>
      </c>
      <c r="IK423" s="240">
        <f t="shared" ca="1" si="835"/>
        <v>4.3429714877016019E-4</v>
      </c>
      <c r="IL423" s="240">
        <f t="shared" ca="1" si="836"/>
        <v>-5.3272514966934317E-4</v>
      </c>
      <c r="IM423" s="240">
        <f t="shared" ca="1" si="837"/>
        <v>-4.865763170701418E-4</v>
      </c>
      <c r="IN423" s="240">
        <f t="shared" ca="1" si="838"/>
        <v>4.8497481314646704E-4</v>
      </c>
      <c r="IO423" s="240">
        <f t="shared" ca="1" si="839"/>
        <v>5.3416948944709605E-4</v>
      </c>
      <c r="IP423" s="240">
        <f t="shared" ca="1" si="840"/>
        <v>-4.3255390405881958E-4</v>
      </c>
      <c r="IQ423" s="240">
        <f t="shared" ca="1" si="841"/>
        <v>-5.7661831763392631E-4</v>
      </c>
      <c r="IR423" s="240">
        <f t="shared" ca="1" si="842"/>
        <v>3.7596726441703823E-4</v>
      </c>
      <c r="IS423" s="240">
        <f t="shared" ca="1" si="843"/>
        <v>6.1351399621028385E-4</v>
      </c>
      <c r="IT423" s="240">
        <f t="shared" ca="1" si="844"/>
        <v>-3.1575985449434218E-4</v>
      </c>
      <c r="IU423" s="240">
        <f t="shared" ca="1" si="845"/>
        <v>-6.4450119962229126E-4</v>
      </c>
      <c r="IV423" s="240">
        <f t="shared" ca="1" si="846"/>
        <v>2.5251150456093575E-4</v>
      </c>
      <c r="IW423" s="240">
        <f t="shared" ca="1" si="847"/>
        <v>6.6928150416172688E-4</v>
      </c>
      <c r="IX423" s="240">
        <f t="shared" ca="1" si="848"/>
        <v>-1.8683133080177685E-4</v>
      </c>
      <c r="IY423" s="240">
        <f t="shared" ca="1" si="849"/>
        <v>-6.8761626194961223E-4</v>
      </c>
      <c r="IZ423" s="240">
        <f t="shared" ca="1" si="850"/>
        <v>1.1935186919464116E-4</v>
      </c>
      <c r="JA423" s="240">
        <f t="shared" ca="1" si="851"/>
        <v>6.9932889924563524E-4</v>
      </c>
      <c r="JB423" s="240">
        <f t="shared" ca="1" si="852"/>
        <v>-5.0722983842753543E-5</v>
      </c>
    </row>
    <row r="424" spans="2:262">
      <c r="B424" s="248">
        <v>63</v>
      </c>
      <c r="C424" s="247">
        <f t="shared" si="853"/>
        <v>1.2304687500000007E-3</v>
      </c>
      <c r="D424" s="244">
        <f t="shared" ca="1" si="597"/>
        <v>80.082733305438325</v>
      </c>
      <c r="E424" s="243">
        <f ca="1">BQ361</f>
        <v>8.2733305438323843E-2</v>
      </c>
      <c r="F424" s="242">
        <v>63</v>
      </c>
      <c r="G424" s="240">
        <f t="shared" ca="1" si="854"/>
        <v>-1.9788468283503391E-3</v>
      </c>
      <c r="H424" s="240">
        <f t="shared" ca="1" si="598"/>
        <v>5.6067886739582604E-5</v>
      </c>
      <c r="I424" s="240">
        <f t="shared" ca="1" si="599"/>
        <v>1.9815987779928843E-3</v>
      </c>
      <c r="J424" s="240">
        <f t="shared" ca="1" si="600"/>
        <v>4.1193850163311519E-5</v>
      </c>
      <c r="K424" s="240">
        <f t="shared" ca="1" si="601"/>
        <v>-1.9795768826116915E-3</v>
      </c>
      <c r="L424" s="240">
        <f t="shared" ca="1" si="602"/>
        <v>-1.3835634747300709E-4</v>
      </c>
      <c r="M424" s="240">
        <f t="shared" ca="1" si="603"/>
        <v>1.9727860131298308E-3</v>
      </c>
      <c r="N424" s="240">
        <f t="shared" ca="1" si="604"/>
        <v>2.3518553222305543E-4</v>
      </c>
      <c r="O424" s="240">
        <f t="shared" ca="1" si="605"/>
        <v>-1.9612425293466925E-3</v>
      </c>
      <c r="P424" s="240">
        <f t="shared" ca="1" si="606"/>
        <v>-3.3144813442615876E-4</v>
      </c>
      <c r="Q424" s="240">
        <f t="shared" ca="1" si="607"/>
        <v>1.9449742405258028E-3</v>
      </c>
      <c r="R424" s="240">
        <f t="shared" ca="1" si="608"/>
        <v>4.2691224904200164E-4</v>
      </c>
      <c r="S424" s="240">
        <f t="shared" ca="1" si="609"/>
        <v>-1.9240203383998613E-3</v>
      </c>
      <c r="T424" s="240">
        <f t="shared" ca="1" si="610"/>
        <v>-5.2134789465680222E-4</v>
      </c>
      <c r="U424" s="241">
        <f t="shared" ca="1" si="611"/>
        <v>1.8984313027544386E-3</v>
      </c>
      <c r="V424" s="240">
        <f t="shared" ca="1" si="612"/>
        <v>6.1452756752869908E-4</v>
      </c>
      <c r="W424" s="240">
        <f t="shared" ca="1" si="613"/>
        <v>-1.8682687798177351E-3</v>
      </c>
      <c r="X424" s="240">
        <f t="shared" ca="1" si="614"/>
        <v>-7.0622678966416133E-4</v>
      </c>
      <c r="Y424" s="240">
        <f t="shared" ca="1" si="615"/>
        <v>1.8336054337494347E-3</v>
      </c>
      <c r="Z424" s="240">
        <f t="shared" ca="1" si="616"/>
        <v>7.9622464960515515E-4</v>
      </c>
      <c r="AA424" s="240">
        <f t="shared" ca="1" si="617"/>
        <v>-1.7945247715863649E-3</v>
      </c>
      <c r="AB424" s="240">
        <f t="shared" ca="1" si="618"/>
        <v>-8.8430433462420772E-4</v>
      </c>
      <c r="AC424" s="240">
        <f t="shared" ca="1" si="619"/>
        <v>1.7511209420667342E-3</v>
      </c>
      <c r="AD424" s="240">
        <f t="shared" ca="1" si="620"/>
        <v>9.7025365304524496E-4</v>
      </c>
      <c r="AE424" s="240">
        <f t="shared" ca="1" si="621"/>
        <v>-1.7034985088175845E-3</v>
      </c>
      <c r="AF424" s="240">
        <f t="shared" ca="1" si="622"/>
        <v>-1.0538655454319131E-3</v>
      </c>
      <c r="AG424" s="240">
        <f t="shared" ca="1" si="623"/>
        <v>1.6517721984518467E-3</v>
      </c>
      <c r="AH424" s="240">
        <f t="shared" ca="1" si="624"/>
        <v>1.1349385834119048E-3</v>
      </c>
      <c r="AI424" s="240">
        <f t="shared" ca="1" si="625"/>
        <v>-1.5960666241818886E-3</v>
      </c>
      <c r="AJ424" s="240">
        <f t="shared" ca="1" si="626"/>
        <v>-1.213277454935589E-3</v>
      </c>
      <c r="AK424" s="240">
        <f t="shared" ca="1" si="627"/>
        <v>1.536515985615343E-3</v>
      </c>
      <c r="AL424" s="240">
        <f t="shared" ca="1" si="628"/>
        <v>1.2886934347997798E-3</v>
      </c>
      <c r="AM424" s="240">
        <f t="shared" ca="1" si="629"/>
        <v>-1.4732637454565444E-3</v>
      </c>
      <c r="AN424" s="240">
        <f t="shared" ca="1" si="630"/>
        <v>-1.3610048393033237E-3</v>
      </c>
      <c r="AO424" s="240">
        <f t="shared" ca="1" si="631"/>
        <v>1.4064622838922773E-3</v>
      </c>
      <c r="AP424" s="240">
        <f t="shared" ca="1" si="632"/>
        <v>1.4300374639390412E-3</v>
      </c>
      <c r="AQ424" s="240">
        <f t="shared" ca="1" si="633"/>
        <v>-1.3362725314945774E-3</v>
      </c>
      <c r="AR424" s="240">
        <f t="shared" ca="1" si="634"/>
        <v>-1.4956250030676316E-3</v>
      </c>
      <c r="AS424" s="240">
        <f t="shared" ca="1" si="635"/>
        <v>1.2628635815248466E-3</v>
      </c>
      <c r="AT424" s="240">
        <f t="shared" ca="1" si="636"/>
        <v>1.5576094505625631E-3</v>
      </c>
      <c r="AU424" s="240">
        <f t="shared" ca="1" si="637"/>
        <v>-1.1864122825734364E-3</v>
      </c>
      <c r="AV424" s="240">
        <f t="shared" ca="1" si="638"/>
        <v>-1.6158414804606067E-3</v>
      </c>
      <c r="AW424" s="240">
        <f t="shared" ca="1" si="639"/>
        <v>1.1071028125158641E-3</v>
      </c>
      <c r="AX424" s="240">
        <f t="shared" ca="1" si="640"/>
        <v>1.6701808067012304E-3</v>
      </c>
      <c r="AY424" s="240">
        <f t="shared" ca="1" si="641"/>
        <v>-1.025126234812187E-3</v>
      </c>
      <c r="AZ424" s="240">
        <f t="shared" ca="1" si="642"/>
        <v>-1.7204965210879501E-3</v>
      </c>
      <c r="BA424" s="240">
        <f t="shared" ca="1" si="643"/>
        <v>9.4068003821839367E-4</v>
      </c>
      <c r="BB424" s="240">
        <f t="shared" ca="1" si="644"/>
        <v>1.766667408657671E-3</v>
      </c>
      <c r="BC424" s="240">
        <f t="shared" ca="1" si="645"/>
        <v>-8.5396766101871737E-4</v>
      </c>
      <c r="BD424" s="240">
        <f t="shared" ca="1" si="646"/>
        <v>-1.8085822396981465E-3</v>
      </c>
      <c r="BE424" s="240">
        <f t="shared" ca="1" si="647"/>
        <v>7.6519800092488899E-4</v>
      </c>
      <c r="BF424" s="240">
        <f t="shared" ca="1" si="648"/>
        <v>1.846140037710094E-3</v>
      </c>
      <c r="BG424" s="240">
        <f t="shared" ca="1" si="649"/>
        <v>-6.7458491182340345E-4</v>
      </c>
      <c r="BH424" s="240">
        <f t="shared" ca="1" si="650"/>
        <v>-1.8792503226684278E-3</v>
      </c>
      <c r="BI424" s="240">
        <f t="shared" ca="1" si="651"/>
        <v>5.8234668858267533E-4</v>
      </c>
      <c r="BJ424" s="240">
        <f t="shared" ca="1" si="652"/>
        <v>1.9078333289965579E-3</v>
      </c>
      <c r="BK424" s="240">
        <f t="shared" ca="1" si="653"/>
        <v>-4.8870554116160574E-4</v>
      </c>
      <c r="BL424" s="240">
        <f t="shared" ca="1" si="654"/>
        <v>-1.9318201977286803E-3</v>
      </c>
      <c r="BM424" s="240">
        <f t="shared" ca="1" si="655"/>
        <v>3.9388705928632795E-4</v>
      </c>
      <c r="BN424" s="240">
        <f t="shared" ca="1" si="656"/>
        <v>1.9511531423970089E-3</v>
      </c>
      <c r="BO424" s="240">
        <f t="shared" ca="1" si="657"/>
        <v>-2.9811966898479758E-4</v>
      </c>
      <c r="BP424" s="240">
        <f t="shared" ca="1" si="658"/>
        <v>-1.9657855882444721E-3</v>
      </c>
      <c r="BQ424" s="240">
        <f t="shared" ca="1" si="659"/>
        <v>2.0163408228848382E-4</v>
      </c>
      <c r="BR424" s="240">
        <f t="shared" ca="1" si="660"/>
        <v>1.9756822844273717E-3</v>
      </c>
      <c r="BS424" s="240">
        <f t="shared" ca="1" si="661"/>
        <v>-1.0466274142690541E-4</v>
      </c>
      <c r="BT424" s="240">
        <f t="shared" ca="1" si="662"/>
        <v>-1.9808193889377557E-3</v>
      </c>
      <c r="BU424" s="240">
        <f t="shared" ca="1" si="663"/>
        <v>7.43925885382811E-6</v>
      </c>
      <c r="BV424" s="240">
        <f t="shared" ca="1" si="664"/>
        <v>1.9811845260409009E-3</v>
      </c>
      <c r="BW424" s="240">
        <f t="shared" ca="1" si="665"/>
        <v>8.9802145545430165E-5</v>
      </c>
      <c r="BX424" s="240">
        <f t="shared" ca="1" si="666"/>
        <v>-1.976776816089544E-3</v>
      </c>
      <c r="BY424" s="240">
        <f t="shared" ca="1" si="667"/>
        <v>-1.8682720871033049E-4</v>
      </c>
      <c r="BZ424" s="240">
        <f t="shared" ca="1" si="668"/>
        <v>1.9676068776430266E-3</v>
      </c>
      <c r="CA424" s="240">
        <f t="shared" ca="1" si="669"/>
        <v>2.8340218876531684E-4</v>
      </c>
      <c r="CB424" s="240">
        <f t="shared" ca="1" si="670"/>
        <v>-1.9536968018862635E-3</v>
      </c>
      <c r="CC424" s="240">
        <f t="shared" ca="1" si="671"/>
        <v>-3.7929442812446748E-4</v>
      </c>
      <c r="CD424" s="240">
        <f t="shared" ca="1" si="672"/>
        <v>1.9350800994101238E-3</v>
      </c>
      <c r="CE424" s="240">
        <f t="shared" ca="1" si="673"/>
        <v>4.7427291398399805E-4</v>
      </c>
      <c r="CF424" s="240">
        <f t="shared" ca="1" si="674"/>
        <v>-1.9118016194815063E-3</v>
      </c>
      <c r="CG424" s="240">
        <f t="shared" ca="1" si="675"/>
        <v>-5.6810883485234004E-4</v>
      </c>
      <c r="CH424" s="240">
        <f t="shared" ca="1" si="676"/>
        <v>1.8839174419975121E-3</v>
      </c>
      <c r="CI424" s="240">
        <f t="shared" ca="1" si="677"/>
        <v>6.6057613177703911E-4</v>
      </c>
      <c r="CJ424" s="240">
        <f t="shared" ca="1" si="678"/>
        <v>-1.851494742384067E-3</v>
      </c>
      <c r="CK424" s="240">
        <f t="shared" ca="1" si="679"/>
        <v>-7.5145204294067857E-4</v>
      </c>
      <c r="CL424" s="240">
        <f t="shared" ca="1" si="680"/>
        <v>1.8146116297644433E-3</v>
      </c>
      <c r="CM424" s="240">
        <f t="shared" ca="1" si="681"/>
        <v>8.4051764031347394E-4</v>
      </c>
      <c r="CN424" s="240">
        <f t="shared" ca="1" si="682"/>
        <v>-1.7733569587874876E-3</v>
      </c>
      <c r="CO424" s="240">
        <f t="shared" ca="1" si="683"/>
        <v>-9.2755835707005287E-4</v>
      </c>
      <c r="CP424" s="240">
        <f t="shared" ca="1" si="684"/>
        <v>1.7278301155691125E-3</v>
      </c>
      <c r="CQ424" s="240">
        <f t="shared" ca="1" si="685"/>
        <v>1.0123645044999342E-3</v>
      </c>
      <c r="CR424" s="240">
        <f t="shared" ca="1" si="686"/>
        <v>-1.6781407782622598E-3</v>
      </c>
      <c r="CS424" s="240">
        <f t="shared" ca="1" si="687"/>
        <v>-1.0947317771658658E-3</v>
      </c>
      <c r="CT424" s="240">
        <f t="shared" ca="1" si="688"/>
        <v>1.6244086528328305E-3</v>
      </c>
      <c r="CU424" s="240">
        <f t="shared" ca="1" si="689"/>
        <v>1.1744617450933788E-3</v>
      </c>
      <c r="CV424" s="240">
        <f t="shared" ca="1" si="690"/>
        <v>-1.5667631846773009E-3</v>
      </c>
      <c r="CW424" s="240">
        <f t="shared" ca="1" si="691"/>
        <v>-1.2513623318063075E-3</v>
      </c>
      <c r="CX424" s="240">
        <f t="shared" ca="1" si="692"/>
        <v>1.5053432467776705E-3</v>
      </c>
      <c r="CY424" s="240">
        <f t="shared" ca="1" si="693"/>
        <v>1.3252482770554758E-3</v>
      </c>
      <c r="CZ424" s="240">
        <f t="shared" ca="1" si="694"/>
        <v>-1.4402968051440584E-3</v>
      </c>
      <c r="DA424" s="240">
        <f t="shared" ca="1" si="695"/>
        <v>-1.3959415831272194E-3</v>
      </c>
      <c r="DB424" s="240">
        <f t="shared" ca="1" si="696"/>
        <v>1.3717805623517151E-3</v>
      </c>
      <c r="DC424" s="240">
        <f t="shared" ca="1" si="697"/>
        <v>1.4632719436551277E-3</v>
      </c>
      <c r="DD424" s="240">
        <f t="shared" ca="1" si="698"/>
        <v>-1.2999595800309203E-3</v>
      </c>
      <c r="DE424" s="240">
        <f t="shared" ca="1" si="699"/>
        <v>-1.527077153903323E-3</v>
      </c>
      <c r="DF424" s="240">
        <f t="shared" ca="1" si="700"/>
        <v>1.2250068812187768E-3</v>
      </c>
      <c r="DG424" s="240">
        <f t="shared" ca="1" si="701"/>
        <v>1.5872035015315677E-3</v>
      </c>
      <c r="DH424" s="240">
        <f t="shared" ca="1" si="702"/>
        <v>-1.1471030335318915E-3</v>
      </c>
      <c r="DI424" s="240">
        <f t="shared" ca="1" si="703"/>
        <v>-1.6435061369020176E-3</v>
      </c>
      <c r="DJ424" s="240">
        <f t="shared" ca="1" si="704"/>
        <v>1.0664357141628219E-3</v>
      </c>
      <c r="DK424" s="240">
        <f t="shared" ca="1" si="705"/>
        <v>1.6958494220345659E-3</v>
      </c>
      <c r="DL424" s="240">
        <f t="shared" ca="1" si="706"/>
        <v>-9.8319925774964512E-4</v>
      </c>
      <c r="DM424" s="240">
        <f t="shared" ca="1" si="707"/>
        <v>-1.7441072573705369E-3</v>
      </c>
      <c r="DN424" s="240">
        <f t="shared" ca="1" si="708"/>
        <v>8.9759418820646651E-4</v>
      </c>
      <c r="DO424" s="240">
        <f t="shared" ca="1" si="709"/>
        <v>1.7881633855577758E-3</v>
      </c>
      <c r="DP424" s="240">
        <f t="shared" ca="1" si="710"/>
        <v>-8.0982673564388287E-4</v>
      </c>
      <c r="DQ424" s="240">
        <f t="shared" ca="1" si="711"/>
        <v>-1.8279116715245668E-3</v>
      </c>
      <c r="DR424" s="240">
        <f t="shared" ca="1" si="712"/>
        <v>7.2010833954273975E-4</v>
      </c>
      <c r="DS424" s="240">
        <f t="shared" ca="1" si="713"/>
        <v>1.8632563581685237E-3</v>
      </c>
      <c r="DT424" s="240">
        <f t="shared" ca="1" si="714"/>
        <v>-6.2865513937754444E-4</v>
      </c>
      <c r="DU424" s="240">
        <f t="shared" ca="1" si="715"/>
        <v>-1.8941122970436511E-3</v>
      </c>
      <c r="DV424" s="240">
        <f t="shared" ca="1" si="716"/>
        <v>5.3568745391795495E-4</v>
      </c>
      <c r="DW424" s="240">
        <f t="shared" ca="1" si="717"/>
        <v>1.9204051534905593E-3</v>
      </c>
      <c r="DX424" s="240">
        <f t="shared" ca="1" si="718"/>
        <v>-4.4142925046114338E-4</v>
      </c>
      <c r="DY424" s="240">
        <f t="shared" ca="1" si="719"/>
        <v>-1.9420715857150974E-3</v>
      </c>
      <c r="DZ424" s="240">
        <f t="shared" ca="1" si="720"/>
        <v>3.4610760527538999E-4</v>
      </c>
      <c r="EA424" s="240">
        <f t="shared" ca="1" si="721"/>
        <v>1.9590593973842557E-3</v>
      </c>
      <c r="EB424" s="240">
        <f t="shared" ca="1" si="722"/>
        <v>-2.4995215655302684E-4</v>
      </c>
      <c r="EC424" s="240">
        <f t="shared" ca="1" si="723"/>
        <v>-1.9713276633717865E-3</v>
      </c>
      <c r="ED424" s="240">
        <f t="shared" ca="1" si="724"/>
        <v>1.5319455119236001E-4</v>
      </c>
      <c r="EE424" s="240">
        <f t="shared" ca="1" si="725"/>
        <v>1.9788468283503378E-3</v>
      </c>
      <c r="EF424" s="240">
        <f t="shared" ca="1" si="726"/>
        <v>-5.6067886739613083E-5</v>
      </c>
      <c r="EG424" s="240">
        <f t="shared" ca="1" si="727"/>
        <v>-1.9815987779928847E-3</v>
      </c>
      <c r="EH424" s="240">
        <f t="shared" ca="1" si="728"/>
        <v>-4.1193850163312738E-5</v>
      </c>
      <c r="EI424" s="240">
        <f t="shared" ca="1" si="729"/>
        <v>1.9795768826116923E-3</v>
      </c>
      <c r="EJ424" s="240">
        <f t="shared" ca="1" si="730"/>
        <v>1.3835634747298375E-4</v>
      </c>
      <c r="EK424" s="240">
        <f t="shared" ca="1" si="731"/>
        <v>-1.9727860131298282E-3</v>
      </c>
      <c r="EL424" s="240">
        <f t="shared" ca="1" si="732"/>
        <v>-2.3518553222306361E-4</v>
      </c>
      <c r="EM424" s="240">
        <f t="shared" ca="1" si="733"/>
        <v>1.9612425293466934E-3</v>
      </c>
      <c r="EN424" s="240">
        <f t="shared" ca="1" si="734"/>
        <v>3.3144813442614266E-4</v>
      </c>
      <c r="EO424" s="240">
        <f t="shared" ca="1" si="735"/>
        <v>-1.944974240525808E-3</v>
      </c>
      <c r="EP424" s="240">
        <f t="shared" ca="1" si="736"/>
        <v>-4.269122490420166E-4</v>
      </c>
      <c r="EQ424" s="240">
        <f t="shared" ca="1" si="737"/>
        <v>1.9240203383998613E-3</v>
      </c>
      <c r="ER424" s="240">
        <f t="shared" ca="1" si="738"/>
        <v>5.2134789465679669E-4</v>
      </c>
      <c r="ES424" s="240">
        <f t="shared" ca="1" si="739"/>
        <v>-1.8984313027544445E-3</v>
      </c>
      <c r="ET424" s="240">
        <f t="shared" ca="1" si="740"/>
        <v>-6.1452756752872022E-4</v>
      </c>
      <c r="EU424" s="240">
        <f t="shared" ca="1" si="741"/>
        <v>1.8682687798177325E-3</v>
      </c>
      <c r="EV424" s="240">
        <f t="shared" ca="1" si="742"/>
        <v>7.062267896641558E-4</v>
      </c>
      <c r="EW424" s="240">
        <f t="shared" ca="1" si="743"/>
        <v>-1.8336054337494399E-3</v>
      </c>
      <c r="EX424" s="240">
        <f t="shared" ca="1" si="744"/>
        <v>-7.9622464960513043E-4</v>
      </c>
      <c r="EY424" s="240">
        <f t="shared" ca="1" si="745"/>
        <v>1.7945247715863554E-3</v>
      </c>
      <c r="EZ424" s="240">
        <f t="shared" ca="1" si="746"/>
        <v>8.8430433462421488E-4</v>
      </c>
      <c r="FA424" s="240">
        <f t="shared" ca="1" si="747"/>
        <v>-1.751120942066737E-3</v>
      </c>
      <c r="FB424" s="240">
        <f t="shared" ca="1" si="748"/>
        <v>-9.7025365304522773E-4</v>
      </c>
      <c r="FC424" s="240">
        <f t="shared" ca="1" si="749"/>
        <v>1.7034985088176021E-3</v>
      </c>
      <c r="FD424" s="240">
        <f t="shared" ca="1" si="750"/>
        <v>1.0538655454319203E-3</v>
      </c>
      <c r="FE424" s="240">
        <f t="shared" ca="1" si="751"/>
        <v>-1.6517721984518497E-3</v>
      </c>
      <c r="FF424" s="240">
        <f t="shared" ca="1" si="752"/>
        <v>-1.1349385834118998E-3</v>
      </c>
      <c r="FG424" s="240">
        <f t="shared" ca="1" si="753"/>
        <v>1.5960666241819003E-3</v>
      </c>
      <c r="FH424" s="240">
        <f t="shared" ca="1" si="754"/>
        <v>1.2132774549356068E-3</v>
      </c>
      <c r="FI424" s="240">
        <f t="shared" ca="1" si="755"/>
        <v>-1.5365159856153378E-3</v>
      </c>
      <c r="FJ424" s="240">
        <f t="shared" ca="1" si="756"/>
        <v>-1.2886934347997752E-3</v>
      </c>
      <c r="FK424" s="240">
        <f t="shared" ca="1" si="757"/>
        <v>1.4732637454565579E-3</v>
      </c>
      <c r="FL424" s="240">
        <f t="shared" ca="1" si="758"/>
        <v>1.361004839303299E-3</v>
      </c>
      <c r="FM424" s="240">
        <f t="shared" ca="1" si="759"/>
        <v>-1.4064622838922717E-3</v>
      </c>
      <c r="FN424" s="240">
        <f t="shared" ca="1" si="760"/>
        <v>-1.4300374639390372E-3</v>
      </c>
      <c r="FO424" s="240">
        <f t="shared" ca="1" si="761"/>
        <v>1.3362725314945815E-3</v>
      </c>
      <c r="FP424" s="240">
        <f t="shared" ca="1" si="762"/>
        <v>1.4956250030676186E-3</v>
      </c>
      <c r="FQ424" s="240">
        <f t="shared" ca="1" si="763"/>
        <v>-1.2628635815248295E-3</v>
      </c>
      <c r="FR424" s="240">
        <f t="shared" ca="1" si="764"/>
        <v>-1.5576094505625336E-3</v>
      </c>
      <c r="FS424" s="240">
        <f t="shared" ca="1" si="765"/>
        <v>1.186412282573441E-3</v>
      </c>
      <c r="FT424" s="240">
        <f t="shared" ca="1" si="766"/>
        <v>1.6158414804606357E-3</v>
      </c>
      <c r="FU424" s="240">
        <f t="shared" ca="1" si="767"/>
        <v>-1.1071028125158922E-3</v>
      </c>
      <c r="FV424" s="240">
        <f t="shared" ca="1" si="768"/>
        <v>-1.6701808067012425E-3</v>
      </c>
      <c r="FW424" s="240">
        <f t="shared" ca="1" si="769"/>
        <v>1.0251262348122401E-3</v>
      </c>
      <c r="FX424" s="240">
        <f t="shared" ca="1" si="770"/>
        <v>1.7204965210879471E-3</v>
      </c>
      <c r="FY424" s="240">
        <f t="shared" ca="1" si="771"/>
        <v>-9.4068003821837405E-4</v>
      </c>
      <c r="FZ424" s="240">
        <f t="shared" ca="1" si="772"/>
        <v>-1.7666674086576557E-3</v>
      </c>
      <c r="GA424" s="240">
        <f t="shared" ca="1" si="773"/>
        <v>8.5396766101869721E-4</v>
      </c>
      <c r="GB424" s="240">
        <f t="shared" ca="1" si="774"/>
        <v>1.8085822396981211E-3</v>
      </c>
      <c r="GC424" s="240">
        <f t="shared" ca="1" si="775"/>
        <v>-7.6519800092489441E-4</v>
      </c>
      <c r="GD424" s="240">
        <f t="shared" ca="1" si="776"/>
        <v>-1.846140037710102E-3</v>
      </c>
      <c r="GE424" s="240">
        <f t="shared" ca="1" si="777"/>
        <v>6.7458491182343532E-4</v>
      </c>
      <c r="GF424" s="240">
        <f t="shared" ca="1" si="778"/>
        <v>1.8792503226684261E-3</v>
      </c>
      <c r="GG424" s="240">
        <f t="shared" ca="1" si="779"/>
        <v>-5.8234668858262698E-4</v>
      </c>
      <c r="GH424" s="240">
        <f t="shared" ca="1" si="780"/>
        <v>-1.9078333289965564E-3</v>
      </c>
      <c r="GI424" s="240">
        <f t="shared" ca="1" si="781"/>
        <v>4.8870554116158405E-4</v>
      </c>
      <c r="GJ424" s="240">
        <f t="shared" ca="1" si="782"/>
        <v>1.931820197728673E-3</v>
      </c>
      <c r="GK424" s="240">
        <f t="shared" ca="1" si="783"/>
        <v>-3.9388705928633365E-4</v>
      </c>
      <c r="GL424" s="240">
        <f t="shared" ca="1" si="784"/>
        <v>-1.951153142397018E-3</v>
      </c>
      <c r="GM424" s="240">
        <f t="shared" ca="1" si="785"/>
        <v>2.9811966898483119E-4</v>
      </c>
      <c r="GN424" s="240">
        <f t="shared" ca="1" si="786"/>
        <v>1.9657855882444751E-3</v>
      </c>
      <c r="GO424" s="240">
        <f t="shared" ca="1" si="787"/>
        <v>-2.0163408228854565E-4</v>
      </c>
      <c r="GP424" s="240">
        <f t="shared" ca="1" si="788"/>
        <v>-1.9756822844273713E-3</v>
      </c>
      <c r="GQ424" s="240">
        <f t="shared" ca="1" si="789"/>
        <v>1.0466274142685499E-4</v>
      </c>
      <c r="GR424" s="240">
        <f t="shared" ca="1" si="790"/>
        <v>1.9808193889377548E-3</v>
      </c>
      <c r="GS424" s="240">
        <f t="shared" ca="1" si="791"/>
        <v>-7.4392588538058026E-6</v>
      </c>
      <c r="GT424" s="240">
        <f t="shared" ca="1" si="792"/>
        <v>-1.9811845260409022E-3</v>
      </c>
      <c r="GU424" s="240">
        <f t="shared" ca="1" si="793"/>
        <v>-8.9802145545424337E-5</v>
      </c>
      <c r="GV424" s="240">
        <f t="shared" ca="1" si="794"/>
        <v>1.9767768160895423E-3</v>
      </c>
      <c r="GW424" s="240">
        <f t="shared" ca="1" si="795"/>
        <v>1.8682720871029666E-4</v>
      </c>
      <c r="GX424" s="240">
        <f t="shared" ca="1" si="796"/>
        <v>-1.967606877643027E-3</v>
      </c>
      <c r="GY424" s="240">
        <f t="shared" ca="1" si="797"/>
        <v>-2.8340218876525536E-4</v>
      </c>
      <c r="GZ424" s="240">
        <f t="shared" ca="1" si="798"/>
        <v>1.9536968018862644E-3</v>
      </c>
      <c r="HA424" s="240">
        <f t="shared" ca="1" si="799"/>
        <v>3.7929442812448938E-4</v>
      </c>
      <c r="HB424" s="240">
        <f t="shared" ca="1" si="800"/>
        <v>-1.9350800994101312E-3</v>
      </c>
      <c r="HC424" s="240">
        <f t="shared" ca="1" si="801"/>
        <v>-4.7427291398399247E-4</v>
      </c>
      <c r="HD424" s="240">
        <f t="shared" ca="1" si="802"/>
        <v>1.9118016194814929E-3</v>
      </c>
      <c r="HE424" s="240">
        <f t="shared" ca="1" si="803"/>
        <v>5.6810883485230741E-4</v>
      </c>
      <c r="HF424" s="240">
        <f t="shared" ca="1" si="804"/>
        <v>-1.8839174419975056E-3</v>
      </c>
      <c r="HG424" s="240">
        <f t="shared" ca="1" si="805"/>
        <v>-6.6057613177700712E-4</v>
      </c>
      <c r="HH424" s="240">
        <f t="shared" ca="1" si="806"/>
        <v>1.8514947423840693E-3</v>
      </c>
      <c r="HI424" s="240">
        <f t="shared" ca="1" si="807"/>
        <v>7.514520429407253E-4</v>
      </c>
      <c r="HJ424" s="240">
        <f t="shared" ca="1" si="808"/>
        <v>-1.8146116297644457E-3</v>
      </c>
      <c r="HK424" s="240">
        <f t="shared" ca="1" si="809"/>
        <v>-8.4051764031346874E-4</v>
      </c>
      <c r="HL424" s="240">
        <f t="shared" ca="1" si="810"/>
        <v>1.7733569587875149E-3</v>
      </c>
      <c r="HM424" s="240">
        <f t="shared" ca="1" si="811"/>
        <v>9.2755835707004756E-4</v>
      </c>
      <c r="HN424" s="240">
        <f t="shared" ca="1" si="812"/>
        <v>-1.7278301155690878E-3</v>
      </c>
      <c r="HO424" s="240">
        <f t="shared" ca="1" si="813"/>
        <v>-1.0123645044999294E-3</v>
      </c>
      <c r="HP424" s="240">
        <f t="shared" ca="1" si="814"/>
        <v>1.6781407782622629E-3</v>
      </c>
      <c r="HQ424" s="240">
        <f t="shared" ca="1" si="815"/>
        <v>1.094731777165814E-3</v>
      </c>
      <c r="HR424" s="240">
        <f t="shared" ca="1" si="816"/>
        <v>-1.6244086528328337E-3</v>
      </c>
      <c r="HS424" s="240">
        <f t="shared" ca="1" si="817"/>
        <v>-1.1744617450934194E-3</v>
      </c>
      <c r="HT424" s="240">
        <f t="shared" ca="1" si="818"/>
        <v>1.5667631846773388E-3</v>
      </c>
      <c r="HU424" s="240">
        <f t="shared" ca="1" si="819"/>
        <v>1.2513623318063031E-3</v>
      </c>
      <c r="HV424" s="240">
        <f t="shared" ca="1" si="820"/>
        <v>-1.5053432467777108E-3</v>
      </c>
      <c r="HW424" s="240">
        <f t="shared" ca="1" si="821"/>
        <v>-1.3252482770554717E-3</v>
      </c>
      <c r="HX424" s="240">
        <f t="shared" ca="1" si="822"/>
        <v>1.4402968051440241E-3</v>
      </c>
      <c r="HY424" s="240">
        <f t="shared" ca="1" si="823"/>
        <v>1.3959415831271754E-3</v>
      </c>
      <c r="HZ424" s="240">
        <f t="shared" ca="1" si="824"/>
        <v>-1.3717805623517194E-3</v>
      </c>
      <c r="IA424" s="240">
        <f t="shared" ca="1" si="825"/>
        <v>-1.4632719436551615E-3</v>
      </c>
      <c r="IB424" s="240">
        <f t="shared" ca="1" si="826"/>
        <v>1.2999595800309246E-3</v>
      </c>
      <c r="IC424" s="240">
        <f t="shared" ca="1" si="827"/>
        <v>1.5270771539033191E-3</v>
      </c>
      <c r="ID424" s="240">
        <f t="shared" ca="1" si="828"/>
        <v>-1.2250068812188258E-3</v>
      </c>
      <c r="IE424" s="240">
        <f t="shared" ca="1" si="829"/>
        <v>1.4442717588990068E-3</v>
      </c>
      <c r="IF424" s="240">
        <f t="shared" ca="1" si="830"/>
        <v>1.1471030335318503E-3</v>
      </c>
      <c r="IG424" s="240">
        <f t="shared" ca="1" si="831"/>
        <v>1.6435061369020143E-3</v>
      </c>
      <c r="IH424" s="240">
        <f t="shared" ca="1" si="832"/>
        <v>-1.0664357141628269E-3</v>
      </c>
      <c r="II424" s="240">
        <f t="shared" ca="1" si="833"/>
        <v>-1.6958494220345335E-3</v>
      </c>
      <c r="IJ424" s="240">
        <f t="shared" ca="1" si="834"/>
        <v>9.831992577496501E-4</v>
      </c>
      <c r="IK424" s="240">
        <f t="shared" ca="1" si="835"/>
        <v>1.744107257370561E-3</v>
      </c>
      <c r="IL424" s="240">
        <f t="shared" ca="1" si="836"/>
        <v>-8.9759418820647182E-4</v>
      </c>
      <c r="IM424" s="240">
        <f t="shared" ca="1" si="837"/>
        <v>-1.7881633855577732E-3</v>
      </c>
      <c r="IN424" s="240">
        <f t="shared" ca="1" si="838"/>
        <v>8.0982673564393957E-4</v>
      </c>
      <c r="IO424" s="240">
        <f t="shared" ca="1" si="839"/>
        <v>1.8279116715245647E-3</v>
      </c>
      <c r="IP424" s="240">
        <f t="shared" ca="1" si="840"/>
        <v>-7.2010833954269269E-4</v>
      </c>
      <c r="IQ424" s="240">
        <f t="shared" ca="1" si="841"/>
        <v>-1.8632563581685024E-3</v>
      </c>
      <c r="IR424" s="240">
        <f t="shared" ca="1" si="842"/>
        <v>6.2865513937754997E-4</v>
      </c>
      <c r="IS424" s="240">
        <f t="shared" ca="1" si="843"/>
        <v>1.894112297043666E-3</v>
      </c>
      <c r="IT424" s="240">
        <f t="shared" ca="1" si="844"/>
        <v>-5.3568745391796048E-4</v>
      </c>
      <c r="IU424" s="240">
        <f t="shared" ca="1" si="845"/>
        <v>-1.9204051534905721E-3</v>
      </c>
      <c r="IV424" s="240">
        <f t="shared" ca="1" si="846"/>
        <v>4.4142925046120399E-4</v>
      </c>
      <c r="IW424" s="240">
        <f t="shared" ca="1" si="847"/>
        <v>1.9420715857150965E-3</v>
      </c>
      <c r="IX424" s="240">
        <f t="shared" ca="1" si="848"/>
        <v>-3.4610760527534028E-4</v>
      </c>
      <c r="IY424" s="240">
        <f t="shared" ca="1" si="849"/>
        <v>-1.9590593973842548E-3</v>
      </c>
      <c r="IZ424" s="240">
        <f t="shared" ca="1" si="850"/>
        <v>2.4995215655303264E-4</v>
      </c>
      <c r="JA424" s="240">
        <f t="shared" ca="1" si="851"/>
        <v>1.9713276633717804E-3</v>
      </c>
      <c r="JB424" s="240">
        <f t="shared" ca="1" si="852"/>
        <v>-1.5319455119236584E-4</v>
      </c>
    </row>
    <row r="425" spans="2:262">
      <c r="B425" s="248">
        <v>64</v>
      </c>
      <c r="C425" s="247">
        <f t="shared" si="853"/>
        <v>1.2500000000000007E-3</v>
      </c>
      <c r="D425" s="244">
        <f t="shared" ca="1" si="597"/>
        <v>80.020590967017355</v>
      </c>
      <c r="E425" s="243">
        <f ca="1">BR361</f>
        <v>2.0590967017359529E-2</v>
      </c>
      <c r="F425" s="242">
        <v>64</v>
      </c>
      <c r="G425" s="240">
        <f t="shared" ca="1" si="854"/>
        <v>-7.3581403542741599E-4</v>
      </c>
      <c r="H425" s="240">
        <f t="shared" ca="1" si="598"/>
        <v>5.004631416834311E-5</v>
      </c>
      <c r="I425" s="240">
        <f t="shared" ca="1" si="599"/>
        <v>7.3581403542741599E-4</v>
      </c>
      <c r="J425" s="240">
        <f t="shared" ca="1" si="600"/>
        <v>-5.0046314168343015E-5</v>
      </c>
      <c r="K425" s="240">
        <f t="shared" ca="1" si="601"/>
        <v>-7.3581403542741599E-4</v>
      </c>
      <c r="L425" s="240">
        <f t="shared" ca="1" si="602"/>
        <v>5.0046314168342927E-5</v>
      </c>
      <c r="M425" s="240">
        <f t="shared" ca="1" si="603"/>
        <v>7.3581403542741599E-4</v>
      </c>
      <c r="N425" s="240">
        <f t="shared" ca="1" si="604"/>
        <v>-5.0046314168342839E-5</v>
      </c>
      <c r="O425" s="240">
        <f t="shared" ca="1" si="605"/>
        <v>-7.3581403542741599E-4</v>
      </c>
      <c r="P425" s="240">
        <f t="shared" ca="1" si="606"/>
        <v>5.0046314168342744E-5</v>
      </c>
      <c r="Q425" s="240">
        <f t="shared" ca="1" si="607"/>
        <v>7.358140354274161E-4</v>
      </c>
      <c r="R425" s="240">
        <f t="shared" ca="1" si="608"/>
        <v>-5.0046314168342656E-5</v>
      </c>
      <c r="S425" s="240">
        <f t="shared" ca="1" si="609"/>
        <v>-7.3581403542741599E-4</v>
      </c>
      <c r="T425" s="240">
        <f t="shared" ca="1" si="610"/>
        <v>5.0046314168342568E-5</v>
      </c>
      <c r="U425" s="241">
        <f t="shared" ca="1" si="611"/>
        <v>7.358140354274161E-4</v>
      </c>
      <c r="V425" s="240">
        <f t="shared" ca="1" si="612"/>
        <v>-5.0046314168342479E-5</v>
      </c>
      <c r="W425" s="240">
        <f t="shared" ca="1" si="613"/>
        <v>-7.3581403542741599E-4</v>
      </c>
      <c r="X425" s="240">
        <f t="shared" ca="1" si="614"/>
        <v>5.0046314168342385E-5</v>
      </c>
      <c r="Y425" s="240">
        <f t="shared" ca="1" si="615"/>
        <v>7.358140354274161E-4</v>
      </c>
      <c r="Z425" s="240">
        <f t="shared" ca="1" si="616"/>
        <v>-5.0046314168342296E-5</v>
      </c>
      <c r="AA425" s="240">
        <f t="shared" ca="1" si="617"/>
        <v>-7.3581403542741599E-4</v>
      </c>
      <c r="AB425" s="240">
        <f t="shared" ca="1" si="618"/>
        <v>5.0046314168339593E-5</v>
      </c>
      <c r="AC425" s="240">
        <f t="shared" ca="1" si="619"/>
        <v>7.358140354274161E-4</v>
      </c>
      <c r="AD425" s="240">
        <f t="shared" ca="1" si="620"/>
        <v>-5.0046314168342114E-5</v>
      </c>
      <c r="AE425" s="240">
        <f t="shared" ca="1" si="621"/>
        <v>-7.3581403542741599E-4</v>
      </c>
      <c r="AF425" s="240">
        <f t="shared" ca="1" si="622"/>
        <v>5.0046314168344641E-5</v>
      </c>
      <c r="AG425" s="240">
        <f t="shared" ca="1" si="623"/>
        <v>7.3581403542741621E-4</v>
      </c>
      <c r="AH425" s="240">
        <f t="shared" ca="1" si="624"/>
        <v>-5.0046314168341937E-5</v>
      </c>
      <c r="AI425" s="240">
        <f t="shared" ca="1" si="625"/>
        <v>-7.3581403542741599E-4</v>
      </c>
      <c r="AJ425" s="240">
        <f t="shared" ca="1" si="626"/>
        <v>5.0046314168339234E-5</v>
      </c>
      <c r="AK425" s="240">
        <f t="shared" ca="1" si="627"/>
        <v>7.3581403542741621E-4</v>
      </c>
      <c r="AL425" s="240">
        <f t="shared" ca="1" si="628"/>
        <v>-5.0046314168341754E-5</v>
      </c>
      <c r="AM425" s="240">
        <f t="shared" ca="1" si="629"/>
        <v>-7.3581403542741599E-4</v>
      </c>
      <c r="AN425" s="240">
        <f t="shared" ca="1" si="630"/>
        <v>5.0046314168344282E-5</v>
      </c>
      <c r="AO425" s="240">
        <f t="shared" ca="1" si="631"/>
        <v>7.3581403542741621E-4</v>
      </c>
      <c r="AP425" s="240">
        <f t="shared" ca="1" si="632"/>
        <v>-5.0046314168341578E-5</v>
      </c>
      <c r="AQ425" s="240">
        <f t="shared" ca="1" si="633"/>
        <v>-7.3581403542741599E-4</v>
      </c>
      <c r="AR425" s="240">
        <f t="shared" ca="1" si="634"/>
        <v>5.0046314168338868E-5</v>
      </c>
      <c r="AS425" s="240">
        <f t="shared" ca="1" si="635"/>
        <v>7.3581403542741621E-4</v>
      </c>
      <c r="AT425" s="240">
        <f t="shared" ca="1" si="636"/>
        <v>-5.0046314168341395E-5</v>
      </c>
      <c r="AU425" s="240">
        <f t="shared" ca="1" si="637"/>
        <v>-7.3581403542741643E-4</v>
      </c>
      <c r="AV425" s="240">
        <f t="shared" ca="1" si="638"/>
        <v>5.0046314168343916E-5</v>
      </c>
      <c r="AW425" s="240">
        <f t="shared" ca="1" si="639"/>
        <v>7.3581403542741621E-4</v>
      </c>
      <c r="AX425" s="240">
        <f t="shared" ca="1" si="640"/>
        <v>-5.0046314168335988E-5</v>
      </c>
      <c r="AY425" s="240">
        <f t="shared" ca="1" si="641"/>
        <v>-7.3581403542741599E-4</v>
      </c>
      <c r="AZ425" s="240">
        <f t="shared" ca="1" si="642"/>
        <v>5.0046314168338509E-5</v>
      </c>
      <c r="BA425" s="240">
        <f t="shared" ca="1" si="643"/>
        <v>7.3581403542741588E-4</v>
      </c>
      <c r="BB425" s="240">
        <f t="shared" ca="1" si="644"/>
        <v>-5.0046314168341036E-5</v>
      </c>
      <c r="BC425" s="240">
        <f t="shared" ca="1" si="645"/>
        <v>-7.3581403542741643E-4</v>
      </c>
      <c r="BD425" s="240">
        <f t="shared" ca="1" si="646"/>
        <v>5.0046314168343557E-5</v>
      </c>
      <c r="BE425" s="240">
        <f t="shared" ca="1" si="647"/>
        <v>7.3581403542741621E-4</v>
      </c>
      <c r="BF425" s="240">
        <f t="shared" ca="1" si="648"/>
        <v>-5.0046314168346084E-5</v>
      </c>
      <c r="BG425" s="240">
        <f t="shared" ca="1" si="649"/>
        <v>-7.358140354274161E-4</v>
      </c>
      <c r="BH425" s="240">
        <f t="shared" ca="1" si="650"/>
        <v>5.0046314168338149E-5</v>
      </c>
      <c r="BI425" s="240">
        <f t="shared" ca="1" si="651"/>
        <v>7.3581403542741588E-4</v>
      </c>
      <c r="BJ425" s="240">
        <f t="shared" ca="1" si="652"/>
        <v>-5.0046314168340677E-5</v>
      </c>
      <c r="BK425" s="240">
        <f t="shared" ca="1" si="653"/>
        <v>-7.3581403542741643E-4</v>
      </c>
      <c r="BL425" s="240">
        <f t="shared" ca="1" si="654"/>
        <v>5.0046314168343198E-5</v>
      </c>
      <c r="BM425" s="240">
        <f t="shared" ca="1" si="655"/>
        <v>7.3581403542741621E-4</v>
      </c>
      <c r="BN425" s="240">
        <f t="shared" ca="1" si="656"/>
        <v>-5.0046314168335263E-5</v>
      </c>
      <c r="BO425" s="240">
        <f t="shared" ca="1" si="657"/>
        <v>-7.358140354274161E-4</v>
      </c>
      <c r="BP425" s="240">
        <f t="shared" ca="1" si="658"/>
        <v>5.004631416833779E-5</v>
      </c>
      <c r="BQ425" s="240">
        <f t="shared" ca="1" si="659"/>
        <v>7.3581403542741588E-4</v>
      </c>
      <c r="BR425" s="240">
        <f t="shared" ca="1" si="660"/>
        <v>-5.0046314168340311E-5</v>
      </c>
      <c r="BS425" s="240">
        <f t="shared" ca="1" si="661"/>
        <v>-7.3581403542741643E-4</v>
      </c>
      <c r="BT425" s="240">
        <f t="shared" ca="1" si="662"/>
        <v>5.0046314168342839E-5</v>
      </c>
      <c r="BU425" s="240">
        <f t="shared" ca="1" si="663"/>
        <v>7.3581403542741632E-4</v>
      </c>
      <c r="BV425" s="240">
        <f t="shared" ca="1" si="664"/>
        <v>-5.0046314168345359E-5</v>
      </c>
      <c r="BW425" s="240">
        <f t="shared" ca="1" si="665"/>
        <v>-7.358140354274161E-4</v>
      </c>
      <c r="BX425" s="240">
        <f t="shared" ca="1" si="666"/>
        <v>5.0046314168337431E-5</v>
      </c>
      <c r="BY425" s="240">
        <f t="shared" ca="1" si="667"/>
        <v>7.3581403542741599E-4</v>
      </c>
      <c r="BZ425" s="240">
        <f t="shared" ca="1" si="668"/>
        <v>-5.0046314168339952E-5</v>
      </c>
      <c r="CA425" s="240">
        <f t="shared" ca="1" si="669"/>
        <v>-7.3581403542741653E-4</v>
      </c>
      <c r="CB425" s="240">
        <f t="shared" ca="1" si="670"/>
        <v>5.0046314168342479E-5</v>
      </c>
      <c r="CC425" s="240">
        <f t="shared" ca="1" si="671"/>
        <v>7.3581403542741632E-4</v>
      </c>
      <c r="CD425" s="240">
        <f t="shared" ca="1" si="672"/>
        <v>-5.0046314168334544E-5</v>
      </c>
      <c r="CE425" s="240">
        <f t="shared" ca="1" si="673"/>
        <v>-7.358140354274161E-4</v>
      </c>
      <c r="CF425" s="240">
        <f t="shared" ca="1" si="674"/>
        <v>5.0046314168337065E-5</v>
      </c>
      <c r="CG425" s="240">
        <f t="shared" ca="1" si="675"/>
        <v>7.3581403542741599E-4</v>
      </c>
      <c r="CH425" s="240">
        <f t="shared" ca="1" si="676"/>
        <v>-5.0046314168339593E-5</v>
      </c>
      <c r="CI425" s="240">
        <f t="shared" ca="1" si="677"/>
        <v>-7.3581403542741653E-4</v>
      </c>
      <c r="CJ425" s="240">
        <f t="shared" ca="1" si="678"/>
        <v>5.0046314168331658E-5</v>
      </c>
      <c r="CK425" s="240">
        <f t="shared" ca="1" si="679"/>
        <v>7.3581403542741567E-4</v>
      </c>
      <c r="CL425" s="240">
        <f t="shared" ca="1" si="680"/>
        <v>-5.0046314168344641E-5</v>
      </c>
      <c r="CM425" s="240">
        <f t="shared" ca="1" si="681"/>
        <v>-7.3581403542741621E-4</v>
      </c>
      <c r="CN425" s="240">
        <f t="shared" ca="1" si="682"/>
        <v>5.0046314168336706E-5</v>
      </c>
      <c r="CO425" s="240">
        <f t="shared" ca="1" si="683"/>
        <v>7.3581403542741675E-4</v>
      </c>
      <c r="CP425" s="240">
        <f t="shared" ca="1" si="684"/>
        <v>-5.0046314168328778E-5</v>
      </c>
      <c r="CQ425" s="240">
        <f t="shared" ca="1" si="685"/>
        <v>-7.3581403542741577E-4</v>
      </c>
      <c r="CR425" s="240">
        <f t="shared" ca="1" si="686"/>
        <v>5.0046314168341754E-5</v>
      </c>
      <c r="CS425" s="240">
        <f t="shared" ca="1" si="687"/>
        <v>7.3581403542741632E-4</v>
      </c>
      <c r="CT425" s="240">
        <f t="shared" ca="1" si="688"/>
        <v>-5.0046314168333819E-5</v>
      </c>
      <c r="CU425" s="240">
        <f t="shared" ca="1" si="689"/>
        <v>-7.3581403542741686E-4</v>
      </c>
      <c r="CV425" s="240">
        <f t="shared" ca="1" si="690"/>
        <v>5.0046314168346803E-5</v>
      </c>
      <c r="CW425" s="240">
        <f t="shared" ca="1" si="691"/>
        <v>7.3581403542741599E-4</v>
      </c>
      <c r="CX425" s="240">
        <f t="shared" ca="1" si="692"/>
        <v>-5.0046314168338868E-5</v>
      </c>
      <c r="CY425" s="240">
        <f t="shared" ca="1" si="693"/>
        <v>-7.3581403542741653E-4</v>
      </c>
      <c r="CZ425" s="240">
        <f t="shared" ca="1" si="694"/>
        <v>5.0046314168330939E-5</v>
      </c>
      <c r="DA425" s="240">
        <f t="shared" ca="1" si="695"/>
        <v>7.3581403542741567E-4</v>
      </c>
      <c r="DB425" s="240">
        <f t="shared" ca="1" si="696"/>
        <v>-5.0046314168343916E-5</v>
      </c>
      <c r="DC425" s="240">
        <f t="shared" ca="1" si="697"/>
        <v>-7.3581403542741621E-4</v>
      </c>
      <c r="DD425" s="240">
        <f t="shared" ca="1" si="698"/>
        <v>5.0046314168335988E-5</v>
      </c>
      <c r="DE425" s="240">
        <f t="shared" ca="1" si="699"/>
        <v>7.3581403542741675E-4</v>
      </c>
      <c r="DF425" s="240">
        <f t="shared" ca="1" si="700"/>
        <v>-5.0046314168348964E-5</v>
      </c>
      <c r="DG425" s="240">
        <f t="shared" ca="1" si="701"/>
        <v>-7.3581403542741588E-4</v>
      </c>
      <c r="DH425" s="240">
        <f t="shared" ca="1" si="702"/>
        <v>5.0046314168341036E-5</v>
      </c>
      <c r="DI425" s="240">
        <f t="shared" ca="1" si="703"/>
        <v>7.3581403542741643E-4</v>
      </c>
      <c r="DJ425" s="240">
        <f t="shared" ca="1" si="704"/>
        <v>-5.0046314168333101E-5</v>
      </c>
      <c r="DK425" s="240">
        <f t="shared" ca="1" si="705"/>
        <v>-7.3581403542741697E-4</v>
      </c>
      <c r="DL425" s="240">
        <f t="shared" ca="1" si="706"/>
        <v>5.0046314168346084E-5</v>
      </c>
      <c r="DM425" s="240">
        <f t="shared" ca="1" si="707"/>
        <v>7.358140354274161E-4</v>
      </c>
      <c r="DN425" s="240">
        <f t="shared" ca="1" si="708"/>
        <v>-5.0046314168338149E-5</v>
      </c>
      <c r="DO425" s="240">
        <f t="shared" ca="1" si="709"/>
        <v>-7.3581403542741664E-4</v>
      </c>
      <c r="DP425" s="240">
        <f t="shared" ca="1" si="710"/>
        <v>5.0046314168330214E-5</v>
      </c>
      <c r="DQ425" s="240">
        <f t="shared" ca="1" si="711"/>
        <v>7.3581403542741577E-4</v>
      </c>
      <c r="DR425" s="240">
        <f t="shared" ca="1" si="712"/>
        <v>-5.0046314168343198E-5</v>
      </c>
      <c r="DS425" s="240">
        <f t="shared" ca="1" si="713"/>
        <v>-7.3581403542741621E-4</v>
      </c>
      <c r="DT425" s="240">
        <f t="shared" ca="1" si="714"/>
        <v>5.0046314168335263E-5</v>
      </c>
      <c r="DU425" s="240">
        <f t="shared" ca="1" si="715"/>
        <v>7.3581403542741675E-4</v>
      </c>
      <c r="DV425" s="240">
        <f t="shared" ca="1" si="716"/>
        <v>-5.0046314168327334E-5</v>
      </c>
      <c r="DW425" s="240">
        <f t="shared" ca="1" si="717"/>
        <v>-7.3581403542741588E-4</v>
      </c>
      <c r="DX425" s="240">
        <f t="shared" ca="1" si="718"/>
        <v>5.0046314168340311E-5</v>
      </c>
      <c r="DY425" s="240">
        <f t="shared" ca="1" si="719"/>
        <v>7.3581403542741643E-4</v>
      </c>
      <c r="DZ425" s="240">
        <f t="shared" ca="1" si="720"/>
        <v>-5.0046314168332383E-5</v>
      </c>
      <c r="EA425" s="240">
        <f t="shared" ca="1" si="721"/>
        <v>-7.3581403542741697E-4</v>
      </c>
      <c r="EB425" s="240">
        <f t="shared" ca="1" si="722"/>
        <v>5.0046314168345359E-5</v>
      </c>
      <c r="EC425" s="240">
        <f t="shared" ca="1" si="723"/>
        <v>7.358140354274161E-4</v>
      </c>
      <c r="ED425" s="240">
        <f t="shared" ca="1" si="724"/>
        <v>-5.0046314168337431E-5</v>
      </c>
      <c r="EE425" s="240">
        <f t="shared" ca="1" si="725"/>
        <v>-7.3581403542741664E-4</v>
      </c>
      <c r="EF425" s="240">
        <f t="shared" ca="1" si="726"/>
        <v>5.0046314168329496E-5</v>
      </c>
      <c r="EG425" s="240">
        <f t="shared" ca="1" si="727"/>
        <v>7.3581403542741577E-4</v>
      </c>
      <c r="EH425" s="240">
        <f t="shared" ca="1" si="728"/>
        <v>-5.0046314168342479E-5</v>
      </c>
      <c r="EI425" s="240">
        <f t="shared" ca="1" si="729"/>
        <v>-7.3581403542741632E-4</v>
      </c>
      <c r="EJ425" s="240">
        <f t="shared" ca="1" si="730"/>
        <v>5.0046314168334544E-5</v>
      </c>
      <c r="EK425" s="240">
        <f t="shared" ca="1" si="731"/>
        <v>7.3581403542741686E-4</v>
      </c>
      <c r="EL425" s="240">
        <f t="shared" ca="1" si="732"/>
        <v>-5.0046314168347521E-5</v>
      </c>
      <c r="EM425" s="240">
        <f t="shared" ca="1" si="733"/>
        <v>-7.3581403542741599E-4</v>
      </c>
      <c r="EN425" s="240">
        <f t="shared" ca="1" si="734"/>
        <v>5.0046314168339593E-5</v>
      </c>
      <c r="EO425" s="240">
        <f t="shared" ca="1" si="735"/>
        <v>7.3581403542741653E-4</v>
      </c>
      <c r="EP425" s="240">
        <f t="shared" ca="1" si="736"/>
        <v>-5.0046314168331658E-5</v>
      </c>
      <c r="EQ425" s="240">
        <f t="shared" ca="1" si="737"/>
        <v>-7.3581403542741708E-4</v>
      </c>
      <c r="ER425" s="240">
        <f t="shared" ca="1" si="738"/>
        <v>5.0046314168344641E-5</v>
      </c>
      <c r="ES425" s="240">
        <f t="shared" ca="1" si="739"/>
        <v>7.3581403542741621E-4</v>
      </c>
      <c r="ET425" s="240">
        <f t="shared" ca="1" si="740"/>
        <v>-5.0046314168336706E-5</v>
      </c>
      <c r="EU425" s="240">
        <f t="shared" ca="1" si="741"/>
        <v>-7.3581403542741675E-4</v>
      </c>
      <c r="EV425" s="240">
        <f t="shared" ca="1" si="742"/>
        <v>5.0046314168328778E-5</v>
      </c>
      <c r="EW425" s="240">
        <f t="shared" ca="1" si="743"/>
        <v>7.3581403542741577E-4</v>
      </c>
      <c r="EX425" s="240">
        <f t="shared" ca="1" si="744"/>
        <v>-5.0046314168341754E-5</v>
      </c>
      <c r="EY425" s="240">
        <f t="shared" ca="1" si="745"/>
        <v>-7.3581403542741632E-4</v>
      </c>
      <c r="EZ425" s="240">
        <f t="shared" ca="1" si="746"/>
        <v>5.0046314168333819E-5</v>
      </c>
      <c r="FA425" s="240">
        <f t="shared" ca="1" si="747"/>
        <v>7.3581403542741686E-4</v>
      </c>
      <c r="FB425" s="240">
        <f t="shared" ca="1" si="748"/>
        <v>-5.0046314168325891E-5</v>
      </c>
      <c r="FC425" s="240">
        <f t="shared" ca="1" si="749"/>
        <v>-7.3581403542741599E-4</v>
      </c>
      <c r="FD425" s="240">
        <f t="shared" ca="1" si="750"/>
        <v>5.0046314168338868E-5</v>
      </c>
      <c r="FE425" s="240">
        <f t="shared" ca="1" si="751"/>
        <v>7.3581403542741653E-4</v>
      </c>
      <c r="FF425" s="240">
        <f t="shared" ca="1" si="752"/>
        <v>-5.0046314168330939E-5</v>
      </c>
      <c r="FG425" s="240">
        <f t="shared" ca="1" si="753"/>
        <v>-7.3581403542741708E-4</v>
      </c>
      <c r="FH425" s="240">
        <f t="shared" ca="1" si="754"/>
        <v>5.0046314168343916E-5</v>
      </c>
      <c r="FI425" s="240">
        <f t="shared" ca="1" si="755"/>
        <v>7.3581403542741621E-4</v>
      </c>
      <c r="FJ425" s="240">
        <f t="shared" ca="1" si="756"/>
        <v>-5.0046314168335988E-5</v>
      </c>
      <c r="FK425" s="240">
        <f t="shared" ca="1" si="757"/>
        <v>-7.3581403542741675E-4</v>
      </c>
      <c r="FL425" s="240">
        <f t="shared" ca="1" si="758"/>
        <v>5.0046314168328053E-5</v>
      </c>
      <c r="FM425" s="240">
        <f t="shared" ca="1" si="759"/>
        <v>7.3581403542741729E-4</v>
      </c>
      <c r="FN425" s="240">
        <f t="shared" ca="1" si="760"/>
        <v>-5.0046314168320118E-5</v>
      </c>
      <c r="FO425" s="240">
        <f t="shared" ca="1" si="761"/>
        <v>-7.3581403542741783E-4</v>
      </c>
      <c r="FP425" s="240">
        <f t="shared" ca="1" si="762"/>
        <v>5.0046314168354013E-5</v>
      </c>
      <c r="FQ425" s="240">
        <f t="shared" ca="1" si="763"/>
        <v>7.3581403542741556E-4</v>
      </c>
      <c r="FR425" s="240">
        <f t="shared" ca="1" si="764"/>
        <v>-5.0046314168346084E-5</v>
      </c>
      <c r="FS425" s="240">
        <f t="shared" ca="1" si="765"/>
        <v>-7.358140354274161E-4</v>
      </c>
      <c r="FT425" s="240">
        <f t="shared" ca="1" si="766"/>
        <v>5.0046314168338149E-5</v>
      </c>
      <c r="FU425" s="240">
        <f t="shared" ca="1" si="767"/>
        <v>7.3581403542741664E-4</v>
      </c>
      <c r="FV425" s="240">
        <f t="shared" ca="1" si="768"/>
        <v>-5.0046314168330214E-5</v>
      </c>
      <c r="FW425" s="240">
        <f t="shared" ca="1" si="769"/>
        <v>-7.3581403542741718E-4</v>
      </c>
      <c r="FX425" s="240">
        <f t="shared" ca="1" si="770"/>
        <v>5.0046314168322286E-5</v>
      </c>
      <c r="FY425" s="240">
        <f t="shared" ca="1" si="771"/>
        <v>7.3581403542741773E-4</v>
      </c>
      <c r="FZ425" s="240">
        <f t="shared" ca="1" si="772"/>
        <v>-5.0046314168314351E-5</v>
      </c>
      <c r="GA425" s="240">
        <f t="shared" ca="1" si="773"/>
        <v>-7.3581403542741534E-4</v>
      </c>
      <c r="GB425" s="240">
        <f t="shared" ca="1" si="774"/>
        <v>5.0046314168348246E-5</v>
      </c>
      <c r="GC425" s="240">
        <f t="shared" ca="1" si="775"/>
        <v>7.3581403542741588E-4</v>
      </c>
      <c r="GD425" s="240">
        <f t="shared" ca="1" si="776"/>
        <v>-5.0046314168340311E-5</v>
      </c>
      <c r="GE425" s="240">
        <f t="shared" ca="1" si="777"/>
        <v>-7.3581403542741643E-4</v>
      </c>
      <c r="GF425" s="240">
        <f t="shared" ca="1" si="778"/>
        <v>5.0046314168332383E-5</v>
      </c>
      <c r="GG425" s="240">
        <f t="shared" ca="1" si="779"/>
        <v>7.3581403542741697E-4</v>
      </c>
      <c r="GH425" s="240">
        <f t="shared" ca="1" si="780"/>
        <v>-5.0046314168324448E-5</v>
      </c>
      <c r="GI425" s="240">
        <f t="shared" ca="1" si="781"/>
        <v>-7.3581403542741751E-4</v>
      </c>
      <c r="GJ425" s="240">
        <f t="shared" ca="1" si="782"/>
        <v>5.0046314168316513E-5</v>
      </c>
      <c r="GK425" s="240">
        <f t="shared" ca="1" si="783"/>
        <v>7.3581403542741523E-4</v>
      </c>
      <c r="GL425" s="240">
        <f t="shared" ca="1" si="784"/>
        <v>-5.0046314168350408E-5</v>
      </c>
      <c r="GM425" s="240">
        <f t="shared" ca="1" si="785"/>
        <v>-7.3581403542741577E-4</v>
      </c>
      <c r="GN425" s="240">
        <f t="shared" ca="1" si="786"/>
        <v>5.0046314168342479E-5</v>
      </c>
      <c r="GO425" s="240">
        <f t="shared" ca="1" si="787"/>
        <v>7.3581403542741632E-4</v>
      </c>
      <c r="GP425" s="240">
        <f t="shared" ca="1" si="788"/>
        <v>-5.0046314168334544E-5</v>
      </c>
      <c r="GQ425" s="240">
        <f t="shared" ca="1" si="789"/>
        <v>-7.3581403542741686E-4</v>
      </c>
      <c r="GR425" s="240">
        <f t="shared" ca="1" si="790"/>
        <v>5.0046314168326609E-5</v>
      </c>
      <c r="GS425" s="240">
        <f t="shared" ca="1" si="791"/>
        <v>7.358140354274174E-4</v>
      </c>
      <c r="GT425" s="240">
        <f t="shared" ca="1" si="792"/>
        <v>-5.0046314168318681E-5</v>
      </c>
      <c r="GU425" s="240">
        <f t="shared" ca="1" si="793"/>
        <v>-7.3581403542741794E-4</v>
      </c>
      <c r="GV425" s="240">
        <f t="shared" ca="1" si="794"/>
        <v>5.0046314168352569E-5</v>
      </c>
      <c r="GW425" s="240">
        <f t="shared" ca="1" si="795"/>
        <v>7.3581403542741567E-4</v>
      </c>
      <c r="GX425" s="240">
        <f t="shared" ca="1" si="796"/>
        <v>-5.0046314168344641E-5</v>
      </c>
      <c r="GY425" s="240">
        <f t="shared" ca="1" si="797"/>
        <v>-7.3581403542741621E-4</v>
      </c>
      <c r="GZ425" s="240">
        <f t="shared" ca="1" si="798"/>
        <v>5.0046314168336706E-5</v>
      </c>
      <c r="HA425" s="240">
        <f t="shared" ca="1" si="799"/>
        <v>7.3581403542741675E-4</v>
      </c>
      <c r="HB425" s="240">
        <f t="shared" ca="1" si="800"/>
        <v>-5.0046314168328771E-5</v>
      </c>
      <c r="HC425" s="240">
        <f t="shared" ca="1" si="801"/>
        <v>-7.3581403542741729E-4</v>
      </c>
      <c r="HD425" s="240">
        <f t="shared" ca="1" si="802"/>
        <v>5.0046314168320843E-5</v>
      </c>
      <c r="HE425" s="240">
        <f t="shared" ca="1" si="803"/>
        <v>7.3581403542741783E-4</v>
      </c>
      <c r="HF425" s="240">
        <f t="shared" ca="1" si="804"/>
        <v>-5.0046314168354738E-5</v>
      </c>
      <c r="HG425" s="240">
        <f t="shared" ca="1" si="805"/>
        <v>-7.3581403542741545E-4</v>
      </c>
      <c r="HH425" s="240">
        <f t="shared" ca="1" si="806"/>
        <v>5.0046314168346803E-5</v>
      </c>
      <c r="HI425" s="240">
        <f t="shared" ca="1" si="807"/>
        <v>7.3581403542741599E-4</v>
      </c>
      <c r="HJ425" s="240">
        <f t="shared" ca="1" si="808"/>
        <v>-5.0046314168338868E-5</v>
      </c>
      <c r="HK425" s="240">
        <f t="shared" ca="1" si="809"/>
        <v>-7.3581403542741653E-4</v>
      </c>
      <c r="HL425" s="240">
        <f t="shared" ca="1" si="810"/>
        <v>5.0046314168330939E-5</v>
      </c>
      <c r="HM425" s="240">
        <f t="shared" ca="1" si="811"/>
        <v>7.3581403542741708E-4</v>
      </c>
      <c r="HN425" s="240">
        <f t="shared" ca="1" si="812"/>
        <v>-5.0046314168323004E-5</v>
      </c>
      <c r="HO425" s="240">
        <f t="shared" ca="1" si="813"/>
        <v>-7.3581403542741762E-4</v>
      </c>
      <c r="HP425" s="240">
        <f t="shared" ca="1" si="814"/>
        <v>5.0046314168315069E-5</v>
      </c>
      <c r="HQ425" s="240">
        <f t="shared" ca="1" si="815"/>
        <v>7.3581403542741534E-4</v>
      </c>
      <c r="HR425" s="240">
        <f t="shared" ca="1" si="816"/>
        <v>-5.0046314168348964E-5</v>
      </c>
      <c r="HS425" s="240">
        <f t="shared" ca="1" si="817"/>
        <v>-7.3581403542741588E-4</v>
      </c>
      <c r="HT425" s="240">
        <f t="shared" ca="1" si="818"/>
        <v>5.0046314168341036E-5</v>
      </c>
      <c r="HU425" s="240">
        <f t="shared" ca="1" si="819"/>
        <v>7.3581403542741643E-4</v>
      </c>
      <c r="HV425" s="240">
        <f t="shared" ca="1" si="820"/>
        <v>-5.0046314168333101E-5</v>
      </c>
      <c r="HW425" s="240">
        <f t="shared" ca="1" si="821"/>
        <v>-7.3581403542741697E-4</v>
      </c>
      <c r="HX425" s="240">
        <f t="shared" ca="1" si="822"/>
        <v>5.0046314168325166E-5</v>
      </c>
      <c r="HY425" s="240">
        <f t="shared" ca="1" si="823"/>
        <v>7.3581403542741751E-4</v>
      </c>
      <c r="HZ425" s="240">
        <f t="shared" ca="1" si="824"/>
        <v>-5.0046314168317238E-5</v>
      </c>
      <c r="IA425" s="240">
        <f t="shared" ca="1" si="825"/>
        <v>-7.3581403542741805E-4</v>
      </c>
      <c r="IB425" s="240">
        <f t="shared" ca="1" si="826"/>
        <v>5.0046314168351133E-5</v>
      </c>
      <c r="IC425" s="240">
        <f t="shared" ca="1" si="827"/>
        <v>7.3581403542741577E-4</v>
      </c>
      <c r="ID425" s="240">
        <f t="shared" ca="1" si="828"/>
        <v>-5.0046314168343198E-5</v>
      </c>
      <c r="IE425" s="240">
        <f t="shared" ca="1" si="829"/>
        <v>7.3581403542741577E-4</v>
      </c>
      <c r="IF425" s="240">
        <f t="shared" ca="1" si="830"/>
        <v>5.0046314168335263E-5</v>
      </c>
      <c r="IG425" s="240">
        <f t="shared" ca="1" si="831"/>
        <v>7.3581403542741675E-4</v>
      </c>
      <c r="IH425" s="240">
        <f t="shared" ca="1" si="832"/>
        <v>-5.0046314168327334E-5</v>
      </c>
      <c r="II425" s="240">
        <f t="shared" ca="1" si="833"/>
        <v>-7.3581403542741729E-4</v>
      </c>
      <c r="IJ425" s="240">
        <f t="shared" ca="1" si="834"/>
        <v>5.0046314168319399E-5</v>
      </c>
      <c r="IK425" s="240">
        <f t="shared" ca="1" si="835"/>
        <v>7.3581403542741783E-4</v>
      </c>
      <c r="IL425" s="240">
        <f t="shared" ca="1" si="836"/>
        <v>-5.0046314168311464E-5</v>
      </c>
      <c r="IM425" s="240">
        <f t="shared" ca="1" si="837"/>
        <v>-7.3581403542741556E-4</v>
      </c>
      <c r="IN425" s="240">
        <f t="shared" ca="1" si="838"/>
        <v>5.0046314168345359E-5</v>
      </c>
      <c r="IO425" s="240">
        <f t="shared" ca="1" si="839"/>
        <v>7.358140354274161E-4</v>
      </c>
      <c r="IP425" s="240">
        <f t="shared" ca="1" si="840"/>
        <v>-5.0046314168337431E-5</v>
      </c>
      <c r="IQ425" s="240">
        <f t="shared" ca="1" si="841"/>
        <v>-7.3581403542741664E-4</v>
      </c>
      <c r="IR425" s="240">
        <f t="shared" ca="1" si="842"/>
        <v>5.0046314168329496E-5</v>
      </c>
      <c r="IS425" s="240">
        <f t="shared" ca="1" si="843"/>
        <v>7.3581403542741718E-4</v>
      </c>
      <c r="IT425" s="240">
        <f t="shared" ca="1" si="844"/>
        <v>-5.0046314168321561E-5</v>
      </c>
      <c r="IU425" s="240">
        <f t="shared" ca="1" si="845"/>
        <v>-7.3581403542741773E-4</v>
      </c>
      <c r="IV425" s="240">
        <f t="shared" ca="1" si="846"/>
        <v>5.0046314168313633E-5</v>
      </c>
      <c r="IW425" s="240">
        <f t="shared" ca="1" si="847"/>
        <v>7.3581403542741545E-4</v>
      </c>
      <c r="IX425" s="240">
        <f t="shared" ca="1" si="848"/>
        <v>-5.0046314168347521E-5</v>
      </c>
      <c r="IY425" s="240">
        <f t="shared" ca="1" si="849"/>
        <v>-7.3581403542741599E-4</v>
      </c>
      <c r="IZ425" s="240">
        <f t="shared" ca="1" si="850"/>
        <v>5.0046314168339593E-5</v>
      </c>
      <c r="JA425" s="240">
        <f t="shared" ca="1" si="851"/>
        <v>7.3581403542741653E-4</v>
      </c>
      <c r="JB425" s="240">
        <f t="shared" ca="1" si="852"/>
        <v>-5.0046314168331658E-5</v>
      </c>
    </row>
    <row r="426" spans="2:262">
      <c r="B426" s="248">
        <v>65</v>
      </c>
      <c r="C426" s="247">
        <f t="shared" si="853"/>
        <v>1.2695312500000007E-3</v>
      </c>
      <c r="D426" s="244">
        <f t="shared" ref="D426:D489" ca="1" si="855">Vo_set2+E426</f>
        <v>79.837736030051246</v>
      </c>
      <c r="E426" s="243">
        <f ca="1">BS361</f>
        <v>-0.16226396994874723</v>
      </c>
      <c r="F426" s="242">
        <v>65</v>
      </c>
      <c r="G426" s="240">
        <f t="shared" ref="G426:G489" ca="1" si="856">2*IMREAL(K165)*COS(2*PI()*B165*1/Nt_load2)-2*IMAGINARY(K165)*SIN(2*PI()*B165*1/Nt_load2)</f>
        <v>4.5512237007009466E-4</v>
      </c>
      <c r="H426" s="240">
        <f t="shared" ref="H426:H489" ca="1" si="857">2*IMREAL(K165)*COS(2*PI()*B165*2/Nt_load2)-2*IMAGINARY(K165)*SIN(2*PI()*B165*2/Nt_load2)</f>
        <v>-6.697917406530977E-5</v>
      </c>
      <c r="I426" s="240">
        <f t="shared" ref="I426:I489" ca="1" si="858">2*IMREAL(K165)*COS(2*PI()*B165*3/Nt_load2)-2*IMAGINARY(K165)*SIN(2*PI()*B165*3/Nt_load2)</f>
        <v>-4.518348676360693E-4</v>
      </c>
      <c r="J426" s="240">
        <f t="shared" ref="J426:J489" ca="1" si="859">2*IMREAL(K165)*COS(2*PI()*B165*4/Nt_load2)-2*IMAGINARY(K165)*SIN(2*PI()*B165*4/Nt_load2)</f>
        <v>8.9156339547862847E-5</v>
      </c>
      <c r="K426" s="240">
        <f t="shared" ref="K426:K489" ca="1" si="860">2*IMREAL(K165)*COS(2*PI()*B165*5/Nt_load2)-2*IMAGINARY(K165)*SIN(2*PI()*B165*5/Nt_load2)</f>
        <v>4.474588554298484E-4</v>
      </c>
      <c r="L426" s="240">
        <f t="shared" ref="L426:L489" ca="1" si="861">2*IMREAL(K165)*COS(2*PI()*B165*6/Nt_load2)-2*IMAGINARY(K165)*SIN(2*PI()*B165*6/Nt_load2)</f>
        <v>-1.1111871959927207E-4</v>
      </c>
      <c r="M426" s="240">
        <f t="shared" ref="M426:M489" ca="1" si="862">2*IMREAL(K165)*COS(2*PI()*B165*7/Nt_load2)-2*IMAGINARY(K165)*SIN(2*PI()*B165*7/Nt_load2)</f>
        <v>-4.4200487564813025E-4</v>
      </c>
      <c r="N426" s="240">
        <f t="shared" ref="N426:N489" ca="1" si="863">2*IMREAL(K165)*COS(2*PI()*B165*8/Nt_load2)-2*IMAGINARY(K165)*SIN(2*PI()*B165*8/Nt_load2)</f>
        <v>1.3281340492231632E-4</v>
      </c>
      <c r="O426" s="240">
        <f t="shared" ref="O426:O489" ca="1" si="864">2*IMREAL(K165)*COS(2*PI()*B165*9/Nt_load2)-2*IMAGINARY(K165)*SIN(2*PI()*B165*9/Nt_load2)</f>
        <v>4.3548606740592081E-4</v>
      </c>
      <c r="P426" s="240">
        <f t="shared" ref="P426:P489" ca="1" si="865">2*IMREAL(K165)*COS(2*PI()*B165*10/Nt_load2)-2*IMAGINARY(K165)*SIN(2*PI()*B165*10/Nt_load2)</f>
        <v>-1.5418813111982236E-4</v>
      </c>
      <c r="Q426" s="240">
        <f t="shared" ref="Q426:Q489" ca="1" si="866">2*IMREAL(K165)*COS(2*PI()*B165*11/Nt_load2)-2*IMAGINARY(K165)*SIN(2*PI()*B165*11/Nt_load2)</f>
        <v>-4.2791813508325638E-4</v>
      </c>
      <c r="R426" s="240">
        <f t="shared" ref="R426:R489" ca="1" si="867">2*IMREAL(K165)*COS(2*PI()*B165*12/Nt_load2)-2*IMAGINARY(K165)*SIN(2*PI()*B165*12/Nt_load2)</f>
        <v>1.7519140460417557E-4</v>
      </c>
      <c r="S426" s="240">
        <f t="shared" ref="S426:S489" ca="1" si="868">2*IMREAL(K165)*COS(2*PI()*B165*13/Nt_load2)-2*IMAGINARY(K165)*SIN(2*PI()*B165*13/Nt_load2)</f>
        <v>4.1931931049197407E-4</v>
      </c>
      <c r="T426" s="240">
        <f t="shared" ref="T426:T489" ca="1" si="869">2*IMREAL(K165)*COS(2*PI()*B165*14/Nt_load2)-2*IMAGINARY(K165)*SIN(2*PI()*B165*14/Nt_load2)</f>
        <v>-1.9577262664988176E-4</v>
      </c>
      <c r="U426" s="241">
        <f t="shared" ref="U426:U489" ca="1" si="870">2*IMREAL(K165)*COS(2*PI()*B165*15/Nt_load2)-2*IMAGINARY(K165)*SIN(2*PI()*B165*15/Nt_load2)</f>
        <v>-4.0971030895368336E-4</v>
      </c>
      <c r="V426" s="240">
        <f t="shared" ref="V426:V489" ca="1" si="871">2*IMREAL(K165)*COS(2*PI()*B165*16/Nt_load2)-2*IMAGINARY(K165)*SIN(2*PI()*B165*16/Nt_load2)</f>
        <v>2.1588221529033306E-4</v>
      </c>
      <c r="W426" s="240">
        <f t="shared" ref="W426:W489" ca="1" si="872">2*IMREAL(K165)*COS(2*PI()*B165*17/Nt_load2)-2*IMAGINARY(K165)*SIN(2*PI()*B165*17/Nt_load2)</f>
        <v>3.9911427939473776E-4</v>
      </c>
      <c r="X426" s="240">
        <f t="shared" ref="X426:X489" ca="1" si="873">2*IMREAL(K165)*COS(2*PI()*B165*18/Nt_load2)-2*IMAGINARY(K165)*SIN(2*PI()*B165*18/Nt_load2)</f>
        <v>-2.3547172476510111E-4</v>
      </c>
      <c r="Y426" s="240">
        <f t="shared" ref="Y426:Y489" ca="1" si="874">2*IMREAL(K165)*COS(2*PI()*B165*19/Nt_load2)-2*IMAGINARY(K165)*SIN(2*PI()*B165*19/Nt_load2)</f>
        <v>-3.8755674857844901E-4</v>
      </c>
      <c r="Z426" s="240">
        <f t="shared" ref="Z426:Z489" ca="1" si="875">2*IMREAL(K165)*COS(2*PI()*B165*20/Nt_load2)-2*IMAGINARY(K165)*SIN(2*PI()*B165*20/Nt_load2)</f>
        <v>2.5449396223002141E-4</v>
      </c>
      <c r="AA426" s="240">
        <f t="shared" ref="AA426:AA489" ca="1" si="876">2*IMREAL(K165)*COS(2*PI()*B165*21/Nt_load2)-2*IMAGINARY(K165)*SIN(2*PI()*B165*21/Nt_load2)</f>
        <v>3.7506555960887188E-4</v>
      </c>
      <c r="AB426" s="240">
        <f t="shared" ref="AB426:AB489" ca="1" si="877">2*IMREAL(K165)*COS(2*PI()*B165*22/Nt_load2)-2*IMAGINARY(K165)*SIN(2*PI()*B165*22/Nt_load2)</f>
        <v>-2.7290310144889129E-4</v>
      </c>
      <c r="AC426" s="240">
        <f t="shared" ref="AC426:AC489" ca="1" si="878">2*IMREAL(K165)*COS(2*PI()*B165*23/Nt_load2)-2*IMAGINARY(K165)*SIN(2*PI()*B165*23/Nt_load2)</f>
        <v>-3.6167080485433392E-4</v>
      </c>
      <c r="AD426" s="240">
        <f t="shared" ref="AD426:AD489" ca="1" si="879">2*IMREAL(K165)*COS(2*PI()*B165*24/Nt_load2)-2*IMAGINARY(K165)*SIN(2*PI()*B165*24/Nt_load2)</f>
        <v>2.9065479319288355E-4</v>
      </c>
      <c r="AE426" s="240">
        <f t="shared" ref="AE426:AE489" ca="1" si="880">2*IMREAL(K165)*COS(2*PI()*B165*25/Nt_load2)-2*IMAGINARY(K165)*SIN(2*PI()*B165*25/Nt_load2)</f>
        <v>3.4740475345228282E-4</v>
      </c>
      <c r="AF426" s="240">
        <f t="shared" ref="AF426:AF489" ca="1" si="881">2*IMREAL(K165)*COS(2*PI()*B165*26/Nt_load2)-2*IMAGINARY(K165)*SIN(2*PI()*B165*26/Nt_load2)</f>
        <v>-3.0770627208172096E-4</v>
      </c>
      <c r="AG426" s="240">
        <f t="shared" ref="AG426:AG489" ca="1" si="882">2*IMREAL(K165)*COS(2*PI()*B165*27/Nt_load2)-2*IMAGINARY(K165)*SIN(2*PI()*B165*27/Nt_load2)</f>
        <v>-3.3230177357010057E-4</v>
      </c>
      <c r="AH426" s="240">
        <f t="shared" ref="AH426:AH489" ca="1" si="883">2*IMREAL(K165)*COS(2*PI()*B165*28/Nt_load2)-2*IMAGINARY(K165)*SIN(2*PI()*B165*28/Nt_load2)</f>
        <v>3.2401645960922486E-4</v>
      </c>
      <c r="AI426" s="240">
        <f t="shared" ref="AI426:AI489" ca="1" si="884">2*IMREAL(K165)*COS(2*PI()*B165*29/Nt_load2)-2*IMAGINARY(K165)*SIN(2*PI()*B165*29/Nt_load2)</f>
        <v>3.1639824960919005E-4</v>
      </c>
      <c r="AJ426" s="240">
        <f t="shared" ref="AJ426:AJ489" ca="1" si="885">2*IMREAL(K165)*COS(2*PI()*B165*30/Nt_load2)-2*IMAGINARY(K165)*SIN(2*PI()*B165*30/Nt_load2)</f>
        <v>-3.3954606310504254E-4</v>
      </c>
      <c r="AK426" s="240">
        <f t="shared" ref="AK426:AK489" ca="1" si="886">2*IMREAL(K165)*COS(2*PI()*B165*31/Nt_load2)-2*IMAGINARY(K165)*SIN(2*PI()*B165*31/Nt_load2)</f>
        <v>-2.9973249455175744E-4</v>
      </c>
      <c r="AL426" s="240">
        <f t="shared" ref="AL426:AL489" ca="1" si="887">2*IMREAL(K165)*COS(2*PI()*B165*32/Nt_load2)-2*IMAGINARY(K165)*SIN(2*PI()*B165*32/Nt_load2)</f>
        <v>3.5425767039411752E-4</v>
      </c>
      <c r="AM426" s="240">
        <f t="shared" ref="AM426:AM489" ca="1" si="888">2*IMREAL(K165)*COS(2*PI()*B165*33/Nt_load2)-2*IMAGINARY(K165)*SIN(2*PI()*B165*33/Nt_load2)</f>
        <v>2.8234465766148627E-4</v>
      </c>
      <c r="AN426" s="240">
        <f t="shared" ref="AN426:AN489" ca="1" si="889">2*IMREAL(K165)*COS(2*PI()*B165*34/Nt_load2)-2*IMAGINARY(K165)*SIN(2*PI()*B165*34/Nt_load2)</f>
        <v>-3.6811583992590587E-4</v>
      </c>
      <c r="AO426" s="240">
        <f t="shared" ref="AO426:AO489" ca="1" si="890">2*IMREAL(K165)*COS(2*PI()*B165*35/Nt_load2)-2*IMAGINARY(K165)*SIN(2*PI()*B165*35/Nt_load2)</f>
        <v>-2.6427662776043486E-4</v>
      </c>
      <c r="AP426" s="240">
        <f t="shared" ref="AP426:AP489" ca="1" si="891">2*IMREAL(K165)*COS(2*PI()*B165*36/Nt_load2)-2*IMAGINARY(K165)*SIN(2*PI()*B165*36/Nt_load2)</f>
        <v>3.8108718615617306E-4</v>
      </c>
      <c r="AQ426" s="240">
        <f t="shared" ref="AQ426:AQ489" ca="1" si="892">2*IMREAL(K165)*COS(2*PI()*B165*37/Nt_load2)-2*IMAGINARY(K165)*SIN(2*PI()*B165*37/Nt_load2)</f>
        <v>2.4557193231520983E-4</v>
      </c>
      <c r="AR426" s="240">
        <f t="shared" ref="AR426:AR489" ca="1" si="893">2*IMREAL(K165)*COS(2*PI()*B165*38/Nt_load2)-2*IMAGINARY(K165)*SIN(2*PI()*B165*38/Nt_load2)</f>
        <v>-3.9314045997569316E-4</v>
      </c>
      <c r="AS426" s="240">
        <f t="shared" ref="AS426:AS489" ca="1" si="894">2*IMREAL(K165)*COS(2*PI()*B165*39/Nt_load2)-2*IMAGINARY(K165)*SIN(2*PI()*B165*39/Nt_load2)</f>
        <v>-2.2627563257547652E-4</v>
      </c>
      <c r="AT426" s="240">
        <f t="shared" ref="AT426:AT489" ca="1" si="895">2*IMREAL(K165)*COS(2*PI()*B165*40/Nt_load2)-2*IMAGINARY(K165)*SIN(2*PI()*B165*40/Nt_load2)</f>
        <v>4.0424662399209614E-4</v>
      </c>
      <c r="AU426" s="240">
        <f t="shared" ref="AU426:AU489" ca="1" si="896">2*IMREAL(K165)*COS(2*PI()*B165*41/Nt_load2)-2*IMAGINARY(K165)*SIN(2*PI()*B165*41/Nt_load2)</f>
        <v>2.064342150174642E-4</v>
      </c>
      <c r="AV426" s="240">
        <f t="shared" ref="AV426:AV489" ca="1" si="897">2*IMREAL(K165)*COS(2*PI()*B165*42/Nt_load2)-2*IMAGINARY(K165)*SIN(2*PI()*B165*42/Nt_load2)</f>
        <v>-4.1437892248347971E-4</v>
      </c>
      <c r="AW426" s="240">
        <f t="shared" ref="AW426:AW489" ca="1" si="898">2*IMREAL(K165)*COS(2*PI()*B165*43/Nt_load2)-2*IMAGINARY(K165)*SIN(2*PI()*B165*43/Nt_load2)</f>
        <v>-1.8609547935397608E-4</v>
      </c>
      <c r="AX426" s="240">
        <f t="shared" ref="AX426:AX489" ca="1" si="899">2*IMREAL(K165)*COS(2*PI()*B165*44/Nt_load2)-2*IMAGINARY(K165)*SIN(2*PI()*B165*44/Nt_load2)</f>
        <v>4.2351294585529233E-4</v>
      </c>
      <c r="AY426" s="240">
        <f t="shared" ref="AY426:AY489" ca="1" si="900">2*IMREAL(K165)*COS(2*PI()*B165*45/Nt_load2)-2*IMAGINARY(K165)*SIN(2*PI()*B165*45/Nt_load2)</f>
        <v>1.6530842338068543E-4</v>
      </c>
      <c r="AZ426" s="240">
        <f t="shared" ref="AZ426:AZ489" ca="1" si="901">2*IMREAL(K165)*COS(2*PI()*B165*46/Nt_load2)-2*IMAGINARY(K165)*SIN(2*PI()*B165*46/Nt_load2)</f>
        <v>-4.3162668944518915E-4</v>
      </c>
      <c r="BA426" s="240">
        <f t="shared" ref="BA426:BA489" ca="1" si="902">2*IMREAL(K165)*COS(2*PI()*B165*47/Nt_load2)-2*IMAGINARY(K165)*SIN(2*PI()*B165*47/Nt_load2)</f>
        <v>-1.4412312493615684E-4</v>
      </c>
      <c r="BB426" s="240">
        <f t="shared" ref="BB426:BB489" ca="1" si="903">2*IMREAL(K165)*COS(2*PI()*B165*48/Nt_load2)-2*IMAGINARY(K165)*SIN(2*PI()*B165*48/Nt_load2)</f>
        <v>4.387006065341772E-4</v>
      </c>
      <c r="BC426" s="240">
        <f t="shared" ref="BC426:BC489" ca="1" si="904">2*IMREAL(K165)*COS(2*PI()*B165*49/Nt_load2)-2*IMAGINARY(K165)*SIN(2*PI()*B165*49/Nt_load2)</f>
        <v>1.2259062125996833E-4</v>
      </c>
      <c r="BD426" s="240">
        <f t="shared" ref="BD426:BD489" ca="1" si="905">2*IMREAL(K165)*COS(2*PI()*B165*50/Nt_load2)-2*IMAGINARY(K165)*SIN(2*PI()*B165*50/Nt_load2)</f>
        <v>-4.4471765543638986E-4</v>
      </c>
      <c r="BE426" s="240">
        <f t="shared" ref="BE426:BE489" ca="1" si="906">2*IMREAL(K165)*COS(2*PI()*B165*51/Nt_load2)-2*IMAGINARY(K165)*SIN(2*PI()*B165*51/Nt_load2)</f>
        <v>-1.0076278603948809E-4</v>
      </c>
      <c r="BF426" s="240">
        <f t="shared" ref="BF426:BF489" ca="1" si="907">2*IMREAL(K165)*COS(2*PI()*B165*52/Nt_load2)-2*IMAGINARY(K165)*SIN(2*PI()*B165*52/Nt_load2)</f>
        <v>4.4966334055399163E-4</v>
      </c>
      <c r="BG426" s="240">
        <f t="shared" ref="BG426:BG489" ca="1" si="908">2*IMREAL(K165)*COS(2*PI()*B165*53/Nt_load2)-2*IMAGINARY(K165)*SIN(2*PI()*B165*53/Nt_load2)</f>
        <v>7.8692204441667315E-5</v>
      </c>
      <c r="BH426" s="240">
        <f t="shared" ref="BH426:BH489" ca="1" si="909">2*IMREAL(K165)*COS(2*PI()*B165*54/Nt_load2)-2*IMAGINARY(K165)*SIN(2*PI()*B165*54/Nt_load2)</f>
        <v>-4.5352574729834059E-4</v>
      </c>
      <c r="BI426" s="240">
        <f t="shared" ref="BI426:BI489" ca="1" si="910">2*IMREAL(K165)*COS(2*PI()*B165*55/Nt_load2)-2*IMAGINARY(K165)*SIN(2*PI()*B165*55/Nt_load2)</f>
        <v>-5.6432046430723569E-5</v>
      </c>
      <c r="BJ426" s="240">
        <f t="shared" ref="BJ426:BJ489" ca="1" si="911">2*IMREAL(K165)*COS(2*PI()*B165*56/Nt_load2)-2*IMAGINARY(K165)*SIN(2*PI()*B165*56/Nt_load2)</f>
        <v>4.5629557079328423E-4</v>
      </c>
      <c r="BK426" s="240">
        <f t="shared" ref="BK426:BK489" ca="1" si="912">2*IMREAL(K165)*COS(2*PI()*B165*57/Nt_load2)-2*IMAGINARY(K165)*SIN(2*PI()*B165*57/Nt_load2)</f>
        <v>3.4035938677058257E-5</v>
      </c>
      <c r="BL426" s="240">
        <f t="shared" ref="BL426:BL489" ca="1" si="913">2*IMREAL(K165)*COS(2*PI()*B165*58/Nt_load2)-2*IMAGINARY(K165)*SIN(2*PI()*B165*58/Nt_load2)</f>
        <v>-4.5796613829141578E-4</v>
      </c>
      <c r="BM426" s="240">
        <f t="shared" ref="BM426:BM489" ca="1" si="914">2*IMREAL(K165)*COS(2*PI()*B165*59/Nt_load2)-2*IMAGINARY(K165)*SIN(2*PI()*B165*59/Nt_load2)</f>
        <v>-1.1557835365930263E-5</v>
      </c>
      <c r="BN426" s="240">
        <f t="shared" ref="BN426:BN489" ca="1" si="915">2*IMREAL(K165)*COS(2*PI()*B165*60/Nt_load2)-2*IMAGINARY(K165)*SIN(2*PI()*B165*60/Nt_load2)</f>
        <v>4.585334252493067E-4</v>
      </c>
      <c r="BO426" s="240">
        <f t="shared" ref="BO426:BO489" ca="1" si="916">2*IMREAL(K165)*COS(2*PI()*B165*61/Nt_load2)-2*IMAGINARY(K165)*SIN(2*PI()*B165*61/Nt_load2)</f>
        <v>-1.0948111782941076E-5</v>
      </c>
      <c r="BP426" s="240">
        <f t="shared" ref="BP426:BP489" ca="1" si="917">2*IMREAL(K165)*COS(2*PI()*B165*62/Nt_load2)-2*IMAGINARY(K165)*SIN(2*PI()*B165*62/Nt_load2)</f>
        <v>-4.5799606502298728E-4</v>
      </c>
      <c r="BQ426" s="240">
        <f t="shared" ref="BQ426:BQ489" ca="1" si="918">2*IMREAL(K165)*COS(2*PI()*B165*63/Nt_load2)-2*IMAGINARY(K165)*SIN(2*PI()*B165*63/Nt_load2)</f>
        <v>3.3427683971592461E-5</v>
      </c>
      <c r="BR426" s="240">
        <f t="shared" ref="BR426:BR489" ca="1" si="919">2*IMREAL(K165)*COS(2*PI()*B165*64/Nt_load2)-2*IMAGINARY(K165)*SIN(2*PI()*B165*64/Nt_load2)</f>
        <v>4.5635535216031044E-4</v>
      </c>
      <c r="BS426" s="240">
        <f t="shared" ref="BS426:BS489" ca="1" si="920">2*IMREAL(K165)*COS(2*PI()*B165*65/Nt_load2)-2*IMAGINARY(K165)*SIN(2*PI()*B165*65/Nt_load2)</f>
        <v>-5.5826725941630482E-5</v>
      </c>
      <c r="BT426" s="240">
        <f t="shared" ref="BT426:BT489" ca="1" si="921">2*IMREAL(K165)*COS(2*PI()*B165*66/Nt_load2)-2*IMAGINARY(K165)*SIN(2*PI()*B165*66/Nt_load2)</f>
        <v>-4.5361523928227161E-4</v>
      </c>
      <c r="BU426" s="240">
        <f t="shared" ref="BU426:BU489" ca="1" si="922">2*IMREAL(K165)*COS(2*PI()*B165*67/Nt_load2)-2*IMAGINARY(K165)*SIN(2*PI()*B165*67/Nt_load2)</f>
        <v>7.8091276439037888E-5</v>
      </c>
      <c r="BV426" s="240">
        <f t="shared" ref="BV426:BV489" ca="1" si="923">2*IMREAL(K165)*COS(2*PI()*B165*68/Nt_load2)-2*IMAGINARY(K165)*SIN(2*PI()*B165*68/Nt_load2)</f>
        <v>4.4978232756079844E-4</v>
      </c>
      <c r="BW426" s="240">
        <f t="shared" ref="BW426:BW489" ca="1" si="924">2*IMREAL(K165)*COS(2*PI()*B165*69/Nt_load2)-2*IMAGINARY(K165)*SIN(2*PI()*B165*69/Nt_load2)</f>
        <v>-1.0016769821150924E-4</v>
      </c>
      <c r="BX426" s="240">
        <f t="shared" ref="BX426:BX489" ca="1" si="925">2*IMREAL(K165)*COS(2*PI()*B165*70/Nt_load2)-2*IMAGINARY(K165)*SIN(2*PI()*B165*70/Nt_load2)</f>
        <v>-4.4486585081595346E-4</v>
      </c>
      <c r="BY426" s="240">
        <f t="shared" ref="BY426:BY489" ca="1" si="926">2*IMREAL(K165)*COS(2*PI()*B165*71/Nt_load2)-2*IMAGINARY(K165)*SIN(2*PI()*B165*71/Nt_load2)</f>
        <v>1.22002807225335E-4</v>
      </c>
      <c r="BZ426" s="240">
        <f t="shared" ref="BZ426:BZ489" ca="1" si="927">2*IMREAL(K165)*COS(2*PI()*B165*72/Nt_load2)-2*IMAGINARY(K165)*SIN(2*PI()*B165*72/Nt_load2)</f>
        <v>4.3887765327084476E-4</v>
      </c>
      <c r="CA426" s="240">
        <f t="shared" ref="CA426:CA489" ca="1" si="928">2*IMREAL(K165)*COS(2*PI()*B165*73/Nt_load2)-2*IMAGINARY(K165)*SIN(2*PI()*B165*73/Nt_load2)</f>
        <v>-1.4354400079037735E-4</v>
      </c>
      <c r="CB426" s="240">
        <f t="shared" ref="CB426:CB489" ca="1" si="929">2*IMREAL(K165)*COS(2*PI()*B165*74/Nt_load2)-2*IMAGINARY(K165)*SIN(2*PI()*B165*74/Nt_load2)</f>
        <v>-4.3183216101786608E-4</v>
      </c>
      <c r="CC426" s="240">
        <f t="shared" ref="CC426:CC489" ca="1" si="930">2*IMREAL(K165)*COS(2*PI()*B165*75/Nt_load2)-2*IMAGINARY(K165)*SIN(2*PI()*B165*75/Nt_load2)</f>
        <v>1.6473938428453994E-4</v>
      </c>
      <c r="CD426" s="240">
        <f t="shared" ref="CD426:CD489" ca="1" si="931">2*IMREAL(K165)*COS(2*PI()*B165*76/Nt_load2)-2*IMAGINARY(K165)*SIN(2*PI()*B165*76/Nt_load2)</f>
        <v>4.2374634726496545E-4</v>
      </c>
      <c r="CE426" s="240">
        <f t="shared" ref="CE426:CE489" ca="1" si="932">2*IMREAL(K165)*COS(2*PI()*B165*77/Nt_load2)-2*IMAGINARY(K165)*SIN(2*PI()*B165*77/Nt_load2)</f>
        <v>-1.8553789617249529E-4</v>
      </c>
      <c r="CF426" s="240">
        <f t="shared" ref="CF426:CF489" ca="1" si="933">2*IMREAL(K165)*COS(2*PI()*B165*78/Nt_load2)-2*IMAGINARY(K165)*SIN(2*PI()*B165*78/Nt_load2)</f>
        <v>-4.1463969144570458E-4</v>
      </c>
      <c r="CG426" s="240">
        <f t="shared" ref="CG426:CG489" ca="1" si="934">2*IMREAL(K165)*COS(2*PI()*B165*79/Nt_load2)-2*IMAGINARY(K165)*SIN(2*PI()*B165*79/Nt_load2)</f>
        <v>2.0588943101737666E-4</v>
      </c>
      <c r="CH426" s="240">
        <f t="shared" ref="CH426:CH489" ca="1" si="935">2*IMREAL(K165)*COS(2*PI()*B165*80/Nt_load2)-2*IMAGINARY(K165)*SIN(2*PI()*B165*80/Nt_load2)</f>
        <v>4.0453413229160607E-4</v>
      </c>
      <c r="CI426" s="240">
        <f t="shared" ref="CI426:CI489" ca="1" si="936">2*IMREAL(K165)*COS(2*PI()*B165*81/Nt_load2)-2*IMAGINARY(K165)*SIN(2*PI()*B165*81/Nt_load2)</f>
        <v>-2.2574496018914705E-4</v>
      </c>
      <c r="CJ426" s="240">
        <f t="shared" ref="CJ426:CJ489" ca="1" si="937">2*IMREAL(K165)*COS(2*PI()*B165*82/Nt_load2)-2*IMAGINARY(K165)*SIN(2*PI()*B165*82/Nt_load2)</f>
        <v>-3.9345401497980885E-4</v>
      </c>
      <c r="CK426" s="240">
        <f t="shared" ref="CK426:CK489" ca="1" si="938">2*IMREAL(K165)*COS(2*PI()*B165*83/Nt_load2)-2*IMAGINARY(K165)*SIN(2*PI()*B165*83/Nt_load2)</f>
        <v>2.4505664997889867E-4</v>
      </c>
      <c r="CL426" s="240">
        <f t="shared" ref="CL426:CL489" ca="1" si="939">2*IMREAL(K165)*COS(2*PI()*B165*84/Nt_load2)-2*IMAGINARY(K165)*SIN(2*PI()*B165*84/Nt_load2)</f>
        <v>3.8142603248342695E-4</v>
      </c>
      <c r="CM426" s="240">
        <f t="shared" ref="CM426:CM489" ca="1" si="940">2*IMREAL(K165)*COS(2*PI()*B165*85/Nt_load2)-2*IMAGINARY(K165)*SIN(2*PI()*B165*85/Nt_load2)</f>
        <v>-2.6377797683442382E-4</v>
      </c>
      <c r="CN426" s="240">
        <f t="shared" ref="CN426:CN489" ca="1" si="941">2*IMREAL(K165)*COS(2*PI()*B165*86/Nt_load2)-2*IMAGINARY(K165)*SIN(2*PI()*B165*86/Nt_load2)</f>
        <v>-3.6847916126581804E-4</v>
      </c>
      <c r="CO426" s="240">
        <f t="shared" ref="CO426:CO489" ca="1" si="942">2*IMREAL(K165)*COS(2*PI()*B165*87/Nt_load2)-2*IMAGINARY(K165)*SIN(2*PI()*B165*87/Nt_load2)</f>
        <v>2.8186383943954325E-4</v>
      </c>
      <c r="CP426" s="240">
        <f t="shared" ref="CP426:CP489" ca="1" si="943">2*IMREAL(K165)*COS(2*PI()*B165*88/Nt_load2)-2*IMAGINARY(K165)*SIN(2*PI()*B165*88/Nt_load2)</f>
        <v>3.5464459147375733E-4</v>
      </c>
      <c r="CQ426" s="240">
        <f t="shared" ref="CQ426:CQ489" ca="1" si="944">2*IMREAL(K165)*COS(2*PI()*B165*89/Nt_load2)-2*IMAGINARY(K165)*SIN(2*PI()*B165*89/Nt_load2)</f>
        <v>-2.9927066736708572E-4</v>
      </c>
      <c r="CR426" s="240">
        <f t="shared" ref="CR426:CR489" ca="1" si="945">2*IMREAL(K165)*COS(2*PI()*B165*90/Nt_load2)-2*IMAGINARY(K165)*SIN(2*PI()*B165*90/Nt_load2)</f>
        <v>-3.3995565179763899E-4</v>
      </c>
      <c r="CS426" s="240">
        <f t="shared" ref="CS426:CS489" ca="1" si="946">2*IMREAL(K165)*COS(2*PI()*B165*91/Nt_load2)-2*IMAGINARY(K165)*SIN(2*PI()*B165*91/Nt_load2)</f>
        <v>3.1595652604392651E-4</v>
      </c>
      <c r="CT426" s="240">
        <f t="shared" ref="CT426:CT489" ca="1" si="947">2*IMREAL(K165)*COS(2*PI()*B165*92/Nt_load2)-2*IMAGINARY(K165)*SIN(2*PI()*B165*92/Nt_load2)</f>
        <v>3.2444772917973277E-4</v>
      </c>
      <c r="CU426" s="240">
        <f t="shared" ref="CU426:CU489" ca="1" si="948">2*IMREAL(K165)*COS(2*PI()*B165*93/Nt_load2)-2*IMAGINARY(K165)*SIN(2*PI()*B165*93/Nt_load2)</f>
        <v>-3.3188121777500443E-4</v>
      </c>
      <c r="CV426" s="240">
        <f t="shared" ref="CV426:CV489" ca="1" si="949">2*IMREAL(K165)*COS(2*PI()*B165*94/Nt_load2)-2*IMAGINARY(K165)*SIN(2*PI()*B165*94/Nt_load2)</f>
        <v>-3.0815818356397679E-4</v>
      </c>
      <c r="CW426" s="240">
        <f t="shared" ref="CW426:CW489" ca="1" si="950">2*IMREAL(K165)*COS(2*PI()*B165*95/Nt_load2)-2*IMAGINARY(K165)*SIN(2*PI()*B165*95/Nt_load2)</f>
        <v>3.4700637858310119E-4</v>
      </c>
      <c r="CX426" s="240">
        <f t="shared" ref="CX426:CX489" ca="1" si="951">2*IMREAL(K165)*COS(2*PI()*B165*96/Nt_load2)-2*IMAGINARY(K165)*SIN(2*PI()*B165*96/Nt_load2)</f>
        <v>2.9112625789254641E-4</v>
      </c>
      <c r="CY426" s="240">
        <f t="shared" ref="CY426:CY489" ca="1" si="952">2*IMREAL(K165)*COS(2*PI()*B165*97/Nt_load2)-2*IMAGINARY(K165)*SIN(2*PI()*B165*97/Nt_load2)</f>
        <v>-3.6129557063103036E-4</v>
      </c>
      <c r="CZ426" s="240">
        <f t="shared" ref="CZ426:CZ489" ca="1" si="953">2*IMREAL(K165)*COS(2*PI()*B165*98/Nt_load2)-2*IMAGINARY(K165)*SIN(2*PI()*B165*98/Nt_load2)</f>
        <v>-2.7339298356620435E-4</v>
      </c>
      <c r="DA426" s="240">
        <f t="shared" ref="DA426:DA489" ca="1" si="954">2*IMREAL(K165)*COS(2*PI()*B165*99/Nt_load2)-2*IMAGINARY(K165)*SIN(2*PI()*B165*99/Nt_load2)</f>
        <v>3.7471437000354663E-4</v>
      </c>
      <c r="DB426" s="240">
        <f t="shared" ref="DB426:DB489" ca="1" si="955">2*IMREAL(K165)*COS(2*PI()*B165*100/Nt_load2)-2*IMAGINARY(K165)*SIN(2*PI()*B165*100/Nt_load2)</f>
        <v>2.5500108159605438E-4</v>
      </c>
      <c r="DC426" s="240">
        <f t="shared" ref="DC426:DC489" ca="1" si="956">2*IMREAL(K165)*COS(2*PI()*B165*101/Nt_load2)-2*IMAGINARY(K165)*SIN(2*PI()*B165*101/Nt_load2)</f>
        <v>-3.8723044963762207E-4</v>
      </c>
      <c r="DD426" s="240">
        <f t="shared" ref="DD426:DD489" ca="1" si="957">2*IMREAL(K165)*COS(2*PI()*B165*102/Nt_load2)-2*IMAGINARY(K165)*SIN(2*PI()*B165*102/Nt_load2)</f>
        <v>-2.3599485968487158E-4</v>
      </c>
      <c r="DE426" s="240">
        <f t="shared" ref="DE426:DE489" ca="1" si="958">2*IMREAL(K165)*COS(2*PI()*B165*103/Nt_load2)-2*IMAGINARY(K165)*SIN(2*PI()*B165*103/Nt_load2)</f>
        <v>3.9881365720113914E-4</v>
      </c>
      <c r="DF426" s="240">
        <f t="shared" ref="DF426:DF489" ca="1" si="959">2*IMREAL(K165)*COS(2*PI()*B165*104/Nt_load2)-2*IMAGINARY(K165)*SIN(2*PI()*B165*104/Nt_load2)</f>
        <v>2.1642010548601062E-4</v>
      </c>
      <c r="DG426" s="240">
        <f t="shared" ref="DG426:DG489" ca="1" si="960">2*IMREAL(K165)*COS(2*PI()*B165*105/Nt_load2)-2*IMAGINARY(K165)*SIN(2*PI()*B165*105/Nt_load2)</f>
        <v>-4.0943608773250811E-4</v>
      </c>
      <c r="DH426" s="240">
        <f t="shared" ref="DH426:DH489" ca="1" si="961">2*IMREAL(K165)*COS(2*PI()*B165*106/Nt_load2)-2*IMAGINARY(K165)*SIN(2*PI()*B165*106/Nt_load2)</f>
        <v>-1.9632397629687146E-4</v>
      </c>
      <c r="DI426" s="240">
        <f t="shared" ref="DI426:DI489" ca="1" si="962">2*IMREAL(K165)*COS(2*PI()*B165*107/Nt_load2)-2*IMAGINARY(K165)*SIN(2*PI()*B165*107/Nt_load2)</f>
        <v>4.1907215086616926E-4</v>
      </c>
      <c r="DJ426" s="240">
        <f t="shared" ref="DJ426:DJ489" ca="1" si="963">2*IMREAL(K165)*COS(2*PI()*B165*108/Nt_load2)-2*IMAGINARY(K165)*SIN(2*PI()*B165*108/Nt_load2)</f>
        <v>1.7575488545288386E-4</v>
      </c>
      <c r="DK426" s="240">
        <f t="shared" ref="DK426:DK489" ca="1" si="964">2*IMREAL(K165)*COS(2*PI()*B165*109/Nt_load2)-2*IMAGINARY(K165)*SIN(2*PI()*B165*109/Nt_load2)</f>
        <v>-4.2769863248200303E-4</v>
      </c>
      <c r="DL426" s="240">
        <f t="shared" ref="DL426:DL489" ca="1" si="965">2*IMREAL(K165)*COS(2*PI()*B165*110/Nt_load2)-2*IMAGINARY(K165)*SIN(2*PI()*B165*110/Nt_load2)</f>
        <v>-1.5476238569553055E-4</v>
      </c>
      <c r="DM426" s="240">
        <f t="shared" ref="DM426:DM489" ca="1" si="966">2*IMREAL(K165)*COS(2*PI()*B165*111/Nt_load2)-2*IMAGINARY(K165)*SIN(2*PI()*B165*111/Nt_load2)</f>
        <v>4.3529475063021204E-4</v>
      </c>
      <c r="DN426" s="240">
        <f t="shared" ref="DN426:DN489" ca="1" si="967">2*IMREAL(K165)*COS(2*PI()*B165*112/Nt_load2)-2*IMAGINARY(K165)*SIN(2*PI()*B165*112/Nt_load2)</f>
        <v>1.3339704979545283E-4</v>
      </c>
      <c r="DO426" s="240">
        <f t="shared" ref="DO426:DO489" ca="1" si="968">2*IMREAL(K165)*COS(2*PI()*B165*113/Nt_load2)-2*IMAGINARY(K165)*SIN(2*PI()*B165*113/Nt_load2)</f>
        <v>-4.4184220559683596E-4</v>
      </c>
      <c r="DP426" s="240">
        <f t="shared" ref="DP426:DP489" ca="1" si="969">2*IMREAL(K165)*COS(2*PI()*B165*114/Nt_load2)-2*IMAGINARY(K165)*SIN(2*PI()*B165*114/Nt_load2)</f>
        <v>-1.1171034871820365E-4</v>
      </c>
      <c r="DQ426" s="240">
        <f t="shared" ref="DQ426:DQ489" ca="1" si="970">2*IMREAL(K165)*COS(2*PI()*B165*115/Nt_load2)-2*IMAGINARY(K165)*SIN(2*PI()*B165*115/Nt_load2)</f>
        <v>4.4732522398937099E-4</v>
      </c>
      <c r="DR426" s="240">
        <f t="shared" ref="DR426:DR489" ca="1" si="971">2*IMREAL(K165)*COS(2*PI()*B165*116/Nt_load2)-2*IMAGINARY(K165)*SIN(2*PI()*B165*116/Nt_load2)</f>
        <v>8.9754527626233931E-5</v>
      </c>
      <c r="DS426" s="240">
        <f t="shared" ref="DS426:DS489" ca="1" si="972">2*IMREAL(K165)*COS(2*PI()*B165*117/Nt_load2)-2*IMAGINARY(K165)*SIN(2*PI()*B165*117/Nt_load2)</f>
        <v>-4.5173059673625374E-4</v>
      </c>
      <c r="DT426" s="240">
        <f t="shared" ref="DT426:DT489" ca="1" si="973">2*IMREAL(K165)*COS(2*PI()*B165*118/Nt_load2)-2*IMAGINARY(K165)*SIN(2*PI()*B165*118/Nt_load2)</f>
        <v>-6.7582480015644533E-5</v>
      </c>
      <c r="DU426" s="240">
        <f t="shared" ref="DU426:DU489" ca="1" si="974">2*IMREAL(K165)*COS(2*PI()*B165*119/Nt_load2)-2*IMAGINARY(K165)*SIN(2*PI()*B165*119/Nt_load2)</f>
        <v>4.5504771090867349E-4</v>
      </c>
      <c r="DV426" s="240">
        <f t="shared" ref="DV426:DV489" ca="1" si="975">2*IMREAL(K165)*COS(2*PI()*B165*120/Nt_load2)-2*IMAGINARY(K165)*SIN(2*PI()*B165*120/Nt_load2)</f>
        <v>4.5247620291171369E-5</v>
      </c>
      <c r="DW426" s="240">
        <f t="shared" ref="DW426:DW489" ca="1" si="976">2*IMREAL(K165)*COS(2*PI()*B165*121/Nt_load2)-2*IMAGINARY(K165)*SIN(2*PI()*B165*121/Nt_load2)</f>
        <v>-4.5726857528804007E-4</v>
      </c>
      <c r="DX426" s="240">
        <f t="shared" ref="DX426:DX489" ca="1" si="977">2*IMREAL(K165)*COS(2*PI()*B165*122/Nt_load2)-2*IMAGINARY(K165)*SIN(2*PI()*B165*122/Nt_load2)</f>
        <v>-2.2803755086193338E-5</v>
      </c>
      <c r="DY426" s="240">
        <f t="shared" ref="DY426:DY489" ca="1" si="978">2*IMREAL(K165)*COS(2*PI()*B165*123/Nt_load2)-2*IMAGINARY(K165)*SIN(2*PI()*B165*123/Nt_load2)</f>
        <v>4.5838783961754122E-4</v>
      </c>
      <c r="DZ426" s="240">
        <f t="shared" ref="DZ426:DZ489" ca="1" si="979">2*IMREAL(K165)*COS(2*PI()*B165*124/Nt_load2)-2*IMAGINARY(K165)*SIN(2*PI()*B165*124/Nt_load2)</f>
        <v>3.0495363782658631E-7</v>
      </c>
      <c r="EA426" s="240">
        <f t="shared" ref="EA426:EA489" ca="1" si="980">2*IMREAL(K165)*COS(2*PI()*B165*125/Nt_load2)-2*IMAGINARY(K165)*SIN(2*PI()*B165*125/Nt_load2)</f>
        <v>-4.5840280749137114E-4</v>
      </c>
      <c r="EB426" s="240">
        <f t="shared" ref="EB426:EB489" ca="1" si="981">2*IMREAL(K165)*COS(2*PI()*B165*126/Nt_load2)-2*IMAGINARY(K165)*SIN(2*PI()*B165*126/Nt_load2)</f>
        <v>2.2194582470551447E-5</v>
      </c>
      <c r="EC426" s="240">
        <f t="shared" ref="EC426:EC489" ca="1" si="982">2*IMREAL(K165)*COS(2*PI()*B165*127/Nt_load2)-2*IMAGINARY(K165)*SIN(2*PI()*B165*127/Nt_load2)</f>
        <v>4.5731344285061072E-4</v>
      </c>
      <c r="ED426" s="240">
        <f t="shared" ref="ED426:ED489" ca="1" si="983">2*IMREAL(K165)*COS(2*PI()*B165*128/Nt_load2)-2*IMAGINARY(K165)*SIN(2*PI()*B165*128/Nt_load2)</f>
        <v>-4.4640649885742104E-5</v>
      </c>
      <c r="EE426" s="240">
        <f t="shared" ref="EE426:EE489" ca="1" si="984">2*IMREAL(K165)*COS(2*PI()*B165*129/Nt_load2)-2*IMAGINARY(K165)*SIN(2*PI()*B165*129/Nt_load2)</f>
        <v>-4.5512237007009504E-4</v>
      </c>
      <c r="EF426" s="240">
        <f t="shared" ref="EF426:EF489" ca="1" si="985">2*IMREAL(K165)*COS(2*PI()*B165*130/Nt_load2)-2*IMAGINARY(K165)*SIN(2*PI()*B165*130/Nt_load2)</f>
        <v>6.6979174065298901E-5</v>
      </c>
      <c r="EG426" s="240">
        <f t="shared" ref="EG426:EG489" ca="1" si="986">2*IMREAL(K165)*COS(2*PI()*B165*131/Nt_load2)-2*IMAGINARY(K165)*SIN(2*PI()*B165*131/Nt_load2)</f>
        <v>4.5183486763607027E-4</v>
      </c>
      <c r="EH426" s="240">
        <f t="shared" ref="EH426:EH489" ca="1" si="987">2*IMREAL(K165)*COS(2*PI()*B165*132/Nt_load2)-2*IMAGINARY(K165)*SIN(2*PI()*B165*132/Nt_load2)</f>
        <v>-8.9156339547849674E-5</v>
      </c>
      <c r="EI426" s="240">
        <f t="shared" ref="EI426:EI489" ca="1" si="988">2*IMREAL(K165)*COS(2*PI()*B165*133/Nt_load2)-2*IMAGINARY(K165)*SIN(2*PI()*B165*133/Nt_load2)</f>
        <v>-4.4745885542985024E-4</v>
      </c>
      <c r="EJ426" s="240">
        <f t="shared" ref="EJ426:EJ489" ca="1" si="989">2*IMREAL(K165)*COS(2*PI()*B165*134/Nt_load2)-2*IMAGINARY(K165)*SIN(2*PI()*B165*134/Nt_load2)</f>
        <v>1.1111871959926932E-4</v>
      </c>
      <c r="EK426" s="240">
        <f t="shared" ref="EK426:EK489" ca="1" si="990">2*IMREAL(K165)*COS(2*PI()*B165*135/Nt_load2)-2*IMAGINARY(K165)*SIN(2*PI()*B165*135/Nt_load2)</f>
        <v>4.4200487564813296E-4</v>
      </c>
      <c r="EL426" s="240">
        <f t="shared" ref="EL426:EL489" ca="1" si="991">2*IMREAL(K165)*COS(2*PI()*B165*136/Nt_load2)-2*IMAGINARY(K165)*SIN(2*PI()*B165*136/Nt_load2)</f>
        <v>-1.3281340492231127E-4</v>
      </c>
      <c r="EM426" s="240">
        <f t="shared" ref="EM426:EM489" ca="1" si="992">2*IMREAL(K165)*COS(2*PI()*B165*137/Nt_load2)-2*IMAGINARY(K165)*SIN(2*PI()*B165*137/Nt_load2)</f>
        <v>-4.3548606740592493E-4</v>
      </c>
      <c r="EN426" s="240">
        <f t="shared" ref="EN426:EN489" ca="1" si="993">2*IMREAL(K165)*COS(2*PI()*B165*138/Nt_load2)-2*IMAGINARY(K165)*SIN(2*PI()*B165*138/Nt_load2)</f>
        <v>1.541881311198151E-4</v>
      </c>
      <c r="EO426" s="240">
        <f t="shared" ref="EO426:EO489" ca="1" si="994">2*IMREAL(K165)*COS(2*PI()*B165*139/Nt_load2)-2*IMAGINARY(K165)*SIN(2*PI()*B165*139/Nt_load2)</f>
        <v>4.2791813508325719E-4</v>
      </c>
      <c r="EP426" s="240">
        <f t="shared" ref="EP426:EP489" ca="1" si="995">2*IMREAL(K165)*COS(2*PI()*B165*140/Nt_load2)-2*IMAGINARY(K165)*SIN(2*PI()*B165*140/Nt_load2)</f>
        <v>-1.7519140460416614E-4</v>
      </c>
      <c r="EQ426" s="240">
        <f t="shared" ref="EQ426:EQ489" ca="1" si="996">2*IMREAL(K165)*COS(2*PI()*B165*141/Nt_load2)-2*IMAGINARY(K165)*SIN(2*PI()*B165*141/Nt_load2)</f>
        <v>-4.1931931049197618E-4</v>
      </c>
      <c r="ER426" s="240">
        <f t="shared" ref="ER426:ER489" ca="1" si="997">2*IMREAL(K165)*COS(2*PI()*B165*142/Nt_load2)-2*IMAGINARY(K165)*SIN(2*PI()*B165*142/Nt_load2)</f>
        <v>1.9577262664987114E-4</v>
      </c>
      <c r="ES426" s="240">
        <f t="shared" ref="ES426:ES489" ca="1" si="998">2*IMREAL(K165)*COS(2*PI()*B165*143/Nt_load2)-2*IMAGINARY(K165)*SIN(2*PI()*B165*143/Nt_load2)</f>
        <v>4.097103089536864E-4</v>
      </c>
      <c r="ET426" s="240">
        <f t="shared" ref="ET426:ET489" ca="1" si="999">2*IMREAL(K165)*COS(2*PI()*B165*144/Nt_load2)-2*IMAGINARY(K165)*SIN(2*PI()*B165*144/Nt_load2)</f>
        <v>-2.1588221529033128E-4</v>
      </c>
      <c r="EU426" s="240">
        <f t="shared" ref="EU426:EU489" ca="1" si="1000">2*IMREAL(K165)*COS(2*PI()*B165*145/Nt_load2)-2*IMAGINARY(K165)*SIN(2*PI()*B165*145/Nt_load2)</f>
        <v>-3.991142793947428E-4</v>
      </c>
      <c r="EV426" s="240">
        <f t="shared" ref="EV426:EV489" ca="1" si="1001">2*IMREAL(K165)*COS(2*PI()*B165*146/Nt_load2)-2*IMAGINARY(K165)*SIN(2*PI()*B165*146/Nt_load2)</f>
        <v>2.3547172476509658E-4</v>
      </c>
      <c r="EW426" s="240">
        <f t="shared" ref="EW426:EW489" ca="1" si="1002">2*IMREAL(K165)*COS(2*PI()*B165*147/Nt_load2)-2*IMAGINARY(K165)*SIN(2*PI()*B165*147/Nt_load2)</f>
        <v>3.8755674857845535E-4</v>
      </c>
      <c r="EX426" s="240">
        <f t="shared" ref="EX426:EX489" ca="1" si="1003">2*IMREAL(K165)*COS(2*PI()*B165*148/Nt_load2)-2*IMAGINARY(K165)*SIN(2*PI()*B165*148/Nt_load2)</f>
        <v>-2.5449396223001567E-4</v>
      </c>
      <c r="EY426" s="240">
        <f t="shared" ref="EY426:EY489" ca="1" si="1004">2*IMREAL(K165)*COS(2*PI()*B165*149/Nt_load2)-2*IMAGINARY(K165)*SIN(2*PI()*B165*149/Nt_load2)</f>
        <v>-3.7506555960888056E-4</v>
      </c>
      <c r="EZ426" s="240">
        <f t="shared" ref="EZ426:EZ489" ca="1" si="1005">2*IMREAL(K165)*COS(2*PI()*B165*150/Nt_load2)-2*IMAGINARY(K165)*SIN(2*PI()*B165*150/Nt_load2)</f>
        <v>2.7290310144888441E-4</v>
      </c>
      <c r="FA426" s="240">
        <f t="shared" ref="FA426:FA489" ca="1" si="1006">2*IMREAL(K165)*COS(2*PI()*B165*151/Nt_load2)-2*IMAGINARY(K165)*SIN(2*PI()*B165*151/Nt_load2)</f>
        <v>3.6167080485433717E-4</v>
      </c>
      <c r="FB426" s="240">
        <f t="shared" ref="FB426:FB489" ca="1" si="1007">2*IMREAL(K165)*COS(2*PI()*B165*152/Nt_load2)-2*IMAGINARY(K165)*SIN(2*PI()*B165*152/Nt_load2)</f>
        <v>-2.9065479319287445E-4</v>
      </c>
      <c r="FC426" s="240">
        <f t="shared" ref="FC426:FC489" ca="1" si="1008">2*IMREAL(K165)*COS(2*PI()*B165*153/Nt_load2)-2*IMAGINARY(K165)*SIN(2*PI()*B165*153/Nt_load2)</f>
        <v>-3.4740475345228624E-4</v>
      </c>
      <c r="FD426" s="240">
        <f t="shared" ref="FD426:FD489" ca="1" si="1009">2*IMREAL(K165)*COS(2*PI()*B165*154/Nt_load2)-2*IMAGINARY(K165)*SIN(2*PI()*B165*154/Nt_load2)</f>
        <v>3.0770627208170979E-4</v>
      </c>
      <c r="FE426" s="240">
        <f t="shared" ref="FE426:FE489" ca="1" si="1010">2*IMREAL(K165)*COS(2*PI()*B165*155/Nt_load2)-2*IMAGINARY(K165)*SIN(2*PI()*B165*155/Nt_load2)</f>
        <v>3.3230177357010642E-4</v>
      </c>
      <c r="FF426" s="240">
        <f t="shared" ref="FF426:FF489" ca="1" si="1011">2*IMREAL(K165)*COS(2*PI()*B165*156/Nt_load2)-2*IMAGINARY(K165)*SIN(2*PI()*B165*156/Nt_load2)</f>
        <v>-3.240164596092234E-4</v>
      </c>
      <c r="FG426" s="240">
        <f t="shared" ref="FG426:FG489" ca="1" si="1012">2*IMREAL(K165)*COS(2*PI()*B165*157/Nt_load2)-2*IMAGINARY(K165)*SIN(2*PI()*B165*157/Nt_load2)</f>
        <v>-3.1639824960919861E-4</v>
      </c>
      <c r="FH426" s="240">
        <f t="shared" ref="FH426:FH489" ca="1" si="1013">2*IMREAL(K165)*COS(2*PI()*B165*158/Nt_load2)-2*IMAGINARY(K165)*SIN(2*PI()*B165*158/Nt_load2)</f>
        <v>3.3954606310503902E-4</v>
      </c>
      <c r="FI426" s="240">
        <f t="shared" ref="FI426:FI489" ca="1" si="1014">2*IMREAL(K165)*COS(2*PI()*B165*159/Nt_load2)-2*IMAGINARY(K165)*SIN(2*PI()*B165*159/Nt_load2)</f>
        <v>2.9973249455176882E-4</v>
      </c>
      <c r="FJ426" s="240">
        <f t="shared" ref="FJ426:FJ489" ca="1" si="1015">2*IMREAL(K165)*COS(2*PI()*B165*160/Nt_load2)-2*IMAGINARY(K165)*SIN(2*PI()*B165*160/Nt_load2)</f>
        <v>-3.542576703941121E-4</v>
      </c>
      <c r="FK426" s="240">
        <f t="shared" ref="FK426:FK489" ca="1" si="1016">2*IMREAL(K165)*COS(2*PI()*B165*161/Nt_load2)-2*IMAGINARY(K165)*SIN(2*PI()*B165*161/Nt_load2)</f>
        <v>-2.8234465766149809E-4</v>
      </c>
      <c r="FL426" s="240">
        <f t="shared" ref="FL426:FL489" ca="1" si="1017">2*IMREAL(K165)*COS(2*PI()*B165*162/Nt_load2)-2*IMAGINARY(K165)*SIN(2*PI()*B165*162/Nt_load2)</f>
        <v>3.6811583992589877E-4</v>
      </c>
      <c r="FM426" s="240">
        <f t="shared" ref="FM426:FM489" ca="1" si="1018">2*IMREAL(K165)*COS(2*PI()*B165*163/Nt_load2)-2*IMAGINARY(K165)*SIN(2*PI()*B165*163/Nt_load2)</f>
        <v>2.6427662776043915E-4</v>
      </c>
      <c r="FN426" s="240">
        <f t="shared" ref="FN426:FN489" ca="1" si="1019">2*IMREAL(K165)*COS(2*PI()*B165*164/Nt_load2)-2*IMAGINARY(K165)*SIN(2*PI()*B165*164/Nt_load2)</f>
        <v>-3.8108718615617192E-4</v>
      </c>
      <c r="FO426" s="240">
        <f t="shared" ref="FO426:FO489" ca="1" si="1020">2*IMREAL(K165)*COS(2*PI()*B165*165/Nt_load2)-2*IMAGINARY(K165)*SIN(2*PI()*B165*165/Nt_load2)</f>
        <v>-2.4557193231522799E-4</v>
      </c>
      <c r="FP426" s="240">
        <f t="shared" ref="FP426:FP489" ca="1" si="1021">2*IMREAL(K165)*COS(2*PI()*B165*166/Nt_load2)-2*IMAGINARY(K165)*SIN(2*PI()*B165*166/Nt_load2)</f>
        <v>3.9314045997568536E-4</v>
      </c>
      <c r="FQ426" s="240">
        <f t="shared" ref="FQ426:FQ489" ca="1" si="1022">2*IMREAL(K165)*COS(2*PI()*B165*167/Nt_load2)-2*IMAGINARY(K165)*SIN(2*PI()*B165*167/Nt_load2)</f>
        <v>2.2627563257548677E-4</v>
      </c>
      <c r="FR426" s="240">
        <f t="shared" ref="FR426:FR489" ca="1" si="1023">2*IMREAL(K165)*COS(2*PI()*B165*168/Nt_load2)-2*IMAGINARY(K165)*SIN(2*PI()*B165*168/Nt_load2)</f>
        <v>-4.042466239920936E-4</v>
      </c>
      <c r="FS426" s="240">
        <f t="shared" ref="FS426:FS489" ca="1" si="1024">2*IMREAL(K165)*COS(2*PI()*B165*169/Nt_load2)-2*IMAGINARY(K165)*SIN(2*PI()*B165*169/Nt_load2)</f>
        <v>-2.0643421501746604E-4</v>
      </c>
      <c r="FT426" s="240">
        <f t="shared" ref="FT426:FT489" ca="1" si="1025">2*IMREAL(K165)*COS(2*PI()*B165*170/Nt_load2)-2*IMAGINARY(K165)*SIN(2*PI()*B165*170/Nt_load2)</f>
        <v>4.1437892248347049E-4</v>
      </c>
      <c r="FU426" s="240">
        <f t="shared" ref="FU426:FU489" ca="1" si="1026">2*IMREAL(K165)*COS(2*PI()*B165*171/Nt_load2)-2*IMAGINARY(K165)*SIN(2*PI()*B165*171/Nt_load2)</f>
        <v>1.8609547935398985E-4</v>
      </c>
      <c r="FV426" s="240">
        <f t="shared" ref="FV426:FV489" ca="1" si="1027">2*IMREAL(K165)*COS(2*PI()*B165*172/Nt_load2)-2*IMAGINARY(K165)*SIN(2*PI()*B165*172/Nt_load2)</f>
        <v>-4.2351294585528902E-4</v>
      </c>
      <c r="FW426" s="240">
        <f t="shared" ref="FW426:FW489" ca="1" si="1028">2*IMREAL(K165)*COS(2*PI()*B165*173/Nt_load2)-2*IMAGINARY(K165)*SIN(2*PI()*B165*173/Nt_load2)</f>
        <v>-1.6530842338068733E-4</v>
      </c>
      <c r="FX426" s="240">
        <f t="shared" ref="FX426:FX489" ca="1" si="1029">2*IMREAL(K165)*COS(2*PI()*B165*174/Nt_load2)-2*IMAGINARY(K165)*SIN(2*PI()*B165*174/Nt_load2)</f>
        <v>4.3162668944518844E-4</v>
      </c>
      <c r="FY426" s="240">
        <f t="shared" ref="FY426:FY489" ca="1" si="1030">2*IMREAL(K165)*COS(2*PI()*B165*175/Nt_load2)-2*IMAGINARY(K165)*SIN(2*PI()*B165*175/Nt_load2)</f>
        <v>1.441231249361773E-4</v>
      </c>
      <c r="FZ426" s="240">
        <f t="shared" ref="FZ426:FZ489" ca="1" si="1031">2*IMREAL(K165)*COS(2*PI()*B165*176/Nt_load2)-2*IMAGINARY(K165)*SIN(2*PI()*B165*176/Nt_load2)</f>
        <v>-4.3870060653417286E-4</v>
      </c>
      <c r="GA426" s="240">
        <f t="shared" ref="GA426:GA489" ca="1" si="1032">2*IMREAL(K165)*COS(2*PI()*B165*177/Nt_load2)-2*IMAGINARY(K165)*SIN(2*PI()*B165*177/Nt_load2)</f>
        <v>-1.2259062125997657E-4</v>
      </c>
      <c r="GB426" s="240">
        <f t="shared" ref="GB426:GB489" ca="1" si="1033">2*IMREAL(K165)*COS(2*PI()*B165*178/Nt_load2)-2*IMAGINARY(K165)*SIN(2*PI()*B165*178/Nt_load2)</f>
        <v>4.4471765543638937E-4</v>
      </c>
      <c r="GC426" s="240">
        <f t="shared" ref="GC426:GC489" ca="1" si="1034">2*IMREAL(K165)*COS(2*PI()*B165*179/Nt_load2)-2*IMAGINARY(K165)*SIN(2*PI()*B165*179/Nt_load2)</f>
        <v>1.0076278603949004E-4</v>
      </c>
      <c r="GD426" s="240">
        <f t="shared" ref="GD426:GD489" ca="1" si="1035">2*IMREAL(K165)*COS(2*PI()*B165*180/Nt_load2)-2*IMAGINARY(K165)*SIN(2*PI()*B165*180/Nt_load2)</f>
        <v>-4.4966334055398746E-4</v>
      </c>
      <c r="GE426" s="240">
        <f t="shared" ref="GE426:GE489" ca="1" si="1036">2*IMREAL(K165)*COS(2*PI()*B165*181/Nt_load2)-2*IMAGINARY(K165)*SIN(2*PI()*B165*181/Nt_load2)</f>
        <v>-7.8692204441682169E-5</v>
      </c>
      <c r="GF426" s="240">
        <f t="shared" ref="GF426:GF489" ca="1" si="1037">2*IMREAL(K165)*COS(2*PI()*B165*182/Nt_load2)-2*IMAGINARY(K165)*SIN(2*PI()*B165*182/Nt_load2)</f>
        <v>4.5352574729833934E-4</v>
      </c>
      <c r="GG426" s="240">
        <f t="shared" ref="GG426:GG489" ca="1" si="1038">2*IMREAL(K165)*COS(2*PI()*B165*183/Nt_load2)-2*IMAGINARY(K165)*SIN(2*PI()*B165*183/Nt_load2)</f>
        <v>5.6432046430725575E-5</v>
      </c>
      <c r="GH426" s="240">
        <f t="shared" ref="GH426:GH489" ca="1" si="1039">2*IMREAL(K165)*COS(2*PI()*B165*184/Nt_load2)-2*IMAGINARY(K165)*SIN(2*PI()*B165*184/Nt_load2)</f>
        <v>-4.5629557079328472E-4</v>
      </c>
      <c r="GI426" s="240">
        <f t="shared" ref="GI426:GI489" ca="1" si="1040">2*IMREAL(K165)*COS(2*PI()*B165*185/Nt_load2)-2*IMAGINARY(K165)*SIN(2*PI()*B165*185/Nt_load2)</f>
        <v>-3.4035938677079772E-5</v>
      </c>
      <c r="GJ426" s="240">
        <f t="shared" ref="GJ426:GJ489" ca="1" si="1041">2*IMREAL(K165)*COS(2*PI()*B165*186/Nt_load2)-2*IMAGINARY(K165)*SIN(2*PI()*B165*186/Nt_load2)</f>
        <v>4.5796613829141497E-4</v>
      </c>
      <c r="GK426" s="240">
        <f t="shared" ref="GK426:GK489" ca="1" si="1042">2*IMREAL(K165)*COS(2*PI()*B165*187/Nt_load2)-2*IMAGINARY(K165)*SIN(2*PI()*B165*187/Nt_load2)</f>
        <v>1.1557835365938801E-5</v>
      </c>
      <c r="GL426" s="240">
        <f t="shared" ref="GL426:GL489" ca="1" si="1043">2*IMREAL(K165)*COS(2*PI()*B165*188/Nt_load2)-2*IMAGINARY(K165)*SIN(2*PI()*B165*188/Nt_load2)</f>
        <v>-4.5853342524930664E-4</v>
      </c>
      <c r="GM426" s="240">
        <f t="shared" ref="GM426:GM489" ca="1" si="1044">2*IMREAL(K165)*COS(2*PI()*B165*189/Nt_load2)-2*IMAGINARY(K165)*SIN(2*PI()*B165*189/Nt_load2)</f>
        <v>1.0948111782945568E-5</v>
      </c>
      <c r="GN426" s="240">
        <f t="shared" ref="GN426:GN489" ca="1" si="1045">2*IMREAL(K165)*COS(2*PI()*B165*190/Nt_load2)-2*IMAGINARY(K165)*SIN(2*PI()*B165*190/Nt_load2)</f>
        <v>4.5799606502298836E-4</v>
      </c>
      <c r="GO426" s="240">
        <f t="shared" ref="GO426:GO489" ca="1" si="1046">2*IMREAL(K165)*COS(2*PI()*B165*191/Nt_load2)-2*IMAGINARY(K165)*SIN(2*PI()*B165*191/Nt_load2)</f>
        <v>-3.3427683971577445E-5</v>
      </c>
      <c r="GP426" s="240">
        <f t="shared" ref="GP426:GP489" ca="1" si="1047">2*IMREAL(K165)*COS(2*PI()*B165*192/Nt_load2)-2*IMAGINARY(K165)*SIN(2*PI()*B165*192/Nt_load2)</f>
        <v>-4.5635535216031125E-4</v>
      </c>
      <c r="GQ426" s="240">
        <f t="shared" ref="GQ426:GQ489" ca="1" si="1048">2*IMREAL(K165)*COS(2*PI()*B165*193/Nt_load2)-2*IMAGINARY(K165)*SIN(2*PI()*B165*193/Nt_load2)</f>
        <v>5.5826725941628476E-5</v>
      </c>
      <c r="GR426" s="240">
        <f t="shared" ref="GR426:GR489" ca="1" si="1049">2*IMREAL(K165)*COS(2*PI()*B165*194/Nt_load2)-2*IMAGINARY(K165)*SIN(2*PI()*B165*194/Nt_load2)</f>
        <v>4.5361523928227096E-4</v>
      </c>
      <c r="GS426" s="240">
        <f t="shared" ref="GS426:GS489" ca="1" si="1050">2*IMREAL(K165)*COS(2*PI()*B165*195/Nt_load2)-2*IMAGINARY(K165)*SIN(2*PI()*B165*195/Nt_load2)</f>
        <v>-7.8091276439016638E-5</v>
      </c>
      <c r="GT426" s="240">
        <f t="shared" ref="GT426:GT489" ca="1" si="1051">2*IMREAL(K165)*COS(2*PI()*B165*196/Nt_load2)-2*IMAGINARY(K165)*SIN(2*PI()*B165*196/Nt_load2)</f>
        <v>-4.4978232756080137E-4</v>
      </c>
      <c r="GU426" s="240">
        <f t="shared" ref="GU426:GU489" ca="1" si="1052">2*IMREAL(K165)*COS(2*PI()*B165*197/Nt_load2)-2*IMAGINARY(K165)*SIN(2*PI()*B165*197/Nt_load2)</f>
        <v>1.0016769821150092E-4</v>
      </c>
      <c r="GV426" s="240">
        <f t="shared" ref="GV426:GV489" ca="1" si="1053">2*IMREAL(K165)*COS(2*PI()*B165*198/Nt_load2)-2*IMAGINARY(K165)*SIN(2*PI()*B165*198/Nt_load2)</f>
        <v>4.4486585081595395E-4</v>
      </c>
      <c r="GW426" s="240">
        <f t="shared" ref="GW426:GW489" ca="1" si="1054">2*IMREAL(K165)*COS(2*PI()*B165*199/Nt_load2)-2*IMAGINARY(K165)*SIN(2*PI()*B165*199/Nt_load2)</f>
        <v>-1.2200280722533932E-4</v>
      </c>
      <c r="GX426" s="240">
        <f t="shared" ref="GX426:GX489" ca="1" si="1055">2*IMREAL(K165)*COS(2*PI()*B165*200/Nt_load2)-2*IMAGINARY(K165)*SIN(2*PI()*B165*200/Nt_load2)</f>
        <v>-4.3887765327085099E-4</v>
      </c>
      <c r="GY426" s="240">
        <f t="shared" ref="GY426:GY489" ca="1" si="1056">2*IMREAL(K165)*COS(2*PI()*B165*201/Nt_load2)-2*IMAGINARY(K165)*SIN(2*PI()*B165*201/Nt_load2)</f>
        <v>1.4354400079036306E-4</v>
      </c>
      <c r="GZ426" s="240">
        <f t="shared" ref="GZ426:GZ489" ca="1" si="1057">2*IMREAL(K165)*COS(2*PI()*B165*202/Nt_load2)-2*IMAGINARY(K165)*SIN(2*PI()*B165*202/Nt_load2)</f>
        <v>4.3183216101786895E-4</v>
      </c>
      <c r="HA426" s="240">
        <f t="shared" ref="HA426:HA489" ca="1" si="1058">2*IMREAL(K165)*COS(2*PI()*B165*203/Nt_load2)-2*IMAGINARY(K165)*SIN(2*PI()*B165*203/Nt_load2)</f>
        <v>-1.6473938428453804E-4</v>
      </c>
      <c r="HB426" s="240">
        <f t="shared" ref="HB426:HB489" ca="1" si="1059">2*IMREAL(K165)*COS(2*PI()*B165*204/Nt_load2)-2*IMAGINARY(K165)*SIN(2*PI()*B165*204/Nt_load2)</f>
        <v>-4.2374634726496377E-4</v>
      </c>
      <c r="HC426" s="240">
        <f t="shared" ref="HC426:HC489" ca="1" si="1060">2*IMREAL(K165)*COS(2*PI()*B165*205/Nt_load2)-2*IMAGINARY(K165)*SIN(2*PI()*B165*205/Nt_load2)</f>
        <v>1.8553789617248152E-4</v>
      </c>
      <c r="HD426" s="240">
        <f t="shared" ref="HD426:HD489" ca="1" si="1061">2*IMREAL(K165)*COS(2*PI()*B165*206/Nt_load2)-2*IMAGINARY(K165)*SIN(2*PI()*B165*206/Nt_load2)</f>
        <v>4.1463969144571103E-4</v>
      </c>
      <c r="HE426" s="240">
        <f t="shared" ref="HE426:HE489" ca="1" si="1062">2*IMREAL(K165)*COS(2*PI()*B165*207/Nt_load2)-2*IMAGINARY(K165)*SIN(2*PI()*B165*207/Nt_load2)</f>
        <v>-2.0588943101736899E-4</v>
      </c>
      <c r="HF426" s="240">
        <f t="shared" ref="HF426:HF489" ca="1" si="1063">2*IMREAL(K165)*COS(2*PI()*B165*208/Nt_load2)-2*IMAGINARY(K165)*SIN(2*PI()*B165*208/Nt_load2)</f>
        <v>-4.0453413229160699E-4</v>
      </c>
      <c r="HG426" s="240">
        <f t="shared" ref="HG426:HG489" ca="1" si="1064">2*IMREAL(K165)*COS(2*PI()*B165*209/Nt_load2)-2*IMAGINARY(K165)*SIN(2*PI()*B165*209/Nt_load2)</f>
        <v>2.2574496018915098E-4</v>
      </c>
      <c r="HH426" s="240">
        <f t="shared" ref="HH426:HH489" ca="1" si="1065">2*IMREAL(K165)*COS(2*PI()*B165*210/Nt_load2)-2*IMAGINARY(K165)*SIN(2*PI()*B165*210/Nt_load2)</f>
        <v>3.9345401497981991E-4</v>
      </c>
      <c r="HI426" s="240">
        <f t="shared" ref="HI426:HI489" ca="1" si="1066">2*IMREAL(K165)*COS(2*PI()*B165*211/Nt_load2)-2*IMAGINARY(K165)*SIN(2*PI()*B165*211/Nt_load2)</f>
        <v>-2.4505664997889146E-4</v>
      </c>
      <c r="HJ426" s="240">
        <f t="shared" ref="HJ426:HJ489" ca="1" si="1067">2*IMREAL(K165)*COS(2*PI()*B165*212/Nt_load2)-2*IMAGINARY(K165)*SIN(2*PI()*B165*212/Nt_load2)</f>
        <v>-3.8142603248343172E-4</v>
      </c>
      <c r="HK426" s="240">
        <f t="shared" ref="HK426:HK489" ca="1" si="1068">2*IMREAL(K165)*COS(2*PI()*B165*213/Nt_load2)-2*IMAGINARY(K165)*SIN(2*PI()*B165*213/Nt_load2)</f>
        <v>2.6377797683442751E-4</v>
      </c>
      <c r="HL426" s="240">
        <f t="shared" ref="HL426:HL489" ca="1" si="1069">2*IMREAL(K165)*COS(2*PI()*B165*214/Nt_load2)-2*IMAGINARY(K165)*SIN(2*PI()*B165*214/Nt_load2)</f>
        <v>3.6847916126581532E-4</v>
      </c>
      <c r="HM426" s="240">
        <f t="shared" ref="HM426:HM489" ca="1" si="1070">2*IMREAL(K165)*COS(2*PI()*B165*215/Nt_load2)-2*IMAGINARY(K165)*SIN(2*PI()*B165*215/Nt_load2)</f>
        <v>-2.8186383943952623E-4</v>
      </c>
      <c r="HN426" s="240">
        <f t="shared" ref="HN426:HN489" ca="1" si="1071">2*IMREAL(K165)*COS(2*PI()*B165*216/Nt_load2)-2*IMAGINARY(K165)*SIN(2*PI()*B165*216/Nt_load2)</f>
        <v>-3.5464459147376275E-4</v>
      </c>
      <c r="HO426" s="240">
        <f t="shared" ref="HO426:HO489" ca="1" si="1072">2*IMREAL(K165)*COS(2*PI()*B165*217/Nt_load2)-2*IMAGINARY(K165)*SIN(2*PI()*B165*217/Nt_load2)</f>
        <v>2.9927066736707927E-4</v>
      </c>
      <c r="HP426" s="240">
        <f t="shared" ref="HP426:HP489" ca="1" si="1073">2*IMREAL(K165)*COS(2*PI()*B165*218/Nt_load2)-2*IMAGINARY(K165)*SIN(2*PI()*B165*218/Nt_load2)</f>
        <v>3.3995565179763596E-4</v>
      </c>
      <c r="HQ426" s="240">
        <f t="shared" ref="HQ426:HQ489" ca="1" si="1074">2*IMREAL(K165)*COS(2*PI()*B165*219/Nt_load2)-2*IMAGINARY(K165)*SIN(2*PI()*B165*219/Nt_load2)</f>
        <v>-3.1595652604392977E-4</v>
      </c>
      <c r="HR426" s="240">
        <f t="shared" ref="HR426:HR489" ca="1" si="1075">2*IMREAL(K165)*COS(2*PI()*B165*220/Nt_load2)-2*IMAGINARY(K165)*SIN(2*PI()*B165*220/Nt_load2)</f>
        <v>-3.2444772917974806E-4</v>
      </c>
      <c r="HS426" s="240">
        <f t="shared" ref="HS426:HS489" ca="1" si="1076">2*IMREAL(K165)*COS(2*PI()*B165*221/Nt_load2)-2*IMAGINARY(K165)*SIN(2*PI()*B165*221/Nt_load2)</f>
        <v>3.3188121777499857E-4</v>
      </c>
      <c r="HT426" s="240">
        <f t="shared" ref="HT426:HT489" ca="1" si="1077">2*IMREAL(K165)*COS(2*PI()*B165*222/Nt_load2)-2*IMAGINARY(K165)*SIN(2*PI()*B165*222/Nt_load2)</f>
        <v>3.0815818356398319E-4</v>
      </c>
      <c r="HU426" s="240">
        <f t="shared" ref="HU426:HU489" ca="1" si="1078">2*IMREAL(K165)*COS(2*PI()*B165*223/Nt_load2)-2*IMAGINARY(K165)*SIN(2*PI()*B165*223/Nt_load2)</f>
        <v>-3.4700637858310407E-4</v>
      </c>
      <c r="HV426" s="240">
        <f t="shared" ref="HV426:HV489" ca="1" si="1079">2*IMREAL(K165)*COS(2*PI()*B165*224/Nt_load2)-2*IMAGINARY(K165)*SIN(2*PI()*B165*224/Nt_load2)</f>
        <v>-2.9112625789256305E-4</v>
      </c>
      <c r="HW426" s="240">
        <f t="shared" ref="HW426:HW489" ca="1" si="1080">2*IMREAL(K165)*COS(2*PI()*B165*225/Nt_load2)-2*IMAGINARY(K165)*SIN(2*PI()*B165*225/Nt_load2)</f>
        <v>3.6129557063101708E-4</v>
      </c>
      <c r="HX426" s="240">
        <f t="shared" ref="HX426:HX489" ca="1" si="1081">2*IMREAL(K165)*COS(2*PI()*B165*226/Nt_load2)-2*IMAGINARY(K165)*SIN(2*PI()*B165*226/Nt_load2)</f>
        <v>2.7339298356621124E-4</v>
      </c>
      <c r="HY426" s="240">
        <f t="shared" ref="HY426:HY489" ca="1" si="1082">2*IMREAL(K165)*COS(2*PI()*B165*227/Nt_load2)-2*IMAGINARY(K165)*SIN(2*PI()*B165*227/Nt_load2)</f>
        <v>-3.747143700035417E-4</v>
      </c>
      <c r="HZ426" s="240">
        <f t="shared" ref="HZ426:HZ489" ca="1" si="1083">2*IMREAL(K165)*COS(2*PI()*B165*228/Nt_load2)-2*IMAGINARY(K165)*SIN(2*PI()*B165*228/Nt_load2)</f>
        <v>-2.5500108159605064E-4</v>
      </c>
      <c r="IA426" s="240">
        <f t="shared" ref="IA426:IA489" ca="1" si="1084">2*IMREAL(K165)*COS(2*PI()*B165*229/Nt_load2)-2*IMAGINARY(K165)*SIN(2*PI()*B165*229/Nt_load2)</f>
        <v>3.8723044963761053E-4</v>
      </c>
      <c r="IB426" s="240">
        <f t="shared" ref="IB426:IB489" ca="1" si="1085">2*IMREAL(K165)*COS(2*PI()*B165*230/Nt_load2)-2*IMAGINARY(K165)*SIN(2*PI()*B165*230/Nt_load2)</f>
        <v>2.3599485968489015E-4</v>
      </c>
      <c r="IC426" s="240">
        <f t="shared" ref="IC426:IC489" ca="1" si="1086">2*IMREAL(K165)*COS(2*PI()*B165*231/Nt_load2)-2*IMAGINARY(K165)*SIN(2*PI()*B165*231/Nt_load2)</f>
        <v>-3.9881365720113491E-4</v>
      </c>
      <c r="ID426" s="240">
        <f t="shared" ref="ID426:ID489" ca="1" si="1087">2*IMREAL(K165)*COS(2*PI()*B165*232/Nt_load2)-2*IMAGINARY(K165)*SIN(2*PI()*B165*232/Nt_load2)</f>
        <v>-2.1642010548601813E-4</v>
      </c>
      <c r="IE426" s="240">
        <f t="shared" ref="IE426:IE489" ca="1" si="1088">2*IMREAL(K165)*COS(2*PI()*B165*233/Nt_load2)-2*IMAGINARY(K165)*SIN(2*PI()*B165*223/Nt_load2)</f>
        <v>-2.9079287668320065E-4</v>
      </c>
      <c r="IF426" s="240">
        <f t="shared" ref="IF426:IF489" ca="1" si="1089">2*IMREAL(K165)*COS(2*PI()*B165*234/Nt_load2)-2*IMAGINARY(K165)*SIN(2*PI()*B165*234/Nt_load2)</f>
        <v>1.9632397629689092E-4</v>
      </c>
      <c r="IG426" s="240">
        <f t="shared" ref="IG426:IG489" ca="1" si="1090">2*IMREAL(K165)*COS(2*PI()*B165*235/Nt_load2)-2*IMAGINARY(K165)*SIN(2*PI()*B165*235/Nt_load2)</f>
        <v>-4.1907215086616054E-4</v>
      </c>
      <c r="IH426" s="240">
        <f t="shared" ref="IH426:IH489" ca="1" si="1091">2*IMREAL(K165)*COS(2*PI()*B165*236/Nt_load2)-2*IMAGINARY(K165)*SIN(2*PI()*B165*236/Nt_load2)</f>
        <v>-1.7575488545289175E-4</v>
      </c>
      <c r="II426" s="240">
        <f t="shared" ref="II426:II489" ca="1" si="1092">2*IMREAL(K165)*COS(2*PI()*B165*237/Nt_load2)-2*IMAGINARY(K165)*SIN(2*PI()*B165*237/Nt_load2)</f>
        <v>4.2769863248199989E-4</v>
      </c>
      <c r="IJ426" s="240">
        <f t="shared" ref="IJ426:IJ489" ca="1" si="1093">2*IMREAL(K165)*COS(2*PI()*B165*238/Nt_load2)-2*IMAGINARY(K165)*SIN(2*PI()*B165*238/Nt_load2)</f>
        <v>1.5476238569552635E-4</v>
      </c>
      <c r="IK426" s="240">
        <f t="shared" ref="IK426:IK489" ca="1" si="1094">2*IMREAL(K165)*COS(2*PI()*B165*239/Nt_load2)-2*IMAGINARY(K165)*SIN(2*PI()*B165*239/Nt_load2)</f>
        <v>-4.3529475063020531E-4</v>
      </c>
      <c r="IL426" s="240">
        <f t="shared" ref="IL426:IL489" ca="1" si="1095">2*IMREAL(K165)*COS(2*PI()*B165*240/Nt_load2)-2*IMAGINARY(K165)*SIN(2*PI()*B165*240/Nt_load2)</f>
        <v>-1.3339704979546096E-4</v>
      </c>
      <c r="IM426" s="240">
        <f t="shared" ref="IM426:IM489" ca="1" si="1096">2*IMREAL(K165)*COS(2*PI()*B165*241/Nt_load2)-2*IMAGINARY(K165)*SIN(2*PI()*B165*241/Nt_load2)</f>
        <v>4.4184220559683374E-4</v>
      </c>
      <c r="IN426" s="240">
        <f t="shared" ref="IN426:IN489" ca="1" si="1097">2*IMREAL(K165)*COS(2*PI()*B165*242/Nt_load2)-2*IMAGINARY(K165)*SIN(2*PI()*B165*242/Nt_load2)</f>
        <v>1.1171034871821191E-4</v>
      </c>
      <c r="IO426" s="240">
        <f t="shared" ref="IO426:IO489" ca="1" si="1098">2*IMREAL(K165)*COS(2*PI()*B165*243/Nt_load2)-2*IMAGINARY(K165)*SIN(2*PI()*B165*243/Nt_load2)</f>
        <v>-4.4732522398937202E-4</v>
      </c>
      <c r="IP426" s="240">
        <f t="shared" ref="IP426:IP489" ca="1" si="1099">2*IMREAL(K165)*COS(2*PI()*B165*244/Nt_load2)-2*IMAGINARY(K165)*SIN(2*PI()*B165*244/Nt_load2)</f>
        <v>-8.9754527626255073E-5</v>
      </c>
      <c r="IQ426" s="240">
        <f t="shared" ref="IQ426:IQ489" ca="1" si="1100">2*IMREAL(K165)*COS(2*PI()*B165*245/Nt_load2)-2*IMAGINARY(K165)*SIN(2*PI()*B165*245/Nt_load2)</f>
        <v>4.5173059673625228E-4</v>
      </c>
      <c r="IR426" s="240">
        <f t="shared" ref="IR426:IR489" ca="1" si="1101">2*IMREAL(K165)*COS(2*PI()*B165*246/Nt_load2)-2*IMAGINARY(K165)*SIN(2*PI()*B165*246/Nt_load2)</f>
        <v>6.758248001565299E-5</v>
      </c>
      <c r="IS426" s="240">
        <f t="shared" ref="IS426:IS489" ca="1" si="1102">2*IMREAL(K165)*COS(2*PI()*B165*247/Nt_load2)-2*IMAGINARY(K165)*SIN(2*PI()*B165*247/Nt_load2)</f>
        <v>-4.5504771090867241E-4</v>
      </c>
      <c r="IT426" s="240">
        <f t="shared" ref="IT426:IT489" ca="1" si="1103">2*IMREAL(K165)*COS(2*PI()*B165*248/Nt_load2)-2*IMAGINARY(K165)*SIN(2*PI()*B165*248/Nt_load2)</f>
        <v>-4.5247620291166889E-5</v>
      </c>
      <c r="IU426" s="240">
        <f t="shared" ref="IU426:IU489" ca="1" si="1104">2*IMREAL(K165)*COS(2*PI()*B165*249/Nt_load2)-2*IMAGINARY(K165)*SIN(2*PI()*B165*249/Nt_load2)</f>
        <v>4.5726857528803844E-4</v>
      </c>
      <c r="IV426" s="240">
        <f t="shared" ref="IV426:IV489" ca="1" si="1105">2*IMREAL(K165)*COS(2*PI()*B165*250/Nt_load2)-2*IMAGINARY(K165)*SIN(2*PI()*B165*250/Nt_load2)</f>
        <v>2.2803755086201849E-5</v>
      </c>
      <c r="IW426" s="240">
        <f t="shared" ref="IW426:IW489" ca="1" si="1106">2*IMREAL(K165)*COS(2*PI()*B165*251/Nt_load2)-2*IMAGINARY(K165)*SIN(2*PI()*B165*251/Nt_load2)</f>
        <v>-4.5838783961754101E-4</v>
      </c>
      <c r="IX426" s="240">
        <f t="shared" ref="IX426:IX489" ca="1" si="1107">2*IMREAL(K165)*COS(2*PI()*B165*252/Nt_load2)-2*IMAGINARY(K165)*SIN(2*PI()*B165*252/Nt_load2)</f>
        <v>-3.049536378351244E-7</v>
      </c>
      <c r="IY426" s="240">
        <f t="shared" ref="IY426:IY489" ca="1" si="1108">2*IMREAL(K165)*COS(2*PI()*B165*253/Nt_load2)-2*IMAGINARY(K165)*SIN(2*PI()*B165*253/Nt_load2)</f>
        <v>4.5840280749137103E-4</v>
      </c>
      <c r="IZ426" s="240">
        <f t="shared" ref="IZ426:IZ489" ca="1" si="1109">2*IMREAL(K165)*COS(2*PI()*B165*254/Nt_load2)-2*IMAGINARY(K165)*SIN(2*PI()*B165*254/Nt_load2)</f>
        <v>-2.2194582470529896E-5</v>
      </c>
      <c r="JA426" s="240">
        <f t="shared" ref="JA426:JA489" ca="1" si="1110">2*IMREAL(K165)*COS(2*PI()*B165*255/Nt_load2)-2*IMAGINARY(K165)*SIN(2*PI()*B165*255/Nt_load2)</f>
        <v>-4.5731344285061132E-4</v>
      </c>
      <c r="JB426" s="240">
        <f t="shared" ref="JB426:JB489" ca="1" si="1111">2*IMREAL(K165)*COS(2*PI()*B165*256/Nt_load2)-2*IMAGINARY(K165)*SIN(2*PI()*B165*256/Nt_load2)</f>
        <v>4.4640649885733606E-5</v>
      </c>
    </row>
    <row r="427" spans="2:262">
      <c r="B427" s="248">
        <v>66</v>
      </c>
      <c r="C427" s="247">
        <f t="shared" ref="C427:C490" si="1112">C426+Div_Nt_load2</f>
        <v>1.2890625000000007E-3</v>
      </c>
      <c r="D427" s="244">
        <f t="shared" ca="1" si="855"/>
        <v>79.643622966098022</v>
      </c>
      <c r="E427" s="243">
        <f ca="1">BT361</f>
        <v>-0.35637703390198261</v>
      </c>
      <c r="F427" s="242">
        <v>66</v>
      </c>
      <c r="G427" s="240">
        <f t="shared" ca="1" si="856"/>
        <v>-6.5163740430556792E-4</v>
      </c>
      <c r="H427" s="240">
        <f t="shared" ca="1" si="857"/>
        <v>1.0648614060455026E-4</v>
      </c>
      <c r="I427" s="240">
        <f t="shared" ca="1" si="858"/>
        <v>6.4118734977043244E-4</v>
      </c>
      <c r="J427" s="240">
        <f t="shared" ca="1" si="859"/>
        <v>-1.6940928472734194E-4</v>
      </c>
      <c r="K427" s="240">
        <f t="shared" ca="1" si="860"/>
        <v>-6.2456231054834827E-4</v>
      </c>
      <c r="L427" s="240">
        <f t="shared" ca="1" si="861"/>
        <v>2.3070092482967435E-4</v>
      </c>
      <c r="M427" s="240">
        <f t="shared" ca="1" si="862"/>
        <v>6.0192239485519505E-4</v>
      </c>
      <c r="N427" s="240">
        <f t="shared" ca="1" si="863"/>
        <v>-2.8977078891194251E-4</v>
      </c>
      <c r="O427" s="240">
        <f t="shared" ca="1" si="864"/>
        <v>-5.7348563745533493E-4</v>
      </c>
      <c r="P427" s="240">
        <f t="shared" ca="1" si="865"/>
        <v>3.4605000189216338E-4</v>
      </c>
      <c r="Q427" s="240">
        <f t="shared" ca="1" si="866"/>
        <v>5.3952589986764037E-4</v>
      </c>
      <c r="R427" s="240">
        <f t="shared" ca="1" si="867"/>
        <v>-3.989965641839882E-4</v>
      </c>
      <c r="S427" s="240">
        <f t="shared" ca="1" si="868"/>
        <v>-5.0037023292936317E-4</v>
      </c>
      <c r="T427" s="240">
        <f t="shared" ca="1" si="869"/>
        <v>4.4810057144901256E-4</v>
      </c>
      <c r="U427" s="241">
        <f t="shared" ca="1" si="870"/>
        <v>4.5639572711778331E-4</v>
      </c>
      <c r="V427" s="240">
        <f t="shared" ca="1" si="871"/>
        <v>-4.9288912525429342E-4</v>
      </c>
      <c r="W427" s="240">
        <f t="shared" ca="1" si="872"/>
        <v>-4.0802588096277632E-4</v>
      </c>
      <c r="X427" s="240">
        <f t="shared" ca="1" si="873"/>
        <v>5.3293088734277189E-4</v>
      </c>
      <c r="Y427" s="240">
        <f t="shared" ca="1" si="874"/>
        <v>3.557265225244625E-4</v>
      </c>
      <c r="Z427" s="240">
        <f t="shared" ca="1" si="875"/>
        <v>-5.678402336564835E-4</v>
      </c>
      <c r="AA427" s="240">
        <f t="shared" ca="1" si="876"/>
        <v>-3.0000132321433826E-4</v>
      </c>
      <c r="AB427" s="240">
        <f t="shared" ca="1" si="877"/>
        <v>5.9728096810703459E-4</v>
      </c>
      <c r="AC427" s="240">
        <f t="shared" ca="1" si="878"/>
        <v>2.4138694716425665E-4</v>
      </c>
      <c r="AD427" s="240">
        <f t="shared" ca="1" si="879"/>
        <v>-6.2096956032772527E-4</v>
      </c>
      <c r="AE427" s="240">
        <f t="shared" ca="1" si="880"/>
        <v>-1.8044788285745541E-4</v>
      </c>
      <c r="AF427" s="240">
        <f t="shared" ca="1" si="881"/>
        <v>6.3867787622596845E-4</v>
      </c>
      <c r="AG427" s="240">
        <f t="shared" ca="1" si="882"/>
        <v>1.177710067958901E-4</v>
      </c>
      <c r="AH427" s="240">
        <f t="shared" ca="1" si="883"/>
        <v>-6.5023537503931415E-4</v>
      </c>
      <c r="AI427" s="240">
        <f t="shared" ca="1" si="884"/>
        <v>-5.3959931558699215E-5</v>
      </c>
      <c r="AJ427" s="240">
        <f t="shared" ca="1" si="885"/>
        <v>6.5553075173621828E-4</v>
      </c>
      <c r="AK427" s="240">
        <f t="shared" ca="1" si="886"/>
        <v>-1.0370807316901017E-5</v>
      </c>
      <c r="AL427" s="240">
        <f t="shared" ca="1" si="887"/>
        <v>-6.5451300894434203E-4</v>
      </c>
      <c r="AM427" s="240">
        <f t="shared" ca="1" si="888"/>
        <v>7.4601669648779529E-5</v>
      </c>
      <c r="AN427" s="240">
        <f t="shared" ca="1" si="889"/>
        <v>6.471919480831262E-4</v>
      </c>
      <c r="AO427" s="240">
        <f t="shared" ca="1" si="890"/>
        <v>-1.3811407712051936E-4</v>
      </c>
      <c r="AP427" s="240">
        <f t="shared" ca="1" si="891"/>
        <v>-6.3363807497076317E-4</v>
      </c>
      <c r="AQ427" s="240">
        <f t="shared" ca="1" si="892"/>
        <v>2.0029637052875404E-4</v>
      </c>
      <c r="AR427" s="240">
        <f t="shared" ca="1" si="893"/>
        <v>6.1398192081462582E-4</v>
      </c>
      <c r="AS427" s="240">
        <f t="shared" ca="1" si="894"/>
        <v>-2.6054970039566302E-4</v>
      </c>
      <c r="AT427" s="240">
        <f t="shared" ca="1" si="895"/>
        <v>-5.8841278512438246E-4</v>
      </c>
      <c r="AU427" s="240">
        <f t="shared" ca="1" si="896"/>
        <v>3.1829379421681139E-4</v>
      </c>
      <c r="AV427" s="240">
        <f t="shared" ca="1" si="897"/>
        <v>5.5717691265424509E-4</v>
      </c>
      <c r="AW427" s="240">
        <f t="shared" ca="1" si="898"/>
        <v>-3.729725448025606E-4</v>
      </c>
      <c r="AX427" s="240">
        <f t="shared" ca="1" si="899"/>
        <v>-5.2057512193136454E-4</v>
      </c>
      <c r="AY427" s="240">
        <f t="shared" ca="1" si="900"/>
        <v>4.2405936589432858E-4</v>
      </c>
      <c r="AZ427" s="240">
        <f t="shared" ca="1" si="901"/>
        <v>4.7895990820897617E-4</v>
      </c>
      <c r="BA427" s="240">
        <f t="shared" ca="1" si="902"/>
        <v>-4.7106226347810447E-4</v>
      </c>
      <c r="BB427" s="240">
        <f t="shared" ca="1" si="903"/>
        <v>-4.3273204874441629E-4</v>
      </c>
      <c r="BC427" s="240">
        <f t="shared" ca="1" si="904"/>
        <v>5.1352857395575908E-4</v>
      </c>
      <c r="BD427" s="240">
        <f t="shared" ca="1" si="905"/>
        <v>3.823367430950474E-4</v>
      </c>
      <c r="BE427" s="240">
        <f t="shared" ca="1" si="906"/>
        <v>-5.5104932354294587E-4</v>
      </c>
      <c r="BF427" s="240">
        <f t="shared" ca="1" si="907"/>
        <v>-3.2825932560314906E-4</v>
      </c>
      <c r="BG427" s="240">
        <f t="shared" ca="1" si="908"/>
        <v>5.8326316691021209E-4</v>
      </c>
      <c r="BH427" s="240">
        <f t="shared" ca="1" si="909"/>
        <v>2.7102059136089191E-4</v>
      </c>
      <c r="BI427" s="240">
        <f t="shared" ca="1" si="910"/>
        <v>-6.0985986713605299E-4</v>
      </c>
      <c r="BJ427" s="240">
        <f t="shared" ca="1" si="911"/>
        <v>-2.1117178066890361E-4</v>
      </c>
      <c r="BK427" s="240">
        <f t="shared" ca="1" si="912"/>
        <v>6.3058328345805823E-4</v>
      </c>
      <c r="BL427" s="240">
        <f t="shared" ca="1" si="913"/>
        <v>1.4928927029083609E-4</v>
      </c>
      <c r="BM427" s="240">
        <f t="shared" ca="1" si="914"/>
        <v>-6.452338380484755E-4</v>
      </c>
      <c r="BN427" s="240">
        <f t="shared" ca="1" si="915"/>
        <v>-8.5969022630051238E-5</v>
      </c>
      <c r="BO427" s="240">
        <f t="shared" ca="1" si="916"/>
        <v>6.5367043805779096E-4</v>
      </c>
      <c r="BP427" s="240">
        <f t="shared" ca="1" si="917"/>
        <v>2.1820846285890823E-5</v>
      </c>
      <c r="BQ427" s="240">
        <f t="shared" ca="1" si="918"/>
        <v>-6.5581183441600045E-4</v>
      </c>
      <c r="BR427" s="240">
        <f t="shared" ca="1" si="919"/>
        <v>4.253747673649068E-5</v>
      </c>
      <c r="BS427" s="240">
        <f t="shared" ca="1" si="920"/>
        <v>6.5163740430556792E-4</v>
      </c>
      <c r="BT427" s="240">
        <f t="shared" ca="1" si="921"/>
        <v>-1.0648614060454963E-4</v>
      </c>
      <c r="BU427" s="240">
        <f t="shared" ca="1" si="922"/>
        <v>-6.4118734977043265E-4</v>
      </c>
      <c r="BV427" s="240">
        <f t="shared" ca="1" si="923"/>
        <v>1.6940928472734107E-4</v>
      </c>
      <c r="BW427" s="240">
        <f t="shared" ca="1" si="924"/>
        <v>6.245623105483487E-4</v>
      </c>
      <c r="BX427" s="240">
        <f t="shared" ca="1" si="925"/>
        <v>-2.3070092482967294E-4</v>
      </c>
      <c r="BY427" s="240">
        <f t="shared" ca="1" si="926"/>
        <v>-6.019223948551957E-4</v>
      </c>
      <c r="BZ427" s="240">
        <f t="shared" ca="1" si="927"/>
        <v>2.8977078891194116E-4</v>
      </c>
      <c r="CA427" s="240">
        <f t="shared" ca="1" si="928"/>
        <v>5.7348563745533558E-4</v>
      </c>
      <c r="CB427" s="240">
        <f t="shared" ca="1" si="929"/>
        <v>-3.4605000189216121E-4</v>
      </c>
      <c r="CC427" s="240">
        <f t="shared" ca="1" si="930"/>
        <v>-5.39525899867642E-4</v>
      </c>
      <c r="CD427" s="240">
        <f t="shared" ca="1" si="931"/>
        <v>3.9899656418398608E-4</v>
      </c>
      <c r="CE427" s="240">
        <f t="shared" ca="1" si="932"/>
        <v>5.0037023292936501E-4</v>
      </c>
      <c r="CF427" s="240">
        <f t="shared" ca="1" si="933"/>
        <v>-4.4810057144901061E-4</v>
      </c>
      <c r="CG427" s="240">
        <f t="shared" ca="1" si="934"/>
        <v>-4.5639572711778521E-4</v>
      </c>
      <c r="CH427" s="240">
        <f t="shared" ca="1" si="935"/>
        <v>4.9288912525429786E-4</v>
      </c>
      <c r="CI427" s="240">
        <f t="shared" ca="1" si="936"/>
        <v>4.0802588096277106E-4</v>
      </c>
      <c r="CJ427" s="240">
        <f t="shared" ca="1" si="937"/>
        <v>-5.3293088734277579E-4</v>
      </c>
      <c r="CK427" s="240">
        <f t="shared" ca="1" si="938"/>
        <v>-3.5572652252445686E-4</v>
      </c>
      <c r="CL427" s="240">
        <f t="shared" ca="1" si="939"/>
        <v>5.6784023365648566E-4</v>
      </c>
      <c r="CM427" s="240">
        <f t="shared" ca="1" si="940"/>
        <v>3.0000132321433441E-4</v>
      </c>
      <c r="CN427" s="240">
        <f t="shared" ca="1" si="941"/>
        <v>-5.9728096810703632E-4</v>
      </c>
      <c r="CO427" s="240">
        <f t="shared" ca="1" si="942"/>
        <v>-2.4138694716425269E-4</v>
      </c>
      <c r="CP427" s="240">
        <f t="shared" ca="1" si="943"/>
        <v>6.2096956032772657E-4</v>
      </c>
      <c r="CQ427" s="240">
        <f t="shared" ca="1" si="944"/>
        <v>1.8044788285745126E-4</v>
      </c>
      <c r="CR427" s="240">
        <f t="shared" ca="1" si="945"/>
        <v>-6.3867787622596964E-4</v>
      </c>
      <c r="CS427" s="240">
        <f t="shared" ca="1" si="946"/>
        <v>-1.1777100679588582E-4</v>
      </c>
      <c r="CT427" s="240">
        <f t="shared" ca="1" si="947"/>
        <v>6.502353750393148E-4</v>
      </c>
      <c r="CU427" s="240">
        <f t="shared" ca="1" si="948"/>
        <v>5.3959931558694905E-5</v>
      </c>
      <c r="CV427" s="240">
        <f t="shared" ca="1" si="949"/>
        <v>-6.5553075173621839E-4</v>
      </c>
      <c r="CW427" s="240">
        <f t="shared" ca="1" si="950"/>
        <v>1.0370807316905354E-5</v>
      </c>
      <c r="CX427" s="240">
        <f t="shared" ca="1" si="951"/>
        <v>6.5451300894434181E-4</v>
      </c>
      <c r="CY427" s="240">
        <f t="shared" ca="1" si="952"/>
        <v>-7.4601669648783839E-5</v>
      </c>
      <c r="CZ427" s="240">
        <f t="shared" ca="1" si="953"/>
        <v>-6.4719194808312555E-4</v>
      </c>
      <c r="DA427" s="240">
        <f t="shared" ca="1" si="954"/>
        <v>1.3811407712052362E-4</v>
      </c>
      <c r="DB427" s="240">
        <f t="shared" ca="1" si="955"/>
        <v>6.3363807497076208E-4</v>
      </c>
      <c r="DC427" s="240">
        <f t="shared" ca="1" si="956"/>
        <v>-2.0029637052875818E-4</v>
      </c>
      <c r="DD427" s="240">
        <f t="shared" ca="1" si="957"/>
        <v>-6.1398192081462419E-4</v>
      </c>
      <c r="DE427" s="240">
        <f t="shared" ca="1" si="958"/>
        <v>2.6054970039566698E-4</v>
      </c>
      <c r="DF427" s="240">
        <f t="shared" ca="1" si="959"/>
        <v>5.8841278512438257E-4</v>
      </c>
      <c r="DG427" s="240">
        <f t="shared" ca="1" si="960"/>
        <v>-3.1829379421681106E-4</v>
      </c>
      <c r="DH427" s="240">
        <f t="shared" ca="1" si="961"/>
        <v>-5.571769126542453E-4</v>
      </c>
      <c r="DI427" s="240">
        <f t="shared" ca="1" si="962"/>
        <v>3.7297254480256028E-4</v>
      </c>
      <c r="DJ427" s="240">
        <f t="shared" ca="1" si="963"/>
        <v>5.2057512193136475E-4</v>
      </c>
      <c r="DK427" s="240">
        <f t="shared" ca="1" si="964"/>
        <v>-4.240593658943283E-4</v>
      </c>
      <c r="DL427" s="240">
        <f t="shared" ca="1" si="965"/>
        <v>-4.7895990820897639E-4</v>
      </c>
      <c r="DM427" s="240">
        <f t="shared" ca="1" si="966"/>
        <v>4.7106226347810425E-4</v>
      </c>
      <c r="DN427" s="240">
        <f t="shared" ca="1" si="967"/>
        <v>4.3273204874441656E-4</v>
      </c>
      <c r="DO427" s="240">
        <f t="shared" ca="1" si="968"/>
        <v>-5.1352857395575886E-4</v>
      </c>
      <c r="DP427" s="240">
        <f t="shared" ca="1" si="969"/>
        <v>-3.8233674309504767E-4</v>
      </c>
      <c r="DQ427" s="240">
        <f t="shared" ca="1" si="970"/>
        <v>5.5104932354294565E-4</v>
      </c>
      <c r="DR427" s="240">
        <f t="shared" ca="1" si="971"/>
        <v>3.2825932560314938E-4</v>
      </c>
      <c r="DS427" s="240">
        <f t="shared" ca="1" si="972"/>
        <v>-5.8326316691021199E-4</v>
      </c>
      <c r="DT427" s="240">
        <f t="shared" ca="1" si="973"/>
        <v>-2.7102059136089218E-4</v>
      </c>
      <c r="DU427" s="240">
        <f t="shared" ca="1" si="974"/>
        <v>6.0985986713605277E-4</v>
      </c>
      <c r="DV427" s="240">
        <f t="shared" ca="1" si="975"/>
        <v>2.1117178066890394E-4</v>
      </c>
      <c r="DW427" s="240">
        <f t="shared" ca="1" si="976"/>
        <v>-6.3058328345805812E-4</v>
      </c>
      <c r="DX427" s="240">
        <f t="shared" ca="1" si="977"/>
        <v>-1.4928927029083641E-4</v>
      </c>
      <c r="DY427" s="240">
        <f t="shared" ca="1" si="978"/>
        <v>6.4523383804847539E-4</v>
      </c>
      <c r="DZ427" s="240">
        <f t="shared" ca="1" si="979"/>
        <v>8.5969022630051563E-5</v>
      </c>
      <c r="EA427" s="240">
        <f t="shared" ca="1" si="980"/>
        <v>-6.5367043805779096E-4</v>
      </c>
      <c r="EB427" s="240">
        <f t="shared" ca="1" si="981"/>
        <v>-2.1820846285891135E-5</v>
      </c>
      <c r="EC427" s="240">
        <f t="shared" ca="1" si="982"/>
        <v>6.5581183441600045E-4</v>
      </c>
      <c r="ED427" s="240">
        <f t="shared" ca="1" si="983"/>
        <v>-4.2537476736490355E-5</v>
      </c>
      <c r="EE427" s="240">
        <f t="shared" ca="1" si="984"/>
        <v>-6.5163740430556802E-4</v>
      </c>
      <c r="EF427" s="240">
        <f t="shared" ca="1" si="985"/>
        <v>1.0648614060454932E-4</v>
      </c>
      <c r="EG427" s="240">
        <f t="shared" ca="1" si="986"/>
        <v>6.4118734977043276E-4</v>
      </c>
      <c r="EH427" s="240">
        <f t="shared" ca="1" si="987"/>
        <v>-1.6940928472734075E-4</v>
      </c>
      <c r="EI427" s="240">
        <f t="shared" ca="1" si="988"/>
        <v>-6.2456231054834881E-4</v>
      </c>
      <c r="EJ427" s="240">
        <f t="shared" ca="1" si="989"/>
        <v>2.3070092482967264E-4</v>
      </c>
      <c r="EK427" s="240">
        <f t="shared" ca="1" si="990"/>
        <v>6.0192239485519581E-4</v>
      </c>
      <c r="EL427" s="240">
        <f t="shared" ca="1" si="991"/>
        <v>-2.8977078891194089E-4</v>
      </c>
      <c r="EM427" s="240">
        <f t="shared" ca="1" si="992"/>
        <v>-5.734856374553359E-4</v>
      </c>
      <c r="EN427" s="240">
        <f t="shared" ca="1" si="993"/>
        <v>3.4605000189216089E-4</v>
      </c>
      <c r="EO427" s="240">
        <f t="shared" ca="1" si="994"/>
        <v>5.3952589986764211E-4</v>
      </c>
      <c r="EP427" s="240">
        <f t="shared" ca="1" si="995"/>
        <v>-3.9899656418398581E-4</v>
      </c>
      <c r="EQ427" s="240">
        <f t="shared" ca="1" si="996"/>
        <v>-5.0037023292936523E-4</v>
      </c>
      <c r="ER427" s="240">
        <f t="shared" ca="1" si="997"/>
        <v>4.4810057144901039E-4</v>
      </c>
      <c r="ES427" s="240">
        <f t="shared" ca="1" si="998"/>
        <v>4.5639572711778548E-4</v>
      </c>
      <c r="ET427" s="240">
        <f t="shared" ca="1" si="999"/>
        <v>-4.9288912525429147E-4</v>
      </c>
      <c r="EU427" s="240">
        <f t="shared" ca="1" si="1000"/>
        <v>-4.0802588096277865E-4</v>
      </c>
      <c r="EV427" s="240">
        <f t="shared" ca="1" si="1001"/>
        <v>5.3293088734277004E-4</v>
      </c>
      <c r="EW427" s="240">
        <f t="shared" ca="1" si="1002"/>
        <v>3.55726522524465E-4</v>
      </c>
      <c r="EX427" s="240">
        <f t="shared" ca="1" si="1003"/>
        <v>-5.6784023365648079E-4</v>
      </c>
      <c r="EY427" s="240">
        <f t="shared" ca="1" si="1004"/>
        <v>-3.0000132321434292E-4</v>
      </c>
      <c r="EZ427" s="240">
        <f t="shared" ca="1" si="1005"/>
        <v>5.9728096810703231E-4</v>
      </c>
      <c r="FA427" s="240">
        <f t="shared" ca="1" si="1006"/>
        <v>2.4138694716426161E-4</v>
      </c>
      <c r="FB427" s="240">
        <f t="shared" ca="1" si="1007"/>
        <v>-6.2096956032772353E-4</v>
      </c>
      <c r="FC427" s="240">
        <f t="shared" ca="1" si="1008"/>
        <v>-1.8044788285746053E-4</v>
      </c>
      <c r="FD427" s="240">
        <f t="shared" ca="1" si="1009"/>
        <v>6.3867787622596726E-4</v>
      </c>
      <c r="FE427" s="240">
        <f t="shared" ca="1" si="1010"/>
        <v>1.177710067958953E-4</v>
      </c>
      <c r="FF427" s="240">
        <f t="shared" ca="1" si="1011"/>
        <v>-6.502353750393135E-4</v>
      </c>
      <c r="FG427" s="240">
        <f t="shared" ca="1" si="1012"/>
        <v>-5.3959931558704494E-5</v>
      </c>
      <c r="FH427" s="240">
        <f t="shared" ca="1" si="1013"/>
        <v>6.5553075173621807E-4</v>
      </c>
      <c r="FI427" s="240">
        <f t="shared" ca="1" si="1014"/>
        <v>-1.0370807316895712E-5</v>
      </c>
      <c r="FJ427" s="240">
        <f t="shared" ca="1" si="1015"/>
        <v>-6.5451300894434116E-4</v>
      </c>
      <c r="FK427" s="240">
        <f t="shared" ca="1" si="1016"/>
        <v>7.460166964877427E-5</v>
      </c>
      <c r="FL427" s="240">
        <f t="shared" ca="1" si="1017"/>
        <v>6.4719194808312403E-4</v>
      </c>
      <c r="FM427" s="240">
        <f t="shared" ca="1" si="1018"/>
        <v>-1.3811407712051418E-4</v>
      </c>
      <c r="FN427" s="240">
        <f t="shared" ca="1" si="1019"/>
        <v>-6.336380749707597E-4</v>
      </c>
      <c r="FO427" s="240">
        <f t="shared" ca="1" si="1020"/>
        <v>2.0029637052874899E-4</v>
      </c>
      <c r="FP427" s="240">
        <f t="shared" ca="1" si="1021"/>
        <v>6.1398192081462105E-4</v>
      </c>
      <c r="FQ427" s="240">
        <f t="shared" ca="1" si="1022"/>
        <v>-2.6054970039565814E-4</v>
      </c>
      <c r="FR427" s="240">
        <f t="shared" ca="1" si="1023"/>
        <v>-5.8841278512437856E-4</v>
      </c>
      <c r="FS427" s="240">
        <f t="shared" ca="1" si="1024"/>
        <v>3.1829379421680266E-4</v>
      </c>
      <c r="FT427" s="240">
        <f t="shared" ca="1" si="1025"/>
        <v>5.5717691265424053E-4</v>
      </c>
      <c r="FU427" s="240">
        <f t="shared" ca="1" si="1026"/>
        <v>-3.7297254480255242E-4</v>
      </c>
      <c r="FV427" s="240">
        <f t="shared" ca="1" si="1027"/>
        <v>-5.2057512193135933E-4</v>
      </c>
      <c r="FW427" s="240">
        <f t="shared" ca="1" si="1028"/>
        <v>4.2405936589432099E-4</v>
      </c>
      <c r="FX427" s="240">
        <f t="shared" ca="1" si="1029"/>
        <v>4.7895990820897021E-4</v>
      </c>
      <c r="FY427" s="240">
        <f t="shared" ca="1" si="1030"/>
        <v>-4.7106226347809759E-4</v>
      </c>
      <c r="FZ427" s="240">
        <f t="shared" ca="1" si="1031"/>
        <v>-4.3273204874440978E-4</v>
      </c>
      <c r="GA427" s="240">
        <f t="shared" ca="1" si="1032"/>
        <v>5.135285739557529E-4</v>
      </c>
      <c r="GB427" s="240">
        <f t="shared" ca="1" si="1033"/>
        <v>3.823367430950403E-4</v>
      </c>
      <c r="GC427" s="240">
        <f t="shared" ca="1" si="1034"/>
        <v>-5.5104932354294056E-4</v>
      </c>
      <c r="GD427" s="240">
        <f t="shared" ca="1" si="1035"/>
        <v>-3.2825932560314158E-4</v>
      </c>
      <c r="GE427" s="240">
        <f t="shared" ca="1" si="1036"/>
        <v>5.8326316691020754E-4</v>
      </c>
      <c r="GF427" s="240">
        <f t="shared" ca="1" si="1037"/>
        <v>2.71020591360884E-4</v>
      </c>
      <c r="GG427" s="240">
        <f t="shared" ca="1" si="1038"/>
        <v>-6.098598671360493E-4</v>
      </c>
      <c r="GH427" s="240">
        <f t="shared" ca="1" si="1039"/>
        <v>-2.1117178066889537E-4</v>
      </c>
      <c r="GI427" s="240">
        <f t="shared" ca="1" si="1040"/>
        <v>6.3058328345805552E-4</v>
      </c>
      <c r="GJ427" s="240">
        <f t="shared" ca="1" si="1041"/>
        <v>1.4928927029082763E-4</v>
      </c>
      <c r="GK427" s="240">
        <f t="shared" ca="1" si="1042"/>
        <v>-6.4523383804847355E-4</v>
      </c>
      <c r="GL427" s="240">
        <f t="shared" ca="1" si="1043"/>
        <v>-8.5969022630042645E-5</v>
      </c>
      <c r="GM427" s="240">
        <f t="shared" ca="1" si="1044"/>
        <v>6.536704380577902E-4</v>
      </c>
      <c r="GN427" s="240">
        <f t="shared" ca="1" si="1045"/>
        <v>2.182084628588215E-5</v>
      </c>
      <c r="GO427" s="240">
        <f t="shared" ca="1" si="1046"/>
        <v>-6.5581183441600055E-4</v>
      </c>
      <c r="GP427" s="240">
        <f t="shared" ca="1" si="1047"/>
        <v>4.253747673649934E-5</v>
      </c>
      <c r="GQ427" s="240">
        <f t="shared" ca="1" si="1048"/>
        <v>6.5163740430556911E-4</v>
      </c>
      <c r="GR427" s="240">
        <f t="shared" ca="1" si="1049"/>
        <v>-1.0648614060455821E-4</v>
      </c>
      <c r="GS427" s="240">
        <f t="shared" ca="1" si="1050"/>
        <v>-6.4118734977043471E-4</v>
      </c>
      <c r="GT427" s="240">
        <f t="shared" ca="1" si="1051"/>
        <v>1.6940928472734942E-4</v>
      </c>
      <c r="GU427" s="240">
        <f t="shared" ca="1" si="1052"/>
        <v>6.2456231054835185E-4</v>
      </c>
      <c r="GV427" s="240">
        <f t="shared" ca="1" si="1053"/>
        <v>-2.307009248296811E-4</v>
      </c>
      <c r="GW427" s="240">
        <f t="shared" ca="1" si="1054"/>
        <v>-6.0192239485519971E-4</v>
      </c>
      <c r="GX427" s="240">
        <f t="shared" ca="1" si="1055"/>
        <v>2.8977078891194896E-4</v>
      </c>
      <c r="GY427" s="240">
        <f t="shared" ca="1" si="1056"/>
        <v>5.7348563745534045E-4</v>
      </c>
      <c r="GZ427" s="240">
        <f t="shared" ca="1" si="1057"/>
        <v>-3.4605000189216853E-4</v>
      </c>
      <c r="HA427" s="240">
        <f t="shared" ca="1" si="1058"/>
        <v>-5.3952589986764764E-4</v>
      </c>
      <c r="HB427" s="240">
        <f t="shared" ca="1" si="1059"/>
        <v>3.9899656418399297E-4</v>
      </c>
      <c r="HC427" s="240">
        <f t="shared" ca="1" si="1060"/>
        <v>5.003702329293713E-4</v>
      </c>
      <c r="HD427" s="240">
        <f t="shared" ca="1" si="1061"/>
        <v>-4.4810057144901695E-4</v>
      </c>
      <c r="HE427" s="240">
        <f t="shared" ca="1" si="1062"/>
        <v>-4.5639572711779242E-4</v>
      </c>
      <c r="HF427" s="240">
        <f t="shared" ca="1" si="1063"/>
        <v>4.9288912525429732E-4</v>
      </c>
      <c r="HG427" s="240">
        <f t="shared" ca="1" si="1064"/>
        <v>4.0802588096278618E-4</v>
      </c>
      <c r="HH427" s="240">
        <f t="shared" ca="1" si="1065"/>
        <v>-5.3293088734277536E-4</v>
      </c>
      <c r="HI427" s="240">
        <f t="shared" ca="1" si="1066"/>
        <v>-3.5572652252447313E-4</v>
      </c>
      <c r="HJ427" s="240">
        <f t="shared" ca="1" si="1067"/>
        <v>5.6784023365648523E-4</v>
      </c>
      <c r="HK427" s="240">
        <f t="shared" ca="1" si="1068"/>
        <v>3.0000132321435154E-4</v>
      </c>
      <c r="HL427" s="240">
        <f t="shared" ca="1" si="1069"/>
        <v>-5.97280968107036E-4</v>
      </c>
      <c r="HM427" s="240">
        <f t="shared" ca="1" si="1070"/>
        <v>-2.4138694716427061E-4</v>
      </c>
      <c r="HN427" s="240">
        <f t="shared" ca="1" si="1071"/>
        <v>6.2096956032772646E-4</v>
      </c>
      <c r="HO427" s="240">
        <f t="shared" ca="1" si="1072"/>
        <v>1.8044788285746978E-4</v>
      </c>
      <c r="HP427" s="240">
        <f t="shared" ca="1" si="1073"/>
        <v>-6.3867787622596932E-4</v>
      </c>
      <c r="HQ427" s="240">
        <f t="shared" ca="1" si="1074"/>
        <v>-1.1777100679590482E-4</v>
      </c>
      <c r="HR427" s="240">
        <f t="shared" ca="1" si="1075"/>
        <v>6.5023537503931469E-4</v>
      </c>
      <c r="HS427" s="240">
        <f t="shared" ca="1" si="1076"/>
        <v>5.3959931558714102E-5</v>
      </c>
      <c r="HT427" s="240">
        <f t="shared" ca="1" si="1077"/>
        <v>-6.5553075173621839E-4</v>
      </c>
      <c r="HU427" s="240">
        <f t="shared" ca="1" si="1078"/>
        <v>1.0370807316886076E-5</v>
      </c>
      <c r="HV427" s="240">
        <f t="shared" ca="1" si="1079"/>
        <v>6.5451300894434181E-4</v>
      </c>
      <c r="HW427" s="240">
        <f t="shared" ca="1" si="1080"/>
        <v>-7.4601669648764689E-5</v>
      </c>
      <c r="HX427" s="240">
        <f t="shared" ca="1" si="1081"/>
        <v>-6.4719194808312555E-4</v>
      </c>
      <c r="HY427" s="240">
        <f t="shared" ca="1" si="1082"/>
        <v>1.3811407712050475E-4</v>
      </c>
      <c r="HZ427" s="240">
        <f t="shared" ca="1" si="1083"/>
        <v>6.3363807497076219E-4</v>
      </c>
      <c r="IA427" s="240">
        <f t="shared" ca="1" si="1084"/>
        <v>-2.0029637052873983E-4</v>
      </c>
      <c r="IB427" s="240">
        <f t="shared" ca="1" si="1085"/>
        <v>-6.1398192081462452E-4</v>
      </c>
      <c r="IC427" s="240">
        <f t="shared" ca="1" si="1086"/>
        <v>2.6054970039564925E-4</v>
      </c>
      <c r="ID427" s="240">
        <f t="shared" ca="1" si="1087"/>
        <v>5.8841278512438279E-4</v>
      </c>
      <c r="IE427" s="240">
        <f t="shared" ca="1" si="1088"/>
        <v>-7.0568854692230177E-5</v>
      </c>
      <c r="IF427" s="240">
        <f t="shared" ca="1" si="1089"/>
        <v>-5.5717691265424563E-4</v>
      </c>
      <c r="IG427" s="240">
        <f t="shared" ca="1" si="1090"/>
        <v>3.7297254480254445E-4</v>
      </c>
      <c r="IH427" s="240">
        <f t="shared" ca="1" si="1091"/>
        <v>5.2057512193136508E-4</v>
      </c>
      <c r="II427" s="240">
        <f t="shared" ca="1" si="1092"/>
        <v>-4.2405936589431361E-4</v>
      </c>
      <c r="IJ427" s="240">
        <f t="shared" ca="1" si="1093"/>
        <v>-4.7895990820897677E-4</v>
      </c>
      <c r="IK427" s="240">
        <f t="shared" ca="1" si="1094"/>
        <v>4.7106226347809086E-4</v>
      </c>
      <c r="IL427" s="240">
        <f t="shared" ca="1" si="1095"/>
        <v>4.3273204874441705E-4</v>
      </c>
      <c r="IM427" s="240">
        <f t="shared" ca="1" si="1096"/>
        <v>-5.1352857395574694E-4</v>
      </c>
      <c r="IN427" s="240">
        <f t="shared" ca="1" si="1097"/>
        <v>-3.8233674309504811E-4</v>
      </c>
      <c r="IO427" s="240">
        <f t="shared" ca="1" si="1098"/>
        <v>5.5104932354293524E-4</v>
      </c>
      <c r="IP427" s="240">
        <f t="shared" ca="1" si="1099"/>
        <v>3.2825932560314987E-4</v>
      </c>
      <c r="IQ427" s="240">
        <f t="shared" ca="1" si="1100"/>
        <v>-5.832631669102032E-4</v>
      </c>
      <c r="IR427" s="240">
        <f t="shared" ca="1" si="1101"/>
        <v>-2.7102059136089278E-4</v>
      </c>
      <c r="IS427" s="240">
        <f t="shared" ca="1" si="1102"/>
        <v>6.0985986713604572E-4</v>
      </c>
      <c r="IT427" s="240">
        <f t="shared" ca="1" si="1103"/>
        <v>2.1117178066890456E-4</v>
      </c>
      <c r="IU427" s="240">
        <f t="shared" ca="1" si="1104"/>
        <v>-6.3058328345805281E-4</v>
      </c>
      <c r="IV427" s="240">
        <f t="shared" ca="1" si="1105"/>
        <v>-1.4928927029083701E-4</v>
      </c>
      <c r="IW427" s="240">
        <f t="shared" ca="1" si="1106"/>
        <v>6.4523383804847192E-4</v>
      </c>
      <c r="IX427" s="240">
        <f t="shared" ca="1" si="1107"/>
        <v>8.5969022630052186E-5</v>
      </c>
      <c r="IY427" s="240">
        <f t="shared" ca="1" si="1108"/>
        <v>-6.5367043805778934E-4</v>
      </c>
      <c r="IZ427" s="240">
        <f t="shared" ca="1" si="1109"/>
        <v>-2.1820846285891792E-5</v>
      </c>
      <c r="JA427" s="240">
        <f t="shared" ca="1" si="1110"/>
        <v>6.5581183441600077E-4</v>
      </c>
      <c r="JB427" s="240">
        <f t="shared" ca="1" si="1111"/>
        <v>-4.2537476736489718E-5</v>
      </c>
    </row>
    <row r="428" spans="2:262">
      <c r="B428" s="248">
        <v>67</v>
      </c>
      <c r="C428" s="247">
        <f t="shared" si="1112"/>
        <v>1.3085937500000007E-3</v>
      </c>
      <c r="D428" s="244">
        <f t="shared" ca="1" si="855"/>
        <v>79.500242104355792</v>
      </c>
      <c r="E428" s="243">
        <f ca="1">BU361</f>
        <v>-0.49975789564421352</v>
      </c>
      <c r="F428" s="242">
        <v>67</v>
      </c>
      <c r="G428" s="240">
        <f t="shared" ca="1" si="856"/>
        <v>-1.7128881827057952E-3</v>
      </c>
      <c r="H428" s="240">
        <f t="shared" ca="1" si="857"/>
        <v>3.7516072576455379E-4</v>
      </c>
      <c r="I428" s="240">
        <f t="shared" ca="1" si="858"/>
        <v>1.6576911125645874E-3</v>
      </c>
      <c r="J428" s="240">
        <f t="shared" ca="1" si="859"/>
        <v>-6.1905537232227552E-4</v>
      </c>
      <c r="K428" s="240">
        <f t="shared" ca="1" si="860"/>
        <v>-1.5666100359467523E-3</v>
      </c>
      <c r="L428" s="240">
        <f t="shared" ca="1" si="861"/>
        <v>8.4954933957284012E-4</v>
      </c>
      <c r="M428" s="240">
        <f t="shared" ca="1" si="862"/>
        <v>1.4416165831026295E-3</v>
      </c>
      <c r="N428" s="240">
        <f t="shared" ca="1" si="863"/>
        <v>-1.0616531292008164E-3</v>
      </c>
      <c r="O428" s="240">
        <f t="shared" ca="1" si="864"/>
        <v>-1.2854164848148694E-3</v>
      </c>
      <c r="P428" s="240">
        <f t="shared" ca="1" si="865"/>
        <v>1.2507753346992648E-3</v>
      </c>
      <c r="Q428" s="240">
        <f t="shared" ca="1" si="866"/>
        <v>1.1013910014981139E-3</v>
      </c>
      <c r="R428" s="240">
        <f t="shared" ca="1" si="867"/>
        <v>-1.412822031454884E-3</v>
      </c>
      <c r="S428" s="240">
        <f t="shared" ca="1" si="868"/>
        <v>-8.9352372912216425E-4</v>
      </c>
      <c r="T428" s="240">
        <f t="shared" ca="1" si="869"/>
        <v>1.544285397852521E-3</v>
      </c>
      <c r="U428" s="241">
        <f t="shared" ca="1" si="870"/>
        <v>6.6631436638944319E-4</v>
      </c>
      <c r="V428" s="240">
        <f t="shared" ca="1" si="871"/>
        <v>-1.6423196490197788E-3</v>
      </c>
      <c r="W428" s="240">
        <f t="shared" ca="1" si="872"/>
        <v>-4.2468130984684913E-4</v>
      </c>
      <c r="X428" s="240">
        <f t="shared" ca="1" si="873"/>
        <v>1.7048026394754158E-3</v>
      </c>
      <c r="Y428" s="240">
        <f t="shared" ca="1" si="874"/>
        <v>1.7385518545370696E-4</v>
      </c>
      <c r="Z428" s="240">
        <f t="shared" ca="1" si="875"/>
        <v>-1.7303818011702981E-3</v>
      </c>
      <c r="AA428" s="240">
        <f t="shared" ca="1" si="876"/>
        <v>8.0734378674093902E-5</v>
      </c>
      <c r="AB428" s="240">
        <f t="shared" ca="1" si="877"/>
        <v>1.7185034225009992E-3</v>
      </c>
      <c r="AC428" s="240">
        <f t="shared" ca="1" si="878"/>
        <v>-3.3357628731573146E-4</v>
      </c>
      <c r="AD428" s="240">
        <f t="shared" ca="1" si="879"/>
        <v>-1.6694246344938395E-3</v>
      </c>
      <c r="AE428" s="240">
        <f t="shared" ca="1" si="880"/>
        <v>5.7919727671387484E-4</v>
      </c>
      <c r="AF428" s="240">
        <f t="shared" ca="1" si="881"/>
        <v>1.5842078446946959E-3</v>
      </c>
      <c r="AG428" s="240">
        <f t="shared" ca="1" si="882"/>
        <v>-8.1228039420615228E-4</v>
      </c>
      <c r="AH428" s="240">
        <f t="shared" ca="1" si="883"/>
        <v>-1.4646977392540157E-3</v>
      </c>
      <c r="AI428" s="240">
        <f t="shared" ca="1" si="884"/>
        <v>1.0277800941934307E-3</v>
      </c>
      <c r="AJ428" s="240">
        <f t="shared" ca="1" si="885"/>
        <v>1.3134813510424816E-3</v>
      </c>
      <c r="AK428" s="240">
        <f t="shared" ca="1" si="886"/>
        <v>-1.2210314589649117E-3</v>
      </c>
      <c r="AL428" s="240">
        <f t="shared" ca="1" si="887"/>
        <v>-1.1338320582020458E-3</v>
      </c>
      <c r="AM428" s="240">
        <f t="shared" ca="1" si="888"/>
        <v>1.3878511800788091E-3</v>
      </c>
      <c r="AN428" s="240">
        <f t="shared" ca="1" si="889"/>
        <v>9.2963872539448774E-4</v>
      </c>
      <c r="AO428" s="240">
        <f t="shared" ca="1" si="890"/>
        <v>-1.5246281143567993E-3</v>
      </c>
      <c r="AP428" s="240">
        <f t="shared" ca="1" si="891"/>
        <v>-7.0532152162559685E-4</v>
      </c>
      <c r="AQ428" s="240">
        <f t="shared" ca="1" si="892"/>
        <v>1.6284014542284793E-3</v>
      </c>
      <c r="AR428" s="240">
        <f t="shared" ca="1" si="893"/>
        <v>4.6573623693483678E-4</v>
      </c>
      <c r="AS428" s="240">
        <f t="shared" ca="1" si="894"/>
        <v>-1.6969248202738042E-3</v>
      </c>
      <c r="AT428" s="240">
        <f t="shared" ca="1" si="895"/>
        <v>-2.1606916920506765E-4</v>
      </c>
      <c r="AU428" s="240">
        <f t="shared" ca="1" si="896"/>
        <v>1.7287148885536323E-3</v>
      </c>
      <c r="AV428" s="240">
        <f t="shared" ca="1" si="897"/>
        <v>-3.8275143524331765E-5</v>
      </c>
      <c r="AW428" s="240">
        <f t="shared" ca="1" si="898"/>
        <v>-1.7230835000934678E-3</v>
      </c>
      <c r="AX428" s="240">
        <f t="shared" ca="1" si="899"/>
        <v>2.9179091498464252E-4</v>
      </c>
      <c r="AY428" s="240">
        <f t="shared" ca="1" si="900"/>
        <v>1.6801525574470829E-3</v>
      </c>
      <c r="AZ428" s="240">
        <f t="shared" ca="1" si="901"/>
        <v>-5.3899029432357001E-4</v>
      </c>
      <c r="BA428" s="240">
        <f t="shared" ca="1" si="902"/>
        <v>-1.6008513858743411E-3</v>
      </c>
      <c r="BB428" s="240">
        <f t="shared" ca="1" si="903"/>
        <v>7.7452216150311495E-4</v>
      </c>
      <c r="BC428" s="240">
        <f t="shared" ca="1" si="904"/>
        <v>1.4868966162558419E-3</v>
      </c>
      <c r="BD428" s="240">
        <f t="shared" ca="1" si="905"/>
        <v>-9.9328796288846799E-4</v>
      </c>
      <c r="BE428" s="240">
        <f t="shared" ca="1" si="906"/>
        <v>-1.3407550252184642E-3</v>
      </c>
      <c r="BF428" s="240">
        <f t="shared" ca="1" si="907"/>
        <v>1.1905520795369891E-3</v>
      </c>
      <c r="BG428" s="240">
        <f t="shared" ca="1" si="908"/>
        <v>1.1655901368708285E-3</v>
      </c>
      <c r="BH428" s="240">
        <f t="shared" ca="1" si="909"/>
        <v>-1.362044339046953E-3</v>
      </c>
      <c r="BI428" s="240">
        <f t="shared" ca="1" si="910"/>
        <v>-9.6519374206004876E-4</v>
      </c>
      <c r="BJ428" s="240">
        <f t="shared" ca="1" si="911"/>
        <v>1.5040524518945002E-3</v>
      </c>
      <c r="BK428" s="240">
        <f t="shared" ca="1" si="912"/>
        <v>7.439038175508048E-4</v>
      </c>
      <c r="BL428" s="240">
        <f t="shared" ca="1" si="913"/>
        <v>-1.613502371291007E-3</v>
      </c>
      <c r="BM428" s="240">
        <f t="shared" ca="1" si="914"/>
        <v>-5.0651062192869436E-4</v>
      </c>
      <c r="BN428" s="240">
        <f t="shared" ca="1" si="915"/>
        <v>1.6880248370125701E-3</v>
      </c>
      <c r="BO428" s="240">
        <f t="shared" ca="1" si="916"/>
        <v>2.5815300096822746E-4</v>
      </c>
      <c r="BP428" s="240">
        <f t="shared" ca="1" si="917"/>
        <v>-1.726006662728914E-3</v>
      </c>
      <c r="BQ428" s="240">
        <f t="shared" ca="1" si="918"/>
        <v>-4.2071471407019076E-6</v>
      </c>
      <c r="BR428" s="240">
        <f t="shared" ca="1" si="919"/>
        <v>1.7266256566157245E-3</v>
      </c>
      <c r="BS428" s="240">
        <f t="shared" ca="1" si="920"/>
        <v>-2.4982977871715621E-4</v>
      </c>
      <c r="BT428" s="240">
        <f t="shared" ca="1" si="921"/>
        <v>-1.6898684193246652E-3</v>
      </c>
      <c r="BU428" s="240">
        <f t="shared" ca="1" si="922"/>
        <v>4.9845864433409814E-4</v>
      </c>
      <c r="BV428" s="240">
        <f t="shared" ca="1" si="923"/>
        <v>1.6165306340388287E-3</v>
      </c>
      <c r="BW428" s="240">
        <f t="shared" ca="1" si="924"/>
        <v>-7.3629738561122602E-4</v>
      </c>
      <c r="BX428" s="240">
        <f t="shared" ca="1" si="925"/>
        <v>-1.5081998423346935E-3</v>
      </c>
      <c r="BY428" s="240">
        <f t="shared" ca="1" si="926"/>
        <v>9.5819751205611099E-4</v>
      </c>
      <c r="BZ428" s="240">
        <f t="shared" ca="1" si="927"/>
        <v>1.367221078701299E-3</v>
      </c>
      <c r="CA428" s="240">
        <f t="shared" ca="1" si="928"/>
        <v>-1.1593555560539546E-3</v>
      </c>
      <c r="CB428" s="240">
        <f t="shared" ca="1" si="929"/>
        <v>-1.196646107625391E-3</v>
      </c>
      <c r="CC428" s="240">
        <f t="shared" ca="1" si="930"/>
        <v>1.3354170534353651E-3</v>
      </c>
      <c r="CD428" s="240">
        <f t="shared" ca="1" si="931"/>
        <v>1.0001673621063323E-3</v>
      </c>
      <c r="CE428" s="240">
        <f t="shared" ca="1" si="932"/>
        <v>-1.4825708044753354E-3</v>
      </c>
      <c r="CF428" s="240">
        <f t="shared" ca="1" si="933"/>
        <v>-7.8203801363267527E-4</v>
      </c>
      <c r="CG428" s="240">
        <f t="shared" ca="1" si="934"/>
        <v>1.5976313748578129E-3</v>
      </c>
      <c r="CH428" s="240">
        <f t="shared" ca="1" si="935"/>
        <v>5.4697990386356576E-4</v>
      </c>
      <c r="CI428" s="240">
        <f t="shared" ca="1" si="936"/>
        <v>-1.6781080507088347E-3</v>
      </c>
      <c r="CJ428" s="240">
        <f t="shared" ca="1" si="937"/>
        <v>-3.0008133101659082E-4</v>
      </c>
      <c r="CK428" s="240">
        <f t="shared" ca="1" si="938"/>
        <v>1.7222587550301132E-3</v>
      </c>
      <c r="CL428" s="240">
        <f t="shared" ca="1" si="939"/>
        <v>4.6686903577588802E-5</v>
      </c>
      <c r="CM428" s="240">
        <f t="shared" ca="1" si="940"/>
        <v>-1.7291277584051273E-3</v>
      </c>
      <c r="CN428" s="240">
        <f t="shared" ca="1" si="941"/>
        <v>2.0771815433270782E-4</v>
      </c>
      <c r="CO428" s="240">
        <f t="shared" ca="1" si="942"/>
        <v>1.6985663676547019E-3</v>
      </c>
      <c r="CP428" s="240">
        <f t="shared" ca="1" si="943"/>
        <v>-4.5762674149584843E-4</v>
      </c>
      <c r="CQ428" s="240">
        <f t="shared" ca="1" si="944"/>
        <v>-1.6312361445953365E-3</v>
      </c>
      <c r="CR428" s="240">
        <f t="shared" ca="1" si="945"/>
        <v>6.9762909170617711E-4</v>
      </c>
      <c r="CS428" s="240">
        <f t="shared" ca="1" si="946"/>
        <v>1.528594585223735E-3</v>
      </c>
      <c r="CT428" s="240">
        <f t="shared" ca="1" si="947"/>
        <v>-9.2252987887178335E-4</v>
      </c>
      <c r="CU428" s="240">
        <f t="shared" ca="1" si="948"/>
        <v>-1.3928635693300142E-3</v>
      </c>
      <c r="CV428" s="240">
        <f t="shared" ca="1" si="949"/>
        <v>1.1274606801350672E-3</v>
      </c>
      <c r="CW428" s="240">
        <f t="shared" ca="1" si="950"/>
        <v>1.2269812635101998E-3</v>
      </c>
      <c r="CX428" s="240">
        <f t="shared" ca="1" si="951"/>
        <v>-1.3079853625252633E-3</v>
      </c>
      <c r="CY428" s="240">
        <f t="shared" ca="1" si="952"/>
        <v>-1.0345385187323487E-3</v>
      </c>
      <c r="CZ428" s="240">
        <f t="shared" ca="1" si="953"/>
        <v>1.4601961118404486E-3</v>
      </c>
      <c r="DA428" s="240">
        <f t="shared" ca="1" si="954"/>
        <v>8.1970113925739624E-4</v>
      </c>
      <c r="DB428" s="240">
        <f t="shared" ca="1" si="955"/>
        <v>-1.5807980250236702E-3</v>
      </c>
      <c r="DC428" s="240">
        <f t="shared" ca="1" si="956"/>
        <v>-5.8711970555722244E-4</v>
      </c>
      <c r="DD428" s="240">
        <f t="shared" ca="1" si="957"/>
        <v>1.6671804348638408E-3</v>
      </c>
      <c r="DE428" s="240">
        <f t="shared" ca="1" si="958"/>
        <v>3.4182890329188922E-4</v>
      </c>
      <c r="DF428" s="240">
        <f t="shared" ca="1" si="959"/>
        <v>-1.7174734230566875E-3</v>
      </c>
      <c r="DG428" s="240">
        <f t="shared" ca="1" si="960"/>
        <v>-8.9138537569545491E-5</v>
      </c>
      <c r="DH428" s="240">
        <f t="shared" ca="1" si="961"/>
        <v>1.7305882982891166E-3</v>
      </c>
      <c r="DI428" s="240">
        <f t="shared" ca="1" si="962"/>
        <v>-1.6548140829912263E-4</v>
      </c>
      <c r="DJ428" s="240">
        <f t="shared" ca="1" si="963"/>
        <v>-1.7062411631183457E-3</v>
      </c>
      <c r="DK428" s="240">
        <f t="shared" ca="1" si="964"/>
        <v>4.1651918142031135E-4</v>
      </c>
      <c r="DL428" s="240">
        <f t="shared" ca="1" si="965"/>
        <v>1.6449590594941883E-3</v>
      </c>
      <c r="DM428" s="240">
        <f t="shared" ca="1" si="966"/>
        <v>-6.5854057212233886E-4</v>
      </c>
      <c r="DN428" s="240">
        <f t="shared" ca="1" si="967"/>
        <v>-1.5480685598924936E-3</v>
      </c>
      <c r="DO428" s="240">
        <f t="shared" ca="1" si="968"/>
        <v>8.8630654818405827E-4</v>
      </c>
      <c r="DP428" s="240">
        <f t="shared" ca="1" si="969"/>
        <v>1.4176670510271171E-3</v>
      </c>
      <c r="DQ428" s="240">
        <f t="shared" ca="1" si="970"/>
        <v>-1.0948866640609375E-3</v>
      </c>
      <c r="DR428" s="240">
        <f t="shared" ca="1" si="971"/>
        <v>-1.2565773317616375E-3</v>
      </c>
      <c r="DS428" s="240">
        <f t="shared" ca="1" si="972"/>
        <v>1.2797657901414666E-3</v>
      </c>
      <c r="DT428" s="240">
        <f t="shared" ca="1" si="973"/>
        <v>1.0682865080385478E-3</v>
      </c>
      <c r="DU428" s="240">
        <f t="shared" ca="1" si="974"/>
        <v>-1.4369418516680112E-3</v>
      </c>
      <c r="DV428" s="240">
        <f t="shared" ca="1" si="975"/>
        <v>-8.5687050756642858E-4</v>
      </c>
      <c r="DW428" s="240">
        <f t="shared" ca="1" si="976"/>
        <v>1.5630124615691179E-3</v>
      </c>
      <c r="DX428" s="240">
        <f t="shared" ca="1" si="977"/>
        <v>6.2690584829407157E-4</v>
      </c>
      <c r="DY428" s="240">
        <f t="shared" ca="1" si="978"/>
        <v>-1.6552485718647897E-3</v>
      </c>
      <c r="DZ428" s="240">
        <f t="shared" ca="1" si="979"/>
        <v>-3.8337057061769866E-4</v>
      </c>
      <c r="EA428" s="240">
        <f t="shared" ca="1" si="980"/>
        <v>1.711653549313681E-3</v>
      </c>
      <c r="EB428" s="240">
        <f t="shared" ca="1" si="981"/>
        <v>1.315364778395257E-4</v>
      </c>
      <c r="EC428" s="240">
        <f t="shared" ca="1" si="982"/>
        <v>-1.7310063964930819E-3</v>
      </c>
      <c r="ED428" s="240">
        <f t="shared" ca="1" si="983"/>
        <v>1.2314498245297531E-4</v>
      </c>
      <c r="EE428" s="240">
        <f t="shared" ca="1" si="984"/>
        <v>1.7128881827058013E-3</v>
      </c>
      <c r="EF428" s="240">
        <f t="shared" ca="1" si="985"/>
        <v>-3.7516072576454214E-4</v>
      </c>
      <c r="EG428" s="240">
        <f t="shared" ca="1" si="986"/>
        <v>-1.6576911125645969E-3</v>
      </c>
      <c r="EH428" s="240">
        <f t="shared" ca="1" si="987"/>
        <v>6.1905537232227238E-4</v>
      </c>
      <c r="EI428" s="240">
        <f t="shared" ca="1" si="988"/>
        <v>1.566610035946762E-3</v>
      </c>
      <c r="EJ428" s="240">
        <f t="shared" ca="1" si="989"/>
        <v>-8.4954933957280098E-4</v>
      </c>
      <c r="EK428" s="240">
        <f t="shared" ca="1" si="990"/>
        <v>-1.4416165831026373E-3</v>
      </c>
      <c r="EL428" s="240">
        <f t="shared" ca="1" si="991"/>
        <v>1.0616531292007882E-3</v>
      </c>
      <c r="EM428" s="240">
        <f t="shared" ca="1" si="992"/>
        <v>1.2854164848148748E-3</v>
      </c>
      <c r="EN428" s="240">
        <f t="shared" ca="1" si="993"/>
        <v>-1.2507753346992464E-3</v>
      </c>
      <c r="EO428" s="240">
        <f t="shared" ca="1" si="994"/>
        <v>-1.1013910014981106E-3</v>
      </c>
      <c r="EP428" s="240">
        <f t="shared" ca="1" si="995"/>
        <v>1.4128220314548726E-3</v>
      </c>
      <c r="EQ428" s="240">
        <f t="shared" ca="1" si="996"/>
        <v>8.9352372912219753E-4</v>
      </c>
      <c r="ER428" s="240">
        <f t="shared" ca="1" si="997"/>
        <v>-1.5442853978525175E-3</v>
      </c>
      <c r="ES428" s="240">
        <f t="shared" ca="1" si="998"/>
        <v>-6.6631436638947333E-4</v>
      </c>
      <c r="ET428" s="240">
        <f t="shared" ca="1" si="999"/>
        <v>1.6423196490197782E-3</v>
      </c>
      <c r="EU428" s="240">
        <f t="shared" ca="1" si="1000"/>
        <v>4.2468130984686886E-4</v>
      </c>
      <c r="EV428" s="240">
        <f t="shared" ca="1" si="1001"/>
        <v>-1.7048026394754084E-3</v>
      </c>
      <c r="EW428" s="240">
        <f t="shared" ca="1" si="1002"/>
        <v>-1.7385518545372114E-4</v>
      </c>
      <c r="EX428" s="240">
        <f t="shared" ca="1" si="1003"/>
        <v>1.7303818011702972E-3</v>
      </c>
      <c r="EY428" s="240">
        <f t="shared" ca="1" si="1004"/>
        <v>-8.0734378674085839E-5</v>
      </c>
      <c r="EZ428" s="240">
        <f t="shared" ca="1" si="1005"/>
        <v>-1.7185034225010015E-3</v>
      </c>
      <c r="FA428" s="240">
        <f t="shared" ca="1" si="1006"/>
        <v>3.3357628731573564E-4</v>
      </c>
      <c r="FB428" s="240">
        <f t="shared" ca="1" si="1007"/>
        <v>1.6694246344938449E-3</v>
      </c>
      <c r="FC428" s="240">
        <f t="shared" ca="1" si="1008"/>
        <v>-5.7919727671384416E-4</v>
      </c>
      <c r="FD428" s="240">
        <f t="shared" ca="1" si="1009"/>
        <v>-1.584207844694699E-3</v>
      </c>
      <c r="FE428" s="240">
        <f t="shared" ca="1" si="1010"/>
        <v>8.1228039420612355E-4</v>
      </c>
      <c r="FF428" s="240">
        <f t="shared" ca="1" si="1011"/>
        <v>1.4646977392540398E-3</v>
      </c>
      <c r="FG428" s="240">
        <f t="shared" ca="1" si="1012"/>
        <v>-1.0277800941934537E-3</v>
      </c>
      <c r="FH428" s="240">
        <f t="shared" ca="1" si="1013"/>
        <v>-1.3134813510424787E-3</v>
      </c>
      <c r="FI428" s="240">
        <f t="shared" ca="1" si="1014"/>
        <v>1.2210314589649056E-3</v>
      </c>
      <c r="FJ428" s="240">
        <f t="shared" ca="1" si="1015"/>
        <v>1.1338320582020703E-3</v>
      </c>
      <c r="FK428" s="240">
        <f t="shared" ca="1" si="1016"/>
        <v>-1.3878511800787751E-3</v>
      </c>
      <c r="FL428" s="240">
        <f t="shared" ca="1" si="1017"/>
        <v>-9.2963872539446335E-4</v>
      </c>
      <c r="FM428" s="240">
        <f t="shared" ca="1" si="1018"/>
        <v>1.5246281143568015E-3</v>
      </c>
      <c r="FN428" s="240">
        <f t="shared" ca="1" si="1019"/>
        <v>7.0532152162561539E-4</v>
      </c>
      <c r="FO428" s="240">
        <f t="shared" ca="1" si="1020"/>
        <v>-1.6284014542284682E-3</v>
      </c>
      <c r="FP428" s="240">
        <f t="shared" ca="1" si="1021"/>
        <v>-4.6573623693489197E-4</v>
      </c>
      <c r="FQ428" s="240">
        <f t="shared" ca="1" si="1022"/>
        <v>1.6969248202738099E-3</v>
      </c>
      <c r="FR428" s="240">
        <f t="shared" ca="1" si="1023"/>
        <v>2.1606916920506347E-4</v>
      </c>
      <c r="FS428" s="240">
        <f t="shared" ca="1" si="1024"/>
        <v>-1.7287148885536312E-3</v>
      </c>
      <c r="FT428" s="240">
        <f t="shared" ca="1" si="1025"/>
        <v>3.8275143524286824E-5</v>
      </c>
      <c r="FU428" s="240">
        <f t="shared" ca="1" si="1026"/>
        <v>1.7230835000934745E-3</v>
      </c>
      <c r="FV428" s="240">
        <f t="shared" ca="1" si="1027"/>
        <v>-2.9179091498467098E-4</v>
      </c>
      <c r="FW428" s="240">
        <f t="shared" ca="1" si="1028"/>
        <v>-1.6801525574470823E-3</v>
      </c>
      <c r="FX428" s="240">
        <f t="shared" ca="1" si="1029"/>
        <v>5.389902943235506E-4</v>
      </c>
      <c r="FY428" s="240">
        <f t="shared" ca="1" si="1030"/>
        <v>1.600851385874358E-3</v>
      </c>
      <c r="FZ428" s="240">
        <f t="shared" ca="1" si="1031"/>
        <v>-7.7452216150305283E-4</v>
      </c>
      <c r="GA428" s="240">
        <f t="shared" ca="1" si="1032"/>
        <v>-1.4868966162558399E-3</v>
      </c>
      <c r="GB428" s="240">
        <f t="shared" ca="1" si="1033"/>
        <v>9.9328796288847146E-4</v>
      </c>
      <c r="GC428" s="240">
        <f t="shared" ca="1" si="1034"/>
        <v>1.3407550252184769E-3</v>
      </c>
      <c r="GD428" s="240">
        <f t="shared" ca="1" si="1035"/>
        <v>-1.1905520795369566E-3</v>
      </c>
      <c r="GE428" s="240">
        <f t="shared" ca="1" si="1036"/>
        <v>-1.1655901368708796E-3</v>
      </c>
      <c r="GF428" s="240">
        <f t="shared" ca="1" si="1037"/>
        <v>1.3620443390469556E-3</v>
      </c>
      <c r="GG428" s="240">
        <f t="shared" ca="1" si="1038"/>
        <v>9.6519374206006567E-4</v>
      </c>
      <c r="GH428" s="240">
        <f t="shared" ca="1" si="1039"/>
        <v>-1.5040524518944902E-3</v>
      </c>
      <c r="GI428" s="240">
        <f t="shared" ca="1" si="1040"/>
        <v>-7.4390381755084535E-4</v>
      </c>
      <c r="GJ428" s="240">
        <f t="shared" ca="1" si="1041"/>
        <v>1.6135023712910172E-3</v>
      </c>
      <c r="GK428" s="240">
        <f t="shared" ca="1" si="1042"/>
        <v>5.0651062192869035E-4</v>
      </c>
      <c r="GL428" s="240">
        <f t="shared" ca="1" si="1043"/>
        <v>-1.6880248370125658E-3</v>
      </c>
      <c r="GM428" s="240">
        <f t="shared" ca="1" si="1044"/>
        <v>-2.5815300096827191E-4</v>
      </c>
      <c r="GN428" s="240">
        <f t="shared" ca="1" si="1045"/>
        <v>1.7260066627289104E-3</v>
      </c>
      <c r="GO428" s="240">
        <f t="shared" ca="1" si="1046"/>
        <v>4.2071471406730679E-6</v>
      </c>
      <c r="GP428" s="240">
        <f t="shared" ca="1" si="1047"/>
        <v>-1.7266256566157243E-3</v>
      </c>
      <c r="GQ428" s="240">
        <f t="shared" ca="1" si="1048"/>
        <v>2.4982977871713604E-4</v>
      </c>
      <c r="GR428" s="240">
        <f t="shared" ca="1" si="1049"/>
        <v>1.689868419324675E-3</v>
      </c>
      <c r="GS428" s="240">
        <f t="shared" ca="1" si="1050"/>
        <v>-4.984586443340551E-4</v>
      </c>
      <c r="GT428" s="240">
        <f t="shared" ca="1" si="1051"/>
        <v>-1.6165306340388185E-3</v>
      </c>
      <c r="GU428" s="240">
        <f t="shared" ca="1" si="1052"/>
        <v>7.3629738561122981E-4</v>
      </c>
      <c r="GV428" s="240">
        <f t="shared" ca="1" si="1053"/>
        <v>1.5081998423347033E-3</v>
      </c>
      <c r="GW428" s="240">
        <f t="shared" ca="1" si="1054"/>
        <v>-9.5819751205607347E-4</v>
      </c>
      <c r="GX428" s="240">
        <f t="shared" ca="1" si="1055"/>
        <v>-1.3672210787013419E-3</v>
      </c>
      <c r="GY428" s="240">
        <f t="shared" ca="1" si="1056"/>
        <v>1.1593555560539758E-3</v>
      </c>
      <c r="GZ428" s="240">
        <f t="shared" ca="1" si="1057"/>
        <v>1.196646107625388E-3</v>
      </c>
      <c r="HA428" s="240">
        <f t="shared" ca="1" si="1058"/>
        <v>-1.3354170534353523E-3</v>
      </c>
      <c r="HB428" s="240">
        <f t="shared" ca="1" si="1059"/>
        <v>-1.0001673621063687E-3</v>
      </c>
      <c r="HC428" s="240">
        <f t="shared" ca="1" si="1060"/>
        <v>1.4825708044752994E-3</v>
      </c>
      <c r="HD428" s="240">
        <f t="shared" ca="1" si="1061"/>
        <v>7.8203801363264957E-4</v>
      </c>
      <c r="HE428" s="240">
        <f t="shared" ca="1" si="1062"/>
        <v>-1.5976313748578051E-3</v>
      </c>
      <c r="HF428" s="240">
        <f t="shared" ca="1" si="1063"/>
        <v>-5.4697990386358517E-4</v>
      </c>
      <c r="HG428" s="240">
        <f t="shared" ca="1" si="1064"/>
        <v>1.6781080507088173E-3</v>
      </c>
      <c r="HH428" s="240">
        <f t="shared" ca="1" si="1065"/>
        <v>3.0008133101665934E-4</v>
      </c>
      <c r="HI428" s="240">
        <f t="shared" ca="1" si="1066"/>
        <v>-1.7222587550301161E-3</v>
      </c>
      <c r="HJ428" s="240">
        <f t="shared" ca="1" si="1067"/>
        <v>-4.6686903577609158E-5</v>
      </c>
      <c r="HK428" s="240">
        <f t="shared" ca="1" si="1068"/>
        <v>1.7291277584051282E-3</v>
      </c>
      <c r="HL428" s="240">
        <f t="shared" ca="1" si="1069"/>
        <v>-2.0771815433263876E-4</v>
      </c>
      <c r="HM428" s="240">
        <f t="shared" ca="1" si="1070"/>
        <v>-1.6985663676546961E-3</v>
      </c>
      <c r="HN428" s="240">
        <f t="shared" ca="1" si="1071"/>
        <v>4.5762674149587624E-4</v>
      </c>
      <c r="HO428" s="240">
        <f t="shared" ca="1" si="1072"/>
        <v>1.6312361445953432E-3</v>
      </c>
      <c r="HP428" s="240">
        <f t="shared" ca="1" si="1073"/>
        <v>-6.9762909170615847E-4</v>
      </c>
      <c r="HQ428" s="240">
        <f t="shared" ca="1" si="1074"/>
        <v>-1.5285945852237678E-3</v>
      </c>
      <c r="HR428" s="240">
        <f t="shared" ca="1" si="1075"/>
        <v>9.2252987887180774E-4</v>
      </c>
      <c r="HS428" s="240">
        <f t="shared" ca="1" si="1076"/>
        <v>1.3928635693300263E-3</v>
      </c>
      <c r="HT428" s="240">
        <f t="shared" ca="1" si="1077"/>
        <v>-1.1274606801350518E-3</v>
      </c>
      <c r="HU428" s="240">
        <f t="shared" ca="1" si="1078"/>
        <v>-1.2269812635102143E-3</v>
      </c>
      <c r="HV428" s="240">
        <f t="shared" ca="1" si="1079"/>
        <v>1.3079853625252178E-3</v>
      </c>
      <c r="HW428" s="240">
        <f t="shared" ca="1" si="1080"/>
        <v>1.0345385187323255E-3</v>
      </c>
      <c r="HX428" s="240">
        <f t="shared" ca="1" si="1081"/>
        <v>-1.4601961118404375E-3</v>
      </c>
      <c r="HY428" s="240">
        <f t="shared" ca="1" si="1082"/>
        <v>-8.1970113925741424E-4</v>
      </c>
      <c r="HZ428" s="240">
        <f t="shared" ca="1" si="1083"/>
        <v>1.580798025023662E-3</v>
      </c>
      <c r="IA428" s="240">
        <f t="shared" ca="1" si="1084"/>
        <v>5.8711970555728804E-4</v>
      </c>
      <c r="IB428" s="240">
        <f t="shared" ca="1" si="1085"/>
        <v>-1.6671804348638488E-3</v>
      </c>
      <c r="IC428" s="240">
        <f t="shared" ca="1" si="1086"/>
        <v>-3.4182890329190923E-4</v>
      </c>
      <c r="ID428" s="240">
        <f t="shared" ca="1" si="1087"/>
        <v>1.7174734230566851E-3</v>
      </c>
      <c r="IE428" s="240">
        <f t="shared" ca="1" si="1088"/>
        <v>-1.4296350966676425E-3</v>
      </c>
      <c r="IF428" s="240">
        <f t="shared" ca="1" si="1089"/>
        <v>-1.7305882982891182E-3</v>
      </c>
      <c r="IG428" s="240">
        <f t="shared" ca="1" si="1090"/>
        <v>1.6548140829915131E-4</v>
      </c>
      <c r="IH428" s="240">
        <f t="shared" ca="1" si="1091"/>
        <v>1.7062411631183492E-3</v>
      </c>
      <c r="II428" s="240">
        <f t="shared" ca="1" si="1092"/>
        <v>-4.1651918142029156E-4</v>
      </c>
      <c r="IJ428" s="240">
        <f t="shared" ca="1" si="1093"/>
        <v>-1.64495905949421E-3</v>
      </c>
      <c r="IK428" s="240">
        <f t="shared" ca="1" si="1094"/>
        <v>6.5854057212227446E-4</v>
      </c>
      <c r="IL428" s="240">
        <f t="shared" ca="1" si="1095"/>
        <v>1.5480685598924808E-3</v>
      </c>
      <c r="IM428" s="240">
        <f t="shared" ca="1" si="1096"/>
        <v>-8.8630654818404081E-4</v>
      </c>
      <c r="IN428" s="240">
        <f t="shared" ca="1" si="1097"/>
        <v>-1.4176670510271285E-3</v>
      </c>
      <c r="IO428" s="240">
        <f t="shared" ca="1" si="1098"/>
        <v>1.0948866640608835E-3</v>
      </c>
      <c r="IP428" s="240">
        <f t="shared" ca="1" si="1099"/>
        <v>1.2565773317616176E-3</v>
      </c>
      <c r="IQ428" s="240">
        <f t="shared" ca="1" si="1100"/>
        <v>-1.2797657901414859E-3</v>
      </c>
      <c r="IR428" s="240">
        <f t="shared" ca="1" si="1101"/>
        <v>-1.068286508038564E-3</v>
      </c>
      <c r="IS428" s="240">
        <f t="shared" ca="1" si="1102"/>
        <v>1.4369418516679995E-3</v>
      </c>
      <c r="IT428" s="240">
        <f t="shared" ca="1" si="1103"/>
        <v>8.5687050756648897E-4</v>
      </c>
      <c r="IU428" s="240">
        <f t="shared" ca="1" si="1104"/>
        <v>-1.5630124615691303E-3</v>
      </c>
      <c r="IV428" s="240">
        <f t="shared" ca="1" si="1105"/>
        <v>-6.2690584829409044E-4</v>
      </c>
      <c r="IW428" s="240">
        <f t="shared" ca="1" si="1106"/>
        <v>1.6552485718647838E-3</v>
      </c>
      <c r="IX428" s="240">
        <f t="shared" ca="1" si="1107"/>
        <v>3.8337057061771851E-4</v>
      </c>
      <c r="IY428" s="240">
        <f t="shared" ca="1" si="1108"/>
        <v>-1.7116535493136706E-3</v>
      </c>
      <c r="IZ428" s="240">
        <f t="shared" ca="1" si="1109"/>
        <v>-1.3153647783949694E-4</v>
      </c>
      <c r="JA428" s="240">
        <f t="shared" ca="1" si="1110"/>
        <v>1.7310063964930819E-3</v>
      </c>
      <c r="JB428" s="240">
        <f t="shared" ca="1" si="1111"/>
        <v>-1.2314498245295501E-4</v>
      </c>
    </row>
    <row r="429" spans="2:262">
      <c r="B429" s="248">
        <v>68</v>
      </c>
      <c r="C429" s="247">
        <f t="shared" si="1112"/>
        <v>1.3281250000000007E-3</v>
      </c>
      <c r="D429" s="244">
        <f t="shared" ca="1" si="855"/>
        <v>79.399580800020232</v>
      </c>
      <c r="E429" s="243">
        <f ca="1">BV361</f>
        <v>-0.60041919997977344</v>
      </c>
      <c r="F429" s="242">
        <v>68</v>
      </c>
      <c r="G429" s="240">
        <f t="shared" ca="1" si="856"/>
        <v>-6.7952168485676623E-4</v>
      </c>
      <c r="H429" s="240">
        <f t="shared" ca="1" si="857"/>
        <v>1.7563021501889667E-4</v>
      </c>
      <c r="I429" s="240">
        <f t="shared" ca="1" si="858"/>
        <v>6.4509214199352978E-4</v>
      </c>
      <c r="J429" s="240">
        <f t="shared" ca="1" si="859"/>
        <v>-3.0209038903345007E-4</v>
      </c>
      <c r="K429" s="240">
        <f t="shared" ca="1" si="860"/>
        <v>-5.8587206988532363E-4</v>
      </c>
      <c r="L429" s="240">
        <f t="shared" ca="1" si="861"/>
        <v>4.1694139881169037E-4</v>
      </c>
      <c r="M429" s="240">
        <f t="shared" ca="1" si="862"/>
        <v>5.0413726269226582E-4</v>
      </c>
      <c r="N429" s="240">
        <f t="shared" ca="1" si="863"/>
        <v>-5.1576958445702674E-4</v>
      </c>
      <c r="O429" s="240">
        <f t="shared" ca="1" si="864"/>
        <v>-4.0302874321737912E-4</v>
      </c>
      <c r="P429" s="240">
        <f t="shared" ca="1" si="865"/>
        <v>5.9477703421859497E-4</v>
      </c>
      <c r="Q429" s="240">
        <f t="shared" ca="1" si="866"/>
        <v>2.8643205516177075E-4</v>
      </c>
      <c r="R429" s="240">
        <f t="shared" ca="1" si="867"/>
        <v>-6.5092753610994727E-4</v>
      </c>
      <c r="S429" s="240">
        <f t="shared" ca="1" si="868"/>
        <v>-1.5882794385924367E-4</v>
      </c>
      <c r="T429" s="240">
        <f t="shared" ca="1" si="869"/>
        <v>6.8206325783296093E-4</v>
      </c>
      <c r="U429" s="241">
        <f t="shared" ca="1" si="870"/>
        <v>2.5120163745943024E-5</v>
      </c>
      <c r="V429" s="240">
        <f t="shared" ca="1" si="871"/>
        <v>-6.8698767106293603E-4</v>
      </c>
      <c r="W429" s="240">
        <f t="shared" ca="1" si="872"/>
        <v>1.0955297017256651E-4</v>
      </c>
      <c r="X429" s="240">
        <f t="shared" ca="1" si="873"/>
        <v>6.6551153336108699E-4</v>
      </c>
      <c r="Y429" s="240">
        <f t="shared" ca="1" si="874"/>
        <v>-2.4001604488535535E-4</v>
      </c>
      <c r="Z429" s="240">
        <f t="shared" ca="1" si="875"/>
        <v>-6.1846016065533955E-4</v>
      </c>
      <c r="AA429" s="240">
        <f t="shared" ca="1" si="876"/>
        <v>3.6125543759575086E-4</v>
      </c>
      <c r="AB429" s="240">
        <f t="shared" ca="1" si="877"/>
        <v>5.476417108120599E-4</v>
      </c>
      <c r="AC429" s="240">
        <f t="shared" ca="1" si="878"/>
        <v>-4.6861198643372113E-4</v>
      </c>
      <c r="AD429" s="240">
        <f t="shared" ca="1" si="879"/>
        <v>-4.5577769714328183E-4</v>
      </c>
      <c r="AE429" s="240">
        <f t="shared" ca="1" si="880"/>
        <v>5.5796003943367684E-4</v>
      </c>
      <c r="AF429" s="240">
        <f t="shared" ca="1" si="881"/>
        <v>3.4639840217636847E-4</v>
      </c>
      <c r="AG429" s="240">
        <f t="shared" ca="1" si="882"/>
        <v>-6.2586600102578871E-4</v>
      </c>
      <c r="AH429" s="240">
        <f t="shared" ca="1" si="883"/>
        <v>-2.2370721087627534E-4</v>
      </c>
      <c r="AI429" s="240">
        <f t="shared" ca="1" si="884"/>
        <v>6.697202831881787E-4</v>
      </c>
      <c r="AJ429" s="240">
        <f t="shared" ca="1" si="885"/>
        <v>9.2419076918660661E-5</v>
      </c>
      <c r="AK429" s="240">
        <f t="shared" ca="1" si="886"/>
        <v>-6.878375904511081E-4</v>
      </c>
      <c r="AL429" s="240">
        <f t="shared" ca="1" si="887"/>
        <v>4.2420670335727407E-5</v>
      </c>
      <c r="AM429" s="240">
        <f t="shared" ca="1" si="888"/>
        <v>6.7952168485676623E-4</v>
      </c>
      <c r="AN429" s="240">
        <f t="shared" ca="1" si="889"/>
        <v>-1.7563021501889941E-4</v>
      </c>
      <c r="AO429" s="240">
        <f t="shared" ca="1" si="890"/>
        <v>-6.4509214199352956E-4</v>
      </c>
      <c r="AP429" s="240">
        <f t="shared" ca="1" si="891"/>
        <v>3.0209038903344985E-4</v>
      </c>
      <c r="AQ429" s="240">
        <f t="shared" ca="1" si="892"/>
        <v>5.8587206988532179E-4</v>
      </c>
      <c r="AR429" s="240">
        <f t="shared" ca="1" si="893"/>
        <v>-4.1694139881169113E-4</v>
      </c>
      <c r="AS429" s="240">
        <f t="shared" ca="1" si="894"/>
        <v>-5.0413726269226257E-4</v>
      </c>
      <c r="AT429" s="240">
        <f t="shared" ca="1" si="895"/>
        <v>5.1576958445702576E-4</v>
      </c>
      <c r="AU429" s="240">
        <f t="shared" ca="1" si="896"/>
        <v>4.0302874321737739E-4</v>
      </c>
      <c r="AV429" s="240">
        <f t="shared" ca="1" si="897"/>
        <v>-5.9477703421859801E-4</v>
      </c>
      <c r="AW429" s="240">
        <f t="shared" ca="1" si="898"/>
        <v>-2.8643205516177205E-4</v>
      </c>
      <c r="AX429" s="240">
        <f t="shared" ca="1" si="899"/>
        <v>6.5092753610994749E-4</v>
      </c>
      <c r="AY429" s="240">
        <f t="shared" ca="1" si="900"/>
        <v>1.5882794385923789E-4</v>
      </c>
      <c r="AZ429" s="240">
        <f t="shared" ca="1" si="901"/>
        <v>-6.8206325783296082E-4</v>
      </c>
      <c r="BA429" s="240">
        <f t="shared" ca="1" si="902"/>
        <v>-2.5120163745939561E-5</v>
      </c>
      <c r="BB429" s="240">
        <f t="shared" ca="1" si="903"/>
        <v>6.8698767106293559E-4</v>
      </c>
      <c r="BC429" s="240">
        <f t="shared" ca="1" si="904"/>
        <v>-1.095529701725651E-4</v>
      </c>
      <c r="BD429" s="240">
        <f t="shared" ca="1" si="905"/>
        <v>-6.6551153336108612E-4</v>
      </c>
      <c r="BE429" s="240">
        <f t="shared" ca="1" si="906"/>
        <v>2.4001604488535172E-4</v>
      </c>
      <c r="BF429" s="240">
        <f t="shared" ca="1" si="907"/>
        <v>6.1846016065533911E-4</v>
      </c>
      <c r="BG429" s="240">
        <f t="shared" ca="1" si="908"/>
        <v>-3.6125543759575173E-4</v>
      </c>
      <c r="BH429" s="240">
        <f t="shared" ca="1" si="909"/>
        <v>-5.4764171081206228E-4</v>
      </c>
      <c r="BI429" s="240">
        <f t="shared" ca="1" si="910"/>
        <v>4.6861198643372183E-4</v>
      </c>
      <c r="BJ429" s="240">
        <f t="shared" ca="1" si="911"/>
        <v>4.5577769714328113E-4</v>
      </c>
      <c r="BK429" s="240">
        <f t="shared" ca="1" si="912"/>
        <v>-5.5796003943367446E-4</v>
      </c>
      <c r="BL429" s="240">
        <f t="shared" ca="1" si="913"/>
        <v>-3.4639840217636766E-4</v>
      </c>
      <c r="BM429" s="240">
        <f t="shared" ca="1" si="914"/>
        <v>6.2586600102579109E-4</v>
      </c>
      <c r="BN429" s="240">
        <f t="shared" ca="1" si="915"/>
        <v>2.2370721087627902E-4</v>
      </c>
      <c r="BO429" s="240">
        <f t="shared" ca="1" si="916"/>
        <v>-6.6972028318817902E-4</v>
      </c>
      <c r="BP429" s="240">
        <f t="shared" ca="1" si="917"/>
        <v>-9.2419076918654792E-5</v>
      </c>
      <c r="BQ429" s="240">
        <f t="shared" ca="1" si="918"/>
        <v>6.8783759045110799E-4</v>
      </c>
      <c r="BR429" s="240">
        <f t="shared" ca="1" si="919"/>
        <v>-4.2420670335728417E-5</v>
      </c>
      <c r="BS429" s="240">
        <f t="shared" ca="1" si="920"/>
        <v>-6.7952168485676536E-4</v>
      </c>
      <c r="BT429" s="240">
        <f t="shared" ca="1" si="921"/>
        <v>1.7563021501889567E-4</v>
      </c>
      <c r="BU429" s="240">
        <f t="shared" ca="1" si="922"/>
        <v>6.4509214199352913E-4</v>
      </c>
      <c r="BV429" s="240">
        <f t="shared" ca="1" si="923"/>
        <v>-3.0209038903345517E-4</v>
      </c>
      <c r="BW429" s="240">
        <f t="shared" ca="1" si="924"/>
        <v>-5.8587206988532385E-4</v>
      </c>
      <c r="BX429" s="240">
        <f t="shared" ca="1" si="925"/>
        <v>4.16941398811692E-4</v>
      </c>
      <c r="BY429" s="240">
        <f t="shared" ca="1" si="926"/>
        <v>5.0413726269226192E-4</v>
      </c>
      <c r="BZ429" s="240">
        <f t="shared" ca="1" si="927"/>
        <v>-5.1576958445702641E-4</v>
      </c>
      <c r="CA429" s="240">
        <f t="shared" ca="1" si="928"/>
        <v>-4.0302874321737647E-4</v>
      </c>
      <c r="CB429" s="240">
        <f t="shared" ca="1" si="929"/>
        <v>5.9477703421859844E-4</v>
      </c>
      <c r="CC429" s="240">
        <f t="shared" ca="1" si="930"/>
        <v>2.8643205516177113E-4</v>
      </c>
      <c r="CD429" s="240">
        <f t="shared" ca="1" si="931"/>
        <v>-6.5092753610994792E-4</v>
      </c>
      <c r="CE429" s="240">
        <f t="shared" ca="1" si="932"/>
        <v>-1.5882794385923695E-4</v>
      </c>
      <c r="CF429" s="240">
        <f t="shared" ca="1" si="933"/>
        <v>6.8206325783296223E-4</v>
      </c>
      <c r="CG429" s="240">
        <f t="shared" ca="1" si="934"/>
        <v>2.5120163745948329E-5</v>
      </c>
      <c r="CH429" s="240">
        <f t="shared" ca="1" si="935"/>
        <v>-6.8698767106293614E-4</v>
      </c>
      <c r="CI429" s="240">
        <f t="shared" ca="1" si="936"/>
        <v>1.0955297017256609E-4</v>
      </c>
      <c r="CJ429" s="240">
        <f t="shared" ca="1" si="937"/>
        <v>6.6551153336108601E-4</v>
      </c>
      <c r="CK429" s="240">
        <f t="shared" ca="1" si="938"/>
        <v>-2.4001604488536188E-4</v>
      </c>
      <c r="CL429" s="240">
        <f t="shared" ca="1" si="939"/>
        <v>-6.1846016065533434E-4</v>
      </c>
      <c r="CM429" s="240">
        <f t="shared" ca="1" si="940"/>
        <v>3.6125543759574425E-4</v>
      </c>
      <c r="CN429" s="240">
        <f t="shared" ca="1" si="941"/>
        <v>5.4764171081206152E-4</v>
      </c>
      <c r="CO429" s="240">
        <f t="shared" ca="1" si="942"/>
        <v>-4.6861198643372259E-4</v>
      </c>
      <c r="CP429" s="240">
        <f t="shared" ca="1" si="943"/>
        <v>-4.5577769714328032E-4</v>
      </c>
      <c r="CQ429" s="240">
        <f t="shared" ca="1" si="944"/>
        <v>5.5796003943368085E-4</v>
      </c>
      <c r="CR429" s="240">
        <f t="shared" ca="1" si="945"/>
        <v>3.4639840217635834E-4</v>
      </c>
      <c r="CS429" s="240">
        <f t="shared" ca="1" si="946"/>
        <v>-6.2586600102578741E-4</v>
      </c>
      <c r="CT429" s="240">
        <f t="shared" ca="1" si="947"/>
        <v>-2.2370721087627799E-4</v>
      </c>
      <c r="CU429" s="240">
        <f t="shared" ca="1" si="948"/>
        <v>6.6972028318817913E-4</v>
      </c>
      <c r="CV429" s="240">
        <f t="shared" ca="1" si="949"/>
        <v>9.2419076918653803E-5</v>
      </c>
      <c r="CW429" s="240">
        <f t="shared" ca="1" si="950"/>
        <v>-6.8783759045110842E-4</v>
      </c>
      <c r="CX429" s="240">
        <f t="shared" ca="1" si="951"/>
        <v>4.2420670335739191E-5</v>
      </c>
      <c r="CY429" s="240">
        <f t="shared" ca="1" si="952"/>
        <v>6.7952168485676677E-4</v>
      </c>
      <c r="CZ429" s="240">
        <f t="shared" ca="1" si="953"/>
        <v>-1.7563021501889665E-4</v>
      </c>
      <c r="DA429" s="240">
        <f t="shared" ca="1" si="954"/>
        <v>-6.450921419935288E-4</v>
      </c>
      <c r="DB429" s="240">
        <f t="shared" ca="1" si="955"/>
        <v>3.0209038903345609E-4</v>
      </c>
      <c r="DC429" s="240">
        <f t="shared" ca="1" si="956"/>
        <v>5.8587206988531821E-4</v>
      </c>
      <c r="DD429" s="240">
        <f t="shared" ca="1" si="957"/>
        <v>-4.16941398811685E-4</v>
      </c>
      <c r="DE429" s="240">
        <f t="shared" ca="1" si="958"/>
        <v>-5.0413726269226799E-4</v>
      </c>
      <c r="DF429" s="240">
        <f t="shared" ca="1" si="959"/>
        <v>5.1576958445702706E-4</v>
      </c>
      <c r="DG429" s="240">
        <f t="shared" ca="1" si="960"/>
        <v>4.0302874321737565E-4</v>
      </c>
      <c r="DH429" s="240">
        <f t="shared" ca="1" si="961"/>
        <v>-5.9477703421859898E-4</v>
      </c>
      <c r="DI429" s="240">
        <f t="shared" ca="1" si="962"/>
        <v>-2.8643205516176127E-4</v>
      </c>
      <c r="DJ429" s="240">
        <f t="shared" ca="1" si="963"/>
        <v>6.50927536109945E-4</v>
      </c>
      <c r="DK429" s="240">
        <f t="shared" ca="1" si="964"/>
        <v>1.5882794385924543E-4</v>
      </c>
      <c r="DL429" s="240">
        <f t="shared" ca="1" si="965"/>
        <v>-6.8206325783296104E-4</v>
      </c>
      <c r="DM429" s="240">
        <f t="shared" ca="1" si="966"/>
        <v>-2.5120163745937542E-5</v>
      </c>
      <c r="DN429" s="240">
        <f t="shared" ca="1" si="967"/>
        <v>6.8698767106293549E-4</v>
      </c>
      <c r="DO429" s="240">
        <f t="shared" ca="1" si="968"/>
        <v>-1.0955297017257674E-4</v>
      </c>
      <c r="DP429" s="240">
        <f t="shared" ca="1" si="969"/>
        <v>-6.6551153336108818E-4</v>
      </c>
      <c r="DQ429" s="240">
        <f t="shared" ca="1" si="970"/>
        <v>2.4001604488535361E-4</v>
      </c>
      <c r="DR429" s="240">
        <f t="shared" ca="1" si="971"/>
        <v>6.1846016065533814E-4</v>
      </c>
      <c r="DS429" s="240">
        <f t="shared" ca="1" si="972"/>
        <v>-3.6125543759575347E-4</v>
      </c>
      <c r="DT429" s="240">
        <f t="shared" ca="1" si="973"/>
        <v>-5.4764171081205502E-4</v>
      </c>
      <c r="DU429" s="240">
        <f t="shared" ca="1" si="974"/>
        <v>4.6861198643373056E-4</v>
      </c>
      <c r="DV429" s="240">
        <f t="shared" ca="1" si="975"/>
        <v>4.5577769714328688E-4</v>
      </c>
      <c r="DW429" s="240">
        <f t="shared" ca="1" si="976"/>
        <v>-5.5796003943367576E-4</v>
      </c>
      <c r="DX429" s="240">
        <f t="shared" ca="1" si="977"/>
        <v>-3.4639840217636593E-4</v>
      </c>
      <c r="DY429" s="240">
        <f t="shared" ca="1" si="978"/>
        <v>6.2586600102579196E-4</v>
      </c>
      <c r="DZ429" s="240">
        <f t="shared" ca="1" si="979"/>
        <v>2.2370721087626783E-4</v>
      </c>
      <c r="EA429" s="240">
        <f t="shared" ca="1" si="980"/>
        <v>-6.6972028318818162E-4</v>
      </c>
      <c r="EB429" s="240">
        <f t="shared" ca="1" si="981"/>
        <v>-9.2419076918662477E-5</v>
      </c>
      <c r="EC429" s="240">
        <f t="shared" ca="1" si="982"/>
        <v>6.8783759045110799E-4</v>
      </c>
      <c r="ED429" s="240">
        <f t="shared" ca="1" si="983"/>
        <v>-4.2420670335730436E-5</v>
      </c>
      <c r="EE429" s="240">
        <f t="shared" ca="1" si="984"/>
        <v>-6.7952168485676493E-4</v>
      </c>
      <c r="EF429" s="240">
        <f t="shared" ca="1" si="985"/>
        <v>1.7563021501890708E-4</v>
      </c>
      <c r="EG429" s="240">
        <f t="shared" ca="1" si="986"/>
        <v>6.4509214199353195E-4</v>
      </c>
      <c r="EH429" s="240">
        <f t="shared" ca="1" si="987"/>
        <v>-3.0209038903344817E-4</v>
      </c>
      <c r="EI429" s="240">
        <f t="shared" ca="1" si="988"/>
        <v>-5.8587206988532277E-4</v>
      </c>
      <c r="EJ429" s="240">
        <f t="shared" ca="1" si="989"/>
        <v>4.1694139881169357E-4</v>
      </c>
      <c r="EK429" s="240">
        <f t="shared" ca="1" si="990"/>
        <v>5.0413726269226062E-4</v>
      </c>
      <c r="EL429" s="240">
        <f t="shared" ca="1" si="991"/>
        <v>-5.1576958445703422E-4</v>
      </c>
      <c r="EM429" s="240">
        <f t="shared" ca="1" si="992"/>
        <v>-4.0302874321738276E-4</v>
      </c>
      <c r="EN429" s="240">
        <f t="shared" ca="1" si="993"/>
        <v>5.9477703421859465E-4</v>
      </c>
      <c r="EO429" s="240">
        <f t="shared" ca="1" si="994"/>
        <v>2.8643205516176923E-4</v>
      </c>
      <c r="EP429" s="240">
        <f t="shared" ca="1" si="995"/>
        <v>-6.5092753610994857E-4</v>
      </c>
      <c r="EQ429" s="240">
        <f t="shared" ca="1" si="996"/>
        <v>-1.5882794385923497E-4</v>
      </c>
      <c r="ER429" s="240">
        <f t="shared" ca="1" si="997"/>
        <v>6.8206325783296256E-4</v>
      </c>
      <c r="ES429" s="240">
        <f t="shared" ca="1" si="998"/>
        <v>2.5120163745946303E-5</v>
      </c>
      <c r="ET429" s="240">
        <f t="shared" ca="1" si="999"/>
        <v>-6.8698767106293603E-4</v>
      </c>
      <c r="EU429" s="240">
        <f t="shared" ca="1" si="1000"/>
        <v>1.0955297017256808E-4</v>
      </c>
      <c r="EV429" s="240">
        <f t="shared" ca="1" si="1001"/>
        <v>6.6551153336108547E-4</v>
      </c>
      <c r="EW429" s="240">
        <f t="shared" ca="1" si="1002"/>
        <v>-2.4001604488536372E-4</v>
      </c>
      <c r="EX429" s="240">
        <f t="shared" ca="1" si="1003"/>
        <v>-6.1846016065533337E-4</v>
      </c>
      <c r="EY429" s="240">
        <f t="shared" ca="1" si="1004"/>
        <v>3.6125543759574593E-4</v>
      </c>
      <c r="EZ429" s="240">
        <f t="shared" ca="1" si="1005"/>
        <v>5.4764171081206044E-4</v>
      </c>
      <c r="FA429" s="240">
        <f t="shared" ca="1" si="1006"/>
        <v>-4.6861198643372411E-4</v>
      </c>
      <c r="FB429" s="240">
        <f t="shared" ca="1" si="1007"/>
        <v>-4.557776971432788E-4</v>
      </c>
      <c r="FC429" s="240">
        <f t="shared" ca="1" si="1008"/>
        <v>5.5796003943368205E-4</v>
      </c>
      <c r="FD429" s="240">
        <f t="shared" ca="1" si="1009"/>
        <v>3.463984021763566E-4</v>
      </c>
      <c r="FE429" s="240">
        <f t="shared" ca="1" si="1010"/>
        <v>-6.2586600102579641E-4</v>
      </c>
      <c r="FF429" s="240">
        <f t="shared" ca="1" si="1011"/>
        <v>-2.2370721087625761E-4</v>
      </c>
      <c r="FG429" s="240">
        <f t="shared" ca="1" si="1012"/>
        <v>6.6972028318818412E-4</v>
      </c>
      <c r="FH429" s="240">
        <f t="shared" ca="1" si="1013"/>
        <v>9.2419076918671191E-5</v>
      </c>
      <c r="FI429" s="240">
        <f t="shared" ca="1" si="1014"/>
        <v>-6.8783759045110767E-4</v>
      </c>
      <c r="FJ429" s="240">
        <f t="shared" ca="1" si="1015"/>
        <v>4.2420670335721681E-5</v>
      </c>
      <c r="FK429" s="240">
        <f t="shared" ca="1" si="1016"/>
        <v>6.7952168485676634E-4</v>
      </c>
      <c r="FL429" s="240">
        <f t="shared" ca="1" si="1017"/>
        <v>-1.7563021501889863E-4</v>
      </c>
      <c r="FM429" s="240">
        <f t="shared" ca="1" si="1018"/>
        <v>-6.4509214199352815E-4</v>
      </c>
      <c r="FN429" s="240">
        <f t="shared" ca="1" si="1019"/>
        <v>3.0209038903345788E-4</v>
      </c>
      <c r="FO429" s="240">
        <f t="shared" ca="1" si="1020"/>
        <v>5.8587206988531713E-4</v>
      </c>
      <c r="FP429" s="240">
        <f t="shared" ca="1" si="1021"/>
        <v>-4.1694139881170219E-4</v>
      </c>
      <c r="FQ429" s="240">
        <f t="shared" ca="1" si="1022"/>
        <v>-5.0413726269225325E-4</v>
      </c>
      <c r="FR429" s="240">
        <f t="shared" ca="1" si="1023"/>
        <v>5.1576958445704137E-4</v>
      </c>
      <c r="FS429" s="240">
        <f t="shared" ca="1" si="1024"/>
        <v>4.0302874321738997E-4</v>
      </c>
      <c r="FT429" s="240">
        <f t="shared" ca="1" si="1025"/>
        <v>-5.947770342185902E-4</v>
      </c>
      <c r="FU429" s="240">
        <f t="shared" ca="1" si="1026"/>
        <v>-2.8643205516177726E-4</v>
      </c>
      <c r="FV429" s="240">
        <f t="shared" ca="1" si="1027"/>
        <v>6.5092753610994565E-4</v>
      </c>
      <c r="FW429" s="240">
        <f t="shared" ca="1" si="1028"/>
        <v>1.5882794385924351E-4</v>
      </c>
      <c r="FX429" s="240">
        <f t="shared" ca="1" si="1029"/>
        <v>-6.8206325783296137E-4</v>
      </c>
      <c r="FY429" s="240">
        <f t="shared" ca="1" si="1030"/>
        <v>-2.5120163745935522E-5</v>
      </c>
      <c r="FZ429" s="240">
        <f t="shared" ca="1" si="1031"/>
        <v>6.8698767106293538E-4</v>
      </c>
      <c r="GA429" s="240">
        <f t="shared" ca="1" si="1032"/>
        <v>-1.0955297017257873E-4</v>
      </c>
      <c r="GB429" s="240">
        <f t="shared" ca="1" si="1033"/>
        <v>-6.6551153336108265E-4</v>
      </c>
      <c r="GC429" s="240">
        <f t="shared" ca="1" si="1034"/>
        <v>2.4001604488537386E-4</v>
      </c>
      <c r="GD429" s="240">
        <f t="shared" ca="1" si="1035"/>
        <v>6.1846016065532871E-4</v>
      </c>
      <c r="GE429" s="240">
        <f t="shared" ca="1" si="1036"/>
        <v>-3.612554375957385E-4</v>
      </c>
      <c r="GF429" s="240">
        <f t="shared" ca="1" si="1037"/>
        <v>-5.4764171081206564E-4</v>
      </c>
      <c r="GG429" s="240">
        <f t="shared" ca="1" si="1038"/>
        <v>4.686119864337176E-4</v>
      </c>
      <c r="GH429" s="240">
        <f t="shared" ca="1" si="1039"/>
        <v>4.5577769714328541E-4</v>
      </c>
      <c r="GI429" s="240">
        <f t="shared" ca="1" si="1040"/>
        <v>-5.5796003943367695E-4</v>
      </c>
      <c r="GJ429" s="240">
        <f t="shared" ca="1" si="1041"/>
        <v>-3.4639840217636414E-4</v>
      </c>
      <c r="GK429" s="240">
        <f t="shared" ca="1" si="1042"/>
        <v>6.2586600102579283E-4</v>
      </c>
      <c r="GL429" s="240">
        <f t="shared" ca="1" si="1043"/>
        <v>2.2370721087626588E-4</v>
      </c>
      <c r="GM429" s="240">
        <f t="shared" ca="1" si="1044"/>
        <v>-6.6972028318818216E-4</v>
      </c>
      <c r="GN429" s="240">
        <f t="shared" ca="1" si="1045"/>
        <v>-9.2419076918641104E-5</v>
      </c>
      <c r="GO429" s="240">
        <f t="shared" ca="1" si="1046"/>
        <v>6.8783759045110886E-4</v>
      </c>
      <c r="GP429" s="240">
        <f t="shared" ca="1" si="1047"/>
        <v>-4.2420670335751985E-5</v>
      </c>
      <c r="GQ429" s="240">
        <f t="shared" ca="1" si="1048"/>
        <v>-6.7952168485676775E-4</v>
      </c>
      <c r="GR429" s="240">
        <f t="shared" ca="1" si="1049"/>
        <v>1.7563021501889014E-4</v>
      </c>
      <c r="GS429" s="240">
        <f t="shared" ca="1" si="1050"/>
        <v>6.4509214199353108E-4</v>
      </c>
      <c r="GT429" s="240">
        <f t="shared" ca="1" si="1051"/>
        <v>-3.0209038903345002E-4</v>
      </c>
      <c r="GU429" s="240">
        <f t="shared" ca="1" si="1052"/>
        <v>-5.8587206988532168E-4</v>
      </c>
      <c r="GV429" s="240">
        <f t="shared" ca="1" si="1053"/>
        <v>4.1694139881169519E-4</v>
      </c>
      <c r="GW429" s="240">
        <f t="shared" ca="1" si="1054"/>
        <v>5.0413726269225921E-4</v>
      </c>
      <c r="GX429" s="240">
        <f t="shared" ca="1" si="1055"/>
        <v>-5.1576958445703563E-4</v>
      </c>
      <c r="GY429" s="240">
        <f t="shared" ca="1" si="1056"/>
        <v>-4.0302874321736535E-4</v>
      </c>
      <c r="GZ429" s="240">
        <f t="shared" ca="1" si="1057"/>
        <v>5.9477703421860549E-4</v>
      </c>
      <c r="HA429" s="240">
        <f t="shared" ca="1" si="1058"/>
        <v>2.8643205516174961E-4</v>
      </c>
      <c r="HB429" s="240">
        <f t="shared" ca="1" si="1059"/>
        <v>-6.5092753610994283E-4</v>
      </c>
      <c r="HC429" s="240">
        <f t="shared" ca="1" si="1060"/>
        <v>-1.5882794385925202E-4</v>
      </c>
      <c r="HD429" s="240">
        <f t="shared" ca="1" si="1061"/>
        <v>6.8206325783296017E-4</v>
      </c>
      <c r="HE429" s="240">
        <f t="shared" ca="1" si="1062"/>
        <v>2.5120163745944291E-5</v>
      </c>
      <c r="HF429" s="240">
        <f t="shared" ca="1" si="1063"/>
        <v>-6.8698767106293592E-4</v>
      </c>
      <c r="HG429" s="240">
        <f t="shared" ca="1" si="1064"/>
        <v>1.0955297017257007E-4</v>
      </c>
      <c r="HH429" s="240">
        <f t="shared" ca="1" si="1065"/>
        <v>6.6551153336108504E-4</v>
      </c>
      <c r="HI429" s="240">
        <f t="shared" ca="1" si="1066"/>
        <v>-2.4001604488536565E-4</v>
      </c>
      <c r="HJ429" s="240">
        <f t="shared" ca="1" si="1067"/>
        <v>-6.184601606553325E-4</v>
      </c>
      <c r="HK429" s="240">
        <f t="shared" ca="1" si="1068"/>
        <v>3.6125543759576436E-4</v>
      </c>
      <c r="HL429" s="240">
        <f t="shared" ca="1" si="1069"/>
        <v>5.4764171081204732E-4</v>
      </c>
      <c r="HM429" s="240">
        <f t="shared" ca="1" si="1070"/>
        <v>-4.6861198643373983E-4</v>
      </c>
      <c r="HN429" s="240">
        <f t="shared" ca="1" si="1071"/>
        <v>-4.5577769714329197E-4</v>
      </c>
      <c r="HO429" s="240">
        <f t="shared" ca="1" si="1072"/>
        <v>5.5796003943367175E-4</v>
      </c>
      <c r="HP429" s="240">
        <f t="shared" ca="1" si="1073"/>
        <v>3.4639840217637178E-4</v>
      </c>
      <c r="HQ429" s="240">
        <f t="shared" ca="1" si="1074"/>
        <v>-6.2586600102578914E-4</v>
      </c>
      <c r="HR429" s="240">
        <f t="shared" ca="1" si="1075"/>
        <v>-2.2370721087627417E-4</v>
      </c>
      <c r="HS429" s="240">
        <f t="shared" ca="1" si="1076"/>
        <v>6.697202831881801E-4</v>
      </c>
      <c r="HT429" s="240">
        <f t="shared" ca="1" si="1077"/>
        <v>9.2419076918649805E-5</v>
      </c>
      <c r="HU429" s="240">
        <f t="shared" ca="1" si="1078"/>
        <v>-6.8783759045110853E-4</v>
      </c>
      <c r="HV429" s="240">
        <f t="shared" ca="1" si="1079"/>
        <v>4.242067033574323E-5</v>
      </c>
      <c r="HW429" s="240">
        <f t="shared" ca="1" si="1080"/>
        <v>6.7952168485676298E-4</v>
      </c>
      <c r="HX429" s="240">
        <f t="shared" ca="1" si="1081"/>
        <v>-1.7563021501891947E-4</v>
      </c>
      <c r="HY429" s="240">
        <f t="shared" ca="1" si="1082"/>
        <v>-6.4509214199353411E-4</v>
      </c>
      <c r="HZ429" s="240">
        <f t="shared" ca="1" si="1083"/>
        <v>3.0209038903344216E-4</v>
      </c>
      <c r="IA429" s="240">
        <f t="shared" ca="1" si="1084"/>
        <v>5.8587206988532634E-4</v>
      </c>
      <c r="IB429" s="240">
        <f t="shared" ca="1" si="1085"/>
        <v>-4.1694139881168825E-4</v>
      </c>
      <c r="IC429" s="240">
        <f t="shared" ca="1" si="1086"/>
        <v>-5.0413726269226517E-4</v>
      </c>
      <c r="ID429" s="240">
        <f t="shared" ca="1" si="1087"/>
        <v>5.1576958445702977E-4</v>
      </c>
      <c r="IE429" s="240">
        <f t="shared" ca="1" si="1088"/>
        <v>-7.1647125926210982E-4</v>
      </c>
      <c r="IF429" s="240">
        <f t="shared" ca="1" si="1089"/>
        <v>-5.9477703421860104E-4</v>
      </c>
      <c r="IG429" s="240">
        <f t="shared" ca="1" si="1090"/>
        <v>-2.8643205516175758E-4</v>
      </c>
      <c r="IH429" s="240">
        <f t="shared" ca="1" si="1091"/>
        <v>6.5092753610995269E-4</v>
      </c>
      <c r="II429" s="240">
        <f t="shared" ca="1" si="1092"/>
        <v>1.588279438592225E-4</v>
      </c>
      <c r="IJ429" s="240">
        <f t="shared" ca="1" si="1093"/>
        <v>-6.8206325783296429E-4</v>
      </c>
      <c r="IK429" s="240">
        <f t="shared" ca="1" si="1094"/>
        <v>-2.5120163745953046E-5</v>
      </c>
      <c r="IL429" s="240">
        <f t="shared" ca="1" si="1095"/>
        <v>6.8698767106293646E-4</v>
      </c>
      <c r="IM429" s="240">
        <f t="shared" ca="1" si="1096"/>
        <v>-1.0955297017256141E-4</v>
      </c>
      <c r="IN429" s="240">
        <f t="shared" ca="1" si="1097"/>
        <v>-6.655115333610871E-4</v>
      </c>
      <c r="IO429" s="240">
        <f t="shared" ca="1" si="1098"/>
        <v>2.4001604488535741E-4</v>
      </c>
      <c r="IP429" s="240">
        <f t="shared" ca="1" si="1099"/>
        <v>6.184601606553364E-4</v>
      </c>
      <c r="IQ429" s="240">
        <f t="shared" ca="1" si="1100"/>
        <v>-3.6125543759575683E-4</v>
      </c>
      <c r="IR429" s="240">
        <f t="shared" ca="1" si="1101"/>
        <v>-5.4764171081205253E-4</v>
      </c>
      <c r="IS429" s="240">
        <f t="shared" ca="1" si="1102"/>
        <v>4.6861198643373349E-4</v>
      </c>
      <c r="IT429" s="240">
        <f t="shared" ca="1" si="1103"/>
        <v>4.557776971432692E-4</v>
      </c>
      <c r="IU429" s="240">
        <f t="shared" ca="1" si="1104"/>
        <v>-5.5796003943368953E-4</v>
      </c>
      <c r="IV429" s="240">
        <f t="shared" ca="1" si="1105"/>
        <v>-3.4639840217634549E-4</v>
      </c>
      <c r="IW429" s="240">
        <f t="shared" ca="1" si="1106"/>
        <v>6.2586600102578556E-4</v>
      </c>
      <c r="IX429" s="240">
        <f t="shared" ca="1" si="1107"/>
        <v>2.2370721087628244E-4</v>
      </c>
      <c r="IY429" s="240">
        <f t="shared" ca="1" si="1108"/>
        <v>-6.6972028318817804E-4</v>
      </c>
      <c r="IZ429" s="240">
        <f t="shared" ca="1" si="1109"/>
        <v>-9.2419076918658492E-5</v>
      </c>
      <c r="JA429" s="240">
        <f t="shared" ca="1" si="1110"/>
        <v>6.8783759045110821E-4</v>
      </c>
      <c r="JB429" s="240">
        <f t="shared" ca="1" si="1111"/>
        <v>-4.2420670335734475E-5</v>
      </c>
    </row>
    <row r="430" spans="2:262">
      <c r="B430" s="248">
        <v>69</v>
      </c>
      <c r="C430" s="247">
        <f t="shared" si="1112"/>
        <v>1.3476562500000008E-3</v>
      </c>
      <c r="D430" s="244">
        <f t="shared" ca="1" si="855"/>
        <v>79.333134156397506</v>
      </c>
      <c r="E430" s="243">
        <f ca="1">BW361</f>
        <v>-0.66686584360248913</v>
      </c>
      <c r="F430" s="242">
        <v>69</v>
      </c>
      <c r="G430" s="240">
        <f t="shared" ca="1" si="856"/>
        <v>3.1373245834967467E-4</v>
      </c>
      <c r="H430" s="240">
        <f t="shared" ca="1" si="857"/>
        <v>-1.0957705384322029E-4</v>
      </c>
      <c r="I430" s="240">
        <f t="shared" ca="1" si="858"/>
        <v>-2.8690565605509583E-4</v>
      </c>
      <c r="J430" s="240">
        <f t="shared" ca="1" si="859"/>
        <v>1.7981768399557698E-4</v>
      </c>
      <c r="K430" s="240">
        <f t="shared" ca="1" si="860"/>
        <v>2.4288244783377997E-4</v>
      </c>
      <c r="L430" s="240">
        <f t="shared" ca="1" si="861"/>
        <v>-2.3928049286231959E-4</v>
      </c>
      <c r="M430" s="240">
        <f t="shared" ca="1" si="862"/>
        <v>-1.8430147444722456E-4</v>
      </c>
      <c r="N430" s="240">
        <f t="shared" ca="1" si="863"/>
        <v>2.8440142871691141E-4</v>
      </c>
      <c r="O430" s="240">
        <f t="shared" ca="1" si="864"/>
        <v>1.1467393261350655E-4</v>
      </c>
      <c r="P430" s="240">
        <f t="shared" ca="1" si="865"/>
        <v>-3.1247605575484904E-4</v>
      </c>
      <c r="Q430" s="240">
        <f t="shared" ca="1" si="866"/>
        <v>-3.817312267642831E-5</v>
      </c>
      <c r="R430" s="240">
        <f t="shared" ca="1" si="867"/>
        <v>3.218216511974173E-4</v>
      </c>
      <c r="S430" s="240">
        <f t="shared" ca="1" si="868"/>
        <v>-4.0615688557175805E-5</v>
      </c>
      <c r="T430" s="240">
        <f t="shared" ca="1" si="869"/>
        <v>-3.1187806347748734E-4</v>
      </c>
      <c r="U430" s="241">
        <f t="shared" ca="1" si="870"/>
        <v>1.1697009721738253E-4</v>
      </c>
      <c r="V430" s="240">
        <f t="shared" ca="1" si="871"/>
        <v>2.8324128632049172E-4</v>
      </c>
      <c r="W430" s="240">
        <f t="shared" ca="1" si="872"/>
        <v>-1.8631361142295457E-4</v>
      </c>
      <c r="X430" s="240">
        <f t="shared" ca="1" si="873"/>
        <v>-2.3762773637431503E-4</v>
      </c>
      <c r="Y430" s="240">
        <f t="shared" ca="1" si="874"/>
        <v>2.4448995473423728E-4</v>
      </c>
      <c r="Z430" s="240">
        <f t="shared" ca="1" si="875"/>
        <v>1.7777137549742725E-4</v>
      </c>
      <c r="AA430" s="240">
        <f t="shared" ca="1" si="876"/>
        <v>-2.880121829457043E-4</v>
      </c>
      <c r="AB430" s="240">
        <f t="shared" ca="1" si="877"/>
        <v>-1.0725984393745932E-4</v>
      </c>
      <c r="AC430" s="240">
        <f t="shared" ca="1" si="878"/>
        <v>3.1427168278199834E-4</v>
      </c>
      <c r="AD430" s="240">
        <f t="shared" ca="1" si="879"/>
        <v>3.0319426166784742E-5</v>
      </c>
      <c r="AE430" s="240">
        <f t="shared" ca="1" si="880"/>
        <v>-3.2169452563945565E-4</v>
      </c>
      <c r="AF430" s="240">
        <f t="shared" ca="1" si="881"/>
        <v>4.8438262016050186E-5</v>
      </c>
      <c r="AG430" s="240">
        <f t="shared" ca="1" si="882"/>
        <v>3.0983580492173317E-4</v>
      </c>
      <c r="AH430" s="240">
        <f t="shared" ca="1" si="883"/>
        <v>-1.2429268217877443E-4</v>
      </c>
      <c r="AI430" s="240">
        <f t="shared" ca="1" si="884"/>
        <v>-2.7940630262608234E-4</v>
      </c>
      <c r="AJ430" s="240">
        <f t="shared" ca="1" si="885"/>
        <v>1.9269731049752518E-4</v>
      </c>
      <c r="AK430" s="240">
        <f t="shared" ca="1" si="886"/>
        <v>2.3222988685193201E-4</v>
      </c>
      <c r="AL430" s="240">
        <f t="shared" ca="1" si="887"/>
        <v>-2.4955214499949055E-4</v>
      </c>
      <c r="AM430" s="240">
        <f t="shared" ca="1" si="888"/>
        <v>-1.7113419371833112E-4</v>
      </c>
      <c r="AN430" s="240">
        <f t="shared" ca="1" si="889"/>
        <v>2.9144944940495947E-4</v>
      </c>
      <c r="AO430" s="240">
        <f t="shared" ca="1" si="890"/>
        <v>9.9781145942129149E-5</v>
      </c>
      <c r="AP430" s="240">
        <f t="shared" ca="1" si="891"/>
        <v>-3.1587800429881457E-4</v>
      </c>
      <c r="AQ430" s="240">
        <f t="shared" ca="1" si="892"/>
        <v>-2.2447466368531267E-5</v>
      </c>
      <c r="AR430" s="240">
        <f t="shared" ca="1" si="893"/>
        <v>3.2137362332818184E-4</v>
      </c>
      <c r="AS430" s="240">
        <f t="shared" ca="1" si="894"/>
        <v>-5.6231658077109377E-5</v>
      </c>
      <c r="AT430" s="240">
        <f t="shared" ca="1" si="895"/>
        <v>-3.0760691286260043E-4</v>
      </c>
      <c r="AU430" s="240">
        <f t="shared" ca="1" si="896"/>
        <v>1.3154039787602456E-4</v>
      </c>
      <c r="AV430" s="240">
        <f t="shared" ca="1" si="897"/>
        <v>2.7540301502264439E-4</v>
      </c>
      <c r="AW430" s="240">
        <f t="shared" ca="1" si="898"/>
        <v>-1.9896493591766863E-4</v>
      </c>
      <c r="AX430" s="240">
        <f t="shared" ca="1" si="899"/>
        <v>-2.2669215072934257E-4</v>
      </c>
      <c r="AY430" s="240">
        <f t="shared" ca="1" si="900"/>
        <v>2.544640143839518E-4</v>
      </c>
      <c r="AZ430" s="240">
        <f t="shared" ca="1" si="901"/>
        <v>1.6439392710005684E-4</v>
      </c>
      <c r="BA430" s="240">
        <f t="shared" ca="1" si="902"/>
        <v>-2.9471115761388984E-4</v>
      </c>
      <c r="BB430" s="240">
        <f t="shared" ca="1" si="903"/>
        <v>-9.2242343515542999E-5</v>
      </c>
      <c r="BC430" s="240">
        <f t="shared" ca="1" si="904"/>
        <v>3.1729405271728071E-4</v>
      </c>
      <c r="BD430" s="240">
        <f t="shared" ca="1" si="905"/>
        <v>1.4561985055906763E-5</v>
      </c>
      <c r="BE430" s="240">
        <f t="shared" ca="1" si="906"/>
        <v>-3.2085913756314902E-4</v>
      </c>
      <c r="BF430" s="240">
        <f t="shared" ca="1" si="907"/>
        <v>6.3991182289980072E-5</v>
      </c>
      <c r="BG430" s="240">
        <f t="shared" ca="1" si="908"/>
        <v>3.0519272990132322E-4</v>
      </c>
      <c r="BH430" s="240">
        <f t="shared" ca="1" si="909"/>
        <v>-1.3870887855620649E-4</v>
      </c>
      <c r="BI430" s="240">
        <f t="shared" ca="1" si="910"/>
        <v>-2.7123383494094002E-4</v>
      </c>
      <c r="BJ430" s="240">
        <f t="shared" ca="1" si="911"/>
        <v>2.0511271230019346E-4</v>
      </c>
      <c r="BK430" s="240">
        <f t="shared" ca="1" si="912"/>
        <v>2.2101786373172089E-4</v>
      </c>
      <c r="BL430" s="240">
        <f t="shared" ca="1" si="913"/>
        <v>-2.5922260416117062E-4</v>
      </c>
      <c r="BM430" s="240">
        <f t="shared" ca="1" si="914"/>
        <v>-1.5755463572718424E-4</v>
      </c>
      <c r="BN430" s="240">
        <f t="shared" ca="1" si="915"/>
        <v>2.9779534284143363E-4</v>
      </c>
      <c r="BO430" s="240">
        <f t="shared" ca="1" si="916"/>
        <v>8.4647977750379865E-5</v>
      </c>
      <c r="BP430" s="240">
        <f t="shared" ca="1" si="917"/>
        <v>-3.1851897506277868E-4</v>
      </c>
      <c r="BQ430" s="240">
        <f t="shared" ca="1" si="918"/>
        <v>-6.667732147985436E-6</v>
      </c>
      <c r="BR430" s="240">
        <f t="shared" ca="1" si="919"/>
        <v>3.2015137825134406E-4</v>
      </c>
      <c r="BS430" s="240">
        <f t="shared" ca="1" si="920"/>
        <v>-7.1712160607423689E-5</v>
      </c>
      <c r="BT430" s="240">
        <f t="shared" ca="1" si="921"/>
        <v>-3.0259471025144473E-4</v>
      </c>
      <c r="BU430" s="240">
        <f t="shared" ca="1" si="922"/>
        <v>1.4579380619460521E-4</v>
      </c>
      <c r="BV430" s="240">
        <f t="shared" ca="1" si="923"/>
        <v>2.6690127373915352E-4</v>
      </c>
      <c r="BW430" s="240">
        <f t="shared" ca="1" si="924"/>
        <v>-2.1113693645448696E-4</v>
      </c>
      <c r="BX430" s="240">
        <f t="shared" ca="1" si="925"/>
        <v>-2.1521044383737746E-4</v>
      </c>
      <c r="BY430" s="240">
        <f t="shared" ca="1" si="926"/>
        <v>2.6382504793460027E-4</v>
      </c>
      <c r="BZ430" s="240">
        <f t="shared" ca="1" si="927"/>
        <v>1.5062043933309688E-4</v>
      </c>
      <c r="CA430" s="240">
        <f t="shared" ca="1" si="928"/>
        <v>-3.0070014728973487E-4</v>
      </c>
      <c r="CB430" s="240">
        <f t="shared" ca="1" si="929"/>
        <v>-7.7002623208616066E-5</v>
      </c>
      <c r="CC430" s="240">
        <f t="shared" ca="1" si="930"/>
        <v>3.1955203348789054E-4</v>
      </c>
      <c r="CD430" s="240">
        <f t="shared" ca="1" si="931"/>
        <v>-1.2305371524547114E-6</v>
      </c>
      <c r="CE430" s="240">
        <f t="shared" ca="1" si="932"/>
        <v>-3.1925077172051164E-4</v>
      </c>
      <c r="CF430" s="240">
        <f t="shared" ca="1" si="933"/>
        <v>7.9389942200807793E-5</v>
      </c>
      <c r="CG430" s="240">
        <f t="shared" ca="1" si="934"/>
        <v>2.9981441886285415E-4</v>
      </c>
      <c r="CH430" s="240">
        <f t="shared" ca="1" si="935"/>
        <v>-1.5279091309573786E-4</v>
      </c>
      <c r="CI430" s="240">
        <f t="shared" ca="1" si="936"/>
        <v>-2.624079411901481E-4</v>
      </c>
      <c r="CJ430" s="240">
        <f t="shared" ca="1" si="937"/>
        <v>2.1703397961317887E-4</v>
      </c>
      <c r="CK430" s="240">
        <f t="shared" ca="1" si="938"/>
        <v>2.0927338921890667E-4</v>
      </c>
      <c r="CL430" s="240">
        <f t="shared" ca="1" si="939"/>
        <v>-2.682685733642106E-4</v>
      </c>
      <c r="CM430" s="240">
        <f t="shared" ca="1" si="940"/>
        <v>-1.435955148184163E-4</v>
      </c>
      <c r="CN430" s="240">
        <f t="shared" ca="1" si="941"/>
        <v>3.0342382121321151E-4</v>
      </c>
      <c r="CO430" s="240">
        <f t="shared" ca="1" si="942"/>
        <v>6.9310885165949407E-5</v>
      </c>
      <c r="CP430" s="240">
        <f t="shared" ca="1" si="943"/>
        <v>-3.2039260571684985E-4</v>
      </c>
      <c r="CQ430" s="240">
        <f t="shared" ca="1" si="944"/>
        <v>9.1280652233269577E-6</v>
      </c>
      <c r="CR430" s="240">
        <f t="shared" ca="1" si="945"/>
        <v>3.1815786046235009E-4</v>
      </c>
      <c r="CS430" s="240">
        <f t="shared" ca="1" si="946"/>
        <v>-8.7019902261591315E-5</v>
      </c>
      <c r="CT430" s="240">
        <f t="shared" ca="1" si="947"/>
        <v>-2.9685353047912533E-4</v>
      </c>
      <c r="CU430" s="240">
        <f t="shared" ca="1" si="948"/>
        <v>1.5969598446403786E-4</v>
      </c>
      <c r="CV430" s="240">
        <f t="shared" ca="1" si="949"/>
        <v>2.5775654390943463E-4</v>
      </c>
      <c r="CW430" s="240">
        <f t="shared" ca="1" si="950"/>
        <v>-2.2280028961797505E-4</v>
      </c>
      <c r="CX430" s="240">
        <f t="shared" ca="1" si="951"/>
        <v>-2.0321027613600312E-4</v>
      </c>
      <c r="CY430" s="240">
        <f t="shared" ca="1" si="952"/>
        <v>2.7255050383643187E-4</v>
      </c>
      <c r="CZ430" s="240">
        <f t="shared" ca="1" si="953"/>
        <v>1.3648409373499129E-4</v>
      </c>
      <c r="DA430" s="240">
        <f t="shared" ca="1" si="954"/>
        <v>-3.059647239725368E-4</v>
      </c>
      <c r="DB430" s="240">
        <f t="shared" ca="1" si="955"/>
        <v>-6.1577396837755267E-5</v>
      </c>
      <c r="DC430" s="240">
        <f t="shared" ca="1" si="956"/>
        <v>3.2104018542037602E-4</v>
      </c>
      <c r="DD430" s="240">
        <f t="shared" ca="1" si="957"/>
        <v>-1.7020094889029024E-5</v>
      </c>
      <c r="DE430" s="240">
        <f t="shared" ca="1" si="958"/>
        <v>-3.1687330280573466E-4</v>
      </c>
      <c r="DF430" s="240">
        <f t="shared" ca="1" si="959"/>
        <v>9.4597444787136161E-5</v>
      </c>
      <c r="DG430" s="240">
        <f t="shared" ca="1" si="960"/>
        <v>2.9371382862870441E-4</v>
      </c>
      <c r="DH430" s="240">
        <f t="shared" ca="1" si="961"/>
        <v>-1.6650486094271416E-4</v>
      </c>
      <c r="DI430" s="240">
        <f t="shared" ca="1" si="962"/>
        <v>-2.529498837248081E-4</v>
      </c>
      <c r="DJ430" s="240">
        <f t="shared" ca="1" si="963"/>
        <v>2.2843239305934477E-4</v>
      </c>
      <c r="DK430" s="240">
        <f t="shared" ca="1" si="964"/>
        <v>1.9702475678126967E-4</v>
      </c>
      <c r="DL430" s="240">
        <f t="shared" ca="1" si="965"/>
        <v>-2.7666826007646176E-4</v>
      </c>
      <c r="DM430" s="240">
        <f t="shared" ca="1" si="966"/>
        <v>-1.2929045973696928E-4</v>
      </c>
      <c r="DN430" s="240">
        <f t="shared" ca="1" si="967"/>
        <v>3.0832132502289902E-4</v>
      </c>
      <c r="DO430" s="240">
        <f t="shared" ca="1" si="968"/>
        <v>5.3806816588233264E-5</v>
      </c>
      <c r="DP430" s="240">
        <f t="shared" ca="1" si="969"/>
        <v>-3.2149438252067071E-4</v>
      </c>
      <c r="DQ430" s="240">
        <f t="shared" ca="1" si="970"/>
        <v>2.4901872285992278E-5</v>
      </c>
      <c r="DR430" s="240">
        <f t="shared" ca="1" si="971"/>
        <v>3.1539787252016509E-4</v>
      </c>
      <c r="DS430" s="240">
        <f t="shared" ca="1" si="972"/>
        <v>-1.0211800534916753E-4</v>
      </c>
      <c r="DT430" s="240">
        <f t="shared" ca="1" si="973"/>
        <v>-2.9039720455058504E-4</v>
      </c>
      <c r="DU430" s="240">
        <f t="shared" ca="1" si="974"/>
        <v>1.7321344111917637E-4</v>
      </c>
      <c r="DV430" s="240">
        <f t="shared" ca="1" si="975"/>
        <v>2.4799085598863118E-4</v>
      </c>
      <c r="DW430" s="240">
        <f t="shared" ca="1" si="976"/>
        <v>-2.3392689736877293E-4</v>
      </c>
      <c r="DX430" s="240">
        <f t="shared" ca="1" si="977"/>
        <v>-1.9072055708028844E-4</v>
      </c>
      <c r="DY430" s="240">
        <f t="shared" ca="1" si="978"/>
        <v>2.8061936170191421E-4</v>
      </c>
      <c r="DZ430" s="240">
        <f t="shared" ca="1" si="979"/>
        <v>1.2201894600048339E-4</v>
      </c>
      <c r="EA430" s="240">
        <f t="shared" ca="1" si="980"/>
        <v>-3.1049220483594437E-4</v>
      </c>
      <c r="EB430" s="240">
        <f t="shared" ca="1" si="981"/>
        <v>-4.6003825124355899E-5</v>
      </c>
      <c r="EC430" s="240">
        <f t="shared" ca="1" si="982"/>
        <v>3.2175492342638424E-4</v>
      </c>
      <c r="ED430" s="240">
        <f t="shared" ca="1" si="983"/>
        <v>-3.276864972623143E-5</v>
      </c>
      <c r="EE430" s="240">
        <f t="shared" ca="1" si="984"/>
        <v>-3.1373245834967549E-4</v>
      </c>
      <c r="EF430" s="240">
        <f t="shared" ca="1" si="985"/>
        <v>1.0957705384321477E-4</v>
      </c>
      <c r="EG430" s="240">
        <f t="shared" ca="1" si="986"/>
        <v>2.8690565605509524E-4</v>
      </c>
      <c r="EH430" s="240">
        <f t="shared" ca="1" si="987"/>
        <v>-1.7981768399557614E-4</v>
      </c>
      <c r="EI430" s="240">
        <f t="shared" ca="1" si="988"/>
        <v>-2.4288244783378214E-4</v>
      </c>
      <c r="EJ430" s="240">
        <f t="shared" ca="1" si="989"/>
        <v>2.3928049286231625E-4</v>
      </c>
      <c r="EK430" s="240">
        <f t="shared" ca="1" si="990"/>
        <v>1.8430147444722304E-4</v>
      </c>
      <c r="EL430" s="240">
        <f t="shared" ca="1" si="991"/>
        <v>-2.8440142871691125E-4</v>
      </c>
      <c r="EM430" s="240">
        <f t="shared" ca="1" si="992"/>
        <v>-1.1467393261350912E-4</v>
      </c>
      <c r="EN430" s="240">
        <f t="shared" ca="1" si="993"/>
        <v>3.1247605575484785E-4</v>
      </c>
      <c r="EO430" s="240">
        <f t="shared" ca="1" si="994"/>
        <v>3.8173122676426467E-5</v>
      </c>
      <c r="EP430" s="240">
        <f t="shared" ca="1" si="995"/>
        <v>-3.218216511974173E-4</v>
      </c>
      <c r="EQ430" s="240">
        <f t="shared" ca="1" si="996"/>
        <v>4.0615688557174239E-5</v>
      </c>
      <c r="ER430" s="240">
        <f t="shared" ca="1" si="997"/>
        <v>3.1187806347748826E-4</v>
      </c>
      <c r="ES430" s="240">
        <f t="shared" ca="1" si="998"/>
        <v>-1.1697009721738531E-4</v>
      </c>
      <c r="ET430" s="240">
        <f t="shared" ca="1" si="999"/>
        <v>-2.832412863204914E-4</v>
      </c>
      <c r="EU430" s="240">
        <f t="shared" ca="1" si="1000"/>
        <v>1.863136114229533E-4</v>
      </c>
      <c r="EV430" s="240">
        <f t="shared" ca="1" si="1001"/>
        <v>2.3762773637431761E-4</v>
      </c>
      <c r="EW430" s="240">
        <f t="shared" ca="1" si="1002"/>
        <v>-2.4448995473423326E-4</v>
      </c>
      <c r="EX430" s="240">
        <f t="shared" ca="1" si="1003"/>
        <v>-1.7777137549742668E-4</v>
      </c>
      <c r="EY430" s="240">
        <f t="shared" ca="1" si="1004"/>
        <v>2.8801218294570365E-4</v>
      </c>
      <c r="EZ430" s="240">
        <f t="shared" ca="1" si="1005"/>
        <v>1.0725984393746297E-4</v>
      </c>
      <c r="FA430" s="240">
        <f t="shared" ca="1" si="1006"/>
        <v>-3.1427168278199704E-4</v>
      </c>
      <c r="FB430" s="240">
        <f t="shared" ca="1" si="1007"/>
        <v>-3.0319426166781767E-5</v>
      </c>
      <c r="FC430" s="240">
        <f t="shared" ca="1" si="1008"/>
        <v>3.2169452563945593E-4</v>
      </c>
      <c r="FD430" s="240">
        <f t="shared" ca="1" si="1009"/>
        <v>-4.8438262016048628E-5</v>
      </c>
      <c r="FE430" s="240">
        <f t="shared" ca="1" si="1010"/>
        <v>-3.098358049217317E-4</v>
      </c>
      <c r="FF430" s="240">
        <f t="shared" ca="1" si="1011"/>
        <v>1.2429268217876874E-4</v>
      </c>
      <c r="FG430" s="240">
        <f t="shared" ca="1" si="1012"/>
        <v>2.7940630262608202E-4</v>
      </c>
      <c r="FH430" s="240">
        <f t="shared" ca="1" si="1013"/>
        <v>-1.9269731049753125E-4</v>
      </c>
      <c r="FI430" s="240">
        <f t="shared" ca="1" si="1014"/>
        <v>-2.3222988685193469E-4</v>
      </c>
      <c r="FJ430" s="240">
        <f t="shared" ca="1" si="1015"/>
        <v>2.4955214499949239E-4</v>
      </c>
      <c r="FK430" s="240">
        <f t="shared" ca="1" si="1016"/>
        <v>1.7113419371833828E-4</v>
      </c>
      <c r="FL430" s="240">
        <f t="shared" ca="1" si="1017"/>
        <v>-2.9144944940495877E-4</v>
      </c>
      <c r="FM430" s="240">
        <f t="shared" ca="1" si="1018"/>
        <v>-9.9781145942124121E-5</v>
      </c>
      <c r="FN430" s="240">
        <f t="shared" ca="1" si="1019"/>
        <v>3.1587800429881343E-4</v>
      </c>
      <c r="FO430" s="240">
        <f t="shared" ca="1" si="1020"/>
        <v>2.2447466368530549E-5</v>
      </c>
      <c r="FP430" s="240">
        <f t="shared" ca="1" si="1021"/>
        <v>-3.2137362332818243E-4</v>
      </c>
      <c r="FQ430" s="240">
        <f t="shared" ca="1" si="1022"/>
        <v>5.6231658077107832E-5</v>
      </c>
      <c r="FR430" s="240">
        <f t="shared" ca="1" si="1023"/>
        <v>3.0760691286259951E-4</v>
      </c>
      <c r="FS430" s="240">
        <f t="shared" ca="1" si="1024"/>
        <v>-1.3154039787601895E-4</v>
      </c>
      <c r="FT430" s="240">
        <f t="shared" ca="1" si="1025"/>
        <v>-2.754030150226452E-4</v>
      </c>
      <c r="FU430" s="240">
        <f t="shared" ca="1" si="1026"/>
        <v>1.9896493591767459E-4</v>
      </c>
      <c r="FV430" s="240">
        <f t="shared" ca="1" si="1027"/>
        <v>2.2669215072934696E-4</v>
      </c>
      <c r="FW430" s="240">
        <f t="shared" ca="1" si="1028"/>
        <v>-2.544640143839537E-4</v>
      </c>
      <c r="FX430" s="240">
        <f t="shared" ca="1" si="1029"/>
        <v>-1.6439392710006605E-4</v>
      </c>
      <c r="FY430" s="240">
        <f t="shared" ca="1" si="1030"/>
        <v>2.9471115761388919E-4</v>
      </c>
      <c r="FZ430" s="240">
        <f t="shared" ca="1" si="1031"/>
        <v>9.2242343515535735E-5</v>
      </c>
      <c r="GA430" s="240">
        <f t="shared" ca="1" si="1032"/>
        <v>-3.1729405271727968E-4</v>
      </c>
      <c r="GB430" s="240">
        <f t="shared" ca="1" si="1033"/>
        <v>-1.4561985055903774E-5</v>
      </c>
      <c r="GC430" s="240">
        <f t="shared" ca="1" si="1034"/>
        <v>3.2085913756314983E-4</v>
      </c>
      <c r="GD430" s="240">
        <f t="shared" ca="1" si="1035"/>
        <v>-6.3991182289978527E-5</v>
      </c>
      <c r="GE430" s="240">
        <f t="shared" ca="1" si="1036"/>
        <v>-3.051927299013223E-4</v>
      </c>
      <c r="GF430" s="240">
        <f t="shared" ca="1" si="1037"/>
        <v>1.3870887855620091E-4</v>
      </c>
      <c r="GG430" s="240">
        <f t="shared" ca="1" si="1038"/>
        <v>2.7123383494094083E-4</v>
      </c>
      <c r="GH430" s="240">
        <f t="shared" ca="1" si="1039"/>
        <v>-2.0511271230019929E-4</v>
      </c>
      <c r="GI430" s="240">
        <f t="shared" ca="1" si="1040"/>
        <v>-2.2101786373172536E-4</v>
      </c>
      <c r="GJ430" s="240">
        <f t="shared" ca="1" si="1041"/>
        <v>2.5922260416117246E-4</v>
      </c>
      <c r="GK430" s="240">
        <f t="shared" ca="1" si="1042"/>
        <v>1.5755463572719361E-4</v>
      </c>
      <c r="GL430" s="240">
        <f t="shared" ca="1" si="1043"/>
        <v>-2.9779534284143304E-4</v>
      </c>
      <c r="GM430" s="240">
        <f t="shared" ca="1" si="1044"/>
        <v>-8.4647977750376964E-5</v>
      </c>
      <c r="GN430" s="240">
        <f t="shared" ca="1" si="1045"/>
        <v>3.1851897506277781E-4</v>
      </c>
      <c r="GO430" s="240">
        <f t="shared" ca="1" si="1046"/>
        <v>6.6677321479870148E-6</v>
      </c>
      <c r="GP430" s="240">
        <f t="shared" ca="1" si="1047"/>
        <v>-3.2015137825134519E-4</v>
      </c>
      <c r="GQ430" s="240">
        <f t="shared" ca="1" si="1048"/>
        <v>7.1712160607422144E-5</v>
      </c>
      <c r="GR430" s="240">
        <f t="shared" ca="1" si="1049"/>
        <v>3.0259471025144376E-4</v>
      </c>
      <c r="GS430" s="240">
        <f t="shared" ca="1" si="1050"/>
        <v>-1.457938061945997E-4</v>
      </c>
      <c r="GT430" s="240">
        <f t="shared" ca="1" si="1051"/>
        <v>-2.6690127373915444E-4</v>
      </c>
      <c r="GU430" s="240">
        <f t="shared" ca="1" si="1052"/>
        <v>2.1113693645449265E-4</v>
      </c>
      <c r="GV430" s="240">
        <f t="shared" ca="1" si="1053"/>
        <v>2.1521044383738204E-4</v>
      </c>
      <c r="GW430" s="240">
        <f t="shared" ca="1" si="1054"/>
        <v>-2.6382504793460201E-4</v>
      </c>
      <c r="GX430" s="240">
        <f t="shared" ca="1" si="1055"/>
        <v>-1.506204393331064E-4</v>
      </c>
      <c r="GY430" s="240">
        <f t="shared" ca="1" si="1056"/>
        <v>3.0070014728973433E-4</v>
      </c>
      <c r="GZ430" s="240">
        <f t="shared" ca="1" si="1057"/>
        <v>7.7002623208613153E-5</v>
      </c>
      <c r="HA430" s="240">
        <f t="shared" ca="1" si="1058"/>
        <v>-3.1955203348788978E-4</v>
      </c>
      <c r="HB430" s="240">
        <f t="shared" ca="1" si="1059"/>
        <v>1.2305371524531258E-6</v>
      </c>
      <c r="HC430" s="240">
        <f t="shared" ca="1" si="1060"/>
        <v>3.1925077172051066E-4</v>
      </c>
      <c r="HD430" s="240">
        <f t="shared" ca="1" si="1061"/>
        <v>-7.9389942200806275E-5</v>
      </c>
      <c r="HE430" s="240">
        <f t="shared" ca="1" si="1062"/>
        <v>-2.9981441886285475E-4</v>
      </c>
      <c r="HF430" s="240">
        <f t="shared" ca="1" si="1063"/>
        <v>1.5279091309572846E-4</v>
      </c>
      <c r="HG430" s="240">
        <f t="shared" ca="1" si="1064"/>
        <v>2.6240794119014897E-4</v>
      </c>
      <c r="HH430" s="240">
        <f t="shared" ca="1" si="1065"/>
        <v>-2.1703397961318446E-4</v>
      </c>
      <c r="HI430" s="240">
        <f t="shared" ca="1" si="1066"/>
        <v>-2.0927338921890786E-4</v>
      </c>
      <c r="HJ430" s="240">
        <f t="shared" ca="1" si="1067"/>
        <v>2.6826857336420974E-4</v>
      </c>
      <c r="HK430" s="240">
        <f t="shared" ca="1" si="1068"/>
        <v>1.4359551481842592E-4</v>
      </c>
      <c r="HL430" s="240">
        <f t="shared" ca="1" si="1069"/>
        <v>-3.0342382121321097E-4</v>
      </c>
      <c r="HM430" s="240">
        <f t="shared" ca="1" si="1070"/>
        <v>-6.9310885165942021E-5</v>
      </c>
      <c r="HN430" s="240">
        <f t="shared" ca="1" si="1071"/>
        <v>3.2039260571684882E-4</v>
      </c>
      <c r="HO430" s="240">
        <f t="shared" ca="1" si="1072"/>
        <v>-9.1280652233253823E-6</v>
      </c>
      <c r="HP430" s="240">
        <f t="shared" ca="1" si="1073"/>
        <v>-3.1815786046234895E-4</v>
      </c>
      <c r="HQ430" s="240">
        <f t="shared" ca="1" si="1074"/>
        <v>8.7019902261589784E-5</v>
      </c>
      <c r="HR430" s="240">
        <f t="shared" ca="1" si="1075"/>
        <v>2.9685353047912593E-4</v>
      </c>
      <c r="HS430" s="240">
        <f t="shared" ca="1" si="1076"/>
        <v>-1.5969598446402853E-4</v>
      </c>
      <c r="HT430" s="240">
        <f t="shared" ca="1" si="1077"/>
        <v>-2.5775654390943555E-4</v>
      </c>
      <c r="HU430" s="240">
        <f t="shared" ca="1" si="1078"/>
        <v>2.228002896179805E-4</v>
      </c>
      <c r="HV430" s="240">
        <f t="shared" ca="1" si="1079"/>
        <v>2.0321027613600436E-4</v>
      </c>
      <c r="HW430" s="240">
        <f t="shared" ca="1" si="1080"/>
        <v>-2.7255050383643095E-4</v>
      </c>
      <c r="HX430" s="240">
        <f t="shared" ca="1" si="1081"/>
        <v>-1.3648409373500099E-4</v>
      </c>
      <c r="HY430" s="240">
        <f t="shared" ca="1" si="1082"/>
        <v>3.0596472397253631E-4</v>
      </c>
      <c r="HZ430" s="240">
        <f t="shared" ca="1" si="1083"/>
        <v>6.1577396837747853E-5</v>
      </c>
      <c r="IA430" s="240">
        <f t="shared" ca="1" si="1084"/>
        <v>-3.2104018542037526E-4</v>
      </c>
      <c r="IB430" s="240">
        <f t="shared" ca="1" si="1085"/>
        <v>1.7020094889027452E-5</v>
      </c>
      <c r="IC430" s="240">
        <f t="shared" ca="1" si="1086"/>
        <v>3.1687330280573341E-4</v>
      </c>
      <c r="ID430" s="240">
        <f t="shared" ca="1" si="1087"/>
        <v>-9.4597444787134643E-5</v>
      </c>
      <c r="IE430" s="240">
        <f t="shared" ca="1" si="1088"/>
        <v>2.072461687448039E-4</v>
      </c>
      <c r="IF430" s="240">
        <f t="shared" ca="1" si="1089"/>
        <v>1.6650486094270498E-4</v>
      </c>
      <c r="IG430" s="240">
        <f t="shared" ca="1" si="1090"/>
        <v>2.5294988372480913E-4</v>
      </c>
      <c r="IH430" s="240">
        <f t="shared" ca="1" si="1091"/>
        <v>-2.2843239305935011E-4</v>
      </c>
      <c r="II430" s="240">
        <f t="shared" ca="1" si="1092"/>
        <v>-1.9702475678127812E-4</v>
      </c>
      <c r="IJ430" s="240">
        <f t="shared" ca="1" si="1093"/>
        <v>2.7666826007646095E-4</v>
      </c>
      <c r="IK430" s="240">
        <f t="shared" ca="1" si="1094"/>
        <v>1.2929045973696234E-4</v>
      </c>
      <c r="IL430" s="240">
        <f t="shared" ca="1" si="1095"/>
        <v>-3.0832132502289853E-4</v>
      </c>
      <c r="IM430" s="240">
        <f t="shared" ca="1" si="1096"/>
        <v>-5.3806816588225783E-5</v>
      </c>
      <c r="IN430" s="240">
        <f t="shared" ca="1" si="1097"/>
        <v>3.2149438252067022E-4</v>
      </c>
      <c r="IO430" s="240">
        <f t="shared" ca="1" si="1098"/>
        <v>-2.4901872285990703E-5</v>
      </c>
      <c r="IP430" s="240">
        <f t="shared" ca="1" si="1099"/>
        <v>-3.1539787252016357E-4</v>
      </c>
      <c r="IQ430" s="240">
        <f t="shared" ca="1" si="1100"/>
        <v>1.0211800534916604E-4</v>
      </c>
      <c r="IR430" s="240">
        <f t="shared" ca="1" si="1101"/>
        <v>2.9039720455058569E-4</v>
      </c>
      <c r="IS430" s="240">
        <f t="shared" ca="1" si="1102"/>
        <v>-1.7321344111916734E-4</v>
      </c>
      <c r="IT430" s="240">
        <f t="shared" ca="1" si="1103"/>
        <v>-2.4799085598863215E-4</v>
      </c>
      <c r="IU430" s="240">
        <f t="shared" ca="1" si="1104"/>
        <v>2.3392689736877813E-4</v>
      </c>
      <c r="IV430" s="240">
        <f t="shared" ca="1" si="1105"/>
        <v>1.9072055708029708E-4</v>
      </c>
      <c r="IW430" s="240">
        <f t="shared" ca="1" si="1106"/>
        <v>-2.8061936170191339E-4</v>
      </c>
      <c r="IX430" s="240">
        <f t="shared" ca="1" si="1107"/>
        <v>-1.2201894600047638E-4</v>
      </c>
      <c r="IY430" s="240">
        <f t="shared" ca="1" si="1108"/>
        <v>3.1049220483594394E-4</v>
      </c>
      <c r="IZ430" s="240">
        <f t="shared" ca="1" si="1109"/>
        <v>4.6003825124357457E-5</v>
      </c>
      <c r="JA430" s="240">
        <f t="shared" ca="1" si="1110"/>
        <v>-3.2175492342638407E-4</v>
      </c>
      <c r="JB430" s="240">
        <f t="shared" ca="1" si="1111"/>
        <v>3.2768649726229865E-5</v>
      </c>
    </row>
    <row r="431" spans="2:262">
      <c r="B431" s="248">
        <v>70</v>
      </c>
      <c r="C431" s="247">
        <f t="shared" si="1112"/>
        <v>1.3671875000000008E-3</v>
      </c>
      <c r="D431" s="244">
        <f t="shared" ca="1" si="855"/>
        <v>79.292119034799597</v>
      </c>
      <c r="E431" s="243">
        <f ca="1">BX361</f>
        <v>-0.707880965200404</v>
      </c>
      <c r="F431" s="242">
        <v>70</v>
      </c>
      <c r="G431" s="240">
        <f t="shared" ca="1" si="856"/>
        <v>-6.0045657812323209E-4</v>
      </c>
      <c r="H431" s="240">
        <f t="shared" ca="1" si="857"/>
        <v>2.1265278612848612E-4</v>
      </c>
      <c r="I431" s="240">
        <f t="shared" ca="1" si="858"/>
        <v>5.3805128971745728E-4</v>
      </c>
      <c r="J431" s="240">
        <f t="shared" ca="1" si="859"/>
        <v>-3.7054982817160965E-4</v>
      </c>
      <c r="K431" s="240">
        <f t="shared" ca="1" si="860"/>
        <v>-4.2930938552351156E-4</v>
      </c>
      <c r="L431" s="240">
        <f t="shared" ca="1" si="861"/>
        <v>4.9653536782361921E-4</v>
      </c>
      <c r="M431" s="240">
        <f t="shared" ca="1" si="862"/>
        <v>2.8359564531425698E-4</v>
      </c>
      <c r="N431" s="240">
        <f t="shared" ca="1" si="863"/>
        <v>-5.7975961500448961E-4</v>
      </c>
      <c r="O431" s="240">
        <f t="shared" ca="1" si="864"/>
        <v>-1.1345883855492437E-4</v>
      </c>
      <c r="P431" s="240">
        <f t="shared" ca="1" si="865"/>
        <v>6.1305535342912618E-4</v>
      </c>
      <c r="Q431" s="240">
        <f t="shared" ca="1" si="866"/>
        <v>-6.6448967197185296E-5</v>
      </c>
      <c r="R431" s="240">
        <f t="shared" ca="1" si="867"/>
        <v>-5.9355517646130223E-4</v>
      </c>
      <c r="S431" s="240">
        <f t="shared" ca="1" si="868"/>
        <v>2.4063423251239249E-4</v>
      </c>
      <c r="T431" s="240">
        <f t="shared" ca="1" si="869"/>
        <v>5.2293842624781214E-4</v>
      </c>
      <c r="U431" s="241">
        <f t="shared" ca="1" si="870"/>
        <v>-3.9409623930095522E-4</v>
      </c>
      <c r="V431" s="240">
        <f t="shared" ca="1" si="871"/>
        <v>-4.0728656990040663E-4</v>
      </c>
      <c r="W431" s="240">
        <f t="shared" ca="1" si="872"/>
        <v>5.1361894258252177E-4</v>
      </c>
      <c r="X431" s="240">
        <f t="shared" ca="1" si="873"/>
        <v>2.5655946763161795E-4</v>
      </c>
      <c r="Y431" s="240">
        <f t="shared" ca="1" si="874"/>
        <v>-5.8890912740572679E-4</v>
      </c>
      <c r="Z431" s="240">
        <f t="shared" ca="1" si="875"/>
        <v>-8.3737636280948043E-5</v>
      </c>
      <c r="AA431" s="240">
        <f t="shared" ca="1" si="876"/>
        <v>6.1348285360827406E-4</v>
      </c>
      <c r="AB431" s="240">
        <f t="shared" ca="1" si="877"/>
        <v>-9.6295624079393874E-5</v>
      </c>
      <c r="AC431" s="240">
        <f t="shared" ca="1" si="878"/>
        <v>-5.852238483899843E-4</v>
      </c>
      <c r="AD431" s="240">
        <f t="shared" ca="1" si="879"/>
        <v>2.6803596995310749E-4</v>
      </c>
      <c r="AE431" s="240">
        <f t="shared" ca="1" si="880"/>
        <v>5.0656575830534012E-4</v>
      </c>
      <c r="AF431" s="240">
        <f t="shared" ca="1" si="881"/>
        <v>-4.1669323807107191E-4</v>
      </c>
      <c r="AG431" s="240">
        <f t="shared" ca="1" si="882"/>
        <v>-3.8428256525632233E-4</v>
      </c>
      <c r="AH431" s="240">
        <f t="shared" ca="1" si="883"/>
        <v>5.2946516432103845E-4</v>
      </c>
      <c r="AI431" s="240">
        <f t="shared" ca="1" si="884"/>
        <v>2.2890521571949913E-4</v>
      </c>
      <c r="AJ431" s="240">
        <f t="shared" ca="1" si="885"/>
        <v>-5.9663990613669556E-4</v>
      </c>
      <c r="AK431" s="240">
        <f t="shared" ca="1" si="886"/>
        <v>-5.3814702706620252E-5</v>
      </c>
      <c r="AL431" s="240">
        <f t="shared" ca="1" si="887"/>
        <v>6.1243241985832811E-4</v>
      </c>
      <c r="AM431" s="240">
        <f t="shared" ca="1" si="888"/>
        <v>-1.2591029636869897E-4</v>
      </c>
      <c r="AN431" s="240">
        <f t="shared" ca="1" si="889"/>
        <v>-5.754826648083402E-4</v>
      </c>
      <c r="AO431" s="240">
        <f t="shared" ca="1" si="890"/>
        <v>2.9479198526502541E-4</v>
      </c>
      <c r="AP431" s="240">
        <f t="shared" ca="1" si="891"/>
        <v>4.8897272908119066E-4</v>
      </c>
      <c r="AQ431" s="240">
        <f t="shared" ca="1" si="892"/>
        <v>-4.3828638633265675E-4</v>
      </c>
      <c r="AR431" s="240">
        <f t="shared" ca="1" si="893"/>
        <v>-3.603527902533546E-4</v>
      </c>
      <c r="AS431" s="240">
        <f t="shared" ca="1" si="894"/>
        <v>5.440358581030333E-4</v>
      </c>
      <c r="AT431" s="240">
        <f t="shared" ca="1" si="895"/>
        <v>2.0069951109298319E-4</v>
      </c>
      <c r="AU431" s="240">
        <f t="shared" ca="1" si="896"/>
        <v>-6.0293332707429836E-4</v>
      </c>
      <c r="AV431" s="240">
        <f t="shared" ca="1" si="897"/>
        <v>-2.3762124799856634E-5</v>
      </c>
      <c r="AW431" s="240">
        <f t="shared" ca="1" si="898"/>
        <v>6.0990658276619913E-4</v>
      </c>
      <c r="AX431" s="240">
        <f t="shared" ca="1" si="899"/>
        <v>-1.5522163972560391E-4</v>
      </c>
      <c r="AY431" s="240">
        <f t="shared" ca="1" si="900"/>
        <v>-5.6435509308084284E-4</v>
      </c>
      <c r="AZ431" s="240">
        <f t="shared" ca="1" si="901"/>
        <v>3.2083782086371156E-4</v>
      </c>
      <c r="BA431" s="240">
        <f t="shared" ca="1" si="902"/>
        <v>4.7020172172373184E-4</v>
      </c>
      <c r="BB431" s="240">
        <f t="shared" ca="1" si="903"/>
        <v>-4.5882366430021582E-4</v>
      </c>
      <c r="BC431" s="240">
        <f t="shared" ca="1" si="904"/>
        <v>-3.3555489381549347E-4</v>
      </c>
      <c r="BD431" s="240">
        <f t="shared" ca="1" si="905"/>
        <v>5.5729592185094494E-4</v>
      </c>
      <c r="BE431" s="240">
        <f t="shared" ca="1" si="906"/>
        <v>1.7201030376504329E-4</v>
      </c>
      <c r="BF431" s="240">
        <f t="shared" ca="1" si="907"/>
        <v>-6.0777422881625603E-4</v>
      </c>
      <c r="BG431" s="240">
        <f t="shared" ca="1" si="908"/>
        <v>6.3476981468618231E-6</v>
      </c>
      <c r="BH431" s="240">
        <f t="shared" ca="1" si="909"/>
        <v>6.0591142729467912E-4</v>
      </c>
      <c r="BI431" s="240">
        <f t="shared" ca="1" si="910"/>
        <v>-1.8415904055660431E-4</v>
      </c>
      <c r="BJ431" s="240">
        <f t="shared" ca="1" si="911"/>
        <v>-5.5186794050244745E-4</v>
      </c>
      <c r="BK431" s="240">
        <f t="shared" ca="1" si="912"/>
        <v>3.4611073004986302E-4</v>
      </c>
      <c r="BL431" s="240">
        <f t="shared" ca="1" si="913"/>
        <v>4.5029795723383414E-4</v>
      </c>
      <c r="BM431" s="240">
        <f t="shared" ca="1" si="914"/>
        <v>-4.7825559587226616E-4</v>
      </c>
      <c r="BN431" s="240">
        <f t="shared" ca="1" si="915"/>
        <v>-3.0994861624729337E-4</v>
      </c>
      <c r="BO431" s="240">
        <f t="shared" ca="1" si="916"/>
        <v>5.6921341090976016E-4</v>
      </c>
      <c r="BP431" s="240">
        <f t="shared" ca="1" si="917"/>
        <v>1.4290670854901025E-4</v>
      </c>
      <c r="BQ431" s="240">
        <f t="shared" ca="1" si="918"/>
        <v>-6.1115094920626044E-4</v>
      </c>
      <c r="BR431" s="240">
        <f t="shared" ca="1" si="919"/>
        <v>3.6442228932751799E-5</v>
      </c>
      <c r="BS431" s="240">
        <f t="shared" ca="1" si="920"/>
        <v>6.004565781232335E-4</v>
      </c>
      <c r="BT431" s="240">
        <f t="shared" ca="1" si="921"/>
        <v>-2.1265278612848517E-4</v>
      </c>
      <c r="BU431" s="240">
        <f t="shared" ca="1" si="922"/>
        <v>-5.3805128971745901E-4</v>
      </c>
      <c r="BV431" s="240">
        <f t="shared" ca="1" si="923"/>
        <v>3.7054982817160494E-4</v>
      </c>
      <c r="BW431" s="240">
        <f t="shared" ca="1" si="924"/>
        <v>4.2930938552351736E-4</v>
      </c>
      <c r="BX431" s="240">
        <f t="shared" ca="1" si="925"/>
        <v>-4.9653536782361758E-4</v>
      </c>
      <c r="BY431" s="240">
        <f t="shared" ca="1" si="926"/>
        <v>-2.8359564531426121E-4</v>
      </c>
      <c r="BZ431" s="240">
        <f t="shared" ca="1" si="927"/>
        <v>5.7975961500448744E-4</v>
      </c>
      <c r="CA431" s="240">
        <f t="shared" ca="1" si="928"/>
        <v>1.1345883855492478E-4</v>
      </c>
      <c r="CB431" s="240">
        <f t="shared" ca="1" si="929"/>
        <v>-6.1305535342912618E-4</v>
      </c>
      <c r="CC431" s="240">
        <f t="shared" ca="1" si="930"/>
        <v>6.6448967197180525E-5</v>
      </c>
      <c r="CD431" s="240">
        <f t="shared" ca="1" si="931"/>
        <v>5.9355517646130234E-4</v>
      </c>
      <c r="CE431" s="240">
        <f t="shared" ca="1" si="932"/>
        <v>-2.4063423251238206E-4</v>
      </c>
      <c r="CF431" s="240">
        <f t="shared" ca="1" si="933"/>
        <v>-5.2293842624781463E-4</v>
      </c>
      <c r="CG431" s="240">
        <f t="shared" ca="1" si="934"/>
        <v>3.9409623930095652E-4</v>
      </c>
      <c r="CH431" s="240">
        <f t="shared" ca="1" si="935"/>
        <v>4.0728656990041346E-4</v>
      </c>
      <c r="CI431" s="240">
        <f t="shared" ca="1" si="936"/>
        <v>-5.1361894258252036E-4</v>
      </c>
      <c r="CJ431" s="240">
        <f t="shared" ca="1" si="937"/>
        <v>-2.5655946763161437E-4</v>
      </c>
      <c r="CK431" s="240">
        <f t="shared" ca="1" si="938"/>
        <v>5.8890912740572419E-4</v>
      </c>
      <c r="CL431" s="240">
        <f t="shared" ca="1" si="939"/>
        <v>8.373763628094849E-5</v>
      </c>
      <c r="CM431" s="240">
        <f t="shared" ca="1" si="940"/>
        <v>-6.1348285360827428E-4</v>
      </c>
      <c r="CN431" s="240">
        <f t="shared" ca="1" si="941"/>
        <v>9.6295624079389117E-5</v>
      </c>
      <c r="CO431" s="240">
        <f t="shared" ca="1" si="942"/>
        <v>5.8522384838998452E-4</v>
      </c>
      <c r="CP431" s="240">
        <f t="shared" ca="1" si="943"/>
        <v>-2.6803596995309535E-4</v>
      </c>
      <c r="CQ431" s="240">
        <f t="shared" ca="1" si="944"/>
        <v>-5.0656575830534283E-4</v>
      </c>
      <c r="CR431" s="240">
        <f t="shared" ca="1" si="945"/>
        <v>4.1669323807107153E-4</v>
      </c>
      <c r="CS431" s="240">
        <f t="shared" ca="1" si="946"/>
        <v>3.8428256525632938E-4</v>
      </c>
      <c r="CT431" s="240">
        <f t="shared" ca="1" si="947"/>
        <v>-5.2946516432103596E-4</v>
      </c>
      <c r="CU431" s="240">
        <f t="shared" ca="1" si="948"/>
        <v>-2.2890521571949552E-4</v>
      </c>
      <c r="CV431" s="240">
        <f t="shared" ca="1" si="949"/>
        <v>5.966399061366935E-4</v>
      </c>
      <c r="CW431" s="240">
        <f t="shared" ca="1" si="950"/>
        <v>5.3814702706620699E-5</v>
      </c>
      <c r="CX431" s="240">
        <f t="shared" ca="1" si="951"/>
        <v>-6.1243241985832789E-4</v>
      </c>
      <c r="CY431" s="240">
        <f t="shared" ca="1" si="952"/>
        <v>1.2591029636868997E-4</v>
      </c>
      <c r="CZ431" s="240">
        <f t="shared" ca="1" si="953"/>
        <v>5.7548266480834031E-4</v>
      </c>
      <c r="DA431" s="240">
        <f t="shared" ca="1" si="954"/>
        <v>-2.9479198526501349E-4</v>
      </c>
      <c r="DB431" s="240">
        <f t="shared" ca="1" si="955"/>
        <v>-4.8897272908119348E-4</v>
      </c>
      <c r="DC431" s="240">
        <f t="shared" ca="1" si="956"/>
        <v>4.3828638633265643E-4</v>
      </c>
      <c r="DD431" s="240">
        <f t="shared" ca="1" si="957"/>
        <v>3.6035279025336555E-4</v>
      </c>
      <c r="DE431" s="240">
        <f t="shared" ca="1" si="958"/>
        <v>-5.4403585810303102E-4</v>
      </c>
      <c r="DF431" s="240">
        <f t="shared" ca="1" si="959"/>
        <v>-2.0069951109297947E-4</v>
      </c>
      <c r="DG431" s="240">
        <f t="shared" ca="1" si="960"/>
        <v>6.0293332707429587E-4</v>
      </c>
      <c r="DH431" s="240">
        <f t="shared" ca="1" si="961"/>
        <v>2.3762124799861438E-5</v>
      </c>
      <c r="DI431" s="240">
        <f t="shared" ca="1" si="962"/>
        <v>-6.099065827661987E-4</v>
      </c>
      <c r="DJ431" s="240">
        <f t="shared" ca="1" si="963"/>
        <v>1.5522163972559925E-4</v>
      </c>
      <c r="DK431" s="240">
        <f t="shared" ca="1" si="964"/>
        <v>5.6435509308084468E-4</v>
      </c>
      <c r="DL431" s="240">
        <f t="shared" ca="1" si="965"/>
        <v>-3.2083782086370002E-4</v>
      </c>
      <c r="DM431" s="240">
        <f t="shared" ca="1" si="966"/>
        <v>-4.7020172172373498E-4</v>
      </c>
      <c r="DN431" s="240">
        <f t="shared" ca="1" si="967"/>
        <v>4.5882366430021262E-4</v>
      </c>
      <c r="DO431" s="240">
        <f t="shared" ca="1" si="968"/>
        <v>3.3555489381550469E-4</v>
      </c>
      <c r="DP431" s="240">
        <f t="shared" ca="1" si="969"/>
        <v>-5.5729592185094288E-4</v>
      </c>
      <c r="DQ431" s="240">
        <f t="shared" ca="1" si="970"/>
        <v>-1.7201030376503954E-4</v>
      </c>
      <c r="DR431" s="240">
        <f t="shared" ca="1" si="971"/>
        <v>6.077742288162543E-4</v>
      </c>
      <c r="DS431" s="240">
        <f t="shared" ca="1" si="972"/>
        <v>-6.3476981468570153E-6</v>
      </c>
      <c r="DT431" s="240">
        <f t="shared" ca="1" si="973"/>
        <v>-6.0591142729467858E-4</v>
      </c>
      <c r="DU431" s="240">
        <f t="shared" ca="1" si="974"/>
        <v>1.8415904055659973E-4</v>
      </c>
      <c r="DV431" s="240">
        <f t="shared" ca="1" si="975"/>
        <v>5.5186794050244941E-4</v>
      </c>
      <c r="DW431" s="240">
        <f t="shared" ca="1" si="976"/>
        <v>-3.4611073004986621E-4</v>
      </c>
      <c r="DX431" s="240">
        <f t="shared" ca="1" si="977"/>
        <v>-4.5029795723383734E-4</v>
      </c>
      <c r="DY431" s="240">
        <f t="shared" ca="1" si="978"/>
        <v>4.7825559587226317E-4</v>
      </c>
      <c r="DZ431" s="240">
        <f t="shared" ca="1" si="979"/>
        <v>3.0994861624730502E-4</v>
      </c>
      <c r="EA431" s="240">
        <f t="shared" ca="1" si="980"/>
        <v>-5.692134109097582E-4</v>
      </c>
      <c r="EB431" s="240">
        <f t="shared" ca="1" si="981"/>
        <v>-1.4290670854900646E-4</v>
      </c>
      <c r="EC431" s="240">
        <f t="shared" ca="1" si="982"/>
        <v>6.1115094920625925E-4</v>
      </c>
      <c r="ED431" s="240">
        <f t="shared" ca="1" si="983"/>
        <v>-3.6442228932747001E-5</v>
      </c>
      <c r="EE431" s="240">
        <f t="shared" ca="1" si="984"/>
        <v>-6.0045657812323274E-4</v>
      </c>
      <c r="EF431" s="240">
        <f t="shared" ca="1" si="985"/>
        <v>2.1265278612847248E-4</v>
      </c>
      <c r="EG431" s="240">
        <f t="shared" ca="1" si="986"/>
        <v>5.380512897174614E-4</v>
      </c>
      <c r="EH431" s="240">
        <f t="shared" ca="1" si="987"/>
        <v>-3.7054982817160803E-4</v>
      </c>
      <c r="EI431" s="240">
        <f t="shared" ca="1" si="988"/>
        <v>-4.2930938552352077E-4</v>
      </c>
      <c r="EJ431" s="240">
        <f t="shared" ca="1" si="989"/>
        <v>4.9653536782361476E-4</v>
      </c>
      <c r="EK431" s="240">
        <f t="shared" ca="1" si="990"/>
        <v>2.8359564531427325E-4</v>
      </c>
      <c r="EL431" s="240">
        <f t="shared" ca="1" si="991"/>
        <v>-5.7975961500448571E-4</v>
      </c>
      <c r="EM431" s="240">
        <f t="shared" ca="1" si="992"/>
        <v>-1.1345883855492952E-4</v>
      </c>
      <c r="EN431" s="240">
        <f t="shared" ca="1" si="993"/>
        <v>6.1305535342912553E-4</v>
      </c>
      <c r="EO431" s="240">
        <f t="shared" ca="1" si="994"/>
        <v>-6.6448967197175741E-5</v>
      </c>
      <c r="EP431" s="240">
        <f t="shared" ca="1" si="995"/>
        <v>-5.9355517646130353E-4</v>
      </c>
      <c r="EQ431" s="240">
        <f t="shared" ca="1" si="996"/>
        <v>2.4063423251237761E-4</v>
      </c>
      <c r="ER431" s="240">
        <f t="shared" ca="1" si="997"/>
        <v>5.2293842624781713E-4</v>
      </c>
      <c r="ES431" s="240">
        <f t="shared" ca="1" si="998"/>
        <v>-3.9409623930095284E-4</v>
      </c>
      <c r="ET431" s="240">
        <f t="shared" ca="1" si="999"/>
        <v>-4.0728656990041709E-4</v>
      </c>
      <c r="EU431" s="240">
        <f t="shared" ca="1" si="1000"/>
        <v>5.1361894258251765E-4</v>
      </c>
      <c r="EV431" s="240">
        <f t="shared" ca="1" si="1001"/>
        <v>2.5655946763161882E-4</v>
      </c>
      <c r="EW431" s="240">
        <f t="shared" ca="1" si="1002"/>
        <v>-5.8890912740572289E-4</v>
      </c>
      <c r="EX431" s="240">
        <f t="shared" ca="1" si="1003"/>
        <v>-8.3737636280953261E-5</v>
      </c>
      <c r="EY431" s="240">
        <f t="shared" ca="1" si="1004"/>
        <v>6.1348285360827428E-4</v>
      </c>
      <c r="EZ431" s="240">
        <f t="shared" ca="1" si="1005"/>
        <v>-9.6295624079384374E-5</v>
      </c>
      <c r="FA431" s="240">
        <f t="shared" ca="1" si="1006"/>
        <v>-5.8522384838999113E-4</v>
      </c>
      <c r="FB431" s="240">
        <f t="shared" ca="1" si="1007"/>
        <v>2.6803596995310673E-4</v>
      </c>
      <c r="FC431" s="240">
        <f t="shared" ca="1" si="1008"/>
        <v>5.0656575830534554E-4</v>
      </c>
      <c r="FD431" s="240">
        <f t="shared" ca="1" si="1009"/>
        <v>-4.1669323807105526E-4</v>
      </c>
      <c r="FE431" s="240">
        <f t="shared" ca="1" si="1010"/>
        <v>-3.8428256525631957E-4</v>
      </c>
      <c r="FF431" s="240">
        <f t="shared" ca="1" si="1011"/>
        <v>5.2946516432103346E-4</v>
      </c>
      <c r="FG431" s="240">
        <f t="shared" ca="1" si="1012"/>
        <v>2.2890521571951615E-4</v>
      </c>
      <c r="FH431" s="240">
        <f t="shared" ca="1" si="1013"/>
        <v>-5.9663990613669643E-4</v>
      </c>
      <c r="FI431" s="240">
        <f t="shared" ca="1" si="1014"/>
        <v>-5.3814702706625504E-5</v>
      </c>
      <c r="FJ431" s="240">
        <f t="shared" ca="1" si="1015"/>
        <v>6.124324198583292E-4</v>
      </c>
      <c r="FK431" s="240">
        <f t="shared" ca="1" si="1016"/>
        <v>-1.2591029636870233E-4</v>
      </c>
      <c r="FL431" s="240">
        <f t="shared" ca="1" si="1017"/>
        <v>-5.7548266480834183E-4</v>
      </c>
      <c r="FM431" s="240">
        <f t="shared" ca="1" si="1018"/>
        <v>2.9479198526500937E-4</v>
      </c>
      <c r="FN431" s="240">
        <f t="shared" ca="1" si="1019"/>
        <v>4.8897272908118589E-4</v>
      </c>
      <c r="FO431" s="240">
        <f t="shared" ca="1" si="1020"/>
        <v>-4.3828638633265312E-4</v>
      </c>
      <c r="FP431" s="240">
        <f t="shared" ca="1" si="1021"/>
        <v>-3.6035279025336945E-4</v>
      </c>
      <c r="FQ431" s="240">
        <f t="shared" ca="1" si="1022"/>
        <v>5.4403585810302083E-4</v>
      </c>
      <c r="FR431" s="240">
        <f t="shared" ca="1" si="1023"/>
        <v>2.0069951109298403E-4</v>
      </c>
      <c r="FS431" s="240">
        <f t="shared" ca="1" si="1024"/>
        <v>-6.0293332707429489E-4</v>
      </c>
      <c r="FT431" s="240">
        <f t="shared" ca="1" si="1025"/>
        <v>-2.3762124799883664E-5</v>
      </c>
      <c r="FU431" s="240">
        <f t="shared" ca="1" si="1026"/>
        <v>6.0990658276619924E-4</v>
      </c>
      <c r="FV431" s="240">
        <f t="shared" ca="1" si="1027"/>
        <v>-1.5522163972559461E-4</v>
      </c>
      <c r="FW431" s="240">
        <f t="shared" ca="1" si="1028"/>
        <v>-5.6435509308085346E-4</v>
      </c>
      <c r="FX431" s="240">
        <f t="shared" ca="1" si="1029"/>
        <v>3.208378208637108E-4</v>
      </c>
      <c r="FY431" s="240">
        <f t="shared" ca="1" si="1030"/>
        <v>4.7020172172373802E-4</v>
      </c>
      <c r="FZ431" s="240">
        <f t="shared" ca="1" si="1031"/>
        <v>-4.5882366430019783E-4</v>
      </c>
      <c r="GA431" s="240">
        <f t="shared" ca="1" si="1032"/>
        <v>-3.3555489381549417E-4</v>
      </c>
      <c r="GB431" s="240">
        <f t="shared" ca="1" si="1033"/>
        <v>5.5729592185094082E-4</v>
      </c>
      <c r="GC431" s="240">
        <f t="shared" ca="1" si="1034"/>
        <v>1.720103037650609E-4</v>
      </c>
      <c r="GD431" s="240">
        <f t="shared" ca="1" si="1035"/>
        <v>-6.0777422881625593E-4</v>
      </c>
      <c r="GE431" s="240">
        <f t="shared" ca="1" si="1036"/>
        <v>6.3476981468522042E-6</v>
      </c>
      <c r="GF431" s="240">
        <f t="shared" ca="1" si="1037"/>
        <v>6.0591142729468205E-4</v>
      </c>
      <c r="GG431" s="240">
        <f t="shared" ca="1" si="1038"/>
        <v>-1.8415904055661176E-4</v>
      </c>
      <c r="GH431" s="240">
        <f t="shared" ca="1" si="1039"/>
        <v>-5.5186794050245157E-4</v>
      </c>
      <c r="GI431" s="240">
        <f t="shared" ca="1" si="1040"/>
        <v>3.4611073004984784E-4</v>
      </c>
      <c r="GJ431" s="240">
        <f t="shared" ca="1" si="1041"/>
        <v>4.5029795723382883E-4</v>
      </c>
      <c r="GK431" s="240">
        <f t="shared" ca="1" si="1042"/>
        <v>-4.7825559587226014E-4</v>
      </c>
      <c r="GL431" s="240">
        <f t="shared" ca="1" si="1043"/>
        <v>-3.099486162473092E-4</v>
      </c>
      <c r="GM431" s="240">
        <f t="shared" ca="1" si="1044"/>
        <v>5.6921341090976298E-4</v>
      </c>
      <c r="GN431" s="240">
        <f t="shared" ca="1" si="1045"/>
        <v>1.4290670854901112E-4</v>
      </c>
      <c r="GO431" s="240">
        <f t="shared" ca="1" si="1046"/>
        <v>-6.1115094920625871E-4</v>
      </c>
      <c r="GP431" s="240">
        <f t="shared" ca="1" si="1047"/>
        <v>3.6442228932759605E-5</v>
      </c>
      <c r="GQ431" s="240">
        <f t="shared" ca="1" si="1048"/>
        <v>6.0045657812323361E-4</v>
      </c>
      <c r="GR431" s="240">
        <f t="shared" ca="1" si="1049"/>
        <v>-2.1265278612846798E-4</v>
      </c>
      <c r="GS431" s="240">
        <f t="shared" ca="1" si="1050"/>
        <v>-5.3805128971747213E-4</v>
      </c>
      <c r="GT431" s="240">
        <f t="shared" ca="1" si="1051"/>
        <v>3.7054982817160428E-4</v>
      </c>
      <c r="GU431" s="240">
        <f t="shared" ca="1" si="1052"/>
        <v>4.293093855235243E-4</v>
      </c>
      <c r="GV431" s="240">
        <f t="shared" ca="1" si="1053"/>
        <v>-4.9653536782360164E-4</v>
      </c>
      <c r="GW431" s="240">
        <f t="shared" ca="1" si="1054"/>
        <v>-2.8359564531426208E-4</v>
      </c>
      <c r="GX431" s="240">
        <f t="shared" ca="1" si="1055"/>
        <v>5.7975961500448419E-4</v>
      </c>
      <c r="GY431" s="240">
        <f t="shared" ca="1" si="1056"/>
        <v>1.134588385549514E-4</v>
      </c>
      <c r="GZ431" s="240">
        <f t="shared" ca="1" si="1057"/>
        <v>-6.1305535342912607E-4</v>
      </c>
      <c r="HA431" s="240">
        <f t="shared" ca="1" si="1058"/>
        <v>6.6448967197170944E-5</v>
      </c>
      <c r="HB431" s="240">
        <f t="shared" ca="1" si="1059"/>
        <v>5.9355517646130917E-4</v>
      </c>
      <c r="HC431" s="240">
        <f t="shared" ca="1" si="1060"/>
        <v>-2.4063423251238924E-4</v>
      </c>
      <c r="HD431" s="240">
        <f t="shared" ca="1" si="1061"/>
        <v>-5.2293842624781962E-4</v>
      </c>
      <c r="HE431" s="240">
        <f t="shared" ca="1" si="1062"/>
        <v>3.9409623930093581E-4</v>
      </c>
      <c r="HF431" s="240">
        <f t="shared" ca="1" si="1063"/>
        <v>4.0728656990040766E-4</v>
      </c>
      <c r="HG431" s="240">
        <f t="shared" ca="1" si="1064"/>
        <v>-5.1361894258251516E-4</v>
      </c>
      <c r="HH431" s="240">
        <f t="shared" ca="1" si="1065"/>
        <v>-2.5655946763163899E-4</v>
      </c>
      <c r="HI431" s="240">
        <f t="shared" ca="1" si="1066"/>
        <v>5.8890912740572636E-4</v>
      </c>
      <c r="HJ431" s="240">
        <f t="shared" ca="1" si="1067"/>
        <v>8.3737636280958031E-5</v>
      </c>
      <c r="HK431" s="240">
        <f t="shared" ca="1" si="1068"/>
        <v>-6.1348285360827439E-4</v>
      </c>
      <c r="HL431" s="240">
        <f t="shared" ca="1" si="1069"/>
        <v>9.6295624079396842E-5</v>
      </c>
      <c r="HM431" s="240">
        <f t="shared" ca="1" si="1070"/>
        <v>5.8522384838998734E-4</v>
      </c>
      <c r="HN431" s="240">
        <f t="shared" ca="1" si="1071"/>
        <v>-2.6803596995308673E-4</v>
      </c>
      <c r="HO431" s="240">
        <f t="shared" ca="1" si="1072"/>
        <v>-5.0656575830533839E-4</v>
      </c>
      <c r="HP431" s="240">
        <f t="shared" ca="1" si="1073"/>
        <v>4.1669323807106453E-4</v>
      </c>
      <c r="HQ431" s="240">
        <f t="shared" ca="1" si="1074"/>
        <v>3.8428256525633691E-4</v>
      </c>
      <c r="HR431" s="240">
        <f t="shared" ca="1" si="1075"/>
        <v>-5.294651643210223E-4</v>
      </c>
      <c r="HS431" s="240">
        <f t="shared" ca="1" si="1076"/>
        <v>-2.2890521571950444E-4</v>
      </c>
      <c r="HT431" s="240">
        <f t="shared" ca="1" si="1077"/>
        <v>5.9663990613669123E-4</v>
      </c>
      <c r="HU431" s="240">
        <f t="shared" ca="1" si="1078"/>
        <v>5.3814702706647662E-5</v>
      </c>
      <c r="HV431" s="240">
        <f t="shared" ca="1" si="1079"/>
        <v>-6.1243241985832844E-4</v>
      </c>
      <c r="HW431" s="240">
        <f t="shared" ca="1" si="1080"/>
        <v>1.2591029636868057E-4</v>
      </c>
      <c r="HX431" s="240">
        <f t="shared" ca="1" si="1081"/>
        <v>5.7548266480834964E-4</v>
      </c>
      <c r="HY431" s="240">
        <f t="shared" ca="1" si="1082"/>
        <v>-2.9479198526502043E-4</v>
      </c>
      <c r="HZ431" s="240">
        <f t="shared" ca="1" si="1083"/>
        <v>-4.8897272908119934E-4</v>
      </c>
      <c r="IA431" s="240">
        <f t="shared" ca="1" si="1084"/>
        <v>4.3828638633263751E-4</v>
      </c>
      <c r="IB431" s="240">
        <f t="shared" ca="1" si="1085"/>
        <v>3.6035279025335921E-4</v>
      </c>
      <c r="IC431" s="240">
        <f t="shared" ca="1" si="1086"/>
        <v>-5.4403585810302668E-4</v>
      </c>
      <c r="ID431" s="240">
        <f t="shared" ca="1" si="1087"/>
        <v>-2.0069951109300503E-4</v>
      </c>
      <c r="IE431" s="240">
        <f t="shared" ca="1" si="1088"/>
        <v>9.8717238879846524E-5</v>
      </c>
      <c r="IF431" s="240">
        <f t="shared" ca="1" si="1089"/>
        <v>2.3762124799871054E-5</v>
      </c>
      <c r="IG431" s="240">
        <f t="shared" ca="1" si="1090"/>
        <v>-6.0990658276620163E-4</v>
      </c>
      <c r="IH431" s="240">
        <f t="shared" ca="1" si="1091"/>
        <v>1.5522163972560684E-4</v>
      </c>
      <c r="II431" s="240">
        <f t="shared" ca="1" si="1092"/>
        <v>5.6435509308084848E-4</v>
      </c>
      <c r="IJ431" s="240">
        <f t="shared" ca="1" si="1093"/>
        <v>-3.2083782086369183E-4</v>
      </c>
      <c r="IK431" s="240">
        <f t="shared" ca="1" si="1094"/>
        <v>-4.7020172172372994E-4</v>
      </c>
      <c r="IL431" s="240">
        <f t="shared" ca="1" si="1095"/>
        <v>4.5882366430020628E-4</v>
      </c>
      <c r="IM431" s="240">
        <f t="shared" ca="1" si="1096"/>
        <v>3.3555489381551282E-4</v>
      </c>
      <c r="IN431" s="240">
        <f t="shared" ca="1" si="1097"/>
        <v>-5.5729592185094613E-4</v>
      </c>
      <c r="IO431" s="240">
        <f t="shared" ca="1" si="1098"/>
        <v>-1.7201030376504876E-4</v>
      </c>
      <c r="IP431" s="240">
        <f t="shared" ca="1" si="1099"/>
        <v>6.0777422881625289E-4</v>
      </c>
      <c r="IQ431" s="240">
        <f t="shared" ca="1" si="1100"/>
        <v>-6.3476981468299611E-6</v>
      </c>
      <c r="IR431" s="240">
        <f t="shared" ca="1" si="1101"/>
        <v>-6.059114272946801E-4</v>
      </c>
      <c r="IS431" s="240">
        <f t="shared" ca="1" si="1102"/>
        <v>1.8415904055659051E-4</v>
      </c>
      <c r="IT431" s="240">
        <f t="shared" ca="1" si="1103"/>
        <v>5.5186794050246133E-4</v>
      </c>
      <c r="IU431" s="240">
        <f t="shared" ca="1" si="1104"/>
        <v>-3.461107300498583E-4</v>
      </c>
      <c r="IV431" s="240">
        <f t="shared" ca="1" si="1105"/>
        <v>-4.502979572338439E-4</v>
      </c>
      <c r="IW431" s="240">
        <f t="shared" ca="1" si="1106"/>
        <v>4.7825559587224621E-4</v>
      </c>
      <c r="IX431" s="240">
        <f t="shared" ca="1" si="1107"/>
        <v>3.099486162472983E-4</v>
      </c>
      <c r="IY431" s="240">
        <f t="shared" ca="1" si="1108"/>
        <v>-5.6921341090975474E-4</v>
      </c>
      <c r="IZ431" s="240">
        <f t="shared" ca="1" si="1109"/>
        <v>-1.4290670854903275E-4</v>
      </c>
      <c r="JA431" s="240">
        <f t="shared" ca="1" si="1110"/>
        <v>6.1115094920625979E-4</v>
      </c>
      <c r="JB431" s="240">
        <f t="shared" ca="1" si="1111"/>
        <v>-3.6442228932737392E-5</v>
      </c>
    </row>
    <row r="432" spans="2:262">
      <c r="B432" s="248">
        <v>71</v>
      </c>
      <c r="C432" s="247">
        <f t="shared" si="1112"/>
        <v>1.3867187500000008E-3</v>
      </c>
      <c r="D432" s="244">
        <f t="shared" ca="1" si="855"/>
        <v>79.26967424705083</v>
      </c>
      <c r="E432" s="243">
        <f ca="1">BY361</f>
        <v>-0.73032575294916591</v>
      </c>
      <c r="F432" s="242">
        <v>71</v>
      </c>
      <c r="G432" s="240">
        <f t="shared" ca="1" si="856"/>
        <v>-1.4795768468415622E-3</v>
      </c>
      <c r="H432" s="240">
        <f t="shared" ca="1" si="857"/>
        <v>6.0726988296922824E-4</v>
      </c>
      <c r="I432" s="240">
        <f t="shared" ca="1" si="858"/>
        <v>1.2719368344822296E-3</v>
      </c>
      <c r="J432" s="240">
        <f t="shared" ca="1" si="859"/>
        <v>-1.0421753301829897E-3</v>
      </c>
      <c r="K432" s="240">
        <f t="shared" ca="1" si="860"/>
        <v>-9.1559230874728133E-4</v>
      </c>
      <c r="L432" s="240">
        <f t="shared" ca="1" si="861"/>
        <v>1.3552381110586691E-3</v>
      </c>
      <c r="M432" s="240">
        <f t="shared" ca="1" si="862"/>
        <v>4.5220417437421493E-4</v>
      </c>
      <c r="N432" s="240">
        <f t="shared" ca="1" si="863"/>
        <v>-1.509857470571286E-3</v>
      </c>
      <c r="O432" s="240">
        <f t="shared" ca="1" si="864"/>
        <v>6.4051995481221842E-5</v>
      </c>
      <c r="P432" s="240">
        <f t="shared" ca="1" si="865"/>
        <v>1.4879565703186145E-3</v>
      </c>
      <c r="Q432" s="240">
        <f t="shared" ca="1" si="866"/>
        <v>-5.7281972679116308E-4</v>
      </c>
      <c r="R432" s="240">
        <f t="shared" ca="1" si="867"/>
        <v>-1.2920958854958616E-3</v>
      </c>
      <c r="S432" s="240">
        <f t="shared" ca="1" si="868"/>
        <v>1.0146180328787359E-3</v>
      </c>
      <c r="T432" s="240">
        <f t="shared" ca="1" si="869"/>
        <v>9.4517385495344148E-4</v>
      </c>
      <c r="U432" s="241">
        <f t="shared" ca="1" si="870"/>
        <v>-1.3377954477781261E-3</v>
      </c>
      <c r="V432" s="240">
        <f t="shared" ca="1" si="871"/>
        <v>-4.877497818992785E-4</v>
      </c>
      <c r="W432" s="240">
        <f t="shared" ca="1" si="872"/>
        <v>1.5045686956899759E-3</v>
      </c>
      <c r="X432" s="240">
        <f t="shared" ca="1" si="873"/>
        <v>-2.6698030070284757E-5</v>
      </c>
      <c r="Y432" s="240">
        <f t="shared" ca="1" si="874"/>
        <v>-1.4954400043959864E-3</v>
      </c>
      <c r="Z432" s="240">
        <f t="shared" ca="1" si="875"/>
        <v>5.3802452542878231E-4</v>
      </c>
      <c r="AA432" s="240">
        <f t="shared" ca="1" si="876"/>
        <v>1.311476626262644E-3</v>
      </c>
      <c r="AB432" s="240">
        <f t="shared" ca="1" si="877"/>
        <v>-9.8644956761048696E-4</v>
      </c>
      <c r="AC432" s="240">
        <f t="shared" ca="1" si="878"/>
        <v>-9.7418606377170421E-4</v>
      </c>
      <c r="AD432" s="240">
        <f t="shared" ca="1" si="879"/>
        <v>1.3195469465432318E-3</v>
      </c>
      <c r="AE432" s="240">
        <f t="shared" ca="1" si="880"/>
        <v>5.2300158719387007E-4</v>
      </c>
      <c r="AF432" s="240">
        <f t="shared" ca="1" si="881"/>
        <v>-1.4983736248858307E-3</v>
      </c>
      <c r="AG432" s="240">
        <f t="shared" ca="1" si="882"/>
        <v>-1.0672017235663006E-5</v>
      </c>
      <c r="AH432" s="240">
        <f t="shared" ca="1" si="883"/>
        <v>1.5020226413328137E-3</v>
      </c>
      <c r="AI432" s="240">
        <f t="shared" ca="1" si="884"/>
        <v>-5.0290523821032115E-4</v>
      </c>
      <c r="AJ432" s="240">
        <f t="shared" ca="1" si="885"/>
        <v>-1.3300673825490383E-3</v>
      </c>
      <c r="AK432" s="240">
        <f t="shared" ca="1" si="886"/>
        <v>9.5768690200843476E-4</v>
      </c>
      <c r="AL432" s="240">
        <f t="shared" ca="1" si="887"/>
        <v>1.0026114593323142E-3</v>
      </c>
      <c r="AM432" s="240">
        <f t="shared" ca="1" si="888"/>
        <v>-1.3005035995687804E-3</v>
      </c>
      <c r="AN432" s="240">
        <f t="shared" ca="1" si="889"/>
        <v>-5.5793835588862002E-4</v>
      </c>
      <c r="AO432" s="240">
        <f t="shared" ca="1" si="890"/>
        <v>1.4912759898378521E-3</v>
      </c>
      <c r="AP432" s="240">
        <f t="shared" ca="1" si="891"/>
        <v>4.8035636117480437E-5</v>
      </c>
      <c r="AQ432" s="240">
        <f t="shared" ca="1" si="892"/>
        <v>-1.5077005159947459E-3</v>
      </c>
      <c r="AR432" s="240">
        <f t="shared" ca="1" si="893"/>
        <v>4.6748301968120001E-4</v>
      </c>
      <c r="AS432" s="240">
        <f t="shared" ca="1" si="894"/>
        <v>1.3478569559786133E-3</v>
      </c>
      <c r="AT432" s="240">
        <f t="shared" ca="1" si="895"/>
        <v>-9.2834736162682391E-4</v>
      </c>
      <c r="AU432" s="240">
        <f t="shared" ca="1" si="896"/>
        <v>-1.0304329192398879E-3</v>
      </c>
      <c r="AV432" s="240">
        <f t="shared" ca="1" si="897"/>
        <v>1.2806768778549167E-3</v>
      </c>
      <c r="AW432" s="240">
        <f t="shared" ca="1" si="898"/>
        <v>5.9253904338043152E-4</v>
      </c>
      <c r="AX432" s="240">
        <f t="shared" ca="1" si="899"/>
        <v>-1.4832800658959961E-3</v>
      </c>
      <c r="AY432" s="240">
        <f t="shared" ca="1" si="900"/>
        <v>-8.5370320128268855E-5</v>
      </c>
      <c r="AZ432" s="240">
        <f t="shared" ca="1" si="901"/>
        <v>1.5124702082423968E-3</v>
      </c>
      <c r="BA432" s="240">
        <f t="shared" ca="1" si="902"/>
        <v>-4.3177920686133907E-4</v>
      </c>
      <c r="BB432" s="240">
        <f t="shared" ca="1" si="903"/>
        <v>-1.3648346307775195E-3</v>
      </c>
      <c r="BC432" s="240">
        <f t="shared" ca="1" si="904"/>
        <v>8.9844861950772099E-4</v>
      </c>
      <c r="BD432" s="240">
        <f t="shared" ca="1" si="905"/>
        <v>1.0576336848872716E-3</v>
      </c>
      <c r="BE432" s="240">
        <f t="shared" ca="1" si="906"/>
        <v>-1.2600787242774206E-3</v>
      </c>
      <c r="BF432" s="240">
        <f t="shared" ca="1" si="907"/>
        <v>-6.2678280750898263E-4</v>
      </c>
      <c r="BG432" s="240">
        <f t="shared" ca="1" si="908"/>
        <v>1.4743906695058584E-3</v>
      </c>
      <c r="BH432" s="240">
        <f t="shared" ca="1" si="909"/>
        <v>1.2265358025041382E-4</v>
      </c>
      <c r="BI432" s="240">
        <f t="shared" ca="1" si="910"/>
        <v>-1.5163288449915062E-3</v>
      </c>
      <c r="BJ432" s="240">
        <f t="shared" ca="1" si="911"/>
        <v>3.9581530639252934E-4</v>
      </c>
      <c r="BK432" s="240">
        <f t="shared" ca="1" si="912"/>
        <v>1.3809901802292988E-3</v>
      </c>
      <c r="BL432" s="240">
        <f t="shared" ca="1" si="913"/>
        <v>-8.6800868553538473E-4</v>
      </c>
      <c r="BM432" s="240">
        <f t="shared" ca="1" si="914"/>
        <v>-1.08419737155035E-3</v>
      </c>
      <c r="BN432" s="240">
        <f t="shared" ca="1" si="915"/>
        <v>1.2387215463937977E-3</v>
      </c>
      <c r="BO432" s="240">
        <f t="shared" ca="1" si="916"/>
        <v>6.6064902111120916E-4</v>
      </c>
      <c r="BP432" s="240">
        <f t="shared" ca="1" si="917"/>
        <v>-1.4646131553074286E-3</v>
      </c>
      <c r="BQ432" s="240">
        <f t="shared" ca="1" si="918"/>
        <v>-1.5986295844212876E-4</v>
      </c>
      <c r="BR432" s="240">
        <f t="shared" ca="1" si="919"/>
        <v>1.51927410194358E-3</v>
      </c>
      <c r="BS432" s="240">
        <f t="shared" ca="1" si="920"/>
        <v>-3.596129815836363E-4</v>
      </c>
      <c r="BT432" s="240">
        <f t="shared" ca="1" si="921"/>
        <v>-1.3963138728350572E-3</v>
      </c>
      <c r="BU432" s="240">
        <f t="shared" ca="1" si="922"/>
        <v>8.3704589558781703E-4</v>
      </c>
      <c r="BV432" s="240">
        <f t="shared" ca="1" si="923"/>
        <v>1.1101079782575574E-3</v>
      </c>
      <c r="BW432" s="240">
        <f t="shared" ca="1" si="924"/>
        <v>-1.2166182089694097E-3</v>
      </c>
      <c r="BX432" s="240">
        <f t="shared" ca="1" si="925"/>
        <v>-6.9411728444637635E-4</v>
      </c>
      <c r="BY432" s="240">
        <f t="shared" ca="1" si="926"/>
        <v>1.4539534129096551E-3</v>
      </c>
      <c r="BZ432" s="240">
        <f t="shared" ca="1" si="927"/>
        <v>1.969760411653392E-4</v>
      </c>
      <c r="CA432" s="240">
        <f t="shared" ca="1" si="928"/>
        <v>-1.5213042049859607E-3</v>
      </c>
      <c r="CB432" s="240">
        <f t="shared" ca="1" si="929"/>
        <v>3.2319403936143285E-4</v>
      </c>
      <c r="CC432" s="240">
        <f t="shared" ca="1" si="930"/>
        <v>1.4107964781753584E-3</v>
      </c>
      <c r="CD432" s="240">
        <f t="shared" ca="1" si="931"/>
        <v>-8.0557890049190938E-4</v>
      </c>
      <c r="CE432" s="240">
        <f t="shared" ca="1" si="932"/>
        <v>-1.1353498974282735E-3</v>
      </c>
      <c r="CF432" s="240">
        <f t="shared" ca="1" si="933"/>
        <v>1.1937820262282097E-3</v>
      </c>
      <c r="CG432" s="240">
        <f t="shared" ca="1" si="934"/>
        <v>7.2716743748412903E-4</v>
      </c>
      <c r="CH432" s="240">
        <f t="shared" ca="1" si="935"/>
        <v>-1.4424178633427574E-3</v>
      </c>
      <c r="CI432" s="240">
        <f t="shared" ca="1" si="936"/>
        <v>-2.3397047288678158E-4</v>
      </c>
      <c r="CJ432" s="240">
        <f t="shared" ca="1" si="937"/>
        <v>1.5224179312604868E-3</v>
      </c>
      <c r="CK432" s="240">
        <f t="shared" ca="1" si="938"/>
        <v>-2.8658041713494284E-4</v>
      </c>
      <c r="CL432" s="240">
        <f t="shared" ca="1" si="939"/>
        <v>-1.4244292724702773E-3</v>
      </c>
      <c r="CM432" s="240">
        <f t="shared" ca="1" si="940"/>
        <v>7.7362665478889923E-4</v>
      </c>
      <c r="CN432" s="240">
        <f t="shared" ca="1" si="941"/>
        <v>1.159907924274232E-3</v>
      </c>
      <c r="CO432" s="240">
        <f t="shared" ca="1" si="942"/>
        <v>-1.170226753832822E-3</v>
      </c>
      <c r="CP432" s="240">
        <f t="shared" ca="1" si="943"/>
        <v>-7.5977957204804492E-4</v>
      </c>
      <c r="CQ432" s="240">
        <f t="shared" ca="1" si="944"/>
        <v>1.430013455190474E-3</v>
      </c>
      <c r="CR432" s="240">
        <f t="shared" ca="1" si="945"/>
        <v>2.7082396954403371E-4</v>
      </c>
      <c r="CS432" s="240">
        <f t="shared" ca="1" si="946"/>
        <v>-1.5226146099000938E-3</v>
      </c>
      <c r="CT432" s="240">
        <f t="shared" ca="1" si="947"/>
        <v>2.4979416958106025E-4</v>
      </c>
      <c r="CU432" s="240">
        <f t="shared" ca="1" si="948"/>
        <v>1.4372040438343165E-3</v>
      </c>
      <c r="CV432" s="240">
        <f t="shared" ca="1" si="949"/>
        <v>-7.4120840531677096E-4</v>
      </c>
      <c r="CW432" s="240">
        <f t="shared" ca="1" si="950"/>
        <v>-1.1837672659583865E-3</v>
      </c>
      <c r="CX432" s="240">
        <f t="shared" ca="1" si="951"/>
        <v>1.1459665805984944E-3</v>
      </c>
      <c r="CY432" s="240">
        <f t="shared" ca="1" si="952"/>
        <v>7.9193404380778487E-4</v>
      </c>
      <c r="CZ432" s="240">
        <f t="shared" ca="1" si="953"/>
        <v>-1.4167476604044162E-3</v>
      </c>
      <c r="DA432" s="240">
        <f t="shared" ca="1" si="954"/>
        <v>-3.0751433196883556E-4</v>
      </c>
      <c r="DB432" s="240">
        <f t="shared" ca="1" si="955"/>
        <v>1.521894122432924E-3</v>
      </c>
      <c r="DC432" s="240">
        <f t="shared" ca="1" si="956"/>
        <v>-2.1285745535987031E-4</v>
      </c>
      <c r="DD432" s="240">
        <f t="shared" ca="1" si="957"/>
        <v>-1.4491130972228562E-3</v>
      </c>
      <c r="DE432" s="240">
        <f t="shared" ca="1" si="958"/>
        <v>7.0834367961688496E-4</v>
      </c>
      <c r="DF432" s="240">
        <f t="shared" ca="1" si="959"/>
        <v>1.2069135505054099E-3</v>
      </c>
      <c r="DG432" s="240">
        <f t="shared" ca="1" si="960"/>
        <v>-1.1210161199464933E-3</v>
      </c>
      <c r="DH432" s="240">
        <f t="shared" ca="1" si="961"/>
        <v>-8.2361148411181923E-4</v>
      </c>
      <c r="DI432" s="240">
        <f t="shared" ca="1" si="962"/>
        <v>1.4026284698033539E-3</v>
      </c>
      <c r="DJ432" s="240">
        <f t="shared" ca="1" si="963"/>
        <v>3.440194592587185E-4</v>
      </c>
      <c r="DK432" s="240">
        <f t="shared" ca="1" si="964"/>
        <v>-1.5202569028536887E-3</v>
      </c>
      <c r="DL432" s="240">
        <f t="shared" ca="1" si="965"/>
        <v>1.7579252376678166E-4</v>
      </c>
      <c r="DM432" s="240">
        <f t="shared" ca="1" si="966"/>
        <v>1.4601492590674708E-3</v>
      </c>
      <c r="DN432" s="240">
        <f t="shared" ca="1" si="967"/>
        <v>-6.7505227417103569E-4</v>
      </c>
      <c r="DO432" s="240">
        <f t="shared" ca="1" si="968"/>
        <v>-1.2293328354590391E-3</v>
      </c>
      <c r="DP432" s="240">
        <f t="shared" ca="1" si="969"/>
        <v>1.0953904011012999E-3</v>
      </c>
      <c r="DQ432" s="240">
        <f t="shared" ca="1" si="970"/>
        <v>8.5479281165467809E-4</v>
      </c>
      <c r="DR432" s="240">
        <f t="shared" ca="1" si="971"/>
        <v>-1.3876643882597217E-3</v>
      </c>
      <c r="DS432" s="240">
        <f t="shared" ca="1" si="972"/>
        <v>-3.8031736209010228E-4</v>
      </c>
      <c r="DT432" s="240">
        <f t="shared" ca="1" si="973"/>
        <v>1.5177039373622391E-3</v>
      </c>
      <c r="DU432" s="240">
        <f t="shared" ca="1" si="974"/>
        <v>-1.3862170133072474E-4</v>
      </c>
      <c r="DV432" s="240">
        <f t="shared" ca="1" si="975"/>
        <v>-1.4703058815969086E-3</v>
      </c>
      <c r="DW432" s="240">
        <f t="shared" ca="1" si="976"/>
        <v>6.4135424247709506E-4</v>
      </c>
      <c r="DX432" s="240">
        <f t="shared" ca="1" si="977"/>
        <v>1.2510116162802781E-3</v>
      </c>
      <c r="DY432" s="240">
        <f t="shared" ca="1" si="978"/>
        <v>-1.0691048600377983E-3</v>
      </c>
      <c r="DZ432" s="240">
        <f t="shared" ca="1" si="979"/>
        <v>-8.8545924397052239E-4</v>
      </c>
      <c r="EA432" s="240">
        <f t="shared" ca="1" si="980"/>
        <v>1.3718644295767335E-3</v>
      </c>
      <c r="EB432" s="240">
        <f t="shared" ca="1" si="981"/>
        <v>4.1638617596350335E-4</v>
      </c>
      <c r="EC432" s="240">
        <f t="shared" ca="1" si="982"/>
        <v>-1.5142367637695313E-3</v>
      </c>
      <c r="ED432" s="240">
        <f t="shared" ca="1" si="983"/>
        <v>1.0136737836514238E-4</v>
      </c>
      <c r="EE432" s="240">
        <f t="shared" ca="1" si="984"/>
        <v>1.4795768468415622E-3</v>
      </c>
      <c r="EF432" s="240">
        <f t="shared" ca="1" si="985"/>
        <v>-6.0726988296922661E-4</v>
      </c>
      <c r="EG432" s="240">
        <f t="shared" ca="1" si="986"/>
        <v>-1.2719368344822318E-3</v>
      </c>
      <c r="EH432" s="240">
        <f t="shared" ca="1" si="987"/>
        <v>1.0421753301829847E-3</v>
      </c>
      <c r="EI432" s="240">
        <f t="shared" ca="1" si="988"/>
        <v>9.1559230874728751E-4</v>
      </c>
      <c r="EJ432" s="240">
        <f t="shared" ca="1" si="989"/>
        <v>-1.3552381110586644E-3</v>
      </c>
      <c r="EK432" s="240">
        <f t="shared" ca="1" si="990"/>
        <v>-4.5220417437422746E-4</v>
      </c>
      <c r="EL432" s="240">
        <f t="shared" ca="1" si="991"/>
        <v>1.5098574705712841E-3</v>
      </c>
      <c r="EM432" s="240">
        <f t="shared" ca="1" si="992"/>
        <v>-6.4051995481203194E-5</v>
      </c>
      <c r="EN432" s="240">
        <f t="shared" ca="1" si="993"/>
        <v>-1.4879565703186095E-3</v>
      </c>
      <c r="EO432" s="240">
        <f t="shared" ca="1" si="994"/>
        <v>5.7281972679118075E-4</v>
      </c>
      <c r="EP432" s="240">
        <f t="shared" ca="1" si="995"/>
        <v>1.2920958854958512E-3</v>
      </c>
      <c r="EQ432" s="240">
        <f t="shared" ca="1" si="996"/>
        <v>-1.0146180328787461E-3</v>
      </c>
      <c r="ER432" s="240">
        <f t="shared" ca="1" si="997"/>
        <v>-9.4517385495343064E-4</v>
      </c>
      <c r="ES432" s="240">
        <f t="shared" ca="1" si="998"/>
        <v>1.3377954477781302E-3</v>
      </c>
      <c r="ET432" s="240">
        <f t="shared" ca="1" si="999"/>
        <v>4.8774978189927048E-4</v>
      </c>
      <c r="EU432" s="240">
        <f t="shared" ca="1" si="1000"/>
        <v>-1.5045686956899774E-3</v>
      </c>
      <c r="EV432" s="240">
        <f t="shared" ca="1" si="1001"/>
        <v>2.6698030070287739E-5</v>
      </c>
      <c r="EW432" s="240">
        <f t="shared" ca="1" si="1002"/>
        <v>1.495440004395986E-3</v>
      </c>
      <c r="EX432" s="240">
        <f t="shared" ca="1" si="1003"/>
        <v>-5.3802452542878513E-4</v>
      </c>
      <c r="EY432" s="240">
        <f t="shared" ca="1" si="1004"/>
        <v>-1.3114766262626479E-3</v>
      </c>
      <c r="EZ432" s="240">
        <f t="shared" ca="1" si="1005"/>
        <v>9.8644956761048111E-4</v>
      </c>
      <c r="FA432" s="240">
        <f t="shared" ca="1" si="1006"/>
        <v>9.741860637717105E-4</v>
      </c>
      <c r="FB432" s="240">
        <f t="shared" ca="1" si="1007"/>
        <v>-1.3195469465432277E-3</v>
      </c>
      <c r="FC432" s="240">
        <f t="shared" ca="1" si="1008"/>
        <v>-5.2300158719387744E-4</v>
      </c>
      <c r="FD432" s="240">
        <f t="shared" ca="1" si="1009"/>
        <v>1.4983736248858274E-3</v>
      </c>
      <c r="FE432" s="240">
        <f t="shared" ca="1" si="1010"/>
        <v>1.0672017235681654E-5</v>
      </c>
      <c r="FF432" s="240">
        <f t="shared" ca="1" si="1011"/>
        <v>-1.5020226413328167E-3</v>
      </c>
      <c r="FG432" s="240">
        <f t="shared" ca="1" si="1012"/>
        <v>5.0290523821030348E-4</v>
      </c>
      <c r="FH432" s="240">
        <f t="shared" ca="1" si="1013"/>
        <v>1.3300673825490529E-3</v>
      </c>
      <c r="FI432" s="240">
        <f t="shared" ca="1" si="1014"/>
        <v>-9.5768690200841188E-4</v>
      </c>
      <c r="FJ432" s="240">
        <f t="shared" ca="1" si="1015"/>
        <v>-1.0026114593323367E-3</v>
      </c>
      <c r="FK432" s="240">
        <f t="shared" ca="1" si="1016"/>
        <v>1.300503599568765E-3</v>
      </c>
      <c r="FL432" s="240">
        <f t="shared" ca="1" si="1017"/>
        <v>5.5793835588864734E-4</v>
      </c>
      <c r="FM432" s="240">
        <f t="shared" ca="1" si="1018"/>
        <v>-1.4912759898378441E-3</v>
      </c>
      <c r="FN432" s="240">
        <f t="shared" ca="1" si="1019"/>
        <v>-4.8035636117520702E-5</v>
      </c>
      <c r="FO432" s="240">
        <f t="shared" ca="1" si="1020"/>
        <v>1.5077005159947396E-3</v>
      </c>
      <c r="FP432" s="240">
        <f t="shared" ca="1" si="1021"/>
        <v>-4.6748301968124408E-4</v>
      </c>
      <c r="FQ432" s="240">
        <f t="shared" ca="1" si="1022"/>
        <v>-1.3478569559785918E-3</v>
      </c>
      <c r="FR432" s="240">
        <f t="shared" ca="1" si="1023"/>
        <v>9.2834736162686056E-4</v>
      </c>
      <c r="FS432" s="240">
        <f t="shared" ca="1" si="1024"/>
        <v>1.0304329192398537E-3</v>
      </c>
      <c r="FT432" s="240">
        <f t="shared" ca="1" si="1025"/>
        <v>-1.2806768778549301E-3</v>
      </c>
      <c r="FU432" s="240">
        <f t="shared" ca="1" si="1026"/>
        <v>-5.9253904338040886E-4</v>
      </c>
      <c r="FV432" s="240">
        <f t="shared" ca="1" si="1027"/>
        <v>1.4832800658960018E-3</v>
      </c>
      <c r="FW432" s="240">
        <f t="shared" ca="1" si="1028"/>
        <v>8.5370320128244257E-5</v>
      </c>
      <c r="FX432" s="240">
        <f t="shared" ca="1" si="1029"/>
        <v>-1.5124702082423939E-3</v>
      </c>
      <c r="FY432" s="240">
        <f t="shared" ca="1" si="1030"/>
        <v>4.317792068613627E-4</v>
      </c>
      <c r="FZ432" s="240">
        <f t="shared" ca="1" si="1031"/>
        <v>1.3648346307775085E-3</v>
      </c>
      <c r="GA432" s="240">
        <f t="shared" ca="1" si="1032"/>
        <v>-8.9844861950774094E-4</v>
      </c>
      <c r="GB432" s="240">
        <f t="shared" ca="1" si="1033"/>
        <v>-1.057633684887254E-3</v>
      </c>
      <c r="GC432" s="240">
        <f t="shared" ca="1" si="1034"/>
        <v>1.2600787242774221E-3</v>
      </c>
      <c r="GD432" s="240">
        <f t="shared" ca="1" si="1035"/>
        <v>6.2678280750897992E-4</v>
      </c>
      <c r="GE432" s="240">
        <f t="shared" ca="1" si="1036"/>
        <v>-1.4743906695058593E-3</v>
      </c>
      <c r="GF432" s="240">
        <f t="shared" ca="1" si="1037"/>
        <v>-1.2265358025041084E-4</v>
      </c>
      <c r="GG432" s="240">
        <f t="shared" ca="1" si="1038"/>
        <v>1.5163288449915057E-3</v>
      </c>
      <c r="GH432" s="240">
        <f t="shared" ca="1" si="1039"/>
        <v>-3.9581530639253221E-4</v>
      </c>
      <c r="GI432" s="240">
        <f t="shared" ca="1" si="1040"/>
        <v>-1.3809901802292975E-3</v>
      </c>
      <c r="GJ432" s="240">
        <f t="shared" ca="1" si="1041"/>
        <v>8.6800868553538711E-4</v>
      </c>
      <c r="GK432" s="240">
        <f t="shared" ca="1" si="1042"/>
        <v>1.0841973715503481E-3</v>
      </c>
      <c r="GL432" s="240">
        <f t="shared" ca="1" si="1043"/>
        <v>-1.2387215463937869E-3</v>
      </c>
      <c r="GM432" s="240">
        <f t="shared" ca="1" si="1044"/>
        <v>-6.6064902111122596E-4</v>
      </c>
      <c r="GN432" s="240">
        <f t="shared" ca="1" si="1045"/>
        <v>1.4646131553074236E-3</v>
      </c>
      <c r="GO432" s="240">
        <f t="shared" ca="1" si="1046"/>
        <v>1.598629584421473E-4</v>
      </c>
      <c r="GP432" s="240">
        <f t="shared" ca="1" si="1047"/>
        <v>-1.5192741019435811E-3</v>
      </c>
      <c r="GQ432" s="240">
        <f t="shared" ca="1" si="1048"/>
        <v>3.5961298158361825E-4</v>
      </c>
      <c r="GR432" s="240">
        <f t="shared" ca="1" si="1049"/>
        <v>1.3963138728350646E-3</v>
      </c>
      <c r="GS432" s="240">
        <f t="shared" ca="1" si="1050"/>
        <v>-8.3704589558780142E-4</v>
      </c>
      <c r="GT432" s="240">
        <f t="shared" ca="1" si="1051"/>
        <v>-1.1101079782575704E-3</v>
      </c>
      <c r="GU432" s="240">
        <f t="shared" ca="1" si="1052"/>
        <v>1.2166182089693852E-3</v>
      </c>
      <c r="GV432" s="240">
        <f t="shared" ca="1" si="1053"/>
        <v>6.9411728444641213E-4</v>
      </c>
      <c r="GW432" s="240">
        <f t="shared" ca="1" si="1054"/>
        <v>-1.4539534129096431E-3</v>
      </c>
      <c r="GX432" s="240">
        <f t="shared" ca="1" si="1055"/>
        <v>-1.9697604116537912E-4</v>
      </c>
      <c r="GY432" s="240">
        <f t="shared" ca="1" si="1056"/>
        <v>1.5213042049859625E-3</v>
      </c>
      <c r="GZ432" s="240">
        <f t="shared" ca="1" si="1057"/>
        <v>-3.2319403936147812E-4</v>
      </c>
      <c r="HA432" s="240">
        <f t="shared" ca="1" si="1058"/>
        <v>-1.4107964781753409E-3</v>
      </c>
      <c r="HB432" s="240">
        <f t="shared" ca="1" si="1059"/>
        <v>8.0557890049194852E-4</v>
      </c>
      <c r="HC432" s="240">
        <f t="shared" ca="1" si="1060"/>
        <v>1.135349897428243E-3</v>
      </c>
      <c r="HD432" s="240">
        <f t="shared" ca="1" si="1061"/>
        <v>-1.1937820262282383E-3</v>
      </c>
      <c r="HE432" s="240">
        <f t="shared" ca="1" si="1062"/>
        <v>-7.2716743748408826E-4</v>
      </c>
      <c r="HF432" s="240">
        <f t="shared" ca="1" si="1063"/>
        <v>1.4424178633427721E-3</v>
      </c>
      <c r="HG432" s="240">
        <f t="shared" ca="1" si="1064"/>
        <v>2.3397047288673586E-4</v>
      </c>
      <c r="HH432" s="240">
        <f t="shared" ca="1" si="1065"/>
        <v>-1.5224179312604861E-3</v>
      </c>
      <c r="HI432" s="240">
        <f t="shared" ca="1" si="1066"/>
        <v>2.8658041713494576E-4</v>
      </c>
      <c r="HJ432" s="240">
        <f t="shared" ca="1" si="1067"/>
        <v>1.4244292724702762E-3</v>
      </c>
      <c r="HK432" s="240">
        <f t="shared" ca="1" si="1068"/>
        <v>-7.7362665478890172E-4</v>
      </c>
      <c r="HL432" s="240">
        <f t="shared" ca="1" si="1069"/>
        <v>-1.1599079242742302E-3</v>
      </c>
      <c r="HM432" s="240">
        <f t="shared" ca="1" si="1070"/>
        <v>1.1702267538328238E-3</v>
      </c>
      <c r="HN432" s="240">
        <f t="shared" ca="1" si="1071"/>
        <v>7.5977957204804254E-4</v>
      </c>
      <c r="HO432" s="240">
        <f t="shared" ca="1" si="1072"/>
        <v>-1.4300134551904751E-3</v>
      </c>
      <c r="HP432" s="240">
        <f t="shared" ca="1" si="1073"/>
        <v>-2.7082396954403073E-4</v>
      </c>
      <c r="HQ432" s="240">
        <f t="shared" ca="1" si="1074"/>
        <v>1.5226146099000938E-3</v>
      </c>
      <c r="HR432" s="240">
        <f t="shared" ca="1" si="1075"/>
        <v>-2.4979416958106318E-4</v>
      </c>
      <c r="HS432" s="240">
        <f t="shared" ca="1" si="1076"/>
        <v>-1.4372040438343154E-3</v>
      </c>
      <c r="HT432" s="240">
        <f t="shared" ca="1" si="1077"/>
        <v>7.4120840531677345E-4</v>
      </c>
      <c r="HU432" s="240">
        <f t="shared" ca="1" si="1078"/>
        <v>1.1837672659583847E-3</v>
      </c>
      <c r="HV432" s="240">
        <f t="shared" ca="1" si="1079"/>
        <v>-1.1459665805984966E-3</v>
      </c>
      <c r="HW432" s="240">
        <f t="shared" ca="1" si="1080"/>
        <v>-7.9193404380778238E-4</v>
      </c>
      <c r="HX432" s="240">
        <f t="shared" ca="1" si="1081"/>
        <v>1.4167476604044172E-3</v>
      </c>
      <c r="HY432" s="240">
        <f t="shared" ca="1" si="1082"/>
        <v>3.0751433196883263E-4</v>
      </c>
      <c r="HZ432" s="240">
        <f t="shared" ca="1" si="1083"/>
        <v>-1.5218941224329242E-3</v>
      </c>
      <c r="IA432" s="240">
        <f t="shared" ca="1" si="1084"/>
        <v>2.1285745535983041E-4</v>
      </c>
      <c r="IB432" s="240">
        <f t="shared" ca="1" si="1085"/>
        <v>1.4491130972228683E-3</v>
      </c>
      <c r="IC432" s="240">
        <f t="shared" ca="1" si="1086"/>
        <v>-7.0834367961684929E-4</v>
      </c>
      <c r="ID432" s="240">
        <f t="shared" ca="1" si="1087"/>
        <v>-1.2069135505054342E-3</v>
      </c>
      <c r="IE432" s="240">
        <f t="shared" ca="1" si="1088"/>
        <v>1.315550460850975E-3</v>
      </c>
      <c r="IF432" s="240">
        <f t="shared" ca="1" si="1089"/>
        <v>8.2361148411185317E-4</v>
      </c>
      <c r="IG432" s="240">
        <f t="shared" ca="1" si="1090"/>
        <v>-1.4026284698033381E-3</v>
      </c>
      <c r="IH432" s="240">
        <f t="shared" ca="1" si="1091"/>
        <v>-3.4401945925875775E-4</v>
      </c>
      <c r="II432" s="240">
        <f t="shared" ca="1" si="1092"/>
        <v>1.5202569028536866E-3</v>
      </c>
      <c r="IJ432" s="240">
        <f t="shared" ca="1" si="1093"/>
        <v>-1.7579252376682763E-4</v>
      </c>
      <c r="IK432" s="240">
        <f t="shared" ca="1" si="1094"/>
        <v>-1.460149259067458E-3</v>
      </c>
      <c r="IL432" s="240">
        <f t="shared" ca="1" si="1095"/>
        <v>6.7505227417107721E-4</v>
      </c>
      <c r="IM432" s="240">
        <f t="shared" ca="1" si="1096"/>
        <v>1.2293328354590117E-3</v>
      </c>
      <c r="IN432" s="240">
        <f t="shared" ca="1" si="1097"/>
        <v>-1.095390401101332E-3</v>
      </c>
      <c r="IO432" s="240">
        <f t="shared" ca="1" si="1098"/>
        <v>-8.5479281165463971E-4</v>
      </c>
      <c r="IP432" s="240">
        <f t="shared" ca="1" si="1099"/>
        <v>1.3876643882597406E-3</v>
      </c>
      <c r="IQ432" s="240">
        <f t="shared" ca="1" si="1100"/>
        <v>3.8031736209005756E-4</v>
      </c>
      <c r="IR432" s="240">
        <f t="shared" ca="1" si="1101"/>
        <v>-1.5177039373622428E-3</v>
      </c>
      <c r="IS432" s="240">
        <f t="shared" ca="1" si="1102"/>
        <v>1.3862170133072772E-4</v>
      </c>
      <c r="IT432" s="240">
        <f t="shared" ca="1" si="1103"/>
        <v>1.4703058815969082E-3</v>
      </c>
      <c r="IU432" s="240">
        <f t="shared" ca="1" si="1104"/>
        <v>-6.4135424247709766E-4</v>
      </c>
      <c r="IV432" s="240">
        <f t="shared" ca="1" si="1105"/>
        <v>-1.2510116162802764E-3</v>
      </c>
      <c r="IW432" s="240">
        <f t="shared" ca="1" si="1106"/>
        <v>1.0691048600378003E-3</v>
      </c>
      <c r="IX432" s="240">
        <f t="shared" ca="1" si="1107"/>
        <v>8.854592439705199E-4</v>
      </c>
      <c r="IY432" s="240">
        <f t="shared" ca="1" si="1108"/>
        <v>-1.3718644295767348E-3</v>
      </c>
      <c r="IZ432" s="240">
        <f t="shared" ca="1" si="1109"/>
        <v>-4.1638617596350048E-4</v>
      </c>
      <c r="JA432" s="240">
        <f t="shared" ca="1" si="1110"/>
        <v>1.5142367637695317E-3</v>
      </c>
      <c r="JB432" s="240">
        <f t="shared" ca="1" si="1111"/>
        <v>-1.0136737836514535E-4</v>
      </c>
    </row>
    <row r="433" spans="2:262">
      <c r="B433" s="248">
        <v>72</v>
      </c>
      <c r="C433" s="247">
        <f t="shared" si="1112"/>
        <v>1.4062500000000008E-3</v>
      </c>
      <c r="D433" s="244">
        <f t="shared" ca="1" si="855"/>
        <v>79.262386817057589</v>
      </c>
      <c r="E433" s="243">
        <f ca="1">BZ361</f>
        <v>-0.73761318294241163</v>
      </c>
      <c r="F433" s="242">
        <v>72</v>
      </c>
      <c r="G433" s="240">
        <f t="shared" ca="1" si="856"/>
        <v>-6.2462150029994601E-4</v>
      </c>
      <c r="H433" s="240">
        <f t="shared" ca="1" si="857"/>
        <v>2.8042537322596738E-4</v>
      </c>
      <c r="I433" s="240">
        <f t="shared" ca="1" si="858"/>
        <v>5.1520494757165223E-4</v>
      </c>
      <c r="J433" s="240">
        <f t="shared" ca="1" si="859"/>
        <v>-4.8144837147807951E-4</v>
      </c>
      <c r="K433" s="240">
        <f t="shared" ca="1" si="860"/>
        <v>-3.2735311192005396E-4</v>
      </c>
      <c r="L433" s="240">
        <f t="shared" ca="1" si="861"/>
        <v>6.0917521951300943E-4</v>
      </c>
      <c r="M433" s="240">
        <f t="shared" ca="1" si="862"/>
        <v>8.9664732441976442E-5</v>
      </c>
      <c r="N433" s="240">
        <f t="shared" ca="1" si="863"/>
        <v>-6.4416066256419997E-4</v>
      </c>
      <c r="O433" s="240">
        <f t="shared" ca="1" si="864"/>
        <v>1.6167428973756724E-4</v>
      </c>
      <c r="P433" s="240">
        <f t="shared" ca="1" si="865"/>
        <v>5.8107848407093802E-4</v>
      </c>
      <c r="Q433" s="240">
        <f t="shared" ca="1" si="866"/>
        <v>-3.8839986688565434E-4</v>
      </c>
      <c r="R433" s="240">
        <f t="shared" ca="1" si="867"/>
        <v>-4.2953237386745164E-4</v>
      </c>
      <c r="S433" s="240">
        <f t="shared" ca="1" si="868"/>
        <v>5.5599508515395972E-4</v>
      </c>
      <c r="T433" s="240">
        <f t="shared" ca="1" si="869"/>
        <v>2.1259385346330921E-4</v>
      </c>
      <c r="U433" s="241">
        <f t="shared" ca="1" si="870"/>
        <v>-6.3894509181557297E-4</v>
      </c>
      <c r="V433" s="240">
        <f t="shared" ca="1" si="871"/>
        <v>3.6710153962539487E-5</v>
      </c>
      <c r="W433" s="240">
        <f t="shared" ca="1" si="872"/>
        <v>6.2462150029994601E-4</v>
      </c>
      <c r="X433" s="240">
        <f t="shared" ca="1" si="873"/>
        <v>-2.8042537322596592E-4</v>
      </c>
      <c r="Y433" s="240">
        <f t="shared" ca="1" si="874"/>
        <v>-5.1520494757165277E-4</v>
      </c>
      <c r="Z433" s="240">
        <f t="shared" ca="1" si="875"/>
        <v>4.8144837147807935E-4</v>
      </c>
      <c r="AA433" s="240">
        <f t="shared" ca="1" si="876"/>
        <v>3.2735311192005358E-4</v>
      </c>
      <c r="AB433" s="240">
        <f t="shared" ca="1" si="877"/>
        <v>-6.0917521951300998E-4</v>
      </c>
      <c r="AC433" s="240">
        <f t="shared" ca="1" si="878"/>
        <v>-8.9664732441979423E-5</v>
      </c>
      <c r="AD433" s="240">
        <f t="shared" ca="1" si="879"/>
        <v>6.4416066256420008E-4</v>
      </c>
      <c r="AE433" s="240">
        <f t="shared" ca="1" si="880"/>
        <v>-1.6167428973756656E-4</v>
      </c>
      <c r="AF433" s="240">
        <f t="shared" ca="1" si="881"/>
        <v>-5.8107848407093845E-4</v>
      </c>
      <c r="AG433" s="240">
        <f t="shared" ca="1" si="882"/>
        <v>3.883998668856538E-4</v>
      </c>
      <c r="AH433" s="240">
        <f t="shared" ca="1" si="883"/>
        <v>4.295323738674505E-4</v>
      </c>
      <c r="AI433" s="240">
        <f t="shared" ca="1" si="884"/>
        <v>-5.559950851539582E-4</v>
      </c>
      <c r="AJ433" s="240">
        <f t="shared" ca="1" si="885"/>
        <v>-2.1259385346331203E-4</v>
      </c>
      <c r="AK433" s="240">
        <f t="shared" ca="1" si="886"/>
        <v>6.3894509181557286E-4</v>
      </c>
      <c r="AL433" s="240">
        <f t="shared" ca="1" si="887"/>
        <v>-3.6710153962538776E-5</v>
      </c>
      <c r="AM433" s="240">
        <f t="shared" ca="1" si="888"/>
        <v>-6.2462150029994612E-4</v>
      </c>
      <c r="AN433" s="240">
        <f t="shared" ca="1" si="889"/>
        <v>2.8042537322596738E-4</v>
      </c>
      <c r="AO433" s="240">
        <f t="shared" ca="1" si="890"/>
        <v>5.1520494757165169E-4</v>
      </c>
      <c r="AP433" s="240">
        <f t="shared" ca="1" si="891"/>
        <v>-4.814483714780774E-4</v>
      </c>
      <c r="AQ433" s="240">
        <f t="shared" ca="1" si="892"/>
        <v>-3.2735311192005613E-4</v>
      </c>
      <c r="AR433" s="240">
        <f t="shared" ca="1" si="893"/>
        <v>6.09175219513009E-4</v>
      </c>
      <c r="AS433" s="240">
        <f t="shared" ca="1" si="894"/>
        <v>8.9664732441977838E-5</v>
      </c>
      <c r="AT433" s="240">
        <f t="shared" ca="1" si="895"/>
        <v>-6.4416066256419997E-4</v>
      </c>
      <c r="AU433" s="240">
        <f t="shared" ca="1" si="896"/>
        <v>1.6167428973756811E-4</v>
      </c>
      <c r="AV433" s="240">
        <f t="shared" ca="1" si="897"/>
        <v>5.8107848407093769E-4</v>
      </c>
      <c r="AW433" s="240">
        <f t="shared" ca="1" si="898"/>
        <v>-3.8839986688565505E-4</v>
      </c>
      <c r="AX433" s="240">
        <f t="shared" ca="1" si="899"/>
        <v>-4.2953237386744931E-4</v>
      </c>
      <c r="AY433" s="240">
        <f t="shared" ca="1" si="900"/>
        <v>5.5599508515395669E-4</v>
      </c>
      <c r="AZ433" s="240">
        <f t="shared" ca="1" si="901"/>
        <v>2.1259385346331487E-4</v>
      </c>
      <c r="BA433" s="240">
        <f t="shared" ca="1" si="902"/>
        <v>-6.3894509181557243E-4</v>
      </c>
      <c r="BB433" s="240">
        <f t="shared" ca="1" si="903"/>
        <v>3.6710153962535781E-5</v>
      </c>
      <c r="BC433" s="240">
        <f t="shared" ca="1" si="904"/>
        <v>6.2462150029994688E-4</v>
      </c>
      <c r="BD433" s="240">
        <f t="shared" ca="1" si="905"/>
        <v>-2.8042537322596462E-4</v>
      </c>
      <c r="BE433" s="240">
        <f t="shared" ca="1" si="906"/>
        <v>-5.1520494757165353E-4</v>
      </c>
      <c r="BF433" s="240">
        <f t="shared" ca="1" si="907"/>
        <v>4.8144837147807843E-4</v>
      </c>
      <c r="BG433" s="240">
        <f t="shared" ca="1" si="908"/>
        <v>3.2735311192005483E-4</v>
      </c>
      <c r="BH433" s="240">
        <f t="shared" ca="1" si="909"/>
        <v>-6.0917521951300943E-4</v>
      </c>
      <c r="BI433" s="240">
        <f t="shared" ca="1" si="910"/>
        <v>-8.9664732441976306E-5</v>
      </c>
      <c r="BJ433" s="240">
        <f t="shared" ca="1" si="911"/>
        <v>6.4416066256419997E-4</v>
      </c>
      <c r="BK433" s="240">
        <f t="shared" ca="1" si="912"/>
        <v>-1.6167428973756963E-4</v>
      </c>
      <c r="BL433" s="240">
        <f t="shared" ca="1" si="913"/>
        <v>-5.8107848407094106E-4</v>
      </c>
      <c r="BM433" s="240">
        <f t="shared" ca="1" si="914"/>
        <v>3.8839986688564898E-4</v>
      </c>
      <c r="BN433" s="240">
        <f t="shared" ca="1" si="915"/>
        <v>4.2953237386745495E-4</v>
      </c>
      <c r="BO433" s="240">
        <f t="shared" ca="1" si="916"/>
        <v>-5.5599508515395744E-4</v>
      </c>
      <c r="BP433" s="240">
        <f t="shared" ca="1" si="917"/>
        <v>-2.1259385346331338E-4</v>
      </c>
      <c r="BQ433" s="240">
        <f t="shared" ca="1" si="918"/>
        <v>6.3894509181557275E-4</v>
      </c>
      <c r="BR433" s="240">
        <f t="shared" ca="1" si="919"/>
        <v>-3.671015396253736E-5</v>
      </c>
      <c r="BS433" s="240">
        <f t="shared" ca="1" si="920"/>
        <v>-6.2462150029994655E-4</v>
      </c>
      <c r="BT433" s="240">
        <f t="shared" ca="1" si="921"/>
        <v>2.8042537322596603E-4</v>
      </c>
      <c r="BU433" s="240">
        <f t="shared" ca="1" si="922"/>
        <v>5.1520494757165255E-4</v>
      </c>
      <c r="BV433" s="240">
        <f t="shared" ca="1" si="923"/>
        <v>-4.8144837147807951E-4</v>
      </c>
      <c r="BW433" s="240">
        <f t="shared" ca="1" si="924"/>
        <v>-3.2735311192005342E-4</v>
      </c>
      <c r="BX433" s="240">
        <f t="shared" ca="1" si="925"/>
        <v>6.0917521951300998E-4</v>
      </c>
      <c r="BY433" s="240">
        <f t="shared" ca="1" si="926"/>
        <v>8.9664732441983787E-5</v>
      </c>
      <c r="BZ433" s="240">
        <f t="shared" ca="1" si="927"/>
        <v>-6.4416066256420029E-4</v>
      </c>
      <c r="CA433" s="240">
        <f t="shared" ca="1" si="928"/>
        <v>1.6167428973757117E-4</v>
      </c>
      <c r="CB433" s="240">
        <f t="shared" ca="1" si="929"/>
        <v>5.810784840709403E-4</v>
      </c>
      <c r="CC433" s="240">
        <f t="shared" ca="1" si="930"/>
        <v>-3.883998668856576E-4</v>
      </c>
      <c r="CD433" s="240">
        <f t="shared" ca="1" si="931"/>
        <v>-4.2953237386745381E-4</v>
      </c>
      <c r="CE433" s="240">
        <f t="shared" ca="1" si="932"/>
        <v>5.5599508515395354E-4</v>
      </c>
      <c r="CF433" s="240">
        <f t="shared" ca="1" si="933"/>
        <v>2.1259385346331187E-4</v>
      </c>
      <c r="CG433" s="240">
        <f t="shared" ca="1" si="934"/>
        <v>-6.3894509181557167E-4</v>
      </c>
      <c r="CH433" s="240">
        <f t="shared" ca="1" si="935"/>
        <v>3.6710153962538938E-5</v>
      </c>
      <c r="CI433" s="240">
        <f t="shared" ca="1" si="936"/>
        <v>6.246215002999485E-4</v>
      </c>
      <c r="CJ433" s="240">
        <f t="shared" ca="1" si="937"/>
        <v>-2.8042537322596749E-4</v>
      </c>
      <c r="CK433" s="240">
        <f t="shared" ca="1" si="938"/>
        <v>-5.1520494757165711E-4</v>
      </c>
      <c r="CL433" s="240">
        <f t="shared" ca="1" si="939"/>
        <v>4.814483714780806E-4</v>
      </c>
      <c r="CM433" s="240">
        <f t="shared" ca="1" si="940"/>
        <v>3.2735311192006003E-4</v>
      </c>
      <c r="CN433" s="240">
        <f t="shared" ca="1" si="941"/>
        <v>-6.0917521951301041E-4</v>
      </c>
      <c r="CO433" s="240">
        <f t="shared" ca="1" si="942"/>
        <v>-8.9664732441982242E-5</v>
      </c>
      <c r="CP433" s="240">
        <f t="shared" ca="1" si="943"/>
        <v>6.4416066256419975E-4</v>
      </c>
      <c r="CQ433" s="240">
        <f t="shared" ca="1" si="944"/>
        <v>-1.6167428973756383E-4</v>
      </c>
      <c r="CR433" s="240">
        <f t="shared" ca="1" si="945"/>
        <v>-5.8107848407094366E-4</v>
      </c>
      <c r="CS433" s="240">
        <f t="shared" ca="1" si="946"/>
        <v>3.8839986688565153E-4</v>
      </c>
      <c r="CT433" s="240">
        <f t="shared" ca="1" si="947"/>
        <v>4.2953237386745945E-4</v>
      </c>
      <c r="CU433" s="240">
        <f t="shared" ca="1" si="948"/>
        <v>-5.5599508515395907E-4</v>
      </c>
      <c r="CV433" s="240">
        <f t="shared" ca="1" si="949"/>
        <v>-2.1259385346331908E-4</v>
      </c>
      <c r="CW433" s="240">
        <f t="shared" ca="1" si="950"/>
        <v>6.3894509181557308E-4</v>
      </c>
      <c r="CX433" s="240">
        <f t="shared" ca="1" si="951"/>
        <v>-3.6710153962531363E-5</v>
      </c>
      <c r="CY433" s="240">
        <f t="shared" ca="1" si="952"/>
        <v>-6.2462150029994569E-4</v>
      </c>
      <c r="CZ433" s="240">
        <f t="shared" ca="1" si="953"/>
        <v>2.8042537322596066E-4</v>
      </c>
      <c r="DA433" s="240">
        <f t="shared" ca="1" si="954"/>
        <v>5.152049475716506E-4</v>
      </c>
      <c r="DB433" s="240">
        <f t="shared" ca="1" si="955"/>
        <v>-4.814483714780755E-4</v>
      </c>
      <c r="DC433" s="240">
        <f t="shared" ca="1" si="956"/>
        <v>-3.2735311192005076E-4</v>
      </c>
      <c r="DD433" s="240">
        <f t="shared" ca="1" si="957"/>
        <v>6.0917521951300792E-4</v>
      </c>
      <c r="DE433" s="240">
        <f t="shared" ca="1" si="958"/>
        <v>8.9664732441989737E-5</v>
      </c>
      <c r="DF433" s="240">
        <f t="shared" ca="1" si="959"/>
        <v>-6.4416066256420019E-4</v>
      </c>
      <c r="DG433" s="240">
        <f t="shared" ca="1" si="960"/>
        <v>1.6167428973755648E-4</v>
      </c>
      <c r="DH433" s="240">
        <f t="shared" ca="1" si="961"/>
        <v>5.81078484070939E-4</v>
      </c>
      <c r="DI433" s="240">
        <f t="shared" ca="1" si="962"/>
        <v>-3.8839986688564551E-4</v>
      </c>
      <c r="DJ433" s="240">
        <f t="shared" ca="1" si="963"/>
        <v>-4.2953237386745142E-4</v>
      </c>
      <c r="DK433" s="240">
        <f t="shared" ca="1" si="964"/>
        <v>5.5599508515395528E-4</v>
      </c>
      <c r="DL433" s="240">
        <f t="shared" ca="1" si="965"/>
        <v>2.1259385346330894E-4</v>
      </c>
      <c r="DM433" s="240">
        <f t="shared" ca="1" si="966"/>
        <v>-6.389450918155721E-4</v>
      </c>
      <c r="DN433" s="240">
        <f t="shared" ca="1" si="967"/>
        <v>3.6710153962542089E-5</v>
      </c>
      <c r="DO433" s="240">
        <f t="shared" ca="1" si="968"/>
        <v>6.2462150029994764E-4</v>
      </c>
      <c r="DP433" s="240">
        <f t="shared" ca="1" si="969"/>
        <v>-2.8042537322597037E-4</v>
      </c>
      <c r="DQ433" s="240">
        <f t="shared" ca="1" si="970"/>
        <v>-5.1520494757165526E-4</v>
      </c>
      <c r="DR433" s="240">
        <f t="shared" ca="1" si="971"/>
        <v>4.8144837147807046E-4</v>
      </c>
      <c r="DS433" s="240">
        <f t="shared" ca="1" si="972"/>
        <v>3.2735311192005727E-4</v>
      </c>
      <c r="DT433" s="240">
        <f t="shared" ca="1" si="973"/>
        <v>-6.0917521951300553E-4</v>
      </c>
      <c r="DU433" s="240">
        <f t="shared" ca="1" si="974"/>
        <v>-8.9664732441979098E-5</v>
      </c>
      <c r="DV433" s="240">
        <f t="shared" ca="1" si="975"/>
        <v>6.4416066256420062E-4</v>
      </c>
      <c r="DW433" s="240">
        <f t="shared" ca="1" si="976"/>
        <v>-1.6167428973756689E-4</v>
      </c>
      <c r="DX433" s="240">
        <f t="shared" ca="1" si="977"/>
        <v>-5.8107848407094225E-4</v>
      </c>
      <c r="DY433" s="240">
        <f t="shared" ca="1" si="978"/>
        <v>3.8839986688565407E-4</v>
      </c>
      <c r="DZ433" s="240">
        <f t="shared" ca="1" si="979"/>
        <v>4.2953237386745711E-4</v>
      </c>
      <c r="EA433" s="240">
        <f t="shared" ca="1" si="980"/>
        <v>-5.559950851539607E-4</v>
      </c>
      <c r="EB433" s="240">
        <f t="shared" ca="1" si="981"/>
        <v>-2.1259385346331609E-4</v>
      </c>
      <c r="EC433" s="240">
        <f t="shared" ca="1" si="982"/>
        <v>6.3894509181557362E-4</v>
      </c>
      <c r="ED433" s="240">
        <f t="shared" ca="1" si="983"/>
        <v>-3.6710153962534513E-5</v>
      </c>
      <c r="EE433" s="240">
        <f t="shared" ca="1" si="984"/>
        <v>-6.2462150029994948E-4</v>
      </c>
      <c r="EF433" s="240">
        <f t="shared" ca="1" si="985"/>
        <v>2.8042537322596353E-4</v>
      </c>
      <c r="EG433" s="240">
        <f t="shared" ca="1" si="986"/>
        <v>5.1520494757165982E-4</v>
      </c>
      <c r="EH433" s="240">
        <f t="shared" ca="1" si="987"/>
        <v>-4.8144837147807762E-4</v>
      </c>
      <c r="EI433" s="240">
        <f t="shared" ca="1" si="988"/>
        <v>-3.2735311192006377E-4</v>
      </c>
      <c r="EJ433" s="240">
        <f t="shared" ca="1" si="989"/>
        <v>6.0917521951300911E-4</v>
      </c>
      <c r="EK433" s="240">
        <f t="shared" ca="1" si="990"/>
        <v>8.9664732441986606E-5</v>
      </c>
      <c r="EL433" s="240">
        <f t="shared" ca="1" si="991"/>
        <v>-6.4416066256419997E-4</v>
      </c>
      <c r="EM433" s="240">
        <f t="shared" ca="1" si="992"/>
        <v>1.6167428973755952E-4</v>
      </c>
      <c r="EN433" s="240">
        <f t="shared" ca="1" si="993"/>
        <v>5.8107848407093759E-4</v>
      </c>
      <c r="EO433" s="240">
        <f t="shared" ca="1" si="994"/>
        <v>-3.8839986688564806E-4</v>
      </c>
      <c r="EP433" s="240">
        <f t="shared" ca="1" si="995"/>
        <v>-4.2953237386744909E-4</v>
      </c>
      <c r="EQ433" s="240">
        <f t="shared" ca="1" si="996"/>
        <v>5.5599508515395679E-4</v>
      </c>
      <c r="ER433" s="240">
        <f t="shared" ca="1" si="997"/>
        <v>2.1259385346332325E-4</v>
      </c>
      <c r="ES433" s="240">
        <f t="shared" ca="1" si="998"/>
        <v>-6.3894509181557254E-4</v>
      </c>
      <c r="ET433" s="240">
        <f t="shared" ca="1" si="999"/>
        <v>3.6710153962526938E-5</v>
      </c>
      <c r="EU433" s="240">
        <f t="shared" ca="1" si="1000"/>
        <v>6.2462150029994688E-4</v>
      </c>
      <c r="EV433" s="240">
        <f t="shared" ca="1" si="1001"/>
        <v>-2.8042537322597318E-4</v>
      </c>
      <c r="EW433" s="240">
        <f t="shared" ca="1" si="1002"/>
        <v>-5.1520494757166437E-4</v>
      </c>
      <c r="EX433" s="240">
        <f t="shared" ca="1" si="1003"/>
        <v>4.8144837147807258E-4</v>
      </c>
      <c r="EY433" s="240">
        <f t="shared" ca="1" si="1004"/>
        <v>3.273531119200545E-4</v>
      </c>
      <c r="EZ433" s="240">
        <f t="shared" ca="1" si="1005"/>
        <v>-6.0917521951301258E-4</v>
      </c>
      <c r="FA433" s="240">
        <f t="shared" ca="1" si="1006"/>
        <v>-8.9664732441994141E-5</v>
      </c>
      <c r="FB433" s="240">
        <f t="shared" ca="1" si="1007"/>
        <v>6.441606625642004E-4</v>
      </c>
      <c r="FC433" s="240">
        <f t="shared" ca="1" si="1008"/>
        <v>-1.6167428973756995E-4</v>
      </c>
      <c r="FD433" s="240">
        <f t="shared" ca="1" si="1009"/>
        <v>-5.8107848407094875E-4</v>
      </c>
      <c r="FE433" s="240">
        <f t="shared" ca="1" si="1010"/>
        <v>3.8839986688564198E-4</v>
      </c>
      <c r="FF433" s="240">
        <f t="shared" ca="1" si="1011"/>
        <v>4.2953237386745473E-4</v>
      </c>
      <c r="FG433" s="240">
        <f t="shared" ca="1" si="1012"/>
        <v>-5.5599508515396232E-4</v>
      </c>
      <c r="FH433" s="240">
        <f t="shared" ca="1" si="1013"/>
        <v>-2.1259385346333041E-4</v>
      </c>
      <c r="FI433" s="240">
        <f t="shared" ca="1" si="1014"/>
        <v>6.3894509181557145E-4</v>
      </c>
      <c r="FJ433" s="240">
        <f t="shared" ca="1" si="1015"/>
        <v>-3.6710153962537671E-5</v>
      </c>
      <c r="FK433" s="240">
        <f t="shared" ca="1" si="1016"/>
        <v>-6.2462150029994417E-4</v>
      </c>
      <c r="FL433" s="240">
        <f t="shared" ca="1" si="1017"/>
        <v>2.8042537322594987E-4</v>
      </c>
      <c r="FM433" s="240">
        <f t="shared" ca="1" si="1018"/>
        <v>5.1520494757165787E-4</v>
      </c>
      <c r="FN433" s="240">
        <f t="shared" ca="1" si="1019"/>
        <v>-4.8144837147807973E-4</v>
      </c>
      <c r="FO433" s="240">
        <f t="shared" ca="1" si="1020"/>
        <v>-3.2735311192004523E-4</v>
      </c>
      <c r="FP433" s="240">
        <f t="shared" ca="1" si="1021"/>
        <v>6.0917521951300401E-4</v>
      </c>
      <c r="FQ433" s="240">
        <f t="shared" ca="1" si="1022"/>
        <v>8.9664732441983489E-5</v>
      </c>
      <c r="FR433" s="240">
        <f t="shared" ca="1" si="1023"/>
        <v>-6.4416066256419986E-4</v>
      </c>
      <c r="FS433" s="240">
        <f t="shared" ca="1" si="1024"/>
        <v>1.6167428973754485E-4</v>
      </c>
      <c r="FT433" s="240">
        <f t="shared" ca="1" si="1025"/>
        <v>5.810784840709442E-4</v>
      </c>
      <c r="FU433" s="240">
        <f t="shared" ca="1" si="1026"/>
        <v>-3.883998668856505E-4</v>
      </c>
      <c r="FV433" s="240">
        <f t="shared" ca="1" si="1027"/>
        <v>-4.2953237386744671E-4</v>
      </c>
      <c r="FW433" s="240">
        <f t="shared" ca="1" si="1028"/>
        <v>5.559950851539492E-4</v>
      </c>
      <c r="FX433" s="240">
        <f t="shared" ca="1" si="1029"/>
        <v>2.1259385346332027E-4</v>
      </c>
      <c r="FY433" s="240">
        <f t="shared" ca="1" si="1030"/>
        <v>-6.3894509181557297E-4</v>
      </c>
      <c r="FZ433" s="240">
        <f t="shared" ca="1" si="1031"/>
        <v>3.6710153962548405E-5</v>
      </c>
      <c r="GA433" s="240">
        <f t="shared" ca="1" si="1032"/>
        <v>6.2462150029995056E-4</v>
      </c>
      <c r="GB433" s="240">
        <f t="shared" ca="1" si="1033"/>
        <v>-2.8042537322595947E-4</v>
      </c>
      <c r="GC433" s="240">
        <f t="shared" ca="1" si="1034"/>
        <v>-5.1520494757165147E-4</v>
      </c>
      <c r="GD433" s="240">
        <f t="shared" ca="1" si="1035"/>
        <v>4.8144837147806244E-4</v>
      </c>
      <c r="GE433" s="240">
        <f t="shared" ca="1" si="1036"/>
        <v>3.2735311192006762E-4</v>
      </c>
      <c r="GF433" s="240">
        <f t="shared" ca="1" si="1037"/>
        <v>-6.0917521951300759E-4</v>
      </c>
      <c r="GG433" s="240">
        <f t="shared" ca="1" si="1038"/>
        <v>-8.966473244197285E-5</v>
      </c>
      <c r="GH433" s="240">
        <f t="shared" ca="1" si="1039"/>
        <v>6.4416066256420127E-4</v>
      </c>
      <c r="GI433" s="240">
        <f t="shared" ca="1" si="1040"/>
        <v>-1.6167428973755523E-4</v>
      </c>
      <c r="GJ433" s="240">
        <f t="shared" ca="1" si="1041"/>
        <v>-5.8107848407093943E-4</v>
      </c>
      <c r="GK433" s="240">
        <f t="shared" ca="1" si="1042"/>
        <v>3.8839986688565906E-4</v>
      </c>
      <c r="GL433" s="240">
        <f t="shared" ca="1" si="1043"/>
        <v>4.2953237386746606E-4</v>
      </c>
      <c r="GM433" s="240">
        <f t="shared" ca="1" si="1044"/>
        <v>-5.5599508515395452E-4</v>
      </c>
      <c r="GN433" s="240">
        <f t="shared" ca="1" si="1045"/>
        <v>-2.125938534633101E-4</v>
      </c>
      <c r="GO433" s="240">
        <f t="shared" ca="1" si="1046"/>
        <v>6.3894509181557449E-4</v>
      </c>
      <c r="GP433" s="240">
        <f t="shared" ca="1" si="1047"/>
        <v>-3.671015396252252E-5</v>
      </c>
      <c r="GQ433" s="240">
        <f t="shared" ca="1" si="1048"/>
        <v>-6.2462150029994796E-4</v>
      </c>
      <c r="GR433" s="240">
        <f t="shared" ca="1" si="1049"/>
        <v>2.8042537322596923E-4</v>
      </c>
      <c r="GS433" s="240">
        <f t="shared" ca="1" si="1050"/>
        <v>5.1520494757166708E-4</v>
      </c>
      <c r="GT433" s="240">
        <f t="shared" ca="1" si="1051"/>
        <v>-4.8144837147806959E-4</v>
      </c>
      <c r="GU433" s="240">
        <f t="shared" ca="1" si="1052"/>
        <v>-3.2735311192005841E-4</v>
      </c>
      <c r="GV433" s="240">
        <f t="shared" ca="1" si="1053"/>
        <v>6.0917521951301106E-4</v>
      </c>
      <c r="GW433" s="240">
        <f t="shared" ca="1" si="1054"/>
        <v>8.9664732441998505E-5</v>
      </c>
      <c r="GX433" s="240">
        <f t="shared" ca="1" si="1055"/>
        <v>-6.4416066256420062E-4</v>
      </c>
      <c r="GY433" s="240">
        <f t="shared" ca="1" si="1056"/>
        <v>1.6167428973756564E-4</v>
      </c>
      <c r="GZ433" s="240">
        <f t="shared" ca="1" si="1057"/>
        <v>5.8107848407093488E-4</v>
      </c>
      <c r="HA433" s="240">
        <f t="shared" ca="1" si="1058"/>
        <v>-3.8839986688563841E-4</v>
      </c>
      <c r="HB433" s="240">
        <f t="shared" ca="1" si="1059"/>
        <v>-4.2953237386745809E-4</v>
      </c>
      <c r="HC433" s="240">
        <f t="shared" ca="1" si="1060"/>
        <v>5.5599508515396016E-4</v>
      </c>
      <c r="HD433" s="240">
        <f t="shared" ca="1" si="1061"/>
        <v>2.1259385346333458E-4</v>
      </c>
      <c r="HE433" s="240">
        <f t="shared" ca="1" si="1062"/>
        <v>-6.389450918155708E-4</v>
      </c>
      <c r="HF433" s="240">
        <f t="shared" ca="1" si="1063"/>
        <v>3.6710153962533253E-5</v>
      </c>
      <c r="HG433" s="240">
        <f t="shared" ca="1" si="1064"/>
        <v>6.2462150029994514E-4</v>
      </c>
      <c r="HH433" s="240">
        <f t="shared" ca="1" si="1065"/>
        <v>-2.8042537322594586E-4</v>
      </c>
      <c r="HI433" s="240">
        <f t="shared" ca="1" si="1066"/>
        <v>-5.1520494757166047E-4</v>
      </c>
      <c r="HJ433" s="240">
        <f t="shared" ca="1" si="1067"/>
        <v>4.8144837147807675E-4</v>
      </c>
      <c r="HK433" s="240">
        <f t="shared" ca="1" si="1068"/>
        <v>3.2735311192004914E-4</v>
      </c>
      <c r="HL433" s="240">
        <f t="shared" ca="1" si="1069"/>
        <v>-6.091752195130026E-4</v>
      </c>
      <c r="HM433" s="240">
        <f t="shared" ca="1" si="1070"/>
        <v>-8.966473244198788E-5</v>
      </c>
      <c r="HN433" s="240">
        <f t="shared" ca="1" si="1071"/>
        <v>6.4416066256420008E-4</v>
      </c>
      <c r="HO433" s="240">
        <f t="shared" ca="1" si="1072"/>
        <v>-1.6167428973757605E-4</v>
      </c>
      <c r="HP433" s="240">
        <f t="shared" ca="1" si="1073"/>
        <v>-5.8107848407094604E-4</v>
      </c>
      <c r="HQ433" s="240">
        <f t="shared" ca="1" si="1074"/>
        <v>3.8839986688564697E-4</v>
      </c>
      <c r="HR433" s="240">
        <f t="shared" ca="1" si="1075"/>
        <v>4.2953237386745007E-4</v>
      </c>
      <c r="HS433" s="240">
        <f t="shared" ca="1" si="1076"/>
        <v>-5.5599508515394682E-4</v>
      </c>
      <c r="HT433" s="240">
        <f t="shared" ca="1" si="1077"/>
        <v>-2.1259385346332447E-4</v>
      </c>
      <c r="HU433" s="240">
        <f t="shared" ca="1" si="1078"/>
        <v>6.3894509181557232E-4</v>
      </c>
      <c r="HV433" s="240">
        <f t="shared" ca="1" si="1079"/>
        <v>-3.6710153962543987E-5</v>
      </c>
      <c r="HW433" s="240">
        <f t="shared" ca="1" si="1080"/>
        <v>-6.2462150029995176E-4</v>
      </c>
      <c r="HX433" s="240">
        <f t="shared" ca="1" si="1081"/>
        <v>2.8042537322595551E-4</v>
      </c>
      <c r="HY433" s="240">
        <f t="shared" ca="1" si="1082"/>
        <v>5.1520494757165407E-4</v>
      </c>
      <c r="HZ433" s="240">
        <f t="shared" ca="1" si="1083"/>
        <v>-4.8144837147808396E-4</v>
      </c>
      <c r="IA433" s="240">
        <f t="shared" ca="1" si="1084"/>
        <v>-3.2735311192007147E-4</v>
      </c>
      <c r="IB433" s="240">
        <f t="shared" ca="1" si="1085"/>
        <v>6.0917521951300618E-4</v>
      </c>
      <c r="IC433" s="240">
        <f t="shared" ca="1" si="1086"/>
        <v>8.9664732441977241E-5</v>
      </c>
      <c r="ID433" s="240">
        <f t="shared" ca="1" si="1087"/>
        <v>-6.4416066256420149E-4</v>
      </c>
      <c r="IE433" s="240">
        <f t="shared" ca="1" si="1088"/>
        <v>6.6778807470555435E-4</v>
      </c>
      <c r="IF433" s="240">
        <f t="shared" ca="1" si="1089"/>
        <v>5.8107848407094138E-4</v>
      </c>
      <c r="IG433" s="240">
        <f t="shared" ca="1" si="1090"/>
        <v>-3.8839986688565559E-4</v>
      </c>
      <c r="IH433" s="240">
        <f t="shared" ca="1" si="1091"/>
        <v>-4.2953237386746942E-4</v>
      </c>
      <c r="II433" s="240">
        <f t="shared" ca="1" si="1092"/>
        <v>5.5599508515395235E-4</v>
      </c>
      <c r="IJ433" s="240">
        <f t="shared" ca="1" si="1093"/>
        <v>2.1259385346331425E-4</v>
      </c>
      <c r="IK433" s="240">
        <f t="shared" ca="1" si="1094"/>
        <v>-6.3894509181557384E-4</v>
      </c>
      <c r="IL433" s="240">
        <f t="shared" ca="1" si="1095"/>
        <v>3.6710153962518101E-5</v>
      </c>
      <c r="IM433" s="240">
        <f t="shared" ca="1" si="1096"/>
        <v>6.2462150029994905E-4</v>
      </c>
      <c r="IN433" s="240">
        <f t="shared" ca="1" si="1097"/>
        <v>-2.8042537322596527E-4</v>
      </c>
      <c r="IO433" s="240">
        <f t="shared" ca="1" si="1098"/>
        <v>-5.1520494757164768E-4</v>
      </c>
      <c r="IP433" s="240">
        <f t="shared" ca="1" si="1099"/>
        <v>4.8144837147806667E-4</v>
      </c>
      <c r="IQ433" s="240">
        <f t="shared" ca="1" si="1100"/>
        <v>3.2735311192006215E-4</v>
      </c>
      <c r="IR433" s="240">
        <f t="shared" ca="1" si="1101"/>
        <v>-6.0917521951300965E-4</v>
      </c>
      <c r="IS433" s="240">
        <f t="shared" ca="1" si="1102"/>
        <v>-8.9664732442002896E-5</v>
      </c>
      <c r="IT433" s="240">
        <f t="shared" ca="1" si="1103"/>
        <v>6.4416066256420094E-4</v>
      </c>
      <c r="IU433" s="240">
        <f t="shared" ca="1" si="1104"/>
        <v>-1.6167428973756139E-4</v>
      </c>
      <c r="IV433" s="240">
        <f t="shared" ca="1" si="1105"/>
        <v>-5.8107848407093683E-4</v>
      </c>
      <c r="IW433" s="240">
        <f t="shared" ca="1" si="1106"/>
        <v>3.8839986688563488E-4</v>
      </c>
      <c r="IX433" s="240">
        <f t="shared" ca="1" si="1107"/>
        <v>4.2953237386746134E-4</v>
      </c>
      <c r="IY433" s="240">
        <f t="shared" ca="1" si="1108"/>
        <v>-5.5599508515395788E-4</v>
      </c>
      <c r="IZ433" s="240">
        <f t="shared" ca="1" si="1109"/>
        <v>-2.1259385346330417E-4</v>
      </c>
      <c r="JA433" s="240">
        <f t="shared" ca="1" si="1110"/>
        <v>6.3894509181557015E-4</v>
      </c>
      <c r="JB433" s="240">
        <f t="shared" ca="1" si="1111"/>
        <v>-3.6710153962528835E-5</v>
      </c>
    </row>
    <row r="434" spans="2:262">
      <c r="B434" s="248">
        <v>73</v>
      </c>
      <c r="C434" s="247">
        <f t="shared" si="1112"/>
        <v>1.4257812500000008E-3</v>
      </c>
      <c r="D434" s="244">
        <f t="shared" ca="1" si="855"/>
        <v>79.266496983415436</v>
      </c>
      <c r="E434" s="243">
        <f ca="1">CA361</f>
        <v>-0.73350301658456118</v>
      </c>
      <c r="F434" s="242">
        <v>73</v>
      </c>
      <c r="G434" s="240">
        <f t="shared" ca="1" si="856"/>
        <v>1.9942395184710724E-4</v>
      </c>
      <c r="H434" s="240">
        <f t="shared" ca="1" si="857"/>
        <v>-1.1171397348674092E-4</v>
      </c>
      <c r="I434" s="240">
        <f t="shared" ca="1" si="858"/>
        <v>-1.504706115795141E-4</v>
      </c>
      <c r="J434" s="240">
        <f t="shared" ca="1" si="859"/>
        <v>1.7765056869520923E-4</v>
      </c>
      <c r="K434" s="240">
        <f t="shared" ca="1" si="860"/>
        <v>7.262369174812719E-5</v>
      </c>
      <c r="L434" s="240">
        <f t="shared" ca="1" si="861"/>
        <v>-2.0947445054877894E-4</v>
      </c>
      <c r="M434" s="240">
        <f t="shared" ca="1" si="862"/>
        <v>1.9168532044705561E-5</v>
      </c>
      <c r="N434" s="240">
        <f t="shared" ca="1" si="863"/>
        <v>2.0107475226281555E-4</v>
      </c>
      <c r="O434" s="240">
        <f t="shared" ca="1" si="864"/>
        <v>-1.0727998721474176E-4</v>
      </c>
      <c r="P434" s="240">
        <f t="shared" ca="1" si="865"/>
        <v>-1.5406439577728956E-4</v>
      </c>
      <c r="Q434" s="240">
        <f t="shared" ca="1" si="866"/>
        <v>1.7479138757238769E-4</v>
      </c>
      <c r="R434" s="240">
        <f t="shared" ca="1" si="867"/>
        <v>7.7470376205589063E-5</v>
      </c>
      <c r="S434" s="240">
        <f t="shared" ca="1" si="868"/>
        <v>-2.0873909857651535E-4</v>
      </c>
      <c r="T434" s="240">
        <f t="shared" ca="1" si="869"/>
        <v>1.3999614529094171E-5</v>
      </c>
      <c r="U434" s="241">
        <f t="shared" ca="1" si="870"/>
        <v>2.0260443276643001E-4</v>
      </c>
      <c r="V434" s="240">
        <f t="shared" ca="1" si="871"/>
        <v>-1.0278137948990213E-4</v>
      </c>
      <c r="W434" s="240">
        <f t="shared" ca="1" si="872"/>
        <v>-1.5756537734388718E-4</v>
      </c>
      <c r="X434" s="240">
        <f t="shared" ca="1" si="873"/>
        <v>1.7182691865356335E-4</v>
      </c>
      <c r="Y434" s="240">
        <f t="shared" ca="1" si="874"/>
        <v>8.2270395405228318E-5</v>
      </c>
      <c r="Z434" s="240">
        <f t="shared" ca="1" si="875"/>
        <v>-2.0787800997652681E-4</v>
      </c>
      <c r="AA434" s="240">
        <f t="shared" ca="1" si="876"/>
        <v>8.8222641691701284E-6</v>
      </c>
      <c r="AB434" s="240">
        <f t="shared" ca="1" si="877"/>
        <v>2.0401207193561377E-4</v>
      </c>
      <c r="AC434" s="240">
        <f t="shared" ca="1" si="878"/>
        <v>-9.82208601053011E-5</v>
      </c>
      <c r="AD434" s="240">
        <f t="shared" ca="1" si="879"/>
        <v>-1.6097144741892227E-4</v>
      </c>
      <c r="AE434" s="240">
        <f t="shared" ca="1" si="880"/>
        <v>1.6875894762396538E-4</v>
      </c>
      <c r="AF434" s="240">
        <f t="shared" ca="1" si="881"/>
        <v>8.7020857994964373E-5</v>
      </c>
      <c r="AG434" s="240">
        <f t="shared" ca="1" si="882"/>
        <v>-2.0689170343638814E-4</v>
      </c>
      <c r="AH434" s="240">
        <f t="shared" ca="1" si="883"/>
        <v>3.6395996071955365E-6</v>
      </c>
      <c r="AI434" s="240">
        <f t="shared" ca="1" si="884"/>
        <v>2.0529682186116584E-4</v>
      </c>
      <c r="AJ434" s="240">
        <f t="shared" ca="1" si="885"/>
        <v>-9.3601176147286482E-5</v>
      </c>
      <c r="AK434" s="240">
        <f t="shared" ca="1" si="886"/>
        <v>-1.6428055431314136E-4</v>
      </c>
      <c r="AL434" s="240">
        <f t="shared" ca="1" si="887"/>
        <v>1.6558932251462124E-4</v>
      </c>
      <c r="AM434" s="240">
        <f t="shared" ca="1" si="888"/>
        <v>9.1718902473763694E-5</v>
      </c>
      <c r="AN434" s="240">
        <f t="shared" ca="1" si="889"/>
        <v>-2.057807730702782E-4</v>
      </c>
      <c r="AO434" s="240">
        <f t="shared" ca="1" si="890"/>
        <v>-1.5452573134890344E-6</v>
      </c>
      <c r="AP434" s="240">
        <f t="shared" ca="1" si="891"/>
        <v>2.0645790865777205E-4</v>
      </c>
      <c r="AQ434" s="240">
        <f t="shared" ca="1" si="892"/>
        <v>-8.8925110340734128E-5</v>
      </c>
      <c r="AR434" s="240">
        <f t="shared" ca="1" si="893"/>
        <v>-1.6749070474428873E-4</v>
      </c>
      <c r="AS434" s="240">
        <f t="shared" ca="1" si="894"/>
        <v>1.6231995258917886E-4</v>
      </c>
      <c r="AT434" s="240">
        <f t="shared" ca="1" si="895"/>
        <v>9.6361698915303475E-5</v>
      </c>
      <c r="AU434" s="240">
        <f t="shared" ca="1" si="896"/>
        <v>-2.0454588806110942E-4</v>
      </c>
      <c r="AV434" s="240">
        <f t="shared" ca="1" si="897"/>
        <v>-6.7291834289473576E-6</v>
      </c>
      <c r="AW434" s="240">
        <f t="shared" ca="1" si="898"/>
        <v>2.0749463293016028E-4</v>
      </c>
      <c r="AX434" s="240">
        <f t="shared" ca="1" si="899"/>
        <v>-8.4195479372836554E-5</v>
      </c>
      <c r="AY434" s="240">
        <f t="shared" ca="1" si="900"/>
        <v>-1.7059996503777897E-4</v>
      </c>
      <c r="AZ434" s="240">
        <f t="shared" ca="1" si="901"/>
        <v>1.5895280719382975E-4</v>
      </c>
      <c r="BA434" s="240">
        <f t="shared" ca="1" si="902"/>
        <v>1.0094645067261004E-4</v>
      </c>
      <c r="BB434" s="240">
        <f t="shared" ca="1" si="903"/>
        <v>-2.0318779225743594E-4</v>
      </c>
      <c r="BC434" s="240">
        <f t="shared" ca="1" si="904"/>
        <v>-1.1909056135929954E-5</v>
      </c>
      <c r="BD434" s="240">
        <f t="shared" ca="1" si="905"/>
        <v>2.0840637019439612E-4</v>
      </c>
      <c r="BE434" s="240">
        <f t="shared" ca="1" si="906"/>
        <v>-7.9415132196436521E-5</v>
      </c>
      <c r="BF434" s="240">
        <f t="shared" ca="1" si="907"/>
        <v>-1.7360646229147404E-4</v>
      </c>
      <c r="BG434" s="240">
        <f t="shared" ca="1" si="908"/>
        <v>1.5548991457105536E-4</v>
      </c>
      <c r="BH434" s="240">
        <f t="shared" ca="1" si="909"/>
        <v>1.0547039606266497E-4</v>
      </c>
      <c r="BI434" s="240">
        <f t="shared" ca="1" si="910"/>
        <v>-2.017073037253875E-4</v>
      </c>
      <c r="BJ434" s="240">
        <f t="shared" ca="1" si="911"/>
        <v>-1.7081755272804555E-5</v>
      </c>
      <c r="BK434" s="240">
        <f t="shared" ca="1" si="912"/>
        <v>2.0919257125404285E-4</v>
      </c>
      <c r="BL434" s="240">
        <f t="shared" ca="1" si="913"/>
        <v>-7.4586948313927216E-5</v>
      </c>
      <c r="BM434" s="240">
        <f t="shared" ca="1" si="914"/>
        <v>-1.7650838550384835E-4</v>
      </c>
      <c r="BN434" s="240">
        <f t="shared" ca="1" si="915"/>
        <v>1.5193336063788575E-4</v>
      </c>
      <c r="BO434" s="240">
        <f t="shared" ca="1" si="916"/>
        <v>1.0993081002992389E-4</v>
      </c>
      <c r="BP434" s="240">
        <f t="shared" ca="1" si="917"/>
        <v>-2.0010531425589765E-4</v>
      </c>
      <c r="BQ434" s="240">
        <f t="shared" ca="1" si="918"/>
        <v>-2.2244164999030785E-5</v>
      </c>
      <c r="BR434" s="240">
        <f t="shared" ca="1" si="919"/>
        <v>2.0985276253098024E-4</v>
      </c>
      <c r="BS434" s="240">
        <f t="shared" ca="1" si="920"/>
        <v>-6.9713836042736426E-5</v>
      </c>
      <c r="BT434" s="240">
        <f t="shared" ca="1" si="921"/>
        <v>-1.7930398666486885E-4</v>
      </c>
      <c r="BU434" s="240">
        <f t="shared" ca="1" si="922"/>
        <v>1.4828528772942208E-4</v>
      </c>
      <c r="BV434" s="240">
        <f t="shared" ca="1" si="923"/>
        <v>1.143250057877985E-4</v>
      </c>
      <c r="BW434" s="240">
        <f t="shared" ca="1" si="924"/>
        <v>-1.9838278882751881E-4</v>
      </c>
      <c r="BX434" s="240">
        <f t="shared" ca="1" si="925"/>
        <v>-2.7393175672024504E-5</v>
      </c>
      <c r="BY434" s="240">
        <f t="shared" ca="1" si="926"/>
        <v>2.1038654635066912E-4</v>
      </c>
      <c r="BZ434" s="240">
        <f t="shared" ca="1" si="927"/>
        <v>-6.4798730763478875E-5</v>
      </c>
      <c r="CA434" s="240">
        <f t="shared" ca="1" si="928"/>
        <v>-1.8199158180893027E-4</v>
      </c>
      <c r="CB434" s="240">
        <f t="shared" ca="1" si="929"/>
        <v>1.4454789330837426E-4</v>
      </c>
      <c r="CC434" s="240">
        <f t="shared" ca="1" si="930"/>
        <v>1.1865033643707385E-4</v>
      </c>
      <c r="CD434" s="240">
        <f t="shared" ca="1" si="931"/>
        <v>-1.9654076502516053E-4</v>
      </c>
      <c r="CE434" s="240">
        <f t="shared" ca="1" si="932"/>
        <v>-3.2525685720287231E-5</v>
      </c>
      <c r="CF434" s="240">
        <f t="shared" ca="1" si="933"/>
        <v>2.1079360118169579E-4</v>
      </c>
      <c r="CG434" s="240">
        <f t="shared" ca="1" si="934"/>
        <v>-5.9844593151798584E-5</v>
      </c>
      <c r="CH434" s="240">
        <f t="shared" ca="1" si="935"/>
        <v>-1.8456955202921351E-4</v>
      </c>
      <c r="CI434" s="240">
        <f t="shared" ca="1" si="936"/>
        <v>1.407234286413913E-4</v>
      </c>
      <c r="CJ434" s="240">
        <f t="shared" ca="1" si="937"/>
        <v>1.2290419656030131E-4</v>
      </c>
      <c r="CK434" s="240">
        <f t="shared" ca="1" si="938"/>
        <v>-1.9458035241508358E-4</v>
      </c>
      <c r="CL434" s="240">
        <f t="shared" ca="1" si="939"/>
        <v>-3.7638603511688759E-5</v>
      </c>
      <c r="CM434" s="240">
        <f t="shared" ca="1" si="940"/>
        <v>2.1107368182945131E-4</v>
      </c>
      <c r="CN434" s="240">
        <f t="shared" ca="1" si="941"/>
        <v>-5.4854407394931402E-5</v>
      </c>
      <c r="CO434" s="240">
        <f t="shared" ca="1" si="942"/>
        <v>-1.8703634445285444E-4</v>
      </c>
      <c r="CP434" s="240">
        <f t="shared" ca="1" si="943"/>
        <v>1.3681419744298269E-4</v>
      </c>
      <c r="CQ434" s="240">
        <f t="shared" ca="1" si="944"/>
        <v>1.2708402379120476E-4</v>
      </c>
      <c r="CR434" s="240">
        <f t="shared" ca="1" si="945"/>
        <v>-1.9250273187653981E-4</v>
      </c>
      <c r="CS434" s="240">
        <f t="shared" ca="1" si="946"/>
        <v>-4.2728849215732879E-5</v>
      </c>
      <c r="CT434" s="240">
        <f t="shared" ca="1" si="947"/>
        <v>2.1122661958382604E-4</v>
      </c>
      <c r="CU434" s="240">
        <f t="shared" ca="1" si="948"/>
        <v>-4.9831179394187911E-5</v>
      </c>
      <c r="CV434" s="240">
        <f t="shared" ca="1" si="949"/>
        <v>-1.8939047317633365E-4</v>
      </c>
      <c r="CW434" s="240">
        <f t="shared" ca="1" si="950"/>
        <v>1.3282255448784675E-4</v>
      </c>
      <c r="CX434" s="240">
        <f t="shared" ca="1" si="951"/>
        <v>1.3118730035815407E-4</v>
      </c>
      <c r="CY434" s="240">
        <f t="shared" ca="1" si="952"/>
        <v>-1.9030915489045433E-4</v>
      </c>
      <c r="CZ434" s="240">
        <f t="shared" ca="1" si="953"/>
        <v>-4.779335665874401E-5</v>
      </c>
      <c r="DA434" s="240">
        <f t="shared" ca="1" si="954"/>
        <v>2.1125232232083548E-4</v>
      </c>
      <c r="DB434" s="240">
        <f t="shared" ca="1" si="955"/>
        <v>-4.477793495428517E-5</v>
      </c>
      <c r="DC434" s="240">
        <f t="shared" ca="1" si="956"/>
        <v>-1.9163052016054008E-4</v>
      </c>
      <c r="DD434" s="240">
        <f t="shared" ca="1" si="957"/>
        <v>1.287509041924425E-4</v>
      </c>
      <c r="DE434" s="240">
        <f t="shared" ca="1" si="958"/>
        <v>1.3521155460077678E-4</v>
      </c>
      <c r="DF434" s="240">
        <f t="shared" ca="1" si="959"/>
        <v>-1.8800094278558047E-4</v>
      </c>
      <c r="DG434" s="240">
        <f t="shared" ca="1" si="960"/>
        <v>-5.2829075170812614E-5</v>
      </c>
      <c r="DH434" s="240">
        <f t="shared" ca="1" si="961"/>
        <v>2.1115077455811194E-4</v>
      </c>
      <c r="DI434" s="240">
        <f t="shared" ca="1" si="962"/>
        <v>-3.9697717960720785E-5</v>
      </c>
      <c r="DJ434" s="240">
        <f t="shared" ca="1" si="963"/>
        <v>-1.9375513608492853E-4</v>
      </c>
      <c r="DK434" s="240">
        <f t="shared" ca="1" si="964"/>
        <v>1.2460169916666397E-4</v>
      </c>
      <c r="DL434" s="240">
        <f t="shared" ca="1" si="965"/>
        <v>1.3915436245879359E-4</v>
      </c>
      <c r="DM434" s="240">
        <f t="shared" ca="1" si="966"/>
        <v>-1.8557948594258059E-4</v>
      </c>
      <c r="DN434" s="240">
        <f t="shared" ca="1" si="967"/>
        <v>-5.783297142340468E-5</v>
      </c>
      <c r="DO434" s="240">
        <f t="shared" ca="1" si="968"/>
        <v>2.1092203746423055E-4</v>
      </c>
      <c r="DP434" s="240">
        <f t="shared" ca="1" si="969"/>
        <v>-3.4593588546250146E-5</v>
      </c>
      <c r="DQ434" s="240">
        <f t="shared" ca="1" si="970"/>
        <v>-1.9576304116031051E-4</v>
      </c>
      <c r="DR434" s="240">
        <f t="shared" ca="1" si="971"/>
        <v>1.2037743873646028E-4</v>
      </c>
      <c r="DS434" s="240">
        <f t="shared" ca="1" si="972"/>
        <v>1.4301334893218197E-4</v>
      </c>
      <c r="DT434" s="240">
        <f t="shared" ca="1" si="973"/>
        <v>-1.8304624295651281E-4</v>
      </c>
      <c r="DU434" s="240">
        <f t="shared" ca="1" si="974"/>
        <v>-6.2802031256525376E-5</v>
      </c>
      <c r="DV434" s="240">
        <f t="shared" ca="1" si="975"/>
        <v>2.1056624882186367E-4</v>
      </c>
      <c r="DW434" s="240">
        <f t="shared" ca="1" si="976"/>
        <v>-2.9468621247576823E-5</v>
      </c>
      <c r="DX434" s="240">
        <f t="shared" ca="1" si="977"/>
        <v>-1.9765302589974911E-4</v>
      </c>
      <c r="DY434" s="240">
        <f t="shared" ca="1" si="978"/>
        <v>1.160806674383641E-4</v>
      </c>
      <c r="DZ434" s="240">
        <f t="shared" ca="1" si="979"/>
        <v>1.467861895117828E-4</v>
      </c>
      <c r="EA434" s="240">
        <f t="shared" ca="1" si="980"/>
        <v>-1.8040273975822784E-4</v>
      </c>
      <c r="EB434" s="240">
        <f t="shared" ca="1" si="981"/>
        <v>-6.7733261494336299E-5</v>
      </c>
      <c r="EC434" s="240">
        <f t="shared" ca="1" si="982"/>
        <v>2.1008362294478564E-4</v>
      </c>
      <c r="ED434" s="240">
        <f t="shared" ca="1" si="983"/>
        <v>-2.4325903153366688E-5</v>
      </c>
      <c r="EE434" s="240">
        <f t="shared" ca="1" si="984"/>
        <v>-1.9942395184710835E-4</v>
      </c>
      <c r="EF434" s="240">
        <f t="shared" ca="1" si="985"/>
        <v>1.1171397348673875E-4</v>
      </c>
      <c r="EG434" s="240">
        <f t="shared" ca="1" si="986"/>
        <v>1.5047061157951532E-4</v>
      </c>
      <c r="EH434" s="240">
        <f t="shared" ca="1" si="987"/>
        <v>-1.7765056869520546E-4</v>
      </c>
      <c r="EI434" s="240">
        <f t="shared" ca="1" si="988"/>
        <v>-7.2623691748132841E-5</v>
      </c>
      <c r="EJ434" s="240">
        <f t="shared" ca="1" si="989"/>
        <v>2.0947445054877827E-4</v>
      </c>
      <c r="EK434" s="240">
        <f t="shared" ca="1" si="990"/>
        <v>-1.9168532044701065E-5</v>
      </c>
      <c r="EL434" s="240">
        <f t="shared" ca="1" si="991"/>
        <v>-2.0107475226281674E-4</v>
      </c>
      <c r="EM434" s="240">
        <f t="shared" ca="1" si="992"/>
        <v>1.0727998721473948E-4</v>
      </c>
      <c r="EN434" s="240">
        <f t="shared" ca="1" si="993"/>
        <v>1.5406439577729083E-4</v>
      </c>
      <c r="EO434" s="240">
        <f t="shared" ca="1" si="994"/>
        <v>-1.7479138757238707E-4</v>
      </c>
      <c r="EP434" s="240">
        <f t="shared" ca="1" si="995"/>
        <v>-7.7470376205595026E-5</v>
      </c>
      <c r="EQ434" s="240">
        <f t="shared" ca="1" si="996"/>
        <v>2.0873909857651449E-4</v>
      </c>
      <c r="ER434" s="240">
        <f t="shared" ca="1" si="997"/>
        <v>-1.399961452908929E-5</v>
      </c>
      <c r="ES434" s="240">
        <f t="shared" ca="1" si="998"/>
        <v>-2.0260443276643117E-4</v>
      </c>
      <c r="ET434" s="240">
        <f t="shared" ca="1" si="999"/>
        <v>1.0278137948989393E-4</v>
      </c>
      <c r="EU434" s="240">
        <f t="shared" ca="1" si="1000"/>
        <v>1.5756537734388894E-4</v>
      </c>
      <c r="EV434" s="240">
        <f t="shared" ca="1" si="1001"/>
        <v>-1.7182691865355923E-4</v>
      </c>
      <c r="EW434" s="240">
        <f t="shared" ca="1" si="1002"/>
        <v>-8.2270395405229375E-5</v>
      </c>
      <c r="EX434" s="240">
        <f t="shared" ca="1" si="1003"/>
        <v>2.0787800997652584E-4</v>
      </c>
      <c r="EY434" s="240">
        <f t="shared" ca="1" si="1004"/>
        <v>-8.8222641691704909E-6</v>
      </c>
      <c r="EZ434" s="240">
        <f t="shared" ca="1" si="1005"/>
        <v>-2.0401207193561485E-4</v>
      </c>
      <c r="FA434" s="240">
        <f t="shared" ca="1" si="1006"/>
        <v>9.8220860105292102E-5</v>
      </c>
      <c r="FB434" s="240">
        <f t="shared" ca="1" si="1007"/>
        <v>1.60971447418924E-4</v>
      </c>
      <c r="FC434" s="240">
        <f t="shared" ca="1" si="1008"/>
        <v>-1.6875894762396015E-4</v>
      </c>
      <c r="FD434" s="240">
        <f t="shared" ca="1" si="1009"/>
        <v>-8.7020857994965389E-5</v>
      </c>
      <c r="FE434" s="240">
        <f t="shared" ca="1" si="1010"/>
        <v>2.0689170343638673E-4</v>
      </c>
      <c r="FF434" s="240">
        <f t="shared" ca="1" si="1011"/>
        <v>-3.639599607195899E-6</v>
      </c>
      <c r="FG434" s="240">
        <f t="shared" ca="1" si="1012"/>
        <v>-2.0529682186116717E-4</v>
      </c>
      <c r="FH434" s="240">
        <f t="shared" ca="1" si="1013"/>
        <v>9.3601176147288149E-5</v>
      </c>
      <c r="FI434" s="240">
        <f t="shared" ca="1" si="1014"/>
        <v>1.6428055431314399E-4</v>
      </c>
      <c r="FJ434" s="240">
        <f t="shared" ca="1" si="1015"/>
        <v>-1.655893225146159E-4</v>
      </c>
      <c r="FK434" s="240">
        <f t="shared" ca="1" si="1016"/>
        <v>-9.171890247376471E-5</v>
      </c>
      <c r="FL434" s="240">
        <f t="shared" ca="1" si="1017"/>
        <v>2.057807730702766E-4</v>
      </c>
      <c r="FM434" s="240">
        <f t="shared" ca="1" si="1018"/>
        <v>1.5452573134886752E-6</v>
      </c>
      <c r="FN434" s="240">
        <f t="shared" ca="1" si="1019"/>
        <v>-2.0645790865777292E-4</v>
      </c>
      <c r="FO434" s="240">
        <f t="shared" ca="1" si="1020"/>
        <v>8.8925110340735809E-5</v>
      </c>
      <c r="FP434" s="240">
        <f t="shared" ca="1" si="1021"/>
        <v>1.6749070474429128E-4</v>
      </c>
      <c r="FQ434" s="240">
        <f t="shared" ca="1" si="1022"/>
        <v>-1.6231995258917235E-4</v>
      </c>
      <c r="FR434" s="240">
        <f t="shared" ca="1" si="1023"/>
        <v>-9.6361698915304505E-5</v>
      </c>
      <c r="FS434" s="240">
        <f t="shared" ca="1" si="1024"/>
        <v>2.045458880611076E-4</v>
      </c>
      <c r="FT434" s="240">
        <f t="shared" ca="1" si="1025"/>
        <v>6.7291834289484926E-6</v>
      </c>
      <c r="FU434" s="240">
        <f t="shared" ca="1" si="1026"/>
        <v>-2.0749463293016164E-4</v>
      </c>
      <c r="FV434" s="240">
        <f t="shared" ca="1" si="1027"/>
        <v>8.4195479372838262E-5</v>
      </c>
      <c r="FW434" s="240">
        <f t="shared" ca="1" si="1028"/>
        <v>1.7059996503778141E-4</v>
      </c>
      <c r="FX434" s="240">
        <f t="shared" ca="1" si="1029"/>
        <v>-1.5895280719382309E-4</v>
      </c>
      <c r="FY434" s="240">
        <f t="shared" ca="1" si="1030"/>
        <v>-1.0094645067261365E-4</v>
      </c>
      <c r="FZ434" s="240">
        <f t="shared" ca="1" si="1031"/>
        <v>2.0318779225743399E-4</v>
      </c>
      <c r="GA434" s="240">
        <f t="shared" ca="1" si="1032"/>
        <v>1.1909056135931086E-5</v>
      </c>
      <c r="GB434" s="240">
        <f t="shared" ca="1" si="1033"/>
        <v>-2.0840637019439726E-4</v>
      </c>
      <c r="GC434" s="240">
        <f t="shared" ca="1" si="1034"/>
        <v>7.9415132196438242E-5</v>
      </c>
      <c r="GD434" s="240">
        <f t="shared" ca="1" si="1035"/>
        <v>1.7360646229147637E-4</v>
      </c>
      <c r="GE434" s="240">
        <f t="shared" ca="1" si="1036"/>
        <v>-1.5548991457104851E-4</v>
      </c>
      <c r="GF434" s="240">
        <f t="shared" ca="1" si="1037"/>
        <v>-1.0547039606266856E-4</v>
      </c>
      <c r="GG434" s="240">
        <f t="shared" ca="1" si="1038"/>
        <v>2.0170730372538534E-4</v>
      </c>
      <c r="GH434" s="240">
        <f t="shared" ca="1" si="1039"/>
        <v>1.708175527280569E-5</v>
      </c>
      <c r="GI434" s="240">
        <f t="shared" ca="1" si="1040"/>
        <v>-2.0919257125404385E-4</v>
      </c>
      <c r="GJ434" s="240">
        <f t="shared" ca="1" si="1041"/>
        <v>7.4586948313926145E-5</v>
      </c>
      <c r="GK434" s="240">
        <f t="shared" ca="1" si="1042"/>
        <v>1.7650838550385066E-4</v>
      </c>
      <c r="GL434" s="240">
        <f t="shared" ca="1" si="1043"/>
        <v>-1.51933360637887E-4</v>
      </c>
      <c r="GM434" s="240">
        <f t="shared" ca="1" si="1044"/>
        <v>-1.0993081002992741E-4</v>
      </c>
      <c r="GN434" s="240">
        <f t="shared" ca="1" si="1045"/>
        <v>2.001053142558944E-4</v>
      </c>
      <c r="GO434" s="240">
        <f t="shared" ca="1" si="1046"/>
        <v>2.2244164999031916E-5</v>
      </c>
      <c r="GP434" s="240">
        <f t="shared" ca="1" si="1047"/>
        <v>-2.0985276253098105E-4</v>
      </c>
      <c r="GQ434" s="240">
        <f t="shared" ca="1" si="1048"/>
        <v>6.9713836042735355E-5</v>
      </c>
      <c r="GR434" s="240">
        <f t="shared" ca="1" si="1049"/>
        <v>1.7930398666487102E-4</v>
      </c>
      <c r="GS434" s="240">
        <f t="shared" ca="1" si="1050"/>
        <v>-1.4828528772942344E-4</v>
      </c>
      <c r="GT434" s="240">
        <f t="shared" ca="1" si="1051"/>
        <v>-1.1432500578780199E-4</v>
      </c>
      <c r="GU434" s="240">
        <f t="shared" ca="1" si="1052"/>
        <v>1.9838278882751536E-4</v>
      </c>
      <c r="GV434" s="240">
        <f t="shared" ca="1" si="1053"/>
        <v>2.7393175672025632E-5</v>
      </c>
      <c r="GW434" s="240">
        <f t="shared" ca="1" si="1054"/>
        <v>-2.1038654635066974E-4</v>
      </c>
      <c r="GX434" s="240">
        <f t="shared" ca="1" si="1055"/>
        <v>6.4798730763480651E-5</v>
      </c>
      <c r="GY434" s="240">
        <f t="shared" ca="1" si="1056"/>
        <v>1.8199158180893238E-4</v>
      </c>
      <c r="GZ434" s="240">
        <f t="shared" ca="1" si="1057"/>
        <v>-1.4454789330837559E-4</v>
      </c>
      <c r="HA434" s="240">
        <f t="shared" ca="1" si="1058"/>
        <v>-1.1865033643707728E-4</v>
      </c>
      <c r="HB434" s="240">
        <f t="shared" ca="1" si="1059"/>
        <v>1.9654076502515682E-4</v>
      </c>
      <c r="HC434" s="240">
        <f t="shared" ca="1" si="1060"/>
        <v>3.2525685720291331E-5</v>
      </c>
      <c r="HD434" s="240">
        <f t="shared" ca="1" si="1061"/>
        <v>-2.1079360118169646E-4</v>
      </c>
      <c r="HE434" s="240">
        <f t="shared" ca="1" si="1062"/>
        <v>5.9844593151794613E-5</v>
      </c>
      <c r="HF434" s="240">
        <f t="shared" ca="1" si="1063"/>
        <v>1.8456955202921557E-4</v>
      </c>
      <c r="HG434" s="240">
        <f t="shared" ca="1" si="1064"/>
        <v>-1.4072342864139271E-4</v>
      </c>
      <c r="HH434" s="240">
        <f t="shared" ca="1" si="1065"/>
        <v>-1.2290419656030467E-4</v>
      </c>
      <c r="HI434" s="240">
        <f t="shared" ca="1" si="1066"/>
        <v>1.9458035241507965E-4</v>
      </c>
      <c r="HJ434" s="240">
        <f t="shared" ca="1" si="1067"/>
        <v>3.7638603511692831E-5</v>
      </c>
      <c r="HK434" s="240">
        <f t="shared" ca="1" si="1068"/>
        <v>-2.1107368182945172E-4</v>
      </c>
      <c r="HL434" s="240">
        <f t="shared" ca="1" si="1069"/>
        <v>5.4854407394927404E-5</v>
      </c>
      <c r="HM434" s="240">
        <f t="shared" ca="1" si="1070"/>
        <v>1.8703634445285634E-4</v>
      </c>
      <c r="HN434" s="240">
        <f t="shared" ca="1" si="1071"/>
        <v>-1.368141974429841E-4</v>
      </c>
      <c r="HO434" s="240">
        <f t="shared" ca="1" si="1072"/>
        <v>-1.2708402379120809E-4</v>
      </c>
      <c r="HP434" s="240">
        <f t="shared" ca="1" si="1073"/>
        <v>1.9250273187654054E-4</v>
      </c>
      <c r="HQ434" s="240">
        <f t="shared" ca="1" si="1074"/>
        <v>4.2728849215736931E-5</v>
      </c>
      <c r="HR434" s="240">
        <f t="shared" ca="1" si="1075"/>
        <v>-2.1122661958382621E-4</v>
      </c>
      <c r="HS434" s="240">
        <f t="shared" ca="1" si="1076"/>
        <v>4.9831179394183886E-5</v>
      </c>
      <c r="HT434" s="240">
        <f t="shared" ca="1" si="1077"/>
        <v>1.8939047317633812E-4</v>
      </c>
      <c r="HU434" s="240">
        <f t="shared" ca="1" si="1078"/>
        <v>-1.3282255448784818E-4</v>
      </c>
      <c r="HV434" s="240">
        <f t="shared" ca="1" si="1079"/>
        <v>-1.3118730035815732E-4</v>
      </c>
      <c r="HW434" s="240">
        <f t="shared" ca="1" si="1080"/>
        <v>1.9030915489045511E-4</v>
      </c>
      <c r="HX434" s="240">
        <f t="shared" ca="1" si="1081"/>
        <v>4.7793356658748035E-5</v>
      </c>
      <c r="HY434" s="240">
        <f t="shared" ca="1" si="1082"/>
        <v>-2.112523223208354E-4</v>
      </c>
      <c r="HZ434" s="240">
        <f t="shared" ca="1" si="1083"/>
        <v>4.4777934954281118E-5</v>
      </c>
      <c r="IA434" s="240">
        <f t="shared" ca="1" si="1084"/>
        <v>1.9163052016054436E-4</v>
      </c>
      <c r="IB434" s="240">
        <f t="shared" ca="1" si="1085"/>
        <v>-1.2875090419244399E-4</v>
      </c>
      <c r="IC434" s="240">
        <f t="shared" ca="1" si="1086"/>
        <v>-1.3521155460077995E-4</v>
      </c>
      <c r="ID434" s="240">
        <f t="shared" ca="1" si="1087"/>
        <v>1.8800094278558134E-4</v>
      </c>
      <c r="IE434" s="240">
        <f t="shared" ca="1" si="1088"/>
        <v>-1.3496662094804947E-4</v>
      </c>
      <c r="IF434" s="240">
        <f t="shared" ca="1" si="1089"/>
        <v>-2.1115077455811161E-4</v>
      </c>
      <c r="IG434" s="240">
        <f t="shared" ca="1" si="1090"/>
        <v>3.9697717960716713E-5</v>
      </c>
      <c r="IH434" s="240">
        <f t="shared" ca="1" si="1091"/>
        <v>1.9375513608493257E-4</v>
      </c>
      <c r="II434" s="240">
        <f t="shared" ca="1" si="1092"/>
        <v>-1.2460169916666064E-4</v>
      </c>
      <c r="IJ434" s="240">
        <f t="shared" ca="1" si="1093"/>
        <v>-1.3915436245879668E-4</v>
      </c>
      <c r="IK434" s="240">
        <f t="shared" ca="1" si="1094"/>
        <v>1.8557948594258146E-4</v>
      </c>
      <c r="IL434" s="240">
        <f t="shared" ca="1" si="1095"/>
        <v>5.7832971423408671E-5</v>
      </c>
      <c r="IM434" s="240">
        <f t="shared" ca="1" si="1096"/>
        <v>-2.1092203746422999E-4</v>
      </c>
      <c r="IN434" s="240">
        <f t="shared" ca="1" si="1097"/>
        <v>3.459358854624606E-5</v>
      </c>
      <c r="IO434" s="240">
        <f t="shared" ca="1" si="1098"/>
        <v>1.9576304116031434E-4</v>
      </c>
      <c r="IP434" s="240">
        <f t="shared" ca="1" si="1099"/>
        <v>-1.2037743873645689E-4</v>
      </c>
      <c r="IQ434" s="240">
        <f t="shared" ca="1" si="1100"/>
        <v>-1.4301334893218501E-4</v>
      </c>
      <c r="IR434" s="240">
        <f t="shared" ca="1" si="1101"/>
        <v>1.8304624295651374E-4</v>
      </c>
      <c r="IS434" s="240">
        <f t="shared" ca="1" si="1102"/>
        <v>6.280203125652932E-5</v>
      </c>
      <c r="IT434" s="240">
        <f t="shared" ca="1" si="1103"/>
        <v>-2.1056624882186381E-4</v>
      </c>
      <c r="IU434" s="240">
        <f t="shared" ca="1" si="1104"/>
        <v>2.9468621247572726E-5</v>
      </c>
      <c r="IV434" s="240">
        <f t="shared" ca="1" si="1105"/>
        <v>1.9765302589975272E-4</v>
      </c>
      <c r="IW434" s="240">
        <f t="shared" ca="1" si="1106"/>
        <v>-1.1608066743836064E-4</v>
      </c>
      <c r="IX434" s="240">
        <f t="shared" ca="1" si="1107"/>
        <v>-1.4678618951179009E-4</v>
      </c>
      <c r="IY434" s="240">
        <f t="shared" ca="1" si="1108"/>
        <v>1.8040273975822882E-4</v>
      </c>
      <c r="IZ434" s="240">
        <f t="shared" ca="1" si="1109"/>
        <v>6.773326149434023E-5</v>
      </c>
      <c r="JA434" s="240">
        <f t="shared" ca="1" si="1110"/>
        <v>-2.100836229447858E-4</v>
      </c>
      <c r="JB434" s="240">
        <f t="shared" ca="1" si="1111"/>
        <v>2.4325903153362574E-5</v>
      </c>
    </row>
    <row r="435" spans="2:262">
      <c r="B435" s="248">
        <v>74</v>
      </c>
      <c r="C435" s="247">
        <f t="shared" si="1112"/>
        <v>1.4453125000000009E-3</v>
      </c>
      <c r="D435" s="244">
        <f t="shared" ca="1" si="855"/>
        <v>79.278775056209753</v>
      </c>
      <c r="E435" s="243">
        <f ca="1">CB361</f>
        <v>-0.7212249437902436</v>
      </c>
      <c r="F435" s="242">
        <v>74</v>
      </c>
      <c r="G435" s="240">
        <f t="shared" ca="1" si="856"/>
        <v>-5.5040852316297318E-4</v>
      </c>
      <c r="H435" s="240">
        <f t="shared" ca="1" si="857"/>
        <v>2.9932368651704606E-4</v>
      </c>
      <c r="I435" s="240">
        <f t="shared" ca="1" si="858"/>
        <v>4.0494907676453319E-4</v>
      </c>
      <c r="J435" s="240">
        <f t="shared" ca="1" si="859"/>
        <v>-4.9611288556485977E-4</v>
      </c>
      <c r="K435" s="240">
        <f t="shared" ca="1" si="860"/>
        <v>-1.6385788039077967E-4</v>
      </c>
      <c r="L435" s="240">
        <f t="shared" ca="1" si="861"/>
        <v>5.7574132007669784E-4</v>
      </c>
      <c r="M435" s="240">
        <f t="shared" ca="1" si="862"/>
        <v>-1.1592957866917865E-4</v>
      </c>
      <c r="N435" s="240">
        <f t="shared" ca="1" si="863"/>
        <v>-5.1940414031440485E-4</v>
      </c>
      <c r="O435" s="240">
        <f t="shared" ca="1" si="864"/>
        <v>3.6833940158136611E-4</v>
      </c>
      <c r="P435" s="240">
        <f t="shared" ca="1" si="865"/>
        <v>3.4040579219100366E-4</v>
      </c>
      <c r="Q435" s="240">
        <f t="shared" ca="1" si="866"/>
        <v>-5.3376312283473265E-4</v>
      </c>
      <c r="R435" s="240">
        <f t="shared" ca="1" si="867"/>
        <v>-8.1018072966780407E-5</v>
      </c>
      <c r="S435" s="240">
        <f t="shared" ca="1" si="868"/>
        <v>5.7313469472450058E-4</v>
      </c>
      <c r="T435" s="240">
        <f t="shared" ca="1" si="869"/>
        <v>-1.9750266949914328E-4</v>
      </c>
      <c r="U435" s="241">
        <f t="shared" ca="1" si="870"/>
        <v>-4.7715622639194741E-4</v>
      </c>
      <c r="V435" s="240">
        <f t="shared" ca="1" si="871"/>
        <v>4.2938168096049817E-4</v>
      </c>
      <c r="W435" s="240">
        <f t="shared" ca="1" si="872"/>
        <v>2.6849375021805263E-4</v>
      </c>
      <c r="X435" s="240">
        <f t="shared" ca="1" si="873"/>
        <v>-5.5985900042226661E-4</v>
      </c>
      <c r="Y435" s="240">
        <f t="shared" ca="1" si="874"/>
        <v>3.5755310680740166E-6</v>
      </c>
      <c r="Z435" s="240">
        <f t="shared" ca="1" si="875"/>
        <v>5.5812143405792596E-4</v>
      </c>
      <c r="AA435" s="240">
        <f t="shared" ca="1" si="876"/>
        <v>-2.7480042397860159E-4</v>
      </c>
      <c r="AB435" s="240">
        <f t="shared" ca="1" si="877"/>
        <v>-4.2457932114629772E-4</v>
      </c>
      <c r="AC435" s="240">
        <f t="shared" ca="1" si="878"/>
        <v>4.8112914364926702E-4</v>
      </c>
      <c r="AD435" s="240">
        <f t="shared" ca="1" si="879"/>
        <v>1.907696293850942E-4</v>
      </c>
      <c r="AE435" s="240">
        <f t="shared" ca="1" si="880"/>
        <v>-5.7383562138540501E-4</v>
      </c>
      <c r="AF435" s="240">
        <f t="shared" ca="1" si="881"/>
        <v>8.8091735653158637E-5</v>
      </c>
      <c r="AG435" s="240">
        <f t="shared" ca="1" si="882"/>
        <v>5.3102652983141473E-4</v>
      </c>
      <c r="AH435" s="240">
        <f t="shared" ca="1" si="883"/>
        <v>-3.4614957915684707E-4</v>
      </c>
      <c r="AI435" s="240">
        <f t="shared" ca="1" si="884"/>
        <v>-3.6281155579747412E-4</v>
      </c>
      <c r="AJ435" s="240">
        <f t="shared" ca="1" si="885"/>
        <v>5.2246161335415316E-4</v>
      </c>
      <c r="AK435" s="240">
        <f t="shared" ca="1" si="886"/>
        <v>1.0891592218679177E-4</v>
      </c>
      <c r="AL435" s="240">
        <f t="shared" ca="1" si="887"/>
        <v>-5.7539043408870601E-4</v>
      </c>
      <c r="AM435" s="240">
        <f t="shared" ca="1" si="888"/>
        <v>1.7070102019218903E-4</v>
      </c>
      <c r="AN435" s="240">
        <f t="shared" ca="1" si="889"/>
        <v>4.9243650489676888E-4</v>
      </c>
      <c r="AO435" s="240">
        <f t="shared" ca="1" si="890"/>
        <v>-4.1000564129369091E-4</v>
      </c>
      <c r="AP435" s="240">
        <f t="shared" ca="1" si="891"/>
        <v>-2.9319001593098134E-4</v>
      </c>
      <c r="AQ435" s="240">
        <f t="shared" ca="1" si="892"/>
        <v>5.5248436692719284E-4</v>
      </c>
      <c r="AR435" s="240">
        <f t="shared" ca="1" si="893"/>
        <v>2.470451419156251E-5</v>
      </c>
      <c r="AS435" s="240">
        <f t="shared" ca="1" si="894"/>
        <v>-5.6448978153256799E-4</v>
      </c>
      <c r="AT435" s="240">
        <f t="shared" ca="1" si="895"/>
        <v>2.4961514314911188E-4</v>
      </c>
      <c r="AU435" s="240">
        <f t="shared" ca="1" si="896"/>
        <v>4.4318671675466629E-4</v>
      </c>
      <c r="AV435" s="240">
        <f t="shared" ca="1" si="897"/>
        <v>-4.6498631948468851E-4</v>
      </c>
      <c r="AW435" s="240">
        <f t="shared" ca="1" si="898"/>
        <v>-2.1722179763277591E-4</v>
      </c>
      <c r="AX435" s="240">
        <f t="shared" ca="1" si="899"/>
        <v>5.7054750242013081E-4</v>
      </c>
      <c r="AY435" s="240">
        <f t="shared" ca="1" si="900"/>
        <v>-6.0041671930025383E-5</v>
      </c>
      <c r="AZ435" s="240">
        <f t="shared" ca="1" si="901"/>
        <v>-5.4136962992562836E-4</v>
      </c>
      <c r="BA435" s="240">
        <f t="shared" ca="1" si="902"/>
        <v>3.231258520770103E-4</v>
      </c>
      <c r="BB435" s="240">
        <f t="shared" ca="1" si="903"/>
        <v>3.8434327458749249E-4</v>
      </c>
      <c r="BC435" s="240">
        <f t="shared" ca="1" si="904"/>
        <v>-5.0990144808477187E-4</v>
      </c>
      <c r="BD435" s="240">
        <f t="shared" ca="1" si="905"/>
        <v>-1.3655138341034904E-4</v>
      </c>
      <c r="BE435" s="240">
        <f t="shared" ca="1" si="906"/>
        <v>5.762600074989421E-4</v>
      </c>
      <c r="BF435" s="240">
        <f t="shared" ca="1" si="907"/>
        <v>-1.4348813717594822E-4</v>
      </c>
      <c r="BG435" s="240">
        <f t="shared" ca="1" si="908"/>
        <v>-5.065304607289482E-4</v>
      </c>
      <c r="BH435" s="240">
        <f t="shared" ca="1" si="909"/>
        <v>3.8964186212475421E-4</v>
      </c>
      <c r="BI435" s="240">
        <f t="shared" ca="1" si="910"/>
        <v>3.1717996121511635E-4</v>
      </c>
      <c r="BJ435" s="240">
        <f t="shared" ca="1" si="911"/>
        <v>-5.4377875020027654E-4</v>
      </c>
      <c r="BK435" s="240">
        <f t="shared" ca="1" si="912"/>
        <v>-5.2925044112647589E-5</v>
      </c>
      <c r="BL435" s="240">
        <f t="shared" ca="1" si="913"/>
        <v>5.6949822368003303E-4</v>
      </c>
      <c r="BM435" s="240">
        <f t="shared" ca="1" si="914"/>
        <v>-2.2382851757607897E-4</v>
      </c>
      <c r="BN435" s="240">
        <f t="shared" ca="1" si="915"/>
        <v>-4.6072643674379852E-4</v>
      </c>
      <c r="BO435" s="240">
        <f t="shared" ca="1" si="916"/>
        <v>4.4772330254847517E-4</v>
      </c>
      <c r="BP435" s="240">
        <f t="shared" ca="1" si="917"/>
        <v>2.4315065954357413E-4</v>
      </c>
      <c r="BQ435" s="240">
        <f t="shared" ca="1" si="918"/>
        <v>-5.6588488454746631E-4</v>
      </c>
      <c r="BR435" s="240">
        <f t="shared" ca="1" si="919"/>
        <v>3.184696256018744E-5</v>
      </c>
      <c r="BS435" s="240">
        <f t="shared" ca="1" si="920"/>
        <v>5.5040852316297231E-4</v>
      </c>
      <c r="BT435" s="240">
        <f t="shared" ca="1" si="921"/>
        <v>-2.993236865170447E-4</v>
      </c>
      <c r="BU435" s="240">
        <f t="shared" ca="1" si="922"/>
        <v>-4.0494907676453173E-4</v>
      </c>
      <c r="BV435" s="240">
        <f t="shared" ca="1" si="923"/>
        <v>4.9611288556485847E-4</v>
      </c>
      <c r="BW435" s="240">
        <f t="shared" ca="1" si="924"/>
        <v>1.6385788039077826E-4</v>
      </c>
      <c r="BX435" s="240">
        <f t="shared" ca="1" si="925"/>
        <v>-5.7574132007669773E-4</v>
      </c>
      <c r="BY435" s="240">
        <f t="shared" ca="1" si="926"/>
        <v>1.1592957866917809E-4</v>
      </c>
      <c r="BZ435" s="240">
        <f t="shared" ca="1" si="927"/>
        <v>5.194041403144068E-4</v>
      </c>
      <c r="CA435" s="240">
        <f t="shared" ca="1" si="928"/>
        <v>-3.6833940158137202E-4</v>
      </c>
      <c r="CB435" s="240">
        <f t="shared" ca="1" si="929"/>
        <v>-3.4040579219100084E-4</v>
      </c>
      <c r="CC435" s="240">
        <f t="shared" ca="1" si="930"/>
        <v>5.3376312283473157E-4</v>
      </c>
      <c r="CD435" s="240">
        <f t="shared" ca="1" si="931"/>
        <v>8.1018072966787048E-5</v>
      </c>
      <c r="CE435" s="240">
        <f t="shared" ca="1" si="932"/>
        <v>-5.7313469472450003E-4</v>
      </c>
      <c r="CF435" s="240">
        <f t="shared" ca="1" si="933"/>
        <v>1.9750266949914276E-4</v>
      </c>
      <c r="CG435" s="240">
        <f t="shared" ca="1" si="934"/>
        <v>4.771562263919499E-4</v>
      </c>
      <c r="CH435" s="240">
        <f t="shared" ca="1" si="935"/>
        <v>-4.2938168096049231E-4</v>
      </c>
      <c r="CI435" s="240">
        <f t="shared" ca="1" si="936"/>
        <v>-2.6849375021804954E-4</v>
      </c>
      <c r="CJ435" s="240">
        <f t="shared" ca="1" si="937"/>
        <v>5.598590004222664E-4</v>
      </c>
      <c r="CK435" s="240">
        <f t="shared" ca="1" si="938"/>
        <v>-3.5755310680693478E-6</v>
      </c>
      <c r="CL435" s="240">
        <f t="shared" ca="1" si="939"/>
        <v>-5.5812143405792401E-4</v>
      </c>
      <c r="CM435" s="240">
        <f t="shared" ca="1" si="940"/>
        <v>2.7480042397860105E-4</v>
      </c>
      <c r="CN435" s="240">
        <f t="shared" ca="1" si="941"/>
        <v>4.2457932114630097E-4</v>
      </c>
      <c r="CO435" s="240">
        <f t="shared" ca="1" si="942"/>
        <v>-4.8112914364926214E-4</v>
      </c>
      <c r="CP435" s="240">
        <f t="shared" ca="1" si="943"/>
        <v>-1.9076962938509089E-4</v>
      </c>
      <c r="CQ435" s="240">
        <f t="shared" ca="1" si="944"/>
        <v>5.7383562138540501E-4</v>
      </c>
      <c r="CR435" s="240">
        <f t="shared" ca="1" si="945"/>
        <v>-8.8091735653154029E-5</v>
      </c>
      <c r="CS435" s="240">
        <f t="shared" ca="1" si="946"/>
        <v>-5.3102652983141169E-4</v>
      </c>
      <c r="CT435" s="240">
        <f t="shared" ca="1" si="947"/>
        <v>3.4614957915684664E-4</v>
      </c>
      <c r="CU435" s="240">
        <f t="shared" ca="1" si="948"/>
        <v>3.6281155579747775E-4</v>
      </c>
      <c r="CV435" s="240">
        <f t="shared" ca="1" si="949"/>
        <v>-5.2246161335414937E-4</v>
      </c>
      <c r="CW435" s="240">
        <f t="shared" ca="1" si="950"/>
        <v>-1.0891592218678831E-4</v>
      </c>
      <c r="CX435" s="240">
        <f t="shared" ca="1" si="951"/>
        <v>5.7539043408870601E-4</v>
      </c>
      <c r="CY435" s="240">
        <f t="shared" ca="1" si="952"/>
        <v>-1.7070102019218456E-4</v>
      </c>
      <c r="CZ435" s="240">
        <f t="shared" ca="1" si="953"/>
        <v>-4.9243650489676476E-4</v>
      </c>
      <c r="DA435" s="240">
        <f t="shared" ca="1" si="954"/>
        <v>4.1000564129369335E-4</v>
      </c>
      <c r="DB435" s="240">
        <f t="shared" ca="1" si="955"/>
        <v>2.9319001593098182E-4</v>
      </c>
      <c r="DC435" s="240">
        <f t="shared" ca="1" si="956"/>
        <v>-5.5248436692719035E-4</v>
      </c>
      <c r="DD435" s="240">
        <f t="shared" ca="1" si="957"/>
        <v>-2.4704514191554887E-5</v>
      </c>
      <c r="DE435" s="240">
        <f t="shared" ca="1" si="958"/>
        <v>5.644897815325681E-4</v>
      </c>
      <c r="DF435" s="240">
        <f t="shared" ca="1" si="959"/>
        <v>-2.4961514314911139E-4</v>
      </c>
      <c r="DG435" s="240">
        <f t="shared" ca="1" si="960"/>
        <v>-4.4318671675466141E-4</v>
      </c>
      <c r="DH435" s="240">
        <f t="shared" ca="1" si="961"/>
        <v>4.6498631948468829E-4</v>
      </c>
      <c r="DI435" s="240">
        <f t="shared" ca="1" si="962"/>
        <v>2.1722179763277648E-4</v>
      </c>
      <c r="DJ435" s="240">
        <f t="shared" ca="1" si="963"/>
        <v>-5.7054750242012972E-4</v>
      </c>
      <c r="DK435" s="240">
        <f t="shared" ca="1" si="964"/>
        <v>6.0041671930032966E-5</v>
      </c>
      <c r="DL435" s="240">
        <f t="shared" ca="1" si="965"/>
        <v>5.4136962992562868E-4</v>
      </c>
      <c r="DM435" s="240">
        <f t="shared" ca="1" si="966"/>
        <v>-3.2312585207700981E-4</v>
      </c>
      <c r="DN435" s="240">
        <f t="shared" ca="1" si="967"/>
        <v>-3.8434327458748685E-4</v>
      </c>
      <c r="DO435" s="240">
        <f t="shared" ca="1" si="968"/>
        <v>5.0990144808477154E-4</v>
      </c>
      <c r="DP435" s="240">
        <f t="shared" ca="1" si="969"/>
        <v>1.3655138341034961E-4</v>
      </c>
      <c r="DQ435" s="240">
        <f t="shared" ca="1" si="970"/>
        <v>-5.762600074989421E-4</v>
      </c>
      <c r="DR435" s="240">
        <f t="shared" ca="1" si="971"/>
        <v>1.4348813717595562E-4</v>
      </c>
      <c r="DS435" s="240">
        <f t="shared" ca="1" si="972"/>
        <v>5.0653046072894842E-4</v>
      </c>
      <c r="DT435" s="240">
        <f t="shared" ca="1" si="973"/>
        <v>-3.8964186212475378E-4</v>
      </c>
      <c r="DU435" s="240">
        <f t="shared" ca="1" si="974"/>
        <v>-3.1717996121512362E-4</v>
      </c>
      <c r="DV435" s="240">
        <f t="shared" ca="1" si="975"/>
        <v>5.4377875020027633E-4</v>
      </c>
      <c r="DW435" s="240">
        <f t="shared" ca="1" si="976"/>
        <v>5.2925044112648144E-5</v>
      </c>
      <c r="DX435" s="240">
        <f t="shared" ca="1" si="977"/>
        <v>-5.6949822368003433E-4</v>
      </c>
      <c r="DY435" s="240">
        <f t="shared" ca="1" si="978"/>
        <v>2.2382851757608605E-4</v>
      </c>
      <c r="DZ435" s="240">
        <f t="shared" ca="1" si="979"/>
        <v>4.6072643674379885E-4</v>
      </c>
      <c r="EA435" s="240">
        <f t="shared" ca="1" si="980"/>
        <v>-4.4772330254847479E-4</v>
      </c>
      <c r="EB435" s="240">
        <f t="shared" ca="1" si="981"/>
        <v>-2.4315065954358205E-4</v>
      </c>
      <c r="EC435" s="240">
        <f t="shared" ca="1" si="982"/>
        <v>5.6588488454746783E-4</v>
      </c>
      <c r="ED435" s="240">
        <f t="shared" ca="1" si="983"/>
        <v>-3.1846962560186877E-5</v>
      </c>
      <c r="EE435" s="240">
        <f t="shared" ca="1" si="984"/>
        <v>-5.5040852316297481E-4</v>
      </c>
      <c r="EF435" s="240">
        <f t="shared" ca="1" si="985"/>
        <v>2.9932368651705115E-4</v>
      </c>
      <c r="EG435" s="240">
        <f t="shared" ca="1" si="986"/>
        <v>4.0494907676453216E-4</v>
      </c>
      <c r="EH435" s="240">
        <f t="shared" ca="1" si="987"/>
        <v>-4.9611288556485815E-4</v>
      </c>
      <c r="EI435" s="240">
        <f t="shared" ca="1" si="988"/>
        <v>-1.6385788039078664E-4</v>
      </c>
      <c r="EJ435" s="240">
        <f t="shared" ca="1" si="989"/>
        <v>5.7574132007669806E-4</v>
      </c>
      <c r="EK435" s="240">
        <f t="shared" ca="1" si="990"/>
        <v>-1.1592957866917754E-4</v>
      </c>
      <c r="EL435" s="240">
        <f t="shared" ca="1" si="991"/>
        <v>-5.1940414031440701E-4</v>
      </c>
      <c r="EM435" s="240">
        <f t="shared" ca="1" si="992"/>
        <v>3.6833940158137159E-4</v>
      </c>
      <c r="EN435" s="240">
        <f t="shared" ca="1" si="993"/>
        <v>3.4040579219100128E-4</v>
      </c>
      <c r="EO435" s="240">
        <f t="shared" ca="1" si="994"/>
        <v>-5.3376312283473146E-4</v>
      </c>
      <c r="EP435" s="240">
        <f t="shared" ca="1" si="995"/>
        <v>-8.1018072966787617E-5</v>
      </c>
      <c r="EQ435" s="240">
        <f t="shared" ca="1" si="996"/>
        <v>5.7313469472450003E-4</v>
      </c>
      <c r="ER435" s="240">
        <f t="shared" ca="1" si="997"/>
        <v>-1.9750266949914222E-4</v>
      </c>
      <c r="ES435" s="240">
        <f t="shared" ca="1" si="998"/>
        <v>-4.7715622639195023E-4</v>
      </c>
      <c r="ET435" s="240">
        <f t="shared" ca="1" si="999"/>
        <v>4.2938168096049199E-4</v>
      </c>
      <c r="EU435" s="240">
        <f t="shared" ca="1" si="1000"/>
        <v>2.684937502180645E-4</v>
      </c>
      <c r="EV435" s="240">
        <f t="shared" ca="1" si="1001"/>
        <v>-5.5985900042227019E-4</v>
      </c>
      <c r="EW435" s="240">
        <f t="shared" ca="1" si="1002"/>
        <v>3.575531068085167E-6</v>
      </c>
      <c r="EX435" s="240">
        <f t="shared" ca="1" si="1003"/>
        <v>5.5812143405792412E-4</v>
      </c>
      <c r="EY435" s="240">
        <f t="shared" ca="1" si="1004"/>
        <v>-2.7480042397860056E-4</v>
      </c>
      <c r="EZ435" s="240">
        <f t="shared" ca="1" si="1005"/>
        <v>-4.2457932114630124E-4</v>
      </c>
      <c r="FA435" s="240">
        <f t="shared" ca="1" si="1006"/>
        <v>4.8112914364926187E-4</v>
      </c>
      <c r="FB435" s="240">
        <f t="shared" ca="1" si="1007"/>
        <v>1.9076962938510689E-4</v>
      </c>
      <c r="FC435" s="240">
        <f t="shared" ca="1" si="1008"/>
        <v>-5.7383562138540642E-4</v>
      </c>
      <c r="FD435" s="240">
        <f t="shared" ca="1" si="1009"/>
        <v>8.8091735653169655E-5</v>
      </c>
      <c r="FE435" s="240">
        <f t="shared" ca="1" si="1010"/>
        <v>5.3102652983141191E-4</v>
      </c>
      <c r="FF435" s="240">
        <f t="shared" ca="1" si="1011"/>
        <v>-3.461495791568462E-4</v>
      </c>
      <c r="FG435" s="240">
        <f t="shared" ca="1" si="1012"/>
        <v>-3.6281155579747813E-4</v>
      </c>
      <c r="FH435" s="240">
        <f t="shared" ca="1" si="1013"/>
        <v>5.2246161335414926E-4</v>
      </c>
      <c r="FI435" s="240">
        <f t="shared" ca="1" si="1014"/>
        <v>1.0891592218680493E-4</v>
      </c>
      <c r="FJ435" s="240">
        <f t="shared" ca="1" si="1015"/>
        <v>-5.7539043408870699E-4</v>
      </c>
      <c r="FK435" s="240">
        <f t="shared" ca="1" si="1016"/>
        <v>1.7070102019219966E-4</v>
      </c>
      <c r="FL435" s="240">
        <f t="shared" ca="1" si="1017"/>
        <v>4.924365048967652E-4</v>
      </c>
      <c r="FM435" s="240">
        <f t="shared" ca="1" si="1018"/>
        <v>-4.1000564129369302E-4</v>
      </c>
      <c r="FN435" s="240">
        <f t="shared" ca="1" si="1019"/>
        <v>-2.9319001593098226E-4</v>
      </c>
      <c r="FO435" s="240">
        <f t="shared" ca="1" si="1020"/>
        <v>5.5248436692719013E-4</v>
      </c>
      <c r="FP435" s="240">
        <f t="shared" ca="1" si="1021"/>
        <v>2.4704514191571814E-5</v>
      </c>
      <c r="FQ435" s="240">
        <f t="shared" ca="1" si="1022"/>
        <v>-5.6448978153257156E-4</v>
      </c>
      <c r="FR435" s="240">
        <f t="shared" ca="1" si="1023"/>
        <v>2.4961514314912565E-4</v>
      </c>
      <c r="FS435" s="240">
        <f t="shared" ca="1" si="1024"/>
        <v>4.4318671675466173E-4</v>
      </c>
      <c r="FT435" s="240">
        <f t="shared" ca="1" si="1025"/>
        <v>-4.6498631948468786E-4</v>
      </c>
      <c r="FU435" s="240">
        <f t="shared" ca="1" si="1026"/>
        <v>-2.1722179763277697E-4</v>
      </c>
      <c r="FV435" s="240">
        <f t="shared" ca="1" si="1027"/>
        <v>5.7054750242012961E-4</v>
      </c>
      <c r="FW435" s="240">
        <f t="shared" ca="1" si="1028"/>
        <v>-6.004167193001612E-5</v>
      </c>
      <c r="FX435" s="240">
        <f t="shared" ca="1" si="1029"/>
        <v>-5.4136962992563443E-4</v>
      </c>
      <c r="FY435" s="240">
        <f t="shared" ca="1" si="1030"/>
        <v>3.2312585207702288E-4</v>
      </c>
      <c r="FZ435" s="240">
        <f t="shared" ca="1" si="1031"/>
        <v>3.8434327458748723E-4</v>
      </c>
      <c r="GA435" s="240">
        <f t="shared" ca="1" si="1032"/>
        <v>-5.0990144808477143E-4</v>
      </c>
      <c r="GB435" s="240">
        <f t="shared" ca="1" si="1033"/>
        <v>-1.3655138341035015E-4</v>
      </c>
      <c r="GC435" s="240">
        <f t="shared" ca="1" si="1034"/>
        <v>5.762600074989421E-4</v>
      </c>
      <c r="GD435" s="240">
        <f t="shared" ca="1" si="1035"/>
        <v>-1.4348813717593919E-4</v>
      </c>
      <c r="GE435" s="240">
        <f t="shared" ca="1" si="1036"/>
        <v>-5.0653046072895655E-4</v>
      </c>
      <c r="GF435" s="240">
        <f t="shared" ca="1" si="1037"/>
        <v>3.8964186212476544E-4</v>
      </c>
      <c r="GG435" s="240">
        <f t="shared" ca="1" si="1038"/>
        <v>3.1717996121511044E-4</v>
      </c>
      <c r="GH435" s="240">
        <f t="shared" ca="1" si="1039"/>
        <v>-5.4377875020027611E-4</v>
      </c>
      <c r="GI435" s="240">
        <f t="shared" ca="1" si="1040"/>
        <v>-5.292504411264872E-5</v>
      </c>
      <c r="GJ435" s="240">
        <f t="shared" ca="1" si="1041"/>
        <v>5.6949822368003444E-4</v>
      </c>
      <c r="GK435" s="240">
        <f t="shared" ca="1" si="1042"/>
        <v>-2.2382851757607043E-4</v>
      </c>
      <c r="GL435" s="240">
        <f t="shared" ca="1" si="1043"/>
        <v>-4.6072643674380898E-4</v>
      </c>
      <c r="GM435" s="240">
        <f t="shared" ca="1" si="1044"/>
        <v>4.4772330254848471E-4</v>
      </c>
      <c r="GN435" s="240">
        <f t="shared" ca="1" si="1045"/>
        <v>2.4315065954356771E-4</v>
      </c>
      <c r="GO435" s="240">
        <f t="shared" ca="1" si="1046"/>
        <v>-5.6588488454746772E-4</v>
      </c>
      <c r="GP435" s="240">
        <f t="shared" ca="1" si="1047"/>
        <v>3.1846962560186308E-5</v>
      </c>
      <c r="GQ435" s="240">
        <f t="shared" ca="1" si="1048"/>
        <v>5.5040852316297502E-4</v>
      </c>
      <c r="GR435" s="240">
        <f t="shared" ca="1" si="1049"/>
        <v>-2.9932368651703668E-4</v>
      </c>
      <c r="GS435" s="240">
        <f t="shared" ca="1" si="1050"/>
        <v>-4.049490767645442E-4</v>
      </c>
      <c r="GT435" s="240">
        <f t="shared" ca="1" si="1051"/>
        <v>4.9611288556486617E-4</v>
      </c>
      <c r="GU435" s="240">
        <f t="shared" ca="1" si="1052"/>
        <v>1.6385788039077149E-4</v>
      </c>
      <c r="GV435" s="240">
        <f t="shared" ca="1" si="1053"/>
        <v>-5.7574132007669795E-4</v>
      </c>
      <c r="GW435" s="240">
        <f t="shared" ca="1" si="1054"/>
        <v>1.1592957866917697E-4</v>
      </c>
      <c r="GX435" s="240">
        <f t="shared" ca="1" si="1055"/>
        <v>5.1940414031440734E-4</v>
      </c>
      <c r="GY435" s="240">
        <f t="shared" ca="1" si="1056"/>
        <v>-3.6833940158135852E-4</v>
      </c>
      <c r="GZ435" s="240">
        <f t="shared" ca="1" si="1057"/>
        <v>-3.4040579219101489E-4</v>
      </c>
      <c r="HA435" s="240">
        <f t="shared" ca="1" si="1058"/>
        <v>5.3376312283473731E-4</v>
      </c>
      <c r="HB435" s="240">
        <f t="shared" ca="1" si="1059"/>
        <v>8.101807296677195E-5</v>
      </c>
      <c r="HC435" s="240">
        <f t="shared" ca="1" si="1060"/>
        <v>-5.7313469472450003E-4</v>
      </c>
      <c r="HD435" s="240">
        <f t="shared" ca="1" si="1061"/>
        <v>1.9750266949914168E-4</v>
      </c>
      <c r="HE435" s="240">
        <f t="shared" ca="1" si="1062"/>
        <v>4.7715622639195061E-4</v>
      </c>
      <c r="HF435" s="240">
        <f t="shared" ca="1" si="1063"/>
        <v>-4.2938168096049161E-4</v>
      </c>
      <c r="HG435" s="240">
        <f t="shared" ca="1" si="1064"/>
        <v>-2.6849375021806504E-4</v>
      </c>
      <c r="HH435" s="240">
        <f t="shared" ca="1" si="1065"/>
        <v>5.5985900042227008E-4</v>
      </c>
      <c r="HI435" s="240">
        <f t="shared" ca="1" si="1066"/>
        <v>-3.5755310680846046E-6</v>
      </c>
      <c r="HJ435" s="240">
        <f t="shared" ca="1" si="1067"/>
        <v>-5.5812143405792433E-4</v>
      </c>
      <c r="HK435" s="240">
        <f t="shared" ca="1" si="1068"/>
        <v>2.7480042397860002E-4</v>
      </c>
      <c r="HL435" s="240">
        <f t="shared" ca="1" si="1069"/>
        <v>4.2457932114630173E-4</v>
      </c>
      <c r="HM435" s="240">
        <f t="shared" ca="1" si="1070"/>
        <v>-4.8112914364926155E-4</v>
      </c>
      <c r="HN435" s="240">
        <f t="shared" ca="1" si="1071"/>
        <v>-1.9076962938510743E-4</v>
      </c>
      <c r="HO435" s="240">
        <f t="shared" ca="1" si="1072"/>
        <v>5.7383562138540642E-4</v>
      </c>
      <c r="HP435" s="240">
        <f t="shared" ca="1" si="1073"/>
        <v>-8.8091735653169099E-5</v>
      </c>
      <c r="HQ435" s="240">
        <f t="shared" ca="1" si="1074"/>
        <v>-5.3102652983141212E-4</v>
      </c>
      <c r="HR435" s="240">
        <f t="shared" ca="1" si="1075"/>
        <v>3.4614957915684571E-4</v>
      </c>
      <c r="HS435" s="240">
        <f t="shared" ca="1" si="1076"/>
        <v>3.6281155579747862E-4</v>
      </c>
      <c r="HT435" s="240">
        <f t="shared" ca="1" si="1077"/>
        <v>-5.2246161335414894E-4</v>
      </c>
      <c r="HU435" s="240">
        <f t="shared" ca="1" si="1078"/>
        <v>-1.0891592218680549E-4</v>
      </c>
      <c r="HV435" s="240">
        <f t="shared" ca="1" si="1079"/>
        <v>5.7539043408870525E-4</v>
      </c>
      <c r="HW435" s="240">
        <f t="shared" ca="1" si="1080"/>
        <v>-1.7070102019219914E-4</v>
      </c>
      <c r="HX435" s="240">
        <f t="shared" ca="1" si="1081"/>
        <v>-4.9243650489676541E-4</v>
      </c>
      <c r="HY435" s="240">
        <f t="shared" ca="1" si="1082"/>
        <v>4.1000564129369259E-4</v>
      </c>
      <c r="HZ435" s="240">
        <f t="shared" ca="1" si="1083"/>
        <v>2.931900159309828E-4</v>
      </c>
      <c r="IA435" s="240">
        <f t="shared" ca="1" si="1084"/>
        <v>-5.5248436692718992E-4</v>
      </c>
      <c r="IB435" s="240">
        <f t="shared" ca="1" si="1085"/>
        <v>-2.4704514191572383E-5</v>
      </c>
      <c r="IC435" s="240">
        <f t="shared" ca="1" si="1086"/>
        <v>5.6448978153257167E-4</v>
      </c>
      <c r="ID435" s="240">
        <f t="shared" ca="1" si="1087"/>
        <v>-2.4961514314912511E-4</v>
      </c>
      <c r="IE435" s="240">
        <f t="shared" ca="1" si="1088"/>
        <v>-1.2083725774220339E-4</v>
      </c>
      <c r="IF435" s="240">
        <f t="shared" ca="1" si="1089"/>
        <v>4.6498631948468764E-4</v>
      </c>
      <c r="IG435" s="240">
        <f t="shared" ca="1" si="1090"/>
        <v>2.1722179763277745E-4</v>
      </c>
      <c r="IH435" s="240">
        <f t="shared" ca="1" si="1091"/>
        <v>-5.705475024201295E-4</v>
      </c>
      <c r="II435" s="240">
        <f t="shared" ca="1" si="1092"/>
        <v>6.0041671930015558E-5</v>
      </c>
      <c r="IJ435" s="240">
        <f t="shared" ca="1" si="1093"/>
        <v>5.4136962992563464E-4</v>
      </c>
      <c r="IK435" s="240">
        <f t="shared" ca="1" si="1094"/>
        <v>-3.2312585207702245E-4</v>
      </c>
      <c r="IL435" s="240">
        <f t="shared" ca="1" si="1095"/>
        <v>-3.8434327458748767E-4</v>
      </c>
      <c r="IM435" s="240">
        <f t="shared" ca="1" si="1096"/>
        <v>5.0990144808477111E-4</v>
      </c>
      <c r="IN435" s="240">
        <f t="shared" ca="1" si="1097"/>
        <v>1.365513834103507E-4</v>
      </c>
      <c r="IO435" s="240">
        <f t="shared" ca="1" si="1098"/>
        <v>-5.7626000749894221E-4</v>
      </c>
      <c r="IP435" s="240">
        <f t="shared" ca="1" si="1099"/>
        <v>1.4348813717593865E-4</v>
      </c>
      <c r="IQ435" s="240">
        <f t="shared" ca="1" si="1100"/>
        <v>5.0653046072895687E-4</v>
      </c>
      <c r="IR435" s="240">
        <f t="shared" ca="1" si="1101"/>
        <v>-3.8964186212476506E-4</v>
      </c>
      <c r="IS435" s="240">
        <f t="shared" ca="1" si="1102"/>
        <v>-3.1717996121511093E-4</v>
      </c>
      <c r="IT435" s="240">
        <f t="shared" ca="1" si="1103"/>
        <v>5.43778750200276E-4</v>
      </c>
      <c r="IU435" s="240">
        <f t="shared" ca="1" si="1104"/>
        <v>5.2925044112649283E-5</v>
      </c>
      <c r="IV435" s="240">
        <f t="shared" ca="1" si="1105"/>
        <v>-5.6949822368003455E-4</v>
      </c>
      <c r="IW435" s="240">
        <f t="shared" ca="1" si="1106"/>
        <v>2.2382851757606992E-4</v>
      </c>
      <c r="IX435" s="240">
        <f t="shared" ca="1" si="1107"/>
        <v>4.6072643674380936E-4</v>
      </c>
      <c r="IY435" s="240">
        <f t="shared" ca="1" si="1108"/>
        <v>-4.4772330254848434E-4</v>
      </c>
      <c r="IZ435" s="240">
        <f t="shared" ca="1" si="1109"/>
        <v>-2.4315065954356823E-4</v>
      </c>
      <c r="JA435" s="240">
        <f t="shared" ca="1" si="1110"/>
        <v>5.6588488454746761E-4</v>
      </c>
      <c r="JB435" s="240">
        <f t="shared" ca="1" si="1111"/>
        <v>-3.1846962560185746E-5</v>
      </c>
    </row>
    <row r="436" spans="2:262">
      <c r="B436" s="248">
        <v>75</v>
      </c>
      <c r="C436" s="247">
        <f t="shared" si="1112"/>
        <v>1.4648437500000009E-3</v>
      </c>
      <c r="D436" s="244">
        <f t="shared" ca="1" si="855"/>
        <v>79.295015058782298</v>
      </c>
      <c r="E436" s="243">
        <f ca="1">CC361</f>
        <v>-0.70498494121770761</v>
      </c>
      <c r="F436" s="242">
        <v>75</v>
      </c>
      <c r="G436" s="240">
        <f t="shared" ca="1" si="856"/>
        <v>-1.273244052755044E-3</v>
      </c>
      <c r="H436" s="240">
        <f t="shared" ca="1" si="857"/>
        <v>7.6442098736697836E-4</v>
      </c>
      <c r="I436" s="240">
        <f t="shared" ca="1" si="858"/>
        <v>8.654823939303819E-4</v>
      </c>
      <c r="J436" s="240">
        <f t="shared" ca="1" si="859"/>
        <v>-1.2260913790292751E-3</v>
      </c>
      <c r="K436" s="240">
        <f t="shared" ca="1" si="860"/>
        <v>-2.1145396869618456E-4</v>
      </c>
      <c r="L436" s="240">
        <f t="shared" ca="1" si="861"/>
        <v>1.3388863211692154E-3</v>
      </c>
      <c r="M436" s="240">
        <f t="shared" ca="1" si="862"/>
        <v>-5.0274215663274294E-4</v>
      </c>
      <c r="N436" s="240">
        <f t="shared" ca="1" si="863"/>
        <v>-1.0707108273804232E-3</v>
      </c>
      <c r="O436" s="240">
        <f t="shared" ca="1" si="864"/>
        <v>1.0738866310904694E-3</v>
      </c>
      <c r="P436" s="240">
        <f t="shared" ca="1" si="865"/>
        <v>4.978722981932881E-4</v>
      </c>
      <c r="Q436" s="240">
        <f t="shared" ca="1" si="866"/>
        <v>-1.3394644181334613E-3</v>
      </c>
      <c r="R436" s="240">
        <f t="shared" ca="1" si="867"/>
        <v>2.1663219880648313E-4</v>
      </c>
      <c r="S436" s="240">
        <f t="shared" ca="1" si="868"/>
        <v>1.2239072759304055E-3</v>
      </c>
      <c r="T436" s="240">
        <f t="shared" ca="1" si="869"/>
        <v>-8.6949556772046295E-4</v>
      </c>
      <c r="U436" s="241">
        <f t="shared" ca="1" si="870"/>
        <v>-7.6009615497255468E-4</v>
      </c>
      <c r="V436" s="240">
        <f t="shared" ca="1" si="871"/>
        <v>1.2749502505980572E-3</v>
      </c>
      <c r="W436" s="240">
        <f t="shared" ca="1" si="872"/>
        <v>8.0005161011909443E-5</v>
      </c>
      <c r="X436" s="240">
        <f t="shared" ca="1" si="873"/>
        <v>-1.3176270448094767E-3</v>
      </c>
      <c r="Y436" s="240">
        <f t="shared" ca="1" si="874"/>
        <v>6.2285072387736039E-4</v>
      </c>
      <c r="Z436" s="240">
        <f t="shared" ca="1" si="875"/>
        <v>9.8538257668834197E-4</v>
      </c>
      <c r="AA436" s="240">
        <f t="shared" ca="1" si="876"/>
        <v>-1.1484789322699E-3</v>
      </c>
      <c r="AB436" s="240">
        <f t="shared" ca="1" si="877"/>
        <v>-3.7275461083328336E-4</v>
      </c>
      <c r="AC436" s="240">
        <f t="shared" ca="1" si="878"/>
        <v>1.3473157525035514E-3</v>
      </c>
      <c r="AD436" s="240">
        <f t="shared" ca="1" si="879"/>
        <v>-3.459379882459009E-4</v>
      </c>
      <c r="AE436" s="240">
        <f t="shared" ca="1" si="880"/>
        <v>-1.1627836029827841E-3</v>
      </c>
      <c r="AF436" s="240">
        <f t="shared" ca="1" si="881"/>
        <v>9.6619643044217626E-4</v>
      </c>
      <c r="AG436" s="240">
        <f t="shared" ca="1" si="882"/>
        <v>6.4738977453151581E-4</v>
      </c>
      <c r="AH436" s="240">
        <f t="shared" ca="1" si="883"/>
        <v>-1.3115306542948785E-3</v>
      </c>
      <c r="AI436" s="240">
        <f t="shared" ca="1" si="884"/>
        <v>5.2214140108177737E-5</v>
      </c>
      <c r="AJ436" s="240">
        <f t="shared" ca="1" si="885"/>
        <v>1.2836782997200154E-3</v>
      </c>
      <c r="AK436" s="240">
        <f t="shared" ca="1" si="886"/>
        <v>-7.3696089816620118E-4</v>
      </c>
      <c r="AL436" s="240">
        <f t="shared" ca="1" si="887"/>
        <v>-8.9056455311784259E-4</v>
      </c>
      <c r="AM436" s="240">
        <f t="shared" ca="1" si="888"/>
        <v>1.2120107535091248E-3</v>
      </c>
      <c r="AN436" s="240">
        <f t="shared" ca="1" si="889"/>
        <v>2.4404709280254251E-4</v>
      </c>
      <c r="AO436" s="240">
        <f t="shared" ca="1" si="890"/>
        <v>-1.3421916996593237E-3</v>
      </c>
      <c r="AP436" s="240">
        <f t="shared" ca="1" si="891"/>
        <v>4.71912205749579E-4</v>
      </c>
      <c r="AQ436" s="240">
        <f t="shared" ca="1" si="892"/>
        <v>1.0904616882962631E-3</v>
      </c>
      <c r="AR436" s="240">
        <f t="shared" ca="1" si="893"/>
        <v>-1.0535922933620264E-3</v>
      </c>
      <c r="AS436" s="240">
        <f t="shared" ca="1" si="894"/>
        <v>-5.2844867666248022E-4</v>
      </c>
      <c r="AT436" s="240">
        <f t="shared" ca="1" si="895"/>
        <v>1.3354803008352551E-3</v>
      </c>
      <c r="AU436" s="240">
        <f t="shared" ca="1" si="896"/>
        <v>-1.8393059051586132E-4</v>
      </c>
      <c r="AV436" s="240">
        <f t="shared" ca="1" si="897"/>
        <v>-1.237367030874306E-3</v>
      </c>
      <c r="AW436" s="240">
        <f t="shared" ca="1" si="898"/>
        <v>8.4397373614189509E-4</v>
      </c>
      <c r="AX436" s="240">
        <f t="shared" ca="1" si="899"/>
        <v>7.8716990606872048E-4</v>
      </c>
      <c r="AY436" s="240">
        <f t="shared" ca="1" si="900"/>
        <v>-1.263870248639584E-3</v>
      </c>
      <c r="AZ436" s="240">
        <f t="shared" ca="1" si="901"/>
        <v>-1.1298926785842051E-4</v>
      </c>
      <c r="BA436" s="240">
        <f t="shared" ca="1" si="902"/>
        <v>1.3241416070307575E-3</v>
      </c>
      <c r="BB436" s="240">
        <f t="shared" ca="1" si="903"/>
        <v>-5.9334165073841806E-4</v>
      </c>
      <c r="BC436" s="240">
        <f t="shared" ca="1" si="904"/>
        <v>-1.0076380314444607E-3</v>
      </c>
      <c r="BD436" s="240">
        <f t="shared" ca="1" si="905"/>
        <v>1.1308414865446789E-3</v>
      </c>
      <c r="BE436" s="240">
        <f t="shared" ca="1" si="906"/>
        <v>4.0441832915777084E-4</v>
      </c>
      <c r="BF436" s="240">
        <f t="shared" ca="1" si="907"/>
        <v>-1.3465685420307955E-3</v>
      </c>
      <c r="BG436" s="240">
        <f t="shared" ca="1" si="908"/>
        <v>3.1387568879020757E-4</v>
      </c>
      <c r="BH436" s="240">
        <f t="shared" ca="1" si="909"/>
        <v>1.1791392411076602E-3</v>
      </c>
      <c r="BI436" s="240">
        <f t="shared" ca="1" si="910"/>
        <v>-9.4285864567557516E-4</v>
      </c>
      <c r="BJ436" s="240">
        <f t="shared" ca="1" si="911"/>
        <v>-6.7619438251329922E-4</v>
      </c>
      <c r="BK436" s="240">
        <f t="shared" ca="1" si="912"/>
        <v>1.3035579823738846E-3</v>
      </c>
      <c r="BL436" s="240">
        <f t="shared" ca="1" si="913"/>
        <v>-1.9156705501413763E-5</v>
      </c>
      <c r="BM436" s="240">
        <f t="shared" ca="1" si="914"/>
        <v>-1.2933393068770564E-3</v>
      </c>
      <c r="BN436" s="240">
        <f t="shared" ca="1" si="915"/>
        <v>7.0905689127710725E-4</v>
      </c>
      <c r="BO436" s="240">
        <f t="shared" ca="1" si="916"/>
        <v>9.1511026951885679E-4</v>
      </c>
      <c r="BP436" s="240">
        <f t="shared" ca="1" si="917"/>
        <v>-1.1972000580310577E-3</v>
      </c>
      <c r="BQ436" s="240">
        <f t="shared" ca="1" si="918"/>
        <v>-2.7649321206570717E-4</v>
      </c>
      <c r="BR436" s="240">
        <f t="shared" ca="1" si="919"/>
        <v>1.3446885920573367E-3</v>
      </c>
      <c r="BS436" s="240">
        <f t="shared" ca="1" si="920"/>
        <v>-4.407979925995808E-4</v>
      </c>
      <c r="BT436" s="240">
        <f t="shared" ca="1" si="921"/>
        <v>-1.1095556958660622E-3</v>
      </c>
      <c r="BU436" s="240">
        <f t="shared" ca="1" si="922"/>
        <v>1.0326633110324217E-3</v>
      </c>
      <c r="BV436" s="240">
        <f t="shared" ca="1" si="923"/>
        <v>5.5870673740882396E-4</v>
      </c>
      <c r="BW436" s="240">
        <f t="shared" ca="1" si="924"/>
        <v>-1.3306917401406508E-3</v>
      </c>
      <c r="BX436" s="240">
        <f t="shared" ca="1" si="925"/>
        <v>1.5111818931512992E-4</v>
      </c>
      <c r="BY436" s="240">
        <f t="shared" ca="1" si="926"/>
        <v>1.2500814421869413E-3</v>
      </c>
      <c r="BZ436" s="240">
        <f t="shared" ca="1" si="927"/>
        <v>-8.1794352634290482E-4</v>
      </c>
      <c r="CA436" s="240">
        <f t="shared" ca="1" si="928"/>
        <v>-8.1376949544764124E-4</v>
      </c>
      <c r="CB436" s="240">
        <f t="shared" ca="1" si="929"/>
        <v>1.2520289385024824E-3</v>
      </c>
      <c r="CC436" s="240">
        <f t="shared" ca="1" si="930"/>
        <v>1.4590531419488589E-4</v>
      </c>
      <c r="CD436" s="240">
        <f t="shared" ca="1" si="931"/>
        <v>-1.3298585558608102E-3</v>
      </c>
      <c r="CE436" s="240">
        <f t="shared" ca="1" si="932"/>
        <v>5.6347517077554423E-4</v>
      </c>
      <c r="CF436" s="240">
        <f t="shared" ca="1" si="933"/>
        <v>1.0292865227284312E-3</v>
      </c>
      <c r="CG436" s="240">
        <f t="shared" ca="1" si="934"/>
        <v>-1.1125228641928392E-3</v>
      </c>
      <c r="CH436" s="240">
        <f t="shared" ca="1" si="935"/>
        <v>-4.3583844100294903E-4</v>
      </c>
      <c r="CI436" s="240">
        <f t="shared" ca="1" si="936"/>
        <v>1.3450102090197611E-3</v>
      </c>
      <c r="CJ436" s="240">
        <f t="shared" ca="1" si="937"/>
        <v>-2.8162432235613621E-4</v>
      </c>
      <c r="CK436" s="240">
        <f t="shared" ca="1" si="938"/>
        <v>-1.1947846098445446E-3</v>
      </c>
      <c r="CL436" s="240">
        <f t="shared" ca="1" si="939"/>
        <v>9.1895291811657464E-4</v>
      </c>
      <c r="CM436" s="240">
        <f t="shared" ca="1" si="940"/>
        <v>7.0459167628360948E-4</v>
      </c>
      <c r="CN436" s="240">
        <f t="shared" ca="1" si="941"/>
        <v>-1.2948000958674835E-3</v>
      </c>
      <c r="CO436" s="240">
        <f t="shared" ca="1" si="942"/>
        <v>-1.3912268388428898E-5</v>
      </c>
      <c r="CP436" s="240">
        <f t="shared" ca="1" si="943"/>
        <v>1.302221254796711E-3</v>
      </c>
      <c r="CQ436" s="240">
        <f t="shared" ca="1" si="944"/>
        <v>-6.8072577503006093E-4</v>
      </c>
      <c r="CR436" s="240">
        <f t="shared" ca="1" si="945"/>
        <v>-9.3910475771168979E-4</v>
      </c>
      <c r="CS436" s="240">
        <f t="shared" ca="1" si="946"/>
        <v>1.1816682140042389E-3</v>
      </c>
      <c r="CT436" s="240">
        <f t="shared" ca="1" si="947"/>
        <v>3.0877278215668915E-4</v>
      </c>
      <c r="CU436" s="240">
        <f t="shared" ca="1" si="948"/>
        <v>-1.3463754943286391E-3</v>
      </c>
      <c r="CV436" s="240">
        <f t="shared" ca="1" si="949"/>
        <v>4.094182592213752E-4</v>
      </c>
      <c r="CW436" s="240">
        <f t="shared" ca="1" si="950"/>
        <v>1.1279813485736419E-3</v>
      </c>
      <c r="CX436" s="240">
        <f t="shared" ca="1" si="951"/>
        <v>-1.0111122909380189E-3</v>
      </c>
      <c r="CY436" s="240">
        <f t="shared" ca="1" si="952"/>
        <v>-5.8862825410794313E-4</v>
      </c>
      <c r="CZ436" s="240">
        <f t="shared" ca="1" si="953"/>
        <v>1.3251016204995512E-3</v>
      </c>
      <c r="DA436" s="240">
        <f t="shared" ca="1" si="954"/>
        <v>-1.1821476016782814E-4</v>
      </c>
      <c r="DB436" s="240">
        <f t="shared" ca="1" si="955"/>
        <v>-1.2620428511823589E-3</v>
      </c>
      <c r="DC436" s="240">
        <f t="shared" ca="1" si="956"/>
        <v>7.9142061794847801E-4</v>
      </c>
      <c r="DD436" s="240">
        <f t="shared" ca="1" si="957"/>
        <v>8.3987890051130556E-4</v>
      </c>
      <c r="DE436" s="240">
        <f t="shared" ca="1" si="958"/>
        <v>-1.2394334529492045E-3</v>
      </c>
      <c r="DF436" s="240">
        <f t="shared" ca="1" si="959"/>
        <v>-1.7873347262585044E-4</v>
      </c>
      <c r="DG436" s="240">
        <f t="shared" ca="1" si="960"/>
        <v>1.3347744476234224E-3</v>
      </c>
      <c r="DH436" s="240">
        <f t="shared" ca="1" si="961"/>
        <v>-5.3326927443948877E-4</v>
      </c>
      <c r="DI436" s="240">
        <f t="shared" ca="1" si="962"/>
        <v>-1.0503150102986246E-3</v>
      </c>
      <c r="DJ436" s="240">
        <f t="shared" ca="1" si="963"/>
        <v>1.0935340996675294E-3</v>
      </c>
      <c r="DK436" s="240">
        <f t="shared" ca="1" si="964"/>
        <v>4.6699602006831605E-4</v>
      </c>
      <c r="DL436" s="240">
        <f t="shared" ca="1" si="965"/>
        <v>-1.3426416921519843E-3</v>
      </c>
      <c r="DM436" s="240">
        <f t="shared" ca="1" si="966"/>
        <v>2.4920331596090781E-4</v>
      </c>
      <c r="DN436" s="240">
        <f t="shared" ca="1" si="967"/>
        <v>1.2097102850083328E-3</v>
      </c>
      <c r="DO436" s="240">
        <f t="shared" ca="1" si="968"/>
        <v>-8.9449364768156355E-4</v>
      </c>
      <c r="DP436" s="240">
        <f t="shared" ca="1" si="969"/>
        <v>-7.3256455037448947E-4</v>
      </c>
      <c r="DQ436" s="240">
        <f t="shared" ca="1" si="970"/>
        <v>1.2852622701990258E-3</v>
      </c>
      <c r="DR436" s="240">
        <f t="shared" ca="1" si="971"/>
        <v>4.69728620480076E-5</v>
      </c>
      <c r="DS436" s="240">
        <f t="shared" ca="1" si="972"/>
        <v>-1.3103187933256597E-3</v>
      </c>
      <c r="DT436" s="240">
        <f t="shared" ca="1" si="973"/>
        <v>6.5198461503011265E-4</v>
      </c>
      <c r="DU436" s="240">
        <f t="shared" ca="1" si="974"/>
        <v>9.6253356431386561E-4</v>
      </c>
      <c r="DV436" s="240">
        <f t="shared" ca="1" si="975"/>
        <v>-1.1654245772306968E-3</v>
      </c>
      <c r="DW436" s="240">
        <f t="shared" ca="1" si="976"/>
        <v>-3.4086635906943911E-4</v>
      </c>
      <c r="DX436" s="240">
        <f t="shared" ca="1" si="977"/>
        <v>1.3472513903463805E-3</v>
      </c>
      <c r="DY436" s="240">
        <f t="shared" ca="1" si="978"/>
        <v>-3.7779190759293141E-4</v>
      </c>
      <c r="DZ436" s="240">
        <f t="shared" ca="1" si="979"/>
        <v>-1.1457275474947687E-3</v>
      </c>
      <c r="EA436" s="240">
        <f t="shared" ca="1" si="980"/>
        <v>9.889522146074789E-4</v>
      </c>
      <c r="EB436" s="240">
        <f t="shared" ca="1" si="981"/>
        <v>6.1819520315701572E-4</v>
      </c>
      <c r="EC436" s="240">
        <f t="shared" ca="1" si="982"/>
        <v>-1.3187133091910068E-3</v>
      </c>
      <c r="ED436" s="240">
        <f t="shared" ca="1" si="983"/>
        <v>8.5240122869335871E-5</v>
      </c>
      <c r="EE436" s="240">
        <f t="shared" ca="1" si="984"/>
        <v>1.273244052755046E-3</v>
      </c>
      <c r="EF436" s="240">
        <f t="shared" ca="1" si="985"/>
        <v>-7.6442098736695244E-4</v>
      </c>
      <c r="EG436" s="240">
        <f t="shared" ca="1" si="986"/>
        <v>-8.6548239393039697E-4</v>
      </c>
      <c r="EH436" s="240">
        <f t="shared" ca="1" si="987"/>
        <v>1.2260913790292718E-3</v>
      </c>
      <c r="EI436" s="240">
        <f t="shared" ca="1" si="988"/>
        <v>2.1145396869621803E-4</v>
      </c>
      <c r="EJ436" s="240">
        <f t="shared" ca="1" si="989"/>
        <v>-1.338886321169218E-3</v>
      </c>
      <c r="EK436" s="240">
        <f t="shared" ca="1" si="990"/>
        <v>5.0274215663273373E-4</v>
      </c>
      <c r="EL436" s="240">
        <f t="shared" ca="1" si="991"/>
        <v>1.0707108273804223E-3</v>
      </c>
      <c r="EM436" s="240">
        <f t="shared" ca="1" si="992"/>
        <v>-1.0738866310904531E-3</v>
      </c>
      <c r="EN436" s="240">
        <f t="shared" ca="1" si="993"/>
        <v>-4.9787229819329959E-4</v>
      </c>
      <c r="EO436" s="240">
        <f t="shared" ca="1" si="994"/>
        <v>1.3394644181334613E-3</v>
      </c>
      <c r="EP436" s="240">
        <f t="shared" ca="1" si="995"/>
        <v>-2.1663219880645673E-4</v>
      </c>
      <c r="EQ436" s="240">
        <f t="shared" ca="1" si="996"/>
        <v>-1.2239072759304124E-3</v>
      </c>
      <c r="ER436" s="240">
        <f t="shared" ca="1" si="997"/>
        <v>8.6949556772046089E-4</v>
      </c>
      <c r="ES436" s="240">
        <f t="shared" ca="1" si="998"/>
        <v>7.6009615497254525E-4</v>
      </c>
      <c r="ET436" s="240">
        <f t="shared" ca="1" si="999"/>
        <v>-1.2749502505980642E-3</v>
      </c>
      <c r="EU436" s="240">
        <f t="shared" ca="1" si="1000"/>
        <v>-8.0005161011955251E-5</v>
      </c>
      <c r="EV436" s="240">
        <f t="shared" ca="1" si="1001"/>
        <v>1.3176270448094843E-3</v>
      </c>
      <c r="EW436" s="240">
        <f t="shared" ca="1" si="1002"/>
        <v>-6.228507238773451E-4</v>
      </c>
      <c r="EX436" s="240">
        <f t="shared" ca="1" si="1003"/>
        <v>-9.8538257668834717E-4</v>
      </c>
      <c r="EY436" s="240">
        <f t="shared" ca="1" si="1004"/>
        <v>1.1484789322699011E-3</v>
      </c>
      <c r="EZ436" s="240">
        <f t="shared" ca="1" si="1005"/>
        <v>3.7275461083326297E-4</v>
      </c>
      <c r="FA436" s="240">
        <f t="shared" ca="1" si="1006"/>
        <v>-1.3473157525035512E-3</v>
      </c>
      <c r="FB436" s="240">
        <f t="shared" ca="1" si="1007"/>
        <v>3.4593798824586583E-4</v>
      </c>
      <c r="FC436" s="240">
        <f t="shared" ca="1" si="1008"/>
        <v>1.1627836029827975E-3</v>
      </c>
      <c r="FD436" s="240">
        <f t="shared" ca="1" si="1009"/>
        <v>-9.6619643044216434E-4</v>
      </c>
      <c r="FE436" s="240">
        <f t="shared" ca="1" si="1010"/>
        <v>-6.4738977453151407E-4</v>
      </c>
      <c r="FF436" s="240">
        <f t="shared" ca="1" si="1011"/>
        <v>1.3115306542948811E-3</v>
      </c>
      <c r="FG436" s="240">
        <f t="shared" ca="1" si="1012"/>
        <v>-5.2214140108122321E-5</v>
      </c>
      <c r="FH436" s="240">
        <f t="shared" ca="1" si="1013"/>
        <v>-1.2836782997200265E-3</v>
      </c>
      <c r="FI436" s="240">
        <f t="shared" ca="1" si="1014"/>
        <v>7.3696089816617885E-4</v>
      </c>
      <c r="FJ436" s="240">
        <f t="shared" ca="1" si="1015"/>
        <v>8.9056455311785538E-4</v>
      </c>
      <c r="FK436" s="240">
        <f t="shared" ca="1" si="1016"/>
        <v>-1.2120107535091215E-3</v>
      </c>
      <c r="FL436" s="240">
        <f t="shared" ca="1" si="1017"/>
        <v>-2.4404709280254056E-4</v>
      </c>
      <c r="FM436" s="240">
        <f t="shared" ca="1" si="1018"/>
        <v>1.3421916996593215E-3</v>
      </c>
      <c r="FN436" s="240">
        <f t="shared" ca="1" si="1019"/>
        <v>-4.7191220574952712E-4</v>
      </c>
      <c r="FO436" s="240">
        <f t="shared" ca="1" si="1020"/>
        <v>-1.0904616882962846E-3</v>
      </c>
      <c r="FP436" s="240">
        <f t="shared" ca="1" si="1021"/>
        <v>1.0535922933620158E-3</v>
      </c>
      <c r="FQ436" s="240">
        <f t="shared" ca="1" si="1022"/>
        <v>5.2844867666249605E-4</v>
      </c>
      <c r="FR436" s="240">
        <f t="shared" ca="1" si="1023"/>
        <v>-1.3354803008352554E-3</v>
      </c>
      <c r="FS436" s="240">
        <f t="shared" ca="1" si="1024"/>
        <v>1.8393059051588221E-4</v>
      </c>
      <c r="FT436" s="240">
        <f t="shared" ca="1" si="1025"/>
        <v>1.2373670308743279E-3</v>
      </c>
      <c r="FU436" s="240">
        <f t="shared" ca="1" si="1026"/>
        <v>-8.4397373614186679E-4</v>
      </c>
      <c r="FV436" s="240">
        <f t="shared" ca="1" si="1027"/>
        <v>-7.8716990606873447E-4</v>
      </c>
      <c r="FW436" s="240">
        <f t="shared" ca="1" si="1028"/>
        <v>1.2638702486395779E-3</v>
      </c>
      <c r="FX436" s="240">
        <f t="shared" ca="1" si="1029"/>
        <v>1.1298926785841854E-4</v>
      </c>
      <c r="FY436" s="240">
        <f t="shared" ca="1" si="1030"/>
        <v>-1.3241416070307573E-3</v>
      </c>
      <c r="FZ436" s="240">
        <f t="shared" ca="1" si="1031"/>
        <v>5.9334165073836819E-4</v>
      </c>
      <c r="GA436" s="240">
        <f t="shared" ca="1" si="1032"/>
        <v>1.0076380314444848E-3</v>
      </c>
      <c r="GB436" s="240">
        <f t="shared" ca="1" si="1033"/>
        <v>-1.130841486544659E-3</v>
      </c>
      <c r="GC436" s="240">
        <f t="shared" ca="1" si="1034"/>
        <v>-4.0441832915778721E-4</v>
      </c>
      <c r="GD436" s="240">
        <f t="shared" ca="1" si="1035"/>
        <v>1.3465685420307951E-3</v>
      </c>
      <c r="GE436" s="240">
        <f t="shared" ca="1" si="1036"/>
        <v>-3.1387568879020947E-4</v>
      </c>
      <c r="GF436" s="240">
        <f t="shared" ca="1" si="1037"/>
        <v>-1.17913924110765E-3</v>
      </c>
      <c r="GG436" s="240">
        <f t="shared" ca="1" si="1038"/>
        <v>9.4285864567553558E-4</v>
      </c>
      <c r="GH436" s="240">
        <f t="shared" ca="1" si="1039"/>
        <v>6.7619438251333066E-4</v>
      </c>
      <c r="GI436" s="240">
        <f t="shared" ca="1" si="1040"/>
        <v>-1.3035579823738803E-3</v>
      </c>
      <c r="GJ436" s="240">
        <f t="shared" ca="1" si="1041"/>
        <v>1.9156705501396592E-5</v>
      </c>
      <c r="GK436" s="240">
        <f t="shared" ca="1" si="1042"/>
        <v>1.2933393068770558E-3</v>
      </c>
      <c r="GL436" s="240">
        <f t="shared" ca="1" si="1043"/>
        <v>-7.0905689127712525E-4</v>
      </c>
      <c r="GM436" s="240">
        <f t="shared" ca="1" si="1044"/>
        <v>-9.1511026951889745E-4</v>
      </c>
      <c r="GN436" s="240">
        <f t="shared" ca="1" si="1045"/>
        <v>1.197200058031041E-3</v>
      </c>
      <c r="GO436" s="240">
        <f t="shared" ca="1" si="1046"/>
        <v>2.7649321206574273E-4</v>
      </c>
      <c r="GP436" s="240">
        <f t="shared" ca="1" si="1047"/>
        <v>-1.3446885920573378E-3</v>
      </c>
      <c r="GQ436" s="240">
        <f t="shared" ca="1" si="1048"/>
        <v>4.4079799259958259E-4</v>
      </c>
      <c r="GR436" s="240">
        <f t="shared" ca="1" si="1049"/>
        <v>1.1095556958660611E-3</v>
      </c>
      <c r="GS436" s="240">
        <f t="shared" ca="1" si="1050"/>
        <v>-1.0326633110324351E-3</v>
      </c>
      <c r="GT436" s="240">
        <f t="shared" ca="1" si="1051"/>
        <v>-5.5870673740887459E-4</v>
      </c>
      <c r="GU436" s="240">
        <f t="shared" ca="1" si="1052"/>
        <v>1.3306917401406453E-3</v>
      </c>
      <c r="GV436" s="240">
        <f t="shared" ca="1" si="1053"/>
        <v>-1.5111818931511285E-4</v>
      </c>
      <c r="GW436" s="240">
        <f t="shared" ca="1" si="1054"/>
        <v>-1.2500814421869475E-3</v>
      </c>
      <c r="GX436" s="240">
        <f t="shared" ca="1" si="1055"/>
        <v>8.1794352634289116E-4</v>
      </c>
      <c r="GY436" s="240">
        <f t="shared" ca="1" si="1056"/>
        <v>8.1376949544762444E-4</v>
      </c>
      <c r="GZ436" s="240">
        <f t="shared" ca="1" si="1057"/>
        <v>-1.252028938502462E-3</v>
      </c>
      <c r="HA436" s="240">
        <f t="shared" ca="1" si="1058"/>
        <v>-1.4590531419494105E-4</v>
      </c>
      <c r="HB436" s="240">
        <f t="shared" ca="1" si="1059"/>
        <v>1.3298585558608128E-3</v>
      </c>
      <c r="HC436" s="240">
        <f t="shared" ca="1" si="1060"/>
        <v>-5.6347517077552861E-4</v>
      </c>
      <c r="HD436" s="240">
        <f t="shared" ca="1" si="1061"/>
        <v>-1.0292865227284423E-3</v>
      </c>
      <c r="HE436" s="240">
        <f t="shared" ca="1" si="1062"/>
        <v>1.1125228641928509E-3</v>
      </c>
      <c r="HF436" s="240">
        <f t="shared" ca="1" si="1063"/>
        <v>4.3583844100292897E-4</v>
      </c>
      <c r="HG436" s="240">
        <f t="shared" ca="1" si="1064"/>
        <v>-1.3450102090197579E-3</v>
      </c>
      <c r="HH436" s="240">
        <f t="shared" ca="1" si="1065"/>
        <v>2.816243223561194E-4</v>
      </c>
      <c r="HI436" s="240">
        <f t="shared" ca="1" si="1066"/>
        <v>1.1947846098445526E-3</v>
      </c>
      <c r="HJ436" s="240">
        <f t="shared" ca="1" si="1067"/>
        <v>-9.1895291811656228E-4</v>
      </c>
      <c r="HK436" s="240">
        <f t="shared" ca="1" si="1068"/>
        <v>-7.0459167628359137E-4</v>
      </c>
      <c r="HL436" s="240">
        <f t="shared" ca="1" si="1069"/>
        <v>1.2948000958674893E-3</v>
      </c>
      <c r="HM436" s="240">
        <f t="shared" ca="1" si="1070"/>
        <v>1.3912268388484354E-5</v>
      </c>
      <c r="HN436" s="240">
        <f t="shared" ca="1" si="1071"/>
        <v>-1.3022212547967153E-3</v>
      </c>
      <c r="HO436" s="240">
        <f t="shared" ca="1" si="1072"/>
        <v>6.8072577503004608E-4</v>
      </c>
      <c r="HP436" s="240">
        <f t="shared" ca="1" si="1073"/>
        <v>9.3910475771170204E-4</v>
      </c>
      <c r="HQ436" s="240">
        <f t="shared" ca="1" si="1074"/>
        <v>-1.1816682140042309E-3</v>
      </c>
      <c r="HR436" s="240">
        <f t="shared" ca="1" si="1075"/>
        <v>-3.0877278215666855E-4</v>
      </c>
      <c r="HS436" s="240">
        <f t="shared" ca="1" si="1076"/>
        <v>1.3463754943286415E-3</v>
      </c>
      <c r="HT436" s="240">
        <f t="shared" ca="1" si="1077"/>
        <v>-4.094182592213224E-4</v>
      </c>
      <c r="HU436" s="240">
        <f t="shared" ca="1" si="1078"/>
        <v>-1.1279813485736512E-3</v>
      </c>
      <c r="HV436" s="240">
        <f t="shared" ca="1" si="1079"/>
        <v>1.0111122909380076E-3</v>
      </c>
      <c r="HW436" s="240">
        <f t="shared" ca="1" si="1080"/>
        <v>5.8862825410795864E-4</v>
      </c>
      <c r="HX436" s="240">
        <f t="shared" ca="1" si="1081"/>
        <v>-1.3251016204995551E-3</v>
      </c>
      <c r="HY436" s="240">
        <f t="shared" ca="1" si="1082"/>
        <v>1.1821476016784919E-4</v>
      </c>
      <c r="HZ436" s="240">
        <f t="shared" ca="1" si="1083"/>
        <v>1.2620428511823784E-3</v>
      </c>
      <c r="IA436" s="240">
        <f t="shared" ca="1" si="1084"/>
        <v>-7.9142061794846403E-4</v>
      </c>
      <c r="IB436" s="240">
        <f t="shared" ca="1" si="1085"/>
        <v>-8.3987890051131901E-4</v>
      </c>
      <c r="IC436" s="240">
        <f t="shared" ca="1" si="1086"/>
        <v>1.2394334529491978E-3</v>
      </c>
      <c r="ID436" s="240">
        <f t="shared" ca="1" si="1087"/>
        <v>1.7873347262586752E-4</v>
      </c>
      <c r="IE436" s="240">
        <f t="shared" ca="1" si="1088"/>
        <v>-1.1637253986013316E-3</v>
      </c>
      <c r="IF436" s="240">
        <f t="shared" ca="1" si="1089"/>
        <v>5.3326927443943792E-4</v>
      </c>
      <c r="IG436" s="240">
        <f t="shared" ca="1" si="1090"/>
        <v>1.0503150102986595E-3</v>
      </c>
      <c r="IH436" s="240">
        <f t="shared" ca="1" si="1091"/>
        <v>-1.0935340996675192E-3</v>
      </c>
      <c r="II436" s="240">
        <f t="shared" ca="1" si="1092"/>
        <v>-4.6699602006833199E-4</v>
      </c>
      <c r="IJ436" s="240">
        <f t="shared" ca="1" si="1093"/>
        <v>1.3426416921519828E-3</v>
      </c>
      <c r="IK436" s="240">
        <f t="shared" ca="1" si="1094"/>
        <v>-2.4920331596092857E-4</v>
      </c>
      <c r="IL436" s="240">
        <f t="shared" ca="1" si="1095"/>
        <v>-1.2097102850083571E-3</v>
      </c>
      <c r="IM436" s="240">
        <f t="shared" ca="1" si="1096"/>
        <v>8.9449364768152213E-4</v>
      </c>
      <c r="IN436" s="240">
        <f t="shared" ca="1" si="1097"/>
        <v>7.3256455037450389E-4</v>
      </c>
      <c r="IO436" s="240">
        <f t="shared" ca="1" si="1098"/>
        <v>-1.2852622701990206E-3</v>
      </c>
      <c r="IP436" s="240">
        <f t="shared" ca="1" si="1099"/>
        <v>-4.6972862048024771E-5</v>
      </c>
      <c r="IQ436" s="240">
        <f t="shared" ca="1" si="1100"/>
        <v>1.3103187933256547E-3</v>
      </c>
      <c r="IR436" s="240">
        <f t="shared" ca="1" si="1101"/>
        <v>-6.5198461503013108E-4</v>
      </c>
      <c r="IS436" s="240">
        <f t="shared" ca="1" si="1102"/>
        <v>-9.6253356431390453E-4</v>
      </c>
      <c r="IT436" s="240">
        <f t="shared" ca="1" si="1103"/>
        <v>1.1654245772306881E-3</v>
      </c>
      <c r="IU436" s="240">
        <f t="shared" ca="1" si="1104"/>
        <v>3.408663590694557E-4</v>
      </c>
      <c r="IV436" s="240">
        <f t="shared" ca="1" si="1105"/>
        <v>-1.3472513903463807E-3</v>
      </c>
      <c r="IW436" s="240">
        <f t="shared" ca="1" si="1106"/>
        <v>3.7779190759291487E-4</v>
      </c>
      <c r="IX436" s="240">
        <f t="shared" ca="1" si="1107"/>
        <v>1.1457275474947579E-3</v>
      </c>
      <c r="IY436" s="240">
        <f t="shared" ca="1" si="1108"/>
        <v>-9.8895221460744117E-4</v>
      </c>
      <c r="IZ436" s="240">
        <f t="shared" ca="1" si="1109"/>
        <v>-6.1819520315706505E-4</v>
      </c>
      <c r="JA436" s="240">
        <f t="shared" ca="1" si="1110"/>
        <v>1.3187133091910033E-3</v>
      </c>
      <c r="JB436" s="240">
        <f t="shared" ca="1" si="1111"/>
        <v>-8.5240122869318741E-5</v>
      </c>
    </row>
    <row r="437" spans="2:262">
      <c r="B437" s="248">
        <v>76</v>
      </c>
      <c r="C437" s="247">
        <f t="shared" si="1112"/>
        <v>1.4843750000000009E-3</v>
      </c>
      <c r="D437" s="244">
        <f t="shared" ca="1" si="855"/>
        <v>79.310777434285242</v>
      </c>
      <c r="E437" s="243">
        <f ca="1">CD361</f>
        <v>-0.68922256571475582</v>
      </c>
      <c r="F437" s="242">
        <v>76</v>
      </c>
      <c r="G437" s="240">
        <f t="shared" ca="1" si="856"/>
        <v>-5.7082325008173433E-4</v>
      </c>
      <c r="H437" s="240">
        <f t="shared" ca="1" si="857"/>
        <v>3.6378575277287001E-4</v>
      </c>
      <c r="I437" s="240">
        <f t="shared" ca="1" si="858"/>
        <v>3.5962039041484602E-4</v>
      </c>
      <c r="J437" s="240">
        <f t="shared" ca="1" si="859"/>
        <v>-5.7257033070426465E-4</v>
      </c>
      <c r="K437" s="240">
        <f t="shared" ca="1" si="860"/>
        <v>-2.7203603106909253E-5</v>
      </c>
      <c r="L437" s="240">
        <f t="shared" ca="1" si="861"/>
        <v>5.8836390900036018E-4</v>
      </c>
      <c r="M437" s="240">
        <f t="shared" ca="1" si="862"/>
        <v>-3.1438245175777641E-4</v>
      </c>
      <c r="N437" s="240">
        <f t="shared" ca="1" si="863"/>
        <v>-4.0584309191441458E-4</v>
      </c>
      <c r="O437" s="240">
        <f t="shared" ca="1" si="864"/>
        <v>5.5000251366243481E-4</v>
      </c>
      <c r="P437" s="240">
        <f t="shared" ca="1" si="865"/>
        <v>8.6528487579128028E-5</v>
      </c>
      <c r="Q437" s="240">
        <f t="shared" ca="1" si="866"/>
        <v>-6.0023830184288305E-4</v>
      </c>
      <c r="R437" s="240">
        <f t="shared" ca="1" si="867"/>
        <v>2.6195147587332643E-4</v>
      </c>
      <c r="S437" s="240">
        <f t="shared" ca="1" si="868"/>
        <v>4.4815730258244545E-4</v>
      </c>
      <c r="T437" s="240">
        <f t="shared" ca="1" si="869"/>
        <v>-5.2213787175207709E-4</v>
      </c>
      <c r="U437" s="241">
        <f t="shared" ca="1" si="870"/>
        <v>-1.4502005541467902E-4</v>
      </c>
      <c r="V437" s="240">
        <f t="shared" ca="1" si="871"/>
        <v>6.0633207171502607E-4</v>
      </c>
      <c r="W437" s="240">
        <f t="shared" ca="1" si="872"/>
        <v>-2.0699776407897351E-4</v>
      </c>
      <c r="X437" s="240">
        <f t="shared" ca="1" si="873"/>
        <v>-4.8615551343890548E-4</v>
      </c>
      <c r="Y437" s="240">
        <f t="shared" ca="1" si="874"/>
        <v>4.8924475670715311E-4</v>
      </c>
      <c r="Z437" s="240">
        <f t="shared" ca="1" si="875"/>
        <v>2.0211500084055625E-4</v>
      </c>
      <c r="AA437" s="240">
        <f t="shared" ca="1" si="876"/>
        <v>-6.0658653228172705E-4</v>
      </c>
      <c r="AB437" s="240">
        <f t="shared" ca="1" si="877"/>
        <v>1.5005055066004977E-4</v>
      </c>
      <c r="AC437" s="240">
        <f t="shared" ca="1" si="878"/>
        <v>5.1947178094131181E-4</v>
      </c>
      <c r="AD437" s="240">
        <f t="shared" ca="1" si="879"/>
        <v>-4.5163994720675009E-4</v>
      </c>
      <c r="AE437" s="240">
        <f t="shared" ca="1" si="880"/>
        <v>-2.5726346832104653E-4</v>
      </c>
      <c r="AF437" s="240">
        <f t="shared" ca="1" si="881"/>
        <v>6.009992329486266E-4</v>
      </c>
      <c r="AG437" s="240">
        <f t="shared" ca="1" si="882"/>
        <v>-9.165826841229705E-5</v>
      </c>
      <c r="AH437" s="240">
        <f t="shared" ca="1" si="883"/>
        <v>-5.4778525122109391E-4</v>
      </c>
      <c r="AI437" s="240">
        <f t="shared" ca="1" si="884"/>
        <v>4.0968559812323694E-4</v>
      </c>
      <c r="AJ437" s="240">
        <f t="shared" ca="1" si="885"/>
        <v>3.099343479670839E-4</v>
      </c>
      <c r="AK437" s="240">
        <f t="shared" ca="1" si="886"/>
        <v>-5.8962398246263062E-4</v>
      </c>
      <c r="AL437" s="240">
        <f t="shared" ca="1" si="887"/>
        <v>3.2383266934227636E-5</v>
      </c>
      <c r="AM437" s="240">
        <f t="shared" ca="1" si="888"/>
        <v>5.7082325008173617E-4</v>
      </c>
      <c r="AN437" s="240">
        <f t="shared" ca="1" si="889"/>
        <v>-3.6378575277286801E-4</v>
      </c>
      <c r="AO437" s="240">
        <f t="shared" ca="1" si="890"/>
        <v>-3.5962039041484585E-4</v>
      </c>
      <c r="AP437" s="240">
        <f t="shared" ca="1" si="891"/>
        <v>5.7257033070426411E-4</v>
      </c>
      <c r="AQ437" s="240">
        <f t="shared" ca="1" si="892"/>
        <v>2.7203603106912824E-5</v>
      </c>
      <c r="AR437" s="240">
        <f t="shared" ca="1" si="893"/>
        <v>-5.8836390900036137E-4</v>
      </c>
      <c r="AS437" s="240">
        <f t="shared" ca="1" si="894"/>
        <v>3.1438245175777148E-4</v>
      </c>
      <c r="AT437" s="240">
        <f t="shared" ca="1" si="895"/>
        <v>4.0584309191441404E-4</v>
      </c>
      <c r="AU437" s="240">
        <f t="shared" ca="1" si="896"/>
        <v>-5.5000251366243416E-4</v>
      </c>
      <c r="AV437" s="240">
        <f t="shared" ca="1" si="897"/>
        <v>-8.6528487579131552E-5</v>
      </c>
      <c r="AW437" s="240">
        <f t="shared" ca="1" si="898"/>
        <v>6.002383018428836E-4</v>
      </c>
      <c r="AX437" s="240">
        <f t="shared" ca="1" si="899"/>
        <v>-2.6195147587332123E-4</v>
      </c>
      <c r="AY437" s="240">
        <f t="shared" ca="1" si="900"/>
        <v>-4.4815730258245077E-4</v>
      </c>
      <c r="AZ437" s="240">
        <f t="shared" ca="1" si="901"/>
        <v>5.2213787175207753E-4</v>
      </c>
      <c r="BA437" s="240">
        <f t="shared" ca="1" si="902"/>
        <v>1.4502005541468043E-4</v>
      </c>
      <c r="BB437" s="240">
        <f t="shared" ca="1" si="903"/>
        <v>-6.0633207171502629E-4</v>
      </c>
      <c r="BC437" s="240">
        <f t="shared" ca="1" si="904"/>
        <v>2.0699776407896809E-4</v>
      </c>
      <c r="BD437" s="240">
        <f t="shared" ca="1" si="905"/>
        <v>4.861555134389102E-4</v>
      </c>
      <c r="BE437" s="240">
        <f t="shared" ca="1" si="906"/>
        <v>-4.8924475670715354E-4</v>
      </c>
      <c r="BF437" s="240">
        <f t="shared" ca="1" si="907"/>
        <v>-2.0211500084055961E-4</v>
      </c>
      <c r="BG437" s="240">
        <f t="shared" ca="1" si="908"/>
        <v>6.0658653228172694E-4</v>
      </c>
      <c r="BH437" s="240">
        <f t="shared" ca="1" si="909"/>
        <v>-1.500505506600463E-4</v>
      </c>
      <c r="BI437" s="240">
        <f t="shared" ca="1" si="910"/>
        <v>-5.1947178094131593E-4</v>
      </c>
      <c r="BJ437" s="240">
        <f t="shared" ca="1" si="911"/>
        <v>4.5163994720674483E-4</v>
      </c>
      <c r="BK437" s="240">
        <f t="shared" ca="1" si="912"/>
        <v>2.5726346832104588E-4</v>
      </c>
      <c r="BL437" s="240">
        <f t="shared" ca="1" si="913"/>
        <v>-6.0099923294862595E-4</v>
      </c>
      <c r="BM437" s="240">
        <f t="shared" ca="1" si="914"/>
        <v>9.1658268412293526E-5</v>
      </c>
      <c r="BN437" s="240">
        <f t="shared" ca="1" si="915"/>
        <v>5.4778525122109543E-4</v>
      </c>
      <c r="BO437" s="240">
        <f t="shared" ca="1" si="916"/>
        <v>-4.0968559812323114E-4</v>
      </c>
      <c r="BP437" s="240">
        <f t="shared" ca="1" si="917"/>
        <v>-3.0993434796708331E-4</v>
      </c>
      <c r="BQ437" s="240">
        <f t="shared" ca="1" si="918"/>
        <v>5.8962398246262975E-4</v>
      </c>
      <c r="BR437" s="240">
        <f t="shared" ca="1" si="919"/>
        <v>-3.2383266934224072E-5</v>
      </c>
      <c r="BS437" s="240">
        <f t="shared" ca="1" si="920"/>
        <v>-5.7082325008173725E-4</v>
      </c>
      <c r="BT437" s="240">
        <f t="shared" ca="1" si="921"/>
        <v>3.6378575277286172E-4</v>
      </c>
      <c r="BU437" s="240">
        <f t="shared" ca="1" si="922"/>
        <v>3.5962039041484873E-4</v>
      </c>
      <c r="BV437" s="240">
        <f t="shared" ca="1" si="923"/>
        <v>-5.7257033070426291E-4</v>
      </c>
      <c r="BW437" s="240">
        <f t="shared" ca="1" si="924"/>
        <v>-2.7203603106925007E-5</v>
      </c>
      <c r="BX437" s="240">
        <f t="shared" ca="1" si="925"/>
        <v>5.8836390900035996E-4</v>
      </c>
      <c r="BY437" s="240">
        <f t="shared" ca="1" si="926"/>
        <v>-3.1438245175777581E-4</v>
      </c>
      <c r="BZ437" s="240">
        <f t="shared" ca="1" si="927"/>
        <v>-4.0584309191441669E-4</v>
      </c>
      <c r="CA437" s="240">
        <f t="shared" ca="1" si="928"/>
        <v>5.5000251366243275E-4</v>
      </c>
      <c r="CB437" s="240">
        <f t="shared" ca="1" si="929"/>
        <v>8.6528487579135075E-5</v>
      </c>
      <c r="CC437" s="240">
        <f t="shared" ca="1" si="930"/>
        <v>-6.0023830184288425E-4</v>
      </c>
      <c r="CD437" s="240">
        <f t="shared" ca="1" si="931"/>
        <v>2.6195147587331803E-4</v>
      </c>
      <c r="CE437" s="240">
        <f t="shared" ca="1" si="932"/>
        <v>4.4815730258245315E-4</v>
      </c>
      <c r="CF437" s="240">
        <f t="shared" ca="1" si="933"/>
        <v>-5.2213787175207135E-4</v>
      </c>
      <c r="CG437" s="240">
        <f t="shared" ca="1" si="934"/>
        <v>-1.4502005541469228E-4</v>
      </c>
      <c r="CH437" s="240">
        <f t="shared" ca="1" si="935"/>
        <v>6.0633207171502596E-4</v>
      </c>
      <c r="CI437" s="240">
        <f t="shared" ca="1" si="936"/>
        <v>-2.0699776407897286E-4</v>
      </c>
      <c r="CJ437" s="240">
        <f t="shared" ca="1" si="937"/>
        <v>-4.8615551343890716E-4</v>
      </c>
      <c r="CK437" s="240">
        <f t="shared" ca="1" si="938"/>
        <v>4.8924475670715148E-4</v>
      </c>
      <c r="CL437" s="240">
        <f t="shared" ca="1" si="939"/>
        <v>2.02115000840563E-4</v>
      </c>
      <c r="CM437" s="240">
        <f t="shared" ca="1" si="940"/>
        <v>-6.0658653228172683E-4</v>
      </c>
      <c r="CN437" s="240">
        <f t="shared" ca="1" si="941"/>
        <v>1.5005055066004286E-4</v>
      </c>
      <c r="CO437" s="240">
        <f t="shared" ca="1" si="942"/>
        <v>5.1947178094131777E-4</v>
      </c>
      <c r="CP437" s="240">
        <f t="shared" ca="1" si="943"/>
        <v>-4.5163994720674239E-4</v>
      </c>
      <c r="CQ437" s="240">
        <f t="shared" ca="1" si="944"/>
        <v>-2.5726346832105688E-4</v>
      </c>
      <c r="CR437" s="240">
        <f t="shared" ca="1" si="945"/>
        <v>6.0099923294862421E-4</v>
      </c>
      <c r="CS437" s="240">
        <f t="shared" ca="1" si="946"/>
        <v>-9.1658268412298541E-5</v>
      </c>
      <c r="CT437" s="240">
        <f t="shared" ca="1" si="947"/>
        <v>-5.4778525122109326E-4</v>
      </c>
      <c r="CU437" s="240">
        <f t="shared" ca="1" si="948"/>
        <v>4.0968559812323488E-4</v>
      </c>
      <c r="CV437" s="240">
        <f t="shared" ca="1" si="949"/>
        <v>3.0993434796708634E-4</v>
      </c>
      <c r="CW437" s="240">
        <f t="shared" ca="1" si="950"/>
        <v>-5.8962398246262899E-4</v>
      </c>
      <c r="CX437" s="240">
        <f t="shared" ca="1" si="951"/>
        <v>3.2383266934220501E-5</v>
      </c>
      <c r="CY437" s="240">
        <f t="shared" ca="1" si="952"/>
        <v>5.7082325008173855E-4</v>
      </c>
      <c r="CZ437" s="240">
        <f t="shared" ca="1" si="953"/>
        <v>-3.6378575277285885E-4</v>
      </c>
      <c r="DA437" s="240">
        <f t="shared" ca="1" si="954"/>
        <v>-3.5962039041485854E-4</v>
      </c>
      <c r="DB437" s="240">
        <f t="shared" ca="1" si="955"/>
        <v>5.725703307042589E-4</v>
      </c>
      <c r="DC437" s="240">
        <f t="shared" ca="1" si="956"/>
        <v>2.7203603106928572E-5</v>
      </c>
      <c r="DD437" s="240">
        <f t="shared" ca="1" si="957"/>
        <v>-5.8836390900036094E-4</v>
      </c>
      <c r="DE437" s="240">
        <f t="shared" ca="1" si="958"/>
        <v>3.1438245175777278E-4</v>
      </c>
      <c r="DF437" s="240">
        <f t="shared" ca="1" si="959"/>
        <v>4.0584309191441935E-4</v>
      </c>
      <c r="DG437" s="240">
        <f t="shared" ca="1" si="960"/>
        <v>-5.5000251366243112E-4</v>
      </c>
      <c r="DH437" s="240">
        <f t="shared" ca="1" si="961"/>
        <v>-8.6528487579138613E-5</v>
      </c>
      <c r="DI437" s="240">
        <f t="shared" ca="1" si="962"/>
        <v>6.0023830184288479E-4</v>
      </c>
      <c r="DJ437" s="240">
        <f t="shared" ca="1" si="963"/>
        <v>-2.6195147587331483E-4</v>
      </c>
      <c r="DK437" s="240">
        <f t="shared" ca="1" si="964"/>
        <v>-4.4815730258245559E-4</v>
      </c>
      <c r="DL437" s="240">
        <f t="shared" ca="1" si="965"/>
        <v>5.2213787175206939E-4</v>
      </c>
      <c r="DM437" s="240">
        <f t="shared" ca="1" si="966"/>
        <v>1.4502005541469572E-4</v>
      </c>
      <c r="DN437" s="240">
        <f t="shared" ca="1" si="967"/>
        <v>-6.0633207171502705E-4</v>
      </c>
      <c r="DO437" s="240">
        <f t="shared" ca="1" si="968"/>
        <v>2.0699776407896953E-4</v>
      </c>
      <c r="DP437" s="240">
        <f t="shared" ca="1" si="969"/>
        <v>4.8615551343890928E-4</v>
      </c>
      <c r="DQ437" s="240">
        <f t="shared" ca="1" si="970"/>
        <v>-4.892447567071492E-4</v>
      </c>
      <c r="DR437" s="240">
        <f t="shared" ca="1" si="971"/>
        <v>-2.0211500084056633E-4</v>
      </c>
      <c r="DS437" s="240">
        <f t="shared" ca="1" si="972"/>
        <v>6.0658653228172661E-4</v>
      </c>
      <c r="DT437" s="240">
        <f t="shared" ca="1" si="973"/>
        <v>-1.5005055066003942E-4</v>
      </c>
      <c r="DU437" s="240">
        <f t="shared" ca="1" si="974"/>
        <v>-5.1947178094131972E-4</v>
      </c>
      <c r="DV437" s="240">
        <f t="shared" ca="1" si="975"/>
        <v>4.5163994720674006E-4</v>
      </c>
      <c r="DW437" s="240">
        <f t="shared" ca="1" si="976"/>
        <v>2.5726346832106019E-4</v>
      </c>
      <c r="DX437" s="240">
        <f t="shared" ca="1" si="977"/>
        <v>-6.0099923294862378E-4</v>
      </c>
      <c r="DY437" s="240">
        <f t="shared" ca="1" si="978"/>
        <v>9.1658268412295004E-5</v>
      </c>
      <c r="DZ437" s="240">
        <f t="shared" ca="1" si="979"/>
        <v>5.4778525122109489E-4</v>
      </c>
      <c r="EA437" s="240">
        <f t="shared" ca="1" si="980"/>
        <v>-4.0968559812323228E-4</v>
      </c>
      <c r="EB437" s="240">
        <f t="shared" ca="1" si="981"/>
        <v>-3.0993434796708943E-4</v>
      </c>
      <c r="EC437" s="240">
        <f t="shared" ca="1" si="982"/>
        <v>5.8962398246262813E-4</v>
      </c>
      <c r="ED437" s="240">
        <f t="shared" ca="1" si="983"/>
        <v>-3.2383266934216936E-5</v>
      </c>
      <c r="EE437" s="240">
        <f t="shared" ca="1" si="984"/>
        <v>-5.7082325008173975E-4</v>
      </c>
      <c r="EF437" s="240">
        <f t="shared" ca="1" si="985"/>
        <v>3.6378575277285603E-4</v>
      </c>
      <c r="EG437" s="240">
        <f t="shared" ca="1" si="986"/>
        <v>3.5962039041486141E-4</v>
      </c>
      <c r="EH437" s="240">
        <f t="shared" ca="1" si="987"/>
        <v>-5.725703307042576E-4</v>
      </c>
      <c r="EI437" s="240">
        <f t="shared" ca="1" si="988"/>
        <v>-2.7203603106932143E-5</v>
      </c>
      <c r="EJ437" s="240">
        <f t="shared" ca="1" si="989"/>
        <v>5.883639090003618E-4</v>
      </c>
      <c r="EK437" s="240">
        <f t="shared" ca="1" si="990"/>
        <v>-3.1438245175776963E-4</v>
      </c>
      <c r="EL437" s="240">
        <f t="shared" ca="1" si="991"/>
        <v>-4.0584309191442195E-4</v>
      </c>
      <c r="EM437" s="240">
        <f t="shared" ca="1" si="992"/>
        <v>5.5000251366242971E-4</v>
      </c>
      <c r="EN437" s="240">
        <f t="shared" ca="1" si="993"/>
        <v>8.6528487579159226E-5</v>
      </c>
      <c r="EO437" s="240">
        <f t="shared" ca="1" si="994"/>
        <v>-6.0023830184288522E-4</v>
      </c>
      <c r="EP437" s="240">
        <f t="shared" ca="1" si="995"/>
        <v>2.6195147587332714E-4</v>
      </c>
      <c r="EQ437" s="240">
        <f t="shared" ca="1" si="996"/>
        <v>4.4815730258245798E-4</v>
      </c>
      <c r="ER437" s="240">
        <f t="shared" ca="1" si="997"/>
        <v>-5.2213787175207644E-4</v>
      </c>
      <c r="ES437" s="240">
        <f t="shared" ca="1" si="998"/>
        <v>-1.4502005541469921E-4</v>
      </c>
      <c r="ET437" s="240">
        <f t="shared" ca="1" si="999"/>
        <v>6.063320717150264E-4</v>
      </c>
      <c r="EU437" s="240">
        <f t="shared" ca="1" si="1000"/>
        <v>-2.0699776407894993E-4</v>
      </c>
      <c r="EV437" s="240">
        <f t="shared" ca="1" si="1001"/>
        <v>-4.8615551343891145E-4</v>
      </c>
      <c r="EW437" s="240">
        <f t="shared" ca="1" si="1002"/>
        <v>4.8924475670713695E-4</v>
      </c>
      <c r="EX437" s="240">
        <f t="shared" ca="1" si="1003"/>
        <v>2.0211500084056969E-4</v>
      </c>
      <c r="EY437" s="240">
        <f t="shared" ca="1" si="1004"/>
        <v>-6.0658653228172564E-4</v>
      </c>
      <c r="EZ437" s="240">
        <f t="shared" ca="1" si="1005"/>
        <v>1.5005055066003595E-4</v>
      </c>
      <c r="FA437" s="240">
        <f t="shared" ca="1" si="1006"/>
        <v>5.1947178094131257E-4</v>
      </c>
      <c r="FB437" s="240">
        <f t="shared" ca="1" si="1007"/>
        <v>-4.5163994720673762E-4</v>
      </c>
      <c r="FC437" s="240">
        <f t="shared" ca="1" si="1008"/>
        <v>-2.5726346832104777E-4</v>
      </c>
      <c r="FD437" s="240">
        <f t="shared" ca="1" si="1009"/>
        <v>6.0099923294862335E-4</v>
      </c>
      <c r="FE437" s="240">
        <f t="shared" ca="1" si="1010"/>
        <v>-9.1658268412291466E-5</v>
      </c>
      <c r="FF437" s="240">
        <f t="shared" ca="1" si="1011"/>
        <v>-5.4778525122110378E-4</v>
      </c>
      <c r="FG437" s="240">
        <f t="shared" ca="1" si="1012"/>
        <v>4.0968559812322962E-4</v>
      </c>
      <c r="FH437" s="240">
        <f t="shared" ca="1" si="1013"/>
        <v>3.0993434796710732E-4</v>
      </c>
      <c r="FI437" s="240">
        <f t="shared" ca="1" si="1014"/>
        <v>-5.8962398246262715E-4</v>
      </c>
      <c r="FJ437" s="240">
        <f t="shared" ca="1" si="1015"/>
        <v>3.2383266934230604E-5</v>
      </c>
      <c r="FK437" s="240">
        <f t="shared" ca="1" si="1016"/>
        <v>5.7082325008174094E-4</v>
      </c>
      <c r="FL437" s="240">
        <f t="shared" ca="1" si="1017"/>
        <v>-3.6378575277286687E-4</v>
      </c>
      <c r="FM437" s="240">
        <f t="shared" ca="1" si="1018"/>
        <v>-3.5962039041486434E-4</v>
      </c>
      <c r="FN437" s="240">
        <f t="shared" ca="1" si="1019"/>
        <v>5.7257033070426226E-4</v>
      </c>
      <c r="FO437" s="240">
        <f t="shared" ca="1" si="1020"/>
        <v>2.7203603106935707E-5</v>
      </c>
      <c r="FP437" s="240">
        <f t="shared" ca="1" si="1021"/>
        <v>-5.8836390900036278E-4</v>
      </c>
      <c r="FQ437" s="240">
        <f t="shared" ca="1" si="1022"/>
        <v>3.1438245175775185E-4</v>
      </c>
      <c r="FR437" s="240">
        <f t="shared" ca="1" si="1023"/>
        <v>4.0584309191442466E-4</v>
      </c>
      <c r="FS437" s="240">
        <f t="shared" ca="1" si="1024"/>
        <v>-5.5000251366242082E-4</v>
      </c>
      <c r="FT437" s="240">
        <f t="shared" ca="1" si="1025"/>
        <v>-8.6528487579145701E-5</v>
      </c>
      <c r="FU437" s="240">
        <f t="shared" ca="1" si="1026"/>
        <v>6.0023830184288327E-4</v>
      </c>
      <c r="FV437" s="240">
        <f t="shared" ca="1" si="1027"/>
        <v>-2.6195147587330838E-4</v>
      </c>
      <c r="FW437" s="240">
        <f t="shared" ca="1" si="1028"/>
        <v>-4.4815730258244871E-4</v>
      </c>
      <c r="FX437" s="240">
        <f t="shared" ca="1" si="1029"/>
        <v>5.2213787175206582E-4</v>
      </c>
      <c r="FY437" s="240">
        <f t="shared" ca="1" si="1030"/>
        <v>1.4502005541468591E-4</v>
      </c>
      <c r="FZ437" s="240">
        <f t="shared" ca="1" si="1031"/>
        <v>-6.0633207171502748E-4</v>
      </c>
      <c r="GA437" s="240">
        <f t="shared" ca="1" si="1032"/>
        <v>2.069977640789628E-4</v>
      </c>
      <c r="GB437" s="240">
        <f t="shared" ca="1" si="1033"/>
        <v>4.8615551343892386E-4</v>
      </c>
      <c r="GC437" s="240">
        <f t="shared" ca="1" si="1034"/>
        <v>-4.8924475670714508E-4</v>
      </c>
      <c r="GD437" s="240">
        <f t="shared" ca="1" si="1035"/>
        <v>-2.0211500084058934E-4</v>
      </c>
      <c r="GE437" s="240">
        <f t="shared" ca="1" si="1036"/>
        <v>6.0658653228172629E-4</v>
      </c>
      <c r="GF437" s="240">
        <f t="shared" ca="1" si="1037"/>
        <v>-1.5005055066004918E-4</v>
      </c>
      <c r="GG437" s="240">
        <f t="shared" ca="1" si="1038"/>
        <v>-5.194717809413233E-4</v>
      </c>
      <c r="GH437" s="240">
        <f t="shared" ca="1" si="1039"/>
        <v>4.5163994720674684E-4</v>
      </c>
      <c r="GI437" s="240">
        <f t="shared" ca="1" si="1040"/>
        <v>2.5726346832106659E-4</v>
      </c>
      <c r="GJ437" s="240">
        <f t="shared" ca="1" si="1041"/>
        <v>-6.0099923294862519E-4</v>
      </c>
      <c r="GK437" s="240">
        <f t="shared" ca="1" si="1042"/>
        <v>9.165826841227088E-5</v>
      </c>
      <c r="GL437" s="240">
        <f t="shared" ca="1" si="1043"/>
        <v>5.4778525122109792E-4</v>
      </c>
      <c r="GM437" s="240">
        <f t="shared" ca="1" si="1044"/>
        <v>-4.0968559812321422E-4</v>
      </c>
      <c r="GN437" s="240">
        <f t="shared" ca="1" si="1045"/>
        <v>-3.0993434796709556E-4</v>
      </c>
      <c r="GO437" s="240">
        <f t="shared" ca="1" si="1046"/>
        <v>5.8962398246262227E-4</v>
      </c>
      <c r="GP437" s="240">
        <f t="shared" ca="1" si="1047"/>
        <v>-3.2383266934209808E-5</v>
      </c>
      <c r="GQ437" s="240">
        <f t="shared" ca="1" si="1048"/>
        <v>-5.7082325008173628E-4</v>
      </c>
      <c r="GR437" s="240">
        <f t="shared" ca="1" si="1049"/>
        <v>3.6378575277285028E-4</v>
      </c>
      <c r="GS437" s="240">
        <f t="shared" ca="1" si="1050"/>
        <v>3.5962039041485328E-4</v>
      </c>
      <c r="GT437" s="240">
        <f t="shared" ca="1" si="1051"/>
        <v>-5.7257033070425521E-4</v>
      </c>
      <c r="GU437" s="240">
        <f t="shared" ca="1" si="1052"/>
        <v>-2.7203603106922033E-5</v>
      </c>
      <c r="GV437" s="240">
        <f t="shared" ca="1" si="1053"/>
        <v>5.8836390900036787E-4</v>
      </c>
      <c r="GW437" s="240">
        <f t="shared" ca="1" si="1054"/>
        <v>-3.1438245175776356E-4</v>
      </c>
      <c r="GX437" s="240">
        <f t="shared" ca="1" si="1055"/>
        <v>-4.0584309191444011E-4</v>
      </c>
      <c r="GY437" s="240">
        <f t="shared" ca="1" si="1056"/>
        <v>5.5000251366242668E-4</v>
      </c>
      <c r="GZ437" s="240">
        <f t="shared" ca="1" si="1057"/>
        <v>8.65284875791663E-5</v>
      </c>
      <c r="HA437" s="240">
        <f t="shared" ca="1" si="1058"/>
        <v>-6.0023830184288631E-4</v>
      </c>
      <c r="HB437" s="240">
        <f t="shared" ca="1" si="1059"/>
        <v>2.6195147587332074E-4</v>
      </c>
      <c r="HC437" s="240">
        <f t="shared" ca="1" si="1060"/>
        <v>4.481573025824628E-4</v>
      </c>
      <c r="HD437" s="240">
        <f t="shared" ca="1" si="1061"/>
        <v>-5.2213787175207286E-4</v>
      </c>
      <c r="HE437" s="240">
        <f t="shared" ca="1" si="1062"/>
        <v>-1.4502005541470613E-4</v>
      </c>
      <c r="HF437" s="240">
        <f t="shared" ca="1" si="1063"/>
        <v>6.0633207171502672E-4</v>
      </c>
      <c r="HG437" s="240">
        <f t="shared" ca="1" si="1064"/>
        <v>-2.0699776407894323E-4</v>
      </c>
      <c r="HH437" s="240">
        <f t="shared" ca="1" si="1065"/>
        <v>-4.8615551343891567E-4</v>
      </c>
      <c r="HI437" s="240">
        <f t="shared" ca="1" si="1066"/>
        <v>4.8924475670713273E-4</v>
      </c>
      <c r="HJ437" s="240">
        <f t="shared" ca="1" si="1067"/>
        <v>2.0211500084057644E-4</v>
      </c>
      <c r="HK437" s="240">
        <f t="shared" ca="1" si="1068"/>
        <v>-6.0658653228172531E-4</v>
      </c>
      <c r="HL437" s="240">
        <f t="shared" ca="1" si="1069"/>
        <v>1.5005055066002901E-4</v>
      </c>
      <c r="HM437" s="240">
        <f t="shared" ca="1" si="1070"/>
        <v>5.1947178094131625E-4</v>
      </c>
      <c r="HN437" s="240">
        <f t="shared" ca="1" si="1071"/>
        <v>-4.5163994720673291E-4</v>
      </c>
      <c r="HO437" s="240">
        <f t="shared" ca="1" si="1072"/>
        <v>-2.5726346832105423E-4</v>
      </c>
      <c r="HP437" s="240">
        <f t="shared" ca="1" si="1073"/>
        <v>6.0099923294862226E-4</v>
      </c>
      <c r="HQ437" s="240">
        <f t="shared" ca="1" si="1074"/>
        <v>-9.1658268412284419E-5</v>
      </c>
      <c r="HR437" s="240">
        <f t="shared" ca="1" si="1075"/>
        <v>-5.4778525122110692E-4</v>
      </c>
      <c r="HS437" s="240">
        <f t="shared" ca="1" si="1076"/>
        <v>4.0968559812322431E-4</v>
      </c>
      <c r="HT437" s="240">
        <f t="shared" ca="1" si="1077"/>
        <v>3.0993434796711345E-4</v>
      </c>
      <c r="HU437" s="240">
        <f t="shared" ca="1" si="1078"/>
        <v>-5.8962398246262553E-4</v>
      </c>
      <c r="HV437" s="240">
        <f t="shared" ca="1" si="1079"/>
        <v>3.2383266934189011E-5</v>
      </c>
      <c r="HW437" s="240">
        <f t="shared" ca="1" si="1080"/>
        <v>5.7082325008174343E-4</v>
      </c>
      <c r="HX437" s="240">
        <f t="shared" ca="1" si="1081"/>
        <v>-3.6378575277286118E-4</v>
      </c>
      <c r="HY437" s="240">
        <f t="shared" ca="1" si="1082"/>
        <v>-3.5962039041487009E-4</v>
      </c>
      <c r="HZ437" s="240">
        <f t="shared" ca="1" si="1083"/>
        <v>5.7257033070425977E-4</v>
      </c>
      <c r="IA437" s="240">
        <f t="shared" ca="1" si="1084"/>
        <v>2.7203603106942842E-5</v>
      </c>
      <c r="IB437" s="240">
        <f t="shared" ca="1" si="1085"/>
        <v>-5.8836390900036451E-4</v>
      </c>
      <c r="IC437" s="240">
        <f t="shared" ca="1" si="1086"/>
        <v>3.1438245175774573E-4</v>
      </c>
      <c r="ID437" s="240">
        <f t="shared" ca="1" si="1087"/>
        <v>4.0584309191442998E-4</v>
      </c>
      <c r="IE437" s="240">
        <f t="shared" ca="1" si="1088"/>
        <v>-5.9548898263273964E-4</v>
      </c>
      <c r="IF437" s="240">
        <f t="shared" ca="1" si="1089"/>
        <v>-8.6528487579152748E-5</v>
      </c>
      <c r="IG437" s="240">
        <f t="shared" ca="1" si="1090"/>
        <v>6.0023830184288425E-4</v>
      </c>
      <c r="IH437" s="240">
        <f t="shared" ca="1" si="1091"/>
        <v>-2.6195147587330193E-4</v>
      </c>
      <c r="II437" s="240">
        <f t="shared" ca="1" si="1092"/>
        <v>-4.4815730258245364E-4</v>
      </c>
      <c r="IJ437" s="240">
        <f t="shared" ca="1" si="1093"/>
        <v>5.2213787175206213E-4</v>
      </c>
      <c r="IK437" s="240">
        <f t="shared" ca="1" si="1094"/>
        <v>1.4502005541469284E-4</v>
      </c>
      <c r="IL437" s="240">
        <f t="shared" ca="1" si="1095"/>
        <v>-6.063320717150278E-4</v>
      </c>
      <c r="IM437" s="240">
        <f t="shared" ca="1" si="1096"/>
        <v>2.0699776407895608E-4</v>
      </c>
      <c r="IN437" s="240">
        <f t="shared" ca="1" si="1097"/>
        <v>4.8615551343892809E-4</v>
      </c>
      <c r="IO437" s="240">
        <f t="shared" ca="1" si="1098"/>
        <v>-4.8924475670714086E-4</v>
      </c>
      <c r="IP437" s="240">
        <f t="shared" ca="1" si="1099"/>
        <v>-2.0211500084059606E-4</v>
      </c>
      <c r="IQ437" s="240">
        <f t="shared" ca="1" si="1100"/>
        <v>6.0658653228172596E-4</v>
      </c>
      <c r="IR437" s="240">
        <f t="shared" ca="1" si="1101"/>
        <v>-1.5005055066004229E-4</v>
      </c>
      <c r="IS437" s="240">
        <f t="shared" ca="1" si="1102"/>
        <v>-5.1947178094132699E-4</v>
      </c>
      <c r="IT437" s="240">
        <f t="shared" ca="1" si="1103"/>
        <v>4.5163994720674207E-4</v>
      </c>
      <c r="IU437" s="240">
        <f t="shared" ca="1" si="1104"/>
        <v>2.5726346832107309E-4</v>
      </c>
      <c r="IV437" s="240">
        <f t="shared" ca="1" si="1105"/>
        <v>-6.0099923294862421E-4</v>
      </c>
      <c r="IW437" s="240">
        <f t="shared" ca="1" si="1106"/>
        <v>9.1658268412263819E-5</v>
      </c>
      <c r="IX437" s="240">
        <f t="shared" ca="1" si="1107"/>
        <v>5.4778525122110096E-4</v>
      </c>
      <c r="IY437" s="240">
        <f t="shared" ca="1" si="1108"/>
        <v>-4.0968559812320891E-4</v>
      </c>
      <c r="IZ437" s="240">
        <f t="shared" ca="1" si="1109"/>
        <v>-3.0993434796710163E-4</v>
      </c>
      <c r="JA437" s="240">
        <f t="shared" ca="1" si="1110"/>
        <v>5.8962398246262054E-4</v>
      </c>
      <c r="JB437" s="240">
        <f t="shared" ca="1" si="1111"/>
        <v>-3.2383266934202679E-5</v>
      </c>
    </row>
    <row r="438" spans="2:262">
      <c r="B438" s="248">
        <v>77</v>
      </c>
      <c r="C438" s="247">
        <f t="shared" si="1112"/>
        <v>1.5039062500000009E-3</v>
      </c>
      <c r="D438" s="244">
        <f t="shared" ca="1" si="855"/>
        <v>79.323771961231898</v>
      </c>
      <c r="E438" s="243">
        <f ca="1">CE361</f>
        <v>-0.67622803876810367</v>
      </c>
      <c r="F438" s="242">
        <v>77</v>
      </c>
      <c r="G438" s="240">
        <f t="shared" ca="1" si="856"/>
        <v>1.078264494735269E-4</v>
      </c>
      <c r="H438" s="240">
        <f t="shared" ca="1" si="857"/>
        <v>-8.5773920408940748E-5</v>
      </c>
      <c r="I438" s="240">
        <f t="shared" ca="1" si="858"/>
        <v>-5.4015024204101821E-5</v>
      </c>
      <c r="J438" s="240">
        <f t="shared" ca="1" si="859"/>
        <v>1.1966097400900258E-4</v>
      </c>
      <c r="K438" s="240">
        <f t="shared" ca="1" si="860"/>
        <v>-2.1055900965839126E-5</v>
      </c>
      <c r="L438" s="240">
        <f t="shared" ca="1" si="861"/>
        <v>-1.0645127068774037E-4</v>
      </c>
      <c r="M438" s="240">
        <f t="shared" ca="1" si="862"/>
        <v>8.7839540679846879E-5</v>
      </c>
      <c r="N438" s="240">
        <f t="shared" ca="1" si="863"/>
        <v>5.134395069515323E-5</v>
      </c>
      <c r="O438" s="240">
        <f t="shared" ca="1" si="864"/>
        <v>-1.2005086030586796E-4</v>
      </c>
      <c r="P438" s="240">
        <f t="shared" ca="1" si="865"/>
        <v>2.3971574899104614E-5</v>
      </c>
      <c r="Q438" s="240">
        <f t="shared" ca="1" si="866"/>
        <v>1.0501196963696092E-4</v>
      </c>
      <c r="R438" s="240">
        <f t="shared" ca="1" si="867"/>
        <v>-8.9852249695979462E-5</v>
      </c>
      <c r="S438" s="240">
        <f t="shared" ca="1" si="868"/>
        <v>-4.8641949510179762E-5</v>
      </c>
      <c r="T438" s="240">
        <f t="shared" ca="1" si="869"/>
        <v>1.2036843245347584E-4</v>
      </c>
      <c r="U438" s="241">
        <f t="shared" ca="1" si="870"/>
        <v>-2.6872809252005593E-5</v>
      </c>
      <c r="V438" s="240">
        <f t="shared" ca="1" si="871"/>
        <v>-1.0350941330232276E-4</v>
      </c>
      <c r="W438" s="240">
        <f t="shared" ca="1" si="872"/>
        <v>9.1810835076687355E-5</v>
      </c>
      <c r="X438" s="240">
        <f t="shared" ca="1" si="873"/>
        <v>4.5910648233660813E-5</v>
      </c>
      <c r="Y438" s="240">
        <f t="shared" ca="1" si="874"/>
        <v>-1.2061349915823937E-4</v>
      </c>
      <c r="Z438" s="240">
        <f t="shared" ca="1" si="875"/>
        <v>2.9757856429452645E-5</v>
      </c>
      <c r="AA438" s="240">
        <f t="shared" ca="1" si="876"/>
        <v>1.0194450676757727E-4</v>
      </c>
      <c r="AB438" s="240">
        <f t="shared" ca="1" si="877"/>
        <v>-9.3714117043373018E-5</v>
      </c>
      <c r="AC438" s="240">
        <f t="shared" ca="1" si="878"/>
        <v>-4.3151692099355996E-5</v>
      </c>
      <c r="AD438" s="240">
        <f t="shared" ca="1" si="879"/>
        <v>1.2078591280113916E-4</v>
      </c>
      <c r="AE438" s="240">
        <f t="shared" ca="1" si="880"/>
        <v>-3.2624978586904094E-5</v>
      </c>
      <c r="AF438" s="240">
        <f t="shared" ca="1" si="881"/>
        <v>-1.0031819267390589E-4</v>
      </c>
      <c r="AG438" s="240">
        <f t="shared" ca="1" si="882"/>
        <v>9.5560949130148295E-5</v>
      </c>
      <c r="AH438" s="240">
        <f t="shared" ca="1" si="883"/>
        <v>4.0366742999276239E-5</v>
      </c>
      <c r="AI438" s="240">
        <f t="shared" ca="1" si="884"/>
        <v>-1.2088556952664375E-4</v>
      </c>
      <c r="AJ438" s="240">
        <f t="shared" ca="1" si="885"/>
        <v>3.5472448677181327E-5</v>
      </c>
      <c r="AK438" s="240">
        <f t="shared" ca="1" si="886"/>
        <v>9.8631450652106586E-5</v>
      </c>
      <c r="AL438" s="240">
        <f t="shared" ca="1" si="887"/>
        <v>-9.735021887442162E-5</v>
      </c>
      <c r="AM438" s="240">
        <f t="shared" ca="1" si="888"/>
        <v>-3.7557478482623457E-5</v>
      </c>
      <c r="AN438" s="240">
        <f t="shared" ca="1" si="889"/>
        <v>1.2091240930526807E-4</v>
      </c>
      <c r="AO438" s="240">
        <f t="shared" ca="1" si="890"/>
        <v>-3.8298551490776526E-5</v>
      </c>
      <c r="AP438" s="240">
        <f t="shared" ca="1" si="891"/>
        <v>-9.6885296732501422E-5</v>
      </c>
      <c r="AQ438" s="240">
        <f t="shared" ca="1" si="892"/>
        <v>9.9080848487004635E-5</v>
      </c>
      <c r="AR438" s="240">
        <f t="shared" ca="1" si="893"/>
        <v>3.4725590745296502E-5</v>
      </c>
      <c r="AS438" s="240">
        <f t="shared" ca="1" si="894"/>
        <v>-1.2086641596973311E-4</v>
      </c>
      <c r="AT438" s="240">
        <f t="shared" ca="1" si="895"/>
        <v>4.1101584689027946E-5</v>
      </c>
      <c r="AU438" s="240">
        <f t="shared" ca="1" si="896"/>
        <v>9.508078273291969E-5</v>
      </c>
      <c r="AV438" s="240">
        <f t="shared" ca="1" si="897"/>
        <v>-1.0075179550133014E-4</v>
      </c>
      <c r="AW438" s="240">
        <f t="shared" ca="1" si="898"/>
        <v>-3.1872785610578865E-5</v>
      </c>
      <c r="AX438" s="240">
        <f t="shared" ca="1" si="899"/>
        <v>1.2074761722470436E-4</v>
      </c>
      <c r="AY438" s="240">
        <f t="shared" ca="1" si="900"/>
        <v>-4.3879859829549944E-5</v>
      </c>
      <c r="AZ438" s="240">
        <f t="shared" ca="1" si="901"/>
        <v>-9.3218995625119134E-5</v>
      </c>
      <c r="BA438" s="240">
        <f t="shared" ca="1" si="902"/>
        <v>1.0236205340139793E-4</v>
      </c>
      <c r="BB438" s="240">
        <f t="shared" ca="1" si="903"/>
        <v>2.9000781501609635E-5</v>
      </c>
      <c r="BC438" s="240">
        <f t="shared" ca="1" si="904"/>
        <v>-1.205560846301037E-4</v>
      </c>
      <c r="BD438" s="240">
        <f t="shared" ca="1" si="905"/>
        <v>4.6631703383284256E-5</v>
      </c>
      <c r="BE438" s="240">
        <f t="shared" ca="1" si="906"/>
        <v>9.1301056880036758E-5</v>
      </c>
      <c r="BF438" s="240">
        <f t="shared" ca="1" si="907"/>
        <v>-1.0391065222806042E-4</v>
      </c>
      <c r="BG438" s="240">
        <f t="shared" ca="1" si="908"/>
        <v>-2.6111308406272913E-5</v>
      </c>
      <c r="BH438" s="240">
        <f t="shared" ca="1" si="909"/>
        <v>1.2029193355800422E-4</v>
      </c>
      <c r="BI438" s="240">
        <f t="shared" ca="1" si="910"/>
        <v>-4.9355457742572176E-5</v>
      </c>
      <c r="BJ438" s="240">
        <f t="shared" ca="1" si="911"/>
        <v>-8.9328121792256262E-5</v>
      </c>
      <c r="BK438" s="240">
        <f t="shared" ca="1" si="912"/>
        <v>1.0539665916329031E-4</v>
      </c>
      <c r="BL438" s="240">
        <f t="shared" ca="1" si="913"/>
        <v>2.3206106835116957E-5</v>
      </c>
      <c r="BM438" s="240">
        <f t="shared" ca="1" si="914"/>
        <v>-1.1995532312313449E-4</v>
      </c>
      <c r="BN438" s="240">
        <f t="shared" ca="1" si="915"/>
        <v>5.2049482219635414E-5</v>
      </c>
      <c r="BO438" s="240">
        <f t="shared" ca="1" si="916"/>
        <v>8.7301378784101737E-5</v>
      </c>
      <c r="BP438" s="240">
        <f t="shared" ca="1" si="917"/>
        <v>-1.0681917909207516E-4</v>
      </c>
      <c r="BQ438" s="240">
        <f t="shared" ca="1" si="918"/>
        <v>-2.0286926772935754E-5</v>
      </c>
      <c r="BR438" s="240">
        <f t="shared" ca="1" si="919"/>
        <v>1.1954645608703386E-4</v>
      </c>
      <c r="BS438" s="240">
        <f t="shared" ca="1" si="920"/>
        <v>-5.471215403486505E-5</v>
      </c>
      <c r="BT438" s="240">
        <f t="shared" ca="1" si="921"/>
        <v>-8.5222048689776486E-5</v>
      </c>
      <c r="BU438" s="240">
        <f t="shared" ca="1" si="922"/>
        <v>1.0817735514160133E-4</v>
      </c>
      <c r="BV438" s="240">
        <f t="shared" ca="1" si="923"/>
        <v>1.735552662464189E-5</v>
      </c>
      <c r="BW438" s="240">
        <f t="shared" ca="1" si="924"/>
        <v>-1.1906557873591631E-4</v>
      </c>
      <c r="BX438" s="240">
        <f t="shared" ca="1" si="925"/>
        <v>5.7341869294324816E-5</v>
      </c>
      <c r="BY438" s="240">
        <f t="shared" ca="1" si="926"/>
        <v>8.3091384019978178E-5</v>
      </c>
      <c r="BZ438" s="240">
        <f t="shared" ca="1" si="927"/>
        <v>-1.0947036919740277E-4</v>
      </c>
      <c r="CA438" s="240">
        <f t="shared" ca="1" si="928"/>
        <v>-1.4413672156077676E-5</v>
      </c>
      <c r="CB438" s="240">
        <f t="shared" ca="1" si="929"/>
        <v>1.1851298073231667E-4</v>
      </c>
      <c r="CC438" s="240">
        <f t="shared" ca="1" si="930"/>
        <v>-5.9937043955869251E-5</v>
      </c>
      <c r="CD438" s="240">
        <f t="shared" ca="1" si="931"/>
        <v>-8.0910668207431915E-5</v>
      </c>
      <c r="CE438" s="240">
        <f t="shared" ca="1" si="932"/>
        <v>1.1069744239615901E-4</v>
      </c>
      <c r="CF438" s="240">
        <f t="shared" ca="1" si="933"/>
        <v>1.1463135430365153E-5</v>
      </c>
      <c r="CG438" s="240">
        <f t="shared" ca="1" si="934"/>
        <v>-1.1788899494061036E-4</v>
      </c>
      <c r="CH438" s="240">
        <f t="shared" ca="1" si="935"/>
        <v>6.2496114783328071E-5</v>
      </c>
      <c r="CI438" s="240">
        <f t="shared" ca="1" si="936"/>
        <v>7.8681214833804813E-5</v>
      </c>
      <c r="CJ438" s="240">
        <f t="shared" ca="1" si="937"/>
        <v>-1.1185783559486116E-4</v>
      </c>
      <c r="CK438" s="240">
        <f t="shared" ca="1" si="938"/>
        <v>-8.505693740507041E-6</v>
      </c>
      <c r="CL438" s="240">
        <f t="shared" ca="1" si="939"/>
        <v>1.1719399722650449E-4</v>
      </c>
      <c r="CM438" s="240">
        <f t="shared" ca="1" si="940"/>
        <v>-6.5017540288118746E-5</v>
      </c>
      <c r="CN438" s="240">
        <f t="shared" ca="1" si="941"/>
        <v>-7.6404366838439341E-5</v>
      </c>
      <c r="CO438" s="240">
        <f t="shared" ca="1" si="942"/>
        <v>1.1295084981603355E-4</v>
      </c>
      <c r="CP438" s="240">
        <f t="shared" ca="1" si="943"/>
        <v>5.5431285387845942E-6</v>
      </c>
      <c r="CQ438" s="240">
        <f t="shared" ca="1" si="944"/>
        <v>-1.1642840623063606E-4</v>
      </c>
      <c r="CR438" s="240">
        <f t="shared" ca="1" si="945"/>
        <v>6.7499801657805173E-5</v>
      </c>
      <c r="CS438" s="240">
        <f t="shared" ca="1" si="946"/>
        <v>7.408149570943636E-5</v>
      </c>
      <c r="CT438" s="240">
        <f t="shared" ca="1" si="947"/>
        <v>-1.1397582666878232E-4</v>
      </c>
      <c r="CU438" s="240">
        <f t="shared" ca="1" si="948"/>
        <v>-2.5772243637047416E-6</v>
      </c>
      <c r="CV438" s="240">
        <f t="shared" ca="1" si="949"/>
        <v>1.1559268311639189E-4</v>
      </c>
      <c r="CW438" s="240">
        <f t="shared" ca="1" si="950"/>
        <v>-6.994140367095025E-5</v>
      </c>
      <c r="CX438" s="240">
        <f t="shared" ca="1" si="951"/>
        <v>-7.1714000657500867E-5</v>
      </c>
      <c r="CY438" s="240">
        <f t="shared" ca="1" si="952"/>
        <v>1.1493214874537531E-4</v>
      </c>
      <c r="CZ438" s="240">
        <f t="shared" ca="1" si="953"/>
        <v>-3.9023223496661359E-7</v>
      </c>
      <c r="DA438" s="240">
        <f t="shared" ca="1" si="954"/>
        <v>-1.1468733129212825E-4</v>
      </c>
      <c r="DB438" s="240">
        <f t="shared" ca="1" si="955"/>
        <v>7.2340875597804293E-5</v>
      </c>
      <c r="DC438" s="240">
        <f t="shared" ca="1" si="956"/>
        <v>6.9303307773131251E-5</v>
      </c>
      <c r="DD438" s="240">
        <f t="shared" ca="1" si="957"/>
        <v>-1.1581923999315504E-4</v>
      </c>
      <c r="DE438" s="240">
        <f t="shared" ca="1" si="958"/>
        <v>3.357453772327917E-6</v>
      </c>
      <c r="DF438" s="240">
        <f t="shared" ca="1" si="959"/>
        <v>1.1371289610792866E-4</v>
      </c>
      <c r="DG438" s="240">
        <f t="shared" ca="1" si="960"/>
        <v>-7.4696772086195018E-5</v>
      </c>
      <c r="DH438" s="240">
        <f t="shared" ca="1" si="961"/>
        <v>-6.6850869167573877E-5</v>
      </c>
      <c r="DI438" s="240">
        <f t="shared" ca="1" si="962"/>
        <v>1.1663656606152221E-4</v>
      </c>
      <c r="DJ438" s="240">
        <f t="shared" ca="1" si="963"/>
        <v>-6.3226529050834846E-6</v>
      </c>
      <c r="DK438" s="240">
        <f t="shared" ca="1" si="964"/>
        <v>-1.1266996452711391E-4</v>
      </c>
      <c r="DL438" s="240">
        <f t="shared" ca="1" si="965"/>
        <v>7.7007674032175943E-5</v>
      </c>
      <c r="DM438" s="240">
        <f t="shared" ca="1" si="966"/>
        <v>6.4358162098147835E-5</v>
      </c>
      <c r="DN438" s="240">
        <f t="shared" ca="1" si="967"/>
        <v>-1.1738363462381698E-4</v>
      </c>
      <c r="DO438" s="240">
        <f t="shared" ca="1" si="968"/>
        <v>9.2840435081448166E-6</v>
      </c>
      <c r="DP438" s="240">
        <f t="shared" ca="1" si="969"/>
        <v>1.1155916477266811E-4</v>
      </c>
      <c r="DQ438" s="240">
        <f t="shared" ca="1" si="970"/>
        <v>-7.927218943481966E-5</v>
      </c>
      <c r="DR438" s="240">
        <f t="shared" ca="1" si="971"/>
        <v>-6.1826688078377655E-5</v>
      </c>
      <c r="DS438" s="240">
        <f t="shared" ca="1" si="972"/>
        <v>1.1805999567387034E-4</v>
      </c>
      <c r="DT438" s="240">
        <f t="shared" ca="1" si="973"/>
        <v>-1.2239841750553018E-5</v>
      </c>
      <c r="DU438" s="240">
        <f t="shared" ca="1" si="974"/>
        <v>-1.1038116594883045E-4</v>
      </c>
      <c r="DV438" s="240">
        <f t="shared" ca="1" si="975"/>
        <v>8.1488954234728496E-5</v>
      </c>
      <c r="DW438" s="240">
        <f t="shared" ca="1" si="976"/>
        <v>5.9257971973560779E-5</v>
      </c>
      <c r="DX438" s="240">
        <f t="shared" ca="1" si="977"/>
        <v>-1.1866524179707809E-4</v>
      </c>
      <c r="DY438" s="240">
        <f t="shared" ca="1" si="978"/>
        <v>1.5188267169964431E-5</v>
      </c>
      <c r="DZ438" s="240">
        <f t="shared" ca="1" si="979"/>
        <v>1.0913667763804146E-4</v>
      </c>
      <c r="EA438" s="240">
        <f t="shared" ca="1" si="980"/>
        <v>-8.3656633135672091E-5</v>
      </c>
      <c r="EB438" s="240">
        <f t="shared" ca="1" si="981"/>
        <v>-5.6653561082222338E-5</v>
      </c>
      <c r="EC438" s="240">
        <f t="shared" ca="1" si="982"/>
        <v>1.1919900841580583E-4</v>
      </c>
      <c r="ED438" s="240">
        <f t="shared" ca="1" si="983"/>
        <v>-1.8127543745161955E-5</v>
      </c>
      <c r="EE438" s="240">
        <f t="shared" ca="1" si="984"/>
        <v>-1.0782644947352645E-4</v>
      </c>
      <c r="EF438" s="240">
        <f t="shared" ca="1" si="985"/>
        <v>8.5773920408940206E-5</v>
      </c>
      <c r="EG438" s="240">
        <f t="shared" ca="1" si="986"/>
        <v>5.4015024204101014E-5</v>
      </c>
      <c r="EH438" s="240">
        <f t="shared" ca="1" si="987"/>
        <v>-1.1966097400900247E-4</v>
      </c>
      <c r="EI438" s="240">
        <f t="shared" ca="1" si="988"/>
        <v>2.1055900965839905E-5</v>
      </c>
      <c r="EJ438" s="240">
        <f t="shared" ca="1" si="989"/>
        <v>1.0645127068774082E-4</v>
      </c>
      <c r="EK438" s="240">
        <f t="shared" ca="1" si="990"/>
        <v>-8.7839540679847421E-5</v>
      </c>
      <c r="EL438" s="240">
        <f t="shared" ca="1" si="991"/>
        <v>-5.1343950695150959E-5</v>
      </c>
      <c r="EM438" s="240">
        <f t="shared" ca="1" si="992"/>
        <v>1.2005086030586801E-4</v>
      </c>
      <c r="EN438" s="240">
        <f t="shared" ca="1" si="993"/>
        <v>-2.39715748991035E-5</v>
      </c>
      <c r="EO438" s="240">
        <f t="shared" ca="1" si="994"/>
        <v>-1.0501196963696234E-4</v>
      </c>
      <c r="EP438" s="240">
        <f t="shared" ca="1" si="995"/>
        <v>8.9852249695981007E-5</v>
      </c>
      <c r="EQ438" s="240">
        <f t="shared" ca="1" si="996"/>
        <v>4.864194951017924E-5</v>
      </c>
      <c r="ER438" s="240">
        <f t="shared" ca="1" si="997"/>
        <v>-1.2036843245347572E-4</v>
      </c>
      <c r="ES438" s="240">
        <f t="shared" ca="1" si="998"/>
        <v>2.6872809252002808E-5</v>
      </c>
      <c r="ET438" s="240">
        <f t="shared" ca="1" si="999"/>
        <v>1.0350941330232155E-4</v>
      </c>
      <c r="EU438" s="240">
        <f t="shared" ca="1" si="1000"/>
        <v>-9.1810835076687464E-5</v>
      </c>
      <c r="EV438" s="240">
        <f t="shared" ca="1" si="1001"/>
        <v>-4.5910648233662257E-5</v>
      </c>
      <c r="EW438" s="240">
        <f t="shared" ca="1" si="1002"/>
        <v>1.2061349915823913E-4</v>
      </c>
      <c r="EX438" s="240">
        <f t="shared" ca="1" si="1003"/>
        <v>-2.9757856429454454E-5</v>
      </c>
      <c r="EY438" s="240">
        <f t="shared" ca="1" si="1004"/>
        <v>-1.019445067675772E-4</v>
      </c>
      <c r="EZ438" s="240">
        <f t="shared" ca="1" si="1005"/>
        <v>9.3714117043372028E-5</v>
      </c>
      <c r="FA438" s="240">
        <f t="shared" ca="1" si="1006"/>
        <v>4.3151692099359072E-5</v>
      </c>
      <c r="FB438" s="240">
        <f t="shared" ca="1" si="1007"/>
        <v>-1.2078591280113924E-4</v>
      </c>
      <c r="FC438" s="240">
        <f t="shared" ca="1" si="1008"/>
        <v>3.2624978586904237E-5</v>
      </c>
      <c r="FD438" s="240">
        <f t="shared" ca="1" si="1009"/>
        <v>1.0031819267390676E-4</v>
      </c>
      <c r="FE438" s="240">
        <f t="shared" ca="1" si="1010"/>
        <v>-9.556094913014629E-5</v>
      </c>
      <c r="FF438" s="240">
        <f t="shared" ca="1" si="1011"/>
        <v>-4.0366742999274478E-5</v>
      </c>
      <c r="FG438" s="240">
        <f t="shared" ca="1" si="1012"/>
        <v>1.2088556952664376E-4</v>
      </c>
      <c r="FH438" s="240">
        <f t="shared" ca="1" si="1013"/>
        <v>-3.5472448677179823E-5</v>
      </c>
      <c r="FI438" s="240">
        <f t="shared" ca="1" si="1014"/>
        <v>-9.8631450652108483E-5</v>
      </c>
      <c r="FJ438" s="240">
        <f t="shared" ca="1" si="1015"/>
        <v>9.7350218874422745E-5</v>
      </c>
      <c r="FK438" s="240">
        <f t="shared" ca="1" si="1016"/>
        <v>3.7557478482623314E-5</v>
      </c>
      <c r="FL438" s="240">
        <f t="shared" ca="1" si="1017"/>
        <v>-1.209124093052681E-4</v>
      </c>
      <c r="FM438" s="240">
        <f t="shared" ca="1" si="1018"/>
        <v>3.8298551490772596E-5</v>
      </c>
      <c r="FN438" s="240">
        <f t="shared" ca="1" si="1019"/>
        <v>9.6885296732500813E-5</v>
      </c>
      <c r="FO438" s="240">
        <f t="shared" ca="1" si="1020"/>
        <v>-9.9080848487004229E-5</v>
      </c>
      <c r="FP438" s="240">
        <f t="shared" ca="1" si="1021"/>
        <v>-3.4725590745298833E-5</v>
      </c>
      <c r="FQ438" s="240">
        <f t="shared" ca="1" si="1022"/>
        <v>1.2086641596973323E-4</v>
      </c>
      <c r="FR438" s="240">
        <f t="shared" ca="1" si="1023"/>
        <v>-4.1101584689028894E-5</v>
      </c>
      <c r="FS438" s="240">
        <f t="shared" ca="1" si="1024"/>
        <v>-9.5080782732920123E-5</v>
      </c>
      <c r="FT438" s="240">
        <f t="shared" ca="1" si="1025"/>
        <v>1.0075179550132879E-4</v>
      </c>
      <c r="FU438" s="240">
        <f t="shared" ca="1" si="1026"/>
        <v>3.187278561058287E-5</v>
      </c>
      <c r="FV438" s="240">
        <f t="shared" ca="1" si="1027"/>
        <v>-1.207476172247043E-4</v>
      </c>
      <c r="FW438" s="240">
        <f t="shared" ca="1" si="1028"/>
        <v>4.3879859829549273E-5</v>
      </c>
      <c r="FX438" s="240">
        <f t="shared" ca="1" si="1029"/>
        <v>9.3218995625120679E-5</v>
      </c>
      <c r="FY438" s="240">
        <f t="shared" ca="1" si="1030"/>
        <v>-1.0236205340139573E-4</v>
      </c>
      <c r="FZ438" s="240">
        <f t="shared" ca="1" si="1031"/>
        <v>-2.9000781501608663E-5</v>
      </c>
      <c r="GA438" s="240">
        <f t="shared" ca="1" si="1032"/>
        <v>1.2055608463010375E-4</v>
      </c>
      <c r="GB438" s="240">
        <f t="shared" ca="1" si="1033"/>
        <v>-4.6631703383282006E-5</v>
      </c>
      <c r="GC438" s="240">
        <f t="shared" ca="1" si="1034"/>
        <v>-9.1301056880039468E-5</v>
      </c>
      <c r="GD438" s="240">
        <f t="shared" ca="1" si="1035"/>
        <v>1.0391065222806095E-4</v>
      </c>
      <c r="GE438" s="240">
        <f t="shared" ca="1" si="1036"/>
        <v>2.6111308406273601E-5</v>
      </c>
      <c r="GF438" s="240">
        <f t="shared" ca="1" si="1037"/>
        <v>-1.2029193355800445E-4</v>
      </c>
      <c r="GG438" s="240">
        <f t="shared" ca="1" si="1038"/>
        <v>4.9355457742568395E-5</v>
      </c>
      <c r="GH438" s="240">
        <f t="shared" ca="1" si="1039"/>
        <v>8.9328121792255584E-5</v>
      </c>
      <c r="GI438" s="240">
        <f t="shared" ca="1" si="1040"/>
        <v>-1.0539665916328997E-4</v>
      </c>
      <c r="GJ438" s="240">
        <f t="shared" ca="1" si="1041"/>
        <v>-2.3206106835119335E-5</v>
      </c>
      <c r="GK438" s="240">
        <f t="shared" ca="1" si="1042"/>
        <v>1.1995532312313502E-4</v>
      </c>
      <c r="GL438" s="240">
        <f t="shared" ca="1" si="1043"/>
        <v>-5.2049482219636329E-5</v>
      </c>
      <c r="GM438" s="240">
        <f t="shared" ca="1" si="1044"/>
        <v>-8.7301378784102211E-5</v>
      </c>
      <c r="GN438" s="240">
        <f t="shared" ca="1" si="1045"/>
        <v>1.0681917909207402E-4</v>
      </c>
      <c r="GO438" s="240">
        <f t="shared" ca="1" si="1046"/>
        <v>2.0286926772939846E-5</v>
      </c>
      <c r="GP438" s="240">
        <f t="shared" ca="1" si="1047"/>
        <v>-1.1954645608703371E-4</v>
      </c>
      <c r="GQ438" s="240">
        <f t="shared" ca="1" si="1048"/>
        <v>5.471215403486442E-5</v>
      </c>
      <c r="GR438" s="240">
        <f t="shared" ca="1" si="1049"/>
        <v>8.5222048689778194E-5</v>
      </c>
      <c r="GS438" s="240">
        <f t="shared" ca="1" si="1050"/>
        <v>-1.0817735514160253E-4</v>
      </c>
      <c r="GT438" s="240">
        <f t="shared" ca="1" si="1051"/>
        <v>-1.7355526624642592E-5</v>
      </c>
      <c r="GU438" s="240">
        <f t="shared" ca="1" si="1052"/>
        <v>1.1906557873591643E-4</v>
      </c>
      <c r="GV438" s="240">
        <f t="shared" ca="1" si="1053"/>
        <v>-5.7341869294321163E-5</v>
      </c>
      <c r="GW438" s="240">
        <f t="shared" ca="1" si="1054"/>
        <v>-8.3091384019976186E-5</v>
      </c>
      <c r="GX438" s="240">
        <f t="shared" ca="1" si="1055"/>
        <v>1.0947036919740246E-4</v>
      </c>
      <c r="GY438" s="240">
        <f t="shared" ca="1" si="1056"/>
        <v>1.4413672156078381E-5</v>
      </c>
      <c r="GZ438" s="240">
        <f t="shared" ca="1" si="1057"/>
        <v>-1.1851298073231748E-4</v>
      </c>
      <c r="HA438" s="240">
        <f t="shared" ca="1" si="1058"/>
        <v>5.9937043955871616E-5</v>
      </c>
      <c r="HB438" s="240">
        <f t="shared" ca="1" si="1059"/>
        <v>8.0910668207432443E-5</v>
      </c>
      <c r="HC438" s="240">
        <f t="shared" ca="1" si="1060"/>
        <v>-1.1069744239615872E-4</v>
      </c>
      <c r="HD438" s="240">
        <f t="shared" ca="1" si="1061"/>
        <v>-1.1463135430369283E-5</v>
      </c>
      <c r="HE438" s="240">
        <f t="shared" ca="1" si="1062"/>
        <v>1.1788899494060974E-4</v>
      </c>
      <c r="HF438" s="240">
        <f t="shared" ca="1" si="1063"/>
        <v>-6.2496114783327462E-5</v>
      </c>
      <c r="HG438" s="240">
        <f t="shared" ca="1" si="1064"/>
        <v>-7.8681214833805355E-5</v>
      </c>
      <c r="HH438" s="240">
        <f t="shared" ca="1" si="1065"/>
        <v>1.1185783559485959E-4</v>
      </c>
      <c r="HI438" s="240">
        <f t="shared" ca="1" si="1066"/>
        <v>8.5056937405043203E-6</v>
      </c>
      <c r="HJ438" s="240">
        <f t="shared" ca="1" si="1067"/>
        <v>-1.1719399722650466E-4</v>
      </c>
      <c r="HK438" s="240">
        <f t="shared" ca="1" si="1068"/>
        <v>6.5017540288118137E-5</v>
      </c>
      <c r="HL438" s="240">
        <f t="shared" ca="1" si="1069"/>
        <v>7.6404366838442566E-5</v>
      </c>
      <c r="HM438" s="240">
        <f t="shared" ca="1" si="1070"/>
        <v>-1.1295084981603451E-4</v>
      </c>
      <c r="HN438" s="240">
        <f t="shared" ca="1" si="1071"/>
        <v>-5.5431285387853057E-6</v>
      </c>
      <c r="HO438" s="240">
        <f t="shared" ca="1" si="1072"/>
        <v>1.1642840623063625E-4</v>
      </c>
      <c r="HP438" s="240">
        <f t="shared" ca="1" si="1073"/>
        <v>-6.7499801657801731E-5</v>
      </c>
      <c r="HQ438" s="240">
        <f t="shared" ca="1" si="1074"/>
        <v>-7.4081495709434205E-5</v>
      </c>
      <c r="HR438" s="240">
        <f t="shared" ca="1" si="1075"/>
        <v>1.1397582666878207E-4</v>
      </c>
      <c r="HS438" s="240">
        <f t="shared" ca="1" si="1076"/>
        <v>2.5772243637054497E-6</v>
      </c>
      <c r="HT438" s="240">
        <f t="shared" ca="1" si="1077"/>
        <v>-1.1559268311639311E-4</v>
      </c>
      <c r="HU438" s="240">
        <f t="shared" ca="1" si="1078"/>
        <v>6.9941403670952472E-5</v>
      </c>
      <c r="HV438" s="240">
        <f t="shared" ca="1" si="1079"/>
        <v>7.1714000657501436E-5</v>
      </c>
      <c r="HW438" s="240">
        <f t="shared" ca="1" si="1080"/>
        <v>-1.149321487453751E-4</v>
      </c>
      <c r="HX438" s="240">
        <f t="shared" ca="1" si="1081"/>
        <v>3.902322349624699E-7</v>
      </c>
      <c r="HY438" s="240">
        <f t="shared" ca="1" si="1082"/>
        <v>1.1468733129212737E-4</v>
      </c>
      <c r="HZ438" s="240">
        <f t="shared" ca="1" si="1083"/>
        <v>-7.234087559780371E-5</v>
      </c>
      <c r="IA438" s="240">
        <f t="shared" ca="1" si="1084"/>
        <v>-6.9303307773131833E-5</v>
      </c>
      <c r="IB438" s="240">
        <f t="shared" ca="1" si="1085"/>
        <v>1.1581923999315383E-4</v>
      </c>
      <c r="IC438" s="240">
        <f t="shared" ca="1" si="1086"/>
        <v>-3.3574537723306394E-6</v>
      </c>
      <c r="ID438" s="240">
        <f t="shared" ca="1" si="1087"/>
        <v>-1.1371289610792892E-4</v>
      </c>
      <c r="IE438" s="240">
        <f t="shared" ca="1" si="1088"/>
        <v>6.952198107020881E-5</v>
      </c>
      <c r="IF438" s="240">
        <f t="shared" ca="1" si="1089"/>
        <v>6.6850869167577319E-5</v>
      </c>
      <c r="IG438" s="240">
        <f t="shared" ca="1" si="1090"/>
        <v>-1.1663656606152294E-4</v>
      </c>
      <c r="IH438" s="240">
        <f t="shared" ca="1" si="1091"/>
        <v>6.3226529050827748E-6</v>
      </c>
      <c r="II438" s="240">
        <f t="shared" ca="1" si="1092"/>
        <v>1.1266996452711417E-4</v>
      </c>
      <c r="IJ438" s="240">
        <f t="shared" ca="1" si="1093"/>
        <v>-7.7007674032172744E-5</v>
      </c>
      <c r="IK438" s="240">
        <f t="shared" ca="1" si="1094"/>
        <v>-6.4358162098145531E-5</v>
      </c>
      <c r="IL438" s="240">
        <f t="shared" ca="1" si="1095"/>
        <v>1.1738363462381679E-4</v>
      </c>
      <c r="IM438" s="240">
        <f t="shared" ca="1" si="1096"/>
        <v>-9.2840435081441119E-6</v>
      </c>
      <c r="IN438" s="240">
        <f t="shared" ca="1" si="1097"/>
        <v>-1.1155916477266972E-4</v>
      </c>
      <c r="IO438" s="240">
        <f t="shared" ca="1" si="1098"/>
        <v>7.927218943482172E-5</v>
      </c>
      <c r="IP438" s="240">
        <f t="shared" ca="1" si="1099"/>
        <v>6.1826688078378265E-5</v>
      </c>
      <c r="IQ438" s="240">
        <f t="shared" ca="1" si="1100"/>
        <v>-1.1805999567387019E-4</v>
      </c>
      <c r="IR438" s="240">
        <f t="shared" ca="1" si="1101"/>
        <v>1.2239841750548891E-5</v>
      </c>
      <c r="IS438" s="240">
        <f t="shared" ca="1" si="1102"/>
        <v>1.1038116594882934E-4</v>
      </c>
      <c r="IT438" s="240">
        <f t="shared" ca="1" si="1103"/>
        <v>-8.1488954234727967E-5</v>
      </c>
      <c r="IU438" s="240">
        <f t="shared" ca="1" si="1104"/>
        <v>-5.9257971973561389E-5</v>
      </c>
      <c r="IV438" s="240">
        <f t="shared" ca="1" si="1105"/>
        <v>1.1866524179707729E-4</v>
      </c>
      <c r="IW438" s="240">
        <f t="shared" ca="1" si="1106"/>
        <v>-1.5188267169967135E-5</v>
      </c>
      <c r="IX438" s="240">
        <f t="shared" ca="1" si="1107"/>
        <v>-1.0913667763804176E-4</v>
      </c>
      <c r="IY438" s="240">
        <f t="shared" ca="1" si="1108"/>
        <v>8.3656633135671563E-5</v>
      </c>
      <c r="IZ438" s="240">
        <f t="shared" ca="1" si="1109"/>
        <v>5.665356108222599E-5</v>
      </c>
      <c r="JA438" s="240">
        <f t="shared" ca="1" si="1110"/>
        <v>-1.1919900841580628E-4</v>
      </c>
      <c r="JB438" s="240">
        <f t="shared" ca="1" si="1111"/>
        <v>1.8127543745161253E-5</v>
      </c>
    </row>
    <row r="439" spans="2:262">
      <c r="B439" s="248">
        <v>78</v>
      </c>
      <c r="C439" s="247">
        <f t="shared" si="1112"/>
        <v>1.5234375000000009E-3</v>
      </c>
      <c r="D439" s="244">
        <f t="shared" ca="1" si="855"/>
        <v>79.331974765879124</v>
      </c>
      <c r="E439" s="243">
        <f ca="1">CF361</f>
        <v>-0.66802523412088222</v>
      </c>
      <c r="F439" s="242">
        <v>78</v>
      </c>
      <c r="G439" s="240">
        <f t="shared" ca="1" si="856"/>
        <v>-5.0129819076626624E-4</v>
      </c>
      <c r="H439" s="240">
        <f t="shared" ca="1" si="857"/>
        <v>3.6610764944580839E-4</v>
      </c>
      <c r="I439" s="240">
        <f t="shared" ca="1" si="858"/>
        <v>2.5462228607112878E-4</v>
      </c>
      <c r="J439" s="240">
        <f t="shared" ca="1" si="859"/>
        <v>-5.3766697869559745E-4</v>
      </c>
      <c r="K439" s="240">
        <f t="shared" ca="1" si="860"/>
        <v>1.0764681318206629E-4</v>
      </c>
      <c r="L439" s="240">
        <f t="shared" ca="1" si="861"/>
        <v>4.6513674047350521E-4</v>
      </c>
      <c r="M439" s="240">
        <f t="shared" ca="1" si="862"/>
        <v>-4.2104650979297466E-4</v>
      </c>
      <c r="N439" s="240">
        <f t="shared" ca="1" si="863"/>
        <v>-1.814441465625829E-4</v>
      </c>
      <c r="O439" s="240">
        <f t="shared" ca="1" si="864"/>
        <v>5.4329989366166509E-4</v>
      </c>
      <c r="P439" s="240">
        <f t="shared" ca="1" si="865"/>
        <v>-1.8462029648479088E-4</v>
      </c>
      <c r="Q439" s="240">
        <f t="shared" ca="1" si="866"/>
        <v>-4.1890648442968666E-4</v>
      </c>
      <c r="R439" s="240">
        <f t="shared" ca="1" si="867"/>
        <v>4.6687098473392578E-4</v>
      </c>
      <c r="S439" s="240">
        <f t="shared" ca="1" si="868"/>
        <v>1.0433828922949921E-4</v>
      </c>
      <c r="T439" s="240">
        <f t="shared" ca="1" si="869"/>
        <v>-5.3717200665736762E-4</v>
      </c>
      <c r="U439" s="241">
        <f t="shared" ca="1" si="870"/>
        <v>2.5759730790891167E-4</v>
      </c>
      <c r="V439" s="240">
        <f t="shared" ca="1" si="871"/>
        <v>3.6360816806604027E-4</v>
      </c>
      <c r="W439" s="240">
        <f t="shared" ca="1" si="872"/>
        <v>-5.0258911277287481E-4</v>
      </c>
      <c r="X439" s="240">
        <f t="shared" ca="1" si="873"/>
        <v>-2.4973823028879979E-5</v>
      </c>
      <c r="Y439" s="240">
        <f t="shared" ca="1" si="874"/>
        <v>5.1941596793056129E-4</v>
      </c>
      <c r="Z439" s="240">
        <f t="shared" ca="1" si="875"/>
        <v>-3.2499811554252814E-4</v>
      </c>
      <c r="AA439" s="240">
        <f t="shared" ca="1" si="876"/>
        <v>-3.0043883293481968E-4</v>
      </c>
      <c r="AB439" s="240">
        <f t="shared" ca="1" si="877"/>
        <v>5.2742770430401085E-4</v>
      </c>
      <c r="AC439" s="240">
        <f t="shared" ca="1" si="878"/>
        <v>-5.4931251021126133E-5</v>
      </c>
      <c r="AD439" s="240">
        <f t="shared" ca="1" si="879"/>
        <v>-4.9041614209769367E-4</v>
      </c>
      <c r="AE439" s="240">
        <f t="shared" ca="1" si="880"/>
        <v>3.8536369544606592E-4</v>
      </c>
      <c r="AF439" s="240">
        <f t="shared" ca="1" si="881"/>
        <v>2.307659043746751E-4</v>
      </c>
      <c r="AG439" s="240">
        <f t="shared" ca="1" si="882"/>
        <v>-5.4084907883148175E-4</v>
      </c>
      <c r="AH439" s="240">
        <f t="shared" ca="1" si="883"/>
        <v>1.3364722937503375E-4</v>
      </c>
      <c r="AI439" s="240">
        <f t="shared" ca="1" si="884"/>
        <v>4.5080028781061763E-4</v>
      </c>
      <c r="AJ439" s="240">
        <f t="shared" ca="1" si="885"/>
        <v>-4.3738731511441489E-4</v>
      </c>
      <c r="AK439" s="240">
        <f t="shared" ca="1" si="886"/>
        <v>-1.5609759088159548E-4</v>
      </c>
      <c r="AL439" s="240">
        <f t="shared" ca="1" si="887"/>
        <v>5.4256270412837216E-4</v>
      </c>
      <c r="AM439" s="240">
        <f t="shared" ca="1" si="888"/>
        <v>-2.0947014881819443E-4</v>
      </c>
      <c r="AN439" s="240">
        <f t="shared" ca="1" si="889"/>
        <v>-4.0142596867755778E-4</v>
      </c>
      <c r="AO439" s="240">
        <f t="shared" ca="1" si="890"/>
        <v>4.799428202894173E-4</v>
      </c>
      <c r="AP439" s="240">
        <f t="shared" ca="1" si="891"/>
        <v>7.8050235949654874E-5</v>
      </c>
      <c r="AQ439" s="240">
        <f t="shared" ca="1" si="892"/>
        <v>-5.3253148538203246E-4</v>
      </c>
      <c r="AR439" s="240">
        <f t="shared" ca="1" si="893"/>
        <v>2.8075867212452903E-4</v>
      </c>
      <c r="AS439" s="240">
        <f t="shared" ca="1" si="894"/>
        <v>3.4336198960077885E-4</v>
      </c>
      <c r="AT439" s="240">
        <f t="shared" ca="1" si="895"/>
        <v>-5.121090127986653E-4</v>
      </c>
      <c r="AU439" s="240">
        <f t="shared" ca="1" si="896"/>
        <v>1.6866708843771424E-6</v>
      </c>
      <c r="AV439" s="240">
        <f t="shared" ca="1" si="897"/>
        <v>5.1097256818474779E-4</v>
      </c>
      <c r="AW439" s="240">
        <f t="shared" ca="1" si="898"/>
        <v>-3.4596961805079111E-4</v>
      </c>
      <c r="AX439" s="240">
        <f t="shared" ca="1" si="899"/>
        <v>-2.7786526037816615E-4</v>
      </c>
      <c r="AY439" s="240">
        <f t="shared" ca="1" si="900"/>
        <v>5.3318959171396916E-4</v>
      </c>
      <c r="AZ439" s="240">
        <f t="shared" ca="1" si="901"/>
        <v>-8.1387066387389657E-5</v>
      </c>
      <c r="BA439" s="240">
        <f t="shared" ca="1" si="902"/>
        <v>-4.7835263798742773E-4</v>
      </c>
      <c r="BB439" s="240">
        <f t="shared" ca="1" si="903"/>
        <v>4.0369136655012421E-4</v>
      </c>
      <c r="BC439" s="240">
        <f t="shared" ca="1" si="904"/>
        <v>2.0635358740187331E-4</v>
      </c>
      <c r="BD439" s="240">
        <f t="shared" ca="1" si="905"/>
        <v>-5.4272822616367625E-4</v>
      </c>
      <c r="BE439" s="240">
        <f t="shared" ca="1" si="906"/>
        <v>1.5932567768632298E-4</v>
      </c>
      <c r="BF439" s="240">
        <f t="shared" ca="1" si="907"/>
        <v>4.3537781776895263E-4</v>
      </c>
      <c r="BG439" s="240">
        <f t="shared" ca="1" si="908"/>
        <v>-4.5267441608313921E-4</v>
      </c>
      <c r="BH439" s="240">
        <f t="shared" ca="1" si="909"/>
        <v>-1.3037498243163555E-4</v>
      </c>
      <c r="BI439" s="240">
        <f t="shared" ca="1" si="910"/>
        <v>5.4051843351795377E-4</v>
      </c>
      <c r="BJ439" s="240">
        <f t="shared" ca="1" si="911"/>
        <v>-2.3381536921567158E-4</v>
      </c>
      <c r="BK439" s="240">
        <f t="shared" ca="1" si="912"/>
        <v>-3.8297838260612264E-4</v>
      </c>
      <c r="BL439" s="240">
        <f t="shared" ca="1" si="913"/>
        <v>4.9185843155280572E-4</v>
      </c>
      <c r="BM439" s="240">
        <f t="shared" ca="1" si="914"/>
        <v>5.1574152815016505E-5</v>
      </c>
      <c r="BN439" s="240">
        <f t="shared" ca="1" si="915"/>
        <v>-5.2660804911416361E-4</v>
      </c>
      <c r="BO439" s="240">
        <f t="shared" ca="1" si="916"/>
        <v>3.0324366410745297E-4</v>
      </c>
      <c r="BP439" s="240">
        <f t="shared" ca="1" si="917"/>
        <v>3.222886220276096E-4</v>
      </c>
      <c r="BQ439" s="240">
        <f t="shared" ca="1" si="918"/>
        <v>-5.2039519735717205E-4</v>
      </c>
      <c r="BR439" s="240">
        <f t="shared" ca="1" si="919"/>
        <v>2.8343101459738881E-5</v>
      </c>
      <c r="BS439" s="240">
        <f t="shared" ca="1" si="920"/>
        <v>5.0129819076626743E-4</v>
      </c>
      <c r="BT439" s="240">
        <f t="shared" ca="1" si="921"/>
        <v>-3.6610764944580704E-4</v>
      </c>
      <c r="BU439" s="240">
        <f t="shared" ca="1" si="922"/>
        <v>-2.5462228607113616E-4</v>
      </c>
      <c r="BV439" s="240">
        <f t="shared" ca="1" si="923"/>
        <v>5.3766697869559647E-4</v>
      </c>
      <c r="BW439" s="240">
        <f t="shared" ca="1" si="924"/>
        <v>-1.0764681318206092E-4</v>
      </c>
      <c r="BX439" s="240">
        <f t="shared" ca="1" si="925"/>
        <v>-4.651367404735076E-4</v>
      </c>
      <c r="BY439" s="240">
        <f t="shared" ca="1" si="926"/>
        <v>4.2104650979297303E-4</v>
      </c>
      <c r="BZ439" s="240">
        <f t="shared" ca="1" si="927"/>
        <v>1.8144414656258445E-4</v>
      </c>
      <c r="CA439" s="240">
        <f t="shared" ca="1" si="928"/>
        <v>-5.4329989366166498E-4</v>
      </c>
      <c r="CB439" s="240">
        <f t="shared" ca="1" si="929"/>
        <v>1.8462029648479204E-4</v>
      </c>
      <c r="CC439" s="240">
        <f t="shared" ca="1" si="930"/>
        <v>4.1890648442968455E-4</v>
      </c>
      <c r="CD439" s="240">
        <f t="shared" ca="1" si="931"/>
        <v>-4.668709847339195E-4</v>
      </c>
      <c r="CE439" s="240">
        <f t="shared" ca="1" si="932"/>
        <v>-1.0433828922950932E-4</v>
      </c>
      <c r="CF439" s="240">
        <f t="shared" ca="1" si="933"/>
        <v>5.3717200665736882E-4</v>
      </c>
      <c r="CG439" s="240">
        <f t="shared" ca="1" si="934"/>
        <v>-2.575973079089043E-4</v>
      </c>
      <c r="CH439" s="240">
        <f t="shared" ca="1" si="935"/>
        <v>-3.636081680660451E-4</v>
      </c>
      <c r="CI439" s="240">
        <f t="shared" ca="1" si="936"/>
        <v>5.0258911277287308E-4</v>
      </c>
      <c r="CJ439" s="240">
        <f t="shared" ca="1" si="937"/>
        <v>2.4973823028884502E-5</v>
      </c>
      <c r="CK439" s="240">
        <f t="shared" ca="1" si="938"/>
        <v>-5.1941596793056162E-4</v>
      </c>
      <c r="CL439" s="240">
        <f t="shared" ca="1" si="939"/>
        <v>3.2499811554252765E-4</v>
      </c>
      <c r="CM439" s="240">
        <f t="shared" ca="1" si="940"/>
        <v>3.0043883293482028E-4</v>
      </c>
      <c r="CN439" s="240">
        <f t="shared" ca="1" si="941"/>
        <v>-5.2742770430401151E-4</v>
      </c>
      <c r="CO439" s="240">
        <f t="shared" ca="1" si="942"/>
        <v>5.4931251021129311E-5</v>
      </c>
      <c r="CP439" s="240">
        <f t="shared" ca="1" si="943"/>
        <v>4.9041614209769898E-4</v>
      </c>
      <c r="CQ439" s="240">
        <f t="shared" ca="1" si="944"/>
        <v>-3.8536369544606006E-4</v>
      </c>
      <c r="CR439" s="240">
        <f t="shared" ca="1" si="945"/>
        <v>-2.3076590437468266E-4</v>
      </c>
      <c r="CS439" s="240">
        <f t="shared" ca="1" si="946"/>
        <v>5.4084907883148088E-4</v>
      </c>
      <c r="CT439" s="240">
        <f t="shared" ca="1" si="947"/>
        <v>-1.3364722937502936E-4</v>
      </c>
      <c r="CU439" s="240">
        <f t="shared" ca="1" si="948"/>
        <v>-4.5080028781062018E-4</v>
      </c>
      <c r="CV439" s="240">
        <f t="shared" ca="1" si="949"/>
        <v>4.3738731511441218E-4</v>
      </c>
      <c r="CW439" s="240">
        <f t="shared" ca="1" si="950"/>
        <v>1.5609759088159615E-4</v>
      </c>
      <c r="CX439" s="240">
        <f t="shared" ca="1" si="951"/>
        <v>-5.4256270412837216E-4</v>
      </c>
      <c r="CY439" s="240">
        <f t="shared" ca="1" si="952"/>
        <v>2.0947014881819378E-4</v>
      </c>
      <c r="CZ439" s="240">
        <f t="shared" ca="1" si="953"/>
        <v>4.0142596867755566E-4</v>
      </c>
      <c r="DA439" s="240">
        <f t="shared" ca="1" si="954"/>
        <v>-4.7994282028941156E-4</v>
      </c>
      <c r="DB439" s="240">
        <f t="shared" ca="1" si="955"/>
        <v>-7.8050235949667004E-5</v>
      </c>
      <c r="DC439" s="240">
        <f t="shared" ca="1" si="956"/>
        <v>5.3253148538203495E-4</v>
      </c>
      <c r="DD439" s="240">
        <f t="shared" ca="1" si="957"/>
        <v>-2.8075867212452513E-4</v>
      </c>
      <c r="DE439" s="240">
        <f t="shared" ca="1" si="958"/>
        <v>-3.4336198960078238E-4</v>
      </c>
      <c r="DF439" s="240">
        <f t="shared" ca="1" si="959"/>
        <v>5.1210901279866378E-4</v>
      </c>
      <c r="DG439" s="240">
        <f t="shared" ca="1" si="960"/>
        <v>-1.6866708843726192E-6</v>
      </c>
      <c r="DH439" s="240">
        <f t="shared" ca="1" si="961"/>
        <v>-5.1097256818474941E-4</v>
      </c>
      <c r="DI439" s="240">
        <f t="shared" ca="1" si="962"/>
        <v>3.4596961805078759E-4</v>
      </c>
      <c r="DJ439" s="240">
        <f t="shared" ca="1" si="963"/>
        <v>2.7786526037816344E-4</v>
      </c>
      <c r="DK439" s="240">
        <f t="shared" ca="1" si="964"/>
        <v>-5.3318959171396981E-4</v>
      </c>
      <c r="DL439" s="240">
        <f t="shared" ca="1" si="965"/>
        <v>8.1387066387392828E-5</v>
      </c>
      <c r="DM439" s="240">
        <f t="shared" ca="1" si="966"/>
        <v>4.7835263798743353E-4</v>
      </c>
      <c r="DN439" s="240">
        <f t="shared" ca="1" si="967"/>
        <v>-4.0369136655011602E-4</v>
      </c>
      <c r="DO439" s="240">
        <f t="shared" ca="1" si="968"/>
        <v>-2.0635358740188464E-4</v>
      </c>
      <c r="DP439" s="240">
        <f t="shared" ca="1" si="969"/>
        <v>5.4272822616367603E-4</v>
      </c>
      <c r="DQ439" s="240">
        <f t="shared" ca="1" si="970"/>
        <v>-1.5932567768631867E-4</v>
      </c>
      <c r="DR439" s="240">
        <f t="shared" ca="1" si="971"/>
        <v>-4.3537781776895539E-4</v>
      </c>
      <c r="DS439" s="240">
        <f t="shared" ca="1" si="972"/>
        <v>4.5267441608313672E-4</v>
      </c>
      <c r="DT439" s="240">
        <f t="shared" ca="1" si="973"/>
        <v>1.3037498243163994E-4</v>
      </c>
      <c r="DU439" s="240">
        <f t="shared" ca="1" si="974"/>
        <v>-5.4051843351795421E-4</v>
      </c>
      <c r="DV439" s="240">
        <f t="shared" ca="1" si="975"/>
        <v>2.3381536921567448E-4</v>
      </c>
      <c r="DW439" s="240">
        <f t="shared" ca="1" si="976"/>
        <v>3.8297838260612042E-4</v>
      </c>
      <c r="DX439" s="240">
        <f t="shared" ca="1" si="977"/>
        <v>-4.9185843155280702E-4</v>
      </c>
      <c r="DY439" s="240">
        <f t="shared" ca="1" si="978"/>
        <v>-5.1574152815028689E-5</v>
      </c>
      <c r="DZ439" s="240">
        <f t="shared" ca="1" si="979"/>
        <v>5.2660804911416664E-4</v>
      </c>
      <c r="EA439" s="240">
        <f t="shared" ca="1" si="980"/>
        <v>-3.0324366410744284E-4</v>
      </c>
      <c r="EB439" s="240">
        <f t="shared" ca="1" si="981"/>
        <v>-3.2228862202761323E-4</v>
      </c>
      <c r="EC439" s="240">
        <f t="shared" ca="1" si="982"/>
        <v>5.2039519735717075E-4</v>
      </c>
      <c r="ED439" s="240">
        <f t="shared" ca="1" si="983"/>
        <v>-2.8343101459734362E-5</v>
      </c>
      <c r="EE439" s="240">
        <f t="shared" ca="1" si="984"/>
        <v>-5.0129819076626917E-4</v>
      </c>
      <c r="EF439" s="240">
        <f t="shared" ca="1" si="985"/>
        <v>3.6610764944580368E-4</v>
      </c>
      <c r="EG439" s="240">
        <f t="shared" ca="1" si="986"/>
        <v>2.5462228607113339E-4</v>
      </c>
      <c r="EH439" s="240">
        <f t="shared" ca="1" si="987"/>
        <v>-5.376669786955968E-4</v>
      </c>
      <c r="EI439" s="240">
        <f t="shared" ca="1" si="988"/>
        <v>1.0764681318206404E-4</v>
      </c>
      <c r="EJ439" s="240">
        <f t="shared" ca="1" si="989"/>
        <v>4.6513674047351389E-4</v>
      </c>
      <c r="EK439" s="240">
        <f t="shared" ca="1" si="990"/>
        <v>-4.2104650979296534E-4</v>
      </c>
      <c r="EL439" s="240">
        <f t="shared" ca="1" si="991"/>
        <v>-1.81444146562596E-4</v>
      </c>
      <c r="EM439" s="240">
        <f t="shared" ca="1" si="992"/>
        <v>5.4329989366166509E-4</v>
      </c>
      <c r="EN439" s="240">
        <f t="shared" ca="1" si="993"/>
        <v>-1.8462029648478052E-4</v>
      </c>
      <c r="EO439" s="240">
        <f t="shared" ca="1" si="994"/>
        <v>-4.1890648442969241E-4</v>
      </c>
      <c r="EP439" s="240">
        <f t="shared" ca="1" si="995"/>
        <v>4.6687098473392107E-4</v>
      </c>
      <c r="EQ439" s="240">
        <f t="shared" ca="1" si="996"/>
        <v>1.0433828922950619E-4</v>
      </c>
      <c r="ER439" s="240">
        <f t="shared" ca="1" si="997"/>
        <v>-5.3717200665736838E-4</v>
      </c>
      <c r="ES439" s="240">
        <f t="shared" ca="1" si="998"/>
        <v>2.5759730790890712E-4</v>
      </c>
      <c r="ET439" s="240">
        <f t="shared" ca="1" si="999"/>
        <v>3.6360816806604266E-4</v>
      </c>
      <c r="EU439" s="240">
        <f t="shared" ca="1" si="1000"/>
        <v>-5.0258911277287438E-4</v>
      </c>
      <c r="EV439" s="240">
        <f t="shared" ca="1" si="1001"/>
        <v>-2.4973823028881307E-5</v>
      </c>
      <c r="EW439" s="240">
        <f t="shared" ca="1" si="1002"/>
        <v>5.1941596793056064E-4</v>
      </c>
      <c r="EX439" s="240">
        <f t="shared" ca="1" si="1003"/>
        <v>-3.249981155425302E-4</v>
      </c>
      <c r="EY439" s="240">
        <f t="shared" ca="1" si="1004"/>
        <v>-3.0043883293481762E-4</v>
      </c>
      <c r="EZ439" s="240">
        <f t="shared" ca="1" si="1005"/>
        <v>5.2742770430401226E-4</v>
      </c>
      <c r="FA439" s="240">
        <f t="shared" ca="1" si="1006"/>
        <v>-5.4931251021132489E-5</v>
      </c>
      <c r="FB439" s="240">
        <f t="shared" ca="1" si="1007"/>
        <v>-4.9041614209770418E-4</v>
      </c>
      <c r="FC439" s="240">
        <f t="shared" ca="1" si="1008"/>
        <v>3.8536369544605139E-4</v>
      </c>
      <c r="FD439" s="240">
        <f t="shared" ca="1" si="1009"/>
        <v>2.3076590437469375E-4</v>
      </c>
      <c r="FE439" s="240">
        <f t="shared" ca="1" si="1010"/>
        <v>-5.4084907883147958E-4</v>
      </c>
      <c r="FF439" s="240">
        <f t="shared" ca="1" si="1011"/>
        <v>1.3364722937501749E-4</v>
      </c>
      <c r="FG439" s="240">
        <f t="shared" ca="1" si="1012"/>
        <v>4.5080028781062701E-4</v>
      </c>
      <c r="FH439" s="240">
        <f t="shared" ca="1" si="1013"/>
        <v>-4.3738731511440491E-4</v>
      </c>
      <c r="FI439" s="240">
        <f t="shared" ca="1" si="1014"/>
        <v>-1.5609759088160784E-4</v>
      </c>
      <c r="FJ439" s="240">
        <f t="shared" ca="1" si="1015"/>
        <v>5.4256270412837281E-4</v>
      </c>
      <c r="FK439" s="240">
        <f t="shared" ca="1" si="1016"/>
        <v>-2.0947014881818248E-4</v>
      </c>
      <c r="FL439" s="240">
        <f t="shared" ca="1" si="1017"/>
        <v>-4.014259686775639E-4</v>
      </c>
      <c r="FM439" s="240">
        <f t="shared" ca="1" si="1018"/>
        <v>4.7994282028941308E-4</v>
      </c>
      <c r="FN439" s="240">
        <f t="shared" ca="1" si="1019"/>
        <v>7.8050235949663833E-5</v>
      </c>
      <c r="FO439" s="240">
        <f t="shared" ca="1" si="1020"/>
        <v>-5.325314853820343E-4</v>
      </c>
      <c r="FP439" s="240">
        <f t="shared" ca="1" si="1021"/>
        <v>2.8075867212452795E-4</v>
      </c>
      <c r="FQ439" s="240">
        <f t="shared" ca="1" si="1022"/>
        <v>3.4336198960077988E-4</v>
      </c>
      <c r="FR439" s="240">
        <f t="shared" ca="1" si="1023"/>
        <v>-5.1210901279866486E-4</v>
      </c>
      <c r="FS439" s="240">
        <f t="shared" ca="1" si="1024"/>
        <v>1.6866708843758109E-6</v>
      </c>
      <c r="FT439" s="240">
        <f t="shared" ca="1" si="1025"/>
        <v>5.1097256818474822E-4</v>
      </c>
      <c r="FU439" s="240">
        <f t="shared" ca="1" si="1026"/>
        <v>-3.4596961805079008E-4</v>
      </c>
      <c r="FV439" s="240">
        <f t="shared" ca="1" si="1027"/>
        <v>-2.7786526037816073E-4</v>
      </c>
      <c r="FW439" s="240">
        <f t="shared" ca="1" si="1028"/>
        <v>5.3318959171397046E-4</v>
      </c>
      <c r="FX439" s="240">
        <f t="shared" ca="1" si="1029"/>
        <v>-8.1387066387395972E-5</v>
      </c>
      <c r="FY439" s="240">
        <f t="shared" ca="1" si="1030"/>
        <v>-4.7835263798743933E-4</v>
      </c>
      <c r="FZ439" s="240">
        <f t="shared" ca="1" si="1031"/>
        <v>4.0369136655010778E-4</v>
      </c>
      <c r="GA439" s="240">
        <f t="shared" ca="1" si="1032"/>
        <v>2.06353587401896E-4</v>
      </c>
      <c r="GB439" s="240">
        <f t="shared" ca="1" si="1033"/>
        <v>-5.4272822616367549E-4</v>
      </c>
      <c r="GC439" s="240">
        <f t="shared" ca="1" si="1034"/>
        <v>1.5932567768630696E-4</v>
      </c>
      <c r="GD439" s="240">
        <f t="shared" ca="1" si="1035"/>
        <v>4.3537781776896271E-4</v>
      </c>
      <c r="GE439" s="240">
        <f t="shared" ca="1" si="1036"/>
        <v>-4.5267441608312989E-4</v>
      </c>
      <c r="GF439" s="240">
        <f t="shared" ca="1" si="1037"/>
        <v>-1.3037498243165181E-4</v>
      </c>
      <c r="GG439" s="240">
        <f t="shared" ca="1" si="1038"/>
        <v>5.405184335179554E-4</v>
      </c>
      <c r="GH439" s="240">
        <f t="shared" ca="1" si="1039"/>
        <v>-2.3381536921566345E-4</v>
      </c>
      <c r="GI439" s="240">
        <f t="shared" ca="1" si="1040"/>
        <v>-3.8297838260612909E-4</v>
      </c>
      <c r="GJ439" s="240">
        <f t="shared" ca="1" si="1041"/>
        <v>4.9185843155280192E-4</v>
      </c>
      <c r="GK439" s="240">
        <f t="shared" ca="1" si="1042"/>
        <v>5.1574152815025504E-5</v>
      </c>
      <c r="GL439" s="240">
        <f t="shared" ca="1" si="1043"/>
        <v>-5.2660804911416588E-4</v>
      </c>
      <c r="GM439" s="240">
        <f t="shared" ca="1" si="1044"/>
        <v>3.0324366410744555E-4</v>
      </c>
      <c r="GN439" s="240">
        <f t="shared" ca="1" si="1045"/>
        <v>3.2228862202761068E-4</v>
      </c>
      <c r="GO439" s="240">
        <f t="shared" ca="1" si="1046"/>
        <v>-5.2039519735717161E-4</v>
      </c>
      <c r="GP439" s="240">
        <f t="shared" ca="1" si="1047"/>
        <v>2.834310145973755E-5</v>
      </c>
      <c r="GQ439" s="240">
        <f t="shared" ca="1" si="1048"/>
        <v>5.0129819076626786E-4</v>
      </c>
      <c r="GR439" s="240">
        <f t="shared" ca="1" si="1049"/>
        <v>-3.6610764944580606E-4</v>
      </c>
      <c r="GS439" s="240">
        <f t="shared" ca="1" si="1050"/>
        <v>-2.5462228607113052E-4</v>
      </c>
      <c r="GT439" s="240">
        <f t="shared" ca="1" si="1051"/>
        <v>5.3766697869559734E-4</v>
      </c>
      <c r="GU439" s="240">
        <f t="shared" ca="1" si="1052"/>
        <v>-1.0764681318206718E-4</v>
      </c>
      <c r="GV439" s="240">
        <f t="shared" ca="1" si="1053"/>
        <v>-4.6513674047352023E-4</v>
      </c>
      <c r="GW439" s="240">
        <f t="shared" ca="1" si="1054"/>
        <v>4.2104650979295764E-4</v>
      </c>
      <c r="GX439" s="240">
        <f t="shared" ca="1" si="1055"/>
        <v>1.8144414656260754E-4</v>
      </c>
      <c r="GY439" s="240">
        <f t="shared" ca="1" si="1056"/>
        <v>-5.4329989366166509E-4</v>
      </c>
      <c r="GZ439" s="240">
        <f t="shared" ca="1" si="1057"/>
        <v>1.8462029648476903E-4</v>
      </c>
      <c r="HA439" s="240">
        <f t="shared" ca="1" si="1058"/>
        <v>4.1890648442970016E-4</v>
      </c>
      <c r="HB439" s="240">
        <f t="shared" ca="1" si="1059"/>
        <v>-4.6687098473391483E-4</v>
      </c>
      <c r="HC439" s="240">
        <f t="shared" ca="1" si="1060"/>
        <v>-1.0433828922951823E-4</v>
      </c>
      <c r="HD439" s="240">
        <f t="shared" ca="1" si="1061"/>
        <v>5.3717200665737022E-4</v>
      </c>
      <c r="HE439" s="240">
        <f t="shared" ca="1" si="1062"/>
        <v>-2.5759730790889633E-4</v>
      </c>
      <c r="HF439" s="240">
        <f t="shared" ca="1" si="1063"/>
        <v>-3.6360816806605182E-4</v>
      </c>
      <c r="HG439" s="240">
        <f t="shared" ca="1" si="1064"/>
        <v>5.0258911277286972E-4</v>
      </c>
      <c r="HH439" s="240">
        <f t="shared" ca="1" si="1065"/>
        <v>2.4973823028893545E-5</v>
      </c>
      <c r="HI439" s="240">
        <f t="shared" ca="1" si="1066"/>
        <v>-5.1941596793056422E-4</v>
      </c>
      <c r="HJ439" s="240">
        <f t="shared" ca="1" si="1067"/>
        <v>3.2499811554252038E-4</v>
      </c>
      <c r="HK439" s="240">
        <f t="shared" ca="1" si="1068"/>
        <v>3.0043883293482781E-4</v>
      </c>
      <c r="HL439" s="240">
        <f t="shared" ca="1" si="1069"/>
        <v>-5.2742770430400934E-4</v>
      </c>
      <c r="HM439" s="240">
        <f t="shared" ca="1" si="1070"/>
        <v>5.4931251021120305E-5</v>
      </c>
      <c r="HN439" s="240">
        <f t="shared" ca="1" si="1071"/>
        <v>4.9041614209769627E-4</v>
      </c>
      <c r="HO439" s="240">
        <f t="shared" ca="1" si="1072"/>
        <v>-3.8536369544606451E-4</v>
      </c>
      <c r="HP439" s="240">
        <f t="shared" ca="1" si="1073"/>
        <v>-2.3076590437467692E-4</v>
      </c>
      <c r="HQ439" s="240">
        <f t="shared" ca="1" si="1074"/>
        <v>5.4084907883148142E-4</v>
      </c>
      <c r="HR439" s="240">
        <f t="shared" ca="1" si="1075"/>
        <v>-1.3364722937503554E-4</v>
      </c>
      <c r="HS439" s="240">
        <f t="shared" ca="1" si="1076"/>
        <v>-4.508002878106166E-4</v>
      </c>
      <c r="HT439" s="240">
        <f t="shared" ca="1" si="1077"/>
        <v>4.373873151143977E-4</v>
      </c>
      <c r="HU439" s="240">
        <f t="shared" ca="1" si="1078"/>
        <v>1.5609759088161957E-4</v>
      </c>
      <c r="HV439" s="240">
        <f t="shared" ca="1" si="1079"/>
        <v>-5.4256270412837346E-4</v>
      </c>
      <c r="HW439" s="240">
        <f t="shared" ca="1" si="1080"/>
        <v>2.0947014881817118E-4</v>
      </c>
      <c r="HX439" s="240">
        <f t="shared" ca="1" si="1081"/>
        <v>4.0142596867757214E-4</v>
      </c>
      <c r="HY439" s="240">
        <f t="shared" ca="1" si="1082"/>
        <v>-4.7994282028940733E-4</v>
      </c>
      <c r="HZ439" s="240">
        <f t="shared" ca="1" si="1083"/>
        <v>-7.8050235949675948E-5</v>
      </c>
      <c r="IA439" s="240">
        <f t="shared" ca="1" si="1084"/>
        <v>5.3253148538203669E-4</v>
      </c>
      <c r="IB439" s="240">
        <f t="shared" ca="1" si="1085"/>
        <v>-2.8075867212451743E-4</v>
      </c>
      <c r="IC439" s="240">
        <f t="shared" ca="1" si="1086"/>
        <v>-3.4336198960078937E-4</v>
      </c>
      <c r="ID439" s="240">
        <f t="shared" ca="1" si="1087"/>
        <v>5.1210901279866074E-4</v>
      </c>
      <c r="IE439" s="240">
        <f t="shared" ca="1" si="1088"/>
        <v>1.5447490889716682E-4</v>
      </c>
      <c r="IF439" s="240">
        <f t="shared" ca="1" si="1089"/>
        <v>-5.1097256818475245E-4</v>
      </c>
      <c r="IG439" s="240">
        <f t="shared" ca="1" si="1090"/>
        <v>3.4596961805078065E-4</v>
      </c>
      <c r="IH439" s="240">
        <f t="shared" ca="1" si="1091"/>
        <v>2.778652603781712E-4</v>
      </c>
      <c r="II439" s="240">
        <f t="shared" ca="1" si="1092"/>
        <v>-5.3318959171396807E-4</v>
      </c>
      <c r="IJ439" s="240">
        <f t="shared" ca="1" si="1093"/>
        <v>8.138706638738387E-5</v>
      </c>
      <c r="IK439" s="240">
        <f t="shared" ca="1" si="1094"/>
        <v>4.7835263798743049E-4</v>
      </c>
      <c r="IL439" s="240">
        <f t="shared" ca="1" si="1095"/>
        <v>-4.0369136655012036E-4</v>
      </c>
      <c r="IM439" s="240">
        <f t="shared" ca="1" si="1096"/>
        <v>-2.0635358740187876E-4</v>
      </c>
      <c r="IN439" s="240">
        <f t="shared" ca="1" si="1097"/>
        <v>5.4272822616367635E-4</v>
      </c>
      <c r="IO439" s="240">
        <f t="shared" ca="1" si="1098"/>
        <v>-1.5932567768632476E-4</v>
      </c>
      <c r="IP439" s="240">
        <f t="shared" ca="1" si="1099"/>
        <v>-4.3537781776895154E-4</v>
      </c>
      <c r="IQ439" s="240">
        <f t="shared" ca="1" si="1100"/>
        <v>4.5267441608312317E-4</v>
      </c>
      <c r="IR439" s="240">
        <f t="shared" ca="1" si="1101"/>
        <v>1.3037498243166371E-4</v>
      </c>
      <c r="IS439" s="240">
        <f t="shared" ca="1" si="1102"/>
        <v>-5.405184335179567E-4</v>
      </c>
      <c r="IT439" s="240">
        <f t="shared" ca="1" si="1103"/>
        <v>2.3381536921565237E-4</v>
      </c>
      <c r="IU439" s="240">
        <f t="shared" ca="1" si="1104"/>
        <v>3.8297838260613776E-4</v>
      </c>
      <c r="IV439" s="240">
        <f t="shared" ca="1" si="1105"/>
        <v>-4.9185843155279661E-4</v>
      </c>
      <c r="IW439" s="240">
        <f t="shared" ca="1" si="1106"/>
        <v>-5.1574152815037701E-5</v>
      </c>
      <c r="IX439" s="240">
        <f t="shared" ca="1" si="1107"/>
        <v>5.2660804911416881E-4</v>
      </c>
      <c r="IY439" s="240">
        <f t="shared" ca="1" si="1108"/>
        <v>-3.0324366410743541E-4</v>
      </c>
      <c r="IZ439" s="240">
        <f t="shared" ca="1" si="1109"/>
        <v>-3.2228862202762055E-4</v>
      </c>
      <c r="JA439" s="240">
        <f t="shared" ca="1" si="1110"/>
        <v>5.2039519735716825E-4</v>
      </c>
      <c r="JB439" s="240">
        <f t="shared" ca="1" si="1111"/>
        <v>-2.8343101459725322E-5</v>
      </c>
    </row>
    <row r="440" spans="2:262">
      <c r="B440" s="248">
        <v>79</v>
      </c>
      <c r="C440" s="247">
        <f t="shared" si="1112"/>
        <v>1.5429687500000009E-3</v>
      </c>
      <c r="D440" s="244">
        <f t="shared" ca="1" si="855"/>
        <v>79.338197057169239</v>
      </c>
      <c r="E440" s="243">
        <f ca="1">CG361</f>
        <v>-0.66180294283076369</v>
      </c>
      <c r="F440" s="242">
        <v>79</v>
      </c>
      <c r="G440" s="240">
        <f t="shared" ca="1" si="856"/>
        <v>-1.0897200140035953E-3</v>
      </c>
      <c r="H440" s="240">
        <f t="shared" ca="1" si="857"/>
        <v>8.5741443860650021E-4</v>
      </c>
      <c r="I440" s="240">
        <f t="shared" ca="1" si="858"/>
        <v>4.7256161258776928E-4</v>
      </c>
      <c r="J440" s="240">
        <f t="shared" ca="1" si="859"/>
        <v>-1.1975595962611168E-3</v>
      </c>
      <c r="K440" s="240">
        <f t="shared" ca="1" si="860"/>
        <v>3.894298967106704E-4</v>
      </c>
      <c r="L440" s="240">
        <f t="shared" ca="1" si="861"/>
        <v>9.1725182245210903E-4</v>
      </c>
      <c r="M440" s="240">
        <f t="shared" ca="1" si="862"/>
        <v>-1.0496586530170441E-3</v>
      </c>
      <c r="N440" s="240">
        <f t="shared" ca="1" si="863"/>
        <v>-1.6171794389843882E-4</v>
      </c>
      <c r="O440" s="240">
        <f t="shared" ca="1" si="864"/>
        <v>1.166061623672427E-3</v>
      </c>
      <c r="P440" s="240">
        <f t="shared" ca="1" si="865"/>
        <v>-6.776016374088321E-4</v>
      </c>
      <c r="Q440" s="240">
        <f t="shared" ca="1" si="866"/>
        <v>-6.783306915695875E-4</v>
      </c>
      <c r="R440" s="240">
        <f t="shared" ca="1" si="867"/>
        <v>1.1658573354593148E-3</v>
      </c>
      <c r="S440" s="240">
        <f t="shared" ca="1" si="868"/>
        <v>-1.6084184510983921E-4</v>
      </c>
      <c r="T440" s="240">
        <f t="shared" ca="1" si="869"/>
        <v>-1.0500849720149925E-3</v>
      </c>
      <c r="U440" s="241">
        <f t="shared" ca="1" si="870"/>
        <v>9.1668258384619463E-4</v>
      </c>
      <c r="V440" s="240">
        <f t="shared" ca="1" si="871"/>
        <v>3.9026594800636519E-4</v>
      </c>
      <c r="W440" s="240">
        <f t="shared" ca="1" si="872"/>
        <v>-1.1975921390784208E-3</v>
      </c>
      <c r="X440" s="240">
        <f t="shared" ca="1" si="873"/>
        <v>4.717489852889235E-4</v>
      </c>
      <c r="Y440" s="240">
        <f t="shared" ca="1" si="874"/>
        <v>8.5803190248662101E-4</v>
      </c>
      <c r="Z440" s="240">
        <f t="shared" ca="1" si="875"/>
        <v>-1.0893518310761358E-3</v>
      </c>
      <c r="AA440" s="240">
        <f t="shared" ca="1" si="876"/>
        <v>-7.3927268397412895E-5</v>
      </c>
      <c r="AB440" s="240">
        <f t="shared" ca="1" si="877"/>
        <v>1.1425639449977765E-3</v>
      </c>
      <c r="AC440" s="240">
        <f t="shared" ca="1" si="878"/>
        <v>-7.484789170596523E-4</v>
      </c>
      <c r="AD440" s="240">
        <f t="shared" ca="1" si="879"/>
        <v>-6.0381625059606828E-4</v>
      </c>
      <c r="AE440" s="240">
        <f t="shared" ca="1" si="880"/>
        <v>1.1830998601970396E-3</v>
      </c>
      <c r="AF440" s="240">
        <f t="shared" ca="1" si="881"/>
        <v>-2.4776728422423267E-4</v>
      </c>
      <c r="AG440" s="240">
        <f t="shared" ca="1" si="882"/>
        <v>-1.0047594285809308E-3</v>
      </c>
      <c r="AH440" s="240">
        <f t="shared" ca="1" si="883"/>
        <v>9.7098314674024921E-4</v>
      </c>
      <c r="AI440" s="240">
        <f t="shared" ca="1" si="884"/>
        <v>3.0585539843905053E-4</v>
      </c>
      <c r="AJ440" s="240">
        <f t="shared" ca="1" si="885"/>
        <v>-1.1911348263315387E-3</v>
      </c>
      <c r="AK440" s="240">
        <f t="shared" ca="1" si="886"/>
        <v>5.5151162524232403E-4</v>
      </c>
      <c r="AL440" s="240">
        <f t="shared" ca="1" si="887"/>
        <v>7.9416223329942639E-4</v>
      </c>
      <c r="AM440" s="240">
        <f t="shared" ca="1" si="888"/>
        <v>-1.1231417171783304E-3</v>
      </c>
      <c r="AN440" s="240">
        <f t="shared" ca="1" si="889"/>
        <v>1.4264025376298039E-5</v>
      </c>
      <c r="AO440" s="240">
        <f t="shared" ca="1" si="890"/>
        <v>1.1128746133104498E-3</v>
      </c>
      <c r="AP440" s="240">
        <f t="shared" ca="1" si="891"/>
        <v>-8.1530012460875835E-4</v>
      </c>
      <c r="AQ440" s="240">
        <f t="shared" ca="1" si="892"/>
        <v>-5.2602967704435863E-4</v>
      </c>
      <c r="AR440" s="240">
        <f t="shared" ca="1" si="893"/>
        <v>1.1939310642854856E-3</v>
      </c>
      <c r="AS440" s="240">
        <f t="shared" ca="1" si="894"/>
        <v>-3.3335005095821659E-4</v>
      </c>
      <c r="AT440" s="240">
        <f t="shared" ca="1" si="895"/>
        <v>-9.5398900674839788E-4</v>
      </c>
      <c r="AU440" s="240">
        <f t="shared" ca="1" si="896"/>
        <v>1.0200218678335924E-3</v>
      </c>
      <c r="AV440" s="240">
        <f t="shared" ca="1" si="897"/>
        <v>2.1978739196747339E-4</v>
      </c>
      <c r="AW440" s="240">
        <f t="shared" ca="1" si="898"/>
        <v>-1.1782226507577247E-3</v>
      </c>
      <c r="AX440" s="240">
        <f t="shared" ca="1" si="899"/>
        <v>6.2828557591412446E-4</v>
      </c>
      <c r="AY440" s="240">
        <f t="shared" ca="1" si="900"/>
        <v>7.2598893016167913E-4</v>
      </c>
      <c r="AZ440" s="240">
        <f t="shared" ca="1" si="901"/>
        <v>-1.1508452010031952E-3</v>
      </c>
      <c r="BA440" s="240">
        <f t="shared" ca="1" si="902"/>
        <v>1.0237802116063927E-4</v>
      </c>
      <c r="BB440" s="240">
        <f t="shared" ca="1" si="903"/>
        <v>1.077154517671218E-3</v>
      </c>
      <c r="BC440" s="240">
        <f t="shared" ca="1" si="904"/>
        <v>-8.7770315014285873E-4</v>
      </c>
      <c r="BD440" s="240">
        <f t="shared" ca="1" si="905"/>
        <v>-4.453925030961411E-4</v>
      </c>
      <c r="BE440" s="240">
        <f t="shared" ca="1" si="906"/>
        <v>1.1982922524912535E-3</v>
      </c>
      <c r="BF440" s="240">
        <f t="shared" ca="1" si="907"/>
        <v>-4.1712636488372E-4</v>
      </c>
      <c r="BG440" s="240">
        <f t="shared" ca="1" si="908"/>
        <v>-8.9804883583218334E-4</v>
      </c>
      <c r="BH440" s="240">
        <f t="shared" ca="1" si="909"/>
        <v>1.0635330020477749E-3</v>
      </c>
      <c r="BI440" s="240">
        <f t="shared" ca="1" si="910"/>
        <v>1.3252833857588586E-4</v>
      </c>
      <c r="BJ440" s="240">
        <f t="shared" ca="1" si="911"/>
        <v>-1.1589255845551555E-3</v>
      </c>
      <c r="BK440" s="240">
        <f t="shared" ca="1" si="912"/>
        <v>7.0165479261373117E-4</v>
      </c>
      <c r="BL440" s="240">
        <f t="shared" ca="1" si="913"/>
        <v>6.5388143010981661E-4</v>
      </c>
      <c r="BM440" s="240">
        <f t="shared" ca="1" si="914"/>
        <v>-1.1723121549715829E-3</v>
      </c>
      <c r="BN440" s="240">
        <f t="shared" ca="1" si="915"/>
        <v>1.8993722157799412E-4</v>
      </c>
      <c r="BO440" s="240">
        <f t="shared" ca="1" si="916"/>
        <v>1.0355972283732449E-3</v>
      </c>
      <c r="BP440" s="240">
        <f t="shared" ca="1" si="917"/>
        <v>-9.3534982625984649E-4</v>
      </c>
      <c r="BQ440" s="240">
        <f t="shared" ca="1" si="918"/>
        <v>-3.62341708583688E-4</v>
      </c>
      <c r="BR440" s="240">
        <f t="shared" ca="1" si="919"/>
        <v>1.1961597911575919E-3</v>
      </c>
      <c r="BS440" s="240">
        <f t="shared" ca="1" si="920"/>
        <v>-4.9864223489701361E-4</v>
      </c>
      <c r="BT440" s="240">
        <f t="shared" ca="1" si="921"/>
        <v>-8.3724206046530191E-4</v>
      </c>
      <c r="BU440" s="240">
        <f t="shared" ca="1" si="922"/>
        <v>1.1012807587765829E-3</v>
      </c>
      <c r="BV440" s="240">
        <f t="shared" ca="1" si="923"/>
        <v>4.4551102634953299E-5</v>
      </c>
      <c r="BW440" s="240">
        <f t="shared" ca="1" si="924"/>
        <v>-1.1333482001975319E-3</v>
      </c>
      <c r="BX440" s="240">
        <f t="shared" ca="1" si="925"/>
        <v>7.7122168119896875E-4</v>
      </c>
      <c r="BY440" s="240">
        <f t="shared" ca="1" si="926"/>
        <v>5.782304899341899E-4</v>
      </c>
      <c r="BZ440" s="240">
        <f t="shared" ca="1" si="927"/>
        <v>-1.1874262477999818E-3</v>
      </c>
      <c r="CA440" s="240">
        <f t="shared" ca="1" si="928"/>
        <v>2.7646713573497618E-4</v>
      </c>
      <c r="CB440" s="240">
        <f t="shared" ca="1" si="929"/>
        <v>9.8842794796786117E-4</v>
      </c>
      <c r="CC440" s="240">
        <f t="shared" ca="1" si="930"/>
        <v>-9.8792776062717191E-4</v>
      </c>
      <c r="CD440" s="240">
        <f t="shared" ca="1" si="931"/>
        <v>-2.7732735295816905E-4</v>
      </c>
      <c r="CE440" s="240">
        <f t="shared" ca="1" si="932"/>
        <v>1.1875452362772308E-3</v>
      </c>
      <c r="CF440" s="240">
        <f t="shared" ca="1" si="933"/>
        <v>-5.7745591943573029E-4</v>
      </c>
      <c r="CG440" s="240">
        <f t="shared" ca="1" si="934"/>
        <v>-7.718981978319015E-4</v>
      </c>
      <c r="CH440" s="240">
        <f t="shared" ca="1" si="935"/>
        <v>1.1330605796557242E-3</v>
      </c>
      <c r="CI440" s="240">
        <f t="shared" ca="1" si="936"/>
        <v>-4.3667559591216288E-5</v>
      </c>
      <c r="CJ440" s="240">
        <f t="shared" ca="1" si="937"/>
        <v>-1.1016291037467868E-3</v>
      </c>
      <c r="CK440" s="240">
        <f t="shared" ca="1" si="938"/>
        <v>8.3660925267310942E-4</v>
      </c>
      <c r="CL440" s="240">
        <f t="shared" ca="1" si="939"/>
        <v>4.994460686341748E-4</v>
      </c>
      <c r="CM440" s="240">
        <f t="shared" ca="1" si="940"/>
        <v>-1.1961055749098303E-3</v>
      </c>
      <c r="CN440" s="240">
        <f t="shared" ca="1" si="941"/>
        <v>3.6149885052955702E-4</v>
      </c>
      <c r="CO440" s="240">
        <f t="shared" ca="1" si="942"/>
        <v>9.3590229087243287E-4</v>
      </c>
      <c r="CP440" s="240">
        <f t="shared" ca="1" si="943"/>
        <v>-1.035152028863E-3</v>
      </c>
      <c r="CQ440" s="240">
        <f t="shared" ca="1" si="944"/>
        <v>-1.9081013637861795E-4</v>
      </c>
      <c r="CR440" s="240">
        <f t="shared" ca="1" si="945"/>
        <v>1.1724952708694471E-3</v>
      </c>
      <c r="CS440" s="240">
        <f t="shared" ca="1" si="946"/>
        <v>-6.5314032031471634E-4</v>
      </c>
      <c r="CT440" s="240">
        <f t="shared" ca="1" si="947"/>
        <v>-7.0237135198518105E-4</v>
      </c>
      <c r="CU440" s="240">
        <f t="shared" ca="1" si="948"/>
        <v>1.1587002470823844E-3</v>
      </c>
      <c r="CV440" s="240">
        <f t="shared" ca="1" si="949"/>
        <v>-1.3164958352845533E-4</v>
      </c>
      <c r="CW440" s="240">
        <f t="shared" ca="1" si="950"/>
        <v>-1.0639401837348079E-3</v>
      </c>
      <c r="CX440" s="240">
        <f t="shared" ca="1" si="951"/>
        <v>8.9746316612102084E-4</v>
      </c>
      <c r="CY440" s="240">
        <f t="shared" ca="1" si="952"/>
        <v>4.1795510581494602E-4</v>
      </c>
      <c r="CZ440" s="240">
        <f t="shared" ca="1" si="953"/>
        <v>-1.1983031022755231E-3</v>
      </c>
      <c r="DA440" s="240">
        <f t="shared" ca="1" si="954"/>
        <v>4.4457157173191127E-4</v>
      </c>
      <c r="DB440" s="240">
        <f t="shared" ca="1" si="955"/>
        <v>8.7830489817376106E-4</v>
      </c>
      <c r="DC440" s="240">
        <f t="shared" ca="1" si="956"/>
        <v>-1.0767667185661372E-3</v>
      </c>
      <c r="DD440" s="240">
        <f t="shared" ca="1" si="957"/>
        <v>-1.032589031377413E-4</v>
      </c>
      <c r="DE440" s="240">
        <f t="shared" ca="1" si="958"/>
        <v>1.1510914520007662E-3</v>
      </c>
      <c r="DF440" s="240">
        <f t="shared" ca="1" si="959"/>
        <v>-7.2528529720812941E-4</v>
      </c>
      <c r="DG440" s="240">
        <f t="shared" ca="1" si="960"/>
        <v>-6.2903829492676016E-4</v>
      </c>
      <c r="DH440" s="240">
        <f t="shared" ca="1" si="961"/>
        <v>1.1780608174772706E-3</v>
      </c>
      <c r="DI440" s="240">
        <f t="shared" ca="1" si="962"/>
        <v>-2.1891818696608903E-4</v>
      </c>
      <c r="DJ440" s="240">
        <f t="shared" ca="1" si="963"/>
        <v>-1.0204856796846064E-3</v>
      </c>
      <c r="DK440" s="240">
        <f t="shared" ca="1" si="964"/>
        <v>9.534536489131392E-4</v>
      </c>
      <c r="DL440" s="240">
        <f t="shared" ca="1" si="965"/>
        <v>3.3419920806458111E-4</v>
      </c>
      <c r="DM440" s="240">
        <f t="shared" ca="1" si="966"/>
        <v>-1.1940069213058663E-3</v>
      </c>
      <c r="DN440" s="240">
        <f t="shared" ca="1" si="967"/>
        <v>5.2523512106823571E-4</v>
      </c>
      <c r="DO440" s="240">
        <f t="shared" ca="1" si="968"/>
        <v>8.1594789513324945E-4</v>
      </c>
      <c r="DP440" s="240">
        <f t="shared" ca="1" si="969"/>
        <v>-1.1125463161274765E-3</v>
      </c>
      <c r="DQ440" s="240">
        <f t="shared" ca="1" si="970"/>
        <v>-1.5148100954105411E-5</v>
      </c>
      <c r="DR440" s="240">
        <f t="shared" ca="1" si="971"/>
        <v>1.123449768820116E-3</v>
      </c>
      <c r="DS440" s="240">
        <f t="shared" ca="1" si="972"/>
        <v>-7.9349989023535421E-4</v>
      </c>
      <c r="DT440" s="240">
        <f t="shared" ca="1" si="973"/>
        <v>-5.5229642484657564E-4</v>
      </c>
      <c r="DU440" s="240">
        <f t="shared" ca="1" si="974"/>
        <v>1.1910373742319734E-3</v>
      </c>
      <c r="DV440" s="240">
        <f t="shared" ca="1" si="975"/>
        <v>-3.0500045378090856E-4</v>
      </c>
      <c r="DW440" s="240">
        <f t="shared" ca="1" si="976"/>
        <v>-9.715010753186227E-4</v>
      </c>
      <c r="DX440" s="240">
        <f t="shared" ca="1" si="977"/>
        <v>1.0042772837720766E-3</v>
      </c>
      <c r="DY440" s="240">
        <f t="shared" ca="1" si="978"/>
        <v>2.4863225584981978E-4</v>
      </c>
      <c r="DZ440" s="240">
        <f t="shared" ca="1" si="979"/>
        <v>-1.1832403133777618E-3</v>
      </c>
      <c r="EA440" s="240">
        <f t="shared" ca="1" si="980"/>
        <v>6.0305237577571369E-4</v>
      </c>
      <c r="EB440" s="240">
        <f t="shared" ca="1" si="981"/>
        <v>7.4916919975314843E-4</v>
      </c>
      <c r="EC440" s="240">
        <f t="shared" ca="1" si="982"/>
        <v>-1.1422969288078053E-3</v>
      </c>
      <c r="ED440" s="240">
        <f t="shared" ca="1" si="983"/>
        <v>7.3044790101037968E-5</v>
      </c>
      <c r="EE440" s="240">
        <f t="shared" ca="1" si="984"/>
        <v>1.0897200140035992E-3</v>
      </c>
      <c r="EF440" s="240">
        <f t="shared" ca="1" si="985"/>
        <v>-8.574144386065091E-4</v>
      </c>
      <c r="EG440" s="240">
        <f t="shared" ca="1" si="986"/>
        <v>-4.725616125877682E-4</v>
      </c>
      <c r="EH440" s="240">
        <f t="shared" ca="1" si="987"/>
        <v>1.1975595962611166E-3</v>
      </c>
      <c r="EI440" s="240">
        <f t="shared" ca="1" si="988"/>
        <v>-3.8942989671065137E-4</v>
      </c>
      <c r="EJ440" s="240">
        <f t="shared" ca="1" si="989"/>
        <v>-9.1725182245210827E-4</v>
      </c>
      <c r="EK440" s="240">
        <f t="shared" ca="1" si="990"/>
        <v>1.049658653017056E-3</v>
      </c>
      <c r="EL440" s="240">
        <f t="shared" ca="1" si="991"/>
        <v>1.6171794389845871E-4</v>
      </c>
      <c r="EM440" s="240">
        <f t="shared" ca="1" si="992"/>
        <v>-1.166061623672427E-3</v>
      </c>
      <c r="EN440" s="240">
        <f t="shared" ca="1" si="993"/>
        <v>6.7760163740885422E-4</v>
      </c>
      <c r="EO440" s="240">
        <f t="shared" ca="1" si="994"/>
        <v>6.783306915696042E-4</v>
      </c>
      <c r="EP440" s="240">
        <f t="shared" ca="1" si="995"/>
        <v>-1.1658573354593152E-3</v>
      </c>
      <c r="EQ440" s="240">
        <f t="shared" ca="1" si="996"/>
        <v>1.6084184510986571E-4</v>
      </c>
      <c r="ER440" s="240">
        <f t="shared" ca="1" si="997"/>
        <v>1.0500849720150023E-3</v>
      </c>
      <c r="ES440" s="240">
        <f t="shared" ca="1" si="998"/>
        <v>-9.1668258384619799E-4</v>
      </c>
      <c r="ET440" s="240">
        <f t="shared" ca="1" si="999"/>
        <v>-3.9026594800633987E-4</v>
      </c>
      <c r="EU440" s="240">
        <f t="shared" ca="1" si="1000"/>
        <v>1.1975921390784214E-3</v>
      </c>
      <c r="EV440" s="240">
        <f t="shared" ca="1" si="1001"/>
        <v>-4.7174898528892453E-4</v>
      </c>
      <c r="EW440" s="240">
        <f t="shared" ca="1" si="1002"/>
        <v>-8.5803190248660236E-4</v>
      </c>
      <c r="EX440" s="240">
        <f t="shared" ca="1" si="1003"/>
        <v>1.089351831076129E-3</v>
      </c>
      <c r="EY440" s="240">
        <f t="shared" ca="1" si="1004"/>
        <v>7.3927268397411716E-5</v>
      </c>
      <c r="EZ440" s="240">
        <f t="shared" ca="1" si="1005"/>
        <v>-1.1425639449977683E-3</v>
      </c>
      <c r="FA440" s="240">
        <f t="shared" ca="1" si="1006"/>
        <v>7.4847891705963994E-4</v>
      </c>
      <c r="FB440" s="240">
        <f t="shared" ca="1" si="1007"/>
        <v>6.0381625059606741E-4</v>
      </c>
      <c r="FC440" s="240">
        <f t="shared" ca="1" si="1008"/>
        <v>-1.183099860197044E-3</v>
      </c>
      <c r="FD440" s="240">
        <f t="shared" ca="1" si="1009"/>
        <v>2.4776728422421716E-4</v>
      </c>
      <c r="FE440" s="240">
        <f t="shared" ca="1" si="1010"/>
        <v>1.0047594285809253E-3</v>
      </c>
      <c r="FF440" s="240">
        <f t="shared" ca="1" si="1011"/>
        <v>-9.7098314674026471E-4</v>
      </c>
      <c r="FG440" s="240">
        <f t="shared" ca="1" si="1012"/>
        <v>-3.0585539843906582E-4</v>
      </c>
      <c r="FH440" s="240">
        <f t="shared" ca="1" si="1013"/>
        <v>1.1911348263315379E-3</v>
      </c>
      <c r="FI440" s="240">
        <f t="shared" ca="1" si="1014"/>
        <v>-5.5151162524234767E-4</v>
      </c>
      <c r="FJ440" s="240">
        <f t="shared" ca="1" si="1015"/>
        <v>-7.9416223329943831E-4</v>
      </c>
      <c r="FK440" s="240">
        <f t="shared" ca="1" si="1016"/>
        <v>1.1231417171783337E-3</v>
      </c>
      <c r="FL440" s="240">
        <f t="shared" ca="1" si="1017"/>
        <v>-1.4264025376333262E-5</v>
      </c>
      <c r="FM440" s="240">
        <f t="shared" ca="1" si="1018"/>
        <v>-1.1128746133104556E-3</v>
      </c>
      <c r="FN440" s="240">
        <f t="shared" ca="1" si="1019"/>
        <v>8.1530012460875932E-4</v>
      </c>
      <c r="FO440" s="240">
        <f t="shared" ca="1" si="1020"/>
        <v>5.2602967704432698E-4</v>
      </c>
      <c r="FP440" s="240">
        <f t="shared" ca="1" si="1021"/>
        <v>-1.1939310642854843E-3</v>
      </c>
      <c r="FQ440" s="240">
        <f t="shared" ca="1" si="1022"/>
        <v>3.3335005095821773E-4</v>
      </c>
      <c r="FR440" s="240">
        <f t="shared" ca="1" si="1023"/>
        <v>9.5398900674837663E-4</v>
      </c>
      <c r="FS440" s="240">
        <f t="shared" ca="1" si="1024"/>
        <v>-1.0200218678335839E-3</v>
      </c>
      <c r="FT440" s="240">
        <f t="shared" ca="1" si="1025"/>
        <v>-2.1978739196747225E-4</v>
      </c>
      <c r="FU440" s="240">
        <f t="shared" ca="1" si="1026"/>
        <v>1.1782226507577181E-3</v>
      </c>
      <c r="FV440" s="240">
        <f t="shared" ca="1" si="1027"/>
        <v>-6.2828557591411091E-4</v>
      </c>
      <c r="FW440" s="240">
        <f t="shared" ca="1" si="1028"/>
        <v>-7.2598893016167826E-4</v>
      </c>
      <c r="FX440" s="240">
        <f t="shared" ca="1" si="1029"/>
        <v>1.1508452010032051E-3</v>
      </c>
      <c r="FY440" s="240">
        <f t="shared" ca="1" si="1030"/>
        <v>-1.0237802116062347E-4</v>
      </c>
      <c r="FZ440" s="240">
        <f t="shared" ca="1" si="1031"/>
        <v>-1.0771545176712176E-3</v>
      </c>
      <c r="GA440" s="240">
        <f t="shared" ca="1" si="1032"/>
        <v>8.7770315014288269E-4</v>
      </c>
      <c r="GB440" s="240">
        <f t="shared" ca="1" si="1033"/>
        <v>4.4539250309615568E-4</v>
      </c>
      <c r="GC440" s="240">
        <f t="shared" ca="1" si="1034"/>
        <v>-1.1982922524912539E-3</v>
      </c>
      <c r="GD440" s="240">
        <f t="shared" ca="1" si="1035"/>
        <v>4.1712636488375307E-4</v>
      </c>
      <c r="GE440" s="240">
        <f t="shared" ca="1" si="1036"/>
        <v>8.9804883583219375E-4</v>
      </c>
      <c r="GF440" s="240">
        <f t="shared" ca="1" si="1037"/>
        <v>-1.0635330020477831E-3</v>
      </c>
      <c r="GG440" s="240">
        <f t="shared" ca="1" si="1038"/>
        <v>-1.3252833857585082E-4</v>
      </c>
      <c r="GH440" s="240">
        <f t="shared" ca="1" si="1039"/>
        <v>1.1589255845551594E-3</v>
      </c>
      <c r="GI440" s="240">
        <f t="shared" ca="1" si="1040"/>
        <v>-7.0165479261374592E-4</v>
      </c>
      <c r="GJ440" s="240">
        <f t="shared" ca="1" si="1041"/>
        <v>-6.5388143010978712E-4</v>
      </c>
      <c r="GK440" s="240">
        <f t="shared" ca="1" si="1042"/>
        <v>1.1723121549715794E-3</v>
      </c>
      <c r="GL440" s="240">
        <f t="shared" ca="1" si="1043"/>
        <v>-1.8993722157801212E-4</v>
      </c>
      <c r="GM440" s="240">
        <f t="shared" ca="1" si="1044"/>
        <v>-1.0355972283732271E-3</v>
      </c>
      <c r="GN440" s="240">
        <f t="shared" ca="1" si="1045"/>
        <v>9.3534982625983652E-4</v>
      </c>
      <c r="GO440" s="240">
        <f t="shared" ca="1" si="1046"/>
        <v>3.6234170858367065E-4</v>
      </c>
      <c r="GP440" s="240">
        <f t="shared" ca="1" si="1047"/>
        <v>-1.1961597911575898E-3</v>
      </c>
      <c r="GQ440" s="240">
        <f t="shared" ca="1" si="1048"/>
        <v>4.9864223489699919E-4</v>
      </c>
      <c r="GR440" s="240">
        <f t="shared" ca="1" si="1049"/>
        <v>8.3724206046528889E-4</v>
      </c>
      <c r="GS440" s="240">
        <f t="shared" ca="1" si="1050"/>
        <v>-1.1012807587765698E-3</v>
      </c>
      <c r="GT440" s="240">
        <f t="shared" ca="1" si="1051"/>
        <v>-4.455110263495212E-5</v>
      </c>
      <c r="GU440" s="240">
        <f t="shared" ca="1" si="1052"/>
        <v>1.1333482001975317E-3</v>
      </c>
      <c r="GV440" s="240">
        <f t="shared" ca="1" si="1053"/>
        <v>-7.712216811989436E-4</v>
      </c>
      <c r="GW440" s="240">
        <f t="shared" ca="1" si="1054"/>
        <v>-5.782304899341887E-4</v>
      </c>
      <c r="GX440" s="240">
        <f t="shared" ca="1" si="1055"/>
        <v>1.1874262477999822E-3</v>
      </c>
      <c r="GY440" s="240">
        <f t="shared" ca="1" si="1056"/>
        <v>-2.7646713573494419E-4</v>
      </c>
      <c r="GZ440" s="240">
        <f t="shared" ca="1" si="1057"/>
        <v>-9.8842794796786052E-4</v>
      </c>
      <c r="HA440" s="240">
        <f t="shared" ca="1" si="1058"/>
        <v>9.8792776062717256E-4</v>
      </c>
      <c r="HB440" s="240">
        <f t="shared" ca="1" si="1059"/>
        <v>2.7732735295820103E-4</v>
      </c>
      <c r="HC440" s="240">
        <f t="shared" ca="1" si="1060"/>
        <v>-1.1875452362772303E-3</v>
      </c>
      <c r="HD440" s="240">
        <f t="shared" ca="1" si="1061"/>
        <v>5.7745591943573127E-4</v>
      </c>
      <c r="HE440" s="240">
        <f t="shared" ca="1" si="1062"/>
        <v>7.7189819783192654E-4</v>
      </c>
      <c r="HF440" s="240">
        <f t="shared" ca="1" si="1063"/>
        <v>-1.1330605796557246E-3</v>
      </c>
      <c r="HG440" s="240">
        <f t="shared" ca="1" si="1064"/>
        <v>4.3667559591217453E-5</v>
      </c>
      <c r="HH440" s="240">
        <f t="shared" ca="1" si="1065"/>
        <v>1.1016291037467998E-3</v>
      </c>
      <c r="HI440" s="240">
        <f t="shared" ca="1" si="1066"/>
        <v>-8.3660925267311039E-4</v>
      </c>
      <c r="HJ440" s="240">
        <f t="shared" ca="1" si="1067"/>
        <v>-4.9944606863417383E-4</v>
      </c>
      <c r="HK440" s="240">
        <f t="shared" ca="1" si="1068"/>
        <v>1.1961055749098281E-3</v>
      </c>
      <c r="HL440" s="240">
        <f t="shared" ca="1" si="1069"/>
        <v>-3.6149885052955821E-4</v>
      </c>
      <c r="HM440" s="240">
        <f t="shared" ca="1" si="1070"/>
        <v>-9.3590229087243222E-4</v>
      </c>
      <c r="HN440" s="240">
        <f t="shared" ca="1" si="1071"/>
        <v>1.0351520288629835E-3</v>
      </c>
      <c r="HO440" s="240">
        <f t="shared" ca="1" si="1072"/>
        <v>1.9081013637861681E-4</v>
      </c>
      <c r="HP440" s="240">
        <f t="shared" ca="1" si="1073"/>
        <v>-1.1724952708694468E-3</v>
      </c>
      <c r="HQ440" s="240">
        <f t="shared" ca="1" si="1074"/>
        <v>6.531403203146887E-4</v>
      </c>
      <c r="HR440" s="240">
        <f t="shared" ca="1" si="1075"/>
        <v>7.0237135198518018E-4</v>
      </c>
      <c r="HS440" s="240">
        <f t="shared" ca="1" si="1076"/>
        <v>-1.1587002470823849E-3</v>
      </c>
      <c r="HT440" s="240">
        <f t="shared" ca="1" si="1077"/>
        <v>1.3164958352842264E-4</v>
      </c>
      <c r="HU440" s="240">
        <f t="shared" ca="1" si="1078"/>
        <v>1.0639401837348073E-3</v>
      </c>
      <c r="HV440" s="240">
        <f t="shared" ca="1" si="1079"/>
        <v>-8.9746316612102149E-4</v>
      </c>
      <c r="HW440" s="240">
        <f t="shared" ca="1" si="1080"/>
        <v>-4.1795510581497681E-4</v>
      </c>
      <c r="HX440" s="240">
        <f t="shared" ca="1" si="1081"/>
        <v>1.1983031022755231E-3</v>
      </c>
      <c r="HY440" s="240">
        <f t="shared" ca="1" si="1082"/>
        <v>-4.4457157173194401E-4</v>
      </c>
      <c r="HZ440" s="240">
        <f t="shared" ca="1" si="1083"/>
        <v>-8.783048981737835E-4</v>
      </c>
      <c r="IA440" s="240">
        <f t="shared" ca="1" si="1084"/>
        <v>1.0767667185661378E-3</v>
      </c>
      <c r="IB440" s="240">
        <f t="shared" ca="1" si="1085"/>
        <v>1.0325890313770619E-4</v>
      </c>
      <c r="IC440" s="240">
        <f t="shared" ca="1" si="1086"/>
        <v>-1.1510914520007753E-3</v>
      </c>
      <c r="ID440" s="240">
        <f t="shared" ca="1" si="1087"/>
        <v>7.2528529720813017E-4</v>
      </c>
      <c r="IE440" s="240">
        <f t="shared" ca="1" si="1088"/>
        <v>1.0338206393901163E-3</v>
      </c>
      <c r="IF440" s="240">
        <f t="shared" ca="1" si="1089"/>
        <v>-1.1780608174772646E-3</v>
      </c>
      <c r="IG440" s="240">
        <f t="shared" ca="1" si="1090"/>
        <v>2.1891818696609017E-4</v>
      </c>
      <c r="IH440" s="240">
        <f t="shared" ca="1" si="1091"/>
        <v>1.0204856796845877E-3</v>
      </c>
      <c r="II440" s="240">
        <f t="shared" ca="1" si="1092"/>
        <v>-9.5345364891311925E-4</v>
      </c>
      <c r="IJ440" s="240">
        <f t="shared" ca="1" si="1093"/>
        <v>-3.3419920806458003E-4</v>
      </c>
      <c r="IK440" s="240">
        <f t="shared" ca="1" si="1094"/>
        <v>1.1940069213058635E-3</v>
      </c>
      <c r="IL440" s="240">
        <f t="shared" ca="1" si="1095"/>
        <v>-5.2523512106820622E-4</v>
      </c>
      <c r="IM440" s="240">
        <f t="shared" ca="1" si="1096"/>
        <v>-8.1594789513324858E-4</v>
      </c>
      <c r="IN440" s="240">
        <f t="shared" ca="1" si="1097"/>
        <v>1.1125463161274895E-3</v>
      </c>
      <c r="IO440" s="240">
        <f t="shared" ca="1" si="1098"/>
        <v>1.5148100954138303E-5</v>
      </c>
      <c r="IP440" s="240">
        <f t="shared" ca="1" si="1099"/>
        <v>-1.1234497688201153E-3</v>
      </c>
      <c r="IQ440" s="240">
        <f t="shared" ca="1" si="1100"/>
        <v>7.9349989023538067E-4</v>
      </c>
      <c r="IR440" s="240">
        <f t="shared" ca="1" si="1101"/>
        <v>5.5229642484660481E-4</v>
      </c>
      <c r="IS440" s="240">
        <f t="shared" ca="1" si="1102"/>
        <v>-1.1910373742319736E-3</v>
      </c>
      <c r="IT440" s="240">
        <f t="shared" ca="1" si="1103"/>
        <v>3.050004537809426E-4</v>
      </c>
      <c r="IU440" s="240">
        <f t="shared" ca="1" si="1104"/>
        <v>9.71501075318642E-4</v>
      </c>
      <c r="IV440" s="240">
        <f t="shared" ca="1" si="1105"/>
        <v>-1.0042772837720773E-3</v>
      </c>
      <c r="IW440" s="240">
        <f t="shared" ca="1" si="1106"/>
        <v>-2.4863225584978541E-4</v>
      </c>
      <c r="IX440" s="240">
        <f t="shared" ca="1" si="1107"/>
        <v>1.183240313377767E-3</v>
      </c>
      <c r="IY440" s="240">
        <f t="shared" ca="1" si="1108"/>
        <v>-6.0305237577571466E-4</v>
      </c>
      <c r="IZ440" s="240">
        <f t="shared" ca="1" si="1109"/>
        <v>-7.4916919975312089E-4</v>
      </c>
      <c r="JA440" s="240">
        <f t="shared" ca="1" si="1110"/>
        <v>1.1422969288077955E-3</v>
      </c>
      <c r="JB440" s="240">
        <f t="shared" ca="1" si="1111"/>
        <v>-7.3044790101039147E-5</v>
      </c>
    </row>
    <row r="441" spans="2:262">
      <c r="B441" s="248">
        <v>80</v>
      </c>
      <c r="C441" s="247">
        <f t="shared" si="1112"/>
        <v>1.562500000000001E-3</v>
      </c>
      <c r="D441" s="244">
        <f t="shared" ca="1" si="855"/>
        <v>79.343142979209489</v>
      </c>
      <c r="E441" s="243">
        <f ca="1">CH361</f>
        <v>-0.65685702079050912</v>
      </c>
      <c r="F441" s="242">
        <v>80</v>
      </c>
      <c r="G441" s="240">
        <f t="shared" ca="1" si="856"/>
        <v>-5.1798158584769223E-4</v>
      </c>
      <c r="H441" s="240">
        <f t="shared" ca="1" si="857"/>
        <v>4.2551535861615691E-4</v>
      </c>
      <c r="I441" s="240">
        <f t="shared" ca="1" si="858"/>
        <v>1.9230622992910657E-4</v>
      </c>
      <c r="J441" s="240">
        <f t="shared" ca="1" si="859"/>
        <v>-5.7270017488507798E-4</v>
      </c>
      <c r="K441" s="240">
        <f t="shared" ca="1" si="860"/>
        <v>2.460195073531115E-4</v>
      </c>
      <c r="L441" s="240">
        <f t="shared" ca="1" si="861"/>
        <v>3.8440499587976432E-4</v>
      </c>
      <c r="M441" s="240">
        <f t="shared" ca="1" si="862"/>
        <v>-5.4023035383622361E-4</v>
      </c>
      <c r="N441" s="240">
        <f t="shared" ca="1" si="863"/>
        <v>2.9069416267942048E-5</v>
      </c>
      <c r="O441" s="240">
        <f t="shared" ca="1" si="864"/>
        <v>5.1798158584769223E-4</v>
      </c>
      <c r="P441" s="240">
        <f t="shared" ca="1" si="865"/>
        <v>-4.2551535861615696E-4</v>
      </c>
      <c r="Q441" s="240">
        <f t="shared" ca="1" si="866"/>
        <v>-1.9230622992910595E-4</v>
      </c>
      <c r="R441" s="240">
        <f t="shared" ca="1" si="867"/>
        <v>5.7270017488507809E-4</v>
      </c>
      <c r="S441" s="240">
        <f t="shared" ca="1" si="868"/>
        <v>-2.4601950735311025E-4</v>
      </c>
      <c r="T441" s="240">
        <f t="shared" ca="1" si="869"/>
        <v>-3.8440499587976453E-4</v>
      </c>
      <c r="U441" s="241">
        <f t="shared" ca="1" si="870"/>
        <v>5.402303538362235E-4</v>
      </c>
      <c r="V441" s="240">
        <f t="shared" ca="1" si="871"/>
        <v>-2.9069416267941699E-5</v>
      </c>
      <c r="W441" s="240">
        <f t="shared" ca="1" si="872"/>
        <v>-5.1798158584769245E-4</v>
      </c>
      <c r="X441" s="240">
        <f t="shared" ca="1" si="873"/>
        <v>4.2551535861615674E-4</v>
      </c>
      <c r="Y441" s="240">
        <f t="shared" ca="1" si="874"/>
        <v>1.9230622992910627E-4</v>
      </c>
      <c r="Z441" s="240">
        <f t="shared" ca="1" si="875"/>
        <v>-5.7270017488507798E-4</v>
      </c>
      <c r="AA441" s="240">
        <f t="shared" ca="1" si="876"/>
        <v>2.4601950735311177E-4</v>
      </c>
      <c r="AB441" s="240">
        <f t="shared" ca="1" si="877"/>
        <v>3.8440499587976329E-4</v>
      </c>
      <c r="AC441" s="240">
        <f t="shared" ca="1" si="878"/>
        <v>-5.4023035383622404E-4</v>
      </c>
      <c r="AD441" s="240">
        <f t="shared" ca="1" si="879"/>
        <v>2.9069416267939313E-5</v>
      </c>
      <c r="AE441" s="240">
        <f t="shared" ca="1" si="880"/>
        <v>5.1798158584769342E-4</v>
      </c>
      <c r="AF441" s="240">
        <f t="shared" ca="1" si="881"/>
        <v>-4.2551535861615517E-4</v>
      </c>
      <c r="AG441" s="240">
        <f t="shared" ca="1" si="882"/>
        <v>-1.9230622992910852E-4</v>
      </c>
      <c r="AH441" s="240">
        <f t="shared" ca="1" si="883"/>
        <v>5.7270017488507809E-4</v>
      </c>
      <c r="AI441" s="240">
        <f t="shared" ca="1" si="884"/>
        <v>-2.460195073531096E-4</v>
      </c>
      <c r="AJ441" s="240">
        <f t="shared" ca="1" si="885"/>
        <v>-3.8440499587976507E-4</v>
      </c>
      <c r="AK441" s="240">
        <f t="shared" ca="1" si="886"/>
        <v>5.4023035383622318E-4</v>
      </c>
      <c r="AL441" s="240">
        <f t="shared" ca="1" si="887"/>
        <v>-2.9069416267940997E-5</v>
      </c>
      <c r="AM441" s="240">
        <f t="shared" ca="1" si="888"/>
        <v>-5.1798158584769451E-4</v>
      </c>
      <c r="AN441" s="240">
        <f t="shared" ca="1" si="889"/>
        <v>4.2551535861615631E-4</v>
      </c>
      <c r="AO441" s="240">
        <f t="shared" ca="1" si="890"/>
        <v>1.923062299291108E-4</v>
      </c>
      <c r="AP441" s="240">
        <f t="shared" ca="1" si="891"/>
        <v>-5.7270017488507798E-4</v>
      </c>
      <c r="AQ441" s="240">
        <f t="shared" ca="1" si="892"/>
        <v>2.4601950735310743E-4</v>
      </c>
      <c r="AR441" s="240">
        <f t="shared" ca="1" si="893"/>
        <v>3.8440499587976383E-4</v>
      </c>
      <c r="AS441" s="240">
        <f t="shared" ca="1" si="894"/>
        <v>-5.4023035383622253E-4</v>
      </c>
      <c r="AT441" s="240">
        <f t="shared" ca="1" si="895"/>
        <v>2.9069416267942681E-5</v>
      </c>
      <c r="AU441" s="240">
        <f t="shared" ca="1" si="896"/>
        <v>5.1798158584769386E-4</v>
      </c>
      <c r="AV441" s="240">
        <f t="shared" ca="1" si="897"/>
        <v>-4.2551535861615739E-4</v>
      </c>
      <c r="AW441" s="240">
        <f t="shared" ca="1" si="898"/>
        <v>-1.923062299291092E-4</v>
      </c>
      <c r="AX441" s="240">
        <f t="shared" ca="1" si="899"/>
        <v>5.7270017488507787E-4</v>
      </c>
      <c r="AY441" s="240">
        <f t="shared" ca="1" si="900"/>
        <v>-2.4601950735310895E-4</v>
      </c>
      <c r="AZ441" s="240">
        <f t="shared" ca="1" si="901"/>
        <v>-3.8440499587976253E-4</v>
      </c>
      <c r="BA441" s="240">
        <f t="shared" ca="1" si="902"/>
        <v>5.4023035383622307E-4</v>
      </c>
      <c r="BB441" s="240">
        <f t="shared" ca="1" si="903"/>
        <v>-2.9069416267936227E-5</v>
      </c>
      <c r="BC441" s="240">
        <f t="shared" ca="1" si="904"/>
        <v>-5.179815858476931E-4</v>
      </c>
      <c r="BD441" s="240">
        <f t="shared" ca="1" si="905"/>
        <v>4.2551535861615311E-4</v>
      </c>
      <c r="BE441" s="240">
        <f t="shared" ca="1" si="906"/>
        <v>1.923062299291076E-4</v>
      </c>
      <c r="BF441" s="240">
        <f t="shared" ca="1" si="907"/>
        <v>-5.727001748850782E-4</v>
      </c>
      <c r="BG441" s="240">
        <f t="shared" ca="1" si="908"/>
        <v>2.4601950735311047E-4</v>
      </c>
      <c r="BH441" s="240">
        <f t="shared" ca="1" si="909"/>
        <v>3.8440499587976735E-4</v>
      </c>
      <c r="BI441" s="240">
        <f t="shared" ca="1" si="910"/>
        <v>-5.402303538362235E-4</v>
      </c>
      <c r="BJ441" s="240">
        <f t="shared" ca="1" si="911"/>
        <v>2.9069416267937911E-5</v>
      </c>
      <c r="BK441" s="240">
        <f t="shared" ca="1" si="912"/>
        <v>5.1798158584769223E-4</v>
      </c>
      <c r="BL441" s="240">
        <f t="shared" ca="1" si="913"/>
        <v>-4.255153586161542E-4</v>
      </c>
      <c r="BM441" s="240">
        <f t="shared" ca="1" si="914"/>
        <v>-1.92306229929106E-4</v>
      </c>
      <c r="BN441" s="240">
        <f t="shared" ca="1" si="915"/>
        <v>5.727001748850782E-4</v>
      </c>
      <c r="BO441" s="240">
        <f t="shared" ca="1" si="916"/>
        <v>-2.4601950735311204E-4</v>
      </c>
      <c r="BP441" s="240">
        <f t="shared" ca="1" si="917"/>
        <v>-3.8440499587976605E-4</v>
      </c>
      <c r="BQ441" s="240">
        <f t="shared" ca="1" si="918"/>
        <v>5.4023035383622404E-4</v>
      </c>
      <c r="BR441" s="240">
        <f t="shared" ca="1" si="919"/>
        <v>-2.9069416267939595E-5</v>
      </c>
      <c r="BS441" s="240">
        <f t="shared" ca="1" si="920"/>
        <v>-5.1798158584769505E-4</v>
      </c>
      <c r="BT441" s="240">
        <f t="shared" ca="1" si="921"/>
        <v>4.2551535861614991E-4</v>
      </c>
      <c r="BU441" s="240">
        <f t="shared" ca="1" si="922"/>
        <v>1.923062299291121E-4</v>
      </c>
      <c r="BV441" s="240">
        <f t="shared" ca="1" si="923"/>
        <v>-5.7270017488507809E-4</v>
      </c>
      <c r="BW441" s="240">
        <f t="shared" ca="1" si="924"/>
        <v>2.460195073531135E-4</v>
      </c>
      <c r="BX441" s="240">
        <f t="shared" ca="1" si="925"/>
        <v>3.8440499587977093E-4</v>
      </c>
      <c r="BY441" s="240">
        <f t="shared" ca="1" si="926"/>
        <v>-5.4023035383622198E-4</v>
      </c>
      <c r="BZ441" s="240">
        <f t="shared" ca="1" si="927"/>
        <v>2.9069416267941279E-5</v>
      </c>
      <c r="CA441" s="240">
        <f t="shared" ca="1" si="928"/>
        <v>5.1798158584769093E-4</v>
      </c>
      <c r="CB441" s="240">
        <f t="shared" ca="1" si="929"/>
        <v>-4.25515358616151E-4</v>
      </c>
      <c r="CC441" s="240">
        <f t="shared" ca="1" si="930"/>
        <v>-1.923062299291105E-4</v>
      </c>
      <c r="CD441" s="240">
        <f t="shared" ca="1" si="931"/>
        <v>5.7270017488507798E-4</v>
      </c>
      <c r="CE441" s="240">
        <f t="shared" ca="1" si="932"/>
        <v>-2.4601950735311502E-4</v>
      </c>
      <c r="CF441" s="240">
        <f t="shared" ca="1" si="933"/>
        <v>-3.8440499587976968E-4</v>
      </c>
      <c r="CG441" s="240">
        <f t="shared" ca="1" si="934"/>
        <v>5.4023035383622253E-4</v>
      </c>
      <c r="CH441" s="240">
        <f t="shared" ca="1" si="935"/>
        <v>-2.9069416267942963E-5</v>
      </c>
      <c r="CI441" s="240">
        <f t="shared" ca="1" si="936"/>
        <v>-5.1798158584769711E-4</v>
      </c>
      <c r="CJ441" s="240">
        <f t="shared" ca="1" si="937"/>
        <v>4.2551535861615219E-4</v>
      </c>
      <c r="CK441" s="240">
        <f t="shared" ca="1" si="938"/>
        <v>1.923062299291089E-4</v>
      </c>
      <c r="CL441" s="240">
        <f t="shared" ca="1" si="939"/>
        <v>-5.7270017488507787E-4</v>
      </c>
      <c r="CM441" s="240">
        <f t="shared" ca="1" si="940"/>
        <v>2.4601950735310185E-4</v>
      </c>
      <c r="CN441" s="240">
        <f t="shared" ca="1" si="941"/>
        <v>3.8440499587976844E-4</v>
      </c>
      <c r="CO441" s="240">
        <f t="shared" ca="1" si="942"/>
        <v>-5.4023035383622318E-4</v>
      </c>
      <c r="CP441" s="240">
        <f t="shared" ca="1" si="943"/>
        <v>2.9069416267944646E-5</v>
      </c>
      <c r="CQ441" s="240">
        <f t="shared" ca="1" si="944"/>
        <v>5.1798158584769635E-4</v>
      </c>
      <c r="CR441" s="240">
        <f t="shared" ca="1" si="945"/>
        <v>-4.2551535861615327E-4</v>
      </c>
      <c r="CS441" s="240">
        <f t="shared" ca="1" si="946"/>
        <v>-1.923062299291073E-4</v>
      </c>
      <c r="CT441" s="240">
        <f t="shared" ca="1" si="947"/>
        <v>5.7270017488507787E-4</v>
      </c>
      <c r="CU441" s="240">
        <f t="shared" ca="1" si="948"/>
        <v>-2.4601950735310342E-4</v>
      </c>
      <c r="CV441" s="240">
        <f t="shared" ca="1" si="949"/>
        <v>-3.8440499587976713E-4</v>
      </c>
      <c r="CW441" s="240">
        <f t="shared" ca="1" si="950"/>
        <v>5.4023035383622372E-4</v>
      </c>
      <c r="CX441" s="240">
        <f t="shared" ca="1" si="951"/>
        <v>-2.906941626793005E-5</v>
      </c>
      <c r="CY441" s="240">
        <f t="shared" ca="1" si="952"/>
        <v>-5.179815858476957E-4</v>
      </c>
      <c r="CZ441" s="240">
        <f t="shared" ca="1" si="953"/>
        <v>4.2551535861615436E-4</v>
      </c>
      <c r="DA441" s="240">
        <f t="shared" ca="1" si="954"/>
        <v>1.9230622992910576E-4</v>
      </c>
      <c r="DB441" s="240">
        <f t="shared" ca="1" si="955"/>
        <v>-5.7270017488507852E-4</v>
      </c>
      <c r="DC441" s="240">
        <f t="shared" ca="1" si="956"/>
        <v>2.4601950735310489E-4</v>
      </c>
      <c r="DD441" s="240">
        <f t="shared" ca="1" si="957"/>
        <v>3.8440499587976589E-4</v>
      </c>
      <c r="DE441" s="240">
        <f t="shared" ca="1" si="958"/>
        <v>-5.4023035383622415E-4</v>
      </c>
      <c r="DF441" s="240">
        <f t="shared" ca="1" si="959"/>
        <v>2.9069416267931734E-5</v>
      </c>
      <c r="DG441" s="240">
        <f t="shared" ca="1" si="960"/>
        <v>5.1798158584769505E-4</v>
      </c>
      <c r="DH441" s="240">
        <f t="shared" ca="1" si="961"/>
        <v>-4.255153586161555E-4</v>
      </c>
      <c r="DI441" s="240">
        <f t="shared" ca="1" si="962"/>
        <v>-1.9230622992910418E-4</v>
      </c>
      <c r="DJ441" s="240">
        <f t="shared" ca="1" si="963"/>
        <v>5.7270017488507852E-4</v>
      </c>
      <c r="DK441" s="240">
        <f t="shared" ca="1" si="964"/>
        <v>-2.4601950735310646E-4</v>
      </c>
      <c r="DL441" s="240">
        <f t="shared" ca="1" si="965"/>
        <v>-3.844049958797647E-4</v>
      </c>
      <c r="DM441" s="240">
        <f t="shared" ca="1" si="966"/>
        <v>5.4023035383622469E-4</v>
      </c>
      <c r="DN441" s="240">
        <f t="shared" ca="1" si="967"/>
        <v>-2.9069416267933418E-5</v>
      </c>
      <c r="DO441" s="240">
        <f t="shared" ca="1" si="968"/>
        <v>-5.1798158584769418E-4</v>
      </c>
      <c r="DP441" s="240">
        <f t="shared" ca="1" si="969"/>
        <v>4.2551535861615669E-4</v>
      </c>
      <c r="DQ441" s="240">
        <f t="shared" ca="1" si="970"/>
        <v>1.9230622992911793E-4</v>
      </c>
      <c r="DR441" s="240">
        <f t="shared" ca="1" si="971"/>
        <v>-5.7270017488507841E-4</v>
      </c>
      <c r="DS441" s="240">
        <f t="shared" ca="1" si="972"/>
        <v>2.4601950735310798E-4</v>
      </c>
      <c r="DT441" s="240">
        <f t="shared" ca="1" si="973"/>
        <v>3.8440499587976345E-4</v>
      </c>
      <c r="DU441" s="240">
        <f t="shared" ca="1" si="974"/>
        <v>-5.4023035383621992E-4</v>
      </c>
      <c r="DV441" s="240">
        <f t="shared" ca="1" si="975"/>
        <v>2.9069416267935102E-5</v>
      </c>
      <c r="DW441" s="240">
        <f t="shared" ca="1" si="976"/>
        <v>5.1798158584769353E-4</v>
      </c>
      <c r="DX441" s="240">
        <f t="shared" ca="1" si="977"/>
        <v>-4.2551535861615783E-4</v>
      </c>
      <c r="DY441" s="240">
        <f t="shared" ca="1" si="978"/>
        <v>-1.9230622992911633E-4</v>
      </c>
      <c r="DZ441" s="240">
        <f t="shared" ca="1" si="979"/>
        <v>5.727001748850783E-4</v>
      </c>
      <c r="EA441" s="240">
        <f t="shared" ca="1" si="980"/>
        <v>-2.4601950735310949E-4</v>
      </c>
      <c r="EB441" s="240">
        <f t="shared" ca="1" si="981"/>
        <v>-3.8440499587976215E-4</v>
      </c>
      <c r="EC441" s="240">
        <f t="shared" ca="1" si="982"/>
        <v>5.4023035383622047E-4</v>
      </c>
      <c r="ED441" s="240">
        <f t="shared" ca="1" si="983"/>
        <v>-2.9069416267936786E-5</v>
      </c>
      <c r="EE441" s="240">
        <f t="shared" ca="1" si="984"/>
        <v>-5.1798158584769277E-4</v>
      </c>
      <c r="EF441" s="240">
        <f t="shared" ca="1" si="985"/>
        <v>4.2551535861614802E-4</v>
      </c>
      <c r="EG441" s="240">
        <f t="shared" ca="1" si="986"/>
        <v>1.9230622992911475E-4</v>
      </c>
      <c r="EH441" s="240">
        <f t="shared" ca="1" si="987"/>
        <v>-5.7270017488507906E-4</v>
      </c>
      <c r="EI441" s="240">
        <f t="shared" ca="1" si="988"/>
        <v>2.4601950735311101E-4</v>
      </c>
      <c r="EJ441" s="240">
        <f t="shared" ca="1" si="989"/>
        <v>3.8440499587977294E-4</v>
      </c>
      <c r="EK441" s="240">
        <f t="shared" ca="1" si="990"/>
        <v>-5.4023035383622643E-4</v>
      </c>
      <c r="EL441" s="240">
        <f t="shared" ca="1" si="991"/>
        <v>2.906941626793847E-5</v>
      </c>
      <c r="EM441" s="240">
        <f t="shared" ca="1" si="992"/>
        <v>5.1798158584769906E-4</v>
      </c>
      <c r="EN441" s="240">
        <f t="shared" ca="1" si="993"/>
        <v>-4.2551535861616005E-4</v>
      </c>
      <c r="EO441" s="240">
        <f t="shared" ca="1" si="994"/>
        <v>-1.9230622992911316E-4</v>
      </c>
      <c r="EP441" s="240">
        <f t="shared" ca="1" si="995"/>
        <v>5.7270017488507895E-4</v>
      </c>
      <c r="EQ441" s="240">
        <f t="shared" ca="1" si="996"/>
        <v>-2.4601950735311247E-4</v>
      </c>
      <c r="ER441" s="240">
        <f t="shared" ca="1" si="997"/>
        <v>-3.8440499587977174E-4</v>
      </c>
      <c r="ES441" s="240">
        <f t="shared" ca="1" si="998"/>
        <v>5.4023035383622708E-4</v>
      </c>
      <c r="ET441" s="240">
        <f t="shared" ca="1" si="999"/>
        <v>-2.9069416267940154E-5</v>
      </c>
      <c r="EU441" s="240">
        <f t="shared" ca="1" si="1000"/>
        <v>-5.179815858476983E-4</v>
      </c>
      <c r="EV441" s="240">
        <f t="shared" ca="1" si="1001"/>
        <v>4.2551535861616124E-4</v>
      </c>
      <c r="EW441" s="240">
        <f t="shared" ca="1" si="1002"/>
        <v>1.9230622992911156E-4</v>
      </c>
      <c r="EX441" s="240">
        <f t="shared" ca="1" si="1003"/>
        <v>-5.7270017488507885E-4</v>
      </c>
      <c r="EY441" s="240">
        <f t="shared" ca="1" si="1004"/>
        <v>2.4601950735311405E-4</v>
      </c>
      <c r="EZ441" s="240">
        <f t="shared" ca="1" si="1005"/>
        <v>3.844049958797705E-4</v>
      </c>
      <c r="FA441" s="240">
        <f t="shared" ca="1" si="1006"/>
        <v>-5.4023035383621667E-4</v>
      </c>
      <c r="FB441" s="240">
        <f t="shared" ca="1" si="1007"/>
        <v>2.9069416267941838E-5</v>
      </c>
      <c r="FC441" s="240">
        <f t="shared" ca="1" si="1008"/>
        <v>5.1798158584769765E-4</v>
      </c>
      <c r="FD441" s="240">
        <f t="shared" ca="1" si="1009"/>
        <v>-4.2551535861616238E-4</v>
      </c>
      <c r="FE441" s="240">
        <f t="shared" ca="1" si="1010"/>
        <v>-1.9230622992910996E-4</v>
      </c>
      <c r="FF441" s="240">
        <f t="shared" ca="1" si="1011"/>
        <v>5.7270017488507874E-4</v>
      </c>
      <c r="FG441" s="240">
        <f t="shared" ca="1" si="1012"/>
        <v>-2.4601950735311556E-4</v>
      </c>
      <c r="FH441" s="240">
        <f t="shared" ca="1" si="1013"/>
        <v>-3.8440499587976925E-4</v>
      </c>
      <c r="FI441" s="240">
        <f t="shared" ca="1" si="1014"/>
        <v>5.4023035383621721E-4</v>
      </c>
      <c r="FJ441" s="240">
        <f t="shared" ca="1" si="1015"/>
        <v>-2.9069416267943522E-5</v>
      </c>
      <c r="FK441" s="240">
        <f t="shared" ca="1" si="1016"/>
        <v>-5.1798158584769689E-4</v>
      </c>
      <c r="FL441" s="240">
        <f t="shared" ca="1" si="1017"/>
        <v>4.2551535861614156E-4</v>
      </c>
      <c r="FM441" s="240">
        <f t="shared" ca="1" si="1018"/>
        <v>1.9230622992910838E-4</v>
      </c>
      <c r="FN441" s="240">
        <f t="shared" ca="1" si="1019"/>
        <v>-5.7270017488507874E-4</v>
      </c>
      <c r="FO441" s="240">
        <f t="shared" ca="1" si="1020"/>
        <v>2.4601950735311708E-4</v>
      </c>
      <c r="FP441" s="240">
        <f t="shared" ca="1" si="1021"/>
        <v>3.84404995879768E-4</v>
      </c>
      <c r="FQ441" s="240">
        <f t="shared" ca="1" si="1022"/>
        <v>-5.4023035383621775E-4</v>
      </c>
      <c r="FR441" s="240">
        <f t="shared" ca="1" si="1023"/>
        <v>2.9069416267945205E-5</v>
      </c>
      <c r="FS441" s="240">
        <f t="shared" ca="1" si="1024"/>
        <v>5.1798158584769613E-4</v>
      </c>
      <c r="FT441" s="240">
        <f t="shared" ca="1" si="1025"/>
        <v>-4.2551535861614276E-4</v>
      </c>
      <c r="FU441" s="240">
        <f t="shared" ca="1" si="1026"/>
        <v>-1.9230622992910681E-4</v>
      </c>
      <c r="FV441" s="240">
        <f t="shared" ca="1" si="1027"/>
        <v>5.7270017488507863E-4</v>
      </c>
      <c r="FW441" s="240">
        <f t="shared" ca="1" si="1028"/>
        <v>-2.460195073531186E-4</v>
      </c>
      <c r="FX441" s="240">
        <f t="shared" ca="1" si="1029"/>
        <v>-3.8440499587976676E-4</v>
      </c>
      <c r="FY441" s="240">
        <f t="shared" ca="1" si="1030"/>
        <v>5.4023035383621841E-4</v>
      </c>
      <c r="FZ441" s="240">
        <f t="shared" ca="1" si="1031"/>
        <v>-2.9069416267946889E-5</v>
      </c>
      <c r="GA441" s="240">
        <f t="shared" ca="1" si="1032"/>
        <v>-5.1798158584769537E-4</v>
      </c>
      <c r="GB441" s="240">
        <f t="shared" ca="1" si="1033"/>
        <v>4.255153586161439E-4</v>
      </c>
      <c r="GC441" s="240">
        <f t="shared" ca="1" si="1034"/>
        <v>1.9230622992910521E-4</v>
      </c>
      <c r="GD441" s="240">
        <f t="shared" ca="1" si="1035"/>
        <v>-5.7270017488507852E-4</v>
      </c>
      <c r="GE441" s="240">
        <f t="shared" ca="1" si="1036"/>
        <v>2.4601950735309068E-4</v>
      </c>
      <c r="GF441" s="240">
        <f t="shared" ca="1" si="1037"/>
        <v>3.8440499587976551E-4</v>
      </c>
      <c r="GG441" s="240">
        <f t="shared" ca="1" si="1038"/>
        <v>-5.4023035383621895E-4</v>
      </c>
      <c r="GH441" s="240">
        <f t="shared" ca="1" si="1039"/>
        <v>2.9069416267948573E-5</v>
      </c>
      <c r="GI441" s="240">
        <f t="shared" ca="1" si="1040"/>
        <v>5.1798158584769472E-4</v>
      </c>
      <c r="GJ441" s="240">
        <f t="shared" ca="1" si="1041"/>
        <v>-4.2551535861614498E-4</v>
      </c>
      <c r="GK441" s="240">
        <f t="shared" ca="1" si="1042"/>
        <v>-1.9230622992910361E-4</v>
      </c>
      <c r="GL441" s="240">
        <f t="shared" ca="1" si="1043"/>
        <v>5.7270017488507841E-4</v>
      </c>
      <c r="GM441" s="240">
        <f t="shared" ca="1" si="1044"/>
        <v>-2.460195073530922E-4</v>
      </c>
      <c r="GN441" s="240">
        <f t="shared" ca="1" si="1045"/>
        <v>-3.8440499587976426E-4</v>
      </c>
      <c r="GO441" s="240">
        <f t="shared" ca="1" si="1046"/>
        <v>5.4023035383621949E-4</v>
      </c>
      <c r="GP441" s="240">
        <f t="shared" ca="1" si="1047"/>
        <v>-2.9069416267917704E-5</v>
      </c>
      <c r="GQ441" s="240">
        <f t="shared" ca="1" si="1048"/>
        <v>-5.1798158584769396E-4</v>
      </c>
      <c r="GR441" s="240">
        <f t="shared" ca="1" si="1049"/>
        <v>4.2551535861614612E-4</v>
      </c>
      <c r="GS441" s="240">
        <f t="shared" ca="1" si="1050"/>
        <v>1.9230622992910201E-4</v>
      </c>
      <c r="GT441" s="240">
        <f t="shared" ca="1" si="1051"/>
        <v>-5.7270017488507841E-4</v>
      </c>
      <c r="GU441" s="240">
        <f t="shared" ca="1" si="1052"/>
        <v>2.4601950735309372E-4</v>
      </c>
      <c r="GV441" s="240">
        <f t="shared" ca="1" si="1053"/>
        <v>3.8440499587976307E-4</v>
      </c>
      <c r="GW441" s="240">
        <f t="shared" ca="1" si="1054"/>
        <v>-5.4023035383622014E-4</v>
      </c>
      <c r="GX441" s="240">
        <f t="shared" ca="1" si="1055"/>
        <v>2.9069416267919388E-5</v>
      </c>
      <c r="GY441" s="240">
        <f t="shared" ca="1" si="1056"/>
        <v>5.1798158584769331E-4</v>
      </c>
      <c r="GZ441" s="240">
        <f t="shared" ca="1" si="1057"/>
        <v>-4.2551535861614726E-4</v>
      </c>
      <c r="HA441" s="240">
        <f t="shared" ca="1" si="1058"/>
        <v>-1.9230622992910044E-4</v>
      </c>
      <c r="HB441" s="240">
        <f t="shared" ca="1" si="1059"/>
        <v>5.727001748850783E-4</v>
      </c>
      <c r="HC441" s="240">
        <f t="shared" ca="1" si="1060"/>
        <v>-2.4601950735309529E-4</v>
      </c>
      <c r="HD441" s="240">
        <f t="shared" ca="1" si="1061"/>
        <v>-3.8440499587976171E-4</v>
      </c>
      <c r="HE441" s="240">
        <f t="shared" ca="1" si="1062"/>
        <v>5.4023035383622068E-4</v>
      </c>
      <c r="HF441" s="240">
        <f t="shared" ca="1" si="1063"/>
        <v>-2.9069416267921072E-5</v>
      </c>
      <c r="HG441" s="240">
        <f t="shared" ca="1" si="1064"/>
        <v>-5.1798158584769266E-4</v>
      </c>
      <c r="HH441" s="240">
        <f t="shared" ca="1" si="1065"/>
        <v>4.255153586161484E-4</v>
      </c>
      <c r="HI441" s="240">
        <f t="shared" ca="1" si="1066"/>
        <v>1.9230622992912958E-4</v>
      </c>
      <c r="HJ441" s="240">
        <f t="shared" ca="1" si="1067"/>
        <v>-5.727001748850782E-4</v>
      </c>
      <c r="HK441" s="240">
        <f t="shared" ca="1" si="1068"/>
        <v>2.4601950735309681E-4</v>
      </c>
      <c r="HL441" s="240">
        <f t="shared" ca="1" si="1069"/>
        <v>3.8440499587976047E-4</v>
      </c>
      <c r="HM441" s="240">
        <f t="shared" ca="1" si="1070"/>
        <v>-5.4023035383622122E-4</v>
      </c>
      <c r="HN441" s="240">
        <f t="shared" ca="1" si="1071"/>
        <v>2.9069416267922756E-5</v>
      </c>
      <c r="HO441" s="240">
        <f t="shared" ca="1" si="1072"/>
        <v>5.179815858476919E-4</v>
      </c>
      <c r="HP441" s="240">
        <f t="shared" ca="1" si="1073"/>
        <v>-4.2551535861614948E-4</v>
      </c>
      <c r="HQ441" s="240">
        <f t="shared" ca="1" si="1074"/>
        <v>-1.9230622992912798E-4</v>
      </c>
      <c r="HR441" s="240">
        <f t="shared" ca="1" si="1075"/>
        <v>5.7270017488507809E-4</v>
      </c>
      <c r="HS441" s="240">
        <f t="shared" ca="1" si="1076"/>
        <v>-2.4601950735309833E-4</v>
      </c>
      <c r="HT441" s="240">
        <f t="shared" ca="1" si="1077"/>
        <v>-3.8440499587975922E-4</v>
      </c>
      <c r="HU441" s="240">
        <f t="shared" ca="1" si="1078"/>
        <v>5.4023035383622177E-4</v>
      </c>
      <c r="HV441" s="240">
        <f t="shared" ca="1" si="1079"/>
        <v>-2.906941626792444E-5</v>
      </c>
      <c r="HW441" s="240">
        <f t="shared" ca="1" si="1080"/>
        <v>-5.1798158584769115E-4</v>
      </c>
      <c r="HX441" s="240">
        <f t="shared" ca="1" si="1081"/>
        <v>4.2551535861615062E-4</v>
      </c>
      <c r="HY441" s="240">
        <f t="shared" ca="1" si="1082"/>
        <v>1.9230622992912641E-4</v>
      </c>
      <c r="HZ441" s="240">
        <f t="shared" ca="1" si="1083"/>
        <v>-5.7270017488507798E-4</v>
      </c>
      <c r="IA441" s="240">
        <f t="shared" ca="1" si="1084"/>
        <v>2.4601950735309984E-4</v>
      </c>
      <c r="IB441" s="240">
        <f t="shared" ca="1" si="1085"/>
        <v>3.8440499587978221E-4</v>
      </c>
      <c r="IC441" s="240">
        <f t="shared" ca="1" si="1086"/>
        <v>-5.4023035383622242E-4</v>
      </c>
      <c r="ID441" s="240">
        <f t="shared" ca="1" si="1087"/>
        <v>2.9069416267926124E-5</v>
      </c>
      <c r="IE441" s="240">
        <f t="shared" ca="1" si="1088"/>
        <v>5.1798158584768974E-4</v>
      </c>
      <c r="IF441" s="240">
        <f t="shared" ca="1" si="1089"/>
        <v>-4.2551535861615181E-4</v>
      </c>
      <c r="IG441" s="240">
        <f t="shared" ca="1" si="1090"/>
        <v>-1.9230622992912478E-4</v>
      </c>
      <c r="IH441" s="240">
        <f t="shared" ca="1" si="1091"/>
        <v>5.7270017488507798E-4</v>
      </c>
      <c r="II441" s="240">
        <f t="shared" ca="1" si="1092"/>
        <v>-2.4601950735310136E-4</v>
      </c>
      <c r="IJ441" s="240">
        <f t="shared" ca="1" si="1093"/>
        <v>-3.8440499587978096E-4</v>
      </c>
      <c r="IK441" s="240">
        <f t="shared" ca="1" si="1094"/>
        <v>5.4023035383622296E-4</v>
      </c>
      <c r="IL441" s="240">
        <f t="shared" ca="1" si="1095"/>
        <v>-2.9069416267927807E-5</v>
      </c>
      <c r="IM441" s="240">
        <f t="shared" ca="1" si="1096"/>
        <v>-5.1798158584770372E-4</v>
      </c>
      <c r="IN441" s="240">
        <f t="shared" ca="1" si="1097"/>
        <v>4.2551535861615289E-4</v>
      </c>
      <c r="IO441" s="240">
        <f t="shared" ca="1" si="1098"/>
        <v>1.9230622992912321E-4</v>
      </c>
      <c r="IP441" s="240">
        <f t="shared" ca="1" si="1099"/>
        <v>-5.7270017488507787E-4</v>
      </c>
      <c r="IQ441" s="240">
        <f t="shared" ca="1" si="1100"/>
        <v>2.4601950735310288E-4</v>
      </c>
      <c r="IR441" s="240">
        <f t="shared" ca="1" si="1101"/>
        <v>3.8440499587977966E-4</v>
      </c>
      <c r="IS441" s="240">
        <f t="shared" ca="1" si="1102"/>
        <v>-5.402303538362235E-4</v>
      </c>
      <c r="IT441" s="240">
        <f t="shared" ca="1" si="1103"/>
        <v>2.9069416267929491E-5</v>
      </c>
      <c r="IU441" s="240">
        <f t="shared" ca="1" si="1104"/>
        <v>5.1798158584770296E-4</v>
      </c>
      <c r="IV441" s="240">
        <f t="shared" ca="1" si="1105"/>
        <v>-4.2551535861615403E-4</v>
      </c>
      <c r="IW441" s="240">
        <f t="shared" ca="1" si="1106"/>
        <v>-1.9230622992912164E-4</v>
      </c>
      <c r="IX441" s="240">
        <f t="shared" ca="1" si="1107"/>
        <v>5.7270017488507776E-4</v>
      </c>
      <c r="IY441" s="240">
        <f t="shared" ca="1" si="1108"/>
        <v>-2.460195073531044E-4</v>
      </c>
      <c r="IZ441" s="240">
        <f t="shared" ca="1" si="1109"/>
        <v>-3.8440499587977841E-4</v>
      </c>
      <c r="JA441" s="240">
        <f t="shared" ca="1" si="1110"/>
        <v>5.4023035383622404E-4</v>
      </c>
      <c r="JB441" s="240">
        <f t="shared" ca="1" si="1111"/>
        <v>-2.9069416267931175E-5</v>
      </c>
    </row>
    <row r="442" spans="2:262">
      <c r="B442" s="248">
        <v>81</v>
      </c>
      <c r="C442" s="247">
        <f t="shared" si="1112"/>
        <v>1.582031250000001E-3</v>
      </c>
      <c r="D442" s="244">
        <f t="shared" ca="1" si="855"/>
        <v>79.351931123475694</v>
      </c>
      <c r="E442" s="243">
        <f ca="1">CI361</f>
        <v>-0.64806887652431089</v>
      </c>
      <c r="F442" s="242">
        <v>81</v>
      </c>
      <c r="G442" s="240">
        <f t="shared" ca="1" si="856"/>
        <v>3.5560692518525061E-5</v>
      </c>
      <c r="H442" s="240">
        <f t="shared" ca="1" si="857"/>
        <v>-4.2245828283642031E-5</v>
      </c>
      <c r="I442" s="240">
        <f t="shared" ca="1" si="858"/>
        <v>-1.3211825887405339E-6</v>
      </c>
      <c r="J442" s="240">
        <f t="shared" ca="1" si="859"/>
        <v>4.3316623820245504E-5</v>
      </c>
      <c r="K442" s="240">
        <f t="shared" ca="1" si="860"/>
        <v>-3.3786188521611684E-5</v>
      </c>
      <c r="L442" s="240">
        <f t="shared" ca="1" si="861"/>
        <v>-1.5933504956809014E-5</v>
      </c>
      <c r="M442" s="240">
        <f t="shared" ca="1" si="862"/>
        <v>4.6700017492416326E-5</v>
      </c>
      <c r="N442" s="240">
        <f t="shared" ca="1" si="863"/>
        <v>-2.1916047948556548E-5</v>
      </c>
      <c r="O442" s="240">
        <f t="shared" ca="1" si="864"/>
        <v>-2.8937441355477519E-5</v>
      </c>
      <c r="P442" s="240">
        <f t="shared" ca="1" si="865"/>
        <v>4.5369341466228603E-5</v>
      </c>
      <c r="Q442" s="240">
        <f t="shared" ca="1" si="866"/>
        <v>-7.8336217471535375E-6</v>
      </c>
      <c r="R442" s="240">
        <f t="shared" ca="1" si="867"/>
        <v>-3.9020327125759399E-5</v>
      </c>
      <c r="S442" s="240">
        <f t="shared" ca="1" si="868"/>
        <v>3.9458919021848234E-5</v>
      </c>
      <c r="T442" s="240">
        <f t="shared" ca="1" si="869"/>
        <v>7.0395587384989002E-6</v>
      </c>
      <c r="U442" s="241">
        <f t="shared" ca="1" si="870"/>
        <v>-4.516435908825743E-5</v>
      </c>
      <c r="V442" s="240">
        <f t="shared" ca="1" si="871"/>
        <v>2.9565369707738344E-5</v>
      </c>
      <c r="W442" s="240">
        <f t="shared" ca="1" si="872"/>
        <v>2.1202140549442894E-5</v>
      </c>
      <c r="X442" s="240">
        <f t="shared" ca="1" si="873"/>
        <v>-4.6749336299687875E-5</v>
      </c>
      <c r="Y442" s="240">
        <f t="shared" ca="1" si="874"/>
        <v>1.6687384392450431E-5</v>
      </c>
      <c r="Z442" s="240">
        <f t="shared" ca="1" si="875"/>
        <v>3.3224501142682073E-5</v>
      </c>
      <c r="AA442" s="240">
        <f t="shared" ca="1" si="876"/>
        <v>-4.3615265392891848E-5</v>
      </c>
      <c r="AB442" s="240">
        <f t="shared" ca="1" si="877"/>
        <v>2.1249137743015293E-6</v>
      </c>
      <c r="AC442" s="240">
        <f t="shared" ca="1" si="878"/>
        <v>4.1893059692801199E-5</v>
      </c>
      <c r="AD442" s="240">
        <f t="shared" ca="1" si="879"/>
        <v>-3.6078510889502228E-5</v>
      </c>
      <c r="AE442" s="240">
        <f t="shared" ca="1" si="880"/>
        <v>-1.2652053372390892E-5</v>
      </c>
      <c r="AF442" s="240">
        <f t="shared" ca="1" si="881"/>
        <v>4.6332780356479986E-5</v>
      </c>
      <c r="AG442" s="240">
        <f t="shared" ca="1" si="882"/>
        <v>-2.4899860213938136E-5</v>
      </c>
      <c r="AH442" s="240">
        <f t="shared" ca="1" si="883"/>
        <v>-2.6151876213206172E-5</v>
      </c>
      <c r="AI442" s="240">
        <f t="shared" ca="1" si="884"/>
        <v>4.6095501574609237E-5</v>
      </c>
      <c r="AJ442" s="240">
        <f t="shared" ca="1" si="885"/>
        <v>-1.120772704242125E-5</v>
      </c>
      <c r="AK442" s="240">
        <f t="shared" ca="1" si="886"/>
        <v>-3.7011833507249293E-5</v>
      </c>
      <c r="AL442" s="240">
        <f t="shared" ca="1" si="887"/>
        <v>4.1205175130844352E-5</v>
      </c>
      <c r="AM442" s="240">
        <f t="shared" ca="1" si="888"/>
        <v>3.6157548795912041E-6</v>
      </c>
      <c r="AN442" s="240">
        <f t="shared" ca="1" si="889"/>
        <v>-4.4135681647895101E-5</v>
      </c>
      <c r="AO442" s="240">
        <f t="shared" ca="1" si="890"/>
        <v>3.2155448371406971E-5</v>
      </c>
      <c r="AP442" s="240">
        <f t="shared" ca="1" si="891"/>
        <v>1.8074249346998192E-5</v>
      </c>
      <c r="AQ442" s="240">
        <f t="shared" ca="1" si="892"/>
        <v>-4.6804313481469591E-5</v>
      </c>
      <c r="AR442" s="240">
        <f t="shared" ca="1" si="893"/>
        <v>1.9859833645666452E-5</v>
      </c>
      <c r="AS442" s="240">
        <f t="shared" ca="1" si="894"/>
        <v>3.0708263316488966E-5</v>
      </c>
      <c r="AT442" s="240">
        <f t="shared" ca="1" si="895"/>
        <v>-4.4748347600036651E-5</v>
      </c>
      <c r="AU442" s="240">
        <f t="shared" ca="1" si="896"/>
        <v>5.5594950454931312E-6</v>
      </c>
      <c r="AV442" s="240">
        <f t="shared" ca="1" si="897"/>
        <v>4.0242473445157155E-5</v>
      </c>
      <c r="AW442" s="240">
        <f t="shared" ca="1" si="898"/>
        <v>-3.8175320680945617E-5</v>
      </c>
      <c r="AX442" s="240">
        <f t="shared" ca="1" si="899"/>
        <v>-9.3020392145409112E-6</v>
      </c>
      <c r="AY442" s="240">
        <f t="shared" ca="1" si="900"/>
        <v>4.5714461869398416E-5</v>
      </c>
      <c r="AZ442" s="240">
        <f t="shared" ca="1" si="901"/>
        <v>-2.7748737979431429E-5</v>
      </c>
      <c r="BA442" s="240">
        <f t="shared" ca="1" si="902"/>
        <v>-2.3224591787868702E-5</v>
      </c>
      <c r="BB442" s="240">
        <f t="shared" ca="1" si="903"/>
        <v>4.6571866166122135E-5</v>
      </c>
      <c r="BC442" s="240">
        <f t="shared" ca="1" si="904"/>
        <v>-1.4521096693779254E-5</v>
      </c>
      <c r="BD442" s="240">
        <f t="shared" ca="1" si="905"/>
        <v>-3.4802769556161007E-5</v>
      </c>
      <c r="BE442" s="240">
        <f t="shared" ca="1" si="906"/>
        <v>4.2728136825682079E-5</v>
      </c>
      <c r="BF442" s="240">
        <f t="shared" ca="1" si="907"/>
        <v>1.7235693171186594E-7</v>
      </c>
      <c r="BG442" s="240">
        <f t="shared" ca="1" si="908"/>
        <v>-4.2867829124651919E-5</v>
      </c>
      <c r="BH442" s="240">
        <f t="shared" ca="1" si="909"/>
        <v>3.4571273874318452E-5</v>
      </c>
      <c r="BI442" s="240">
        <f t="shared" ca="1" si="910"/>
        <v>1.4848412221341816E-5</v>
      </c>
      <c r="BJ442" s="240">
        <f t="shared" ca="1" si="911"/>
        <v>-4.6605654033246884E-5</v>
      </c>
      <c r="BK442" s="240">
        <f t="shared" ca="1" si="912"/>
        <v>2.2924660739648311E-5</v>
      </c>
      <c r="BL442" s="240">
        <f t="shared" ca="1" si="913"/>
        <v>2.802561475073969E-5</v>
      </c>
      <c r="BM442" s="240">
        <f t="shared" ca="1" si="914"/>
        <v>-4.5638934634423003E-5</v>
      </c>
      <c r="BN442" s="240">
        <f t="shared" ca="1" si="915"/>
        <v>8.9639489313433359E-6</v>
      </c>
      <c r="BO442" s="240">
        <f t="shared" ca="1" si="916"/>
        <v>3.8373809747200675E-5</v>
      </c>
      <c r="BP442" s="240">
        <f t="shared" ca="1" si="917"/>
        <v>-4.0065255102009222E-5</v>
      </c>
      <c r="BQ442" s="240">
        <f t="shared" ca="1" si="918"/>
        <v>-5.9016165002336368E-6</v>
      </c>
      <c r="BR442" s="240">
        <f t="shared" ca="1" si="919"/>
        <v>4.4848412752625937E-5</v>
      </c>
      <c r="BS442" s="240">
        <f t="shared" ca="1" si="920"/>
        <v>-3.0447242929590583E-5</v>
      </c>
      <c r="BT442" s="240">
        <f t="shared" ca="1" si="921"/>
        <v>-2.017145128739332E-5</v>
      </c>
      <c r="BU442" s="240">
        <f t="shared" ca="1" si="922"/>
        <v>4.6795853779772258E-5</v>
      </c>
      <c r="BV442" s="240">
        <f t="shared" ca="1" si="923"/>
        <v>-1.7755775264008117E-5</v>
      </c>
      <c r="BW442" s="240">
        <f t="shared" ca="1" si="924"/>
        <v>-3.2405106381444539E-5</v>
      </c>
      <c r="BX442" s="240">
        <f t="shared" ca="1" si="925"/>
        <v>4.4019551044984009E-5</v>
      </c>
      <c r="BY442" s="240">
        <f t="shared" ca="1" si="926"/>
        <v>-3.2719750333132147E-6</v>
      </c>
      <c r="BZ442" s="240">
        <f t="shared" ca="1" si="927"/>
        <v>-4.1367672121201291E-5</v>
      </c>
      <c r="CA442" s="240">
        <f t="shared" ca="1" si="928"/>
        <v>3.6799754648759299E-5</v>
      </c>
      <c r="CB442" s="240">
        <f t="shared" ca="1" si="929"/>
        <v>1.154211026335267E-5</v>
      </c>
      <c r="CC442" s="240">
        <f t="shared" ca="1" si="930"/>
        <v>-4.6154434507782021E-5</v>
      </c>
      <c r="CD442" s="240">
        <f t="shared" ca="1" si="931"/>
        <v>2.5865257110829938E-5</v>
      </c>
      <c r="CE442" s="240">
        <f t="shared" ca="1" si="932"/>
        <v>2.5191092950442953E-5</v>
      </c>
      <c r="CF442" s="240">
        <f t="shared" ca="1" si="933"/>
        <v>-4.6282200327748424E-5</v>
      </c>
      <c r="CG442" s="240">
        <f t="shared" ca="1" si="934"/>
        <v>1.2319826401274582E-5</v>
      </c>
      <c r="CH442" s="240">
        <f t="shared" ca="1" si="935"/>
        <v>3.6297195049416758E-5</v>
      </c>
      <c r="CI442" s="240">
        <f t="shared" ca="1" si="936"/>
        <v>-4.1738072434316431E-5</v>
      </c>
      <c r="CJ442" s="240">
        <f t="shared" ca="1" si="937"/>
        <v>-2.469212414780077E-6</v>
      </c>
      <c r="CK442" s="240">
        <f t="shared" ca="1" si="938"/>
        <v>4.373932620136284E-5</v>
      </c>
      <c r="CL442" s="240">
        <f t="shared" ca="1" si="939"/>
        <v>-3.2980751632285911E-5</v>
      </c>
      <c r="CM442" s="240">
        <f t="shared" ca="1" si="940"/>
        <v>-1.7008999944683578E-5</v>
      </c>
      <c r="CN442" s="240">
        <f t="shared" ca="1" si="941"/>
        <v>4.6766250607274528E-5</v>
      </c>
      <c r="CO442" s="240">
        <f t="shared" ca="1" si="942"/>
        <v>-2.0894233749673236E-5</v>
      </c>
      <c r="CP442" s="240">
        <f t="shared" ca="1" si="943"/>
        <v>-2.9831837127584706E-5</v>
      </c>
      <c r="CQ442" s="240">
        <f t="shared" ca="1" si="944"/>
        <v>4.5072419503203908E-5</v>
      </c>
      <c r="CR442" s="240">
        <f t="shared" ca="1" si="945"/>
        <v>-6.6985758821409447E-6</v>
      </c>
      <c r="CS442" s="240">
        <f t="shared" ca="1" si="946"/>
        <v>-3.9643340118322103E-5</v>
      </c>
      <c r="CT442" s="240">
        <f t="shared" ca="1" si="947"/>
        <v>3.8828814364331796E-5</v>
      </c>
      <c r="CU442" s="240">
        <f t="shared" ca="1" si="948"/>
        <v>8.1732606098071071E-6</v>
      </c>
      <c r="CV442" s="240">
        <f t="shared" ca="1" si="949"/>
        <v>-4.5453100102778646E-5</v>
      </c>
      <c r="CW442" s="240">
        <f t="shared" ca="1" si="950"/>
        <v>2.8665687412693266E-5</v>
      </c>
      <c r="CX442" s="240">
        <f t="shared" ca="1" si="951"/>
        <v>2.2220058434825454E-5</v>
      </c>
      <c r="CY442" s="240">
        <f t="shared" ca="1" si="952"/>
        <v>-4.667465876748681E-5</v>
      </c>
      <c r="CZ442" s="240">
        <f t="shared" ca="1" si="953"/>
        <v>1.5608941664515936E-5</v>
      </c>
      <c r="DA442" s="240">
        <f t="shared" ca="1" si="954"/>
        <v>3.4023882706775583E-5</v>
      </c>
      <c r="DB442" s="240">
        <f t="shared" ca="1" si="955"/>
        <v>-4.3184707535806452E-5</v>
      </c>
      <c r="DC442" s="240">
        <f t="shared" ca="1" si="956"/>
        <v>9.7657254668687875E-7</v>
      </c>
      <c r="DD442" s="240">
        <f t="shared" ca="1" si="957"/>
        <v>4.2393212451725278E-5</v>
      </c>
      <c r="DE442" s="240">
        <f t="shared" ca="1" si="958"/>
        <v>-3.5335534784346262E-5</v>
      </c>
      <c r="DF442" s="240">
        <f t="shared" ca="1" si="959"/>
        <v>-1.375437535756927E-5</v>
      </c>
      <c r="DG442" s="240">
        <f t="shared" ca="1" si="960"/>
        <v>4.6483217070785475E-5</v>
      </c>
      <c r="DH442" s="240">
        <f t="shared" ca="1" si="961"/>
        <v>-2.3919464572318941E-5</v>
      </c>
      <c r="DI442" s="240">
        <f t="shared" ca="1" si="962"/>
        <v>-2.7096906563620993E-5</v>
      </c>
      <c r="DJ442" s="240">
        <f t="shared" ca="1" si="963"/>
        <v>4.5881036614943143E-5</v>
      </c>
      <c r="DK442" s="240">
        <f t="shared" ca="1" si="964"/>
        <v>-1.0088876567879884E-5</v>
      </c>
      <c r="DL442" s="240">
        <f t="shared" ca="1" si="965"/>
        <v>-3.7704177420539635E-5</v>
      </c>
      <c r="DM442" s="240">
        <f t="shared" ca="1" si="966"/>
        <v>4.0647457370633756E-5</v>
      </c>
      <c r="DN442" s="240">
        <f t="shared" ca="1" si="967"/>
        <v>4.7601193488642792E-6</v>
      </c>
      <c r="DO442" s="240">
        <f t="shared" ca="1" si="968"/>
        <v>-4.4505451410142401E-5</v>
      </c>
      <c r="DP442" s="240">
        <f t="shared" ca="1" si="969"/>
        <v>3.1310775870798046E-5</v>
      </c>
      <c r="DQ442" s="240">
        <f t="shared" ca="1" si="970"/>
        <v>1.9128611497346774E-5</v>
      </c>
      <c r="DR442" s="240">
        <f t="shared" ca="1" si="971"/>
        <v>-4.6814183187349427E-5</v>
      </c>
      <c r="DS442" s="240">
        <f t="shared" ca="1" si="972"/>
        <v>1.8813470720476447E-5</v>
      </c>
      <c r="DT442" s="240">
        <f t="shared" ca="1" si="973"/>
        <v>3.1566191995828032E-5</v>
      </c>
      <c r="DU442" s="240">
        <f t="shared" ca="1" si="974"/>
        <v>-4.4397320965523719E-5</v>
      </c>
      <c r="DV442" s="240">
        <f t="shared" ca="1" si="975"/>
        <v>4.4170653769118651E-6</v>
      </c>
      <c r="DW442" s="240">
        <f t="shared" ca="1" si="976"/>
        <v>4.0817366210752335E-5</v>
      </c>
      <c r="DX442" s="240">
        <f t="shared" ca="1" si="977"/>
        <v>-3.7498831611847852E-5</v>
      </c>
      <c r="DY442" s="240">
        <f t="shared" ca="1" si="978"/>
        <v>-1.0425214618678465E-5</v>
      </c>
      <c r="DZ442" s="240">
        <f t="shared" ca="1" si="979"/>
        <v>4.5948286953562353E-5</v>
      </c>
      <c r="EA442" s="240">
        <f t="shared" ca="1" si="980"/>
        <v>-2.681507374400216E-5</v>
      </c>
      <c r="EB442" s="240">
        <f t="shared" ca="1" si="981"/>
        <v>-2.4215135515242024E-5</v>
      </c>
      <c r="EC442" s="240">
        <f t="shared" ca="1" si="982"/>
        <v>4.6441020414013129E-5</v>
      </c>
      <c r="ED442" s="240">
        <f t="shared" ca="1" si="983"/>
        <v>-1.3424504757372097E-5</v>
      </c>
      <c r="EE442" s="240">
        <f t="shared" ca="1" si="984"/>
        <v>-3.5560692518525813E-5</v>
      </c>
      <c r="EF442" s="240">
        <f t="shared" ca="1" si="985"/>
        <v>4.2245828283641455E-5</v>
      </c>
      <c r="EG442" s="240">
        <f t="shared" ca="1" si="986"/>
        <v>1.3211825887420789E-6</v>
      </c>
      <c r="EH442" s="240">
        <f t="shared" ca="1" si="987"/>
        <v>-4.3316623820246148E-5</v>
      </c>
      <c r="EI442" s="240">
        <f t="shared" ca="1" si="988"/>
        <v>3.3786188521610382E-5</v>
      </c>
      <c r="EJ442" s="240">
        <f t="shared" ca="1" si="989"/>
        <v>1.5933504956811016E-5</v>
      </c>
      <c r="EK442" s="240">
        <f t="shared" ca="1" si="990"/>
        <v>-4.6700017492416495E-5</v>
      </c>
      <c r="EL442" s="240">
        <f t="shared" ca="1" si="991"/>
        <v>2.1916047948556724E-5</v>
      </c>
      <c r="EM442" s="240">
        <f t="shared" ca="1" si="992"/>
        <v>2.8937441355477492E-5</v>
      </c>
      <c r="EN442" s="240">
        <f t="shared" ca="1" si="993"/>
        <v>-4.5369341466228576E-5</v>
      </c>
      <c r="EO442" s="240">
        <f t="shared" ca="1" si="994"/>
        <v>7.8336217471532444E-6</v>
      </c>
      <c r="EP442" s="240">
        <f t="shared" ca="1" si="995"/>
        <v>3.9020327125759738E-5</v>
      </c>
      <c r="EQ442" s="240">
        <f t="shared" ca="1" si="996"/>
        <v>-3.94589190218478E-5</v>
      </c>
      <c r="ER442" s="240">
        <f t="shared" ca="1" si="997"/>
        <v>-7.0395587384998574E-6</v>
      </c>
      <c r="ES442" s="240">
        <f t="shared" ca="1" si="998"/>
        <v>4.5164359088257728E-5</v>
      </c>
      <c r="ET442" s="240">
        <f t="shared" ca="1" si="999"/>
        <v>-2.9565369707737337E-5</v>
      </c>
      <c r="EU442" s="240">
        <f t="shared" ca="1" si="1000"/>
        <v>-2.1202140549444348E-5</v>
      </c>
      <c r="EV442" s="240">
        <f t="shared" ca="1" si="1001"/>
        <v>4.6749336299687794E-5</v>
      </c>
      <c r="EW442" s="240">
        <f t="shared" ca="1" si="1002"/>
        <v>-1.6687384392448594E-5</v>
      </c>
      <c r="EX442" s="240">
        <f t="shared" ca="1" si="1003"/>
        <v>-3.3224501142683462E-5</v>
      </c>
      <c r="EY442" s="240">
        <f t="shared" ca="1" si="1004"/>
        <v>4.3615265392891008E-5</v>
      </c>
      <c r="EZ442" s="240">
        <f t="shared" ca="1" si="1005"/>
        <v>-2.1249137743018952E-6</v>
      </c>
      <c r="FA442" s="240">
        <f t="shared" ca="1" si="1006"/>
        <v>-4.1893059692801185E-5</v>
      </c>
      <c r="FB442" s="240">
        <f t="shared" ca="1" si="1007"/>
        <v>3.6078510889502038E-5</v>
      </c>
      <c r="FC442" s="240">
        <f t="shared" ca="1" si="1008"/>
        <v>1.2652053372391181E-5</v>
      </c>
      <c r="FD442" s="240">
        <f t="shared" ca="1" si="1009"/>
        <v>-4.6332780356480067E-5</v>
      </c>
      <c r="FE442" s="240">
        <f t="shared" ca="1" si="1010"/>
        <v>2.4899860213937601E-5</v>
      </c>
      <c r="FF442" s="240">
        <f t="shared" ca="1" si="1011"/>
        <v>2.6151876213206979E-5</v>
      </c>
      <c r="FG442" s="240">
        <f t="shared" ca="1" si="1012"/>
        <v>-4.6095501574609075E-5</v>
      </c>
      <c r="FH442" s="240">
        <f t="shared" ca="1" si="1013"/>
        <v>1.1207727042419991E-5</v>
      </c>
      <c r="FI442" s="240">
        <f t="shared" ca="1" si="1014"/>
        <v>3.7011833507250079E-5</v>
      </c>
      <c r="FJ442" s="240">
        <f t="shared" ca="1" si="1015"/>
        <v>-4.120517513084358E-5</v>
      </c>
      <c r="FK442" s="240">
        <f t="shared" ca="1" si="1016"/>
        <v>-3.6157548795928304E-6</v>
      </c>
      <c r="FL442" s="240">
        <f t="shared" ca="1" si="1017"/>
        <v>4.413568164789586E-5</v>
      </c>
      <c r="FM442" s="240">
        <f t="shared" ca="1" si="1018"/>
        <v>-3.2155448371405304E-5</v>
      </c>
      <c r="FN442" s="240">
        <f t="shared" ca="1" si="1019"/>
        <v>-1.8074249346997853E-5</v>
      </c>
      <c r="FO442" s="240">
        <f t="shared" ca="1" si="1020"/>
        <v>4.6804313481469584E-5</v>
      </c>
      <c r="FP442" s="240">
        <f t="shared" ca="1" si="1021"/>
        <v>-1.9859833645666181E-5</v>
      </c>
      <c r="FQ442" s="240">
        <f t="shared" ca="1" si="1022"/>
        <v>-3.0708263316489183E-5</v>
      </c>
      <c r="FR442" s="240">
        <f t="shared" ca="1" si="1023"/>
        <v>4.4748347600036563E-5</v>
      </c>
      <c r="FS442" s="240">
        <f t="shared" ca="1" si="1024"/>
        <v>-5.559495045492174E-6</v>
      </c>
      <c r="FT442" s="240">
        <f t="shared" ca="1" si="1025"/>
        <v>-4.0242473445157643E-5</v>
      </c>
      <c r="FU442" s="240">
        <f t="shared" ca="1" si="1026"/>
        <v>3.8175320680945062E-5</v>
      </c>
      <c r="FV442" s="240">
        <f t="shared" ca="1" si="1027"/>
        <v>9.3020392145418531E-6</v>
      </c>
      <c r="FW442" s="240">
        <f t="shared" ca="1" si="1028"/>
        <v>-4.5714461869398755E-5</v>
      </c>
      <c r="FX442" s="240">
        <f t="shared" ca="1" si="1029"/>
        <v>2.7748737979430115E-5</v>
      </c>
      <c r="FY442" s="240">
        <f t="shared" ca="1" si="1030"/>
        <v>2.3224591787870118E-5</v>
      </c>
      <c r="FZ442" s="240">
        <f t="shared" ca="1" si="1031"/>
        <v>-4.6571866166121905E-5</v>
      </c>
      <c r="GA442" s="240">
        <f t="shared" ca="1" si="1032"/>
        <v>1.4521096693777072E-5</v>
      </c>
      <c r="GB442" s="240">
        <f t="shared" ca="1" si="1033"/>
        <v>3.4802769556160763E-5</v>
      </c>
      <c r="GC442" s="240">
        <f t="shared" ca="1" si="1034"/>
        <v>-4.2728136825682228E-5</v>
      </c>
      <c r="GD442" s="240">
        <f t="shared" ca="1" si="1035"/>
        <v>-1.7235693171216241E-7</v>
      </c>
      <c r="GE442" s="240">
        <f t="shared" ca="1" si="1036"/>
        <v>4.2867829124652041E-5</v>
      </c>
      <c r="GF442" s="240">
        <f t="shared" ca="1" si="1037"/>
        <v>-3.4571273874318248E-5</v>
      </c>
      <c r="GG442" s="240">
        <f t="shared" ca="1" si="1038"/>
        <v>-1.4848412221342099E-5</v>
      </c>
      <c r="GH442" s="240">
        <f t="shared" ca="1" si="1039"/>
        <v>4.6605654033246972E-5</v>
      </c>
      <c r="GI442" s="240">
        <f t="shared" ca="1" si="1040"/>
        <v>-2.292466073964747E-5</v>
      </c>
      <c r="GJ442" s="240">
        <f t="shared" ca="1" si="1041"/>
        <v>-2.8025614750740463E-5</v>
      </c>
      <c r="GK442" s="240">
        <f t="shared" ca="1" si="1042"/>
        <v>4.5638934634422643E-5</v>
      </c>
      <c r="GL442" s="240">
        <f t="shared" ca="1" si="1043"/>
        <v>-8.9639489313417367E-6</v>
      </c>
      <c r="GM442" s="240">
        <f t="shared" ca="1" si="1044"/>
        <v>-3.8373809747201603E-5</v>
      </c>
      <c r="GN442" s="240">
        <f t="shared" ca="1" si="1045"/>
        <v>4.0065255102008375E-5</v>
      </c>
      <c r="GO442" s="240">
        <f t="shared" ca="1" si="1046"/>
        <v>5.9016165002359119E-6</v>
      </c>
      <c r="GP442" s="240">
        <f t="shared" ca="1" si="1047"/>
        <v>-4.4848412752625835E-5</v>
      </c>
      <c r="GQ442" s="240">
        <f t="shared" ca="1" si="1048"/>
        <v>3.044724292959086E-5</v>
      </c>
      <c r="GR442" s="240">
        <f t="shared" ca="1" si="1049"/>
        <v>2.0171451287392988E-5</v>
      </c>
      <c r="GS442" s="240">
        <f t="shared" ca="1" si="1050"/>
        <v>-4.6795853779772272E-5</v>
      </c>
      <c r="GT442" s="240">
        <f t="shared" ca="1" si="1051"/>
        <v>1.7755775264007229E-5</v>
      </c>
      <c r="GU442" s="240">
        <f t="shared" ca="1" si="1052"/>
        <v>3.240510638144523E-5</v>
      </c>
      <c r="GV442" s="240">
        <f t="shared" ca="1" si="1053"/>
        <v>-4.4019551044983677E-5</v>
      </c>
      <c r="GW442" s="240">
        <f t="shared" ca="1" si="1054"/>
        <v>3.2719750333122542E-6</v>
      </c>
      <c r="GX442" s="240">
        <f t="shared" ca="1" si="1055"/>
        <v>4.1367672121201752E-5</v>
      </c>
      <c r="GY442" s="240">
        <f t="shared" ca="1" si="1056"/>
        <v>-3.6799754648758703E-5</v>
      </c>
      <c r="GZ442" s="240">
        <f t="shared" ca="1" si="1057"/>
        <v>-1.1542110263353604E-5</v>
      </c>
      <c r="HA442" s="240">
        <f t="shared" ca="1" si="1058"/>
        <v>4.6154434507782407E-5</v>
      </c>
      <c r="HB442" s="240">
        <f t="shared" ca="1" si="1059"/>
        <v>-2.5865257110828024E-5</v>
      </c>
      <c r="HC442" s="240">
        <f t="shared" ca="1" si="1060"/>
        <v>-2.5191092950444884E-5</v>
      </c>
      <c r="HD442" s="240">
        <f t="shared" ca="1" si="1061"/>
        <v>4.6282200327748078E-5</v>
      </c>
      <c r="HE442" s="240">
        <f t="shared" ca="1" si="1062"/>
        <v>-1.2319826401274938E-5</v>
      </c>
      <c r="HF442" s="240">
        <f t="shared" ca="1" si="1063"/>
        <v>-3.6297195049416527E-5</v>
      </c>
      <c r="HG442" s="240">
        <f t="shared" ca="1" si="1064"/>
        <v>4.1738072434316601E-5</v>
      </c>
      <c r="HH442" s="240">
        <f t="shared" ca="1" si="1065"/>
        <v>2.4692124147810393E-6</v>
      </c>
      <c r="HI442" s="240">
        <f t="shared" ca="1" si="1066"/>
        <v>-4.3739326201363185E-5</v>
      </c>
      <c r="HJ442" s="240">
        <f t="shared" ca="1" si="1067"/>
        <v>3.2980751632285227E-5</v>
      </c>
      <c r="HK442" s="240">
        <f t="shared" ca="1" si="1068"/>
        <v>1.7008999944684472E-5</v>
      </c>
      <c r="HL442" s="240">
        <f t="shared" ca="1" si="1069"/>
        <v>-4.6766250607274569E-5</v>
      </c>
      <c r="HM442" s="240">
        <f t="shared" ca="1" si="1070"/>
        <v>2.0894233749672376E-5</v>
      </c>
      <c r="HN442" s="240">
        <f t="shared" ca="1" si="1071"/>
        <v>2.9831837127585455E-5</v>
      </c>
      <c r="HO442" s="240">
        <f t="shared" ca="1" si="1072"/>
        <v>-4.5072419503203291E-5</v>
      </c>
      <c r="HP442" s="240">
        <f t="shared" ca="1" si="1073"/>
        <v>6.6985758821386746E-6</v>
      </c>
      <c r="HQ442" s="240">
        <f t="shared" ca="1" si="1074"/>
        <v>3.9643340118323316E-5</v>
      </c>
      <c r="HR442" s="240">
        <f t="shared" ca="1" si="1075"/>
        <v>-3.8828814364330516E-5</v>
      </c>
      <c r="HS442" s="240">
        <f t="shared" ca="1" si="1076"/>
        <v>-8.1732606098067446E-6</v>
      </c>
      <c r="HT442" s="240">
        <f t="shared" ca="1" si="1077"/>
        <v>4.5453100102778565E-5</v>
      </c>
      <c r="HU442" s="240">
        <f t="shared" ca="1" si="1078"/>
        <v>-2.8665687412693558E-5</v>
      </c>
      <c r="HV442" s="240">
        <f t="shared" ca="1" si="1079"/>
        <v>-2.2220058434826308E-5</v>
      </c>
      <c r="HW442" s="240">
        <f t="shared" ca="1" si="1080"/>
        <v>4.6674658767486729E-5</v>
      </c>
      <c r="HX442" s="240">
        <f t="shared" ca="1" si="1081"/>
        <v>-1.5608941664515027E-5</v>
      </c>
      <c r="HY442" s="240">
        <f t="shared" ca="1" si="1082"/>
        <v>-3.4023882706776247E-5</v>
      </c>
      <c r="HZ442" s="240">
        <f t="shared" ca="1" si="1083"/>
        <v>4.3184707535806086E-5</v>
      </c>
      <c r="IA442" s="240">
        <f t="shared" ca="1" si="1084"/>
        <v>-9.7657254668591652E-7</v>
      </c>
      <c r="IB442" s="240">
        <f t="shared" ca="1" si="1085"/>
        <v>-4.2393212451725692E-5</v>
      </c>
      <c r="IC442" s="240">
        <f t="shared" ca="1" si="1086"/>
        <v>3.5335534784345625E-5</v>
      </c>
      <c r="ID442" s="240">
        <f t="shared" ca="1" si="1087"/>
        <v>1.3754375357571462E-5</v>
      </c>
      <c r="IE442" s="240">
        <f t="shared" ca="1" si="1088"/>
        <v>-1.8435799835134677E-5</v>
      </c>
      <c r="IF442" s="240">
        <f t="shared" ca="1" si="1089"/>
        <v>2.3919464572316969E-5</v>
      </c>
      <c r="IG442" s="240">
        <f t="shared" ca="1" si="1090"/>
        <v>2.7096906563620698E-5</v>
      </c>
      <c r="IH442" s="240">
        <f t="shared" ca="1" si="1091"/>
        <v>-4.5881036614943218E-5</v>
      </c>
      <c r="II442" s="240">
        <f t="shared" ca="1" si="1092"/>
        <v>1.0088876567880243E-5</v>
      </c>
      <c r="IJ442" s="240">
        <f t="shared" ca="1" si="1093"/>
        <v>3.7704177420539411E-5</v>
      </c>
      <c r="IK442" s="240">
        <f t="shared" ca="1" si="1094"/>
        <v>-4.0647457370633282E-5</v>
      </c>
      <c r="IL442" s="240">
        <f t="shared" ca="1" si="1095"/>
        <v>-4.7601193488652398E-6</v>
      </c>
      <c r="IM442" s="240">
        <f t="shared" ca="1" si="1096"/>
        <v>4.45054514101427E-5</v>
      </c>
      <c r="IN442" s="240">
        <f t="shared" ca="1" si="1097"/>
        <v>-3.1310775870797334E-5</v>
      </c>
      <c r="IO442" s="240">
        <f t="shared" ca="1" si="1098"/>
        <v>-1.9128611497347648E-5</v>
      </c>
      <c r="IP442" s="240">
        <f t="shared" ca="1" si="1099"/>
        <v>4.6814183187349427E-5</v>
      </c>
      <c r="IQ442" s="240">
        <f t="shared" ca="1" si="1100"/>
        <v>-1.8813470720475566E-5</v>
      </c>
      <c r="IR442" s="240">
        <f t="shared" ca="1" si="1101"/>
        <v>-3.1566191995829726E-5</v>
      </c>
      <c r="IS442" s="240">
        <f t="shared" ca="1" si="1102"/>
        <v>4.4397320965522988E-5</v>
      </c>
      <c r="IT442" s="240">
        <f t="shared" ca="1" si="1103"/>
        <v>-4.4170653769095781E-6</v>
      </c>
      <c r="IU442" s="240">
        <f t="shared" ca="1" si="1104"/>
        <v>-4.0817366210752158E-5</v>
      </c>
      <c r="IV442" s="240">
        <f t="shared" ca="1" si="1105"/>
        <v>3.7498831611848075E-5</v>
      </c>
      <c r="IW442" s="240">
        <f t="shared" ca="1" si="1106"/>
        <v>1.0425214618678104E-5</v>
      </c>
      <c r="IX442" s="240">
        <f t="shared" ca="1" si="1107"/>
        <v>-4.5948286953562286E-5</v>
      </c>
      <c r="IY442" s="240">
        <f t="shared" ca="1" si="1108"/>
        <v>2.6815073744001367E-5</v>
      </c>
      <c r="IZ442" s="240">
        <f t="shared" ca="1" si="1109"/>
        <v>2.4215135515242858E-5</v>
      </c>
      <c r="JA442" s="240">
        <f t="shared" ca="1" si="1110"/>
        <v>-4.6441020414013007E-5</v>
      </c>
      <c r="JB442" s="240">
        <f t="shared" ca="1" si="1111"/>
        <v>1.3424504757371173E-5</v>
      </c>
    </row>
    <row r="443" spans="2:262">
      <c r="B443" s="248">
        <v>82</v>
      </c>
      <c r="C443" s="247">
        <f t="shared" si="1112"/>
        <v>1.601562500000001E-3</v>
      </c>
      <c r="D443" s="244">
        <f t="shared" ca="1" si="855"/>
        <v>79.363114813471938</v>
      </c>
      <c r="E443" s="243">
        <f ca="1">CJ361</f>
        <v>-0.63688518652806692</v>
      </c>
      <c r="F443" s="242">
        <v>82</v>
      </c>
      <c r="G443" s="240">
        <f t="shared" ca="1" si="856"/>
        <v>-4.5304178972622832E-4</v>
      </c>
      <c r="H443" s="240">
        <f t="shared" ca="1" si="857"/>
        <v>4.1304428204631252E-4</v>
      </c>
      <c r="I443" s="240">
        <f t="shared" ca="1" si="858"/>
        <v>9.9843416523918857E-5</v>
      </c>
      <c r="J443" s="240">
        <f t="shared" ca="1" si="859"/>
        <v>-4.9842140460687771E-4</v>
      </c>
      <c r="K443" s="240">
        <f t="shared" ca="1" si="860"/>
        <v>3.2636180390477337E-4</v>
      </c>
      <c r="L443" s="240">
        <f t="shared" ca="1" si="861"/>
        <v>2.1934610148571684E-4</v>
      </c>
      <c r="M443" s="240">
        <f t="shared" ca="1" si="862"/>
        <v>-5.1392688973336028E-4</v>
      </c>
      <c r="N443" s="240">
        <f t="shared" ca="1" si="863"/>
        <v>2.2011801722684568E-4</v>
      </c>
      <c r="O443" s="240">
        <f t="shared" ca="1" si="864"/>
        <v>3.2570173089113599E-4</v>
      </c>
      <c r="P443" s="240">
        <f t="shared" ca="1" si="865"/>
        <v>-4.9862888518997371E-4</v>
      </c>
      <c r="Q443" s="240">
        <f t="shared" ca="1" si="866"/>
        <v>1.0068090829773719E-4</v>
      </c>
      <c r="R443" s="240">
        <f t="shared" ca="1" si="867"/>
        <v>4.1253561488220468E-4</v>
      </c>
      <c r="S443" s="240">
        <f t="shared" ca="1" si="868"/>
        <v>-4.5344431502629667E-4</v>
      </c>
      <c r="T443" s="240">
        <f t="shared" ca="1" si="869"/>
        <v>-2.4790761929207808E-5</v>
      </c>
      <c r="U443" s="241">
        <f t="shared" ca="1" si="870"/>
        <v>4.7464314809199647E-4</v>
      </c>
      <c r="V443" s="240">
        <f t="shared" ca="1" si="871"/>
        <v>-3.8108142912782623E-4</v>
      </c>
      <c r="W443" s="240">
        <f t="shared" ca="1" si="872"/>
        <v>-1.4877653602141122E-4</v>
      </c>
      <c r="X443" s="240">
        <f t="shared" ca="1" si="873"/>
        <v>5.0830176064556223E-4</v>
      </c>
      <c r="Y443" s="240">
        <f t="shared" ca="1" si="874"/>
        <v>-2.8587747750577085E-4</v>
      </c>
      <c r="Z443" s="240">
        <f t="shared" ca="1" si="875"/>
        <v>-2.6384501743637609E-4</v>
      </c>
      <c r="AA443" s="240">
        <f t="shared" ca="1" si="876"/>
        <v>5.1149403966801847E-4</v>
      </c>
      <c r="AB443" s="240">
        <f t="shared" ca="1" si="877"/>
        <v>-1.7353874640220653E-4</v>
      </c>
      <c r="AC443" s="240">
        <f t="shared" ca="1" si="878"/>
        <v>-3.6309928980448003E-4</v>
      </c>
      <c r="AD443" s="240">
        <f t="shared" ca="1" si="879"/>
        <v>4.8402864795585261E-4</v>
      </c>
      <c r="AE443" s="240">
        <f t="shared" ca="1" si="880"/>
        <v>-5.0798537794917564E-5</v>
      </c>
      <c r="AF443" s="240">
        <f t="shared" ca="1" si="881"/>
        <v>-4.4059030080979855E-4</v>
      </c>
      <c r="AG443" s="240">
        <f t="shared" ca="1" si="882"/>
        <v>4.2755179224933534E-4</v>
      </c>
      <c r="AH443" s="240">
        <f t="shared" ca="1" si="883"/>
        <v>7.4986407846901518E-5</v>
      </c>
      <c r="AI443" s="240">
        <f t="shared" ca="1" si="884"/>
        <v>-4.9167343347530153E-4</v>
      </c>
      <c r="AJ443" s="240">
        <f t="shared" ca="1" si="885"/>
        <v>3.4544855372654009E-4</v>
      </c>
      <c r="AK443" s="240">
        <f t="shared" ca="1" si="886"/>
        <v>1.9627685614748814E-4</v>
      </c>
      <c r="AL443" s="240">
        <f t="shared" ca="1" si="887"/>
        <v>-5.1328689286322222E-4</v>
      </c>
      <c r="AM443" s="240">
        <f t="shared" ca="1" si="888"/>
        <v>2.4263999472185871E-4</v>
      </c>
      <c r="AN443" s="240">
        <f t="shared" ca="1" si="889"/>
        <v>3.0580296163676803E-4</v>
      </c>
      <c r="AO443" s="240">
        <f t="shared" ca="1" si="890"/>
        <v>-5.0413522238958847E-4</v>
      </c>
      <c r="AP443" s="240">
        <f t="shared" ca="1" si="891"/>
        <v>1.2528820258378363E-4</v>
      </c>
      <c r="AQ443" s="240">
        <f t="shared" ca="1" si="892"/>
        <v>3.9700000406674531E-4</v>
      </c>
      <c r="AR443" s="240">
        <f t="shared" ca="1" si="893"/>
        <v>-4.6476695024494499E-4</v>
      </c>
      <c r="AS443" s="240">
        <f t="shared" ca="1" si="894"/>
        <v>4.2694960382740437E-7</v>
      </c>
      <c r="AT443" s="240">
        <f t="shared" ca="1" si="895"/>
        <v>4.6440186128943612E-4</v>
      </c>
      <c r="AU443" s="240">
        <f t="shared" ca="1" si="896"/>
        <v>-3.9754171198942961E-4</v>
      </c>
      <c r="AV443" s="240">
        <f t="shared" ca="1" si="897"/>
        <v>-1.2445989366528752E-4</v>
      </c>
      <c r="AW443" s="240">
        <f t="shared" ca="1" si="898"/>
        <v>5.0396863491819922E-4</v>
      </c>
      <c r="AX443" s="240">
        <f t="shared" ca="1" si="899"/>
        <v>-3.0648881991147579E-4</v>
      </c>
      <c r="AY443" s="240">
        <f t="shared" ca="1" si="900"/>
        <v>-2.4188692285302416E-4</v>
      </c>
      <c r="AZ443" s="240">
        <f t="shared" ca="1" si="901"/>
        <v>5.1332879171145157E-4</v>
      </c>
      <c r="BA443" s="240">
        <f t="shared" ca="1" si="902"/>
        <v>-1.9706575614826131E-4</v>
      </c>
      <c r="BB443" s="240">
        <f t="shared" ca="1" si="903"/>
        <v>-3.4481585614769397E-4</v>
      </c>
      <c r="BC443" s="240">
        <f t="shared" ca="1" si="904"/>
        <v>4.9192130733120246E-4</v>
      </c>
      <c r="BD443" s="240">
        <f t="shared" ca="1" si="905"/>
        <v>-7.5831064884987587E-5</v>
      </c>
      <c r="BE443" s="240">
        <f t="shared" ca="1" si="906"/>
        <v>-4.2707739126756532E-4</v>
      </c>
      <c r="BF443" s="240">
        <f t="shared" ca="1" si="907"/>
        <v>4.4102929273571643E-4</v>
      </c>
      <c r="BG443" s="240">
        <f t="shared" ca="1" si="908"/>
        <v>4.9948750345345634E-5</v>
      </c>
      <c r="BH443" s="240">
        <f t="shared" ca="1" si="909"/>
        <v>-4.8374097797697645E-4</v>
      </c>
      <c r="BI443" s="240">
        <f t="shared" ca="1" si="910"/>
        <v>3.6370308772465745E-4</v>
      </c>
      <c r="BJ443" s="240">
        <f t="shared" ca="1" si="911"/>
        <v>1.7273476267098156E-4</v>
      </c>
      <c r="BK443" s="240">
        <f t="shared" ca="1" si="912"/>
        <v>-5.1141034290955515E-4</v>
      </c>
      <c r="BL443" s="240">
        <f t="shared" ca="1" si="913"/>
        <v>2.6457743121683193E-4</v>
      </c>
      <c r="BM443" s="240">
        <f t="shared" ca="1" si="914"/>
        <v>2.8516748626263662E-4</v>
      </c>
      <c r="BN443" s="240">
        <f t="shared" ca="1" si="915"/>
        <v>-5.0842705368143797E-4</v>
      </c>
      <c r="BO443" s="240">
        <f t="shared" ca="1" si="916"/>
        <v>1.4959366661586242E-4</v>
      </c>
      <c r="BP443" s="240">
        <f t="shared" ca="1" si="917"/>
        <v>3.8050798546839128E-4</v>
      </c>
      <c r="BQ443" s="240">
        <f t="shared" ca="1" si="918"/>
        <v>-4.7496992117167426E-4</v>
      </c>
      <c r="BR443" s="240">
        <f t="shared" ca="1" si="919"/>
        <v>2.5643632577865149E-5</v>
      </c>
      <c r="BS443" s="240">
        <f t="shared" ca="1" si="920"/>
        <v>4.5304178972622902E-4</v>
      </c>
      <c r="BT443" s="240">
        <f t="shared" ca="1" si="921"/>
        <v>-4.1304428204630688E-4</v>
      </c>
      <c r="BU443" s="240">
        <f t="shared" ca="1" si="922"/>
        <v>-9.9843416523921378E-5</v>
      </c>
      <c r="BV443" s="240">
        <f t="shared" ca="1" si="923"/>
        <v>4.9842140460688031E-4</v>
      </c>
      <c r="BW443" s="240">
        <f t="shared" ca="1" si="924"/>
        <v>-3.263618039047699E-4</v>
      </c>
      <c r="BX443" s="240">
        <f t="shared" ca="1" si="925"/>
        <v>-2.1934610148572741E-4</v>
      </c>
      <c r="BY443" s="240">
        <f t="shared" ca="1" si="926"/>
        <v>5.1392688973336028E-4</v>
      </c>
      <c r="BZ443" s="240">
        <f t="shared" ca="1" si="927"/>
        <v>-2.2011801722683345E-4</v>
      </c>
      <c r="CA443" s="240">
        <f t="shared" ca="1" si="928"/>
        <v>-3.2570173089114081E-4</v>
      </c>
      <c r="CB443" s="240">
        <f t="shared" ca="1" si="929"/>
        <v>4.9862888518997003E-4</v>
      </c>
      <c r="CC443" s="240">
        <f t="shared" ca="1" si="930"/>
        <v>-1.0068090829772928E-4</v>
      </c>
      <c r="CD443" s="240">
        <f t="shared" ca="1" si="931"/>
        <v>-4.1253561488220505E-4</v>
      </c>
      <c r="CE443" s="240">
        <f t="shared" ca="1" si="932"/>
        <v>4.53444315026292E-4</v>
      </c>
      <c r="CF443" s="240">
        <f t="shared" ca="1" si="933"/>
        <v>2.4790761929210383E-5</v>
      </c>
      <c r="CG443" s="240">
        <f t="shared" ca="1" si="934"/>
        <v>-4.7464314809200097E-4</v>
      </c>
      <c r="CH443" s="240">
        <f t="shared" ca="1" si="935"/>
        <v>3.810814291278233E-4</v>
      </c>
      <c r="CI443" s="240">
        <f t="shared" ca="1" si="936"/>
        <v>1.4877653602142247E-4</v>
      </c>
      <c r="CJ443" s="240">
        <f t="shared" ca="1" si="937"/>
        <v>-5.0830176064556288E-4</v>
      </c>
      <c r="CK443" s="240">
        <f t="shared" ca="1" si="938"/>
        <v>2.8587747750575805E-4</v>
      </c>
      <c r="CL443" s="240">
        <f t="shared" ca="1" si="939"/>
        <v>2.6384501743638298E-4</v>
      </c>
      <c r="CM443" s="240">
        <f t="shared" ca="1" si="940"/>
        <v>-5.1149403966801695E-4</v>
      </c>
      <c r="CN443" s="240">
        <f t="shared" ca="1" si="941"/>
        <v>1.7353874640219896E-4</v>
      </c>
      <c r="CO443" s="240">
        <f t="shared" ca="1" si="942"/>
        <v>3.6309928980448057E-4</v>
      </c>
      <c r="CP443" s="240">
        <f t="shared" ca="1" si="943"/>
        <v>-4.840286479558499E-4</v>
      </c>
      <c r="CQ443" s="240">
        <f t="shared" ca="1" si="944"/>
        <v>5.0798537794913173E-5</v>
      </c>
      <c r="CR443" s="240">
        <f t="shared" ca="1" si="945"/>
        <v>4.4059030080980462E-4</v>
      </c>
      <c r="CS443" s="240">
        <f t="shared" ca="1" si="946"/>
        <v>-4.2755179224933295E-4</v>
      </c>
      <c r="CT443" s="240">
        <f t="shared" ca="1" si="947"/>
        <v>-7.4986407846913106E-5</v>
      </c>
      <c r="CU443" s="240">
        <f t="shared" ca="1" si="948"/>
        <v>4.9167343347530283E-4</v>
      </c>
      <c r="CV443" s="240">
        <f t="shared" ca="1" si="949"/>
        <v>-3.454485537265287E-4</v>
      </c>
      <c r="CW443" s="240">
        <f t="shared" ca="1" si="950"/>
        <v>-1.9627685614749562E-4</v>
      </c>
      <c r="CX443" s="240">
        <f t="shared" ca="1" si="951"/>
        <v>5.1328689286322298E-4</v>
      </c>
      <c r="CY443" s="240">
        <f t="shared" ca="1" si="952"/>
        <v>-2.4263999472185161E-4</v>
      </c>
      <c r="CZ443" s="240">
        <f t="shared" ca="1" si="953"/>
        <v>-3.0580296163676863E-4</v>
      </c>
      <c r="DA443" s="240">
        <f t="shared" ca="1" si="954"/>
        <v>5.0413522238958695E-4</v>
      </c>
      <c r="DB443" s="240">
        <f t="shared" ca="1" si="955"/>
        <v>-1.252882025837829E-4</v>
      </c>
      <c r="DC443" s="240">
        <f t="shared" ca="1" si="956"/>
        <v>-3.9700000406675046E-4</v>
      </c>
      <c r="DD443" s="240">
        <f t="shared" ca="1" si="957"/>
        <v>4.6476695024494157E-4</v>
      </c>
      <c r="DE443" s="240">
        <f t="shared" ca="1" si="958"/>
        <v>-4.2694960381204258E-7</v>
      </c>
      <c r="DF443" s="240">
        <f t="shared" ca="1" si="959"/>
        <v>-4.6440186128943959E-4</v>
      </c>
      <c r="DG443" s="240">
        <f t="shared" ca="1" si="960"/>
        <v>3.9754171198941985E-4</v>
      </c>
      <c r="DH443" s="240">
        <f t="shared" ca="1" si="961"/>
        <v>1.2445989366529532E-4</v>
      </c>
      <c r="DI443" s="240">
        <f t="shared" ca="1" si="962"/>
        <v>-5.0396863491819933E-4</v>
      </c>
      <c r="DJ443" s="240">
        <f t="shared" ca="1" si="963"/>
        <v>3.0648881991146934E-4</v>
      </c>
      <c r="DK443" s="240">
        <f t="shared" ca="1" si="964"/>
        <v>2.4188692285302481E-4</v>
      </c>
      <c r="DL443" s="240">
        <f t="shared" ca="1" si="965"/>
        <v>-5.1332879171145113E-4</v>
      </c>
      <c r="DM443" s="240">
        <f t="shared" ca="1" si="966"/>
        <v>1.9706575614826058E-4</v>
      </c>
      <c r="DN443" s="240">
        <f t="shared" ca="1" si="967"/>
        <v>3.4481585614769999E-4</v>
      </c>
      <c r="DO443" s="240">
        <f t="shared" ca="1" si="968"/>
        <v>-4.9192130733120008E-4</v>
      </c>
      <c r="DP443" s="240">
        <f t="shared" ca="1" si="969"/>
        <v>7.5831064884972381E-5</v>
      </c>
      <c r="DQ443" s="240">
        <f t="shared" ca="1" si="970"/>
        <v>4.2707739126756982E-4</v>
      </c>
      <c r="DR443" s="240">
        <f t="shared" ca="1" si="971"/>
        <v>-4.4102929273570857E-4</v>
      </c>
      <c r="DS443" s="240">
        <f t="shared" ca="1" si="972"/>
        <v>-4.9948750345353671E-5</v>
      </c>
      <c r="DT443" s="240">
        <f t="shared" ca="1" si="973"/>
        <v>4.8374097797697677E-4</v>
      </c>
      <c r="DU443" s="240">
        <f t="shared" ca="1" si="974"/>
        <v>-3.637030877246517E-4</v>
      </c>
      <c r="DV443" s="240">
        <f t="shared" ca="1" si="975"/>
        <v>-1.7273476267098227E-4</v>
      </c>
      <c r="DW443" s="240">
        <f t="shared" ca="1" si="976"/>
        <v>5.1141034290955601E-4</v>
      </c>
      <c r="DX443" s="240">
        <f t="shared" ca="1" si="977"/>
        <v>-2.6457743121683128E-4</v>
      </c>
      <c r="DY443" s="240">
        <f t="shared" ca="1" si="978"/>
        <v>-2.8516748626264947E-4</v>
      </c>
      <c r="DZ443" s="240">
        <f t="shared" ca="1" si="979"/>
        <v>5.0842705368143678E-4</v>
      </c>
      <c r="EA443" s="240">
        <f t="shared" ca="1" si="980"/>
        <v>-1.495936666158477E-4</v>
      </c>
      <c r="EB443" s="240">
        <f t="shared" ca="1" si="981"/>
        <v>-3.8050798546839675E-4</v>
      </c>
      <c r="EC443" s="240">
        <f t="shared" ca="1" si="982"/>
        <v>4.7496992117166846E-4</v>
      </c>
      <c r="ED443" s="240">
        <f t="shared" ca="1" si="983"/>
        <v>-2.5643632577857102E-5</v>
      </c>
      <c r="EE443" s="240">
        <f t="shared" ca="1" si="984"/>
        <v>-4.5304178972623281E-4</v>
      </c>
      <c r="EF443" s="240">
        <f t="shared" ca="1" si="985"/>
        <v>4.1304428204631078E-4</v>
      </c>
      <c r="EG443" s="240">
        <f t="shared" ca="1" si="986"/>
        <v>9.9843416523943604E-5</v>
      </c>
      <c r="EH443" s="240">
        <f t="shared" ca="1" si="987"/>
        <v>-4.9842140460688215E-4</v>
      </c>
      <c r="EI443" s="240">
        <f t="shared" ca="1" si="988"/>
        <v>3.2636180390476378E-4</v>
      </c>
      <c r="EJ443" s="240">
        <f t="shared" ca="1" si="989"/>
        <v>2.1934610148572148E-4</v>
      </c>
      <c r="EK443" s="240">
        <f t="shared" ca="1" si="990"/>
        <v>-5.1392688973336039E-4</v>
      </c>
      <c r="EL443" s="240">
        <f t="shared" ca="1" si="991"/>
        <v>2.2011801722682619E-4</v>
      </c>
      <c r="EM443" s="240">
        <f t="shared" ca="1" si="992"/>
        <v>3.257017308911471E-4</v>
      </c>
      <c r="EN443" s="240">
        <f t="shared" ca="1" si="993"/>
        <v>-4.9862888518997154E-4</v>
      </c>
      <c r="EO443" s="240">
        <f t="shared" ca="1" si="994"/>
        <v>1.0068090829773569E-4</v>
      </c>
      <c r="EP443" s="240">
        <f t="shared" ca="1" si="995"/>
        <v>4.1253561488221866E-4</v>
      </c>
      <c r="EQ443" s="240">
        <f t="shared" ca="1" si="996"/>
        <v>-4.5344431502628815E-4</v>
      </c>
      <c r="ER443" s="240">
        <f t="shared" ca="1" si="997"/>
        <v>-2.479076192921843E-5</v>
      </c>
      <c r="ES443" s="240">
        <f t="shared" ca="1" si="998"/>
        <v>4.7464314809199848E-4</v>
      </c>
      <c r="ET443" s="240">
        <f t="shared" ca="1" si="999"/>
        <v>-3.8108142912780807E-4</v>
      </c>
      <c r="EU443" s="240">
        <f t="shared" ca="1" si="1000"/>
        <v>-1.4877653602143019E-4</v>
      </c>
      <c r="EV443" s="240">
        <f t="shared" ca="1" si="1001"/>
        <v>5.0830176064556407E-4</v>
      </c>
      <c r="EW443" s="240">
        <f t="shared" ca="1" si="1002"/>
        <v>-2.8587747750576347E-4</v>
      </c>
      <c r="EX443" s="240">
        <f t="shared" ca="1" si="1003"/>
        <v>-2.6384501743640249E-4</v>
      </c>
      <c r="EY443" s="240">
        <f t="shared" ca="1" si="1004"/>
        <v>5.1149403966801619E-4</v>
      </c>
      <c r="EZ443" s="240">
        <f t="shared" ca="1" si="1005"/>
        <v>-1.7353874640219137E-4</v>
      </c>
      <c r="FA443" s="240">
        <f t="shared" ca="1" si="1006"/>
        <v>-3.6309928980448626E-4</v>
      </c>
      <c r="FB443" s="240">
        <f t="shared" ca="1" si="1007"/>
        <v>4.8402864795585212E-4</v>
      </c>
      <c r="FC443" s="240">
        <f t="shared" ca="1" si="1008"/>
        <v>-5.0798537794890622E-5</v>
      </c>
      <c r="FD443" s="240">
        <f t="shared" ca="1" si="1009"/>
        <v>-4.4059030080980868E-4</v>
      </c>
      <c r="FE443" s="240">
        <f t="shared" ca="1" si="1010"/>
        <v>4.275517922493285E-4</v>
      </c>
      <c r="FF443" s="240">
        <f t="shared" ca="1" si="1011"/>
        <v>7.4986407846906641E-5</v>
      </c>
      <c r="FG443" s="240">
        <f t="shared" ca="1" si="1012"/>
        <v>-4.9167343347530945E-4</v>
      </c>
      <c r="FH443" s="240">
        <f t="shared" ca="1" si="1013"/>
        <v>3.4544855372652274E-4</v>
      </c>
      <c r="FI443" s="240">
        <f t="shared" ca="1" si="1014"/>
        <v>1.9627685614750305E-4</v>
      </c>
      <c r="FJ443" s="240">
        <f t="shared" ca="1" si="1015"/>
        <v>-5.1328689286322265E-4</v>
      </c>
      <c r="FK443" s="240">
        <f t="shared" ca="1" si="1016"/>
        <v>2.4263999472185738E-4</v>
      </c>
      <c r="FL443" s="240">
        <f t="shared" ca="1" si="1017"/>
        <v>3.0580296163678684E-4</v>
      </c>
      <c r="FM443" s="240">
        <f t="shared" ca="1" si="1018"/>
        <v>-5.0413522238958533E-4</v>
      </c>
      <c r="FN443" s="240">
        <f t="shared" ca="1" si="1019"/>
        <v>1.252882025837751E-4</v>
      </c>
      <c r="FO443" s="240">
        <f t="shared" ca="1" si="1020"/>
        <v>3.9700000406674629E-4</v>
      </c>
      <c r="FP443" s="240">
        <f t="shared" ca="1" si="1021"/>
        <v>-4.6476695024493187E-4</v>
      </c>
      <c r="FQ443" s="240">
        <f t="shared" ca="1" si="1022"/>
        <v>4.2694960380398222E-7</v>
      </c>
      <c r="FR443" s="240">
        <f t="shared" ca="1" si="1023"/>
        <v>4.6440186128944301E-4</v>
      </c>
      <c r="FS443" s="240">
        <f t="shared" ca="1" si="1024"/>
        <v>-3.9754171198942402E-4</v>
      </c>
      <c r="FT443" s="240">
        <f t="shared" ca="1" si="1025"/>
        <v>-1.2445989366531731E-4</v>
      </c>
      <c r="FU443" s="240">
        <f t="shared" ca="1" si="1026"/>
        <v>5.0396863491820366E-4</v>
      </c>
      <c r="FV443" s="240">
        <f t="shared" ca="1" si="1027"/>
        <v>-3.0648881991146289E-4</v>
      </c>
      <c r="FW443" s="240">
        <f t="shared" ca="1" si="1028"/>
        <v>-2.4188692285303192E-4</v>
      </c>
      <c r="FX443" s="240">
        <f t="shared" ca="1" si="1029"/>
        <v>5.1332879171145135E-4</v>
      </c>
      <c r="FY443" s="240">
        <f t="shared" ca="1" si="1030"/>
        <v>-1.9706575614823968E-4</v>
      </c>
      <c r="FZ443" s="240">
        <f t="shared" ca="1" si="1031"/>
        <v>-3.448158561477059E-4</v>
      </c>
      <c r="GA443" s="240">
        <f t="shared" ca="1" si="1032"/>
        <v>4.919213073311978E-4</v>
      </c>
      <c r="GB443" s="240">
        <f t="shared" ca="1" si="1033"/>
        <v>-7.5831064884978873E-5</v>
      </c>
      <c r="GC443" s="240">
        <f t="shared" ca="1" si="1034"/>
        <v>-4.2707739126758245E-4</v>
      </c>
      <c r="GD443" s="240">
        <f t="shared" ca="1" si="1035"/>
        <v>4.4102929273570439E-4</v>
      </c>
      <c r="GE443" s="240">
        <f t="shared" ca="1" si="1036"/>
        <v>4.9948750345361694E-5</v>
      </c>
      <c r="GF443" s="240">
        <f t="shared" ca="1" si="1037"/>
        <v>-4.8374097797697948E-4</v>
      </c>
      <c r="GG443" s="240">
        <f t="shared" ca="1" si="1038"/>
        <v>3.6370308772465637E-4</v>
      </c>
      <c r="GH443" s="240">
        <f t="shared" ca="1" si="1039"/>
        <v>1.7273476267100363E-4</v>
      </c>
      <c r="GI443" s="240">
        <f t="shared" ca="1" si="1040"/>
        <v>-5.1141034290955666E-4</v>
      </c>
      <c r="GJ443" s="240">
        <f t="shared" ca="1" si="1041"/>
        <v>2.6457743121682434E-4</v>
      </c>
      <c r="GK443" s="240">
        <f t="shared" ca="1" si="1042"/>
        <v>2.8516748626264394E-4</v>
      </c>
      <c r="GL443" s="240">
        <f t="shared" ca="1" si="1043"/>
        <v>-5.0842705368143342E-4</v>
      </c>
      <c r="GM443" s="240">
        <f t="shared" ca="1" si="1044"/>
        <v>1.4959366661583998E-4</v>
      </c>
      <c r="GN443" s="240">
        <f t="shared" ca="1" si="1045"/>
        <v>3.8050798546840217E-4</v>
      </c>
      <c r="GO443" s="240">
        <f t="shared" ca="1" si="1046"/>
        <v>-4.7496992117167095E-4</v>
      </c>
      <c r="GP443" s="240">
        <f t="shared" ca="1" si="1047"/>
        <v>2.5643632577834462E-5</v>
      </c>
      <c r="GQ443" s="240">
        <f t="shared" ca="1" si="1048"/>
        <v>4.5304178972624355E-4</v>
      </c>
      <c r="GR443" s="240">
        <f t="shared" ca="1" si="1049"/>
        <v>-4.1304428204629734E-4</v>
      </c>
      <c r="GS443" s="240">
        <f t="shared" ca="1" si="1050"/>
        <v>-9.984341652393718E-5</v>
      </c>
      <c r="GT443" s="240">
        <f t="shared" ca="1" si="1051"/>
        <v>4.9842140460688064E-4</v>
      </c>
      <c r="GU443" s="240">
        <f t="shared" ca="1" si="1052"/>
        <v>-3.2636180390474621E-4</v>
      </c>
      <c r="GV443" s="240">
        <f t="shared" ca="1" si="1053"/>
        <v>-2.1934610148574199E-4</v>
      </c>
      <c r="GW443" s="240">
        <f t="shared" ca="1" si="1054"/>
        <v>5.1392688973336028E-4</v>
      </c>
      <c r="GX443" s="240">
        <f t="shared" ca="1" si="1055"/>
        <v>-2.201180172268321E-4</v>
      </c>
      <c r="GY443" s="240">
        <f t="shared" ca="1" si="1056"/>
        <v>-3.2570173089116461E-4</v>
      </c>
      <c r="GZ443" s="240">
        <f t="shared" ca="1" si="1057"/>
        <v>4.9862888518996612E-4</v>
      </c>
      <c r="HA443" s="240">
        <f t="shared" ca="1" si="1058"/>
        <v>-1.0068090829771348E-4</v>
      </c>
      <c r="HB443" s="240">
        <f t="shared" ca="1" si="1059"/>
        <v>-4.125356148822147E-4</v>
      </c>
      <c r="HC443" s="240">
        <f t="shared" ca="1" si="1060"/>
        <v>4.5344431502629124E-4</v>
      </c>
      <c r="HD443" s="240">
        <f t="shared" ca="1" si="1061"/>
        <v>2.4790761929241073E-5</v>
      </c>
      <c r="HE443" s="240">
        <f t="shared" ca="1" si="1062"/>
        <v>-4.7464314809200715E-4</v>
      </c>
      <c r="HF443" s="240">
        <f t="shared" ca="1" si="1063"/>
        <v>3.8108142912781246E-4</v>
      </c>
      <c r="HG443" s="240">
        <f t="shared" ca="1" si="1064"/>
        <v>1.4877653602142393E-4</v>
      </c>
      <c r="HH443" s="240">
        <f t="shared" ca="1" si="1065"/>
        <v>-5.0830176064556743E-4</v>
      </c>
      <c r="HI443" s="240">
        <f t="shared" ca="1" si="1066"/>
        <v>2.8587747750574466E-4</v>
      </c>
      <c r="HJ443" s="240">
        <f t="shared" ca="1" si="1067"/>
        <v>2.638450174363968E-4</v>
      </c>
      <c r="HK443" s="240">
        <f t="shared" ca="1" si="1068"/>
        <v>-5.1149403966801684E-4</v>
      </c>
      <c r="HL443" s="240">
        <f t="shared" ca="1" si="1069"/>
        <v>1.7353874640219755E-4</v>
      </c>
      <c r="HM443" s="240">
        <f t="shared" ca="1" si="1070"/>
        <v>3.6309928980450231E-4</v>
      </c>
      <c r="HN443" s="240">
        <f t="shared" ca="1" si="1071"/>
        <v>-4.8402864795584442E-4</v>
      </c>
      <c r="HO443" s="240">
        <f t="shared" ca="1" si="1072"/>
        <v>5.079853779489714E-5</v>
      </c>
      <c r="HP443" s="240">
        <f t="shared" ca="1" si="1073"/>
        <v>4.4059030080980538E-4</v>
      </c>
      <c r="HQ443" s="240">
        <f t="shared" ca="1" si="1074"/>
        <v>-4.2755179224931582E-4</v>
      </c>
      <c r="HR443" s="240">
        <f t="shared" ca="1" si="1075"/>
        <v>-7.4986407846929043E-5</v>
      </c>
      <c r="HS443" s="240">
        <f t="shared" ca="1" si="1076"/>
        <v>4.9167343347530749E-4</v>
      </c>
      <c r="HT443" s="240">
        <f t="shared" ca="1" si="1077"/>
        <v>-3.4544855372652756E-4</v>
      </c>
      <c r="HU443" s="240">
        <f t="shared" ca="1" si="1078"/>
        <v>-1.96276856147524E-4</v>
      </c>
      <c r="HV443" s="240">
        <f t="shared" ca="1" si="1079"/>
        <v>5.1328689286322374E-4</v>
      </c>
      <c r="HW443" s="240">
        <f t="shared" ca="1" si="1080"/>
        <v>-2.426399947218374E-4</v>
      </c>
      <c r="HX443" s="240">
        <f t="shared" ca="1" si="1081"/>
        <v>-3.0580296163678153E-4</v>
      </c>
      <c r="HY443" s="240">
        <f t="shared" ca="1" si="1082"/>
        <v>5.0413522238958663E-4</v>
      </c>
      <c r="HZ443" s="240">
        <f t="shared" ca="1" si="1083"/>
        <v>-1.2528820258375311E-4</v>
      </c>
      <c r="IA443" s="240">
        <f t="shared" ca="1" si="1084"/>
        <v>-3.9700000406676071E-4</v>
      </c>
      <c r="IB443" s="240">
        <f t="shared" ca="1" si="1085"/>
        <v>4.6476695024493469E-4</v>
      </c>
      <c r="IC443" s="240">
        <f t="shared" ca="1" si="1086"/>
        <v>-4.2694960381052809E-7</v>
      </c>
      <c r="ID443" s="240">
        <f t="shared" ca="1" si="1087"/>
        <v>-4.6440186128945271E-4</v>
      </c>
      <c r="IE443" s="240">
        <f t="shared" ca="1" si="1088"/>
        <v>-2.0223721434223319E-4</v>
      </c>
      <c r="IF443" s="240">
        <f t="shared" ca="1" si="1089"/>
        <v>1.2445989366531096E-4</v>
      </c>
      <c r="IG443" s="240">
        <f t="shared" ca="1" si="1090"/>
        <v>-5.0396863491820247E-4</v>
      </c>
      <c r="IH443" s="240">
        <f t="shared" ca="1" si="1091"/>
        <v>3.0648881991146814E-4</v>
      </c>
      <c r="II443" s="240">
        <f t="shared" ca="1" si="1092"/>
        <v>2.4188692285305195E-4</v>
      </c>
      <c r="IJ443" s="240">
        <f t="shared" ca="1" si="1093"/>
        <v>-5.1332879171145037E-4</v>
      </c>
      <c r="IK443" s="240">
        <f t="shared" ca="1" si="1094"/>
        <v>1.970657561482457E-4</v>
      </c>
      <c r="IL443" s="240">
        <f t="shared" ca="1" si="1095"/>
        <v>3.4481585614770107E-4</v>
      </c>
      <c r="IM443" s="240">
        <f t="shared" ca="1" si="1096"/>
        <v>-4.9192130733119119E-4</v>
      </c>
      <c r="IN443" s="240">
        <f t="shared" ca="1" si="1097"/>
        <v>7.5831064884956443E-5</v>
      </c>
      <c r="IO443" s="240">
        <f t="shared" ca="1" si="1098"/>
        <v>4.2707739126757882E-4</v>
      </c>
      <c r="IP443" s="240">
        <f t="shared" ca="1" si="1099"/>
        <v>-4.4102929273570781E-4</v>
      </c>
      <c r="IQ443" s="240">
        <f t="shared" ca="1" si="1100"/>
        <v>-4.9948750345384245E-5</v>
      </c>
      <c r="IR443" s="240">
        <f t="shared" ca="1" si="1101"/>
        <v>4.8374097797698707E-4</v>
      </c>
      <c r="IS443" s="240">
        <f t="shared" ca="1" si="1102"/>
        <v>-3.6370308772464037E-4</v>
      </c>
      <c r="IT443" s="240">
        <f t="shared" ca="1" si="1103"/>
        <v>-1.7273476267099747E-4</v>
      </c>
      <c r="IU443" s="240">
        <f t="shared" ca="1" si="1104"/>
        <v>5.1141034290955601E-4</v>
      </c>
      <c r="IV443" s="240">
        <f t="shared" ca="1" si="1105"/>
        <v>-2.6457743121680488E-4</v>
      </c>
      <c r="IW443" s="240">
        <f t="shared" ca="1" si="1106"/>
        <v>-2.8516748626266286E-4</v>
      </c>
      <c r="IX443" s="240">
        <f t="shared" ca="1" si="1107"/>
        <v>5.084270536814345E-4</v>
      </c>
      <c r="IY443" s="240">
        <f t="shared" ca="1" si="1108"/>
        <v>-1.4959366661584629E-4</v>
      </c>
      <c r="IZ443" s="240">
        <f t="shared" ca="1" si="1109"/>
        <v>-3.8050798546841741E-4</v>
      </c>
      <c r="JA443" s="240">
        <f t="shared" ca="1" si="1110"/>
        <v>4.7496992117166228E-4</v>
      </c>
      <c r="JB443" s="240">
        <f t="shared" ca="1" si="1111"/>
        <v>-2.5643632577841002E-5</v>
      </c>
    </row>
    <row r="444" spans="2:262">
      <c r="B444" s="248">
        <v>83</v>
      </c>
      <c r="C444" s="247">
        <f t="shared" si="1112"/>
        <v>1.621093750000001E-3</v>
      </c>
      <c r="D444" s="244">
        <f t="shared" ca="1" si="855"/>
        <v>79.379278990360447</v>
      </c>
      <c r="E444" s="243">
        <f ca="1">CK361</f>
        <v>-0.62072100963954835</v>
      </c>
      <c r="F444" s="242">
        <v>83</v>
      </c>
      <c r="G444" s="240">
        <f t="shared" ca="1" si="856"/>
        <v>-9.2587466060883666E-4</v>
      </c>
      <c r="H444" s="240">
        <f t="shared" ca="1" si="857"/>
        <v>8.9620034023120377E-4</v>
      </c>
      <c r="I444" s="240">
        <f t="shared" ca="1" si="858"/>
        <v>1.1999100739231182E-4</v>
      </c>
      <c r="J444" s="240">
        <f t="shared" ca="1" si="859"/>
        <v>-1.0040989729917097E-3</v>
      </c>
      <c r="K444" s="240">
        <f t="shared" ca="1" si="860"/>
        <v>7.8291754131094415E-4</v>
      </c>
      <c r="L444" s="240">
        <f t="shared" ca="1" si="861"/>
        <v>3.0008177947425224E-4</v>
      </c>
      <c r="M444" s="240">
        <f t="shared" ca="1" si="862"/>
        <v>-1.0527578770600217E-3</v>
      </c>
      <c r="N444" s="240">
        <f t="shared" ca="1" si="863"/>
        <v>6.4658195834438228E-4</v>
      </c>
      <c r="O444" s="240">
        <f t="shared" ca="1" si="864"/>
        <v>4.7133672901622628E-4</v>
      </c>
      <c r="P444" s="240">
        <f t="shared" ca="1" si="865"/>
        <v>-1.0704186252404602E-3</v>
      </c>
      <c r="Q444" s="240">
        <f t="shared" ca="1" si="866"/>
        <v>4.9120795374661089E-4</v>
      </c>
      <c r="R444" s="240">
        <f t="shared" ca="1" si="867"/>
        <v>6.2871330279859472E-4</v>
      </c>
      <c r="S444" s="240">
        <f t="shared" ca="1" si="868"/>
        <v>-1.0565612018322429E-3</v>
      </c>
      <c r="T444" s="240">
        <f t="shared" ca="1" si="869"/>
        <v>3.2137047083593146E-4</v>
      </c>
      <c r="U444" s="241">
        <f t="shared" ca="1" si="870"/>
        <v>7.6757759242370165E-4</v>
      </c>
      <c r="V444" s="240">
        <f t="shared" ca="1" si="871"/>
        <v>-1.0115936347213372E-3</v>
      </c>
      <c r="W444" s="240">
        <f t="shared" ca="1" si="872"/>
        <v>1.4207032593069381E-4</v>
      </c>
      <c r="X444" s="240">
        <f t="shared" ca="1" si="873"/>
        <v>8.8384077842901178E-4</v>
      </c>
      <c r="Y444" s="240">
        <f t="shared" ca="1" si="874"/>
        <v>-9.3683998111555639E-4</v>
      </c>
      <c r="Z444" s="240">
        <f t="shared" ca="1" si="875"/>
        <v>-4.1413039263086344E-5</v>
      </c>
      <c r="AA444" s="240">
        <f t="shared" ca="1" si="876"/>
        <v>9.7407952441178904E-4</v>
      </c>
      <c r="AB444" s="240">
        <f t="shared" ca="1" si="877"/>
        <v>-8.3450134105713032E-4</v>
      </c>
      <c r="AC444" s="240">
        <f t="shared" ca="1" si="878"/>
        <v>-2.2367700930929003E-4</v>
      </c>
      <c r="AD444" s="240">
        <f t="shared" ca="1" si="879"/>
        <v>1.0356367761945623E-3</v>
      </c>
      <c r="AE444" s="240">
        <f t="shared" ca="1" si="880"/>
        <v>-7.0759104665880652E-4</v>
      </c>
      <c r="AF444" s="240">
        <f t="shared" ca="1" si="881"/>
        <v>-3.993548735146394E-4</v>
      </c>
      <c r="AG444" s="240">
        <f t="shared" ca="1" si="882"/>
        <v>1.0666999980287356E-3</v>
      </c>
      <c r="AH444" s="240">
        <f t="shared" ca="1" si="883"/>
        <v>-5.5984593539788827E-4</v>
      </c>
      <c r="AI444" s="240">
        <f t="shared" ca="1" si="884"/>
        <v>-5.6327384719679241E-4</v>
      </c>
      <c r="AJ444" s="240">
        <f t="shared" ca="1" si="885"/>
        <v>1.0663545421935202E-3</v>
      </c>
      <c r="AK444" s="240">
        <f t="shared" ca="1" si="886"/>
        <v>-3.956163200009255E-4</v>
      </c>
      <c r="AL444" s="240">
        <f t="shared" ca="1" si="887"/>
        <v>-7.1060738285616261E-4</v>
      </c>
      <c r="AM444" s="240">
        <f t="shared" ca="1" si="888"/>
        <v>1.0346105805376057E-3</v>
      </c>
      <c r="AN444" s="240">
        <f t="shared" ca="1" si="889"/>
        <v>-2.1973789472431372E-4</v>
      </c>
      <c r="AO444" s="240">
        <f t="shared" ca="1" si="890"/>
        <v>-8.3701728649259973E-4</v>
      </c>
      <c r="AP444" s="240">
        <f t="shared" ca="1" si="891"/>
        <v>9.7240280497197236E-4</v>
      </c>
      <c r="AQ444" s="240">
        <f t="shared" ca="1" si="892"/>
        <v>-3.7389349714037165E-5</v>
      </c>
      <c r="AR444" s="240">
        <f t="shared" ca="1" si="893"/>
        <v>-9.3878145449227375E-4</v>
      </c>
      <c r="AS444" s="240">
        <f t="shared" ca="1" si="894"/>
        <v>8.8156290573275238E-4</v>
      </c>
      <c r="AT444" s="240">
        <f t="shared" ca="1" si="895"/>
        <v>1.4606011405090934E-4</v>
      </c>
      <c r="AU444" s="240">
        <f t="shared" ca="1" si="896"/>
        <v>-1.0129034699086232E-3</v>
      </c>
      <c r="AV444" s="240">
        <f t="shared" ca="1" si="897"/>
        <v>7.6476563778383913E-4</v>
      </c>
      <c r="AW444" s="240">
        <f t="shared" ca="1" si="898"/>
        <v>3.2520887935233146E-4</v>
      </c>
      <c r="AX444" s="240">
        <f t="shared" ca="1" si="899"/>
        <v>-1.0572008311060122E-3</v>
      </c>
      <c r="AY444" s="240">
        <f t="shared" ca="1" si="900"/>
        <v>6.254500634187292E-4</v>
      </c>
      <c r="AZ444" s="240">
        <f t="shared" ca="1" si="901"/>
        <v>4.9478196181350549E-4</v>
      </c>
      <c r="BA444" s="240">
        <f t="shared" ca="1" si="902"/>
        <v>-1.0703692148989002E-3</v>
      </c>
      <c r="BB444" s="240">
        <f t="shared" ca="1" si="903"/>
        <v>4.6771829005060007E-4</v>
      </c>
      <c r="BC444" s="240">
        <f t="shared" ca="1" si="904"/>
        <v>6.4978633031204081E-4</v>
      </c>
      <c r="BD444" s="240">
        <f t="shared" ca="1" si="905"/>
        <v>-1.0520208819765693E-3</v>
      </c>
      <c r="BE444" s="240">
        <f t="shared" ca="1" si="906"/>
        <v>2.9621468482775569E-4</v>
      </c>
      <c r="BF444" s="240">
        <f t="shared" ca="1" si="907"/>
        <v>7.8565792535931385E-4</v>
      </c>
      <c r="BG444" s="240">
        <f t="shared" ca="1" si="908"/>
        <v>-1.0026960937767186E-3</v>
      </c>
      <c r="BH444" s="240">
        <f t="shared" ca="1" si="909"/>
        <v>1.1598912256554909E-4</v>
      </c>
      <c r="BI444" s="240">
        <f t="shared" ca="1" si="910"/>
        <v>8.9839604653238307E-4</v>
      </c>
      <c r="BJ444" s="240">
        <f t="shared" ca="1" si="911"/>
        <v>-9.2384720464127625E-4</v>
      </c>
      <c r="BK444" s="240">
        <f t="shared" ca="1" si="912"/>
        <v>-6.7651706379478449E-5</v>
      </c>
      <c r="BL444" s="240">
        <f t="shared" ca="1" si="913"/>
        <v>9.8468115195863692E-4</v>
      </c>
      <c r="BM444" s="240">
        <f t="shared" ca="1" si="914"/>
        <v>-8.1779589765642842E-4</v>
      </c>
      <c r="BN444" s="240">
        <f t="shared" ca="1" si="915"/>
        <v>-2.4930055009585688E-4</v>
      </c>
      <c r="BO444" s="240">
        <f t="shared" ca="1" si="916"/>
        <v>1.0419726012808751E-3</v>
      </c>
      <c r="BP444" s="240">
        <f t="shared" ca="1" si="917"/>
        <v>-6.8766482335527192E-4</v>
      </c>
      <c r="BQ444" s="240">
        <f t="shared" ca="1" si="918"/>
        <v>-4.2360881010994583E-4</v>
      </c>
      <c r="BR444" s="240">
        <f t="shared" ca="1" si="919"/>
        <v>1.0685834640891496E-3</v>
      </c>
      <c r="BS444" s="240">
        <f t="shared" ca="1" si="920"/>
        <v>-5.3728565416215227E-4</v>
      </c>
      <c r="BT444" s="240">
        <f t="shared" ca="1" si="921"/>
        <v>-5.8544402934476779E-4</v>
      </c>
      <c r="BU444" s="240">
        <f t="shared" ca="1" si="922"/>
        <v>1.0637301911062566E-3</v>
      </c>
      <c r="BV444" s="240">
        <f t="shared" ca="1" si="923"/>
        <v>-3.7108626188929971E-4</v>
      </c>
      <c r="BW444" s="240">
        <f t="shared" ca="1" si="924"/>
        <v>-7.3004101585704459E-4</v>
      </c>
      <c r="BX444" s="240">
        <f t="shared" ca="1" si="925"/>
        <v>1.0275556855730721E-3</v>
      </c>
      <c r="BY444" s="240">
        <f t="shared" ca="1" si="926"/>
        <v>-1.9396034031227683E-4</v>
      </c>
      <c r="BZ444" s="240">
        <f t="shared" ca="1" si="927"/>
        <v>-8.5314215255694623E-4</v>
      </c>
      <c r="CA444" s="240">
        <f t="shared" ca="1" si="928"/>
        <v>9.611250955033219E-4</v>
      </c>
      <c r="CB444" s="240">
        <f t="shared" ca="1" si="929"/>
        <v>-1.1123311750374229E-5</v>
      </c>
      <c r="CC444" s="240">
        <f t="shared" ca="1" si="930"/>
        <v>-9.5112276153082515E-4</v>
      </c>
      <c r="CD444" s="240">
        <f t="shared" ca="1" si="931"/>
        <v>8.6639445070364697E-4</v>
      </c>
      <c r="CE444" s="240">
        <f t="shared" ca="1" si="932"/>
        <v>1.7204123955834495E-4</v>
      </c>
      <c r="CF444" s="240">
        <f t="shared" ca="1" si="933"/>
        <v>-1.0210978316501557E-3</v>
      </c>
      <c r="CG444" s="240">
        <f t="shared" ca="1" si="934"/>
        <v>7.4615306803298121E-4</v>
      </c>
      <c r="CH444" s="240">
        <f t="shared" ca="1" si="935"/>
        <v>3.5014008556180876E-4</v>
      </c>
      <c r="CI444" s="240">
        <f t="shared" ca="1" si="936"/>
        <v>-1.0610069669026311E-3</v>
      </c>
      <c r="CJ444" s="240">
        <f t="shared" ca="1" si="937"/>
        <v>6.0394142076195055E-4</v>
      </c>
      <c r="CK444" s="240">
        <f t="shared" ca="1" si="938"/>
        <v>5.1792915645808432E-4</v>
      </c>
      <c r="CL444" s="240">
        <f t="shared" ca="1" si="939"/>
        <v>-1.0696750541659677E-3</v>
      </c>
      <c r="CM444" s="240">
        <f t="shared" ca="1" si="940"/>
        <v>4.4394689034576572E-4</v>
      </c>
      <c r="CN444" s="240">
        <f t="shared" ca="1" si="941"/>
        <v>6.7046795083719175E-4</v>
      </c>
      <c r="CO444" s="240">
        <f t="shared" ca="1" si="942"/>
        <v>-1.0468468640791853E-3</v>
      </c>
      <c r="CP444" s="240">
        <f t="shared" ca="1" si="943"/>
        <v>2.708804701696056E-4</v>
      </c>
      <c r="CQ444" s="240">
        <f t="shared" ca="1" si="944"/>
        <v>8.0326500733834201E-4</v>
      </c>
      <c r="CR444" s="240">
        <f t="shared" ca="1" si="945"/>
        <v>-9.9319456619842558E-4</v>
      </c>
      <c r="CS444" s="240">
        <f t="shared" ca="1" si="946"/>
        <v>8.9838051690068407E-5</v>
      </c>
      <c r="CT444" s="240">
        <f t="shared" ca="1" si="947"/>
        <v>9.1241015445052355E-4</v>
      </c>
      <c r="CU444" s="240">
        <f t="shared" ca="1" si="948"/>
        <v>-9.1029793715579981E-4</v>
      </c>
      <c r="CV444" s="240">
        <f t="shared" ca="1" si="949"/>
        <v>-9.384962263759261E-5</v>
      </c>
      <c r="CW444" s="240">
        <f t="shared" ca="1" si="950"/>
        <v>9.9468964439914211E-4</v>
      </c>
      <c r="CX444" s="240">
        <f t="shared" ca="1" si="951"/>
        <v>-8.0059784458634141E-4</v>
      </c>
      <c r="CY444" s="240">
        <f t="shared" ca="1" si="952"/>
        <v>-2.7477392155298667E-4</v>
      </c>
      <c r="CZ444" s="240">
        <f t="shared" ca="1" si="953"/>
        <v>1.0476807810340394E-3</v>
      </c>
      <c r="DA444" s="240">
        <f t="shared" ca="1" si="954"/>
        <v>-6.6732437647559783E-4</v>
      </c>
      <c r="DB444" s="240">
        <f t="shared" ca="1" si="955"/>
        <v>-4.476075805977888E-4</v>
      </c>
      <c r="DC444" s="240">
        <f t="shared" ca="1" si="956"/>
        <v>1.0698232554277052E-3</v>
      </c>
      <c r="DD444" s="240">
        <f t="shared" ca="1" si="957"/>
        <v>-5.1440173213875397E-4</v>
      </c>
      <c r="DE444" s="240">
        <f t="shared" ca="1" si="958"/>
        <v>-6.0726156190062846E-4</v>
      </c>
      <c r="DF444" s="240">
        <f t="shared" ca="1" si="959"/>
        <v>1.0604650887273046E-3</v>
      </c>
      <c r="DG444" s="240">
        <f t="shared" ca="1" si="960"/>
        <v>-3.4633267528932097E-4</v>
      </c>
      <c r="DH444" s="240">
        <f t="shared" ca="1" si="961"/>
        <v>-7.4903489944796661E-4</v>
      </c>
      <c r="DI444" s="240">
        <f t="shared" ca="1" si="962"/>
        <v>1.0198818294863319E-3</v>
      </c>
      <c r="DJ444" s="240">
        <f t="shared" ca="1" si="963"/>
        <v>-1.6806595144388018E-4</v>
      </c>
      <c r="DK444" s="240">
        <f t="shared" ca="1" si="964"/>
        <v>-8.6875311768963245E-4</v>
      </c>
      <c r="DL444" s="240">
        <f t="shared" ca="1" si="965"/>
        <v>9.4926844021592303E-4</v>
      </c>
      <c r="DM444" s="240">
        <f t="shared" ca="1" si="966"/>
        <v>1.5149426480359708E-5</v>
      </c>
      <c r="DN444" s="240">
        <f t="shared" ca="1" si="967"/>
        <v>-9.6289114778261471E-4</v>
      </c>
      <c r="DO444" s="240">
        <f t="shared" ca="1" si="968"/>
        <v>8.5070411205399508E-4</v>
      </c>
      <c r="DP444" s="240">
        <f t="shared" ca="1" si="969"/>
        <v>1.9791873385613694E-4</v>
      </c>
      <c r="DQ444" s="240">
        <f t="shared" ca="1" si="970"/>
        <v>-1.0286771222392233E-3</v>
      </c>
      <c r="DR444" s="240">
        <f t="shared" ca="1" si="971"/>
        <v>7.2709104357436777E-4</v>
      </c>
      <c r="DS444" s="240">
        <f t="shared" ca="1" si="972"/>
        <v>3.7486038047636794E-4</v>
      </c>
      <c r="DT444" s="240">
        <f t="shared" ca="1" si="973"/>
        <v>-1.0641739917759915E-3</v>
      </c>
      <c r="DU444" s="240">
        <f t="shared" ca="1" si="974"/>
        <v>5.8206898637614183E-4</v>
      </c>
      <c r="DV444" s="240">
        <f t="shared" ca="1" si="975"/>
        <v>5.4076436994541794E-4</v>
      </c>
      <c r="DW444" s="240">
        <f t="shared" ca="1" si="976"/>
        <v>-1.0683365611781326E-3</v>
      </c>
      <c r="DX444" s="240">
        <f t="shared" ca="1" si="977"/>
        <v>4.1990807363444439E-4</v>
      </c>
      <c r="DY444" s="240">
        <f t="shared" ca="1" si="978"/>
        <v>6.90745706539158E-4</v>
      </c>
      <c r="DZ444" s="240">
        <f t="shared" ca="1" si="979"/>
        <v>-1.0410422647750086E-3</v>
      </c>
      <c r="EA444" s="240">
        <f t="shared" ca="1" si="980"/>
        <v>2.4538308724511321E-4</v>
      </c>
      <c r="EB444" s="240">
        <f t="shared" ca="1" si="981"/>
        <v>8.2038823251295281E-4</v>
      </c>
      <c r="EC444" s="240">
        <f t="shared" ca="1" si="982"/>
        <v>-9.8309477535140927E-4</v>
      </c>
      <c r="ED444" s="240">
        <f t="shared" ca="1" si="983"/>
        <v>6.3632865731525913E-5</v>
      </c>
      <c r="EE444" s="240">
        <f t="shared" ca="1" si="984"/>
        <v>9.2587466060884349E-4</v>
      </c>
      <c r="EF444" s="240">
        <f t="shared" ca="1" si="985"/>
        <v>-8.9620034023121331E-4</v>
      </c>
      <c r="EG444" s="240">
        <f t="shared" ca="1" si="986"/>
        <v>-1.1999100739232359E-4</v>
      </c>
      <c r="EH444" s="240">
        <f t="shared" ca="1" si="987"/>
        <v>1.004098972991703E-3</v>
      </c>
      <c r="EI444" s="240">
        <f t="shared" ca="1" si="988"/>
        <v>-7.8291754131093677E-4</v>
      </c>
      <c r="EJ444" s="240">
        <f t="shared" ca="1" si="989"/>
        <v>-3.0008177947423169E-4</v>
      </c>
      <c r="EK444" s="240">
        <f t="shared" ca="1" si="990"/>
        <v>1.0527578770600232E-3</v>
      </c>
      <c r="EL444" s="240">
        <f t="shared" ca="1" si="991"/>
        <v>-6.4658195834440104E-4</v>
      </c>
      <c r="EM444" s="240">
        <f t="shared" ca="1" si="992"/>
        <v>-4.7133672901623262E-4</v>
      </c>
      <c r="EN444" s="240">
        <f t="shared" ca="1" si="993"/>
        <v>1.0704186252404597E-3</v>
      </c>
      <c r="EO444" s="240">
        <f t="shared" ca="1" si="994"/>
        <v>-4.9120795374660796E-4</v>
      </c>
      <c r="EP444" s="240">
        <f t="shared" ca="1" si="995"/>
        <v>-6.2871330279857282E-4</v>
      </c>
      <c r="EQ444" s="240">
        <f t="shared" ca="1" si="996"/>
        <v>1.0565612018322425E-3</v>
      </c>
      <c r="ER444" s="240">
        <f t="shared" ca="1" si="997"/>
        <v>-3.213704708359609E-4</v>
      </c>
      <c r="ES444" s="240">
        <f t="shared" ca="1" si="998"/>
        <v>-7.6757759242370132E-4</v>
      </c>
      <c r="ET444" s="240">
        <f t="shared" ca="1" si="999"/>
        <v>1.0115936347213472E-3</v>
      </c>
      <c r="EU444" s="240">
        <f t="shared" ca="1" si="1000"/>
        <v>-1.4207032593069433E-4</v>
      </c>
      <c r="EV444" s="240">
        <f t="shared" ca="1" si="1001"/>
        <v>-8.8384077842899433E-4</v>
      </c>
      <c r="EW444" s="240">
        <f t="shared" ca="1" si="1002"/>
        <v>9.3683998111555671E-4</v>
      </c>
      <c r="EX444" s="240">
        <f t="shared" ca="1" si="1003"/>
        <v>4.1413039263055431E-5</v>
      </c>
      <c r="EY444" s="240">
        <f t="shared" ca="1" si="1004"/>
        <v>-9.7407952441178579E-4</v>
      </c>
      <c r="EZ444" s="240">
        <f t="shared" ca="1" si="1005"/>
        <v>8.3450134105715449E-4</v>
      </c>
      <c r="FA444" s="240">
        <f t="shared" ca="1" si="1006"/>
        <v>2.2367700930928211E-4</v>
      </c>
      <c r="FB444" s="240">
        <f t="shared" ca="1" si="1007"/>
        <v>-1.0356367761945524E-3</v>
      </c>
      <c r="FC444" s="240">
        <f t="shared" ca="1" si="1008"/>
        <v>7.0759104665881259E-4</v>
      </c>
      <c r="FD444" s="240">
        <f t="shared" ca="1" si="1009"/>
        <v>3.9935487351460363E-4</v>
      </c>
      <c r="FE444" s="240">
        <f t="shared" ca="1" si="1010"/>
        <v>-1.0666999980287351E-3</v>
      </c>
      <c r="FF444" s="240">
        <f t="shared" ca="1" si="1011"/>
        <v>5.5984593539792752E-4</v>
      </c>
      <c r="FG444" s="240">
        <f t="shared" ca="1" si="1012"/>
        <v>5.6327384719677897E-4</v>
      </c>
      <c r="FH444" s="240">
        <f t="shared" ca="1" si="1013"/>
        <v>-1.0663545421935245E-3</v>
      </c>
      <c r="FI444" s="240">
        <f t="shared" ca="1" si="1014"/>
        <v>3.9561632000094003E-4</v>
      </c>
      <c r="FJ444" s="240">
        <f t="shared" ca="1" si="1015"/>
        <v>7.1060738285612824E-4</v>
      </c>
      <c r="FK444" s="240">
        <f t="shared" ca="1" si="1016"/>
        <v>-1.0346105805376098E-3</v>
      </c>
      <c r="FL444" s="240">
        <f t="shared" ca="1" si="1017"/>
        <v>2.1973789472429936E-4</v>
      </c>
      <c r="FM444" s="240">
        <f t="shared" ca="1" si="1018"/>
        <v>8.3701728649258997E-4</v>
      </c>
      <c r="FN444" s="240">
        <f t="shared" ca="1" si="1019"/>
        <v>-9.7240280497196629E-4</v>
      </c>
      <c r="FO444" s="240">
        <f t="shared" ca="1" si="1020"/>
        <v>3.738934971405288E-5</v>
      </c>
      <c r="FP444" s="240">
        <f t="shared" ca="1" si="1021"/>
        <v>9.3878145449228069E-4</v>
      </c>
      <c r="FQ444" s="240">
        <f t="shared" ca="1" si="1022"/>
        <v>-8.8156290573276116E-4</v>
      </c>
      <c r="FR444" s="240">
        <f t="shared" ca="1" si="1023"/>
        <v>-1.4606011405092392E-4</v>
      </c>
      <c r="FS444" s="240">
        <f t="shared" ca="1" si="1024"/>
        <v>1.0129034699086132E-3</v>
      </c>
      <c r="FT444" s="240">
        <f t="shared" ca="1" si="1025"/>
        <v>-7.6476563778383956E-4</v>
      </c>
      <c r="FU444" s="240">
        <f t="shared" ca="1" si="1026"/>
        <v>-3.2520887935230197E-4</v>
      </c>
      <c r="FV444" s="240">
        <f t="shared" ca="1" si="1027"/>
        <v>1.0572008311060122E-3</v>
      </c>
      <c r="FW444" s="240">
        <f t="shared" ca="1" si="1028"/>
        <v>-6.2545006341875435E-4</v>
      </c>
      <c r="FX444" s="240">
        <f t="shared" ca="1" si="1029"/>
        <v>-4.9478196181350505E-4</v>
      </c>
      <c r="FY444" s="240">
        <f t="shared" ca="1" si="1030"/>
        <v>1.0703692148989004E-3</v>
      </c>
      <c r="FZ444" s="240">
        <f t="shared" ca="1" si="1031"/>
        <v>-4.677182900506005E-4</v>
      </c>
      <c r="GA444" s="240">
        <f t="shared" ca="1" si="1032"/>
        <v>-6.4978633031201609E-4</v>
      </c>
      <c r="GB444" s="240">
        <f t="shared" ca="1" si="1033"/>
        <v>1.0520208819765693E-3</v>
      </c>
      <c r="GC444" s="240">
        <f t="shared" ca="1" si="1034"/>
        <v>-2.9621468482778546E-4</v>
      </c>
      <c r="GD444" s="240">
        <f t="shared" ca="1" si="1035"/>
        <v>-7.8565792535931352E-4</v>
      </c>
      <c r="GE444" s="240">
        <f t="shared" ca="1" si="1036"/>
        <v>1.0026960937767294E-3</v>
      </c>
      <c r="GF444" s="240">
        <f t="shared" ca="1" si="1037"/>
        <v>-1.1598912256554961E-4</v>
      </c>
      <c r="GG444" s="240">
        <f t="shared" ca="1" si="1038"/>
        <v>-8.9839604653236627E-4</v>
      </c>
      <c r="GH444" s="240">
        <f t="shared" ca="1" si="1039"/>
        <v>9.2384720464128416E-4</v>
      </c>
      <c r="GI444" s="240">
        <f t="shared" ca="1" si="1040"/>
        <v>6.7651706379432398E-5</v>
      </c>
      <c r="GJ444" s="240">
        <f t="shared" ca="1" si="1041"/>
        <v>-9.8468115195863063E-4</v>
      </c>
      <c r="GK444" s="240">
        <f t="shared" ca="1" si="1042"/>
        <v>8.1779589765645813E-4</v>
      </c>
      <c r="GL444" s="240">
        <f t="shared" ca="1" si="1043"/>
        <v>2.4930055009584159E-4</v>
      </c>
      <c r="GM444" s="240">
        <f t="shared" ca="1" si="1044"/>
        <v>-1.0419726012808645E-3</v>
      </c>
      <c r="GN444" s="240">
        <f t="shared" ca="1" si="1045"/>
        <v>6.8766482335528396E-4</v>
      </c>
      <c r="GO444" s="240">
        <f t="shared" ca="1" si="1046"/>
        <v>4.2360881010990338E-4</v>
      </c>
      <c r="GP444" s="240">
        <f t="shared" ca="1" si="1047"/>
        <v>-1.0685834640891487E-3</v>
      </c>
      <c r="GQ444" s="240">
        <f t="shared" ca="1" si="1048"/>
        <v>5.3728565416213958E-4</v>
      </c>
      <c r="GR444" s="240">
        <f t="shared" ca="1" si="1049"/>
        <v>5.8544402934475467E-4</v>
      </c>
      <c r="GS444" s="240">
        <f t="shared" ca="1" si="1050"/>
        <v>-1.0637301911062549E-3</v>
      </c>
      <c r="GT444" s="240">
        <f t="shared" ca="1" si="1051"/>
        <v>3.7108626188931445E-4</v>
      </c>
      <c r="GU444" s="240">
        <f t="shared" ca="1" si="1052"/>
        <v>7.3004101585705543E-4</v>
      </c>
      <c r="GV444" s="240">
        <f t="shared" ca="1" si="1053"/>
        <v>-1.0275556855730767E-3</v>
      </c>
      <c r="GW444" s="240">
        <f t="shared" ca="1" si="1054"/>
        <v>1.9396034031226239E-4</v>
      </c>
      <c r="GX444" s="240">
        <f t="shared" ca="1" si="1055"/>
        <v>8.5314215255693679E-4</v>
      </c>
      <c r="GY444" s="240">
        <f t="shared" ca="1" si="1056"/>
        <v>-9.611250955033155E-4</v>
      </c>
      <c r="GZ444" s="240">
        <f t="shared" ca="1" si="1057"/>
        <v>1.1123311750389957E-5</v>
      </c>
      <c r="HA444" s="240">
        <f t="shared" ca="1" si="1058"/>
        <v>9.5112276153083188E-4</v>
      </c>
      <c r="HB444" s="240">
        <f t="shared" ca="1" si="1059"/>
        <v>-8.6639445070365619E-4</v>
      </c>
      <c r="HC444" s="240">
        <f t="shared" ca="1" si="1060"/>
        <v>-1.7204123955835948E-4</v>
      </c>
      <c r="HD444" s="240">
        <f t="shared" ca="1" si="1061"/>
        <v>1.021097831650151E-3</v>
      </c>
      <c r="HE444" s="240">
        <f t="shared" ca="1" si="1062"/>
        <v>-7.4615306803297058E-4</v>
      </c>
      <c r="HF444" s="240">
        <f t="shared" ca="1" si="1063"/>
        <v>-3.5014008556179396E-4</v>
      </c>
      <c r="HG444" s="240">
        <f t="shared" ca="1" si="1064"/>
        <v>1.0610069669026289E-3</v>
      </c>
      <c r="HH444" s="240">
        <f t="shared" ca="1" si="1065"/>
        <v>-6.039414207619886E-4</v>
      </c>
      <c r="HI444" s="240">
        <f t="shared" ca="1" si="1066"/>
        <v>-5.1792915645807044E-4</v>
      </c>
      <c r="HJ444" s="240">
        <f t="shared" ca="1" si="1067"/>
        <v>1.0696750541659694E-3</v>
      </c>
      <c r="HK444" s="240">
        <f t="shared" ca="1" si="1068"/>
        <v>-4.4394689034578003E-4</v>
      </c>
      <c r="HL444" s="240">
        <f t="shared" ca="1" si="1069"/>
        <v>-6.7046795083715565E-4</v>
      </c>
      <c r="HM444" s="240">
        <f t="shared" ca="1" si="1070"/>
        <v>1.0468468640791886E-3</v>
      </c>
      <c r="HN444" s="240">
        <f t="shared" ca="1" si="1071"/>
        <v>-2.7088047016965026E-4</v>
      </c>
      <c r="HO444" s="240">
        <f t="shared" ca="1" si="1072"/>
        <v>-8.032650073383316E-4</v>
      </c>
      <c r="HP444" s="240">
        <f t="shared" ca="1" si="1073"/>
        <v>9.9319456619844271E-4</v>
      </c>
      <c r="HQ444" s="240">
        <f t="shared" ca="1" si="1074"/>
        <v>-8.9838051690084087E-5</v>
      </c>
      <c r="HR444" s="240">
        <f t="shared" ca="1" si="1075"/>
        <v>-9.1241015445049948E-4</v>
      </c>
      <c r="HS444" s="240">
        <f t="shared" ca="1" si="1076"/>
        <v>9.1029793715580805E-4</v>
      </c>
      <c r="HT444" s="240">
        <f t="shared" ca="1" si="1077"/>
        <v>9.3849622637546626E-5</v>
      </c>
      <c r="HU444" s="240">
        <f t="shared" ca="1" si="1078"/>
        <v>-9.9468964439913625E-4</v>
      </c>
      <c r="HV444" s="240">
        <f t="shared" ca="1" si="1079"/>
        <v>8.0059784458633154E-4</v>
      </c>
      <c r="HW444" s="240">
        <f t="shared" ca="1" si="1080"/>
        <v>2.7477392155297138E-4</v>
      </c>
      <c r="HX444" s="240">
        <f t="shared" ca="1" si="1081"/>
        <v>-1.0476807810340426E-3</v>
      </c>
      <c r="HY444" s="240">
        <f t="shared" ca="1" si="1082"/>
        <v>6.6732437647561008E-4</v>
      </c>
      <c r="HZ444" s="240">
        <f t="shared" ca="1" si="1083"/>
        <v>4.4760758059780213E-4</v>
      </c>
      <c r="IA444" s="240">
        <f t="shared" ca="1" si="1084"/>
        <v>-1.0698232554277047E-3</v>
      </c>
      <c r="IB444" s="240">
        <f t="shared" ca="1" si="1085"/>
        <v>5.1440173213874107E-4</v>
      </c>
      <c r="IC444" s="240">
        <f t="shared" ca="1" si="1086"/>
        <v>6.0726156190061555E-4</v>
      </c>
      <c r="ID444" s="240">
        <f t="shared" ca="1" si="1087"/>
        <v>-1.0604650887273027E-3</v>
      </c>
      <c r="IE444" s="240">
        <f t="shared" ca="1" si="1088"/>
        <v>-9.5332227947836302E-4</v>
      </c>
      <c r="IF444" s="240">
        <f t="shared" ca="1" si="1089"/>
        <v>7.4903489944797702E-4</v>
      </c>
      <c r="IG444" s="240">
        <f t="shared" ca="1" si="1090"/>
        <v>-1.0198818294863366E-3</v>
      </c>
      <c r="IH444" s="240">
        <f t="shared" ca="1" si="1091"/>
        <v>1.6806595144386565E-4</v>
      </c>
      <c r="II444" s="240">
        <f t="shared" ca="1" si="1092"/>
        <v>8.6875311768962334E-4</v>
      </c>
      <c r="IJ444" s="240">
        <f t="shared" ca="1" si="1093"/>
        <v>-9.4926844021591609E-4</v>
      </c>
      <c r="IK444" s="240">
        <f t="shared" ca="1" si="1094"/>
        <v>-1.5149426480343987E-5</v>
      </c>
      <c r="IL444" s="240">
        <f t="shared" ca="1" si="1095"/>
        <v>9.6289114778260777E-4</v>
      </c>
      <c r="IM444" s="240">
        <f t="shared" ca="1" si="1096"/>
        <v>-8.5070411205402294E-4</v>
      </c>
      <c r="IN444" s="240">
        <f t="shared" ca="1" si="1097"/>
        <v>-1.9791873385612143E-4</v>
      </c>
      <c r="IO444" s="240">
        <f t="shared" ca="1" si="1098"/>
        <v>1.0286771222392103E-3</v>
      </c>
      <c r="IP444" s="240">
        <f t="shared" ca="1" si="1099"/>
        <v>-7.2709104357437937E-4</v>
      </c>
      <c r="IQ444" s="240">
        <f t="shared" ca="1" si="1100"/>
        <v>-3.7486038047632468E-4</v>
      </c>
      <c r="IR444" s="240">
        <f t="shared" ca="1" si="1101"/>
        <v>1.0641739917759897E-3</v>
      </c>
      <c r="IS444" s="240">
        <f t="shared" ca="1" si="1102"/>
        <v>-5.8206898637618064E-4</v>
      </c>
      <c r="IT444" s="240">
        <f t="shared" ca="1" si="1103"/>
        <v>-5.4076436994540439E-4</v>
      </c>
      <c r="IU444" s="240">
        <f t="shared" ca="1" si="1104"/>
        <v>1.0683365611781357E-3</v>
      </c>
      <c r="IV444" s="240">
        <f t="shared" ca="1" si="1105"/>
        <v>-4.1990807363445886E-4</v>
      </c>
      <c r="IW444" s="240">
        <f t="shared" ca="1" si="1106"/>
        <v>-6.9074570653912266E-4</v>
      </c>
      <c r="IX444" s="240">
        <f t="shared" ca="1" si="1107"/>
        <v>1.0410422647750125E-3</v>
      </c>
      <c r="IY444" s="240">
        <f t="shared" ca="1" si="1108"/>
        <v>-2.453830872450989E-4</v>
      </c>
      <c r="IZ444" s="240">
        <f t="shared" ca="1" si="1109"/>
        <v>-8.2038823251290359E-4</v>
      </c>
      <c r="JA444" s="240">
        <f t="shared" ca="1" si="1110"/>
        <v>9.8309477535141556E-4</v>
      </c>
      <c r="JB444" s="240">
        <f t="shared" ca="1" si="1111"/>
        <v>-6.3632865731541621E-5</v>
      </c>
    </row>
    <row r="445" spans="2:262">
      <c r="B445" s="248">
        <v>84</v>
      </c>
      <c r="C445" s="247">
        <f t="shared" si="1112"/>
        <v>1.640625000000001E-3</v>
      </c>
      <c r="D445" s="244">
        <f t="shared" ca="1" si="855"/>
        <v>79.394563443030421</v>
      </c>
      <c r="E445" s="243">
        <f ca="1">CL361</f>
        <v>-0.60543655696957466</v>
      </c>
      <c r="F445" s="242">
        <v>84</v>
      </c>
      <c r="G445" s="240">
        <f t="shared" ca="1" si="856"/>
        <v>-4.6605189653324352E-4</v>
      </c>
      <c r="H445" s="240">
        <f t="shared" ca="1" si="857"/>
        <v>4.6589715970779294E-4</v>
      </c>
      <c r="I445" s="240">
        <f t="shared" ca="1" si="858"/>
        <v>2.6807094967734918E-5</v>
      </c>
      <c r="J445" s="240">
        <f t="shared" ca="1" si="859"/>
        <v>-4.9117071389094265E-4</v>
      </c>
      <c r="K445" s="240">
        <f t="shared" ca="1" si="860"/>
        <v>4.3626544853763734E-4</v>
      </c>
      <c r="L445" s="240">
        <f t="shared" ca="1" si="861"/>
        <v>7.9862496229797801E-5</v>
      </c>
      <c r="M445" s="240">
        <f t="shared" ca="1" si="862"/>
        <v>-5.115592887726478E-4</v>
      </c>
      <c r="N445" s="240">
        <f t="shared" ca="1" si="863"/>
        <v>4.0243226261111096E-4</v>
      </c>
      <c r="O445" s="240">
        <f t="shared" ca="1" si="864"/>
        <v>1.3214877799588647E-4</v>
      </c>
      <c r="P445" s="240">
        <f t="shared" ca="1" si="865"/>
        <v>-5.270212680567192E-4</v>
      </c>
      <c r="Q445" s="240">
        <f t="shared" ca="1" si="866"/>
        <v>3.6472343400378713E-4</v>
      </c>
      <c r="R445" s="240">
        <f t="shared" ca="1" si="867"/>
        <v>1.8316239479000438E-4</v>
      </c>
      <c r="S445" s="240">
        <f t="shared" ca="1" si="868"/>
        <v>-5.3740774443027356E-4</v>
      </c>
      <c r="T445" s="240">
        <f t="shared" ca="1" si="869"/>
        <v>3.2350211934889701E-4</v>
      </c>
      <c r="U445" s="241">
        <f t="shared" ca="1" si="870"/>
        <v>2.3241205759554458E-4</v>
      </c>
      <c r="V445" s="240">
        <f t="shared" ca="1" si="871"/>
        <v>-5.4261869044800804E-4</v>
      </c>
      <c r="W445" s="240">
        <f t="shared" ca="1" si="872"/>
        <v>2.7916530244043137E-4</v>
      </c>
      <c r="X445" s="240">
        <f t="shared" ca="1" si="873"/>
        <v>2.7942346523708545E-4</v>
      </c>
      <c r="Y445" s="240">
        <f t="shared" ca="1" si="874"/>
        <v>-5.4260392185117895E-4</v>
      </c>
      <c r="Z445" s="240">
        <f t="shared" ca="1" si="875"/>
        <v>2.3213997106218351E-4</v>
      </c>
      <c r="AA445" s="240">
        <f t="shared" ca="1" si="876"/>
        <v>3.2374387215998782E-4</v>
      </c>
      <c r="AB445" s="240">
        <f t="shared" ca="1" si="877"/>
        <v>-5.3736358086944739E-4</v>
      </c>
      <c r="AC445" s="240">
        <f t="shared" ca="1" si="878"/>
        <v>1.8287900486199004E-4</v>
      </c>
      <c r="AD445" s="240">
        <f t="shared" ca="1" si="879"/>
        <v>3.6494644861758996E-4</v>
      </c>
      <c r="AE445" s="240">
        <f t="shared" ca="1" si="880"/>
        <v>-5.2694813485112946E-4</v>
      </c>
      <c r="AF445" s="240">
        <f t="shared" ca="1" si="881"/>
        <v>1.3185681387314593E-4</v>
      </c>
      <c r="AG445" s="240">
        <f t="shared" ca="1" si="882"/>
        <v>4.0263439127498238E-4</v>
      </c>
      <c r="AH445" s="240">
        <f t="shared" ca="1" si="883"/>
        <v>-5.1145789023504193E-4</v>
      </c>
      <c r="AI445" s="240">
        <f t="shared" ca="1" si="884"/>
        <v>7.9564769686437035E-5</v>
      </c>
      <c r="AJ445" s="240">
        <f t="shared" ca="1" si="885"/>
        <v>4.3644474464204678E-4</v>
      </c>
      <c r="AK445" s="240">
        <f t="shared" ca="1" si="886"/>
        <v>-4.9104202654466774E-4</v>
      </c>
      <c r="AL445" s="240">
        <f t="shared" ca="1" si="887"/>
        <v>2.6506473273116532E-5</v>
      </c>
      <c r="AM445" s="240">
        <f t="shared" ca="1" si="888"/>
        <v>4.6605189653324222E-4</v>
      </c>
      <c r="AN445" s="240">
        <f t="shared" ca="1" si="889"/>
        <v>-4.6589715970779528E-4</v>
      </c>
      <c r="AO445" s="240">
        <f t="shared" ca="1" si="890"/>
        <v>-2.6807094967736321E-5</v>
      </c>
      <c r="AP445" s="240">
        <f t="shared" ca="1" si="891"/>
        <v>4.9117071389094243E-4</v>
      </c>
      <c r="AQ445" s="240">
        <f t="shared" ca="1" si="892"/>
        <v>-4.3626544853763875E-4</v>
      </c>
      <c r="AR445" s="240">
        <f t="shared" ca="1" si="893"/>
        <v>-7.9862496229801108E-5</v>
      </c>
      <c r="AS445" s="240">
        <f t="shared" ca="1" si="894"/>
        <v>5.1155928877264824E-4</v>
      </c>
      <c r="AT445" s="240">
        <f t="shared" ca="1" si="895"/>
        <v>-4.0243226261111134E-4</v>
      </c>
      <c r="AU445" s="240">
        <f t="shared" ca="1" si="896"/>
        <v>-1.3214877799588406E-4</v>
      </c>
      <c r="AV445" s="240">
        <f t="shared" ca="1" si="897"/>
        <v>5.2702126805671801E-4</v>
      </c>
      <c r="AW445" s="240">
        <f t="shared" ca="1" si="898"/>
        <v>-3.6472343400378615E-4</v>
      </c>
      <c r="AX445" s="240">
        <f t="shared" ca="1" si="899"/>
        <v>-1.8316239479000384E-4</v>
      </c>
      <c r="AY445" s="240">
        <f t="shared" ca="1" si="900"/>
        <v>5.3740774443027312E-4</v>
      </c>
      <c r="AZ445" s="240">
        <f t="shared" ca="1" si="901"/>
        <v>-3.235021193488943E-4</v>
      </c>
      <c r="BA445" s="240">
        <f t="shared" ca="1" si="902"/>
        <v>-2.3241205759554586E-4</v>
      </c>
      <c r="BB445" s="240">
        <f t="shared" ca="1" si="903"/>
        <v>5.4261869044800804E-4</v>
      </c>
      <c r="BC445" s="240">
        <f t="shared" ca="1" si="904"/>
        <v>-2.791653024404318E-4</v>
      </c>
      <c r="BD445" s="240">
        <f t="shared" ca="1" si="905"/>
        <v>-2.7942346523708171E-4</v>
      </c>
      <c r="BE445" s="240">
        <f t="shared" ca="1" si="906"/>
        <v>5.4260392185117906E-4</v>
      </c>
      <c r="BF445" s="240">
        <f t="shared" ca="1" si="907"/>
        <v>-2.3213997106218397E-4</v>
      </c>
      <c r="BG445" s="240">
        <f t="shared" ca="1" si="908"/>
        <v>-3.2374387215998744E-4</v>
      </c>
      <c r="BH445" s="240">
        <f t="shared" ca="1" si="909"/>
        <v>5.3736358086944695E-4</v>
      </c>
      <c r="BI445" s="240">
        <f t="shared" ca="1" si="910"/>
        <v>-1.8287900486199053E-4</v>
      </c>
      <c r="BJ445" s="240">
        <f t="shared" ca="1" si="911"/>
        <v>-3.6494644861758964E-4</v>
      </c>
      <c r="BK445" s="240">
        <f t="shared" ca="1" si="912"/>
        <v>5.2694813485112957E-4</v>
      </c>
      <c r="BL445" s="240">
        <f t="shared" ca="1" si="913"/>
        <v>-1.3185681387315021E-4</v>
      </c>
      <c r="BM445" s="240">
        <f t="shared" ca="1" si="914"/>
        <v>-4.02634391274982E-4</v>
      </c>
      <c r="BN445" s="240">
        <f t="shared" ca="1" si="915"/>
        <v>5.1145789023504214E-4</v>
      </c>
      <c r="BO445" s="240">
        <f t="shared" ca="1" si="916"/>
        <v>-7.9564769686437563E-5</v>
      </c>
      <c r="BP445" s="240">
        <f t="shared" ca="1" si="917"/>
        <v>-4.3644474464204884E-4</v>
      </c>
      <c r="BQ445" s="240">
        <f t="shared" ca="1" si="918"/>
        <v>4.9104202654467121E-4</v>
      </c>
      <c r="BR445" s="240">
        <f t="shared" ca="1" si="919"/>
        <v>-2.6506473273117064E-5</v>
      </c>
      <c r="BS445" s="240">
        <f t="shared" ca="1" si="920"/>
        <v>-4.6605189653324596E-4</v>
      </c>
      <c r="BT445" s="240">
        <f t="shared" ca="1" si="921"/>
        <v>4.6589715970779555E-4</v>
      </c>
      <c r="BU445" s="240">
        <f t="shared" ca="1" si="922"/>
        <v>2.6807094967735793E-5</v>
      </c>
      <c r="BV445" s="240">
        <f t="shared" ca="1" si="923"/>
        <v>-4.9117071389093896E-4</v>
      </c>
      <c r="BW445" s="240">
        <f t="shared" ca="1" si="924"/>
        <v>4.3626544853763908E-4</v>
      </c>
      <c r="BX445" s="240">
        <f t="shared" ca="1" si="925"/>
        <v>7.986249622980058E-5</v>
      </c>
      <c r="BY445" s="240">
        <f t="shared" ca="1" si="926"/>
        <v>-5.1155928877264552E-4</v>
      </c>
      <c r="BZ445" s="240">
        <f t="shared" ca="1" si="927"/>
        <v>4.0243226261111172E-4</v>
      </c>
      <c r="CA445" s="240">
        <f t="shared" ca="1" si="928"/>
        <v>1.3214877799589103E-4</v>
      </c>
      <c r="CB445" s="240">
        <f t="shared" ca="1" si="929"/>
        <v>-5.2702126805671801E-4</v>
      </c>
      <c r="CC445" s="240">
        <f t="shared" ca="1" si="930"/>
        <v>3.6472343400378653E-4</v>
      </c>
      <c r="CD445" s="240">
        <f t="shared" ca="1" si="931"/>
        <v>1.8316239479001061E-4</v>
      </c>
      <c r="CE445" s="240">
        <f t="shared" ca="1" si="932"/>
        <v>-5.3740774443027312E-4</v>
      </c>
      <c r="CF445" s="240">
        <f t="shared" ca="1" si="933"/>
        <v>3.2350211934889468E-4</v>
      </c>
      <c r="CG445" s="240">
        <f t="shared" ca="1" si="934"/>
        <v>2.3241205759553835E-4</v>
      </c>
      <c r="CH445" s="240">
        <f t="shared" ca="1" si="935"/>
        <v>-5.4261869044800793E-4</v>
      </c>
      <c r="CI445" s="240">
        <f t="shared" ca="1" si="936"/>
        <v>2.7916530244042568E-4</v>
      </c>
      <c r="CJ445" s="240">
        <f t="shared" ca="1" si="937"/>
        <v>2.7942346523708117E-4</v>
      </c>
      <c r="CK445" s="240">
        <f t="shared" ca="1" si="938"/>
        <v>-5.4260392185117906E-4</v>
      </c>
      <c r="CL445" s="240">
        <f t="shared" ca="1" si="939"/>
        <v>2.3213997106219143E-4</v>
      </c>
      <c r="CM445" s="240">
        <f t="shared" ca="1" si="940"/>
        <v>3.2374387215998701E-4</v>
      </c>
      <c r="CN445" s="240">
        <f t="shared" ca="1" si="941"/>
        <v>-5.3736358086944695E-4</v>
      </c>
      <c r="CO445" s="240">
        <f t="shared" ca="1" si="942"/>
        <v>1.828790048619983E-4</v>
      </c>
      <c r="CP445" s="240">
        <f t="shared" ca="1" si="943"/>
        <v>3.649464486175892E-4</v>
      </c>
      <c r="CQ445" s="240">
        <f t="shared" ca="1" si="944"/>
        <v>-5.2694813485112783E-4</v>
      </c>
      <c r="CR445" s="240">
        <f t="shared" ca="1" si="945"/>
        <v>1.3185681387315072E-4</v>
      </c>
      <c r="CS445" s="240">
        <f t="shared" ca="1" si="946"/>
        <v>4.0263439127498162E-4</v>
      </c>
      <c r="CT445" s="240">
        <f t="shared" ca="1" si="947"/>
        <v>-5.1145789023503976E-4</v>
      </c>
      <c r="CU445" s="240">
        <f t="shared" ca="1" si="948"/>
        <v>7.9564769686438092E-5</v>
      </c>
      <c r="CV445" s="240">
        <f t="shared" ca="1" si="949"/>
        <v>4.3644474464204846E-4</v>
      </c>
      <c r="CW445" s="240">
        <f t="shared" ca="1" si="950"/>
        <v>-4.9104202654467154E-4</v>
      </c>
      <c r="CX445" s="240">
        <f t="shared" ca="1" si="951"/>
        <v>2.6506473273117595E-5</v>
      </c>
      <c r="CY445" s="240">
        <f t="shared" ca="1" si="952"/>
        <v>4.6605189653324563E-4</v>
      </c>
      <c r="CZ445" s="240">
        <f t="shared" ca="1" si="953"/>
        <v>-4.6589715970779582E-4</v>
      </c>
      <c r="DA445" s="240">
        <f t="shared" ca="1" si="954"/>
        <v>-2.6807094967735254E-5</v>
      </c>
      <c r="DB445" s="240">
        <f t="shared" ca="1" si="955"/>
        <v>4.9117071389093874E-4</v>
      </c>
      <c r="DC445" s="240">
        <f t="shared" ca="1" si="956"/>
        <v>-4.3626544853763946E-4</v>
      </c>
      <c r="DD445" s="240">
        <f t="shared" ca="1" si="957"/>
        <v>-7.9862496229800037E-5</v>
      </c>
      <c r="DE445" s="240">
        <f t="shared" ca="1" si="958"/>
        <v>5.1155928877264531E-4</v>
      </c>
      <c r="DF445" s="240">
        <f t="shared" ca="1" si="959"/>
        <v>-4.0243226261111204E-4</v>
      </c>
      <c r="DG445" s="240">
        <f t="shared" ca="1" si="960"/>
        <v>-1.3214877799589051E-4</v>
      </c>
      <c r="DH445" s="240">
        <f t="shared" ca="1" si="961"/>
        <v>5.2702126805671779E-4</v>
      </c>
      <c r="DI445" s="240">
        <f t="shared" ca="1" si="962"/>
        <v>-3.6472343400378686E-4</v>
      </c>
      <c r="DJ445" s="240">
        <f t="shared" ca="1" si="963"/>
        <v>-1.8316239479001012E-4</v>
      </c>
      <c r="DK445" s="240">
        <f t="shared" ca="1" si="964"/>
        <v>5.3740774443027301E-4</v>
      </c>
      <c r="DL445" s="240">
        <f t="shared" ca="1" si="965"/>
        <v>-3.2350211934889511E-4</v>
      </c>
      <c r="DM445" s="240">
        <f t="shared" ca="1" si="966"/>
        <v>-2.3241205759553789E-4</v>
      </c>
      <c r="DN445" s="240">
        <f t="shared" ca="1" si="967"/>
        <v>5.4261869044800793E-4</v>
      </c>
      <c r="DO445" s="240">
        <f t="shared" ca="1" si="968"/>
        <v>-2.7916530244042611E-4</v>
      </c>
      <c r="DP445" s="240">
        <f t="shared" ca="1" si="969"/>
        <v>-2.7942346523708074E-4</v>
      </c>
      <c r="DQ445" s="240">
        <f t="shared" ca="1" si="970"/>
        <v>5.4260392185117906E-4</v>
      </c>
      <c r="DR445" s="240">
        <f t="shared" ca="1" si="971"/>
        <v>-2.3213997106219189E-4</v>
      </c>
      <c r="DS445" s="240">
        <f t="shared" ca="1" si="972"/>
        <v>-3.2374387215998652E-4</v>
      </c>
      <c r="DT445" s="240">
        <f t="shared" ca="1" si="973"/>
        <v>5.3736358086944706E-4</v>
      </c>
      <c r="DU445" s="240">
        <f t="shared" ca="1" si="974"/>
        <v>-1.8287900486199879E-4</v>
      </c>
      <c r="DV445" s="240">
        <f t="shared" ca="1" si="975"/>
        <v>-3.6494644861758877E-4</v>
      </c>
      <c r="DW445" s="240">
        <f t="shared" ca="1" si="976"/>
        <v>5.2694813485112794E-4</v>
      </c>
      <c r="DX445" s="240">
        <f t="shared" ca="1" si="977"/>
        <v>-1.3185681387315124E-4</v>
      </c>
      <c r="DY445" s="240">
        <f t="shared" ca="1" si="978"/>
        <v>-4.026343912749813E-4</v>
      </c>
      <c r="DZ445" s="240">
        <f t="shared" ca="1" si="979"/>
        <v>5.1145789023503987E-4</v>
      </c>
      <c r="EA445" s="240">
        <f t="shared" ca="1" si="980"/>
        <v>-7.9564769686423333E-5</v>
      </c>
      <c r="EB445" s="240">
        <f t="shared" ca="1" si="981"/>
        <v>-4.3644474464203897E-4</v>
      </c>
      <c r="EC445" s="240">
        <f t="shared" ca="1" si="982"/>
        <v>4.9104202654467175E-4</v>
      </c>
      <c r="ED445" s="240">
        <f t="shared" ca="1" si="983"/>
        <v>-2.6506473273118127E-5</v>
      </c>
      <c r="EE445" s="240">
        <f t="shared" ca="1" si="984"/>
        <v>-4.6605189653324536E-4</v>
      </c>
      <c r="EF445" s="240">
        <f t="shared" ca="1" si="985"/>
        <v>4.6589715970778807E-4</v>
      </c>
      <c r="EG445" s="240">
        <f t="shared" ca="1" si="986"/>
        <v>2.6807094967719299E-5</v>
      </c>
      <c r="EH445" s="240">
        <f t="shared" ca="1" si="987"/>
        <v>-4.9117071389093842E-4</v>
      </c>
      <c r="EI445" s="240">
        <f t="shared" ca="1" si="988"/>
        <v>4.3626544853763973E-4</v>
      </c>
      <c r="EJ445" s="240">
        <f t="shared" ca="1" si="989"/>
        <v>7.9862496229799522E-5</v>
      </c>
      <c r="EK445" s="240">
        <f t="shared" ca="1" si="990"/>
        <v>-5.115592887726503E-4</v>
      </c>
      <c r="EL445" s="240">
        <f t="shared" ca="1" si="991"/>
        <v>4.0243226261112277E-4</v>
      </c>
      <c r="EM445" s="240">
        <f t="shared" ca="1" si="992"/>
        <v>1.3214877799587501E-4</v>
      </c>
      <c r="EN445" s="240">
        <f t="shared" ca="1" si="993"/>
        <v>-5.2702126805671769E-4</v>
      </c>
      <c r="EO445" s="240">
        <f t="shared" ca="1" si="994"/>
        <v>3.6472343400378729E-4</v>
      </c>
      <c r="EP445" s="240">
        <f t="shared" ca="1" si="995"/>
        <v>1.8316239479000964E-4</v>
      </c>
      <c r="EQ445" s="240">
        <f t="shared" ca="1" si="996"/>
        <v>-5.3740774443027518E-4</v>
      </c>
      <c r="ER445" s="240">
        <f t="shared" ca="1" si="997"/>
        <v>3.2350211934890802E-4</v>
      </c>
      <c r="ES445" s="240">
        <f t="shared" ca="1" si="998"/>
        <v>2.324120575955374E-4</v>
      </c>
      <c r="ET445" s="240">
        <f t="shared" ca="1" si="999"/>
        <v>-5.4261869044800793E-4</v>
      </c>
      <c r="EU445" s="240">
        <f t="shared" ca="1" si="1000"/>
        <v>2.791653024404266E-4</v>
      </c>
      <c r="EV445" s="240">
        <f t="shared" ca="1" si="1001"/>
        <v>2.7942346523709353E-4</v>
      </c>
      <c r="EW445" s="240">
        <f t="shared" ca="1" si="1002"/>
        <v>-5.4260392185117993E-4</v>
      </c>
      <c r="EX445" s="240">
        <f t="shared" ca="1" si="1003"/>
        <v>2.321399710621924E-4</v>
      </c>
      <c r="EY445" s="240">
        <f t="shared" ca="1" si="1004"/>
        <v>3.2374387215998614E-4</v>
      </c>
      <c r="EZ445" s="240">
        <f t="shared" ca="1" si="1005"/>
        <v>-5.3736358086944717E-4</v>
      </c>
      <c r="FA445" s="240">
        <f t="shared" ca="1" si="1006"/>
        <v>1.8287900486198475E-4</v>
      </c>
      <c r="FB445" s="240">
        <f t="shared" ca="1" si="1007"/>
        <v>3.6494644861759988E-4</v>
      </c>
      <c r="FC445" s="240">
        <f t="shared" ca="1" si="1008"/>
        <v>-5.2694813485113185E-4</v>
      </c>
      <c r="FD445" s="240">
        <f t="shared" ca="1" si="1009"/>
        <v>1.3185681387315175E-4</v>
      </c>
      <c r="FE445" s="240">
        <f t="shared" ca="1" si="1010"/>
        <v>4.0263439127498092E-4</v>
      </c>
      <c r="FF445" s="240">
        <f t="shared" ca="1" si="1011"/>
        <v>-5.1145789023504019E-4</v>
      </c>
      <c r="FG445" s="240">
        <f t="shared" ca="1" si="1012"/>
        <v>7.9564769686423862E-5</v>
      </c>
      <c r="FH445" s="240">
        <f t="shared" ca="1" si="1013"/>
        <v>4.3644474464203865E-4</v>
      </c>
      <c r="FI445" s="240">
        <f t="shared" ca="1" si="1014"/>
        <v>-4.9104202654467197E-4</v>
      </c>
      <c r="FJ445" s="240">
        <f t="shared" ca="1" si="1015"/>
        <v>2.6506473273118659E-5</v>
      </c>
      <c r="FK445" s="240">
        <f t="shared" ca="1" si="1016"/>
        <v>4.6605189653324514E-4</v>
      </c>
      <c r="FL445" s="240">
        <f t="shared" ca="1" si="1017"/>
        <v>-4.6589715970778839E-4</v>
      </c>
      <c r="FM445" s="240">
        <f t="shared" ca="1" si="1018"/>
        <v>-2.6807094967718774E-5</v>
      </c>
      <c r="FN445" s="240">
        <f t="shared" ca="1" si="1019"/>
        <v>4.9117071389093831E-4</v>
      </c>
      <c r="FO445" s="240">
        <f t="shared" ca="1" si="1020"/>
        <v>-4.3626544853764005E-4</v>
      </c>
      <c r="FP445" s="240">
        <f t="shared" ca="1" si="1021"/>
        <v>-7.986249622979898E-5</v>
      </c>
      <c r="FQ445" s="240">
        <f t="shared" ca="1" si="1022"/>
        <v>5.1155928877265008E-4</v>
      </c>
      <c r="FR445" s="240">
        <f t="shared" ca="1" si="1023"/>
        <v>-4.0243226261112315E-4</v>
      </c>
      <c r="FS445" s="240">
        <f t="shared" ca="1" si="1024"/>
        <v>-1.3214877799587449E-4</v>
      </c>
      <c r="FT445" s="240">
        <f t="shared" ca="1" si="1025"/>
        <v>5.2702126805671758E-4</v>
      </c>
      <c r="FU445" s="240">
        <f t="shared" ca="1" si="1026"/>
        <v>-3.6472343400378773E-4</v>
      </c>
      <c r="FV445" s="240">
        <f t="shared" ca="1" si="1027"/>
        <v>-1.8316239479000912E-4</v>
      </c>
      <c r="FW445" s="240">
        <f t="shared" ca="1" si="1028"/>
        <v>5.3740774443027518E-4</v>
      </c>
      <c r="FX445" s="240">
        <f t="shared" ca="1" si="1029"/>
        <v>-3.2350211934890839E-4</v>
      </c>
      <c r="FY445" s="240">
        <f t="shared" ca="1" si="1030"/>
        <v>-2.3241205759553694E-4</v>
      </c>
      <c r="FZ445" s="240">
        <f t="shared" ca="1" si="1031"/>
        <v>5.4261869044800793E-4</v>
      </c>
      <c r="GA445" s="240">
        <f t="shared" ca="1" si="1032"/>
        <v>-2.7916530244042703E-4</v>
      </c>
      <c r="GB445" s="240">
        <f t="shared" ca="1" si="1033"/>
        <v>-2.7942346523709304E-4</v>
      </c>
      <c r="GC445" s="240">
        <f t="shared" ca="1" si="1034"/>
        <v>5.4260392185117993E-4</v>
      </c>
      <c r="GD445" s="240">
        <f t="shared" ca="1" si="1035"/>
        <v>-2.3213997106219289E-4</v>
      </c>
      <c r="GE445" s="240">
        <f t="shared" ca="1" si="1036"/>
        <v>-3.2374387215998576E-4</v>
      </c>
      <c r="GF445" s="240">
        <f t="shared" ca="1" si="1037"/>
        <v>5.3736358086944717E-4</v>
      </c>
      <c r="GG445" s="240">
        <f t="shared" ca="1" si="1038"/>
        <v>-1.8287900486198527E-4</v>
      </c>
      <c r="GH445" s="240">
        <f t="shared" ca="1" si="1039"/>
        <v>-3.6494644861759945E-4</v>
      </c>
      <c r="GI445" s="240">
        <f t="shared" ca="1" si="1040"/>
        <v>5.2694813485113195E-4</v>
      </c>
      <c r="GJ445" s="240">
        <f t="shared" ca="1" si="1041"/>
        <v>-1.3185681387315227E-4</v>
      </c>
      <c r="GK445" s="240">
        <f t="shared" ca="1" si="1042"/>
        <v>-4.0263439127498054E-4</v>
      </c>
      <c r="GL445" s="240">
        <f t="shared" ca="1" si="1043"/>
        <v>5.114578902350403E-4</v>
      </c>
      <c r="GM445" s="240">
        <f t="shared" ca="1" si="1044"/>
        <v>-7.956476968642439E-5</v>
      </c>
      <c r="GN445" s="240">
        <f t="shared" ca="1" si="1045"/>
        <v>-4.3644474464203838E-4</v>
      </c>
      <c r="GO445" s="240">
        <f t="shared" ca="1" si="1046"/>
        <v>4.9104202654467219E-4</v>
      </c>
      <c r="GP445" s="240">
        <f t="shared" ca="1" si="1047"/>
        <v>-2.6506473273119191E-5</v>
      </c>
      <c r="GQ445" s="240">
        <f t="shared" ca="1" si="1048"/>
        <v>-4.6605189653324482E-4</v>
      </c>
      <c r="GR445" s="240">
        <f t="shared" ca="1" si="1049"/>
        <v>4.6589715970778866E-4</v>
      </c>
      <c r="GS445" s="240">
        <f t="shared" ca="1" si="1050"/>
        <v>2.6807094967718235E-5</v>
      </c>
      <c r="GT445" s="240">
        <f t="shared" ca="1" si="1051"/>
        <v>-4.9117071389093809E-4</v>
      </c>
      <c r="GU445" s="240">
        <f t="shared" ca="1" si="1052"/>
        <v>4.3626544853764038E-4</v>
      </c>
      <c r="GV445" s="240">
        <f t="shared" ca="1" si="1053"/>
        <v>7.9862496229798465E-5</v>
      </c>
      <c r="GW445" s="240">
        <f t="shared" ca="1" si="1054"/>
        <v>-5.1155928877264997E-4</v>
      </c>
      <c r="GX445" s="240">
        <f t="shared" ca="1" si="1055"/>
        <v>4.0243226261112353E-4</v>
      </c>
      <c r="GY445" s="240">
        <f t="shared" ca="1" si="1056"/>
        <v>1.3214877799587398E-4</v>
      </c>
      <c r="GZ445" s="240">
        <f t="shared" ca="1" si="1057"/>
        <v>-5.2702126805671747E-4</v>
      </c>
      <c r="HA445" s="240">
        <f t="shared" ca="1" si="1058"/>
        <v>3.6472343400378811E-4</v>
      </c>
      <c r="HB445" s="240">
        <f t="shared" ca="1" si="1059"/>
        <v>1.8316239479000861E-4</v>
      </c>
      <c r="HC445" s="240">
        <f t="shared" ca="1" si="1060"/>
        <v>-5.3740774443027496E-4</v>
      </c>
      <c r="HD445" s="240">
        <f t="shared" ca="1" si="1061"/>
        <v>3.2350211934890883E-4</v>
      </c>
      <c r="HE445" s="240">
        <f t="shared" ca="1" si="1062"/>
        <v>2.3241205759553645E-4</v>
      </c>
      <c r="HF445" s="240">
        <f t="shared" ca="1" si="1063"/>
        <v>-5.4261869044800782E-4</v>
      </c>
      <c r="HG445" s="240">
        <f t="shared" ca="1" si="1064"/>
        <v>2.7916530244042747E-4</v>
      </c>
      <c r="HH445" s="240">
        <f t="shared" ca="1" si="1065"/>
        <v>2.7942346523709266E-4</v>
      </c>
      <c r="HI445" s="240">
        <f t="shared" ca="1" si="1066"/>
        <v>-5.4260392185117982E-4</v>
      </c>
      <c r="HJ445" s="240">
        <f t="shared" ca="1" si="1067"/>
        <v>2.3213997106219335E-4</v>
      </c>
      <c r="HK445" s="240">
        <f t="shared" ca="1" si="1068"/>
        <v>3.2374387215998533E-4</v>
      </c>
      <c r="HL445" s="240">
        <f t="shared" ca="1" si="1069"/>
        <v>-5.3736358086944728E-4</v>
      </c>
      <c r="HM445" s="240">
        <f t="shared" ca="1" si="1070"/>
        <v>1.8287900486198578E-4</v>
      </c>
      <c r="HN445" s="240">
        <f t="shared" ca="1" si="1071"/>
        <v>3.6494644861759901E-4</v>
      </c>
      <c r="HO445" s="240">
        <f t="shared" ca="1" si="1072"/>
        <v>-5.2694813485113206E-4</v>
      </c>
      <c r="HP445" s="240">
        <f t="shared" ca="1" si="1073"/>
        <v>1.3185681387315278E-4</v>
      </c>
      <c r="HQ445" s="240">
        <f t="shared" ca="1" si="1074"/>
        <v>4.0263439127498027E-4</v>
      </c>
      <c r="HR445" s="240">
        <f t="shared" ca="1" si="1075"/>
        <v>-5.1145789023504041E-4</v>
      </c>
      <c r="HS445" s="240">
        <f t="shared" ca="1" si="1076"/>
        <v>7.9564769686424919E-5</v>
      </c>
      <c r="HT445" s="240">
        <f t="shared" ca="1" si="1077"/>
        <v>4.36444744642038E-4</v>
      </c>
      <c r="HU445" s="240">
        <f t="shared" ca="1" si="1078"/>
        <v>-4.910420265446724E-4</v>
      </c>
      <c r="HV445" s="240">
        <f t="shared" ca="1" si="1079"/>
        <v>2.6506473273119723E-5</v>
      </c>
      <c r="HW445" s="240">
        <f t="shared" ca="1" si="1080"/>
        <v>4.660518965332446E-4</v>
      </c>
      <c r="HX445" s="240">
        <f t="shared" ca="1" si="1081"/>
        <v>-4.6589715970778893E-4</v>
      </c>
      <c r="HY445" s="240">
        <f t="shared" ca="1" si="1082"/>
        <v>-2.6807094967717703E-5</v>
      </c>
      <c r="HZ445" s="240">
        <f t="shared" ca="1" si="1083"/>
        <v>4.9117071389093788E-4</v>
      </c>
      <c r="IA445" s="240">
        <f t="shared" ca="1" si="1084"/>
        <v>-4.362654485376407E-4</v>
      </c>
      <c r="IB445" s="240">
        <f t="shared" ca="1" si="1085"/>
        <v>-7.9862496229797937E-5</v>
      </c>
      <c r="IC445" s="240">
        <f t="shared" ca="1" si="1086"/>
        <v>5.1155928877264975E-4</v>
      </c>
      <c r="ID445" s="240">
        <f t="shared" ca="1" si="1087"/>
        <v>-4.0243226261112386E-4</v>
      </c>
      <c r="IE445" s="240">
        <f t="shared" ca="1" si="1088"/>
        <v>-4.5318184810590775E-4</v>
      </c>
      <c r="IF445" s="240">
        <f t="shared" ca="1" si="1089"/>
        <v>5.2702126805671736E-4</v>
      </c>
      <c r="IG445" s="240">
        <f t="shared" ca="1" si="1090"/>
        <v>-3.6472343400378843E-4</v>
      </c>
      <c r="IH445" s="240">
        <f t="shared" ca="1" si="1091"/>
        <v>-1.8316239479000809E-4</v>
      </c>
      <c r="II445" s="240">
        <f t="shared" ca="1" si="1092"/>
        <v>5.3740774443027486E-4</v>
      </c>
      <c r="IJ445" s="240">
        <f t="shared" ca="1" si="1093"/>
        <v>-3.2350211934890926E-4</v>
      </c>
      <c r="IK445" s="240">
        <f t="shared" ca="1" si="1094"/>
        <v>-2.3241205759553596E-4</v>
      </c>
      <c r="IL445" s="240">
        <f t="shared" ca="1" si="1095"/>
        <v>5.4261869044800782E-4</v>
      </c>
      <c r="IM445" s="240">
        <f t="shared" ca="1" si="1096"/>
        <v>-2.7916530244042795E-4</v>
      </c>
      <c r="IN445" s="240">
        <f t="shared" ca="1" si="1097"/>
        <v>-2.7942346523709223E-4</v>
      </c>
      <c r="IO445" s="240">
        <f t="shared" ca="1" si="1098"/>
        <v>5.4260392185117993E-4</v>
      </c>
      <c r="IP445" s="240">
        <f t="shared" ca="1" si="1099"/>
        <v>-2.3213997106219387E-4</v>
      </c>
      <c r="IQ445" s="240">
        <f t="shared" ca="1" si="1100"/>
        <v>-3.2374387215998484E-4</v>
      </c>
      <c r="IR445" s="240">
        <f t="shared" ca="1" si="1101"/>
        <v>5.3736358086944739E-4</v>
      </c>
      <c r="IS445" s="240">
        <f t="shared" ca="1" si="1102"/>
        <v>-1.8287900486198627E-4</v>
      </c>
      <c r="IT445" s="240">
        <f t="shared" ca="1" si="1103"/>
        <v>-3.6494644861759869E-4</v>
      </c>
      <c r="IU445" s="240">
        <f t="shared" ca="1" si="1104"/>
        <v>5.2694813485113217E-4</v>
      </c>
      <c r="IV445" s="240">
        <f t="shared" ca="1" si="1105"/>
        <v>-1.3185681387312335E-4</v>
      </c>
      <c r="IW445" s="240">
        <f t="shared" ca="1" si="1106"/>
        <v>-4.0263439127497983E-4</v>
      </c>
      <c r="IX445" s="240">
        <f t="shared" ca="1" si="1107"/>
        <v>5.1145789023505103E-4</v>
      </c>
      <c r="IY445" s="240">
        <f t="shared" ca="1" si="1108"/>
        <v>-7.9564769686425447E-5</v>
      </c>
      <c r="IZ445" s="240">
        <f t="shared" ca="1" si="1109"/>
        <v>-4.3644474464203773E-4</v>
      </c>
      <c r="JA445" s="240">
        <f t="shared" ca="1" si="1110"/>
        <v>4.9104202654465939E-4</v>
      </c>
      <c r="JB445" s="240">
        <f t="shared" ca="1" si="1111"/>
        <v>-2.6506473273120252E-5</v>
      </c>
    </row>
    <row r="446" spans="2:262">
      <c r="B446" s="248">
        <v>85</v>
      </c>
      <c r="C446" s="247">
        <f t="shared" si="1112"/>
        <v>1.660156250000001E-3</v>
      </c>
      <c r="D446" s="244">
        <f t="shared" ca="1" si="855"/>
        <v>79.409877534174527</v>
      </c>
      <c r="E446" s="243">
        <f ca="1">CM361</f>
        <v>-0.59012246582547645</v>
      </c>
      <c r="F446" s="242">
        <v>85</v>
      </c>
      <c r="G446" s="240">
        <f t="shared" ca="1" si="856"/>
        <v>-2.0057188513701798E-5</v>
      </c>
      <c r="H446" s="240">
        <f t="shared" ca="1" si="857"/>
        <v>1.0037782209454651E-5</v>
      </c>
      <c r="I446" s="240">
        <f t="shared" ca="1" si="858"/>
        <v>1.0161979103628831E-5</v>
      </c>
      <c r="J446" s="240">
        <f t="shared" ca="1" si="859"/>
        <v>-2.0055424468765634E-5</v>
      </c>
      <c r="K446" s="240">
        <f t="shared" ca="1" si="860"/>
        <v>9.6085858264822682E-6</v>
      </c>
      <c r="L446" s="240">
        <f t="shared" ca="1" si="861"/>
        <v>1.058331530124995E-5</v>
      </c>
      <c r="M446" s="240">
        <f t="shared" ca="1" si="862"/>
        <v>-2.0041579786050109E-5</v>
      </c>
      <c r="N446" s="240">
        <f t="shared" ca="1" si="863"/>
        <v>9.1736015906962058E-6</v>
      </c>
      <c r="O446" s="240">
        <f t="shared" ca="1" si="864"/>
        <v>1.0998276505469258E-5</v>
      </c>
      <c r="P446" s="240">
        <f t="shared" ca="1" si="865"/>
        <v>-2.0015662805074396E-5</v>
      </c>
      <c r="Q446" s="240">
        <f t="shared" ca="1" si="866"/>
        <v>8.7330915203349702E-6</v>
      </c>
      <c r="R446" s="240">
        <f t="shared" ca="1" si="867"/>
        <v>1.1406612759173689E-5</v>
      </c>
      <c r="S446" s="240">
        <f t="shared" ca="1" si="868"/>
        <v>-1.9977689137258752E-5</v>
      </c>
      <c r="T446" s="240">
        <f t="shared" ca="1" si="869"/>
        <v>8.2873209621932081E-6</v>
      </c>
      <c r="U446" s="241">
        <f t="shared" ca="1" si="870"/>
        <v>1.1808078095872718E-5</v>
      </c>
      <c r="V446" s="240">
        <f t="shared" ca="1" si="871"/>
        <v>-1.9927681656520737E-5</v>
      </c>
      <c r="W446" s="240">
        <f t="shared" ca="1" si="872"/>
        <v>7.8365584317866464E-6</v>
      </c>
      <c r="X446" s="240">
        <f t="shared" ca="1" si="873"/>
        <v>1.2202430687859331E-5</v>
      </c>
      <c r="Y446" s="240">
        <f t="shared" ca="1" si="874"/>
        <v>-1.9865670485496835E-5</v>
      </c>
      <c r="Z446" s="240">
        <f t="shared" ca="1" si="875"/>
        <v>7.3810754516085698E-6</v>
      </c>
      <c r="AA446" s="240">
        <f t="shared" ca="1" si="876"/>
        <v>1.2589432991877735E-5</v>
      </c>
      <c r="AB446" s="240">
        <f t="shared" ca="1" si="877"/>
        <v>-1.9791692977397756E-5</v>
      </c>
      <c r="AC446" s="240">
        <f t="shared" ca="1" si="878"/>
        <v>6.9211463875747639E-6</v>
      </c>
      <c r="AD446" s="240">
        <f t="shared" ca="1" si="879"/>
        <v>1.2968851892211165E-5</v>
      </c>
      <c r="AE446" s="240">
        <f t="shared" ca="1" si="880"/>
        <v>-1.9705793693508135E-5</v>
      </c>
      <c r="AF446" s="240">
        <f t="shared" ca="1" si="881"/>
        <v>6.4570482837552824E-6</v>
      </c>
      <c r="AG446" s="240">
        <f t="shared" ca="1" si="882"/>
        <v>1.3340458841101332E-5</v>
      </c>
      <c r="AH446" s="240">
        <f t="shared" ca="1" si="883"/>
        <v>-1.9608024376344662E-5</v>
      </c>
      <c r="AI446" s="240">
        <f t="shared" ca="1" si="884"/>
        <v>5.9890606954943871E-6</v>
      </c>
      <c r="AJ446" s="240">
        <f t="shared" ca="1" si="885"/>
        <v>1.3704029996417398E-5</v>
      </c>
      <c r="AK446" s="240">
        <f t="shared" ca="1" si="886"/>
        <v>-1.9498443918488071E-5</v>
      </c>
      <c r="AL446" s="240">
        <f t="shared" ca="1" si="887"/>
        <v>5.5174655210157979E-6</v>
      </c>
      <c r="AM446" s="240">
        <f t="shared" ca="1" si="888"/>
        <v>1.4059346356490313E-5</v>
      </c>
      <c r="AN446" s="240">
        <f t="shared" ca="1" si="889"/>
        <v>-1.9377118327108824E-5</v>
      </c>
      <c r="AO446" s="240">
        <f t="shared" ca="1" si="890"/>
        <v>5.0425468316188073E-6</v>
      </c>
      <c r="AP446" s="240">
        <f t="shared" ca="1" si="891"/>
        <v>1.44061938920311E-5</v>
      </c>
      <c r="AQ446" s="240">
        <f t="shared" ca="1" si="892"/>
        <v>-1.9244120684206454E-5</v>
      </c>
      <c r="AR446" s="240">
        <f t="shared" ca="1" si="893"/>
        <v>4.5645907005631423E-6</v>
      </c>
      <c r="AS446" s="240">
        <f t="shared" ca="1" si="894"/>
        <v>1.4744363675053413E-5</v>
      </c>
      <c r="AT446" s="240">
        <f t="shared" ca="1" si="895"/>
        <v>-1.9099531102587857E-5</v>
      </c>
      <c r="AU446" s="240">
        <f t="shared" ca="1" si="896"/>
        <v>4.0838850307507762E-6</v>
      </c>
      <c r="AV446" s="240">
        <f t="shared" ca="1" si="897"/>
        <v>1.5073652004725146E-5</v>
      </c>
      <c r="AW446" s="240">
        <f t="shared" ca="1" si="898"/>
        <v>-1.8943436677610614E-5</v>
      </c>
      <c r="AX446" s="240">
        <f t="shared" ca="1" si="899"/>
        <v>3.6007193813021832E-6</v>
      </c>
      <c r="AY446" s="240">
        <f t="shared" ca="1" si="900"/>
        <v>1.5393860530069572E-5</v>
      </c>
      <c r="AZ446" s="240">
        <f t="shared" ca="1" si="901"/>
        <v>-1.8775931434719503E-5</v>
      </c>
      <c r="BA446" s="240">
        <f t="shared" ca="1" si="902"/>
        <v>3.1153847931375845E-6</v>
      </c>
      <c r="BB446" s="240">
        <f t="shared" ca="1" si="903"/>
        <v>1.570479636944402E-5</v>
      </c>
      <c r="BC446" s="240">
        <f t="shared" ca="1" si="904"/>
        <v>-1.8597116272809416E-5</v>
      </c>
      <c r="BD446" s="240">
        <f t="shared" ca="1" si="905"/>
        <v>2.6281736136656218E-6</v>
      </c>
      <c r="BE446" s="240">
        <f t="shared" ca="1" si="906"/>
        <v>1.6006272226725675E-5</v>
      </c>
      <c r="BF446" s="240">
        <f t="shared" ca="1" si="907"/>
        <v>-1.8407098903447452E-5</v>
      </c>
      <c r="BG446" s="240">
        <f t="shared" ca="1" si="908"/>
        <v>2.1393793206825262E-6</v>
      </c>
      <c r="BH446" s="240">
        <f t="shared" ca="1" si="909"/>
        <v>1.6298106504131193E-5</v>
      </c>
      <c r="BI446" s="240">
        <f t="shared" ca="1" si="910"/>
        <v>-1.820599378599192E-5</v>
      </c>
      <c r="BJ446" s="240">
        <f t="shared" ca="1" si="911"/>
        <v>1.6492963455931986E-6</v>
      </c>
      <c r="BK446" s="240">
        <f t="shared" ca="1" si="912"/>
        <v>1.6580123411603908E-5</v>
      </c>
      <c r="BL446" s="240">
        <f t="shared" ca="1" si="913"/>
        <v>-1.7993922058645665E-5</v>
      </c>
      <c r="BM446" s="240">
        <f t="shared" ca="1" si="914"/>
        <v>1.158219896056162E-6</v>
      </c>
      <c r="BN446" s="240">
        <f t="shared" ca="1" si="915"/>
        <v>1.6852153072704222E-5</v>
      </c>
      <c r="BO446" s="240">
        <f t="shared" ca="1" si="916"/>
        <v>-1.7771011465487234E-5</v>
      </c>
      <c r="BP446" s="240">
        <f t="shared" ca="1" si="917"/>
        <v>6.6644577816237614E-7</v>
      </c>
      <c r="BQ446" s="240">
        <f t="shared" ca="1" si="918"/>
        <v>1.7114031626936282E-5</v>
      </c>
      <c r="BR446" s="240">
        <f t="shared" ca="1" si="919"/>
        <v>-1.7537396279523046E-5</v>
      </c>
      <c r="BS446" s="240">
        <f t="shared" ca="1" si="920"/>
        <v>1.7427021825240516E-7</v>
      </c>
      <c r="BT446" s="240">
        <f t="shared" ca="1" si="921"/>
        <v>1.7365601328450843E-5</v>
      </c>
      <c r="BU446" s="240">
        <f t="shared" ca="1" si="922"/>
        <v>-1.7293217221805419E-5</v>
      </c>
      <c r="BV446" s="240">
        <f t="shared" ca="1" si="923"/>
        <v>-3.1801031552122639E-7</v>
      </c>
      <c r="BW446" s="240">
        <f t="shared" ca="1" si="924"/>
        <v>1.760671064106709E-5</v>
      </c>
      <c r="BX446" s="240">
        <f t="shared" ca="1" si="925"/>
        <v>-1.7038621376668705E-5</v>
      </c>
      <c r="BY446" s="240">
        <f t="shared" ca="1" si="926"/>
        <v>-8.1009929177196058E-7</v>
      </c>
      <c r="BZ446" s="240">
        <f t="shared" ca="1" si="927"/>
        <v>1.7837214329550471E-5</v>
      </c>
      <c r="CA446" s="240">
        <f t="shared" ca="1" si="928"/>
        <v>-1.6773762103129481E-5</v>
      </c>
      <c r="CB446" s="240">
        <f t="shared" ca="1" si="929"/>
        <v>-1.3017002945003256E-6</v>
      </c>
      <c r="CC446" s="240">
        <f t="shared" ca="1" si="930"/>
        <v>1.8056973547097869E-5</v>
      </c>
      <c r="CD446" s="240">
        <f t="shared" ca="1" si="931"/>
        <v>-1.6498798942510687E-5</v>
      </c>
      <c r="CE446" s="240">
        <f t="shared" ca="1" si="932"/>
        <v>-1.7925172016455613E-6</v>
      </c>
      <c r="CF446" s="240">
        <f t="shared" ca="1" si="933"/>
        <v>1.8265855918974485E-5</v>
      </c>
      <c r="CG446" s="240">
        <f t="shared" ca="1" si="934"/>
        <v>-1.6213897522339082E-5</v>
      </c>
      <c r="CH446" s="240">
        <f t="shared" ca="1" si="935"/>
        <v>-2.2822543634550607E-6</v>
      </c>
      <c r="CI446" s="240">
        <f t="shared" ca="1" si="936"/>
        <v>1.8463735622249844E-5</v>
      </c>
      <c r="CJ446" s="240">
        <f t="shared" ca="1" si="937"/>
        <v>-1.5919229456576367E-5</v>
      </c>
      <c r="CK446" s="240">
        <f t="shared" ca="1" si="938"/>
        <v>-2.7706167805744345E-6</v>
      </c>
      <c r="CL446" s="240">
        <f t="shared" ca="1" si="939"/>
        <v>1.8650493461589684E-5</v>
      </c>
      <c r="CM446" s="240">
        <f t="shared" ca="1" si="940"/>
        <v>-1.5614972242247329E-5</v>
      </c>
      <c r="CN446" s="240">
        <f t="shared" ca="1" si="941"/>
        <v>-3.2573102817457935E-6</v>
      </c>
      <c r="CO446" s="240">
        <f t="shared" ca="1" si="942"/>
        <v>1.8826016941055345E-5</v>
      </c>
      <c r="CP446" s="240">
        <f t="shared" ca="1" si="943"/>
        <v>-1.5301309152521343E-5</v>
      </c>
      <c r="CQ446" s="240">
        <f t="shared" ca="1" si="944"/>
        <v>-3.7420417010015394E-6</v>
      </c>
      <c r="CR446" s="240">
        <f t="shared" ca="1" si="945"/>
        <v>1.8990200331865821E-5</v>
      </c>
      <c r="CS446" s="240">
        <f t="shared" ca="1" si="946"/>
        <v>-1.4978429126314318E-5</v>
      </c>
      <c r="CT446" s="240">
        <f t="shared" ca="1" si="947"/>
        <v>-4.2245190542611172E-6</v>
      </c>
      <c r="CU446" s="240">
        <f t="shared" ca="1" si="948"/>
        <v>1.9142944736085526E-5</v>
      </c>
      <c r="CV446" s="240">
        <f t="shared" ca="1" si="949"/>
        <v>-1.4646526654481131E-5</v>
      </c>
      <c r="CW446" s="240">
        <f t="shared" ca="1" si="950"/>
        <v>-4.7044517152073468E-6</v>
      </c>
      <c r="CX446" s="240">
        <f t="shared" ca="1" si="951"/>
        <v>1.9284158146197195E-5</v>
      </c>
      <c r="CY446" s="240">
        <f t="shared" ca="1" si="952"/>
        <v>-1.4305801662660586E-5</v>
      </c>
      <c r="CZ446" s="240">
        <f t="shared" ca="1" si="953"/>
        <v>-5.1815505903505626E-6</v>
      </c>
      <c r="DA446" s="240">
        <f t="shared" ca="1" si="954"/>
        <v>1.9413755500522709E-5</v>
      </c>
      <c r="DB446" s="240">
        <f t="shared" ca="1" si="955"/>
        <v>-1.3956459390846432E-5</v>
      </c>
      <c r="DC446" s="240">
        <f t="shared" ca="1" si="956"/>
        <v>-5.6555282931693587E-6</v>
      </c>
      <c r="DD446" s="240">
        <f t="shared" ca="1" si="957"/>
        <v>1.9531658734461638E-5</v>
      </c>
      <c r="DE446" s="240">
        <f t="shared" ca="1" si="958"/>
        <v>-1.3598710269760861E-5</v>
      </c>
      <c r="DF446" s="240">
        <f t="shared" ca="1" si="959"/>
        <v>-6.1260993172181716E-6</v>
      </c>
      <c r="DG446" s="240">
        <f t="shared" ca="1" si="960"/>
        <v>1.9637796827514827E-5</v>
      </c>
      <c r="DH446" s="240">
        <f t="shared" ca="1" si="961"/>
        <v>-1.3232769794097733E-5</v>
      </c>
      <c r="DI446" s="240">
        <f t="shared" ca="1" si="962"/>
        <v>-6.5929802081073576E-6</v>
      </c>
      <c r="DJ446" s="240">
        <f t="shared" ca="1" si="963"/>
        <v>1.9732105846063631E-5</v>
      </c>
      <c r="DK446" s="240">
        <f t="shared" ca="1" si="964"/>
        <v>-1.2858858392715347E-5</v>
      </c>
      <c r="DL446" s="240">
        <f t="shared" ca="1" si="965"/>
        <v>-7.0558897342471285E-6</v>
      </c>
      <c r="DM446" s="240">
        <f t="shared" ca="1" si="966"/>
        <v>1.9814528981881624E-5</v>
      </c>
      <c r="DN446" s="240">
        <f t="shared" ca="1" si="967"/>
        <v>-1.2477201295861316E-5</v>
      </c>
      <c r="DO446" s="240">
        <f t="shared" ca="1" si="968"/>
        <v>-7.5145490562476969E-6</v>
      </c>
      <c r="DP446" s="240">
        <f t="shared" ca="1" si="969"/>
        <v>1.9885016586353988E-5</v>
      </c>
      <c r="DQ446" s="240">
        <f t="shared" ca="1" si="970"/>
        <v>-1.2088028399498819E-5</v>
      </c>
      <c r="DR446" s="240">
        <f t="shared" ca="1" si="971"/>
        <v>-7.9686818948833446E-6</v>
      </c>
      <c r="DS446" s="240">
        <f t="shared" ca="1" si="972"/>
        <v>1.9943526200383385E-5</v>
      </c>
      <c r="DT446" s="240">
        <f t="shared" ca="1" si="973"/>
        <v>-1.1691574126828958E-5</v>
      </c>
      <c r="DU446" s="240">
        <f t="shared" ca="1" si="974"/>
        <v>-8.4180146975142421E-6</v>
      </c>
      <c r="DV446" s="240">
        <f t="shared" ca="1" si="975"/>
        <v>1.9990022579966092E-5</v>
      </c>
      <c r="DW446" s="240">
        <f t="shared" ca="1" si="976"/>
        <v>-1.1288077287081673E-5</v>
      </c>
      <c r="DX446" s="240">
        <f t="shared" ca="1" si="977"/>
        <v>-8.8622768028612014E-6</v>
      </c>
      <c r="DY446" s="240">
        <f t="shared" ca="1" si="978"/>
        <v>2.0024477717421736E-5</v>
      </c>
      <c r="DZ446" s="240">
        <f t="shared" ca="1" si="979"/>
        <v>-1.0877780931664098E-5</v>
      </c>
      <c r="EA446" s="240">
        <f t="shared" ca="1" si="980"/>
        <v>-9.3012006040439822E-6</v>
      </c>
      <c r="EB446" s="240">
        <f t="shared" ca="1" si="981"/>
        <v>2.0046870858263907E-5</v>
      </c>
      <c r="EC446" s="240">
        <f t="shared" ca="1" si="982"/>
        <v>-1.0460932207760673E-5</v>
      </c>
      <c r="ED446" s="240">
        <f t="shared" ca="1" si="983"/>
        <v>-9.7345217097766797E-6</v>
      </c>
      <c r="EE446" s="240">
        <f t="shared" ca="1" si="984"/>
        <v>2.0057188513701802E-5</v>
      </c>
      <c r="EF446" s="240">
        <f t="shared" ca="1" si="985"/>
        <v>-1.0037782209454747E-5</v>
      </c>
      <c r="EG446" s="240">
        <f t="shared" ca="1" si="986"/>
        <v>-1.0161979103628628E-5</v>
      </c>
      <c r="EH446" s="240">
        <f t="shared" ca="1" si="987"/>
        <v>2.0055424468765641E-5</v>
      </c>
      <c r="EI446" s="240">
        <f t="shared" ca="1" si="988"/>
        <v>-9.6085858264817092E-6</v>
      </c>
      <c r="EJ446" s="240">
        <f t="shared" ca="1" si="989"/>
        <v>-1.05833153012504E-5</v>
      </c>
      <c r="EK446" s="240">
        <f t="shared" ca="1" si="990"/>
        <v>2.0041579786050089E-5</v>
      </c>
      <c r="EL446" s="240">
        <f t="shared" ca="1" si="991"/>
        <v>-9.1736015906959585E-6</v>
      </c>
      <c r="EM446" s="240">
        <f t="shared" ca="1" si="992"/>
        <v>-1.0998276505469373E-5</v>
      </c>
      <c r="EN446" s="240">
        <f t="shared" ca="1" si="993"/>
        <v>2.0015662805074399E-5</v>
      </c>
      <c r="EO446" s="240">
        <f t="shared" ca="1" si="994"/>
        <v>-8.733091520335038E-6</v>
      </c>
      <c r="EP446" s="240">
        <f t="shared" ca="1" si="995"/>
        <v>-1.1406612759173511E-5</v>
      </c>
      <c r="EQ446" s="240">
        <f t="shared" ca="1" si="996"/>
        <v>1.9977689137258786E-5</v>
      </c>
      <c r="ER446" s="240">
        <f t="shared" ca="1" si="997"/>
        <v>-8.2873209621925643E-6</v>
      </c>
      <c r="ES446" s="240">
        <f t="shared" ca="1" si="998"/>
        <v>-1.1808078095873175E-5</v>
      </c>
      <c r="ET446" s="240">
        <f t="shared" ca="1" si="999"/>
        <v>1.9927681656520689E-5</v>
      </c>
      <c r="EU446" s="240">
        <f t="shared" ca="1" si="1000"/>
        <v>-7.8365584317863889E-6</v>
      </c>
      <c r="EV446" s="240">
        <f t="shared" ca="1" si="1001"/>
        <v>-1.220243068785944E-5</v>
      </c>
      <c r="EW446" s="240">
        <f t="shared" ca="1" si="1002"/>
        <v>1.9865670485496839E-5</v>
      </c>
      <c r="EX446" s="240">
        <f t="shared" ca="1" si="1003"/>
        <v>-7.3810754516087062E-6</v>
      </c>
      <c r="EY446" s="240">
        <f t="shared" ca="1" si="1004"/>
        <v>-1.258943299187762E-5</v>
      </c>
      <c r="EZ446" s="240">
        <f t="shared" ca="1" si="1005"/>
        <v>1.9791692977397803E-5</v>
      </c>
      <c r="FA446" s="240">
        <f t="shared" ca="1" si="1006"/>
        <v>-6.9211463875740981E-6</v>
      </c>
      <c r="FB446" s="240">
        <f t="shared" ca="1" si="1007"/>
        <v>-1.2968851892211596E-5</v>
      </c>
      <c r="FC446" s="240">
        <f t="shared" ca="1" si="1008"/>
        <v>1.9705793693508057E-5</v>
      </c>
      <c r="FD446" s="240">
        <f t="shared" ca="1" si="1009"/>
        <v>-6.4570482837550156E-6</v>
      </c>
      <c r="FE446" s="240">
        <f t="shared" ca="1" si="1010"/>
        <v>-1.3340458841101434E-5</v>
      </c>
      <c r="FF446" s="240">
        <f t="shared" ca="1" si="1011"/>
        <v>1.9608024376344631E-5</v>
      </c>
      <c r="FG446" s="240">
        <f t="shared" ca="1" si="1012"/>
        <v>-5.9890606954943922E-6</v>
      </c>
      <c r="FH446" s="240">
        <f t="shared" ca="1" si="1013"/>
        <v>-1.3704029996417289E-5</v>
      </c>
      <c r="FI446" s="240">
        <f t="shared" ca="1" si="1014"/>
        <v>1.9498443918488169E-5</v>
      </c>
      <c r="FJ446" s="240">
        <f t="shared" ca="1" si="1015"/>
        <v>-5.517465521015116E-6</v>
      </c>
      <c r="FK446" s="240">
        <f t="shared" ca="1" si="1016"/>
        <v>-1.4059346356490816E-5</v>
      </c>
      <c r="FL446" s="240">
        <f t="shared" ca="1" si="1017"/>
        <v>1.9377118327108715E-5</v>
      </c>
      <c r="FM446" s="240">
        <f t="shared" ca="1" si="1018"/>
        <v>-5.0425468316183965E-6</v>
      </c>
      <c r="FN446" s="240">
        <f t="shared" ca="1" si="1019"/>
        <v>-1.4406193892031195E-5</v>
      </c>
      <c r="FO446" s="240">
        <f t="shared" ca="1" si="1020"/>
        <v>1.9244120684206417E-5</v>
      </c>
      <c r="FP446" s="240">
        <f t="shared" ca="1" si="1021"/>
        <v>-4.5645907005632863E-6</v>
      </c>
      <c r="FQ446" s="240">
        <f t="shared" ca="1" si="1022"/>
        <v>-1.4744363675053313E-5</v>
      </c>
      <c r="FR446" s="240">
        <f t="shared" ca="1" si="1023"/>
        <v>1.9099531102587993E-5</v>
      </c>
      <c r="FS446" s="240">
        <f t="shared" ca="1" si="1024"/>
        <v>-4.0838850307511997E-6</v>
      </c>
      <c r="FT446" s="240">
        <f t="shared" ca="1" si="1025"/>
        <v>-1.5073652004725613E-5</v>
      </c>
      <c r="FU446" s="240">
        <f t="shared" ca="1" si="1026"/>
        <v>1.8943436677610475E-5</v>
      </c>
      <c r="FV446" s="240">
        <f t="shared" ca="1" si="1027"/>
        <v>-3.600719381301769E-6</v>
      </c>
      <c r="FW446" s="240">
        <f t="shared" ca="1" si="1028"/>
        <v>-1.539386053006966E-5</v>
      </c>
      <c r="FX446" s="240">
        <f t="shared" ca="1" si="1029"/>
        <v>1.8775931434719456E-5</v>
      </c>
      <c r="FY446" s="240">
        <f t="shared" ca="1" si="1030"/>
        <v>-3.1153847931377302E-6</v>
      </c>
      <c r="FZ446" s="240">
        <f t="shared" ca="1" si="1031"/>
        <v>-1.5704796369443928E-5</v>
      </c>
      <c r="GA446" s="240">
        <f t="shared" ca="1" si="1032"/>
        <v>1.8597116272809474E-5</v>
      </c>
      <c r="GB446" s="240">
        <f t="shared" ca="1" si="1033"/>
        <v>-2.6281736136660504E-6</v>
      </c>
      <c r="GC446" s="240">
        <f t="shared" ca="1" si="1034"/>
        <v>-1.6006272226726101E-5</v>
      </c>
      <c r="GD446" s="240">
        <f t="shared" ca="1" si="1035"/>
        <v>1.8407098903447286E-5</v>
      </c>
      <c r="GE446" s="240">
        <f t="shared" ca="1" si="1036"/>
        <v>-2.1393793206821061E-6</v>
      </c>
      <c r="GF446" s="240">
        <f t="shared" ca="1" si="1037"/>
        <v>-1.6298106504131271E-5</v>
      </c>
      <c r="GG446" s="240">
        <f t="shared" ca="1" si="1038"/>
        <v>1.8205993785991863E-5</v>
      </c>
      <c r="GH446" s="240">
        <f t="shared" ca="1" si="1039"/>
        <v>-1.649296345593063E-6</v>
      </c>
      <c r="GI446" s="240">
        <f t="shared" ca="1" si="1040"/>
        <v>-1.6580123411603826E-5</v>
      </c>
      <c r="GJ446" s="240">
        <f t="shared" ca="1" si="1041"/>
        <v>1.799392205864573E-5</v>
      </c>
      <c r="GK446" s="240">
        <f t="shared" ca="1" si="1042"/>
        <v>-1.1582198960565957E-6</v>
      </c>
      <c r="GL446" s="240">
        <f t="shared" ca="1" si="1043"/>
        <v>-1.6852153072704605E-5</v>
      </c>
      <c r="GM446" s="240">
        <f t="shared" ca="1" si="1044"/>
        <v>1.7771011465487041E-5</v>
      </c>
      <c r="GN446" s="240">
        <f t="shared" ca="1" si="1045"/>
        <v>-6.6644577816223892E-7</v>
      </c>
      <c r="GO446" s="240">
        <f t="shared" ca="1" si="1046"/>
        <v>-1.7114031626936353E-5</v>
      </c>
      <c r="GP446" s="240">
        <f t="shared" ca="1" si="1047"/>
        <v>1.7537396279522978E-5</v>
      </c>
      <c r="GQ446" s="240">
        <f t="shared" ca="1" si="1048"/>
        <v>-1.7427021825226794E-7</v>
      </c>
      <c r="GR446" s="240">
        <f t="shared" ca="1" si="1049"/>
        <v>-1.7365601328450915E-5</v>
      </c>
      <c r="GS446" s="240">
        <f t="shared" ca="1" si="1050"/>
        <v>1.7293217221805635E-5</v>
      </c>
      <c r="GT446" s="240">
        <f t="shared" ca="1" si="1051"/>
        <v>3.180103155207944E-7</v>
      </c>
      <c r="GU446" s="240">
        <f t="shared" ca="1" si="1052"/>
        <v>-1.7606710641067429E-5</v>
      </c>
      <c r="GV446" s="240">
        <f t="shared" ca="1" si="1053"/>
        <v>1.7038621376668332E-5</v>
      </c>
      <c r="GW446" s="240">
        <f t="shared" ca="1" si="1054"/>
        <v>8.100992917720978E-7</v>
      </c>
      <c r="GX446" s="240">
        <f t="shared" ca="1" si="1055"/>
        <v>-1.7837214329550532E-5</v>
      </c>
      <c r="GY446" s="240">
        <f t="shared" ca="1" si="1056"/>
        <v>1.6773762103129403E-5</v>
      </c>
      <c r="GZ446" s="240">
        <f t="shared" ca="1" si="1057"/>
        <v>1.3017002945004628E-6</v>
      </c>
      <c r="HA446" s="240">
        <f t="shared" ca="1" si="1058"/>
        <v>-1.805697354709793E-5</v>
      </c>
      <c r="HB446" s="240">
        <f t="shared" ca="1" si="1059"/>
        <v>1.6498798942510935E-5</v>
      </c>
      <c r="HC446" s="240">
        <f t="shared" ca="1" si="1060"/>
        <v>1.792517201645131E-6</v>
      </c>
      <c r="HD446" s="240">
        <f t="shared" ca="1" si="1061"/>
        <v>-1.8265855918974777E-5</v>
      </c>
      <c r="HE446" s="240">
        <f t="shared" ca="1" si="1062"/>
        <v>1.6213897522338665E-5</v>
      </c>
      <c r="HF446" s="240">
        <f t="shared" ca="1" si="1063"/>
        <v>2.2822543634551971E-6</v>
      </c>
      <c r="HG446" s="240">
        <f t="shared" ca="1" si="1064"/>
        <v>-1.8463735622249898E-5</v>
      </c>
      <c r="HH446" s="240">
        <f t="shared" ca="1" si="1065"/>
        <v>1.5919229456576282E-5</v>
      </c>
      <c r="HI446" s="240">
        <f t="shared" ca="1" si="1066"/>
        <v>2.7706167805745735E-6</v>
      </c>
      <c r="HJ446" s="240">
        <f t="shared" ca="1" si="1067"/>
        <v>-1.8650493461589735E-5</v>
      </c>
      <c r="HK446" s="240">
        <f t="shared" ca="1" si="1068"/>
        <v>1.56149722422476E-5</v>
      </c>
      <c r="HL446" s="240">
        <f t="shared" ca="1" si="1069"/>
        <v>3.2573102817453658E-6</v>
      </c>
      <c r="HM446" s="240">
        <f t="shared" ca="1" si="1070"/>
        <v>-1.8826016941055586E-5</v>
      </c>
      <c r="HN446" s="240">
        <f t="shared" ca="1" si="1071"/>
        <v>1.5301309152520886E-5</v>
      </c>
      <c r="HO446" s="240">
        <f t="shared" ca="1" si="1072"/>
        <v>3.7420417010022356E-6</v>
      </c>
      <c r="HP446" s="240">
        <f t="shared" ca="1" si="1073"/>
        <v>-1.8990200331865862E-5</v>
      </c>
      <c r="HQ446" s="240">
        <f t="shared" ca="1" si="1074"/>
        <v>1.4978429126314227E-5</v>
      </c>
      <c r="HR446" s="240">
        <f t="shared" ca="1" si="1075"/>
        <v>4.2245190542612527E-6</v>
      </c>
      <c r="HS446" s="240">
        <f t="shared" ca="1" si="1076"/>
        <v>-1.9142944736085566E-5</v>
      </c>
      <c r="HT446" s="240">
        <f t="shared" ca="1" si="1077"/>
        <v>1.4646526654481425E-5</v>
      </c>
      <c r="HU446" s="240">
        <f t="shared" ca="1" si="1078"/>
        <v>4.7044517152069266E-6</v>
      </c>
      <c r="HV446" s="240">
        <f t="shared" ca="1" si="1079"/>
        <v>-1.928415814619708E-5</v>
      </c>
      <c r="HW446" s="240">
        <f t="shared" ca="1" si="1080"/>
        <v>1.4305801662660089E-5</v>
      </c>
      <c r="HX446" s="240">
        <f t="shared" ca="1" si="1081"/>
        <v>5.181550590351247E-6</v>
      </c>
      <c r="HY446" s="240">
        <f t="shared" ca="1" si="1082"/>
        <v>-1.9413755500522743E-5</v>
      </c>
      <c r="HZ446" s="240">
        <f t="shared" ca="1" si="1083"/>
        <v>1.3956459390846334E-5</v>
      </c>
      <c r="IA446" s="240">
        <f t="shared" ca="1" si="1084"/>
        <v>5.6555282931694916E-6</v>
      </c>
      <c r="IB446" s="240">
        <f t="shared" ca="1" si="1085"/>
        <v>-1.9531658734461672E-5</v>
      </c>
      <c r="IC446" s="240">
        <f t="shared" ca="1" si="1086"/>
        <v>1.3598710269761179E-5</v>
      </c>
      <c r="ID446" s="240">
        <f t="shared" ca="1" si="1087"/>
        <v>6.1260993172177599E-6</v>
      </c>
      <c r="IE446" s="240">
        <f t="shared" ca="1" si="1088"/>
        <v>-1.1035772540611925E-5</v>
      </c>
      <c r="IF446" s="240">
        <f t="shared" ca="1" si="1089"/>
        <v>1.32327697940972E-5</v>
      </c>
      <c r="IG446" s="240">
        <f t="shared" ca="1" si="1090"/>
        <v>6.5929802081080268E-6</v>
      </c>
      <c r="IH446" s="240">
        <f t="shared" ca="1" si="1091"/>
        <v>-1.9732105846063654E-5</v>
      </c>
      <c r="II446" s="240">
        <f t="shared" ca="1" si="1092"/>
        <v>1.285885839271524E-5</v>
      </c>
      <c r="IJ446" s="240">
        <f t="shared" ca="1" si="1093"/>
        <v>7.0558897342472581E-6</v>
      </c>
      <c r="IK446" s="240">
        <f t="shared" ca="1" si="1094"/>
        <v>-1.9814528981881648E-5</v>
      </c>
      <c r="IL446" s="240">
        <f t="shared" ca="1" si="1095"/>
        <v>1.2477201295861206E-5</v>
      </c>
      <c r="IM446" s="240">
        <f t="shared" ca="1" si="1096"/>
        <v>7.5145490562472962E-6</v>
      </c>
      <c r="IN446" s="240">
        <f t="shared" ca="1" si="1097"/>
        <v>-1.988501658635393E-5</v>
      </c>
      <c r="IO446" s="240">
        <f t="shared" ca="1" si="1098"/>
        <v>1.2088028399498258E-5</v>
      </c>
      <c r="IP446" s="240">
        <f t="shared" ca="1" si="1099"/>
        <v>7.9686818948839918E-6</v>
      </c>
      <c r="IQ446" s="240">
        <f t="shared" ca="1" si="1100"/>
        <v>-1.9943526200383402E-5</v>
      </c>
      <c r="IR446" s="240">
        <f t="shared" ca="1" si="1101"/>
        <v>1.1691574126829772E-5</v>
      </c>
      <c r="IS446" s="240">
        <f t="shared" ca="1" si="1102"/>
        <v>8.4180146975154026E-6</v>
      </c>
      <c r="IT446" s="240">
        <f t="shared" ca="1" si="1103"/>
        <v>-1.9990022579966197E-5</v>
      </c>
      <c r="IU446" s="240">
        <f t="shared" ca="1" si="1104"/>
        <v>1.128807728708062E-5</v>
      </c>
      <c r="IV446" s="240">
        <f t="shared" ca="1" si="1105"/>
        <v>8.862276802861835E-6</v>
      </c>
      <c r="IW446" s="240">
        <f t="shared" ca="1" si="1106"/>
        <v>-2.002447771742181E-5</v>
      </c>
      <c r="IX446" s="240">
        <f t="shared" ca="1" si="1107"/>
        <v>1.0877780931663985E-5</v>
      </c>
      <c r="IY446" s="240">
        <f t="shared" ca="1" si="1108"/>
        <v>9.3012006040441059E-6</v>
      </c>
      <c r="IZ446" s="240">
        <f t="shared" ca="1" si="1109"/>
        <v>-2.0046870858263914E-5</v>
      </c>
      <c r="JA446" s="240">
        <f t="shared" ca="1" si="1110"/>
        <v>1.0460932207760554E-5</v>
      </c>
      <c r="JB446" s="240">
        <f t="shared" ca="1" si="1111"/>
        <v>9.7345217097768E-6</v>
      </c>
    </row>
    <row r="447" spans="2:262">
      <c r="B447" s="248">
        <v>86</v>
      </c>
      <c r="C447" s="247">
        <f t="shared" si="1112"/>
        <v>1.6796875000000011E-3</v>
      </c>
      <c r="D447" s="244">
        <f t="shared" ca="1" si="855"/>
        <v>79.419197678266528</v>
      </c>
      <c r="E447" s="243">
        <f ca="1">CN361</f>
        <v>-0.58080232173347568</v>
      </c>
      <c r="F447" s="242">
        <v>86</v>
      </c>
      <c r="G447" s="240">
        <f t="shared" ca="1" si="856"/>
        <v>-4.0563306555233263E-4</v>
      </c>
      <c r="H447" s="240">
        <f t="shared" ca="1" si="857"/>
        <v>4.4061825894499375E-4</v>
      </c>
      <c r="I447" s="240">
        <f t="shared" ca="1" si="858"/>
        <v>-4.7413046578188926E-5</v>
      </c>
      <c r="J447" s="240">
        <f t="shared" ca="1" si="859"/>
        <v>-3.918679042321778E-4</v>
      </c>
      <c r="K447" s="240">
        <f t="shared" ca="1" si="860"/>
        <v>4.5033377643220729E-4</v>
      </c>
      <c r="L447" s="240">
        <f t="shared" ca="1" si="861"/>
        <v>-7.1167756301211211E-5</v>
      </c>
      <c r="M447" s="240">
        <f t="shared" ca="1" si="862"/>
        <v>-3.7715869880715304E-4</v>
      </c>
      <c r="N447" s="240">
        <f t="shared" ca="1" si="863"/>
        <v>4.5896440040741541E-4</v>
      </c>
      <c r="O447" s="240">
        <f t="shared" ca="1" si="864"/>
        <v>-9.4751016665745459E-5</v>
      </c>
      <c r="P447" s="240">
        <f t="shared" ca="1" si="865"/>
        <v>-3.615408850415015E-4</v>
      </c>
      <c r="Q447" s="240">
        <f t="shared" ca="1" si="866"/>
        <v>4.6648933894150832E-4</v>
      </c>
      <c r="R447" s="240">
        <f t="shared" ca="1" si="867"/>
        <v>-1.1810601353192139E-4</v>
      </c>
      <c r="S447" s="240">
        <f t="shared" ca="1" si="868"/>
        <v>-3.4505208761654281E-4</v>
      </c>
      <c r="T447" s="240">
        <f t="shared" ca="1" si="869"/>
        <v>4.728904637984512E-4</v>
      </c>
      <c r="U447" s="241">
        <f t="shared" ca="1" si="870"/>
        <v>-1.4117648266663392E-4</v>
      </c>
      <c r="V447" s="240">
        <f t="shared" ca="1" si="871"/>
        <v>-3.2773202948952385E-4</v>
      </c>
      <c r="W447" s="240">
        <f t="shared" ca="1" si="872"/>
        <v>4.7815235410779097E-4</v>
      </c>
      <c r="X447" s="240">
        <f t="shared" ca="1" si="873"/>
        <v>-1.6390684528900639E-4</v>
      </c>
      <c r="Y447" s="240">
        <f t="shared" ca="1" si="874"/>
        <v>-3.0962243619752912E-4</v>
      </c>
      <c r="Z447" s="240">
        <f t="shared" ca="1" si="875"/>
        <v>4.8226233351488483E-4</v>
      </c>
      <c r="AA447" s="240">
        <f t="shared" ca="1" si="876"/>
        <v>-1.862423419645303E-4</v>
      </c>
      <c r="AB447" s="240">
        <f t="shared" ca="1" si="877"/>
        <v>-2.9076693533701224E-4</v>
      </c>
      <c r="AC447" s="240">
        <f t="shared" ca="1" si="878"/>
        <v>4.8521050071935001E-4</v>
      </c>
      <c r="AD447" s="240">
        <f t="shared" ca="1" si="879"/>
        <v>-2.081291645253592E-4</v>
      </c>
      <c r="AE447" s="240">
        <f t="shared" ca="1" si="880"/>
        <v>-2.7121095146109006E-4</v>
      </c>
      <c r="AF447" s="240">
        <f t="shared" ca="1" si="881"/>
        <v>4.8698975332816207E-4</v>
      </c>
      <c r="AG447" s="240">
        <f t="shared" ca="1" si="882"/>
        <v>-2.2951458569888476E-4</v>
      </c>
      <c r="AH447" s="240">
        <f t="shared" ca="1" si="883"/>
        <v>-2.5100159664782716E-4</v>
      </c>
      <c r="AI447" s="240">
        <f t="shared" ca="1" si="884"/>
        <v>4.8759580496594173E-4</v>
      </c>
      <c r="AJ447" s="240">
        <f t="shared" ca="1" si="885"/>
        <v>-2.5034708613235829E-4</v>
      </c>
      <c r="AK447" s="240">
        <f t="shared" ca="1" si="886"/>
        <v>-2.3018755700309344E-4</v>
      </c>
      <c r="AL447" s="240">
        <f t="shared" ca="1" si="887"/>
        <v>4.870271956012101E-4</v>
      </c>
      <c r="AM447" s="240">
        <f t="shared" ca="1" si="888"/>
        <v>-2.705764785075241E-4</v>
      </c>
      <c r="AN447" s="240">
        <f t="shared" ca="1" si="889"/>
        <v>-2.088189753714935E-4</v>
      </c>
      <c r="AO447" s="240">
        <f t="shared" ca="1" si="890"/>
        <v>4.8528529506373117E-4</v>
      </c>
      <c r="AP447" s="240">
        <f t="shared" ca="1" si="891"/>
        <v>-2.9015402844627045E-4</v>
      </c>
      <c r="AQ447" s="240">
        <f t="shared" ca="1" si="892"/>
        <v>-1.8694733053784159E-4</v>
      </c>
      <c r="AR447" s="240">
        <f t="shared" ca="1" si="893"/>
        <v>4.8237429974447201E-4</v>
      </c>
      <c r="AS447" s="240">
        <f t="shared" ca="1" si="894"/>
        <v>-3.090325719159928E-4</v>
      </c>
      <c r="AT447" s="240">
        <f t="shared" ca="1" si="895"/>
        <v>-1.6462531321027188E-4</v>
      </c>
      <c r="AU447" s="240">
        <f t="shared" ca="1" si="896"/>
        <v>4.7830122248612998E-4</v>
      </c>
      <c r="AV447" s="240">
        <f t="shared" ca="1" si="897"/>
        <v>-3.2716662885191308E-4</v>
      </c>
      <c r="AW447" s="240">
        <f t="shared" ca="1" si="898"/>
        <v>-1.4190669908370422E-4</v>
      </c>
      <c r="AX447" s="240">
        <f t="shared" ca="1" si="899"/>
        <v>4.7307587568857986E-4</v>
      </c>
      <c r="AY447" s="240">
        <f t="shared" ca="1" si="900"/>
        <v>-3.4451251272251695E-4</v>
      </c>
      <c r="AZ447" s="240">
        <f t="shared" ca="1" si="901"/>
        <v>-1.1884621928948507E-4</v>
      </c>
      <c r="BA447" s="240">
        <f t="shared" ca="1" si="902"/>
        <v>4.6671084766994119E-4</v>
      </c>
      <c r="BB447" s="240">
        <f t="shared" ca="1" si="903"/>
        <v>-3.6102843577424015E-4</v>
      </c>
      <c r="BC447" s="240">
        <f t="shared" ca="1" si="904"/>
        <v>-9.5499428543298248E-5</v>
      </c>
      <c r="BD447" s="240">
        <f t="shared" ca="1" si="905"/>
        <v>4.5922147234022515E-4</v>
      </c>
      <c r="BE447" s="240">
        <f t="shared" ca="1" si="906"/>
        <v>-3.7667460970182708E-4</v>
      </c>
      <c r="BF447" s="240">
        <f t="shared" ca="1" si="907"/>
        <v>-7.1922571308981751E-5</v>
      </c>
      <c r="BG447" s="240">
        <f t="shared" ca="1" si="908"/>
        <v>4.5062579226059119E-4</v>
      </c>
      <c r="BH447" s="240">
        <f t="shared" ca="1" si="909"/>
        <v>-3.914133415018432E-4</v>
      </c>
      <c r="BI447" s="240">
        <f t="shared" ca="1" si="910"/>
        <v>-4.8172446300715499E-5</v>
      </c>
      <c r="BJ447" s="240">
        <f t="shared" ca="1" si="911"/>
        <v>4.4094451517724377E-4</v>
      </c>
      <c r="BK447" s="240">
        <f t="shared" ca="1" si="912"/>
        <v>-4.0520912427842183E-4</v>
      </c>
      <c r="BL447" s="240">
        <f t="shared" ca="1" si="913"/>
        <v>-2.4306269649902878E-5</v>
      </c>
      <c r="BM447" s="240">
        <f t="shared" ca="1" si="914"/>
        <v>4.3020096413465649E-4</v>
      </c>
      <c r="BN447" s="240">
        <f t="shared" ca="1" si="915"/>
        <v>-4.1802872278248634E-4</v>
      </c>
      <c r="BO447" s="240">
        <f t="shared" ca="1" si="916"/>
        <v>-3.8153706653279565E-7</v>
      </c>
      <c r="BP447" s="240">
        <f t="shared" ca="1" si="917"/>
        <v>4.184210212883111E-4</v>
      </c>
      <c r="BQ447" s="240">
        <f t="shared" ca="1" si="918"/>
        <v>-4.2984125347837954E-4</v>
      </c>
      <c r="BR447" s="240">
        <f t="shared" ca="1" si="919"/>
        <v>2.3544114673063105E-5</v>
      </c>
      <c r="BS447" s="240">
        <f t="shared" ca="1" si="920"/>
        <v>4.0563306555233653E-4</v>
      </c>
      <c r="BT447" s="240">
        <f t="shared" ca="1" si="921"/>
        <v>-4.4061825894498963E-4</v>
      </c>
      <c r="BU447" s="240">
        <f t="shared" ca="1" si="922"/>
        <v>4.7413046578190688E-5</v>
      </c>
      <c r="BV447" s="240">
        <f t="shared" ca="1" si="923"/>
        <v>3.9186790423217829E-4</v>
      </c>
      <c r="BW447" s="240">
        <f t="shared" ca="1" si="924"/>
        <v>-4.5033377643220594E-4</v>
      </c>
      <c r="BX447" s="240">
        <f t="shared" ca="1" si="925"/>
        <v>7.1167756301205234E-5</v>
      </c>
      <c r="BY447" s="240">
        <f t="shared" ca="1" si="926"/>
        <v>3.7715869880715851E-4</v>
      </c>
      <c r="BZ447" s="240">
        <f t="shared" ca="1" si="927"/>
        <v>-4.5896440040741634E-4</v>
      </c>
      <c r="CA447" s="240">
        <f t="shared" ca="1" si="928"/>
        <v>9.4751016665744646E-5</v>
      </c>
      <c r="CB447" s="240">
        <f t="shared" ca="1" si="929"/>
        <v>3.6154088504150323E-4</v>
      </c>
      <c r="CC447" s="240">
        <f t="shared" ca="1" si="930"/>
        <v>-4.6648933894150708E-4</v>
      </c>
      <c r="CD447" s="240">
        <f t="shared" ca="1" si="931"/>
        <v>1.1810601353191384E-4</v>
      </c>
      <c r="CE447" s="240">
        <f t="shared" ca="1" si="932"/>
        <v>3.4505208761655078E-4</v>
      </c>
      <c r="CF447" s="240">
        <f t="shared" ca="1" si="933"/>
        <v>-4.7289046379845142E-4</v>
      </c>
      <c r="CG447" s="240">
        <f t="shared" ca="1" si="934"/>
        <v>1.4117648266663313E-4</v>
      </c>
      <c r="CH447" s="240">
        <f t="shared" ca="1" si="935"/>
        <v>3.2773202948952704E-4</v>
      </c>
      <c r="CI447" s="240">
        <f t="shared" ca="1" si="936"/>
        <v>-4.7815235410778945E-4</v>
      </c>
      <c r="CJ447" s="240">
        <f t="shared" ca="1" si="937"/>
        <v>1.6390684528899582E-4</v>
      </c>
      <c r="CK447" s="240">
        <f t="shared" ca="1" si="938"/>
        <v>3.0962243619752711E-4</v>
      </c>
      <c r="CL447" s="240">
        <f t="shared" ca="1" si="939"/>
        <v>-4.8226233351488472E-4</v>
      </c>
      <c r="CM447" s="240">
        <f t="shared" ca="1" si="940"/>
        <v>1.8624234196452631E-4</v>
      </c>
      <c r="CN447" s="240">
        <f t="shared" ca="1" si="941"/>
        <v>2.9076693533701571E-4</v>
      </c>
      <c r="CO447" s="240">
        <f t="shared" ca="1" si="942"/>
        <v>-4.8521050071934925E-4</v>
      </c>
      <c r="CP447" s="240">
        <f t="shared" ca="1" si="943"/>
        <v>2.08129164525349E-4</v>
      </c>
      <c r="CQ447" s="240">
        <f t="shared" ca="1" si="944"/>
        <v>2.7121095146109071E-4</v>
      </c>
      <c r="CR447" s="240">
        <f t="shared" ca="1" si="945"/>
        <v>-4.8698975332816185E-4</v>
      </c>
      <c r="CS447" s="240">
        <f t="shared" ca="1" si="946"/>
        <v>2.2951458569888094E-4</v>
      </c>
      <c r="CT447" s="240">
        <f t="shared" ca="1" si="947"/>
        <v>2.5100159664783389E-4</v>
      </c>
      <c r="CU447" s="240">
        <f t="shared" ca="1" si="948"/>
        <v>-4.8759580496594173E-4</v>
      </c>
      <c r="CV447" s="240">
        <f t="shared" ca="1" si="949"/>
        <v>2.5034708613236057E-4</v>
      </c>
      <c r="CW447" s="240">
        <f t="shared" ca="1" si="950"/>
        <v>2.3018755700309729E-4</v>
      </c>
      <c r="CX447" s="240">
        <f t="shared" ca="1" si="951"/>
        <v>-4.8702719560121032E-4</v>
      </c>
      <c r="CY447" s="240">
        <f t="shared" ca="1" si="952"/>
        <v>2.7057647850752052E-4</v>
      </c>
      <c r="CZ447" s="240">
        <f t="shared" ca="1" si="953"/>
        <v>2.0881897537150366E-4</v>
      </c>
      <c r="DA447" s="240">
        <f t="shared" ca="1" si="954"/>
        <v>-4.8528529506373084E-4</v>
      </c>
      <c r="DB447" s="240">
        <f t="shared" ca="1" si="955"/>
        <v>2.9015402844626698E-4</v>
      </c>
      <c r="DC447" s="240">
        <f t="shared" ca="1" si="956"/>
        <v>1.869473305378456E-4</v>
      </c>
      <c r="DD447" s="240">
        <f t="shared" ca="1" si="957"/>
        <v>-4.8237429974447266E-4</v>
      </c>
      <c r="DE447" s="240">
        <f t="shared" ca="1" si="958"/>
        <v>3.0903257191598413E-4</v>
      </c>
      <c r="DF447" s="240">
        <f t="shared" ca="1" si="959"/>
        <v>1.6462531321026941E-4</v>
      </c>
      <c r="DG447" s="240">
        <f t="shared" ca="1" si="960"/>
        <v>-4.783012224861295E-4</v>
      </c>
      <c r="DH447" s="240">
        <f t="shared" ca="1" si="961"/>
        <v>3.2716662885190988E-4</v>
      </c>
      <c r="DI447" s="240">
        <f t="shared" ca="1" si="962"/>
        <v>1.4190669908370834E-4</v>
      </c>
      <c r="DJ447" s="240">
        <f t="shared" ca="1" si="963"/>
        <v>-4.7307587568858094E-4</v>
      </c>
      <c r="DK447" s="240">
        <f t="shared" ca="1" si="964"/>
        <v>3.4451251272250898E-4</v>
      </c>
      <c r="DL447" s="240">
        <f t="shared" ca="1" si="965"/>
        <v>1.1884621928948255E-4</v>
      </c>
      <c r="DM447" s="240">
        <f t="shared" ca="1" si="966"/>
        <v>-4.6671084766994244E-4</v>
      </c>
      <c r="DN447" s="240">
        <f t="shared" ca="1" si="967"/>
        <v>3.6102843577423722E-4</v>
      </c>
      <c r="DO447" s="240">
        <f t="shared" ca="1" si="968"/>
        <v>9.5499428543302463E-5</v>
      </c>
      <c r="DP447" s="240">
        <f t="shared" ca="1" si="969"/>
        <v>-4.5922147234022894E-4</v>
      </c>
      <c r="DQ447" s="240">
        <f t="shared" ca="1" si="970"/>
        <v>3.7667460970182876E-4</v>
      </c>
      <c r="DR447" s="240">
        <f t="shared" ca="1" si="971"/>
        <v>7.192257130898602E-5</v>
      </c>
      <c r="DS447" s="240">
        <f t="shared" ca="1" si="972"/>
        <v>-4.5062579226059281E-4</v>
      </c>
      <c r="DT447" s="240">
        <f t="shared" ca="1" si="973"/>
        <v>3.914133415018406E-4</v>
      </c>
      <c r="DU447" s="240">
        <f t="shared" ca="1" si="974"/>
        <v>4.817244630072668E-5</v>
      </c>
      <c r="DV447" s="240">
        <f t="shared" ca="1" si="975"/>
        <v>-4.409445151772486E-4</v>
      </c>
      <c r="DW447" s="240">
        <f t="shared" ca="1" si="976"/>
        <v>4.0520912427842329E-4</v>
      </c>
      <c r="DX447" s="240">
        <f t="shared" ca="1" si="977"/>
        <v>2.4306269649921018E-5</v>
      </c>
      <c r="DY447" s="240">
        <f t="shared" ca="1" si="978"/>
        <v>-4.302009641346585E-4</v>
      </c>
      <c r="DZ447" s="240">
        <f t="shared" ca="1" si="979"/>
        <v>4.1802872278249128E-4</v>
      </c>
      <c r="EA447" s="240">
        <f t="shared" ca="1" si="980"/>
        <v>3.8153706653709857E-7</v>
      </c>
      <c r="EB447" s="240">
        <f t="shared" ca="1" si="981"/>
        <v>-4.1842102128831333E-4</v>
      </c>
      <c r="EC447" s="240">
        <f t="shared" ca="1" si="982"/>
        <v>4.2984125347837098E-4</v>
      </c>
      <c r="ED447" s="240">
        <f t="shared" ca="1" si="983"/>
        <v>-2.3544114673058809E-5</v>
      </c>
      <c r="EE447" s="240">
        <f t="shared" ca="1" si="984"/>
        <v>-4.0563306555233117E-4</v>
      </c>
      <c r="EF447" s="240">
        <f t="shared" ca="1" si="985"/>
        <v>4.4061825894498784E-4</v>
      </c>
      <c r="EG447" s="240">
        <f t="shared" ca="1" si="986"/>
        <v>-4.7413046578186405E-5</v>
      </c>
      <c r="EH447" s="240">
        <f t="shared" ca="1" si="987"/>
        <v>-3.9186790423218908E-4</v>
      </c>
      <c r="EI447" s="240">
        <f t="shared" ca="1" si="988"/>
        <v>4.5033377643220431E-4</v>
      </c>
      <c r="EJ447" s="240">
        <f t="shared" ca="1" si="989"/>
        <v>-7.116775630121468E-5</v>
      </c>
      <c r="EK447" s="240">
        <f t="shared" ca="1" si="990"/>
        <v>-3.7715869880716122E-4</v>
      </c>
      <c r="EL447" s="240">
        <f t="shared" ca="1" si="991"/>
        <v>4.5896440040741493E-4</v>
      </c>
      <c r="EM447" s="240">
        <f t="shared" ca="1" si="992"/>
        <v>-9.4751016665726838E-5</v>
      </c>
      <c r="EN447" s="240">
        <f t="shared" ca="1" si="993"/>
        <v>-3.615408850415061E-4</v>
      </c>
      <c r="EO447" s="240">
        <f t="shared" ca="1" si="994"/>
        <v>4.6648933894150979E-4</v>
      </c>
      <c r="EP447" s="240">
        <f t="shared" ca="1" si="995"/>
        <v>-1.1810601353190968E-4</v>
      </c>
      <c r="EQ447" s="240">
        <f t="shared" ca="1" si="996"/>
        <v>-3.45052087616544E-4</v>
      </c>
      <c r="ER447" s="240">
        <f t="shared" ca="1" si="997"/>
        <v>4.7289046379844703E-4</v>
      </c>
      <c r="ES447" s="240">
        <f t="shared" ca="1" si="998"/>
        <v>-1.4117648266662901E-4</v>
      </c>
      <c r="ET447" s="240">
        <f t="shared" ca="1" si="999"/>
        <v>-3.2773202948951994E-4</v>
      </c>
      <c r="EU447" s="240">
        <f t="shared" ca="1" si="1000"/>
        <v>4.7815235410778864E-4</v>
      </c>
      <c r="EV447" s="240">
        <f t="shared" ca="1" si="1001"/>
        <v>-1.6390684528900482E-4</v>
      </c>
      <c r="EW447" s="240">
        <f t="shared" ca="1" si="1002"/>
        <v>-3.0962243619754115E-4</v>
      </c>
      <c r="EX447" s="240">
        <f t="shared" ca="1" si="1003"/>
        <v>4.8226233351488412E-4</v>
      </c>
      <c r="EY447" s="240">
        <f t="shared" ca="1" si="1004"/>
        <v>-1.8624234196450954E-4</v>
      </c>
      <c r="EZ447" s="240">
        <f t="shared" ca="1" si="1005"/>
        <v>-2.9076693533701918E-4</v>
      </c>
      <c r="FA447" s="240">
        <f t="shared" ca="1" si="1006"/>
        <v>4.8521050071935023E-4</v>
      </c>
      <c r="FB447" s="240">
        <f t="shared" ca="1" si="1007"/>
        <v>-2.0812916452534513E-4</v>
      </c>
      <c r="FC447" s="240">
        <f t="shared" ca="1" si="1008"/>
        <v>-2.7121095146109435E-4</v>
      </c>
      <c r="FD447" s="240">
        <f t="shared" ca="1" si="1009"/>
        <v>4.8698975332816093E-4</v>
      </c>
      <c r="FE447" s="240">
        <f t="shared" ca="1" si="1010"/>
        <v>-2.2951458569887712E-4</v>
      </c>
      <c r="FF447" s="240">
        <f t="shared" ca="1" si="1011"/>
        <v>-2.510015966478257E-4</v>
      </c>
      <c r="FG447" s="240">
        <f t="shared" ca="1" si="1012"/>
        <v>4.8759580496594173E-4</v>
      </c>
      <c r="FH447" s="240">
        <f t="shared" ca="1" si="1013"/>
        <v>-2.5034708613235683E-4</v>
      </c>
      <c r="FI447" s="240">
        <f t="shared" ca="1" si="1014"/>
        <v>-2.3018755700311325E-4</v>
      </c>
      <c r="FJ447" s="240">
        <f t="shared" ca="1" si="1015"/>
        <v>4.8702719560121053E-4</v>
      </c>
      <c r="FK447" s="240">
        <f t="shared" ca="1" si="1016"/>
        <v>-2.7057647850752854E-4</v>
      </c>
      <c r="FL447" s="240">
        <f t="shared" ca="1" si="1017"/>
        <v>-2.0881897537150754E-4</v>
      </c>
      <c r="FM447" s="240">
        <f t="shared" ca="1" si="1018"/>
        <v>4.8528529506373127E-4</v>
      </c>
      <c r="FN447" s="240">
        <f t="shared" ca="1" si="1019"/>
        <v>-2.9015402844625245E-4</v>
      </c>
      <c r="FO447" s="240">
        <f t="shared" ca="1" si="1020"/>
        <v>-1.8694733053784956E-4</v>
      </c>
      <c r="FP447" s="240">
        <f t="shared" ca="1" si="1021"/>
        <v>4.8237429974447131E-4</v>
      </c>
      <c r="FQ447" s="240">
        <f t="shared" ca="1" si="1022"/>
        <v>-3.0903257191598077E-4</v>
      </c>
      <c r="FR447" s="240">
        <f t="shared" ca="1" si="1023"/>
        <v>-1.6462531321027348E-4</v>
      </c>
      <c r="FS447" s="240">
        <f t="shared" ca="1" si="1024"/>
        <v>4.7830122248613302E-4</v>
      </c>
      <c r="FT447" s="240">
        <f t="shared" ca="1" si="1025"/>
        <v>-3.2716662885190668E-4</v>
      </c>
      <c r="FU447" s="240">
        <f t="shared" ca="1" si="1026"/>
        <v>-1.4190669908369921E-4</v>
      </c>
      <c r="FV447" s="240">
        <f t="shared" ca="1" si="1027"/>
        <v>4.7307587568858197E-4</v>
      </c>
      <c r="FW447" s="240">
        <f t="shared" ca="1" si="1028"/>
        <v>-3.4451251272251575E-4</v>
      </c>
      <c r="FX447" s="240">
        <f t="shared" ca="1" si="1029"/>
        <v>-1.1884621928950014E-4</v>
      </c>
      <c r="FY447" s="240">
        <f t="shared" ca="1" si="1030"/>
        <v>4.6671084766994363E-4</v>
      </c>
      <c r="FZ447" s="240">
        <f t="shared" ca="1" si="1031"/>
        <v>-3.6102843577422508E-4</v>
      </c>
      <c r="GA447" s="240">
        <f t="shared" ca="1" si="1032"/>
        <v>-9.5499428543306691E-5</v>
      </c>
      <c r="GB447" s="240">
        <f t="shared" ca="1" si="1033"/>
        <v>4.5922147234022574E-4</v>
      </c>
      <c r="GC447" s="240">
        <f t="shared" ca="1" si="1034"/>
        <v>-3.7667460970181726E-4</v>
      </c>
      <c r="GD447" s="240">
        <f t="shared" ca="1" si="1035"/>
        <v>-7.1922571308990262E-5</v>
      </c>
      <c r="GE447" s="240">
        <f t="shared" ca="1" si="1036"/>
        <v>4.5062579226059975E-4</v>
      </c>
      <c r="GF447" s="240">
        <f t="shared" ca="1" si="1037"/>
        <v>-3.9141334150183805E-4</v>
      </c>
      <c r="GG447" s="240">
        <f t="shared" ca="1" si="1038"/>
        <v>-4.817244630071718E-5</v>
      </c>
      <c r="GH447" s="240">
        <f t="shared" ca="1" si="1039"/>
        <v>4.4094451517725044E-4</v>
      </c>
      <c r="GI447" s="240">
        <f t="shared" ca="1" si="1040"/>
        <v>-4.052091242784209E-4</v>
      </c>
      <c r="GJ447" s="240">
        <f t="shared" ca="1" si="1041"/>
        <v>-2.4306269649925314E-5</v>
      </c>
      <c r="GK447" s="240">
        <f t="shared" ca="1" si="1042"/>
        <v>4.302009641346605E-4</v>
      </c>
      <c r="GL447" s="240">
        <f t="shared" ca="1" si="1043"/>
        <v>-4.1802872278248906E-4</v>
      </c>
      <c r="GM447" s="240">
        <f t="shared" ca="1" si="1044"/>
        <v>-3.8153706654139811E-7</v>
      </c>
      <c r="GN447" s="240">
        <f t="shared" ca="1" si="1045"/>
        <v>4.1842102128831555E-4</v>
      </c>
      <c r="GO447" s="240">
        <f t="shared" ca="1" si="1046"/>
        <v>-4.2984125347836897E-4</v>
      </c>
      <c r="GP447" s="240">
        <f t="shared" ca="1" si="1047"/>
        <v>2.3544114673054513E-5</v>
      </c>
      <c r="GQ447" s="240">
        <f t="shared" ca="1" si="1048"/>
        <v>4.0563306555233361E-4</v>
      </c>
      <c r="GR447" s="240">
        <f t="shared" ca="1" si="1049"/>
        <v>-4.4061825894498599E-4</v>
      </c>
      <c r="GS447" s="240">
        <f t="shared" ca="1" si="1050"/>
        <v>4.7413046578182122E-5</v>
      </c>
      <c r="GT447" s="240">
        <f t="shared" ca="1" si="1051"/>
        <v>3.9186790423219168E-4</v>
      </c>
      <c r="GU447" s="240">
        <f t="shared" ca="1" si="1052"/>
        <v>-4.5033377643220263E-4</v>
      </c>
      <c r="GV447" s="240">
        <f t="shared" ca="1" si="1053"/>
        <v>7.1167756301210425E-5</v>
      </c>
      <c r="GW447" s="240">
        <f t="shared" ca="1" si="1054"/>
        <v>3.7715869880716399E-4</v>
      </c>
      <c r="GX447" s="240">
        <f t="shared" ca="1" si="1055"/>
        <v>-4.5896440040741341E-4</v>
      </c>
      <c r="GY447" s="240">
        <f t="shared" ca="1" si="1056"/>
        <v>9.4751016665722623E-5</v>
      </c>
      <c r="GZ447" s="240">
        <f t="shared" ca="1" si="1057"/>
        <v>3.6154088504150892E-4</v>
      </c>
      <c r="HA447" s="240">
        <f t="shared" ca="1" si="1058"/>
        <v>-4.6648933894150859E-4</v>
      </c>
      <c r="HB447" s="240">
        <f t="shared" ca="1" si="1059"/>
        <v>1.1810601353190551E-4</v>
      </c>
      <c r="HC447" s="240">
        <f t="shared" ca="1" si="1060"/>
        <v>3.4505208761654704E-4</v>
      </c>
      <c r="HD447" s="240">
        <f t="shared" ca="1" si="1061"/>
        <v>-4.72890463798446E-4</v>
      </c>
      <c r="HE447" s="240">
        <f t="shared" ca="1" si="1062"/>
        <v>1.4117648266662489E-4</v>
      </c>
      <c r="HF447" s="240">
        <f t="shared" ca="1" si="1063"/>
        <v>3.2773202948952309E-4</v>
      </c>
      <c r="HG447" s="240">
        <f t="shared" ca="1" si="1064"/>
        <v>-4.7815235410778777E-4</v>
      </c>
      <c r="HH447" s="240">
        <f t="shared" ca="1" si="1065"/>
        <v>1.6390684528900075E-4</v>
      </c>
      <c r="HI447" s="240">
        <f t="shared" ca="1" si="1066"/>
        <v>3.0962243619754446E-4</v>
      </c>
      <c r="HJ447" s="240">
        <f t="shared" ca="1" si="1067"/>
        <v>-4.8226233351488347E-4</v>
      </c>
      <c r="HK447" s="240">
        <f t="shared" ca="1" si="1068"/>
        <v>1.8624234196450558E-4</v>
      </c>
      <c r="HL447" s="240">
        <f t="shared" ca="1" si="1069"/>
        <v>2.907669353370226E-4</v>
      </c>
      <c r="HM447" s="240">
        <f t="shared" ca="1" si="1070"/>
        <v>-4.852105007193498E-4</v>
      </c>
      <c r="HN447" s="240">
        <f t="shared" ca="1" si="1071"/>
        <v>2.0812916452534123E-4</v>
      </c>
      <c r="HO447" s="240">
        <f t="shared" ca="1" si="1072"/>
        <v>2.7121095146109792E-4</v>
      </c>
      <c r="HP447" s="240">
        <f t="shared" ca="1" si="1073"/>
        <v>-4.8698975332816071E-4</v>
      </c>
      <c r="HQ447" s="240">
        <f t="shared" ca="1" si="1074"/>
        <v>2.2951458569887338E-4</v>
      </c>
      <c r="HR447" s="240">
        <f t="shared" ca="1" si="1075"/>
        <v>2.5100159664782939E-4</v>
      </c>
      <c r="HS447" s="240">
        <f t="shared" ca="1" si="1076"/>
        <v>-4.8759580496594173E-4</v>
      </c>
      <c r="HT447" s="240">
        <f t="shared" ca="1" si="1077"/>
        <v>2.503470861323532E-4</v>
      </c>
      <c r="HU447" s="240">
        <f t="shared" ca="1" si="1078"/>
        <v>2.3018755700311705E-4</v>
      </c>
      <c r="HV447" s="240">
        <f t="shared" ca="1" si="1079"/>
        <v>-4.870271956012107E-4</v>
      </c>
      <c r="HW447" s="240">
        <f t="shared" ca="1" si="1080"/>
        <v>2.7057647850752491E-4</v>
      </c>
      <c r="HX447" s="240">
        <f t="shared" ca="1" si="1081"/>
        <v>2.0881897537151141E-4</v>
      </c>
      <c r="HY447" s="240">
        <f t="shared" ca="1" si="1082"/>
        <v>-4.8528529506373171E-4</v>
      </c>
      <c r="HZ447" s="240">
        <f t="shared" ca="1" si="1083"/>
        <v>2.9015402844624892E-4</v>
      </c>
      <c r="IA447" s="240">
        <f t="shared" ca="1" si="1084"/>
        <v>1.8694733053785351E-4</v>
      </c>
      <c r="IB447" s="240">
        <f t="shared" ca="1" si="1085"/>
        <v>-4.8237429974447196E-4</v>
      </c>
      <c r="IC447" s="240">
        <f t="shared" ca="1" si="1086"/>
        <v>3.090325719159774E-4</v>
      </c>
      <c r="ID447" s="240">
        <f t="shared" ca="1" si="1087"/>
        <v>1.6462531321027749E-4</v>
      </c>
      <c r="IE447" s="240">
        <f t="shared" ca="1" si="1088"/>
        <v>2.5383665687194292E-4</v>
      </c>
      <c r="IF447" s="240">
        <f t="shared" ca="1" si="1089"/>
        <v>3.2716662885190343E-4</v>
      </c>
      <c r="IG447" s="240">
        <f t="shared" ca="1" si="1090"/>
        <v>1.4190669908370327E-4</v>
      </c>
      <c r="IH447" s="240">
        <f t="shared" ca="1" si="1091"/>
        <v>-4.7307587568858305E-4</v>
      </c>
      <c r="II447" s="240">
        <f t="shared" ca="1" si="1092"/>
        <v>3.4451251272251272E-4</v>
      </c>
      <c r="IJ447" s="240">
        <f t="shared" ca="1" si="1093"/>
        <v>1.1884621928950433E-4</v>
      </c>
      <c r="IK447" s="240">
        <f t="shared" ca="1" si="1094"/>
        <v>-4.6671084766994493E-4</v>
      </c>
      <c r="IL447" s="240">
        <f t="shared" ca="1" si="1095"/>
        <v>3.6102843577422221E-4</v>
      </c>
      <c r="IM447" s="240">
        <f t="shared" ca="1" si="1096"/>
        <v>9.5499428543310906E-5</v>
      </c>
      <c r="IN447" s="240">
        <f t="shared" ca="1" si="1097"/>
        <v>-4.5922147234022715E-4</v>
      </c>
      <c r="IO447" s="240">
        <f t="shared" ca="1" si="1098"/>
        <v>3.7667460970181455E-4</v>
      </c>
      <c r="IP447" s="240">
        <f t="shared" ca="1" si="1099"/>
        <v>7.1922571309021935E-5</v>
      </c>
      <c r="IQ447" s="240">
        <f t="shared" ca="1" si="1100"/>
        <v>-4.5062579226059086E-4</v>
      </c>
      <c r="IR447" s="240">
        <f t="shared" ca="1" si="1101"/>
        <v>3.9141334150183551E-4</v>
      </c>
      <c r="IS447" s="240">
        <f t="shared" ca="1" si="1102"/>
        <v>4.8172446300749035E-5</v>
      </c>
      <c r="IT447" s="240">
        <f t="shared" ca="1" si="1103"/>
        <v>-4.4094451517724047E-4</v>
      </c>
      <c r="IU447" s="240">
        <f t="shared" ca="1" si="1104"/>
        <v>4.0520912427841852E-4</v>
      </c>
      <c r="IV447" s="240">
        <f t="shared" ca="1" si="1105"/>
        <v>2.430626964992961E-5</v>
      </c>
      <c r="IW447" s="240">
        <f t="shared" ca="1" si="1106"/>
        <v>-4.302009641346495E-4</v>
      </c>
      <c r="IX447" s="240">
        <f t="shared" ca="1" si="1107"/>
        <v>4.1802872278248689E-4</v>
      </c>
      <c r="IY447" s="240">
        <f t="shared" ca="1" si="1108"/>
        <v>3.8153706654569765E-7</v>
      </c>
      <c r="IZ447" s="240">
        <f t="shared" ca="1" si="1109"/>
        <v>-4.1842102128833198E-4</v>
      </c>
      <c r="JA447" s="240">
        <f t="shared" ca="1" si="1110"/>
        <v>4.2984125347837998E-4</v>
      </c>
      <c r="JB447" s="240">
        <f t="shared" ca="1" si="1111"/>
        <v>-2.3544114673050217E-5</v>
      </c>
    </row>
    <row r="448" spans="2:262">
      <c r="B448" s="248">
        <v>87</v>
      </c>
      <c r="C448" s="247">
        <f t="shared" si="1112"/>
        <v>1.6992187500000011E-3</v>
      </c>
      <c r="D448" s="244">
        <f t="shared" ca="1" si="855"/>
        <v>79.426380786286586</v>
      </c>
      <c r="E448" s="243">
        <f ca="1">CO361</f>
        <v>-0.5736192137134094</v>
      </c>
      <c r="F448" s="242">
        <v>87</v>
      </c>
      <c r="G448" s="240">
        <f t="shared" ca="1" si="856"/>
        <v>-7.7931299173341923E-4</v>
      </c>
      <c r="H448" s="240">
        <f t="shared" ca="1" si="857"/>
        <v>8.9008386725686914E-4</v>
      </c>
      <c r="I448" s="240">
        <f t="shared" ca="1" si="858"/>
        <v>-1.7307250923123644E-4</v>
      </c>
      <c r="J448" s="240">
        <f t="shared" ca="1" si="859"/>
        <v>-7.0489710624367088E-4</v>
      </c>
      <c r="K448" s="240">
        <f t="shared" ca="1" si="860"/>
        <v>9.273090574425689E-4</v>
      </c>
      <c r="L448" s="240">
        <f t="shared" ca="1" si="861"/>
        <v>-2.8731917101937218E-4</v>
      </c>
      <c r="M448" s="240">
        <f t="shared" ca="1" si="862"/>
        <v>-6.1987891215597351E-4</v>
      </c>
      <c r="N448" s="240">
        <f t="shared" ca="1" si="863"/>
        <v>9.5058665626266889E-4</v>
      </c>
      <c r="O448" s="240">
        <f t="shared" ca="1" si="864"/>
        <v>-3.9724428503795173E-4</v>
      </c>
      <c r="P448" s="240">
        <f t="shared" ca="1" si="865"/>
        <v>-5.2553716224455684E-4</v>
      </c>
      <c r="Q448" s="240">
        <f t="shared" ca="1" si="866"/>
        <v>9.5956654696406662E-4</v>
      </c>
      <c r="R448" s="240">
        <f t="shared" ca="1" si="867"/>
        <v>-5.0119447525355369E-4</v>
      </c>
      <c r="S448" s="240">
        <f t="shared" ca="1" si="868"/>
        <v>-4.2329084424163834E-4</v>
      </c>
      <c r="T448" s="240">
        <f t="shared" ca="1" si="869"/>
        <v>9.5411366363210752E-4</v>
      </c>
      <c r="U448" s="241">
        <f t="shared" ca="1" si="870"/>
        <v>-5.9760623404823434E-4</v>
      </c>
      <c r="V448" s="240">
        <f t="shared" ca="1" si="871"/>
        <v>-3.1467783794111593E-4</v>
      </c>
      <c r="W448" s="240">
        <f t="shared" ca="1" si="872"/>
        <v>9.3431002270766208E-4</v>
      </c>
      <c r="X448" s="240">
        <f t="shared" ca="1" si="873"/>
        <v>-6.8502943882940226E-4</v>
      </c>
      <c r="Y448" s="240">
        <f t="shared" ca="1" si="874"/>
        <v>-2.0133178405501581E-4</v>
      </c>
      <c r="Z448" s="240">
        <f t="shared" ca="1" si="875"/>
        <v>9.0045348938351197E-4</v>
      </c>
      <c r="AA448" s="240">
        <f t="shared" ca="1" si="876"/>
        <v>-7.6214916322340739E-4</v>
      </c>
      <c r="AB448" s="240">
        <f t="shared" ca="1" si="877"/>
        <v>-8.4957512736584263E-5</v>
      </c>
      <c r="AC448" s="240">
        <f t="shared" ca="1" si="878"/>
        <v>8.530532974346045E-4</v>
      </c>
      <c r="AD448" s="240">
        <f t="shared" ca="1" si="879"/>
        <v>-8.2780545479212511E-4</v>
      </c>
      <c r="AE448" s="240">
        <f t="shared" ca="1" si="880"/>
        <v>3.2694598652077532E-5</v>
      </c>
      <c r="AF448" s="240">
        <f t="shared" ca="1" si="881"/>
        <v>7.9282238986807065E-4</v>
      </c>
      <c r="AG448" s="240">
        <f t="shared" ca="1" si="882"/>
        <v>-8.8101078179731666E-4</v>
      </c>
      <c r="AH448" s="240">
        <f t="shared" ca="1" si="883"/>
        <v>1.498549528447953E-4</v>
      </c>
      <c r="AI448" s="240">
        <f t="shared" ca="1" si="884"/>
        <v>7.2066669559679546E-4</v>
      </c>
      <c r="AJ448" s="240">
        <f t="shared" ca="1" si="885"/>
        <v>-9.2096488659717006E-4</v>
      </c>
      <c r="AK448" s="240">
        <f t="shared" ca="1" si="886"/>
        <v>2.6476134906135721E-4</v>
      </c>
      <c r="AL448" s="240">
        <f t="shared" ca="1" si="887"/>
        <v>6.3767150342532522E-4</v>
      </c>
      <c r="AM448" s="240">
        <f t="shared" ca="1" si="888"/>
        <v>-9.47066822266106E-4</v>
      </c>
      <c r="AN448" s="240">
        <f t="shared" ca="1" si="889"/>
        <v>3.7568548814747666E-4</v>
      </c>
      <c r="AO448" s="240">
        <f t="shared" ca="1" si="890"/>
        <v>5.4508513829605197E-4</v>
      </c>
      <c r="AP448" s="240">
        <f t="shared" ca="1" si="891"/>
        <v>-9.5892399139592074E-4</v>
      </c>
      <c r="AQ448" s="240">
        <f t="shared" ca="1" si="892"/>
        <v>4.8095896780284895E-4</v>
      </c>
      <c r="AR448" s="240">
        <f t="shared" ca="1" si="893"/>
        <v>4.4430018532016472E-4</v>
      </c>
      <c r="AS448" s="240">
        <f t="shared" ca="1" si="894"/>
        <v>-9.5635805112621538E-4</v>
      </c>
      <c r="AT448" s="240">
        <f t="shared" ca="1" si="895"/>
        <v>5.789983769046176E-4</v>
      </c>
      <c r="AU448" s="240">
        <f t="shared" ca="1" si="896"/>
        <v>3.368325440012913E-4</v>
      </c>
      <c r="AV448" s="240">
        <f t="shared" ca="1" si="897"/>
        <v>-9.3940759558702963E-4</v>
      </c>
      <c r="AW448" s="240">
        <f t="shared" ca="1" si="898"/>
        <v>6.6832911148454735E-4</v>
      </c>
      <c r="AX448" s="240">
        <f t="shared" ca="1" si="899"/>
        <v>2.2429862769605025E-4</v>
      </c>
      <c r="AY448" s="240">
        <f t="shared" ca="1" si="900"/>
        <v>-9.0832757540720431E-4</v>
      </c>
      <c r="AZ448" s="240">
        <f t="shared" ca="1" si="901"/>
        <v>7.4760755414529797E-4</v>
      </c>
      <c r="BA448" s="240">
        <f t="shared" ca="1" si="902"/>
        <v>1.0839105125250631E-4</v>
      </c>
      <c r="BB448" s="240">
        <f t="shared" ca="1" si="903"/>
        <v>-8.6358546301960003E-4</v>
      </c>
      <c r="BC448" s="240">
        <f t="shared" ca="1" si="904"/>
        <v>8.1564128331665516E-4</v>
      </c>
      <c r="BD448" s="240">
        <f t="shared" ca="1" si="905"/>
        <v>-9.1468274925320329E-6</v>
      </c>
      <c r="BE448" s="240">
        <f t="shared" ca="1" si="906"/>
        <v>-8.0585422144060267E-4</v>
      </c>
      <c r="BF448" s="240">
        <f t="shared" ca="1" si="907"/>
        <v>8.7140700838592633E-4</v>
      </c>
      <c r="BG448" s="240">
        <f t="shared" ca="1" si="908"/>
        <v>-1.2654712943820562E-4</v>
      </c>
      <c r="BH448" s="240">
        <f t="shared" ca="1" si="909"/>
        <v>-7.360021822799582E-4</v>
      </c>
      <c r="BI448" s="240">
        <f t="shared" ca="1" si="910"/>
        <v>9.1406596094117606E-4</v>
      </c>
      <c r="BJ448" s="240">
        <f t="shared" ca="1" si="911"/>
        <v>-2.4204404476672062E-4</v>
      </c>
      <c r="BK448" s="240">
        <f t="shared" ca="1" si="912"/>
        <v>-6.5507998522508428E-4</v>
      </c>
      <c r="BL448" s="240">
        <f t="shared" ca="1" si="913"/>
        <v>9.4297651062892043E-4</v>
      </c>
      <c r="BM448" s="240">
        <f t="shared" ca="1" si="914"/>
        <v>-3.5390039236673598E-4</v>
      </c>
      <c r="BN448" s="240">
        <f t="shared" ca="1" si="915"/>
        <v>-5.6430477544228391E-4</v>
      </c>
      <c r="BO448" s="240">
        <f t="shared" ca="1" si="916"/>
        <v>9.5770381587183446E-4</v>
      </c>
      <c r="BP448" s="240">
        <f t="shared" ca="1" si="917"/>
        <v>-4.6043374865415695E-4</v>
      </c>
      <c r="BQ448" s="240">
        <f t="shared" ca="1" si="918"/>
        <v>-4.6504189658051374E-4</v>
      </c>
      <c r="BR448" s="240">
        <f t="shared" ca="1" si="919"/>
        <v>9.5802636429085481E-4</v>
      </c>
      <c r="BS448" s="240">
        <f t="shared" ca="1" si="920"/>
        <v>-5.6004175278889757E-4</v>
      </c>
      <c r="BT448" s="240">
        <f t="shared" ca="1" si="921"/>
        <v>-3.5878435473195292E-4</v>
      </c>
      <c r="BU448" s="240">
        <f t="shared" ca="1" si="922"/>
        <v>9.4393930445752774E-4</v>
      </c>
      <c r="BV448" s="240">
        <f t="shared" ca="1" si="923"/>
        <v>-6.5122620767336394E-4</v>
      </c>
      <c r="BW448" s="240">
        <f t="shared" ca="1" si="924"/>
        <v>-2.4713036223081991E-4</v>
      </c>
      <c r="BX448" s="240">
        <f t="shared" ca="1" si="925"/>
        <v>9.1565451886401828E-4</v>
      </c>
      <c r="BY448" s="240">
        <f t="shared" ca="1" si="926"/>
        <v>-7.3261561423140992E-4</v>
      </c>
      <c r="BZ448" s="240">
        <f t="shared" ca="1" si="927"/>
        <v>-1.3175929905215634E-4</v>
      </c>
      <c r="CA448" s="240">
        <f t="shared" ca="1" si="928"/>
        <v>8.7359743701321548E-4</v>
      </c>
      <c r="CB448" s="240">
        <f t="shared" ca="1" si="929"/>
        <v>-8.0298580003091053E-4</v>
      </c>
      <c r="CC448" s="240">
        <f t="shared" ca="1" si="930"/>
        <v>-1.4406453373852604E-5</v>
      </c>
      <c r="CD448" s="240">
        <f t="shared" ca="1" si="931"/>
        <v>8.1840063656297632E-4</v>
      </c>
      <c r="CE448" s="240">
        <f t="shared" ca="1" si="932"/>
        <v>-8.6127833197669097E-4</v>
      </c>
      <c r="CF448" s="240">
        <f t="shared" ca="1" si="933"/>
        <v>1.0316307877273072E-4</v>
      </c>
      <c r="CG448" s="240">
        <f t="shared" ca="1" si="934"/>
        <v>7.5089432876940482E-4</v>
      </c>
      <c r="CH448" s="240">
        <f t="shared" ca="1" si="935"/>
        <v>-9.0661643612944718E-4</v>
      </c>
      <c r="CI448" s="240">
        <f t="shared" ca="1" si="936"/>
        <v>2.1918094219013941E-4</v>
      </c>
      <c r="CJ448" s="240">
        <f t="shared" ca="1" si="937"/>
        <v>6.7209387133676198E-4</v>
      </c>
      <c r="CK448" s="240">
        <f t="shared" ca="1" si="938"/>
        <v>-9.3831818520189174E-4</v>
      </c>
      <c r="CL448" s="240">
        <f t="shared" ca="1" si="939"/>
        <v>3.3190212022282163E-4</v>
      </c>
      <c r="CM448" s="240">
        <f t="shared" ca="1" si="940"/>
        <v>5.8318449649252563E-4</v>
      </c>
      <c r="CN448" s="240">
        <f t="shared" ca="1" si="941"/>
        <v>-9.5590675537991982E-4</v>
      </c>
      <c r="CO448" s="240">
        <f t="shared" ca="1" si="942"/>
        <v>4.3963118143200235E-4</v>
      </c>
      <c r="CP448" s="240">
        <f t="shared" ca="1" si="943"/>
        <v>4.855034839913872E-4</v>
      </c>
      <c r="CQ448" s="240">
        <f t="shared" ca="1" si="944"/>
        <v>-9.5911759819655858E-4</v>
      </c>
      <c r="CR448" s="240">
        <f t="shared" ca="1" si="945"/>
        <v>5.407477804625847E-4</v>
      </c>
      <c r="CS448" s="240">
        <f t="shared" ca="1" si="946"/>
        <v>3.8052004718312234E-4</v>
      </c>
      <c r="CT448" s="240">
        <f t="shared" ca="1" si="947"/>
        <v>-9.479024195871848E-4</v>
      </c>
      <c r="CU448" s="240">
        <f t="shared" ca="1" si="948"/>
        <v>6.3373102954560414E-4</v>
      </c>
      <c r="CV448" s="240">
        <f t="shared" ca="1" si="949"/>
        <v>2.698132346761812E-4</v>
      </c>
      <c r="CW448" s="240">
        <f t="shared" ca="1" si="950"/>
        <v>-9.2242990627720834E-4</v>
      </c>
      <c r="CX448" s="240">
        <f t="shared" ca="1" si="951"/>
        <v>7.1718237406577956E-4</v>
      </c>
      <c r="CY448" s="240">
        <f t="shared" ca="1" si="952"/>
        <v>1.5504817997685484E-4</v>
      </c>
      <c r="CZ448" s="240">
        <f t="shared" ca="1" si="953"/>
        <v>-8.8308318857668042E-4</v>
      </c>
      <c r="DA448" s="240">
        <f t="shared" ca="1" si="954"/>
        <v>7.8984662812480052E-4</v>
      </c>
      <c r="DB448" s="240">
        <f t="shared" ca="1" si="955"/>
        <v>3.7951056331457731E-5</v>
      </c>
      <c r="DC448" s="240">
        <f t="shared" ca="1" si="956"/>
        <v>-8.3045407774384771E-4</v>
      </c>
      <c r="DD448" s="240">
        <f t="shared" ca="1" si="957"/>
        <v>8.5063085370554398E-4</v>
      </c>
      <c r="DE448" s="240">
        <f t="shared" ca="1" si="958"/>
        <v>-7.9716886526132622E-5</v>
      </c>
      <c r="DF448" s="240">
        <f t="shared" ca="1" si="959"/>
        <v>-7.6533416459294832E-4</v>
      </c>
      <c r="DG448" s="240">
        <f t="shared" ca="1" si="960"/>
        <v>8.9862079947715216E-4</v>
      </c>
      <c r="DH448" s="240">
        <f t="shared" ca="1" si="961"/>
        <v>-1.961858132096862E-4</v>
      </c>
      <c r="DI448" s="240">
        <f t="shared" ca="1" si="962"/>
        <v>-6.8870291323155496E-4</v>
      </c>
      <c r="DJ448" s="240">
        <f t="shared" ca="1" si="963"/>
        <v>9.3309465198607676E-4</v>
      </c>
      <c r="DK448" s="240">
        <f t="shared" ca="1" si="964"/>
        <v>-3.097039226523047E-4</v>
      </c>
      <c r="DL448" s="240">
        <f t="shared" ca="1" si="965"/>
        <v>-6.0171292900873085E-4</v>
      </c>
      <c r="DM448" s="240">
        <f t="shared" ca="1" si="966"/>
        <v>9.5353389240222016E-4</v>
      </c>
      <c r="DN448" s="240">
        <f t="shared" ca="1" si="967"/>
        <v>-4.1856379682499731E-4</v>
      </c>
      <c r="DO448" s="240">
        <f t="shared" ca="1" si="968"/>
        <v>-5.0567262225764892E-4</v>
      </c>
      <c r="DP448" s="240">
        <f t="shared" ca="1" si="969"/>
        <v>9.5963109552482575E-4</v>
      </c>
      <c r="DQ448" s="240">
        <f t="shared" ca="1" si="970"/>
        <v>-5.2112808189320526E-4</v>
      </c>
      <c r="DR448" s="240">
        <f t="shared" ca="1" si="971"/>
        <v>-4.0202652858642972E-4</v>
      </c>
      <c r="DS448" s="240">
        <f t="shared" ca="1" si="972"/>
        <v>9.5129455374364045E-4</v>
      </c>
      <c r="DT448" s="240">
        <f t="shared" ca="1" si="973"/>
        <v>-6.1585411554237546E-4</v>
      </c>
      <c r="DU448" s="240">
        <f t="shared" ca="1" si="974"/>
        <v>-2.9233358171794013E-4</v>
      </c>
      <c r="DV448" s="240">
        <f t="shared" ca="1" si="975"/>
        <v>9.2864965640671753E-4</v>
      </c>
      <c r="DW448" s="240">
        <f t="shared" ca="1" si="976"/>
        <v>-7.013171300551881E-4</v>
      </c>
      <c r="DX448" s="240">
        <f t="shared" ca="1" si="977"/>
        <v>-1.7824366567558694E-4</v>
      </c>
      <c r="DY448" s="240">
        <f t="shared" ca="1" si="978"/>
        <v>8.9203700384794381E-4</v>
      </c>
      <c r="DZ448" s="240">
        <f t="shared" ca="1" si="979"/>
        <v>-7.7623168214417551E-4</v>
      </c>
      <c r="EA448" s="240">
        <f t="shared" ca="1" si="980"/>
        <v>-6.1472798991782889E-5</v>
      </c>
      <c r="EB448" s="240">
        <f t="shared" ca="1" si="981"/>
        <v>8.4200728444097737E-4</v>
      </c>
      <c r="EC448" s="240">
        <f t="shared" ca="1" si="982"/>
        <v>-8.3947098721526107E-4</v>
      </c>
      <c r="ED448" s="240">
        <f t="shared" ca="1" si="983"/>
        <v>5.622267580789757E-5</v>
      </c>
      <c r="EE448" s="240">
        <f t="shared" ca="1" si="984"/>
        <v>7.793129917334446E-4</v>
      </c>
      <c r="EF448" s="240">
        <f t="shared" ca="1" si="985"/>
        <v>-8.900838672568673E-4</v>
      </c>
      <c r="EG448" s="240">
        <f t="shared" ca="1" si="986"/>
        <v>1.7307250923121549E-4</v>
      </c>
      <c r="EH448" s="240">
        <f t="shared" ca="1" si="987"/>
        <v>7.0489710624369636E-4</v>
      </c>
      <c r="EI448" s="240">
        <f t="shared" ca="1" si="988"/>
        <v>-9.2730905744255491E-4</v>
      </c>
      <c r="EJ448" s="240">
        <f t="shared" ca="1" si="989"/>
        <v>2.8731917101935755E-4</v>
      </c>
      <c r="EK448" s="240">
        <f t="shared" ca="1" si="990"/>
        <v>6.1987891215599682E-4</v>
      </c>
      <c r="EL448" s="240">
        <f t="shared" ca="1" si="991"/>
        <v>-9.5058665626266239E-4</v>
      </c>
      <c r="EM448" s="240">
        <f t="shared" ca="1" si="992"/>
        <v>3.9724428503794246E-4</v>
      </c>
      <c r="EN448" s="240">
        <f t="shared" ca="1" si="993"/>
        <v>5.2553716224457972E-4</v>
      </c>
      <c r="EO448" s="240">
        <f t="shared" ca="1" si="994"/>
        <v>-9.5956654696406597E-4</v>
      </c>
      <c r="EP448" s="240">
        <f t="shared" ca="1" si="995"/>
        <v>5.0119447525355065E-4</v>
      </c>
      <c r="EQ448" s="240">
        <f t="shared" ca="1" si="996"/>
        <v>4.2329084424165672E-4</v>
      </c>
      <c r="ER448" s="240">
        <f t="shared" ca="1" si="997"/>
        <v>-9.5411366363211121E-4</v>
      </c>
      <c r="ES448" s="240">
        <f t="shared" ca="1" si="998"/>
        <v>5.9760623404819162E-4</v>
      </c>
      <c r="ET448" s="240">
        <f t="shared" ca="1" si="999"/>
        <v>3.1467783794112878E-4</v>
      </c>
      <c r="EU448" s="240">
        <f t="shared" ca="1" si="1000"/>
        <v>-9.3431002270766836E-4</v>
      </c>
      <c r="EV448" s="240">
        <f t="shared" ca="1" si="1001"/>
        <v>6.8502943882936887E-4</v>
      </c>
      <c r="EW448" s="240">
        <f t="shared" ca="1" si="1002"/>
        <v>2.0133178405502245E-4</v>
      </c>
      <c r="EX448" s="240">
        <f t="shared" ca="1" si="1003"/>
        <v>-9.0045348938352129E-4</v>
      </c>
      <c r="EY448" s="240">
        <f t="shared" ca="1" si="1004"/>
        <v>7.6214916322338256E-4</v>
      </c>
      <c r="EZ448" s="240">
        <f t="shared" ca="1" si="1005"/>
        <v>8.4957512736584263E-5</v>
      </c>
      <c r="FA448" s="240">
        <f t="shared" ca="1" si="1006"/>
        <v>-8.5305329743461372E-4</v>
      </c>
      <c r="FB448" s="240">
        <f t="shared" ca="1" si="1007"/>
        <v>8.2780545479210798E-4</v>
      </c>
      <c r="FC448" s="240">
        <f t="shared" ca="1" si="1008"/>
        <v>-3.2694598652029827E-5</v>
      </c>
      <c r="FD448" s="240">
        <f t="shared" ca="1" si="1009"/>
        <v>-7.9282238986807835E-4</v>
      </c>
      <c r="FE448" s="240">
        <f t="shared" ca="1" si="1010"/>
        <v>8.8101078179730582E-4</v>
      </c>
      <c r="FF448" s="240">
        <f t="shared" ca="1" si="1011"/>
        <v>-1.4985495284475489E-4</v>
      </c>
      <c r="FG448" s="240">
        <f t="shared" ca="1" si="1012"/>
        <v>-7.2066669559680001E-4</v>
      </c>
      <c r="FH448" s="240">
        <f t="shared" ca="1" si="1013"/>
        <v>9.2096488659716236E-4</v>
      </c>
      <c r="FI448" s="240">
        <f t="shared" ca="1" si="1014"/>
        <v>-2.647613490613179E-4</v>
      </c>
      <c r="FJ448" s="240">
        <f t="shared" ca="1" si="1015"/>
        <v>-6.3767150342532522E-4</v>
      </c>
      <c r="FK448" s="240">
        <f t="shared" ca="1" si="1016"/>
        <v>9.4706682226610383E-4</v>
      </c>
      <c r="FL448" s="240">
        <f t="shared" ca="1" si="1017"/>
        <v>-3.756854881474515E-4</v>
      </c>
      <c r="FM448" s="240">
        <f t="shared" ca="1" si="1018"/>
        <v>-5.4508513829609707E-4</v>
      </c>
      <c r="FN448" s="240">
        <f t="shared" ca="1" si="1019"/>
        <v>9.589239913959202E-4</v>
      </c>
      <c r="FO448" s="240">
        <f t="shared" ca="1" si="1020"/>
        <v>-4.8095896780282537E-4</v>
      </c>
      <c r="FP448" s="240">
        <f t="shared" ca="1" si="1021"/>
        <v>-4.4430018532020087E-4</v>
      </c>
      <c r="FQ448" s="240">
        <f t="shared" ca="1" si="1022"/>
        <v>9.5635805112621538E-4</v>
      </c>
      <c r="FR448" s="240">
        <f t="shared" ca="1" si="1023"/>
        <v>-5.7899837690459591E-4</v>
      </c>
      <c r="FS448" s="240">
        <f t="shared" ca="1" si="1024"/>
        <v>-3.3683254400132957E-4</v>
      </c>
      <c r="FT448" s="240">
        <f t="shared" ca="1" si="1025"/>
        <v>9.3940759558704069E-4</v>
      </c>
      <c r="FU448" s="240">
        <f t="shared" ca="1" si="1026"/>
        <v>-6.6832911148453759E-4</v>
      </c>
      <c r="FV448" s="240">
        <f t="shared" ca="1" si="1027"/>
        <v>-2.2429862769607681E-4</v>
      </c>
      <c r="FW448" s="240">
        <f t="shared" ca="1" si="1028"/>
        <v>9.0832757540721754E-4</v>
      </c>
      <c r="FX448" s="240">
        <f t="shared" ca="1" si="1029"/>
        <v>-7.4760755414528951E-4</v>
      </c>
      <c r="FY448" s="240">
        <f t="shared" ca="1" si="1030"/>
        <v>-1.0839105125253341E-4</v>
      </c>
      <c r="FZ448" s="240">
        <f t="shared" ca="1" si="1031"/>
        <v>8.6358546301961792E-4</v>
      </c>
      <c r="GA448" s="240">
        <f t="shared" ca="1" si="1032"/>
        <v>-8.1564128331665516E-4</v>
      </c>
      <c r="GB448" s="240">
        <f t="shared" ca="1" si="1033"/>
        <v>9.1468274925183922E-6</v>
      </c>
      <c r="GC448" s="240">
        <f t="shared" ca="1" si="1034"/>
        <v>8.0585422144062511E-4</v>
      </c>
      <c r="GD448" s="240">
        <f t="shared" ca="1" si="1035"/>
        <v>-8.7140700838590356E-4</v>
      </c>
      <c r="GE448" s="240">
        <f t="shared" ca="1" si="1036"/>
        <v>1.2654712943819209E-4</v>
      </c>
      <c r="GF448" s="240">
        <f t="shared" ca="1" si="1037"/>
        <v>7.3600218227997554E-4</v>
      </c>
      <c r="GG448" s="240">
        <f t="shared" ca="1" si="1038"/>
        <v>-9.1406596094116359E-4</v>
      </c>
      <c r="GH448" s="240">
        <f t="shared" ca="1" si="1039"/>
        <v>2.4204404476672062E-4</v>
      </c>
      <c r="GI448" s="240">
        <f t="shared" ca="1" si="1040"/>
        <v>6.5507998522510412E-4</v>
      </c>
      <c r="GJ448" s="240">
        <f t="shared" ca="1" si="1041"/>
        <v>-9.4297651062891273E-4</v>
      </c>
      <c r="GK448" s="240">
        <f t="shared" ca="1" si="1042"/>
        <v>3.5390039236673598E-4</v>
      </c>
      <c r="GL448" s="240">
        <f t="shared" ca="1" si="1043"/>
        <v>5.6430477544230592E-4</v>
      </c>
      <c r="GM448" s="240">
        <f t="shared" ca="1" si="1044"/>
        <v>-9.5770381587183284E-4</v>
      </c>
      <c r="GN448" s="240">
        <f t="shared" ca="1" si="1045"/>
        <v>4.6043374865410908E-4</v>
      </c>
      <c r="GO448" s="240">
        <f t="shared" ca="1" si="1046"/>
        <v>4.6504189658051374E-4</v>
      </c>
      <c r="GP448" s="240">
        <f t="shared" ca="1" si="1047"/>
        <v>-9.5802636429085644E-4</v>
      </c>
      <c r="GQ448" s="240">
        <f t="shared" ca="1" si="1048"/>
        <v>5.6004175278885323E-4</v>
      </c>
      <c r="GR448" s="240">
        <f t="shared" ca="1" si="1049"/>
        <v>3.5878435473195292E-4</v>
      </c>
      <c r="GS448" s="240">
        <f t="shared" ca="1" si="1050"/>
        <v>-9.4393930445753273E-4</v>
      </c>
      <c r="GT448" s="240">
        <f t="shared" ca="1" si="1051"/>
        <v>6.5122620767334388E-4</v>
      </c>
      <c r="GU448" s="240">
        <f t="shared" ca="1" si="1052"/>
        <v>2.471303622308726E-4</v>
      </c>
      <c r="GV448" s="240">
        <f t="shared" ca="1" si="1053"/>
        <v>-9.1565451886402652E-4</v>
      </c>
      <c r="GW448" s="240">
        <f t="shared" ca="1" si="1054"/>
        <v>7.3261561423139225E-4</v>
      </c>
      <c r="GX448" s="240">
        <f t="shared" ca="1" si="1055"/>
        <v>1.3175929905221033E-4</v>
      </c>
      <c r="GY448" s="240">
        <f t="shared" ca="1" si="1056"/>
        <v>-8.7359743701321548E-4</v>
      </c>
      <c r="GZ448" s="240">
        <f t="shared" ca="1" si="1057"/>
        <v>8.0298580003089568E-4</v>
      </c>
      <c r="HA448" s="240">
        <f t="shared" ca="1" si="1058"/>
        <v>1.440645337390716E-5</v>
      </c>
      <c r="HB448" s="240">
        <f t="shared" ca="1" si="1059"/>
        <v>-8.1840063656297632E-4</v>
      </c>
      <c r="HC448" s="240">
        <f t="shared" ca="1" si="1060"/>
        <v>8.6127833197667894E-4</v>
      </c>
      <c r="HD448" s="240">
        <f t="shared" ca="1" si="1061"/>
        <v>-1.031630787727036E-4</v>
      </c>
      <c r="HE448" s="240">
        <f t="shared" ca="1" si="1062"/>
        <v>-7.5089432876943886E-4</v>
      </c>
      <c r="HF448" s="240">
        <f t="shared" ca="1" si="1063"/>
        <v>9.0661643612943829E-4</v>
      </c>
      <c r="HG448" s="240">
        <f t="shared" ca="1" si="1064"/>
        <v>-2.1918094219011285E-4</v>
      </c>
      <c r="HH448" s="240">
        <f t="shared" ca="1" si="1065"/>
        <v>-6.7209387133680091E-4</v>
      </c>
      <c r="HI448" s="240">
        <f t="shared" ca="1" si="1066"/>
        <v>9.3831818520189174E-4</v>
      </c>
      <c r="HJ448" s="240">
        <f t="shared" ca="1" si="1067"/>
        <v>-3.3190212022279604E-4</v>
      </c>
      <c r="HK448" s="240">
        <f t="shared" ca="1" si="1068"/>
        <v>-5.8318449649254721E-4</v>
      </c>
      <c r="HL448" s="240">
        <f t="shared" ca="1" si="1069"/>
        <v>9.5590675537991982E-4</v>
      </c>
      <c r="HM448" s="240">
        <f t="shared" ca="1" si="1070"/>
        <v>-4.3963118143197812E-4</v>
      </c>
      <c r="HN448" s="240">
        <f t="shared" ca="1" si="1071"/>
        <v>-4.8550348399141078E-4</v>
      </c>
      <c r="HO448" s="240">
        <f t="shared" ca="1" si="1072"/>
        <v>9.5911759819656043E-4</v>
      </c>
      <c r="HP448" s="240">
        <f t="shared" ca="1" si="1073"/>
        <v>-5.407477804625847E-4</v>
      </c>
      <c r="HQ448" s="240">
        <f t="shared" ca="1" si="1074"/>
        <v>-3.8052004718314744E-4</v>
      </c>
      <c r="HR448" s="240">
        <f t="shared" ca="1" si="1075"/>
        <v>9.4790241958719326E-4</v>
      </c>
      <c r="HS448" s="240">
        <f t="shared" ca="1" si="1076"/>
        <v>-6.3373102954560414E-4</v>
      </c>
      <c r="HT448" s="240">
        <f t="shared" ca="1" si="1077"/>
        <v>-2.6981323467620738E-4</v>
      </c>
      <c r="HU448" s="240">
        <f t="shared" ca="1" si="1078"/>
        <v>9.2242990627721582E-4</v>
      </c>
      <c r="HV448" s="240">
        <f t="shared" ca="1" si="1079"/>
        <v>-7.1718237406574324E-4</v>
      </c>
      <c r="HW448" s="240">
        <f t="shared" ca="1" si="1080"/>
        <v>-1.5504817997688173E-4</v>
      </c>
      <c r="HX448" s="240">
        <f t="shared" ca="1" si="1081"/>
        <v>8.8308318857669105E-4</v>
      </c>
      <c r="HY448" s="240">
        <f t="shared" ca="1" si="1082"/>
        <v>-7.8984662812476951E-4</v>
      </c>
      <c r="HZ448" s="240">
        <f t="shared" ca="1" si="1083"/>
        <v>-3.7951056331457731E-5</v>
      </c>
      <c r="IA448" s="240">
        <f t="shared" ca="1" si="1084"/>
        <v>8.3045407774386126E-4</v>
      </c>
      <c r="IB448" s="240">
        <f t="shared" ca="1" si="1085"/>
        <v>-8.5063085370551883E-4</v>
      </c>
      <c r="IC448" s="240">
        <f t="shared" ca="1" si="1086"/>
        <v>7.9716886526132622E-5</v>
      </c>
      <c r="ID448" s="240">
        <f t="shared" ca="1" si="1087"/>
        <v>7.653341645929648E-4</v>
      </c>
      <c r="IE448" s="240">
        <f t="shared" ca="1" si="1088"/>
        <v>9.1196461325038323E-4</v>
      </c>
      <c r="IF448" s="240">
        <f t="shared" ca="1" si="1089"/>
        <v>1.961858132096328E-4</v>
      </c>
      <c r="IG448" s="240">
        <f t="shared" ca="1" si="1090"/>
        <v>6.8870291323157393E-4</v>
      </c>
      <c r="IH448" s="240">
        <f t="shared" ca="1" si="1091"/>
        <v>-9.3309465198607047E-4</v>
      </c>
      <c r="II448" s="240">
        <f t="shared" ca="1" si="1092"/>
        <v>3.0970392265225309E-4</v>
      </c>
      <c r="IJ448" s="240">
        <f t="shared" ca="1" si="1093"/>
        <v>6.0171292900873085E-4</v>
      </c>
      <c r="IK448" s="240">
        <f t="shared" ca="1" si="1094"/>
        <v>-9.5353389240221723E-4</v>
      </c>
      <c r="IL448" s="240">
        <f t="shared" ca="1" si="1095"/>
        <v>4.1856379682502187E-4</v>
      </c>
      <c r="IM448" s="240">
        <f t="shared" ca="1" si="1096"/>
        <v>5.0567262225769533E-4</v>
      </c>
      <c r="IN448" s="240">
        <f t="shared" ca="1" si="1097"/>
        <v>-9.5963109552482597E-4</v>
      </c>
      <c r="IO448" s="240">
        <f t="shared" ca="1" si="1098"/>
        <v>5.2112808189322824E-4</v>
      </c>
      <c r="IP448" s="240">
        <f t="shared" ca="1" si="1099"/>
        <v>4.0202652858647926E-4</v>
      </c>
      <c r="IQ448" s="240">
        <f t="shared" ca="1" si="1100"/>
        <v>-9.5129455374364045E-4</v>
      </c>
      <c r="IR448" s="240">
        <f t="shared" ca="1" si="1101"/>
        <v>6.158541155423966E-4</v>
      </c>
      <c r="IS448" s="240">
        <f t="shared" ca="1" si="1102"/>
        <v>2.9233358171799206E-4</v>
      </c>
      <c r="IT448" s="240">
        <f t="shared" ca="1" si="1103"/>
        <v>-9.2864965640672436E-4</v>
      </c>
      <c r="IU448" s="240">
        <f t="shared" ca="1" si="1104"/>
        <v>7.0131713005513227E-4</v>
      </c>
      <c r="IV448" s="240">
        <f t="shared" ca="1" si="1105"/>
        <v>1.7824366567561377E-4</v>
      </c>
      <c r="IW448" s="240">
        <f t="shared" ca="1" si="1106"/>
        <v>-8.9203700384795389E-4</v>
      </c>
      <c r="IX448" s="240">
        <f t="shared" ca="1" si="1107"/>
        <v>7.7623168214412737E-4</v>
      </c>
      <c r="IY448" s="240">
        <f t="shared" ca="1" si="1108"/>
        <v>6.1472798991810102E-5</v>
      </c>
      <c r="IZ448" s="240">
        <f t="shared" ca="1" si="1109"/>
        <v>-8.4200728444096425E-4</v>
      </c>
      <c r="JA448" s="240">
        <f t="shared" ca="1" si="1110"/>
        <v>8.3947098721522139E-4</v>
      </c>
      <c r="JB448" s="240">
        <f t="shared" ca="1" si="1111"/>
        <v>-5.6222675807870336E-5</v>
      </c>
    </row>
    <row r="449" spans="2:262">
      <c r="B449" s="248">
        <v>88</v>
      </c>
      <c r="C449" s="247">
        <f t="shared" si="1112"/>
        <v>1.7187500000000011E-3</v>
      </c>
      <c r="D449" s="244">
        <f t="shared" ca="1" si="855"/>
        <v>79.429136119685353</v>
      </c>
      <c r="E449" s="243">
        <f ca="1">CP361</f>
        <v>-0.57086388031465352</v>
      </c>
      <c r="F449" s="242">
        <v>88</v>
      </c>
      <c r="G449" s="240">
        <f t="shared" ca="1" si="856"/>
        <v>-4.1505981730708617E-4</v>
      </c>
      <c r="H449" s="240">
        <f t="shared" ca="1" si="857"/>
        <v>4.8569627707375812E-4</v>
      </c>
      <c r="I449" s="240">
        <f t="shared" ca="1" si="858"/>
        <v>-1.2461697035415578E-4</v>
      </c>
      <c r="J449" s="240">
        <f t="shared" ca="1" si="859"/>
        <v>-3.4722931855804773E-4</v>
      </c>
      <c r="K449" s="240">
        <f t="shared" ca="1" si="860"/>
        <v>5.1043751719922017E-4</v>
      </c>
      <c r="L449" s="240">
        <f t="shared" ca="1" si="861"/>
        <v>-2.1993846218658795E-4</v>
      </c>
      <c r="M449" s="240">
        <f t="shared" ca="1" si="862"/>
        <v>-2.6605499182526905E-4</v>
      </c>
      <c r="N449" s="240">
        <f t="shared" ca="1" si="863"/>
        <v>5.1556292979537406E-4</v>
      </c>
      <c r="O449" s="240">
        <f t="shared" ca="1" si="864"/>
        <v>-3.0680784226010018E-4</v>
      </c>
      <c r="P449" s="240">
        <f t="shared" ca="1" si="865"/>
        <v>-1.746563209620037E-4</v>
      </c>
      <c r="Q449" s="240">
        <f t="shared" ca="1" si="866"/>
        <v>5.0087554813051387E-4</v>
      </c>
      <c r="R449" s="240">
        <f t="shared" ca="1" si="867"/>
        <v>-3.818867690153771E-4</v>
      </c>
      <c r="S449" s="240">
        <f t="shared" ca="1" si="868"/>
        <v>-7.6545705632561842E-5</v>
      </c>
      <c r="T449" s="240">
        <f t="shared" ca="1" si="869"/>
        <v>4.6693980004524163E-4</v>
      </c>
      <c r="U449" s="241">
        <f t="shared" ca="1" si="870"/>
        <v>-4.422900014019606E-4</v>
      </c>
      <c r="V449" s="240">
        <f t="shared" ca="1" si="871"/>
        <v>2.4506518237013072E-5</v>
      </c>
      <c r="W449" s="240">
        <f t="shared" ca="1" si="872"/>
        <v>4.1505981730708763E-4</v>
      </c>
      <c r="X449" s="240">
        <f t="shared" ca="1" si="873"/>
        <v>-4.8569627707375725E-4</v>
      </c>
      <c r="Y449" s="240">
        <f t="shared" ca="1" si="874"/>
        <v>1.2461697035415334E-4</v>
      </c>
      <c r="Z449" s="240">
        <f t="shared" ca="1" si="875"/>
        <v>3.4722931855804968E-4</v>
      </c>
      <c r="AA449" s="240">
        <f t="shared" ca="1" si="876"/>
        <v>-5.1043751719921995E-4</v>
      </c>
      <c r="AB449" s="240">
        <f t="shared" ca="1" si="877"/>
        <v>2.1993846218658567E-4</v>
      </c>
      <c r="AC449" s="240">
        <f t="shared" ca="1" si="878"/>
        <v>2.6605499182527122E-4</v>
      </c>
      <c r="AD449" s="240">
        <f t="shared" ca="1" si="879"/>
        <v>-5.1556292979537417E-4</v>
      </c>
      <c r="AE449" s="240">
        <f t="shared" ca="1" si="880"/>
        <v>3.0680784226009818E-4</v>
      </c>
      <c r="AF449" s="240">
        <f t="shared" ca="1" si="881"/>
        <v>1.7465632096200608E-4</v>
      </c>
      <c r="AG449" s="240">
        <f t="shared" ca="1" si="882"/>
        <v>-5.0087554813051441E-4</v>
      </c>
      <c r="AH449" s="240">
        <f t="shared" ca="1" si="883"/>
        <v>3.8188676901537542E-4</v>
      </c>
      <c r="AI449" s="240">
        <f t="shared" ca="1" si="884"/>
        <v>7.6545705632564349E-5</v>
      </c>
      <c r="AJ449" s="240">
        <f t="shared" ca="1" si="885"/>
        <v>-4.6693980004524271E-4</v>
      </c>
      <c r="AK449" s="240">
        <f t="shared" ca="1" si="886"/>
        <v>4.422900014019593E-4</v>
      </c>
      <c r="AL449" s="240">
        <f t="shared" ca="1" si="887"/>
        <v>-2.4506518237010548E-5</v>
      </c>
      <c r="AM449" s="240">
        <f t="shared" ca="1" si="888"/>
        <v>-4.1505981730708915E-4</v>
      </c>
      <c r="AN449" s="240">
        <f t="shared" ca="1" si="889"/>
        <v>4.8569627707375639E-4</v>
      </c>
      <c r="AO449" s="240">
        <f t="shared" ca="1" si="890"/>
        <v>-1.246169703541509E-4</v>
      </c>
      <c r="AP449" s="240">
        <f t="shared" ca="1" si="891"/>
        <v>-3.4722931855805158E-4</v>
      </c>
      <c r="AQ449" s="240">
        <f t="shared" ca="1" si="892"/>
        <v>5.1043751719921952E-4</v>
      </c>
      <c r="AR449" s="240">
        <f t="shared" ca="1" si="893"/>
        <v>-2.1993846218658337E-4</v>
      </c>
      <c r="AS449" s="240">
        <f t="shared" ca="1" si="894"/>
        <v>-2.6605499182527338E-4</v>
      </c>
      <c r="AT449" s="240">
        <f t="shared" ca="1" si="895"/>
        <v>5.1556292979537427E-4</v>
      </c>
      <c r="AU449" s="240">
        <f t="shared" ca="1" si="896"/>
        <v>-3.0680784226009612E-4</v>
      </c>
      <c r="AV449" s="240">
        <f t="shared" ca="1" si="897"/>
        <v>-1.7465632096200847E-4</v>
      </c>
      <c r="AW449" s="240">
        <f t="shared" ca="1" si="898"/>
        <v>5.0087554813051506E-4</v>
      </c>
      <c r="AX449" s="240">
        <f t="shared" ca="1" si="899"/>
        <v>-3.8188676901537369E-4</v>
      </c>
      <c r="AY449" s="240">
        <f t="shared" ca="1" si="900"/>
        <v>-7.6545705632566843E-5</v>
      </c>
      <c r="AZ449" s="240">
        <f t="shared" ca="1" si="901"/>
        <v>4.669398000452438E-4</v>
      </c>
      <c r="BA449" s="240">
        <f t="shared" ca="1" si="902"/>
        <v>-4.4229000140195795E-4</v>
      </c>
      <c r="BB449" s="240">
        <f t="shared" ca="1" si="903"/>
        <v>2.450651823700802E-5</v>
      </c>
      <c r="BC449" s="240">
        <f t="shared" ca="1" si="904"/>
        <v>4.1505981730709067E-4</v>
      </c>
      <c r="BD449" s="240">
        <f t="shared" ca="1" si="905"/>
        <v>-4.8569627707375557E-4</v>
      </c>
      <c r="BE449" s="240">
        <f t="shared" ca="1" si="906"/>
        <v>1.2461697035414843E-4</v>
      </c>
      <c r="BF449" s="240">
        <f t="shared" ca="1" si="907"/>
        <v>3.4722931855805342E-4</v>
      </c>
      <c r="BG449" s="240">
        <f t="shared" ca="1" si="908"/>
        <v>-5.1043751719921919E-4</v>
      </c>
      <c r="BH449" s="240">
        <f t="shared" ca="1" si="909"/>
        <v>2.1993846218658109E-4</v>
      </c>
      <c r="BI449" s="240">
        <f t="shared" ca="1" si="910"/>
        <v>2.6605499182527555E-4</v>
      </c>
      <c r="BJ449" s="240">
        <f t="shared" ca="1" si="911"/>
        <v>-5.1556292979537438E-4</v>
      </c>
      <c r="BK449" s="240">
        <f t="shared" ca="1" si="912"/>
        <v>3.0680784226009411E-4</v>
      </c>
      <c r="BL449" s="240">
        <f t="shared" ca="1" si="913"/>
        <v>1.7465632096201085E-4</v>
      </c>
      <c r="BM449" s="240">
        <f t="shared" ca="1" si="914"/>
        <v>-5.008755481305156E-4</v>
      </c>
      <c r="BN449" s="240">
        <f t="shared" ca="1" si="915"/>
        <v>3.8188676901537201E-4</v>
      </c>
      <c r="BO449" s="240">
        <f t="shared" ca="1" si="916"/>
        <v>7.654570563256935E-5</v>
      </c>
      <c r="BP449" s="240">
        <f t="shared" ca="1" si="917"/>
        <v>-4.6693980004524483E-4</v>
      </c>
      <c r="BQ449" s="240">
        <f t="shared" ca="1" si="918"/>
        <v>4.4229000140195664E-4</v>
      </c>
      <c r="BR449" s="240">
        <f t="shared" ca="1" si="919"/>
        <v>-2.4506518237005493E-5</v>
      </c>
      <c r="BS449" s="240">
        <f t="shared" ca="1" si="920"/>
        <v>-4.1505981730709219E-4</v>
      </c>
      <c r="BT449" s="240">
        <f t="shared" ca="1" si="921"/>
        <v>4.8569627707375471E-4</v>
      </c>
      <c r="BU449" s="240">
        <f t="shared" ca="1" si="922"/>
        <v>-1.2461697035414599E-4</v>
      </c>
      <c r="BV449" s="240">
        <f t="shared" ca="1" si="923"/>
        <v>-3.4722931855805527E-4</v>
      </c>
      <c r="BW449" s="240">
        <f t="shared" ca="1" si="924"/>
        <v>5.1043751719921876E-4</v>
      </c>
      <c r="BX449" s="240">
        <f t="shared" ca="1" si="925"/>
        <v>-2.1993846218657878E-4</v>
      </c>
      <c r="BY449" s="240">
        <f t="shared" ca="1" si="926"/>
        <v>-2.6605499182527772E-4</v>
      </c>
      <c r="BZ449" s="240">
        <f t="shared" ca="1" si="927"/>
        <v>5.1556292979537449E-4</v>
      </c>
      <c r="CA449" s="240">
        <f t="shared" ca="1" si="928"/>
        <v>-3.0680784226009205E-4</v>
      </c>
      <c r="CB449" s="240">
        <f t="shared" ca="1" si="929"/>
        <v>-1.7465632096201321E-4</v>
      </c>
      <c r="CC449" s="240">
        <f t="shared" ca="1" si="930"/>
        <v>5.0087554813051625E-4</v>
      </c>
      <c r="CD449" s="240">
        <f t="shared" ca="1" si="931"/>
        <v>-3.8188676901537027E-4</v>
      </c>
      <c r="CE449" s="240">
        <f t="shared" ca="1" si="932"/>
        <v>-7.6545705632571844E-5</v>
      </c>
      <c r="CF449" s="240">
        <f t="shared" ca="1" si="933"/>
        <v>4.6693980004524591E-4</v>
      </c>
      <c r="CG449" s="240">
        <f t="shared" ca="1" si="934"/>
        <v>-4.422900014019554E-4</v>
      </c>
      <c r="CH449" s="240">
        <f t="shared" ca="1" si="935"/>
        <v>2.4506518237002969E-5</v>
      </c>
      <c r="CI449" s="240">
        <f t="shared" ca="1" si="936"/>
        <v>4.150598173070936E-4</v>
      </c>
      <c r="CJ449" s="240">
        <f t="shared" ca="1" si="937"/>
        <v>-4.8569627707375389E-4</v>
      </c>
      <c r="CK449" s="240">
        <f t="shared" ca="1" si="938"/>
        <v>1.2461697035414353E-4</v>
      </c>
      <c r="CL449" s="240">
        <f t="shared" ca="1" si="939"/>
        <v>3.4722931855805711E-4</v>
      </c>
      <c r="CM449" s="240">
        <f t="shared" ca="1" si="940"/>
        <v>-5.1043751719921833E-4</v>
      </c>
      <c r="CN449" s="240">
        <f t="shared" ca="1" si="941"/>
        <v>2.1993846218657651E-4</v>
      </c>
      <c r="CO449" s="240">
        <f t="shared" ca="1" si="942"/>
        <v>2.6605499182527989E-4</v>
      </c>
      <c r="CP449" s="240">
        <f t="shared" ca="1" si="943"/>
        <v>-5.155629297953746E-4</v>
      </c>
      <c r="CQ449" s="240">
        <f t="shared" ca="1" si="944"/>
        <v>3.0680784226009005E-4</v>
      </c>
      <c r="CR449" s="240">
        <f t="shared" ca="1" si="945"/>
        <v>1.7465632096201562E-4</v>
      </c>
      <c r="CS449" s="240">
        <f t="shared" ca="1" si="946"/>
        <v>-5.008755481305168E-4</v>
      </c>
      <c r="CT449" s="240">
        <f t="shared" ca="1" si="947"/>
        <v>3.8188676901536859E-4</v>
      </c>
      <c r="CU449" s="240">
        <f t="shared" ca="1" si="948"/>
        <v>7.6545705632574337E-5</v>
      </c>
      <c r="CV449" s="240">
        <f t="shared" ca="1" si="949"/>
        <v>-4.6693980004524694E-4</v>
      </c>
      <c r="CW449" s="240">
        <f t="shared" ca="1" si="950"/>
        <v>4.4229000140195404E-4</v>
      </c>
      <c r="CX449" s="240">
        <f t="shared" ca="1" si="951"/>
        <v>-2.4506518237000441E-5</v>
      </c>
      <c r="CY449" s="240">
        <f t="shared" ca="1" si="952"/>
        <v>-4.1505981730709517E-4</v>
      </c>
      <c r="CZ449" s="240">
        <f t="shared" ca="1" si="953"/>
        <v>4.8569627707375303E-4</v>
      </c>
      <c r="DA449" s="240">
        <f t="shared" ca="1" si="954"/>
        <v>-1.2461697035414106E-4</v>
      </c>
      <c r="DB449" s="240">
        <f t="shared" ca="1" si="955"/>
        <v>-3.4722931855805906E-4</v>
      </c>
      <c r="DC449" s="240">
        <f t="shared" ca="1" si="956"/>
        <v>5.10437517199218E-4</v>
      </c>
      <c r="DD449" s="240">
        <f t="shared" ca="1" si="957"/>
        <v>-2.199384621865742E-4</v>
      </c>
      <c r="DE449" s="240">
        <f t="shared" ca="1" si="958"/>
        <v>-2.6605499182528206E-4</v>
      </c>
      <c r="DF449" s="240">
        <f t="shared" ca="1" si="959"/>
        <v>5.1556292979537471E-4</v>
      </c>
      <c r="DG449" s="240">
        <f t="shared" ca="1" si="960"/>
        <v>-3.0680784226008804E-4</v>
      </c>
      <c r="DH449" s="240">
        <f t="shared" ca="1" si="961"/>
        <v>-1.7465632096201801E-4</v>
      </c>
      <c r="DI449" s="240">
        <f t="shared" ca="1" si="962"/>
        <v>5.0087554813051745E-4</v>
      </c>
      <c r="DJ449" s="240">
        <f t="shared" ca="1" si="963"/>
        <v>-3.8188676901536691E-4</v>
      </c>
      <c r="DK449" s="240">
        <f t="shared" ca="1" si="964"/>
        <v>-7.6545705632576844E-5</v>
      </c>
      <c r="DL449" s="240">
        <f t="shared" ca="1" si="965"/>
        <v>4.6693980004524802E-4</v>
      </c>
      <c r="DM449" s="240">
        <f t="shared" ca="1" si="966"/>
        <v>-4.422900014019528E-4</v>
      </c>
      <c r="DN449" s="240">
        <f t="shared" ca="1" si="967"/>
        <v>2.4506518236997914E-5</v>
      </c>
      <c r="DO449" s="240">
        <f t="shared" ca="1" si="968"/>
        <v>4.1505981730709663E-4</v>
      </c>
      <c r="DP449" s="240">
        <f t="shared" ca="1" si="969"/>
        <v>-4.8569627707375216E-4</v>
      </c>
      <c r="DQ449" s="240">
        <f t="shared" ca="1" si="970"/>
        <v>1.2461697035413862E-4</v>
      </c>
      <c r="DR449" s="240">
        <f t="shared" ca="1" si="971"/>
        <v>3.472293185580609E-4</v>
      </c>
      <c r="DS449" s="240">
        <f t="shared" ca="1" si="972"/>
        <v>-5.1043751719921757E-4</v>
      </c>
      <c r="DT449" s="240">
        <f t="shared" ca="1" si="973"/>
        <v>2.1993846218657193E-4</v>
      </c>
      <c r="DU449" s="240">
        <f t="shared" ca="1" si="974"/>
        <v>2.6605499182528417E-4</v>
      </c>
      <c r="DV449" s="240">
        <f t="shared" ca="1" si="975"/>
        <v>-5.1556292979537482E-4</v>
      </c>
      <c r="DW449" s="240">
        <f t="shared" ca="1" si="976"/>
        <v>3.0680784226008598E-4</v>
      </c>
      <c r="DX449" s="240">
        <f t="shared" ca="1" si="977"/>
        <v>1.7465632096202036E-4</v>
      </c>
      <c r="DY449" s="240">
        <f t="shared" ca="1" si="978"/>
        <v>-5.0087554813051799E-4</v>
      </c>
      <c r="DZ449" s="240">
        <f t="shared" ca="1" si="979"/>
        <v>3.8188676901536518E-4</v>
      </c>
      <c r="EA449" s="240">
        <f t="shared" ca="1" si="980"/>
        <v>7.6545705632579365E-5</v>
      </c>
      <c r="EB449" s="240">
        <f t="shared" ca="1" si="981"/>
        <v>-4.6693980004524911E-4</v>
      </c>
      <c r="EC449" s="240">
        <f t="shared" ca="1" si="982"/>
        <v>4.4229000140195149E-4</v>
      </c>
      <c r="ED449" s="240">
        <f t="shared" ca="1" si="983"/>
        <v>-2.4506518236995389E-5</v>
      </c>
      <c r="EE449" s="240">
        <f t="shared" ca="1" si="984"/>
        <v>-4.1505981730709815E-4</v>
      </c>
      <c r="EF449" s="240">
        <f t="shared" ca="1" si="985"/>
        <v>4.8569627707375129E-4</v>
      </c>
      <c r="EG449" s="240">
        <f t="shared" ca="1" si="986"/>
        <v>-1.2461697035413615E-4</v>
      </c>
      <c r="EH449" s="240">
        <f t="shared" ca="1" si="987"/>
        <v>-3.4722931855806275E-4</v>
      </c>
      <c r="EI449" s="240">
        <f t="shared" ca="1" si="988"/>
        <v>5.1043751719921724E-4</v>
      </c>
      <c r="EJ449" s="240">
        <f t="shared" ca="1" si="989"/>
        <v>-2.1993846218656965E-4</v>
      </c>
      <c r="EK449" s="240">
        <f t="shared" ca="1" si="990"/>
        <v>-2.6605499182528639E-4</v>
      </c>
      <c r="EL449" s="240">
        <f t="shared" ca="1" si="991"/>
        <v>5.1556292979537492E-4</v>
      </c>
      <c r="EM449" s="240">
        <f t="shared" ca="1" si="992"/>
        <v>-3.0680784226008392E-4</v>
      </c>
      <c r="EN449" s="240">
        <f t="shared" ca="1" si="993"/>
        <v>-1.7465632096202275E-4</v>
      </c>
      <c r="EO449" s="240">
        <f t="shared" ca="1" si="994"/>
        <v>5.0087554813051864E-4</v>
      </c>
      <c r="EP449" s="240">
        <f t="shared" ca="1" si="995"/>
        <v>-3.818867690153635E-4</v>
      </c>
      <c r="EQ449" s="240">
        <f t="shared" ca="1" si="996"/>
        <v>-7.6545705632581845E-5</v>
      </c>
      <c r="ER449" s="240">
        <f t="shared" ca="1" si="997"/>
        <v>4.6693980004525019E-4</v>
      </c>
      <c r="ES449" s="240">
        <f t="shared" ca="1" si="998"/>
        <v>-4.4229000140195014E-4</v>
      </c>
      <c r="ET449" s="240">
        <f t="shared" ca="1" si="999"/>
        <v>2.4506518236992862E-5</v>
      </c>
      <c r="EU449" s="240">
        <f t="shared" ca="1" si="1000"/>
        <v>4.1505981730709967E-4</v>
      </c>
      <c r="EV449" s="240">
        <f t="shared" ca="1" si="1001"/>
        <v>-4.8569627707375042E-4</v>
      </c>
      <c r="EW449" s="240">
        <f t="shared" ca="1" si="1002"/>
        <v>1.2461697035413372E-4</v>
      </c>
      <c r="EX449" s="240">
        <f t="shared" ca="1" si="1003"/>
        <v>3.4722931855806459E-4</v>
      </c>
      <c r="EY449" s="240">
        <f t="shared" ca="1" si="1004"/>
        <v>-5.1043751719921681E-4</v>
      </c>
      <c r="EZ449" s="240">
        <f t="shared" ca="1" si="1005"/>
        <v>2.1993846218656737E-4</v>
      </c>
      <c r="FA449" s="240">
        <f t="shared" ca="1" si="1006"/>
        <v>2.6605499182528856E-4</v>
      </c>
      <c r="FB449" s="240">
        <f t="shared" ca="1" si="1007"/>
        <v>-5.1556292979537514E-4</v>
      </c>
      <c r="FC449" s="240">
        <f t="shared" ca="1" si="1008"/>
        <v>3.0680784226008186E-4</v>
      </c>
      <c r="FD449" s="240">
        <f t="shared" ca="1" si="1009"/>
        <v>1.7465632096202514E-4</v>
      </c>
      <c r="FE449" s="240">
        <f t="shared" ca="1" si="1010"/>
        <v>-5.0087554813051929E-4</v>
      </c>
      <c r="FF449" s="240">
        <f t="shared" ca="1" si="1011"/>
        <v>3.8188676901536176E-4</v>
      </c>
      <c r="FG449" s="240">
        <f t="shared" ca="1" si="1012"/>
        <v>7.6545705632584353E-5</v>
      </c>
      <c r="FH449" s="240">
        <f t="shared" ca="1" si="1013"/>
        <v>-4.6693980004525128E-4</v>
      </c>
      <c r="FI449" s="240">
        <f t="shared" ca="1" si="1014"/>
        <v>4.4229000140194884E-4</v>
      </c>
      <c r="FJ449" s="240">
        <f t="shared" ca="1" si="1015"/>
        <v>-2.4506518236990334E-5</v>
      </c>
      <c r="FK449" s="240">
        <f t="shared" ca="1" si="1016"/>
        <v>-4.1505981730710119E-4</v>
      </c>
      <c r="FL449" s="240">
        <f t="shared" ca="1" si="1017"/>
        <v>4.8569627707374956E-4</v>
      </c>
      <c r="FM449" s="240">
        <f t="shared" ca="1" si="1018"/>
        <v>-1.2461697035413128E-4</v>
      </c>
      <c r="FN449" s="240">
        <f t="shared" ca="1" si="1019"/>
        <v>-3.4722931855806649E-4</v>
      </c>
      <c r="FO449" s="240">
        <f t="shared" ca="1" si="1020"/>
        <v>5.1043751719921638E-4</v>
      </c>
      <c r="FP449" s="240">
        <f t="shared" ca="1" si="1021"/>
        <v>-2.1993846218656507E-4</v>
      </c>
      <c r="FQ449" s="240">
        <f t="shared" ca="1" si="1022"/>
        <v>-2.6605499182529073E-4</v>
      </c>
      <c r="FR449" s="240">
        <f t="shared" ca="1" si="1023"/>
        <v>5.1556292979537525E-4</v>
      </c>
      <c r="FS449" s="240">
        <f t="shared" ca="1" si="1024"/>
        <v>-3.0680784226007986E-4</v>
      </c>
      <c r="FT449" s="240">
        <f t="shared" ca="1" si="1025"/>
        <v>-1.7465632096202749E-4</v>
      </c>
      <c r="FU449" s="240">
        <f t="shared" ca="1" si="1026"/>
        <v>5.0087554813051983E-4</v>
      </c>
      <c r="FV449" s="240">
        <f t="shared" ca="1" si="1027"/>
        <v>-3.8188676901536008E-4</v>
      </c>
      <c r="FW449" s="240">
        <f t="shared" ca="1" si="1028"/>
        <v>-7.654570563258686E-5</v>
      </c>
      <c r="FX449" s="240">
        <f t="shared" ca="1" si="1029"/>
        <v>4.6693980004525236E-4</v>
      </c>
      <c r="FY449" s="240">
        <f t="shared" ca="1" si="1030"/>
        <v>-4.4229000140194754E-4</v>
      </c>
      <c r="FZ449" s="240">
        <f t="shared" ca="1" si="1031"/>
        <v>2.450651823698781E-5</v>
      </c>
      <c r="GA449" s="240">
        <f t="shared" ca="1" si="1032"/>
        <v>4.150598173071027E-4</v>
      </c>
      <c r="GB449" s="240">
        <f t="shared" ca="1" si="1033"/>
        <v>-4.8569627707374869E-4</v>
      </c>
      <c r="GC449" s="240">
        <f t="shared" ca="1" si="1034"/>
        <v>1.2461697035412881E-4</v>
      </c>
      <c r="GD449" s="240">
        <f t="shared" ca="1" si="1035"/>
        <v>3.4722931855806844E-4</v>
      </c>
      <c r="GE449" s="240">
        <f t="shared" ca="1" si="1036"/>
        <v>-5.1043751719921605E-4</v>
      </c>
      <c r="GF449" s="240">
        <f t="shared" ca="1" si="1037"/>
        <v>2.1993846218656277E-4</v>
      </c>
      <c r="GG449" s="240">
        <f t="shared" ca="1" si="1038"/>
        <v>2.660549918252929E-4</v>
      </c>
      <c r="GH449" s="240">
        <f t="shared" ca="1" si="1039"/>
        <v>-5.1556292979537536E-4</v>
      </c>
      <c r="GI449" s="240">
        <f t="shared" ca="1" si="1040"/>
        <v>3.068078422600778E-4</v>
      </c>
      <c r="GJ449" s="240">
        <f t="shared" ca="1" si="1041"/>
        <v>1.7465632096202988E-4</v>
      </c>
      <c r="GK449" s="240">
        <f t="shared" ca="1" si="1042"/>
        <v>-5.0087554813052059E-4</v>
      </c>
      <c r="GL449" s="240">
        <f t="shared" ca="1" si="1043"/>
        <v>3.8188676901535835E-4</v>
      </c>
      <c r="GM449" s="240">
        <f t="shared" ca="1" si="1044"/>
        <v>7.6545705632589353E-5</v>
      </c>
      <c r="GN449" s="240">
        <f t="shared" ca="1" si="1045"/>
        <v>-4.6693980004525344E-4</v>
      </c>
      <c r="GO449" s="240">
        <f t="shared" ca="1" si="1046"/>
        <v>4.4229000140194624E-4</v>
      </c>
      <c r="GP449" s="240">
        <f t="shared" ca="1" si="1047"/>
        <v>-2.4506518236985283E-5</v>
      </c>
      <c r="GQ449" s="240">
        <f t="shared" ca="1" si="1048"/>
        <v>-4.1505981730710417E-4</v>
      </c>
      <c r="GR449" s="240">
        <f t="shared" ca="1" si="1049"/>
        <v>4.8569627707374782E-4</v>
      </c>
      <c r="GS449" s="240">
        <f t="shared" ca="1" si="1050"/>
        <v>-1.2461697035412634E-4</v>
      </c>
      <c r="GT449" s="240">
        <f t="shared" ca="1" si="1051"/>
        <v>-3.4722931855807023E-4</v>
      </c>
      <c r="GU449" s="240">
        <f t="shared" ca="1" si="1052"/>
        <v>5.1043751719921572E-4</v>
      </c>
      <c r="GV449" s="240">
        <f t="shared" ca="1" si="1053"/>
        <v>-2.1993846218656052E-4</v>
      </c>
      <c r="GW449" s="240">
        <f t="shared" ca="1" si="1054"/>
        <v>-2.6605499182529512E-4</v>
      </c>
      <c r="GX449" s="240">
        <f t="shared" ca="1" si="1055"/>
        <v>5.1556292979537547E-4</v>
      </c>
      <c r="GY449" s="240">
        <f t="shared" ca="1" si="1056"/>
        <v>-3.0680784226007574E-4</v>
      </c>
      <c r="GZ449" s="240">
        <f t="shared" ca="1" si="1057"/>
        <v>-1.7465632096203226E-4</v>
      </c>
      <c r="HA449" s="240">
        <f t="shared" ca="1" si="1058"/>
        <v>5.0087554813052113E-4</v>
      </c>
      <c r="HB449" s="240">
        <f t="shared" ca="1" si="1059"/>
        <v>-3.8188676901535672E-4</v>
      </c>
      <c r="HC449" s="240">
        <f t="shared" ca="1" si="1060"/>
        <v>-7.6545705632591847E-5</v>
      </c>
      <c r="HD449" s="240">
        <f t="shared" ca="1" si="1061"/>
        <v>4.6693980004525453E-4</v>
      </c>
      <c r="HE449" s="240">
        <f t="shared" ca="1" si="1062"/>
        <v>-4.4229000140194499E-4</v>
      </c>
      <c r="HF449" s="240">
        <f t="shared" ca="1" si="1063"/>
        <v>2.4506518236982755E-5</v>
      </c>
      <c r="HG449" s="240">
        <f t="shared" ca="1" si="1064"/>
        <v>4.1505981730710563E-4</v>
      </c>
      <c r="HH449" s="240">
        <f t="shared" ca="1" si="1065"/>
        <v>-4.8569627707374695E-4</v>
      </c>
      <c r="HI449" s="240">
        <f t="shared" ca="1" si="1066"/>
        <v>1.2461697035412388E-4</v>
      </c>
      <c r="HJ449" s="240">
        <f t="shared" ca="1" si="1067"/>
        <v>3.4722931855807212E-4</v>
      </c>
      <c r="HK449" s="240">
        <f t="shared" ca="1" si="1068"/>
        <v>-5.104375171992154E-4</v>
      </c>
      <c r="HL449" s="240">
        <f t="shared" ca="1" si="1069"/>
        <v>2.1993846218655818E-4</v>
      </c>
      <c r="HM449" s="240">
        <f t="shared" ca="1" si="1070"/>
        <v>2.6605499182529729E-4</v>
      </c>
      <c r="HN449" s="240">
        <f t="shared" ca="1" si="1071"/>
        <v>-5.1556292979537557E-4</v>
      </c>
      <c r="HO449" s="240">
        <f t="shared" ca="1" si="1072"/>
        <v>3.0680784226007373E-4</v>
      </c>
      <c r="HP449" s="240">
        <f t="shared" ca="1" si="1073"/>
        <v>1.7465632096203462E-4</v>
      </c>
      <c r="HQ449" s="240">
        <f t="shared" ca="1" si="1074"/>
        <v>-5.0087554813052178E-4</v>
      </c>
      <c r="HR449" s="240">
        <f t="shared" ca="1" si="1075"/>
        <v>3.8188676901535499E-4</v>
      </c>
      <c r="HS449" s="240">
        <f t="shared" ca="1" si="1076"/>
        <v>7.6545705632594368E-5</v>
      </c>
      <c r="HT449" s="240">
        <f t="shared" ca="1" si="1077"/>
        <v>-4.6693980004525561E-4</v>
      </c>
      <c r="HU449" s="240">
        <f t="shared" ca="1" si="1078"/>
        <v>4.4229000140194363E-4</v>
      </c>
      <c r="HV449" s="240">
        <f t="shared" ca="1" si="1079"/>
        <v>-2.4506518236980231E-5</v>
      </c>
      <c r="HW449" s="240">
        <f t="shared" ca="1" si="1080"/>
        <v>-4.150598173071072E-4</v>
      </c>
      <c r="HX449" s="240">
        <f t="shared" ca="1" si="1081"/>
        <v>4.8569627707374614E-4</v>
      </c>
      <c r="HY449" s="240">
        <f t="shared" ca="1" si="1082"/>
        <v>-1.2461697035412144E-4</v>
      </c>
      <c r="HZ449" s="240">
        <f t="shared" ca="1" si="1083"/>
        <v>-3.4722931855807397E-4</v>
      </c>
      <c r="IA449" s="240">
        <f t="shared" ca="1" si="1084"/>
        <v>5.1043751719921497E-4</v>
      </c>
      <c r="IB449" s="240">
        <f t="shared" ca="1" si="1085"/>
        <v>-2.1993846218655591E-4</v>
      </c>
      <c r="IC449" s="240">
        <f t="shared" ca="1" si="1086"/>
        <v>-2.660549918252994E-4</v>
      </c>
      <c r="ID449" s="240">
        <f t="shared" ca="1" si="1087"/>
        <v>5.1556292979537568E-4</v>
      </c>
      <c r="IE449" s="240">
        <f t="shared" ca="1" si="1088"/>
        <v>4.0829848413708673E-4</v>
      </c>
      <c r="IF449" s="240">
        <f t="shared" ca="1" si="1089"/>
        <v>-1.7465632096203703E-4</v>
      </c>
      <c r="IG449" s="240">
        <f t="shared" ca="1" si="1090"/>
        <v>5.0087554813052233E-4</v>
      </c>
      <c r="IH449" s="240">
        <f t="shared" ca="1" si="1091"/>
        <v>-3.8188676901535325E-4</v>
      </c>
      <c r="II449" s="240">
        <f t="shared" ca="1" si="1092"/>
        <v>-7.6545705632596862E-5</v>
      </c>
      <c r="IJ449" s="240">
        <f t="shared" ca="1" si="1093"/>
        <v>4.6693980004525664E-4</v>
      </c>
      <c r="IK449" s="240">
        <f t="shared" ca="1" si="1094"/>
        <v>-4.4229000140194233E-4</v>
      </c>
      <c r="IL449" s="240">
        <f t="shared" ca="1" si="1095"/>
        <v>2.4506518236977703E-5</v>
      </c>
      <c r="IM449" s="240">
        <f t="shared" ca="1" si="1096"/>
        <v>4.1505981730710867E-4</v>
      </c>
      <c r="IN449" s="240">
        <f t="shared" ca="1" si="1097"/>
        <v>-4.8569627707374533E-4</v>
      </c>
      <c r="IO449" s="240">
        <f t="shared" ca="1" si="1098"/>
        <v>1.2461697035411897E-4</v>
      </c>
      <c r="IP449" s="240">
        <f t="shared" ca="1" si="1099"/>
        <v>3.4722931855807592E-4</v>
      </c>
      <c r="IQ449" s="240">
        <f t="shared" ca="1" si="1100"/>
        <v>-5.1043751719921464E-4</v>
      </c>
      <c r="IR449" s="240">
        <f t="shared" ca="1" si="1101"/>
        <v>2.1993846218655363E-4</v>
      </c>
      <c r="IS449" s="240">
        <f t="shared" ca="1" si="1102"/>
        <v>2.6605499182530157E-4</v>
      </c>
      <c r="IT449" s="240">
        <f t="shared" ca="1" si="1103"/>
        <v>-5.1556292979537579E-4</v>
      </c>
      <c r="IU449" s="240">
        <f t="shared" ca="1" si="1104"/>
        <v>3.0680784226006966E-4</v>
      </c>
      <c r="IV449" s="240">
        <f t="shared" ca="1" si="1105"/>
        <v>1.7465632096203942E-4</v>
      </c>
      <c r="IW449" s="240">
        <f t="shared" ca="1" si="1106"/>
        <v>-5.0087554813052298E-4</v>
      </c>
      <c r="IX449" s="240">
        <f t="shared" ca="1" si="1107"/>
        <v>3.8188676901535157E-4</v>
      </c>
      <c r="IY449" s="240">
        <f t="shared" ca="1" si="1108"/>
        <v>7.6545705632599355E-5</v>
      </c>
      <c r="IZ449" s="240">
        <f t="shared" ca="1" si="1109"/>
        <v>-4.6693980004525773E-4</v>
      </c>
      <c r="JA449" s="240">
        <f t="shared" ca="1" si="1110"/>
        <v>4.4229000140194103E-4</v>
      </c>
      <c r="JB449" s="240">
        <f t="shared" ca="1" si="1111"/>
        <v>-2.4506518236975176E-5</v>
      </c>
    </row>
    <row r="450" spans="2:262">
      <c r="B450" s="248">
        <v>89</v>
      </c>
      <c r="C450" s="247">
        <f t="shared" si="1112"/>
        <v>1.7382812500000011E-3</v>
      </c>
      <c r="D450" s="244">
        <f t="shared" ca="1" si="855"/>
        <v>79.434197885263856</v>
      </c>
      <c r="E450" s="243">
        <f ca="1">CQ361</f>
        <v>-0.56580211473613884</v>
      </c>
      <c r="F450" s="242">
        <v>89</v>
      </c>
      <c r="G450" s="240">
        <f t="shared" ca="1" si="856"/>
        <v>-6.1212394495393637E-5</v>
      </c>
      <c r="H450" s="240">
        <f t="shared" ca="1" si="857"/>
        <v>6.3751492420943031E-5</v>
      </c>
      <c r="I450" s="240">
        <f t="shared" ca="1" si="858"/>
        <v>-1.2204868606789685E-5</v>
      </c>
      <c r="J450" s="240">
        <f t="shared" ca="1" si="859"/>
        <v>-4.9696165783006971E-5</v>
      </c>
      <c r="K450" s="240">
        <f t="shared" ca="1" si="860"/>
        <v>6.9435787286619037E-5</v>
      </c>
      <c r="L450" s="240">
        <f t="shared" ca="1" si="861"/>
        <v>-3.0267224411357613E-5</v>
      </c>
      <c r="M450" s="240">
        <f t="shared" ca="1" si="862"/>
        <v>-3.4579555791535213E-5</v>
      </c>
      <c r="N450" s="240">
        <f t="shared" ca="1" si="863"/>
        <v>7.0089607372070389E-5</v>
      </c>
      <c r="O450" s="240">
        <f t="shared" ca="1" si="864"/>
        <v>-4.613678432466219E-5</v>
      </c>
      <c r="P450" s="240">
        <f t="shared" ca="1" si="865"/>
        <v>-1.6957730692432369E-5</v>
      </c>
      <c r="Q450" s="240">
        <f t="shared" ca="1" si="866"/>
        <v>6.566558480578308E-5</v>
      </c>
      <c r="R450" s="240">
        <f t="shared" ca="1" si="867"/>
        <v>-5.866383255839369E-5</v>
      </c>
      <c r="S450" s="240">
        <f t="shared" ca="1" si="868"/>
        <v>1.8926458483930053E-6</v>
      </c>
      <c r="T450" s="240">
        <f t="shared" ca="1" si="869"/>
        <v>5.6484230592478499E-5</v>
      </c>
      <c r="U450" s="241">
        <f t="shared" ca="1" si="870"/>
        <v>-6.6940811170560023E-5</v>
      </c>
      <c r="V450" s="240">
        <f t="shared" ca="1" si="871"/>
        <v>2.0605904231848933E-5</v>
      </c>
      <c r="W450" s="240">
        <f t="shared" ca="1" si="872"/>
        <v>4.3210714274019429E-5</v>
      </c>
      <c r="X450" s="240">
        <f t="shared" ca="1" si="873"/>
        <v>-7.0368070703841885E-5</v>
      </c>
      <c r="Y450" s="240">
        <f t="shared" ca="1" si="874"/>
        <v>3.7826308777064938E-5</v>
      </c>
      <c r="Z450" s="240">
        <f t="shared" ca="1" si="875"/>
        <v>2.680667381397227E-5</v>
      </c>
      <c r="AA450" s="240">
        <f t="shared" ca="1" si="876"/>
        <v>-6.8697313510568129E-5</v>
      </c>
      <c r="AB450" s="240">
        <f t="shared" ca="1" si="877"/>
        <v>5.2306277881597402E-5</v>
      </c>
      <c r="AC450" s="240">
        <f t="shared" ca="1" si="878"/>
        <v>8.4605469769642359E-6</v>
      </c>
      <c r="AD450" s="240">
        <f t="shared" ca="1" si="879"/>
        <v>-6.2049582388020664E-5</v>
      </c>
      <c r="AE450" s="240">
        <f t="shared" ca="1" si="880"/>
        <v>6.2996768649193019E-5</v>
      </c>
      <c r="AF450" s="240">
        <f t="shared" ca="1" si="881"/>
        <v>-1.049852845410008E-5</v>
      </c>
      <c r="AG450" s="240">
        <f t="shared" ca="1" si="882"/>
        <v>-5.0906491285784681E-5</v>
      </c>
      <c r="AH450" s="240">
        <f t="shared" ca="1" si="883"/>
        <v>6.9123277811492122E-5</v>
      </c>
      <c r="AI450" s="240">
        <f t="shared" ca="1" si="884"/>
        <v>-2.8697007877232351E-5</v>
      </c>
      <c r="AJ450" s="240">
        <f t="shared" ca="1" si="885"/>
        <v>-3.6075333401706812E-5</v>
      </c>
      <c r="AK450" s="240">
        <f t="shared" ca="1" si="886"/>
        <v>7.0241952838897201E-5</v>
      </c>
      <c r="AL450" s="240">
        <f t="shared" ca="1" si="887"/>
        <v>-4.4816450249939402E-5</v>
      </c>
      <c r="AM450" s="240">
        <f t="shared" ca="1" si="888"/>
        <v>-1.8630594510526132E-5</v>
      </c>
      <c r="AN450" s="240">
        <f t="shared" ca="1" si="889"/>
        <v>6.6271748110230044E-5</v>
      </c>
      <c r="AO450" s="240">
        <f t="shared" ca="1" si="890"/>
        <v>-5.7689036332375269E-5</v>
      </c>
      <c r="AP450" s="240">
        <f t="shared" ca="1" si="891"/>
        <v>1.6389124013589523E-7</v>
      </c>
      <c r="AQ450" s="240">
        <f t="shared" ca="1" si="892"/>
        <v>5.7500296495230923E-5</v>
      </c>
      <c r="AR450" s="240">
        <f t="shared" ca="1" si="893"/>
        <v>-6.6382174701953684E-5</v>
      </c>
      <c r="AS450" s="240">
        <f t="shared" ca="1" si="894"/>
        <v>1.8946503419800114E-5</v>
      </c>
      <c r="AT450" s="240">
        <f t="shared" ca="1" si="895"/>
        <v>4.4563070966259372E-5</v>
      </c>
      <c r="AU450" s="240">
        <f t="shared" ca="1" si="896"/>
        <v>-7.0266066014014087E-5</v>
      </c>
      <c r="AV450" s="240">
        <f t="shared" ca="1" si="897"/>
        <v>3.6356481812892781E-5</v>
      </c>
      <c r="AW450" s="240">
        <f t="shared" ca="1" si="898"/>
        <v>2.8397345936018718E-5</v>
      </c>
      <c r="AX450" s="240">
        <f t="shared" ca="1" si="899"/>
        <v>-6.9059330621864553E-5</v>
      </c>
      <c r="AY450" s="240">
        <f t="shared" ca="1" si="900"/>
        <v>5.1132510595787247E-5</v>
      </c>
      <c r="AZ450" s="240">
        <f t="shared" ca="1" si="901"/>
        <v>1.0174293724236239E-5</v>
      </c>
      <c r="BA450" s="240">
        <f t="shared" ca="1" si="902"/>
        <v>-6.2849393932400095E-5</v>
      </c>
      <c r="BB450" s="240">
        <f t="shared" ca="1" si="903"/>
        <v>6.2204097979609536E-5</v>
      </c>
      <c r="BC450" s="240">
        <f t="shared" ca="1" si="904"/>
        <v>-8.7858643804344923E-6</v>
      </c>
      <c r="BD450" s="240">
        <f t="shared" ca="1" si="905"/>
        <v>-5.2086152621728585E-5</v>
      </c>
      <c r="BE450" s="240">
        <f t="shared" ca="1" si="906"/>
        <v>6.8769131058497488E-5</v>
      </c>
      <c r="BF450" s="240">
        <f t="shared" ca="1" si="907"/>
        <v>-2.7109505338612089E-5</v>
      </c>
      <c r="BG450" s="240">
        <f t="shared" ca="1" si="908"/>
        <v>-3.7549380579980083E-5</v>
      </c>
      <c r="BH450" s="240">
        <f t="shared" ca="1" si="909"/>
        <v>7.0351987179849616E-5</v>
      </c>
      <c r="BI450" s="240">
        <f t="shared" ca="1" si="910"/>
        <v>-4.3469120421380678E-5</v>
      </c>
      <c r="BJ450" s="240">
        <f t="shared" ca="1" si="911"/>
        <v>-2.0292235955130029E-5</v>
      </c>
      <c r="BK450" s="240">
        <f t="shared" ca="1" si="912"/>
        <v>6.6837991791675937E-5</v>
      </c>
      <c r="BL450" s="240">
        <f t="shared" ca="1" si="913"/>
        <v>-5.6679490388001654E-5</v>
      </c>
      <c r="BM450" s="240">
        <f t="shared" ca="1" si="914"/>
        <v>-1.5649620900749825E-6</v>
      </c>
      <c r="BN450" s="240">
        <f t="shared" ca="1" si="915"/>
        <v>5.8481726369449348E-5</v>
      </c>
      <c r="BO450" s="240">
        <f t="shared" ca="1" si="916"/>
        <v>-6.5783552093496479E-5</v>
      </c>
      <c r="BP450" s="240">
        <f t="shared" ca="1" si="917"/>
        <v>1.7275689942546115E-5</v>
      </c>
      <c r="BQ450" s="240">
        <f t="shared" ca="1" si="918"/>
        <v>4.5888584530869412E-5</v>
      </c>
      <c r="BR450" s="240">
        <f t="shared" ca="1" si="919"/>
        <v>-7.012173567343683E-5</v>
      </c>
      <c r="BS450" s="240">
        <f t="shared" ca="1" si="920"/>
        <v>3.4864755063532942E-5</v>
      </c>
      <c r="BT450" s="240">
        <f t="shared" ca="1" si="921"/>
        <v>2.9970912558717559E-5</v>
      </c>
      <c r="BU450" s="240">
        <f t="shared" ca="1" si="922"/>
        <v>-6.9379748974689182E-5</v>
      </c>
      <c r="BV450" s="240">
        <f t="shared" ca="1" si="923"/>
        <v>4.9927942997562271E-5</v>
      </c>
      <c r="BW450" s="240">
        <f t="shared" ca="1" si="924"/>
        <v>1.1881911857410601E-5</v>
      </c>
      <c r="BX450" s="240">
        <f t="shared" ca="1" si="925"/>
        <v>-6.3611347351964884E-5</v>
      </c>
      <c r="BY450" s="240">
        <f t="shared" ca="1" si="926"/>
        <v>6.1373957887364612E-5</v>
      </c>
      <c r="BZ450" s="240">
        <f t="shared" ca="1" si="927"/>
        <v>-7.0679080305907566E-6</v>
      </c>
      <c r="CA450" s="240">
        <f t="shared" ca="1" si="928"/>
        <v>-5.3234439206959185E-5</v>
      </c>
      <c r="CB450" s="240">
        <f t="shared" ca="1" si="929"/>
        <v>6.8373560352396514E-5</v>
      </c>
      <c r="CC450" s="240">
        <f t="shared" ca="1" si="930"/>
        <v>-2.5505673047666012E-5</v>
      </c>
      <c r="CD450" s="240">
        <f t="shared" ca="1" si="931"/>
        <v>-3.9000809415454596E-5</v>
      </c>
      <c r="CE450" s="240">
        <f t="shared" ca="1" si="932"/>
        <v>7.0419644114355214E-5</v>
      </c>
      <c r="CF450" s="240">
        <f t="shared" ca="1" si="933"/>
        <v>-4.2095606420096013E-5</v>
      </c>
      <c r="CG450" s="240">
        <f t="shared" ca="1" si="934"/>
        <v>-2.1941654115570132E-5</v>
      </c>
      <c r="CH450" s="240">
        <f t="shared" ca="1" si="935"/>
        <v>6.7363974766099731E-5</v>
      </c>
      <c r="CI450" s="240">
        <f t="shared" ca="1" si="936"/>
        <v>-5.5635802838000953E-5</v>
      </c>
      <c r="CJ450" s="240">
        <f t="shared" ca="1" si="937"/>
        <v>-3.2928727456405009E-6</v>
      </c>
      <c r="CK450" s="240">
        <f t="shared" ca="1" si="938"/>
        <v>5.9427929038474859E-5</v>
      </c>
      <c r="CL450" s="240">
        <f t="shared" ca="1" si="939"/>
        <v>-6.5145303933062868E-5</v>
      </c>
      <c r="CM450" s="240">
        <f t="shared" ca="1" si="940"/>
        <v>1.5594470235651362E-5</v>
      </c>
      <c r="CN450" s="240">
        <f t="shared" ca="1" si="941"/>
        <v>4.7186456528044262E-5</v>
      </c>
      <c r="CO450" s="240">
        <f t="shared" ca="1" si="942"/>
        <v>-6.9935166621310581E-5</v>
      </c>
      <c r="CP450" s="240">
        <f t="shared" ca="1" si="943"/>
        <v>3.3352027089400867E-5</v>
      </c>
      <c r="CQ450" s="240">
        <f t="shared" ca="1" si="944"/>
        <v>3.1526425824375648E-5</v>
      </c>
      <c r="CR450" s="240">
        <f t="shared" ca="1" si="945"/>
        <v>-6.9658375561007209E-5</v>
      </c>
      <c r="CS450" s="240">
        <f t="shared" ca="1" si="946"/>
        <v>4.8693300673400175E-5</v>
      </c>
      <c r="CT450" s="240">
        <f t="shared" ca="1" si="947"/>
        <v>1.3582372771174378E-5</v>
      </c>
      <c r="CU450" s="240">
        <f t="shared" ca="1" si="948"/>
        <v>-6.4334983674467169E-5</v>
      </c>
      <c r="CV450" s="240">
        <f t="shared" ca="1" si="949"/>
        <v>6.0506848417808481E-5</v>
      </c>
      <c r="CW450" s="240">
        <f t="shared" ca="1" si="950"/>
        <v>-5.3456942372364972E-6</v>
      </c>
      <c r="CX450" s="240">
        <f t="shared" ca="1" si="951"/>
        <v>-5.4350659356576696E-5</v>
      </c>
      <c r="CY450" s="240">
        <f t="shared" ca="1" si="952"/>
        <v>6.7936803970191604E-5</v>
      </c>
      <c r="CZ450" s="240">
        <f t="shared" ca="1" si="953"/>
        <v>-2.3886477092992691E-5</v>
      </c>
      <c r="DA450" s="240">
        <f t="shared" ca="1" si="954"/>
        <v>-4.0428745621670607E-5</v>
      </c>
      <c r="DB450" s="240">
        <f t="shared" ca="1" si="955"/>
        <v>7.0444882888406364E-5</v>
      </c>
      <c r="DC450" s="240">
        <f t="shared" ca="1" si="956"/>
        <v>-4.0696735599560015E-5</v>
      </c>
      <c r="DD450" s="240">
        <f t="shared" ca="1" si="957"/>
        <v>-2.3577855444021359E-5</v>
      </c>
      <c r="DE450" s="240">
        <f t="shared" ca="1" si="958"/>
        <v>6.7849380201026228E-5</v>
      </c>
      <c r="DF450" s="240">
        <f t="shared" ca="1" si="959"/>
        <v>-5.4558602360727929E-5</v>
      </c>
      <c r="DG450" s="240">
        <f t="shared" ca="1" si="960"/>
        <v>-5.0187998977944856E-6</v>
      </c>
      <c r="DH450" s="240">
        <f t="shared" ca="1" si="961"/>
        <v>6.0338334545201008E-5</v>
      </c>
      <c r="DI450" s="240">
        <f t="shared" ca="1" si="962"/>
        <v>-6.4467814677480524E-5</v>
      </c>
      <c r="DJ450" s="240">
        <f t="shared" ca="1" si="963"/>
        <v>1.3903857003001451E-5</v>
      </c>
      <c r="DK450" s="240">
        <f t="shared" ca="1" si="964"/>
        <v>4.8455905168220383E-5</v>
      </c>
      <c r="DL450" s="240">
        <f t="shared" ca="1" si="965"/>
        <v>-6.9706471239855704E-5</v>
      </c>
      <c r="DM450" s="240">
        <f t="shared" ca="1" si="966"/>
        <v>3.1819209101262768E-5</v>
      </c>
      <c r="DN450" s="240">
        <f t="shared" ca="1" si="967"/>
        <v>3.3062948749967901E-5</v>
      </c>
      <c r="DO450" s="240">
        <f t="shared" ca="1" si="968"/>
        <v>-6.989504254658173E-5</v>
      </c>
      <c r="DP450" s="240">
        <f t="shared" ca="1" si="969"/>
        <v>4.7429327325673649E-5</v>
      </c>
      <c r="DQ450" s="240">
        <f t="shared" ca="1" si="970"/>
        <v>1.5274652171458435E-5</v>
      </c>
      <c r="DR450" s="240">
        <f t="shared" ca="1" si="971"/>
        <v>-6.5019867008443116E-5</v>
      </c>
      <c r="DS450" s="240">
        <f t="shared" ca="1" si="972"/>
        <v>5.9603291885261226E-5</v>
      </c>
      <c r="DT450" s="240">
        <f t="shared" ca="1" si="973"/>
        <v>-3.6202603975621098E-6</v>
      </c>
      <c r="DU450" s="240">
        <f t="shared" ca="1" si="974"/>
        <v>-5.5434140701297338E-5</v>
      </c>
      <c r="DV450" s="240">
        <f t="shared" ca="1" si="975"/>
        <v>6.7459124997595234E-5</v>
      </c>
      <c r="DW450" s="240">
        <f t="shared" ca="1" si="976"/>
        <v>-2.2252892817693338E-5</v>
      </c>
      <c r="DX450" s="240">
        <f t="shared" ca="1" si="977"/>
        <v>-4.1832329063252303E-5</v>
      </c>
      <c r="DY450" s="240">
        <f t="shared" ca="1" si="978"/>
        <v>7.0427688299109327E-5</v>
      </c>
      <c r="DZ450" s="240">
        <f t="shared" ca="1" si="979"/>
        <v>-3.9273350587246152E-5</v>
      </c>
      <c r="EA450" s="240">
        <f t="shared" ca="1" si="980"/>
        <v>-2.5199854353985921E-5</v>
      </c>
      <c r="EB450" s="240">
        <f t="shared" ca="1" si="981"/>
        <v>6.8293915706370327E-5</v>
      </c>
      <c r="EC450" s="240">
        <f t="shared" ca="1" si="982"/>
        <v>-5.3448537821469062E-5</v>
      </c>
      <c r="ED450" s="240">
        <f t="shared" ca="1" si="983"/>
        <v>-6.7417039125530591E-6</v>
      </c>
      <c r="EE450" s="240">
        <f t="shared" ca="1" si="984"/>
        <v>6.1212394495392824E-5</v>
      </c>
      <c r="EF450" s="240">
        <f t="shared" ca="1" si="985"/>
        <v>-6.3751492420942516E-5</v>
      </c>
      <c r="EG450" s="240">
        <f t="shared" ca="1" si="986"/>
        <v>1.2204868606789668E-5</v>
      </c>
      <c r="EH450" s="240">
        <f t="shared" ca="1" si="987"/>
        <v>4.9696165783006185E-5</v>
      </c>
      <c r="EI450" s="240">
        <f t="shared" ca="1" si="988"/>
        <v>-6.9435787286619417E-5</v>
      </c>
      <c r="EJ450" s="240">
        <f t="shared" ca="1" si="989"/>
        <v>3.0267224411357139E-5</v>
      </c>
      <c r="EK450" s="240">
        <f t="shared" ca="1" si="990"/>
        <v>3.4579555791534685E-5</v>
      </c>
      <c r="EL450" s="240">
        <f t="shared" ca="1" si="991"/>
        <v>-7.0089607372070213E-5</v>
      </c>
      <c r="EM450" s="240">
        <f t="shared" ca="1" si="992"/>
        <v>4.6136784324661418E-5</v>
      </c>
      <c r="EN450" s="240">
        <f t="shared" ca="1" si="993"/>
        <v>1.6957730692432386E-5</v>
      </c>
      <c r="EO450" s="240">
        <f t="shared" ca="1" si="994"/>
        <v>-6.5665584805782632E-5</v>
      </c>
      <c r="EP450" s="240">
        <f t="shared" ca="1" si="995"/>
        <v>5.8663832558395066E-5</v>
      </c>
      <c r="EQ450" s="240">
        <f t="shared" ca="1" si="996"/>
        <v>-1.892645848392486E-6</v>
      </c>
      <c r="ER450" s="240">
        <f t="shared" ca="1" si="997"/>
        <v>-5.6484230592478065E-5</v>
      </c>
      <c r="ES450" s="240">
        <f t="shared" ca="1" si="998"/>
        <v>6.6940811170560646E-5</v>
      </c>
      <c r="ET450" s="240">
        <f t="shared" ca="1" si="999"/>
        <v>-2.0605904231847957E-5</v>
      </c>
      <c r="EU450" s="240">
        <f t="shared" ca="1" si="1000"/>
        <v>-4.3210714274019449E-5</v>
      </c>
      <c r="EV450" s="240">
        <f t="shared" ca="1" si="1001"/>
        <v>7.0368070703841939E-5</v>
      </c>
      <c r="EW450" s="240">
        <f t="shared" ca="1" si="1002"/>
        <v>-3.7826308777067039E-5</v>
      </c>
      <c r="EX450" s="240">
        <f t="shared" ca="1" si="1003"/>
        <v>-2.6806673813972748E-5</v>
      </c>
      <c r="EY450" s="240">
        <f t="shared" ca="1" si="1004"/>
        <v>6.8697313510567912E-5</v>
      </c>
      <c r="EZ450" s="240">
        <f t="shared" ca="1" si="1005"/>
        <v>-5.230627788159873E-5</v>
      </c>
      <c r="FA450" s="240">
        <f t="shared" ca="1" si="1006"/>
        <v>-8.4605469769652473E-6</v>
      </c>
      <c r="FB450" s="240">
        <f t="shared" ca="1" si="1007"/>
        <v>6.2049582388020434E-5</v>
      </c>
      <c r="FC450" s="240">
        <f t="shared" ca="1" si="1008"/>
        <v>-6.2996768649193697E-5</v>
      </c>
      <c r="FD450" s="240">
        <f t="shared" ca="1" si="1009"/>
        <v>1.0498528454098577E-5</v>
      </c>
      <c r="FE450" s="240">
        <f t="shared" ca="1" si="1010"/>
        <v>5.090649128578504E-5</v>
      </c>
      <c r="FF450" s="240">
        <f t="shared" ca="1" si="1011"/>
        <v>-6.9123277811492325E-5</v>
      </c>
      <c r="FG450" s="240">
        <f t="shared" ca="1" si="1012"/>
        <v>2.8697007877234163E-5</v>
      </c>
      <c r="FH450" s="240">
        <f t="shared" ca="1" si="1013"/>
        <v>3.6075333401707259E-5</v>
      </c>
      <c r="FI450" s="240">
        <f t="shared" ca="1" si="1014"/>
        <v>-7.0241952838897173E-5</v>
      </c>
      <c r="FJ450" s="240">
        <f t="shared" ca="1" si="1015"/>
        <v>4.4816450249940554E-5</v>
      </c>
      <c r="FK450" s="240">
        <f t="shared" ca="1" si="1016"/>
        <v>1.8630594510527595E-5</v>
      </c>
      <c r="FL450" s="240">
        <f t="shared" ca="1" si="1017"/>
        <v>-6.6271748110230221E-5</v>
      </c>
      <c r="FM450" s="240">
        <f t="shared" ca="1" si="1018"/>
        <v>5.768903633237554E-5</v>
      </c>
      <c r="FN450" s="240">
        <f t="shared" ca="1" si="1019"/>
        <v>-1.6389124013838212E-7</v>
      </c>
      <c r="FO450" s="240">
        <f t="shared" ca="1" si="1020"/>
        <v>-5.7500296495231234E-5</v>
      </c>
      <c r="FP450" s="240">
        <f t="shared" ca="1" si="1021"/>
        <v>6.6382174701953861E-5</v>
      </c>
      <c r="FQ450" s="240">
        <f t="shared" ca="1" si="1022"/>
        <v>-1.8946503419801543E-5</v>
      </c>
      <c r="FR450" s="240">
        <f t="shared" ca="1" si="1023"/>
        <v>-4.4563070966260544E-5</v>
      </c>
      <c r="FS450" s="240">
        <f t="shared" ca="1" si="1024"/>
        <v>7.0266066014014047E-5</v>
      </c>
      <c r="FT450" s="240">
        <f t="shared" ca="1" si="1025"/>
        <v>-3.6356481812894055E-5</v>
      </c>
      <c r="FU450" s="240">
        <f t="shared" ca="1" si="1026"/>
        <v>-2.8397345936016448E-5</v>
      </c>
      <c r="FV450" s="240">
        <f t="shared" ca="1" si="1027"/>
        <v>6.9059330621864661E-5</v>
      </c>
      <c r="FW450" s="240">
        <f t="shared" ca="1" si="1028"/>
        <v>-5.1132510595787579E-5</v>
      </c>
      <c r="FX450" s="240">
        <f t="shared" ca="1" si="1029"/>
        <v>-1.0174293724234769E-5</v>
      </c>
      <c r="FY450" s="240">
        <f t="shared" ca="1" si="1030"/>
        <v>6.2849393932400772E-5</v>
      </c>
      <c r="FZ450" s="240">
        <f t="shared" ca="1" si="1031"/>
        <v>-6.2204097979609753E-5</v>
      </c>
      <c r="GA450" s="240">
        <f t="shared" ca="1" si="1032"/>
        <v>8.7858643804359628E-6</v>
      </c>
      <c r="GB450" s="240">
        <f t="shared" ca="1" si="1033"/>
        <v>5.2086152621726904E-5</v>
      </c>
      <c r="GC450" s="240">
        <f t="shared" ca="1" si="1034"/>
        <v>-6.8769131058497366E-5</v>
      </c>
      <c r="GD450" s="240">
        <f t="shared" ca="1" si="1035"/>
        <v>2.7109505338612533E-5</v>
      </c>
      <c r="GE450" s="240">
        <f t="shared" ca="1" si="1036"/>
        <v>3.7549380579978823E-5</v>
      </c>
      <c r="GF450" s="240">
        <f t="shared" ca="1" si="1037"/>
        <v>-7.0351987179849697E-5</v>
      </c>
      <c r="GG450" s="240">
        <f t="shared" ca="1" si="1038"/>
        <v>4.3469120421381065E-5</v>
      </c>
      <c r="GH450" s="240">
        <f t="shared" ca="1" si="1039"/>
        <v>2.029223595512861E-5</v>
      </c>
      <c r="GI450" s="240">
        <f t="shared" ca="1" si="1040"/>
        <v>-6.6837991791675165E-5</v>
      </c>
      <c r="GJ450" s="240">
        <f t="shared" ca="1" si="1041"/>
        <v>5.6679490388001349E-5</v>
      </c>
      <c r="GK450" s="240">
        <f t="shared" ca="1" si="1042"/>
        <v>1.564962090074498E-6</v>
      </c>
      <c r="GL450" s="240">
        <f t="shared" ca="1" si="1043"/>
        <v>-5.8481726369447959E-5</v>
      </c>
      <c r="GM450" s="240">
        <f t="shared" ca="1" si="1044"/>
        <v>6.5783552093495937E-5</v>
      </c>
      <c r="GN450" s="240">
        <f t="shared" ca="1" si="1045"/>
        <v>-1.7275689942546586E-5</v>
      </c>
      <c r="GO450" s="240">
        <f t="shared" ca="1" si="1046"/>
        <v>-4.5888584530869046E-5</v>
      </c>
      <c r="GP450" s="240">
        <f t="shared" ca="1" si="1047"/>
        <v>7.0121735673436681E-5</v>
      </c>
      <c r="GQ450" s="240">
        <f t="shared" ca="1" si="1048"/>
        <v>-3.4864755063533369E-5</v>
      </c>
      <c r="GR450" s="240">
        <f t="shared" ca="1" si="1049"/>
        <v>-2.9970912558717122E-5</v>
      </c>
      <c r="GS450" s="240">
        <f t="shared" ca="1" si="1050"/>
        <v>6.9379748974688761E-5</v>
      </c>
      <c r="GT450" s="240">
        <f t="shared" ca="1" si="1051"/>
        <v>-4.9927942997561193E-5</v>
      </c>
      <c r="GU450" s="240">
        <f t="shared" ca="1" si="1052"/>
        <v>-1.1881911857410125E-5</v>
      </c>
      <c r="GV450" s="240">
        <f t="shared" ca="1" si="1053"/>
        <v>6.3611347351964667E-5</v>
      </c>
      <c r="GW450" s="240">
        <f t="shared" ca="1" si="1054"/>
        <v>-6.1373957887363867E-5</v>
      </c>
      <c r="GX450" s="240">
        <f t="shared" ca="1" si="1055"/>
        <v>7.0679080305912403E-6</v>
      </c>
      <c r="GY450" s="240">
        <f t="shared" ca="1" si="1056"/>
        <v>5.323443920695886E-5</v>
      </c>
      <c r="GZ450" s="240">
        <f t="shared" ca="1" si="1057"/>
        <v>-6.8373560352397096E-5</v>
      </c>
      <c r="HA450" s="240">
        <f t="shared" ca="1" si="1058"/>
        <v>2.5505673047664592E-5</v>
      </c>
      <c r="HB450" s="240">
        <f t="shared" ca="1" si="1059"/>
        <v>3.9000809415454189E-5</v>
      </c>
      <c r="HC450" s="240">
        <f t="shared" ca="1" si="1060"/>
        <v>-7.0419644114355146E-5</v>
      </c>
      <c r="HD450" s="240">
        <f t="shared" ca="1" si="1061"/>
        <v>4.20956064200948E-5</v>
      </c>
      <c r="HE450" s="240">
        <f t="shared" ca="1" si="1062"/>
        <v>2.1941654115569675E-5</v>
      </c>
      <c r="HF450" s="240">
        <f t="shared" ca="1" si="1063"/>
        <v>-6.7363974766099582E-5</v>
      </c>
      <c r="HG450" s="240">
        <f t="shared" ca="1" si="1064"/>
        <v>5.5635802838002477E-5</v>
      </c>
      <c r="HH450" s="240">
        <f t="shared" ca="1" si="1065"/>
        <v>3.2928727456420175E-6</v>
      </c>
      <c r="HI450" s="240">
        <f t="shared" ca="1" si="1066"/>
        <v>-5.9427929038474595E-5</v>
      </c>
      <c r="HJ450" s="240">
        <f t="shared" ca="1" si="1067"/>
        <v>6.5145303933063803E-5</v>
      </c>
      <c r="HK450" s="240">
        <f t="shared" ca="1" si="1068"/>
        <v>-1.5594470235649878E-5</v>
      </c>
      <c r="HL450" s="240">
        <f t="shared" ca="1" si="1069"/>
        <v>-4.718645652804391E-5</v>
      </c>
      <c r="HM450" s="240">
        <f t="shared" ca="1" si="1070"/>
        <v>6.9935166621310635E-5</v>
      </c>
      <c r="HN450" s="240">
        <f t="shared" ca="1" si="1071"/>
        <v>-3.3352027089403049E-5</v>
      </c>
      <c r="HO450" s="240">
        <f t="shared" ca="1" si="1072"/>
        <v>-3.1526425824377003E-5</v>
      </c>
      <c r="HP450" s="240">
        <f t="shared" ca="1" si="1073"/>
        <v>6.9658375561007128E-5</v>
      </c>
      <c r="HQ450" s="240">
        <f t="shared" ca="1" si="1074"/>
        <v>-4.8693300673401978E-5</v>
      </c>
      <c r="HR450" s="240">
        <f t="shared" ca="1" si="1075"/>
        <v>-1.3582372771175867E-5</v>
      </c>
      <c r="HS450" s="240">
        <f t="shared" ca="1" si="1076"/>
        <v>6.4334983674466979E-5</v>
      </c>
      <c r="HT450" s="240">
        <f t="shared" ca="1" si="1077"/>
        <v>-6.0506848417808731E-5</v>
      </c>
      <c r="HU450" s="240">
        <f t="shared" ca="1" si="1078"/>
        <v>5.3456942372389764E-6</v>
      </c>
      <c r="HV450" s="240">
        <f t="shared" ca="1" si="1079"/>
        <v>5.4350659356576397E-5</v>
      </c>
      <c r="HW450" s="240">
        <f t="shared" ca="1" si="1080"/>
        <v>-6.7936803970191739E-5</v>
      </c>
      <c r="HX450" s="240">
        <f t="shared" ca="1" si="1081"/>
        <v>2.3886477092995028E-5</v>
      </c>
      <c r="HY450" s="240">
        <f t="shared" ca="1" si="1082"/>
        <v>4.0428745621671847E-5</v>
      </c>
      <c r="HZ450" s="240">
        <f t="shared" ca="1" si="1083"/>
        <v>-7.0444882888406351E-5</v>
      </c>
      <c r="IA450" s="240">
        <f t="shared" ca="1" si="1084"/>
        <v>4.0696735599560415E-5</v>
      </c>
      <c r="IB450" s="240">
        <f t="shared" ca="1" si="1085"/>
        <v>2.3577855444019015E-5</v>
      </c>
      <c r="IC450" s="240">
        <f t="shared" ca="1" si="1086"/>
        <v>-6.7849380201026106E-5</v>
      </c>
      <c r="ID450" s="240">
        <f t="shared" ca="1" si="1087"/>
        <v>5.4558602360728234E-5</v>
      </c>
      <c r="IE450" s="240">
        <f t="shared" ca="1" si="1088"/>
        <v>1.8727817811263332E-5</v>
      </c>
      <c r="IF450" s="240">
        <f t="shared" ca="1" si="1089"/>
        <v>-6.03383345452018E-5</v>
      </c>
      <c r="IG450" s="240">
        <f t="shared" ca="1" si="1090"/>
        <v>6.446781467748234E-5</v>
      </c>
      <c r="IH450" s="240">
        <f t="shared" ca="1" si="1091"/>
        <v>-1.3903857003001922E-5</v>
      </c>
      <c r="II450" s="240">
        <f t="shared" ca="1" si="1092"/>
        <v>-4.8455905168221487E-5</v>
      </c>
      <c r="IJ450" s="240">
        <f t="shared" ca="1" si="1093"/>
        <v>6.9706471239856354E-5</v>
      </c>
      <c r="IK450" s="240">
        <f t="shared" ca="1" si="1094"/>
        <v>-3.1819209101263202E-5</v>
      </c>
      <c r="IL450" s="240">
        <f t="shared" ca="1" si="1095"/>
        <v>-3.3062948749969242E-5</v>
      </c>
      <c r="IM450" s="240">
        <f t="shared" ca="1" si="1096"/>
        <v>6.9895042546581419E-5</v>
      </c>
      <c r="IN450" s="240">
        <f t="shared" ca="1" si="1097"/>
        <v>-4.7429327325674008E-5</v>
      </c>
      <c r="IO450" s="240">
        <f t="shared" ca="1" si="1098"/>
        <v>-1.5274652171461871E-5</v>
      </c>
      <c r="IP450" s="240">
        <f t="shared" ca="1" si="1099"/>
        <v>6.5019867008442154E-5</v>
      </c>
      <c r="IQ450" s="240">
        <f t="shared" ca="1" si="1100"/>
        <v>-5.9603291885261483E-5</v>
      </c>
      <c r="IR450" s="240">
        <f t="shared" ca="1" si="1101"/>
        <v>3.6202603975585946E-6</v>
      </c>
      <c r="IS450" s="240">
        <f t="shared" ca="1" si="1102"/>
        <v>5.543414070129704E-5</v>
      </c>
      <c r="IT450" s="240">
        <f t="shared" ca="1" si="1103"/>
        <v>-6.7459124997595356E-5</v>
      </c>
      <c r="IU450" s="240">
        <f t="shared" ca="1" si="1104"/>
        <v>2.2252892817697597E-5</v>
      </c>
      <c r="IV450" s="240">
        <f t="shared" ca="1" si="1105"/>
        <v>4.1832329063251923E-5</v>
      </c>
      <c r="IW450" s="240">
        <f t="shared" ca="1" si="1106"/>
        <v>-7.0427688299109354E-5</v>
      </c>
      <c r="IX450" s="240">
        <f t="shared" ca="1" si="1107"/>
        <v>3.9273350587249879E-5</v>
      </c>
      <c r="IY450" s="240">
        <f t="shared" ca="1" si="1108"/>
        <v>2.5199854353985467E-5</v>
      </c>
      <c r="IZ450" s="240">
        <f t="shared" ca="1" si="1109"/>
        <v>-6.8293915706371181E-5</v>
      </c>
      <c r="JA450" s="240">
        <f t="shared" ca="1" si="1110"/>
        <v>5.3448537821471983E-5</v>
      </c>
      <c r="JB450" s="240">
        <f t="shared" ca="1" si="1111"/>
        <v>6.741703912552578E-6</v>
      </c>
    </row>
    <row r="451" spans="2:262">
      <c r="B451" s="248">
        <v>90</v>
      </c>
      <c r="C451" s="247">
        <f t="shared" si="1112"/>
        <v>1.7578125000000011E-3</v>
      </c>
      <c r="D451" s="244">
        <f t="shared" ca="1" si="855"/>
        <v>79.440515545542439</v>
      </c>
      <c r="E451" s="243">
        <f ca="1">CR361</f>
        <v>-0.55948445445755757</v>
      </c>
      <c r="F451" s="242">
        <v>90</v>
      </c>
      <c r="G451" s="240">
        <f t="shared" ca="1" si="856"/>
        <v>-3.5911976966853672E-4</v>
      </c>
      <c r="H451" s="240">
        <f t="shared" ca="1" si="857"/>
        <v>4.4975180808023036E-4</v>
      </c>
      <c r="I451" s="240">
        <f t="shared" ca="1" si="858"/>
        <v>-1.7671390886667861E-4</v>
      </c>
      <c r="J451" s="240">
        <f t="shared" ca="1" si="859"/>
        <v>-2.3921510286819118E-4</v>
      </c>
      <c r="K451" s="240">
        <f t="shared" ca="1" si="860"/>
        <v>4.6171444967201323E-4</v>
      </c>
      <c r="L451" s="240">
        <f t="shared" ca="1" si="861"/>
        <v>-3.1087085021925886E-4</v>
      </c>
      <c r="M451" s="240">
        <f t="shared" ca="1" si="862"/>
        <v>-9.1343351146845551E-5</v>
      </c>
      <c r="N451" s="240">
        <f t="shared" ca="1" si="863"/>
        <v>4.1969719171562679E-4</v>
      </c>
      <c r="O451" s="240">
        <f t="shared" ca="1" si="864"/>
        <v>-4.0868329925800712E-4</v>
      </c>
      <c r="P451" s="240">
        <f t="shared" ca="1" si="865"/>
        <v>6.7207522535708207E-5</v>
      </c>
      <c r="Q451" s="240">
        <f t="shared" ca="1" si="866"/>
        <v>3.286123503956444E-4</v>
      </c>
      <c r="R451" s="240">
        <f t="shared" ca="1" si="867"/>
        <v>-4.5871581969232731E-4</v>
      </c>
      <c r="S451" s="240">
        <f t="shared" ca="1" si="868"/>
        <v>2.1790103910514669E-4</v>
      </c>
      <c r="T451" s="240">
        <f t="shared" ca="1" si="869"/>
        <v>1.9910882480609775E-4</v>
      </c>
      <c r="U451" s="241">
        <f t="shared" ca="1" si="870"/>
        <v>-4.5511901601574345E-4</v>
      </c>
      <c r="V451" s="240">
        <f t="shared" ca="1" si="871"/>
        <v>3.4311933779762014E-4</v>
      </c>
      <c r="W451" s="240">
        <f t="shared" ca="1" si="872"/>
        <v>4.6327114247851487E-5</v>
      </c>
      <c r="X451" s="240">
        <f t="shared" ca="1" si="873"/>
        <v>-3.9831339727079159E-4</v>
      </c>
      <c r="Y451" s="240">
        <f t="shared" ca="1" si="874"/>
        <v>4.2822291320060798E-4</v>
      </c>
      <c r="Z451" s="240">
        <f t="shared" ca="1" si="875"/>
        <v>-1.1187078585185857E-4</v>
      </c>
      <c r="AA451" s="240">
        <f t="shared" ca="1" si="876"/>
        <v>-2.9494021455065767E-4</v>
      </c>
      <c r="AB451" s="240">
        <f t="shared" ca="1" si="877"/>
        <v>4.6326214720121236E-4</v>
      </c>
      <c r="AC451" s="240">
        <f t="shared" ca="1" si="878"/>
        <v>-2.5698966322020765E-4</v>
      </c>
      <c r="AD451" s="240">
        <f t="shared" ca="1" si="879"/>
        <v>-1.5708501991716544E-4</v>
      </c>
      <c r="AE451" s="240">
        <f t="shared" ca="1" si="880"/>
        <v>4.4414053744188086E-4</v>
      </c>
      <c r="AF451" s="240">
        <f t="shared" ca="1" si="881"/>
        <v>-3.7206339858488087E-4</v>
      </c>
      <c r="AG451" s="240">
        <f t="shared" ca="1" si="882"/>
        <v>-8.6472191367309784E-7</v>
      </c>
      <c r="AH451" s="240">
        <f t="shared" ca="1" si="883"/>
        <v>3.7309362706998775E-4</v>
      </c>
      <c r="AI451" s="240">
        <f t="shared" ca="1" si="884"/>
        <v>-4.4363850639863087E-4</v>
      </c>
      <c r="AJ451" s="240">
        <f t="shared" ca="1" si="885"/>
        <v>1.5545667234546641E-4</v>
      </c>
      <c r="AK451" s="240">
        <f t="shared" ca="1" si="886"/>
        <v>2.584276432088302E-4</v>
      </c>
      <c r="AL451" s="240">
        <f t="shared" ca="1" si="887"/>
        <v>-4.6334700698769999E-4</v>
      </c>
      <c r="AM451" s="240">
        <f t="shared" ca="1" si="888"/>
        <v>2.9360333639362045E-4</v>
      </c>
      <c r="AN451" s="240">
        <f t="shared" ca="1" si="889"/>
        <v>1.1354840041502879E-4</v>
      </c>
      <c r="AO451" s="240">
        <f t="shared" ca="1" si="890"/>
        <v>-4.2888474270053826E-4</v>
      </c>
      <c r="AP451" s="240">
        <f t="shared" ca="1" si="891"/>
        <v>3.9742428545322823E-4</v>
      </c>
      <c r="AQ451" s="240">
        <f t="shared" ca="1" si="892"/>
        <v>-4.4605998165239046E-5</v>
      </c>
      <c r="AR451" s="240">
        <f t="shared" ca="1" si="893"/>
        <v>-3.4428076128677719E-4</v>
      </c>
      <c r="AS451" s="240">
        <f t="shared" ca="1" si="894"/>
        <v>4.5478161826255896E-4</v>
      </c>
      <c r="AT451" s="240">
        <f t="shared" ca="1" si="895"/>
        <v>-1.9754542610311984E-4</v>
      </c>
      <c r="AU451" s="240">
        <f t="shared" ca="1" si="896"/>
        <v>-2.1942627239197643E-4</v>
      </c>
      <c r="AV451" s="240">
        <f t="shared" ca="1" si="897"/>
        <v>4.589695818056567E-4</v>
      </c>
      <c r="AW451" s="240">
        <f t="shared" ca="1" si="898"/>
        <v>-3.2738944893764789E-4</v>
      </c>
      <c r="AX451" s="240">
        <f t="shared" ca="1" si="899"/>
        <v>-6.8918247745019398E-5</v>
      </c>
      <c r="AY451" s="240">
        <f t="shared" ca="1" si="900"/>
        <v>4.0949855343473896E-4</v>
      </c>
      <c r="AZ451" s="240">
        <f t="shared" ca="1" si="901"/>
        <v>-4.189577591984441E-4</v>
      </c>
      <c r="BA451" s="240">
        <f t="shared" ca="1" si="902"/>
        <v>8.9647138097704215E-5</v>
      </c>
      <c r="BB451" s="240">
        <f t="shared" ca="1" si="903"/>
        <v>3.1215228356936434E-4</v>
      </c>
      <c r="BC451" s="240">
        <f t="shared" ca="1" si="904"/>
        <v>-4.6154493453369634E-4</v>
      </c>
      <c r="BD451" s="240">
        <f t="shared" ca="1" si="905"/>
        <v>2.3773170941809152E-4</v>
      </c>
      <c r="BE451" s="240">
        <f t="shared" ca="1" si="906"/>
        <v>1.7831170662139175E-4</v>
      </c>
      <c r="BF451" s="240">
        <f t="shared" ca="1" si="907"/>
        <v>-4.5017202865253102E-4</v>
      </c>
      <c r="BG451" s="240">
        <f t="shared" ca="1" si="908"/>
        <v>3.5802262211913279E-4</v>
      </c>
      <c r="BH451" s="240">
        <f t="shared" ca="1" si="909"/>
        <v>2.3624374674685459E-5</v>
      </c>
      <c r="BI451" s="240">
        <f t="shared" ca="1" si="910"/>
        <v>-3.8616866924468635E-4</v>
      </c>
      <c r="BJ451" s="240">
        <f t="shared" ca="1" si="911"/>
        <v>4.3645644069697386E-4</v>
      </c>
      <c r="BK451" s="240">
        <f t="shared" ca="1" si="912"/>
        <v>-1.3382492708417145E-4</v>
      </c>
      <c r="BL451" s="240">
        <f t="shared" ca="1" si="913"/>
        <v>-2.7701760872138759E-4</v>
      </c>
      <c r="BM451" s="240">
        <f t="shared" ca="1" si="914"/>
        <v>4.6386332077914881E-4</v>
      </c>
      <c r="BN451" s="240">
        <f t="shared" ca="1" si="915"/>
        <v>-2.7562850641399498E-4</v>
      </c>
      <c r="BO451" s="240">
        <f t="shared" ca="1" si="916"/>
        <v>-1.3547990164093667E-4</v>
      </c>
      <c r="BP451" s="240">
        <f t="shared" ca="1" si="917"/>
        <v>4.3703907277441894E-4</v>
      </c>
      <c r="BQ451" s="240">
        <f t="shared" ca="1" si="918"/>
        <v>-3.8520784173453281E-4</v>
      </c>
      <c r="BR451" s="240">
        <f t="shared" ca="1" si="919"/>
        <v>2.1897014038169092E-5</v>
      </c>
      <c r="BS451" s="240">
        <f t="shared" ca="1" si="920"/>
        <v>3.5911976966853586E-4</v>
      </c>
      <c r="BT451" s="240">
        <f t="shared" ca="1" si="921"/>
        <v>-4.4975180808023128E-4</v>
      </c>
      <c r="BU451" s="240">
        <f t="shared" ca="1" si="922"/>
        <v>1.7671390886667167E-4</v>
      </c>
      <c r="BV451" s="240">
        <f t="shared" ca="1" si="923"/>
        <v>2.3921510286819549E-4</v>
      </c>
      <c r="BW451" s="240">
        <f t="shared" ca="1" si="924"/>
        <v>-4.6171444967201344E-4</v>
      </c>
      <c r="BX451" s="240">
        <f t="shared" ca="1" si="925"/>
        <v>3.1087085021925815E-4</v>
      </c>
      <c r="BY451" s="240">
        <f t="shared" ca="1" si="926"/>
        <v>9.134335114684402E-5</v>
      </c>
      <c r="BZ451" s="240">
        <f t="shared" ca="1" si="927"/>
        <v>-4.1969719171562505E-4</v>
      </c>
      <c r="CA451" s="240">
        <f t="shared" ca="1" si="928"/>
        <v>4.0868329925800365E-4</v>
      </c>
      <c r="CB451" s="240">
        <f t="shared" ca="1" si="929"/>
        <v>-6.7207522535704046E-5</v>
      </c>
      <c r="CC451" s="240">
        <f t="shared" ca="1" si="930"/>
        <v>-3.2861235039564625E-4</v>
      </c>
      <c r="CD451" s="240">
        <f t="shared" ca="1" si="931"/>
        <v>4.5871581969232715E-4</v>
      </c>
      <c r="CE451" s="240">
        <f t="shared" ca="1" si="932"/>
        <v>-2.1790103910514881E-4</v>
      </c>
      <c r="CF451" s="240">
        <f t="shared" ca="1" si="933"/>
        <v>-1.9910882480609412E-4</v>
      </c>
      <c r="CG451" s="240">
        <f t="shared" ca="1" si="934"/>
        <v>4.5511901601574497E-4</v>
      </c>
      <c r="CH451" s="240">
        <f t="shared" ca="1" si="935"/>
        <v>-3.4311933779761737E-4</v>
      </c>
      <c r="CI451" s="240">
        <f t="shared" ca="1" si="936"/>
        <v>-4.6327114247852395E-5</v>
      </c>
      <c r="CJ451" s="240">
        <f t="shared" ca="1" si="937"/>
        <v>3.9831339727079202E-4</v>
      </c>
      <c r="CK451" s="240">
        <f t="shared" ca="1" si="938"/>
        <v>-4.282229132006089E-4</v>
      </c>
      <c r="CL451" s="240">
        <f t="shared" ca="1" si="939"/>
        <v>1.118707858518641E-4</v>
      </c>
      <c r="CM451" s="240">
        <f t="shared" ca="1" si="940"/>
        <v>2.9494021455066341E-4</v>
      </c>
      <c r="CN451" s="240">
        <f t="shared" ca="1" si="941"/>
        <v>-4.6326214720121219E-4</v>
      </c>
      <c r="CO451" s="240">
        <f t="shared" ca="1" si="942"/>
        <v>2.5698966322020695E-4</v>
      </c>
      <c r="CP451" s="240">
        <f t="shared" ca="1" si="943"/>
        <v>1.5708501991716631E-4</v>
      </c>
      <c r="CQ451" s="240">
        <f t="shared" ca="1" si="944"/>
        <v>-4.4414053744188021E-4</v>
      </c>
      <c r="CR451" s="240">
        <f t="shared" ca="1" si="945"/>
        <v>3.7206339858488429E-4</v>
      </c>
      <c r="CS451" s="240">
        <f t="shared" ca="1" si="946"/>
        <v>8.6472191367730251E-7</v>
      </c>
      <c r="CT451" s="240">
        <f t="shared" ca="1" si="947"/>
        <v>-3.7309362706999029E-4</v>
      </c>
      <c r="CU451" s="240">
        <f t="shared" ca="1" si="948"/>
        <v>4.4363850639863065E-4</v>
      </c>
      <c r="CV451" s="240">
        <f t="shared" ca="1" si="949"/>
        <v>-1.5545667234546559E-4</v>
      </c>
      <c r="CW451" s="240">
        <f t="shared" ca="1" si="950"/>
        <v>-2.5842764320882549E-4</v>
      </c>
      <c r="CX451" s="240">
        <f t="shared" ca="1" si="951"/>
        <v>4.6334700698769972E-4</v>
      </c>
      <c r="CY451" s="240">
        <f t="shared" ca="1" si="952"/>
        <v>-2.9360333639361465E-4</v>
      </c>
      <c r="CZ451" s="240">
        <f t="shared" ca="1" si="953"/>
        <v>-1.1354840041502967E-4</v>
      </c>
      <c r="DA451" s="240">
        <f t="shared" ca="1" si="954"/>
        <v>4.2888474270053858E-4</v>
      </c>
      <c r="DB451" s="240">
        <f t="shared" ca="1" si="955"/>
        <v>-3.9742428545322774E-4</v>
      </c>
      <c r="DC451" s="240">
        <f t="shared" ca="1" si="956"/>
        <v>4.4605998165244697E-5</v>
      </c>
      <c r="DD451" s="240">
        <f t="shared" ca="1" si="957"/>
        <v>3.4428076128678223E-4</v>
      </c>
      <c r="DE451" s="240">
        <f t="shared" ca="1" si="958"/>
        <v>-4.5478161826255755E-4</v>
      </c>
      <c r="DF451" s="240">
        <f t="shared" ca="1" si="959"/>
        <v>1.9754542610311902E-4</v>
      </c>
      <c r="DG451" s="240">
        <f t="shared" ca="1" si="960"/>
        <v>2.1942627239197719E-4</v>
      </c>
      <c r="DH451" s="240">
        <f t="shared" ca="1" si="961"/>
        <v>-4.5896958180565681E-4</v>
      </c>
      <c r="DI451" s="240">
        <f t="shared" ca="1" si="962"/>
        <v>3.273894489376519E-4</v>
      </c>
      <c r="DJ451" s="240">
        <f t="shared" ca="1" si="963"/>
        <v>6.8918247745026811E-5</v>
      </c>
      <c r="DK451" s="240">
        <f t="shared" ca="1" si="964"/>
        <v>-4.0949855343474248E-4</v>
      </c>
      <c r="DL451" s="240">
        <f t="shared" ca="1" si="965"/>
        <v>4.1895775919844366E-4</v>
      </c>
      <c r="DM451" s="240">
        <f t="shared" ca="1" si="966"/>
        <v>-8.9647138097703307E-5</v>
      </c>
      <c r="DN451" s="240">
        <f t="shared" ca="1" si="967"/>
        <v>-3.1215228356936499E-4</v>
      </c>
      <c r="DO451" s="240">
        <f t="shared" ca="1" si="968"/>
        <v>4.6154493453369689E-4</v>
      </c>
      <c r="DP451" s="240">
        <f t="shared" ca="1" si="969"/>
        <v>-2.3773170941808507E-4</v>
      </c>
      <c r="DQ451" s="240">
        <f t="shared" ca="1" si="970"/>
        <v>-1.7831170662139259E-4</v>
      </c>
      <c r="DR451" s="240">
        <f t="shared" ca="1" si="971"/>
        <v>4.5017202865253123E-4</v>
      </c>
      <c r="DS451" s="240">
        <f t="shared" ca="1" si="972"/>
        <v>-3.5802262211912379E-4</v>
      </c>
      <c r="DT451" s="240">
        <f t="shared" ca="1" si="973"/>
        <v>-2.362437467467979E-5</v>
      </c>
      <c r="DU451" s="240">
        <f t="shared" ca="1" si="974"/>
        <v>3.8616866924469047E-4</v>
      </c>
      <c r="DV451" s="240">
        <f t="shared" ca="1" si="975"/>
        <v>-4.3645644069697587E-4</v>
      </c>
      <c r="DW451" s="240">
        <f t="shared" ca="1" si="976"/>
        <v>1.3382492708417055E-4</v>
      </c>
      <c r="DX451" s="240">
        <f t="shared" ca="1" si="977"/>
        <v>2.7701760872137767E-4</v>
      </c>
      <c r="DY451" s="240">
        <f t="shared" ca="1" si="978"/>
        <v>-4.6386332077914886E-4</v>
      </c>
      <c r="DZ451" s="240">
        <f t="shared" ca="1" si="979"/>
        <v>2.756285064139837E-4</v>
      </c>
      <c r="EA451" s="240">
        <f t="shared" ca="1" si="980"/>
        <v>1.3547990164093751E-4</v>
      </c>
      <c r="EB451" s="240">
        <f t="shared" ca="1" si="981"/>
        <v>-4.3703907277441926E-4</v>
      </c>
      <c r="EC451" s="240">
        <f t="shared" ca="1" si="982"/>
        <v>3.8520784173453959E-4</v>
      </c>
      <c r="ED451" s="240">
        <f t="shared" ca="1" si="983"/>
        <v>-2.1897014038168184E-5</v>
      </c>
      <c r="EE451" s="240">
        <f t="shared" ca="1" si="984"/>
        <v>-3.5911976966854475E-4</v>
      </c>
      <c r="EF451" s="240">
        <f t="shared" ca="1" si="985"/>
        <v>4.4975180808023101E-4</v>
      </c>
      <c r="EG451" s="240">
        <f t="shared" ca="1" si="986"/>
        <v>-1.7671390886667083E-4</v>
      </c>
      <c r="EH451" s="240">
        <f t="shared" ca="1" si="987"/>
        <v>-2.3921510286818498E-4</v>
      </c>
      <c r="EI451" s="240">
        <f t="shared" ca="1" si="988"/>
        <v>4.617144496720135E-4</v>
      </c>
      <c r="EJ451" s="240">
        <f t="shared" ca="1" si="989"/>
        <v>-3.1087085021924774E-4</v>
      </c>
      <c r="EK451" s="240">
        <f t="shared" ca="1" si="990"/>
        <v>-9.1343351146844887E-5</v>
      </c>
      <c r="EL451" s="240">
        <f t="shared" ca="1" si="991"/>
        <v>4.1969719171563107E-4</v>
      </c>
      <c r="EM451" s="240">
        <f t="shared" ca="1" si="992"/>
        <v>-4.0868329925800945E-4</v>
      </c>
      <c r="EN451" s="240">
        <f t="shared" ca="1" si="993"/>
        <v>6.7207522535703152E-5</v>
      </c>
      <c r="EO451" s="240">
        <f t="shared" ca="1" si="994"/>
        <v>3.2861235039563763E-4</v>
      </c>
      <c r="EP451" s="240">
        <f t="shared" ca="1" si="995"/>
        <v>-4.5871581969232704E-4</v>
      </c>
      <c r="EQ451" s="240">
        <f t="shared" ca="1" si="996"/>
        <v>2.1790103910513637E-4</v>
      </c>
      <c r="ER451" s="240">
        <f t="shared" ca="1" si="997"/>
        <v>1.9910882480609493E-4</v>
      </c>
      <c r="ES451" s="240">
        <f t="shared" ca="1" si="998"/>
        <v>-4.5511901601574508E-4</v>
      </c>
      <c r="ET451" s="240">
        <f t="shared" ca="1" si="999"/>
        <v>3.4311933779762556E-4</v>
      </c>
      <c r="EU451" s="240">
        <f t="shared" ca="1" si="1000"/>
        <v>4.6327114247853303E-5</v>
      </c>
      <c r="EV451" s="240">
        <f t="shared" ca="1" si="1001"/>
        <v>-3.9831339727079928E-4</v>
      </c>
      <c r="EW451" s="240">
        <f t="shared" ca="1" si="1002"/>
        <v>4.2822291320060863E-4</v>
      </c>
      <c r="EX451" s="240">
        <f t="shared" ca="1" si="1003"/>
        <v>-1.1187078585185043E-4</v>
      </c>
      <c r="EY451" s="240">
        <f t="shared" ca="1" si="1004"/>
        <v>-2.9494021455065398E-4</v>
      </c>
      <c r="EZ451" s="240">
        <f t="shared" ca="1" si="1005"/>
        <v>4.6326214720121214E-4</v>
      </c>
      <c r="FA451" s="240">
        <f t="shared" ca="1" si="1006"/>
        <v>-2.5698966322021714E-4</v>
      </c>
      <c r="FB451" s="240">
        <f t="shared" ca="1" si="1007"/>
        <v>-1.5708501991716718E-4</v>
      </c>
      <c r="FC451" s="240">
        <f t="shared" ca="1" si="1008"/>
        <v>4.4414053744188417E-4</v>
      </c>
      <c r="FD451" s="240">
        <f t="shared" ca="1" si="1009"/>
        <v>-3.7206339858488369E-4</v>
      </c>
      <c r="FE451" s="240">
        <f t="shared" ca="1" si="1010"/>
        <v>-8.6472191367821392E-7</v>
      </c>
      <c r="FF451" s="240">
        <f t="shared" ca="1" si="1011"/>
        <v>3.7309362706998298E-4</v>
      </c>
      <c r="FG451" s="240">
        <f t="shared" ca="1" si="1012"/>
        <v>-4.4363850639863038E-4</v>
      </c>
      <c r="FH451" s="240">
        <f t="shared" ca="1" si="1013"/>
        <v>1.5545667234545231E-4</v>
      </c>
      <c r="FI451" s="240">
        <f t="shared" ca="1" si="1014"/>
        <v>2.5842764320882625E-4</v>
      </c>
      <c r="FJ451" s="240">
        <f t="shared" ca="1" si="1015"/>
        <v>-4.6334700698770042E-4</v>
      </c>
      <c r="FK451" s="240">
        <f t="shared" ca="1" si="1016"/>
        <v>2.9360333639362414E-4</v>
      </c>
      <c r="FL451" s="240">
        <f t="shared" ca="1" si="1017"/>
        <v>1.1354840041503055E-4</v>
      </c>
      <c r="FM451" s="240">
        <f t="shared" ca="1" si="1018"/>
        <v>-4.2888474270054395E-4</v>
      </c>
      <c r="FN451" s="240">
        <f t="shared" ca="1" si="1019"/>
        <v>3.9742428545322736E-4</v>
      </c>
      <c r="FO451" s="240">
        <f t="shared" ca="1" si="1020"/>
        <v>-4.460599816523067E-5</v>
      </c>
      <c r="FP451" s="240">
        <f t="shared" ca="1" si="1021"/>
        <v>-3.4428076128677399E-4</v>
      </c>
      <c r="FQ451" s="240">
        <f t="shared" ca="1" si="1022"/>
        <v>4.5478161826255738E-4</v>
      </c>
      <c r="FR451" s="240">
        <f t="shared" ca="1" si="1023"/>
        <v>-1.9754542610313014E-4</v>
      </c>
      <c r="FS451" s="240">
        <f t="shared" ca="1" si="1024"/>
        <v>-2.19426272391978E-4</v>
      </c>
      <c r="FT451" s="240">
        <f t="shared" ca="1" si="1025"/>
        <v>4.5896958180565887E-4</v>
      </c>
      <c r="FU451" s="240">
        <f t="shared" ca="1" si="1026"/>
        <v>-3.273894489376513E-4</v>
      </c>
      <c r="FV451" s="240">
        <f t="shared" ca="1" si="1027"/>
        <v>-6.8918247745027706E-5</v>
      </c>
      <c r="FW451" s="240">
        <f t="shared" ca="1" si="1028"/>
        <v>4.0949855343473668E-4</v>
      </c>
      <c r="FX451" s="240">
        <f t="shared" ca="1" si="1029"/>
        <v>-4.1895775919844328E-4</v>
      </c>
      <c r="FY451" s="240">
        <f t="shared" ca="1" si="1030"/>
        <v>8.9647138097689484E-5</v>
      </c>
      <c r="FZ451" s="240">
        <f t="shared" ca="1" si="1031"/>
        <v>3.1215228356936569E-4</v>
      </c>
      <c r="GA451" s="240">
        <f t="shared" ca="1" si="1032"/>
        <v>-4.6154493453369548E-4</v>
      </c>
      <c r="GB451" s="240">
        <f t="shared" ca="1" si="1033"/>
        <v>2.3773170941809564E-4</v>
      </c>
      <c r="GC451" s="240">
        <f t="shared" ca="1" si="1034"/>
        <v>1.7831170662139343E-4</v>
      </c>
      <c r="GD451" s="240">
        <f t="shared" ca="1" si="1035"/>
        <v>-4.5017202865252831E-4</v>
      </c>
      <c r="GE451" s="240">
        <f t="shared" ca="1" si="1036"/>
        <v>3.580226221191316E-4</v>
      </c>
      <c r="GF451" s="240">
        <f t="shared" ca="1" si="1037"/>
        <v>2.3624374674693868E-5</v>
      </c>
      <c r="GG451" s="240">
        <f t="shared" ca="1" si="1038"/>
        <v>-3.861686692446837E-4</v>
      </c>
      <c r="GH451" s="240">
        <f t="shared" ca="1" si="1039"/>
        <v>4.364564406969711E-4</v>
      </c>
      <c r="GI451" s="240">
        <f t="shared" ca="1" si="1040"/>
        <v>-1.3382492708418232E-4</v>
      </c>
      <c r="GJ451" s="240">
        <f t="shared" ca="1" si="1041"/>
        <v>-2.77017608721389E-4</v>
      </c>
      <c r="GK451" s="240">
        <f t="shared" ca="1" si="1042"/>
        <v>4.6386332077914881E-4</v>
      </c>
      <c r="GL451" s="240">
        <f t="shared" ca="1" si="1043"/>
        <v>-2.7562850641399351E-4</v>
      </c>
      <c r="GM451" s="240">
        <f t="shared" ca="1" si="1044"/>
        <v>-1.3547990164095104E-4</v>
      </c>
      <c r="GN451" s="240">
        <f t="shared" ca="1" si="1045"/>
        <v>4.3703907277441514E-4</v>
      </c>
      <c r="GO451" s="240">
        <f t="shared" ca="1" si="1046"/>
        <v>-3.8520784173453178E-4</v>
      </c>
      <c r="GP451" s="240">
        <f t="shared" ca="1" si="1047"/>
        <v>2.1897014038180446E-5</v>
      </c>
      <c r="GQ451" s="240">
        <f t="shared" ca="1" si="1048"/>
        <v>3.5911976966853705E-4</v>
      </c>
      <c r="GR451" s="240">
        <f t="shared" ca="1" si="1049"/>
        <v>-4.4975180808022759E-4</v>
      </c>
      <c r="GS451" s="240">
        <f t="shared" ca="1" si="1050"/>
        <v>1.7671390886668216E-4</v>
      </c>
      <c r="GT451" s="240">
        <f t="shared" ca="1" si="1051"/>
        <v>2.3921510286819707E-4</v>
      </c>
      <c r="GU451" s="240">
        <f t="shared" ca="1" si="1052"/>
        <v>-4.6171444967201236E-4</v>
      </c>
      <c r="GV451" s="240">
        <f t="shared" ca="1" si="1053"/>
        <v>3.1087085021925685E-4</v>
      </c>
      <c r="GW451" s="240">
        <f t="shared" ca="1" si="1054"/>
        <v>9.1343351146858711E-5</v>
      </c>
      <c r="GX451" s="240">
        <f t="shared" ca="1" si="1055"/>
        <v>-4.1969719171562581E-4</v>
      </c>
      <c r="GY451" s="240">
        <f t="shared" ca="1" si="1056"/>
        <v>4.0868329925800273E-4</v>
      </c>
      <c r="GZ451" s="240">
        <f t="shared" ca="1" si="1057"/>
        <v>-6.7207522535715295E-5</v>
      </c>
      <c r="HA451" s="240">
        <f t="shared" ca="1" si="1058"/>
        <v>-3.2861235039564749E-4</v>
      </c>
      <c r="HB451" s="240">
        <f t="shared" ca="1" si="1059"/>
        <v>4.5871581969232492E-4</v>
      </c>
      <c r="HC451" s="240">
        <f t="shared" ca="1" si="1060"/>
        <v>-2.1790103910514721E-4</v>
      </c>
      <c r="HD451" s="240">
        <f t="shared" ca="1" si="1061"/>
        <v>-1.9910882480610764E-4</v>
      </c>
      <c r="HE451" s="240">
        <f t="shared" ca="1" si="1062"/>
        <v>4.5511901601574275E-4</v>
      </c>
      <c r="HF451" s="240">
        <f t="shared" ca="1" si="1063"/>
        <v>-3.4311933779761612E-4</v>
      </c>
      <c r="HG451" s="240">
        <f t="shared" ca="1" si="1064"/>
        <v>-4.6327114247841085E-5</v>
      </c>
      <c r="HH451" s="240">
        <f t="shared" ca="1" si="1065"/>
        <v>3.9831339727079294E-4</v>
      </c>
      <c r="HI451" s="240">
        <f t="shared" ca="1" si="1066"/>
        <v>-4.2822291320060321E-4</v>
      </c>
      <c r="HJ451" s="240">
        <f t="shared" ca="1" si="1067"/>
        <v>1.1187078585186234E-4</v>
      </c>
      <c r="HK451" s="240">
        <f t="shared" ca="1" si="1068"/>
        <v>2.9494021455066482E-4</v>
      </c>
      <c r="HL451" s="240">
        <f t="shared" ca="1" si="1069"/>
        <v>-4.6326214720121274E-4</v>
      </c>
      <c r="HM451" s="240">
        <f t="shared" ca="1" si="1070"/>
        <v>2.5698966322020537E-4</v>
      </c>
      <c r="HN451" s="240">
        <f t="shared" ca="1" si="1071"/>
        <v>1.5708501991718043E-4</v>
      </c>
      <c r="HO451" s="240">
        <f t="shared" ca="1" si="1072"/>
        <v>-4.4414053744188064E-4</v>
      </c>
      <c r="HP451" s="240">
        <f t="shared" ca="1" si="1073"/>
        <v>3.7206339858487529E-4</v>
      </c>
      <c r="HQ451" s="240">
        <f t="shared" ca="1" si="1074"/>
        <v>8.6472191366593871E-7</v>
      </c>
      <c r="HR451" s="240">
        <f t="shared" ca="1" si="1075"/>
        <v>-3.7309362706999132E-4</v>
      </c>
      <c r="HS451" s="240">
        <f t="shared" ca="1" si="1076"/>
        <v>4.4363850639863396E-4</v>
      </c>
      <c r="HT451" s="240">
        <f t="shared" ca="1" si="1077"/>
        <v>-1.5545667234546389E-4</v>
      </c>
      <c r="HU451" s="240">
        <f t="shared" ca="1" si="1078"/>
        <v>-2.5842764320883796E-4</v>
      </c>
      <c r="HV451" s="240">
        <f t="shared" ca="1" si="1079"/>
        <v>4.6334700698769983E-4</v>
      </c>
      <c r="HW451" s="240">
        <f t="shared" ca="1" si="1080"/>
        <v>-2.936033363936133E-4</v>
      </c>
      <c r="HX451" s="240">
        <f t="shared" ca="1" si="1081"/>
        <v>-1.1354840041501868E-4</v>
      </c>
      <c r="HY451" s="240">
        <f t="shared" ca="1" si="1082"/>
        <v>4.2888474270053929E-4</v>
      </c>
      <c r="HZ451" s="240">
        <f t="shared" ca="1" si="1083"/>
        <v>-3.974242854532201E-4</v>
      </c>
      <c r="IA451" s="240">
        <f t="shared" ca="1" si="1084"/>
        <v>4.4605998165242881E-5</v>
      </c>
      <c r="IB451" s="240">
        <f t="shared" ca="1" si="1085"/>
        <v>3.4428076128678343E-4</v>
      </c>
      <c r="IC451" s="240">
        <f t="shared" ca="1" si="1086"/>
        <v>-4.5478161826255977E-4</v>
      </c>
      <c r="ID451" s="240">
        <f t="shared" ca="1" si="1087"/>
        <v>1.9754542610311737E-4</v>
      </c>
      <c r="IE451" s="240">
        <f t="shared" ca="1" si="1088"/>
        <v>-2.9479718521534942E-4</v>
      </c>
      <c r="IF451" s="240">
        <f t="shared" ca="1" si="1089"/>
        <v>-4.5896958180566098E-4</v>
      </c>
      <c r="IG451" s="240">
        <f t="shared" ca="1" si="1090"/>
        <v>3.2738944893764127E-4</v>
      </c>
      <c r="IH451" s="240">
        <f t="shared" ca="1" si="1091"/>
        <v>6.8918247745015563E-5</v>
      </c>
      <c r="II451" s="240">
        <f t="shared" ca="1" si="1092"/>
        <v>-4.0949855343473093E-4</v>
      </c>
      <c r="IJ451" s="240">
        <f t="shared" ca="1" si="1093"/>
        <v>4.1895775919843726E-4</v>
      </c>
      <c r="IK451" s="240">
        <f t="shared" ca="1" si="1094"/>
        <v>-8.9647138097701532E-5</v>
      </c>
      <c r="IL451" s="240">
        <f t="shared" ca="1" si="1095"/>
        <v>-3.1215228356935658E-4</v>
      </c>
      <c r="IM451" s="240">
        <f t="shared" ca="1" si="1096"/>
        <v>4.6154493453369407E-4</v>
      </c>
      <c r="IN451" s="240">
        <f t="shared" ca="1" si="1097"/>
        <v>-2.377317094180835E-4</v>
      </c>
      <c r="IO451" s="240">
        <f t="shared" ca="1" si="1098"/>
        <v>-1.783117066213821E-4</v>
      </c>
      <c r="IP451" s="240">
        <f t="shared" ca="1" si="1099"/>
        <v>4.5017202865252532E-4</v>
      </c>
      <c r="IQ451" s="240">
        <f t="shared" ca="1" si="1100"/>
        <v>-3.5802262211912265E-4</v>
      </c>
      <c r="IR451" s="240">
        <f t="shared" ca="1" si="1101"/>
        <v>-2.3624374674681606E-5</v>
      </c>
      <c r="IS451" s="240">
        <f t="shared" ca="1" si="1102"/>
        <v>3.8616866924467692E-4</v>
      </c>
      <c r="IT451" s="240">
        <f t="shared" ca="1" si="1103"/>
        <v>-4.3645644069696628E-4</v>
      </c>
      <c r="IU451" s="240">
        <f t="shared" ca="1" si="1104"/>
        <v>1.3382492708416882E-4</v>
      </c>
      <c r="IV451" s="240">
        <f t="shared" ca="1" si="1105"/>
        <v>2.7701760872137925E-4</v>
      </c>
      <c r="IW451" s="240">
        <f t="shared" ca="1" si="1106"/>
        <v>-4.6386332077914881E-4</v>
      </c>
      <c r="IX451" s="240">
        <f t="shared" ca="1" si="1107"/>
        <v>2.7562850641398213E-4</v>
      </c>
      <c r="IY451" s="240">
        <f t="shared" ca="1" si="1108"/>
        <v>1.354799016409393E-4</v>
      </c>
      <c r="IZ451" s="240">
        <f t="shared" ca="1" si="1109"/>
        <v>-4.3703907277441108E-4</v>
      </c>
      <c r="JA451" s="240">
        <f t="shared" ca="1" si="1110"/>
        <v>3.8520784173452392E-4</v>
      </c>
      <c r="JB451" s="240">
        <f t="shared" ca="1" si="1111"/>
        <v>-2.1897014038166368E-5</v>
      </c>
    </row>
    <row r="452" spans="2:262">
      <c r="B452" s="248">
        <v>91</v>
      </c>
      <c r="C452" s="247">
        <f t="shared" si="1112"/>
        <v>1.7773437500000011E-3</v>
      </c>
      <c r="D452" s="244">
        <f t="shared" ca="1" si="855"/>
        <v>79.452361668582995</v>
      </c>
      <c r="E452" s="243">
        <f ca="1">CS361</f>
        <v>-0.54763833141700924</v>
      </c>
      <c r="F452" s="242">
        <v>91</v>
      </c>
      <c r="G452" s="240">
        <f t="shared" ca="1" si="856"/>
        <v>-6.4816828113069215E-4</v>
      </c>
      <c r="H452" s="240">
        <f t="shared" ca="1" si="857"/>
        <v>8.4782029580431084E-4</v>
      </c>
      <c r="I452" s="240">
        <f t="shared" ca="1" si="858"/>
        <v>-3.9504337709775464E-4</v>
      </c>
      <c r="J452" s="240">
        <f t="shared" ca="1" si="859"/>
        <v>-3.6173396532392246E-4</v>
      </c>
      <c r="K452" s="240">
        <f t="shared" ca="1" si="860"/>
        <v>8.4014370280430305E-4</v>
      </c>
      <c r="L452" s="240">
        <f t="shared" ca="1" si="861"/>
        <v>-6.7203192786125464E-4</v>
      </c>
      <c r="M452" s="240">
        <f t="shared" ca="1" si="862"/>
        <v>-1.3233159006213463E-5</v>
      </c>
      <c r="N452" s="240">
        <f t="shared" ca="1" si="863"/>
        <v>6.8831484278885301E-4</v>
      </c>
      <c r="O452" s="240">
        <f t="shared" ca="1" si="864"/>
        <v>-8.3371291209226707E-4</v>
      </c>
      <c r="P452" s="240">
        <f t="shared" ca="1" si="865"/>
        <v>3.3753819919941111E-4</v>
      </c>
      <c r="Q452" s="240">
        <f t="shared" ca="1" si="866"/>
        <v>4.1838458574191856E-4</v>
      </c>
      <c r="R452" s="240">
        <f t="shared" ca="1" si="867"/>
        <v>-8.5234502752024619E-4</v>
      </c>
      <c r="S452" s="240">
        <f t="shared" ca="1" si="868"/>
        <v>6.3039458826761761E-4</v>
      </c>
      <c r="T452" s="240">
        <f t="shared" ca="1" si="869"/>
        <v>7.6667697053634299E-5</v>
      </c>
      <c r="U452" s="241">
        <f t="shared" ca="1" si="870"/>
        <v>-7.2473136667653988E-4</v>
      </c>
      <c r="V452" s="240">
        <f t="shared" ca="1" si="871"/>
        <v>8.1508756587452436E-4</v>
      </c>
      <c r="W452" s="240">
        <f t="shared" ca="1" si="872"/>
        <v>-2.7820387255441065E-4</v>
      </c>
      <c r="X452" s="240">
        <f t="shared" ca="1" si="873"/>
        <v>-4.7276794383984392E-4</v>
      </c>
      <c r="Y452" s="240">
        <f t="shared" ca="1" si="874"/>
        <v>8.599274206826502E-4</v>
      </c>
      <c r="Z452" s="240">
        <f t="shared" ca="1" si="875"/>
        <v>-5.8534108578112197E-4</v>
      </c>
      <c r="AA452" s="240">
        <f t="shared" ca="1" si="876"/>
        <v>-1.3968676620802837E-4</v>
      </c>
      <c r="AB452" s="240">
        <f t="shared" ca="1" si="877"/>
        <v>7.5722050849558089E-4</v>
      </c>
      <c r="AC452" s="240">
        <f t="shared" ca="1" si="878"/>
        <v>-7.9204518951598668E-4</v>
      </c>
      <c r="AD452" s="240">
        <f t="shared" ca="1" si="879"/>
        <v>2.1736193501972257E-4</v>
      </c>
      <c r="AE452" s="240">
        <f t="shared" ca="1" si="880"/>
        <v>5.2458933148825059E-4</v>
      </c>
      <c r="AF452" s="240">
        <f t="shared" ca="1" si="881"/>
        <v>-8.6284979264601095E-4</v>
      </c>
      <c r="AG452" s="240">
        <f t="shared" ca="1" si="882"/>
        <v>5.371155692352888E-4</v>
      </c>
      <c r="AH452" s="240">
        <f t="shared" ca="1" si="883"/>
        <v>2.0194886067351978E-4</v>
      </c>
      <c r="AI452" s="240">
        <f t="shared" ca="1" si="884"/>
        <v>-7.8560620677151625E-4</v>
      </c>
      <c r="AJ452" s="240">
        <f t="shared" ca="1" si="885"/>
        <v>7.6471065165058933E-4</v>
      </c>
      <c r="AK452" s="240">
        <f t="shared" ca="1" si="886"/>
        <v>-1.5534209432636707E-4</v>
      </c>
      <c r="AL452" s="240">
        <f t="shared" ca="1" si="887"/>
        <v>-5.7356792409752352E-4</v>
      </c>
      <c r="AM452" s="240">
        <f t="shared" ca="1" si="888"/>
        <v>8.6109630682345629E-4</v>
      </c>
      <c r="AN452" s="240">
        <f t="shared" ca="1" si="889"/>
        <v>-4.8597937688267431E-4</v>
      </c>
      <c r="AO452" s="240">
        <f t="shared" ca="1" si="890"/>
        <v>-2.6311657676564287E-4</v>
      </c>
      <c r="AP452" s="240">
        <f t="shared" ca="1" si="891"/>
        <v>8.0973463694597946E-4</v>
      </c>
      <c r="AQ452" s="240">
        <f t="shared" ca="1" si="892"/>
        <v>-7.3323208050736271E-4</v>
      </c>
      <c r="AR452" s="240">
        <f t="shared" ca="1" si="893"/>
        <v>9.2480441364599039E-5</v>
      </c>
      <c r="AS452" s="240">
        <f t="shared" ca="1" si="894"/>
        <v>6.1943830243068904E-4</v>
      </c>
      <c r="AT452" s="240">
        <f t="shared" ca="1" si="895"/>
        <v>-8.5467646550658636E-4</v>
      </c>
      <c r="AU452" s="240">
        <f t="shared" ca="1" si="896"/>
        <v>4.3220962018020122E-4</v>
      </c>
      <c r="AV452" s="240">
        <f t="shared" ca="1" si="897"/>
        <v>3.2285844133115199E-4</v>
      </c>
      <c r="AW452" s="240">
        <f t="shared" ca="1" si="898"/>
        <v>-8.2947504496530176E-4</v>
      </c>
      <c r="AX452" s="240">
        <f t="shared" ca="1" si="899"/>
        <v>6.977800611907254E-4</v>
      </c>
      <c r="AY452" s="240">
        <f t="shared" ca="1" si="900"/>
        <v>-2.9117628878328477E-5</v>
      </c>
      <c r="AZ452" s="240">
        <f t="shared" ca="1" si="901"/>
        <v>-6.619518909332171E-4</v>
      </c>
      <c r="BA452" s="240">
        <f t="shared" ca="1" si="902"/>
        <v>8.4362505837172713E-4</v>
      </c>
      <c r="BB452" s="240">
        <f t="shared" ca="1" si="903"/>
        <v>-3.7609768209819763E-4</v>
      </c>
      <c r="BC452" s="240">
        <f t="shared" ca="1" si="904"/>
        <v>-3.8085070802979795E-4</v>
      </c>
      <c r="BD452" s="240">
        <f t="shared" ca="1" si="905"/>
        <v>8.4472045584806565E-4</v>
      </c>
      <c r="BE452" s="240">
        <f t="shared" ca="1" si="906"/>
        <v>-6.585467112649961E-4</v>
      </c>
      <c r="BF452" s="240">
        <f t="shared" ca="1" si="907"/>
        <v>-3.4402974561661399E-5</v>
      </c>
      <c r="BG452" s="240">
        <f t="shared" ca="1" si="908"/>
        <v>7.0087830478554017E-4</v>
      </c>
      <c r="BH452" s="240">
        <f t="shared" ca="1" si="909"/>
        <v>-8.2800197395166582E-4</v>
      </c>
      <c r="BI452" s="240">
        <f t="shared" ca="1" si="910"/>
        <v>3.1794763809082666E-4</v>
      </c>
      <c r="BJ452" s="240">
        <f t="shared" ca="1" si="911"/>
        <v>4.3677911174372711E-4</v>
      </c>
      <c r="BK452" s="240">
        <f t="shared" ca="1" si="912"/>
        <v>-8.5538825339179366E-4</v>
      </c>
      <c r="BL452" s="240">
        <f t="shared" ca="1" si="913"/>
        <v>6.1574463965271783E-4</v>
      </c>
      <c r="BM452" s="240">
        <f t="shared" ca="1" si="914"/>
        <v>9.7737145301725597E-5</v>
      </c>
      <c r="BN452" s="240">
        <f t="shared" ca="1" si="915"/>
        <v>-7.3600659837829774E-4</v>
      </c>
      <c r="BO452" s="240">
        <f t="shared" ca="1" si="916"/>
        <v>8.0789187509449994E-4</v>
      </c>
      <c r="BP452" s="240">
        <f t="shared" ca="1" si="917"/>
        <v>-2.5807460828482568E-4</v>
      </c>
      <c r="BQ452" s="240">
        <f t="shared" ca="1" si="918"/>
        <v>-4.9034057160742028E-4</v>
      </c>
      <c r="BR452" s="240">
        <f t="shared" ca="1" si="919"/>
        <v>8.6142062787731427E-4</v>
      </c>
      <c r="BS452" s="240">
        <f t="shared" ca="1" si="920"/>
        <v>-5.6960579448841521E-4</v>
      </c>
      <c r="BT452" s="240">
        <f t="shared" ca="1" si="921"/>
        <v>-1.605416699832217E-4</v>
      </c>
      <c r="BU452" s="240">
        <f t="shared" ca="1" si="922"/>
        <v>7.6714640844489739E-4</v>
      </c>
      <c r="BV452" s="240">
        <f t="shared" ca="1" si="923"/>
        <v>-7.834037401683331E-4</v>
      </c>
      <c r="BW452" s="240">
        <f t="shared" ca="1" si="924"/>
        <v>1.9680304981624564E-4</v>
      </c>
      <c r="BX452" s="240">
        <f t="shared" ca="1" si="925"/>
        <v>5.4124483342920095E-4</v>
      </c>
      <c r="BY452" s="240">
        <f t="shared" ca="1" si="926"/>
        <v>-8.6278488934462768E-4</v>
      </c>
      <c r="BZ452" s="240">
        <f t="shared" ca="1" si="927"/>
        <v>5.203802061716598E-4</v>
      </c>
      <c r="CA452" s="240">
        <f t="shared" ca="1" si="928"/>
        <v>2.2247620544530374E-4</v>
      </c>
      <c r="CB452" s="240">
        <f t="shared" ca="1" si="929"/>
        <v>-7.9412898565657042E-4</v>
      </c>
      <c r="CC452" s="240">
        <f t="shared" ca="1" si="930"/>
        <v>7.5467027249804294E-4</v>
      </c>
      <c r="CD452" s="240">
        <f t="shared" ca="1" si="931"/>
        <v>-1.344649985692032E-4</v>
      </c>
      <c r="CE452" s="240">
        <f t="shared" ca="1" si="932"/>
        <v>-5.8921604260373916E-4</v>
      </c>
      <c r="CF452" s="240">
        <f t="shared" ca="1" si="933"/>
        <v>8.5947364474263865E-4</v>
      </c>
      <c r="CG452" s="240">
        <f t="shared" ca="1" si="934"/>
        <v>-4.6833463243055654E-4</v>
      </c>
      <c r="CH452" s="240">
        <f t="shared" ca="1" si="935"/>
        <v>-2.8320512307415668E-4</v>
      </c>
      <c r="CI452" s="240">
        <f t="shared" ca="1" si="936"/>
        <v>8.1680810908954483E-4</v>
      </c>
      <c r="CJ452" s="240">
        <f t="shared" ca="1" si="937"/>
        <v>-7.2184718123446414E-4</v>
      </c>
      <c r="CK452" s="240">
        <f t="shared" ca="1" si="938"/>
        <v>7.1398269844490309E-5</v>
      </c>
      <c r="CL452" s="240">
        <f t="shared" ca="1" si="939"/>
        <v>6.3399423899218707E-4</v>
      </c>
      <c r="CM452" s="240">
        <f t="shared" ca="1" si="940"/>
        <v>-8.5150483799274269E-4</v>
      </c>
      <c r="CN452" s="240">
        <f t="shared" ca="1" si="941"/>
        <v>4.1375111273855191E-4</v>
      </c>
      <c r="CO452" s="240">
        <f t="shared" ca="1" si="942"/>
        <v>3.4239932760346005E-4</v>
      </c>
      <c r="CP452" s="240">
        <f t="shared" ca="1" si="943"/>
        <v>-8.3506087860896975E-4</v>
      </c>
      <c r="CQ452" s="240">
        <f t="shared" ca="1" si="944"/>
        <v>6.8511233755305797E-4</v>
      </c>
      <c r="CR452" s="240">
        <f t="shared" ca="1" si="945"/>
        <v>-7.9446277093813103E-6</v>
      </c>
      <c r="CS452" s="240">
        <f t="shared" ca="1" si="946"/>
        <v>-6.7533676566863094E-4</v>
      </c>
      <c r="CT452" s="240">
        <f t="shared" ca="1" si="947"/>
        <v>8.3892165274915547E-4</v>
      </c>
      <c r="CU452" s="240">
        <f t="shared" ca="1" si="948"/>
        <v>-3.5692543991815796E-4</v>
      </c>
      <c r="CV452" s="240">
        <f t="shared" ca="1" si="949"/>
        <v>-3.9973804051008282E-4</v>
      </c>
      <c r="CW452" s="240">
        <f t="shared" ca="1" si="950"/>
        <v>8.4878838087535627E-4</v>
      </c>
      <c r="CX452" s="240">
        <f t="shared" ca="1" si="951"/>
        <v>-6.4466481075450886E-4</v>
      </c>
      <c r="CY452" s="240">
        <f t="shared" ca="1" si="952"/>
        <v>-5.5552067051628165E-5</v>
      </c>
      <c r="CZ452" s="240">
        <f t="shared" ca="1" si="953"/>
        <v>7.1301958389895421E-4</v>
      </c>
      <c r="DA452" s="240">
        <f t="shared" ca="1" si="954"/>
        <v>-8.2179227838294474E-4</v>
      </c>
      <c r="DB452" s="240">
        <f t="shared" ca="1" si="955"/>
        <v>2.9816555721386986E-4</v>
      </c>
      <c r="DC452" s="240">
        <f t="shared" ca="1" si="956"/>
        <v>4.54910538340831E-4</v>
      </c>
      <c r="DD452" s="240">
        <f t="shared" ca="1" si="957"/>
        <v>-8.5791622536452545E-4</v>
      </c>
      <c r="DE452" s="240">
        <f t="shared" ca="1" si="958"/>
        <v>6.0072378949104887E-4</v>
      </c>
      <c r="DF452" s="240">
        <f t="shared" ca="1" si="959"/>
        <v>1.1874772034813263E-4</v>
      </c>
      <c r="DG452" s="240">
        <f t="shared" ca="1" si="960"/>
        <v>-7.4683848722624545E-4</v>
      </c>
      <c r="DH452" s="240">
        <f t="shared" ca="1" si="961"/>
        <v>8.00209540457948E-4</v>
      </c>
      <c r="DI452" s="240">
        <f t="shared" ca="1" si="962"/>
        <v>-2.3778988952121761E-4</v>
      </c>
      <c r="DJ452" s="240">
        <f t="shared" ca="1" si="963"/>
        <v>-5.0761783654969001E-4</v>
      </c>
      <c r="DK452" s="240">
        <f t="shared" ca="1" si="964"/>
        <v>8.6239494749633632E-4</v>
      </c>
      <c r="DL452" s="240">
        <f t="shared" ca="1" si="965"/>
        <v>-5.535273939640549E-4</v>
      </c>
      <c r="DM452" s="240">
        <f t="shared" ca="1" si="966"/>
        <v>-1.8129986945943267E-4</v>
      </c>
      <c r="DN452" s="240">
        <f t="shared" ca="1" si="967"/>
        <v>7.766102080832266E-4</v>
      </c>
      <c r="DO452" s="240">
        <f t="shared" ca="1" si="968"/>
        <v>-7.7429039770094917E-4</v>
      </c>
      <c r="DP452" s="240">
        <f t="shared" ca="1" si="969"/>
        <v>1.7612561781451131E-4</v>
      </c>
      <c r="DQ452" s="240">
        <f t="shared" ca="1" si="970"/>
        <v>5.5757430972094575E-4</v>
      </c>
      <c r="DR452" s="240">
        <f t="shared" ca="1" si="971"/>
        <v>-8.6220027668750833E-4</v>
      </c>
      <c r="DS452" s="240">
        <f t="shared" ca="1" si="972"/>
        <v>5.0333138553010706E-4</v>
      </c>
      <c r="DT452" s="240">
        <f t="shared" ca="1" si="973"/>
        <v>2.4286953886983671E-4</v>
      </c>
      <c r="DU452" s="240">
        <f t="shared" ca="1" si="974"/>
        <v>-8.0217341093505063E-4</v>
      </c>
      <c r="DV452" s="240">
        <f t="shared" ca="1" si="975"/>
        <v>7.4417530819227056E-4</v>
      </c>
      <c r="DW452" s="240">
        <f t="shared" ca="1" si="976"/>
        <v>-1.1350690612485918E-4</v>
      </c>
      <c r="DX452" s="240">
        <f t="shared" ca="1" si="977"/>
        <v>-6.0450923939810587E-4</v>
      </c>
      <c r="DY452" s="240">
        <f t="shared" ca="1" si="978"/>
        <v>8.5733326787601591E-4</v>
      </c>
      <c r="DZ452" s="240">
        <f t="shared" ca="1" si="979"/>
        <v>-4.5040778070802264E-4</v>
      </c>
      <c r="EA452" s="240">
        <f t="shared" ca="1" si="980"/>
        <v>-3.0312307720625244E-4</v>
      </c>
      <c r="EB452" s="240">
        <f t="shared" ca="1" si="981"/>
        <v>8.2338956657061313E-4</v>
      </c>
      <c r="EC452" s="240">
        <f t="shared" ca="1" si="982"/>
        <v>-7.1002746821120116E-4</v>
      </c>
      <c r="ED452" s="240">
        <f t="shared" ca="1" si="983"/>
        <v>5.0273090676404934E-5</v>
      </c>
      <c r="EE452" s="240">
        <f t="shared" ca="1" si="984"/>
        <v>6.4816828113070429E-4</v>
      </c>
      <c r="EF452" s="240">
        <f t="shared" ca="1" si="985"/>
        <v>-8.4782029580430618E-4</v>
      </c>
      <c r="EG452" s="240">
        <f t="shared" ca="1" si="986"/>
        <v>3.950433770977284E-4</v>
      </c>
      <c r="EH452" s="240">
        <f t="shared" ca="1" si="987"/>
        <v>3.6173396532395487E-4</v>
      </c>
      <c r="EI452" s="240">
        <f t="shared" ca="1" si="988"/>
        <v>-8.4014370280430153E-4</v>
      </c>
      <c r="EJ452" s="240">
        <f t="shared" ca="1" si="989"/>
        <v>6.7203192786125638E-4</v>
      </c>
      <c r="EK452" s="240">
        <f t="shared" ca="1" si="990"/>
        <v>1.3233159006216959E-5</v>
      </c>
      <c r="EL452" s="240">
        <f t="shared" ca="1" si="991"/>
        <v>-6.8831484278885865E-4</v>
      </c>
      <c r="EM452" s="240">
        <f t="shared" ca="1" si="992"/>
        <v>8.3371291209226306E-4</v>
      </c>
      <c r="EN452" s="240">
        <f t="shared" ca="1" si="993"/>
        <v>-3.3753819919939094E-4</v>
      </c>
      <c r="EO452" s="240">
        <f t="shared" ca="1" si="994"/>
        <v>-4.1838458574194306E-4</v>
      </c>
      <c r="EP452" s="240">
        <f t="shared" ca="1" si="995"/>
        <v>8.5234502752025096E-4</v>
      </c>
      <c r="EQ452" s="240">
        <f t="shared" ca="1" si="996"/>
        <v>-6.3039458826762574E-4</v>
      </c>
      <c r="ER452" s="240">
        <f t="shared" ca="1" si="997"/>
        <v>-7.666769705362862E-5</v>
      </c>
      <c r="ES452" s="240">
        <f t="shared" ca="1" si="998"/>
        <v>7.2473136667653999E-4</v>
      </c>
      <c r="ET452" s="240">
        <f t="shared" ca="1" si="999"/>
        <v>-8.1508756587452219E-4</v>
      </c>
      <c r="EU452" s="240">
        <f t="shared" ca="1" si="1000"/>
        <v>2.7820387255439867E-4</v>
      </c>
      <c r="EV452" s="240">
        <f t="shared" ca="1" si="1001"/>
        <v>4.7276794383985975E-4</v>
      </c>
      <c r="EW452" s="240">
        <f t="shared" ca="1" si="1002"/>
        <v>-8.5992742068265236E-4</v>
      </c>
      <c r="EX452" s="240">
        <f t="shared" ca="1" si="1003"/>
        <v>5.853410857810992E-4</v>
      </c>
      <c r="EY452" s="240">
        <f t="shared" ca="1" si="1004"/>
        <v>1.396867662080651E-4</v>
      </c>
      <c r="EZ452" s="240">
        <f t="shared" ca="1" si="1005"/>
        <v>-7.5722050849557818E-4</v>
      </c>
      <c r="FA452" s="240">
        <f t="shared" ca="1" si="1006"/>
        <v>7.9204518951598646E-4</v>
      </c>
      <c r="FB452" s="240">
        <f t="shared" ca="1" si="1007"/>
        <v>-2.1736193501972214E-4</v>
      </c>
      <c r="FC452" s="240">
        <f t="shared" ca="1" si="1008"/>
        <v>-5.2458933148825579E-4</v>
      </c>
      <c r="FD452" s="240">
        <f t="shared" ca="1" si="1009"/>
        <v>8.6284979264601117E-4</v>
      </c>
      <c r="FE452" s="240">
        <f t="shared" ca="1" si="1010"/>
        <v>-5.3711556923527405E-4</v>
      </c>
      <c r="FF452" s="240">
        <f t="shared" ca="1" si="1011"/>
        <v>-2.0194886067354402E-4</v>
      </c>
      <c r="FG452" s="240">
        <f t="shared" ca="1" si="1012"/>
        <v>7.8560620677153165E-4</v>
      </c>
      <c r="FH452" s="240">
        <f t="shared" ca="1" si="1013"/>
        <v>-7.6471065165059486E-4</v>
      </c>
      <c r="FI452" s="240">
        <f t="shared" ca="1" si="1014"/>
        <v>1.5534209432636667E-4</v>
      </c>
      <c r="FJ452" s="240">
        <f t="shared" ca="1" si="1015"/>
        <v>5.7356792409752385E-4</v>
      </c>
      <c r="FK452" s="240">
        <f t="shared" ca="1" si="1016"/>
        <v>-8.6109630682345618E-4</v>
      </c>
      <c r="FL452" s="240">
        <f t="shared" ca="1" si="1017"/>
        <v>4.8597937688266385E-4</v>
      </c>
      <c r="FM452" s="240">
        <f t="shared" ca="1" si="1018"/>
        <v>2.6311657676565496E-4</v>
      </c>
      <c r="FN452" s="240">
        <f t="shared" ca="1" si="1019"/>
        <v>-8.0973463694598803E-4</v>
      </c>
      <c r="FO452" s="240">
        <f t="shared" ca="1" si="1020"/>
        <v>7.332320805073497E-4</v>
      </c>
      <c r="FP452" s="240">
        <f t="shared" ca="1" si="1021"/>
        <v>-9.2480441364562041E-5</v>
      </c>
      <c r="FQ452" s="240">
        <f t="shared" ca="1" si="1022"/>
        <v>-6.1943830243068069E-4</v>
      </c>
      <c r="FR452" s="240">
        <f t="shared" ca="1" si="1023"/>
        <v>8.5467646550658625E-4</v>
      </c>
      <c r="FS452" s="240">
        <f t="shared" ca="1" si="1024"/>
        <v>-4.3220962018020084E-4</v>
      </c>
      <c r="FT452" s="240">
        <f t="shared" ca="1" si="1025"/>
        <v>-3.2285844133116376E-4</v>
      </c>
      <c r="FU452" s="240">
        <f t="shared" ca="1" si="1026"/>
        <v>8.2947504496530512E-4</v>
      </c>
      <c r="FV452" s="240">
        <f t="shared" ca="1" si="1027"/>
        <v>-6.9778006119071076E-4</v>
      </c>
      <c r="FW452" s="240">
        <f t="shared" ca="1" si="1028"/>
        <v>2.9117628878303544E-5</v>
      </c>
      <c r="FX452" s="240">
        <f t="shared" ca="1" si="1029"/>
        <v>6.6195189093324084E-4</v>
      </c>
      <c r="FY452" s="240">
        <f t="shared" ca="1" si="1030"/>
        <v>-8.4362505837172962E-4</v>
      </c>
      <c r="FZ452" s="240">
        <f t="shared" ca="1" si="1031"/>
        <v>3.7609768209820831E-4</v>
      </c>
      <c r="GA452" s="240">
        <f t="shared" ca="1" si="1032"/>
        <v>3.8085070802979833E-4</v>
      </c>
      <c r="GB452" s="240">
        <f t="shared" ca="1" si="1033"/>
        <v>-8.4472045584806576E-4</v>
      </c>
      <c r="GC452" s="240">
        <f t="shared" ca="1" si="1034"/>
        <v>6.5854671126498797E-4</v>
      </c>
      <c r="GD452" s="240">
        <f t="shared" ca="1" si="1035"/>
        <v>3.4402974561674091E-5</v>
      </c>
      <c r="GE452" s="240">
        <f t="shared" ca="1" si="1036"/>
        <v>-7.0087830478555481E-4</v>
      </c>
      <c r="GF452" s="240">
        <f t="shared" ca="1" si="1037"/>
        <v>8.2800197395165888E-4</v>
      </c>
      <c r="GG452" s="240">
        <f t="shared" ca="1" si="1038"/>
        <v>-3.1794763809079207E-4</v>
      </c>
      <c r="GH452" s="240">
        <f t="shared" ca="1" si="1039"/>
        <v>-4.3677911174371686E-4</v>
      </c>
      <c r="GI452" s="240">
        <f t="shared" ca="1" si="1040"/>
        <v>8.5538825339179366E-4</v>
      </c>
      <c r="GJ452" s="240">
        <f t="shared" ca="1" si="1041"/>
        <v>-6.1574463965270883E-4</v>
      </c>
      <c r="GK452" s="240">
        <f t="shared" ca="1" si="1042"/>
        <v>-9.7737145301738214E-5</v>
      </c>
      <c r="GL452" s="240">
        <f t="shared" ca="1" si="1043"/>
        <v>7.3600659837830436E-4</v>
      </c>
      <c r="GM452" s="240">
        <f t="shared" ca="1" si="1044"/>
        <v>-8.078918750944956E-4</v>
      </c>
      <c r="GN452" s="240">
        <f t="shared" ca="1" si="1045"/>
        <v>2.5807460828479017E-4</v>
      </c>
      <c r="GO452" s="240">
        <f t="shared" ca="1" si="1046"/>
        <v>4.9034057160745096E-4</v>
      </c>
      <c r="GP452" s="240">
        <f t="shared" ca="1" si="1047"/>
        <v>-8.6142062787731644E-4</v>
      </c>
      <c r="GQ452" s="240">
        <f t="shared" ca="1" si="1048"/>
        <v>5.696057944884241E-4</v>
      </c>
      <c r="GR452" s="240">
        <f t="shared" ca="1" si="1049"/>
        <v>1.6054166998321007E-4</v>
      </c>
      <c r="GS452" s="240">
        <f t="shared" ca="1" si="1050"/>
        <v>-7.6714640844490324E-4</v>
      </c>
      <c r="GT452" s="240">
        <f t="shared" ca="1" si="1051"/>
        <v>7.8340374016832779E-4</v>
      </c>
      <c r="GU452" s="240">
        <f t="shared" ca="1" si="1052"/>
        <v>-1.9680304981623328E-4</v>
      </c>
      <c r="GV452" s="240">
        <f t="shared" ca="1" si="1053"/>
        <v>-5.4124483342921071E-4</v>
      </c>
      <c r="GW452" s="240">
        <f t="shared" ca="1" si="1054"/>
        <v>8.6278488934462703E-4</v>
      </c>
      <c r="GX452" s="240">
        <f t="shared" ca="1" si="1055"/>
        <v>-5.2038020617163009E-4</v>
      </c>
      <c r="GY452" s="240">
        <f t="shared" ca="1" si="1056"/>
        <v>-2.2247620544529225E-4</v>
      </c>
      <c r="GZ452" s="240">
        <f t="shared" ca="1" si="1057"/>
        <v>7.9412898565656576E-4</v>
      </c>
      <c r="HA452" s="240">
        <f t="shared" ca="1" si="1058"/>
        <v>-7.5467027249803676E-4</v>
      </c>
      <c r="HB452" s="240">
        <f t="shared" ca="1" si="1059"/>
        <v>1.3446499856919068E-4</v>
      </c>
      <c r="HC452" s="240">
        <f t="shared" ca="1" si="1060"/>
        <v>5.8921604260374848E-4</v>
      </c>
      <c r="HD452" s="240">
        <f t="shared" ca="1" si="1061"/>
        <v>-8.5947364474263746E-4</v>
      </c>
      <c r="HE452" s="240">
        <f t="shared" ca="1" si="1062"/>
        <v>4.6833463243052531E-4</v>
      </c>
      <c r="HF452" s="240">
        <f t="shared" ca="1" si="1063"/>
        <v>2.8320512307419187E-4</v>
      </c>
      <c r="HG452" s="240">
        <f t="shared" ca="1" si="1064"/>
        <v>-8.1680810908955675E-4</v>
      </c>
      <c r="HH452" s="240">
        <f t="shared" ca="1" si="1065"/>
        <v>7.2184718123447054E-4</v>
      </c>
      <c r="HI452" s="240">
        <f t="shared" ca="1" si="1066"/>
        <v>-7.1398269844502113E-5</v>
      </c>
      <c r="HJ452" s="240">
        <f t="shared" ca="1" si="1067"/>
        <v>-6.3399423899219575E-4</v>
      </c>
      <c r="HK452" s="240">
        <f t="shared" ca="1" si="1068"/>
        <v>8.5150483799274063E-4</v>
      </c>
      <c r="HL452" s="240">
        <f t="shared" ca="1" si="1069"/>
        <v>-4.137511127385408E-4</v>
      </c>
      <c r="HM452" s="240">
        <f t="shared" ca="1" si="1070"/>
        <v>-3.4239932760347165E-4</v>
      </c>
      <c r="HN452" s="240">
        <f t="shared" ca="1" si="1071"/>
        <v>8.3506087860897907E-4</v>
      </c>
      <c r="HO452" s="240">
        <f t="shared" ca="1" si="1072"/>
        <v>-6.8511233755303531E-4</v>
      </c>
      <c r="HP452" s="240">
        <f t="shared" ca="1" si="1073"/>
        <v>7.9446277093931484E-6</v>
      </c>
      <c r="HQ452" s="240">
        <f t="shared" ca="1" si="1074"/>
        <v>6.7533676566862346E-4</v>
      </c>
      <c r="HR452" s="240">
        <f t="shared" ca="1" si="1075"/>
        <v>-8.3892165274915265E-4</v>
      </c>
      <c r="HS452" s="240">
        <f t="shared" ca="1" si="1076"/>
        <v>3.5692543991814641E-4</v>
      </c>
      <c r="HT452" s="240">
        <f t="shared" ca="1" si="1077"/>
        <v>3.9973804051009399E-4</v>
      </c>
      <c r="HU452" s="240">
        <f t="shared" ca="1" si="1078"/>
        <v>-8.4878838087535855E-4</v>
      </c>
      <c r="HV452" s="240">
        <f t="shared" ca="1" si="1079"/>
        <v>6.4466481075450041E-4</v>
      </c>
      <c r="HW452" s="240">
        <f t="shared" ca="1" si="1080"/>
        <v>5.5552067051665299E-5</v>
      </c>
      <c r="HX452" s="240">
        <f t="shared" ca="1" si="1081"/>
        <v>-7.1301958389897503E-4</v>
      </c>
      <c r="HY452" s="240">
        <f t="shared" ca="1" si="1082"/>
        <v>8.2179227838294832E-4</v>
      </c>
      <c r="HZ452" s="240">
        <f t="shared" ca="1" si="1083"/>
        <v>-2.9816555721388102E-4</v>
      </c>
      <c r="IA452" s="240">
        <f t="shared" ca="1" si="1084"/>
        <v>-4.5491053834084184E-4</v>
      </c>
      <c r="IB452" s="240">
        <f t="shared" ca="1" si="1085"/>
        <v>8.5791622536453217E-4</v>
      </c>
      <c r="IC452" s="240">
        <f t="shared" ca="1" si="1086"/>
        <v>-6.00723789491075E-4</v>
      </c>
      <c r="ID452" s="240">
        <f t="shared" ca="1" si="1087"/>
        <v>-1.187477203480966E-4</v>
      </c>
      <c r="IE452" s="240">
        <f t="shared" ca="1" si="1088"/>
        <v>-8.7754569499427987E-4</v>
      </c>
      <c r="IF452" s="240">
        <f t="shared" ca="1" si="1089"/>
        <v>-8.0020954045795245E-4</v>
      </c>
      <c r="IG452" s="240">
        <f t="shared" ca="1" si="1090"/>
        <v>2.3778988952122902E-4</v>
      </c>
      <c r="IH452" s="240">
        <f t="shared" ca="1" si="1091"/>
        <v>5.0761783654968047E-4</v>
      </c>
      <c r="II452" s="240">
        <f t="shared" ca="1" si="1092"/>
        <v>-8.6239494749633687E-4</v>
      </c>
      <c r="IJ452" s="240">
        <f t="shared" ca="1" si="1093"/>
        <v>5.5352739396404514E-4</v>
      </c>
      <c r="IK452" s="240">
        <f t="shared" ca="1" si="1094"/>
        <v>1.8129986945944511E-4</v>
      </c>
      <c r="IL452" s="240">
        <f t="shared" ca="1" si="1095"/>
        <v>-7.7661020808323213E-4</v>
      </c>
      <c r="IM452" s="240">
        <f t="shared" ca="1" si="1096"/>
        <v>7.7429039770094354E-4</v>
      </c>
      <c r="IN452" s="240">
        <f t="shared" ca="1" si="1097"/>
        <v>-1.7612561781447488E-4</v>
      </c>
      <c r="IO452" s="240">
        <f t="shared" ca="1" si="1098"/>
        <v>-5.5757430972095551E-4</v>
      </c>
      <c r="IP452" s="240">
        <f t="shared" ca="1" si="1099"/>
        <v>8.6220027668750595E-4</v>
      </c>
      <c r="IQ452" s="240">
        <f t="shared" ca="1" si="1100"/>
        <v>-5.0333138553005697E-4</v>
      </c>
      <c r="IR452" s="240">
        <f t="shared" ca="1" si="1101"/>
        <v>-2.4286953886989599E-4</v>
      </c>
      <c r="IS452" s="240">
        <f t="shared" ca="1" si="1102"/>
        <v>8.021734109350734E-4</v>
      </c>
      <c r="IT452" s="240">
        <f t="shared" ca="1" si="1103"/>
        <v>-7.4417530819228899E-4</v>
      </c>
      <c r="IU452" s="240">
        <f t="shared" ca="1" si="1104"/>
        <v>1.1350690612489523E-4</v>
      </c>
      <c r="IV452" s="240">
        <f t="shared" ca="1" si="1105"/>
        <v>6.0450923939807985E-4</v>
      </c>
      <c r="IW452" s="240">
        <f t="shared" ca="1" si="1106"/>
        <v>-8.5733326787602003E-4</v>
      </c>
      <c r="IX452" s="240">
        <f t="shared" ca="1" si="1107"/>
        <v>4.5040778070801186E-4</v>
      </c>
      <c r="IY452" s="240">
        <f t="shared" ca="1" si="1108"/>
        <v>3.0312307720626425E-4</v>
      </c>
      <c r="IZ452" s="240">
        <f t="shared" ca="1" si="1109"/>
        <v>-8.2338956657061681E-4</v>
      </c>
      <c r="JA452" s="240">
        <f t="shared" ca="1" si="1110"/>
        <v>7.10027468211194E-4</v>
      </c>
      <c r="JB452" s="240">
        <f t="shared" ca="1" si="1111"/>
        <v>-5.0273090676392269E-5</v>
      </c>
    </row>
    <row r="453" spans="2:262">
      <c r="B453" s="248">
        <v>92</v>
      </c>
      <c r="C453" s="247">
        <f t="shared" si="1112"/>
        <v>1.7968750000000012E-3</v>
      </c>
      <c r="D453" s="244">
        <f t="shared" ca="1" si="855"/>
        <v>79.466045572985678</v>
      </c>
      <c r="E453" s="243">
        <f ca="1">CT361</f>
        <v>-0.53395442701432305</v>
      </c>
      <c r="F453" s="242">
        <v>92</v>
      </c>
      <c r="G453" s="240">
        <f t="shared" ca="1" si="856"/>
        <v>-3.6507972937041035E-4</v>
      </c>
      <c r="H453" s="240">
        <f t="shared" ca="1" si="857"/>
        <v>4.8614138441800626E-4</v>
      </c>
      <c r="I453" s="240">
        <f t="shared" ca="1" si="858"/>
        <v>-2.517299294871903E-4</v>
      </c>
      <c r="J453" s="240">
        <f t="shared" ca="1" si="859"/>
        <v>-1.6674983103868348E-4</v>
      </c>
      <c r="K453" s="240">
        <f t="shared" ca="1" si="860"/>
        <v>4.6329987537991691E-4</v>
      </c>
      <c r="L453" s="240">
        <f t="shared" ca="1" si="861"/>
        <v>-4.2107882795106288E-4</v>
      </c>
      <c r="M453" s="240">
        <f t="shared" ca="1" si="862"/>
        <v>7.0959285731389811E-5</v>
      </c>
      <c r="N453" s="240">
        <f t="shared" ca="1" si="863"/>
        <v>3.3104663931697717E-4</v>
      </c>
      <c r="O453" s="240">
        <f t="shared" ca="1" si="864"/>
        <v>-4.9098681518665939E-4</v>
      </c>
      <c r="P453" s="240">
        <f t="shared" ca="1" si="865"/>
        <v>2.9191083701764973E-4</v>
      </c>
      <c r="Q453" s="240">
        <f t="shared" ca="1" si="866"/>
        <v>1.206142660294887E-4</v>
      </c>
      <c r="R453" s="240">
        <f t="shared" ca="1" si="867"/>
        <v>-4.4494459770451881E-4</v>
      </c>
      <c r="S453" s="240">
        <f t="shared" ca="1" si="868"/>
        <v>4.4392546318779602E-4</v>
      </c>
      <c r="T453" s="240">
        <f t="shared" ca="1" si="869"/>
        <v>-1.183020673266276E-4</v>
      </c>
      <c r="U453" s="241">
        <f t="shared" ca="1" si="870"/>
        <v>-2.9382538915842158E-4</v>
      </c>
      <c r="V453" s="240">
        <f t="shared" ca="1" si="871"/>
        <v>4.911037745243701E-4</v>
      </c>
      <c r="W453" s="240">
        <f t="shared" ca="1" si="872"/>
        <v>-3.2928048361293577E-4</v>
      </c>
      <c r="X453" s="240">
        <f t="shared" ca="1" si="873"/>
        <v>-7.3317119703964463E-5</v>
      </c>
      <c r="Y453" s="240">
        <f t="shared" ca="1" si="874"/>
        <v>4.2230426032176775E-4</v>
      </c>
      <c r="Z453" s="240">
        <f t="shared" ca="1" si="875"/>
        <v>-4.6249685353968697E-4</v>
      </c>
      <c r="AA453" s="240">
        <f t="shared" ca="1" si="876"/>
        <v>1.6450553534302166E-4</v>
      </c>
      <c r="AB453" s="240">
        <f t="shared" ca="1" si="877"/>
        <v>2.5377443988097291E-4</v>
      </c>
      <c r="AC453" s="240">
        <f t="shared" ca="1" si="878"/>
        <v>-4.8649113604877958E-4</v>
      </c>
      <c r="AD453" s="240">
        <f t="shared" ca="1" si="879"/>
        <v>3.6347897914800549E-4</v>
      </c>
      <c r="AE453" s="240">
        <f t="shared" ca="1" si="880"/>
        <v>2.5313889436476513E-5</v>
      </c>
      <c r="AF453" s="240">
        <f t="shared" ca="1" si="881"/>
        <v>-3.9559690205712676E-4</v>
      </c>
      <c r="AG453" s="240">
        <f t="shared" ca="1" si="882"/>
        <v>4.7661414636549371E-4</v>
      </c>
      <c r="AH453" s="240">
        <f t="shared" ca="1" si="883"/>
        <v>-2.091247251261893E-4</v>
      </c>
      <c r="AI453" s="240">
        <f t="shared" ca="1" si="884"/>
        <v>-2.1127950402025024E-4</v>
      </c>
      <c r="AJ453" s="240">
        <f t="shared" ca="1" si="885"/>
        <v>4.771933219899333E-4</v>
      </c>
      <c r="AK453" s="240">
        <f t="shared" ca="1" si="886"/>
        <v>-3.941769734160583E-4</v>
      </c>
      <c r="AL453" s="240">
        <f t="shared" ca="1" si="887"/>
        <v>2.2933127424264271E-5</v>
      </c>
      <c r="AM453" s="240">
        <f t="shared" ca="1" si="888"/>
        <v>3.6507972937041371E-4</v>
      </c>
      <c r="AN453" s="240">
        <f t="shared" ca="1" si="889"/>
        <v>-4.8614138441800626E-4</v>
      </c>
      <c r="AO453" s="240">
        <f t="shared" ca="1" si="890"/>
        <v>2.517299294871884E-4</v>
      </c>
      <c r="AP453" s="240">
        <f t="shared" ca="1" si="891"/>
        <v>1.6674983103868725E-4</v>
      </c>
      <c r="AQ453" s="240">
        <f t="shared" ca="1" si="892"/>
        <v>-4.6329987537991891E-4</v>
      </c>
      <c r="AR453" s="240">
        <f t="shared" ca="1" si="893"/>
        <v>4.2107882795106217E-4</v>
      </c>
      <c r="AS453" s="240">
        <f t="shared" ca="1" si="894"/>
        <v>-7.0959285731386721E-5</v>
      </c>
      <c r="AT453" s="240">
        <f t="shared" ca="1" si="895"/>
        <v>-3.310466393169808E-4</v>
      </c>
      <c r="AU453" s="240">
        <f t="shared" ca="1" si="896"/>
        <v>4.9098681518665939E-4</v>
      </c>
      <c r="AV453" s="240">
        <f t="shared" ca="1" si="897"/>
        <v>-2.9191083701764865E-4</v>
      </c>
      <c r="AW453" s="240">
        <f t="shared" ca="1" si="898"/>
        <v>-1.2061426602949175E-4</v>
      </c>
      <c r="AX453" s="240">
        <f t="shared" ca="1" si="899"/>
        <v>4.4494459770452169E-4</v>
      </c>
      <c r="AY453" s="240">
        <f t="shared" ca="1" si="900"/>
        <v>-4.4392546318779548E-4</v>
      </c>
      <c r="AZ453" s="240">
        <f t="shared" ca="1" si="901"/>
        <v>1.1830206732662456E-4</v>
      </c>
      <c r="BA453" s="240">
        <f t="shared" ca="1" si="902"/>
        <v>2.9382538915842407E-4</v>
      </c>
      <c r="BB453" s="240">
        <f t="shared" ca="1" si="903"/>
        <v>-4.911037745243701E-4</v>
      </c>
      <c r="BC453" s="240">
        <f t="shared" ca="1" si="904"/>
        <v>3.2928048361293349E-4</v>
      </c>
      <c r="BD453" s="240">
        <f t="shared" ca="1" si="905"/>
        <v>7.3317119703967553E-5</v>
      </c>
      <c r="BE453" s="240">
        <f t="shared" ca="1" si="906"/>
        <v>-4.2230426032177117E-4</v>
      </c>
      <c r="BF453" s="240">
        <f t="shared" ca="1" si="907"/>
        <v>4.6249685353968713E-4</v>
      </c>
      <c r="BG453" s="240">
        <f t="shared" ca="1" si="908"/>
        <v>-1.6450553534301871E-4</v>
      </c>
      <c r="BH453" s="240">
        <f t="shared" ca="1" si="909"/>
        <v>-2.5377443988097557E-4</v>
      </c>
      <c r="BI453" s="240">
        <f t="shared" ca="1" si="910"/>
        <v>4.8649113604878056E-4</v>
      </c>
      <c r="BJ453" s="240">
        <f t="shared" ca="1" si="911"/>
        <v>-3.6347897914800338E-4</v>
      </c>
      <c r="BK453" s="240">
        <f t="shared" ca="1" si="912"/>
        <v>-2.5313889436472661E-5</v>
      </c>
      <c r="BL453" s="240">
        <f t="shared" ca="1" si="913"/>
        <v>3.9559690205713072E-4</v>
      </c>
      <c r="BM453" s="240">
        <f t="shared" ca="1" si="914"/>
        <v>-4.7661414636549382E-4</v>
      </c>
      <c r="BN453" s="240">
        <f t="shared" ca="1" si="915"/>
        <v>2.0912472512618011E-4</v>
      </c>
      <c r="BO453" s="240">
        <f t="shared" ca="1" si="916"/>
        <v>2.1127950402025303E-4</v>
      </c>
      <c r="BP453" s="240">
        <f t="shared" ca="1" si="917"/>
        <v>-4.7719332198993238E-4</v>
      </c>
      <c r="BQ453" s="240">
        <f t="shared" ca="1" si="918"/>
        <v>3.9417697341605229E-4</v>
      </c>
      <c r="BR453" s="240">
        <f t="shared" ca="1" si="919"/>
        <v>-2.293312742426114E-5</v>
      </c>
      <c r="BS453" s="240">
        <f t="shared" ca="1" si="920"/>
        <v>-3.6507972937041111E-4</v>
      </c>
      <c r="BT453" s="240">
        <f t="shared" ca="1" si="921"/>
        <v>4.861413844180048E-4</v>
      </c>
      <c r="BU453" s="240">
        <f t="shared" ca="1" si="922"/>
        <v>-2.5172992948718564E-4</v>
      </c>
      <c r="BV453" s="240">
        <f t="shared" ca="1" si="923"/>
        <v>-1.6674983103868361E-4</v>
      </c>
      <c r="BW453" s="240">
        <f t="shared" ca="1" si="924"/>
        <v>4.6329987537991989E-4</v>
      </c>
      <c r="BX453" s="240">
        <f t="shared" ca="1" si="925"/>
        <v>-4.210788279510606E-4</v>
      </c>
      <c r="BY453" s="240">
        <f t="shared" ca="1" si="926"/>
        <v>7.0959285731376706E-5</v>
      </c>
      <c r="BZ453" s="240">
        <f t="shared" ca="1" si="927"/>
        <v>3.3104663931698308E-4</v>
      </c>
      <c r="CA453" s="240">
        <f t="shared" ca="1" si="928"/>
        <v>-4.9098681518665928E-4</v>
      </c>
      <c r="CB453" s="240">
        <f t="shared" ca="1" si="929"/>
        <v>2.9191083701764052E-4</v>
      </c>
      <c r="CC453" s="240">
        <f t="shared" ca="1" si="930"/>
        <v>1.2061426602949477E-4</v>
      </c>
      <c r="CD453" s="240">
        <f t="shared" ca="1" si="931"/>
        <v>-4.4494459770452001E-4</v>
      </c>
      <c r="CE453" s="240">
        <f t="shared" ca="1" si="932"/>
        <v>4.4392546318779104E-4</v>
      </c>
      <c r="CF453" s="240">
        <f t="shared" ca="1" si="933"/>
        <v>-1.1830206732662153E-4</v>
      </c>
      <c r="CG453" s="240">
        <f t="shared" ca="1" si="934"/>
        <v>-2.9382538915842098E-4</v>
      </c>
      <c r="CH453" s="240">
        <f t="shared" ca="1" si="935"/>
        <v>4.9110377452437053E-4</v>
      </c>
      <c r="CI453" s="240">
        <f t="shared" ca="1" si="936"/>
        <v>-3.2928048361293111E-4</v>
      </c>
      <c r="CJ453" s="240">
        <f t="shared" ca="1" si="937"/>
        <v>-7.3317119703963731E-5</v>
      </c>
      <c r="CK453" s="240">
        <f t="shared" ca="1" si="938"/>
        <v>4.2230426032177285E-4</v>
      </c>
      <c r="CL453" s="240">
        <f t="shared" ca="1" si="939"/>
        <v>-4.6249685353968604E-4</v>
      </c>
      <c r="CM453" s="240">
        <f t="shared" ca="1" si="940"/>
        <v>1.6450553534300916E-4</v>
      </c>
      <c r="CN453" s="240">
        <f t="shared" ca="1" si="941"/>
        <v>2.5377443988097828E-4</v>
      </c>
      <c r="CO453" s="240">
        <f t="shared" ca="1" si="942"/>
        <v>-4.8649113604877991E-4</v>
      </c>
      <c r="CP453" s="240">
        <f t="shared" ca="1" si="943"/>
        <v>3.634789791479966E-4</v>
      </c>
      <c r="CQ453" s="240">
        <f t="shared" ca="1" si="944"/>
        <v>2.5313889436482764E-5</v>
      </c>
      <c r="CR453" s="240">
        <f t="shared" ca="1" si="945"/>
        <v>-3.9559690205712844E-4</v>
      </c>
      <c r="CS453" s="240">
        <f t="shared" ca="1" si="946"/>
        <v>4.7661414636549133E-4</v>
      </c>
      <c r="CT453" s="240">
        <f t="shared" ca="1" si="947"/>
        <v>-2.0912472512618364E-4</v>
      </c>
      <c r="CU453" s="240">
        <f t="shared" ca="1" si="948"/>
        <v>-2.1127950402024959E-4</v>
      </c>
      <c r="CV453" s="240">
        <f t="shared" ca="1" si="949"/>
        <v>4.7719332198993482E-4</v>
      </c>
      <c r="CW453" s="240">
        <f t="shared" ca="1" si="950"/>
        <v>-3.9417697341605451E-4</v>
      </c>
      <c r="CX453" s="240">
        <f t="shared" ca="1" si="951"/>
        <v>2.2933127424264993E-5</v>
      </c>
      <c r="CY453" s="240">
        <f t="shared" ca="1" si="952"/>
        <v>3.6507972937041794E-4</v>
      </c>
      <c r="CZ453" s="240">
        <f t="shared" ca="1" si="953"/>
        <v>-4.8614138441800534E-4</v>
      </c>
      <c r="DA453" s="240">
        <f t="shared" ca="1" si="954"/>
        <v>2.5172992948717697E-4</v>
      </c>
      <c r="DB453" s="240">
        <f t="shared" ca="1" si="955"/>
        <v>1.6674983103869313E-4</v>
      </c>
      <c r="DC453" s="240">
        <f t="shared" ca="1" si="956"/>
        <v>-4.6329987537991864E-4</v>
      </c>
      <c r="DD453" s="240">
        <f t="shared" ca="1" si="957"/>
        <v>4.2107882795105534E-4</v>
      </c>
      <c r="DE453" s="240">
        <f t="shared" ca="1" si="958"/>
        <v>-7.0959285731380514E-5</v>
      </c>
      <c r="DF453" s="240">
        <f t="shared" ca="1" si="959"/>
        <v>-3.3104663931698031E-4</v>
      </c>
      <c r="DG453" s="240">
        <f t="shared" ca="1" si="960"/>
        <v>4.9098681518665874E-4</v>
      </c>
      <c r="DH453" s="240">
        <f t="shared" ca="1" si="961"/>
        <v>-2.9191083701764361E-4</v>
      </c>
      <c r="DI453" s="240">
        <f t="shared" ca="1" si="962"/>
        <v>-1.2061426602949106E-4</v>
      </c>
      <c r="DJ453" s="240">
        <f t="shared" ca="1" si="963"/>
        <v>4.4494459770452429E-4</v>
      </c>
      <c r="DK453" s="240">
        <f t="shared" ca="1" si="964"/>
        <v>-4.4392546318779277E-4</v>
      </c>
      <c r="DL453" s="240">
        <f t="shared" ca="1" si="965"/>
        <v>1.1830206732661169E-4</v>
      </c>
      <c r="DM453" s="240">
        <f t="shared" ca="1" si="966"/>
        <v>2.9382538915842911E-4</v>
      </c>
      <c r="DN453" s="240">
        <f t="shared" ca="1" si="967"/>
        <v>-4.9110377452437032E-4</v>
      </c>
      <c r="DO453" s="240">
        <f t="shared" ca="1" si="968"/>
        <v>3.2928048361292362E-4</v>
      </c>
      <c r="DP453" s="240">
        <f t="shared" ca="1" si="969"/>
        <v>7.3317119703959936E-5</v>
      </c>
      <c r="DQ453" s="240">
        <f t="shared" ca="1" si="970"/>
        <v>-4.2230426032177794E-4</v>
      </c>
      <c r="DR453" s="240">
        <f t="shared" ca="1" si="971"/>
        <v>4.6249685353968257E-4</v>
      </c>
      <c r="DS453" s="240">
        <f t="shared" ca="1" si="972"/>
        <v>-1.6450553534301277E-4</v>
      </c>
      <c r="DT453" s="240">
        <f t="shared" ca="1" si="973"/>
        <v>-2.5377443988097497E-4</v>
      </c>
      <c r="DU453" s="240">
        <f t="shared" ca="1" si="974"/>
        <v>4.8649113604877931E-4</v>
      </c>
      <c r="DV453" s="240">
        <f t="shared" ca="1" si="975"/>
        <v>-3.6347897914798977E-4</v>
      </c>
      <c r="DW453" s="240">
        <f t="shared" ca="1" si="976"/>
        <v>-2.5313889436492874E-5</v>
      </c>
      <c r="DX453" s="240">
        <f t="shared" ca="1" si="977"/>
        <v>3.9559690205713446E-4</v>
      </c>
      <c r="DY453" s="240">
        <f t="shared" ca="1" si="978"/>
        <v>-4.7661414636549225E-4</v>
      </c>
      <c r="DZ453" s="240">
        <f t="shared" ca="1" si="979"/>
        <v>2.0912472512618711E-4</v>
      </c>
      <c r="EA453" s="240">
        <f t="shared" ca="1" si="980"/>
        <v>2.1127950402024609E-4</v>
      </c>
      <c r="EB453" s="240">
        <f t="shared" ca="1" si="981"/>
        <v>-4.7719332198993721E-4</v>
      </c>
      <c r="EC453" s="240">
        <f t="shared" ca="1" si="982"/>
        <v>3.9417697341604855E-4</v>
      </c>
      <c r="ED453" s="240">
        <f t="shared" ca="1" si="983"/>
        <v>-2.2933127424254883E-5</v>
      </c>
      <c r="EE453" s="240">
        <f t="shared" ca="1" si="984"/>
        <v>-3.6507972937041533E-4</v>
      </c>
      <c r="EF453" s="240">
        <f t="shared" ca="1" si="985"/>
        <v>4.8614138441800594E-4</v>
      </c>
      <c r="EG453" s="240">
        <f t="shared" ca="1" si="986"/>
        <v>-2.5172992948716829E-4</v>
      </c>
      <c r="EH453" s="240">
        <f t="shared" ca="1" si="987"/>
        <v>-1.6674983103870264E-4</v>
      </c>
      <c r="EI453" s="240">
        <f t="shared" ca="1" si="988"/>
        <v>4.63299875379922E-4</v>
      </c>
      <c r="EJ453" s="240">
        <f t="shared" ca="1" si="989"/>
        <v>-4.2107882795105735E-4</v>
      </c>
      <c r="EK453" s="240">
        <f t="shared" ca="1" si="990"/>
        <v>7.0959285731384323E-5</v>
      </c>
      <c r="EL453" s="240">
        <f t="shared" ca="1" si="991"/>
        <v>3.3104663931697738E-4</v>
      </c>
      <c r="EM453" s="240">
        <f t="shared" ca="1" si="992"/>
        <v>-4.909868151866582E-4</v>
      </c>
      <c r="EN453" s="240">
        <f t="shared" ca="1" si="993"/>
        <v>2.9191083701763547E-4</v>
      </c>
      <c r="EO453" s="240">
        <f t="shared" ca="1" si="994"/>
        <v>1.2061426602950087E-4</v>
      </c>
      <c r="EP453" s="240">
        <f t="shared" ca="1" si="995"/>
        <v>-4.4494459770452266E-4</v>
      </c>
      <c r="EQ453" s="240">
        <f t="shared" ca="1" si="996"/>
        <v>4.4392546318779445E-4</v>
      </c>
      <c r="ER453" s="240">
        <f t="shared" ca="1" si="997"/>
        <v>-1.1830206732660187E-4</v>
      </c>
      <c r="ES453" s="240">
        <f t="shared" ca="1" si="998"/>
        <v>-2.9382538915843725E-4</v>
      </c>
      <c r="ET453" s="240">
        <f t="shared" ca="1" si="999"/>
        <v>4.9110377452437086E-4</v>
      </c>
      <c r="EU453" s="240">
        <f t="shared" ca="1" si="1000"/>
        <v>-3.292804836129265E-4</v>
      </c>
      <c r="EV453" s="240">
        <f t="shared" ca="1" si="1001"/>
        <v>-7.3317119703969924E-5</v>
      </c>
      <c r="EW453" s="240">
        <f t="shared" ca="1" si="1002"/>
        <v>4.2230426032176883E-4</v>
      </c>
      <c r="EX453" s="240">
        <f t="shared" ca="1" si="1003"/>
        <v>-4.6249685353967921E-4</v>
      </c>
      <c r="EY453" s="240">
        <f t="shared" ca="1" si="1004"/>
        <v>1.6450553534300323E-4</v>
      </c>
      <c r="EZ453" s="240">
        <f t="shared" ca="1" si="1005"/>
        <v>2.5377443988098365E-4</v>
      </c>
      <c r="FA453" s="240">
        <f t="shared" ca="1" si="1006"/>
        <v>-4.8649113604878088E-4</v>
      </c>
      <c r="FB453" s="240">
        <f t="shared" ca="1" si="1007"/>
        <v>3.6347897914800181E-4</v>
      </c>
      <c r="FC453" s="240">
        <f t="shared" ca="1" si="1008"/>
        <v>2.5313889436475073E-5</v>
      </c>
      <c r="FD453" s="240">
        <f t="shared" ca="1" si="1009"/>
        <v>-3.9559690205714048E-4</v>
      </c>
      <c r="FE453" s="240">
        <f t="shared" ca="1" si="1010"/>
        <v>4.7661414636548981E-4</v>
      </c>
      <c r="FF453" s="240">
        <f t="shared" ca="1" si="1011"/>
        <v>-2.0912472512617795E-4</v>
      </c>
      <c r="FG453" s="240">
        <f t="shared" ca="1" si="1012"/>
        <v>-2.1127950402025525E-4</v>
      </c>
      <c r="FH453" s="240">
        <f t="shared" ca="1" si="1013"/>
        <v>4.7719332198993292E-4</v>
      </c>
      <c r="FI453" s="240">
        <f t="shared" ca="1" si="1014"/>
        <v>-3.9417697341604248E-4</v>
      </c>
      <c r="FJ453" s="240">
        <f t="shared" ca="1" si="1015"/>
        <v>2.2933127424244776E-5</v>
      </c>
      <c r="FK453" s="240">
        <f t="shared" ca="1" si="1016"/>
        <v>3.6507972937042211E-4</v>
      </c>
      <c r="FL453" s="240">
        <f t="shared" ca="1" si="1017"/>
        <v>-4.8614138441800442E-4</v>
      </c>
      <c r="FM453" s="240">
        <f t="shared" ca="1" si="1018"/>
        <v>2.5172992948718363E-4</v>
      </c>
      <c r="FN453" s="240">
        <f t="shared" ca="1" si="1019"/>
        <v>1.6674983103868589E-4</v>
      </c>
      <c r="FO453" s="240">
        <f t="shared" ca="1" si="1020"/>
        <v>-4.6329987537992542E-4</v>
      </c>
      <c r="FP453" s="240">
        <f t="shared" ca="1" si="1021"/>
        <v>4.2107882795105214E-4</v>
      </c>
      <c r="FQ453" s="240">
        <f t="shared" ca="1" si="1022"/>
        <v>-7.0959285731374321E-5</v>
      </c>
      <c r="FR453" s="240">
        <f t="shared" ca="1" si="1023"/>
        <v>-3.3104663931698492E-4</v>
      </c>
      <c r="FS453" s="240">
        <f t="shared" ca="1" si="1024"/>
        <v>4.9098681518665917E-4</v>
      </c>
      <c r="FT453" s="240">
        <f t="shared" ca="1" si="1025"/>
        <v>-2.9191083701762734E-4</v>
      </c>
      <c r="FU453" s="240">
        <f t="shared" ca="1" si="1026"/>
        <v>-1.2061426602951066E-4</v>
      </c>
      <c r="FV453" s="240">
        <f t="shared" ca="1" si="1027"/>
        <v>4.44944597704527E-4</v>
      </c>
      <c r="FW453" s="240">
        <f t="shared" ca="1" si="1028"/>
        <v>-4.4392546318779001E-4</v>
      </c>
      <c r="FX453" s="240">
        <f t="shared" ca="1" si="1029"/>
        <v>1.1830206732661918E-4</v>
      </c>
      <c r="FY453" s="240">
        <f t="shared" ca="1" si="1030"/>
        <v>2.9382538915842288E-4</v>
      </c>
      <c r="FZ453" s="240">
        <f t="shared" ca="1" si="1031"/>
        <v>-4.9110377452437129E-4</v>
      </c>
      <c r="GA453" s="240">
        <f t="shared" ca="1" si="1032"/>
        <v>3.2928048361291896E-4</v>
      </c>
      <c r="GB453" s="240">
        <f t="shared" ca="1" si="1033"/>
        <v>7.3317119703979926E-5</v>
      </c>
      <c r="GC453" s="240">
        <f t="shared" ca="1" si="1034"/>
        <v>-4.2230426032177409E-4</v>
      </c>
      <c r="GD453" s="240">
        <f t="shared" ca="1" si="1035"/>
        <v>4.6249685353968523E-4</v>
      </c>
      <c r="GE453" s="240">
        <f t="shared" ca="1" si="1036"/>
        <v>-1.6450553534299374E-4</v>
      </c>
      <c r="GF453" s="240">
        <f t="shared" ca="1" si="1037"/>
        <v>-2.5377443988099232E-4</v>
      </c>
      <c r="GG453" s="240">
        <f t="shared" ca="1" si="1038"/>
        <v>4.8649113604878229E-4</v>
      </c>
      <c r="GH453" s="240">
        <f t="shared" ca="1" si="1039"/>
        <v>-3.6347897914799498E-4</v>
      </c>
      <c r="GI453" s="240">
        <f t="shared" ca="1" si="1040"/>
        <v>-2.5313889436485173E-5</v>
      </c>
      <c r="GJ453" s="240">
        <f t="shared" ca="1" si="1041"/>
        <v>3.9559690205712985E-4</v>
      </c>
      <c r="GK453" s="240">
        <f t="shared" ca="1" si="1042"/>
        <v>-4.7661414636548732E-4</v>
      </c>
      <c r="GL453" s="240">
        <f t="shared" ca="1" si="1043"/>
        <v>2.0912472512616879E-4</v>
      </c>
      <c r="GM453" s="240">
        <f t="shared" ca="1" si="1044"/>
        <v>2.1127950402026439E-4</v>
      </c>
      <c r="GN453" s="240">
        <f t="shared" ca="1" si="1045"/>
        <v>-4.7719332198993542E-4</v>
      </c>
      <c r="GO453" s="240">
        <f t="shared" ca="1" si="1046"/>
        <v>3.941769734160531E-4</v>
      </c>
      <c r="GP453" s="240">
        <f t="shared" ca="1" si="1047"/>
        <v>-2.2933127424262584E-5</v>
      </c>
      <c r="GQ453" s="240">
        <f t="shared" ca="1" si="1048"/>
        <v>-3.6507972937042889E-4</v>
      </c>
      <c r="GR453" s="240">
        <f t="shared" ca="1" si="1049"/>
        <v>4.8614138441800285E-4</v>
      </c>
      <c r="GS453" s="240">
        <f t="shared" ca="1" si="1050"/>
        <v>-2.5172992948717491E-4</v>
      </c>
      <c r="GT453" s="240">
        <f t="shared" ca="1" si="1051"/>
        <v>-1.667498310386954E-4</v>
      </c>
      <c r="GU453" s="240">
        <f t="shared" ca="1" si="1052"/>
        <v>4.6329987537991945E-4</v>
      </c>
      <c r="GV453" s="240">
        <f t="shared" ca="1" si="1053"/>
        <v>-4.2107882795104688E-4</v>
      </c>
      <c r="GW453" s="240">
        <f t="shared" ca="1" si="1054"/>
        <v>7.0959285731364306E-5</v>
      </c>
      <c r="GX453" s="240">
        <f t="shared" ca="1" si="1055"/>
        <v>3.310466393169924E-4</v>
      </c>
      <c r="GY453" s="240">
        <f t="shared" ca="1" si="1056"/>
        <v>-4.9098681518665863E-4</v>
      </c>
      <c r="GZ453" s="240">
        <f t="shared" ca="1" si="1057"/>
        <v>2.9191083701764171E-4</v>
      </c>
      <c r="HA453" s="240">
        <f t="shared" ca="1" si="1058"/>
        <v>1.2061426602949336E-4</v>
      </c>
      <c r="HB453" s="240">
        <f t="shared" ca="1" si="1059"/>
        <v>-4.4494459770453123E-4</v>
      </c>
      <c r="HC453" s="240">
        <f t="shared" ca="1" si="1060"/>
        <v>4.4392546318778572E-4</v>
      </c>
      <c r="HD453" s="240">
        <f t="shared" ca="1" si="1061"/>
        <v>-1.1830206732660936E-4</v>
      </c>
      <c r="HE453" s="240">
        <f t="shared" ca="1" si="1062"/>
        <v>-2.9382538915843107E-4</v>
      </c>
      <c r="HF453" s="240">
        <f t="shared" ca="1" si="1063"/>
        <v>4.9110377452437042E-4</v>
      </c>
      <c r="HG453" s="240">
        <f t="shared" ca="1" si="1064"/>
        <v>-3.2928048361291143E-4</v>
      </c>
      <c r="HH453" s="240">
        <f t="shared" ca="1" si="1065"/>
        <v>-7.3317119703989942E-5</v>
      </c>
      <c r="HI453" s="240">
        <f t="shared" ca="1" si="1066"/>
        <v>4.2230426032177919E-4</v>
      </c>
      <c r="HJ453" s="240">
        <f t="shared" ca="1" si="1067"/>
        <v>-4.6249685353968176E-4</v>
      </c>
      <c r="HK453" s="240">
        <f t="shared" ca="1" si="1068"/>
        <v>1.6450553534301055E-4</v>
      </c>
      <c r="HL453" s="240">
        <f t="shared" ca="1" si="1069"/>
        <v>2.5377443988097703E-4</v>
      </c>
      <c r="HM453" s="240">
        <f t="shared" ca="1" si="1070"/>
        <v>-4.8649113604878376E-4</v>
      </c>
      <c r="HN453" s="240">
        <f t="shared" ca="1" si="1071"/>
        <v>3.6347897914798814E-4</v>
      </c>
      <c r="HO453" s="240">
        <f t="shared" ca="1" si="1072"/>
        <v>2.5313889436495283E-5</v>
      </c>
      <c r="HP453" s="240">
        <f t="shared" ca="1" si="1073"/>
        <v>-3.9559690205713581E-4</v>
      </c>
      <c r="HQ453" s="240">
        <f t="shared" ca="1" si="1074"/>
        <v>4.7661414636549171E-4</v>
      </c>
      <c r="HR453" s="240">
        <f t="shared" ca="1" si="1075"/>
        <v>-2.0912472512615962E-4</v>
      </c>
      <c r="HS453" s="240">
        <f t="shared" ca="1" si="1076"/>
        <v>-2.1127950402027352E-4</v>
      </c>
      <c r="HT453" s="240">
        <f t="shared" ca="1" si="1077"/>
        <v>4.771933219899378E-4</v>
      </c>
      <c r="HU453" s="240">
        <f t="shared" ca="1" si="1078"/>
        <v>-3.9417697341604708E-4</v>
      </c>
      <c r="HV453" s="240">
        <f t="shared" ca="1" si="1079"/>
        <v>2.2933127424252477E-5</v>
      </c>
      <c r="HW453" s="240">
        <f t="shared" ca="1" si="1080"/>
        <v>3.6507972937041691E-4</v>
      </c>
      <c r="HX453" s="240">
        <f t="shared" ca="1" si="1081"/>
        <v>-4.8614138441800138E-4</v>
      </c>
      <c r="HY453" s="240">
        <f t="shared" ca="1" si="1082"/>
        <v>2.5172992948716623E-4</v>
      </c>
      <c r="HZ453" s="240">
        <f t="shared" ca="1" si="1083"/>
        <v>1.6674983103867863E-4</v>
      </c>
      <c r="IA453" s="240">
        <f t="shared" ca="1" si="1084"/>
        <v>-4.6329987537992282E-4</v>
      </c>
      <c r="IB453" s="240">
        <f t="shared" ca="1" si="1085"/>
        <v>4.2107882795104168E-4</v>
      </c>
      <c r="IC453" s="240">
        <f t="shared" ca="1" si="1086"/>
        <v>-7.0959285731381937E-5</v>
      </c>
      <c r="ID453" s="240">
        <f t="shared" ca="1" si="1087"/>
        <v>-3.3104663931699988E-4</v>
      </c>
      <c r="IE453" s="240">
        <f t="shared" ca="1" si="1088"/>
        <v>-3.7738051182428193E-4</v>
      </c>
      <c r="IF453" s="240">
        <f t="shared" ca="1" si="1089"/>
        <v>-2.9191083701763352E-4</v>
      </c>
      <c r="IG453" s="240">
        <f t="shared" ca="1" si="1090"/>
        <v>-1.2061426602953028E-4</v>
      </c>
      <c r="IH453" s="240">
        <f t="shared" ca="1" si="1091"/>
        <v>4.4494459770452369E-4</v>
      </c>
      <c r="II453" s="240">
        <f t="shared" ca="1" si="1092"/>
        <v>-4.4392546318778139E-4</v>
      </c>
      <c r="IJ453" s="240">
        <f t="shared" ca="1" si="1093"/>
        <v>1.1830206732662666E-4</v>
      </c>
      <c r="IK453" s="240">
        <f t="shared" ca="1" si="1094"/>
        <v>2.9382538915843914E-4</v>
      </c>
      <c r="IL453" s="240">
        <f t="shared" ca="1" si="1095"/>
        <v>-4.9110377452437227E-4</v>
      </c>
      <c r="IM453" s="240">
        <f t="shared" ca="1" si="1096"/>
        <v>3.2928048361292476E-4</v>
      </c>
      <c r="IN453" s="240">
        <f t="shared" ca="1" si="1097"/>
        <v>7.3317119703999957E-5</v>
      </c>
      <c r="IO453" s="240">
        <f t="shared" ca="1" si="1098"/>
        <v>-4.2230426032177008E-4</v>
      </c>
      <c r="IP453" s="240">
        <f t="shared" ca="1" si="1099"/>
        <v>4.6249685353967835E-4</v>
      </c>
      <c r="IQ453" s="240">
        <f t="shared" ca="1" si="1100"/>
        <v>-1.6450553534297466E-4</v>
      </c>
      <c r="IR453" s="240">
        <f t="shared" ca="1" si="1101"/>
        <v>-2.5377443988098571E-4</v>
      </c>
      <c r="IS453" s="240">
        <f t="shared" ca="1" si="1102"/>
        <v>4.8649113604878522E-4</v>
      </c>
      <c r="IT453" s="240">
        <f t="shared" ca="1" si="1103"/>
        <v>-3.6347897914800018E-4</v>
      </c>
      <c r="IU453" s="240">
        <f t="shared" ca="1" si="1104"/>
        <v>-2.5313889436505383E-5</v>
      </c>
      <c r="IV453" s="240">
        <f t="shared" ca="1" si="1105"/>
        <v>3.955969020571253E-4</v>
      </c>
      <c r="IW453" s="240">
        <f t="shared" ca="1" si="1106"/>
        <v>-4.7661414636548921E-4</v>
      </c>
      <c r="IX453" s="240">
        <f t="shared" ca="1" si="1107"/>
        <v>2.0912472512615046E-4</v>
      </c>
      <c r="IY453" s="240">
        <f t="shared" ca="1" si="1108"/>
        <v>2.1127950402025742E-4</v>
      </c>
      <c r="IZ453" s="240">
        <f t="shared" ca="1" si="1109"/>
        <v>-4.771933219899403E-4</v>
      </c>
      <c r="JA453" s="240">
        <f t="shared" ca="1" si="1110"/>
        <v>3.9417697341605776E-4</v>
      </c>
      <c r="JB453" s="240">
        <f t="shared" ca="1" si="1111"/>
        <v>-2.293312742424237E-5</v>
      </c>
    </row>
    <row r="454" spans="2:262">
      <c r="B454" s="248">
        <v>93</v>
      </c>
      <c r="C454" s="247">
        <f t="shared" si="1112"/>
        <v>1.8164062500000012E-3</v>
      </c>
      <c r="D454" s="244">
        <f t="shared" ca="1" si="855"/>
        <v>79.481110761506116</v>
      </c>
      <c r="E454" s="243">
        <f ca="1">CU361</f>
        <v>-0.51888923849387747</v>
      </c>
      <c r="F454" s="242">
        <v>93</v>
      </c>
      <c r="G454" s="240">
        <f t="shared" ca="1" si="856"/>
        <v>-8.9725237275585843E-5</v>
      </c>
      <c r="H454" s="240">
        <f t="shared" ca="1" si="857"/>
        <v>1.1297649196822462E-4</v>
      </c>
      <c r="I454" s="240">
        <f t="shared" ca="1" si="858"/>
        <v>-5.7861115616073654E-5</v>
      </c>
      <c r="J454" s="240">
        <f t="shared" ca="1" si="859"/>
        <v>-3.7389873201368597E-5</v>
      </c>
      <c r="K454" s="240">
        <f t="shared" ca="1" si="860"/>
        <v>1.0670521516931196E-4</v>
      </c>
      <c r="L454" s="240">
        <f t="shared" ca="1" si="861"/>
        <v>-1.0200402429889927E-4</v>
      </c>
      <c r="M454" s="240">
        <f t="shared" ca="1" si="862"/>
        <v>2.65473019187643E-5</v>
      </c>
      <c r="N454" s="240">
        <f t="shared" ca="1" si="863"/>
        <v>6.7324070964836188E-5</v>
      </c>
      <c r="O454" s="240">
        <f t="shared" ca="1" si="864"/>
        <v>-1.1449581158141209E-4</v>
      </c>
      <c r="P454" s="240">
        <f t="shared" ca="1" si="865"/>
        <v>8.2247038549025599E-5</v>
      </c>
      <c r="Q454" s="240">
        <f t="shared" ca="1" si="866"/>
        <v>7.0527475942204224E-6</v>
      </c>
      <c r="R454" s="240">
        <f t="shared" ca="1" si="867"/>
        <v>-9.1460364942530306E-5</v>
      </c>
      <c r="S454" s="240">
        <f t="shared" ca="1" si="868"/>
        <v>1.1242610557998434E-4</v>
      </c>
      <c r="T454" s="240">
        <f t="shared" ca="1" si="869"/>
        <v>-5.5406993065269351E-5</v>
      </c>
      <c r="U454" s="241">
        <f t="shared" ca="1" si="870"/>
        <v>-4.0045419220059742E-5</v>
      </c>
      <c r="V454" s="240">
        <f t="shared" ca="1" si="871"/>
        <v>1.0772015370375408E-4</v>
      </c>
      <c r="W454" s="240">
        <f t="shared" ca="1" si="872"/>
        <v>-1.0067433885613772E-4</v>
      </c>
      <c r="X454" s="240">
        <f t="shared" ca="1" si="873"/>
        <v>2.3795334542556362E-5</v>
      </c>
      <c r="Y454" s="240">
        <f t="shared" ca="1" si="874"/>
        <v>6.9589406231741619E-5</v>
      </c>
      <c r="Z454" s="240">
        <f t="shared" ca="1" si="875"/>
        <v>-1.1470315515826089E-4</v>
      </c>
      <c r="AA454" s="240">
        <f t="shared" ca="1" si="876"/>
        <v>8.025256566923696E-5</v>
      </c>
      <c r="AB454" s="240">
        <f t="shared" ca="1" si="877"/>
        <v>9.865562213240765E-6</v>
      </c>
      <c r="AC454" s="240">
        <f t="shared" ca="1" si="878"/>
        <v>-9.3140400305556572E-5</v>
      </c>
      <c r="AD454" s="240">
        <f t="shared" ca="1" si="879"/>
        <v>1.1180799790962543E-4</v>
      </c>
      <c r="AE454" s="240">
        <f t="shared" ca="1" si="880"/>
        <v>-5.2919495413643803E-5</v>
      </c>
      <c r="AF454" s="240">
        <f t="shared" ca="1" si="881"/>
        <v>-4.2676843375607587E-5</v>
      </c>
      <c r="AG454" s="240">
        <f t="shared" ca="1" si="882"/>
        <v>1.0867020564552104E-4</v>
      </c>
      <c r="AH454" s="240">
        <f t="shared" ca="1" si="883"/>
        <v>-9.9284010956105211E-5</v>
      </c>
      <c r="AI454" s="240">
        <f t="shared" ca="1" si="884"/>
        <v>2.1029033746585853E-5</v>
      </c>
      <c r="AJ454" s="240">
        <f t="shared" ca="1" si="885"/>
        <v>7.1812823442448894E-5</v>
      </c>
      <c r="AK454" s="240">
        <f t="shared" ca="1" si="886"/>
        <v>-1.148414058434696E-4</v>
      </c>
      <c r="AL454" s="240">
        <f t="shared" ca="1" si="887"/>
        <v>7.8209751644725867E-5</v>
      </c>
      <c r="AM454" s="240">
        <f t="shared" ca="1" si="888"/>
        <v>1.2672434186480978E-5</v>
      </c>
      <c r="AN454" s="240">
        <f t="shared" ca="1" si="889"/>
        <v>-9.4764331374182654E-5</v>
      </c>
      <c r="AO454" s="240">
        <f t="shared" ca="1" si="890"/>
        <v>1.1112254128209611E-4</v>
      </c>
      <c r="AP454" s="240">
        <f t="shared" ca="1" si="891"/>
        <v>-5.0400121036767365E-5</v>
      </c>
      <c r="AQ454" s="240">
        <f t="shared" ca="1" si="892"/>
        <v>-4.5282560596496664E-5</v>
      </c>
      <c r="AR454" s="240">
        <f t="shared" ca="1" si="893"/>
        <v>1.0955479871884756E-4</v>
      </c>
      <c r="AS454" s="240">
        <f t="shared" ca="1" si="894"/>
        <v>-9.7833878080341426E-5</v>
      </c>
      <c r="AT454" s="240">
        <f t="shared" ca="1" si="895"/>
        <v>1.8250065847011816E-5</v>
      </c>
      <c r="AU454" s="240">
        <f t="shared" ca="1" si="896"/>
        <v>7.3992983293568821E-5</v>
      </c>
      <c r="AV454" s="240">
        <f t="shared" ca="1" si="897"/>
        <v>-1.1491048035999494E-4</v>
      </c>
      <c r="AW454" s="240">
        <f t="shared" ca="1" si="898"/>
        <v>7.6119826990274947E-5</v>
      </c>
      <c r="AX454" s="240">
        <f t="shared" ca="1" si="899"/>
        <v>1.5471672759220093E-5</v>
      </c>
      <c r="AY454" s="240">
        <f t="shared" ca="1" si="900"/>
        <v>-9.6331179953055491E-5</v>
      </c>
      <c r="AZ454" s="240">
        <f t="shared" ca="1" si="901"/>
        <v>1.1037014859083792E-4</v>
      </c>
      <c r="BA454" s="240">
        <f t="shared" ca="1" si="902"/>
        <v>-4.7850387511561005E-5</v>
      </c>
      <c r="BB454" s="240">
        <f t="shared" ca="1" si="903"/>
        <v>-4.7861001296105646E-5</v>
      </c>
      <c r="BC454" s="240">
        <f t="shared" ca="1" si="904"/>
        <v>1.1037340007794387E-4</v>
      </c>
      <c r="BD454" s="240">
        <f t="shared" ca="1" si="905"/>
        <v>-9.6324813734665989E-5</v>
      </c>
      <c r="BE454" s="240">
        <f t="shared" ca="1" si="906"/>
        <v>1.5460104790185451E-5</v>
      </c>
      <c r="BF454" s="240">
        <f t="shared" ca="1" si="907"/>
        <v>7.6128572538328542E-5</v>
      </c>
      <c r="BG454" s="240">
        <f t="shared" ca="1" si="908"/>
        <v>-1.1491033709993101E-4</v>
      </c>
      <c r="BH454" s="240">
        <f t="shared" ca="1" si="909"/>
        <v>7.3984050598348755E-5</v>
      </c>
      <c r="BI454" s="240">
        <f t="shared" ca="1" si="910"/>
        <v>1.8261591774812157E-5</v>
      </c>
      <c r="BJ454" s="240">
        <f t="shared" ca="1" si="911"/>
        <v>-9.7840002231179432E-5</v>
      </c>
      <c r="BK454" s="240">
        <f t="shared" ca="1" si="912"/>
        <v>1.0955127304907475E-4</v>
      </c>
      <c r="BL454" s="240">
        <f t="shared" ca="1" si="913"/>
        <v>-4.5271830702160407E-5</v>
      </c>
      <c r="BM454" s="240">
        <f t="shared" ca="1" si="914"/>
        <v>-5.0410612318170492E-5</v>
      </c>
      <c r="BN454" s="240">
        <f t="shared" ca="1" si="915"/>
        <v>1.1112551662796048E-4</v>
      </c>
      <c r="BO454" s="240">
        <f t="shared" ca="1" si="916"/>
        <v>-9.4757726923013524E-5</v>
      </c>
      <c r="BP454" s="240">
        <f t="shared" ca="1" si="917"/>
        <v>1.266083114432403E-5</v>
      </c>
      <c r="BQ454" s="240">
        <f t="shared" ca="1" si="918"/>
        <v>7.8218304777621857E-5</v>
      </c>
      <c r="BR454" s="240">
        <f t="shared" ca="1" si="919"/>
        <v>-1.1484097614957233E-4</v>
      </c>
      <c r="BS454" s="240">
        <f t="shared" ca="1" si="920"/>
        <v>7.1803708980783915E-5</v>
      </c>
      <c r="BT454" s="240">
        <f t="shared" ca="1" si="921"/>
        <v>2.1040510690363965E-5</v>
      </c>
      <c r="BU454" s="240">
        <f t="shared" ca="1" si="922"/>
        <v>-9.928988935043259E-5</v>
      </c>
      <c r="BV454" s="240">
        <f t="shared" ca="1" si="923"/>
        <v>1.0866640791681176E-4</v>
      </c>
      <c r="BW454" s="240">
        <f t="shared" ca="1" si="924"/>
        <v>-4.2666003834764599E-5</v>
      </c>
      <c r="BX454" s="240">
        <f t="shared" ca="1" si="925"/>
        <v>-5.2929857872351994E-5</v>
      </c>
      <c r="BY454" s="240">
        <f t="shared" ca="1" si="926"/>
        <v>1.1181069532201146E-4</v>
      </c>
      <c r="BZ454" s="240">
        <f t="shared" ca="1" si="927"/>
        <v>-9.3133561599881282E-5</v>
      </c>
      <c r="CA454" s="240">
        <f t="shared" ca="1" si="928"/>
        <v>9.8539310871986085E-6</v>
      </c>
      <c r="CB454" s="240">
        <f t="shared" ca="1" si="929"/>
        <v>8.0260921234889067E-5</v>
      </c>
      <c r="CC454" s="240">
        <f t="shared" ca="1" si="930"/>
        <v>-1.147024392893619E-4</v>
      </c>
      <c r="CD454" s="240">
        <f t="shared" ca="1" si="931"/>
        <v>6.9580115493843975E-5</v>
      </c>
      <c r="CE454" s="240">
        <f t="shared" ca="1" si="932"/>
        <v>2.380675558902967E-5</v>
      </c>
      <c r="CF454" s="240">
        <f t="shared" ca="1" si="933"/>
        <v>-1.0067996795302837E-4</v>
      </c>
      <c r="CG454" s="240">
        <f t="shared" ca="1" si="934"/>
        <v>1.0771608620371944E-4</v>
      </c>
      <c r="CH454" s="240">
        <f t="shared" ca="1" si="935"/>
        <v>-4.00344765620464E-5</v>
      </c>
      <c r="CI454" s="240">
        <f t="shared" ca="1" si="936"/>
        <v>-5.5417220459323155E-5</v>
      </c>
      <c r="CJ454" s="240">
        <f t="shared" ca="1" si="937"/>
        <v>1.1242852343407088E-4</v>
      </c>
      <c r="CK454" s="240">
        <f t="shared" ca="1" si="938"/>
        <v>-9.1453296101731344E-5</v>
      </c>
      <c r="CL454" s="240">
        <f t="shared" ca="1" si="939"/>
        <v>7.0410953904517242E-6</v>
      </c>
      <c r="CM454" s="240">
        <f t="shared" ca="1" si="940"/>
        <v>8.2255191514351189E-5</v>
      </c>
      <c r="CN454" s="240">
        <f t="shared" ca="1" si="941"/>
        <v>-1.1449480996872381E-4</v>
      </c>
      <c r="CO454" s="240">
        <f t="shared" ca="1" si="942"/>
        <v>6.7314609547096025E-5</v>
      </c>
      <c r="CP454" s="240">
        <f t="shared" ca="1" si="943"/>
        <v>2.6558660188323662E-5</v>
      </c>
      <c r="CQ454" s="240">
        <f t="shared" ca="1" si="944"/>
        <v>-1.0200940070759728E-4</v>
      </c>
      <c r="CR454" s="240">
        <f t="shared" ca="1" si="945"/>
        <v>1.0670088034806073E-4</v>
      </c>
      <c r="CS454" s="240">
        <f t="shared" ca="1" si="946"/>
        <v>-3.7378834017629651E-5</v>
      </c>
      <c r="CT454" s="240">
        <f t="shared" ca="1" si="947"/>
        <v>-5.7871201784875811E-5</v>
      </c>
      <c r="CU454" s="240">
        <f t="shared" ca="1" si="948"/>
        <v>1.1297862880758754E-4</v>
      </c>
      <c r="CV454" s="240">
        <f t="shared" ca="1" si="949"/>
        <v>-8.9717942557666745E-5</v>
      </c>
      <c r="CW454" s="240">
        <f t="shared" ca="1" si="950"/>
        <v>4.2240184011218871E-6</v>
      </c>
      <c r="CX454" s="240">
        <f t="shared" ca="1" si="951"/>
        <v>8.4199914342167055E-5</v>
      </c>
      <c r="CY454" s="240">
        <f t="shared" ca="1" si="952"/>
        <v>-1.1421821325579751E-4</v>
      </c>
      <c r="CZ454" s="240">
        <f t="shared" ca="1" si="953"/>
        <v>6.500855579661492E-5</v>
      </c>
      <c r="DA454" s="240">
        <f t="shared" ca="1" si="954"/>
        <v>2.9294566843809295E-5</v>
      </c>
      <c r="DB454" s="240">
        <f t="shared" ca="1" si="955"/>
        <v>-1.0327738681355556E-4</v>
      </c>
      <c r="DC454" s="240">
        <f t="shared" ca="1" si="956"/>
        <v>1.0562140187188443E-4</v>
      </c>
      <c r="DD454" s="240">
        <f t="shared" ca="1" si="957"/>
        <v>-3.4700675861288393E-5</v>
      </c>
      <c r="DE454" s="240">
        <f t="shared" ca="1" si="958"/>
        <v>-6.0290323662414043E-5</v>
      </c>
      <c r="DF454" s="240">
        <f t="shared" ca="1" si="959"/>
        <v>1.1346068007965293E-4</v>
      </c>
      <c r="DG454" s="240">
        <f t="shared" ca="1" si="960"/>
        <v>-8.7928546279777384E-5</v>
      </c>
      <c r="DH454" s="240">
        <f t="shared" ca="1" si="961"/>
        <v>1.4043970210566984E-6</v>
      </c>
      <c r="DI454" s="240">
        <f t="shared" ca="1" si="962"/>
        <v>8.6093918290018533E-5</v>
      </c>
      <c r="DJ454" s="240">
        <f t="shared" ca="1" si="963"/>
        <v>-1.1387281576209963E-4</v>
      </c>
      <c r="DK454" s="240">
        <f t="shared" ca="1" si="964"/>
        <v>6.2663343322945681E-5</v>
      </c>
      <c r="DL454" s="240">
        <f t="shared" ca="1" si="965"/>
        <v>3.2012827547625781E-5</v>
      </c>
      <c r="DM454" s="240">
        <f t="shared" ca="1" si="966"/>
        <v>-1.0448316248348903E-4</v>
      </c>
      <c r="DN454" s="240">
        <f t="shared" ca="1" si="967"/>
        <v>1.044783010126578E-4</v>
      </c>
      <c r="DO454" s="240">
        <f t="shared" ca="1" si="968"/>
        <v>-3.2001615315347022E-5</v>
      </c>
      <c r="DP454" s="240">
        <f t="shared" ca="1" si="969"/>
        <v>-6.2673128903378478E-5</v>
      </c>
      <c r="DQ454" s="240">
        <f t="shared" ca="1" si="970"/>
        <v>1.1387438688060691E-4</v>
      </c>
      <c r="DR454" s="240">
        <f t="shared" ca="1" si="971"/>
        <v>-8.6086185133469226E-5</v>
      </c>
      <c r="DS454" s="240">
        <f t="shared" ca="1" si="972"/>
        <v>-1.4160703152634534E-6</v>
      </c>
      <c r="DT454" s="240">
        <f t="shared" ca="1" si="973"/>
        <v>8.7936062480751116E-5</v>
      </c>
      <c r="DU454" s="240">
        <f t="shared" ca="1" si="974"/>
        <v>-1.134588255421654E-4</v>
      </c>
      <c r="DV454" s="240">
        <f t="shared" ca="1" si="975"/>
        <v>6.0280384794394785E-5</v>
      </c>
      <c r="DW454" s="240">
        <f t="shared" ca="1" si="976"/>
        <v>3.4711804921164261E-5</v>
      </c>
      <c r="DX454" s="240">
        <f t="shared" ca="1" si="977"/>
        <v>-1.0562600140321814E-4</v>
      </c>
      <c r="DY454" s="240">
        <f t="shared" ca="1" si="978"/>
        <v>1.0327226633159637E-4</v>
      </c>
      <c r="DZ454" s="240">
        <f t="shared" ca="1" si="979"/>
        <v>-2.928327819296029E-5</v>
      </c>
      <c r="EA454" s="240">
        <f t="shared" ca="1" si="980"/>
        <v>-6.5018182194996157E-5</v>
      </c>
      <c r="EB454" s="240">
        <f t="shared" ca="1" si="981"/>
        <v>1.1421950000894115E-4</v>
      </c>
      <c r="EC454" s="240">
        <f t="shared" ca="1" si="982"/>
        <v>-8.4191968888202085E-5</v>
      </c>
      <c r="ED454" s="240">
        <f t="shared" ca="1" si="983"/>
        <v>-4.2356846637727049E-6</v>
      </c>
      <c r="EE454" s="240">
        <f t="shared" ca="1" si="984"/>
        <v>8.9725237275586507E-5</v>
      </c>
      <c r="EF454" s="240">
        <f t="shared" ca="1" si="985"/>
        <v>-1.1297649196822379E-4</v>
      </c>
      <c r="EG454" s="240">
        <f t="shared" ca="1" si="986"/>
        <v>5.7861115616072516E-5</v>
      </c>
      <c r="EH454" s="240">
        <f t="shared" ca="1" si="987"/>
        <v>3.738987320137311E-5</v>
      </c>
      <c r="EI454" s="240">
        <f t="shared" ca="1" si="988"/>
        <v>-1.0670521516931261E-4</v>
      </c>
      <c r="EJ454" s="240">
        <f t="shared" ca="1" si="989"/>
        <v>1.0200402429889697E-4</v>
      </c>
      <c r="EK454" s="240">
        <f t="shared" ca="1" si="990"/>
        <v>-2.654730191876243E-5</v>
      </c>
      <c r="EL454" s="240">
        <f t="shared" ca="1" si="991"/>
        <v>-6.7324070964840566E-5</v>
      </c>
      <c r="EM454" s="240">
        <f t="shared" ca="1" si="992"/>
        <v>1.1449581158141227E-4</v>
      </c>
      <c r="EN454" s="240">
        <f t="shared" ca="1" si="993"/>
        <v>-8.2247038549021546E-5</v>
      </c>
      <c r="EO454" s="240">
        <f t="shared" ca="1" si="994"/>
        <v>-7.0527475942229525E-6</v>
      </c>
      <c r="EP454" s="240">
        <f t="shared" ca="1" si="995"/>
        <v>9.1460364942533816E-5</v>
      </c>
      <c r="EQ454" s="240">
        <f t="shared" ca="1" si="996"/>
        <v>-1.1242610557998373E-4</v>
      </c>
      <c r="ER454" s="240">
        <f t="shared" ca="1" si="997"/>
        <v>5.5406993065263916E-5</v>
      </c>
      <c r="ES454" s="240">
        <f t="shared" ca="1" si="998"/>
        <v>4.004541922006288E-5</v>
      </c>
      <c r="ET454" s="240">
        <f t="shared" ca="1" si="999"/>
        <v>-1.0772015370375639E-4</v>
      </c>
      <c r="EU454" s="240">
        <f t="shared" ca="1" si="1000"/>
        <v>1.0067433885613611E-4</v>
      </c>
      <c r="EV454" s="240">
        <f t="shared" ca="1" si="1001"/>
        <v>-2.3795334542549887E-5</v>
      </c>
      <c r="EW454" s="240">
        <f t="shared" ca="1" si="1002"/>
        <v>-6.9589406231744953E-5</v>
      </c>
      <c r="EX454" s="240">
        <f t="shared" ca="1" si="1003"/>
        <v>1.1470315515826135E-4</v>
      </c>
      <c r="EY454" s="240">
        <f t="shared" ca="1" si="1004"/>
        <v>-8.0252565669233964E-5</v>
      </c>
      <c r="EZ454" s="240">
        <f t="shared" ca="1" si="1005"/>
        <v>-9.8655622132416628E-6</v>
      </c>
      <c r="FA454" s="240">
        <f t="shared" ca="1" si="1006"/>
        <v>9.3140400305559011E-5</v>
      </c>
      <c r="FB454" s="240">
        <f t="shared" ca="1" si="1007"/>
        <v>-1.1180799790962521E-4</v>
      </c>
      <c r="FC454" s="240">
        <f t="shared" ca="1" si="1008"/>
        <v>5.2919495413639385E-5</v>
      </c>
      <c r="FD454" s="240">
        <f t="shared" ca="1" si="1009"/>
        <v>4.267684337560918E-5</v>
      </c>
      <c r="FE454" s="240">
        <f t="shared" ca="1" si="1010"/>
        <v>-1.0867020564552264E-4</v>
      </c>
      <c r="FF454" s="240">
        <f t="shared" ca="1" si="1011"/>
        <v>9.928401095610433E-5</v>
      </c>
      <c r="FG454" s="240">
        <f t="shared" ca="1" si="1012"/>
        <v>-2.1029033746580147E-5</v>
      </c>
      <c r="FH454" s="240">
        <f t="shared" ca="1" si="1013"/>
        <v>-7.1812823442450873E-5</v>
      </c>
      <c r="FI454" s="240">
        <f t="shared" ca="1" si="1014"/>
        <v>1.1484140584346981E-4</v>
      </c>
      <c r="FJ454" s="240">
        <f t="shared" ca="1" si="1015"/>
        <v>-7.8209751644723997E-5</v>
      </c>
      <c r="FK454" s="240">
        <f t="shared" ca="1" si="1016"/>
        <v>-1.2672434186486748E-5</v>
      </c>
      <c r="FL454" s="240">
        <f t="shared" ca="1" si="1017"/>
        <v>9.476433137418409E-5</v>
      </c>
      <c r="FM454" s="240">
        <f t="shared" ca="1" si="1018"/>
        <v>-1.1112254128209465E-4</v>
      </c>
      <c r="FN454" s="240">
        <f t="shared" ca="1" si="1019"/>
        <v>5.0400121036765089E-5</v>
      </c>
      <c r="FO454" s="240">
        <f t="shared" ca="1" si="1020"/>
        <v>4.5282560596501997E-5</v>
      </c>
      <c r="FP454" s="240">
        <f t="shared" ca="1" si="1021"/>
        <v>-1.0955479871884882E-4</v>
      </c>
      <c r="FQ454" s="240">
        <f t="shared" ca="1" si="1022"/>
        <v>9.7833878080337536E-5</v>
      </c>
      <c r="FR454" s="240">
        <f t="shared" ca="1" si="1023"/>
        <v>-1.8250065847007696E-5</v>
      </c>
      <c r="FS454" s="240">
        <f t="shared" ca="1" si="1024"/>
        <v>-7.3992983293574513E-5</v>
      </c>
      <c r="FT454" s="240">
        <f t="shared" ca="1" si="1025"/>
        <v>1.14910480359995E-4</v>
      </c>
      <c r="FU454" s="240">
        <f t="shared" ca="1" si="1026"/>
        <v>-7.6119826990274269E-5</v>
      </c>
      <c r="FV454" s="240">
        <f t="shared" ca="1" si="1027"/>
        <v>-1.5471672759224223E-5</v>
      </c>
      <c r="FW454" s="240">
        <f t="shared" ca="1" si="1028"/>
        <v>9.6331179953055979E-5</v>
      </c>
      <c r="FX454" s="240">
        <f t="shared" ca="1" si="1029"/>
        <v>-1.1037014859083677E-4</v>
      </c>
      <c r="FY454" s="240">
        <f t="shared" ca="1" si="1030"/>
        <v>4.7850387511560185E-5</v>
      </c>
      <c r="FZ454" s="240">
        <f t="shared" ca="1" si="1031"/>
        <v>4.7861001296109441E-5</v>
      </c>
      <c r="GA454" s="240">
        <f t="shared" ca="1" si="1032"/>
        <v>-1.1037340007794458E-4</v>
      </c>
      <c r="GB454" s="240">
        <f t="shared" ca="1" si="1033"/>
        <v>9.6324813734662817E-5</v>
      </c>
      <c r="GC454" s="240">
        <f t="shared" ca="1" si="1034"/>
        <v>-1.5460104790182937E-5</v>
      </c>
      <c r="GD454" s="240">
        <f t="shared" ca="1" si="1035"/>
        <v>-7.6128572538332892E-5</v>
      </c>
      <c r="GE454" s="240">
        <f t="shared" ca="1" si="1036"/>
        <v>1.1491033709993099E-4</v>
      </c>
      <c r="GF454" s="240">
        <f t="shared" ca="1" si="1037"/>
        <v>-7.398405059834431E-5</v>
      </c>
      <c r="GG454" s="240">
        <f t="shared" ca="1" si="1038"/>
        <v>-1.8261591774814657E-5</v>
      </c>
      <c r="GH454" s="240">
        <f t="shared" ca="1" si="1039"/>
        <v>9.7840002231182468E-5</v>
      </c>
      <c r="GI454" s="240">
        <f t="shared" ca="1" si="1040"/>
        <v>-1.095512730490735E-4</v>
      </c>
      <c r="GJ454" s="240">
        <f t="shared" ca="1" si="1041"/>
        <v>4.527183070215357E-5</v>
      </c>
      <c r="GK454" s="240">
        <f t="shared" ca="1" si="1042"/>
        <v>5.041061231817424E-5</v>
      </c>
      <c r="GL454" s="240">
        <f t="shared" ca="1" si="1043"/>
        <v>-1.1112551662796238E-4</v>
      </c>
      <c r="GM454" s="240">
        <f t="shared" ca="1" si="1044"/>
        <v>9.4757726923011152E-5</v>
      </c>
      <c r="GN454" s="240">
        <f t="shared" ca="1" si="1045"/>
        <v>-1.2660831144316641E-5</v>
      </c>
      <c r="GO454" s="240">
        <f t="shared" ca="1" si="1046"/>
        <v>-7.8218304777624906E-5</v>
      </c>
      <c r="GP454" s="240">
        <f t="shared" ca="1" si="1047"/>
        <v>1.1484097614957205E-4</v>
      </c>
      <c r="GQ454" s="240">
        <f t="shared" ca="1" si="1048"/>
        <v>-7.1803708980780676E-5</v>
      </c>
      <c r="GR454" s="240">
        <f t="shared" ca="1" si="1049"/>
        <v>-2.1040510690364853E-5</v>
      </c>
      <c r="GS454" s="240">
        <f t="shared" ca="1" si="1050"/>
        <v>9.9289889350434704E-5</v>
      </c>
      <c r="GT454" s="240">
        <f t="shared" ca="1" si="1051"/>
        <v>-1.0866640791681149E-4</v>
      </c>
      <c r="GU454" s="240">
        <f t="shared" ca="1" si="1052"/>
        <v>4.266600383476073E-5</v>
      </c>
      <c r="GV454" s="240">
        <f t="shared" ca="1" si="1053"/>
        <v>5.2929857872352793E-5</v>
      </c>
      <c r="GW454" s="240">
        <f t="shared" ca="1" si="1054"/>
        <v>-1.1181069532201243E-4</v>
      </c>
      <c r="GX454" s="240">
        <f t="shared" ca="1" si="1055"/>
        <v>9.313356159988074E-5</v>
      </c>
      <c r="GY454" s="240">
        <f t="shared" ca="1" si="1056"/>
        <v>-9.8539310871944546E-6</v>
      </c>
      <c r="GZ454" s="240">
        <f t="shared" ca="1" si="1057"/>
        <v>-8.0260921234889717E-5</v>
      </c>
      <c r="HA454" s="240">
        <f t="shared" ca="1" si="1058"/>
        <v>1.1470243928936145E-4</v>
      </c>
      <c r="HB454" s="240">
        <f t="shared" ca="1" si="1059"/>
        <v>-6.9580115493840655E-5</v>
      </c>
      <c r="HC454" s="240">
        <f t="shared" ca="1" si="1060"/>
        <v>-2.3806755589036941E-5</v>
      </c>
      <c r="HD454" s="240">
        <f t="shared" ca="1" si="1061"/>
        <v>1.0067996795303039E-4</v>
      </c>
      <c r="HE454" s="240">
        <f t="shared" ca="1" si="1062"/>
        <v>-1.0771608620371685E-4</v>
      </c>
      <c r="HF454" s="240">
        <f t="shared" ca="1" si="1063"/>
        <v>4.003447656204249E-5</v>
      </c>
      <c r="HG454" s="240">
        <f t="shared" ca="1" si="1064"/>
        <v>5.5417220459329667E-5</v>
      </c>
      <c r="HH454" s="240">
        <f t="shared" ca="1" si="1065"/>
        <v>-1.1242852343407175E-4</v>
      </c>
      <c r="HI454" s="240">
        <f t="shared" ca="1" si="1066"/>
        <v>9.1453296101726858E-5</v>
      </c>
      <c r="HJ454" s="240">
        <f t="shared" ca="1" si="1067"/>
        <v>-7.0410953904475636E-6</v>
      </c>
      <c r="HK454" s="240">
        <f t="shared" ca="1" si="1068"/>
        <v>-8.225519151435638E-5</v>
      </c>
      <c r="HL454" s="240">
        <f t="shared" ca="1" si="1069"/>
        <v>1.1449480996872346E-4</v>
      </c>
      <c r="HM454" s="240">
        <f t="shared" ca="1" si="1070"/>
        <v>-6.7314609547095293E-5</v>
      </c>
      <c r="HN454" s="240">
        <f t="shared" ca="1" si="1071"/>
        <v>-2.6558660188327717E-5</v>
      </c>
      <c r="HO454" s="240">
        <f t="shared" ca="1" si="1072"/>
        <v>1.020094007075977E-4</v>
      </c>
      <c r="HP454" s="240">
        <f t="shared" ca="1" si="1073"/>
        <v>-1.0670088034805917E-4</v>
      </c>
      <c r="HQ454" s="240">
        <f t="shared" ca="1" si="1074"/>
        <v>3.7378834017628804E-5</v>
      </c>
      <c r="HR454" s="240">
        <f t="shared" ca="1" si="1075"/>
        <v>5.787120178487941E-5</v>
      </c>
      <c r="HS454" s="240">
        <f t="shared" ca="1" si="1076"/>
        <v>-1.1297862880758769E-4</v>
      </c>
      <c r="HT454" s="240">
        <f t="shared" ca="1" si="1077"/>
        <v>8.9717942557664143E-5</v>
      </c>
      <c r="HU454" s="240">
        <f t="shared" ca="1" si="1078"/>
        <v>-4.2240184011209875E-6</v>
      </c>
      <c r="HV454" s="240">
        <f t="shared" ca="1" si="1079"/>
        <v>-8.4199914342169887E-5</v>
      </c>
      <c r="HW454" s="240">
        <f t="shared" ca="1" si="1080"/>
        <v>1.1421821325579635E-4</v>
      </c>
      <c r="HX454" s="240">
        <f t="shared" ca="1" si="1081"/>
        <v>-6.5008555796608795E-5</v>
      </c>
      <c r="HY454" s="240">
        <f t="shared" ca="1" si="1082"/>
        <v>-2.9294566843813324E-5</v>
      </c>
      <c r="HZ454" s="240">
        <f t="shared" ca="1" si="1083"/>
        <v>1.0327738681355597E-4</v>
      </c>
      <c r="IA454" s="240">
        <f t="shared" ca="1" si="1084"/>
        <v>-1.0562140187188021E-4</v>
      </c>
      <c r="IB454" s="240">
        <f t="shared" ca="1" si="1085"/>
        <v>3.4700675861281305E-5</v>
      </c>
      <c r="IC454" s="240">
        <f t="shared" ca="1" si="1086"/>
        <v>6.0290323662417594E-5</v>
      </c>
      <c r="ID454" s="240">
        <f t="shared" ca="1" si="1087"/>
        <v>-1.1346068007965306E-4</v>
      </c>
      <c r="IE454" s="240">
        <f t="shared" ca="1" si="1088"/>
        <v>-1.1054153306686344E-5</v>
      </c>
      <c r="IF454" s="240">
        <f t="shared" ca="1" si="1089"/>
        <v>-1.4043970210492649E-6</v>
      </c>
      <c r="IG454" s="240">
        <f t="shared" ca="1" si="1090"/>
        <v>-8.6093918290021311E-5</v>
      </c>
      <c r="IH454" s="240">
        <f t="shared" ca="1" si="1091"/>
        <v>1.138728157620995E-4</v>
      </c>
      <c r="II454" s="240">
        <f t="shared" ca="1" si="1092"/>
        <v>-6.2663343322947674E-5</v>
      </c>
      <c r="IJ454" s="240">
        <f t="shared" ca="1" si="1093"/>
        <v>-3.2012827547632916E-5</v>
      </c>
      <c r="IK454" s="240">
        <f t="shared" ca="1" si="1094"/>
        <v>1.0448316248349078E-4</v>
      </c>
      <c r="IL454" s="240">
        <f t="shared" ca="1" si="1095"/>
        <v>-1.0447830101265744E-4</v>
      </c>
      <c r="IM454" s="240">
        <f t="shared" ca="1" si="1096"/>
        <v>3.2001615315349292E-5</v>
      </c>
      <c r="IN454" s="240">
        <f t="shared" ca="1" si="1097"/>
        <v>6.2673128903387436E-5</v>
      </c>
      <c r="IO454" s="240">
        <f t="shared" ca="1" si="1098"/>
        <v>-1.1387438688060747E-4</v>
      </c>
      <c r="IP454" s="240">
        <f t="shared" ca="1" si="1099"/>
        <v>8.6086185133466461E-5</v>
      </c>
      <c r="IQ454" s="240">
        <f t="shared" ca="1" si="1100"/>
        <v>1.416070315261088E-6</v>
      </c>
      <c r="IR454" s="240">
        <f t="shared" ca="1" si="1101"/>
        <v>-8.7936062480758014E-5</v>
      </c>
      <c r="IS454" s="240">
        <f t="shared" ca="1" si="1102"/>
        <v>1.1345882554216472E-4</v>
      </c>
      <c r="IT454" s="240">
        <f t="shared" ca="1" si="1103"/>
        <v>-6.0280384794391228E-5</v>
      </c>
      <c r="IU454" s="240">
        <f t="shared" ca="1" si="1104"/>
        <v>-3.4711804921162018E-5</v>
      </c>
      <c r="IV454" s="240">
        <f t="shared" ca="1" si="1105"/>
        <v>1.0562600140322237E-4</v>
      </c>
      <c r="IW454" s="240">
        <f t="shared" ca="1" si="1106"/>
        <v>-1.0327226633159455E-4</v>
      </c>
      <c r="IX454" s="240">
        <f t="shared" ca="1" si="1107"/>
        <v>2.9283278192956258E-5</v>
      </c>
      <c r="IY454" s="240">
        <f t="shared" ca="1" si="1108"/>
        <v>6.5018182194994219E-5</v>
      </c>
      <c r="IZ454" s="240">
        <f t="shared" ca="1" si="1109"/>
        <v>-1.1421950000894234E-4</v>
      </c>
      <c r="JA454" s="240">
        <f t="shared" ca="1" si="1110"/>
        <v>8.4191968888199238E-5</v>
      </c>
      <c r="JB454" s="240">
        <f t="shared" ca="1" si="1111"/>
        <v>4.2356846637768689E-6</v>
      </c>
    </row>
    <row r="455" spans="2:262">
      <c r="B455" s="248">
        <v>94</v>
      </c>
      <c r="C455" s="247">
        <f t="shared" si="1112"/>
        <v>1.8359375000000012E-3</v>
      </c>
      <c r="D455" s="244">
        <f t="shared" ca="1" si="855"/>
        <v>79.493360884397873</v>
      </c>
      <c r="E455" s="243">
        <f ca="1">CV361</f>
        <v>-0.50663911560213282</v>
      </c>
      <c r="F455" s="242">
        <v>94</v>
      </c>
      <c r="G455" s="240">
        <f t="shared" ca="1" si="856"/>
        <v>-3.1358688980945781E-4</v>
      </c>
      <c r="H455" s="240">
        <f t="shared" ca="1" si="857"/>
        <v>4.4177872922604596E-4</v>
      </c>
      <c r="I455" s="240">
        <f t="shared" ca="1" si="858"/>
        <v>-2.7977403353591688E-4</v>
      </c>
      <c r="J455" s="240">
        <f t="shared" ca="1" si="859"/>
        <v>-6.600921411661586E-5</v>
      </c>
      <c r="K455" s="240">
        <f t="shared" ca="1" si="860"/>
        <v>3.6843219122077188E-4</v>
      </c>
      <c r="L455" s="240">
        <f t="shared" ca="1" si="861"/>
        <v>-4.2883866041982128E-4</v>
      </c>
      <c r="M455" s="240">
        <f t="shared" ca="1" si="862"/>
        <v>2.0754869395828878E-4</v>
      </c>
      <c r="N455" s="240">
        <f t="shared" ca="1" si="863"/>
        <v>1.5007629243083656E-4</v>
      </c>
      <c r="O455" s="240">
        <f t="shared" ca="1" si="864"/>
        <v>-4.0911885014262522E-4</v>
      </c>
      <c r="P455" s="240">
        <f t="shared" ca="1" si="865"/>
        <v>3.9941856238915474E-4</v>
      </c>
      <c r="Q455" s="240">
        <f t="shared" ca="1" si="866"/>
        <v>-1.2734737446649252E-4</v>
      </c>
      <c r="R455" s="240">
        <f t="shared" ca="1" si="867"/>
        <v>-2.2837602299069463E-4</v>
      </c>
      <c r="S455" s="240">
        <f t="shared" ca="1" si="868"/>
        <v>4.340833010899919E-4</v>
      </c>
      <c r="T455" s="240">
        <f t="shared" ca="1" si="869"/>
        <v>-3.546490330023822E-4</v>
      </c>
      <c r="U455" s="241">
        <f t="shared" ca="1" si="870"/>
        <v>4.2252166791179346E-5</v>
      </c>
      <c r="V455" s="240">
        <f t="shared" ca="1" si="871"/>
        <v>2.9789939106176957E-4</v>
      </c>
      <c r="W455" s="240">
        <f t="shared" ca="1" si="872"/>
        <v>-4.4236617421319012E-4</v>
      </c>
      <c r="X455" s="240">
        <f t="shared" ca="1" si="873"/>
        <v>2.9625054016679911E-4</v>
      </c>
      <c r="Y455" s="240">
        <f t="shared" ca="1" si="874"/>
        <v>4.4466767958629161E-5</v>
      </c>
      <c r="Z455" s="240">
        <f t="shared" ca="1" si="875"/>
        <v>-3.5597465259824297E-4</v>
      </c>
      <c r="AA455" s="240">
        <f t="shared" ca="1" si="876"/>
        <v>4.3364916334318374E-4</v>
      </c>
      <c r="AB455" s="240">
        <f t="shared" ca="1" si="877"/>
        <v>-2.2646730521182066E-4</v>
      </c>
      <c r="AC455" s="240">
        <f t="shared" ca="1" si="878"/>
        <v>-1.294768697530414E-4</v>
      </c>
      <c r="AD455" s="240">
        <f t="shared" ca="1" si="879"/>
        <v>4.0037000786825286E-4</v>
      </c>
      <c r="AE455" s="240">
        <f t="shared" ca="1" si="880"/>
        <v>-4.0826725831915207E-4</v>
      </c>
      <c r="AF455" s="240">
        <f t="shared" ca="1" si="881"/>
        <v>1.4798105872188255E-4</v>
      </c>
      <c r="AG455" s="240">
        <f t="shared" ca="1" si="882"/>
        <v>2.095112480543064E-4</v>
      </c>
      <c r="AH455" s="240">
        <f t="shared" ca="1" si="883"/>
        <v>-4.2937936826597248E-4</v>
      </c>
      <c r="AI455" s="240">
        <f t="shared" ca="1" si="884"/>
        <v>3.6719587151683039E-4</v>
      </c>
      <c r="AJ455" s="240">
        <f t="shared" ca="1" si="885"/>
        <v>-6.3807983133993426E-5</v>
      </c>
      <c r="AK455" s="240">
        <f t="shared" ca="1" si="886"/>
        <v>-2.8149422658810871E-4</v>
      </c>
      <c r="AL455" s="240">
        <f t="shared" ca="1" si="887"/>
        <v>4.4188792033995395E-4</v>
      </c>
      <c r="AM455" s="240">
        <f t="shared" ca="1" si="888"/>
        <v>-3.1201335329793592E-4</v>
      </c>
      <c r="AN455" s="240">
        <f t="shared" ca="1" si="889"/>
        <v>-2.2817197461802811E-5</v>
      </c>
      <c r="AO455" s="240">
        <f t="shared" ca="1" si="890"/>
        <v>3.4265953985790858E-4</v>
      </c>
      <c r="AP455" s="240">
        <f t="shared" ca="1" si="891"/>
        <v>-4.3741496744887243E-4</v>
      </c>
      <c r="AQ455" s="240">
        <f t="shared" ca="1" si="892"/>
        <v>2.4484033689090669E-4</v>
      </c>
      <c r="AR455" s="240">
        <f t="shared" ca="1" si="893"/>
        <v>1.0856552595517376E-4</v>
      </c>
      <c r="AS455" s="240">
        <f t="shared" ca="1" si="894"/>
        <v>-3.9065663917665341E-4</v>
      </c>
      <c r="AT455" s="240">
        <f t="shared" ca="1" si="895"/>
        <v>4.1613240266387115E-4</v>
      </c>
      <c r="AU455" s="240">
        <f t="shared" ca="1" si="896"/>
        <v>-1.6825824364519721E-4</v>
      </c>
      <c r="AV455" s="240">
        <f t="shared" ca="1" si="897"/>
        <v>-1.901417421703416E-4</v>
      </c>
      <c r="AW455" s="240">
        <f t="shared" ca="1" si="898"/>
        <v>4.2364102293460917E-4</v>
      </c>
      <c r="AX455" s="240">
        <f t="shared" ca="1" si="899"/>
        <v>-3.7885810301423477E-4</v>
      </c>
      <c r="AY455" s="240">
        <f t="shared" ca="1" si="900"/>
        <v>8.5210080456518461E-5</v>
      </c>
      <c r="AZ455" s="240">
        <f t="shared" ca="1" si="901"/>
        <v>2.6441091786661488E-4</v>
      </c>
      <c r="BA455" s="240">
        <f t="shared" ca="1" si="902"/>
        <v>-4.403451197618083E-4</v>
      </c>
      <c r="BB455" s="240">
        <f t="shared" ca="1" si="903"/>
        <v>3.2702449893183598E-4</v>
      </c>
      <c r="BC455" s="240">
        <f t="shared" ca="1" si="904"/>
        <v>1.1126583377405087E-6</v>
      </c>
      <c r="BD455" s="240">
        <f t="shared" ca="1" si="905"/>
        <v>-3.2851893027262567E-4</v>
      </c>
      <c r="BE455" s="240">
        <f t="shared" ca="1" si="906"/>
        <v>4.4012700058494996E-4</v>
      </c>
      <c r="BF455" s="240">
        <f t="shared" ca="1" si="907"/>
        <v>-2.6262352675293909E-4</v>
      </c>
      <c r="BG455" s="240">
        <f t="shared" ca="1" si="908"/>
        <v>-8.7392638296066101E-5</v>
      </c>
      <c r="BH455" s="240">
        <f t="shared" ca="1" si="909"/>
        <v>3.8000214442379849E-4</v>
      </c>
      <c r="BI455" s="240">
        <f t="shared" ca="1" si="910"/>
        <v>-4.2299504760167814E-4</v>
      </c>
      <c r="BJ455" s="240">
        <f t="shared" ca="1" si="911"/>
        <v>1.8813007972189201E-4</v>
      </c>
      <c r="BK455" s="240">
        <f t="shared" ca="1" si="912"/>
        <v>1.7031416817503019E-4</v>
      </c>
      <c r="BL455" s="240">
        <f t="shared" ca="1" si="913"/>
        <v>-4.1688208927242527E-4</v>
      </c>
      <c r="BM455" s="240">
        <f t="shared" ca="1" si="914"/>
        <v>3.8960763215743023E-4</v>
      </c>
      <c r="BN455" s="240">
        <f t="shared" ca="1" si="915"/>
        <v>-1.0640689923170217E-4</v>
      </c>
      <c r="BO455" s="240">
        <f t="shared" ca="1" si="916"/>
        <v>-2.4669062008431407E-4</v>
      </c>
      <c r="BP455" s="240">
        <f t="shared" ca="1" si="917"/>
        <v>4.3774148922047919E-4</v>
      </c>
      <c r="BQ455" s="240">
        <f t="shared" ca="1" si="918"/>
        <v>-3.4124781390385011E-4</v>
      </c>
      <c r="BR455" s="240">
        <f t="shared" ca="1" si="919"/>
        <v>2.0594561277714766E-5</v>
      </c>
      <c r="BS455" s="240">
        <f t="shared" ca="1" si="920"/>
        <v>3.1358688980946046E-4</v>
      </c>
      <c r="BT455" s="240">
        <f t="shared" ca="1" si="921"/>
        <v>-4.4177872922604612E-4</v>
      </c>
      <c r="BU455" s="240">
        <f t="shared" ca="1" si="922"/>
        <v>2.797740335359146E-4</v>
      </c>
      <c r="BV455" s="240">
        <f t="shared" ca="1" si="923"/>
        <v>6.6009214116612161E-5</v>
      </c>
      <c r="BW455" s="240">
        <f t="shared" ca="1" si="924"/>
        <v>-3.6843219122077329E-4</v>
      </c>
      <c r="BX455" s="240">
        <f t="shared" ca="1" si="925"/>
        <v>4.2883866041982236E-4</v>
      </c>
      <c r="BY455" s="240">
        <f t="shared" ca="1" si="926"/>
        <v>-2.0754869395828797E-4</v>
      </c>
      <c r="BZ455" s="240">
        <f t="shared" ca="1" si="927"/>
        <v>-1.5007629243083155E-4</v>
      </c>
      <c r="CA455" s="240">
        <f t="shared" ca="1" si="928"/>
        <v>4.0911885014262555E-4</v>
      </c>
      <c r="CB455" s="240">
        <f t="shared" ca="1" si="929"/>
        <v>-3.9941856238915702E-4</v>
      </c>
      <c r="CC455" s="240">
        <f t="shared" ca="1" si="930"/>
        <v>1.2734737446649309E-4</v>
      </c>
      <c r="CD455" s="240">
        <f t="shared" ca="1" si="931"/>
        <v>2.2837602299068872E-4</v>
      </c>
      <c r="CE455" s="240">
        <f t="shared" ca="1" si="932"/>
        <v>-4.3408330108999179E-4</v>
      </c>
      <c r="CF455" s="240">
        <f t="shared" ca="1" si="933"/>
        <v>3.5464903300238724E-4</v>
      </c>
      <c r="CG455" s="240">
        <f t="shared" ca="1" si="934"/>
        <v>-4.2252166791181508E-5</v>
      </c>
      <c r="CH455" s="240">
        <f t="shared" ca="1" si="935"/>
        <v>-2.9789939106176328E-4</v>
      </c>
      <c r="CI455" s="240">
        <f t="shared" ca="1" si="936"/>
        <v>4.4236617421319007E-4</v>
      </c>
      <c r="CJ455" s="240">
        <f t="shared" ca="1" si="937"/>
        <v>-2.9625054016679602E-4</v>
      </c>
      <c r="CK455" s="240">
        <f t="shared" ca="1" si="938"/>
        <v>-4.4466767958627006E-5</v>
      </c>
      <c r="CL455" s="240">
        <f t="shared" ca="1" si="939"/>
        <v>3.5597465259824536E-4</v>
      </c>
      <c r="CM455" s="240">
        <f t="shared" ca="1" si="940"/>
        <v>-4.3364916334318477E-4</v>
      </c>
      <c r="CN455" s="240">
        <f t="shared" ca="1" si="941"/>
        <v>2.2646730521181982E-4</v>
      </c>
      <c r="CO455" s="240">
        <f t="shared" ca="1" si="942"/>
        <v>1.2947686975303633E-4</v>
      </c>
      <c r="CP455" s="240">
        <f t="shared" ca="1" si="943"/>
        <v>-4.0037000786825324E-4</v>
      </c>
      <c r="CQ455" s="240">
        <f t="shared" ca="1" si="944"/>
        <v>4.0826725831915402E-4</v>
      </c>
      <c r="CR455" s="240">
        <f t="shared" ca="1" si="945"/>
        <v>-1.4798105872188162E-4</v>
      </c>
      <c r="CS455" s="240">
        <f t="shared" ca="1" si="946"/>
        <v>-2.0951124805430172E-4</v>
      </c>
      <c r="CT455" s="240">
        <f t="shared" ca="1" si="947"/>
        <v>4.2937936826597194E-4</v>
      </c>
      <c r="CU455" s="240">
        <f t="shared" ca="1" si="948"/>
        <v>-3.6719587151683511E-4</v>
      </c>
      <c r="CV455" s="240">
        <f t="shared" ca="1" si="949"/>
        <v>6.3807983133995567E-5</v>
      </c>
      <c r="CW455" s="240">
        <f t="shared" ca="1" si="950"/>
        <v>2.8149422658810215E-4</v>
      </c>
      <c r="CX455" s="240">
        <f t="shared" ca="1" si="951"/>
        <v>-4.4188792033995384E-4</v>
      </c>
      <c r="CY455" s="240">
        <f t="shared" ca="1" si="952"/>
        <v>3.1201335329793299E-4</v>
      </c>
      <c r="CZ455" s="240">
        <f t="shared" ca="1" si="953"/>
        <v>2.2817197461800639E-5</v>
      </c>
      <c r="DA455" s="240">
        <f t="shared" ca="1" si="954"/>
        <v>-3.4265953985791124E-4</v>
      </c>
      <c r="DB455" s="240">
        <f t="shared" ca="1" si="955"/>
        <v>4.3741496744887276E-4</v>
      </c>
      <c r="DC455" s="240">
        <f t="shared" ca="1" si="956"/>
        <v>-2.4484033689090322E-4</v>
      </c>
      <c r="DD455" s="240">
        <f t="shared" ca="1" si="957"/>
        <v>-1.0856552595517164E-4</v>
      </c>
      <c r="DE455" s="240">
        <f t="shared" ca="1" si="958"/>
        <v>3.9065663917665542E-4</v>
      </c>
      <c r="DF455" s="240">
        <f t="shared" ca="1" si="959"/>
        <v>-4.1613240266387191E-4</v>
      </c>
      <c r="DG455" s="240">
        <f t="shared" ca="1" si="960"/>
        <v>1.6825824364519919E-4</v>
      </c>
      <c r="DH455" s="240">
        <f t="shared" ca="1" si="961"/>
        <v>1.9014174217033396E-4</v>
      </c>
      <c r="DI455" s="240">
        <f t="shared" ca="1" si="962"/>
        <v>-4.2364102293460852E-4</v>
      </c>
      <c r="DJ455" s="240">
        <f t="shared" ca="1" si="963"/>
        <v>3.7885810301423916E-4</v>
      </c>
      <c r="DK455" s="240">
        <f t="shared" ca="1" si="964"/>
        <v>-8.5210080456520602E-5</v>
      </c>
      <c r="DL455" s="240">
        <f t="shared" ca="1" si="965"/>
        <v>-2.644109178666081E-4</v>
      </c>
      <c r="DM455" s="240">
        <f t="shared" ca="1" si="966"/>
        <v>4.4034511976180808E-4</v>
      </c>
      <c r="DN455" s="240">
        <f t="shared" ca="1" si="967"/>
        <v>-3.2702449893183316E-4</v>
      </c>
      <c r="DO455" s="240">
        <f t="shared" ca="1" si="968"/>
        <v>-1.1126583377509137E-6</v>
      </c>
      <c r="DP455" s="240">
        <f t="shared" ca="1" si="969"/>
        <v>3.2851893027261992E-4</v>
      </c>
      <c r="DQ455" s="240">
        <f t="shared" ca="1" si="970"/>
        <v>-4.4012700058495018E-4</v>
      </c>
      <c r="DR455" s="240">
        <f t="shared" ca="1" si="971"/>
        <v>2.6262352675293578E-4</v>
      </c>
      <c r="DS455" s="240">
        <f t="shared" ca="1" si="972"/>
        <v>8.7392638296076306E-5</v>
      </c>
      <c r="DT455" s="240">
        <f t="shared" ca="1" si="973"/>
        <v>-3.8000214442379416E-4</v>
      </c>
      <c r="DU455" s="240">
        <f t="shared" ca="1" si="974"/>
        <v>4.229950476016788E-4</v>
      </c>
      <c r="DV455" s="240">
        <f t="shared" ca="1" si="975"/>
        <v>-1.8813007972189397E-4</v>
      </c>
      <c r="DW455" s="240">
        <f t="shared" ca="1" si="976"/>
        <v>-1.7031416817503981E-4</v>
      </c>
      <c r="DX455" s="240">
        <f t="shared" ca="1" si="977"/>
        <v>4.1688208927242028E-4</v>
      </c>
      <c r="DY455" s="240">
        <f t="shared" ca="1" si="978"/>
        <v>-3.8960763215743126E-4</v>
      </c>
      <c r="DZ455" s="240">
        <f t="shared" ca="1" si="979"/>
        <v>1.0640689923170429E-4</v>
      </c>
      <c r="EA455" s="240">
        <f t="shared" ca="1" si="980"/>
        <v>2.4669062008432263E-4</v>
      </c>
      <c r="EB455" s="240">
        <f t="shared" ca="1" si="981"/>
        <v>-4.3774148922047707E-4</v>
      </c>
      <c r="EC455" s="240">
        <f t="shared" ca="1" si="982"/>
        <v>3.4124781390385147E-4</v>
      </c>
      <c r="ED455" s="240">
        <f t="shared" ca="1" si="983"/>
        <v>-2.0594561277716931E-5</v>
      </c>
      <c r="EE455" s="240">
        <f t="shared" ca="1" si="984"/>
        <v>-3.1358688980945895E-4</v>
      </c>
      <c r="EF455" s="240">
        <f t="shared" ca="1" si="985"/>
        <v>4.4177872922604558E-4</v>
      </c>
      <c r="EG455" s="240">
        <f t="shared" ca="1" si="986"/>
        <v>-2.7977403353592604E-4</v>
      </c>
      <c r="EH455" s="240">
        <f t="shared" ca="1" si="987"/>
        <v>-6.6009214116610033E-5</v>
      </c>
      <c r="EI455" s="240">
        <f t="shared" ca="1" si="988"/>
        <v>3.684321912207721E-4</v>
      </c>
      <c r="EJ455" s="240">
        <f t="shared" ca="1" si="989"/>
        <v>-4.2883866041981981E-4</v>
      </c>
      <c r="EK455" s="240">
        <f t="shared" ca="1" si="990"/>
        <v>2.0754869395830095E-4</v>
      </c>
      <c r="EL455" s="240">
        <f t="shared" ca="1" si="991"/>
        <v>1.5007629243082952E-4</v>
      </c>
      <c r="EM455" s="240">
        <f t="shared" ca="1" si="992"/>
        <v>-4.0911885014262479E-4</v>
      </c>
      <c r="EN455" s="240">
        <f t="shared" ca="1" si="993"/>
        <v>3.9941856238915252E-4</v>
      </c>
      <c r="EO455" s="240">
        <f t="shared" ca="1" si="994"/>
        <v>-1.2734737446650721E-4</v>
      </c>
      <c r="EP455" s="240">
        <f t="shared" ca="1" si="995"/>
        <v>-2.2837602299068688E-4</v>
      </c>
      <c r="EQ455" s="240">
        <f t="shared" ca="1" si="996"/>
        <v>4.3408330108999141E-4</v>
      </c>
      <c r="ER455" s="240">
        <f t="shared" ca="1" si="997"/>
        <v>-3.5464903300238101E-4</v>
      </c>
      <c r="ES455" s="240">
        <f t="shared" ca="1" si="998"/>
        <v>4.2252166791196178E-5</v>
      </c>
      <c r="ET455" s="240">
        <f t="shared" ca="1" si="999"/>
        <v>2.9789939106176166E-4</v>
      </c>
      <c r="EU455" s="240">
        <f t="shared" ca="1" si="1000"/>
        <v>-4.4236617421319007E-4</v>
      </c>
      <c r="EV455" s="240">
        <f t="shared" ca="1" si="1001"/>
        <v>2.9625054016679765E-4</v>
      </c>
      <c r="EW455" s="240">
        <f t="shared" ca="1" si="1002"/>
        <v>4.4466767958637367E-5</v>
      </c>
      <c r="EX455" s="240">
        <f t="shared" ca="1" si="1003"/>
        <v>-3.5597465259823663E-4</v>
      </c>
      <c r="EY455" s="240">
        <f t="shared" ca="1" si="1004"/>
        <v>4.336491633431852E-4</v>
      </c>
      <c r="EZ455" s="240">
        <f t="shared" ca="1" si="1005"/>
        <v>-2.2646730521182166E-4</v>
      </c>
      <c r="FA455" s="240">
        <f t="shared" ca="1" si="1006"/>
        <v>-1.2947686975304628E-4</v>
      </c>
      <c r="FB455" s="240">
        <f t="shared" ca="1" si="1007"/>
        <v>4.0037000786824701E-4</v>
      </c>
      <c r="FC455" s="240">
        <f t="shared" ca="1" si="1008"/>
        <v>-4.0826725831915494E-4</v>
      </c>
      <c r="FD455" s="240">
        <f t="shared" ca="1" si="1009"/>
        <v>1.4798105872188368E-4</v>
      </c>
      <c r="FE455" s="240">
        <f t="shared" ca="1" si="1010"/>
        <v>2.0951124805431088E-4</v>
      </c>
      <c r="FF455" s="240">
        <f t="shared" ca="1" si="1011"/>
        <v>-4.2937936826596836E-4</v>
      </c>
      <c r="FG455" s="240">
        <f t="shared" ca="1" si="1012"/>
        <v>3.6719587151683636E-4</v>
      </c>
      <c r="FH455" s="240">
        <f t="shared" ca="1" si="1013"/>
        <v>-6.3807983133997708E-5</v>
      </c>
      <c r="FI455" s="240">
        <f t="shared" ca="1" si="1014"/>
        <v>-2.8149422658811017E-4</v>
      </c>
      <c r="FJ455" s="240">
        <f t="shared" ca="1" si="1015"/>
        <v>4.4188792033995319E-4</v>
      </c>
      <c r="FK455" s="240">
        <f t="shared" ca="1" si="1016"/>
        <v>-3.1201335329794345E-4</v>
      </c>
      <c r="FL455" s="240">
        <f t="shared" ca="1" si="1017"/>
        <v>-2.2817197461798481E-5</v>
      </c>
      <c r="FM455" s="240">
        <f t="shared" ca="1" si="1018"/>
        <v>3.4265953985790988E-4</v>
      </c>
      <c r="FN455" s="240">
        <f t="shared" ca="1" si="1019"/>
        <v>-4.3741496744887124E-4</v>
      </c>
      <c r="FO455" s="240">
        <f t="shared" ca="1" si="1020"/>
        <v>2.4484033689091552E-4</v>
      </c>
      <c r="FP455" s="240">
        <f t="shared" ca="1" si="1021"/>
        <v>1.0856552595516956E-4</v>
      </c>
      <c r="FQ455" s="240">
        <f t="shared" ca="1" si="1022"/>
        <v>-3.9065663917665439E-4</v>
      </c>
      <c r="FR455" s="240">
        <f t="shared" ca="1" si="1023"/>
        <v>4.1613240266386839E-4</v>
      </c>
      <c r="FS455" s="240">
        <f t="shared" ca="1" si="1024"/>
        <v>-1.6825824364521285E-4</v>
      </c>
      <c r="FT455" s="240">
        <f t="shared" ca="1" si="1025"/>
        <v>-1.9014174217033198E-4</v>
      </c>
      <c r="FU455" s="240">
        <f t="shared" ca="1" si="1026"/>
        <v>4.2364102293460793E-4</v>
      </c>
      <c r="FV455" s="240">
        <f t="shared" ca="1" si="1027"/>
        <v>-3.7885810301423374E-4</v>
      </c>
      <c r="FW455" s="240">
        <f t="shared" ca="1" si="1028"/>
        <v>8.5210080456535049E-5</v>
      </c>
      <c r="FX455" s="240">
        <f t="shared" ca="1" si="1029"/>
        <v>2.6441091786660637E-4</v>
      </c>
      <c r="FY455" s="240">
        <f t="shared" ca="1" si="1030"/>
        <v>-4.4034511976180781E-4</v>
      </c>
      <c r="FZ455" s="240">
        <f t="shared" ca="1" si="1031"/>
        <v>3.2702449893183463E-4</v>
      </c>
      <c r="GA455" s="240">
        <f t="shared" ca="1" si="1032"/>
        <v>1.1126583377487487E-6</v>
      </c>
      <c r="GB455" s="240">
        <f t="shared" ca="1" si="1033"/>
        <v>-3.2851893027261851E-4</v>
      </c>
      <c r="GC455" s="240">
        <f t="shared" ca="1" si="1034"/>
        <v>4.4012700058495034E-4</v>
      </c>
      <c r="GD455" s="240">
        <f t="shared" ca="1" si="1035"/>
        <v>-2.6262352675293752E-4</v>
      </c>
      <c r="GE455" s="240">
        <f t="shared" ca="1" si="1036"/>
        <v>-8.7392638296074164E-5</v>
      </c>
      <c r="GF455" s="240">
        <f t="shared" ca="1" si="1037"/>
        <v>3.8000214442379307E-4</v>
      </c>
      <c r="GG455" s="240">
        <f t="shared" ca="1" si="1038"/>
        <v>-4.229950476016795E-4</v>
      </c>
      <c r="GH455" s="240">
        <f t="shared" ca="1" si="1039"/>
        <v>1.8813007972189592E-4</v>
      </c>
      <c r="GI455" s="240">
        <f t="shared" ca="1" si="1040"/>
        <v>1.7031416817503778E-4</v>
      </c>
      <c r="GJ455" s="240">
        <f t="shared" ca="1" si="1041"/>
        <v>-4.1688208927241963E-4</v>
      </c>
      <c r="GK455" s="240">
        <f t="shared" ca="1" si="1042"/>
        <v>3.8960763215743223E-4</v>
      </c>
      <c r="GL455" s="240">
        <f t="shared" ca="1" si="1043"/>
        <v>-1.0640689923170639E-4</v>
      </c>
      <c r="GM455" s="240">
        <f t="shared" ca="1" si="1044"/>
        <v>-2.4669062008432084E-4</v>
      </c>
      <c r="GN455" s="240">
        <f t="shared" ca="1" si="1045"/>
        <v>4.3774148922047669E-4</v>
      </c>
      <c r="GO455" s="240">
        <f t="shared" ca="1" si="1046"/>
        <v>-3.4124781390385288E-4</v>
      </c>
      <c r="GP455" s="240">
        <f t="shared" ca="1" si="1047"/>
        <v>2.0594561277719096E-5</v>
      </c>
      <c r="GQ455" s="240">
        <f t="shared" ca="1" si="1048"/>
        <v>3.1358688980945743E-4</v>
      </c>
      <c r="GR455" s="240">
        <f t="shared" ca="1" si="1049"/>
        <v>-4.4177872922604569E-4</v>
      </c>
      <c r="GS455" s="240">
        <f t="shared" ca="1" si="1050"/>
        <v>2.7977403353592772E-4</v>
      </c>
      <c r="GT455" s="240">
        <f t="shared" ca="1" si="1051"/>
        <v>6.6009214116607878E-5</v>
      </c>
      <c r="GU455" s="240">
        <f t="shared" ca="1" si="1052"/>
        <v>-3.6843219122077085E-4</v>
      </c>
      <c r="GV455" s="240">
        <f t="shared" ca="1" si="1053"/>
        <v>4.2883866041982036E-4</v>
      </c>
      <c r="GW455" s="240">
        <f t="shared" ca="1" si="1054"/>
        <v>-2.0754869395830288E-4</v>
      </c>
      <c r="GX455" s="240">
        <f t="shared" ca="1" si="1055"/>
        <v>-1.5007629243082748E-4</v>
      </c>
      <c r="GY455" s="240">
        <f t="shared" ca="1" si="1056"/>
        <v>4.0911885014262392E-4</v>
      </c>
      <c r="GZ455" s="240">
        <f t="shared" ca="1" si="1057"/>
        <v>-3.9941856238915344E-4</v>
      </c>
      <c r="HA455" s="240">
        <f t="shared" ca="1" si="1058"/>
        <v>1.273473744665093E-4</v>
      </c>
      <c r="HB455" s="240">
        <f t="shared" ca="1" si="1059"/>
        <v>2.2837602299068501E-4</v>
      </c>
      <c r="HC455" s="240">
        <f t="shared" ca="1" si="1060"/>
        <v>-4.3408330108999092E-4</v>
      </c>
      <c r="HD455" s="240">
        <f t="shared" ca="1" si="1061"/>
        <v>3.5464903300238231E-4</v>
      </c>
      <c r="HE455" s="240">
        <f t="shared" ca="1" si="1062"/>
        <v>-4.2252166791198333E-5</v>
      </c>
      <c r="HF455" s="240">
        <f t="shared" ca="1" si="1063"/>
        <v>-2.9789939106176008E-4</v>
      </c>
      <c r="HG455" s="240">
        <f t="shared" ca="1" si="1064"/>
        <v>4.4236617421319012E-4</v>
      </c>
      <c r="HH455" s="240">
        <f t="shared" ca="1" si="1065"/>
        <v>-2.9625054016679927E-4</v>
      </c>
      <c r="HI455" s="240">
        <f t="shared" ca="1" si="1066"/>
        <v>-4.4466767958635192E-5</v>
      </c>
      <c r="HJ455" s="240">
        <f t="shared" ca="1" si="1067"/>
        <v>3.5597465259823533E-4</v>
      </c>
      <c r="HK455" s="240">
        <f t="shared" ca="1" si="1068"/>
        <v>-4.3364916334318569E-4</v>
      </c>
      <c r="HL455" s="240">
        <f t="shared" ca="1" si="1069"/>
        <v>2.2646730521182353E-4</v>
      </c>
      <c r="HM455" s="240">
        <f t="shared" ca="1" si="1070"/>
        <v>1.294768697530442E-4</v>
      </c>
      <c r="HN455" s="240">
        <f t="shared" ca="1" si="1071"/>
        <v>-4.0037000786824614E-4</v>
      </c>
      <c r="HO455" s="240">
        <f t="shared" ca="1" si="1072"/>
        <v>4.0826725831915575E-4</v>
      </c>
      <c r="HP455" s="240">
        <f t="shared" ca="1" si="1073"/>
        <v>-1.4798105872188574E-4</v>
      </c>
      <c r="HQ455" s="240">
        <f t="shared" ca="1" si="1074"/>
        <v>-2.0951124805430898E-4</v>
      </c>
      <c r="HR455" s="240">
        <f t="shared" ca="1" si="1075"/>
        <v>4.2937936826596793E-4</v>
      </c>
      <c r="HS455" s="240">
        <f t="shared" ca="1" si="1076"/>
        <v>-3.6719587151683749E-4</v>
      </c>
      <c r="HT455" s="240">
        <f t="shared" ca="1" si="1077"/>
        <v>6.380798313399985E-5</v>
      </c>
      <c r="HU455" s="240">
        <f t="shared" ca="1" si="1078"/>
        <v>2.8149422658810855E-4</v>
      </c>
      <c r="HV455" s="240">
        <f t="shared" ca="1" si="1079"/>
        <v>-4.4188792033995422E-4</v>
      </c>
      <c r="HW455" s="240">
        <f t="shared" ca="1" si="1080"/>
        <v>3.1201335329792719E-4</v>
      </c>
      <c r="HX455" s="240">
        <f t="shared" ca="1" si="1081"/>
        <v>2.2817197461821429E-5</v>
      </c>
      <c r="HY455" s="240">
        <f t="shared" ca="1" si="1082"/>
        <v>-3.4265953985789259E-4</v>
      </c>
      <c r="HZ455" s="240">
        <f t="shared" ca="1" si="1083"/>
        <v>4.3741496744887525E-4</v>
      </c>
      <c r="IA455" s="240">
        <f t="shared" ca="1" si="1084"/>
        <v>-2.4484033689091731E-4</v>
      </c>
      <c r="IB455" s="240">
        <f t="shared" ca="1" si="1085"/>
        <v>-1.0856552595516744E-4</v>
      </c>
      <c r="IC455" s="240">
        <f t="shared" ca="1" si="1086"/>
        <v>3.9065663917665336E-4</v>
      </c>
      <c r="ID455" s="240">
        <f t="shared" ca="1" si="1087"/>
        <v>-4.1613240266386909E-4</v>
      </c>
      <c r="IE455" s="240">
        <f t="shared" ca="1" si="1088"/>
        <v>3.1614447688909985E-4</v>
      </c>
      <c r="IF455" s="240">
        <f t="shared" ca="1" si="1089"/>
        <v>1.9014174217035274E-4</v>
      </c>
      <c r="IG455" s="240">
        <f t="shared" ca="1" si="1090"/>
        <v>-4.2364102293460007E-4</v>
      </c>
      <c r="IH455" s="240">
        <f t="shared" ca="1" si="1091"/>
        <v>3.7885810301424789E-4</v>
      </c>
      <c r="II455" s="240">
        <f t="shared" ca="1" si="1092"/>
        <v>-8.5210080456537177E-5</v>
      </c>
      <c r="IJ455" s="240">
        <f t="shared" ca="1" si="1093"/>
        <v>-2.6441091786660463E-4</v>
      </c>
      <c r="IK455" s="240">
        <f t="shared" ca="1" si="1094"/>
        <v>4.4034511976180759E-4</v>
      </c>
      <c r="IL455" s="240">
        <f t="shared" ca="1" si="1095"/>
        <v>-3.2702449893183609E-4</v>
      </c>
      <c r="IM455" s="240">
        <f t="shared" ca="1" si="1096"/>
        <v>-1.1126583377465803E-6</v>
      </c>
      <c r="IN455" s="240">
        <f t="shared" ca="1" si="1097"/>
        <v>3.2851893027263391E-4</v>
      </c>
      <c r="IO455" s="240">
        <f t="shared" ca="1" si="1098"/>
        <v>-4.4012700058494806E-4</v>
      </c>
      <c r="IP455" s="240">
        <f t="shared" ca="1" si="1099"/>
        <v>2.6262352675295942E-4</v>
      </c>
      <c r="IQ455" s="240">
        <f t="shared" ca="1" si="1100"/>
        <v>8.7392638296047398E-5</v>
      </c>
      <c r="IR455" s="240">
        <f t="shared" ca="1" si="1101"/>
        <v>-3.8000214442379199E-4</v>
      </c>
      <c r="IS455" s="240">
        <f t="shared" ca="1" si="1102"/>
        <v>4.229950476016801E-4</v>
      </c>
      <c r="IT455" s="240">
        <f t="shared" ca="1" si="1103"/>
        <v>-1.881300797218979E-4</v>
      </c>
      <c r="IU455" s="240">
        <f t="shared" ca="1" si="1104"/>
        <v>-1.703141681750358E-4</v>
      </c>
      <c r="IV455" s="240">
        <f t="shared" ca="1" si="1105"/>
        <v>4.1688208927242727E-4</v>
      </c>
      <c r="IW455" s="240">
        <f t="shared" ca="1" si="1106"/>
        <v>-3.8960763215742139E-4</v>
      </c>
      <c r="IX455" s="240">
        <f t="shared" ca="1" si="1107"/>
        <v>1.064068992317329E-4</v>
      </c>
      <c r="IY455" s="240">
        <f t="shared" ca="1" si="1108"/>
        <v>2.4669062008429818E-4</v>
      </c>
      <c r="IZ455" s="240">
        <f t="shared" ca="1" si="1109"/>
        <v>-4.3774148922047637E-4</v>
      </c>
      <c r="JA455" s="240">
        <f t="shared" ca="1" si="1110"/>
        <v>3.4124781390385423E-4</v>
      </c>
      <c r="JB455" s="240">
        <f t="shared" ca="1" si="1111"/>
        <v>-2.0594561277721261E-5</v>
      </c>
    </row>
    <row r="456" spans="2:262">
      <c r="B456" s="248">
        <v>95</v>
      </c>
      <c r="C456" s="247">
        <f t="shared" si="1112"/>
        <v>1.8554687500000012E-3</v>
      </c>
      <c r="D456" s="244">
        <f t="shared" ca="1" si="855"/>
        <v>79.501533416685575</v>
      </c>
      <c r="E456" s="243">
        <f ca="1">CW361</f>
        <v>-0.49846658331442367</v>
      </c>
      <c r="F456" s="242">
        <v>95</v>
      </c>
      <c r="G456" s="240">
        <f t="shared" ca="1" si="856"/>
        <v>-5.3095868246978424E-4</v>
      </c>
      <c r="H456" s="240">
        <f t="shared" ca="1" si="857"/>
        <v>7.7763852960482775E-4</v>
      </c>
      <c r="I456" s="240">
        <f t="shared" ca="1" si="858"/>
        <v>-5.4146790815470509E-4</v>
      </c>
      <c r="J456" s="240">
        <f t="shared" ca="1" si="859"/>
        <v>-3.0910376911556836E-5</v>
      </c>
      <c r="K456" s="240">
        <f t="shared" ca="1" si="860"/>
        <v>5.8409582442195103E-4</v>
      </c>
      <c r="L456" s="240">
        <f t="shared" ca="1" si="861"/>
        <v>-7.7460512898955985E-4</v>
      </c>
      <c r="M456" s="240">
        <f t="shared" ca="1" si="862"/>
        <v>4.8414746077722306E-4</v>
      </c>
      <c r="N456" s="240">
        <f t="shared" ca="1" si="863"/>
        <v>1.0692652131477154E-4</v>
      </c>
      <c r="O456" s="240">
        <f t="shared" ca="1" si="864"/>
        <v>-6.316078042856773E-4</v>
      </c>
      <c r="P456" s="240">
        <f t="shared" ca="1" si="865"/>
        <v>7.6411185753988593E-4</v>
      </c>
      <c r="Q456" s="240">
        <f t="shared" ca="1" si="866"/>
        <v>-4.2216440869053263E-4</v>
      </c>
      <c r="R456" s="240">
        <f t="shared" ca="1" si="867"/>
        <v>-1.8191290486574267E-4</v>
      </c>
      <c r="S456" s="240">
        <f t="shared" ca="1" si="868"/>
        <v>6.7303705572218547E-4</v>
      </c>
      <c r="T456" s="240">
        <f t="shared" ca="1" si="869"/>
        <v>-7.4625977119607226E-4</v>
      </c>
      <c r="U456" s="241">
        <f t="shared" ca="1" si="870"/>
        <v>3.5611568256960918E-4</v>
      </c>
      <c r="V456" s="240">
        <f t="shared" ca="1" si="871"/>
        <v>2.5514736769914739E-4</v>
      </c>
      <c r="W456" s="240">
        <f t="shared" ca="1" si="872"/>
        <v>-7.079845923926081E-4</v>
      </c>
      <c r="X456" s="240">
        <f t="shared" ca="1" si="873"/>
        <v>7.2122079530855269E-4</v>
      </c>
      <c r="Y456" s="240">
        <f t="shared" ca="1" si="874"/>
        <v>-2.8663736775290838E-4</v>
      </c>
      <c r="Z456" s="240">
        <f t="shared" ca="1" si="875"/>
        <v>-3.2592462190387037E-4</v>
      </c>
      <c r="AA456" s="240">
        <f t="shared" ca="1" si="876"/>
        <v>7.3611385041454471E-4</v>
      </c>
      <c r="AB456" s="240">
        <f t="shared" ca="1" si="877"/>
        <v>-6.8923606890282081E-4</v>
      </c>
      <c r="AC456" s="240">
        <f t="shared" ca="1" si="878"/>
        <v>2.1439857839282303E-4</v>
      </c>
      <c r="AD456" s="240">
        <f t="shared" ca="1" si="879"/>
        <v>3.9356304383113733E-4</v>
      </c>
      <c r="AE456" s="240">
        <f t="shared" ca="1" si="880"/>
        <v>-7.5715392965622623E-4</v>
      </c>
      <c r="AF456" s="240">
        <f t="shared" ca="1" si="881"/>
        <v>6.5061362237879377E-4</v>
      </c>
      <c r="AG456" s="240">
        <f t="shared" ca="1" si="882"/>
        <v>-1.4009501352062992E-4</v>
      </c>
      <c r="AH456" s="240">
        <f t="shared" ca="1" si="883"/>
        <v>-4.5741123850286613E-4</v>
      </c>
      <c r="AI456" s="240">
        <f t="shared" ca="1" si="884"/>
        <v>7.7090220265287773E-4</v>
      </c>
      <c r="AJ456" s="240">
        <f t="shared" ca="1" si="885"/>
        <v>-6.0572541100967106E-4</v>
      </c>
      <c r="AK456" s="240">
        <f t="shared" ca="1" si="886"/>
        <v>6.4442257084508606E-5</v>
      </c>
      <c r="AL456" s="240">
        <f t="shared" ca="1" si="887"/>
        <v>5.1685431290139443E-4</v>
      </c>
      <c r="AM456" s="240">
        <f t="shared" ca="1" si="888"/>
        <v>-7.7722626601997103E-4</v>
      </c>
      <c r="AN456" s="240">
        <f t="shared" ca="1" si="889"/>
        <v>5.5500373280934433E-4</v>
      </c>
      <c r="AO456" s="240">
        <f t="shared" ca="1" si="890"/>
        <v>1.183111351505762E-5</v>
      </c>
      <c r="AP456" s="240">
        <f t="shared" ca="1" si="891"/>
        <v>-5.7131979772537451E-4</v>
      </c>
      <c r="AQ456" s="240">
        <f t="shared" ca="1" si="892"/>
        <v>7.760652155701964E-4</v>
      </c>
      <c r="AR456" s="240">
        <f t="shared" ca="1" si="893"/>
        <v>-4.9893706526614608E-4</v>
      </c>
      <c r="AS456" s="240">
        <f t="shared" ca="1" si="894"/>
        <v>-8.7990544023929342E-5</v>
      </c>
      <c r="AT456" s="240">
        <f t="shared" ca="1" si="895"/>
        <v>6.2028316058208887E-4</v>
      </c>
      <c r="AU456" s="240">
        <f t="shared" ca="1" si="896"/>
        <v>-7.6743023285407992E-4</v>
      </c>
      <c r="AV456" s="240">
        <f t="shared" ca="1" si="897"/>
        <v>4.3806536103770805E-4</v>
      </c>
      <c r="AW456" s="240">
        <f t="shared" ca="1" si="898"/>
        <v>1.6330257749332642E-4</v>
      </c>
      <c r="AX456" s="240">
        <f t="shared" ca="1" si="899"/>
        <v>-6.6327285752113051E-4</v>
      </c>
      <c r="AY456" s="240">
        <f t="shared" ca="1" si="900"/>
        <v>7.5140447747553958E-4</v>
      </c>
      <c r="AZ456" s="240">
        <f t="shared" ca="1" si="901"/>
        <v>-3.7297484791157308E-4</v>
      </c>
      <c r="BA456" s="240">
        <f t="shared" ca="1" si="902"/>
        <v>-2.3704191787119326E-4</v>
      </c>
      <c r="BB456" s="240">
        <f t="shared" ca="1" si="903"/>
        <v>6.998748742604176E-4</v>
      </c>
      <c r="BC456" s="240">
        <f t="shared" ca="1" si="904"/>
        <v>-7.2814228621943952E-4</v>
      </c>
      <c r="BD456" s="240">
        <f t="shared" ca="1" si="905"/>
        <v>3.0429238311127736E-4</v>
      </c>
      <c r="BE456" s="240">
        <f t="shared" ca="1" si="906"/>
        <v>3.0849841499966721E-4</v>
      </c>
      <c r="BF456" s="240">
        <f t="shared" ca="1" si="907"/>
        <v>-7.2973671337005328E-4</v>
      </c>
      <c r="BG456" s="240">
        <f t="shared" ca="1" si="908"/>
        <v>6.9786768670398341E-4</v>
      </c>
      <c r="BH456" s="240">
        <f t="shared" ca="1" si="909"/>
        <v>-2.3267941631846268E-4</v>
      </c>
      <c r="BI456" s="240">
        <f t="shared" ca="1" si="910"/>
        <v>-3.769839037493063E-4</v>
      </c>
      <c r="BJ456" s="240">
        <f t="shared" ca="1" si="911"/>
        <v>7.5257078901526994E-4</v>
      </c>
      <c r="BK456" s="240">
        <f t="shared" ca="1" si="912"/>
        <v>-6.6087223987228454E-4</v>
      </c>
      <c r="BL456" s="240">
        <f t="shared" ca="1" si="913"/>
        <v>1.5882561955101479E-4</v>
      </c>
      <c r="BM456" s="240">
        <f t="shared" ca="1" si="914"/>
        <v>4.4183883142546597E-4</v>
      </c>
      <c r="BN456" s="240">
        <f t="shared" ca="1" si="915"/>
        <v>-7.6815719656523034E-4</v>
      </c>
      <c r="BO456" s="240">
        <f t="shared" ca="1" si="916"/>
        <v>6.1751223210109384E-4</v>
      </c>
      <c r="BP456" s="240">
        <f t="shared" ca="1" si="917"/>
        <v>-8.344224524435372E-5</v>
      </c>
      <c r="BQ456" s="240">
        <f t="shared" ca="1" si="918"/>
        <v>-5.0243860962134225E-4</v>
      </c>
      <c r="BR456" s="240">
        <f t="shared" ca="1" si="919"/>
        <v>7.7634583039482604E-4</v>
      </c>
      <c r="BS456" s="240">
        <f t="shared" ca="1" si="920"/>
        <v>-5.6820524396825967E-4</v>
      </c>
      <c r="BT456" s="240">
        <f t="shared" ca="1" si="921"/>
        <v>7.2552765018402677E-6</v>
      </c>
      <c r="BU456" s="240">
        <f t="shared" ca="1" si="922"/>
        <v>5.5819962934566553E-4</v>
      </c>
      <c r="BV456" s="240">
        <f t="shared" ca="1" si="923"/>
        <v>-7.7705782948392138E-4</v>
      </c>
      <c r="BW456" s="240">
        <f t="shared" ca="1" si="924"/>
        <v>5.1342612872341375E-4</v>
      </c>
      <c r="BX456" s="240">
        <f t="shared" ca="1" si="925"/>
        <v>6.9001564519545475E-5</v>
      </c>
      <c r="BY456" s="240">
        <f t="shared" ca="1" si="926"/>
        <v>-6.0858488149644866E-4</v>
      </c>
      <c r="BZ456" s="240">
        <f t="shared" ca="1" si="927"/>
        <v>7.7028633689206656E-4</v>
      </c>
      <c r="CA456" s="240">
        <f t="shared" ca="1" si="928"/>
        <v>-4.5370243919170628E-4</v>
      </c>
      <c r="CB456" s="240">
        <f t="shared" ca="1" si="929"/>
        <v>-1.44593882754494E-4</v>
      </c>
      <c r="CC456" s="240">
        <f t="shared" ca="1" si="930"/>
        <v>6.5310912855206984E-4</v>
      </c>
      <c r="CD456" s="240">
        <f t="shared" ca="1" si="931"/>
        <v>-7.5609656579459482E-4</v>
      </c>
      <c r="CE456" s="240">
        <f t="shared" ca="1" si="932"/>
        <v>3.8960934715158294E-4</v>
      </c>
      <c r="CF456" s="240">
        <f t="shared" ca="1" si="933"/>
        <v>2.1879368285548174E-4</v>
      </c>
      <c r="CG456" s="240">
        <f t="shared" ca="1" si="934"/>
        <v>-6.9134357767397991E-4</v>
      </c>
      <c r="CH456" s="240">
        <f t="shared" ca="1" si="935"/>
        <v>7.3462517144409951E-4</v>
      </c>
      <c r="CI456" s="240">
        <f t="shared" ca="1" si="936"/>
        <v>-3.21764104116275E-4</v>
      </c>
      <c r="CJ456" s="240">
        <f t="shared" ca="1" si="937"/>
        <v>-2.9088638018575676E-4</v>
      </c>
      <c r="CK456" s="240">
        <f t="shared" ca="1" si="938"/>
        <v>7.2292001021603694E-4</v>
      </c>
      <c r="CL456" s="240">
        <f t="shared" ca="1" si="939"/>
        <v>-7.0607893510563112E-4</v>
      </c>
      <c r="CM456" s="240">
        <f t="shared" ca="1" si="940"/>
        <v>2.5082009686415587E-4</v>
      </c>
      <c r="CN456" s="240">
        <f t="shared" ca="1" si="941"/>
        <v>3.6017768266019285E-4</v>
      </c>
      <c r="CO456" s="240">
        <f t="shared" ca="1" si="942"/>
        <v>-7.4753432787144527E-4</v>
      </c>
      <c r="CP456" s="240">
        <f t="shared" ca="1" si="943"/>
        <v>6.7073277264007817E-4</v>
      </c>
      <c r="CQ456" s="240">
        <f t="shared" ca="1" si="944"/>
        <v>-1.7746055496704367E-4</v>
      </c>
      <c r="CR456" s="240">
        <f t="shared" ca="1" si="945"/>
        <v>-4.2600027715744218E-4</v>
      </c>
      <c r="CS456" s="240">
        <f t="shared" ca="1" si="946"/>
        <v>7.649494813056143E-4</v>
      </c>
      <c r="CT456" s="240">
        <f t="shared" ca="1" si="947"/>
        <v>-6.2892708691416872E-4</v>
      </c>
      <c r="CU456" s="240">
        <f t="shared" ca="1" si="948"/>
        <v>1.0239197091577019E-4</v>
      </c>
      <c r="CV456" s="240">
        <f t="shared" ca="1" si="949"/>
        <v>4.8772025611024415E-4</v>
      </c>
      <c r="CW456" s="240">
        <f t="shared" ca="1" si="950"/>
        <v>-7.7499775307089181E-4</v>
      </c>
      <c r="CX456" s="240">
        <f t="shared" ca="1" si="951"/>
        <v>5.8106448953477107E-4</v>
      </c>
      <c r="CY456" s="240">
        <f t="shared" ca="1" si="952"/>
        <v>-2.6337296211454669E-5</v>
      </c>
      <c r="CZ456" s="240">
        <f t="shared" ca="1" si="953"/>
        <v>-5.4474322238167502E-4</v>
      </c>
      <c r="DA456" s="240">
        <f t="shared" ca="1" si="954"/>
        <v>7.7758237281722823E-4</v>
      </c>
      <c r="DB456" s="240">
        <f t="shared" ca="1" si="955"/>
        <v>-5.2760592347899423E-4</v>
      </c>
      <c r="DC456" s="240">
        <f t="shared" ca="1" si="956"/>
        <v>-4.9971021052829754E-5</v>
      </c>
      <c r="DD456" s="240">
        <f t="shared" ca="1" si="957"/>
        <v>5.9652001363464952E-4</v>
      </c>
      <c r="DE456" s="240">
        <f t="shared" ca="1" si="958"/>
        <v>-7.72678449243571E-4</v>
      </c>
      <c r="DF456" s="240">
        <f t="shared" ca="1" si="959"/>
        <v>4.6906622396136245E-4</v>
      </c>
      <c r="DG456" s="240">
        <f t="shared" ca="1" si="960"/>
        <v>1.2579809006741467E-4</v>
      </c>
      <c r="DH456" s="240">
        <f t="shared" ca="1" si="961"/>
        <v>-6.4255199106529851E-4</v>
      </c>
      <c r="DI456" s="240">
        <f t="shared" ca="1" si="962"/>
        <v>7.6033320981469445E-4</v>
      </c>
      <c r="DJ456" s="240">
        <f t="shared" ca="1" si="963"/>
        <v>-4.0600916028930059E-4</v>
      </c>
      <c r="DK456" s="240">
        <f t="shared" ca="1" si="964"/>
        <v>-2.004136547064409E-4</v>
      </c>
      <c r="DL456" s="240">
        <f t="shared" ca="1" si="965"/>
        <v>6.8239584156735305E-4</v>
      </c>
      <c r="DM456" s="240">
        <f t="shared" ca="1" si="966"/>
        <v>-7.4066554593488622E-4</v>
      </c>
      <c r="DN456" s="240">
        <f t="shared" ca="1" si="967"/>
        <v>3.3904200645648781E-4</v>
      </c>
      <c r="DO456" s="240">
        <f t="shared" ca="1" si="968"/>
        <v>2.7309912629337496E-4</v>
      </c>
      <c r="DP456" s="240">
        <f t="shared" ca="1" si="969"/>
        <v>-7.1566784707959084E-4</v>
      </c>
      <c r="DQ456" s="240">
        <f t="shared" ca="1" si="970"/>
        <v>7.1386486795875872E-4</v>
      </c>
      <c r="DR456" s="240">
        <f t="shared" ca="1" si="971"/>
        <v>-2.6880969276228645E-4</v>
      </c>
      <c r="DS456" s="240">
        <f t="shared" ca="1" si="972"/>
        <v>-3.4315450400293609E-4</v>
      </c>
      <c r="DT456" s="240">
        <f t="shared" ca="1" si="973"/>
        <v>7.4204758000061331E-4</v>
      </c>
      <c r="DU456" s="240">
        <f t="shared" ca="1" si="974"/>
        <v>-6.8018928106595804E-4</v>
      </c>
      <c r="DV456" s="240">
        <f t="shared" ca="1" si="975"/>
        <v>1.9598859478041667E-4</v>
      </c>
      <c r="DW456" s="240">
        <f t="shared" ca="1" si="976"/>
        <v>4.099051162516541E-4</v>
      </c>
      <c r="DX456" s="240">
        <f t="shared" ca="1" si="977"/>
        <v>-7.6128098908177138E-4</v>
      </c>
      <c r="DY456" s="240">
        <f t="shared" ca="1" si="978"/>
        <v>6.3996309956718535E-4</v>
      </c>
      <c r="DZ456" s="240">
        <f t="shared" ca="1" si="979"/>
        <v>-1.2128001949258938E-4</v>
      </c>
      <c r="EA456" s="240">
        <f t="shared" ca="1" si="980"/>
        <v>-4.7270811815390025E-4</v>
      </c>
      <c r="EB456" s="240">
        <f t="shared" ca="1" si="981"/>
        <v>7.7318284607954017E-4</v>
      </c>
      <c r="EC456" s="240">
        <f t="shared" ca="1" si="982"/>
        <v>-5.9357372358018754E-4</v>
      </c>
      <c r="ED456" s="240">
        <f t="shared" ca="1" si="983"/>
        <v>4.5403451318646238E-5</v>
      </c>
      <c r="EE456" s="240">
        <f t="shared" ca="1" si="984"/>
        <v>5.3095868246978283E-4</v>
      </c>
      <c r="EF456" s="240">
        <f t="shared" ca="1" si="985"/>
        <v>-7.7763852960482786E-4</v>
      </c>
      <c r="EG456" s="240">
        <f t="shared" ca="1" si="986"/>
        <v>5.4146790815471062E-4</v>
      </c>
      <c r="EH456" s="240">
        <f t="shared" ca="1" si="987"/>
        <v>3.0910376911546543E-5</v>
      </c>
      <c r="EI456" s="240">
        <f t="shared" ca="1" si="988"/>
        <v>-5.8409582442194247E-4</v>
      </c>
      <c r="EJ456" s="240">
        <f t="shared" ca="1" si="989"/>
        <v>7.7460512898956115E-4</v>
      </c>
      <c r="EK456" s="240">
        <f t="shared" ca="1" si="990"/>
        <v>-4.8414746077723758E-4</v>
      </c>
      <c r="EL456" s="240">
        <f t="shared" ca="1" si="991"/>
        <v>-1.069265213147504E-4</v>
      </c>
      <c r="EM456" s="240">
        <f t="shared" ca="1" si="992"/>
        <v>6.3160780428568922E-4</v>
      </c>
      <c r="EN456" s="240">
        <f t="shared" ca="1" si="993"/>
        <v>-7.6411185753988268E-4</v>
      </c>
      <c r="EO456" s="240">
        <f t="shared" ca="1" si="994"/>
        <v>4.2216440869052044E-4</v>
      </c>
      <c r="EP456" s="240">
        <f t="shared" ca="1" si="995"/>
        <v>1.8191290486575416E-4</v>
      </c>
      <c r="EQ456" s="240">
        <f t="shared" ca="1" si="996"/>
        <v>-6.7303705572219002E-4</v>
      </c>
      <c r="ER456" s="240">
        <f t="shared" ca="1" si="997"/>
        <v>7.4625977119607053E-4</v>
      </c>
      <c r="ES456" s="240">
        <f t="shared" ca="1" si="998"/>
        <v>-3.5611568256960853E-4</v>
      </c>
      <c r="ET456" s="240">
        <f t="shared" ca="1" si="999"/>
        <v>-2.551473676991481E-4</v>
      </c>
      <c r="EU456" s="240">
        <f t="shared" ca="1" si="1000"/>
        <v>7.0798459239260832E-4</v>
      </c>
      <c r="EV456" s="240">
        <f t="shared" ca="1" si="1001"/>
        <v>-7.2122079530855454E-4</v>
      </c>
      <c r="EW456" s="240">
        <f t="shared" ca="1" si="1002"/>
        <v>2.8663736775291792E-4</v>
      </c>
      <c r="EX456" s="240">
        <f t="shared" ca="1" si="1003"/>
        <v>3.2592462190386104E-4</v>
      </c>
      <c r="EY456" s="240">
        <f t="shared" ca="1" si="1004"/>
        <v>-7.3611385041454146E-4</v>
      </c>
      <c r="EZ456" s="240">
        <f t="shared" ca="1" si="1005"/>
        <v>6.8923606890282818E-4</v>
      </c>
      <c r="FA456" s="240">
        <f t="shared" ca="1" si="1006"/>
        <v>-2.1439857839284352E-4</v>
      </c>
      <c r="FB456" s="240">
        <f t="shared" ca="1" si="1007"/>
        <v>-3.9356304383115706E-4</v>
      </c>
      <c r="FC456" s="240">
        <f t="shared" ca="1" si="1008"/>
        <v>7.5715392965623144E-4</v>
      </c>
      <c r="FD456" s="240">
        <f t="shared" ca="1" si="1009"/>
        <v>-6.5061362237878412E-4</v>
      </c>
      <c r="FE456" s="240">
        <f t="shared" ca="1" si="1010"/>
        <v>1.4009501352061829E-4</v>
      </c>
      <c r="FF456" s="240">
        <f t="shared" ca="1" si="1011"/>
        <v>4.5741123850287556E-4</v>
      </c>
      <c r="FG456" s="240">
        <f t="shared" ca="1" si="1012"/>
        <v>-7.7090220265287925E-4</v>
      </c>
      <c r="FH456" s="240">
        <f t="shared" ca="1" si="1013"/>
        <v>6.0572541100967063E-4</v>
      </c>
      <c r="FI456" s="240">
        <f t="shared" ca="1" si="1014"/>
        <v>-6.4442257084507847E-5</v>
      </c>
      <c r="FJ456" s="240">
        <f t="shared" ca="1" si="1015"/>
        <v>-5.1685431290139487E-4</v>
      </c>
      <c r="FK456" s="240">
        <f t="shared" ca="1" si="1016"/>
        <v>7.7722626601997103E-4</v>
      </c>
      <c r="FL456" s="240">
        <f t="shared" ca="1" si="1017"/>
        <v>-5.5500373280934379E-4</v>
      </c>
      <c r="FM456" s="240">
        <f t="shared" ca="1" si="1018"/>
        <v>-1.183111351504734E-5</v>
      </c>
      <c r="FN456" s="240">
        <f t="shared" ca="1" si="1019"/>
        <v>5.7131979772536746E-4</v>
      </c>
      <c r="FO456" s="240">
        <f t="shared" ca="1" si="1020"/>
        <v>-7.7606521557019715E-4</v>
      </c>
      <c r="FP456" s="240">
        <f t="shared" ca="1" si="1021"/>
        <v>4.9893706526616256E-4</v>
      </c>
      <c r="FQ456" s="240">
        <f t="shared" ca="1" si="1022"/>
        <v>8.7990544023908119E-5</v>
      </c>
      <c r="FR456" s="240">
        <f t="shared" ca="1" si="1023"/>
        <v>-6.2028316058207586E-4</v>
      </c>
      <c r="FS456" s="240">
        <f t="shared" ca="1" si="1024"/>
        <v>7.6743023285407623E-4</v>
      </c>
      <c r="FT456" s="240">
        <f t="shared" ca="1" si="1025"/>
        <v>-4.3806536103768913E-4</v>
      </c>
      <c r="FU456" s="240">
        <f t="shared" ca="1" si="1026"/>
        <v>-1.6330257749333797E-4</v>
      </c>
      <c r="FV456" s="240">
        <f t="shared" ca="1" si="1027"/>
        <v>6.6327285752113658E-4</v>
      </c>
      <c r="FW456" s="240">
        <f t="shared" ca="1" si="1028"/>
        <v>-7.5140447747553654E-4</v>
      </c>
      <c r="FX456" s="240">
        <f t="shared" ca="1" si="1029"/>
        <v>3.7297484791157243E-4</v>
      </c>
      <c r="FY456" s="240">
        <f t="shared" ca="1" si="1030"/>
        <v>2.3704191787119396E-4</v>
      </c>
      <c r="FZ456" s="240">
        <f t="shared" ca="1" si="1031"/>
        <v>-6.9987487426041804E-4</v>
      </c>
      <c r="GA456" s="240">
        <f t="shared" ca="1" si="1032"/>
        <v>7.2814228621943919E-4</v>
      </c>
      <c r="GB456" s="240">
        <f t="shared" ca="1" si="1033"/>
        <v>-3.0429238311127665E-4</v>
      </c>
      <c r="GC456" s="240">
        <f t="shared" ca="1" si="1034"/>
        <v>-3.0849841499965778E-4</v>
      </c>
      <c r="GD456" s="240">
        <f t="shared" ca="1" si="1035"/>
        <v>7.2973671337004981E-4</v>
      </c>
      <c r="GE456" s="240">
        <f t="shared" ca="1" si="1036"/>
        <v>-6.9786768670398785E-4</v>
      </c>
      <c r="GF456" s="240">
        <f t="shared" ca="1" si="1037"/>
        <v>2.3267941631848304E-4</v>
      </c>
      <c r="GG456" s="240">
        <f t="shared" ca="1" si="1038"/>
        <v>3.769839037492876E-4</v>
      </c>
      <c r="GH456" s="240">
        <f t="shared" ca="1" si="1039"/>
        <v>-7.5257078901527568E-4</v>
      </c>
      <c r="GI456" s="240">
        <f t="shared" ca="1" si="1040"/>
        <v>6.608722398722725E-4</v>
      </c>
      <c r="GJ456" s="240">
        <f t="shared" ca="1" si="1041"/>
        <v>-1.588256195509924E-4</v>
      </c>
      <c r="GK456" s="240">
        <f t="shared" ca="1" si="1042"/>
        <v>-4.4183883142548484E-4</v>
      </c>
      <c r="GL456" s="240">
        <f t="shared" ca="1" si="1043"/>
        <v>7.6815719656523034E-4</v>
      </c>
      <c r="GM456" s="240">
        <f t="shared" ca="1" si="1044"/>
        <v>-6.1751223210109352E-4</v>
      </c>
      <c r="GN456" s="240">
        <f t="shared" ca="1" si="1045"/>
        <v>8.3442245244352975E-5</v>
      </c>
      <c r="GO456" s="240">
        <f t="shared" ca="1" si="1046"/>
        <v>5.024386096213429E-4</v>
      </c>
      <c r="GP456" s="240">
        <f t="shared" ca="1" si="1047"/>
        <v>-7.7634583039482615E-4</v>
      </c>
      <c r="GQ456" s="240">
        <f t="shared" ca="1" si="1048"/>
        <v>5.6820524396825902E-4</v>
      </c>
      <c r="GR456" s="240">
        <f t="shared" ca="1" si="1049"/>
        <v>-7.2552765018395088E-6</v>
      </c>
      <c r="GS456" s="240">
        <f t="shared" ca="1" si="1050"/>
        <v>-5.5819962934566608E-4</v>
      </c>
      <c r="GT456" s="240">
        <f t="shared" ca="1" si="1051"/>
        <v>7.7705782948392127E-4</v>
      </c>
      <c r="GU456" s="240">
        <f t="shared" ca="1" si="1052"/>
        <v>-5.134261287234298E-4</v>
      </c>
      <c r="GV456" s="240">
        <f t="shared" ca="1" si="1053"/>
        <v>-6.9001564519524238E-5</v>
      </c>
      <c r="GW456" s="240">
        <f t="shared" ca="1" si="1054"/>
        <v>6.0858488149643532E-4</v>
      </c>
      <c r="GX456" s="240">
        <f t="shared" ca="1" si="1055"/>
        <v>-7.7028633689206949E-4</v>
      </c>
      <c r="GY456" s="240">
        <f t="shared" ca="1" si="1056"/>
        <v>4.5370243919168779E-4</v>
      </c>
      <c r="GZ456" s="240">
        <f t="shared" ca="1" si="1057"/>
        <v>1.4459388275451647E-4</v>
      </c>
      <c r="HA456" s="240">
        <f t="shared" ca="1" si="1058"/>
        <v>-6.531091285520822E-4</v>
      </c>
      <c r="HB456" s="240">
        <f t="shared" ca="1" si="1059"/>
        <v>7.5609656579459449E-4</v>
      </c>
      <c r="HC456" s="240">
        <f t="shared" ca="1" si="1060"/>
        <v>-3.8960934715158224E-4</v>
      </c>
      <c r="HD456" s="240">
        <f t="shared" ca="1" si="1061"/>
        <v>-2.1879368285548245E-4</v>
      </c>
      <c r="HE456" s="240">
        <f t="shared" ca="1" si="1062"/>
        <v>6.9134357767398024E-4</v>
      </c>
      <c r="HF456" s="240">
        <f t="shared" ca="1" si="1063"/>
        <v>-7.346251714440993E-4</v>
      </c>
      <c r="HG456" s="240">
        <f t="shared" ca="1" si="1064"/>
        <v>3.2176410411627424E-4</v>
      </c>
      <c r="HH456" s="240">
        <f t="shared" ca="1" si="1065"/>
        <v>2.9088638018575746E-4</v>
      </c>
      <c r="HI456" s="240">
        <f t="shared" ca="1" si="1066"/>
        <v>-7.2292001021603727E-4</v>
      </c>
      <c r="HJ456" s="240">
        <f t="shared" ca="1" si="1067"/>
        <v>7.0607893510563091E-4</v>
      </c>
      <c r="HK456" s="240">
        <f t="shared" ca="1" si="1068"/>
        <v>-2.5082009686417609E-4</v>
      </c>
      <c r="HL456" s="240">
        <f t="shared" ca="1" si="1069"/>
        <v>-3.6017768266017393E-4</v>
      </c>
      <c r="HM456" s="240">
        <f t="shared" ca="1" si="1070"/>
        <v>7.4753432787143942E-4</v>
      </c>
      <c r="HN456" s="240">
        <f t="shared" ca="1" si="1071"/>
        <v>-6.7073277264006667E-4</v>
      </c>
      <c r="HO456" s="240">
        <f t="shared" ca="1" si="1072"/>
        <v>1.7746055496702142E-4</v>
      </c>
      <c r="HP456" s="240">
        <f t="shared" ca="1" si="1073"/>
        <v>4.2600027715746132E-4</v>
      </c>
      <c r="HQ456" s="240">
        <f t="shared" ca="1" si="1074"/>
        <v>-7.6494948130561842E-4</v>
      </c>
      <c r="HR456" s="240">
        <f t="shared" ca="1" si="1075"/>
        <v>6.289270869141684E-4</v>
      </c>
      <c r="HS456" s="240">
        <f t="shared" ca="1" si="1076"/>
        <v>-1.0239197091581323E-4</v>
      </c>
      <c r="HT456" s="240">
        <f t="shared" ca="1" si="1077"/>
        <v>-4.8772025611024469E-4</v>
      </c>
      <c r="HU456" s="240">
        <f t="shared" ca="1" si="1078"/>
        <v>7.7499775307088813E-4</v>
      </c>
      <c r="HV456" s="240">
        <f t="shared" ca="1" si="1079"/>
        <v>-5.8106448953477053E-4</v>
      </c>
      <c r="HW456" s="240">
        <f t="shared" ca="1" si="1080"/>
        <v>2.6337296211409729E-5</v>
      </c>
      <c r="HX456" s="240">
        <f t="shared" ca="1" si="1081"/>
        <v>5.4474322238167545E-4</v>
      </c>
      <c r="HY456" s="240">
        <f t="shared" ca="1" si="1082"/>
        <v>-7.7758237281722747E-4</v>
      </c>
      <c r="HZ456" s="240">
        <f t="shared" ca="1" si="1083"/>
        <v>5.2760592347899358E-4</v>
      </c>
      <c r="IA456" s="240">
        <f t="shared" ca="1" si="1084"/>
        <v>4.9971021052852583E-5</v>
      </c>
      <c r="IB456" s="240">
        <f t="shared" ca="1" si="1085"/>
        <v>-5.9652001363463586E-4</v>
      </c>
      <c r="IC456" s="240">
        <f t="shared" ca="1" si="1086"/>
        <v>7.7267844924356829E-4</v>
      </c>
      <c r="ID456" s="240">
        <f t="shared" ca="1" si="1087"/>
        <v>-4.6906622396137958E-4</v>
      </c>
      <c r="IE456" s="240">
        <f t="shared" ca="1" si="1088"/>
        <v>8.2041225370813454E-4</v>
      </c>
      <c r="IF456" s="240">
        <f t="shared" ca="1" si="1089"/>
        <v>6.4255199106528647E-4</v>
      </c>
      <c r="IG456" s="240">
        <f t="shared" ca="1" si="1090"/>
        <v>-7.6033320981468968E-4</v>
      </c>
      <c r="IH456" s="240">
        <f t="shared" ca="1" si="1091"/>
        <v>4.0600916028933767E-4</v>
      </c>
      <c r="II456" s="240">
        <f t="shared" ca="1" si="1092"/>
        <v>2.0041365470644166E-4</v>
      </c>
      <c r="IJ456" s="240">
        <f t="shared" ca="1" si="1093"/>
        <v>-6.8239584156733213E-4</v>
      </c>
      <c r="IK456" s="240">
        <f t="shared" ca="1" si="1094"/>
        <v>7.40665545934886E-4</v>
      </c>
      <c r="IL456" s="240">
        <f t="shared" ca="1" si="1095"/>
        <v>-3.3904200645644737E-4</v>
      </c>
      <c r="IM456" s="240">
        <f t="shared" ca="1" si="1096"/>
        <v>-2.7309912629337561E-4</v>
      </c>
      <c r="IN456" s="240">
        <f t="shared" ca="1" si="1097"/>
        <v>7.1566784707960841E-4</v>
      </c>
      <c r="IO456" s="240">
        <f t="shared" ca="1" si="1098"/>
        <v>-7.1386486795875839E-4</v>
      </c>
      <c r="IP456" s="240">
        <f t="shared" ca="1" si="1099"/>
        <v>2.6880969276224422E-4</v>
      </c>
      <c r="IQ456" s="240">
        <f t="shared" ca="1" si="1100"/>
        <v>3.4315450400293674E-4</v>
      </c>
      <c r="IR456" s="240">
        <f t="shared" ca="1" si="1101"/>
        <v>-7.4204758000062676E-4</v>
      </c>
      <c r="IS456" s="240">
        <f t="shared" ca="1" si="1102"/>
        <v>6.8018928106595761E-4</v>
      </c>
      <c r="IT456" s="240">
        <f t="shared" ca="1" si="1103"/>
        <v>-1.9598859478041591E-4</v>
      </c>
      <c r="IU456" s="240">
        <f t="shared" ca="1" si="1104"/>
        <v>-4.0990511625161712E-4</v>
      </c>
      <c r="IV456" s="240">
        <f t="shared" ca="1" si="1105"/>
        <v>7.6128098908177148E-4</v>
      </c>
      <c r="IW456" s="240">
        <f t="shared" ca="1" si="1106"/>
        <v>-6.3996309956720985E-4</v>
      </c>
      <c r="IX456" s="240">
        <f t="shared" ca="1" si="1107"/>
        <v>1.2128001949258863E-4</v>
      </c>
      <c r="IY456" s="240">
        <f t="shared" ca="1" si="1108"/>
        <v>4.7270811815386578E-4</v>
      </c>
      <c r="IZ456" s="240">
        <f t="shared" ca="1" si="1109"/>
        <v>-7.7318284607954028E-4</v>
      </c>
      <c r="JA456" s="240">
        <f t="shared" ca="1" si="1110"/>
        <v>5.9357372358021562E-4</v>
      </c>
      <c r="JB456" s="240">
        <f t="shared" ca="1" si="1111"/>
        <v>-4.5403451318645473E-5</v>
      </c>
    </row>
    <row r="457" spans="2:262">
      <c r="B457" s="248">
        <v>96</v>
      </c>
      <c r="C457" s="247">
        <f t="shared" si="1112"/>
        <v>1.8750000000000012E-3</v>
      </c>
      <c r="D457" s="244">
        <f t="shared" ca="1" si="855"/>
        <v>79.506133485469789</v>
      </c>
      <c r="E457" s="243">
        <f ca="1">CX361</f>
        <v>-0.49386651453021801</v>
      </c>
      <c r="F457" s="242">
        <v>96</v>
      </c>
      <c r="G457" s="240">
        <f t="shared" ca="1" si="856"/>
        <v>-3.1621927250138649E-4</v>
      </c>
      <c r="H457" s="240">
        <f t="shared" ca="1" si="857"/>
        <v>4.6888767721989602E-4</v>
      </c>
      <c r="I457" s="240">
        <f t="shared" ca="1" si="858"/>
        <v>-3.4688803985260858E-4</v>
      </c>
      <c r="J457" s="240">
        <f t="shared" ca="1" si="859"/>
        <v>2.1686093364681626E-5</v>
      </c>
      <c r="K457" s="240">
        <f t="shared" ca="1" si="860"/>
        <v>3.1621927250138692E-4</v>
      </c>
      <c r="L457" s="240">
        <f t="shared" ca="1" si="861"/>
        <v>-4.6888767721989602E-4</v>
      </c>
      <c r="M457" s="240">
        <f t="shared" ca="1" si="862"/>
        <v>3.4688803985260868E-4</v>
      </c>
      <c r="N457" s="240">
        <f t="shared" ca="1" si="863"/>
        <v>-2.1686093364681453E-5</v>
      </c>
      <c r="O457" s="240">
        <f t="shared" ca="1" si="864"/>
        <v>-3.1621927250138703E-4</v>
      </c>
      <c r="P457" s="240">
        <f t="shared" ca="1" si="865"/>
        <v>4.6888767721989607E-4</v>
      </c>
      <c r="Q457" s="240">
        <f t="shared" ca="1" si="866"/>
        <v>-3.4688803985260858E-4</v>
      </c>
      <c r="R457" s="240">
        <f t="shared" ca="1" si="867"/>
        <v>2.168609336468128E-5</v>
      </c>
      <c r="S457" s="240">
        <f t="shared" ca="1" si="868"/>
        <v>3.1621927250138719E-4</v>
      </c>
      <c r="T457" s="240">
        <f t="shared" ca="1" si="869"/>
        <v>-4.6888767721989602E-4</v>
      </c>
      <c r="U457" s="241">
        <f t="shared" ca="1" si="870"/>
        <v>3.4688803985260847E-4</v>
      </c>
      <c r="V457" s="240">
        <f t="shared" ca="1" si="871"/>
        <v>-2.1686093364681111E-5</v>
      </c>
      <c r="W457" s="240">
        <f t="shared" ca="1" si="872"/>
        <v>-3.1621927250138725E-4</v>
      </c>
      <c r="X457" s="240">
        <f t="shared" ca="1" si="873"/>
        <v>4.6888767721989607E-4</v>
      </c>
      <c r="Y457" s="240">
        <f t="shared" ca="1" si="874"/>
        <v>-3.4688803985260722E-4</v>
      </c>
      <c r="Z457" s="240">
        <f t="shared" ca="1" si="875"/>
        <v>2.1686093364679271E-5</v>
      </c>
      <c r="AA457" s="240">
        <f t="shared" ca="1" si="876"/>
        <v>3.1621927250138616E-4</v>
      </c>
      <c r="AB457" s="240">
        <f t="shared" ca="1" si="877"/>
        <v>-4.6888767721989602E-4</v>
      </c>
      <c r="AC457" s="240">
        <f t="shared" ca="1" si="878"/>
        <v>3.4688803985260825E-4</v>
      </c>
      <c r="AD457" s="240">
        <f t="shared" ca="1" si="879"/>
        <v>-2.1686093364680765E-5</v>
      </c>
      <c r="AE457" s="240">
        <f t="shared" ca="1" si="880"/>
        <v>-3.1621927250138752E-4</v>
      </c>
      <c r="AF457" s="240">
        <f t="shared" ca="1" si="881"/>
        <v>4.6888767721989613E-4</v>
      </c>
      <c r="AG457" s="240">
        <f t="shared" ca="1" si="882"/>
        <v>-3.46888039852607E-4</v>
      </c>
      <c r="AH457" s="240">
        <f t="shared" ca="1" si="883"/>
        <v>2.1686093364682259E-5</v>
      </c>
      <c r="AI457" s="240">
        <f t="shared" ca="1" si="884"/>
        <v>3.1621927250138893E-4</v>
      </c>
      <c r="AJ457" s="240">
        <f t="shared" ca="1" si="885"/>
        <v>-4.6888767721989602E-4</v>
      </c>
      <c r="AK457" s="240">
        <f t="shared" ca="1" si="886"/>
        <v>3.4688803985260576E-4</v>
      </c>
      <c r="AL457" s="240">
        <f t="shared" ca="1" si="887"/>
        <v>-2.168609336468042E-5</v>
      </c>
      <c r="AM457" s="240">
        <f t="shared" ca="1" si="888"/>
        <v>-3.1621927250138535E-4</v>
      </c>
      <c r="AN457" s="240">
        <f t="shared" ca="1" si="889"/>
        <v>4.6888767721989613E-4</v>
      </c>
      <c r="AO457" s="240">
        <f t="shared" ca="1" si="890"/>
        <v>-3.4688803985260901E-4</v>
      </c>
      <c r="AP457" s="240">
        <f t="shared" ca="1" si="891"/>
        <v>2.1686093364678583E-5</v>
      </c>
      <c r="AQ457" s="240">
        <f t="shared" ca="1" si="892"/>
        <v>3.1621927250138671E-4</v>
      </c>
      <c r="AR457" s="240">
        <f t="shared" ca="1" si="893"/>
        <v>-4.6888767721989624E-4</v>
      </c>
      <c r="AS457" s="240">
        <f t="shared" ca="1" si="894"/>
        <v>3.4688803985260776E-4</v>
      </c>
      <c r="AT457" s="240">
        <f t="shared" ca="1" si="895"/>
        <v>-2.1686093364676744E-5</v>
      </c>
      <c r="AU457" s="240">
        <f t="shared" ca="1" si="896"/>
        <v>-3.1621927250138806E-4</v>
      </c>
      <c r="AV457" s="240">
        <f t="shared" ca="1" si="897"/>
        <v>4.6888767721989596E-4</v>
      </c>
      <c r="AW457" s="240">
        <f t="shared" ca="1" si="898"/>
        <v>-3.4688803985260652E-4</v>
      </c>
      <c r="AX457" s="240">
        <f t="shared" ca="1" si="899"/>
        <v>2.1686093364681568E-5</v>
      </c>
      <c r="AY457" s="240">
        <f t="shared" ca="1" si="900"/>
        <v>3.1621927250138942E-4</v>
      </c>
      <c r="AZ457" s="240">
        <f t="shared" ca="1" si="901"/>
        <v>-4.6888767721989607E-4</v>
      </c>
      <c r="BA457" s="240">
        <f t="shared" ca="1" si="902"/>
        <v>3.4688803985260527E-4</v>
      </c>
      <c r="BB457" s="240">
        <f t="shared" ca="1" si="903"/>
        <v>-2.1686093364679732E-5</v>
      </c>
      <c r="BC457" s="240">
        <f t="shared" ca="1" si="904"/>
        <v>-3.1621927250138584E-4</v>
      </c>
      <c r="BD457" s="240">
        <f t="shared" ca="1" si="905"/>
        <v>4.6888767721989618E-4</v>
      </c>
      <c r="BE457" s="240">
        <f t="shared" ca="1" si="906"/>
        <v>-3.4688803985260858E-4</v>
      </c>
      <c r="BF457" s="240">
        <f t="shared" ca="1" si="907"/>
        <v>2.1686093364677892E-5</v>
      </c>
      <c r="BG457" s="240">
        <f t="shared" ca="1" si="908"/>
        <v>3.1621927250138719E-4</v>
      </c>
      <c r="BH457" s="240">
        <f t="shared" ca="1" si="909"/>
        <v>-4.6888767721989624E-4</v>
      </c>
      <c r="BI457" s="240">
        <f t="shared" ca="1" si="910"/>
        <v>3.4688803985260288E-4</v>
      </c>
      <c r="BJ457" s="240">
        <f t="shared" ca="1" si="911"/>
        <v>-2.1686093364682717E-5</v>
      </c>
      <c r="BK457" s="240">
        <f t="shared" ca="1" si="912"/>
        <v>-3.1621927250138855E-4</v>
      </c>
      <c r="BL457" s="240">
        <f t="shared" ca="1" si="913"/>
        <v>4.6888767721989634E-4</v>
      </c>
      <c r="BM457" s="240">
        <f t="shared" ca="1" si="914"/>
        <v>-3.4688803985261058E-4</v>
      </c>
      <c r="BN457" s="240">
        <f t="shared" ca="1" si="915"/>
        <v>2.1686093364680881E-5</v>
      </c>
      <c r="BO457" s="240">
        <f t="shared" ca="1" si="916"/>
        <v>3.162192725013899E-4</v>
      </c>
      <c r="BP457" s="240">
        <f t="shared" ca="1" si="917"/>
        <v>-4.688876772198964E-4</v>
      </c>
      <c r="BQ457" s="240">
        <f t="shared" ca="1" si="918"/>
        <v>3.4688803985260933E-4</v>
      </c>
      <c r="BR457" s="240">
        <f t="shared" ca="1" si="919"/>
        <v>-2.1686093364679041E-5</v>
      </c>
      <c r="BS457" s="240">
        <f t="shared" ca="1" si="920"/>
        <v>-3.1621927250139131E-4</v>
      </c>
      <c r="BT457" s="240">
        <f t="shared" ca="1" si="921"/>
        <v>4.6888767721989586E-4</v>
      </c>
      <c r="BU457" s="240">
        <f t="shared" ca="1" si="922"/>
        <v>-3.4688803985260809E-4</v>
      </c>
      <c r="BV457" s="240">
        <f t="shared" ca="1" si="923"/>
        <v>2.1686093364677204E-5</v>
      </c>
      <c r="BW457" s="240">
        <f t="shared" ca="1" si="924"/>
        <v>3.1621927250139267E-4</v>
      </c>
      <c r="BX457" s="240">
        <f t="shared" ca="1" si="925"/>
        <v>-4.6888767721989596E-4</v>
      </c>
      <c r="BY457" s="240">
        <f t="shared" ca="1" si="926"/>
        <v>3.4688803985260684E-4</v>
      </c>
      <c r="BZ457" s="240">
        <f t="shared" ca="1" si="927"/>
        <v>-2.1686093364675365E-5</v>
      </c>
      <c r="CA457" s="240">
        <f t="shared" ca="1" si="928"/>
        <v>-3.1621927250138416E-4</v>
      </c>
      <c r="CB457" s="240">
        <f t="shared" ca="1" si="929"/>
        <v>4.6888767721989607E-4</v>
      </c>
      <c r="CC457" s="240">
        <f t="shared" ca="1" si="930"/>
        <v>-3.4688803985260559E-4</v>
      </c>
      <c r="CD457" s="240">
        <f t="shared" ca="1" si="931"/>
        <v>2.1686093364673528E-5</v>
      </c>
      <c r="CE457" s="240">
        <f t="shared" ca="1" si="932"/>
        <v>3.1621927250138551E-4</v>
      </c>
      <c r="CF457" s="240">
        <f t="shared" ca="1" si="933"/>
        <v>-4.6888767721989613E-4</v>
      </c>
      <c r="CG457" s="240">
        <f t="shared" ca="1" si="934"/>
        <v>3.4688803985260435E-4</v>
      </c>
      <c r="CH457" s="240">
        <f t="shared" ca="1" si="935"/>
        <v>-2.1686093364671688E-5</v>
      </c>
      <c r="CI457" s="240">
        <f t="shared" ca="1" si="936"/>
        <v>-3.1621927250138687E-4</v>
      </c>
      <c r="CJ457" s="240">
        <f t="shared" ca="1" si="937"/>
        <v>4.6888767721989624E-4</v>
      </c>
      <c r="CK457" s="240">
        <f t="shared" ca="1" si="938"/>
        <v>-3.468880398526031E-4</v>
      </c>
      <c r="CL457" s="240">
        <f t="shared" ca="1" si="939"/>
        <v>2.1686093364683178E-5</v>
      </c>
      <c r="CM457" s="240">
        <f t="shared" ca="1" si="940"/>
        <v>3.1621927250138822E-4</v>
      </c>
      <c r="CN457" s="240">
        <f t="shared" ca="1" si="941"/>
        <v>-4.6888767721989629E-4</v>
      </c>
      <c r="CO457" s="240">
        <f t="shared" ca="1" si="942"/>
        <v>3.4688803985260185E-4</v>
      </c>
      <c r="CP457" s="240">
        <f t="shared" ca="1" si="943"/>
        <v>-2.1686093364681338E-5</v>
      </c>
      <c r="CQ457" s="240">
        <f t="shared" ca="1" si="944"/>
        <v>-3.1621927250138958E-4</v>
      </c>
      <c r="CR457" s="240">
        <f t="shared" ca="1" si="945"/>
        <v>4.688876772198964E-4</v>
      </c>
      <c r="CS457" s="240">
        <f t="shared" ca="1" si="946"/>
        <v>-3.4688803985260966E-4</v>
      </c>
      <c r="CT457" s="240">
        <f t="shared" ca="1" si="947"/>
        <v>2.1686093364679502E-5</v>
      </c>
      <c r="CU457" s="240">
        <f t="shared" ca="1" si="948"/>
        <v>3.1621927250139093E-4</v>
      </c>
      <c r="CV457" s="240">
        <f t="shared" ca="1" si="949"/>
        <v>-4.6888767721989645E-4</v>
      </c>
      <c r="CW457" s="240">
        <f t="shared" ca="1" si="950"/>
        <v>3.4688803985260841E-4</v>
      </c>
      <c r="CX457" s="240">
        <f t="shared" ca="1" si="951"/>
        <v>-2.1686093364677662E-5</v>
      </c>
      <c r="CY457" s="240">
        <f t="shared" ca="1" si="952"/>
        <v>-3.1621927250139229E-4</v>
      </c>
      <c r="CZ457" s="240">
        <f t="shared" ca="1" si="953"/>
        <v>4.6888767721989596E-4</v>
      </c>
      <c r="DA457" s="240">
        <f t="shared" ca="1" si="954"/>
        <v>-3.4688803985260717E-4</v>
      </c>
      <c r="DB457" s="240">
        <f t="shared" ca="1" si="955"/>
        <v>2.1686093364675825E-5</v>
      </c>
      <c r="DC457" s="240">
        <f t="shared" ca="1" si="956"/>
        <v>3.162192725013937E-4</v>
      </c>
      <c r="DD457" s="240">
        <f t="shared" ca="1" si="957"/>
        <v>-4.6888767721989602E-4</v>
      </c>
      <c r="DE457" s="240">
        <f t="shared" ca="1" si="958"/>
        <v>3.4688803985260592E-4</v>
      </c>
      <c r="DF457" s="240">
        <f t="shared" ca="1" si="959"/>
        <v>-2.1686093364673986E-5</v>
      </c>
      <c r="DG457" s="240">
        <f t="shared" ca="1" si="960"/>
        <v>-3.1621927250138519E-4</v>
      </c>
      <c r="DH457" s="240">
        <f t="shared" ca="1" si="961"/>
        <v>4.6888767721989613E-4</v>
      </c>
      <c r="DI457" s="240">
        <f t="shared" ca="1" si="962"/>
        <v>-3.4688803985260467E-4</v>
      </c>
      <c r="DJ457" s="240">
        <f t="shared" ca="1" si="963"/>
        <v>2.1686093364672149E-5</v>
      </c>
      <c r="DK457" s="240">
        <f t="shared" ca="1" si="964"/>
        <v>3.1621927250138654E-4</v>
      </c>
      <c r="DL457" s="240">
        <f t="shared" ca="1" si="965"/>
        <v>-4.6888767721989683E-4</v>
      </c>
      <c r="DM457" s="240">
        <f t="shared" ca="1" si="966"/>
        <v>3.4688803985260343E-4</v>
      </c>
      <c r="DN457" s="240">
        <f t="shared" ca="1" si="967"/>
        <v>-2.1686093364683635E-5</v>
      </c>
      <c r="DO457" s="240">
        <f t="shared" ca="1" si="968"/>
        <v>-3.1621927250139776E-4</v>
      </c>
      <c r="DP457" s="240">
        <f t="shared" ca="1" si="969"/>
        <v>4.6888767721989629E-4</v>
      </c>
      <c r="DQ457" s="240">
        <f t="shared" ca="1" si="970"/>
        <v>-3.4688803985261118E-4</v>
      </c>
      <c r="DR457" s="240">
        <f t="shared" ca="1" si="971"/>
        <v>2.1686093364668473E-5</v>
      </c>
      <c r="DS457" s="240">
        <f t="shared" ca="1" si="972"/>
        <v>3.1621927250138925E-4</v>
      </c>
      <c r="DT457" s="240">
        <f t="shared" ca="1" si="973"/>
        <v>-4.6888767721989575E-4</v>
      </c>
      <c r="DU457" s="240">
        <f t="shared" ca="1" si="974"/>
        <v>3.4688803985260093E-4</v>
      </c>
      <c r="DV457" s="240">
        <f t="shared" ca="1" si="975"/>
        <v>-2.1686093364679959E-5</v>
      </c>
      <c r="DW457" s="240">
        <f t="shared" ca="1" si="976"/>
        <v>-3.1621927250138074E-4</v>
      </c>
      <c r="DX457" s="240">
        <f t="shared" ca="1" si="977"/>
        <v>4.6888767721989645E-4</v>
      </c>
      <c r="DY457" s="240">
        <f t="shared" ca="1" si="978"/>
        <v>-3.4688803985260868E-4</v>
      </c>
      <c r="DZ457" s="240">
        <f t="shared" ca="1" si="979"/>
        <v>2.1686093364664797E-5</v>
      </c>
      <c r="EA457" s="240">
        <f t="shared" ca="1" si="980"/>
        <v>3.1621927250139196E-4</v>
      </c>
      <c r="EB457" s="240">
        <f t="shared" ca="1" si="981"/>
        <v>-4.6888767721989591E-4</v>
      </c>
      <c r="EC457" s="240">
        <f t="shared" ca="1" si="982"/>
        <v>3.4688803985259849E-4</v>
      </c>
      <c r="ED457" s="240">
        <f t="shared" ca="1" si="983"/>
        <v>-2.1686093364676283E-5</v>
      </c>
      <c r="EE457" s="240">
        <f t="shared" ca="1" si="984"/>
        <v>-3.1621927250138345E-4</v>
      </c>
      <c r="EF457" s="240">
        <f t="shared" ca="1" si="985"/>
        <v>4.6888767721989661E-4</v>
      </c>
      <c r="EG457" s="240">
        <f t="shared" ca="1" si="986"/>
        <v>-3.4688803985260624E-4</v>
      </c>
      <c r="EH457" s="240">
        <f t="shared" ca="1" si="987"/>
        <v>2.1686093364687772E-5</v>
      </c>
      <c r="EI457" s="240">
        <f t="shared" ca="1" si="988"/>
        <v>3.1621927250139467E-4</v>
      </c>
      <c r="EJ457" s="240">
        <f t="shared" ca="1" si="989"/>
        <v>-4.6888767721989607E-4</v>
      </c>
      <c r="EK457" s="240">
        <f t="shared" ca="1" si="990"/>
        <v>3.46888039852596E-4</v>
      </c>
      <c r="EL457" s="240">
        <f t="shared" ca="1" si="991"/>
        <v>-2.1686093364672607E-5</v>
      </c>
      <c r="EM457" s="240">
        <f t="shared" ca="1" si="992"/>
        <v>-3.1621927250138616E-4</v>
      </c>
      <c r="EN457" s="240">
        <f t="shared" ca="1" si="993"/>
        <v>4.6888767721989678E-4</v>
      </c>
      <c r="EO457" s="240">
        <f t="shared" ca="1" si="994"/>
        <v>-3.4688803985260375E-4</v>
      </c>
      <c r="EP457" s="240">
        <f t="shared" ca="1" si="995"/>
        <v>2.1686093364684096E-5</v>
      </c>
      <c r="EQ457" s="240">
        <f t="shared" ca="1" si="996"/>
        <v>3.1621927250139744E-4</v>
      </c>
      <c r="ER457" s="240">
        <f t="shared" ca="1" si="997"/>
        <v>-4.6888767721989629E-4</v>
      </c>
      <c r="ES457" s="240">
        <f t="shared" ca="1" si="998"/>
        <v>3.468880398526115E-4</v>
      </c>
      <c r="ET457" s="240">
        <f t="shared" ca="1" si="999"/>
        <v>-2.1686093364668931E-5</v>
      </c>
      <c r="EU457" s="240">
        <f t="shared" ca="1" si="1000"/>
        <v>-3.1621927250138893E-4</v>
      </c>
      <c r="EV457" s="240">
        <f t="shared" ca="1" si="1001"/>
        <v>4.6888767721989575E-4</v>
      </c>
      <c r="EW457" s="240">
        <f t="shared" ca="1" si="1002"/>
        <v>-3.4688803985260126E-4</v>
      </c>
      <c r="EX457" s="240">
        <f t="shared" ca="1" si="1003"/>
        <v>2.168609336468042E-5</v>
      </c>
      <c r="EY457" s="240">
        <f t="shared" ca="1" si="1004"/>
        <v>3.1621927250140015E-4</v>
      </c>
      <c r="EZ457" s="240">
        <f t="shared" ca="1" si="1005"/>
        <v>-4.6888767721989645E-4</v>
      </c>
      <c r="FA457" s="240">
        <f t="shared" ca="1" si="1006"/>
        <v>3.4688803985260901E-4</v>
      </c>
      <c r="FB457" s="240">
        <f t="shared" ca="1" si="1007"/>
        <v>-2.1686093364665254E-5</v>
      </c>
      <c r="FC457" s="240">
        <f t="shared" ca="1" si="1008"/>
        <v>-3.1621927250139164E-4</v>
      </c>
      <c r="FD457" s="240">
        <f t="shared" ca="1" si="1009"/>
        <v>4.6888767721989591E-4</v>
      </c>
      <c r="FE457" s="240">
        <f t="shared" ca="1" si="1010"/>
        <v>-3.4688803985259876E-4</v>
      </c>
      <c r="FF457" s="240">
        <f t="shared" ca="1" si="1011"/>
        <v>2.1686093364676744E-5</v>
      </c>
      <c r="FG457" s="240">
        <f t="shared" ca="1" si="1012"/>
        <v>3.1621927250138313E-4</v>
      </c>
      <c r="FH457" s="240">
        <f t="shared" ca="1" si="1013"/>
        <v>-4.6888767721989661E-4</v>
      </c>
      <c r="FI457" s="240">
        <f t="shared" ca="1" si="1014"/>
        <v>3.4688803985260652E-4</v>
      </c>
      <c r="FJ457" s="240">
        <f t="shared" ca="1" si="1015"/>
        <v>-2.1686093364661578E-5</v>
      </c>
      <c r="FK457" s="240">
        <f t="shared" ca="1" si="1016"/>
        <v>-3.1621927250139435E-4</v>
      </c>
      <c r="FL457" s="240">
        <f t="shared" ca="1" si="1017"/>
        <v>4.6888767721989607E-4</v>
      </c>
      <c r="FM457" s="240">
        <f t="shared" ca="1" si="1018"/>
        <v>-3.4688803985259627E-4</v>
      </c>
      <c r="FN457" s="240">
        <f t="shared" ca="1" si="1019"/>
        <v>2.1686093364673067E-5</v>
      </c>
      <c r="FO457" s="240">
        <f t="shared" ca="1" si="1020"/>
        <v>3.1621927250138584E-4</v>
      </c>
      <c r="FP457" s="240">
        <f t="shared" ca="1" si="1021"/>
        <v>-4.6888767721989678E-4</v>
      </c>
      <c r="FQ457" s="240">
        <f t="shared" ca="1" si="1022"/>
        <v>3.4688803985260402E-4</v>
      </c>
      <c r="FR457" s="240">
        <f t="shared" ca="1" si="1023"/>
        <v>-2.1686093364684557E-5</v>
      </c>
      <c r="FS457" s="240">
        <f t="shared" ca="1" si="1024"/>
        <v>-3.1621927250139706E-4</v>
      </c>
      <c r="FT457" s="240">
        <f t="shared" ca="1" si="1025"/>
        <v>4.6888767721989624E-4</v>
      </c>
      <c r="FU457" s="240">
        <f t="shared" ca="1" si="1026"/>
        <v>-3.4688803985261183E-4</v>
      </c>
      <c r="FV457" s="240">
        <f t="shared" ca="1" si="1027"/>
        <v>2.1686093364669391E-5</v>
      </c>
      <c r="FW457" s="240">
        <f t="shared" ca="1" si="1028"/>
        <v>3.1621927250138855E-4</v>
      </c>
      <c r="FX457" s="240">
        <f t="shared" ca="1" si="1029"/>
        <v>-4.6888767721989694E-4</v>
      </c>
      <c r="FY457" s="240">
        <f t="shared" ca="1" si="1030"/>
        <v>3.4688803985260164E-4</v>
      </c>
      <c r="FZ457" s="240">
        <f t="shared" ca="1" si="1031"/>
        <v>-2.1686093364680881E-5</v>
      </c>
      <c r="GA457" s="240">
        <f t="shared" ca="1" si="1032"/>
        <v>-3.1621927250139977E-4</v>
      </c>
      <c r="GB457" s="240">
        <f t="shared" ca="1" si="1033"/>
        <v>4.688876772198964E-4</v>
      </c>
      <c r="GC457" s="240">
        <f t="shared" ca="1" si="1034"/>
        <v>-3.4688803985260933E-4</v>
      </c>
      <c r="GD457" s="240">
        <f t="shared" ca="1" si="1035"/>
        <v>2.1686093364665715E-5</v>
      </c>
      <c r="GE457" s="240">
        <f t="shared" ca="1" si="1036"/>
        <v>3.1621927250139131E-4</v>
      </c>
      <c r="GF457" s="240">
        <f t="shared" ca="1" si="1037"/>
        <v>-4.6888767721989586E-4</v>
      </c>
      <c r="GG457" s="240">
        <f t="shared" ca="1" si="1038"/>
        <v>3.4688803985259914E-4</v>
      </c>
      <c r="GH457" s="240">
        <f t="shared" ca="1" si="1039"/>
        <v>-2.1686093364677204E-5</v>
      </c>
      <c r="GI457" s="240">
        <f t="shared" ca="1" si="1040"/>
        <v>-3.162192725013828E-4</v>
      </c>
      <c r="GJ457" s="240">
        <f t="shared" ca="1" si="1041"/>
        <v>4.6888767721989656E-4</v>
      </c>
      <c r="GK457" s="240">
        <f t="shared" ca="1" si="1042"/>
        <v>-3.4688803985260684E-4</v>
      </c>
      <c r="GL457" s="240">
        <f t="shared" ca="1" si="1043"/>
        <v>2.1686093364662039E-5</v>
      </c>
      <c r="GM457" s="240">
        <f t="shared" ca="1" si="1044"/>
        <v>3.1621927250139402E-4</v>
      </c>
      <c r="GN457" s="240">
        <f t="shared" ca="1" si="1045"/>
        <v>-4.6888767721989607E-4</v>
      </c>
      <c r="GO457" s="240">
        <f t="shared" ca="1" si="1046"/>
        <v>3.4688803985259665E-4</v>
      </c>
      <c r="GP457" s="240">
        <f t="shared" ca="1" si="1047"/>
        <v>-2.1686093364673525E-5</v>
      </c>
      <c r="GQ457" s="240">
        <f t="shared" ca="1" si="1048"/>
        <v>-3.1621927250138551E-4</v>
      </c>
      <c r="GR457" s="240">
        <f t="shared" ca="1" si="1049"/>
        <v>4.6888767721989678E-4</v>
      </c>
      <c r="GS457" s="240">
        <f t="shared" ca="1" si="1050"/>
        <v>-3.4688803985260435E-4</v>
      </c>
      <c r="GT457" s="240">
        <f t="shared" ca="1" si="1051"/>
        <v>2.1686093364685014E-5</v>
      </c>
      <c r="GU457" s="240">
        <f t="shared" ca="1" si="1052"/>
        <v>3.1621927250139673E-4</v>
      </c>
      <c r="GV457" s="240">
        <f t="shared" ca="1" si="1053"/>
        <v>-4.6888767721989624E-4</v>
      </c>
      <c r="GW457" s="240">
        <f t="shared" ca="1" si="1054"/>
        <v>3.4688803985259416E-4</v>
      </c>
      <c r="GX457" s="240">
        <f t="shared" ca="1" si="1055"/>
        <v>-2.1686093364669849E-5</v>
      </c>
      <c r="GY457" s="240">
        <f t="shared" ca="1" si="1056"/>
        <v>-3.1621927250138822E-4</v>
      </c>
      <c r="GZ457" s="240">
        <f t="shared" ca="1" si="1057"/>
        <v>4.6888767721989694E-4</v>
      </c>
      <c r="HA457" s="240">
        <f t="shared" ca="1" si="1058"/>
        <v>-3.4688803985260185E-4</v>
      </c>
      <c r="HB457" s="240">
        <f t="shared" ca="1" si="1059"/>
        <v>2.1686093364681338E-5</v>
      </c>
      <c r="HC457" s="240">
        <f t="shared" ca="1" si="1060"/>
        <v>3.1621927250139945E-4</v>
      </c>
      <c r="HD457" s="240">
        <f t="shared" ca="1" si="1061"/>
        <v>-4.688876772198964E-4</v>
      </c>
      <c r="HE457" s="240">
        <f t="shared" ca="1" si="1062"/>
        <v>3.4688803985260966E-4</v>
      </c>
      <c r="HF457" s="240">
        <f t="shared" ca="1" si="1063"/>
        <v>-2.1686093364666173E-5</v>
      </c>
      <c r="HG457" s="240">
        <f t="shared" ca="1" si="1064"/>
        <v>-3.1621927250139093E-4</v>
      </c>
      <c r="HH457" s="240">
        <f t="shared" ca="1" si="1065"/>
        <v>4.6888767721989586E-4</v>
      </c>
      <c r="HI457" s="240">
        <f t="shared" ca="1" si="1066"/>
        <v>-3.4688803985259941E-4</v>
      </c>
      <c r="HJ457" s="240">
        <f t="shared" ca="1" si="1067"/>
        <v>2.1686093364677662E-5</v>
      </c>
      <c r="HK457" s="240">
        <f t="shared" ca="1" si="1068"/>
        <v>3.1621927250140216E-4</v>
      </c>
      <c r="HL457" s="240">
        <f t="shared" ca="1" si="1069"/>
        <v>-4.6888767721989656E-4</v>
      </c>
      <c r="HM457" s="240">
        <f t="shared" ca="1" si="1070"/>
        <v>3.4688803985260717E-4</v>
      </c>
      <c r="HN457" s="240">
        <f t="shared" ca="1" si="1071"/>
        <v>-2.1686093364662496E-5</v>
      </c>
      <c r="HO457" s="240">
        <f t="shared" ca="1" si="1072"/>
        <v>-3.162192725013937E-4</v>
      </c>
      <c r="HP457" s="240">
        <f t="shared" ca="1" si="1073"/>
        <v>4.6888767721989602E-4</v>
      </c>
      <c r="HQ457" s="240">
        <f t="shared" ca="1" si="1074"/>
        <v>-3.4688803985261492E-4</v>
      </c>
      <c r="HR457" s="240">
        <f t="shared" ca="1" si="1075"/>
        <v>2.1686093364647331E-5</v>
      </c>
      <c r="HS457" s="240">
        <f t="shared" ca="1" si="1076"/>
        <v>3.1621927250140492E-4</v>
      </c>
      <c r="HT457" s="240">
        <f t="shared" ca="1" si="1077"/>
        <v>-4.6888767721989672E-4</v>
      </c>
      <c r="HU457" s="240">
        <f t="shared" ca="1" si="1078"/>
        <v>3.4688803985260467E-4</v>
      </c>
      <c r="HV457" s="240">
        <f t="shared" ca="1" si="1079"/>
        <v>-2.1686093364685475E-5</v>
      </c>
      <c r="HW457" s="240">
        <f t="shared" ca="1" si="1080"/>
        <v>-3.1621927250137668E-4</v>
      </c>
      <c r="HX457" s="240">
        <f t="shared" ca="1" si="1081"/>
        <v>4.6888767721989743E-4</v>
      </c>
      <c r="HY457" s="240">
        <f t="shared" ca="1" si="1082"/>
        <v>-3.4688803985259443E-4</v>
      </c>
      <c r="HZ457" s="240">
        <f t="shared" ca="1" si="1083"/>
        <v>2.168609336467031E-5</v>
      </c>
      <c r="IA457" s="240">
        <f t="shared" ca="1" si="1084"/>
        <v>3.162192725013879E-4</v>
      </c>
      <c r="IB457" s="240">
        <f t="shared" ca="1" si="1085"/>
        <v>-4.6888767721989569E-4</v>
      </c>
      <c r="IC457" s="240">
        <f t="shared" ca="1" si="1086"/>
        <v>3.4688803985258424E-4</v>
      </c>
      <c r="ID457" s="240">
        <f t="shared" ca="1" si="1087"/>
        <v>-2.1686093364655144E-5</v>
      </c>
      <c r="IE457" s="240">
        <f t="shared" ca="1" si="1088"/>
        <v>3.4688803985260391E-4</v>
      </c>
      <c r="IF457" s="240">
        <f t="shared" ca="1" si="1089"/>
        <v>4.6888767721989634E-4</v>
      </c>
      <c r="IG457" s="240">
        <f t="shared" ca="1" si="1090"/>
        <v>-3.4688803985260993E-4</v>
      </c>
      <c r="IH457" s="240">
        <f t="shared" ca="1" si="1091"/>
        <v>2.1686093364693288E-5</v>
      </c>
      <c r="II457" s="240">
        <f t="shared" ca="1" si="1092"/>
        <v>3.1621927250141034E-4</v>
      </c>
      <c r="IJ457" s="240">
        <f t="shared" ca="1" si="1093"/>
        <v>-4.6888767721989705E-4</v>
      </c>
      <c r="IK457" s="240">
        <f t="shared" ca="1" si="1094"/>
        <v>3.4688803985259968E-4</v>
      </c>
      <c r="IL457" s="240">
        <f t="shared" ca="1" si="1095"/>
        <v>-2.1686093364678123E-5</v>
      </c>
      <c r="IM457" s="240">
        <f t="shared" ca="1" si="1096"/>
        <v>-3.162192725013821E-4</v>
      </c>
      <c r="IN457" s="240">
        <f t="shared" ca="1" si="1097"/>
        <v>4.6888767721989531E-4</v>
      </c>
      <c r="IO457" s="240">
        <f t="shared" ca="1" si="1098"/>
        <v>-3.4688803985258949E-4</v>
      </c>
      <c r="IP457" s="240">
        <f t="shared" ca="1" si="1099"/>
        <v>2.1686093364662957E-5</v>
      </c>
      <c r="IQ457" s="240">
        <f t="shared" ca="1" si="1100"/>
        <v>3.1621927250139332E-4</v>
      </c>
      <c r="IR457" s="240">
        <f t="shared" ca="1" si="1101"/>
        <v>-4.6888767721989602E-4</v>
      </c>
      <c r="IS457" s="240">
        <f t="shared" ca="1" si="1102"/>
        <v>3.4688803985261519E-4</v>
      </c>
      <c r="IT457" s="240">
        <f t="shared" ca="1" si="1103"/>
        <v>-2.1686093364647792E-5</v>
      </c>
      <c r="IU457" s="240">
        <f t="shared" ca="1" si="1104"/>
        <v>-3.1621927250140454E-4</v>
      </c>
      <c r="IV457" s="240">
        <f t="shared" ca="1" si="1105"/>
        <v>4.6888767721989672E-4</v>
      </c>
      <c r="IW457" s="240">
        <f t="shared" ca="1" si="1106"/>
        <v>-3.46888039852605E-4</v>
      </c>
      <c r="IX457" s="240">
        <f t="shared" ca="1" si="1107"/>
        <v>2.1686093364685932E-5</v>
      </c>
      <c r="IY457" s="240">
        <f t="shared" ca="1" si="1108"/>
        <v>3.162192725013763E-4</v>
      </c>
      <c r="IZ457" s="240">
        <f t="shared" ca="1" si="1109"/>
        <v>-4.6888767721989743E-4</v>
      </c>
      <c r="JA457" s="240">
        <f t="shared" ca="1" si="1110"/>
        <v>3.4688803985259475E-4</v>
      </c>
      <c r="JB457" s="240">
        <f t="shared" ca="1" si="1111"/>
        <v>-2.168609336467077E-5</v>
      </c>
    </row>
    <row r="458" spans="2:262">
      <c r="B458" s="248">
        <v>97</v>
      </c>
      <c r="C458" s="247">
        <f t="shared" si="1112"/>
        <v>1.8945312500000012E-3</v>
      </c>
      <c r="D458" s="244">
        <f t="shared" ca="1" si="855"/>
        <v>79.507897327514385</v>
      </c>
      <c r="E458" s="243">
        <f ca="1">CY361</f>
        <v>-0.49210267248561523</v>
      </c>
      <c r="F458" s="242">
        <v>97</v>
      </c>
      <c r="G458" s="240">
        <f t="shared" ca="1" si="856"/>
        <v>-1.071439299831861E-4</v>
      </c>
      <c r="H458" s="240">
        <f t="shared" ca="1" si="857"/>
        <v>1.5312327810952878E-4</v>
      </c>
      <c r="I458" s="240">
        <f t="shared" ca="1" si="858"/>
        <v>-1.1465424502239872E-4</v>
      </c>
      <c r="J458" s="240">
        <f t="shared" ca="1" si="859"/>
        <v>1.2952726901421219E-5</v>
      </c>
      <c r="K458" s="240">
        <f t="shared" ca="1" si="860"/>
        <v>9.589229567315608E-5</v>
      </c>
      <c r="L458" s="240">
        <f t="shared" ca="1" si="861"/>
        <v>-1.5185215773902693E-4</v>
      </c>
      <c r="M458" s="240">
        <f t="shared" ca="1" si="862"/>
        <v>1.2406466889159628E-4</v>
      </c>
      <c r="N458" s="240">
        <f t="shared" ca="1" si="863"/>
        <v>-2.7854791345129682E-5</v>
      </c>
      <c r="O458" s="240">
        <f t="shared" ca="1" si="864"/>
        <v>-8.3717166135732353E-5</v>
      </c>
      <c r="P458" s="240">
        <f t="shared" ca="1" si="865"/>
        <v>1.4911861807866494E-4</v>
      </c>
      <c r="Q458" s="240">
        <f t="shared" ca="1" si="866"/>
        <v>-1.322802821787212E-4</v>
      </c>
      <c r="R458" s="240">
        <f t="shared" ca="1" si="867"/>
        <v>4.2488598921206694E-5</v>
      </c>
      <c r="S458" s="240">
        <f t="shared" ca="1" si="868"/>
        <v>7.0735794523963514E-5</v>
      </c>
      <c r="T458" s="240">
        <f t="shared" ca="1" si="869"/>
        <v>-1.4494898460967704E-4</v>
      </c>
      <c r="U458" s="241">
        <f t="shared" ca="1" si="870"/>
        <v>1.3922196403670721E-4</v>
      </c>
      <c r="V458" s="240">
        <f t="shared" ca="1" si="871"/>
        <v>-5.6713218063041695E-5</v>
      </c>
      <c r="W458" s="240">
        <f t="shared" ca="1" si="872"/>
        <v>-5.7073198542810285E-5</v>
      </c>
      <c r="X458" s="240">
        <f t="shared" ca="1" si="873"/>
        <v>1.3938341318172235E-4</v>
      </c>
      <c r="Y458" s="240">
        <f t="shared" ca="1" si="874"/>
        <v>-1.4482286227455256E-4</v>
      </c>
      <c r="Z458" s="240">
        <f t="shared" ca="1" si="875"/>
        <v>7.0391657912331003E-5</v>
      </c>
      <c r="AA458" s="240">
        <f t="shared" ca="1" si="876"/>
        <v>4.2860956460305854E-5</v>
      </c>
      <c r="AB458" s="240">
        <f t="shared" ca="1" si="877"/>
        <v>-1.3247550329010434E-4</v>
      </c>
      <c r="AC458" s="240">
        <f t="shared" ca="1" si="878"/>
        <v>1.4902903718046445E-4</v>
      </c>
      <c r="AD458" s="240">
        <f t="shared" ca="1" si="879"/>
        <v>-8.339218761593016E-5</v>
      </c>
      <c r="AE458" s="240">
        <f t="shared" ca="1" si="880"/>
        <v>-2.8235939936906547E-5</v>
      </c>
      <c r="AF458" s="240">
        <f t="shared" ca="1" si="881"/>
        <v>1.2429178188332502E-4</v>
      </c>
      <c r="AG458" s="240">
        <f t="shared" ca="1" si="882"/>
        <v>-1.5179998099076981E-4</v>
      </c>
      <c r="AH458" s="240">
        <f t="shared" ca="1" si="883"/>
        <v>9.5589604965980179E-5</v>
      </c>
      <c r="AI458" s="240">
        <f t="shared" ca="1" si="884"/>
        <v>1.3338995876579969E-5</v>
      </c>
      <c r="AJ458" s="240">
        <f t="shared" ca="1" si="885"/>
        <v>-1.1491106267221116E-4</v>
      </c>
      <c r="AK458" s="240">
        <f t="shared" ca="1" si="886"/>
        <v>1.531090080018235E-4</v>
      </c>
      <c r="AL458" s="240">
        <f t="shared" ca="1" si="887"/>
        <v>-1.0686644216561607E-4</v>
      </c>
      <c r="AM458" s="240">
        <f t="shared" ca="1" si="888"/>
        <v>1.6864100058738609E-6</v>
      </c>
      <c r="AN458" s="240">
        <f t="shared" ca="1" si="889"/>
        <v>1.0442368711078587E-4</v>
      </c>
      <c r="AO458" s="240">
        <f t="shared" ca="1" si="890"/>
        <v>-1.5294351156792198E-4</v>
      </c>
      <c r="AP458" s="240">
        <f t="shared" ca="1" si="891"/>
        <v>1.1711409710805722E-4</v>
      </c>
      <c r="AQ458" s="240">
        <f t="shared" ca="1" si="892"/>
        <v>-1.6695574838087807E-5</v>
      </c>
      <c r="AR458" s="240">
        <f t="shared" ca="1" si="893"/>
        <v>-9.2930654358691343E-5</v>
      </c>
      <c r="AS458" s="240">
        <f t="shared" ca="1" si="894"/>
        <v>1.5130508551019321E-4</v>
      </c>
      <c r="AT458" s="240">
        <f t="shared" ca="1" si="895"/>
        <v>-1.2623387927426864E-4</v>
      </c>
      <c r="AU458" s="240">
        <f t="shared" ca="1" si="896"/>
        <v>3.1543952157879234E-5</v>
      </c>
      <c r="AV458" s="240">
        <f t="shared" ca="1" si="897"/>
        <v>8.0542648604057685E-5</v>
      </c>
      <c r="AW458" s="240">
        <f t="shared" ca="1" si="898"/>
        <v>-1.4820950876722841E-4</v>
      </c>
      <c r="AX458" s="240">
        <f t="shared" ca="1" si="899"/>
        <v>1.3413796017661125E-4</v>
      </c>
      <c r="AY458" s="240">
        <f t="shared" ca="1" si="900"/>
        <v>-4.608854397471412E-5</v>
      </c>
      <c r="AZ458" s="240">
        <f t="shared" ca="1" si="901"/>
        <v>-6.7378973114278425E-5</v>
      </c>
      <c r="BA458" s="240">
        <f t="shared" ca="1" si="902"/>
        <v>1.4368659343527579E-4</v>
      </c>
      <c r="BB458" s="240">
        <f t="shared" ca="1" si="903"/>
        <v>-1.407502191951862E-4</v>
      </c>
      <c r="BC458" s="240">
        <f t="shared" ca="1" si="904"/>
        <v>6.0189277918509498E-5</v>
      </c>
      <c r="BD458" s="240">
        <f t="shared" ca="1" si="905"/>
        <v>5.3566401280313342E-5</v>
      </c>
      <c r="BE458" s="240">
        <f t="shared" ca="1" si="906"/>
        <v>-1.3777989766146042E-4</v>
      </c>
      <c r="BF458" s="240">
        <f t="shared" ca="1" si="907"/>
        <v>1.4600697666101499E-4</v>
      </c>
      <c r="BG458" s="240">
        <f t="shared" ca="1" si="908"/>
        <v>-7.3710356213145431E-5</v>
      </c>
      <c r="BH458" s="240">
        <f t="shared" ca="1" si="909"/>
        <v>-3.9237955719647306E-5</v>
      </c>
      <c r="BI458" s="240">
        <f t="shared" ca="1" si="910"/>
        <v>1.3054630615501076E-4</v>
      </c>
      <c r="BJ458" s="240">
        <f t="shared" ca="1" si="911"/>
        <v>-1.4985760712606471E-4</v>
      </c>
      <c r="BK458" s="240">
        <f t="shared" ca="1" si="912"/>
        <v>8.6521563483267405E-5</v>
      </c>
      <c r="BL458" s="240">
        <f t="shared" ca="1" si="913"/>
        <v>2.4531627195750501E-5</v>
      </c>
      <c r="BM458" s="240">
        <f t="shared" ca="1" si="914"/>
        <v>-1.2205548235641806E-4</v>
      </c>
      <c r="BN458" s="240">
        <f t="shared" ca="1" si="915"/>
        <v>1.5226502691399052E-4</v>
      </c>
      <c r="BO458" s="240">
        <f t="shared" ca="1" si="916"/>
        <v>-9.8499520799549597E-5</v>
      </c>
      <c r="BP458" s="240">
        <f t="shared" ca="1" si="917"/>
        <v>-9.5890456916070523E-6</v>
      </c>
      <c r="BQ458" s="240">
        <f t="shared" ca="1" si="918"/>
        <v>1.1238919754042214E-4</v>
      </c>
      <c r="BR458" s="240">
        <f t="shared" ca="1" si="919"/>
        <v>-1.5320605125620379E-4</v>
      </c>
      <c r="BS458" s="240">
        <f t="shared" ca="1" si="920"/>
        <v>1.0952887388521673E-4</v>
      </c>
      <c r="BT458" s="240">
        <f t="shared" ca="1" si="921"/>
        <v>-5.4458835644478161E-6</v>
      </c>
      <c r="BU458" s="240">
        <f t="shared" ca="1" si="922"/>
        <v>-1.016405433139243E-4</v>
      </c>
      <c r="BV458" s="240">
        <f t="shared" ca="1" si="923"/>
        <v>1.5267161757387282E-4</v>
      </c>
      <c r="BW458" s="240">
        <f t="shared" ca="1" si="924"/>
        <v>-1.1950340404079341E-4</v>
      </c>
      <c r="BX458" s="240">
        <f t="shared" ca="1" si="925"/>
        <v>2.0428365984758611E-5</v>
      </c>
      <c r="BY458" s="240">
        <f t="shared" ca="1" si="926"/>
        <v>8.9913035092940372E-5</v>
      </c>
      <c r="BZ458" s="240">
        <f t="shared" ca="1" si="927"/>
        <v>-1.5066687275550958E-4</v>
      </c>
      <c r="CA458" s="240">
        <f t="shared" ca="1" si="928"/>
        <v>1.2832705108825436E-4</v>
      </c>
      <c r="CB458" s="240">
        <f t="shared" ca="1" si="929"/>
        <v>-3.5214112073355362E-5</v>
      </c>
      <c r="CC458" s="240">
        <f t="shared" ca="1" si="930"/>
        <v>-7.7319615192546654E-5</v>
      </c>
      <c r="CD458" s="240">
        <f t="shared" ca="1" si="931"/>
        <v>1.4721112358962119E-4</v>
      </c>
      <c r="CE458" s="240">
        <f t="shared" ca="1" si="932"/>
        <v>-1.3591483848303336E-4</v>
      </c>
      <c r="CF458" s="240">
        <f t="shared" ca="1" si="933"/>
        <v>4.9660727012693877E-5</v>
      </c>
      <c r="CG458" s="240">
        <f t="shared" ca="1" si="934"/>
        <v>6.3981565130651432E-5</v>
      </c>
      <c r="CH458" s="240">
        <f t="shared" ca="1" si="935"/>
        <v>-1.4233765082977769E-4</v>
      </c>
      <c r="CI458" s="240">
        <f t="shared" ca="1" si="936"/>
        <v>1.4219369168461216E-4</v>
      </c>
      <c r="CJ458" s="240">
        <f t="shared" ca="1" si="937"/>
        <v>-6.3629082003581277E-5</v>
      </c>
      <c r="CK458" s="240">
        <f t="shared" ca="1" si="938"/>
        <v>-5.0027337620662934E-5</v>
      </c>
      <c r="CL458" s="240">
        <f t="shared" ca="1" si="939"/>
        <v>1.3609338868276848E-4</v>
      </c>
      <c r="CM458" s="240">
        <f t="shared" ca="1" si="940"/>
        <v>-1.4710314190428801E-4</v>
      </c>
      <c r="CN458" s="240">
        <f t="shared" ca="1" si="941"/>
        <v>7.698465415158386E-5</v>
      </c>
      <c r="CO458" s="240">
        <f t="shared" ca="1" si="942"/>
        <v>3.5591319501662803E-5</v>
      </c>
      <c r="CP458" s="240">
        <f t="shared" ca="1" si="943"/>
        <v>-1.2853847280653257E-4</v>
      </c>
      <c r="CQ458" s="240">
        <f t="shared" ca="1" si="944"/>
        <v>1.5059590845266978E-4</v>
      </c>
      <c r="CR458" s="240">
        <f t="shared" ca="1" si="945"/>
        <v>-8.9598821996013795E-5</v>
      </c>
      <c r="CS458" s="240">
        <f t="shared" ca="1" si="946"/>
        <v>-2.0812537519667282E-5</v>
      </c>
      <c r="CT458" s="240">
        <f t="shared" ca="1" si="947"/>
        <v>1.1974566117089074E-4</v>
      </c>
      <c r="CU458" s="240">
        <f t="shared" ca="1" si="948"/>
        <v>-1.5263835407855453E-4</v>
      </c>
      <c r="CV458" s="240">
        <f t="shared" ca="1" si="949"/>
        <v>1.0135010420492364E-4</v>
      </c>
      <c r="CW458" s="240">
        <f t="shared" ca="1" si="950"/>
        <v>5.8333194240713759E-6</v>
      </c>
      <c r="CX458" s="240">
        <f t="shared" ca="1" si="951"/>
        <v>-1.0979963335853611E-4</v>
      </c>
      <c r="CY458" s="240">
        <f t="shared" ca="1" si="952"/>
        <v>1.5321080891405066E-4</v>
      </c>
      <c r="CZ458" s="240">
        <f t="shared" ca="1" si="953"/>
        <v>-1.1212532950673434E-4</v>
      </c>
      <c r="DA458" s="240">
        <f t="shared" ca="1" si="954"/>
        <v>9.2020767263994269E-6</v>
      </c>
      <c r="DB458" s="240">
        <f t="shared" ca="1" si="955"/>
        <v>9.8796175054353494E-5</v>
      </c>
      <c r="DC458" s="240">
        <f t="shared" ca="1" si="956"/>
        <v>-1.5230775990615711E-4</v>
      </c>
      <c r="DD458" s="240">
        <f t="shared" ca="1" si="957"/>
        <v>1.2182072659145833E-4</v>
      </c>
      <c r="DE458" s="240">
        <f t="shared" ca="1" si="958"/>
        <v>-2.4148851847628162E-5</v>
      </c>
      <c r="DF458" s="240">
        <f t="shared" ca="1" si="959"/>
        <v>-8.6841255576914359E-5</v>
      </c>
      <c r="DG458" s="240">
        <f t="shared" ca="1" si="960"/>
        <v>1.4993790391047617E-4</v>
      </c>
      <c r="DH458" s="240">
        <f t="shared" ca="1" si="961"/>
        <v>-1.3034292348512329E-4</v>
      </c>
      <c r="DI458" s="240">
        <f t="shared" ca="1" si="962"/>
        <v>3.8863060324458953E-5</v>
      </c>
      <c r="DJ458" s="240">
        <f t="shared" ca="1" si="963"/>
        <v>7.405000733601405E-5</v>
      </c>
      <c r="DK458" s="240">
        <f t="shared" ca="1" si="964"/>
        <v>-1.4612406393574274E-4</v>
      </c>
      <c r="DL458" s="240">
        <f t="shared" ca="1" si="965"/>
        <v>1.3760984677293648E-4</v>
      </c>
      <c r="DM458" s="240">
        <f t="shared" ca="1" si="966"/>
        <v>-5.3202996285651278E-5</v>
      </c>
      <c r="DN458" s="240">
        <f t="shared" ca="1" si="967"/>
        <v>-6.0545617044616578E-5</v>
      </c>
      <c r="DO458" s="240">
        <f t="shared" ca="1" si="968"/>
        <v>1.4090296934576656E-4</v>
      </c>
      <c r="DP458" s="240">
        <f t="shared" ca="1" si="969"/>
        <v>-1.4355151201113036E-4</v>
      </c>
      <c r="DQ458" s="240">
        <f t="shared" ca="1" si="970"/>
        <v>6.7030558308904642E-5</v>
      </c>
      <c r="DR458" s="240">
        <f t="shared" ca="1" si="971"/>
        <v>4.6458139363470425E-5</v>
      </c>
      <c r="DS458" s="240">
        <f t="shared" ca="1" si="972"/>
        <v>-1.3432490213559573E-4</v>
      </c>
      <c r="DT458" s="240">
        <f t="shared" ca="1" si="973"/>
        <v>1.4811069771542113E-4</v>
      </c>
      <c r="DU458" s="240">
        <f t="shared" ca="1" si="974"/>
        <v>-8.0212579413004918E-5</v>
      </c>
      <c r="DV458" s="240">
        <f t="shared" ca="1" si="975"/>
        <v>-3.1923244403659914E-5</v>
      </c>
      <c r="DW458" s="240">
        <f t="shared" ca="1" si="976"/>
        <v>1.26453212688394E-4</v>
      </c>
      <c r="DX458" s="240">
        <f t="shared" ca="1" si="977"/>
        <v>-1.512434964351667E-4</v>
      </c>
      <c r="DY458" s="240">
        <f t="shared" ca="1" si="978"/>
        <v>9.2622109528702048E-5</v>
      </c>
      <c r="DZ458" s="240">
        <f t="shared" ca="1" si="979"/>
        <v>1.7080911149213118E-5</v>
      </c>
      <c r="EA458" s="240">
        <f t="shared" ca="1" si="980"/>
        <v>-1.1736370967665011E-4</v>
      </c>
      <c r="EB458" s="240">
        <f t="shared" ca="1" si="981"/>
        <v>1.5291973760613706E-4</v>
      </c>
      <c r="EC458" s="240">
        <f t="shared" ca="1" si="982"/>
        <v>-1.0413963809724913E-4</v>
      </c>
      <c r="ED458" s="240">
        <f t="shared" ca="1" si="983"/>
        <v>-2.0740793830321538E-6</v>
      </c>
      <c r="EE458" s="240">
        <f t="shared" ca="1" si="984"/>
        <v>1.0714392998319073E-4</v>
      </c>
      <c r="EF458" s="240">
        <f t="shared" ca="1" si="985"/>
        <v>-1.5312327810952878E-4</v>
      </c>
      <c r="EG458" s="240">
        <f t="shared" ca="1" si="986"/>
        <v>1.1465424502239624E-4</v>
      </c>
      <c r="EH458" s="240">
        <f t="shared" ca="1" si="987"/>
        <v>-1.2952726901414524E-5</v>
      </c>
      <c r="EI458" s="240">
        <f t="shared" ca="1" si="988"/>
        <v>-9.5892295673156866E-5</v>
      </c>
      <c r="EJ458" s="240">
        <f t="shared" ca="1" si="989"/>
        <v>1.5185215773902747E-4</v>
      </c>
      <c r="EK458" s="240">
        <f t="shared" ca="1" si="990"/>
        <v>-1.2406466889159233E-4</v>
      </c>
      <c r="EL458" s="240">
        <f t="shared" ca="1" si="991"/>
        <v>2.7854791345128428E-5</v>
      </c>
      <c r="EM458" s="240">
        <f t="shared" ca="1" si="992"/>
        <v>8.3717166135736148E-5</v>
      </c>
      <c r="EN458" s="240">
        <f t="shared" ca="1" si="993"/>
        <v>-1.4911861807866662E-4</v>
      </c>
      <c r="EO458" s="240">
        <f t="shared" ca="1" si="994"/>
        <v>1.3228028217872055E-4</v>
      </c>
      <c r="EP458" s="240">
        <f t="shared" ca="1" si="995"/>
        <v>-4.248859892120233E-5</v>
      </c>
      <c r="EQ458" s="240">
        <f t="shared" ca="1" si="996"/>
        <v>-7.0735794523970425E-5</v>
      </c>
      <c r="ER458" s="240">
        <f t="shared" ca="1" si="997"/>
        <v>1.4494898460967745E-4</v>
      </c>
      <c r="ES458" s="240">
        <f t="shared" ca="1" si="998"/>
        <v>-1.3922196403670528E-4</v>
      </c>
      <c r="ET458" s="240">
        <f t="shared" ca="1" si="999"/>
        <v>5.6713218063042535E-5</v>
      </c>
      <c r="EU458" s="240">
        <f t="shared" ca="1" si="1000"/>
        <v>5.7073198542812488E-5</v>
      </c>
      <c r="EV458" s="240">
        <f t="shared" ca="1" si="1001"/>
        <v>-1.3938341318172468E-4</v>
      </c>
      <c r="EW458" s="240">
        <f t="shared" ca="1" si="1002"/>
        <v>1.4482286227455286E-4</v>
      </c>
      <c r="EX458" s="240">
        <f t="shared" ca="1" si="1003"/>
        <v>-7.0391657912328916E-5</v>
      </c>
      <c r="EY458" s="240">
        <f t="shared" ca="1" si="1004"/>
        <v>-4.2860956460311261E-5</v>
      </c>
      <c r="EZ458" s="240">
        <f t="shared" ca="1" si="1005"/>
        <v>1.3247550329010388E-4</v>
      </c>
      <c r="FA458" s="240">
        <f t="shared" ca="1" si="1006"/>
        <v>-1.4902903718046391E-4</v>
      </c>
      <c r="FB458" s="240">
        <f t="shared" ca="1" si="1007"/>
        <v>8.3392187615925444E-5</v>
      </c>
      <c r="FC458" s="240">
        <f t="shared" ca="1" si="1008"/>
        <v>2.8235939936906729E-5</v>
      </c>
      <c r="FD458" s="240">
        <f t="shared" ca="1" si="1009"/>
        <v>-1.2429178188332702E-4</v>
      </c>
      <c r="FE458" s="240">
        <f t="shared" ca="1" si="1010"/>
        <v>1.5179998099076907E-4</v>
      </c>
      <c r="FF458" s="240">
        <f t="shared" ca="1" si="1011"/>
        <v>-9.5589604965980871E-5</v>
      </c>
      <c r="FG458" s="240">
        <f t="shared" ca="1" si="1012"/>
        <v>-1.333899587658341E-5</v>
      </c>
      <c r="FH458" s="240">
        <f t="shared" ca="1" si="1013"/>
        <v>1.1491106267221488E-4</v>
      </c>
      <c r="FI458" s="240">
        <f t="shared" ca="1" si="1014"/>
        <v>-1.5310900800182345E-4</v>
      </c>
      <c r="FJ458" s="240">
        <f t="shared" ca="1" si="1015"/>
        <v>1.0686644216561359E-4</v>
      </c>
      <c r="FK458" s="240">
        <f t="shared" ca="1" si="1016"/>
        <v>-1.6864100058682298E-6</v>
      </c>
      <c r="FL458" s="240">
        <f t="shared" ca="1" si="1017"/>
        <v>-1.0442368711078681E-4</v>
      </c>
      <c r="FM458" s="240">
        <f t="shared" ca="1" si="1018"/>
        <v>1.5294351156792217E-4</v>
      </c>
      <c r="FN458" s="240">
        <f t="shared" ca="1" si="1019"/>
        <v>-1.1711409710805218E-4</v>
      </c>
      <c r="FO458" s="240">
        <f t="shared" ca="1" si="1020"/>
        <v>1.6695574838086537E-5</v>
      </c>
      <c r="FP458" s="240">
        <f t="shared" ca="1" si="1021"/>
        <v>9.2930654358694081E-5</v>
      </c>
      <c r="FQ458" s="240">
        <f t="shared" ca="1" si="1022"/>
        <v>-1.5130508551019443E-4</v>
      </c>
      <c r="FR458" s="240">
        <f t="shared" ca="1" si="1023"/>
        <v>1.2623387927426791E-4</v>
      </c>
      <c r="FS458" s="240">
        <f t="shared" ca="1" si="1024"/>
        <v>-3.1543952157875852E-5</v>
      </c>
      <c r="FT458" s="240">
        <f t="shared" ca="1" si="1025"/>
        <v>-8.054264860406434E-5</v>
      </c>
      <c r="FU458" s="240">
        <f t="shared" ca="1" si="1026"/>
        <v>1.4820950876722871E-4</v>
      </c>
      <c r="FV458" s="240">
        <f t="shared" ca="1" si="1027"/>
        <v>-1.3413796017660957E-4</v>
      </c>
      <c r="FW458" s="240">
        <f t="shared" ca="1" si="1028"/>
        <v>4.6088543974706673E-5</v>
      </c>
      <c r="FX458" s="240">
        <f t="shared" ca="1" si="1029"/>
        <v>6.7378973114279591E-5</v>
      </c>
      <c r="FY458" s="240">
        <f t="shared" ca="1" si="1030"/>
        <v>-1.4368659343527774E-4</v>
      </c>
      <c r="FZ458" s="240">
        <f t="shared" ca="1" si="1031"/>
        <v>1.4075021919518311E-4</v>
      </c>
      <c r="GA458" s="240">
        <f t="shared" ca="1" si="1032"/>
        <v>-6.0189277918508325E-5</v>
      </c>
      <c r="GB458" s="240">
        <f t="shared" ca="1" si="1033"/>
        <v>-5.3566401280318614E-5</v>
      </c>
      <c r="GC458" s="240">
        <f t="shared" ca="1" si="1034"/>
        <v>1.3777989766146001E-4</v>
      </c>
      <c r="GD458" s="240">
        <f t="shared" ca="1" si="1035"/>
        <v>-1.4600697666101393E-4</v>
      </c>
      <c r="GE458" s="240">
        <f t="shared" ca="1" si="1036"/>
        <v>7.3710356213140484E-5</v>
      </c>
      <c r="GF458" s="240">
        <f t="shared" ca="1" si="1037"/>
        <v>3.9237955719646432E-5</v>
      </c>
      <c r="GG458" s="240">
        <f t="shared" ca="1" si="1038"/>
        <v>-1.3054630615501258E-4</v>
      </c>
      <c r="GH458" s="240">
        <f t="shared" ca="1" si="1039"/>
        <v>1.4985760712606398E-4</v>
      </c>
      <c r="GI458" s="240">
        <f t="shared" ca="1" si="1040"/>
        <v>-8.652156348326815E-5</v>
      </c>
      <c r="GJ458" s="240">
        <f t="shared" ca="1" si="1041"/>
        <v>-2.453162719575391E-5</v>
      </c>
      <c r="GK458" s="240">
        <f t="shared" ca="1" si="1042"/>
        <v>1.2205548235642277E-4</v>
      </c>
      <c r="GL458" s="240">
        <f t="shared" ca="1" si="1043"/>
        <v>-1.522650269139906E-4</v>
      </c>
      <c r="GM458" s="240">
        <f t="shared" ca="1" si="1044"/>
        <v>9.8499520799546941E-5</v>
      </c>
      <c r="GN458" s="240">
        <f t="shared" ca="1" si="1045"/>
        <v>9.589045691614845E-6</v>
      </c>
      <c r="GO458" s="240">
        <f t="shared" ca="1" si="1046"/>
        <v>-1.1238919754042153E-4</v>
      </c>
      <c r="GP458" s="240">
        <f t="shared" ca="1" si="1047"/>
        <v>1.5320605125620373E-4</v>
      </c>
      <c r="GQ458" s="240">
        <f t="shared" ca="1" si="1048"/>
        <v>-1.0952887388521128E-4</v>
      </c>
      <c r="GR458" s="240">
        <f t="shared" ca="1" si="1049"/>
        <v>5.4458835644487156E-6</v>
      </c>
      <c r="GS458" s="240">
        <f t="shared" ca="1" si="1050"/>
        <v>1.0164054331392687E-4</v>
      </c>
      <c r="GT458" s="240">
        <f t="shared" ca="1" si="1051"/>
        <v>-1.5267161757387347E-4</v>
      </c>
      <c r="GU458" s="240">
        <f t="shared" ca="1" si="1052"/>
        <v>1.1950340404079398E-4</v>
      </c>
      <c r="GV458" s="240">
        <f t="shared" ca="1" si="1053"/>
        <v>-2.0428365984755189E-5</v>
      </c>
      <c r="GW458" s="240">
        <f t="shared" ca="1" si="1054"/>
        <v>-8.9913035092946715E-5</v>
      </c>
      <c r="GX458" s="240">
        <f t="shared" ca="1" si="1055"/>
        <v>1.5066687275551021E-4</v>
      </c>
      <c r="GY458" s="240">
        <f t="shared" ca="1" si="1056"/>
        <v>-1.2832705108825249E-4</v>
      </c>
      <c r="GZ458" s="240">
        <f t="shared" ca="1" si="1057"/>
        <v>3.5214112073347759E-5</v>
      </c>
      <c r="HA458" s="240">
        <f t="shared" ca="1" si="1058"/>
        <v>7.7319615192549622E-5</v>
      </c>
      <c r="HB458" s="240">
        <f t="shared" ca="1" si="1059"/>
        <v>-1.4721112358962214E-4</v>
      </c>
      <c r="HC458" s="240">
        <f t="shared" ca="1" si="1060"/>
        <v>1.3591483848302978E-4</v>
      </c>
      <c r="HD458" s="240">
        <f t="shared" ca="1" si="1061"/>
        <v>-4.9660727012690604E-5</v>
      </c>
      <c r="HE458" s="240">
        <f t="shared" ca="1" si="1062"/>
        <v>-6.3981565130654576E-5</v>
      </c>
      <c r="HF458" s="240">
        <f t="shared" ca="1" si="1063"/>
        <v>1.4233765082977736E-4</v>
      </c>
      <c r="HG458" s="240">
        <f t="shared" ca="1" si="1064"/>
        <v>-1.4219369168461089E-4</v>
      </c>
      <c r="HH458" s="240">
        <f t="shared" ca="1" si="1065"/>
        <v>6.3629082003578146E-5</v>
      </c>
      <c r="HI458" s="240">
        <f t="shared" ca="1" si="1066"/>
        <v>5.002733762066208E-5</v>
      </c>
      <c r="HJ458" s="240">
        <f t="shared" ca="1" si="1067"/>
        <v>-1.3609338868277011E-4</v>
      </c>
      <c r="HK458" s="240">
        <f t="shared" ca="1" si="1068"/>
        <v>1.4710314190428706E-4</v>
      </c>
      <c r="HL458" s="240">
        <f t="shared" ca="1" si="1069"/>
        <v>-7.6984654151584633E-5</v>
      </c>
      <c r="HM458" s="240">
        <f t="shared" ca="1" si="1070"/>
        <v>-3.5591319501666171E-5</v>
      </c>
      <c r="HN458" s="240">
        <f t="shared" ca="1" si="1071"/>
        <v>1.2853847280653441E-4</v>
      </c>
      <c r="HO458" s="240">
        <f t="shared" ca="1" si="1072"/>
        <v>-1.5059590845266837E-4</v>
      </c>
      <c r="HP458" s="240">
        <f t="shared" ca="1" si="1073"/>
        <v>8.9598821996003943E-5</v>
      </c>
      <c r="HQ458" s="240">
        <f t="shared" ca="1" si="1074"/>
        <v>2.0812537519666391E-5</v>
      </c>
      <c r="HR458" s="240">
        <f t="shared" ca="1" si="1075"/>
        <v>-1.1974566117089017E-4</v>
      </c>
      <c r="HS458" s="240">
        <f t="shared" ca="1" si="1076"/>
        <v>1.5263835407855426E-4</v>
      </c>
      <c r="HT458" s="240">
        <f t="shared" ca="1" si="1077"/>
        <v>-1.0135010420491779E-4</v>
      </c>
      <c r="HU458" s="240">
        <f t="shared" ca="1" si="1078"/>
        <v>-5.8333194240791788E-6</v>
      </c>
      <c r="HV458" s="240">
        <f t="shared" ca="1" si="1079"/>
        <v>1.0979963335854459E-4</v>
      </c>
      <c r="HW458" s="240">
        <f t="shared" ca="1" si="1080"/>
        <v>-1.5321080891405063E-4</v>
      </c>
      <c r="HX458" s="240">
        <f t="shared" ca="1" si="1081"/>
        <v>1.1212532950673497E-4</v>
      </c>
      <c r="HY458" s="240">
        <f t="shared" ca="1" si="1082"/>
        <v>-9.2020767263959761E-6</v>
      </c>
      <c r="HZ458" s="240">
        <f t="shared" ca="1" si="1083"/>
        <v>-9.8796175054359457E-5</v>
      </c>
      <c r="IA458" s="240">
        <f t="shared" ca="1" si="1084"/>
        <v>1.5230775990615795E-4</v>
      </c>
      <c r="IB458" s="240">
        <f t="shared" ca="1" si="1085"/>
        <v>-1.218207265914615E-4</v>
      </c>
      <c r="IC458" s="240">
        <f t="shared" ca="1" si="1086"/>
        <v>2.414885184762905E-5</v>
      </c>
      <c r="ID458" s="240">
        <f t="shared" ca="1" si="1087"/>
        <v>8.6841255576917219E-5</v>
      </c>
      <c r="IE458" s="240">
        <f t="shared" ca="1" si="1088"/>
        <v>-4.2142980799885289E-6</v>
      </c>
      <c r="IF458" s="240">
        <f t="shared" ca="1" si="1089"/>
        <v>1.3034292348511919E-4</v>
      </c>
      <c r="IG458" s="240">
        <f t="shared" ca="1" si="1090"/>
        <v>-3.886306032444719E-5</v>
      </c>
      <c r="IH458" s="240">
        <f t="shared" ca="1" si="1091"/>
        <v>-7.4050007336009442E-5</v>
      </c>
      <c r="II458" s="240">
        <f t="shared" ca="1" si="1092"/>
        <v>1.4612406393574117E-4</v>
      </c>
      <c r="IJ458" s="240">
        <f t="shared" ca="1" si="1093"/>
        <v>-1.3760984677293496E-4</v>
      </c>
      <c r="IK458" s="240">
        <f t="shared" ca="1" si="1094"/>
        <v>5.3202996285648039E-5</v>
      </c>
      <c r="IL458" s="240">
        <f t="shared" ca="1" si="1095"/>
        <v>6.0545617044619749E-5</v>
      </c>
      <c r="IM458" s="240">
        <f t="shared" ca="1" si="1096"/>
        <v>-1.4090296934577134E-4</v>
      </c>
      <c r="IN458" s="240">
        <f t="shared" ca="1" si="1097"/>
        <v>1.4355151201113223E-4</v>
      </c>
      <c r="IO458" s="240">
        <f t="shared" ca="1" si="1098"/>
        <v>-6.7030558308901552E-5</v>
      </c>
      <c r="IP458" s="240">
        <f t="shared" ca="1" si="1099"/>
        <v>-4.6458139363473718E-5</v>
      </c>
      <c r="IQ458" s="240">
        <f t="shared" ca="1" si="1100"/>
        <v>1.3432490213559741E-4</v>
      </c>
      <c r="IR458" s="240">
        <f t="shared" ca="1" si="1101"/>
        <v>-1.4811069771541798E-4</v>
      </c>
      <c r="IS458" s="240">
        <f t="shared" ca="1" si="1102"/>
        <v>8.021257941299455E-5</v>
      </c>
      <c r="IT458" s="240">
        <f t="shared" ca="1" si="1103"/>
        <v>3.1923244403654777E-5</v>
      </c>
      <c r="IU458" s="240">
        <f t="shared" ca="1" si="1104"/>
        <v>-1.2645321268839595E-4</v>
      </c>
      <c r="IV458" s="240">
        <f t="shared" ca="1" si="1105"/>
        <v>1.5124349643516616E-4</v>
      </c>
      <c r="IW458" s="240">
        <f t="shared" ca="1" si="1106"/>
        <v>-9.2622109528699297E-5</v>
      </c>
      <c r="IX458" s="240">
        <f t="shared" ca="1" si="1107"/>
        <v>-1.7080911149225207E-5</v>
      </c>
      <c r="IY458" s="240">
        <f t="shared" ca="1" si="1108"/>
        <v>1.1736370967665793E-4</v>
      </c>
      <c r="IZ458" s="240">
        <f t="shared" ca="1" si="1109"/>
        <v>-1.5291973760613739E-4</v>
      </c>
      <c r="JA458" s="240">
        <f t="shared" ca="1" si="1110"/>
        <v>1.041396380972466E-4</v>
      </c>
      <c r="JB458" s="240">
        <f t="shared" ca="1" si="1111"/>
        <v>2.0740793830356072E-6</v>
      </c>
    </row>
    <row r="459" spans="2:262">
      <c r="B459" s="248">
        <v>98</v>
      </c>
      <c r="C459" s="247">
        <f t="shared" si="1112"/>
        <v>1.9140625000000013E-3</v>
      </c>
      <c r="D459" s="244">
        <f t="shared" ca="1" si="855"/>
        <v>79.511928657355782</v>
      </c>
      <c r="E459" s="243">
        <f ca="1">CZ361</f>
        <v>-0.48807134264421437</v>
      </c>
      <c r="F459" s="242">
        <v>98</v>
      </c>
      <c r="G459" s="240">
        <f t="shared" ca="1" si="856"/>
        <v>-2.6914443953451406E-4</v>
      </c>
      <c r="H459" s="240">
        <f t="shared" ca="1" si="857"/>
        <v>4.1840288682739311E-4</v>
      </c>
      <c r="I459" s="240">
        <f t="shared" ca="1" si="858"/>
        <v>-3.5088774015852684E-4</v>
      </c>
      <c r="J459" s="240">
        <f t="shared" ca="1" si="859"/>
        <v>1.0157844506004459E-4</v>
      </c>
      <c r="K459" s="240">
        <f t="shared" ca="1" si="860"/>
        <v>2.0035841380043268E-4</v>
      </c>
      <c r="L459" s="240">
        <f t="shared" ca="1" si="861"/>
        <v>-3.9849002941957527E-4</v>
      </c>
      <c r="M459" s="240">
        <f t="shared" ca="1" si="862"/>
        <v>3.9016485768189689E-4</v>
      </c>
      <c r="N459" s="240">
        <f t="shared" ca="1" si="863"/>
        <v>-1.7969615132714265E-4</v>
      </c>
      <c r="O459" s="240">
        <f t="shared" ca="1" si="864"/>
        <v>-1.2387272658629395E-4</v>
      </c>
      <c r="P459" s="240">
        <f t="shared" ca="1" si="865"/>
        <v>3.6326342365694607E-4</v>
      </c>
      <c r="Q459" s="240">
        <f t="shared" ca="1" si="866"/>
        <v>-4.1444815853152503E-4</v>
      </c>
      <c r="R459" s="240">
        <f t="shared" ca="1" si="867"/>
        <v>2.5090823527350141E-4</v>
      </c>
      <c r="S459" s="240">
        <f t="shared" ca="1" si="868"/>
        <v>4.2626679958069418E-5</v>
      </c>
      <c r="T459" s="240">
        <f t="shared" ca="1" si="869"/>
        <v>-3.1407680824365689E-4</v>
      </c>
      <c r="U459" s="241">
        <f t="shared" ca="1" si="870"/>
        <v>4.2280444907399185E-4</v>
      </c>
      <c r="V459" s="240">
        <f t="shared" ca="1" si="871"/>
        <v>-3.1247805644925899E-4</v>
      </c>
      <c r="W459" s="240">
        <f t="shared" ca="1" si="872"/>
        <v>4.0257486075624681E-5</v>
      </c>
      <c r="X459" s="240">
        <f t="shared" ca="1" si="873"/>
        <v>2.5282039722586533E-4</v>
      </c>
      <c r="Y459" s="240">
        <f t="shared" ca="1" si="874"/>
        <v>-4.1491260175001204E-4</v>
      </c>
      <c r="Z459" s="240">
        <f t="shared" ca="1" si="875"/>
        <v>3.6203952115538543E-4</v>
      </c>
      <c r="AA459" s="240">
        <f t="shared" ca="1" si="876"/>
        <v>-1.2159457949609379E-4</v>
      </c>
      <c r="AB459" s="240">
        <f t="shared" ca="1" si="877"/>
        <v>-1.8184824012599848E-4</v>
      </c>
      <c r="AC459" s="240">
        <f t="shared" ca="1" si="878"/>
        <v>3.9107589582644667E-4</v>
      </c>
      <c r="AD459" s="240">
        <f t="shared" ca="1" si="879"/>
        <v>-3.9768801009761159E-4</v>
      </c>
      <c r="AE459" s="240">
        <f t="shared" ca="1" si="880"/>
        <v>1.9825886141755099E-4</v>
      </c>
      <c r="AF459" s="240">
        <f t="shared" ca="1" si="881"/>
        <v>1.0388775713975488E-4</v>
      </c>
      <c r="AG459" s="240">
        <f t="shared" ca="1" si="882"/>
        <v>-3.5221036254416129E-4</v>
      </c>
      <c r="AH459" s="240">
        <f t="shared" ca="1" si="883"/>
        <v>4.1805357183779271E-4</v>
      </c>
      <c r="AI459" s="240">
        <f t="shared" ca="1" si="884"/>
        <v>-2.6730416647958251E-4</v>
      </c>
      <c r="AJ459" s="240">
        <f t="shared" ca="1" si="885"/>
        <v>-2.1934925907555783E-5</v>
      </c>
      <c r="AK459" s="240">
        <f t="shared" ca="1" si="886"/>
        <v>2.998095825511493E-4</v>
      </c>
      <c r="AL459" s="240">
        <f t="shared" ca="1" si="887"/>
        <v>-4.2235356925939216E-4</v>
      </c>
      <c r="AM459" s="240">
        <f t="shared" ca="1" si="888"/>
        <v>3.2607712232970965E-4</v>
      </c>
      <c r="AN459" s="240">
        <f t="shared" ca="1" si="889"/>
        <v>-6.0860852226016574E-5</v>
      </c>
      <c r="AO459" s="240">
        <f t="shared" ca="1" si="890"/>
        <v>-2.3588728843584717E-4</v>
      </c>
      <c r="AP459" s="240">
        <f t="shared" ca="1" si="891"/>
        <v>4.104227558729632E-4</v>
      </c>
      <c r="AQ459" s="240">
        <f t="shared" ca="1" si="892"/>
        <v>-3.7231911723486263E-4</v>
      </c>
      <c r="AR459" s="240">
        <f t="shared" ca="1" si="893"/>
        <v>1.4131778193970818E-4</v>
      </c>
      <c r="AS459" s="240">
        <f t="shared" ca="1" si="894"/>
        <v>1.628999781130762E-4</v>
      </c>
      <c r="AT459" s="240">
        <f t="shared" ca="1" si="895"/>
        <v>-3.8271962614606903E-4</v>
      </c>
      <c r="AU459" s="240">
        <f t="shared" ca="1" si="896"/>
        <v>4.0425309726364601E-4</v>
      </c>
      <c r="AV459" s="240">
        <f t="shared" ca="1" si="897"/>
        <v>-2.1634394854538183E-4</v>
      </c>
      <c r="AW459" s="240">
        <f t="shared" ca="1" si="898"/>
        <v>-8.3652512986774768E-5</v>
      </c>
      <c r="AX459" s="240">
        <f t="shared" ca="1" si="899"/>
        <v>3.4030879581802373E-4</v>
      </c>
      <c r="AY459" s="240">
        <f t="shared" ca="1" si="900"/>
        <v>-4.2065185747233524E-4</v>
      </c>
      <c r="AZ459" s="240">
        <f t="shared" ca="1" si="901"/>
        <v>2.8305613853554036E-4</v>
      </c>
      <c r="BA459" s="240">
        <f t="shared" ca="1" si="902"/>
        <v>1.1903286992612507E-6</v>
      </c>
      <c r="BB459" s="240">
        <f t="shared" ca="1" si="903"/>
        <v>-2.8482008931406024E-4</v>
      </c>
      <c r="BC459" s="240">
        <f t="shared" ca="1" si="904"/>
        <v>4.2088520270264337E-4</v>
      </c>
      <c r="BD459" s="240">
        <f t="shared" ca="1" si="905"/>
        <v>-3.3889063986148552E-4</v>
      </c>
      <c r="BE459" s="240">
        <f t="shared" ca="1" si="906"/>
        <v>8.1317599252620867E-5</v>
      </c>
      <c r="BF459" s="240">
        <f t="shared" ca="1" si="907"/>
        <v>2.1838590650670339E-4</v>
      </c>
      <c r="BG459" s="240">
        <f t="shared" ca="1" si="908"/>
        <v>-4.0494416562822952E-4</v>
      </c>
      <c r="BH459" s="240">
        <f t="shared" ca="1" si="909"/>
        <v>3.8170176394961827E-4</v>
      </c>
      <c r="BI459" s="240">
        <f t="shared" ca="1" si="910"/>
        <v>-1.6070053746865417E-4</v>
      </c>
      <c r="BJ459" s="240">
        <f t="shared" ca="1" si="911"/>
        <v>-1.4355927578452675E-4</v>
      </c>
      <c r="BK459" s="240">
        <f t="shared" ca="1" si="912"/>
        <v>3.7344135136402963E-4</v>
      </c>
      <c r="BL459" s="240">
        <f t="shared" ca="1" si="913"/>
        <v>-4.0984430330998068E-4</v>
      </c>
      <c r="BM459" s="240">
        <f t="shared" ca="1" si="914"/>
        <v>2.3390784415167751E-4</v>
      </c>
      <c r="BN459" s="240">
        <f t="shared" ca="1" si="915"/>
        <v>6.321574260290889E-5</v>
      </c>
      <c r="BO459" s="240">
        <f t="shared" ca="1" si="916"/>
        <v>-3.2758739539522677E-4</v>
      </c>
      <c r="BP459" s="240">
        <f t="shared" ca="1" si="917"/>
        <v>4.2223675593747629E-4</v>
      </c>
      <c r="BQ459" s="240">
        <f t="shared" ca="1" si="918"/>
        <v>-2.9812620356097213E-4</v>
      </c>
      <c r="BR459" s="240">
        <f t="shared" ca="1" si="919"/>
        <v>1.9557136115130281E-5</v>
      </c>
      <c r="BS459" s="240">
        <f t="shared" ca="1" si="920"/>
        <v>2.6914443953452035E-4</v>
      </c>
      <c r="BT459" s="240">
        <f t="shared" ca="1" si="921"/>
        <v>-4.1840288682739441E-4</v>
      </c>
      <c r="BU459" s="240">
        <f t="shared" ca="1" si="922"/>
        <v>3.5088774015852093E-4</v>
      </c>
      <c r="BV459" s="240">
        <f t="shared" ca="1" si="923"/>
        <v>-1.0157844506003339E-4</v>
      </c>
      <c r="BW459" s="240">
        <f t="shared" ca="1" si="924"/>
        <v>-2.0035841380044414E-4</v>
      </c>
      <c r="BX459" s="240">
        <f t="shared" ca="1" si="925"/>
        <v>3.9849002941957592E-4</v>
      </c>
      <c r="BY459" s="240">
        <f t="shared" ca="1" si="926"/>
        <v>-3.9016485768189591E-4</v>
      </c>
      <c r="BZ459" s="240">
        <f t="shared" ca="1" si="927"/>
        <v>1.7969615132713902E-4</v>
      </c>
      <c r="CA459" s="240">
        <f t="shared" ca="1" si="928"/>
        <v>1.2387272658629923E-4</v>
      </c>
      <c r="CB459" s="240">
        <f t="shared" ca="1" si="929"/>
        <v>-3.632634236569497E-4</v>
      </c>
      <c r="CC459" s="240">
        <f t="shared" ca="1" si="930"/>
        <v>4.1444815853152356E-4</v>
      </c>
      <c r="CD459" s="240">
        <f t="shared" ca="1" si="931"/>
        <v>-2.5090823527349452E-4</v>
      </c>
      <c r="CE459" s="240">
        <f t="shared" ca="1" si="932"/>
        <v>-4.262667995807942E-5</v>
      </c>
      <c r="CF459" s="240">
        <f t="shared" ca="1" si="933"/>
        <v>3.1407680824366356E-4</v>
      </c>
      <c r="CG459" s="240">
        <f t="shared" ca="1" si="934"/>
        <v>-4.2280444907399185E-4</v>
      </c>
      <c r="CH459" s="240">
        <f t="shared" ca="1" si="935"/>
        <v>3.1247805644925823E-4</v>
      </c>
      <c r="CI459" s="240">
        <f t="shared" ca="1" si="936"/>
        <v>-4.0257486075623651E-5</v>
      </c>
      <c r="CJ459" s="240">
        <f t="shared" ca="1" si="937"/>
        <v>-2.5282039722586858E-4</v>
      </c>
      <c r="CK459" s="240">
        <f t="shared" ca="1" si="938"/>
        <v>4.1491260175001286E-4</v>
      </c>
      <c r="CL459" s="240">
        <f t="shared" ca="1" si="939"/>
        <v>-3.6203952115538174E-4</v>
      </c>
      <c r="CM459" s="240">
        <f t="shared" ca="1" si="940"/>
        <v>1.2159457949608701E-4</v>
      </c>
      <c r="CN459" s="240">
        <f t="shared" ca="1" si="941"/>
        <v>1.8184824012600483E-4</v>
      </c>
      <c r="CO459" s="240">
        <f t="shared" ca="1" si="942"/>
        <v>-3.9107589582645051E-4</v>
      </c>
      <c r="CP459" s="240">
        <f t="shared" ca="1" si="943"/>
        <v>3.9768801009760818E-4</v>
      </c>
      <c r="CQ459" s="240">
        <f t="shared" ca="1" si="944"/>
        <v>-1.9825886141754213E-4</v>
      </c>
      <c r="CR459" s="240">
        <f t="shared" ca="1" si="945"/>
        <v>-1.0388775713976752E-4</v>
      </c>
      <c r="CS459" s="240">
        <f t="shared" ca="1" si="946"/>
        <v>3.5221036254416189E-4</v>
      </c>
      <c r="CT459" s="240">
        <f t="shared" ca="1" si="947"/>
        <v>-4.1805357183779255E-4</v>
      </c>
      <c r="CU459" s="240">
        <f t="shared" ca="1" si="948"/>
        <v>2.6730416647958169E-4</v>
      </c>
      <c r="CV459" s="240">
        <f t="shared" ca="1" si="949"/>
        <v>2.193492590756282E-5</v>
      </c>
      <c r="CW459" s="240">
        <f t="shared" ca="1" si="950"/>
        <v>-2.9980958255115424E-4</v>
      </c>
      <c r="CX459" s="240">
        <f t="shared" ca="1" si="951"/>
        <v>4.2235356925939249E-4</v>
      </c>
      <c r="CY459" s="240">
        <f t="shared" ca="1" si="952"/>
        <v>-3.260771223297051E-4</v>
      </c>
      <c r="CZ459" s="240">
        <f t="shared" ca="1" si="953"/>
        <v>6.0860852226009594E-5</v>
      </c>
      <c r="DA459" s="240">
        <f t="shared" ca="1" si="954"/>
        <v>2.3588728843585802E-4</v>
      </c>
      <c r="DB459" s="240">
        <f t="shared" ca="1" si="955"/>
        <v>-4.1042275587296635E-4</v>
      </c>
      <c r="DC459" s="240">
        <f t="shared" ca="1" si="956"/>
        <v>3.7231911723485645E-4</v>
      </c>
      <c r="DD459" s="240">
        <f t="shared" ca="1" si="957"/>
        <v>-1.413177819397072E-4</v>
      </c>
      <c r="DE459" s="240">
        <f t="shared" ca="1" si="958"/>
        <v>-1.6289997811307717E-4</v>
      </c>
      <c r="DF459" s="240">
        <f t="shared" ca="1" si="959"/>
        <v>3.8271962614607206E-4</v>
      </c>
      <c r="DG459" s="240">
        <f t="shared" ca="1" si="960"/>
        <v>-4.042530972636439E-4</v>
      </c>
      <c r="DH459" s="240">
        <f t="shared" ca="1" si="961"/>
        <v>2.1634394854537579E-4</v>
      </c>
      <c r="DI459" s="240">
        <f t="shared" ca="1" si="962"/>
        <v>8.3652512986781666E-5</v>
      </c>
      <c r="DJ459" s="240">
        <f t="shared" ca="1" si="963"/>
        <v>-3.4030879581802785E-4</v>
      </c>
      <c r="DK459" s="240">
        <f t="shared" ca="1" si="964"/>
        <v>4.2065185747233453E-4</v>
      </c>
      <c r="DL459" s="240">
        <f t="shared" ca="1" si="965"/>
        <v>-2.8305613853553066E-4</v>
      </c>
      <c r="DM459" s="240">
        <f t="shared" ca="1" si="966"/>
        <v>-1.1903286992743018E-6</v>
      </c>
      <c r="DN459" s="240">
        <f t="shared" ca="1" si="967"/>
        <v>2.8482008931406984E-4</v>
      </c>
      <c r="DO459" s="240">
        <f t="shared" ca="1" si="968"/>
        <v>-4.2088520270264462E-4</v>
      </c>
      <c r="DP459" s="240">
        <f t="shared" ca="1" si="969"/>
        <v>3.3889063986147766E-4</v>
      </c>
      <c r="DQ459" s="240">
        <f t="shared" ca="1" si="970"/>
        <v>-8.1317599252602151E-5</v>
      </c>
      <c r="DR459" s="240">
        <f t="shared" ca="1" si="971"/>
        <v>-2.1838590650671971E-4</v>
      </c>
      <c r="DS459" s="240">
        <f t="shared" ca="1" si="972"/>
        <v>4.0494416562823499E-4</v>
      </c>
      <c r="DT459" s="240">
        <f t="shared" ca="1" si="973"/>
        <v>-3.8170176394962038E-4</v>
      </c>
      <c r="DU459" s="240">
        <f t="shared" ca="1" si="974"/>
        <v>1.6070053746865875E-4</v>
      </c>
      <c r="DV459" s="240">
        <f t="shared" ca="1" si="975"/>
        <v>1.4355927578452206E-4</v>
      </c>
      <c r="DW459" s="240">
        <f t="shared" ca="1" si="976"/>
        <v>-3.7344135136402725E-4</v>
      </c>
      <c r="DX459" s="240">
        <f t="shared" ca="1" si="977"/>
        <v>4.0984430330998187E-4</v>
      </c>
      <c r="DY459" s="240">
        <f t="shared" ca="1" si="978"/>
        <v>-2.3390784415167163E-4</v>
      </c>
      <c r="DZ459" s="240">
        <f t="shared" ca="1" si="979"/>
        <v>-6.3215742602915856E-5</v>
      </c>
      <c r="EA459" s="240">
        <f t="shared" ca="1" si="980"/>
        <v>3.2758739539523121E-4</v>
      </c>
      <c r="EB459" s="240">
        <f t="shared" ca="1" si="981"/>
        <v>-4.2223675593747591E-4</v>
      </c>
      <c r="EC459" s="240">
        <f t="shared" ca="1" si="982"/>
        <v>2.9812620356096714E-4</v>
      </c>
      <c r="ED459" s="240">
        <f t="shared" ca="1" si="983"/>
        <v>-1.9557136115123244E-5</v>
      </c>
      <c r="EE459" s="240">
        <f t="shared" ca="1" si="984"/>
        <v>-2.6914443953452577E-4</v>
      </c>
      <c r="EF459" s="240">
        <f t="shared" ca="1" si="985"/>
        <v>4.1840288682739544E-4</v>
      </c>
      <c r="EG459" s="240">
        <f t="shared" ca="1" si="986"/>
        <v>-3.5088774015851703E-4</v>
      </c>
      <c r="EH459" s="240">
        <f t="shared" ca="1" si="987"/>
        <v>1.0157844506002655E-4</v>
      </c>
      <c r="EI459" s="240">
        <f t="shared" ca="1" si="988"/>
        <v>2.0035841380045038E-4</v>
      </c>
      <c r="EJ459" s="240">
        <f t="shared" ca="1" si="989"/>
        <v>-3.9849002941958226E-4</v>
      </c>
      <c r="EK459" s="240">
        <f t="shared" ca="1" si="990"/>
        <v>3.9016485768188854E-4</v>
      </c>
      <c r="EL459" s="240">
        <f t="shared" ca="1" si="991"/>
        <v>-1.7969615132712175E-4</v>
      </c>
      <c r="EM459" s="240">
        <f t="shared" ca="1" si="992"/>
        <v>-1.2387272658631748E-4</v>
      </c>
      <c r="EN459" s="240">
        <f t="shared" ca="1" si="993"/>
        <v>3.6326342365695946E-4</v>
      </c>
      <c r="EO459" s="240">
        <f t="shared" ca="1" si="994"/>
        <v>-4.1444815853152459E-4</v>
      </c>
      <c r="EP459" s="240">
        <f t="shared" ca="1" si="995"/>
        <v>2.5090823527349854E-4</v>
      </c>
      <c r="EQ459" s="240">
        <f t="shared" ca="1" si="996"/>
        <v>4.2626679958074473E-5</v>
      </c>
      <c r="ER459" s="240">
        <f t="shared" ca="1" si="997"/>
        <v>-3.1407680824366025E-4</v>
      </c>
      <c r="ES459" s="240">
        <f t="shared" ca="1" si="998"/>
        <v>4.2280444907399179E-4</v>
      </c>
      <c r="ET459" s="240">
        <f t="shared" ca="1" si="999"/>
        <v>-3.1247805644925357E-4</v>
      </c>
      <c r="EU459" s="240">
        <f t="shared" ca="1" si="1000"/>
        <v>4.0257486075616637E-5</v>
      </c>
      <c r="EV459" s="240">
        <f t="shared" ca="1" si="1001"/>
        <v>2.5282039722587422E-4</v>
      </c>
      <c r="EW459" s="240">
        <f t="shared" ca="1" si="1002"/>
        <v>-4.1491260175001421E-4</v>
      </c>
      <c r="EX459" s="240">
        <f t="shared" ca="1" si="1003"/>
        <v>3.6203952115537811E-4</v>
      </c>
      <c r="EY459" s="240">
        <f t="shared" ca="1" si="1004"/>
        <v>-1.2159457949608027E-4</v>
      </c>
      <c r="EZ459" s="240">
        <f t="shared" ca="1" si="1005"/>
        <v>-1.818482401260112E-4</v>
      </c>
      <c r="FA459" s="240">
        <f t="shared" ca="1" si="1006"/>
        <v>3.9107589582645323E-4</v>
      </c>
      <c r="FB459" s="240">
        <f t="shared" ca="1" si="1007"/>
        <v>-3.9768801009760574E-4</v>
      </c>
      <c r="FC459" s="240">
        <f t="shared" ca="1" si="1008"/>
        <v>1.9825886141753587E-4</v>
      </c>
      <c r="FD459" s="240">
        <f t="shared" ca="1" si="1009"/>
        <v>1.0388775713977434E-4</v>
      </c>
      <c r="FE459" s="240">
        <f t="shared" ca="1" si="1010"/>
        <v>-3.5221036254417241E-4</v>
      </c>
      <c r="FF459" s="240">
        <f t="shared" ca="1" si="1011"/>
        <v>4.1805357183778973E-4</v>
      </c>
      <c r="FG459" s="240">
        <f t="shared" ca="1" si="1012"/>
        <v>-2.673041664795669E-4</v>
      </c>
      <c r="FH459" s="240">
        <f t="shared" ca="1" si="1013"/>
        <v>-2.1934925907581855E-5</v>
      </c>
      <c r="FI459" s="240">
        <f t="shared" ca="1" si="1014"/>
        <v>2.9980958255116768E-4</v>
      </c>
      <c r="FJ459" s="240">
        <f t="shared" ca="1" si="1015"/>
        <v>-4.2235356925939227E-4</v>
      </c>
      <c r="FK459" s="240">
        <f t="shared" ca="1" si="1016"/>
        <v>3.260771223297083E-4</v>
      </c>
      <c r="FL459" s="240">
        <f t="shared" ca="1" si="1017"/>
        <v>-6.086085222601452E-5</v>
      </c>
      <c r="FM459" s="240">
        <f t="shared" ca="1" si="1018"/>
        <v>-2.3588728843585392E-4</v>
      </c>
      <c r="FN459" s="240">
        <f t="shared" ca="1" si="1019"/>
        <v>4.1042275587296515E-4</v>
      </c>
      <c r="FO459" s="240">
        <f t="shared" ca="1" si="1020"/>
        <v>-3.7231911723485884E-4</v>
      </c>
      <c r="FP459" s="240">
        <f t="shared" ca="1" si="1021"/>
        <v>1.4131778193970059E-4</v>
      </c>
      <c r="FQ459" s="240">
        <f t="shared" ca="1" si="1022"/>
        <v>1.6289997811308368E-4</v>
      </c>
      <c r="FR459" s="240">
        <f t="shared" ca="1" si="1023"/>
        <v>-3.8271962614607499E-4</v>
      </c>
      <c r="FS459" s="240">
        <f t="shared" ca="1" si="1024"/>
        <v>4.0425309726364189E-4</v>
      </c>
      <c r="FT459" s="240">
        <f t="shared" ca="1" si="1025"/>
        <v>-2.1634394854536972E-4</v>
      </c>
      <c r="FU459" s="240">
        <f t="shared" ca="1" si="1026"/>
        <v>-8.3652512986788591E-5</v>
      </c>
      <c r="FV459" s="240">
        <f t="shared" ca="1" si="1027"/>
        <v>3.4030879581803207E-4</v>
      </c>
      <c r="FW459" s="240">
        <f t="shared" ca="1" si="1028"/>
        <v>-4.2065185747233383E-4</v>
      </c>
      <c r="FX459" s="240">
        <f t="shared" ca="1" si="1029"/>
        <v>2.8305613853552545E-4</v>
      </c>
      <c r="FY459" s="240">
        <f t="shared" ca="1" si="1030"/>
        <v>1.1903286992813491E-6</v>
      </c>
      <c r="FZ459" s="240">
        <f t="shared" ca="1" si="1031"/>
        <v>-2.848200893140751E-4</v>
      </c>
      <c r="GA459" s="240">
        <f t="shared" ca="1" si="1032"/>
        <v>4.2088520270264532E-4</v>
      </c>
      <c r="GB459" s="240">
        <f t="shared" ca="1" si="1033"/>
        <v>-3.3889063986147349E-4</v>
      </c>
      <c r="GC459" s="240">
        <f t="shared" ca="1" si="1034"/>
        <v>8.131759925259524E-5</v>
      </c>
      <c r="GD459" s="240">
        <f t="shared" ca="1" si="1035"/>
        <v>2.1838590650672578E-4</v>
      </c>
      <c r="GE459" s="240">
        <f t="shared" ca="1" si="1036"/>
        <v>-4.0494416562823705E-4</v>
      </c>
      <c r="GF459" s="240">
        <f t="shared" ca="1" si="1037"/>
        <v>3.817017639496174E-4</v>
      </c>
      <c r="GG459" s="240">
        <f t="shared" ca="1" si="1038"/>
        <v>-1.6070053746865224E-4</v>
      </c>
      <c r="GH459" s="240">
        <f t="shared" ca="1" si="1039"/>
        <v>-1.435592757845287E-4</v>
      </c>
      <c r="GI459" s="240">
        <f t="shared" ca="1" si="1040"/>
        <v>3.7344135136403066E-4</v>
      </c>
      <c r="GJ459" s="240">
        <f t="shared" ca="1" si="1041"/>
        <v>-4.0984430330998019E-4</v>
      </c>
      <c r="GK459" s="240">
        <f t="shared" ca="1" si="1042"/>
        <v>2.3390784415166575E-4</v>
      </c>
      <c r="GL459" s="240">
        <f t="shared" ca="1" si="1043"/>
        <v>6.3215742602922836E-5</v>
      </c>
      <c r="GM459" s="240">
        <f t="shared" ca="1" si="1044"/>
        <v>-3.2758739539523571E-4</v>
      </c>
      <c r="GN459" s="240">
        <f t="shared" ca="1" si="1045"/>
        <v>4.2223675593747558E-4</v>
      </c>
      <c r="GO459" s="240">
        <f t="shared" ca="1" si="1046"/>
        <v>-2.9812620356096215E-4</v>
      </c>
      <c r="GP459" s="240">
        <f t="shared" ca="1" si="1047"/>
        <v>1.9557136115116207E-5</v>
      </c>
      <c r="GQ459" s="240">
        <f t="shared" ca="1" si="1048"/>
        <v>2.6914443953453119E-4</v>
      </c>
      <c r="GR459" s="240">
        <f t="shared" ca="1" si="1049"/>
        <v>-4.1840288682739647E-4</v>
      </c>
      <c r="GS459" s="240">
        <f t="shared" ca="1" si="1050"/>
        <v>3.5088774015851312E-4</v>
      </c>
      <c r="GT459" s="240">
        <f t="shared" ca="1" si="1051"/>
        <v>-1.015784450600197E-4</v>
      </c>
      <c r="GU459" s="240">
        <f t="shared" ca="1" si="1052"/>
        <v>-2.0035841380045658E-4</v>
      </c>
      <c r="GV459" s="240">
        <f t="shared" ca="1" si="1053"/>
        <v>3.9849002941958465E-4</v>
      </c>
      <c r="GW459" s="240">
        <f t="shared" ca="1" si="1054"/>
        <v>-3.9016485768188588E-4</v>
      </c>
      <c r="GX459" s="240">
        <f t="shared" ca="1" si="1055"/>
        <v>1.7969615132711538E-4</v>
      </c>
      <c r="GY459" s="240">
        <f t="shared" ca="1" si="1056"/>
        <v>1.238727265863242E-4</v>
      </c>
      <c r="GZ459" s="240">
        <f t="shared" ca="1" si="1057"/>
        <v>-3.6326342365696303E-4</v>
      </c>
      <c r="HA459" s="240">
        <f t="shared" ca="1" si="1058"/>
        <v>4.1444815853152324E-4</v>
      </c>
      <c r="HB459" s="240">
        <f t="shared" ca="1" si="1059"/>
        <v>-2.5090823527349284E-4</v>
      </c>
      <c r="HC459" s="240">
        <f t="shared" ca="1" si="1060"/>
        <v>-4.2626679958081479E-5</v>
      </c>
      <c r="HD459" s="240">
        <f t="shared" ca="1" si="1061"/>
        <v>3.1407680824366497E-4</v>
      </c>
      <c r="HE459" s="240">
        <f t="shared" ca="1" si="1062"/>
        <v>-4.2280444907399179E-4</v>
      </c>
      <c r="HF459" s="240">
        <f t="shared" ca="1" si="1063"/>
        <v>3.124780564492488E-4</v>
      </c>
      <c r="HG459" s="240">
        <f t="shared" ca="1" si="1064"/>
        <v>-4.0257486075609624E-5</v>
      </c>
      <c r="HH459" s="240">
        <f t="shared" ca="1" si="1065"/>
        <v>-2.5282039722587991E-4</v>
      </c>
      <c r="HI459" s="240">
        <f t="shared" ca="1" si="1066"/>
        <v>4.1491260175001557E-4</v>
      </c>
      <c r="HJ459" s="240">
        <f t="shared" ca="1" si="1067"/>
        <v>-3.6203952115537453E-4</v>
      </c>
      <c r="HK459" s="240">
        <f t="shared" ca="1" si="1068"/>
        <v>1.2159457949605051E-4</v>
      </c>
      <c r="HL459" s="240">
        <f t="shared" ca="1" si="1069"/>
        <v>1.8184824012601751E-4</v>
      </c>
      <c r="HM459" s="240">
        <f t="shared" ca="1" si="1070"/>
        <v>-3.9107589582644677E-4</v>
      </c>
      <c r="HN459" s="240">
        <f t="shared" ca="1" si="1071"/>
        <v>3.9768801009760335E-4</v>
      </c>
      <c r="HO459" s="240">
        <f t="shared" ca="1" si="1072"/>
        <v>-1.9825886141755091E-4</v>
      </c>
      <c r="HP459" s="240">
        <f t="shared" ca="1" si="1073"/>
        <v>-1.0388775713978116E-4</v>
      </c>
      <c r="HQ459" s="240">
        <f t="shared" ca="1" si="1074"/>
        <v>3.5221036254416303E-4</v>
      </c>
      <c r="HR459" s="240">
        <f t="shared" ca="1" si="1075"/>
        <v>-4.1805357183778865E-4</v>
      </c>
      <c r="HS459" s="240">
        <f t="shared" ca="1" si="1076"/>
        <v>2.6730416647958012E-4</v>
      </c>
      <c r="HT459" s="240">
        <f t="shared" ca="1" si="1077"/>
        <v>2.1934925907588889E-5</v>
      </c>
      <c r="HU459" s="240">
        <f t="shared" ca="1" si="1078"/>
        <v>-2.998095825511557E-4</v>
      </c>
      <c r="HV459" s="240">
        <f t="shared" ca="1" si="1079"/>
        <v>4.2235356925939368E-4</v>
      </c>
      <c r="HW459" s="240">
        <f t="shared" ca="1" si="1080"/>
        <v>-3.2607712232970385E-4</v>
      </c>
      <c r="HX459" s="240">
        <f t="shared" ca="1" si="1081"/>
        <v>6.0860852225983763E-5</v>
      </c>
      <c r="HY459" s="240">
        <f t="shared" ca="1" si="1082"/>
        <v>2.3588728843585975E-4</v>
      </c>
      <c r="HZ459" s="240">
        <f t="shared" ca="1" si="1083"/>
        <v>-4.1042275587297263E-4</v>
      </c>
      <c r="IA459" s="240">
        <f t="shared" ca="1" si="1084"/>
        <v>3.7231911723485547E-4</v>
      </c>
      <c r="IB459" s="240">
        <f t="shared" ca="1" si="1085"/>
        <v>-1.4131778193967129E-4</v>
      </c>
      <c r="IC459" s="240">
        <f t="shared" ca="1" si="1086"/>
        <v>-1.6289997811309018E-4</v>
      </c>
      <c r="ID459" s="240">
        <f t="shared" ca="1" si="1087"/>
        <v>3.8271962614608827E-4</v>
      </c>
      <c r="IE459" s="240">
        <f t="shared" ca="1" si="1088"/>
        <v>-3.1953195315903918E-4</v>
      </c>
      <c r="IF459" s="240">
        <f t="shared" ca="1" si="1089"/>
        <v>2.1634394854534299E-4</v>
      </c>
      <c r="IG459" s="240">
        <f t="shared" ca="1" si="1090"/>
        <v>8.365251298679549E-5</v>
      </c>
      <c r="IH459" s="240">
        <f t="shared" ca="1" si="1091"/>
        <v>-3.4030879581802199E-4</v>
      </c>
      <c r="II459" s="240">
        <f t="shared" ca="1" si="1092"/>
        <v>4.2065185747233312E-4</v>
      </c>
      <c r="IJ459" s="240">
        <f t="shared" ca="1" si="1093"/>
        <v>-2.8305613853553808E-4</v>
      </c>
      <c r="IK459" s="240">
        <f t="shared" ca="1" si="1094"/>
        <v>-1.190328699288393E-6</v>
      </c>
      <c r="IL459" s="240">
        <f t="shared" ca="1" si="1095"/>
        <v>2.8482008931406252E-4</v>
      </c>
      <c r="IM459" s="240">
        <f t="shared" ca="1" si="1096"/>
        <v>-4.2088520270264598E-4</v>
      </c>
      <c r="IN459" s="240">
        <f t="shared" ca="1" si="1097"/>
        <v>3.3889063986148368E-4</v>
      </c>
      <c r="IO459" s="240">
        <f t="shared" ca="1" si="1098"/>
        <v>-8.1317599252588328E-5</v>
      </c>
      <c r="IP459" s="240">
        <f t="shared" ca="1" si="1099"/>
        <v>-2.1838590650671123E-4</v>
      </c>
      <c r="IQ459" s="240">
        <f t="shared" ca="1" si="1100"/>
        <v>4.0494416562823906E-4</v>
      </c>
      <c r="IR459" s="240">
        <f t="shared" ca="1" si="1101"/>
        <v>-3.8170176394961431E-4</v>
      </c>
      <c r="IS459" s="240">
        <f t="shared" ca="1" si="1102"/>
        <v>1.6070053746862348E-4</v>
      </c>
      <c r="IT459" s="240">
        <f t="shared" ca="1" si="1103"/>
        <v>1.4355927578453532E-4</v>
      </c>
      <c r="IU459" s="240">
        <f t="shared" ca="1" si="1104"/>
        <v>-3.7344135136404519E-4</v>
      </c>
      <c r="IV459" s="240">
        <f t="shared" ca="1" si="1105"/>
        <v>4.0984430330997845E-4</v>
      </c>
      <c r="IW459" s="240">
        <f t="shared" ca="1" si="1106"/>
        <v>-2.3390784415163991E-4</v>
      </c>
      <c r="IX459" s="240">
        <f t="shared" ca="1" si="1107"/>
        <v>-6.3215742602929788E-5</v>
      </c>
      <c r="IY459" s="240">
        <f t="shared" ca="1" si="1108"/>
        <v>3.2758739539525533E-4</v>
      </c>
      <c r="IZ459" s="240">
        <f t="shared" ca="1" si="1109"/>
        <v>-4.222367559374752E-4</v>
      </c>
      <c r="JA459" s="240">
        <f t="shared" ca="1" si="1110"/>
        <v>2.9812620356094003E-4</v>
      </c>
      <c r="JB459" s="240">
        <f t="shared" ca="1" si="1111"/>
        <v>-1.955713611510917E-5</v>
      </c>
    </row>
    <row r="460" spans="2:262">
      <c r="B460" s="248">
        <v>99</v>
      </c>
      <c r="C460" s="247">
        <f t="shared" si="1112"/>
        <v>1.9335937500000013E-3</v>
      </c>
      <c r="D460" s="244">
        <f t="shared" ca="1" si="855"/>
        <v>79.517498126667235</v>
      </c>
      <c r="E460" s="243">
        <f ca="1">DA361</f>
        <v>-0.48250187333277206</v>
      </c>
      <c r="F460" s="242">
        <v>99</v>
      </c>
      <c r="G460" s="240">
        <f t="shared" ca="1" si="856"/>
        <v>-4.2648583605286772E-4</v>
      </c>
      <c r="H460" s="240">
        <f t="shared" ca="1" si="857"/>
        <v>6.872195731587186E-4</v>
      </c>
      <c r="I460" s="240">
        <f t="shared" ca="1" si="858"/>
        <v>-6.1425164452351649E-4</v>
      </c>
      <c r="J460" s="240">
        <f t="shared" ca="1" si="859"/>
        <v>2.4301398527000744E-4</v>
      </c>
      <c r="K460" s="240">
        <f t="shared" ca="1" si="860"/>
        <v>2.4622696558102431E-4</v>
      </c>
      <c r="L460" s="240">
        <f t="shared" ca="1" si="861"/>
        <v>-6.1590445844280533E-4</v>
      </c>
      <c r="M460" s="240">
        <f t="shared" ca="1" si="862"/>
        <v>6.8650964349033184E-4</v>
      </c>
      <c r="N460" s="240">
        <f t="shared" ca="1" si="863"/>
        <v>-4.2375789208297864E-4</v>
      </c>
      <c r="O460" s="240">
        <f t="shared" ca="1" si="864"/>
        <v>-4.4763194165988793E-5</v>
      </c>
      <c r="P460" s="240">
        <f t="shared" ca="1" si="865"/>
        <v>4.9154806532372697E-4</v>
      </c>
      <c r="Q460" s="240">
        <f t="shared" ca="1" si="866"/>
        <v>-6.9964589292655782E-4</v>
      </c>
      <c r="R460" s="240">
        <f t="shared" ca="1" si="867"/>
        <v>5.6800805376811068E-4</v>
      </c>
      <c r="S460" s="240">
        <f t="shared" ca="1" si="868"/>
        <v>-1.6055555347373082E-4</v>
      </c>
      <c r="T460" s="240">
        <f t="shared" ca="1" si="869"/>
        <v>-3.2485988287600298E-4</v>
      </c>
      <c r="U460" s="241">
        <f t="shared" ca="1" si="870"/>
        <v>6.5252910785127034E-4</v>
      </c>
      <c r="V460" s="240">
        <f t="shared" ca="1" si="871"/>
        <v>-6.6334174325992866E-4</v>
      </c>
      <c r="W460" s="240">
        <f t="shared" ca="1" si="872"/>
        <v>3.5204736465563156E-4</v>
      </c>
      <c r="X460" s="240">
        <f t="shared" ca="1" si="873"/>
        <v>1.301949854468517E-4</v>
      </c>
      <c r="Y460" s="240">
        <f t="shared" ca="1" si="874"/>
        <v>-5.4921695415790974E-4</v>
      </c>
      <c r="Z460" s="240">
        <f t="shared" ca="1" si="875"/>
        <v>7.0154888723257937E-4</v>
      </c>
      <c r="AA460" s="240">
        <f t="shared" ca="1" si="876"/>
        <v>-5.1322109318066838E-4</v>
      </c>
      <c r="AB460" s="240">
        <f t="shared" ca="1" si="877"/>
        <v>7.568221670768222E-5</v>
      </c>
      <c r="AC460" s="240">
        <f t="shared" ca="1" si="878"/>
        <v>3.9860660515211269E-4</v>
      </c>
      <c r="AD460" s="240">
        <f t="shared" ca="1" si="879"/>
        <v>-6.7933911210187482E-4</v>
      </c>
      <c r="AE460" s="240">
        <f t="shared" ca="1" si="880"/>
        <v>6.3019656577069101E-4</v>
      </c>
      <c r="AF460" s="240">
        <f t="shared" ca="1" si="881"/>
        <v>-2.7504171717727076E-4</v>
      </c>
      <c r="AG460" s="240">
        <f t="shared" ca="1" si="882"/>
        <v>-2.1366852296076321E-4</v>
      </c>
      <c r="AH460" s="240">
        <f t="shared" ca="1" si="883"/>
        <v>5.9862510878899841E-4</v>
      </c>
      <c r="AI460" s="240">
        <f t="shared" ca="1" si="884"/>
        <v>-6.9289993327110902E-4</v>
      </c>
      <c r="AJ460" s="240">
        <f t="shared" ca="1" si="885"/>
        <v>4.5071480964427454E-4</v>
      </c>
      <c r="AK460" s="240">
        <f t="shared" ca="1" si="886"/>
        <v>1.0329451042847537E-5</v>
      </c>
      <c r="AL460" s="240">
        <f t="shared" ca="1" si="887"/>
        <v>-4.6635791306267406E-4</v>
      </c>
      <c r="AM460" s="240">
        <f t="shared" ca="1" si="888"/>
        <v>6.9593122377586991E-4</v>
      </c>
      <c r="AN460" s="240">
        <f t="shared" ca="1" si="889"/>
        <v>-5.8757264534367094E-4</v>
      </c>
      <c r="AO460" s="240">
        <f t="shared" ca="1" si="890"/>
        <v>1.9389918626301939E-4</v>
      </c>
      <c r="AP460" s="240">
        <f t="shared" ca="1" si="891"/>
        <v>2.9392828700613717E-4</v>
      </c>
      <c r="AQ460" s="240">
        <f t="shared" ca="1" si="892"/>
        <v>-6.3902938458210742E-4</v>
      </c>
      <c r="AR460" s="240">
        <f t="shared" ca="1" si="893"/>
        <v>6.7382911936019504E-4</v>
      </c>
      <c r="AS460" s="240">
        <f t="shared" ca="1" si="894"/>
        <v>-3.8142935584431937E-4</v>
      </c>
      <c r="AT460" s="240">
        <f t="shared" ca="1" si="895"/>
        <v>-9.6185754235018152E-5</v>
      </c>
      <c r="AU460" s="240">
        <f t="shared" ca="1" si="896"/>
        <v>5.2709476387362796E-4</v>
      </c>
      <c r="AV460" s="240">
        <f t="shared" ca="1" si="897"/>
        <v>-7.0205588206969695E-4</v>
      </c>
      <c r="AW460" s="240">
        <f t="shared" ca="1" si="898"/>
        <v>5.3611108541654735E-4</v>
      </c>
      <c r="AX460" s="240">
        <f t="shared" ca="1" si="899"/>
        <v>-1.0984023110550918E-4</v>
      </c>
      <c r="AY460" s="240">
        <f t="shared" ca="1" si="900"/>
        <v>-3.6976709602573073E-4</v>
      </c>
      <c r="AZ460" s="240">
        <f t="shared" ca="1" si="901"/>
        <v>6.6982206362090123E-4</v>
      </c>
      <c r="BA460" s="240">
        <f t="shared" ca="1" si="902"/>
        <v>-6.4462328829222038E-4</v>
      </c>
      <c r="BB460" s="240">
        <f t="shared" ca="1" si="903"/>
        <v>3.064068494970459E-4</v>
      </c>
      <c r="BC460" s="240">
        <f t="shared" ca="1" si="904"/>
        <v>1.8059533415353614E-4</v>
      </c>
      <c r="BD460" s="240">
        <f t="shared" ca="1" si="905"/>
        <v>-5.7990361881475041E-4</v>
      </c>
      <c r="BE460" s="240">
        <f t="shared" ca="1" si="906"/>
        <v>6.9762096642177001E-4</v>
      </c>
      <c r="BF460" s="240">
        <f t="shared" ca="1" si="907"/>
        <v>-4.7658591575118427E-4</v>
      </c>
      <c r="BG460" s="240">
        <f t="shared" ca="1" si="908"/>
        <v>2.4129176632601529E-5</v>
      </c>
      <c r="BH460" s="240">
        <f t="shared" ca="1" si="909"/>
        <v>4.4004426374092228E-4</v>
      </c>
      <c r="BI460" s="240">
        <f t="shared" ca="1" si="910"/>
        <v>-6.905399953507313E-4</v>
      </c>
      <c r="BJ460" s="240">
        <f t="shared" ca="1" si="911"/>
        <v>6.0572172295131539E-4</v>
      </c>
      <c r="BK460" s="240">
        <f t="shared" ca="1" si="912"/>
        <v>-2.2677569892903276E-4</v>
      </c>
      <c r="BL460" s="240">
        <f t="shared" ca="1" si="913"/>
        <v>-2.6228859214779174E-4</v>
      </c>
      <c r="BM460" s="240">
        <f t="shared" ca="1" si="914"/>
        <v>6.23990183553125E-4</v>
      </c>
      <c r="BN460" s="240">
        <f t="shared" ca="1" si="915"/>
        <v>-6.8269318209146371E-4</v>
      </c>
      <c r="BO460" s="240">
        <f t="shared" ca="1" si="916"/>
        <v>4.0989245030550851E-4</v>
      </c>
      <c r="BP460" s="240">
        <f t="shared" ca="1" si="917"/>
        <v>6.1944803116350389E-5</v>
      </c>
      <c r="BQ460" s="240">
        <f t="shared" ca="1" si="918"/>
        <v>-5.0370275613512941E-4</v>
      </c>
      <c r="BR460" s="240">
        <f t="shared" ca="1" si="919"/>
        <v>7.0087156279407582E-4</v>
      </c>
      <c r="BS460" s="240">
        <f t="shared" ca="1" si="920"/>
        <v>-5.5770953908988177E-4</v>
      </c>
      <c r="BT460" s="240">
        <f t="shared" ca="1" si="921"/>
        <v>1.4373363076573988E-4</v>
      </c>
      <c r="BU460" s="240">
        <f t="shared" ca="1" si="922"/>
        <v>3.4003678557723737E-4</v>
      </c>
      <c r="BV460" s="240">
        <f t="shared" ca="1" si="923"/>
        <v>-6.5869135511917841E-4</v>
      </c>
      <c r="BW460" s="240">
        <f t="shared" ca="1" si="924"/>
        <v>6.5749705684992965E-4</v>
      </c>
      <c r="BX460" s="240">
        <f t="shared" ca="1" si="925"/>
        <v>-3.3703382087830341E-4</v>
      </c>
      <c r="BY460" s="240">
        <f t="shared" ca="1" si="926"/>
        <v>-1.4708707536805E-4</v>
      </c>
      <c r="BZ460" s="240">
        <f t="shared" ca="1" si="927"/>
        <v>5.5978509022922506E-4</v>
      </c>
      <c r="CA460" s="240">
        <f t="shared" ca="1" si="928"/>
        <v>-7.0066136955994058E-4</v>
      </c>
      <c r="CB460" s="240">
        <f t="shared" ca="1" si="929"/>
        <v>5.01308884643046E-4</v>
      </c>
      <c r="CC460" s="240">
        <f t="shared" ca="1" si="930"/>
        <v>-5.8529675008096301E-5</v>
      </c>
      <c r="CD460" s="240">
        <f t="shared" ca="1" si="931"/>
        <v>-4.1267050924450108E-4</v>
      </c>
      <c r="CE460" s="240">
        <f t="shared" ca="1" si="932"/>
        <v>6.8348519559262831E-4</v>
      </c>
      <c r="CF460" s="240">
        <f t="shared" ca="1" si="933"/>
        <v>-6.2241156387340827E-4</v>
      </c>
      <c r="CG460" s="240">
        <f t="shared" ca="1" si="934"/>
        <v>2.5910588907313953E-4</v>
      </c>
      <c r="CH460" s="240">
        <f t="shared" ca="1" si="935"/>
        <v>2.3001702109720417E-4</v>
      </c>
      <c r="CI460" s="240">
        <f t="shared" ca="1" si="936"/>
        <v>-6.0744773551686855E-4</v>
      </c>
      <c r="CJ460" s="240">
        <f t="shared" ca="1" si="937"/>
        <v>6.899125771502114E-4</v>
      </c>
      <c r="CK460" s="240">
        <f t="shared" ca="1" si="938"/>
        <v>-4.3736807795158913E-4</v>
      </c>
      <c r="CL460" s="240">
        <f t="shared" ca="1" si="939"/>
        <v>-2.7554621541261324E-5</v>
      </c>
      <c r="CM460" s="240">
        <f t="shared" ca="1" si="940"/>
        <v>4.7909728433793649E-4</v>
      </c>
      <c r="CN460" s="240">
        <f t="shared" ca="1" si="941"/>
        <v>-6.9799878253458565E-4</v>
      </c>
      <c r="CO460" s="240">
        <f t="shared" ca="1" si="942"/>
        <v>5.7796442163394991E-4</v>
      </c>
      <c r="CP460" s="240">
        <f t="shared" ca="1" si="943"/>
        <v>-1.7728076351986702E-4</v>
      </c>
      <c r="CQ460" s="240">
        <f t="shared" ca="1" si="944"/>
        <v>-3.0948729672860078E-4</v>
      </c>
      <c r="CR460" s="240">
        <f t="shared" ca="1" si="945"/>
        <v>6.4597380144842834E-4</v>
      </c>
      <c r="CS460" s="240">
        <f t="shared" ca="1" si="946"/>
        <v>-6.6878685740773942E-4</v>
      </c>
      <c r="CT460" s="240">
        <f t="shared" ca="1" si="947"/>
        <v>3.6684884826438915E-4</v>
      </c>
      <c r="CU460" s="240">
        <f t="shared" ca="1" si="948"/>
        <v>1.1322447093470574E-4</v>
      </c>
      <c r="CV460" s="240">
        <f t="shared" ca="1" si="949"/>
        <v>-5.3831799032995516E-4</v>
      </c>
      <c r="CW460" s="240">
        <f t="shared" ca="1" si="950"/>
        <v>7.020138180881527E-4</v>
      </c>
      <c r="CX460" s="240">
        <f t="shared" ca="1" si="951"/>
        <v>-5.2482415652234393E-4</v>
      </c>
      <c r="CY460" s="240">
        <f t="shared" ca="1" si="952"/>
        <v>9.2789170269882621E-5</v>
      </c>
      <c r="CZ460" s="240">
        <f t="shared" ca="1" si="953"/>
        <v>3.8430259534562587E-4</v>
      </c>
      <c r="DA460" s="240">
        <f t="shared" ca="1" si="954"/>
        <v>-6.7478382013211433E-4</v>
      </c>
      <c r="DB460" s="240">
        <f t="shared" ca="1" si="955"/>
        <v>6.3760196082132453E-4</v>
      </c>
      <c r="DC460" s="240">
        <f t="shared" ca="1" si="956"/>
        <v>-2.9081187043545492E-4</v>
      </c>
      <c r="DD460" s="240">
        <f t="shared" ca="1" si="957"/>
        <v>-1.9719131889566285E-4</v>
      </c>
      <c r="DE460" s="240">
        <f t="shared" ca="1" si="958"/>
        <v>5.894418926796237E-4</v>
      </c>
      <c r="DF460" s="240">
        <f t="shared" ca="1" si="959"/>
        <v>-6.9546991238140263E-4</v>
      </c>
      <c r="DG460" s="240">
        <f t="shared" ca="1" si="960"/>
        <v>4.6379004758894939E-4</v>
      </c>
      <c r="DH460" s="240">
        <f t="shared" ca="1" si="961"/>
        <v>-6.9019415306204097E-6</v>
      </c>
      <c r="DI460" s="240">
        <f t="shared" ca="1" si="962"/>
        <v>-4.533376252188217E-4</v>
      </c>
      <c r="DJ460" s="240">
        <f t="shared" ca="1" si="963"/>
        <v>6.9344446207049459E-4</v>
      </c>
      <c r="DK460" s="240">
        <f t="shared" ca="1" si="964"/>
        <v>-5.9682693726260862E-4</v>
      </c>
      <c r="DL460" s="240">
        <f t="shared" ca="1" si="965"/>
        <v>2.1040081138671391E-4</v>
      </c>
      <c r="DM460" s="240">
        <f t="shared" ca="1" si="966"/>
        <v>2.7819222587425964E-4</v>
      </c>
      <c r="DN460" s="240">
        <f t="shared" ca="1" si="967"/>
        <v>-6.3170004030935797E-4</v>
      </c>
      <c r="DO460" s="240">
        <f t="shared" ca="1" si="968"/>
        <v>6.7846549184724951E-4</v>
      </c>
      <c r="DP460" s="240">
        <f t="shared" ca="1" si="969"/>
        <v>-3.9578010464284217E-4</v>
      </c>
      <c r="DQ460" s="240">
        <f t="shared" ca="1" si="970"/>
        <v>-7.9089098833587515E-5</v>
      </c>
      <c r="DR460" s="240">
        <f t="shared" ca="1" si="971"/>
        <v>5.1555403524087987E-4</v>
      </c>
      <c r="DS460" s="240">
        <f t="shared" ca="1" si="972"/>
        <v>-7.0167505383944204E-4</v>
      </c>
      <c r="DT460" s="240">
        <f t="shared" ca="1" si="973"/>
        <v>5.4707508103938663E-4</v>
      </c>
      <c r="DU460" s="240">
        <f t="shared" ca="1" si="974"/>
        <v>-1.268251282931174E-4</v>
      </c>
      <c r="DV460" s="240">
        <f t="shared" ca="1" si="975"/>
        <v>-3.5500886283364755E-4</v>
      </c>
      <c r="DW460" s="240">
        <f t="shared" ca="1" si="976"/>
        <v>6.6445683134481396E-4</v>
      </c>
      <c r="DX460" s="240">
        <f t="shared" ca="1" si="977"/>
        <v>-6.5125631879827035E-4</v>
      </c>
      <c r="DY460" s="240">
        <f t="shared" ca="1" si="978"/>
        <v>3.2181726052978005E-4</v>
      </c>
      <c r="DZ460" s="240">
        <f t="shared" ca="1" si="979"/>
        <v>1.6389056553500124E-4</v>
      </c>
      <c r="EA460" s="240">
        <f t="shared" ca="1" si="980"/>
        <v>-5.7001603269389058E-4</v>
      </c>
      <c r="EB460" s="240">
        <f t="shared" ca="1" si="981"/>
        <v>6.9935179967769241E-4</v>
      </c>
      <c r="EC460" s="240">
        <f t="shared" ca="1" si="982"/>
        <v>-4.8909470637845782E-4</v>
      </c>
      <c r="ED460" s="240">
        <f t="shared" ca="1" si="983"/>
        <v>4.1341877220836128E-5</v>
      </c>
      <c r="EE460" s="240">
        <f t="shared" ca="1" si="984"/>
        <v>4.2648583605285303E-4</v>
      </c>
      <c r="EF460" s="240">
        <f t="shared" ca="1" si="985"/>
        <v>-6.8721957315871285E-4</v>
      </c>
      <c r="EG460" s="240">
        <f t="shared" ca="1" si="986"/>
        <v>6.1425164452351541E-4</v>
      </c>
      <c r="EH460" s="240">
        <f t="shared" ca="1" si="987"/>
        <v>-2.4301398527001465E-4</v>
      </c>
      <c r="EI460" s="240">
        <f t="shared" ca="1" si="988"/>
        <v>-2.4622696558100778E-4</v>
      </c>
      <c r="EJ460" s="240">
        <f t="shared" ca="1" si="989"/>
        <v>6.1590445844279253E-4</v>
      </c>
      <c r="EK460" s="240">
        <f t="shared" ca="1" si="990"/>
        <v>-6.8650964349033108E-4</v>
      </c>
      <c r="EL460" s="240">
        <f t="shared" ca="1" si="991"/>
        <v>4.2375789208298379E-4</v>
      </c>
      <c r="EM460" s="240">
        <f t="shared" ca="1" si="992"/>
        <v>4.4763194165972415E-5</v>
      </c>
      <c r="EN460" s="240">
        <f t="shared" ca="1" si="993"/>
        <v>-4.9154806532370821E-4</v>
      </c>
      <c r="EO460" s="240">
        <f t="shared" ca="1" si="994"/>
        <v>6.9964589292655815E-4</v>
      </c>
      <c r="EP460" s="240">
        <f t="shared" ca="1" si="995"/>
        <v>-5.6800805376811295E-4</v>
      </c>
      <c r="EQ460" s="240">
        <f t="shared" ca="1" si="996"/>
        <v>1.6055555347374437E-4</v>
      </c>
      <c r="ER460" s="240">
        <f t="shared" ca="1" si="997"/>
        <v>3.2485988287598178E-4</v>
      </c>
      <c r="ES460" s="240">
        <f t="shared" ca="1" si="998"/>
        <v>-6.5252910785127262E-4</v>
      </c>
      <c r="ET460" s="240">
        <f t="shared" ca="1" si="999"/>
        <v>6.6334174325992986E-4</v>
      </c>
      <c r="EU460" s="240">
        <f t="shared" ca="1" si="1000"/>
        <v>-3.520473646556436E-4</v>
      </c>
      <c r="EV460" s="240">
        <f t="shared" ca="1" si="1001"/>
        <v>-1.301949854468282E-4</v>
      </c>
      <c r="EW460" s="240">
        <f t="shared" ca="1" si="1002"/>
        <v>5.4921695415791354E-4</v>
      </c>
      <c r="EX460" s="240">
        <f t="shared" ca="1" si="1003"/>
        <v>-7.0154888723257948E-4</v>
      </c>
      <c r="EY460" s="240">
        <f t="shared" ca="1" si="1004"/>
        <v>5.1322109318067781E-4</v>
      </c>
      <c r="EZ460" s="240">
        <f t="shared" ca="1" si="1005"/>
        <v>-7.5682216707705991E-5</v>
      </c>
      <c r="FA460" s="240">
        <f t="shared" ca="1" si="1006"/>
        <v>-3.9860660515211762E-4</v>
      </c>
      <c r="FB460" s="240">
        <f t="shared" ca="1" si="1007"/>
        <v>6.7933911210187492E-4</v>
      </c>
      <c r="FC460" s="240">
        <f t="shared" ca="1" si="1008"/>
        <v>-6.3019656577069502E-4</v>
      </c>
      <c r="FD460" s="240">
        <f t="shared" ca="1" si="1009"/>
        <v>2.7504171717728816E-4</v>
      </c>
      <c r="FE460" s="240">
        <f t="shared" ca="1" si="1010"/>
        <v>2.1366852296077375E-4</v>
      </c>
      <c r="FF460" s="240">
        <f t="shared" ca="1" si="1011"/>
        <v>-5.9862510878899895E-4</v>
      </c>
      <c r="FG460" s="240">
        <f t="shared" ca="1" si="1012"/>
        <v>6.9289993327111042E-4</v>
      </c>
      <c r="FH460" s="240">
        <f t="shared" ca="1" si="1013"/>
        <v>-4.5071480964428907E-4</v>
      </c>
      <c r="FI460" s="240">
        <f t="shared" ca="1" si="1014"/>
        <v>-1.0329451042858542E-5</v>
      </c>
      <c r="FJ460" s="240">
        <f t="shared" ca="1" si="1015"/>
        <v>4.6635791306267487E-4</v>
      </c>
      <c r="FK460" s="240">
        <f t="shared" ca="1" si="1016"/>
        <v>-6.9593122377586882E-4</v>
      </c>
      <c r="FL460" s="240">
        <f t="shared" ca="1" si="1017"/>
        <v>5.8757264534368134E-4</v>
      </c>
      <c r="FM460" s="240">
        <f t="shared" ca="1" si="1018"/>
        <v>-1.9389918626304715E-4</v>
      </c>
      <c r="FN460" s="240">
        <f t="shared" ca="1" si="1019"/>
        <v>-2.939282870061382E-4</v>
      </c>
      <c r="FO460" s="240">
        <f t="shared" ca="1" si="1020"/>
        <v>6.3902938458210374E-4</v>
      </c>
      <c r="FP460" s="240">
        <f t="shared" ca="1" si="1021"/>
        <v>-6.7382911936020036E-4</v>
      </c>
      <c r="FQ460" s="240">
        <f t="shared" ca="1" si="1022"/>
        <v>3.8142935584434365E-4</v>
      </c>
      <c r="FR460" s="240">
        <f t="shared" ca="1" si="1023"/>
        <v>9.6185754235019155E-5</v>
      </c>
      <c r="FS460" s="240">
        <f t="shared" ca="1" si="1024"/>
        <v>-5.27094763873622E-4</v>
      </c>
      <c r="FT460" s="240">
        <f t="shared" ca="1" si="1025"/>
        <v>7.0205588206969684E-4</v>
      </c>
      <c r="FU460" s="240">
        <f t="shared" ca="1" si="1026"/>
        <v>-5.3611108541656589E-4</v>
      </c>
      <c r="FV460" s="240">
        <f t="shared" ca="1" si="1027"/>
        <v>1.0984023110550815E-4</v>
      </c>
      <c r="FW460" s="240">
        <f t="shared" ca="1" si="1028"/>
        <v>3.6976709602572314E-4</v>
      </c>
      <c r="FX460" s="240">
        <f t="shared" ca="1" si="1029"/>
        <v>-6.6982206362089559E-4</v>
      </c>
      <c r="FY460" s="240">
        <f t="shared" ca="1" si="1030"/>
        <v>6.4462328829223187E-4</v>
      </c>
      <c r="FZ460" s="240">
        <f t="shared" ca="1" si="1031"/>
        <v>-3.0640684949703604E-4</v>
      </c>
      <c r="GA460" s="240">
        <f t="shared" ca="1" si="1032"/>
        <v>-1.8059533415353714E-4</v>
      </c>
      <c r="GB460" s="240">
        <f t="shared" ca="1" si="1033"/>
        <v>5.7990361881474532E-4</v>
      </c>
      <c r="GC460" s="240">
        <f t="shared" ca="1" si="1034"/>
        <v>-6.9762096642177207E-4</v>
      </c>
      <c r="GD460" s="240">
        <f t="shared" ca="1" si="1035"/>
        <v>4.7658591575117613E-4</v>
      </c>
      <c r="GE460" s="240">
        <f t="shared" ca="1" si="1036"/>
        <v>-2.4129176632610477E-5</v>
      </c>
      <c r="GF460" s="240">
        <f t="shared" ca="1" si="1037"/>
        <v>-4.4004426374091534E-4</v>
      </c>
      <c r="GG460" s="240">
        <f t="shared" ca="1" si="1038"/>
        <v>6.9053999535072599E-4</v>
      </c>
      <c r="GH460" s="240">
        <f t="shared" ca="1" si="1039"/>
        <v>-6.0572172295130986E-4</v>
      </c>
      <c r="GI460" s="240">
        <f t="shared" ca="1" si="1040"/>
        <v>2.2677569892904121E-4</v>
      </c>
      <c r="GJ460" s="240">
        <f t="shared" ca="1" si="1041"/>
        <v>2.6228859214778345E-4</v>
      </c>
      <c r="GK460" s="240">
        <f t="shared" ca="1" si="1042"/>
        <v>-6.2399018355311178E-4</v>
      </c>
      <c r="GL460" s="240">
        <f t="shared" ca="1" si="1043"/>
        <v>6.8269318209146122E-4</v>
      </c>
      <c r="GM460" s="240">
        <f t="shared" ca="1" si="1044"/>
        <v>-4.0989245030551577E-4</v>
      </c>
      <c r="GN460" s="240">
        <f t="shared" ca="1" si="1045"/>
        <v>-6.1944803116341471E-5</v>
      </c>
      <c r="GO460" s="240">
        <f t="shared" ca="1" si="1046"/>
        <v>5.0370275613510936E-4</v>
      </c>
      <c r="GP460" s="240">
        <f t="shared" ca="1" si="1047"/>
        <v>-7.0087156279407409E-4</v>
      </c>
      <c r="GQ460" s="240">
        <f t="shared" ca="1" si="1048"/>
        <v>5.5770953908987515E-4</v>
      </c>
      <c r="GR460" s="240">
        <f t="shared" ca="1" si="1049"/>
        <v>-1.4373363076574863E-4</v>
      </c>
      <c r="GS460" s="240">
        <f t="shared" ca="1" si="1050"/>
        <v>-3.4003678557722951E-4</v>
      </c>
      <c r="GT460" s="240">
        <f t="shared" ca="1" si="1051"/>
        <v>6.5869135511916843E-4</v>
      </c>
      <c r="GU460" s="240">
        <f t="shared" ca="1" si="1052"/>
        <v>-6.5749705684992564E-4</v>
      </c>
      <c r="GV460" s="240">
        <f t="shared" ca="1" si="1053"/>
        <v>3.3703382087831127E-4</v>
      </c>
      <c r="GW460" s="240">
        <f t="shared" ca="1" si="1054"/>
        <v>1.4708707536804127E-4</v>
      </c>
      <c r="GX460" s="240">
        <f t="shared" ca="1" si="1055"/>
        <v>-5.5978509022920771E-4</v>
      </c>
      <c r="GY460" s="240">
        <f t="shared" ca="1" si="1056"/>
        <v>7.0066136955993983E-4</v>
      </c>
      <c r="GZ460" s="240">
        <f t="shared" ca="1" si="1057"/>
        <v>-5.0130888464305229E-4</v>
      </c>
      <c r="HA460" s="240">
        <f t="shared" ca="1" si="1058"/>
        <v>5.8529675008105205E-5</v>
      </c>
      <c r="HB460" s="240">
        <f t="shared" ca="1" si="1059"/>
        <v>4.1267050924447766E-4</v>
      </c>
      <c r="HC460" s="240">
        <f t="shared" ca="1" si="1060"/>
        <v>-6.8348519559263091E-4</v>
      </c>
      <c r="HD460" s="240">
        <f t="shared" ca="1" si="1061"/>
        <v>6.2241156387341239E-4</v>
      </c>
      <c r="HE460" s="240">
        <f t="shared" ca="1" si="1062"/>
        <v>-2.5910588907314787E-4</v>
      </c>
      <c r="HF460" s="240">
        <f t="shared" ca="1" si="1063"/>
        <v>-2.3001702109717685E-4</v>
      </c>
      <c r="HG460" s="240">
        <f t="shared" ca="1" si="1064"/>
        <v>6.0744773551687408E-4</v>
      </c>
      <c r="HH460" s="240">
        <f t="shared" ca="1" si="1065"/>
        <v>-6.8991257715021303E-4</v>
      </c>
      <c r="HI460" s="240">
        <f t="shared" ca="1" si="1066"/>
        <v>4.3736807795156495E-4</v>
      </c>
      <c r="HJ460" s="240">
        <f t="shared" ca="1" si="1067"/>
        <v>2.7554621541272322E-5</v>
      </c>
      <c r="HK460" s="240">
        <f t="shared" ca="1" si="1068"/>
        <v>-4.7909728433794452E-4</v>
      </c>
      <c r="HL460" s="240">
        <f t="shared" ca="1" si="1069"/>
        <v>6.979987825345849E-4</v>
      </c>
      <c r="HM460" s="240">
        <f t="shared" ca="1" si="1070"/>
        <v>-5.7796442163395511E-4</v>
      </c>
      <c r="HN460" s="240">
        <f t="shared" ca="1" si="1071"/>
        <v>1.7728076351989497E-4</v>
      </c>
      <c r="HO460" s="240">
        <f t="shared" ca="1" si="1072"/>
        <v>3.0948729672857487E-4</v>
      </c>
      <c r="HP460" s="240">
        <f t="shared" ca="1" si="1073"/>
        <v>-6.4597380144840904E-4</v>
      </c>
      <c r="HQ460" s="240">
        <f t="shared" ca="1" si="1074"/>
        <v>6.6878685740773009E-4</v>
      </c>
      <c r="HR460" s="240">
        <f t="shared" ca="1" si="1075"/>
        <v>-3.6684884826437977E-4</v>
      </c>
      <c r="HS460" s="240">
        <f t="shared" ca="1" si="1076"/>
        <v>-1.1322447093471661E-4</v>
      </c>
      <c r="HT460" s="240">
        <f t="shared" ca="1" si="1077"/>
        <v>5.3831799032994941E-4</v>
      </c>
      <c r="HU460" s="240">
        <f t="shared" ca="1" si="1078"/>
        <v>-7.0201381808815281E-4</v>
      </c>
      <c r="HV460" s="240">
        <f t="shared" ca="1" si="1079"/>
        <v>5.2482415652235E-4</v>
      </c>
      <c r="HW460" s="240">
        <f t="shared" ca="1" si="1080"/>
        <v>-9.2789170269911257E-5</v>
      </c>
      <c r="HX460" s="240">
        <f t="shared" ca="1" si="1081"/>
        <v>-3.8430259534560164E-4</v>
      </c>
      <c r="HY460" s="240">
        <f t="shared" ca="1" si="1082"/>
        <v>6.7478382013210088E-4</v>
      </c>
      <c r="HZ460" s="240">
        <f t="shared" ca="1" si="1083"/>
        <v>-6.3760196082131163E-4</v>
      </c>
      <c r="IA460" s="240">
        <f t="shared" ca="1" si="1084"/>
        <v>2.9081187043544494E-4</v>
      </c>
      <c r="IB460" s="240">
        <f t="shared" ca="1" si="1085"/>
        <v>1.9719131889567342E-4</v>
      </c>
      <c r="IC460" s="240">
        <f t="shared" ca="1" si="1086"/>
        <v>-5.8944189267961893E-4</v>
      </c>
      <c r="ID460" s="240">
        <f t="shared" ca="1" si="1087"/>
        <v>6.9546991238140382E-4</v>
      </c>
      <c r="IE460" s="240">
        <f t="shared" ca="1" si="1088"/>
        <v>-7.3156424215042827E-4</v>
      </c>
      <c r="IF460" s="240">
        <f t="shared" ca="1" si="1089"/>
        <v>6.9019415306692598E-6</v>
      </c>
      <c r="IG460" s="240">
        <f t="shared" ca="1" si="1090"/>
        <v>4.5333762521878435E-4</v>
      </c>
      <c r="IH460" s="240">
        <f t="shared" ca="1" si="1091"/>
        <v>-6.9344446207049947E-4</v>
      </c>
      <c r="II460" s="240">
        <f t="shared" ca="1" si="1092"/>
        <v>5.9682693726259236E-4</v>
      </c>
      <c r="IJ460" s="240">
        <f t="shared" ca="1" si="1093"/>
        <v>-2.1040081138672248E-4</v>
      </c>
      <c r="IK460" s="240">
        <f t="shared" ca="1" si="1094"/>
        <v>-2.7819222587425145E-4</v>
      </c>
      <c r="IL460" s="240">
        <f t="shared" ca="1" si="1095"/>
        <v>6.3170004030935418E-4</v>
      </c>
      <c r="IM460" s="240">
        <f t="shared" ca="1" si="1096"/>
        <v>-6.7846549184725179E-4</v>
      </c>
      <c r="IN460" s="240">
        <f t="shared" ca="1" si="1097"/>
        <v>3.957801046428825E-4</v>
      </c>
      <c r="IO460" s="240">
        <f t="shared" ca="1" si="1098"/>
        <v>7.908909883353897E-5</v>
      </c>
      <c r="IP460" s="240">
        <f t="shared" ca="1" si="1099"/>
        <v>-5.1555403524090079E-4</v>
      </c>
      <c r="IQ460" s="240">
        <f t="shared" ca="1" si="1100"/>
        <v>7.0167505383944312E-4</v>
      </c>
      <c r="IR460" s="240">
        <f t="shared" ca="1" si="1101"/>
        <v>-5.4707508103939227E-4</v>
      </c>
      <c r="IS460" s="240">
        <f t="shared" ca="1" si="1102"/>
        <v>1.2682512829312621E-4</v>
      </c>
      <c r="IT460" s="240">
        <f t="shared" ca="1" si="1103"/>
        <v>3.550088628336399E-4</v>
      </c>
      <c r="IU460" s="240">
        <f t="shared" ca="1" si="1104"/>
        <v>-6.6445683134481114E-4</v>
      </c>
      <c r="IV460" s="240">
        <f t="shared" ca="1" si="1105"/>
        <v>6.5125631879828845E-4</v>
      </c>
      <c r="IW460" s="240">
        <f t="shared" ca="1" si="1106"/>
        <v>-3.2181726052982348E-4</v>
      </c>
      <c r="IX460" s="240">
        <f t="shared" ca="1" si="1107"/>
        <v>-1.6389056553503138E-4</v>
      </c>
      <c r="IY460" s="240">
        <f t="shared" ca="1" si="1108"/>
        <v>5.7001603269390857E-4</v>
      </c>
      <c r="IZ460" s="240">
        <f t="shared" ca="1" si="1109"/>
        <v>-6.9935179967769317E-4</v>
      </c>
      <c r="JA460" s="240">
        <f t="shared" ca="1" si="1110"/>
        <v>4.8909470637846422E-4</v>
      </c>
      <c r="JB460" s="240">
        <f t="shared" ca="1" si="1111"/>
        <v>-4.1341877220845052E-5</v>
      </c>
    </row>
    <row r="461" spans="2:262">
      <c r="B461" s="248">
        <v>100</v>
      </c>
      <c r="C461" s="247">
        <f t="shared" si="1112"/>
        <v>1.9531250000000013E-3</v>
      </c>
      <c r="D461" s="244">
        <f t="shared" ca="1" si="855"/>
        <v>79.5292755243632</v>
      </c>
      <c r="E461" s="243">
        <f ca="1">DB361</f>
        <v>-0.47072447563679382</v>
      </c>
      <c r="F461" s="242">
        <v>100</v>
      </c>
      <c r="G461" s="240">
        <f t="shared" ca="1" si="856"/>
        <v>-2.6860794610057605E-4</v>
      </c>
      <c r="H461" s="240">
        <f t="shared" ca="1" si="857"/>
        <v>4.3596450240727356E-4</v>
      </c>
      <c r="I461" s="240">
        <f t="shared" ca="1" si="858"/>
        <v>-4.0540228921123706E-4</v>
      </c>
      <c r="J461" s="240">
        <f t="shared" ca="1" si="859"/>
        <v>1.9079591234766609E-4</v>
      </c>
      <c r="K461" s="240">
        <f t="shared" ca="1" si="860"/>
        <v>1.1042781980398417E-4</v>
      </c>
      <c r="L461" s="240">
        <f t="shared" ca="1" si="861"/>
        <v>-3.6151963044873947E-4</v>
      </c>
      <c r="M461" s="240">
        <f t="shared" ca="1" si="862"/>
        <v>4.4848908706143379E-4</v>
      </c>
      <c r="N461" s="240">
        <f t="shared" ca="1" si="863"/>
        <v>-3.3185387458645855E-4</v>
      </c>
      <c r="O461" s="240">
        <f t="shared" ca="1" si="864"/>
        <v>6.4563941027084054E-5</v>
      </c>
      <c r="P461" s="240">
        <f t="shared" ca="1" si="865"/>
        <v>2.320366719379948E-4</v>
      </c>
      <c r="Q461" s="240">
        <f t="shared" ca="1" si="866"/>
        <v>-4.2329748697022526E-4</v>
      </c>
      <c r="R461" s="240">
        <f t="shared" ca="1" si="867"/>
        <v>4.2239009268232668E-4</v>
      </c>
      <c r="S461" s="240">
        <f t="shared" ca="1" si="868"/>
        <v>-2.2972642711036303E-4</v>
      </c>
      <c r="T461" s="240">
        <f t="shared" ca="1" si="869"/>
        <v>-6.7228233542359077E-5</v>
      </c>
      <c r="U461" s="241">
        <f t="shared" ca="1" si="870"/>
        <v>3.3366268168907528E-4</v>
      </c>
      <c r="V461" s="240">
        <f t="shared" ca="1" si="871"/>
        <v>-4.4862124814303603E-4</v>
      </c>
      <c r="W461" s="240">
        <f t="shared" ca="1" si="872"/>
        <v>3.5991514714133637E-4</v>
      </c>
      <c r="X461" s="240">
        <f t="shared" ca="1" si="873"/>
        <v>-1.0781509398464317E-4</v>
      </c>
      <c r="Y461" s="240">
        <f t="shared" ca="1" si="874"/>
        <v>-1.9323075778050397E-4</v>
      </c>
      <c r="Z461" s="240">
        <f t="shared" ca="1" si="875"/>
        <v>4.0655388533570886E-4</v>
      </c>
      <c r="AA461" s="240">
        <f t="shared" ca="1" si="876"/>
        <v>-4.3531004865897339E-4</v>
      </c>
      <c r="AB461" s="240">
        <f t="shared" ca="1" si="877"/>
        <v>2.6644455079874723E-4</v>
      </c>
      <c r="AC461" s="240">
        <f t="shared" ca="1" si="878"/>
        <v>2.3381202641031842E-5</v>
      </c>
      <c r="AD461" s="240">
        <f t="shared" ca="1" si="879"/>
        <v>-3.0259237890616975E-4</v>
      </c>
      <c r="AE461" s="240">
        <f t="shared" ca="1" si="880"/>
        <v>4.4443294136370056E-4</v>
      </c>
      <c r="AF461" s="240">
        <f t="shared" ca="1" si="881"/>
        <v>-3.845102400796092E-4</v>
      </c>
      <c r="AG461" s="240">
        <f t="shared" ca="1" si="882"/>
        <v>1.5002792864940765E-4</v>
      </c>
      <c r="AH461" s="240">
        <f t="shared" ca="1" si="883"/>
        <v>1.5256392579490686E-4</v>
      </c>
      <c r="AI461" s="240">
        <f t="shared" ca="1" si="884"/>
        <v>-3.8589494754045117E-4</v>
      </c>
      <c r="AJ461" s="240">
        <f t="shared" ca="1" si="885"/>
        <v>4.4403773090235577E-4</v>
      </c>
      <c r="AK461" s="240">
        <f t="shared" ca="1" si="886"/>
        <v>-3.0059666780953215E-4</v>
      </c>
      <c r="AL461" s="240">
        <f t="shared" ca="1" si="887"/>
        <v>2.069100202319402E-5</v>
      </c>
      <c r="AM461" s="240">
        <f t="shared" ca="1" si="888"/>
        <v>2.6860794610057502E-4</v>
      </c>
      <c r="AN461" s="240">
        <f t="shared" ca="1" si="889"/>
        <v>-4.3596450240727301E-4</v>
      </c>
      <c r="AO461" s="240">
        <f t="shared" ca="1" si="890"/>
        <v>4.0540228921123853E-4</v>
      </c>
      <c r="AP461" s="240">
        <f t="shared" ca="1" si="891"/>
        <v>-1.9079591234766411E-4</v>
      </c>
      <c r="AQ461" s="240">
        <f t="shared" ca="1" si="892"/>
        <v>-1.1042781980398548E-4</v>
      </c>
      <c r="AR461" s="240">
        <f t="shared" ca="1" si="893"/>
        <v>3.6151963044873942E-4</v>
      </c>
      <c r="AS461" s="240">
        <f t="shared" ca="1" si="894"/>
        <v>-4.4848908706143379E-4</v>
      </c>
      <c r="AT461" s="240">
        <f t="shared" ca="1" si="895"/>
        <v>3.3185387458645979E-4</v>
      </c>
      <c r="AU461" s="240">
        <f t="shared" ca="1" si="896"/>
        <v>-6.4563941027087428E-5</v>
      </c>
      <c r="AV461" s="240">
        <f t="shared" ca="1" si="897"/>
        <v>-2.3203667193799729E-4</v>
      </c>
      <c r="AW461" s="240">
        <f t="shared" ca="1" si="898"/>
        <v>4.2329748697022575E-4</v>
      </c>
      <c r="AX461" s="240">
        <f t="shared" ca="1" si="899"/>
        <v>-4.2239009268232674E-4</v>
      </c>
      <c r="AY461" s="240">
        <f t="shared" ca="1" si="900"/>
        <v>2.2972642711036322E-4</v>
      </c>
      <c r="AZ461" s="240">
        <f t="shared" ca="1" si="901"/>
        <v>6.722823354235886E-5</v>
      </c>
      <c r="BA461" s="240">
        <f t="shared" ca="1" si="902"/>
        <v>-3.3366268168907295E-4</v>
      </c>
      <c r="BB461" s="240">
        <f t="shared" ca="1" si="903"/>
        <v>4.4862124814303613E-4</v>
      </c>
      <c r="BC461" s="240">
        <f t="shared" ca="1" si="904"/>
        <v>-3.5991514714133464E-4</v>
      </c>
      <c r="BD461" s="240">
        <f t="shared" ca="1" si="905"/>
        <v>1.078150939846434E-4</v>
      </c>
      <c r="BE461" s="240">
        <f t="shared" ca="1" si="906"/>
        <v>1.9323075778050376E-4</v>
      </c>
      <c r="BF461" s="240">
        <f t="shared" ca="1" si="907"/>
        <v>-4.0655388533570881E-4</v>
      </c>
      <c r="BG461" s="240">
        <f t="shared" ca="1" si="908"/>
        <v>4.3531004865897426E-4</v>
      </c>
      <c r="BH461" s="240">
        <f t="shared" ca="1" si="909"/>
        <v>-2.6644455079874994E-4</v>
      </c>
      <c r="BI461" s="240">
        <f t="shared" ca="1" si="910"/>
        <v>-2.338120264102843E-5</v>
      </c>
      <c r="BJ461" s="240">
        <f t="shared" ca="1" si="911"/>
        <v>3.0259237890616487E-4</v>
      </c>
      <c r="BK461" s="240">
        <f t="shared" ca="1" si="912"/>
        <v>-4.4443294136369959E-4</v>
      </c>
      <c r="BL461" s="240">
        <f t="shared" ca="1" si="913"/>
        <v>3.8451024007960606E-4</v>
      </c>
      <c r="BM461" s="240">
        <f t="shared" ca="1" si="914"/>
        <v>-1.5002792864940188E-4</v>
      </c>
      <c r="BN461" s="240">
        <f t="shared" ca="1" si="915"/>
        <v>-1.5256392579491264E-4</v>
      </c>
      <c r="BO461" s="240">
        <f t="shared" ca="1" si="916"/>
        <v>3.8589494754045107E-4</v>
      </c>
      <c r="BP461" s="240">
        <f t="shared" ca="1" si="917"/>
        <v>-4.4403773090235583E-4</v>
      </c>
      <c r="BQ461" s="240">
        <f t="shared" ca="1" si="918"/>
        <v>3.0059666780953232E-4</v>
      </c>
      <c r="BR461" s="240">
        <f t="shared" ca="1" si="919"/>
        <v>-2.069100202319424E-5</v>
      </c>
      <c r="BS461" s="240">
        <f t="shared" ca="1" si="920"/>
        <v>-2.6860794610057492E-4</v>
      </c>
      <c r="BT461" s="240">
        <f t="shared" ca="1" si="921"/>
        <v>4.3596450240727301E-4</v>
      </c>
      <c r="BU461" s="240">
        <f t="shared" ca="1" si="922"/>
        <v>-4.0540228921123858E-4</v>
      </c>
      <c r="BV461" s="240">
        <f t="shared" ca="1" si="923"/>
        <v>1.907959123476701E-4</v>
      </c>
      <c r="BW461" s="240">
        <f t="shared" ca="1" si="924"/>
        <v>1.1042781980397912E-4</v>
      </c>
      <c r="BX461" s="240">
        <f t="shared" ca="1" si="925"/>
        <v>-3.6151963044873546E-4</v>
      </c>
      <c r="BY461" s="240">
        <f t="shared" ca="1" si="926"/>
        <v>4.4848908706143347E-4</v>
      </c>
      <c r="BZ461" s="240">
        <f t="shared" ca="1" si="927"/>
        <v>-3.3185387458645567E-4</v>
      </c>
      <c r="CA461" s="240">
        <f t="shared" ca="1" si="928"/>
        <v>6.456394102708133E-5</v>
      </c>
      <c r="CB461" s="240">
        <f t="shared" ca="1" si="929"/>
        <v>2.3203667193799719E-4</v>
      </c>
      <c r="CC461" s="240">
        <f t="shared" ca="1" si="930"/>
        <v>-4.2329748697022564E-4</v>
      </c>
      <c r="CD461" s="240">
        <f t="shared" ca="1" si="931"/>
        <v>4.2239009268232685E-4</v>
      </c>
      <c r="CE461" s="240">
        <f t="shared" ca="1" si="932"/>
        <v>-2.2972642711036344E-4</v>
      </c>
      <c r="CF461" s="240">
        <f t="shared" ca="1" si="933"/>
        <v>-6.7228233542358616E-5</v>
      </c>
      <c r="CG461" s="240">
        <f t="shared" ca="1" si="934"/>
        <v>3.3366268168907279E-4</v>
      </c>
      <c r="CH461" s="240">
        <f t="shared" ca="1" si="935"/>
        <v>-4.4862124814303586E-4</v>
      </c>
      <c r="CI461" s="240">
        <f t="shared" ca="1" si="936"/>
        <v>3.599151471413386E-4</v>
      </c>
      <c r="CJ461" s="240">
        <f t="shared" ca="1" si="937"/>
        <v>-1.0781509398464981E-4</v>
      </c>
      <c r="CK461" s="240">
        <f t="shared" ca="1" si="938"/>
        <v>-1.9323075778049777E-4</v>
      </c>
      <c r="CL461" s="240">
        <f t="shared" ca="1" si="939"/>
        <v>4.0655388533571146E-4</v>
      </c>
      <c r="CM461" s="240">
        <f t="shared" ca="1" si="940"/>
        <v>-4.3531004865897274E-4</v>
      </c>
      <c r="CN461" s="240">
        <f t="shared" ca="1" si="941"/>
        <v>2.6644455079874501E-4</v>
      </c>
      <c r="CO461" s="240">
        <f t="shared" ca="1" si="942"/>
        <v>2.3381202641034583E-5</v>
      </c>
      <c r="CP461" s="240">
        <f t="shared" ca="1" si="943"/>
        <v>-3.0259237890616948E-4</v>
      </c>
      <c r="CQ461" s="240">
        <f t="shared" ca="1" si="944"/>
        <v>4.4443294136370056E-4</v>
      </c>
      <c r="CR461" s="240">
        <f t="shared" ca="1" si="945"/>
        <v>-3.8451024007960948E-4</v>
      </c>
      <c r="CS461" s="240">
        <f t="shared" ca="1" si="946"/>
        <v>1.5002792864940806E-4</v>
      </c>
      <c r="CT461" s="240">
        <f t="shared" ca="1" si="947"/>
        <v>1.5256392579490646E-4</v>
      </c>
      <c r="CU461" s="240">
        <f t="shared" ca="1" si="948"/>
        <v>-3.858949475404477E-4</v>
      </c>
      <c r="CV461" s="240">
        <f t="shared" ca="1" si="949"/>
        <v>4.4403773090235686E-4</v>
      </c>
      <c r="CW461" s="240">
        <f t="shared" ca="1" si="950"/>
        <v>-3.005966678095372E-4</v>
      </c>
      <c r="CX461" s="240">
        <f t="shared" ca="1" si="951"/>
        <v>2.0691002023188084E-5</v>
      </c>
      <c r="CY461" s="240">
        <f t="shared" ca="1" si="952"/>
        <v>2.686079461005798E-4</v>
      </c>
      <c r="CZ461" s="240">
        <f t="shared" ca="1" si="953"/>
        <v>-4.3596450240727448E-4</v>
      </c>
      <c r="DA461" s="240">
        <f t="shared" ca="1" si="954"/>
        <v>4.0540228921123593E-4</v>
      </c>
      <c r="DB461" s="240">
        <f t="shared" ca="1" si="955"/>
        <v>-1.9079591234766452E-4</v>
      </c>
      <c r="DC461" s="240">
        <f t="shared" ca="1" si="956"/>
        <v>-1.1042781980398508E-4</v>
      </c>
      <c r="DD461" s="240">
        <f t="shared" ca="1" si="957"/>
        <v>3.6151963044873909E-4</v>
      </c>
      <c r="DE461" s="240">
        <f t="shared" ca="1" si="958"/>
        <v>-4.4848908706143379E-4</v>
      </c>
      <c r="DF461" s="240">
        <f t="shared" ca="1" si="959"/>
        <v>3.3185387458646007E-4</v>
      </c>
      <c r="DG461" s="240">
        <f t="shared" ca="1" si="960"/>
        <v>-6.4563941027075231E-5</v>
      </c>
      <c r="DH461" s="240">
        <f t="shared" ca="1" si="961"/>
        <v>-2.3203667193799149E-4</v>
      </c>
      <c r="DI461" s="240">
        <f t="shared" ca="1" si="962"/>
        <v>4.232974869702277E-4</v>
      </c>
      <c r="DJ461" s="240">
        <f t="shared" ca="1" si="963"/>
        <v>-4.2239009268232907E-4</v>
      </c>
      <c r="DK461" s="240">
        <f t="shared" ca="1" si="964"/>
        <v>2.2972642711035812E-4</v>
      </c>
      <c r="DL461" s="240">
        <f t="shared" ca="1" si="965"/>
        <v>6.7228233542352111E-5</v>
      </c>
      <c r="DM461" s="240">
        <f t="shared" ca="1" si="966"/>
        <v>-3.3366268168907691E-4</v>
      </c>
      <c r="DN461" s="240">
        <f t="shared" ca="1" si="967"/>
        <v>4.4862124814303554E-4</v>
      </c>
      <c r="DO461" s="240">
        <f t="shared" ca="1" si="968"/>
        <v>-3.5991514714133491E-4</v>
      </c>
      <c r="DP461" s="240">
        <f t="shared" ca="1" si="969"/>
        <v>1.0781509398465621E-4</v>
      </c>
      <c r="DQ461" s="240">
        <f t="shared" ca="1" si="970"/>
        <v>1.9323075778050335E-4</v>
      </c>
      <c r="DR461" s="240">
        <f t="shared" ca="1" si="971"/>
        <v>-4.0655388533571401E-4</v>
      </c>
      <c r="DS461" s="240">
        <f t="shared" ca="1" si="972"/>
        <v>4.3531004865897437E-4</v>
      </c>
      <c r="DT461" s="240">
        <f t="shared" ca="1" si="973"/>
        <v>-2.6644455079874007E-4</v>
      </c>
      <c r="DU461" s="240">
        <f t="shared" ca="1" si="974"/>
        <v>-2.3381202641027997E-5</v>
      </c>
      <c r="DV461" s="240">
        <f t="shared" ca="1" si="975"/>
        <v>3.0259237890617398E-4</v>
      </c>
      <c r="DW461" s="240">
        <f t="shared" ca="1" si="976"/>
        <v>-4.4443294136369959E-4</v>
      </c>
      <c r="DX461" s="240">
        <f t="shared" ca="1" si="977"/>
        <v>3.8451024007960628E-4</v>
      </c>
      <c r="DY461" s="240">
        <f t="shared" ca="1" si="978"/>
        <v>-1.5002792864941432E-4</v>
      </c>
      <c r="DZ461" s="240">
        <f t="shared" ca="1" si="979"/>
        <v>-1.5256392579491226E-4</v>
      </c>
      <c r="EA461" s="240">
        <f t="shared" ca="1" si="980"/>
        <v>3.8589494754044434E-4</v>
      </c>
      <c r="EB461" s="240">
        <f t="shared" ca="1" si="981"/>
        <v>-4.4403773090235588E-4</v>
      </c>
      <c r="EC461" s="240">
        <f t="shared" ca="1" si="982"/>
        <v>3.0059666780954213E-4</v>
      </c>
      <c r="ED461" s="240">
        <f t="shared" ca="1" si="983"/>
        <v>-2.0691002023194677E-5</v>
      </c>
      <c r="EE461" s="240">
        <f t="shared" ca="1" si="984"/>
        <v>-2.6860794610058473E-4</v>
      </c>
      <c r="EF461" s="240">
        <f t="shared" ca="1" si="985"/>
        <v>4.359645024072729E-4</v>
      </c>
      <c r="EG461" s="240">
        <f t="shared" ca="1" si="986"/>
        <v>-4.0540228921123332E-4</v>
      </c>
      <c r="EH461" s="240">
        <f t="shared" ca="1" si="987"/>
        <v>1.9079591234767048E-4</v>
      </c>
      <c r="EI461" s="240">
        <f t="shared" ca="1" si="988"/>
        <v>1.1042781980399104E-4</v>
      </c>
      <c r="EJ461" s="240">
        <f t="shared" ca="1" si="989"/>
        <v>-3.6151963044873519E-4</v>
      </c>
      <c r="EK461" s="240">
        <f t="shared" ca="1" si="990"/>
        <v>4.4848908706143347E-4</v>
      </c>
      <c r="EL461" s="240">
        <f t="shared" ca="1" si="991"/>
        <v>-3.3185387458646457E-4</v>
      </c>
      <c r="EM461" s="240">
        <f t="shared" ca="1" si="992"/>
        <v>6.4563941027081763E-5</v>
      </c>
      <c r="EN461" s="240">
        <f t="shared" ca="1" si="993"/>
        <v>2.320366719379858E-4</v>
      </c>
      <c r="EO461" s="240">
        <f t="shared" ca="1" si="994"/>
        <v>-4.2329748697022553E-4</v>
      </c>
      <c r="EP461" s="240">
        <f t="shared" ca="1" si="995"/>
        <v>4.2239009268233129E-4</v>
      </c>
      <c r="EQ461" s="240">
        <f t="shared" ca="1" si="996"/>
        <v>-2.2972642711036379E-4</v>
      </c>
      <c r="ER461" s="240">
        <f t="shared" ca="1" si="997"/>
        <v>-6.7228233542370813E-5</v>
      </c>
      <c r="ES461" s="240">
        <f t="shared" ca="1" si="998"/>
        <v>3.3366268168907252E-4</v>
      </c>
      <c r="ET461" s="240">
        <f t="shared" ca="1" si="999"/>
        <v>-4.4862124814303641E-4</v>
      </c>
      <c r="EU461" s="240">
        <f t="shared" ca="1" si="1000"/>
        <v>3.5991514714133887E-4</v>
      </c>
      <c r="EV461" s="240">
        <f t="shared" ca="1" si="1001"/>
        <v>-1.0781509398463783E-4</v>
      </c>
      <c r="EW461" s="240">
        <f t="shared" ca="1" si="1002"/>
        <v>-1.9323075778049741E-4</v>
      </c>
      <c r="EX461" s="240">
        <f t="shared" ca="1" si="1003"/>
        <v>4.0655388533571119E-4</v>
      </c>
      <c r="EY461" s="240">
        <f t="shared" ca="1" si="1004"/>
        <v>-4.35310048658976E-4</v>
      </c>
      <c r="EZ461" s="240">
        <f t="shared" ca="1" si="1005"/>
        <v>2.6644455079874538E-4</v>
      </c>
      <c r="FA461" s="240">
        <f t="shared" ca="1" si="1006"/>
        <v>2.33812026410214E-5</v>
      </c>
      <c r="FB461" s="240">
        <f t="shared" ca="1" si="1007"/>
        <v>-3.0259237890616905E-4</v>
      </c>
      <c r="FC461" s="240">
        <f t="shared" ca="1" si="1008"/>
        <v>4.4443294136369861E-4</v>
      </c>
      <c r="FD461" s="240">
        <f t="shared" ca="1" si="1009"/>
        <v>-3.8451024007960964E-4</v>
      </c>
      <c r="FE461" s="240">
        <f t="shared" ca="1" si="1010"/>
        <v>1.5002792864939645E-4</v>
      </c>
      <c r="FF461" s="240">
        <f t="shared" ca="1" si="1011"/>
        <v>1.5256392579490605E-4</v>
      </c>
      <c r="FG461" s="240">
        <f t="shared" ca="1" si="1012"/>
        <v>-3.8589494754045399E-4</v>
      </c>
      <c r="FH461" s="240">
        <f t="shared" ca="1" si="1013"/>
        <v>4.4403773090235686E-4</v>
      </c>
      <c r="FI461" s="240">
        <f t="shared" ca="1" si="1014"/>
        <v>-3.0059666780952809E-4</v>
      </c>
      <c r="FJ461" s="240">
        <f t="shared" ca="1" si="1015"/>
        <v>2.0691002023201274E-5</v>
      </c>
      <c r="FK461" s="240">
        <f t="shared" ca="1" si="1016"/>
        <v>2.6860794610057947E-4</v>
      </c>
      <c r="FL461" s="240">
        <f t="shared" ca="1" si="1017"/>
        <v>-4.3596450240727128E-4</v>
      </c>
      <c r="FM461" s="240">
        <f t="shared" ca="1" si="1018"/>
        <v>4.0540228921123614E-4</v>
      </c>
      <c r="FN461" s="240">
        <f t="shared" ca="1" si="1019"/>
        <v>-1.9079591234767647E-4</v>
      </c>
      <c r="FO461" s="240">
        <f t="shared" ca="1" si="1020"/>
        <v>-1.1042781980398467E-4</v>
      </c>
      <c r="FP461" s="240">
        <f t="shared" ca="1" si="1021"/>
        <v>3.6151963044873129E-4</v>
      </c>
      <c r="FQ461" s="240">
        <f t="shared" ca="1" si="1022"/>
        <v>-4.4848908706143385E-4</v>
      </c>
      <c r="FR461" s="240">
        <f t="shared" ca="1" si="1023"/>
        <v>3.3185387458645183E-4</v>
      </c>
      <c r="FS461" s="240">
        <f t="shared" ca="1" si="1024"/>
        <v>-6.4563941027088296E-5</v>
      </c>
      <c r="FT461" s="240">
        <f t="shared" ca="1" si="1025"/>
        <v>-2.3203667193800206E-4</v>
      </c>
      <c r="FU461" s="240">
        <f t="shared" ca="1" si="1026"/>
        <v>4.2329748697022336E-4</v>
      </c>
      <c r="FV461" s="240">
        <f t="shared" ca="1" si="1027"/>
        <v>-4.2239009268232489E-4</v>
      </c>
      <c r="FW461" s="240">
        <f t="shared" ca="1" si="1028"/>
        <v>2.2972642711036948E-4</v>
      </c>
      <c r="FX461" s="240">
        <f t="shared" ca="1" si="1029"/>
        <v>6.7228233542364295E-5</v>
      </c>
      <c r="FY461" s="240">
        <f t="shared" ca="1" si="1030"/>
        <v>-3.3366268168906813E-4</v>
      </c>
      <c r="FZ461" s="240">
        <f t="shared" ca="1" si="1031"/>
        <v>4.4862124814303613E-4</v>
      </c>
      <c r="GA461" s="240">
        <f t="shared" ca="1" si="1032"/>
        <v>-3.5991514714134277E-4</v>
      </c>
      <c r="GB461" s="240">
        <f t="shared" ca="1" si="1033"/>
        <v>1.0781509398464424E-4</v>
      </c>
      <c r="GC461" s="240">
        <f t="shared" ca="1" si="1034"/>
        <v>1.9323075778049145E-4</v>
      </c>
      <c r="GD461" s="240">
        <f t="shared" ca="1" si="1035"/>
        <v>-4.0655388533570843E-4</v>
      </c>
      <c r="GE461" s="240">
        <f t="shared" ca="1" si="1036"/>
        <v>4.3531004865897133E-4</v>
      </c>
      <c r="GF461" s="240">
        <f t="shared" ca="1" si="1037"/>
        <v>-2.664445507987507E-4</v>
      </c>
      <c r="GG461" s="240">
        <f t="shared" ca="1" si="1038"/>
        <v>-2.3381202641040306E-5</v>
      </c>
      <c r="GH461" s="240">
        <f t="shared" ca="1" si="1039"/>
        <v>3.0259237890616422E-4</v>
      </c>
      <c r="GI461" s="240">
        <f t="shared" ca="1" si="1040"/>
        <v>-4.4443294136370132E-4</v>
      </c>
      <c r="GJ461" s="240">
        <f t="shared" ca="1" si="1041"/>
        <v>3.8451024007961311E-4</v>
      </c>
      <c r="GK461" s="240">
        <f t="shared" ca="1" si="1042"/>
        <v>-1.5002792864940269E-4</v>
      </c>
      <c r="GL461" s="240">
        <f t="shared" ca="1" si="1043"/>
        <v>-1.5256392579489984E-4</v>
      </c>
      <c r="GM461" s="240">
        <f t="shared" ca="1" si="1044"/>
        <v>3.8589494754045063E-4</v>
      </c>
      <c r="GN461" s="240">
        <f t="shared" ca="1" si="1045"/>
        <v>-4.4403773090235783E-4</v>
      </c>
      <c r="GO461" s="240">
        <f t="shared" ca="1" si="1046"/>
        <v>3.0059666780953291E-4</v>
      </c>
      <c r="GP461" s="240">
        <f t="shared" ca="1" si="1047"/>
        <v>-2.0691002023182368E-5</v>
      </c>
      <c r="GQ461" s="240">
        <f t="shared" ca="1" si="1048"/>
        <v>-2.6860794610057416E-4</v>
      </c>
      <c r="GR461" s="240">
        <f t="shared" ca="1" si="1049"/>
        <v>4.3596450240727583E-4</v>
      </c>
      <c r="GS461" s="240">
        <f t="shared" ca="1" si="1050"/>
        <v>-4.0540228921123902E-4</v>
      </c>
      <c r="GT461" s="240">
        <f t="shared" ca="1" si="1051"/>
        <v>1.9079591234765934E-4</v>
      </c>
      <c r="GU461" s="240">
        <f t="shared" ca="1" si="1052"/>
        <v>1.1042781980397823E-4</v>
      </c>
      <c r="GV461" s="240">
        <f t="shared" ca="1" si="1053"/>
        <v>-3.6151963044874245E-4</v>
      </c>
      <c r="GW461" s="240">
        <f t="shared" ca="1" si="1054"/>
        <v>4.4848908706143417E-4</v>
      </c>
      <c r="GX461" s="240">
        <f t="shared" ca="1" si="1055"/>
        <v>-3.3185387458645622E-4</v>
      </c>
      <c r="GY461" s="240">
        <f t="shared" ca="1" si="1056"/>
        <v>6.4563941027094842E-5</v>
      </c>
      <c r="GZ461" s="240">
        <f t="shared" ca="1" si="1057"/>
        <v>2.3203667193799643E-4</v>
      </c>
      <c r="HA461" s="240">
        <f t="shared" ca="1" si="1058"/>
        <v>-4.2329748697022109E-4</v>
      </c>
      <c r="HB461" s="240">
        <f t="shared" ca="1" si="1059"/>
        <v>4.2239009268232712E-4</v>
      </c>
      <c r="HC461" s="240">
        <f t="shared" ca="1" si="1060"/>
        <v>-2.2972642711035319E-4</v>
      </c>
      <c r="HD461" s="240">
        <f t="shared" ca="1" si="1061"/>
        <v>-6.7228233542357762E-5</v>
      </c>
      <c r="HE461" s="240">
        <f t="shared" ca="1" si="1062"/>
        <v>3.3366268168908076E-4</v>
      </c>
      <c r="HF461" s="240">
        <f t="shared" ca="1" si="1063"/>
        <v>-4.4862124814303581E-4</v>
      </c>
      <c r="HG461" s="240">
        <f t="shared" ca="1" si="1064"/>
        <v>3.5991514714133149E-4</v>
      </c>
      <c r="HH461" s="240">
        <f t="shared" ca="1" si="1065"/>
        <v>-1.0781509398462588E-4</v>
      </c>
      <c r="HI461" s="240">
        <f t="shared" ca="1" si="1066"/>
        <v>-1.9323075778048549E-4</v>
      </c>
      <c r="HJ461" s="240">
        <f t="shared" ca="1" si="1067"/>
        <v>4.0655388533570561E-4</v>
      </c>
      <c r="HK461" s="240">
        <f t="shared" ca="1" si="1068"/>
        <v>-4.3531004865897291E-4</v>
      </c>
      <c r="HL461" s="240">
        <f t="shared" ca="1" si="1069"/>
        <v>2.6644455079873546E-4</v>
      </c>
      <c r="HM461" s="240">
        <f t="shared" ca="1" si="1070"/>
        <v>2.338120264100822E-5</v>
      </c>
      <c r="HN461" s="240">
        <f t="shared" ca="1" si="1071"/>
        <v>-3.0259237890615934E-4</v>
      </c>
      <c r="HO461" s="240">
        <f t="shared" ca="1" si="1072"/>
        <v>4.444329413637004E-4</v>
      </c>
      <c r="HP461" s="240">
        <f t="shared" ca="1" si="1073"/>
        <v>-3.8451024007960335E-4</v>
      </c>
      <c r="HQ461" s="240">
        <f t="shared" ca="1" si="1074"/>
        <v>1.5002792864938483E-4</v>
      </c>
      <c r="HR461" s="240">
        <f t="shared" ca="1" si="1075"/>
        <v>1.5256392579489361E-4</v>
      </c>
      <c r="HS461" s="240">
        <f t="shared" ca="1" si="1076"/>
        <v>-3.8589494754044722E-4</v>
      </c>
      <c r="HT461" s="240">
        <f t="shared" ca="1" si="1077"/>
        <v>4.4403773090235501E-4</v>
      </c>
      <c r="HU461" s="240">
        <f t="shared" ca="1" si="1078"/>
        <v>-3.0059666780951893E-4</v>
      </c>
      <c r="HV461" s="240">
        <f t="shared" ca="1" si="1079"/>
        <v>2.0691002023214464E-5</v>
      </c>
      <c r="HW461" s="240">
        <f t="shared" ca="1" si="1080"/>
        <v>2.686079461005689E-4</v>
      </c>
      <c r="HX461" s="240">
        <f t="shared" ca="1" si="1081"/>
        <v>-4.3596450240727421E-4</v>
      </c>
      <c r="HY461" s="240">
        <f t="shared" ca="1" si="1082"/>
        <v>4.0540228921123088E-4</v>
      </c>
      <c r="HZ461" s="240">
        <f t="shared" ca="1" si="1083"/>
        <v>-1.9079591234768842E-4</v>
      </c>
      <c r="IA461" s="240">
        <f t="shared" ca="1" si="1084"/>
        <v>-1.1042781980397185E-4</v>
      </c>
      <c r="IB461" s="240">
        <f t="shared" ca="1" si="1085"/>
        <v>3.615196304487386E-4</v>
      </c>
      <c r="IC461" s="240">
        <f t="shared" ca="1" si="1086"/>
        <v>-4.484890870614332E-4</v>
      </c>
      <c r="ID461" s="240">
        <f t="shared" ca="1" si="1087"/>
        <v>3.3185387458644348E-4</v>
      </c>
      <c r="IE461" s="240">
        <f t="shared" ca="1" si="1088"/>
        <v>-3.0519367614806591E-4</v>
      </c>
      <c r="IF461" s="240">
        <f t="shared" ca="1" si="1089"/>
        <v>-2.3203667193799076E-4</v>
      </c>
      <c r="IG461" s="240">
        <f t="shared" ca="1" si="1090"/>
        <v>4.2329748697022748E-4</v>
      </c>
      <c r="IH461" s="240">
        <f t="shared" ca="1" si="1091"/>
        <v>-4.2239009268232072E-4</v>
      </c>
      <c r="II461" s="240">
        <f t="shared" ca="1" si="1092"/>
        <v>2.2972642711038081E-4</v>
      </c>
      <c r="IJ461" s="240">
        <f t="shared" ca="1" si="1093"/>
        <v>6.7228233542351244E-5</v>
      </c>
      <c r="IK461" s="240">
        <f t="shared" ca="1" si="1094"/>
        <v>-3.3366268168907637E-4</v>
      </c>
      <c r="IL461" s="240">
        <f t="shared" ca="1" si="1095"/>
        <v>4.4862124814303668E-4</v>
      </c>
      <c r="IM461" s="240">
        <f t="shared" ca="1" si="1096"/>
        <v>-3.5991514714135074E-4</v>
      </c>
      <c r="IN461" s="240">
        <f t="shared" ca="1" si="1097"/>
        <v>1.0781509398465708E-4</v>
      </c>
      <c r="IO461" s="240">
        <f t="shared" ca="1" si="1098"/>
        <v>1.9323075778050256E-4</v>
      </c>
      <c r="IP461" s="240">
        <f t="shared" ca="1" si="1099"/>
        <v>-4.0655388533571363E-4</v>
      </c>
      <c r="IQ461" s="240">
        <f t="shared" ca="1" si="1100"/>
        <v>4.353100486589683E-4</v>
      </c>
      <c r="IR461" s="240">
        <f t="shared" ca="1" si="1101"/>
        <v>-2.6644455079876132E-4</v>
      </c>
      <c r="IS461" s="240">
        <f t="shared" ca="1" si="1102"/>
        <v>-2.3381202641027119E-5</v>
      </c>
      <c r="IT461" s="240">
        <f t="shared" ca="1" si="1103"/>
        <v>3.0259237890617338E-4</v>
      </c>
      <c r="IU461" s="240">
        <f t="shared" ca="1" si="1104"/>
        <v>-4.4443294136370311E-4</v>
      </c>
      <c r="IV461" s="240">
        <f t="shared" ca="1" si="1105"/>
        <v>3.8451024007961994E-4</v>
      </c>
      <c r="IW461" s="240">
        <f t="shared" ca="1" si="1106"/>
        <v>-1.5002792864941513E-4</v>
      </c>
      <c r="IX461" s="240">
        <f t="shared" ca="1" si="1107"/>
        <v>-1.5256392579491142E-4</v>
      </c>
      <c r="IY461" s="240">
        <f t="shared" ca="1" si="1108"/>
        <v>3.8589494754045697E-4</v>
      </c>
      <c r="IZ461" s="240">
        <f t="shared" ca="1" si="1109"/>
        <v>-4.4403773090235984E-4</v>
      </c>
      <c r="JA461" s="240">
        <f t="shared" ca="1" si="1110"/>
        <v>3.0059666780954278E-4</v>
      </c>
      <c r="JB461" s="240">
        <f t="shared" ca="1" si="1111"/>
        <v>-2.0691002023195558E-5</v>
      </c>
    </row>
    <row r="462" spans="2:262">
      <c r="B462" s="248">
        <v>101</v>
      </c>
      <c r="C462" s="247">
        <f t="shared" si="1112"/>
        <v>1.9726562500000013E-3</v>
      </c>
      <c r="D462" s="244">
        <f t="shared" ca="1" si="855"/>
        <v>79.541217015126804</v>
      </c>
      <c r="E462" s="243">
        <f ca="1">DC361</f>
        <v>-0.4587829848732024</v>
      </c>
      <c r="F462" s="242">
        <v>101</v>
      </c>
      <c r="G462" s="240">
        <f t="shared" ca="1" si="856"/>
        <v>-1.1481007134090558E-4</v>
      </c>
      <c r="H462" s="240">
        <f t="shared" ca="1" si="857"/>
        <v>1.808612894911254E-4</v>
      </c>
      <c r="I462" s="240">
        <f t="shared" ca="1" si="858"/>
        <v>-1.7035263159163481E-4</v>
      </c>
      <c r="J462" s="240">
        <f t="shared" ca="1" si="859"/>
        <v>8.7732487612987835E-5</v>
      </c>
      <c r="K462" s="240">
        <f t="shared" ca="1" si="860"/>
        <v>3.2025445198645987E-5</v>
      </c>
      <c r="L462" s="240">
        <f t="shared" ca="1" si="861"/>
        <v>-1.3822677824399602E-4</v>
      </c>
      <c r="M462" s="240">
        <f t="shared" ca="1" si="862"/>
        <v>1.8591572846333299E-4</v>
      </c>
      <c r="N462" s="240">
        <f t="shared" ca="1" si="863"/>
        <v>-1.5490522250333726E-4</v>
      </c>
      <c r="O462" s="240">
        <f t="shared" ca="1" si="864"/>
        <v>5.8322229099088281E-5</v>
      </c>
      <c r="P462" s="240">
        <f t="shared" ca="1" si="865"/>
        <v>6.2948980580364297E-5</v>
      </c>
      <c r="Q462" s="240">
        <f t="shared" ca="1" si="866"/>
        <v>-1.5757343702562136E-4</v>
      </c>
      <c r="R462" s="240">
        <f t="shared" ca="1" si="867"/>
        <v>1.8549593175562517E-4</v>
      </c>
      <c r="S462" s="240">
        <f t="shared" ca="1" si="868"/>
        <v>-1.3489667325201018E-4</v>
      </c>
      <c r="T462" s="240">
        <f t="shared" ca="1" si="869"/>
        <v>2.7194689158246035E-5</v>
      </c>
      <c r="U462" s="241">
        <f t="shared" ca="1" si="870"/>
        <v>9.2019001155370573E-5</v>
      </c>
      <c r="V462" s="240">
        <f t="shared" ca="1" si="871"/>
        <v>-1.7228039082745698E-4</v>
      </c>
      <c r="W462" s="240">
        <f t="shared" ca="1" si="872"/>
        <v>1.7961426016251147E-4</v>
      </c>
      <c r="X462" s="240">
        <f t="shared" ca="1" si="873"/>
        <v>-1.1091612987236711E-4</v>
      </c>
      <c r="Y462" s="240">
        <f t="shared" ca="1" si="874"/>
        <v>-4.7335906604134947E-6</v>
      </c>
      <c r="Z462" s="240">
        <f t="shared" ca="1" si="875"/>
        <v>1.1837954844633438E-4</v>
      </c>
      <c r="AA462" s="240">
        <f t="shared" ca="1" si="876"/>
        <v>-1.8191459758302281E-4</v>
      </c>
      <c r="AB462" s="240">
        <f t="shared" ca="1" si="877"/>
        <v>1.6844389782908159E-4</v>
      </c>
      <c r="AC462" s="240">
        <f t="shared" ca="1" si="878"/>
        <v>-8.3669692635091698E-5</v>
      </c>
      <c r="AD462" s="240">
        <f t="shared" ca="1" si="879"/>
        <v>-3.6522491250099078E-5</v>
      </c>
      <c r="AE462" s="240">
        <f t="shared" ca="1" si="880"/>
        <v>1.4125444364517198E-4</v>
      </c>
      <c r="AF462" s="240">
        <f t="shared" ca="1" si="881"/>
        <v>-1.8619238081801073E-4</v>
      </c>
      <c r="AG462" s="240">
        <f t="shared" ca="1" si="882"/>
        <v>1.5231375289317107E-4</v>
      </c>
      <c r="AH462" s="240">
        <f t="shared" ca="1" si="883"/>
        <v>-5.3959625125453798E-5</v>
      </c>
      <c r="AI462" s="240">
        <f t="shared" ca="1" si="884"/>
        <v>-6.7235997485724487E-5</v>
      </c>
      <c r="AJ462" s="240">
        <f t="shared" ca="1" si="885"/>
        <v>1.5997014197701896E-4</v>
      </c>
      <c r="AK462" s="240">
        <f t="shared" ca="1" si="886"/>
        <v>-1.8498778242328394E-4</v>
      </c>
      <c r="AL462" s="240">
        <f t="shared" ca="1" si="887"/>
        <v>1.3169877287890839E-4</v>
      </c>
      <c r="AM462" s="240">
        <f t="shared" ca="1" si="888"/>
        <v>-2.2660731820507239E-5</v>
      </c>
      <c r="AN462" s="240">
        <f t="shared" ca="1" si="889"/>
        <v>-9.5969758922707625E-5</v>
      </c>
      <c r="AO462" s="240">
        <f t="shared" ca="1" si="890"/>
        <v>1.7397556503431156E-4</v>
      </c>
      <c r="AP462" s="240">
        <f t="shared" ca="1" si="891"/>
        <v>-1.7833627145553301E-4</v>
      </c>
      <c r="AQ462" s="240">
        <f t="shared" ca="1" si="892"/>
        <v>1.0720596000212369E-4</v>
      </c>
      <c r="AR462" s="240">
        <f t="shared" ca="1" si="893"/>
        <v>9.3054002796215025E-6</v>
      </c>
      <c r="AS462" s="240">
        <f t="shared" ca="1" si="894"/>
        <v>-1.2187771813827423E-4</v>
      </c>
      <c r="AT462" s="240">
        <f t="shared" ca="1" si="895"/>
        <v>1.8285832712356157E-4</v>
      </c>
      <c r="AU462" s="240">
        <f t="shared" ca="1" si="896"/>
        <v>-1.6643369976099913E-4</v>
      </c>
      <c r="AV462" s="240">
        <f t="shared" ca="1" si="897"/>
        <v>7.9556498162965003E-5</v>
      </c>
      <c r="AW462" s="240">
        <f t="shared" ca="1" si="898"/>
        <v>4.0997537518488962E-5</v>
      </c>
      <c r="AX462" s="240">
        <f t="shared" ca="1" si="899"/>
        <v>-1.4419702265133994E-4</v>
      </c>
      <c r="AY462" s="240">
        <f t="shared" ca="1" si="900"/>
        <v>1.8635687784466519E-4</v>
      </c>
      <c r="AZ462" s="240">
        <f t="shared" ca="1" si="901"/>
        <v>-1.496305351736389E-4</v>
      </c>
      <c r="BA462" s="240">
        <f t="shared" ca="1" si="902"/>
        <v>4.9564517891326614E-5</v>
      </c>
      <c r="BB462" s="240">
        <f t="shared" ca="1" si="903"/>
        <v>7.1482513940313922E-5</v>
      </c>
      <c r="BC462" s="240">
        <f t="shared" ca="1" si="904"/>
        <v>-1.6227048689655945E-4</v>
      </c>
      <c r="BD462" s="240">
        <f t="shared" ca="1" si="905"/>
        <v>1.8436820336794994E-4</v>
      </c>
      <c r="BE462" s="240">
        <f t="shared" ca="1" si="906"/>
        <v>-1.2842154208955766E-4</v>
      </c>
      <c r="BF462" s="240">
        <f t="shared" ca="1" si="907"/>
        <v>1.8113124505256481E-5</v>
      </c>
      <c r="BG462" s="240">
        <f t="shared" ca="1" si="908"/>
        <v>9.9862708095810015E-5</v>
      </c>
      <c r="BH462" s="240">
        <f t="shared" ca="1" si="909"/>
        <v>-1.7556594286615435E-4</v>
      </c>
      <c r="BI462" s="240">
        <f t="shared" ca="1" si="910"/>
        <v>1.769508596470517E-4</v>
      </c>
      <c r="BJ462" s="240">
        <f t="shared" ca="1" si="911"/>
        <v>-1.0343121327026402E-4</v>
      </c>
      <c r="BK462" s="240">
        <f t="shared" ca="1" si="912"/>
        <v>-1.3871604673651073E-5</v>
      </c>
      <c r="BL462" s="240">
        <f t="shared" ca="1" si="913"/>
        <v>1.2530247325011099E-4</v>
      </c>
      <c r="BM462" s="240">
        <f t="shared" ca="1" si="914"/>
        <v>-1.8369190964535423E-4</v>
      </c>
      <c r="BN462" s="240">
        <f t="shared" ca="1" si="915"/>
        <v>1.6432324825553811E-4</v>
      </c>
      <c r="BO462" s="240">
        <f t="shared" ca="1" si="916"/>
        <v>-7.5395381831151623E-5</v>
      </c>
      <c r="BP462" s="240">
        <f t="shared" ca="1" si="917"/>
        <v>-4.5447888403274354E-5</v>
      </c>
      <c r="BQ462" s="240">
        <f t="shared" ca="1" si="918"/>
        <v>1.4705274276293587E-4</v>
      </c>
      <c r="BR462" s="240">
        <f t="shared" ca="1" si="919"/>
        <v>-1.8640912045643859E-4</v>
      </c>
      <c r="BS462" s="240">
        <f t="shared" ca="1" si="920"/>
        <v>1.4685718561476417E-4</v>
      </c>
      <c r="BT462" s="240">
        <f t="shared" ca="1" si="921"/>
        <v>-4.5139554844958399E-5</v>
      </c>
      <c r="BU462" s="240">
        <f t="shared" ca="1" si="922"/>
        <v>-7.5685972001411533E-5</v>
      </c>
      <c r="BV462" s="240">
        <f t="shared" ca="1" si="923"/>
        <v>1.6447308614247775E-4</v>
      </c>
      <c r="BW462" s="240">
        <f t="shared" ca="1" si="924"/>
        <v>-1.8363756780087834E-4</v>
      </c>
      <c r="BX462" s="240">
        <f t="shared" ca="1" si="925"/>
        <v>1.2506695496524486E-4</v>
      </c>
      <c r="BY462" s="240">
        <f t="shared" ca="1" si="926"/>
        <v>-1.3554606521097097E-5</v>
      </c>
      <c r="BZ462" s="240">
        <f t="shared" ca="1" si="927"/>
        <v>-1.0369550370765823E-4</v>
      </c>
      <c r="CA462" s="240">
        <f t="shared" ca="1" si="928"/>
        <v>1.7705056633884891E-4</v>
      </c>
      <c r="CB462" s="240">
        <f t="shared" ca="1" si="929"/>
        <v>-1.7545885925733773E-4</v>
      </c>
      <c r="CC462" s="240">
        <f t="shared" ca="1" si="930"/>
        <v>9.9594163443076939E-5</v>
      </c>
      <c r="CD462" s="240">
        <f t="shared" ca="1" si="931"/>
        <v>1.8429453331720581E-5</v>
      </c>
      <c r="CE462" s="240">
        <f t="shared" ca="1" si="932"/>
        <v>-1.2865175083742308E-4</v>
      </c>
      <c r="CF462" s="240">
        <f t="shared" ca="1" si="933"/>
        <v>1.8441484302945862E-4</v>
      </c>
      <c r="CG462" s="240">
        <f t="shared" ca="1" si="934"/>
        <v>-1.6211381456976873E-4</v>
      </c>
      <c r="CH462" s="240">
        <f t="shared" ca="1" si="935"/>
        <v>7.1188850140538028E-5</v>
      </c>
      <c r="CI462" s="240">
        <f t="shared" ca="1" si="936"/>
        <v>4.9870863179486501E-5</v>
      </c>
      <c r="CJ462" s="240">
        <f t="shared" ca="1" si="937"/>
        <v>-1.4981988380094924E-4</v>
      </c>
      <c r="CK462" s="240">
        <f t="shared" ca="1" si="938"/>
        <v>1.8634907718433492E-4</v>
      </c>
      <c r="CL462" s="240">
        <f t="shared" ca="1" si="939"/>
        <v>-1.4399537477862229E-4</v>
      </c>
      <c r="CM462" s="240">
        <f t="shared" ca="1" si="940"/>
        <v>4.0687401418625681E-5</v>
      </c>
      <c r="CN462" s="240">
        <f t="shared" ca="1" si="941"/>
        <v>7.9843839663056222E-5</v>
      </c>
      <c r="CO462" s="240">
        <f t="shared" ca="1" si="942"/>
        <v>-1.6657661295134621E-4</v>
      </c>
      <c r="CP462" s="240">
        <f t="shared" ca="1" si="943"/>
        <v>1.8279631582961394E-4</v>
      </c>
      <c r="CQ462" s="240">
        <f t="shared" ca="1" si="944"/>
        <v>-1.2163703218381369E-4</v>
      </c>
      <c r="CR462" s="240">
        <f t="shared" ca="1" si="945"/>
        <v>8.9879237488140733E-6</v>
      </c>
      <c r="CS462" s="240">
        <f t="shared" ca="1" si="946"/>
        <v>1.0746583702550199E-4</v>
      </c>
      <c r="CT462" s="240">
        <f t="shared" ca="1" si="947"/>
        <v>-1.78428541170728E-4</v>
      </c>
      <c r="CU462" s="240">
        <f t="shared" ca="1" si="948"/>
        <v>1.7386116901163832E-4</v>
      </c>
      <c r="CV462" s="240">
        <f t="shared" ca="1" si="949"/>
        <v>-9.5697121815892946E-5</v>
      </c>
      <c r="CW462" s="240">
        <f t="shared" ca="1" si="950"/>
        <v>-2.2976200776224705E-5</v>
      </c>
      <c r="CX462" s="240">
        <f t="shared" ca="1" si="951"/>
        <v>1.3192353342062575E-4</v>
      </c>
      <c r="CY462" s="240">
        <f t="shared" ca="1" si="952"/>
        <v>-1.8502669180783801E-4</v>
      </c>
      <c r="CZ462" s="240">
        <f t="shared" ca="1" si="953"/>
        <v>1.5980672958392848E-4</v>
      </c>
      <c r="DA462" s="240">
        <f t="shared" ca="1" si="954"/>
        <v>-6.6939436948522304E-5</v>
      </c>
      <c r="DB462" s="240">
        <f t="shared" ca="1" si="955"/>
        <v>-5.426379761251614E-5</v>
      </c>
      <c r="DC462" s="240">
        <f t="shared" ca="1" si="956"/>
        <v>1.5249677894308713E-4</v>
      </c>
      <c r="DD462" s="240">
        <f t="shared" ca="1" si="957"/>
        <v>-1.8617678419617615E-4</v>
      </c>
      <c r="DE462" s="240">
        <f t="shared" ca="1" si="958"/>
        <v>1.4104682651304429E-4</v>
      </c>
      <c r="DF462" s="240">
        <f t="shared" ca="1" si="959"/>
        <v>-3.6210739423078309E-5</v>
      </c>
      <c r="DG462" s="240">
        <f t="shared" ca="1" si="960"/>
        <v>-8.3953612381241325E-5</v>
      </c>
      <c r="DH462" s="240">
        <f t="shared" ca="1" si="961"/>
        <v>1.6857980023727816E-4</v>
      </c>
      <c r="DI462" s="240">
        <f t="shared" ca="1" si="962"/>
        <v>-1.8184495419288938E-4</v>
      </c>
      <c r="DJ462" s="240">
        <f t="shared" ca="1" si="963"/>
        <v>1.1813383980250065E-4</v>
      </c>
      <c r="DK462" s="240">
        <f t="shared" ca="1" si="964"/>
        <v>-4.4158269873395949E-6</v>
      </c>
      <c r="DL462" s="240">
        <f t="shared" ca="1" si="965"/>
        <v>-1.1117143694152803E-4</v>
      </c>
      <c r="DM462" s="240">
        <f t="shared" ca="1" si="966"/>
        <v>1.7969903732127862E-4</v>
      </c>
      <c r="DN462" s="240">
        <f t="shared" ca="1" si="967"/>
        <v>-1.7215875129881027E-4</v>
      </c>
      <c r="DO462" s="240">
        <f t="shared" ca="1" si="968"/>
        <v>9.1742435820877492E-5</v>
      </c>
      <c r="DP462" s="240">
        <f t="shared" ca="1" si="969"/>
        <v>2.7509108216511466E-5</v>
      </c>
      <c r="DQ462" s="240">
        <f t="shared" ca="1" si="970"/>
        <v>-1.3511585020023825E-4</v>
      </c>
      <c r="DR462" s="240">
        <f t="shared" ca="1" si="971"/>
        <v>1.8552708742566594E-4</v>
      </c>
      <c r="DS462" s="240">
        <f t="shared" ca="1" si="972"/>
        <v>-1.5740338299974525E-4</v>
      </c>
      <c r="DT462" s="240">
        <f t="shared" ca="1" si="973"/>
        <v>6.2649701942715544E-5</v>
      </c>
      <c r="DU462" s="240">
        <f t="shared" ca="1" si="974"/>
        <v>5.8624045562913014E-5</v>
      </c>
      <c r="DV462" s="240">
        <f t="shared" ca="1" si="975"/>
        <v>-1.550818157278086E-4</v>
      </c>
      <c r="DW462" s="240">
        <f t="shared" ca="1" si="976"/>
        <v>1.8589234527481625E-4</v>
      </c>
      <c r="DX462" s="240">
        <f t="shared" ca="1" si="977"/>
        <v>-1.3801331691325536E-4</v>
      </c>
      <c r="DY462" s="240">
        <f t="shared" ca="1" si="978"/>
        <v>3.1712265432109219E-5</v>
      </c>
      <c r="DZ462" s="240">
        <f t="shared" ca="1" si="979"/>
        <v>8.8012814582555688E-5</v>
      </c>
      <c r="EA462" s="240">
        <f t="shared" ca="1" si="980"/>
        <v>-1.7048144135514522E-4</v>
      </c>
      <c r="EB462" s="240">
        <f t="shared" ca="1" si="981"/>
        <v>1.8078405595537873E-4</v>
      </c>
      <c r="EC462" s="240">
        <f t="shared" ca="1" si="982"/>
        <v>-1.1455948801339528E-4</v>
      </c>
      <c r="ED462" s="240">
        <f t="shared" ca="1" si="983"/>
        <v>-1.5892970319365417E-7</v>
      </c>
      <c r="EE462" s="240">
        <f t="shared" ca="1" si="984"/>
        <v>1.1481007134090824E-4</v>
      </c>
      <c r="EF462" s="240">
        <f t="shared" ca="1" si="985"/>
        <v>-1.8086128949112664E-4</v>
      </c>
      <c r="EG462" s="240">
        <f t="shared" ca="1" si="986"/>
        <v>1.7035263159163202E-4</v>
      </c>
      <c r="EH462" s="240">
        <f t="shared" ca="1" si="987"/>
        <v>-8.7732487612989597E-5</v>
      </c>
      <c r="EI462" s="240">
        <f t="shared" ca="1" si="988"/>
        <v>-3.2025445198645648E-5</v>
      </c>
      <c r="EJ462" s="240">
        <f t="shared" ca="1" si="989"/>
        <v>1.3822677824399711E-4</v>
      </c>
      <c r="EK462" s="240">
        <f t="shared" ca="1" si="990"/>
        <v>-1.859157284633332E-4</v>
      </c>
      <c r="EL462" s="240">
        <f t="shared" ca="1" si="991"/>
        <v>1.5490522250333449E-4</v>
      </c>
      <c r="EM462" s="240">
        <f t="shared" ca="1" si="992"/>
        <v>-5.8322229099081687E-5</v>
      </c>
      <c r="EN462" s="240">
        <f t="shared" ca="1" si="993"/>
        <v>-6.2948980580362102E-5</v>
      </c>
      <c r="EO462" s="240">
        <f t="shared" ca="1" si="994"/>
        <v>1.5757343702562117E-4</v>
      </c>
      <c r="EP462" s="240">
        <f t="shared" ca="1" si="995"/>
        <v>-1.8549593175562503E-4</v>
      </c>
      <c r="EQ462" s="240">
        <f t="shared" ca="1" si="996"/>
        <v>1.3489667325200812E-4</v>
      </c>
      <c r="ER462" s="240">
        <f t="shared" ca="1" si="997"/>
        <v>-2.7194689158241786E-5</v>
      </c>
      <c r="ES462" s="240">
        <f t="shared" ca="1" si="998"/>
        <v>-9.2019001155376617E-5</v>
      </c>
      <c r="ET462" s="240">
        <f t="shared" ca="1" si="999"/>
        <v>1.7228039082745609E-4</v>
      </c>
      <c r="EU462" s="240">
        <f t="shared" ca="1" si="1000"/>
        <v>-1.7961426016251171E-4</v>
      </c>
      <c r="EV462" s="240">
        <f t="shared" ca="1" si="1001"/>
        <v>1.1091612987236578E-4</v>
      </c>
      <c r="EW462" s="240">
        <f t="shared" ca="1" si="1002"/>
        <v>4.7335906604164627E-6</v>
      </c>
      <c r="EX462" s="240">
        <f t="shared" ca="1" si="1003"/>
        <v>-1.1837954844633769E-4</v>
      </c>
      <c r="EY462" s="240">
        <f t="shared" ca="1" si="1004"/>
        <v>1.8191459758302436E-4</v>
      </c>
      <c r="EZ462" s="240">
        <f t="shared" ca="1" si="1005"/>
        <v>-1.6844389782908259E-4</v>
      </c>
      <c r="FA462" s="240">
        <f t="shared" ca="1" si="1006"/>
        <v>8.3669692635092593E-5</v>
      </c>
      <c r="FB462" s="240">
        <f t="shared" ca="1" si="1007"/>
        <v>3.6522491250100691E-5</v>
      </c>
      <c r="FC462" s="240">
        <f t="shared" ca="1" si="1008"/>
        <v>-1.4125444364517393E-4</v>
      </c>
      <c r="FD462" s="240">
        <f t="shared" ca="1" si="1009"/>
        <v>1.8619238081801092E-4</v>
      </c>
      <c r="FE462" s="240">
        <f t="shared" ca="1" si="1010"/>
        <v>-1.5231375289316706E-4</v>
      </c>
      <c r="FF462" s="240">
        <f t="shared" ca="1" si="1011"/>
        <v>5.3959625125457288E-5</v>
      </c>
      <c r="FG462" s="240">
        <f t="shared" ca="1" si="1012"/>
        <v>6.7235997485723539E-5</v>
      </c>
      <c r="FH462" s="240">
        <f t="shared" ca="1" si="1013"/>
        <v>-1.5997014197701977E-4</v>
      </c>
      <c r="FI462" s="240">
        <f t="shared" ca="1" si="1014"/>
        <v>1.8498778242328375E-4</v>
      </c>
      <c r="FJ462" s="240">
        <f t="shared" ca="1" si="1015"/>
        <v>-1.3169877287890532E-4</v>
      </c>
      <c r="FK462" s="240">
        <f t="shared" ca="1" si="1016"/>
        <v>2.2660731820500348E-5</v>
      </c>
      <c r="FL462" s="240">
        <f t="shared" ca="1" si="1017"/>
        <v>9.5969758922704495E-5</v>
      </c>
      <c r="FM462" s="240">
        <f t="shared" ca="1" si="1018"/>
        <v>-1.7397556503431118E-4</v>
      </c>
      <c r="FN462" s="240">
        <f t="shared" ca="1" si="1019"/>
        <v>1.7833627145553253E-4</v>
      </c>
      <c r="FO462" s="240">
        <f t="shared" ca="1" si="1020"/>
        <v>-1.0720596000212235E-4</v>
      </c>
      <c r="FP462" s="240">
        <f t="shared" ca="1" si="1021"/>
        <v>-9.3054002796257902E-6</v>
      </c>
      <c r="FQ462" s="240">
        <f t="shared" ca="1" si="1022"/>
        <v>1.2187771813827947E-4</v>
      </c>
      <c r="FR462" s="240">
        <f t="shared" ca="1" si="1023"/>
        <v>-1.8285832712356087E-4</v>
      </c>
      <c r="FS462" s="240">
        <f t="shared" ca="1" si="1024"/>
        <v>1.6643369976099956E-4</v>
      </c>
      <c r="FT462" s="240">
        <f t="shared" ca="1" si="1025"/>
        <v>-7.9556498162963526E-5</v>
      </c>
      <c r="FU462" s="240">
        <f t="shared" ca="1" si="1026"/>
        <v>-4.0997537518490568E-5</v>
      </c>
      <c r="FV462" s="240">
        <f t="shared" ca="1" si="1027"/>
        <v>1.4419702265134265E-4</v>
      </c>
      <c r="FW462" s="240">
        <f t="shared" ca="1" si="1028"/>
        <v>-1.8635687784466533E-4</v>
      </c>
      <c r="FX462" s="240">
        <f t="shared" ca="1" si="1029"/>
        <v>1.496305351736411E-4</v>
      </c>
      <c r="FY462" s="240">
        <f t="shared" ca="1" si="1030"/>
        <v>-4.9564517891327576E-5</v>
      </c>
      <c r="FZ462" s="240">
        <f t="shared" ca="1" si="1031"/>
        <v>-7.148251394031544E-5</v>
      </c>
      <c r="GA462" s="240">
        <f t="shared" ca="1" si="1032"/>
        <v>1.6227048689656029E-4</v>
      </c>
      <c r="GB462" s="240">
        <f t="shared" ca="1" si="1033"/>
        <v>-1.8436820336794932E-4</v>
      </c>
      <c r="GC462" s="240">
        <f t="shared" ca="1" si="1034"/>
        <v>1.2842154208955454E-4</v>
      </c>
      <c r="GD462" s="240">
        <f t="shared" ca="1" si="1035"/>
        <v>-1.8113124505260117E-5</v>
      </c>
      <c r="GE462" s="240">
        <f t="shared" ca="1" si="1036"/>
        <v>-9.9862708095806952E-5</v>
      </c>
      <c r="GF462" s="240">
        <f t="shared" ca="1" si="1037"/>
        <v>1.7556594286615492E-4</v>
      </c>
      <c r="GG462" s="240">
        <f t="shared" ca="1" si="1038"/>
        <v>-1.7695085964705118E-4</v>
      </c>
      <c r="GH462" s="240">
        <f t="shared" ca="1" si="1039"/>
        <v>1.0343121327026266E-4</v>
      </c>
      <c r="GI462" s="240">
        <f t="shared" ca="1" si="1040"/>
        <v>1.3871604673657995E-5</v>
      </c>
      <c r="GJ462" s="240">
        <f t="shared" ca="1" si="1041"/>
        <v>-1.2530247325010828E-4</v>
      </c>
      <c r="GK462" s="240">
        <f t="shared" ca="1" si="1042"/>
        <v>1.836919096453536E-4</v>
      </c>
      <c r="GL462" s="240">
        <f t="shared" ca="1" si="1043"/>
        <v>-1.6432324825553735E-4</v>
      </c>
      <c r="GM462" s="240">
        <f t="shared" ca="1" si="1044"/>
        <v>7.5395381831150105E-5</v>
      </c>
      <c r="GN462" s="240">
        <f t="shared" ca="1" si="1045"/>
        <v>4.5447888403275953E-5</v>
      </c>
      <c r="GO462" s="240">
        <f t="shared" ca="1" si="1046"/>
        <v>-1.470527427629401E-4</v>
      </c>
      <c r="GP462" s="240">
        <f t="shared" ca="1" si="1047"/>
        <v>1.8640912045643859E-4</v>
      </c>
      <c r="GQ462" s="240">
        <f t="shared" ca="1" si="1048"/>
        <v>-1.4685718561476642E-4</v>
      </c>
      <c r="GR462" s="240">
        <f t="shared" ca="1" si="1049"/>
        <v>4.5139554844956807E-5</v>
      </c>
      <c r="GS462" s="240">
        <f t="shared" ca="1" si="1050"/>
        <v>7.5685972001413024E-5</v>
      </c>
      <c r="GT462" s="240">
        <f t="shared" ca="1" si="1051"/>
        <v>-1.6447308614247854E-4</v>
      </c>
      <c r="GU462" s="240">
        <f t="shared" ca="1" si="1052"/>
        <v>1.8363756780087712E-4</v>
      </c>
      <c r="GV462" s="240">
        <f t="shared" ca="1" si="1053"/>
        <v>-1.2506695496523971E-4</v>
      </c>
      <c r="GW462" s="240">
        <f t="shared" ca="1" si="1054"/>
        <v>1.3554606521100739E-5</v>
      </c>
      <c r="GX462" s="240">
        <f t="shared" ca="1" si="1055"/>
        <v>1.036955037076596E-4</v>
      </c>
      <c r="GY462" s="240">
        <f t="shared" ca="1" si="1056"/>
        <v>-1.7705056633884943E-4</v>
      </c>
      <c r="GZ462" s="240">
        <f t="shared" ca="1" si="1057"/>
        <v>1.7545885925733718E-4</v>
      </c>
      <c r="HA462" s="240">
        <f t="shared" ca="1" si="1058"/>
        <v>-9.9594163443071057E-5</v>
      </c>
      <c r="HB462" s="240">
        <f t="shared" ca="1" si="1059"/>
        <v>-1.8429453331727493E-5</v>
      </c>
      <c r="HC462" s="240">
        <f t="shared" ca="1" si="1060"/>
        <v>1.2865175083742042E-4</v>
      </c>
      <c r="HD462" s="240">
        <f t="shared" ca="1" si="1061"/>
        <v>-1.8441484302945886E-4</v>
      </c>
      <c r="HE462" s="240">
        <f t="shared" ca="1" si="1062"/>
        <v>1.6211381456976269E-4</v>
      </c>
      <c r="HF462" s="240">
        <f t="shared" ca="1" si="1063"/>
        <v>-7.118885014053651E-5</v>
      </c>
      <c r="HG462" s="240">
        <f t="shared" ca="1" si="1064"/>
        <v>-4.9870863179482984E-5</v>
      </c>
      <c r="HH462" s="240">
        <f t="shared" ca="1" si="1065"/>
        <v>1.4981988380095336E-4</v>
      </c>
      <c r="HI462" s="240">
        <f t="shared" ca="1" si="1066"/>
        <v>-1.86349077184335E-4</v>
      </c>
      <c r="HJ462" s="240">
        <f t="shared" ca="1" si="1067"/>
        <v>1.4399537477861451E-4</v>
      </c>
      <c r="HK462" s="240">
        <f t="shared" ca="1" si="1068"/>
        <v>-4.0687401418624081E-5</v>
      </c>
      <c r="HL462" s="240">
        <f t="shared" ca="1" si="1069"/>
        <v>-7.9843839663048131E-5</v>
      </c>
      <c r="HM462" s="240">
        <f t="shared" ca="1" si="1070"/>
        <v>1.665766129513493E-4</v>
      </c>
      <c r="HN462" s="240">
        <f t="shared" ca="1" si="1071"/>
        <v>-1.8279631582961465E-4</v>
      </c>
      <c r="HO462" s="240">
        <f t="shared" ca="1" si="1072"/>
        <v>1.2163703218380844E-4</v>
      </c>
      <c r="HP462" s="240">
        <f t="shared" ca="1" si="1073"/>
        <v>-8.9879237488124318E-6</v>
      </c>
      <c r="HQ462" s="240">
        <f t="shared" ca="1" si="1074"/>
        <v>-1.07465837025512E-4</v>
      </c>
      <c r="HR462" s="240">
        <f t="shared" ca="1" si="1075"/>
        <v>1.7842854117072846E-4</v>
      </c>
      <c r="HS462" s="240">
        <f t="shared" ca="1" si="1076"/>
        <v>-1.7386116901163965E-4</v>
      </c>
      <c r="HT462" s="240">
        <f t="shared" ca="1" si="1077"/>
        <v>9.5697121815886983E-5</v>
      </c>
      <c r="HU462" s="240">
        <f t="shared" ca="1" si="1078"/>
        <v>2.2976200776221076E-5</v>
      </c>
      <c r="HV462" s="240">
        <f t="shared" ca="1" si="1079"/>
        <v>-1.3192353342063437E-4</v>
      </c>
      <c r="HW462" s="240">
        <f t="shared" ca="1" si="1080"/>
        <v>1.8502669180783823E-4</v>
      </c>
      <c r="HX462" s="240">
        <f t="shared" ca="1" si="1081"/>
        <v>-1.5980672958393306E-4</v>
      </c>
      <c r="HY462" s="240">
        <f t="shared" ca="1" si="1082"/>
        <v>6.6939436948520772E-5</v>
      </c>
      <c r="HZ462" s="240">
        <f t="shared" ca="1" si="1083"/>
        <v>5.4263797612512644E-5</v>
      </c>
      <c r="IA462" s="240">
        <f t="shared" ca="1" si="1084"/>
        <v>-1.5249677894309114E-4</v>
      </c>
      <c r="IB462" s="240">
        <f t="shared" ca="1" si="1085"/>
        <v>1.8617678419617634E-4</v>
      </c>
      <c r="IC462" s="240">
        <f t="shared" ca="1" si="1086"/>
        <v>-1.4104682651303632E-4</v>
      </c>
      <c r="ID462" s="240">
        <f t="shared" ca="1" si="1087"/>
        <v>3.6210739423076696E-5</v>
      </c>
      <c r="IE462" s="240">
        <f t="shared" ca="1" si="1088"/>
        <v>2.2960426171436056E-5</v>
      </c>
      <c r="IF462" s="240">
        <f t="shared" ca="1" si="1089"/>
        <v>-1.6857980023727887E-4</v>
      </c>
      <c r="IG462" s="240">
        <f t="shared" ca="1" si="1090"/>
        <v>1.8184495419288902E-4</v>
      </c>
      <c r="IH462" s="240">
        <f t="shared" ca="1" si="1091"/>
        <v>-1.1813383980249115E-4</v>
      </c>
      <c r="II462" s="240">
        <f t="shared" ca="1" si="1092"/>
        <v>4.4158269873379508E-6</v>
      </c>
      <c r="IJ462" s="240">
        <f t="shared" ca="1" si="1093"/>
        <v>1.1117143694152086E-4</v>
      </c>
      <c r="IK462" s="240">
        <f t="shared" ca="1" si="1094"/>
        <v>-1.7969903732127906E-4</v>
      </c>
      <c r="IL462" s="240">
        <f t="shared" ca="1" si="1095"/>
        <v>1.7215875129881372E-4</v>
      </c>
      <c r="IM462" s="240">
        <f t="shared" ca="1" si="1096"/>
        <v>-9.1742435820866826E-5</v>
      </c>
      <c r="IN462" s="240">
        <f t="shared" ca="1" si="1097"/>
        <v>-2.7509108216513089E-5</v>
      </c>
      <c r="IO462" s="240">
        <f t="shared" ca="1" si="1098"/>
        <v>1.3511585020024665E-4</v>
      </c>
      <c r="IP462" s="240">
        <f t="shared" ca="1" si="1099"/>
        <v>-1.855270874256661E-4</v>
      </c>
      <c r="IQ462" s="240">
        <f t="shared" ca="1" si="1100"/>
        <v>1.5740338299975005E-4</v>
      </c>
      <c r="IR462" s="240">
        <f t="shared" ca="1" si="1101"/>
        <v>-6.2649701942713986E-5</v>
      </c>
      <c r="IS462" s="240">
        <f t="shared" ca="1" si="1102"/>
        <v>-5.8624045562914572E-5</v>
      </c>
      <c r="IT462" s="240">
        <f t="shared" ca="1" si="1103"/>
        <v>1.5508181572781537E-4</v>
      </c>
      <c r="IU462" s="240">
        <f t="shared" ca="1" si="1104"/>
        <v>-1.8589234527481615E-4</v>
      </c>
      <c r="IV462" s="240">
        <f t="shared" ca="1" si="1105"/>
        <v>1.3801331691326138E-4</v>
      </c>
      <c r="IW462" s="240">
        <f t="shared" ca="1" si="1106"/>
        <v>-3.1712265432107599E-5</v>
      </c>
      <c r="IX462" s="240">
        <f t="shared" ca="1" si="1107"/>
        <v>-8.8012814582547801E-5</v>
      </c>
      <c r="IY462" s="240">
        <f t="shared" ca="1" si="1108"/>
        <v>1.704814413551502E-4</v>
      </c>
      <c r="IZ462" s="240">
        <f t="shared" ca="1" si="1109"/>
        <v>-1.8078405595537832E-4</v>
      </c>
      <c r="JA462" s="240">
        <f t="shared" ca="1" si="1110"/>
        <v>1.1455948801338563E-4</v>
      </c>
      <c r="JB462" s="240">
        <f t="shared" ca="1" si="1111"/>
        <v>1.5892970319529855E-7</v>
      </c>
    </row>
    <row r="463" spans="2:262">
      <c r="B463" s="248">
        <v>102</v>
      </c>
      <c r="C463" s="247">
        <f t="shared" si="1112"/>
        <v>1.9921875000000013E-3</v>
      </c>
      <c r="D463" s="244">
        <f t="shared" ca="1" si="855"/>
        <v>79.556023961973324</v>
      </c>
      <c r="E463" s="243">
        <f ca="1">DD361</f>
        <v>-0.44397603802667296</v>
      </c>
      <c r="F463" s="242">
        <v>102</v>
      </c>
      <c r="G463" s="240">
        <f t="shared" ca="1" si="856"/>
        <v>-2.2591837487657092E-4</v>
      </c>
      <c r="H463" s="240">
        <f t="shared" ca="1" si="857"/>
        <v>3.8164397061811765E-4</v>
      </c>
      <c r="I463" s="240">
        <f t="shared" ca="1" si="858"/>
        <v>-3.8716024821272907E-4</v>
      </c>
      <c r="J463" s="240">
        <f t="shared" ca="1" si="859"/>
        <v>2.4029608389064216E-4</v>
      </c>
      <c r="K463" s="240">
        <f t="shared" ca="1" si="860"/>
        <v>1.1449994801917232E-6</v>
      </c>
      <c r="L463" s="240">
        <f t="shared" ca="1" si="861"/>
        <v>-2.4213542830270557E-4</v>
      </c>
      <c r="M463" s="240">
        <f t="shared" ca="1" si="862"/>
        <v>3.8782499982185724E-4</v>
      </c>
      <c r="N463" s="240">
        <f t="shared" ca="1" si="863"/>
        <v>-3.8087249320408563E-4</v>
      </c>
      <c r="O463" s="240">
        <f t="shared" ca="1" si="864"/>
        <v>2.2401431032880749E-4</v>
      </c>
      <c r="P463" s="240">
        <f t="shared" ca="1" si="865"/>
        <v>2.1012530773004315E-5</v>
      </c>
      <c r="Q463" s="240">
        <f t="shared" ca="1" si="866"/>
        <v>-2.5776915627349927E-4</v>
      </c>
      <c r="R463" s="240">
        <f t="shared" ca="1" si="867"/>
        <v>3.9307172463156807E-4</v>
      </c>
      <c r="S463" s="240">
        <f t="shared" ca="1" si="868"/>
        <v>-3.7366718299882285E-4</v>
      </c>
      <c r="T463" s="240">
        <f t="shared" ca="1" si="869"/>
        <v>2.0719286667205395E-4</v>
      </c>
      <c r="U463" s="241">
        <f t="shared" ca="1" si="870"/>
        <v>4.0829441038705135E-5</v>
      </c>
      <c r="V463" s="240">
        <f t="shared" ca="1" si="871"/>
        <v>-2.727818957689197E-4</v>
      </c>
      <c r="W463" s="240">
        <f t="shared" ca="1" si="872"/>
        <v>3.973715052276241E-4</v>
      </c>
      <c r="X463" s="240">
        <f t="shared" ca="1" si="873"/>
        <v>-3.6556167582033674E-4</v>
      </c>
      <c r="Y463" s="240">
        <f t="shared" ca="1" si="874"/>
        <v>1.8987227725153689E-4</v>
      </c>
      <c r="Z463" s="240">
        <f t="shared" ca="1" si="875"/>
        <v>6.054798960470561E-5</v>
      </c>
      <c r="AA463" s="240">
        <f t="shared" ca="1" si="876"/>
        <v>-2.871374797845596E-4</v>
      </c>
      <c r="AB463" s="240">
        <f t="shared" ca="1" si="877"/>
        <v>4.0071398306195386E-4</v>
      </c>
      <c r="AC463" s="240">
        <f t="shared" ca="1" si="878"/>
        <v>-3.5657549854537841E-4</v>
      </c>
      <c r="AD463" s="240">
        <f t="shared" ca="1" si="879"/>
        <v>1.7209426888427099E-4</v>
      </c>
      <c r="AE463" s="240">
        <f t="shared" ca="1" si="880"/>
        <v>8.012067276037364E-5</v>
      </c>
      <c r="AF463" s="240">
        <f t="shared" ca="1" si="881"/>
        <v>-3.0080132446112757E-4</v>
      </c>
      <c r="AG463" s="240">
        <f t="shared" ca="1" si="882"/>
        <v>4.0309110581268777E-4</v>
      </c>
      <c r="AH463" s="240">
        <f t="shared" ca="1" si="883"/>
        <v>-3.4673029966209782E-4</v>
      </c>
      <c r="AI463" s="240">
        <f t="shared" ca="1" si="884"/>
        <v>1.5390167034959044E-4</v>
      </c>
      <c r="AJ463" s="240">
        <f t="shared" ca="1" si="885"/>
        <v>9.9500338197617012E-5</v>
      </c>
      <c r="AK463" s="240">
        <f t="shared" ca="1" si="886"/>
        <v>-3.1374051239998053E-4</v>
      </c>
      <c r="AL463" s="240">
        <f t="shared" ca="1" si="887"/>
        <v>4.0449714678290812E-4</v>
      </c>
      <c r="AM463" s="240">
        <f t="shared" ca="1" si="888"/>
        <v>-3.3604979711694363E-4</v>
      </c>
      <c r="AN463" s="240">
        <f t="shared" ca="1" si="889"/>
        <v>1.3533830921083818E-4</v>
      </c>
      <c r="AO463" s="240">
        <f t="shared" ca="1" si="890"/>
        <v>1.1864029860494478E-4</v>
      </c>
      <c r="AP463" s="240">
        <f t="shared" ca="1" si="891"/>
        <v>-3.2592387196404236E-4</v>
      </c>
      <c r="AQ463" s="240">
        <f t="shared" ca="1" si="892"/>
        <v>4.0492871869676257E-4</v>
      </c>
      <c r="AR463" s="240">
        <f t="shared" ca="1" si="893"/>
        <v>-3.2455972117605202E-4</v>
      </c>
      <c r="AS463" s="240">
        <f t="shared" ca="1" si="894"/>
        <v>1.164489062309611E-4</v>
      </c>
      <c r="AT463" s="240">
        <f t="shared" ca="1" si="895"/>
        <v>1.3749444414126489E-4</v>
      </c>
      <c r="AU463" s="240">
        <f t="shared" ca="1" si="896"/>
        <v>-3.3732205237298305E-4</v>
      </c>
      <c r="AV463" s="240">
        <f t="shared" ca="1" si="897"/>
        <v>4.0438478185970977E-4</v>
      </c>
      <c r="AW463" s="240">
        <f t="shared" ca="1" si="898"/>
        <v>-3.1228775243876994E-4</v>
      </c>
      <c r="AX463" s="240">
        <f t="shared" ca="1" si="899"/>
        <v>9.7278967636259598E-5</v>
      </c>
      <c r="AY463" s="240">
        <f t="shared" ca="1" si="900"/>
        <v>1.5601735351856313E-4</v>
      </c>
      <c r="AZ463" s="240">
        <f t="shared" ca="1" si="901"/>
        <v>-3.4790759441183182E-4</v>
      </c>
      <c r="BA463" s="240">
        <f t="shared" ca="1" si="902"/>
        <v>4.0286664666323309E-4</v>
      </c>
      <c r="BB463" s="240">
        <f t="shared" ca="1" si="903"/>
        <v>-2.9926345515268613E-4</v>
      </c>
      <c r="BC463" s="240">
        <f t="shared" ca="1" si="904"/>
        <v>7.7874675487885563E-5</v>
      </c>
      <c r="BD463" s="240">
        <f t="shared" ca="1" si="905"/>
        <v>1.7416440342572895E-4</v>
      </c>
      <c r="BE463" s="240">
        <f t="shared" ca="1" si="906"/>
        <v>-3.5765499658263928E-4</v>
      </c>
      <c r="BF463" s="240">
        <f t="shared" ca="1" si="907"/>
        <v>4.0037797042799371E-4</v>
      </c>
      <c r="BG463" s="240">
        <f t="shared" ca="1" si="908"/>
        <v>-2.8551820599076049E-4</v>
      </c>
      <c r="BH463" s="240">
        <f t="shared" ca="1" si="909"/>
        <v>5.8282776425250877E-5</v>
      </c>
      <c r="BI463" s="240">
        <f t="shared" ca="1" si="910"/>
        <v>1.9189187603004196E-4</v>
      </c>
      <c r="BJ463" s="240">
        <f t="shared" ca="1" si="911"/>
        <v>-3.6654077653980105E-4</v>
      </c>
      <c r="BK463" s="240">
        <f t="shared" ca="1" si="912"/>
        <v>3.9692474859302589E-4</v>
      </c>
      <c r="BL463" s="240">
        <f t="shared" ca="1" si="913"/>
        <v>-2.7108511846216224E-4</v>
      </c>
      <c r="BM463" s="240">
        <f t="shared" ca="1" si="914"/>
        <v>3.8550469049228069E-5</v>
      </c>
      <c r="BN463" s="240">
        <f t="shared" ca="1" si="915"/>
        <v>2.0915706429725038E-4</v>
      </c>
      <c r="BO463" s="240">
        <f t="shared" ca="1" si="916"/>
        <v>-3.7454352766109588E-4</v>
      </c>
      <c r="BP463" s="240">
        <f t="shared" ca="1" si="917"/>
        <v>3.9251530027219585E-4</v>
      </c>
      <c r="BQ463" s="240">
        <f t="shared" ca="1" si="918"/>
        <v>-2.5599896313892778E-4</v>
      </c>
      <c r="BR463" s="240">
        <f t="shared" ca="1" si="919"/>
        <v>1.8725290216654796E-5</v>
      </c>
      <c r="BS463" s="240">
        <f t="shared" ca="1" si="920"/>
        <v>2.2591837487657165E-4</v>
      </c>
      <c r="BT463" s="240">
        <f t="shared" ca="1" si="921"/>
        <v>-3.8164397061812085E-4</v>
      </c>
      <c r="BU463" s="240">
        <f t="shared" ca="1" si="922"/>
        <v>3.8716024821272728E-4</v>
      </c>
      <c r="BV463" s="240">
        <f t="shared" ca="1" si="923"/>
        <v>-2.4029608389063956E-4</v>
      </c>
      <c r="BW463" s="240">
        <f t="shared" ca="1" si="924"/>
        <v>-1.1449994801920993E-6</v>
      </c>
      <c r="BX463" s="240">
        <f t="shared" ca="1" si="925"/>
        <v>2.4213542830271221E-4</v>
      </c>
      <c r="BY463" s="240">
        <f t="shared" ca="1" si="926"/>
        <v>-3.8782499982185887E-4</v>
      </c>
      <c r="BZ463" s="240">
        <f t="shared" ca="1" si="927"/>
        <v>3.8087249320408476E-4</v>
      </c>
      <c r="CA463" s="240">
        <f t="shared" ca="1" si="928"/>
        <v>-2.2401431032880779E-4</v>
      </c>
      <c r="CB463" s="240">
        <f t="shared" ca="1" si="929"/>
        <v>-2.1012530773012586E-5</v>
      </c>
      <c r="CC463" s="240">
        <f t="shared" ca="1" si="930"/>
        <v>2.5776915627350345E-4</v>
      </c>
      <c r="CD463" s="240">
        <f t="shared" ca="1" si="931"/>
        <v>-3.9307172463156828E-4</v>
      </c>
      <c r="CE463" s="240">
        <f t="shared" ca="1" si="932"/>
        <v>3.7366718299882356E-4</v>
      </c>
      <c r="CF463" s="240">
        <f t="shared" ca="1" si="933"/>
        <v>-2.0719286667204804E-4</v>
      </c>
      <c r="CG463" s="240">
        <f t="shared" ca="1" si="934"/>
        <v>-4.0829441038709078E-5</v>
      </c>
      <c r="CH463" s="240">
        <f t="shared" ca="1" si="935"/>
        <v>2.7278189576892051E-4</v>
      </c>
      <c r="CI463" s="240">
        <f t="shared" ca="1" si="936"/>
        <v>-3.97371505227626E-4</v>
      </c>
      <c r="CJ463" s="240">
        <f t="shared" ca="1" si="937"/>
        <v>3.6556167582033386E-4</v>
      </c>
      <c r="CK463" s="240">
        <f t="shared" ca="1" si="938"/>
        <v>-1.8987227725153336E-4</v>
      </c>
      <c r="CL463" s="240">
        <f t="shared" ca="1" si="939"/>
        <v>-6.0547989604706681E-5</v>
      </c>
      <c r="CM463" s="240">
        <f t="shared" ca="1" si="940"/>
        <v>2.8713747978456643E-4</v>
      </c>
      <c r="CN463" s="240">
        <f t="shared" ca="1" si="941"/>
        <v>-4.0071398306195484E-4</v>
      </c>
      <c r="CO463" s="240">
        <f t="shared" ca="1" si="942"/>
        <v>3.5657549854537651E-4</v>
      </c>
      <c r="CP463" s="240">
        <f t="shared" ca="1" si="943"/>
        <v>-1.7209426888427262E-4</v>
      </c>
      <c r="CQ463" s="240">
        <f t="shared" ca="1" si="944"/>
        <v>-8.0120672760380362E-5</v>
      </c>
      <c r="CR463" s="240">
        <f t="shared" ca="1" si="945"/>
        <v>3.0080132446113023E-4</v>
      </c>
      <c r="CS463" s="240">
        <f t="shared" ca="1" si="946"/>
        <v>-4.0309110581268815E-4</v>
      </c>
      <c r="CT463" s="240">
        <f t="shared" ca="1" si="947"/>
        <v>3.4673029966209869E-4</v>
      </c>
      <c r="CU463" s="240">
        <f t="shared" ca="1" si="948"/>
        <v>-1.5390167034958142E-4</v>
      </c>
      <c r="CV463" s="240">
        <f t="shared" ca="1" si="949"/>
        <v>-9.9500338197620861E-5</v>
      </c>
      <c r="CW463" s="240">
        <f t="shared" ca="1" si="950"/>
        <v>3.1374051239998308E-4</v>
      </c>
      <c r="CX463" s="240">
        <f t="shared" ca="1" si="951"/>
        <v>-4.0449714678290855E-4</v>
      </c>
      <c r="CY463" s="240">
        <f t="shared" ca="1" si="952"/>
        <v>3.3604979711694135E-4</v>
      </c>
      <c r="CZ463" s="240">
        <f t="shared" ca="1" si="953"/>
        <v>-1.3533830921083444E-4</v>
      </c>
      <c r="DA463" s="240">
        <f t="shared" ca="1" si="954"/>
        <v>-1.1864029860494307E-4</v>
      </c>
      <c r="DB463" s="240">
        <f t="shared" ca="1" si="955"/>
        <v>3.2592387196404816E-4</v>
      </c>
      <c r="DC463" s="240">
        <f t="shared" ca="1" si="956"/>
        <v>-4.0492871869676257E-4</v>
      </c>
      <c r="DD463" s="240">
        <f t="shared" ca="1" si="957"/>
        <v>3.2455972117604969E-4</v>
      </c>
      <c r="DE463" s="240">
        <f t="shared" ca="1" si="958"/>
        <v>-1.1644890623095178E-4</v>
      </c>
      <c r="DF463" s="240">
        <f t="shared" ca="1" si="959"/>
        <v>-1.3749444414127402E-4</v>
      </c>
      <c r="DG463" s="240">
        <f t="shared" ca="1" si="960"/>
        <v>3.3732205237298527E-4</v>
      </c>
      <c r="DH463" s="240">
        <f t="shared" ca="1" si="961"/>
        <v>-4.0438478185970955E-4</v>
      </c>
      <c r="DI463" s="240">
        <f t="shared" ca="1" si="962"/>
        <v>3.1228775243877108E-4</v>
      </c>
      <c r="DJ463" s="240">
        <f t="shared" ca="1" si="963"/>
        <v>-9.7278967636261332E-5</v>
      </c>
      <c r="DK463" s="240">
        <f t="shared" ca="1" si="964"/>
        <v>-1.5601735351855619E-4</v>
      </c>
      <c r="DL463" s="240">
        <f t="shared" ca="1" si="965"/>
        <v>3.4790759441183979E-4</v>
      </c>
      <c r="DM463" s="240">
        <f t="shared" ca="1" si="966"/>
        <v>-4.0286664666323206E-4</v>
      </c>
      <c r="DN463" s="240">
        <f t="shared" ca="1" si="967"/>
        <v>2.9926345515268342E-4</v>
      </c>
      <c r="DO463" s="240">
        <f t="shared" ca="1" si="968"/>
        <v>-7.787467548788166E-5</v>
      </c>
      <c r="DP463" s="240">
        <f t="shared" ca="1" si="969"/>
        <v>-1.7416440342572729E-4</v>
      </c>
      <c r="DQ463" s="240">
        <f t="shared" ca="1" si="970"/>
        <v>3.5765499658263846E-4</v>
      </c>
      <c r="DR463" s="240">
        <f t="shared" ca="1" si="971"/>
        <v>-4.0037797042799484E-4</v>
      </c>
      <c r="DS463" s="240">
        <f t="shared" ca="1" si="972"/>
        <v>2.8551820599074954E-4</v>
      </c>
      <c r="DT463" s="240">
        <f t="shared" ca="1" si="973"/>
        <v>-5.8282776425235569E-5</v>
      </c>
      <c r="DU463" s="240">
        <f t="shared" ca="1" si="974"/>
        <v>-1.9189187603004546E-4</v>
      </c>
      <c r="DV463" s="240">
        <f t="shared" ca="1" si="975"/>
        <v>3.6654077653980273E-4</v>
      </c>
      <c r="DW463" s="240">
        <f t="shared" ca="1" si="976"/>
        <v>-3.9692474859302508E-4</v>
      </c>
      <c r="DX463" s="240">
        <f t="shared" ca="1" si="977"/>
        <v>2.7108511846215926E-4</v>
      </c>
      <c r="DY463" s="240">
        <f t="shared" ca="1" si="978"/>
        <v>-3.855046904923557E-5</v>
      </c>
      <c r="DZ463" s="240">
        <f t="shared" ca="1" si="979"/>
        <v>-2.0915706429724387E-4</v>
      </c>
      <c r="EA463" s="240">
        <f t="shared" ca="1" si="980"/>
        <v>3.7454352766110179E-4</v>
      </c>
      <c r="EB463" s="240">
        <f t="shared" ca="1" si="981"/>
        <v>-3.9251530027219206E-4</v>
      </c>
      <c r="EC463" s="240">
        <f t="shared" ca="1" si="982"/>
        <v>2.5599896313892475E-4</v>
      </c>
      <c r="ED463" s="240">
        <f t="shared" ca="1" si="983"/>
        <v>-1.8725290216650832E-5</v>
      </c>
      <c r="EE463" s="240">
        <f t="shared" ca="1" si="984"/>
        <v>-2.2591837487657496E-4</v>
      </c>
      <c r="EF463" s="240">
        <f t="shared" ca="1" si="985"/>
        <v>3.816439706181183E-4</v>
      </c>
      <c r="EG463" s="240">
        <f t="shared" ca="1" si="986"/>
        <v>-3.871602482127295E-4</v>
      </c>
      <c r="EH463" s="240">
        <f t="shared" ca="1" si="987"/>
        <v>2.4029608389062706E-4</v>
      </c>
      <c r="EI463" s="240">
        <f t="shared" ca="1" si="988"/>
        <v>1.1449994802075729E-6</v>
      </c>
      <c r="EJ463" s="240">
        <f t="shared" ca="1" si="989"/>
        <v>-2.4213542830271538E-4</v>
      </c>
      <c r="EK463" s="240">
        <f t="shared" ca="1" si="990"/>
        <v>3.8782499982185995E-4</v>
      </c>
      <c r="EL463" s="240">
        <f t="shared" ca="1" si="991"/>
        <v>-3.8087249320408346E-4</v>
      </c>
      <c r="EM463" s="240">
        <f t="shared" ca="1" si="992"/>
        <v>2.2401431032880451E-4</v>
      </c>
      <c r="EN463" s="240">
        <f t="shared" ca="1" si="993"/>
        <v>2.1012530773005064E-5</v>
      </c>
      <c r="EO463" s="240">
        <f t="shared" ca="1" si="994"/>
        <v>-2.5776915627349765E-4</v>
      </c>
      <c r="EP463" s="240">
        <f t="shared" ca="1" si="995"/>
        <v>3.9307172463157197E-4</v>
      </c>
      <c r="EQ463" s="240">
        <f t="shared" ca="1" si="996"/>
        <v>-3.7366718299881765E-4</v>
      </c>
      <c r="ER463" s="240">
        <f t="shared" ca="1" si="997"/>
        <v>2.0719286667204468E-4</v>
      </c>
      <c r="ES463" s="240">
        <f t="shared" ca="1" si="998"/>
        <v>4.0829441038713022E-5</v>
      </c>
      <c r="ET463" s="240">
        <f t="shared" ca="1" si="999"/>
        <v>-2.7278189576892349E-4</v>
      </c>
      <c r="EU463" s="240">
        <f t="shared" ca="1" si="1000"/>
        <v>3.9737150522762459E-4</v>
      </c>
      <c r="EV463" s="240">
        <f t="shared" ca="1" si="1001"/>
        <v>-3.6556167582033706E-4</v>
      </c>
      <c r="EW463" s="240">
        <f t="shared" ca="1" si="1002"/>
        <v>1.898722772515197E-4</v>
      </c>
      <c r="EX463" s="240">
        <f t="shared" ca="1" si="1003"/>
        <v>6.0547989604721995E-5</v>
      </c>
      <c r="EY463" s="240">
        <f t="shared" ca="1" si="1004"/>
        <v>-2.871374797845692E-4</v>
      </c>
      <c r="EZ463" s="240">
        <f t="shared" ca="1" si="1005"/>
        <v>4.0071398306195543E-4</v>
      </c>
      <c r="FA463" s="240">
        <f t="shared" ca="1" si="1006"/>
        <v>-3.5657549854537467E-4</v>
      </c>
      <c r="FB463" s="240">
        <f t="shared" ca="1" si="1007"/>
        <v>1.7209426888426901E-4</v>
      </c>
      <c r="FC463" s="240">
        <f t="shared" ca="1" si="1008"/>
        <v>8.0120672760372976E-5</v>
      </c>
      <c r="FD463" s="240">
        <f t="shared" ca="1" si="1009"/>
        <v>-3.0080132446112519E-4</v>
      </c>
      <c r="FE463" s="240">
        <f t="shared" ca="1" si="1010"/>
        <v>4.0309110581268962E-4</v>
      </c>
      <c r="FF463" s="240">
        <f t="shared" ca="1" si="1011"/>
        <v>-3.4673029966209067E-4</v>
      </c>
      <c r="FG463" s="240">
        <f t="shared" ca="1" si="1012"/>
        <v>1.5390167034957778E-4</v>
      </c>
      <c r="FH463" s="240">
        <f t="shared" ca="1" si="1013"/>
        <v>9.9500338197624697E-5</v>
      </c>
      <c r="FI463" s="240">
        <f t="shared" ca="1" si="1014"/>
        <v>-3.1374051239998563E-4</v>
      </c>
      <c r="FJ463" s="240">
        <f t="shared" ca="1" si="1015"/>
        <v>4.0449714678290823E-4</v>
      </c>
      <c r="FK463" s="240">
        <f t="shared" ca="1" si="1016"/>
        <v>-3.3604979711694558E-4</v>
      </c>
      <c r="FL463" s="240">
        <f t="shared" ca="1" si="1017"/>
        <v>1.3533830921081983E-4</v>
      </c>
      <c r="FM463" s="240">
        <f t="shared" ca="1" si="1018"/>
        <v>1.1864029860495785E-4</v>
      </c>
      <c r="FN463" s="240">
        <f t="shared" ca="1" si="1019"/>
        <v>-3.2592387196405049E-4</v>
      </c>
      <c r="FO463" s="240">
        <f t="shared" ca="1" si="1020"/>
        <v>4.0492871869676257E-4</v>
      </c>
      <c r="FP463" s="240">
        <f t="shared" ca="1" si="1021"/>
        <v>-3.2455972117604735E-4</v>
      </c>
      <c r="FQ463" s="240">
        <f t="shared" ca="1" si="1022"/>
        <v>1.16448906230959E-4</v>
      </c>
      <c r="FR463" s="240">
        <f t="shared" ca="1" si="1023"/>
        <v>1.3749444414126692E-4</v>
      </c>
      <c r="FS463" s="240">
        <f t="shared" ca="1" si="1024"/>
        <v>-3.3732205237298104E-4</v>
      </c>
      <c r="FT463" s="240">
        <f t="shared" ca="1" si="1025"/>
        <v>4.0438478185970874E-4</v>
      </c>
      <c r="FU463" s="240">
        <f t="shared" ca="1" si="1026"/>
        <v>-3.1228775243876127E-4</v>
      </c>
      <c r="FV463" s="240">
        <f t="shared" ca="1" si="1027"/>
        <v>9.7278967636246316E-5</v>
      </c>
      <c r="FW463" s="240">
        <f t="shared" ca="1" si="1028"/>
        <v>1.5601735351857048E-4</v>
      </c>
      <c r="FX463" s="240">
        <f t="shared" ca="1" si="1029"/>
        <v>-3.4790759441183589E-4</v>
      </c>
      <c r="FY463" s="240">
        <f t="shared" ca="1" si="1030"/>
        <v>4.0286664666323282E-4</v>
      </c>
      <c r="FZ463" s="240">
        <f t="shared" ca="1" si="1031"/>
        <v>-2.9926345515268851E-4</v>
      </c>
      <c r="GA463" s="240">
        <f t="shared" ca="1" si="1032"/>
        <v>7.7874675487866481E-5</v>
      </c>
      <c r="GB463" s="240">
        <f t="shared" ca="1" si="1033"/>
        <v>1.7416440342574131E-4</v>
      </c>
      <c r="GC463" s="240">
        <f t="shared" ca="1" si="1034"/>
        <v>-3.5765499658264567E-4</v>
      </c>
      <c r="GD463" s="240">
        <f t="shared" ca="1" si="1035"/>
        <v>4.0037797042799251E-4</v>
      </c>
      <c r="GE463" s="240">
        <f t="shared" ca="1" si="1036"/>
        <v>-2.855182059907549E-4</v>
      </c>
      <c r="GF463" s="240">
        <f t="shared" ca="1" si="1037"/>
        <v>5.8282776425243023E-5</v>
      </c>
      <c r="GG463" s="240">
        <f t="shared" ca="1" si="1038"/>
        <v>1.9189187603003882E-4</v>
      </c>
      <c r="GH463" s="240">
        <f t="shared" ca="1" si="1039"/>
        <v>-3.6654077653979953E-4</v>
      </c>
      <c r="GI463" s="240">
        <f t="shared" ca="1" si="1040"/>
        <v>3.9692474859302204E-4</v>
      </c>
      <c r="GJ463" s="240">
        <f t="shared" ca="1" si="1041"/>
        <v>-2.7108511846214771E-4</v>
      </c>
      <c r="GK463" s="240">
        <f t="shared" ca="1" si="1042"/>
        <v>3.8550469049220161E-5</v>
      </c>
      <c r="GL463" s="240">
        <f t="shared" ca="1" si="1043"/>
        <v>2.0915706429725712E-4</v>
      </c>
      <c r="GM463" s="240">
        <f t="shared" ca="1" si="1044"/>
        <v>-3.7454352766109892E-4</v>
      </c>
      <c r="GN463" s="240">
        <f t="shared" ca="1" si="1045"/>
        <v>3.925153002721939E-4</v>
      </c>
      <c r="GO463" s="240">
        <f t="shared" ca="1" si="1046"/>
        <v>-2.5599896313893055E-4</v>
      </c>
      <c r="GP463" s="240">
        <f t="shared" ca="1" si="1047"/>
        <v>1.8725290216635372E-5</v>
      </c>
      <c r="GQ463" s="240">
        <f t="shared" ca="1" si="1048"/>
        <v>2.2591837487658784E-4</v>
      </c>
      <c r="GR463" s="240">
        <f t="shared" ca="1" si="1049"/>
        <v>-3.8164397061812345E-4</v>
      </c>
      <c r="GS463" s="240">
        <f t="shared" ca="1" si="1050"/>
        <v>3.87160248212725E-4</v>
      </c>
      <c r="GT463" s="240">
        <f t="shared" ca="1" si="1051"/>
        <v>-2.4029608389063313E-4</v>
      </c>
      <c r="GU463" s="240">
        <f t="shared" ca="1" si="1052"/>
        <v>-1.1449994802000343E-6</v>
      </c>
      <c r="GV463" s="240">
        <f t="shared" ca="1" si="1053"/>
        <v>2.4213542830270934E-4</v>
      </c>
      <c r="GW463" s="240">
        <f t="shared" ca="1" si="1054"/>
        <v>-3.8782499982185778E-4</v>
      </c>
      <c r="GX463" s="240">
        <f t="shared" ca="1" si="1055"/>
        <v>3.8087249320407815E-4</v>
      </c>
      <c r="GY463" s="240">
        <f t="shared" ca="1" si="1056"/>
        <v>-2.2401431032879161E-4</v>
      </c>
      <c r="GZ463" s="240">
        <f t="shared" ca="1" si="1057"/>
        <v>-2.1012530773020514E-5</v>
      </c>
      <c r="HA463" s="240">
        <f t="shared" ca="1" si="1058"/>
        <v>2.5776915627350957E-4</v>
      </c>
      <c r="HB463" s="240">
        <f t="shared" ca="1" si="1059"/>
        <v>-3.9307172463157023E-4</v>
      </c>
      <c r="HC463" s="240">
        <f t="shared" ca="1" si="1060"/>
        <v>3.7366718299881169E-4</v>
      </c>
      <c r="HD463" s="240">
        <f t="shared" ca="1" si="1061"/>
        <v>-2.0719286667203135E-4</v>
      </c>
      <c r="HE463" s="240">
        <f t="shared" ca="1" si="1062"/>
        <v>-4.0829441038728431E-5</v>
      </c>
      <c r="HF463" s="240">
        <f t="shared" ca="1" si="1063"/>
        <v>2.7278189576893493E-4</v>
      </c>
      <c r="HG463" s="240">
        <f t="shared" ca="1" si="1064"/>
        <v>-3.9737150522762757E-4</v>
      </c>
      <c r="HH463" s="240">
        <f t="shared" ca="1" si="1065"/>
        <v>3.6556167582033039E-4</v>
      </c>
      <c r="HI463" s="240">
        <f t="shared" ca="1" si="1066"/>
        <v>-1.8987227725152637E-4</v>
      </c>
      <c r="HJ463" s="240">
        <f t="shared" ca="1" si="1067"/>
        <v>-6.0547989604714528E-5</v>
      </c>
      <c r="HK463" s="240">
        <f t="shared" ca="1" si="1068"/>
        <v>2.8713747978456394E-4</v>
      </c>
      <c r="HL463" s="240">
        <f t="shared" ca="1" si="1069"/>
        <v>-4.0071398306195429E-4</v>
      </c>
      <c r="HM463" s="240">
        <f t="shared" ca="1" si="1070"/>
        <v>3.5657549854537819E-4</v>
      </c>
      <c r="HN463" s="240">
        <f t="shared" ca="1" si="1071"/>
        <v>-1.7209426888427584E-4</v>
      </c>
      <c r="HO463" s="240">
        <f t="shared" ca="1" si="1072"/>
        <v>-8.0120672760365576E-5</v>
      </c>
      <c r="HP463" s="240">
        <f t="shared" ca="1" si="1073"/>
        <v>3.0080132446112014E-4</v>
      </c>
      <c r="HQ463" s="240">
        <f t="shared" ca="1" si="1074"/>
        <v>-4.0309110581269108E-4</v>
      </c>
      <c r="HR463" s="240">
        <f t="shared" ca="1" si="1075"/>
        <v>3.467302996620827E-4</v>
      </c>
      <c r="HS463" s="240">
        <f t="shared" ca="1" si="1076"/>
        <v>-1.5390167034956347E-4</v>
      </c>
      <c r="HT463" s="240">
        <f t="shared" ca="1" si="1077"/>
        <v>-9.9500338197639713E-5</v>
      </c>
      <c r="HU463" s="240">
        <f t="shared" ca="1" si="1078"/>
        <v>3.1374051239999533E-4</v>
      </c>
      <c r="HV463" s="240">
        <f t="shared" ca="1" si="1079"/>
        <v>-4.0449714678290893E-4</v>
      </c>
      <c r="HW463" s="240">
        <f t="shared" ca="1" si="1080"/>
        <v>3.3604979711693696E-4</v>
      </c>
      <c r="HX463" s="240">
        <f t="shared" ca="1" si="1081"/>
        <v>-1.3533830921082696E-4</v>
      </c>
      <c r="HY463" s="240">
        <f t="shared" ca="1" si="1082"/>
        <v>-1.1864029860495065E-4</v>
      </c>
      <c r="HZ463" s="240">
        <f t="shared" ca="1" si="1083"/>
        <v>3.2592387196404604E-4</v>
      </c>
      <c r="IA463" s="240">
        <f t="shared" ca="1" si="1084"/>
        <v>-4.0492871869676262E-4</v>
      </c>
      <c r="IB463" s="240">
        <f t="shared" ca="1" si="1085"/>
        <v>3.245597211760518E-4</v>
      </c>
      <c r="IC463" s="240">
        <f t="shared" ca="1" si="1086"/>
        <v>-1.1644890623096623E-4</v>
      </c>
      <c r="ID463" s="240">
        <f t="shared" ca="1" si="1087"/>
        <v>-1.3749444414125982E-4</v>
      </c>
      <c r="IE463" s="240">
        <f t="shared" ca="1" si="1088"/>
        <v>3.1526843167227806E-4</v>
      </c>
      <c r="IF463" s="240">
        <f t="shared" ca="1" si="1089"/>
        <v>-4.0438478185970798E-4</v>
      </c>
      <c r="IG463" s="240">
        <f t="shared" ca="1" si="1090"/>
        <v>3.1228775243875135E-4</v>
      </c>
      <c r="IH463" s="240">
        <f t="shared" ca="1" si="1091"/>
        <v>-9.7278967636231286E-5</v>
      </c>
      <c r="II463" s="240">
        <f t="shared" ca="1" si="1092"/>
        <v>-1.5601735351858476E-4</v>
      </c>
      <c r="IJ463" s="240">
        <f t="shared" ca="1" si="1093"/>
        <v>3.479075944118438E-4</v>
      </c>
      <c r="IK463" s="240">
        <f t="shared" ca="1" si="1094"/>
        <v>-4.0286664666323125E-4</v>
      </c>
      <c r="IL463" s="240">
        <f t="shared" ca="1" si="1095"/>
        <v>2.992634551526781E-4</v>
      </c>
      <c r="IM463" s="240">
        <f t="shared" ca="1" si="1096"/>
        <v>-7.7874675487873881E-5</v>
      </c>
      <c r="IN463" s="240">
        <f t="shared" ca="1" si="1097"/>
        <v>-1.7416440342573448E-4</v>
      </c>
      <c r="IO463" s="240">
        <f t="shared" ca="1" si="1098"/>
        <v>3.5765499658264215E-4</v>
      </c>
      <c r="IP463" s="240">
        <f t="shared" ca="1" si="1099"/>
        <v>-4.0037797042799365E-4</v>
      </c>
      <c r="IQ463" s="240">
        <f t="shared" ca="1" si="1100"/>
        <v>2.8551820599076022E-4</v>
      </c>
      <c r="IR463" s="240">
        <f t="shared" ca="1" si="1101"/>
        <v>-5.828277642525049E-5</v>
      </c>
      <c r="IS463" s="240">
        <f t="shared" ca="1" si="1102"/>
        <v>-1.9189187603003215E-4</v>
      </c>
      <c r="IT463" s="240">
        <f t="shared" ca="1" si="1103"/>
        <v>3.6654077653979633E-4</v>
      </c>
      <c r="IU463" s="240">
        <f t="shared" ca="1" si="1104"/>
        <v>-3.9692474859301895E-4</v>
      </c>
      <c r="IV463" s="240">
        <f t="shared" ca="1" si="1105"/>
        <v>2.7108511846213627E-4</v>
      </c>
      <c r="IW463" s="240">
        <f t="shared" ca="1" si="1106"/>
        <v>-3.8550469049204765E-5</v>
      </c>
      <c r="IX463" s="240">
        <f t="shared" ca="1" si="1107"/>
        <v>-2.0915706429727043E-4</v>
      </c>
      <c r="IY463" s="240">
        <f t="shared" ca="1" si="1108"/>
        <v>3.7454352766110477E-4</v>
      </c>
      <c r="IZ463" s="240">
        <f t="shared" ca="1" si="1109"/>
        <v>-3.9251530027219011E-4</v>
      </c>
      <c r="JA463" s="240">
        <f t="shared" ca="1" si="1110"/>
        <v>2.5599896313891857E-4</v>
      </c>
      <c r="JB463" s="240">
        <f t="shared" ca="1" si="1111"/>
        <v>-1.8725290216642904E-5</v>
      </c>
    </row>
    <row r="464" spans="2:262">
      <c r="B464" s="248">
        <v>103</v>
      </c>
      <c r="C464" s="247">
        <f t="shared" si="1112"/>
        <v>2.0117187500000014E-3</v>
      </c>
      <c r="D464" s="244">
        <f t="shared" ca="1" si="855"/>
        <v>79.565025525384698</v>
      </c>
      <c r="E464" s="243">
        <f ca="1">DE361</f>
        <v>-0.43497447461530647</v>
      </c>
      <c r="F464" s="242">
        <v>103</v>
      </c>
      <c r="G464" s="240">
        <f t="shared" ca="1" si="856"/>
        <v>-3.3376189168364957E-4</v>
      </c>
      <c r="H464" s="240">
        <f t="shared" ca="1" si="857"/>
        <v>5.8364863441589707E-4</v>
      </c>
      <c r="I464" s="240">
        <f t="shared" ca="1" si="858"/>
        <v>-6.2060262774654663E-4</v>
      </c>
      <c r="J464" s="240">
        <f t="shared" ca="1" si="859"/>
        <v>4.3114193247918703E-4</v>
      </c>
      <c r="K464" s="240">
        <f t="shared" ca="1" si="860"/>
        <v>-8.4387564869070766E-5</v>
      </c>
      <c r="L464" s="240">
        <f t="shared" ca="1" si="861"/>
        <v>-2.9315394956759344E-4</v>
      </c>
      <c r="M464" s="240">
        <f t="shared" ca="1" si="862"/>
        <v>5.6374399903281092E-4</v>
      </c>
      <c r="N464" s="240">
        <f t="shared" ca="1" si="863"/>
        <v>-6.286631146615408E-4</v>
      </c>
      <c r="O464" s="240">
        <f t="shared" ca="1" si="864"/>
        <v>4.6422683123888549E-4</v>
      </c>
      <c r="P464" s="240">
        <f t="shared" ca="1" si="865"/>
        <v>-1.3042649949525077E-4</v>
      </c>
      <c r="Q464" s="240">
        <f t="shared" ca="1" si="866"/>
        <v>-2.5095738079920619E-4</v>
      </c>
      <c r="R464" s="240">
        <f t="shared" ca="1" si="867"/>
        <v>5.4078438607470887E-4</v>
      </c>
      <c r="S464" s="240">
        <f t="shared" ca="1" si="868"/>
        <v>-6.3331682168916493E-4</v>
      </c>
      <c r="T464" s="240">
        <f t="shared" ca="1" si="869"/>
        <v>4.9479604457827243E-4</v>
      </c>
      <c r="U464" s="241">
        <f t="shared" ca="1" si="870"/>
        <v>-1.7575864162017142E-4</v>
      </c>
      <c r="V464" s="240">
        <f t="shared" ca="1" si="871"/>
        <v>-2.0740085224066107E-4</v>
      </c>
      <c r="W464" s="240">
        <f t="shared" ca="1" si="872"/>
        <v>5.148942156734922E-4</v>
      </c>
      <c r="X464" s="240">
        <f t="shared" ca="1" si="873"/>
        <v>-6.3453852998782753E-4</v>
      </c>
      <c r="Y464" s="240">
        <f t="shared" ca="1" si="874"/>
        <v>5.2268391528166429E-4</v>
      </c>
      <c r="Z464" s="240">
        <f t="shared" ca="1" si="875"/>
        <v>-2.2013833243796538E-4</v>
      </c>
      <c r="AA464" s="240">
        <f t="shared" ca="1" si="876"/>
        <v>-1.627204004940707E-4</v>
      </c>
      <c r="AB464" s="240">
        <f t="shared" ca="1" si="877"/>
        <v>4.8621378890576015E-4</v>
      </c>
      <c r="AC464" s="240">
        <f t="shared" ca="1" si="878"/>
        <v>-6.3232161901440541E-4</v>
      </c>
      <c r="AD464" s="240">
        <f t="shared" ca="1" si="879"/>
        <v>5.4773931656144112E-4</v>
      </c>
      <c r="AE464" s="240">
        <f t="shared" ca="1" si="880"/>
        <v>-2.6332507455891624E-4</v>
      </c>
      <c r="AF464" s="240">
        <f t="shared" ca="1" si="881"/>
        <v>-1.1715815279868567E-4</v>
      </c>
      <c r="AG464" s="240">
        <f t="shared" ca="1" si="882"/>
        <v>4.5489852748910564E-4</v>
      </c>
      <c r="AH464" s="240">
        <f t="shared" ca="1" si="883"/>
        <v>-6.2667810240154295E-4</v>
      </c>
      <c r="AI464" s="240">
        <f t="shared" ca="1" si="884"/>
        <v>5.6982647102720037E-4</v>
      </c>
      <c r="AJ464" s="240">
        <f t="shared" ca="1" si="885"/>
        <v>-3.0508483528565413E-4</v>
      </c>
      <c r="AK464" s="240">
        <f t="shared" ca="1" si="886"/>
        <v>-7.0961014922386434E-5</v>
      </c>
      <c r="AL464" s="240">
        <f t="shared" ca="1" si="887"/>
        <v>4.2111813153839384E-4</v>
      </c>
      <c r="AM464" s="240">
        <f t="shared" ca="1" si="888"/>
        <v>-6.1763856285473493E-4</v>
      </c>
      <c r="AN464" s="240">
        <f t="shared" ca="1" si="889"/>
        <v>5.8882568647520899E-4</v>
      </c>
      <c r="AO464" s="240">
        <f t="shared" ca="1" si="890"/>
        <v>-3.4519131485663757E-4</v>
      </c>
      <c r="AP464" s="240">
        <f t="shared" ca="1" si="891"/>
        <v>-2.4379333157983512E-5</v>
      </c>
      <c r="AQ464" s="240">
        <f t="shared" ca="1" si="892"/>
        <v>3.850556599460978E-4</v>
      </c>
      <c r="AR464" s="240">
        <f t="shared" ca="1" si="893"/>
        <v>-6.0525198642199206E-4</v>
      </c>
      <c r="AS464" s="240">
        <f t="shared" ca="1" si="894"/>
        <v>6.0463400451080508E-4</v>
      </c>
      <c r="AT464" s="240">
        <f t="shared" ca="1" si="895"/>
        <v>-3.8342717278412564E-4</v>
      </c>
      <c r="AU464" s="240">
        <f t="shared" ca="1" si="896"/>
        <v>2.2334462325100793E-5</v>
      </c>
      <c r="AV464" s="240">
        <f t="shared" ca="1" si="897"/>
        <v>3.4690653837031568E-4</v>
      </c>
      <c r="AW464" s="240">
        <f t="shared" ca="1" si="898"/>
        <v>-5.8958549703421359E-4</v>
      </c>
      <c r="AX464" s="240">
        <f t="shared" ca="1" si="899"/>
        <v>6.1716575848888371E-4</v>
      </c>
      <c r="AY464" s="240">
        <f t="shared" ca="1" si="900"/>
        <v>-4.1958520564116896E-4</v>
      </c>
      <c r="AZ464" s="240">
        <f t="shared" ca="1" si="901"/>
        <v>6.8927225421720067E-5</v>
      </c>
      <c r="BA464" s="240">
        <f t="shared" ca="1" si="902"/>
        <v>3.0687750020622111E-4</v>
      </c>
      <c r="BB464" s="240">
        <f t="shared" ca="1" si="903"/>
        <v>-5.7072399275477138E-4</v>
      </c>
      <c r="BC464" s="240">
        <f t="shared" ca="1" si="904"/>
        <v>6.2635303774885521E-4</v>
      </c>
      <c r="BD464" s="240">
        <f t="shared" ca="1" si="905"/>
        <v>-4.5346946991487472E-4</v>
      </c>
      <c r="BE464" s="240">
        <f t="shared" ca="1" si="906"/>
        <v>1.1514646591174375E-4</v>
      </c>
      <c r="BF464" s="240">
        <f t="shared" ca="1" si="907"/>
        <v>2.6518546627983883E-4</v>
      </c>
      <c r="BG464" s="240">
        <f t="shared" ca="1" si="908"/>
        <v>-5.4876968570957772E-4</v>
      </c>
      <c r="BH464" s="240">
        <f t="shared" ca="1" si="909"/>
        <v>6.3214605562839695E-4</v>
      </c>
      <c r="BI464" s="240">
        <f t="shared" ca="1" si="910"/>
        <v>-4.848963438413353E-4</v>
      </c>
      <c r="BJ464" s="240">
        <f t="shared" ca="1" si="911"/>
        <v>1.6074171772640912E-4</v>
      </c>
      <c r="BK464" s="240">
        <f t="shared" ca="1" si="912"/>
        <v>2.2205636933531446E-4</v>
      </c>
      <c r="BL464" s="240">
        <f t="shared" ca="1" si="913"/>
        <v>-5.2384154819067237E-4</v>
      </c>
      <c r="BM464" s="240">
        <f t="shared" ca="1" si="914"/>
        <v>6.3451341926169726E-4</v>
      </c>
      <c r="BN464" s="240">
        <f t="shared" ca="1" si="915"/>
        <v>-5.13695522467819E-4</v>
      </c>
      <c r="BO464" s="240">
        <f t="shared" ca="1" si="916"/>
        <v>2.0546589624563134E-4</v>
      </c>
      <c r="BP464" s="240">
        <f t="shared" ca="1" si="917"/>
        <v>1.7772392968581628E-4</v>
      </c>
      <c r="BQ464" s="240">
        <f t="shared" ca="1" si="918"/>
        <v>-4.9607466793511715E-4</v>
      </c>
      <c r="BR464" s="240">
        <f t="shared" ca="1" si="919"/>
        <v>6.3344229970011456E-4</v>
      </c>
      <c r="BS464" s="240">
        <f t="shared" ca="1" si="920"/>
        <v>-5.3971094055013517E-4</v>
      </c>
      <c r="BT464" s="240">
        <f t="shared" ca="1" si="921"/>
        <v>2.4907663727097827E-4</v>
      </c>
      <c r="BU464" s="240">
        <f t="shared" ca="1" si="922"/>
        <v>1.3242838866290131E-4</v>
      </c>
      <c r="BV464" s="240">
        <f t="shared" ca="1" si="923"/>
        <v>-4.6561951607281221E-4</v>
      </c>
      <c r="BW464" s="240">
        <f t="shared" ca="1" si="924"/>
        <v>6.289385014333561E-4</v>
      </c>
      <c r="BX464" s="240">
        <f t="shared" ca="1" si="925"/>
        <v>-5.6280161828363971E-4</v>
      </c>
      <c r="BY464" s="240">
        <f t="shared" ca="1" si="926"/>
        <v>2.9133761041831818E-4</v>
      </c>
      <c r="BZ464" s="240">
        <f t="shared" ca="1" si="927"/>
        <v>8.6415206727862075E-5</v>
      </c>
      <c r="CA464" s="240">
        <f t="shared" ca="1" si="928"/>
        <v>-4.3264113171042696E-4</v>
      </c>
      <c r="CB464" s="240">
        <f t="shared" ca="1" si="929"/>
        <v>6.2102643093445403E-4</v>
      </c>
      <c r="CC464" s="240">
        <f t="shared" ca="1" si="930"/>
        <v>-5.8284242528505812E-4</v>
      </c>
      <c r="CD464" s="240">
        <f t="shared" ca="1" si="931"/>
        <v>3.3201979981254721E-4</v>
      </c>
      <c r="CE464" s="240">
        <f t="shared" ca="1" si="932"/>
        <v>3.9933733300324582E-5</v>
      </c>
      <c r="CF464" s="240">
        <f t="shared" ca="1" si="933"/>
        <v>-3.9731822757012905E-4</v>
      </c>
      <c r="CG464" s="240">
        <f t="shared" ca="1" si="934"/>
        <v>6.0974896439895828E-4</v>
      </c>
      <c r="CH464" s="240">
        <f t="shared" ca="1" si="935"/>
        <v>-5.9972475868485587E-4</v>
      </c>
      <c r="CI464" s="240">
        <f t="shared" ca="1" si="936"/>
        <v>3.7090274514451184E-4</v>
      </c>
      <c r="CJ464" s="240">
        <f t="shared" ca="1" si="937"/>
        <v>-6.7641444879306718E-6</v>
      </c>
      <c r="CK464" s="240">
        <f t="shared" ca="1" si="938"/>
        <v>-3.5984222152993624E-4</v>
      </c>
      <c r="CL464" s="240">
        <f t="shared" ca="1" si="939"/>
        <v>5.9516721539513637E-4</v>
      </c>
      <c r="CM464" s="240">
        <f t="shared" ca="1" si="940"/>
        <v>-6.1335713165562274E-4</v>
      </c>
      <c r="CN464" s="240">
        <f t="shared" ca="1" si="941"/>
        <v>4.0777573636456788E-4</v>
      </c>
      <c r="CO464" s="240">
        <f t="shared" ca="1" si="942"/>
        <v>-5.3425366791124652E-5</v>
      </c>
      <c r="CP464" s="240">
        <f t="shared" ca="1" si="943"/>
        <v>-3.2041619931361522E-4</v>
      </c>
      <c r="CQ464" s="240">
        <f t="shared" ca="1" si="944"/>
        <v>5.7736020368424098E-4</v>
      </c>
      <c r="CR464" s="240">
        <f t="shared" ca="1" si="945"/>
        <v>-6.2366566918707839E-4</v>
      </c>
      <c r="CS464" s="240">
        <f t="shared" ca="1" si="946"/>
        <v>4.4243895553850587E-4</v>
      </c>
      <c r="CT464" s="240">
        <f t="shared" ca="1" si="947"/>
        <v>-9.9797072402781761E-5</v>
      </c>
      <c r="CU464" s="240">
        <f t="shared" ca="1" si="948"/>
        <v>-2.7925381395149955E-4</v>
      </c>
      <c r="CV464" s="240">
        <f t="shared" ca="1" si="949"/>
        <v>5.5642442700558825E-4</v>
      </c>
      <c r="CW464" s="240">
        <f t="shared" ca="1" si="950"/>
        <v>-6.3059450842117945E-4</v>
      </c>
      <c r="CX464" s="240">
        <f t="shared" ca="1" si="951"/>
        <v>4.7470455967831015E-4</v>
      </c>
      <c r="CY464" s="240">
        <f t="shared" ca="1" si="952"/>
        <v>-1.4562796903240836E-4</v>
      </c>
      <c r="CZ464" s="240">
        <f t="shared" ca="1" si="953"/>
        <v>-2.3657812797629854E-4</v>
      </c>
      <c r="DA464" s="240">
        <f t="shared" ca="1" si="954"/>
        <v>5.3247333814691411E-4</v>
      </c>
      <c r="DB464" s="240">
        <f t="shared" ca="1" si="955"/>
        <v>-6.341061013777886E-4</v>
      </c>
      <c r="DC464" s="240">
        <f t="shared" ca="1" si="956"/>
        <v>5.043976986795597E-4</v>
      </c>
      <c r="DD464" s="240">
        <f t="shared" ca="1" si="957"/>
        <v>-1.906696950802422E-4</v>
      </c>
      <c r="DE464" s="240">
        <f t="shared" ca="1" si="958"/>
        <v>-1.9262040462784491E-4</v>
      </c>
      <c r="DF464" s="240">
        <f t="shared" ca="1" si="959"/>
        <v>5.0563673013394729E-4</v>
      </c>
      <c r="DG464" s="240">
        <f t="shared" ca="1" si="960"/>
        <v>-6.341814184304171E-4</v>
      </c>
      <c r="DH464" s="240">
        <f t="shared" ca="1" si="961"/>
        <v>5.3135746284932819E-4</v>
      </c>
      <c r="DI464" s="240">
        <f t="shared" ca="1" si="962"/>
        <v>-2.3467816553033173E-4</v>
      </c>
      <c r="DJ464" s="240">
        <f t="shared" ca="1" si="963"/>
        <v>-1.4761885461757633E-4</v>
      </c>
      <c r="DK464" s="240">
        <f t="shared" ca="1" si="964"/>
        <v>4.760600328706836E-4</v>
      </c>
      <c r="DL464" s="240">
        <f t="shared" ca="1" si="965"/>
        <v>-6.3082005142943117E-4</v>
      </c>
      <c r="DM464" s="240">
        <f t="shared" ca="1" si="966"/>
        <v>5.5543775488972429E-4</v>
      </c>
      <c r="DN464" s="240">
        <f t="shared" ca="1" si="967"/>
        <v>-2.7741489466828111E-4</v>
      </c>
      <c r="DO464" s="240">
        <f t="shared" ca="1" si="968"/>
        <v>-1.0181734524408633E-4</v>
      </c>
      <c r="DP464" s="240">
        <f t="shared" ca="1" si="969"/>
        <v>4.439035250422048E-4</v>
      </c>
      <c r="DQ464" s="240">
        <f t="shared" ca="1" si="970"/>
        <v>-6.2404021591384667E-4</v>
      </c>
      <c r="DR464" s="240">
        <f t="shared" ca="1" si="971"/>
        <v>5.7650808161179012E-4</v>
      </c>
      <c r="DS464" s="240">
        <f t="shared" ca="1" si="972"/>
        <v>-3.1864828845606962E-4</v>
      </c>
      <c r="DT464" s="240">
        <f t="shared" ca="1" si="973"/>
        <v>-5.5464078854961944E-5</v>
      </c>
      <c r="DU464" s="240">
        <f t="shared" ca="1" si="974"/>
        <v>4.0934146555055749E-4</v>
      </c>
      <c r="DV464" s="240">
        <f t="shared" ca="1" si="975"/>
        <v>-6.1387865239975455E-4</v>
      </c>
      <c r="DW464" s="240">
        <f t="shared" ca="1" si="976"/>
        <v>5.9445426108943069E-4</v>
      </c>
      <c r="DX464" s="240">
        <f t="shared" ca="1" si="977"/>
        <v>-3.5815489956019187E-4</v>
      </c>
      <c r="DY464" s="240">
        <f t="shared" ca="1" si="978"/>
        <v>-8.8102478169693502E-6</v>
      </c>
      <c r="DZ464" s="240">
        <f t="shared" ca="1" si="979"/>
        <v>3.7256114919067445E-4</v>
      </c>
      <c r="EA464" s="240">
        <f t="shared" ca="1" si="980"/>
        <v>-6.0039042728024636E-4</v>
      </c>
      <c r="EB464" s="240">
        <f t="shared" ca="1" si="981"/>
        <v>6.0917904142115259E-4</v>
      </c>
      <c r="EC464" s="240">
        <f t="shared" ca="1" si="982"/>
        <v>-3.9572063823209024E-4</v>
      </c>
      <c r="ED464" s="240">
        <f t="shared" ca="1" si="983"/>
        <v>3.7891326717286357E-5</v>
      </c>
      <c r="EE464" s="240">
        <f t="shared" ca="1" si="984"/>
        <v>3.3376189168365282E-4</v>
      </c>
      <c r="EF464" s="240">
        <f t="shared" ca="1" si="985"/>
        <v>-5.8364863441590672E-4</v>
      </c>
      <c r="EG464" s="240">
        <f t="shared" ca="1" si="986"/>
        <v>6.2060262774654479E-4</v>
      </c>
      <c r="EH464" s="240">
        <f t="shared" ca="1" si="987"/>
        <v>-4.3114193247916551E-4</v>
      </c>
      <c r="EI464" s="240">
        <f t="shared" ca="1" si="988"/>
        <v>8.438756486905724E-5</v>
      </c>
      <c r="EJ464" s="240">
        <f t="shared" ca="1" si="989"/>
        <v>2.9315394956762455E-4</v>
      </c>
      <c r="EK464" s="240">
        <f t="shared" ca="1" si="990"/>
        <v>-5.6374399903281981E-4</v>
      </c>
      <c r="EL464" s="240">
        <f t="shared" ca="1" si="991"/>
        <v>6.2866311466154036E-4</v>
      </c>
      <c r="EM464" s="240">
        <f t="shared" ca="1" si="992"/>
        <v>-4.6422683123886922E-4</v>
      </c>
      <c r="EN464" s="240">
        <f t="shared" ca="1" si="993"/>
        <v>1.3042649949524294E-4</v>
      </c>
      <c r="EO464" s="240">
        <f t="shared" ca="1" si="994"/>
        <v>2.509573807992321E-4</v>
      </c>
      <c r="EP464" s="240">
        <f t="shared" ca="1" si="995"/>
        <v>-5.4078438607471668E-4</v>
      </c>
      <c r="EQ464" s="240">
        <f t="shared" ca="1" si="996"/>
        <v>6.3331682168916287E-4</v>
      </c>
      <c r="ER464" s="240">
        <f t="shared" ca="1" si="997"/>
        <v>-4.9479604457826028E-4</v>
      </c>
      <c r="ES464" s="240">
        <f t="shared" ca="1" si="998"/>
        <v>1.757586416201702E-4</v>
      </c>
      <c r="ET464" s="240">
        <f t="shared" ca="1" si="999"/>
        <v>2.0740085224068357E-4</v>
      </c>
      <c r="EU464" s="240">
        <f t="shared" ca="1" si="1000"/>
        <v>-5.1489421567349827E-4</v>
      </c>
      <c r="EV464" s="240">
        <f t="shared" ca="1" si="1001"/>
        <v>6.3453852998782774E-4</v>
      </c>
      <c r="EW464" s="240">
        <f t="shared" ca="1" si="1002"/>
        <v>-5.2268391528165594E-4</v>
      </c>
      <c r="EX464" s="240">
        <f t="shared" ca="1" si="1003"/>
        <v>2.2013833243793461E-4</v>
      </c>
      <c r="EY464" s="240">
        <f t="shared" ca="1" si="1004"/>
        <v>1.6272040049408932E-4</v>
      </c>
      <c r="EZ464" s="240">
        <f t="shared" ca="1" si="1005"/>
        <v>-4.8621378890576096E-4</v>
      </c>
      <c r="FA464" s="240">
        <f t="shared" ca="1" si="1006"/>
        <v>6.3232161901440747E-4</v>
      </c>
      <c r="FB464" s="240">
        <f t="shared" ca="1" si="1007"/>
        <v>-5.4773931656143591E-4</v>
      </c>
      <c r="FC464" s="240">
        <f t="shared" ca="1" si="1008"/>
        <v>2.6332507455889049E-4</v>
      </c>
      <c r="FD464" s="240">
        <f t="shared" ca="1" si="1009"/>
        <v>1.1715815279869577E-4</v>
      </c>
      <c r="FE464" s="240">
        <f t="shared" ca="1" si="1010"/>
        <v>-4.5489852748913166E-4</v>
      </c>
      <c r="FF464" s="240">
        <f t="shared" ca="1" si="1011"/>
        <v>6.2667810240154599E-4</v>
      </c>
      <c r="FG464" s="240">
        <f t="shared" ca="1" si="1012"/>
        <v>-5.6982647102719972E-4</v>
      </c>
      <c r="FH464" s="240">
        <f t="shared" ca="1" si="1013"/>
        <v>3.0508483528563716E-4</v>
      </c>
      <c r="FI464" s="240">
        <f t="shared" ca="1" si="1014"/>
        <v>7.0961014922396652E-5</v>
      </c>
      <c r="FJ464" s="240">
        <f t="shared" ca="1" si="1015"/>
        <v>-4.2111813153841498E-4</v>
      </c>
      <c r="FK464" s="240">
        <f t="shared" ca="1" si="1016"/>
        <v>6.1763856285473732E-4</v>
      </c>
      <c r="FL464" s="240">
        <f t="shared" ca="1" si="1017"/>
        <v>-5.888256864751949E-4</v>
      </c>
      <c r="FM464" s="240">
        <f t="shared" ca="1" si="1018"/>
        <v>3.4519131485662142E-4</v>
      </c>
      <c r="FN464" s="240">
        <f t="shared" ca="1" si="1019"/>
        <v>2.4379333157984766E-5</v>
      </c>
      <c r="FO464" s="240">
        <f t="shared" ca="1" si="1020"/>
        <v>-3.8505565994611314E-4</v>
      </c>
      <c r="FP464" s="240">
        <f t="shared" ca="1" si="1021"/>
        <v>6.052519864219952E-4</v>
      </c>
      <c r="FQ464" s="240">
        <f t="shared" ca="1" si="1022"/>
        <v>-6.0463400451079641E-4</v>
      </c>
      <c r="FR464" s="240">
        <f t="shared" ca="1" si="1023"/>
        <v>3.8342717278411746E-4</v>
      </c>
      <c r="FS464" s="240">
        <f t="shared" ca="1" si="1024"/>
        <v>-2.23344623250635E-5</v>
      </c>
      <c r="FT464" s="240">
        <f t="shared" ca="1" si="1025"/>
        <v>-3.4690653837033184E-4</v>
      </c>
      <c r="FU464" s="240">
        <f t="shared" ca="1" si="1026"/>
        <v>5.8958549703421403E-4</v>
      </c>
      <c r="FV464" s="240">
        <f t="shared" ca="1" si="1027"/>
        <v>-6.1716575848887927E-4</v>
      </c>
      <c r="FW464" s="240">
        <f t="shared" ca="1" si="1028"/>
        <v>4.1958520564116126E-4</v>
      </c>
      <c r="FX464" s="240">
        <f t="shared" ca="1" si="1029"/>
        <v>-6.8927225421691932E-5</v>
      </c>
      <c r="FY464" s="240">
        <f t="shared" ca="1" si="1030"/>
        <v>-3.0687750020623011E-4</v>
      </c>
      <c r="FZ464" s="240">
        <f t="shared" ca="1" si="1031"/>
        <v>5.7072399275478775E-4</v>
      </c>
      <c r="GA464" s="240">
        <f t="shared" ca="1" si="1032"/>
        <v>-6.2635303774885207E-4</v>
      </c>
      <c r="GB464" s="240">
        <f t="shared" ca="1" si="1033"/>
        <v>4.534694699148738E-4</v>
      </c>
      <c r="GC464" s="240">
        <f t="shared" ca="1" si="1034"/>
        <v>-1.1514646591172479E-4</v>
      </c>
      <c r="GD464" s="240">
        <f t="shared" ca="1" si="1035"/>
        <v>-2.6518546627983996E-4</v>
      </c>
      <c r="GE464" s="240">
        <f t="shared" ca="1" si="1036"/>
        <v>5.4876968570958748E-4</v>
      </c>
      <c r="GF464" s="240">
        <f t="shared" ca="1" si="1037"/>
        <v>-6.3214605562839522E-4</v>
      </c>
      <c r="GG464" s="240">
        <f t="shared" ca="1" si="1038"/>
        <v>4.8489634384131118E-4</v>
      </c>
      <c r="GH464" s="240">
        <f t="shared" ca="1" si="1039"/>
        <v>-1.6074171772639044E-4</v>
      </c>
      <c r="GI464" s="240">
        <f t="shared" ca="1" si="1040"/>
        <v>-2.2205636933531568E-4</v>
      </c>
      <c r="GJ464" s="240">
        <f t="shared" ca="1" si="1041"/>
        <v>5.2384154819068321E-4</v>
      </c>
      <c r="GK464" s="240">
        <f t="shared" ca="1" si="1042"/>
        <v>-6.3451341926169726E-4</v>
      </c>
      <c r="GL464" s="240">
        <f t="shared" ca="1" si="1043"/>
        <v>5.1369552246780773E-4</v>
      </c>
      <c r="GM464" s="240">
        <f t="shared" ca="1" si="1044"/>
        <v>-2.054658962456131E-4</v>
      </c>
      <c r="GN464" s="240">
        <f t="shared" ca="1" si="1045"/>
        <v>-1.7772392968585211E-4</v>
      </c>
      <c r="GO464" s="240">
        <f t="shared" ca="1" si="1046"/>
        <v>4.9607466793512908E-4</v>
      </c>
      <c r="GP464" s="240">
        <f t="shared" ca="1" si="1047"/>
        <v>-6.3344229970011467E-4</v>
      </c>
      <c r="GQ464" s="240">
        <f t="shared" ca="1" si="1048"/>
        <v>5.3971094055012508E-4</v>
      </c>
      <c r="GR464" s="240">
        <f t="shared" ca="1" si="1049"/>
        <v>-2.4907663727097708E-4</v>
      </c>
      <c r="GS464" s="240">
        <f t="shared" ca="1" si="1050"/>
        <v>-1.3242838866292015E-4</v>
      </c>
      <c r="GT464" s="240">
        <f t="shared" ca="1" si="1051"/>
        <v>4.6561951607282539E-4</v>
      </c>
      <c r="GU464" s="240">
        <f t="shared" ca="1" si="1052"/>
        <v>-6.2893850143336109E-4</v>
      </c>
      <c r="GV464" s="240">
        <f t="shared" ca="1" si="1053"/>
        <v>5.6280161828363082E-4</v>
      </c>
      <c r="GW464" s="240">
        <f t="shared" ca="1" si="1054"/>
        <v>-2.91337610418285E-4</v>
      </c>
      <c r="GX464" s="240">
        <f t="shared" ca="1" si="1055"/>
        <v>-8.6415206727881157E-5</v>
      </c>
      <c r="GY464" s="240">
        <f t="shared" ca="1" si="1056"/>
        <v>4.3264113171042782E-4</v>
      </c>
      <c r="GZ464" s="240">
        <f t="shared" ca="1" si="1057"/>
        <v>-6.2102643093445793E-4</v>
      </c>
      <c r="HA464" s="240">
        <f t="shared" ca="1" si="1058"/>
        <v>5.8284242528505064E-4</v>
      </c>
      <c r="HB464" s="240">
        <f t="shared" ca="1" si="1059"/>
        <v>-3.3201979981251534E-4</v>
      </c>
      <c r="HC464" s="240">
        <f t="shared" ca="1" si="1060"/>
        <v>-3.9933733300379822E-5</v>
      </c>
      <c r="HD464" s="240">
        <f t="shared" ca="1" si="1061"/>
        <v>3.9731822757013002E-4</v>
      </c>
      <c r="HE464" s="240">
        <f t="shared" ca="1" si="1062"/>
        <v>-6.0974896439896359E-4</v>
      </c>
      <c r="HF464" s="240">
        <f t="shared" ca="1" si="1063"/>
        <v>5.9972475868484373E-4</v>
      </c>
      <c r="HG464" s="240">
        <f t="shared" ca="1" si="1064"/>
        <v>-3.7090274514452545E-4</v>
      </c>
      <c r="HH464" s="240">
        <f t="shared" ca="1" si="1065"/>
        <v>6.7641444879114001E-6</v>
      </c>
      <c r="HI464" s="240">
        <f t="shared" ca="1" si="1066"/>
        <v>3.5984222152996693E-4</v>
      </c>
      <c r="HJ464" s="240">
        <f t="shared" ca="1" si="1067"/>
        <v>-5.9516721539515567E-4</v>
      </c>
      <c r="HK464" s="240">
        <f t="shared" ca="1" si="1068"/>
        <v>6.1335713165562231E-4</v>
      </c>
      <c r="HL464" s="240">
        <f t="shared" ca="1" si="1069"/>
        <v>-4.0777573636455308E-4</v>
      </c>
      <c r="HM464" s="240">
        <f t="shared" ca="1" si="1070"/>
        <v>5.342536679108747E-5</v>
      </c>
      <c r="HN464" s="240">
        <f t="shared" ca="1" si="1071"/>
        <v>3.2041619931360069E-4</v>
      </c>
      <c r="HO464" s="240">
        <f t="shared" ca="1" si="1072"/>
        <v>-5.7736020368424901E-4</v>
      </c>
      <c r="HP464" s="240">
        <f t="shared" ca="1" si="1073"/>
        <v>6.2366566918707156E-4</v>
      </c>
      <c r="HQ464" s="240">
        <f t="shared" ca="1" si="1074"/>
        <v>-4.4243895553846619E-4</v>
      </c>
      <c r="HR464" s="240">
        <f t="shared" ca="1" si="1075"/>
        <v>9.9797072402780542E-5</v>
      </c>
      <c r="HS464" s="240">
        <f t="shared" ca="1" si="1076"/>
        <v>2.792538139515169E-4</v>
      </c>
      <c r="HT464" s="240">
        <f t="shared" ca="1" si="1077"/>
        <v>-5.5642442700560603E-4</v>
      </c>
      <c r="HU464" s="240">
        <f t="shared" ca="1" si="1078"/>
        <v>6.305945084211813E-4</v>
      </c>
      <c r="HV464" s="240">
        <f t="shared" ca="1" si="1079"/>
        <v>-4.7470455967829731E-4</v>
      </c>
      <c r="HW464" s="240">
        <f t="shared" ca="1" si="1080"/>
        <v>1.4562796903237201E-4</v>
      </c>
      <c r="HX464" s="240">
        <f t="shared" ca="1" si="1081"/>
        <v>2.3657812797634988E-4</v>
      </c>
      <c r="HY464" s="240">
        <f t="shared" ca="1" si="1082"/>
        <v>-5.3247333814691476E-4</v>
      </c>
      <c r="HZ464" s="240">
        <f t="shared" ca="1" si="1083"/>
        <v>6.3410610137778784E-4</v>
      </c>
      <c r="IA464" s="240">
        <f t="shared" ca="1" si="1084"/>
        <v>-5.0439769867953704E-4</v>
      </c>
      <c r="IB464" s="240">
        <f t="shared" ca="1" si="1085"/>
        <v>1.9066969508025822E-4</v>
      </c>
      <c r="IC464" s="240">
        <f t="shared" ca="1" si="1086"/>
        <v>1.9262040462786326E-4</v>
      </c>
      <c r="ID464" s="240">
        <f t="shared" ca="1" si="1087"/>
        <v>-5.05636730133959E-4</v>
      </c>
      <c r="IE464" s="240">
        <f t="shared" ca="1" si="1088"/>
        <v>6.250464353459665E-4</v>
      </c>
      <c r="IF464" s="240">
        <f t="shared" ca="1" si="1089"/>
        <v>-5.313574628493374E-4</v>
      </c>
      <c r="IG464" s="240">
        <f t="shared" ca="1" si="1090"/>
        <v>2.3467816553031379E-4</v>
      </c>
      <c r="IH464" s="240">
        <f t="shared" ca="1" si="1091"/>
        <v>1.4761885461763016E-4</v>
      </c>
      <c r="II464" s="240">
        <f t="shared" ca="1" si="1092"/>
        <v>-4.7606003287067254E-4</v>
      </c>
      <c r="IJ464" s="240">
        <f t="shared" ca="1" si="1093"/>
        <v>6.3082005142943323E-4</v>
      </c>
      <c r="IK464" s="240">
        <f t="shared" ca="1" si="1094"/>
        <v>-5.5543775488971496E-4</v>
      </c>
      <c r="IL464" s="240">
        <f t="shared" ca="1" si="1095"/>
        <v>2.7741489466823134E-4</v>
      </c>
      <c r="IM464" s="240">
        <f t="shared" ca="1" si="1096"/>
        <v>1.0181734524406977E-4</v>
      </c>
      <c r="IN464" s="240">
        <f t="shared" ca="1" si="1097"/>
        <v>-4.4390352504221852E-4</v>
      </c>
      <c r="IO464" s="240">
        <f t="shared" ca="1" si="1098"/>
        <v>6.2404021591385675E-4</v>
      </c>
      <c r="IP464" s="240">
        <f t="shared" ca="1" si="1099"/>
        <v>-5.7650808161179717E-4</v>
      </c>
      <c r="IQ464" s="240">
        <f t="shared" ca="1" si="1100"/>
        <v>3.1864828845605292E-4</v>
      </c>
      <c r="IR464" s="240">
        <f t="shared" ca="1" si="1101"/>
        <v>5.5464078854981148E-5</v>
      </c>
      <c r="IS464" s="240">
        <f t="shared" ca="1" si="1102"/>
        <v>-4.0934146555059978E-4</v>
      </c>
      <c r="IT464" s="240">
        <f t="shared" ca="1" si="1103"/>
        <v>6.1387865239975032E-4</v>
      </c>
      <c r="IU464" s="240">
        <f t="shared" ca="1" si="1104"/>
        <v>-5.9445426108942396E-4</v>
      </c>
      <c r="IV464" s="240">
        <f t="shared" ca="1" si="1105"/>
        <v>3.5815489956014622E-4</v>
      </c>
      <c r="IW464" s="240">
        <f t="shared" ca="1" si="1106"/>
        <v>8.8102478169525586E-6</v>
      </c>
      <c r="IX464" s="240">
        <f t="shared" ca="1" si="1107"/>
        <v>-3.7256114919069006E-4</v>
      </c>
      <c r="IY464" s="240">
        <f t="shared" ca="1" si="1108"/>
        <v>6.0039042728025275E-4</v>
      </c>
      <c r="IZ464" s="240">
        <f t="shared" ca="1" si="1109"/>
        <v>-6.0917904142113719E-4</v>
      </c>
      <c r="JA464" s="240">
        <f t="shared" ca="1" si="1110"/>
        <v>3.9572063823210341E-4</v>
      </c>
      <c r="JB464" s="240">
        <f t="shared" ca="1" si="1111"/>
        <v>-3.7891326717267112E-5</v>
      </c>
    </row>
    <row r="465" spans="2:262">
      <c r="B465" s="248">
        <v>104</v>
      </c>
      <c r="C465" s="247">
        <f t="shared" si="1112"/>
        <v>2.0312500000000014E-3</v>
      </c>
      <c r="D465" s="244">
        <f t="shared" ca="1" si="855"/>
        <v>79.572995360460141</v>
      </c>
      <c r="E465" s="243">
        <f ca="1">DF361</f>
        <v>-0.42700463953986362</v>
      </c>
      <c r="F465" s="242">
        <v>104</v>
      </c>
      <c r="G465" s="240">
        <f t="shared" ca="1" si="856"/>
        <v>-2.2238853977356177E-4</v>
      </c>
      <c r="H465" s="240">
        <f t="shared" ca="1" si="857"/>
        <v>3.897106543240487E-4</v>
      </c>
      <c r="I465" s="240">
        <f t="shared" ca="1" si="858"/>
        <v>-4.2567659354841435E-4</v>
      </c>
      <c r="J465" s="240">
        <f t="shared" ca="1" si="859"/>
        <v>3.1816365008388781E-4</v>
      </c>
      <c r="K465" s="240">
        <f t="shared" ca="1" si="860"/>
        <v>-1.0341022001961132E-4</v>
      </c>
      <c r="L465" s="240">
        <f t="shared" ca="1" si="861"/>
        <v>-1.4619873898823351E-4</v>
      </c>
      <c r="M465" s="240">
        <f t="shared" ca="1" si="862"/>
        <v>3.4652983767094594E-4</v>
      </c>
      <c r="N465" s="240">
        <f t="shared" ca="1" si="863"/>
        <v>-4.3005932057081799E-4</v>
      </c>
      <c r="O465" s="240">
        <f t="shared" ca="1" si="864"/>
        <v>3.6863267541328143E-4</v>
      </c>
      <c r="P465" s="240">
        <f t="shared" ca="1" si="865"/>
        <v>-1.8295441484504486E-4</v>
      </c>
      <c r="Q465" s="240">
        <f t="shared" ca="1" si="866"/>
        <v>-6.4390602652784025E-5</v>
      </c>
      <c r="R465" s="240">
        <f t="shared" ca="1" si="867"/>
        <v>2.9003207369232131E-4</v>
      </c>
      <c r="S465" s="240">
        <f t="shared" ca="1" si="868"/>
        <v>-4.1791510908373059E-4</v>
      </c>
      <c r="T465" s="240">
        <f t="shared" ca="1" si="869"/>
        <v>4.0493535375812982E-4</v>
      </c>
      <c r="U465" s="241">
        <f t="shared" ca="1" si="870"/>
        <v>-2.5546777411000174E-4</v>
      </c>
      <c r="V465" s="240">
        <f t="shared" ca="1" si="871"/>
        <v>1.9892028431944464E-5</v>
      </c>
      <c r="W465" s="240">
        <f t="shared" ca="1" si="872"/>
        <v>2.2238853977356166E-4</v>
      </c>
      <c r="X465" s="240">
        <f t="shared" ca="1" si="873"/>
        <v>-3.8971065432404908E-4</v>
      </c>
      <c r="Y465" s="240">
        <f t="shared" ca="1" si="874"/>
        <v>4.2567659354841457E-4</v>
      </c>
      <c r="Z465" s="240">
        <f t="shared" ca="1" si="875"/>
        <v>-3.1816365008388836E-4</v>
      </c>
      <c r="AA465" s="240">
        <f t="shared" ca="1" si="876"/>
        <v>1.034102200196114E-4</v>
      </c>
      <c r="AB465" s="240">
        <f t="shared" ca="1" si="877"/>
        <v>1.4619873898823126E-4</v>
      </c>
      <c r="AC465" s="240">
        <f t="shared" ca="1" si="878"/>
        <v>-3.465298376709454E-4</v>
      </c>
      <c r="AD465" s="240">
        <f t="shared" ca="1" si="879"/>
        <v>4.3005932057081793E-4</v>
      </c>
      <c r="AE465" s="240">
        <f t="shared" ca="1" si="880"/>
        <v>-3.6863267541328176E-4</v>
      </c>
      <c r="AF465" s="240">
        <f t="shared" ca="1" si="881"/>
        <v>1.8295441484504423E-4</v>
      </c>
      <c r="AG465" s="240">
        <f t="shared" ca="1" si="882"/>
        <v>6.4390602652786207E-5</v>
      </c>
      <c r="AH465" s="240">
        <f t="shared" ca="1" si="883"/>
        <v>-2.9003207369231838E-4</v>
      </c>
      <c r="AI465" s="240">
        <f t="shared" ca="1" si="884"/>
        <v>4.1791510908372972E-4</v>
      </c>
      <c r="AJ465" s="240">
        <f t="shared" ca="1" si="885"/>
        <v>-4.0493535375813009E-4</v>
      </c>
      <c r="AK465" s="240">
        <f t="shared" ca="1" si="886"/>
        <v>2.5546777411000244E-4</v>
      </c>
      <c r="AL465" s="240">
        <f t="shared" ca="1" si="887"/>
        <v>-1.9892028431945307E-5</v>
      </c>
      <c r="AM465" s="240">
        <f t="shared" ca="1" si="888"/>
        <v>-2.2238853977356093E-4</v>
      </c>
      <c r="AN465" s="240">
        <f t="shared" ca="1" si="889"/>
        <v>3.897106543240487E-4</v>
      </c>
      <c r="AO465" s="240">
        <f t="shared" ca="1" si="890"/>
        <v>-4.256765935484143E-4</v>
      </c>
      <c r="AP465" s="240">
        <f t="shared" ca="1" si="891"/>
        <v>3.1816365008388678E-4</v>
      </c>
      <c r="AQ465" s="240">
        <f t="shared" ca="1" si="892"/>
        <v>-1.0341022001961519E-4</v>
      </c>
      <c r="AR465" s="240">
        <f t="shared" ca="1" si="893"/>
        <v>-1.4619873898823047E-4</v>
      </c>
      <c r="AS465" s="240">
        <f t="shared" ca="1" si="894"/>
        <v>3.4652983767094491E-4</v>
      </c>
      <c r="AT465" s="240">
        <f t="shared" ca="1" si="895"/>
        <v>-4.3005932057081788E-4</v>
      </c>
      <c r="AU465" s="240">
        <f t="shared" ca="1" si="896"/>
        <v>3.6863267541328219E-4</v>
      </c>
      <c r="AV465" s="240">
        <f t="shared" ca="1" si="897"/>
        <v>-1.8295441484504502E-4</v>
      </c>
      <c r="AW465" s="240">
        <f t="shared" ca="1" si="898"/>
        <v>-6.4390602652785394E-5</v>
      </c>
      <c r="AX465" s="240">
        <f t="shared" ca="1" si="899"/>
        <v>2.9003207369231778E-4</v>
      </c>
      <c r="AY465" s="240">
        <f t="shared" ca="1" si="900"/>
        <v>-4.1791510908372956E-4</v>
      </c>
      <c r="AZ465" s="240">
        <f t="shared" ca="1" si="901"/>
        <v>4.0493535375813047E-4</v>
      </c>
      <c r="BA465" s="240">
        <f t="shared" ca="1" si="902"/>
        <v>-2.5546777411000315E-4</v>
      </c>
      <c r="BB465" s="240">
        <f t="shared" ca="1" si="903"/>
        <v>1.9892028431946147E-5</v>
      </c>
      <c r="BC465" s="240">
        <f t="shared" ca="1" si="904"/>
        <v>2.2238853977356023E-4</v>
      </c>
      <c r="BD465" s="240">
        <f t="shared" ca="1" si="905"/>
        <v>-3.8971065432404827E-4</v>
      </c>
      <c r="BE465" s="240">
        <f t="shared" ca="1" si="906"/>
        <v>4.2567659354841533E-4</v>
      </c>
      <c r="BF465" s="240">
        <f t="shared" ca="1" si="907"/>
        <v>-3.1816365008388743E-4</v>
      </c>
      <c r="BG465" s="240">
        <f t="shared" ca="1" si="908"/>
        <v>1.0341022001961601E-4</v>
      </c>
      <c r="BH465" s="240">
        <f t="shared" ca="1" si="909"/>
        <v>1.4619873898823543E-4</v>
      </c>
      <c r="BI465" s="240">
        <f t="shared" ca="1" si="910"/>
        <v>-3.4652983767094437E-4</v>
      </c>
      <c r="BJ465" s="240">
        <f t="shared" ca="1" si="911"/>
        <v>4.3005932057081756E-4</v>
      </c>
      <c r="BK465" s="240">
        <f t="shared" ca="1" si="912"/>
        <v>-3.6863267541328268E-4</v>
      </c>
      <c r="BL465" s="240">
        <f t="shared" ca="1" si="913"/>
        <v>1.8295441484505128E-4</v>
      </c>
      <c r="BM465" s="240">
        <f t="shared" ca="1" si="914"/>
        <v>6.4390602652784554E-5</v>
      </c>
      <c r="BN465" s="240">
        <f t="shared" ca="1" si="915"/>
        <v>-2.9003207369231713E-4</v>
      </c>
      <c r="BO465" s="240">
        <f t="shared" ca="1" si="916"/>
        <v>4.179151090837308E-4</v>
      </c>
      <c r="BP465" s="240">
        <f t="shared" ca="1" si="917"/>
        <v>-4.0493535375813074E-4</v>
      </c>
      <c r="BQ465" s="240">
        <f t="shared" ca="1" si="918"/>
        <v>2.5546777410999887E-4</v>
      </c>
      <c r="BR465" s="240">
        <f t="shared" ca="1" si="919"/>
        <v>-1.9892028431946991E-5</v>
      </c>
      <c r="BS465" s="240">
        <f t="shared" ca="1" si="920"/>
        <v>-2.2238853977355429E-4</v>
      </c>
      <c r="BT465" s="240">
        <f t="shared" ca="1" si="921"/>
        <v>3.89710654324048E-4</v>
      </c>
      <c r="BU465" s="240">
        <f t="shared" ca="1" si="922"/>
        <v>-4.2567659354841544E-4</v>
      </c>
      <c r="BV465" s="240">
        <f t="shared" ca="1" si="923"/>
        <v>3.1816365008388798E-4</v>
      </c>
      <c r="BW465" s="240">
        <f t="shared" ca="1" si="924"/>
        <v>-1.0341022001961684E-4</v>
      </c>
      <c r="BX465" s="240">
        <f t="shared" ca="1" si="925"/>
        <v>-1.4619873898823464E-4</v>
      </c>
      <c r="BY465" s="240">
        <f t="shared" ca="1" si="926"/>
        <v>3.4652983767094388E-4</v>
      </c>
      <c r="BZ465" s="240">
        <f t="shared" ca="1" si="927"/>
        <v>-4.300593205708181E-4</v>
      </c>
      <c r="CA465" s="240">
        <f t="shared" ca="1" si="928"/>
        <v>3.6863267541328311E-4</v>
      </c>
      <c r="CB465" s="240">
        <f t="shared" ca="1" si="929"/>
        <v>-1.8295441484505207E-4</v>
      </c>
      <c r="CC465" s="240">
        <f t="shared" ca="1" si="930"/>
        <v>-6.4390602652783713E-5</v>
      </c>
      <c r="CD465" s="240">
        <f t="shared" ca="1" si="931"/>
        <v>2.9003207369231654E-4</v>
      </c>
      <c r="CE465" s="240">
        <f t="shared" ca="1" si="932"/>
        <v>-4.1791510908373053E-4</v>
      </c>
      <c r="CF465" s="240">
        <f t="shared" ca="1" si="933"/>
        <v>4.0493535375813095E-4</v>
      </c>
      <c r="CG465" s="240">
        <f t="shared" ca="1" si="934"/>
        <v>-2.5546777410999957E-4</v>
      </c>
      <c r="CH465" s="240">
        <f t="shared" ca="1" si="935"/>
        <v>1.9892028431947835E-5</v>
      </c>
      <c r="CI465" s="240">
        <f t="shared" ca="1" si="936"/>
        <v>2.2238853977355356E-4</v>
      </c>
      <c r="CJ465" s="240">
        <f t="shared" ca="1" si="937"/>
        <v>-3.8971065432404762E-4</v>
      </c>
      <c r="CK465" s="240">
        <f t="shared" ca="1" si="938"/>
        <v>4.256765935484156E-4</v>
      </c>
      <c r="CL465" s="240">
        <f t="shared" ca="1" si="939"/>
        <v>-3.1816365008388857E-4</v>
      </c>
      <c r="CM465" s="240">
        <f t="shared" ca="1" si="940"/>
        <v>1.0341022001961767E-4</v>
      </c>
      <c r="CN465" s="240">
        <f t="shared" ca="1" si="941"/>
        <v>1.4619873898823383E-4</v>
      </c>
      <c r="CO465" s="240">
        <f t="shared" ca="1" si="942"/>
        <v>-3.4652983767094345E-4</v>
      </c>
      <c r="CP465" s="240">
        <f t="shared" ca="1" si="943"/>
        <v>4.300593205708175E-4</v>
      </c>
      <c r="CQ465" s="240">
        <f t="shared" ca="1" si="944"/>
        <v>-3.686326754132836E-4</v>
      </c>
      <c r="CR465" s="240">
        <f t="shared" ca="1" si="945"/>
        <v>1.8295441484505285E-4</v>
      </c>
      <c r="CS465" s="240">
        <f t="shared" ca="1" si="946"/>
        <v>6.4390602652782873E-5</v>
      </c>
      <c r="CT465" s="240">
        <f t="shared" ca="1" si="947"/>
        <v>-2.9003207369231588E-4</v>
      </c>
      <c r="CU465" s="240">
        <f t="shared" ca="1" si="948"/>
        <v>4.1791510908373042E-4</v>
      </c>
      <c r="CV465" s="240">
        <f t="shared" ca="1" si="949"/>
        <v>-4.0493535375813128E-4</v>
      </c>
      <c r="CW465" s="240">
        <f t="shared" ca="1" si="950"/>
        <v>2.5546777411000022E-4</v>
      </c>
      <c r="CX465" s="240">
        <f t="shared" ca="1" si="951"/>
        <v>-1.9892028431948678E-5</v>
      </c>
      <c r="CY465" s="240">
        <f t="shared" ca="1" si="952"/>
        <v>-2.223885397735528E-4</v>
      </c>
      <c r="CZ465" s="240">
        <f t="shared" ca="1" si="953"/>
        <v>3.8971065432404724E-4</v>
      </c>
      <c r="DA465" s="240">
        <f t="shared" ca="1" si="954"/>
        <v>-4.2567659354841571E-4</v>
      </c>
      <c r="DB465" s="240">
        <f t="shared" ca="1" si="955"/>
        <v>3.1816365008388911E-4</v>
      </c>
      <c r="DC465" s="240">
        <f t="shared" ca="1" si="956"/>
        <v>-1.0341022001960659E-4</v>
      </c>
      <c r="DD465" s="240">
        <f t="shared" ca="1" si="957"/>
        <v>-1.4619873898822153E-4</v>
      </c>
      <c r="DE465" s="240">
        <f t="shared" ca="1" si="958"/>
        <v>3.4652983767094291E-4</v>
      </c>
      <c r="DF465" s="240">
        <f t="shared" ca="1" si="959"/>
        <v>-4.3005932057081804E-4</v>
      </c>
      <c r="DG465" s="240">
        <f t="shared" ca="1" si="960"/>
        <v>3.6863267541329032E-4</v>
      </c>
      <c r="DH465" s="240">
        <f t="shared" ca="1" si="961"/>
        <v>-1.8295441484505358E-4</v>
      </c>
      <c r="DI465" s="240">
        <f t="shared" ca="1" si="962"/>
        <v>-6.439060265278206E-5</v>
      </c>
      <c r="DJ465" s="240">
        <f t="shared" ca="1" si="963"/>
        <v>2.9003207369232429E-4</v>
      </c>
      <c r="DK465" s="240">
        <f t="shared" ca="1" si="964"/>
        <v>-4.1791510908372723E-4</v>
      </c>
      <c r="DL465" s="240">
        <f t="shared" ca="1" si="965"/>
        <v>4.0493535375813155E-4</v>
      </c>
      <c r="DM465" s="240">
        <f t="shared" ca="1" si="966"/>
        <v>-2.5546777411000093E-4</v>
      </c>
      <c r="DN465" s="240">
        <f t="shared" ca="1" si="967"/>
        <v>1.9892028431961743E-5</v>
      </c>
      <c r="DO465" s="240">
        <f t="shared" ca="1" si="968"/>
        <v>2.2238853977355215E-4</v>
      </c>
      <c r="DP465" s="240">
        <f t="shared" ca="1" si="969"/>
        <v>-3.8971065432404691E-4</v>
      </c>
      <c r="DQ465" s="240">
        <f t="shared" ca="1" si="970"/>
        <v>4.2567659354841403E-4</v>
      </c>
      <c r="DR465" s="240">
        <f t="shared" ca="1" si="971"/>
        <v>-3.181636500838979E-4</v>
      </c>
      <c r="DS465" s="240">
        <f t="shared" ca="1" si="972"/>
        <v>1.0341022001961929E-4</v>
      </c>
      <c r="DT465" s="240">
        <f t="shared" ca="1" si="973"/>
        <v>1.4619873898823226E-4</v>
      </c>
      <c r="DU465" s="240">
        <f t="shared" ca="1" si="974"/>
        <v>-3.4652983767094963E-4</v>
      </c>
      <c r="DV465" s="240">
        <f t="shared" ca="1" si="975"/>
        <v>4.3005932057081739E-4</v>
      </c>
      <c r="DW465" s="240">
        <f t="shared" ca="1" si="976"/>
        <v>-3.6863267541328436E-4</v>
      </c>
      <c r="DX465" s="240">
        <f t="shared" ca="1" si="977"/>
        <v>1.8295441484504328E-4</v>
      </c>
      <c r="DY465" s="240">
        <f t="shared" ca="1" si="978"/>
        <v>6.4390602652769117E-5</v>
      </c>
      <c r="DZ465" s="240">
        <f t="shared" ca="1" si="979"/>
        <v>-2.9003207369231469E-4</v>
      </c>
      <c r="EA465" s="240">
        <f t="shared" ca="1" si="980"/>
        <v>4.1791510908372999E-4</v>
      </c>
      <c r="EB465" s="240">
        <f t="shared" ca="1" si="981"/>
        <v>-4.049353537581277E-4</v>
      </c>
      <c r="EC465" s="240">
        <f t="shared" ca="1" si="982"/>
        <v>2.5546777411001144E-4</v>
      </c>
      <c r="ED465" s="240">
        <f t="shared" ca="1" si="983"/>
        <v>-1.9892028431950362E-5</v>
      </c>
      <c r="EE465" s="240">
        <f t="shared" ca="1" si="984"/>
        <v>-2.2238853977356185E-4</v>
      </c>
      <c r="EF465" s="240">
        <f t="shared" ca="1" si="985"/>
        <v>3.8971065432404133E-4</v>
      </c>
      <c r="EG465" s="240">
        <f t="shared" ca="1" si="986"/>
        <v>-4.2567659354841598E-4</v>
      </c>
      <c r="EH465" s="240">
        <f t="shared" ca="1" si="987"/>
        <v>3.1816365008389025E-4</v>
      </c>
      <c r="EI465" s="240">
        <f t="shared" ca="1" si="988"/>
        <v>-1.0341022001960823E-4</v>
      </c>
      <c r="EJ465" s="240">
        <f t="shared" ca="1" si="989"/>
        <v>-1.4619873898821995E-4</v>
      </c>
      <c r="EK465" s="240">
        <f t="shared" ca="1" si="990"/>
        <v>3.4652983767094188E-4</v>
      </c>
      <c r="EL465" s="240">
        <f t="shared" ca="1" si="991"/>
        <v>-4.3005932057081793E-4</v>
      </c>
      <c r="EM465" s="240">
        <f t="shared" ca="1" si="992"/>
        <v>3.6863267541329114E-4</v>
      </c>
      <c r="EN465" s="240">
        <f t="shared" ca="1" si="993"/>
        <v>-1.8295441484505513E-4</v>
      </c>
      <c r="EO465" s="240">
        <f t="shared" ca="1" si="994"/>
        <v>-6.439060265278038E-5</v>
      </c>
      <c r="EP465" s="240">
        <f t="shared" ca="1" si="995"/>
        <v>2.9003207369232304E-4</v>
      </c>
      <c r="EQ465" s="240">
        <f t="shared" ca="1" si="996"/>
        <v>-4.1791510908372679E-4</v>
      </c>
      <c r="ER465" s="240">
        <f t="shared" ca="1" si="997"/>
        <v>4.0493535375813215E-4</v>
      </c>
      <c r="ES465" s="240">
        <f t="shared" ca="1" si="998"/>
        <v>-2.5546777411000228E-4</v>
      </c>
      <c r="ET465" s="240">
        <f t="shared" ca="1" si="999"/>
        <v>1.9892028431938982E-5</v>
      </c>
      <c r="EU465" s="240">
        <f t="shared" ca="1" si="1000"/>
        <v>2.2238853977355066E-4</v>
      </c>
      <c r="EV465" s="240">
        <f t="shared" ca="1" si="1001"/>
        <v>-3.8971065432404615E-4</v>
      </c>
      <c r="EW465" s="240">
        <f t="shared" ca="1" si="1002"/>
        <v>4.2567659354841424E-4</v>
      </c>
      <c r="EX465" s="240">
        <f t="shared" ca="1" si="1003"/>
        <v>-3.1816365008389903E-4</v>
      </c>
      <c r="EY465" s="240">
        <f t="shared" ca="1" si="1004"/>
        <v>1.0341022001962093E-4</v>
      </c>
      <c r="EZ465" s="240">
        <f t="shared" ca="1" si="1005"/>
        <v>1.4619873898823066E-4</v>
      </c>
      <c r="FA465" s="240">
        <f t="shared" ca="1" si="1006"/>
        <v>-3.4652983767094865E-4</v>
      </c>
      <c r="FB465" s="240">
        <f t="shared" ca="1" si="1007"/>
        <v>4.3005932057081734E-4</v>
      </c>
      <c r="FC465" s="240">
        <f t="shared" ca="1" si="1008"/>
        <v>-3.6863267541328528E-4</v>
      </c>
      <c r="FD465" s="240">
        <f t="shared" ca="1" si="1009"/>
        <v>1.8295441484504483E-4</v>
      </c>
      <c r="FE465" s="240">
        <f t="shared" ca="1" si="1010"/>
        <v>6.439060265276745E-5</v>
      </c>
      <c r="FF465" s="240">
        <f t="shared" ca="1" si="1011"/>
        <v>-2.9003207369231339E-4</v>
      </c>
      <c r="FG465" s="240">
        <f t="shared" ca="1" si="1012"/>
        <v>4.1791510908372956E-4</v>
      </c>
      <c r="FH465" s="240">
        <f t="shared" ca="1" si="1013"/>
        <v>-4.049353537581283E-4</v>
      </c>
      <c r="FI465" s="240">
        <f t="shared" ca="1" si="1014"/>
        <v>2.554677741100128E-4</v>
      </c>
      <c r="FJ465" s="240">
        <f t="shared" ca="1" si="1015"/>
        <v>-1.989202843195205E-5</v>
      </c>
      <c r="FK465" s="240">
        <f t="shared" ca="1" si="1016"/>
        <v>-2.2238853977356042E-4</v>
      </c>
      <c r="FL465" s="240">
        <f t="shared" ca="1" si="1017"/>
        <v>3.8971065432404062E-4</v>
      </c>
      <c r="FM465" s="240">
        <f t="shared" ca="1" si="1018"/>
        <v>-4.256765935484162E-4</v>
      </c>
      <c r="FN465" s="240">
        <f t="shared" ca="1" si="1019"/>
        <v>3.1816365008389139E-4</v>
      </c>
      <c r="FO465" s="240">
        <f t="shared" ca="1" si="1020"/>
        <v>-1.0341022001960987E-4</v>
      </c>
      <c r="FP465" s="240">
        <f t="shared" ca="1" si="1021"/>
        <v>-1.4619873898821835E-4</v>
      </c>
      <c r="FQ465" s="240">
        <f t="shared" ca="1" si="1022"/>
        <v>3.465298376709409E-4</v>
      </c>
      <c r="FR465" s="240">
        <f t="shared" ca="1" si="1023"/>
        <v>-4.3005932057081788E-4</v>
      </c>
      <c r="FS465" s="240">
        <f t="shared" ca="1" si="1024"/>
        <v>3.6863267541329206E-4</v>
      </c>
      <c r="FT465" s="240">
        <f t="shared" ca="1" si="1025"/>
        <v>-1.8295441484505665E-4</v>
      </c>
      <c r="FU465" s="240">
        <f t="shared" ca="1" si="1026"/>
        <v>-6.4390602652778726E-5</v>
      </c>
      <c r="FV465" s="240">
        <f t="shared" ca="1" si="1027"/>
        <v>2.9003207369232179E-4</v>
      </c>
      <c r="FW465" s="240">
        <f t="shared" ca="1" si="1028"/>
        <v>-4.1791510908372647E-4</v>
      </c>
      <c r="FX465" s="240">
        <f t="shared" ca="1" si="1029"/>
        <v>4.0493535375813269E-4</v>
      </c>
      <c r="FY465" s="240">
        <f t="shared" ca="1" si="1030"/>
        <v>-2.5546777411000369E-4</v>
      </c>
      <c r="FZ465" s="240">
        <f t="shared" ca="1" si="1031"/>
        <v>1.9892028431965114E-5</v>
      </c>
      <c r="GA465" s="240">
        <f t="shared" ca="1" si="1032"/>
        <v>2.2238853977354922E-4</v>
      </c>
      <c r="GB465" s="240">
        <f t="shared" ca="1" si="1033"/>
        <v>-3.8971065432404545E-4</v>
      </c>
      <c r="GC465" s="240">
        <f t="shared" ca="1" si="1034"/>
        <v>4.2567659354841451E-4</v>
      </c>
      <c r="GD465" s="240">
        <f t="shared" ca="1" si="1035"/>
        <v>-3.1816365008390017E-4</v>
      </c>
      <c r="GE465" s="240">
        <f t="shared" ca="1" si="1036"/>
        <v>1.0341022001962257E-4</v>
      </c>
      <c r="GF465" s="240">
        <f t="shared" ca="1" si="1037"/>
        <v>1.4619873898822909E-4</v>
      </c>
      <c r="GG465" s="240">
        <f t="shared" ca="1" si="1038"/>
        <v>-3.4652983767094768E-4</v>
      </c>
      <c r="GH465" s="240">
        <f t="shared" ca="1" si="1039"/>
        <v>4.3005932057081728E-4</v>
      </c>
      <c r="GI465" s="240">
        <f t="shared" ca="1" si="1040"/>
        <v>-3.686326754132862E-4</v>
      </c>
      <c r="GJ465" s="240">
        <f t="shared" ca="1" si="1041"/>
        <v>1.8295441484504635E-4</v>
      </c>
      <c r="GK465" s="240">
        <f t="shared" ca="1" si="1042"/>
        <v>6.4390602652765783E-5</v>
      </c>
      <c r="GL465" s="240">
        <f t="shared" ca="1" si="1043"/>
        <v>-2.9003207369231214E-4</v>
      </c>
      <c r="GM465" s="240">
        <f t="shared" ca="1" si="1044"/>
        <v>4.1791510908372912E-4</v>
      </c>
      <c r="GN465" s="240">
        <f t="shared" ca="1" si="1045"/>
        <v>-4.0493535375812884E-4</v>
      </c>
      <c r="GO465" s="240">
        <f t="shared" ca="1" si="1046"/>
        <v>2.5546777411001415E-4</v>
      </c>
      <c r="GP465" s="240">
        <f t="shared" ca="1" si="1047"/>
        <v>-1.9892028431953733E-5</v>
      </c>
      <c r="GQ465" s="240">
        <f t="shared" ca="1" si="1048"/>
        <v>-2.2238853977355895E-4</v>
      </c>
      <c r="GR465" s="240">
        <f t="shared" ca="1" si="1049"/>
        <v>3.8971065432403992E-4</v>
      </c>
      <c r="GS465" s="240">
        <f t="shared" ca="1" si="1050"/>
        <v>-4.2567659354841647E-4</v>
      </c>
      <c r="GT465" s="240">
        <f t="shared" ca="1" si="1051"/>
        <v>3.1816365008389253E-4</v>
      </c>
      <c r="GU465" s="240">
        <f t="shared" ca="1" si="1052"/>
        <v>-1.0341022001961151E-4</v>
      </c>
      <c r="GV465" s="240">
        <f t="shared" ca="1" si="1053"/>
        <v>-1.4619873898821676E-4</v>
      </c>
      <c r="GW465" s="240">
        <f t="shared" ca="1" si="1054"/>
        <v>3.4652983767093993E-4</v>
      </c>
      <c r="GX465" s="240">
        <f t="shared" ca="1" si="1055"/>
        <v>-4.3005932057081777E-4</v>
      </c>
      <c r="GY465" s="240">
        <f t="shared" ca="1" si="1056"/>
        <v>3.6863267541329298E-4</v>
      </c>
      <c r="GZ465" s="240">
        <f t="shared" ca="1" si="1057"/>
        <v>-1.8295441484503602E-4</v>
      </c>
      <c r="HA465" s="240">
        <f t="shared" ca="1" si="1058"/>
        <v>-6.4390602652777032E-5</v>
      </c>
      <c r="HB465" s="240">
        <f t="shared" ca="1" si="1059"/>
        <v>2.9003207369230249E-4</v>
      </c>
      <c r="HC465" s="240">
        <f t="shared" ca="1" si="1060"/>
        <v>-4.1791510908373194E-4</v>
      </c>
      <c r="HD465" s="240">
        <f t="shared" ca="1" si="1061"/>
        <v>4.0493535375813329E-4</v>
      </c>
      <c r="HE465" s="240">
        <f t="shared" ca="1" si="1062"/>
        <v>-2.5546777411002472E-4</v>
      </c>
      <c r="HF465" s="240">
        <f t="shared" ca="1" si="1063"/>
        <v>1.9892028431942356E-5</v>
      </c>
      <c r="HG465" s="240">
        <f t="shared" ca="1" si="1064"/>
        <v>2.2238853977354781E-4</v>
      </c>
      <c r="HH465" s="240">
        <f t="shared" ca="1" si="1065"/>
        <v>-3.8971065432403433E-4</v>
      </c>
      <c r="HI465" s="240">
        <f t="shared" ca="1" si="1066"/>
        <v>4.2567659354841473E-4</v>
      </c>
      <c r="HJ465" s="240">
        <f t="shared" ca="1" si="1067"/>
        <v>-3.1816365008390131E-4</v>
      </c>
      <c r="HK465" s="240">
        <f t="shared" ca="1" si="1068"/>
        <v>1.0341022001960044E-4</v>
      </c>
      <c r="HL465" s="240">
        <f t="shared" ca="1" si="1069"/>
        <v>1.4619873898822752E-4</v>
      </c>
      <c r="HM465" s="240">
        <f t="shared" ca="1" si="1070"/>
        <v>-3.4652983767093212E-4</v>
      </c>
      <c r="HN465" s="240">
        <f t="shared" ca="1" si="1071"/>
        <v>4.3005932057081831E-4</v>
      </c>
      <c r="HO465" s="240">
        <f t="shared" ca="1" si="1072"/>
        <v>-3.6863267541328702E-4</v>
      </c>
      <c r="HP465" s="240">
        <f t="shared" ca="1" si="1073"/>
        <v>1.8295441484507001E-4</v>
      </c>
      <c r="HQ465" s="240">
        <f t="shared" ca="1" si="1074"/>
        <v>6.4390602652788308E-5</v>
      </c>
      <c r="HR465" s="240">
        <f t="shared" ca="1" si="1075"/>
        <v>-2.900320736923109E-4</v>
      </c>
      <c r="HS465" s="240">
        <f t="shared" ca="1" si="1076"/>
        <v>4.1791510908372283E-4</v>
      </c>
      <c r="HT465" s="240">
        <f t="shared" ca="1" si="1077"/>
        <v>-4.0493535375812938E-4</v>
      </c>
      <c r="HU465" s="240">
        <f t="shared" ca="1" si="1078"/>
        <v>2.5546777411001556E-4</v>
      </c>
      <c r="HV465" s="240">
        <f t="shared" ca="1" si="1079"/>
        <v>-1.9892028431979866E-5</v>
      </c>
      <c r="HW465" s="240">
        <f t="shared" ca="1" si="1080"/>
        <v>-2.2238853977355752E-4</v>
      </c>
      <c r="HX465" s="240">
        <f t="shared" ca="1" si="1081"/>
        <v>3.8971065432403916E-4</v>
      </c>
      <c r="HY465" s="240">
        <f t="shared" ca="1" si="1082"/>
        <v>-4.2567659354841305E-4</v>
      </c>
      <c r="HZ465" s="240">
        <f t="shared" ca="1" si="1083"/>
        <v>3.1816365008389367E-4</v>
      </c>
      <c r="IA465" s="240">
        <f t="shared" ca="1" si="1084"/>
        <v>-1.034102200196369E-4</v>
      </c>
      <c r="IB465" s="240">
        <f t="shared" ca="1" si="1085"/>
        <v>-1.461987389882382E-4</v>
      </c>
      <c r="IC465" s="240">
        <f t="shared" ca="1" si="1086"/>
        <v>3.465298376709389E-4</v>
      </c>
      <c r="ID465" s="240">
        <f t="shared" ca="1" si="1087"/>
        <v>-4.3005932057081658E-4</v>
      </c>
      <c r="IE465" s="240">
        <f t="shared" ca="1" si="1088"/>
        <v>2.4997957581296415E-4</v>
      </c>
      <c r="IF465" s="240">
        <f t="shared" ca="1" si="1089"/>
        <v>-1.8295441484505971E-4</v>
      </c>
      <c r="IG465" s="240">
        <f t="shared" ca="1" si="1090"/>
        <v>-6.4390602652751174E-5</v>
      </c>
      <c r="IH465" s="240">
        <f t="shared" ca="1" si="1091"/>
        <v>2.900320736923193E-4</v>
      </c>
      <c r="II465" s="240">
        <f t="shared" ca="1" si="1092"/>
        <v>-4.179151090837256E-4</v>
      </c>
      <c r="IJ465" s="240">
        <f t="shared" ca="1" si="1093"/>
        <v>4.0493535375812553E-4</v>
      </c>
      <c r="IK465" s="240">
        <f t="shared" ca="1" si="1094"/>
        <v>-2.554677741100064E-4</v>
      </c>
      <c r="IL465" s="240">
        <f t="shared" ca="1" si="1095"/>
        <v>1.9892028431968485E-5</v>
      </c>
      <c r="IM465" s="240">
        <f t="shared" ca="1" si="1096"/>
        <v>2.2238853977356727E-4</v>
      </c>
      <c r="IN465" s="240">
        <f t="shared" ca="1" si="1097"/>
        <v>-3.8971065432404398E-4</v>
      </c>
      <c r="IO465" s="240">
        <f t="shared" ca="1" si="1098"/>
        <v>4.2567659354841863E-4</v>
      </c>
      <c r="IP465" s="240">
        <f t="shared" ca="1" si="1099"/>
        <v>-3.1816365008388602E-4</v>
      </c>
      <c r="IQ465" s="240">
        <f t="shared" ca="1" si="1100"/>
        <v>1.0341022001962585E-4</v>
      </c>
      <c r="IR465" s="240">
        <f t="shared" ca="1" si="1101"/>
        <v>1.4619873898820288E-4</v>
      </c>
      <c r="IS465" s="240">
        <f t="shared" ca="1" si="1102"/>
        <v>-3.4652983767094567E-4</v>
      </c>
      <c r="IT465" s="240">
        <f t="shared" ca="1" si="1103"/>
        <v>4.3005932057081712E-4</v>
      </c>
      <c r="IU465" s="240">
        <f t="shared" ca="1" si="1104"/>
        <v>-3.6863267541330051E-4</v>
      </c>
      <c r="IV465" s="240">
        <f t="shared" ca="1" si="1105"/>
        <v>1.8295441484504941E-4</v>
      </c>
      <c r="IW465" s="240">
        <f t="shared" ca="1" si="1106"/>
        <v>6.4390602652762436E-5</v>
      </c>
      <c r="IX465" s="240">
        <f t="shared" ca="1" si="1107"/>
        <v>-2.9003207369232776E-4</v>
      </c>
      <c r="IY465" s="240">
        <f t="shared" ca="1" si="1108"/>
        <v>4.1791510908372831E-4</v>
      </c>
      <c r="IZ465" s="240">
        <f t="shared" ca="1" si="1109"/>
        <v>-4.0493535375813827E-4</v>
      </c>
      <c r="JA465" s="240">
        <f t="shared" ca="1" si="1110"/>
        <v>2.5546777410999719E-4</v>
      </c>
      <c r="JB465" s="240">
        <f t="shared" ca="1" si="1111"/>
        <v>-1.9892028431957108E-5</v>
      </c>
    </row>
    <row r="466" spans="2:262">
      <c r="B466" s="248">
        <v>105</v>
      </c>
      <c r="C466" s="247">
        <f t="shared" si="1112"/>
        <v>2.0507812500000014E-3</v>
      </c>
      <c r="D466" s="244">
        <f t="shared" ca="1" si="855"/>
        <v>79.573992395379889</v>
      </c>
      <c r="E466" s="243">
        <f ca="1">DG361</f>
        <v>-0.42600760462010429</v>
      </c>
      <c r="F466" s="242">
        <v>105</v>
      </c>
      <c r="G466" s="240">
        <f t="shared" ca="1" si="856"/>
        <v>-1.1390555414721293E-4</v>
      </c>
      <c r="H466" s="240">
        <f t="shared" ca="1" si="857"/>
        <v>1.940453391256875E-4</v>
      </c>
      <c r="I466" s="240">
        <f t="shared" ca="1" si="858"/>
        <v>-2.1397423901363817E-4</v>
      </c>
      <c r="J466" s="240">
        <f t="shared" ca="1" si="859"/>
        <v>1.6750845827884288E-4</v>
      </c>
      <c r="K466" s="240">
        <f t="shared" ca="1" si="860"/>
        <v>-6.9065997359086422E-5</v>
      </c>
      <c r="L466" s="240">
        <f t="shared" ca="1" si="861"/>
        <v>-5.0807150066141124E-5</v>
      </c>
      <c r="M466" s="240">
        <f t="shared" ca="1" si="862"/>
        <v>1.5491520110619882E-4</v>
      </c>
      <c r="N466" s="240">
        <f t="shared" ca="1" si="863"/>
        <v>-2.1095416986575353E-4</v>
      </c>
      <c r="O466" s="240">
        <f t="shared" ca="1" si="864"/>
        <v>2.0153556392454977E-4</v>
      </c>
      <c r="P466" s="240">
        <f t="shared" ca="1" si="865"/>
        <v>-1.2958190954677891E-4</v>
      </c>
      <c r="Q466" s="240">
        <f t="shared" ca="1" si="866"/>
        <v>1.7419912620372028E-5</v>
      </c>
      <c r="R466" s="240">
        <f t="shared" ca="1" si="867"/>
        <v>1.0014735897945894E-4</v>
      </c>
      <c r="S466" s="240">
        <f t="shared" ca="1" si="868"/>
        <v>-1.8663961918864879E-4</v>
      </c>
      <c r="T466" s="240">
        <f t="shared" ca="1" si="869"/>
        <v>2.1521893639729573E-4</v>
      </c>
      <c r="U466" s="241">
        <f t="shared" ca="1" si="870"/>
        <v>-1.7701735226036187E-4</v>
      </c>
      <c r="V466" s="240">
        <f t="shared" ca="1" si="871"/>
        <v>8.3888545939164543E-5</v>
      </c>
      <c r="W466" s="240">
        <f t="shared" ca="1" si="872"/>
        <v>3.5270278019727817E-5</v>
      </c>
      <c r="X466" s="240">
        <f t="shared" ca="1" si="873"/>
        <v>-1.4348498620379545E-4</v>
      </c>
      <c r="Y466" s="240">
        <f t="shared" ca="1" si="874"/>
        <v>2.0717732628843552E-4</v>
      </c>
      <c r="Z466" s="240">
        <f t="shared" ca="1" si="875"/>
        <v>-2.0658401930357802E-4</v>
      </c>
      <c r="AA466" s="240">
        <f t="shared" ca="1" si="876"/>
        <v>1.4188916417604789E-4</v>
      </c>
      <c r="AB466" s="240">
        <f t="shared" ca="1" si="877"/>
        <v>-3.3167113145292739E-5</v>
      </c>
      <c r="AC466" s="240">
        <f t="shared" ca="1" si="878"/>
        <v>-8.5846456596365864E-5</v>
      </c>
      <c r="AD466" s="240">
        <f t="shared" ca="1" si="879"/>
        <v>1.7822248298428071E-4</v>
      </c>
      <c r="AE466" s="240">
        <f t="shared" ca="1" si="880"/>
        <v>-2.1529734371748398E-4</v>
      </c>
      <c r="AF466" s="240">
        <f t="shared" ca="1" si="881"/>
        <v>1.8556697387273456E-4</v>
      </c>
      <c r="AG466" s="240">
        <f t="shared" ca="1" si="882"/>
        <v>-9.8256495220474277E-5</v>
      </c>
      <c r="AH466" s="240">
        <f t="shared" ca="1" si="883"/>
        <v>-1.954227328081747E-5</v>
      </c>
      <c r="AI466" s="240">
        <f t="shared" ca="1" si="884"/>
        <v>1.3127721372923975E-4</v>
      </c>
      <c r="AJ466" s="240">
        <f t="shared" ca="1" si="885"/>
        <v>-2.0227777082957468E-4</v>
      </c>
      <c r="AK466" s="240">
        <f t="shared" ca="1" si="886"/>
        <v>2.1051297798301913E-4</v>
      </c>
      <c r="AL466" s="240">
        <f t="shared" ca="1" si="887"/>
        <v>-1.5342750913099917E-4</v>
      </c>
      <c r="AM466" s="240">
        <f t="shared" ca="1" si="888"/>
        <v>4.8734578210394296E-5</v>
      </c>
      <c r="AN466" s="240">
        <f t="shared" ca="1" si="889"/>
        <v>7.1080344827014521E-5</v>
      </c>
      <c r="AO466" s="240">
        <f t="shared" ca="1" si="890"/>
        <v>-1.6883954370295793E-4</v>
      </c>
      <c r="AP466" s="240">
        <f t="shared" ca="1" si="891"/>
        <v>2.1420903607814113E-4</v>
      </c>
      <c r="AQ466" s="240">
        <f t="shared" ca="1" si="892"/>
        <v>-1.9311099197568361E-4</v>
      </c>
      <c r="AR466" s="240">
        <f t="shared" ca="1" si="893"/>
        <v>1.1209198404098681E-4</v>
      </c>
      <c r="AS466" s="240">
        <f t="shared" ca="1" si="894"/>
        <v>3.7083672698015694E-6</v>
      </c>
      <c r="AT466" s="240">
        <f t="shared" ca="1" si="895"/>
        <v>-1.1835803865928116E-4</v>
      </c>
      <c r="AU466" s="240">
        <f t="shared" ca="1" si="896"/>
        <v>1.9628205460471253E-4</v>
      </c>
      <c r="AV466" s="240">
        <f t="shared" ca="1" si="897"/>
        <v>-2.1330114859537455E-4</v>
      </c>
      <c r="AW466" s="240">
        <f t="shared" ca="1" si="898"/>
        <v>1.6413441712060718E-4</v>
      </c>
      <c r="AX466" s="240">
        <f t="shared" ca="1" si="899"/>
        <v>-6.4037946373680699E-5</v>
      </c>
      <c r="AY466" s="240">
        <f t="shared" ca="1" si="900"/>
        <v>-5.5929042510459751E-5</v>
      </c>
      <c r="AZ466" s="240">
        <f t="shared" ca="1" si="901"/>
        <v>1.5854164830560947E-4</v>
      </c>
      <c r="BA466" s="240">
        <f t="shared" ca="1" si="902"/>
        <v>-2.1195991111265907E-4</v>
      </c>
      <c r="BB466" s="240">
        <f t="shared" ca="1" si="903"/>
        <v>1.996085248814728E-4</v>
      </c>
      <c r="BC466" s="240">
        <f t="shared" ca="1" si="904"/>
        <v>-1.2532003668803542E-4</v>
      </c>
      <c r="BD466" s="240">
        <f t="shared" ca="1" si="905"/>
        <v>1.2145634704745933E-5</v>
      </c>
      <c r="BE466" s="240">
        <f t="shared" ca="1" si="906"/>
        <v>1.0479747112298258E-4</v>
      </c>
      <c r="BF466" s="240">
        <f t="shared" ca="1" si="907"/>
        <v>-1.8922266891955618E-4</v>
      </c>
      <c r="BG466" s="240">
        <f t="shared" ca="1" si="908"/>
        <v>2.1493342180252151E-4</v>
      </c>
      <c r="BH466" s="240">
        <f t="shared" ca="1" si="909"/>
        <v>-1.739518664828029E-4</v>
      </c>
      <c r="BI466" s="240">
        <f t="shared" ca="1" si="910"/>
        <v>7.8994287357152772E-5</v>
      </c>
      <c r="BJ466" s="240">
        <f t="shared" ca="1" si="911"/>
        <v>4.0474655866702073E-5</v>
      </c>
      <c r="BK466" s="240">
        <f t="shared" ca="1" si="912"/>
        <v>-1.4738460197962925E-4</v>
      </c>
      <c r="BL466" s="240">
        <f t="shared" ca="1" si="913"/>
        <v>2.0856215702409568E-4</v>
      </c>
      <c r="BM466" s="240">
        <f t="shared" ca="1" si="914"/>
        <v>-2.0502436189632391E-4</v>
      </c>
      <c r="BN466" s="240">
        <f t="shared" ca="1" si="915"/>
        <v>1.3786896919821542E-4</v>
      </c>
      <c r="BO466" s="240">
        <f t="shared" ca="1" si="916"/>
        <v>-2.7933818432504916E-5</v>
      </c>
      <c r="BP466" s="240">
        <f t="shared" ca="1" si="917"/>
        <v>-9.0668997010735859E-5</v>
      </c>
      <c r="BQ466" s="240">
        <f t="shared" ca="1" si="918"/>
        <v>1.8113786919677542E-4</v>
      </c>
      <c r="BR466" s="240">
        <f t="shared" ca="1" si="919"/>
        <v>-2.15400952174526E-4</v>
      </c>
      <c r="BS466" s="240">
        <f t="shared" ca="1" si="920"/>
        <v>1.8282665560888462E-4</v>
      </c>
      <c r="BT466" s="240">
        <f t="shared" ca="1" si="921"/>
        <v>-9.3522551453167218E-5</v>
      </c>
      <c r="BU466" s="240">
        <f t="shared" ca="1" si="922"/>
        <v>-2.4800933555969504E-5</v>
      </c>
      <c r="BV466" s="240">
        <f t="shared" ca="1" si="923"/>
        <v>1.3542886572573111E-4</v>
      </c>
      <c r="BW466" s="240">
        <f t="shared" ca="1" si="924"/>
        <v>-2.0403418653624624E-4</v>
      </c>
      <c r="BX466" s="240">
        <f t="shared" ca="1" si="925"/>
        <v>2.0932915413021189E-4</v>
      </c>
      <c r="BY466" s="240">
        <f t="shared" ca="1" si="926"/>
        <v>-1.4967077781898389E-4</v>
      </c>
      <c r="BZ466" s="240">
        <f t="shared" ca="1" si="927"/>
        <v>4.3570626377918898E-5</v>
      </c>
      <c r="CA466" s="240">
        <f t="shared" ca="1" si="928"/>
        <v>7.6049179747888411E-5</v>
      </c>
      <c r="CB466" s="240">
        <f t="shared" ca="1" si="929"/>
        <v>-1.7207146766655767E-4</v>
      </c>
      <c r="CC466" s="240">
        <f t="shared" ca="1" si="930"/>
        <v>2.1470120612379366E-4</v>
      </c>
      <c r="CD466" s="240">
        <f t="shared" ca="1" si="931"/>
        <v>-1.9071069124764113E-4</v>
      </c>
      <c r="CE466" s="240">
        <f t="shared" ca="1" si="932"/>
        <v>1.0754400873981799E-4</v>
      </c>
      <c r="CF466" s="240">
        <f t="shared" ca="1" si="933"/>
        <v>8.992812837479255E-6</v>
      </c>
      <c r="CG466" s="240">
        <f t="shared" ca="1" si="934"/>
        <v>-1.2273922871455336E-4</v>
      </c>
      <c r="CH466" s="240">
        <f t="shared" ca="1" si="935"/>
        <v>1.9840053711350013E-4</v>
      </c>
      <c r="CI466" s="240">
        <f t="shared" ca="1" si="936"/>
        <v>-2.1249957354104064E-4</v>
      </c>
      <c r="CJ466" s="240">
        <f t="shared" ca="1" si="937"/>
        <v>1.6066150752687874E-4</v>
      </c>
      <c r="CK466" s="240">
        <f t="shared" ca="1" si="938"/>
        <v>-5.8971321323911789E-5</v>
      </c>
      <c r="CL466" s="240">
        <f t="shared" ca="1" si="939"/>
        <v>-6.1017245390892761E-5</v>
      </c>
      <c r="CM466" s="240">
        <f t="shared" ca="1" si="940"/>
        <v>1.6207259594433587E-4</v>
      </c>
      <c r="CN466" s="240">
        <f t="shared" ca="1" si="941"/>
        <v>-2.1283797563480215E-4</v>
      </c>
      <c r="CO466" s="240">
        <f t="shared" ca="1" si="942"/>
        <v>1.9756124912685013E-4</v>
      </c>
      <c r="CP466" s="240">
        <f t="shared" ca="1" si="943"/>
        <v>-1.209826757252078E-4</v>
      </c>
      <c r="CQ466" s="240">
        <f t="shared" ca="1" si="944"/>
        <v>6.8640407129320506E-6</v>
      </c>
      <c r="CR466" s="240">
        <f t="shared" ca="1" si="945"/>
        <v>1.0938445718852824E-4</v>
      </c>
      <c r="CS466" s="240">
        <f t="shared" ca="1" si="946"/>
        <v>-1.9169173799019626E-4</v>
      </c>
      <c r="CT466" s="240">
        <f t="shared" ca="1" si="947"/>
        <v>2.1451843935133198E-4</v>
      </c>
      <c r="CU466" s="240">
        <f t="shared" ca="1" si="948"/>
        <v>-1.7078159860535569E-4</v>
      </c>
      <c r="CV466" s="240">
        <f t="shared" ca="1" si="949"/>
        <v>7.405244557022655E-5</v>
      </c>
      <c r="CW466" s="240">
        <f t="shared" ca="1" si="950"/>
        <v>4.5654653294424072E-5</v>
      </c>
      <c r="CX466" s="240">
        <f t="shared" ca="1" si="951"/>
        <v>-1.5119543878229353E-4</v>
      </c>
      <c r="CY466" s="240">
        <f t="shared" ca="1" si="952"/>
        <v>2.0982135771500511E-4</v>
      </c>
      <c r="CZ466" s="240">
        <f t="shared" ca="1" si="953"/>
        <v>-2.0334120547981909E-4</v>
      </c>
      <c r="DA466" s="240">
        <f t="shared" ca="1" si="954"/>
        <v>1.3376572710859191E-4</v>
      </c>
      <c r="DB466" s="240">
        <f t="shared" ca="1" si="955"/>
        <v>-2.2683697432001527E-5</v>
      </c>
      <c r="DC466" s="240">
        <f t="shared" ca="1" si="956"/>
        <v>-9.5436921811642872E-5</v>
      </c>
      <c r="DD466" s="240">
        <f t="shared" ca="1" si="957"/>
        <v>1.8394414473004963E-4</v>
      </c>
      <c r="DE466" s="240">
        <f t="shared" ca="1" si="958"/>
        <v>-2.1537481115233844E-4</v>
      </c>
      <c r="DF466" s="240">
        <f t="shared" ca="1" si="959"/>
        <v>1.7997620940402156E-4</v>
      </c>
      <c r="DG466" s="240">
        <f t="shared" ca="1" si="960"/>
        <v>-8.8732273197892684E-5</v>
      </c>
      <c r="DH466" s="240">
        <f t="shared" ca="1" si="961"/>
        <v>-3.0044654676120135E-5</v>
      </c>
      <c r="DI466" s="240">
        <f t="shared" ca="1" si="962"/>
        <v>1.3949894043752549E-4</v>
      </c>
      <c r="DJ466" s="240">
        <f t="shared" ca="1" si="963"/>
        <v>-2.0566769967827987E-4</v>
      </c>
      <c r="DK466" s="240">
        <f t="shared" ca="1" si="964"/>
        <v>2.0801923822227631E-4</v>
      </c>
      <c r="DL466" s="240">
        <f t="shared" ca="1" si="965"/>
        <v>-1.4582389042695686E-4</v>
      </c>
      <c r="DM466" s="240">
        <f t="shared" ca="1" si="966"/>
        <v>3.8380429229318106E-5</v>
      </c>
      <c r="DN466" s="240">
        <f t="shared" ca="1" si="967"/>
        <v>8.0972205486549878E-5</v>
      </c>
      <c r="DO466" s="240">
        <f t="shared" ca="1" si="968"/>
        <v>-1.7519974221220531E-4</v>
      </c>
      <c r="DP466" s="240">
        <f t="shared" ca="1" si="969"/>
        <v>2.1506404819107277E-4</v>
      </c>
      <c r="DQ466" s="240">
        <f t="shared" ca="1" si="970"/>
        <v>-1.8819551353032023E-4</v>
      </c>
      <c r="DR466" s="240">
        <f t="shared" ca="1" si="971"/>
        <v>1.0293125294910848E-4</v>
      </c>
      <c r="DS466" s="240">
        <f t="shared" ca="1" si="972"/>
        <v>1.4271841470972687E-5</v>
      </c>
      <c r="DT466" s="240">
        <f t="shared" ca="1" si="973"/>
        <v>-1.2704648524796829E-4</v>
      </c>
      <c r="DU466" s="240">
        <f t="shared" ca="1" si="974"/>
        <v>2.003995105574081E-4</v>
      </c>
      <c r="DV466" s="240">
        <f t="shared" ca="1" si="975"/>
        <v>-2.1156999668947698E-4</v>
      </c>
      <c r="DW466" s="240">
        <f t="shared" ca="1" si="976"/>
        <v>1.5709182144853879E-4</v>
      </c>
      <c r="DX466" s="240">
        <f t="shared" ca="1" si="977"/>
        <v>-5.3869174155260033E-5</v>
      </c>
      <c r="DY466" s="240">
        <f t="shared" ca="1" si="978"/>
        <v>-6.6068693764281149E-5</v>
      </c>
      <c r="DZ466" s="240">
        <f t="shared" ca="1" si="979"/>
        <v>1.6550591711154814E-4</v>
      </c>
      <c r="EA466" s="240">
        <f t="shared" ca="1" si="980"/>
        <v>-2.1358783451894689E-4</v>
      </c>
      <c r="EB466" s="240">
        <f t="shared" ca="1" si="981"/>
        <v>1.9539496986304555E-4</v>
      </c>
      <c r="EC466" s="240">
        <f t="shared" ca="1" si="982"/>
        <v>-1.1657243932235951E-4</v>
      </c>
      <c r="ED466" s="240">
        <f t="shared" ca="1" si="983"/>
        <v>1.5783120796557154E-6</v>
      </c>
      <c r="EE466" s="240">
        <f t="shared" ca="1" si="984"/>
        <v>1.1390555414721188E-4</v>
      </c>
      <c r="EF466" s="240">
        <f t="shared" ca="1" si="985"/>
        <v>-1.9404533912568687E-4</v>
      </c>
      <c r="EG466" s="240">
        <f t="shared" ca="1" si="986"/>
        <v>2.1397423901363836E-4</v>
      </c>
      <c r="EH466" s="240">
        <f t="shared" ca="1" si="987"/>
        <v>-1.6750845827884401E-4</v>
      </c>
      <c r="EI466" s="240">
        <f t="shared" ca="1" si="988"/>
        <v>6.9065997359088143E-5</v>
      </c>
      <c r="EJ466" s="240">
        <f t="shared" ca="1" si="989"/>
        <v>5.0807150066138982E-5</v>
      </c>
      <c r="EK466" s="240">
        <f t="shared" ca="1" si="990"/>
        <v>-1.5491520110619703E-4</v>
      </c>
      <c r="EL466" s="240">
        <f t="shared" ca="1" si="991"/>
        <v>2.1095416986575301E-4</v>
      </c>
      <c r="EM466" s="240">
        <f t="shared" ca="1" si="992"/>
        <v>-2.0153556392455067E-4</v>
      </c>
      <c r="EN466" s="240">
        <f t="shared" ca="1" si="993"/>
        <v>1.2958190954678097E-4</v>
      </c>
      <c r="EO466" s="240">
        <f t="shared" ca="1" si="994"/>
        <v>-1.7419912620375369E-5</v>
      </c>
      <c r="EP466" s="240">
        <f t="shared" ca="1" si="995"/>
        <v>-1.0014735897945597E-4</v>
      </c>
      <c r="EQ466" s="240">
        <f t="shared" ca="1" si="996"/>
        <v>1.8663961918864673E-4</v>
      </c>
      <c r="ER466" s="240">
        <f t="shared" ca="1" si="997"/>
        <v>-2.152189363972959E-4</v>
      </c>
      <c r="ES466" s="240">
        <f t="shared" ca="1" si="998"/>
        <v>1.7701735226036423E-4</v>
      </c>
      <c r="ET466" s="240">
        <f t="shared" ca="1" si="999"/>
        <v>-8.3888545939168337E-5</v>
      </c>
      <c r="EU466" s="240">
        <f t="shared" ca="1" si="1000"/>
        <v>-3.5270278019723758E-5</v>
      </c>
      <c r="EV466" s="240">
        <f t="shared" ca="1" si="1001"/>
        <v>1.4348498620379239E-4</v>
      </c>
      <c r="EW466" s="240">
        <f t="shared" ca="1" si="1002"/>
        <v>-2.0717732628843441E-4</v>
      </c>
      <c r="EX466" s="240">
        <f t="shared" ca="1" si="1003"/>
        <v>2.0658401930357919E-4</v>
      </c>
      <c r="EY466" s="240">
        <f t="shared" ca="1" si="1004"/>
        <v>-1.4188916417605214E-4</v>
      </c>
      <c r="EZ466" s="240">
        <f t="shared" ca="1" si="1005"/>
        <v>3.3167113145298316E-5</v>
      </c>
      <c r="FA466" s="240">
        <f t="shared" ca="1" si="1006"/>
        <v>8.5846456596360701E-5</v>
      </c>
      <c r="FB466" s="240">
        <f t="shared" ca="1" si="1007"/>
        <v>-1.7822248298427756E-4</v>
      </c>
      <c r="FC466" s="240">
        <f t="shared" ca="1" si="1008"/>
        <v>2.1529734371748376E-4</v>
      </c>
      <c r="FD466" s="240">
        <f t="shared" ca="1" si="1009"/>
        <v>-1.8556697387273822E-4</v>
      </c>
      <c r="FE466" s="240">
        <f t="shared" ca="1" si="1010"/>
        <v>9.8256495220480674E-5</v>
      </c>
      <c r="FF466" s="240">
        <f t="shared" ca="1" si="1011"/>
        <v>1.9542273280810321E-5</v>
      </c>
      <c r="FG466" s="240">
        <f t="shared" ca="1" si="1012"/>
        <v>-1.3127721372923408E-4</v>
      </c>
      <c r="FH466" s="240">
        <f t="shared" ca="1" si="1013"/>
        <v>2.0227777082957221E-4</v>
      </c>
      <c r="FI466" s="240">
        <f t="shared" ca="1" si="1014"/>
        <v>-2.1051297798302065E-4</v>
      </c>
      <c r="FJ466" s="240">
        <f t="shared" ca="1" si="1015"/>
        <v>1.5342750913100424E-4</v>
      </c>
      <c r="FK466" s="240">
        <f t="shared" ca="1" si="1016"/>
        <v>-4.8734578210389356E-5</v>
      </c>
      <c r="FL466" s="240">
        <f t="shared" ca="1" si="1017"/>
        <v>-7.1080344827019305E-5</v>
      </c>
      <c r="FM466" s="240">
        <f t="shared" ca="1" si="1018"/>
        <v>1.6883954370296107E-4</v>
      </c>
      <c r="FN466" s="240">
        <f t="shared" ca="1" si="1019"/>
        <v>-2.1420903607814168E-4</v>
      </c>
      <c r="FO466" s="240">
        <f t="shared" ca="1" si="1020"/>
        <v>1.9311099197568137E-4</v>
      </c>
      <c r="FP466" s="240">
        <f t="shared" ca="1" si="1021"/>
        <v>-1.1209198404098247E-4</v>
      </c>
      <c r="FQ466" s="240">
        <f t="shared" ca="1" si="1022"/>
        <v>-3.7083672698066355E-6</v>
      </c>
      <c r="FR466" s="240">
        <f t="shared" ca="1" si="1023"/>
        <v>1.183580386592854E-4</v>
      </c>
      <c r="FS466" s="240">
        <f t="shared" ca="1" si="1024"/>
        <v>-1.9628205460471334E-4</v>
      </c>
      <c r="FT466" s="240">
        <f t="shared" ca="1" si="1025"/>
        <v>2.1330114859537428E-4</v>
      </c>
      <c r="FU466" s="240">
        <f t="shared" ca="1" si="1026"/>
        <v>-1.6413441712060593E-4</v>
      </c>
      <c r="FV466" s="240">
        <f t="shared" ca="1" si="1027"/>
        <v>6.4037946373678788E-5</v>
      </c>
      <c r="FW466" s="240">
        <f t="shared" ca="1" si="1028"/>
        <v>5.5929042510461683E-5</v>
      </c>
      <c r="FX466" s="240">
        <f t="shared" ca="1" si="1029"/>
        <v>-1.585416483056108E-4</v>
      </c>
      <c r="FY466" s="240">
        <f t="shared" ca="1" si="1030"/>
        <v>2.1195991111265942E-4</v>
      </c>
      <c r="FZ466" s="240">
        <f t="shared" ca="1" si="1031"/>
        <v>-1.9960852488147202E-4</v>
      </c>
      <c r="GA466" s="240">
        <f t="shared" ca="1" si="1032"/>
        <v>1.253200366880338E-4</v>
      </c>
      <c r="GB466" s="240">
        <f t="shared" ca="1" si="1033"/>
        <v>-1.2145634704746986E-5</v>
      </c>
      <c r="GC466" s="240">
        <f t="shared" ca="1" si="1034"/>
        <v>-1.0479747112298166E-4</v>
      </c>
      <c r="GD466" s="240">
        <f t="shared" ca="1" si="1035"/>
        <v>1.8922266891955566E-4</v>
      </c>
      <c r="GE466" s="240">
        <f t="shared" ca="1" si="1036"/>
        <v>-2.1493342180252159E-4</v>
      </c>
      <c r="GF466" s="240">
        <f t="shared" ca="1" si="1037"/>
        <v>1.7395186648280352E-4</v>
      </c>
      <c r="GG466" s="240">
        <f t="shared" ca="1" si="1038"/>
        <v>-7.8994287357153761E-5</v>
      </c>
      <c r="GH466" s="240">
        <f t="shared" ca="1" si="1039"/>
        <v>-4.0474655866701029E-5</v>
      </c>
      <c r="GI466" s="240">
        <f t="shared" ca="1" si="1040"/>
        <v>1.4738460197962844E-4</v>
      </c>
      <c r="GJ466" s="240">
        <f t="shared" ca="1" si="1041"/>
        <v>-2.0856215702409541E-4</v>
      </c>
      <c r="GK466" s="240">
        <f t="shared" ca="1" si="1042"/>
        <v>2.0502436189632424E-4</v>
      </c>
      <c r="GL466" s="240">
        <f t="shared" ca="1" si="1043"/>
        <v>-1.3786896919821621E-4</v>
      </c>
      <c r="GM466" s="240">
        <f t="shared" ca="1" si="1044"/>
        <v>2.7933818432505959E-5</v>
      </c>
      <c r="GN466" s="240">
        <f t="shared" ca="1" si="1045"/>
        <v>9.066899701073491E-5</v>
      </c>
      <c r="GO466" s="240">
        <f t="shared" ca="1" si="1046"/>
        <v>-1.8113786919677488E-4</v>
      </c>
      <c r="GP466" s="240">
        <f t="shared" ca="1" si="1047"/>
        <v>2.15400952174526E-4</v>
      </c>
      <c r="GQ466" s="240">
        <f t="shared" ca="1" si="1048"/>
        <v>-1.8282665560888516E-4</v>
      </c>
      <c r="GR466" s="240">
        <f t="shared" ca="1" si="1049"/>
        <v>9.3522551453168181E-5</v>
      </c>
      <c r="GS466" s="240">
        <f t="shared" ca="1" si="1050"/>
        <v>2.4800933555968458E-5</v>
      </c>
      <c r="GT466" s="240">
        <f t="shared" ca="1" si="1051"/>
        <v>-1.354288657257303E-4</v>
      </c>
      <c r="GU466" s="240">
        <f t="shared" ca="1" si="1052"/>
        <v>2.0403418653624589E-4</v>
      </c>
      <c r="GV466" s="240">
        <f t="shared" ca="1" si="1053"/>
        <v>-2.0932915413021211E-4</v>
      </c>
      <c r="GW466" s="240">
        <f t="shared" ca="1" si="1054"/>
        <v>1.4967077781897584E-4</v>
      </c>
      <c r="GX466" s="240">
        <f t="shared" ca="1" si="1055"/>
        <v>-4.3570626377907948E-5</v>
      </c>
      <c r="GY466" s="240">
        <f t="shared" ca="1" si="1056"/>
        <v>-7.6049179747898874E-5</v>
      </c>
      <c r="GZ466" s="240">
        <f t="shared" ca="1" si="1057"/>
        <v>1.7207146766656442E-4</v>
      </c>
      <c r="HA466" s="240">
        <f t="shared" ca="1" si="1058"/>
        <v>-2.1470120612379455E-4</v>
      </c>
      <c r="HB466" s="240">
        <f t="shared" ca="1" si="1059"/>
        <v>1.9071069124763595E-4</v>
      </c>
      <c r="HC466" s="240">
        <f t="shared" ca="1" si="1060"/>
        <v>-1.075440087398083E-4</v>
      </c>
      <c r="HD466" s="240">
        <f t="shared" ca="1" si="1061"/>
        <v>-8.9928128374904342E-6</v>
      </c>
      <c r="HE466" s="240">
        <f t="shared" ca="1" si="1062"/>
        <v>1.2273922871456258E-4</v>
      </c>
      <c r="HF466" s="240">
        <f t="shared" ca="1" si="1063"/>
        <v>-1.984005371135045E-4</v>
      </c>
      <c r="HG466" s="240">
        <f t="shared" ca="1" si="1064"/>
        <v>2.1249957354103983E-4</v>
      </c>
      <c r="HH466" s="240">
        <f t="shared" ca="1" si="1065"/>
        <v>-1.6066150752687536E-4</v>
      </c>
      <c r="HI466" s="240">
        <f t="shared" ca="1" si="1066"/>
        <v>5.8971321323906923E-5</v>
      </c>
      <c r="HJ466" s="240">
        <f t="shared" ca="1" si="1067"/>
        <v>6.1017245390897627E-5</v>
      </c>
      <c r="HK466" s="240">
        <f t="shared" ca="1" si="1068"/>
        <v>-1.6207259594433924E-4</v>
      </c>
      <c r="HL466" s="240">
        <f t="shared" ca="1" si="1069"/>
        <v>2.1283797563480291E-4</v>
      </c>
      <c r="HM466" s="240">
        <f t="shared" ca="1" si="1070"/>
        <v>-1.975612491268481E-4</v>
      </c>
      <c r="HN466" s="240">
        <f t="shared" ca="1" si="1071"/>
        <v>1.2098267572520362E-4</v>
      </c>
      <c r="HO466" s="240">
        <f t="shared" ca="1" si="1072"/>
        <v>-6.8640407129269862E-6</v>
      </c>
      <c r="HP466" s="240">
        <f t="shared" ca="1" si="1073"/>
        <v>-1.0938445718853262E-4</v>
      </c>
      <c r="HQ466" s="240">
        <f t="shared" ca="1" si="1074"/>
        <v>1.9169173799019854E-4</v>
      </c>
      <c r="HR466" s="240">
        <f t="shared" ca="1" si="1075"/>
        <v>-2.1451843935133149E-4</v>
      </c>
      <c r="HS466" s="240">
        <f t="shared" ca="1" si="1076"/>
        <v>1.707815986053526E-4</v>
      </c>
      <c r="HT466" s="240">
        <f t="shared" ca="1" si="1077"/>
        <v>-7.4052445570221793E-5</v>
      </c>
      <c r="HU466" s="240">
        <f t="shared" ca="1" si="1078"/>
        <v>-4.5654653294429025E-5</v>
      </c>
      <c r="HV466" s="240">
        <f t="shared" ca="1" si="1079"/>
        <v>1.5119543878229714E-4</v>
      </c>
      <c r="HW466" s="240">
        <f t="shared" ca="1" si="1080"/>
        <v>-2.0982135771500625E-4</v>
      </c>
      <c r="HX466" s="240">
        <f t="shared" ca="1" si="1081"/>
        <v>2.0334120547981738E-4</v>
      </c>
      <c r="HY466" s="240">
        <f t="shared" ca="1" si="1082"/>
        <v>-1.3376572710858796E-4</v>
      </c>
      <c r="HZ466" s="240">
        <f t="shared" ca="1" si="1083"/>
        <v>2.2683697432002578E-5</v>
      </c>
      <c r="IA466" s="240">
        <f t="shared" ca="1" si="1084"/>
        <v>9.5436921811641924E-5</v>
      </c>
      <c r="IB466" s="240">
        <f t="shared" ca="1" si="1085"/>
        <v>-1.8394414473004911E-4</v>
      </c>
      <c r="IC466" s="240">
        <f t="shared" ca="1" si="1086"/>
        <v>2.1537481115233847E-4</v>
      </c>
      <c r="ID466" s="240">
        <f t="shared" ca="1" si="1087"/>
        <v>-1.7997620940402216E-4</v>
      </c>
      <c r="IE466" s="240">
        <f t="shared" ca="1" si="1088"/>
        <v>-4.5751707451648589E-5</v>
      </c>
      <c r="IF466" s="240">
        <f t="shared" ca="1" si="1089"/>
        <v>3.0044654676119091E-5</v>
      </c>
      <c r="IG466" s="240">
        <f t="shared" ca="1" si="1090"/>
        <v>-1.3949894043752467E-4</v>
      </c>
      <c r="IH466" s="240">
        <f t="shared" ca="1" si="1091"/>
        <v>2.0566769967827954E-4</v>
      </c>
      <c r="II466" s="240">
        <f t="shared" ca="1" si="1092"/>
        <v>-2.0801923822227656E-4</v>
      </c>
      <c r="IJ466" s="240">
        <f t="shared" ca="1" si="1093"/>
        <v>1.4582389042695765E-4</v>
      </c>
      <c r="IK466" s="240">
        <f t="shared" ca="1" si="1094"/>
        <v>-3.838042922931915E-5</v>
      </c>
      <c r="IL466" s="240">
        <f t="shared" ca="1" si="1095"/>
        <v>-8.0972205486548889E-5</v>
      </c>
      <c r="IM466" s="240">
        <f t="shared" ca="1" si="1096"/>
        <v>1.7519974221220469E-4</v>
      </c>
      <c r="IN466" s="240">
        <f t="shared" ca="1" si="1097"/>
        <v>-2.1506404819107274E-4</v>
      </c>
      <c r="IO466" s="240">
        <f t="shared" ca="1" si="1098"/>
        <v>1.8819551353032075E-4</v>
      </c>
      <c r="IP466" s="240">
        <f t="shared" ca="1" si="1099"/>
        <v>-1.0293125294910939E-4</v>
      </c>
      <c r="IQ466" s="240">
        <f t="shared" ca="1" si="1100"/>
        <v>-1.4271841470971633E-5</v>
      </c>
      <c r="IR466" s="240">
        <f t="shared" ca="1" si="1101"/>
        <v>1.2704648524796745E-4</v>
      </c>
      <c r="IS466" s="240">
        <f t="shared" ca="1" si="1102"/>
        <v>-2.0039951055740772E-4</v>
      </c>
      <c r="IT466" s="240">
        <f t="shared" ca="1" si="1103"/>
        <v>2.1156999668947717E-4</v>
      </c>
      <c r="IU466" s="240">
        <f t="shared" ca="1" si="1104"/>
        <v>-1.5709182144853955E-4</v>
      </c>
      <c r="IV466" s="240">
        <f t="shared" ca="1" si="1105"/>
        <v>5.3869174155261049E-5</v>
      </c>
      <c r="IW466" s="240">
        <f t="shared" ca="1" si="1106"/>
        <v>6.6068693764280147E-5</v>
      </c>
      <c r="IX466" s="240">
        <f t="shared" ca="1" si="1107"/>
        <v>-1.6550591711154747E-4</v>
      </c>
      <c r="IY466" s="240">
        <f t="shared" ca="1" si="1108"/>
        <v>2.1358783451894676E-4</v>
      </c>
      <c r="IZ466" s="240">
        <f t="shared" ca="1" si="1109"/>
        <v>-1.9539496986304599E-4</v>
      </c>
      <c r="JA466" s="240">
        <f t="shared" ca="1" si="1110"/>
        <v>1.1657243932236039E-4</v>
      </c>
      <c r="JB466" s="240">
        <f t="shared" ca="1" si="1111"/>
        <v>-1.5783120796567708E-6</v>
      </c>
    </row>
    <row r="467" spans="2:262">
      <c r="B467" s="248">
        <v>106</v>
      </c>
      <c r="C467" s="247">
        <f t="shared" si="1112"/>
        <v>2.0703125000000014E-3</v>
      </c>
      <c r="D467" s="244">
        <f t="shared" ca="1" si="855"/>
        <v>79.576704279003749</v>
      </c>
      <c r="E467" s="243">
        <f ca="1">DH361</f>
        <v>-0.42329572099624868</v>
      </c>
      <c r="F467" s="242">
        <v>106</v>
      </c>
      <c r="G467" s="240">
        <f t="shared" ca="1" si="856"/>
        <v>-1.840436954927013E-4</v>
      </c>
      <c r="H467" s="240">
        <f t="shared" ca="1" si="857"/>
        <v>3.3377328382371512E-4</v>
      </c>
      <c r="I467" s="240">
        <f t="shared" ca="1" si="858"/>
        <v>-3.8853009408598168E-4</v>
      </c>
      <c r="J467" s="240">
        <f t="shared" ca="1" si="859"/>
        <v>3.327334712635728E-4</v>
      </c>
      <c r="K467" s="240">
        <f t="shared" ca="1" si="860"/>
        <v>-1.8225994152895782E-4</v>
      </c>
      <c r="L467" s="240">
        <f t="shared" ca="1" si="861"/>
        <v>-2.0074338650845045E-5</v>
      </c>
      <c r="M467" s="240">
        <f t="shared" ca="1" si="862"/>
        <v>2.1669661070428592E-4</v>
      </c>
      <c r="N467" s="240">
        <f t="shared" ca="1" si="863"/>
        <v>-3.5165942673146949E-4</v>
      </c>
      <c r="O467" s="240">
        <f t="shared" ca="1" si="864"/>
        <v>3.8656009186346566E-4</v>
      </c>
      <c r="P467" s="240">
        <f t="shared" ca="1" si="865"/>
        <v>-3.1146787381978634E-4</v>
      </c>
      <c r="Q467" s="240">
        <f t="shared" ca="1" si="866"/>
        <v>1.4774972107890522E-4</v>
      </c>
      <c r="R467" s="240">
        <f t="shared" ca="1" si="867"/>
        <v>5.8009548041911799E-5</v>
      </c>
      <c r="S467" s="240">
        <f t="shared" ca="1" si="868"/>
        <v>-2.4726261909637019E-4</v>
      </c>
      <c r="T467" s="240">
        <f t="shared" ca="1" si="869"/>
        <v>3.6615889712320266E-4</v>
      </c>
      <c r="U467" s="241">
        <f t="shared" ca="1" si="870"/>
        <v>-3.8086730464106293E-4</v>
      </c>
      <c r="V467" s="240">
        <f t="shared" ca="1" si="871"/>
        <v>2.8720267048545597E-4</v>
      </c>
      <c r="W467" s="240">
        <f t="shared" ca="1" si="872"/>
        <v>-1.1181659004665071E-4</v>
      </c>
      <c r="X467" s="240">
        <f t="shared" ca="1" si="873"/>
        <v>-9.5386093774090284E-5</v>
      </c>
      <c r="Y467" s="240">
        <f t="shared" ca="1" si="874"/>
        <v>2.7544735329906248E-4</v>
      </c>
      <c r="Z467" s="240">
        <f t="shared" ca="1" si="875"/>
        <v>-3.7713205717282552E-4</v>
      </c>
      <c r="AA467" s="240">
        <f t="shared" ca="1" si="876"/>
        <v>3.7150655707172037E-4</v>
      </c>
      <c r="AB467" s="240">
        <f t="shared" ca="1" si="877"/>
        <v>-2.6017154843340065E-4</v>
      </c>
      <c r="AC467" s="240">
        <f t="shared" ca="1" si="878"/>
        <v>7.4806604127077155E-5</v>
      </c>
      <c r="AD467" s="240">
        <f t="shared" ca="1" si="879"/>
        <v>1.3184401927988137E-4</v>
      </c>
      <c r="AE467" s="240">
        <f t="shared" ca="1" si="880"/>
        <v>-3.0097937891464108E-4</v>
      </c>
      <c r="AF467" s="240">
        <f t="shared" ca="1" si="881"/>
        <v>3.8447322935052021E-4</v>
      </c>
      <c r="AG467" s="240">
        <f t="shared" ca="1" si="882"/>
        <v>-3.5856799827163328E-4</v>
      </c>
      <c r="AH467" s="240">
        <f t="shared" ca="1" si="883"/>
        <v>2.3063483214569622E-4</v>
      </c>
      <c r="AI467" s="240">
        <f t="shared" ca="1" si="884"/>
        <v>-3.7076189716315691E-5</v>
      </c>
      <c r="AJ467" s="240">
        <f t="shared" ca="1" si="885"/>
        <v>-1.6703221480673738E-4</v>
      </c>
      <c r="AK467" s="240">
        <f t="shared" ca="1" si="886"/>
        <v>3.2361280857921024E-4</v>
      </c>
      <c r="AL467" s="240">
        <f t="shared" ca="1" si="887"/>
        <v>-3.8811171415512399E-4</v>
      </c>
      <c r="AM467" s="240">
        <f t="shared" ca="1" si="888"/>
        <v>3.4217623363498606E-4</v>
      </c>
      <c r="AN467" s="240">
        <f t="shared" ca="1" si="889"/>
        <v>-1.9887697634660706E-4</v>
      </c>
      <c r="AO467" s="240">
        <f t="shared" ca="1" si="890"/>
        <v>-1.0112886693263248E-6</v>
      </c>
      <c r="AP467" s="240">
        <f t="shared" ca="1" si="891"/>
        <v>2.0061179879590291E-4</v>
      </c>
      <c r="AQ467" s="240">
        <f t="shared" ca="1" si="892"/>
        <v>-3.431296699924025E-4</v>
      </c>
      <c r="AR467" s="240">
        <f t="shared" ca="1" si="893"/>
        <v>3.8801247098896904E-4</v>
      </c>
      <c r="AS467" s="240">
        <f t="shared" ca="1" si="894"/>
        <v>-3.2248912481587483E-4</v>
      </c>
      <c r="AT467" s="240">
        <f t="shared" ca="1" si="895"/>
        <v>1.6520382654808128E-4</v>
      </c>
      <c r="AU467" s="240">
        <f t="shared" ca="1" si="896"/>
        <v>3.9089027792250616E-5</v>
      </c>
      <c r="AV467" s="240">
        <f t="shared" ca="1" si="897"/>
        <v>-2.3225938149709966E-4</v>
      </c>
      <c r="AW467" s="240">
        <f t="shared" ca="1" si="898"/>
        <v>3.5934200510981276E-4</v>
      </c>
      <c r="AX467" s="240">
        <f t="shared" ca="1" si="899"/>
        <v>-3.8417645561799794E-4</v>
      </c>
      <c r="AY467" s="240">
        <f t="shared" ca="1" si="900"/>
        <v>2.9969626943430176E-4</v>
      </c>
      <c r="AZ467" s="240">
        <f t="shared" ca="1" si="901"/>
        <v>-1.2993967359029929E-4</v>
      </c>
      <c r="BA467" s="240">
        <f t="shared" ca="1" si="902"/>
        <v>-7.6790318209304801E-5</v>
      </c>
      <c r="BB467" s="240">
        <f t="shared" ca="1" si="903"/>
        <v>2.6167017938859077E-4</v>
      </c>
      <c r="BC467" s="240">
        <f t="shared" ca="1" si="904"/>
        <v>-3.7209368028169175E-4</v>
      </c>
      <c r="BD467" s="240">
        <f t="shared" ca="1" si="905"/>
        <v>3.7664061096721272E-4</v>
      </c>
      <c r="BE467" s="240">
        <f t="shared" ca="1" si="906"/>
        <v>-2.7401717514742693E-4</v>
      </c>
      <c r="BF467" s="240">
        <f t="shared" ca="1" si="907"/>
        <v>9.3424130543602206E-5</v>
      </c>
      <c r="BG467" s="240">
        <f t="shared" ca="1" si="908"/>
        <v>1.1375207588414007E-4</v>
      </c>
      <c r="BH467" s="240">
        <f t="shared" ca="1" si="909"/>
        <v>-2.8856095040909879E-4</v>
      </c>
      <c r="BI467" s="240">
        <f t="shared" ca="1" si="910"/>
        <v>3.8126188990536211E-4</v>
      </c>
      <c r="BJ467" s="240">
        <f t="shared" ca="1" si="911"/>
        <v>-3.6547751134011046E-4</v>
      </c>
      <c r="BK467" s="240">
        <f t="shared" ca="1" si="912"/>
        <v>2.456991456708571E-4</v>
      </c>
      <c r="BL467" s="240">
        <f t="shared" ca="1" si="913"/>
        <v>-5.6008862048934978E-5</v>
      </c>
      <c r="BM467" s="240">
        <f t="shared" ca="1" si="914"/>
        <v>-1.4961833888500626E-4</v>
      </c>
      <c r="BN467" s="240">
        <f t="shared" ca="1" si="915"/>
        <v>3.1267272173370552E-4</v>
      </c>
      <c r="BO467" s="240">
        <f t="shared" ca="1" si="916"/>
        <v>-3.8675833911029541E-4</v>
      </c>
      <c r="BP467" s="240">
        <f t="shared" ca="1" si="917"/>
        <v>3.5079466348847188E-4</v>
      </c>
      <c r="BQ467" s="240">
        <f t="shared" ca="1" si="918"/>
        <v>-2.1501489910867027E-4</v>
      </c>
      <c r="BR467" s="240">
        <f t="shared" ca="1" si="919"/>
        <v>1.8054197595177979E-5</v>
      </c>
      <c r="BS467" s="240">
        <f t="shared" ca="1" si="920"/>
        <v>1.8404369549270593E-4</v>
      </c>
      <c r="BT467" s="240">
        <f t="shared" ca="1" si="921"/>
        <v>-3.337732838237143E-4</v>
      </c>
      <c r="BU467" s="240">
        <f t="shared" ca="1" si="922"/>
        <v>3.8853009408598162E-4</v>
      </c>
      <c r="BV467" s="240">
        <f t="shared" ca="1" si="923"/>
        <v>-3.3273347126357503E-4</v>
      </c>
      <c r="BW467" s="240">
        <f t="shared" ca="1" si="924"/>
        <v>1.8225994152895803E-4</v>
      </c>
      <c r="BX467" s="240">
        <f t="shared" ca="1" si="925"/>
        <v>2.0074338650848935E-5</v>
      </c>
      <c r="BY467" s="240">
        <f t="shared" ca="1" si="926"/>
        <v>-2.1669661070428342E-4</v>
      </c>
      <c r="BZ467" s="240">
        <f t="shared" ca="1" si="927"/>
        <v>3.5165942673146997E-4</v>
      </c>
      <c r="CA467" s="240">
        <f t="shared" ca="1" si="928"/>
        <v>-3.8656009186346517E-4</v>
      </c>
      <c r="CB467" s="240">
        <f t="shared" ca="1" si="929"/>
        <v>3.1146787381978731E-4</v>
      </c>
      <c r="CC467" s="240">
        <f t="shared" ca="1" si="930"/>
        <v>-1.4774972107890288E-4</v>
      </c>
      <c r="CD467" s="240">
        <f t="shared" ca="1" si="931"/>
        <v>-5.8009548041918385E-5</v>
      </c>
      <c r="CE467" s="240">
        <f t="shared" ca="1" si="932"/>
        <v>2.4726261909637106E-4</v>
      </c>
      <c r="CF467" s="240">
        <f t="shared" ca="1" si="933"/>
        <v>-3.6615889712320396E-4</v>
      </c>
      <c r="CG467" s="240">
        <f t="shared" ca="1" si="934"/>
        <v>3.8086730464106385E-4</v>
      </c>
      <c r="CH467" s="240">
        <f t="shared" ca="1" si="935"/>
        <v>-2.8720267048545521E-4</v>
      </c>
      <c r="CI467" s="240">
        <f t="shared" ca="1" si="936"/>
        <v>1.1181659004664433E-4</v>
      </c>
      <c r="CJ467" s="240">
        <f t="shared" ca="1" si="937"/>
        <v>9.5386093774088725E-5</v>
      </c>
      <c r="CK467" s="240">
        <f t="shared" ca="1" si="938"/>
        <v>-2.754473532990633E-4</v>
      </c>
      <c r="CL467" s="240">
        <f t="shared" ca="1" si="939"/>
        <v>3.7713205717282444E-4</v>
      </c>
      <c r="CM467" s="240">
        <f t="shared" ca="1" si="940"/>
        <v>-3.7150655707171999E-4</v>
      </c>
      <c r="CN467" s="240">
        <f t="shared" ca="1" si="941"/>
        <v>2.6017154843339778E-4</v>
      </c>
      <c r="CO467" s="240">
        <f t="shared" ca="1" si="942"/>
        <v>-7.4806604127081451E-5</v>
      </c>
      <c r="CP467" s="240">
        <f t="shared" ca="1" si="943"/>
        <v>-1.3184401927988243E-4</v>
      </c>
      <c r="CQ467" s="240">
        <f t="shared" ca="1" si="944"/>
        <v>3.0097937891464531E-4</v>
      </c>
      <c r="CR467" s="240">
        <f t="shared" ca="1" si="945"/>
        <v>-3.8447322935052043E-4</v>
      </c>
      <c r="CS467" s="240">
        <f t="shared" ca="1" si="946"/>
        <v>3.5856799827163285E-4</v>
      </c>
      <c r="CT467" s="240">
        <f t="shared" ca="1" si="947"/>
        <v>-2.3063483214569083E-4</v>
      </c>
      <c r="CU467" s="240">
        <f t="shared" ca="1" si="948"/>
        <v>3.7076189716314553E-5</v>
      </c>
      <c r="CV467" s="240">
        <f t="shared" ca="1" si="949"/>
        <v>1.6703221480673843E-4</v>
      </c>
      <c r="CW467" s="240">
        <f t="shared" ca="1" si="950"/>
        <v>-3.236128085792078E-4</v>
      </c>
      <c r="CX467" s="240">
        <f t="shared" ca="1" si="951"/>
        <v>3.8811171415512405E-4</v>
      </c>
      <c r="CY467" s="240">
        <f t="shared" ca="1" si="952"/>
        <v>-3.4217623363498291E-4</v>
      </c>
      <c r="CZ467" s="240">
        <f t="shared" ca="1" si="953"/>
        <v>1.9887697634660609E-4</v>
      </c>
      <c r="DA467" s="240">
        <f t="shared" ca="1" si="954"/>
        <v>1.0112886693274666E-6</v>
      </c>
      <c r="DB467" s="240">
        <f t="shared" ca="1" si="955"/>
        <v>-2.0061179879589914E-4</v>
      </c>
      <c r="DC467" s="240">
        <f t="shared" ca="1" si="956"/>
        <v>3.4312966999240825E-4</v>
      </c>
      <c r="DD467" s="240">
        <f t="shared" ca="1" si="957"/>
        <v>-3.8801247098896893E-4</v>
      </c>
      <c r="DE467" s="240">
        <f t="shared" ca="1" si="958"/>
        <v>3.2248912481587727E-4</v>
      </c>
      <c r="DF467" s="240">
        <f t="shared" ca="1" si="959"/>
        <v>-1.6520382654809025E-4</v>
      </c>
      <c r="DG467" s="240">
        <f t="shared" ca="1" si="960"/>
        <v>-3.9089027792257243E-5</v>
      </c>
      <c r="DH467" s="240">
        <f t="shared" ca="1" si="961"/>
        <v>2.3225938149710061E-4</v>
      </c>
      <c r="DI467" s="240">
        <f t="shared" ca="1" si="962"/>
        <v>-3.5934200510980897E-4</v>
      </c>
      <c r="DJ467" s="240">
        <f t="shared" ca="1" si="963"/>
        <v>3.8417645561799691E-4</v>
      </c>
      <c r="DK467" s="240">
        <f t="shared" ca="1" si="964"/>
        <v>-2.99696269434301E-4</v>
      </c>
      <c r="DL467" s="240">
        <f t="shared" ca="1" si="965"/>
        <v>1.2993967359030862E-4</v>
      </c>
      <c r="DM467" s="240">
        <f t="shared" ca="1" si="966"/>
        <v>7.6790318209311333E-5</v>
      </c>
      <c r="DN467" s="240">
        <f t="shared" ca="1" si="967"/>
        <v>-2.6167017938859163E-4</v>
      </c>
      <c r="DO467" s="240">
        <f t="shared" ca="1" si="968"/>
        <v>3.7209368028169051E-4</v>
      </c>
      <c r="DP467" s="240">
        <f t="shared" ca="1" si="969"/>
        <v>-3.7664061096720974E-4</v>
      </c>
      <c r="DQ467" s="240">
        <f t="shared" ca="1" si="970"/>
        <v>2.7401717514742617E-4</v>
      </c>
      <c r="DR467" s="240">
        <f t="shared" ca="1" si="971"/>
        <v>-9.3424130543601108E-5</v>
      </c>
      <c r="DS467" s="240">
        <f t="shared" ca="1" si="972"/>
        <v>-1.1375207588415172E-4</v>
      </c>
      <c r="DT467" s="240">
        <f t="shared" ca="1" si="973"/>
        <v>2.8856095040909955E-4</v>
      </c>
      <c r="DU467" s="240">
        <f t="shared" ca="1" si="974"/>
        <v>-3.8126188990536238E-4</v>
      </c>
      <c r="DV467" s="240">
        <f t="shared" ca="1" si="975"/>
        <v>3.6547751134010634E-4</v>
      </c>
      <c r="DW467" s="240">
        <f t="shared" ca="1" si="976"/>
        <v>-2.4569914567085623E-4</v>
      </c>
      <c r="DX467" s="240">
        <f t="shared" ca="1" si="977"/>
        <v>5.6008862048933847E-5</v>
      </c>
      <c r="DY467" s="240">
        <f t="shared" ca="1" si="978"/>
        <v>1.4961833888499712E-4</v>
      </c>
      <c r="DZ467" s="240">
        <f t="shared" ca="1" si="979"/>
        <v>-3.1267272173370622E-4</v>
      </c>
      <c r="EA467" s="240">
        <f t="shared" ca="1" si="980"/>
        <v>3.8675833911029552E-4</v>
      </c>
      <c r="EB467" s="240">
        <f t="shared" ca="1" si="981"/>
        <v>-3.5079466348847616E-4</v>
      </c>
      <c r="EC467" s="240">
        <f t="shared" ca="1" si="982"/>
        <v>2.1501489910866011E-4</v>
      </c>
      <c r="ED467" s="240">
        <f t="shared" ca="1" si="983"/>
        <v>-1.8054197595176837E-5</v>
      </c>
      <c r="EE467" s="240">
        <f t="shared" ca="1" si="984"/>
        <v>-1.8404369549269721E-4</v>
      </c>
      <c r="EF467" s="240">
        <f t="shared" ca="1" si="985"/>
        <v>3.3377328382372054E-4</v>
      </c>
      <c r="EG467" s="240">
        <f t="shared" ca="1" si="986"/>
        <v>-3.8853009408598168E-4</v>
      </c>
      <c r="EH467" s="240">
        <f t="shared" ca="1" si="987"/>
        <v>3.3273347126357443E-4</v>
      </c>
      <c r="EI467" s="240">
        <f t="shared" ca="1" si="988"/>
        <v>-1.822599415289473E-4</v>
      </c>
      <c r="EJ467" s="240">
        <f t="shared" ca="1" si="989"/>
        <v>-2.007433865085008E-5</v>
      </c>
      <c r="EK467" s="240">
        <f t="shared" ca="1" si="990"/>
        <v>2.166966107042844E-4</v>
      </c>
      <c r="EL467" s="240">
        <f t="shared" ca="1" si="991"/>
        <v>-3.516594267314658E-4</v>
      </c>
      <c r="EM467" s="240">
        <f t="shared" ca="1" si="992"/>
        <v>3.8656009186346506E-4</v>
      </c>
      <c r="EN467" s="240">
        <f t="shared" ca="1" si="993"/>
        <v>-3.1146787381978661E-4</v>
      </c>
      <c r="EO467" s="240">
        <f t="shared" ca="1" si="994"/>
        <v>1.4774972107891205E-4</v>
      </c>
      <c r="EP467" s="240">
        <f t="shared" ca="1" si="995"/>
        <v>5.800954804191951E-5</v>
      </c>
      <c r="EQ467" s="240">
        <f t="shared" ca="1" si="996"/>
        <v>-2.4726261909637192E-4</v>
      </c>
      <c r="ER467" s="240">
        <f t="shared" ca="1" si="997"/>
        <v>3.6615889712320065E-4</v>
      </c>
      <c r="ES467" s="240">
        <f t="shared" ca="1" si="998"/>
        <v>-3.8086730464106141E-4</v>
      </c>
      <c r="ET467" s="240">
        <f t="shared" ca="1" si="999"/>
        <v>2.8720267048545439E-4</v>
      </c>
      <c r="EU467" s="240">
        <f t="shared" ca="1" si="1000"/>
        <v>-1.1181659004665382E-4</v>
      </c>
      <c r="EV467" s="240">
        <f t="shared" ca="1" si="1001"/>
        <v>-9.5386093774100543E-5</v>
      </c>
      <c r="EW467" s="240">
        <f t="shared" ca="1" si="1002"/>
        <v>2.7544735329906411E-4</v>
      </c>
      <c r="EX467" s="240">
        <f t="shared" ca="1" si="1003"/>
        <v>-3.7713205717282471E-4</v>
      </c>
      <c r="EY467" s="240">
        <f t="shared" ca="1" si="1004"/>
        <v>3.7150655707171646E-4</v>
      </c>
      <c r="EZ467" s="240">
        <f t="shared" ca="1" si="1005"/>
        <v>-2.6017154843339696E-4</v>
      </c>
      <c r="FA467" s="240">
        <f t="shared" ca="1" si="1006"/>
        <v>7.4806604127080327E-5</v>
      </c>
      <c r="FB467" s="240">
        <f t="shared" ca="1" si="1007"/>
        <v>1.3184401927989389E-4</v>
      </c>
      <c r="FC467" s="240">
        <f t="shared" ca="1" si="1008"/>
        <v>-3.0097937891464596E-4</v>
      </c>
      <c r="FD467" s="240">
        <f t="shared" ca="1" si="1009"/>
        <v>3.8447322935052059E-4</v>
      </c>
      <c r="FE467" s="240">
        <f t="shared" ca="1" si="1010"/>
        <v>-3.585679982716367E-4</v>
      </c>
      <c r="FF467" s="240">
        <f t="shared" ca="1" si="1011"/>
        <v>2.3063483214568991E-4</v>
      </c>
      <c r="FG467" s="240">
        <f t="shared" ca="1" si="1012"/>
        <v>-3.7076189716313414E-5</v>
      </c>
      <c r="FH467" s="240">
        <f t="shared" ca="1" si="1013"/>
        <v>-1.6703221480672949E-4</v>
      </c>
      <c r="FI467" s="240">
        <f t="shared" ca="1" si="1014"/>
        <v>3.2361280857921457E-4</v>
      </c>
      <c r="FJ467" s="240">
        <f t="shared" ca="1" si="1015"/>
        <v>-3.881117141551241E-4</v>
      </c>
      <c r="FK467" s="240">
        <f t="shared" ca="1" si="1016"/>
        <v>3.4217623363498758E-4</v>
      </c>
      <c r="FL467" s="240">
        <f t="shared" ca="1" si="1017"/>
        <v>-1.9887697634659562E-4</v>
      </c>
      <c r="FM467" s="240">
        <f t="shared" ca="1" si="1018"/>
        <v>-1.0112886693286118E-6</v>
      </c>
      <c r="FN467" s="240">
        <f t="shared" ca="1" si="1019"/>
        <v>2.0061179879590012E-4</v>
      </c>
      <c r="FO467" s="240">
        <f t="shared" ca="1" si="1020"/>
        <v>-3.4312966999240879E-4</v>
      </c>
      <c r="FP467" s="240">
        <f t="shared" ca="1" si="1021"/>
        <v>3.8801247098896893E-4</v>
      </c>
      <c r="FQ467" s="240">
        <f t="shared" ca="1" si="1022"/>
        <v>-3.2248912481587668E-4</v>
      </c>
      <c r="FR467" s="240">
        <f t="shared" ca="1" si="1023"/>
        <v>1.6520382654808922E-4</v>
      </c>
      <c r="FS467" s="240">
        <f t="shared" ca="1" si="1024"/>
        <v>3.9089027792258381E-5</v>
      </c>
      <c r="FT467" s="240">
        <f t="shared" ca="1" si="1025"/>
        <v>-2.322593814971015E-4</v>
      </c>
      <c r="FU467" s="240">
        <f t="shared" ca="1" si="1026"/>
        <v>3.593420051098094E-4</v>
      </c>
      <c r="FV467" s="240">
        <f t="shared" ca="1" si="1027"/>
        <v>-3.8417645561799674E-4</v>
      </c>
      <c r="FW467" s="240">
        <f t="shared" ca="1" si="1028"/>
        <v>2.9969626943430029E-4</v>
      </c>
      <c r="FX467" s="240">
        <f t="shared" ca="1" si="1029"/>
        <v>-1.2993967359030753E-4</v>
      </c>
      <c r="FY467" s="240">
        <f t="shared" ca="1" si="1030"/>
        <v>-7.6790318209312458E-5</v>
      </c>
      <c r="FZ467" s="240">
        <f t="shared" ca="1" si="1031"/>
        <v>2.6167017938859245E-4</v>
      </c>
      <c r="GA467" s="240">
        <f t="shared" ca="1" si="1032"/>
        <v>-3.7209368028169078E-4</v>
      </c>
      <c r="GB467" s="240">
        <f t="shared" ca="1" si="1033"/>
        <v>3.7664061096720947E-4</v>
      </c>
      <c r="GC467" s="240">
        <f t="shared" ca="1" si="1034"/>
        <v>-2.7401717514742531E-4</v>
      </c>
      <c r="GD467" s="240">
        <f t="shared" ca="1" si="1035"/>
        <v>9.3424130543599997E-5</v>
      </c>
      <c r="GE467" s="240">
        <f t="shared" ca="1" si="1036"/>
        <v>1.1375207588415279E-4</v>
      </c>
      <c r="GF467" s="240">
        <f t="shared" ca="1" si="1037"/>
        <v>-2.8856095040910031E-4</v>
      </c>
      <c r="GG467" s="240">
        <f t="shared" ca="1" si="1038"/>
        <v>3.812618899053626E-4</v>
      </c>
      <c r="GH467" s="240">
        <f t="shared" ca="1" si="1039"/>
        <v>-3.6547751134010596E-4</v>
      </c>
      <c r="GI467" s="240">
        <f t="shared" ca="1" si="1040"/>
        <v>2.4569914567085531E-4</v>
      </c>
      <c r="GJ467" s="240">
        <f t="shared" ca="1" si="1041"/>
        <v>-5.6008862048932722E-5</v>
      </c>
      <c r="GK467" s="240">
        <f t="shared" ca="1" si="1042"/>
        <v>-1.496183388849982E-4</v>
      </c>
      <c r="GL467" s="240">
        <f t="shared" ca="1" si="1043"/>
        <v>3.1267272173370687E-4</v>
      </c>
      <c r="GM467" s="240">
        <f t="shared" ca="1" si="1044"/>
        <v>-3.8675833911029558E-4</v>
      </c>
      <c r="GN467" s="240">
        <f t="shared" ca="1" si="1045"/>
        <v>3.5079466348847562E-4</v>
      </c>
      <c r="GO467" s="240">
        <f t="shared" ca="1" si="1046"/>
        <v>-2.1501489910865919E-4</v>
      </c>
      <c r="GP467" s="240">
        <f t="shared" ca="1" si="1047"/>
        <v>1.8054197595175696E-5</v>
      </c>
      <c r="GQ467" s="240">
        <f t="shared" ca="1" si="1048"/>
        <v>1.8404369549269821E-4</v>
      </c>
      <c r="GR467" s="240">
        <f t="shared" ca="1" si="1049"/>
        <v>-3.3377328382372114E-4</v>
      </c>
      <c r="GS467" s="240">
        <f t="shared" ca="1" si="1050"/>
        <v>3.8853009408598162E-4</v>
      </c>
      <c r="GT467" s="240">
        <f t="shared" ca="1" si="1051"/>
        <v>-3.3273347126357383E-4</v>
      </c>
      <c r="GU467" s="240">
        <f t="shared" ca="1" si="1052"/>
        <v>1.8225994152896579E-4</v>
      </c>
      <c r="GV467" s="240">
        <f t="shared" ca="1" si="1053"/>
        <v>2.0074338650851219E-5</v>
      </c>
      <c r="GW467" s="240">
        <f t="shared" ca="1" si="1054"/>
        <v>-2.1669661070430367E-4</v>
      </c>
      <c r="GX467" s="240">
        <f t="shared" ca="1" si="1055"/>
        <v>3.5165942673146623E-4</v>
      </c>
      <c r="GY467" s="240">
        <f t="shared" ca="1" si="1056"/>
        <v>-3.8656009186346495E-4</v>
      </c>
      <c r="GZ467" s="240">
        <f t="shared" ca="1" si="1057"/>
        <v>3.1146787381977273E-4</v>
      </c>
      <c r="HA467" s="240">
        <f t="shared" ca="1" si="1058"/>
        <v>-1.4774972107891102E-4</v>
      </c>
      <c r="HB467" s="240">
        <f t="shared" ca="1" si="1059"/>
        <v>-5.8009548041920642E-5</v>
      </c>
      <c r="HC467" s="240">
        <f t="shared" ca="1" si="1060"/>
        <v>2.4726261909638981E-4</v>
      </c>
      <c r="HD467" s="240">
        <f t="shared" ca="1" si="1061"/>
        <v>-3.6615889712320098E-4</v>
      </c>
      <c r="HE467" s="240">
        <f t="shared" ca="1" si="1062"/>
        <v>3.8086730464106114E-4</v>
      </c>
      <c r="HF467" s="240">
        <f t="shared" ca="1" si="1063"/>
        <v>-2.8720267048546854E-4</v>
      </c>
      <c r="HG467" s="240">
        <f t="shared" ca="1" si="1064"/>
        <v>1.1181659004665272E-4</v>
      </c>
      <c r="HH467" s="240">
        <f t="shared" ca="1" si="1065"/>
        <v>9.5386093774101627E-5</v>
      </c>
      <c r="HI467" s="240">
        <f t="shared" ca="1" si="1066"/>
        <v>-2.7544735329904931E-4</v>
      </c>
      <c r="HJ467" s="240">
        <f t="shared" ca="1" si="1067"/>
        <v>3.7713205717282498E-4</v>
      </c>
      <c r="HK467" s="240">
        <f t="shared" ca="1" si="1068"/>
        <v>-3.7150655707171614E-4</v>
      </c>
      <c r="HL467" s="240">
        <f t="shared" ca="1" si="1069"/>
        <v>2.6017154843341252E-4</v>
      </c>
      <c r="HM467" s="240">
        <f t="shared" ca="1" si="1070"/>
        <v>-7.4806604127079202E-5</v>
      </c>
      <c r="HN467" s="240">
        <f t="shared" ca="1" si="1071"/>
        <v>-1.3184401927989498E-4</v>
      </c>
      <c r="HO467" s="240">
        <f t="shared" ca="1" si="1072"/>
        <v>3.0097937891463274E-4</v>
      </c>
      <c r="HP467" s="240">
        <f t="shared" ca="1" si="1073"/>
        <v>-3.844732293505207E-4</v>
      </c>
      <c r="HQ467" s="240">
        <f t="shared" ca="1" si="1074"/>
        <v>3.5856799827162775E-4</v>
      </c>
      <c r="HR467" s="240">
        <f t="shared" ca="1" si="1075"/>
        <v>-2.3063483214570677E-4</v>
      </c>
      <c r="HS467" s="240">
        <f t="shared" ca="1" si="1076"/>
        <v>3.7076189716312276E-5</v>
      </c>
      <c r="HT467" s="240">
        <f t="shared" ca="1" si="1077"/>
        <v>1.6703221480675047E-4</v>
      </c>
      <c r="HU467" s="240">
        <f t="shared" ca="1" si="1078"/>
        <v>-3.2361280857920297E-4</v>
      </c>
      <c r="HV467" s="240">
        <f t="shared" ca="1" si="1079"/>
        <v>3.8811171415512415E-4</v>
      </c>
      <c r="HW467" s="240">
        <f t="shared" ca="1" si="1080"/>
        <v>-3.4217623363497657E-4</v>
      </c>
      <c r="HX467" s="240">
        <f t="shared" ca="1" si="1081"/>
        <v>1.9887697634661362E-4</v>
      </c>
      <c r="HY467" s="240">
        <f t="shared" ca="1" si="1082"/>
        <v>1.0112886693297536E-6</v>
      </c>
      <c r="HZ467" s="240">
        <f t="shared" ca="1" si="1083"/>
        <v>-2.0061179879592002E-4</v>
      </c>
      <c r="IA467" s="240">
        <f t="shared" ca="1" si="1084"/>
        <v>3.4312966999239892E-4</v>
      </c>
      <c r="IB467" s="240">
        <f t="shared" ca="1" si="1085"/>
        <v>-3.8801247098896883E-4</v>
      </c>
      <c r="IC467" s="240">
        <f t="shared" ca="1" si="1086"/>
        <v>3.2248912481586372E-4</v>
      </c>
      <c r="ID467" s="240">
        <f t="shared" ca="1" si="1087"/>
        <v>-1.6520382654808816E-4</v>
      </c>
      <c r="IE467" s="240">
        <f t="shared" ca="1" si="1088"/>
        <v>-3.1503573293967788E-4</v>
      </c>
      <c r="IF467" s="240">
        <f t="shared" ca="1" si="1089"/>
        <v>2.3225938149712015E-4</v>
      </c>
      <c r="IG467" s="240">
        <f t="shared" ca="1" si="1090"/>
        <v>-3.5934200510980984E-4</v>
      </c>
      <c r="IH467" s="240">
        <f t="shared" ca="1" si="1091"/>
        <v>3.8417645561799653E-4</v>
      </c>
      <c r="II467" s="240">
        <f t="shared" ca="1" si="1092"/>
        <v>-2.9969626943428555E-4</v>
      </c>
      <c r="IJ467" s="240">
        <f t="shared" ca="1" si="1093"/>
        <v>1.2993967359030647E-4</v>
      </c>
      <c r="IK467" s="240">
        <f t="shared" ca="1" si="1094"/>
        <v>7.6790318209313583E-5</v>
      </c>
      <c r="IL467" s="240">
        <f t="shared" ca="1" si="1095"/>
        <v>-2.6167017938860963E-4</v>
      </c>
      <c r="IM467" s="240">
        <f t="shared" ca="1" si="1096"/>
        <v>3.7209368028169116E-4</v>
      </c>
      <c r="IN467" s="240">
        <f t="shared" ca="1" si="1097"/>
        <v>-3.766406109672092E-4</v>
      </c>
      <c r="IO467" s="240">
        <f t="shared" ca="1" si="1098"/>
        <v>2.7401717514744016E-4</v>
      </c>
      <c r="IP467" s="240">
        <f t="shared" ca="1" si="1099"/>
        <v>-9.3424130543598885E-5</v>
      </c>
      <c r="IQ467" s="240">
        <f t="shared" ca="1" si="1100"/>
        <v>-1.1375207588415389E-4</v>
      </c>
      <c r="IR467" s="240">
        <f t="shared" ca="1" si="1101"/>
        <v>2.8856095040908633E-4</v>
      </c>
      <c r="IS467" s="240">
        <f t="shared" ca="1" si="1102"/>
        <v>-3.8126188990536281E-4</v>
      </c>
      <c r="IT467" s="240">
        <f t="shared" ca="1" si="1103"/>
        <v>3.6547751134010558E-4</v>
      </c>
      <c r="IU467" s="240">
        <f t="shared" ca="1" si="1104"/>
        <v>-2.4569914567087152E-4</v>
      </c>
      <c r="IV467" s="240">
        <f t="shared" ca="1" si="1105"/>
        <v>5.6008862048931583E-5</v>
      </c>
      <c r="IW467" s="240">
        <f t="shared" ca="1" si="1106"/>
        <v>1.4961833888501965E-4</v>
      </c>
      <c r="IX467" s="240">
        <f t="shared" ca="1" si="1107"/>
        <v>-3.1267272173369446E-4</v>
      </c>
      <c r="IY467" s="240">
        <f t="shared" ca="1" si="1108"/>
        <v>3.8675833911029568E-4</v>
      </c>
      <c r="IZ467" s="240">
        <f t="shared" ca="1" si="1109"/>
        <v>-3.5079466348846559E-4</v>
      </c>
      <c r="JA467" s="240">
        <f t="shared" ca="1" si="1110"/>
        <v>2.1501489910867659E-4</v>
      </c>
      <c r="JB467" s="240">
        <f t="shared" ca="1" si="1111"/>
        <v>-1.8054197595174557E-5</v>
      </c>
    </row>
    <row r="468" spans="2:262">
      <c r="B468" s="248">
        <v>107</v>
      </c>
      <c r="C468" s="247">
        <f t="shared" si="1112"/>
        <v>2.0898437500000014E-3</v>
      </c>
      <c r="D468" s="244">
        <f t="shared" ca="1" si="855"/>
        <v>79.577816541334599</v>
      </c>
      <c r="E468" s="243">
        <f ca="1">DI361</f>
        <v>-0.42218345866539514</v>
      </c>
      <c r="F468" s="242">
        <v>107</v>
      </c>
      <c r="G468" s="240">
        <f t="shared" ca="1" si="856"/>
        <v>-2.5195614195892916E-4</v>
      </c>
      <c r="H468" s="240">
        <f t="shared" ca="1" si="857"/>
        <v>4.733544789884522E-4</v>
      </c>
      <c r="I468" s="240">
        <f t="shared" ca="1" si="858"/>
        <v>-5.7176300674285896E-4</v>
      </c>
      <c r="J468" s="240">
        <f t="shared" ca="1" si="859"/>
        <v>5.2161262933987597E-4</v>
      </c>
      <c r="K468" s="240">
        <f t="shared" ca="1" si="860"/>
        <v>-3.3593371963041294E-4</v>
      </c>
      <c r="L468" s="240">
        <f t="shared" ca="1" si="861"/>
        <v>6.2970489310491622E-5</v>
      </c>
      <c r="M468" s="240">
        <f t="shared" ca="1" si="862"/>
        <v>2.2635411248479495E-4</v>
      </c>
      <c r="N468" s="240">
        <f t="shared" ca="1" si="863"/>
        <v>-4.5686602662444858E-4</v>
      </c>
      <c r="O468" s="240">
        <f t="shared" ca="1" si="864"/>
        <v>5.6867226040612233E-4</v>
      </c>
      <c r="P468" s="240">
        <f t="shared" ca="1" si="865"/>
        <v>-5.3272264534305603E-4</v>
      </c>
      <c r="Q468" s="240">
        <f t="shared" ca="1" si="866"/>
        <v>3.5835782675790444E-4</v>
      </c>
      <c r="R468" s="240">
        <f t="shared" ca="1" si="867"/>
        <v>-9.0882321105026657E-5</v>
      </c>
      <c r="S468" s="240">
        <f t="shared" ca="1" si="868"/>
        <v>-2.0020677612740583E-4</v>
      </c>
      <c r="T468" s="240">
        <f t="shared" ca="1" si="869"/>
        <v>4.3927694398556837E-4</v>
      </c>
      <c r="U468" s="241">
        <f t="shared" ca="1" si="870"/>
        <v>-5.6421153278425986E-4</v>
      </c>
      <c r="V468" s="240">
        <f t="shared" ca="1" si="871"/>
        <v>5.425492858326127E-4</v>
      </c>
      <c r="W468" s="240">
        <f t="shared" ca="1" si="872"/>
        <v>-3.7991861849229609E-4</v>
      </c>
      <c r="X468" s="240">
        <f t="shared" ca="1" si="873"/>
        <v>1.185752094276675E-4</v>
      </c>
      <c r="Y468" s="240">
        <f t="shared" ca="1" si="874"/>
        <v>1.7357712411028711E-4</v>
      </c>
      <c r="Z468" s="240">
        <f t="shared" ca="1" si="875"/>
        <v>-4.2062960471251352E-4</v>
      </c>
      <c r="AA468" s="240">
        <f t="shared" ca="1" si="876"/>
        <v>5.5839157016082653E-4</v>
      </c>
      <c r="AB468" s="240">
        <f t="shared" ca="1" si="877"/>
        <v>-5.5106887757089382E-4</v>
      </c>
      <c r="AC468" s="240">
        <f t="shared" ca="1" si="878"/>
        <v>4.0056415299780058E-4</v>
      </c>
      <c r="AD468" s="240">
        <f t="shared" ca="1" si="879"/>
        <v>-1.4598243968483738E-4</v>
      </c>
      <c r="AE468" s="240">
        <f t="shared" ca="1" si="880"/>
        <v>-1.4652930959762245E-4</v>
      </c>
      <c r="AF468" s="240">
        <f t="shared" ca="1" si="881"/>
        <v>4.0096893187889862E-4</v>
      </c>
      <c r="AG468" s="240">
        <f t="shared" ca="1" si="882"/>
        <v>-5.5122639333555178E-4</v>
      </c>
      <c r="AH468" s="240">
        <f t="shared" ca="1" si="883"/>
        <v>5.5826089611517348E-4</v>
      </c>
      <c r="AI468" s="240">
        <f t="shared" ca="1" si="884"/>
        <v>-4.2024469337345442E-4</v>
      </c>
      <c r="AJ468" s="240">
        <f t="shared" ca="1" si="885"/>
        <v>1.7303798545825492E-4</v>
      </c>
      <c r="AK468" s="240">
        <f t="shared" ca="1" si="886"/>
        <v>1.1912849314368935E-4</v>
      </c>
      <c r="AL468" s="240">
        <f t="shared" ca="1" si="887"/>
        <v>-3.8034228976766276E-4</v>
      </c>
      <c r="AM468" s="240">
        <f t="shared" ca="1" si="888"/>
        <v>5.4273326384699958E-4</v>
      </c>
      <c r="AN468" s="240">
        <f t="shared" ca="1" si="889"/>
        <v>-5.6410801526283159E-4</v>
      </c>
      <c r="AO468" s="240">
        <f t="shared" ca="1" si="890"/>
        <v>4.3891282747368941E-4</v>
      </c>
      <c r="AP468" s="240">
        <f t="shared" ca="1" si="891"/>
        <v>-1.9967666756836222E-4</v>
      </c>
      <c r="AQ468" s="240">
        <f t="shared" ca="1" si="892"/>
        <v>-9.1440685715341529E-5</v>
      </c>
      <c r="AR468" s="240">
        <f t="shared" ca="1" si="893"/>
        <v>3.587993697663268E-4</v>
      </c>
      <c r="AS468" s="240">
        <f t="shared" ca="1" si="894"/>
        <v>-5.3293264238802305E-4</v>
      </c>
      <c r="AT468" s="240">
        <f t="shared" ca="1" si="895"/>
        <v>5.685961487916951E-4</v>
      </c>
      <c r="AU468" s="240">
        <f t="shared" ca="1" si="896"/>
        <v>-4.5652358212831172E-4</v>
      </c>
      <c r="AV468" s="240">
        <f t="shared" ca="1" si="897"/>
        <v>2.2583431109669447E-4</v>
      </c>
      <c r="AW468" s="240">
        <f t="shared" ca="1" si="898"/>
        <v>6.3532589665855302E-5</v>
      </c>
      <c r="AX468" s="240">
        <f t="shared" ca="1" si="899"/>
        <v>-3.3639207065610426E-4</v>
      </c>
      <c r="AY468" s="240">
        <f t="shared" ca="1" si="900"/>
        <v>5.2184813951414773E-4</v>
      </c>
      <c r="AZ468" s="240">
        <f t="shared" ca="1" si="901"/>
        <v>-5.7171448439497993E-4</v>
      </c>
      <c r="BA468" s="240">
        <f t="shared" ca="1" si="902"/>
        <v>4.7303453148684401E-4</v>
      </c>
      <c r="BB468" s="240">
        <f t="shared" ca="1" si="903"/>
        <v>-2.5144789998883782E-4</v>
      </c>
      <c r="BC468" s="240">
        <f t="shared" ca="1" si="904"/>
        <v>-3.5471438043066466E-5</v>
      </c>
      <c r="BD468" s="240">
        <f t="shared" ca="1" si="905"/>
        <v>3.1317437358321232E-4</v>
      </c>
      <c r="BE468" s="240">
        <f t="shared" ca="1" si="906"/>
        <v>-5.0950645876368086E-4</v>
      </c>
      <c r="BF468" s="240">
        <f t="shared" ca="1" si="907"/>
        <v>5.7345550972908235E-4</v>
      </c>
      <c r="BG468" s="240">
        <f t="shared" ca="1" si="908"/>
        <v>-4.8840589922609335E-4</v>
      </c>
      <c r="BH468" s="240">
        <f t="shared" ca="1" si="909"/>
        <v>2.7645572886567338E-4</v>
      </c>
      <c r="BI468" s="240">
        <f t="shared" ca="1" si="910"/>
        <v>7.3248326190927107E-6</v>
      </c>
      <c r="BJ468" s="240">
        <f t="shared" ca="1" si="911"/>
        <v>-2.8920221201351602E-4</v>
      </c>
      <c r="BK468" s="240">
        <f t="shared" ca="1" si="912"/>
        <v>4.9593733232655658E-4</v>
      </c>
      <c r="BL468" s="240">
        <f t="shared" ca="1" si="913"/>
        <v>-5.7381503051147668E-4</v>
      </c>
      <c r="BM468" s="240">
        <f t="shared" ca="1" si="914"/>
        <v>5.0260065437480691E-4</v>
      </c>
      <c r="BN468" s="240">
        <f t="shared" ca="1" si="915"/>
        <v>-3.0079755167701662E-4</v>
      </c>
      <c r="BO468" s="240">
        <f t="shared" ca="1" si="916"/>
        <v>2.0839418968239992E-5</v>
      </c>
      <c r="BP468" s="240">
        <f t="shared" ca="1" si="917"/>
        <v>2.645333369839715E-4</v>
      </c>
      <c r="BQ468" s="240">
        <f t="shared" ca="1" si="918"/>
        <v>-4.8117344941688646E-4</v>
      </c>
      <c r="BR468" s="240">
        <f t="shared" ca="1" si="919"/>
        <v>5.7279218062510832E-4</v>
      </c>
      <c r="BS468" s="240">
        <f t="shared" ca="1" si="920"/>
        <v>-5.1558460052451307E-4</v>
      </c>
      <c r="BT468" s="240">
        <f t="shared" ca="1" si="921"/>
        <v>3.2441472683961587E-4</v>
      </c>
      <c r="BU468" s="240">
        <f t="shared" ca="1" si="922"/>
        <v>-4.8953466569944433E-5</v>
      </c>
      <c r="BV468" s="240">
        <f t="shared" ca="1" si="923"/>
        <v>-2.3922717797523446E-4</v>
      </c>
      <c r="BW468" s="240">
        <f t="shared" ca="1" si="924"/>
        <v>4.6525037752174575E-4</v>
      </c>
      <c r="BX468" s="240">
        <f t="shared" ca="1" si="925"/>
        <v>-5.7038942420494399E-4</v>
      </c>
      <c r="BY468" s="240">
        <f t="shared" ca="1" si="926"/>
        <v>5.2732645821167146E-4</v>
      </c>
      <c r="BZ468" s="240">
        <f t="shared" ca="1" si="927"/>
        <v>-3.4725035850987121E-4</v>
      </c>
      <c r="CA468" s="240">
        <f t="shared" ca="1" si="928"/>
        <v>7.6949580982880875E-5</v>
      </c>
      <c r="CB468" s="240">
        <f t="shared" ca="1" si="929"/>
        <v>2.1334469974092885E-4</v>
      </c>
      <c r="CC468" s="240">
        <f t="shared" ca="1" si="930"/>
        <v>-4.4820647671603469E-4</v>
      </c>
      <c r="CD468" s="240">
        <f t="shared" ca="1" si="931"/>
        <v>5.6661254970165906E-4</v>
      </c>
      <c r="CE468" s="240">
        <f t="shared" ca="1" si="932"/>
        <v>-5.3779794027266205E-4</v>
      </c>
      <c r="CF468" s="240">
        <f t="shared" ca="1" si="933"/>
        <v>3.6924943365095021E-4</v>
      </c>
      <c r="CG468" s="240">
        <f t="shared" ca="1" si="934"/>
        <v>-1.0476031711524222E-4</v>
      </c>
      <c r="CH468" s="240">
        <f t="shared" ca="1" si="935"/>
        <v>-1.8694825543817391E-4</v>
      </c>
      <c r="CI468" s="240">
        <f t="shared" ca="1" si="936"/>
        <v>4.3008280724967437E-4</v>
      </c>
      <c r="CJ468" s="240">
        <f t="shared" ca="1" si="937"/>
        <v>-5.6147065593674275E-4</v>
      </c>
      <c r="CK468" s="240">
        <f t="shared" ca="1" si="938"/>
        <v>5.4697381998999926E-4</v>
      </c>
      <c r="CL468" s="240">
        <f t="shared" ca="1" si="939"/>
        <v>-3.9035895456393321E-4</v>
      </c>
      <c r="CM468" s="240">
        <f t="shared" ca="1" si="940"/>
        <v>1.3231867646773695E-4</v>
      </c>
      <c r="CN468" s="240">
        <f t="shared" ca="1" si="941"/>
        <v>1.6010143641331987E-4</v>
      </c>
      <c r="CO468" s="240">
        <f t="shared" ca="1" si="942"/>
        <v>-4.1092303062983428E-4</v>
      </c>
      <c r="CP468" s="240">
        <f t="shared" ca="1" si="943"/>
        <v>5.5497613018265328E-4</v>
      </c>
      <c r="CQ468" s="240">
        <f t="shared" ca="1" si="944"/>
        <v>-5.5483199186573168E-4</v>
      </c>
      <c r="CR468" s="240">
        <f t="shared" ca="1" si="945"/>
        <v>4.1052806656395374E-4</v>
      </c>
      <c r="CS468" s="240">
        <f t="shared" ca="1" si="946"/>
        <v>-1.5955826853888955E-4</v>
      </c>
      <c r="CT468" s="240">
        <f t="shared" ca="1" si="947"/>
        <v>-1.3286891900491643E-4</v>
      </c>
      <c r="CU468" s="240">
        <f t="shared" ca="1" si="948"/>
        <v>3.9077330443659997E-4</v>
      </c>
      <c r="CV468" s="240">
        <f t="shared" ca="1" si="949"/>
        <v>-5.4714461832079035E-4</v>
      </c>
      <c r="CW468" s="240">
        <f t="shared" ca="1" si="950"/>
        <v>5.6135352487551296E-4</v>
      </c>
      <c r="CX468" s="240">
        <f t="shared" ca="1" si="951"/>
        <v>-4.2970818049362157E-4</v>
      </c>
      <c r="CY468" s="240">
        <f t="shared" ca="1" si="952"/>
        <v>1.8641347076547816E-4</v>
      </c>
      <c r="CZ468" s="240">
        <f t="shared" ca="1" si="953"/>
        <v>1.0531630873270323E-4</v>
      </c>
      <c r="DA468" s="240">
        <f t="shared" ca="1" si="954"/>
        <v>-3.6968217112527864E-4</v>
      </c>
      <c r="DB468" s="240">
        <f t="shared" ca="1" si="955"/>
        <v>5.3799498714917954E-4</v>
      </c>
      <c r="DC468" s="240">
        <f t="shared" ca="1" si="956"/>
        <v>-5.665227080751086E-4</v>
      </c>
      <c r="DD468" s="240">
        <f t="shared" ca="1" si="957"/>
        <v>4.4785308977848853E-4</v>
      </c>
      <c r="DE468" s="240">
        <f t="shared" ca="1" si="958"/>
        <v>-2.1281958661308579E-4</v>
      </c>
      <c r="DF468" s="240">
        <f t="shared" ca="1" si="959"/>
        <v>-7.7509982248101695E-5</v>
      </c>
      <c r="DG468" s="240">
        <f t="shared" ca="1" si="960"/>
        <v>3.4770044108339517E-4</v>
      </c>
      <c r="DH468" s="240">
        <f t="shared" ca="1" si="961"/>
        <v>-5.27549278930737E-4</v>
      </c>
      <c r="DI468" s="240">
        <f t="shared" ca="1" si="962"/>
        <v>5.7032708844942717E-4</v>
      </c>
      <c r="DJ468" s="240">
        <f t="shared" ca="1" si="963"/>
        <v>-4.649190817427714E-4</v>
      </c>
      <c r="DK468" s="240">
        <f t="shared" ca="1" si="964"/>
        <v>2.3871300143577835E-4</v>
      </c>
      <c r="DL468" s="240">
        <f t="shared" ca="1" si="965"/>
        <v>4.9516927427224066E-5</v>
      </c>
      <c r="DM468" s="240">
        <f t="shared" ca="1" si="966"/>
        <v>-3.2488107022398088E-4</v>
      </c>
      <c r="DN468" s="240">
        <f t="shared" ca="1" si="967"/>
        <v>5.1583265829147746E-4</v>
      </c>
      <c r="DO468" s="240">
        <f t="shared" ca="1" si="968"/>
        <v>-5.7275750091291414E-4</v>
      </c>
      <c r="DP468" s="240">
        <f t="shared" ca="1" si="969"/>
        <v>4.8086504291705275E-4</v>
      </c>
      <c r="DQ468" s="240">
        <f t="shared" ca="1" si="970"/>
        <v>-2.6403133572919278E-4</v>
      </c>
      <c r="DR468" s="240">
        <f t="shared" ca="1" si="971"/>
        <v>-2.1404581991003777E-5</v>
      </c>
      <c r="DS468" s="240">
        <f t="shared" ca="1" si="972"/>
        <v>3.0127903241014895E-4</v>
      </c>
      <c r="DT468" s="240">
        <f t="shared" ca="1" si="973"/>
        <v>-5.0287335159680314E-4</v>
      </c>
      <c r="DU468" s="240">
        <f t="shared" ca="1" si="974"/>
        <v>5.7380809038907099E-4</v>
      </c>
      <c r="DV468" s="240">
        <f t="shared" ca="1" si="975"/>
        <v>-4.9565255808412532E-4</v>
      </c>
      <c r="DW468" s="240">
        <f t="shared" ca="1" si="976"/>
        <v>2.887135954084225E-4</v>
      </c>
      <c r="DX468" s="240">
        <f t="shared" ca="1" si="977"/>
        <v>-6.759328958085392E-6</v>
      </c>
      <c r="DY468" s="240">
        <f t="shared" ca="1" si="978"/>
        <v>-2.7695118701834189E-4</v>
      </c>
      <c r="DZ468" s="240">
        <f t="shared" ca="1" si="979"/>
        <v>4.8870257895162941E-4</v>
      </c>
      <c r="EA468" s="240">
        <f t="shared" ca="1" si="980"/>
        <v>-5.734763259158277E-4</v>
      </c>
      <c r="EB468" s="240">
        <f t="shared" ca="1" si="981"/>
        <v>5.0924600282473761E-4</v>
      </c>
      <c r="EC468" s="240">
        <f t="shared" ca="1" si="982"/>
        <v>-3.1270031874801703E-4</v>
      </c>
      <c r="ED468" s="240">
        <f t="shared" ca="1" si="983"/>
        <v>3.4906956091634656E-5</v>
      </c>
      <c r="EE468" s="240">
        <f t="shared" ca="1" si="984"/>
        <v>2.5195614195894916E-4</v>
      </c>
      <c r="EF468" s="240">
        <f t="shared" ca="1" si="985"/>
        <v>-4.7335447898845355E-4</v>
      </c>
      <c r="EG468" s="240">
        <f t="shared" ca="1" si="986"/>
        <v>5.7176300674286037E-4</v>
      </c>
      <c r="EH468" s="240">
        <f t="shared" ca="1" si="987"/>
        <v>-5.2161262933987781E-4</v>
      </c>
      <c r="EI468" s="240">
        <f t="shared" ca="1" si="988"/>
        <v>3.3593371963040682E-4</v>
      </c>
      <c r="EJ468" s="240">
        <f t="shared" ca="1" si="989"/>
        <v>-6.2970489310470982E-5</v>
      </c>
      <c r="EK468" s="240">
        <f t="shared" ca="1" si="990"/>
        <v>-2.2635411248479631E-4</v>
      </c>
      <c r="EL468" s="240">
        <f t="shared" ca="1" si="991"/>
        <v>4.5686602662445687E-4</v>
      </c>
      <c r="EM468" s="240">
        <f t="shared" ca="1" si="992"/>
        <v>-5.6867226040612146E-4</v>
      </c>
      <c r="EN468" s="240">
        <f t="shared" ca="1" si="993"/>
        <v>5.3272264534305397E-4</v>
      </c>
      <c r="EO468" s="240">
        <f t="shared" ca="1" si="994"/>
        <v>-3.58357826757889E-4</v>
      </c>
      <c r="EP468" s="240">
        <f t="shared" ca="1" si="995"/>
        <v>9.0882321105027281E-5</v>
      </c>
      <c r="EQ468" s="240">
        <f t="shared" ca="1" si="996"/>
        <v>2.002067761274186E-4</v>
      </c>
      <c r="ER468" s="240">
        <f t="shared" ca="1" si="997"/>
        <v>-4.3927694398558501E-4</v>
      </c>
      <c r="ES468" s="240">
        <f t="shared" ca="1" si="998"/>
        <v>5.6421153278426105E-4</v>
      </c>
      <c r="ET468" s="240">
        <f t="shared" ca="1" si="999"/>
        <v>-5.4254928583260707E-4</v>
      </c>
      <c r="EU468" s="240">
        <f t="shared" ca="1" si="1000"/>
        <v>3.7991861849229804E-4</v>
      </c>
      <c r="EV468" s="240">
        <f t="shared" ca="1" si="1001"/>
        <v>-1.1857520942765815E-4</v>
      </c>
      <c r="EW468" s="240">
        <f t="shared" ca="1" si="1002"/>
        <v>-1.735771241103079E-4</v>
      </c>
      <c r="EX468" s="240">
        <f t="shared" ca="1" si="1003"/>
        <v>4.2062960471251444E-4</v>
      </c>
      <c r="EY468" s="240">
        <f t="shared" ca="1" si="1004"/>
        <v>-5.5839157016083065E-4</v>
      </c>
      <c r="EZ468" s="240">
        <f t="shared" ca="1" si="1005"/>
        <v>5.5106887757089458E-4</v>
      </c>
      <c r="FA468" s="240">
        <f t="shared" ca="1" si="1006"/>
        <v>-4.005641529977937E-4</v>
      </c>
      <c r="FB468" s="240">
        <f t="shared" ca="1" si="1007"/>
        <v>1.4598243968481632E-4</v>
      </c>
      <c r="FC468" s="240">
        <f t="shared" ca="1" si="1008"/>
        <v>1.465293095976238E-4</v>
      </c>
      <c r="FD468" s="240">
        <f t="shared" ca="1" si="1009"/>
        <v>-4.009689318789113E-4</v>
      </c>
      <c r="FE468" s="240">
        <f t="shared" ca="1" si="1010"/>
        <v>5.5122639333554993E-4</v>
      </c>
      <c r="FF468" s="240">
        <f t="shared" ca="1" si="1011"/>
        <v>-5.5826089611517131E-4</v>
      </c>
      <c r="FG468" s="240">
        <f t="shared" ca="1" si="1012"/>
        <v>4.2024469337344239E-4</v>
      </c>
      <c r="FH468" s="240">
        <f t="shared" ca="1" si="1013"/>
        <v>-1.7303798545825362E-4</v>
      </c>
      <c r="FI468" s="240">
        <f t="shared" ca="1" si="1014"/>
        <v>-1.1912849314369873E-4</v>
      </c>
      <c r="FJ468" s="240">
        <f t="shared" ca="1" si="1015"/>
        <v>3.8034228976768211E-4</v>
      </c>
      <c r="FK468" s="240">
        <f t="shared" ca="1" si="1016"/>
        <v>-5.4273326384700262E-4</v>
      </c>
      <c r="FL468" s="240">
        <f t="shared" ca="1" si="1017"/>
        <v>5.6410801526282823E-4</v>
      </c>
      <c r="FM468" s="240">
        <f t="shared" ca="1" si="1018"/>
        <v>-4.3891282747368843E-4</v>
      </c>
      <c r="FN468" s="240">
        <f t="shared" ca="1" si="1019"/>
        <v>1.9967666756835322E-4</v>
      </c>
      <c r="FO468" s="240">
        <f t="shared" ca="1" si="1020"/>
        <v>9.1440685715367062E-5</v>
      </c>
      <c r="FP468" s="240">
        <f t="shared" ca="1" si="1021"/>
        <v>-3.5879936976632794E-4</v>
      </c>
      <c r="FQ468" s="240">
        <f t="shared" ca="1" si="1022"/>
        <v>5.3293264238802966E-4</v>
      </c>
      <c r="FR468" s="240">
        <f t="shared" ca="1" si="1023"/>
        <v>-5.6859614879169608E-4</v>
      </c>
      <c r="FS468" s="240">
        <f t="shared" ca="1" si="1024"/>
        <v>4.5652358212830592E-4</v>
      </c>
      <c r="FT468" s="240">
        <f t="shared" ca="1" si="1025"/>
        <v>-2.258343110966707E-4</v>
      </c>
      <c r="FU468" s="240">
        <f t="shared" ca="1" si="1026"/>
        <v>-6.3532589665856712E-5</v>
      </c>
      <c r="FV468" s="240">
        <f t="shared" ca="1" si="1027"/>
        <v>3.3639207065611862E-4</v>
      </c>
      <c r="FW468" s="240">
        <f t="shared" ca="1" si="1028"/>
        <v>-5.2184813951414502E-4</v>
      </c>
      <c r="FX468" s="240">
        <f t="shared" ca="1" si="1029"/>
        <v>5.7171448439497907E-4</v>
      </c>
      <c r="FY468" s="240">
        <f t="shared" ca="1" si="1030"/>
        <v>-4.7303453148683403E-4</v>
      </c>
      <c r="FZ468" s="240">
        <f t="shared" ca="1" si="1031"/>
        <v>2.5144789998883657E-4</v>
      </c>
      <c r="GA468" s="240">
        <f t="shared" ca="1" si="1032"/>
        <v>3.5471438043076014E-5</v>
      </c>
      <c r="GB468" s="240">
        <f t="shared" ca="1" si="1033"/>
        <v>-3.1317437358320663E-4</v>
      </c>
      <c r="GC468" s="240">
        <f t="shared" ca="1" si="1034"/>
        <v>5.0950645876368531E-4</v>
      </c>
      <c r="GD468" s="240">
        <f t="shared" ca="1" si="1035"/>
        <v>-5.7345550972908138E-4</v>
      </c>
      <c r="GE468" s="240">
        <f t="shared" ca="1" si="1036"/>
        <v>4.8840589922609682E-4</v>
      </c>
      <c r="GF468" s="240">
        <f t="shared" ca="1" si="1037"/>
        <v>-2.7645572886566498E-4</v>
      </c>
      <c r="GG468" s="240">
        <f t="shared" ca="1" si="1038"/>
        <v>-7.3248326191185893E-6</v>
      </c>
      <c r="GH468" s="240">
        <f t="shared" ca="1" si="1039"/>
        <v>2.8920221201352432E-4</v>
      </c>
      <c r="GI468" s="240">
        <f t="shared" ca="1" si="1040"/>
        <v>-4.959373323265697E-4</v>
      </c>
      <c r="GJ468" s="240">
        <f t="shared" ca="1" si="1041"/>
        <v>5.7381503051147657E-4</v>
      </c>
      <c r="GK468" s="240">
        <f t="shared" ca="1" si="1042"/>
        <v>-5.0260065437480225E-4</v>
      </c>
      <c r="GL468" s="240">
        <f t="shared" ca="1" si="1043"/>
        <v>3.0079755167699456E-4</v>
      </c>
      <c r="GM468" s="240">
        <f t="shared" ca="1" si="1044"/>
        <v>-2.0839418968230438E-5</v>
      </c>
      <c r="GN468" s="240">
        <f t="shared" ca="1" si="1045"/>
        <v>-2.6453333698398001E-4</v>
      </c>
      <c r="GO468" s="240">
        <f t="shared" ca="1" si="1046"/>
        <v>4.8117344941688277E-4</v>
      </c>
      <c r="GP468" s="240">
        <f t="shared" ca="1" si="1047"/>
        <v>-5.7279218062510886E-4</v>
      </c>
      <c r="GQ468" s="240">
        <f t="shared" ca="1" si="1048"/>
        <v>5.1558460052450179E-4</v>
      </c>
      <c r="GR468" s="240">
        <f t="shared" ca="1" si="1049"/>
        <v>-3.2441472683960801E-4</v>
      </c>
      <c r="GS468" s="240">
        <f t="shared" ca="1" si="1050"/>
        <v>4.8953466569967398E-5</v>
      </c>
      <c r="GT468" s="240">
        <f t="shared" ca="1" si="1051"/>
        <v>2.3922717797525796E-4</v>
      </c>
      <c r="GU468" s="240">
        <f t="shared" ca="1" si="1052"/>
        <v>-4.6525037752175128E-4</v>
      </c>
      <c r="GV468" s="240">
        <f t="shared" ca="1" si="1053"/>
        <v>5.7038942420494323E-4</v>
      </c>
      <c r="GW468" s="240">
        <f t="shared" ca="1" si="1054"/>
        <v>-5.2732645821166127E-4</v>
      </c>
      <c r="GX468" s="240">
        <f t="shared" ca="1" si="1055"/>
        <v>3.4725035850986352E-4</v>
      </c>
      <c r="GY468" s="240">
        <f t="shared" ca="1" si="1056"/>
        <v>-7.6949580982887543E-5</v>
      </c>
      <c r="GZ468" s="240">
        <f t="shared" ca="1" si="1057"/>
        <v>-2.1334469974096799E-4</v>
      </c>
      <c r="HA468" s="240">
        <f t="shared" ca="1" si="1058"/>
        <v>4.4820647671605079E-4</v>
      </c>
      <c r="HB468" s="240">
        <f t="shared" ca="1" si="1059"/>
        <v>-5.6661254970165797E-4</v>
      </c>
      <c r="HC468" s="240">
        <f t="shared" ca="1" si="1060"/>
        <v>5.3779794027267007E-4</v>
      </c>
      <c r="HD468" s="240">
        <f t="shared" ca="1" si="1061"/>
        <v>-3.6924943365093037E-4</v>
      </c>
      <c r="HE468" s="240">
        <f t="shared" ca="1" si="1062"/>
        <v>1.0476031711523282E-4</v>
      </c>
      <c r="HF468" s="240">
        <f t="shared" ca="1" si="1063"/>
        <v>1.8694825543815212E-4</v>
      </c>
      <c r="HG468" s="240">
        <f t="shared" ca="1" si="1064"/>
        <v>-4.300828072496915E-4</v>
      </c>
      <c r="HH468" s="240">
        <f t="shared" ca="1" si="1065"/>
        <v>5.614706559367447E-4</v>
      </c>
      <c r="HI468" s="240">
        <f t="shared" ca="1" si="1066"/>
        <v>-5.4697381999000122E-4</v>
      </c>
      <c r="HJ468" s="240">
        <f t="shared" ca="1" si="1067"/>
        <v>3.9035895456390225E-4</v>
      </c>
      <c r="HK468" s="240">
        <f t="shared" ca="1" si="1068"/>
        <v>-1.3231867646772762E-4</v>
      </c>
      <c r="HL468" s="240">
        <f t="shared" ca="1" si="1069"/>
        <v>-1.601014364133134E-4</v>
      </c>
      <c r="HM468" s="240">
        <f t="shared" ca="1" si="1070"/>
        <v>4.1092303062986371E-4</v>
      </c>
      <c r="HN468" s="240">
        <f t="shared" ca="1" si="1071"/>
        <v>-5.5497613018265989E-4</v>
      </c>
      <c r="HO468" s="240">
        <f t="shared" ca="1" si="1072"/>
        <v>5.5483199186572929E-4</v>
      </c>
      <c r="HP468" s="240">
        <f t="shared" ca="1" si="1073"/>
        <v>-4.1052806656396984E-4</v>
      </c>
      <c r="HQ468" s="240">
        <f t="shared" ca="1" si="1074"/>
        <v>1.5955826853886469E-4</v>
      </c>
      <c r="HR468" s="240">
        <f t="shared" ca="1" si="1075"/>
        <v>1.3286891900492572E-4</v>
      </c>
      <c r="HS468" s="240">
        <f t="shared" ca="1" si="1076"/>
        <v>-3.9077330443659504E-4</v>
      </c>
      <c r="HT468" s="240">
        <f t="shared" ca="1" si="1077"/>
        <v>5.4714461832079816E-4</v>
      </c>
      <c r="HU468" s="240">
        <f t="shared" ca="1" si="1078"/>
        <v>-5.6135352487551101E-4</v>
      </c>
      <c r="HV468" s="240">
        <f t="shared" ca="1" si="1079"/>
        <v>4.2970818049362607E-4</v>
      </c>
      <c r="HW468" s="240">
        <f t="shared" ca="1" si="1080"/>
        <v>-1.8641347076543826E-4</v>
      </c>
      <c r="HX468" s="240">
        <f t="shared" ca="1" si="1081"/>
        <v>-1.0531630873271263E-4</v>
      </c>
      <c r="HY468" s="240">
        <f t="shared" ca="1" si="1082"/>
        <v>3.696821711252859E-4</v>
      </c>
      <c r="HZ468" s="240">
        <f t="shared" ca="1" si="1083"/>
        <v>-5.3799498714917151E-4</v>
      </c>
      <c r="IA468" s="240">
        <f t="shared" ca="1" si="1084"/>
        <v>5.6652270807510698E-4</v>
      </c>
      <c r="IB468" s="240">
        <f t="shared" ca="1" si="1085"/>
        <v>-4.4785308977848256E-4</v>
      </c>
      <c r="IC468" s="240">
        <f t="shared" ca="1" si="1086"/>
        <v>2.1281958661310715E-4</v>
      </c>
      <c r="ID468" s="240">
        <f t="shared" ca="1" si="1087"/>
        <v>7.7509982248143491E-5</v>
      </c>
      <c r="IE468" s="240">
        <f t="shared" ca="1" si="1088"/>
        <v>-5.2561153840404655E-4</v>
      </c>
      <c r="IF468" s="240">
        <f t="shared" ca="1" si="1089"/>
        <v>5.2754927893072789E-4</v>
      </c>
      <c r="IG468" s="240">
        <f t="shared" ca="1" si="1090"/>
        <v>-5.7032708844942262E-4</v>
      </c>
      <c r="IH468" s="240">
        <f t="shared" ca="1" si="1091"/>
        <v>4.6491908174276582E-4</v>
      </c>
      <c r="II468" s="240">
        <f t="shared" ca="1" si="1092"/>
        <v>-2.3871300143576962E-4</v>
      </c>
      <c r="IJ468" s="240">
        <f t="shared" ca="1" si="1093"/>
        <v>-4.9516927427266106E-5</v>
      </c>
      <c r="IK468" s="240">
        <f t="shared" ca="1" si="1094"/>
        <v>3.248810702239888E-4</v>
      </c>
      <c r="IL468" s="240">
        <f t="shared" ca="1" si="1095"/>
        <v>-5.1583265829148169E-4</v>
      </c>
      <c r="IM468" s="240">
        <f t="shared" ca="1" si="1096"/>
        <v>5.7275750091291555E-4</v>
      </c>
      <c r="IN468" s="240">
        <f t="shared" ca="1" si="1097"/>
        <v>-4.8086504291702971E-4</v>
      </c>
      <c r="IO468" s="240">
        <f t="shared" ca="1" si="1098"/>
        <v>2.6403133572918433E-4</v>
      </c>
      <c r="IP468" s="240">
        <f t="shared" ca="1" si="1099"/>
        <v>2.1404581990980731E-5</v>
      </c>
      <c r="IQ468" s="240">
        <f t="shared" ca="1" si="1100"/>
        <v>-3.0127903241018489E-4</v>
      </c>
      <c r="IR468" s="240">
        <f t="shared" ca="1" si="1101"/>
        <v>5.0287335159680769E-4</v>
      </c>
      <c r="IS468" s="240">
        <f t="shared" ca="1" si="1102"/>
        <v>-5.7380809038907131E-4</v>
      </c>
      <c r="IT468" s="240">
        <f t="shared" ca="1" si="1103"/>
        <v>4.9565255808410407E-4</v>
      </c>
      <c r="IU468" s="240">
        <f t="shared" ca="1" si="1104"/>
        <v>-2.8871359540841426E-4</v>
      </c>
      <c r="IV468" s="240">
        <f t="shared" ca="1" si="1105"/>
        <v>6.7593289580758307E-6</v>
      </c>
      <c r="IW468" s="240">
        <f t="shared" ca="1" si="1106"/>
        <v>2.7695118701832167E-4</v>
      </c>
      <c r="IX468" s="240">
        <f t="shared" ca="1" si="1107"/>
        <v>-4.887025789516345E-4</v>
      </c>
      <c r="IY468" s="240">
        <f t="shared" ca="1" si="1108"/>
        <v>5.7347632591582803E-4</v>
      </c>
      <c r="IZ468" s="240">
        <f t="shared" ca="1" si="1109"/>
        <v>-5.0924600282474823E-4</v>
      </c>
      <c r="JA468" s="240">
        <f t="shared" ca="1" si="1110"/>
        <v>3.1270031874798163E-4</v>
      </c>
      <c r="JB468" s="240">
        <f t="shared" ca="1" si="1111"/>
        <v>-3.4906956091625108E-5</v>
      </c>
    </row>
    <row r="469" spans="2:262">
      <c r="B469" s="248">
        <v>108</v>
      </c>
      <c r="C469" s="247">
        <f t="shared" si="1112"/>
        <v>2.1093750000000014E-3</v>
      </c>
      <c r="D469" s="244">
        <f t="shared" ca="1" si="855"/>
        <v>79.585316213042617</v>
      </c>
      <c r="E469" s="243">
        <f ca="1">DJ361</f>
        <v>-0.41468378695738689</v>
      </c>
      <c r="F469" s="242">
        <v>108</v>
      </c>
      <c r="G469" s="240">
        <f t="shared" ca="1" si="856"/>
        <v>-1.7771055947095701E-4</v>
      </c>
      <c r="H469" s="240">
        <f t="shared" ca="1" si="857"/>
        <v>3.3270033680703599E-4</v>
      </c>
      <c r="I469" s="240">
        <f t="shared" ca="1" si="858"/>
        <v>-4.0912044390101248E-4</v>
      </c>
      <c r="J469" s="240">
        <f t="shared" ca="1" si="859"/>
        <v>3.8892370150484624E-4</v>
      </c>
      <c r="K469" s="240">
        <f t="shared" ca="1" si="860"/>
        <v>-2.7687972123137991E-4</v>
      </c>
      <c r="L469" s="240">
        <f t="shared" ca="1" si="861"/>
        <v>9.9448526136750989E-5</v>
      </c>
      <c r="M469" s="240">
        <f t="shared" ca="1" si="862"/>
        <v>1.0146818141517291E-4</v>
      </c>
      <c r="N469" s="240">
        <f t="shared" ca="1" si="863"/>
        <v>-2.7842241982634482E-4</v>
      </c>
      <c r="O469" s="240">
        <f t="shared" ca="1" si="864"/>
        <v>3.8962512361718457E-4</v>
      </c>
      <c r="P469" s="240">
        <f t="shared" ca="1" si="865"/>
        <v>-4.088149434583586E-4</v>
      </c>
      <c r="Q469" s="240">
        <f t="shared" ca="1" si="866"/>
        <v>3.3146006002140847E-4</v>
      </c>
      <c r="R469" s="240">
        <f t="shared" ca="1" si="867"/>
        <v>-1.7582840697176648E-4</v>
      </c>
      <c r="S469" s="240">
        <f t="shared" ca="1" si="868"/>
        <v>-2.1326438051613346E-5</v>
      </c>
      <c r="T469" s="240">
        <f t="shared" ca="1" si="869"/>
        <v>2.134448853928205E-4</v>
      </c>
      <c r="U469" s="241">
        <f t="shared" ca="1" si="870"/>
        <v>-3.55156728337036E-4</v>
      </c>
      <c r="V469" s="240">
        <f t="shared" ca="1" si="871"/>
        <v>4.1299565640082805E-4</v>
      </c>
      <c r="W469" s="240">
        <f t="shared" ca="1" si="872"/>
        <v>-3.7330257458975885E-4</v>
      </c>
      <c r="X469" s="240">
        <f t="shared" ca="1" si="873"/>
        <v>2.4545130073256493E-4</v>
      </c>
      <c r="Y469" s="240">
        <f t="shared" ca="1" si="874"/>
        <v>-5.9634868366262576E-5</v>
      </c>
      <c r="Z469" s="240">
        <f t="shared" ca="1" si="875"/>
        <v>-1.4026478371491845E-4</v>
      </c>
      <c r="AA469" s="240">
        <f t="shared" ca="1" si="876"/>
        <v>3.0703985916108163E-4</v>
      </c>
      <c r="AB469" s="240">
        <f t="shared" ca="1" si="877"/>
        <v>-4.0130517787844669E-4</v>
      </c>
      <c r="AC469" s="240">
        <f t="shared" ca="1" si="878"/>
        <v>4.0079928056711942E-4</v>
      </c>
      <c r="AD469" s="240">
        <f t="shared" ca="1" si="879"/>
        <v>-3.0564163865688399E-4</v>
      </c>
      <c r="AE469" s="240">
        <f t="shared" ca="1" si="880"/>
        <v>1.3830444023644261E-4</v>
      </c>
      <c r="AF469" s="240">
        <f t="shared" ca="1" si="881"/>
        <v>6.1694385060248914E-5</v>
      </c>
      <c r="AG469" s="240">
        <f t="shared" ca="1" si="882"/>
        <v>-2.4712362038750582E-4</v>
      </c>
      <c r="AH469" s="240">
        <f t="shared" ca="1" si="883"/>
        <v>3.7419276642473392E-4</v>
      </c>
      <c r="AI469" s="240">
        <f t="shared" ca="1" si="884"/>
        <v>-4.128934949631126E-4</v>
      </c>
      <c r="AJ469" s="240">
        <f t="shared" ca="1" si="885"/>
        <v>3.5408633981342521E-4</v>
      </c>
      <c r="AK469" s="240">
        <f t="shared" ca="1" si="886"/>
        <v>-2.1165905003036513E-4</v>
      </c>
      <c r="AL469" s="240">
        <f t="shared" ca="1" si="887"/>
        <v>1.9246894213673348E-5</v>
      </c>
      <c r="AM469" s="240">
        <f t="shared" ca="1" si="888"/>
        <v>1.7771055947096156E-4</v>
      </c>
      <c r="AN469" s="240">
        <f t="shared" ca="1" si="889"/>
        <v>-3.3270033680703686E-4</v>
      </c>
      <c r="AO469" s="240">
        <f t="shared" ca="1" si="890"/>
        <v>4.0912044390101302E-4</v>
      </c>
      <c r="AP469" s="240">
        <f t="shared" ca="1" si="891"/>
        <v>-3.8892370150484629E-4</v>
      </c>
      <c r="AQ469" s="240">
        <f t="shared" ca="1" si="892"/>
        <v>2.7687972123137833E-4</v>
      </c>
      <c r="AR469" s="240">
        <f t="shared" ca="1" si="893"/>
        <v>-9.9448526136746814E-5</v>
      </c>
      <c r="AS469" s="240">
        <f t="shared" ca="1" si="894"/>
        <v>-1.0146818141517281E-4</v>
      </c>
      <c r="AT469" s="240">
        <f t="shared" ca="1" si="895"/>
        <v>2.7842241982634688E-4</v>
      </c>
      <c r="AU469" s="240">
        <f t="shared" ca="1" si="896"/>
        <v>-3.8962512361718647E-4</v>
      </c>
      <c r="AV469" s="240">
        <f t="shared" ca="1" si="897"/>
        <v>4.0881494345835844E-4</v>
      </c>
      <c r="AW469" s="240">
        <f t="shared" ca="1" si="898"/>
        <v>-3.3146006002140679E-4</v>
      </c>
      <c r="AX469" s="240">
        <f t="shared" ca="1" si="899"/>
        <v>1.7582840697176127E-4</v>
      </c>
      <c r="AY469" s="240">
        <f t="shared" ca="1" si="900"/>
        <v>2.1326438051616179E-5</v>
      </c>
      <c r="AZ469" s="240">
        <f t="shared" ca="1" si="901"/>
        <v>-2.1344488539282289E-4</v>
      </c>
      <c r="BA469" s="240">
        <f t="shared" ca="1" si="902"/>
        <v>3.5515672833703595E-4</v>
      </c>
      <c r="BB469" s="240">
        <f t="shared" ca="1" si="903"/>
        <v>-4.1299565640082821E-4</v>
      </c>
      <c r="BC469" s="240">
        <f t="shared" ca="1" si="904"/>
        <v>3.7330257458975636E-4</v>
      </c>
      <c r="BD469" s="240">
        <f t="shared" ca="1" si="905"/>
        <v>-2.4545130073255788E-4</v>
      </c>
      <c r="BE469" s="240">
        <f t="shared" ca="1" si="906"/>
        <v>5.9634868366265577E-5</v>
      </c>
      <c r="BF469" s="240">
        <f t="shared" ca="1" si="907"/>
        <v>1.4026478371491834E-4</v>
      </c>
      <c r="BG469" s="240">
        <f t="shared" ca="1" si="908"/>
        <v>-3.0703985916108353E-4</v>
      </c>
      <c r="BH469" s="240">
        <f t="shared" ca="1" si="909"/>
        <v>4.0130517787844734E-4</v>
      </c>
      <c r="BI469" s="240">
        <f t="shared" ca="1" si="910"/>
        <v>-4.0079928056711796E-4</v>
      </c>
      <c r="BJ469" s="240">
        <f t="shared" ca="1" si="911"/>
        <v>3.0564163865687808E-4</v>
      </c>
      <c r="BK469" s="240">
        <f t="shared" ca="1" si="912"/>
        <v>-1.3830444023644548E-4</v>
      </c>
      <c r="BL469" s="240">
        <f t="shared" ca="1" si="913"/>
        <v>-6.1694385060251733E-5</v>
      </c>
      <c r="BM469" s="240">
        <f t="shared" ca="1" si="914"/>
        <v>2.471236203875081E-4</v>
      </c>
      <c r="BN469" s="240">
        <f t="shared" ca="1" si="915"/>
        <v>-3.7419276642473512E-4</v>
      </c>
      <c r="BO469" s="240">
        <f t="shared" ca="1" si="916"/>
        <v>4.1289349496311206E-4</v>
      </c>
      <c r="BP469" s="240">
        <f t="shared" ca="1" si="917"/>
        <v>-3.5408633981342684E-4</v>
      </c>
      <c r="BQ469" s="240">
        <f t="shared" ca="1" si="918"/>
        <v>2.1165905003036269E-4</v>
      </c>
      <c r="BR469" s="240">
        <f t="shared" ca="1" si="919"/>
        <v>-1.9246894213670513E-5</v>
      </c>
      <c r="BS469" s="240">
        <f t="shared" ca="1" si="920"/>
        <v>-1.7771055947096411E-4</v>
      </c>
      <c r="BT469" s="240">
        <f t="shared" ca="1" si="921"/>
        <v>3.3270033680704201E-4</v>
      </c>
      <c r="BU469" s="240">
        <f t="shared" ca="1" si="922"/>
        <v>-4.0912044390101253E-4</v>
      </c>
      <c r="BV469" s="240">
        <f t="shared" ca="1" si="923"/>
        <v>3.8892370150484532E-4</v>
      </c>
      <c r="BW469" s="240">
        <f t="shared" ca="1" si="924"/>
        <v>-2.7687972123137622E-4</v>
      </c>
      <c r="BX469" s="240">
        <f t="shared" ca="1" si="925"/>
        <v>9.9448526136744063E-5</v>
      </c>
      <c r="BY469" s="240">
        <f t="shared" ca="1" si="926"/>
        <v>1.0146818141518126E-4</v>
      </c>
      <c r="BZ469" s="240">
        <f t="shared" ca="1" si="927"/>
        <v>-2.7842241982634465E-4</v>
      </c>
      <c r="CA469" s="240">
        <f t="shared" ca="1" si="928"/>
        <v>3.8962512361718544E-4</v>
      </c>
      <c r="CB469" s="240">
        <f t="shared" ca="1" si="929"/>
        <v>-4.0881494345835801E-4</v>
      </c>
      <c r="CC469" s="240">
        <f t="shared" ca="1" si="930"/>
        <v>3.3146006002140511E-4</v>
      </c>
      <c r="CD469" s="240">
        <f t="shared" ca="1" si="931"/>
        <v>-1.758284069717587E-4</v>
      </c>
      <c r="CE469" s="240">
        <f t="shared" ca="1" si="932"/>
        <v>-2.132643805162488E-5</v>
      </c>
      <c r="CF469" s="240">
        <f t="shared" ca="1" si="933"/>
        <v>2.1344488539282028E-4</v>
      </c>
      <c r="CG469" s="240">
        <f t="shared" ca="1" si="934"/>
        <v>-3.5515672833703735E-4</v>
      </c>
      <c r="CH469" s="240">
        <f t="shared" ca="1" si="935"/>
        <v>4.1299565640082832E-4</v>
      </c>
      <c r="CI469" s="240">
        <f t="shared" ca="1" si="936"/>
        <v>-3.7330257458975511E-4</v>
      </c>
      <c r="CJ469" s="240">
        <f t="shared" ca="1" si="937"/>
        <v>2.4545130073255566E-4</v>
      </c>
      <c r="CK469" s="240">
        <f t="shared" ca="1" si="938"/>
        <v>-5.9634868366262772E-5</v>
      </c>
      <c r="CL469" s="240">
        <f t="shared" ca="1" si="939"/>
        <v>-1.40264783714921E-4</v>
      </c>
      <c r="CM469" s="240">
        <f t="shared" ca="1" si="940"/>
        <v>3.0703985916108548E-4</v>
      </c>
      <c r="CN469" s="240">
        <f t="shared" ca="1" si="941"/>
        <v>-4.0130517787844805E-4</v>
      </c>
      <c r="CO469" s="240">
        <f t="shared" ca="1" si="942"/>
        <v>4.0079928056711725E-4</v>
      </c>
      <c r="CP469" s="240">
        <f t="shared" ca="1" si="943"/>
        <v>-3.0564163865687619E-4</v>
      </c>
      <c r="CQ469" s="240">
        <f t="shared" ca="1" si="944"/>
        <v>1.383044402364428E-4</v>
      </c>
      <c r="CR469" s="240">
        <f t="shared" ca="1" si="945"/>
        <v>6.1694385060254525E-5</v>
      </c>
      <c r="CS469" s="240">
        <f t="shared" ca="1" si="946"/>
        <v>-2.4712362038751038E-4</v>
      </c>
      <c r="CT469" s="240">
        <f t="shared" ca="1" si="947"/>
        <v>3.7419276642473631E-4</v>
      </c>
      <c r="CU469" s="240">
        <f t="shared" ca="1" si="948"/>
        <v>-4.1289349496311195E-4</v>
      </c>
      <c r="CV469" s="240">
        <f t="shared" ca="1" si="949"/>
        <v>3.5408633981342532E-4</v>
      </c>
      <c r="CW469" s="240">
        <f t="shared" ca="1" si="950"/>
        <v>-2.1165905003036025E-4</v>
      </c>
      <c r="CX469" s="240">
        <f t="shared" ca="1" si="951"/>
        <v>1.924689421366768E-5</v>
      </c>
      <c r="CY469" s="240">
        <f t="shared" ca="1" si="952"/>
        <v>1.7771055947096668E-4</v>
      </c>
      <c r="CZ469" s="240">
        <f t="shared" ca="1" si="953"/>
        <v>-3.3270033680704369E-4</v>
      </c>
      <c r="DA469" s="240">
        <f t="shared" ca="1" si="954"/>
        <v>4.0912044390101465E-4</v>
      </c>
      <c r="DB469" s="240">
        <f t="shared" ca="1" si="955"/>
        <v>-3.8892370150484039E-4</v>
      </c>
      <c r="DC469" s="240">
        <f t="shared" ca="1" si="956"/>
        <v>2.7687972123136543E-4</v>
      </c>
      <c r="DD469" s="240">
        <f t="shared" ca="1" si="957"/>
        <v>-9.944852613675271E-5</v>
      </c>
      <c r="DE469" s="240">
        <f t="shared" ca="1" si="958"/>
        <v>-1.0146818141517261E-4</v>
      </c>
      <c r="DF469" s="240">
        <f t="shared" ca="1" si="959"/>
        <v>2.7842241982634677E-4</v>
      </c>
      <c r="DG469" s="240">
        <f t="shared" ca="1" si="960"/>
        <v>-3.8962512361718642E-4</v>
      </c>
      <c r="DH469" s="240">
        <f t="shared" ca="1" si="961"/>
        <v>4.0881494345835757E-4</v>
      </c>
      <c r="DI469" s="240">
        <f t="shared" ca="1" si="962"/>
        <v>-3.3146006002140332E-4</v>
      </c>
      <c r="DJ469" s="240">
        <f t="shared" ca="1" si="963"/>
        <v>1.7582840697175612E-4</v>
      </c>
      <c r="DK469" s="240">
        <f t="shared" ca="1" si="964"/>
        <v>2.1326438051627712E-5</v>
      </c>
      <c r="DL469" s="240">
        <f t="shared" ca="1" si="965"/>
        <v>-2.1344488539283278E-4</v>
      </c>
      <c r="DM469" s="240">
        <f t="shared" ca="1" si="966"/>
        <v>3.5515672833704484E-4</v>
      </c>
      <c r="DN469" s="240">
        <f t="shared" ca="1" si="967"/>
        <v>-4.1299565640082902E-4</v>
      </c>
      <c r="DO469" s="240">
        <f t="shared" ca="1" si="968"/>
        <v>3.7330257458975896E-4</v>
      </c>
      <c r="DP469" s="240">
        <f t="shared" ca="1" si="969"/>
        <v>-2.4545130073256276E-4</v>
      </c>
      <c r="DQ469" s="240">
        <f t="shared" ca="1" si="970"/>
        <v>5.9634868366259967E-5</v>
      </c>
      <c r="DR469" s="240">
        <f t="shared" ca="1" si="971"/>
        <v>1.4026478371492366E-4</v>
      </c>
      <c r="DS469" s="240">
        <f t="shared" ca="1" si="972"/>
        <v>-3.0703985916108738E-4</v>
      </c>
      <c r="DT469" s="240">
        <f t="shared" ca="1" si="973"/>
        <v>4.0130517787844875E-4</v>
      </c>
      <c r="DU469" s="240">
        <f t="shared" ca="1" si="974"/>
        <v>-4.007992805671166E-4</v>
      </c>
      <c r="DV469" s="240">
        <f t="shared" ca="1" si="975"/>
        <v>3.0564163865687429E-4</v>
      </c>
      <c r="DW469" s="240">
        <f t="shared" ca="1" si="976"/>
        <v>-1.3830444023642908E-4</v>
      </c>
      <c r="DX469" s="240">
        <f t="shared" ca="1" si="977"/>
        <v>-6.1694385060268958E-5</v>
      </c>
      <c r="DY469" s="240">
        <f t="shared" ca="1" si="978"/>
        <v>2.4712362038750322E-4</v>
      </c>
      <c r="DZ469" s="240">
        <f t="shared" ca="1" si="979"/>
        <v>-3.7419276642473251E-4</v>
      </c>
      <c r="EA469" s="240">
        <f t="shared" ca="1" si="980"/>
        <v>4.1289349496311239E-4</v>
      </c>
      <c r="EB469" s="240">
        <f t="shared" ca="1" si="981"/>
        <v>-3.5408633981342386E-4</v>
      </c>
      <c r="EC469" s="240">
        <f t="shared" ca="1" si="982"/>
        <v>2.1165905003035781E-4</v>
      </c>
      <c r="ED469" s="240">
        <f t="shared" ca="1" si="983"/>
        <v>-1.9246894213664848E-5</v>
      </c>
      <c r="EE469" s="240">
        <f t="shared" ca="1" si="984"/>
        <v>-1.7771055947096926E-4</v>
      </c>
      <c r="EF469" s="240">
        <f t="shared" ca="1" si="985"/>
        <v>3.3270033680704543E-4</v>
      </c>
      <c r="EG469" s="240">
        <f t="shared" ca="1" si="986"/>
        <v>-4.0912044390101508E-4</v>
      </c>
      <c r="EH469" s="240">
        <f t="shared" ca="1" si="987"/>
        <v>3.8892370150483941E-4</v>
      </c>
      <c r="EI469" s="240">
        <f t="shared" ca="1" si="988"/>
        <v>-2.7687972123136332E-4</v>
      </c>
      <c r="EJ469" s="240">
        <f t="shared" ca="1" si="989"/>
        <v>9.9448526136749945E-5</v>
      </c>
      <c r="EK469" s="240">
        <f t="shared" ca="1" si="990"/>
        <v>1.0146818141517537E-4</v>
      </c>
      <c r="EL469" s="240">
        <f t="shared" ca="1" si="991"/>
        <v>-2.7842241982634888E-4</v>
      </c>
      <c r="EM469" s="240">
        <f t="shared" ca="1" si="992"/>
        <v>3.8962512361718739E-4</v>
      </c>
      <c r="EN469" s="240">
        <f t="shared" ca="1" si="993"/>
        <v>-4.0881494345835709E-4</v>
      </c>
      <c r="EO469" s="240">
        <f t="shared" ca="1" si="994"/>
        <v>3.3146006002140164E-4</v>
      </c>
      <c r="EP469" s="240">
        <f t="shared" ca="1" si="995"/>
        <v>-1.7582840697175355E-4</v>
      </c>
      <c r="EQ469" s="240">
        <f t="shared" ca="1" si="996"/>
        <v>-2.1326438051630545E-5</v>
      </c>
      <c r="ER469" s="240">
        <f t="shared" ca="1" si="997"/>
        <v>2.1344488539283519E-4</v>
      </c>
      <c r="ES469" s="240">
        <f t="shared" ca="1" si="998"/>
        <v>-3.551567283370463E-4</v>
      </c>
      <c r="ET469" s="240">
        <f t="shared" ca="1" si="999"/>
        <v>4.1299565640082805E-4</v>
      </c>
      <c r="EU469" s="240">
        <f t="shared" ca="1" si="1000"/>
        <v>-3.7330257458975772E-4</v>
      </c>
      <c r="EV469" s="240">
        <f t="shared" ca="1" si="1001"/>
        <v>2.4545130073256054E-4</v>
      </c>
      <c r="EW469" s="240">
        <f t="shared" ca="1" si="1002"/>
        <v>-5.9634868366257161E-5</v>
      </c>
      <c r="EX469" s="240">
        <f t="shared" ca="1" si="1003"/>
        <v>-1.4026478371492634E-4</v>
      </c>
      <c r="EY469" s="240">
        <f t="shared" ca="1" si="1004"/>
        <v>3.0703985916108928E-4</v>
      </c>
      <c r="EZ469" s="240">
        <f t="shared" ca="1" si="1005"/>
        <v>-4.013051778784494E-4</v>
      </c>
      <c r="FA469" s="240">
        <f t="shared" ca="1" si="1006"/>
        <v>4.007992805671159E-4</v>
      </c>
      <c r="FB469" s="240">
        <f t="shared" ca="1" si="1007"/>
        <v>-3.0564163865687234E-4</v>
      </c>
      <c r="FC469" s="240">
        <f t="shared" ca="1" si="1008"/>
        <v>1.3830444023642637E-4</v>
      </c>
      <c r="FD469" s="240">
        <f t="shared" ca="1" si="1009"/>
        <v>6.1694385060271763E-5</v>
      </c>
      <c r="FE469" s="240">
        <f t="shared" ca="1" si="1010"/>
        <v>-2.471236203875055E-4</v>
      </c>
      <c r="FF469" s="240">
        <f t="shared" ca="1" si="1011"/>
        <v>3.7419276642473371E-4</v>
      </c>
      <c r="FG469" s="240">
        <f t="shared" ca="1" si="1012"/>
        <v>-4.1289349496311228E-4</v>
      </c>
      <c r="FH469" s="240">
        <f t="shared" ca="1" si="1013"/>
        <v>3.5408633981342239E-4</v>
      </c>
      <c r="FI469" s="240">
        <f t="shared" ca="1" si="1014"/>
        <v>-2.1165905003035537E-4</v>
      </c>
      <c r="FJ469" s="240">
        <f t="shared" ca="1" si="1015"/>
        <v>1.9246894213662015E-5</v>
      </c>
      <c r="FK469" s="240">
        <f t="shared" ca="1" si="1016"/>
        <v>1.7771055947097181E-4</v>
      </c>
      <c r="FL469" s="240">
        <f t="shared" ca="1" si="1017"/>
        <v>-3.3270033680704711E-4</v>
      </c>
      <c r="FM469" s="240">
        <f t="shared" ca="1" si="1018"/>
        <v>4.0912044390101551E-4</v>
      </c>
      <c r="FN469" s="240">
        <f t="shared" ca="1" si="1019"/>
        <v>-3.8892370150483843E-4</v>
      </c>
      <c r="FO469" s="240">
        <f t="shared" ca="1" si="1020"/>
        <v>2.7687972123136115E-4</v>
      </c>
      <c r="FP469" s="240">
        <f t="shared" ca="1" si="1021"/>
        <v>-9.9448526136747194E-5</v>
      </c>
      <c r="FQ469" s="240">
        <f t="shared" ca="1" si="1022"/>
        <v>-1.0146818141517811E-4</v>
      </c>
      <c r="FR469" s="240">
        <f t="shared" ca="1" si="1023"/>
        <v>2.7842241982635094E-4</v>
      </c>
      <c r="FS469" s="240">
        <f t="shared" ca="1" si="1024"/>
        <v>-3.8962512361718831E-4</v>
      </c>
      <c r="FT469" s="240">
        <f t="shared" ca="1" si="1025"/>
        <v>4.0881494345835665E-4</v>
      </c>
      <c r="FU469" s="240">
        <f t="shared" ca="1" si="1026"/>
        <v>-3.3146006002139996E-4</v>
      </c>
      <c r="FV469" s="240">
        <f t="shared" ca="1" si="1027"/>
        <v>1.75828406971751E-4</v>
      </c>
      <c r="FW469" s="240">
        <f t="shared" ca="1" si="1028"/>
        <v>2.132643805163338E-5</v>
      </c>
      <c r="FX469" s="240">
        <f t="shared" ca="1" si="1029"/>
        <v>-2.1344488539283766E-4</v>
      </c>
      <c r="FY469" s="240">
        <f t="shared" ca="1" si="1030"/>
        <v>3.5515672833704771E-4</v>
      </c>
      <c r="FZ469" s="240">
        <f t="shared" ca="1" si="1031"/>
        <v>-4.1299565640082924E-4</v>
      </c>
      <c r="GA469" s="240">
        <f t="shared" ca="1" si="1032"/>
        <v>3.7330257458975652E-4</v>
      </c>
      <c r="GB469" s="240">
        <f t="shared" ca="1" si="1033"/>
        <v>-2.4545130073255826E-4</v>
      </c>
      <c r="GC469" s="240">
        <f t="shared" ca="1" si="1034"/>
        <v>5.9634868366254356E-5</v>
      </c>
      <c r="GD469" s="240">
        <f t="shared" ca="1" si="1035"/>
        <v>1.4026478371492902E-4</v>
      </c>
      <c r="GE469" s="240">
        <f t="shared" ca="1" si="1036"/>
        <v>-3.0703985916109112E-4</v>
      </c>
      <c r="GF469" s="240">
        <f t="shared" ca="1" si="1037"/>
        <v>4.0130517787845011E-4</v>
      </c>
      <c r="GG469" s="240">
        <f t="shared" ca="1" si="1038"/>
        <v>-4.0079928056711519E-4</v>
      </c>
      <c r="GH469" s="240">
        <f t="shared" ca="1" si="1039"/>
        <v>3.0564163865687044E-4</v>
      </c>
      <c r="GI469" s="240">
        <f t="shared" ca="1" si="1040"/>
        <v>-1.3830444023642371E-4</v>
      </c>
      <c r="GJ469" s="240">
        <f t="shared" ca="1" si="1041"/>
        <v>-6.1694385060274569E-5</v>
      </c>
      <c r="GK469" s="240">
        <f t="shared" ca="1" si="1042"/>
        <v>2.4712362038750778E-4</v>
      </c>
      <c r="GL469" s="240">
        <f t="shared" ca="1" si="1043"/>
        <v>-3.7419276642473495E-4</v>
      </c>
      <c r="GM469" s="240">
        <f t="shared" ca="1" si="1044"/>
        <v>4.1289349496311211E-4</v>
      </c>
      <c r="GN469" s="240">
        <f t="shared" ca="1" si="1045"/>
        <v>-3.5408633981342098E-4</v>
      </c>
      <c r="GO469" s="240">
        <f t="shared" ca="1" si="1046"/>
        <v>2.1165905003035296E-4</v>
      </c>
      <c r="GP469" s="240">
        <f t="shared" ca="1" si="1047"/>
        <v>-1.9246894213659179E-5</v>
      </c>
      <c r="GQ469" s="240">
        <f t="shared" ca="1" si="1048"/>
        <v>-1.7771055947097435E-4</v>
      </c>
      <c r="GR469" s="240">
        <f t="shared" ca="1" si="1049"/>
        <v>3.3270033680704873E-4</v>
      </c>
      <c r="GS469" s="240">
        <f t="shared" ca="1" si="1050"/>
        <v>-4.0912044390101589E-4</v>
      </c>
      <c r="GT469" s="240">
        <f t="shared" ca="1" si="1051"/>
        <v>3.8892370150483746E-4</v>
      </c>
      <c r="GU469" s="240">
        <f t="shared" ca="1" si="1052"/>
        <v>-2.7687972123135909E-4</v>
      </c>
      <c r="GV469" s="240">
        <f t="shared" ca="1" si="1053"/>
        <v>9.9448526136721634E-5</v>
      </c>
      <c r="GW469" s="240">
        <f t="shared" ca="1" si="1054"/>
        <v>1.0146818141520364E-4</v>
      </c>
      <c r="GX469" s="240">
        <f t="shared" ca="1" si="1055"/>
        <v>-2.7842241982637046E-4</v>
      </c>
      <c r="GY469" s="240">
        <f t="shared" ca="1" si="1056"/>
        <v>3.896251236171971E-4</v>
      </c>
      <c r="GZ469" s="240">
        <f t="shared" ca="1" si="1057"/>
        <v>-4.088149434583528E-4</v>
      </c>
      <c r="HA469" s="240">
        <f t="shared" ca="1" si="1058"/>
        <v>3.3146006002141237E-4</v>
      </c>
      <c r="HB469" s="240">
        <f t="shared" ca="1" si="1059"/>
        <v>-1.758284069717697E-4</v>
      </c>
      <c r="HC469" s="240">
        <f t="shared" ca="1" si="1060"/>
        <v>-2.1326438051612743E-5</v>
      </c>
      <c r="HD469" s="240">
        <f t="shared" ca="1" si="1061"/>
        <v>2.1344488539281999E-4</v>
      </c>
      <c r="HE469" s="240">
        <f t="shared" ca="1" si="1062"/>
        <v>-3.5515672833703714E-4</v>
      </c>
      <c r="HF469" s="240">
        <f t="shared" ca="1" si="1063"/>
        <v>4.1299565640082832E-4</v>
      </c>
      <c r="HG469" s="240">
        <f t="shared" ca="1" si="1064"/>
        <v>-3.7330257458975533E-4</v>
      </c>
      <c r="HH469" s="240">
        <f t="shared" ca="1" si="1065"/>
        <v>2.4545130073255593E-4</v>
      </c>
      <c r="HI469" s="240">
        <f t="shared" ca="1" si="1066"/>
        <v>-5.9634868366251551E-5</v>
      </c>
      <c r="HJ469" s="240">
        <f t="shared" ca="1" si="1067"/>
        <v>-1.4026478371493168E-4</v>
      </c>
      <c r="HK469" s="240">
        <f t="shared" ca="1" si="1068"/>
        <v>3.0703985916109302E-4</v>
      </c>
      <c r="HL469" s="240">
        <f t="shared" ca="1" si="1069"/>
        <v>-4.0130517787845076E-4</v>
      </c>
      <c r="HM469" s="240">
        <f t="shared" ca="1" si="1070"/>
        <v>4.0079928056711454E-4</v>
      </c>
      <c r="HN469" s="240">
        <f t="shared" ca="1" si="1071"/>
        <v>-3.0564163865686854E-4</v>
      </c>
      <c r="HO469" s="240">
        <f t="shared" ca="1" si="1072"/>
        <v>1.3830444023642103E-4</v>
      </c>
      <c r="HP469" s="240">
        <f t="shared" ca="1" si="1073"/>
        <v>6.1694385060277361E-5</v>
      </c>
      <c r="HQ469" s="240">
        <f t="shared" ca="1" si="1074"/>
        <v>-2.4712362038752886E-4</v>
      </c>
      <c r="HR469" s="240">
        <f t="shared" ca="1" si="1075"/>
        <v>3.7419276642474612E-4</v>
      </c>
      <c r="HS469" s="240">
        <f t="shared" ca="1" si="1076"/>
        <v>-4.1289349496311076E-4</v>
      </c>
      <c r="HT469" s="240">
        <f t="shared" ca="1" si="1077"/>
        <v>3.5408633981340732E-4</v>
      </c>
      <c r="HU469" s="240">
        <f t="shared" ca="1" si="1078"/>
        <v>-2.1165905003033033E-4</v>
      </c>
      <c r="HV469" s="240">
        <f t="shared" ca="1" si="1079"/>
        <v>1.924689421363287E-5</v>
      </c>
      <c r="HW469" s="240">
        <f t="shared" ca="1" si="1080"/>
        <v>1.7771055947095571E-4</v>
      </c>
      <c r="HX469" s="240">
        <f t="shared" ca="1" si="1081"/>
        <v>-3.3270033680703648E-4</v>
      </c>
      <c r="HY469" s="240">
        <f t="shared" ca="1" si="1082"/>
        <v>4.0912044390101291E-4</v>
      </c>
      <c r="HZ469" s="240">
        <f t="shared" ca="1" si="1083"/>
        <v>-3.8892370150484451E-4</v>
      </c>
      <c r="IA469" s="240">
        <f t="shared" ca="1" si="1084"/>
        <v>2.7687972123137449E-4</v>
      </c>
      <c r="IB469" s="240">
        <f t="shared" ca="1" si="1085"/>
        <v>-9.9448526136741692E-5</v>
      </c>
      <c r="IC469" s="240">
        <f t="shared" ca="1" si="1086"/>
        <v>-1.0146818141518363E-4</v>
      </c>
      <c r="ID469" s="240">
        <f t="shared" ca="1" si="1087"/>
        <v>2.7842241982635517E-4</v>
      </c>
      <c r="IE469" s="240">
        <f t="shared" ca="1" si="1088"/>
        <v>-1.8909772627565807E-4</v>
      </c>
      <c r="IF469" s="240">
        <f t="shared" ca="1" si="1089"/>
        <v>4.0881494345835584E-4</v>
      </c>
      <c r="IG469" s="240">
        <f t="shared" ca="1" si="1090"/>
        <v>-3.314600600213966E-4</v>
      </c>
      <c r="IH469" s="240">
        <f t="shared" ca="1" si="1091"/>
        <v>1.7582840697174585E-4</v>
      </c>
      <c r="II469" s="240">
        <f t="shared" ca="1" si="1092"/>
        <v>2.1326438051639045E-5</v>
      </c>
      <c r="IJ469" s="240">
        <f t="shared" ca="1" si="1093"/>
        <v>-2.1344488539284251E-4</v>
      </c>
      <c r="IK469" s="240">
        <f t="shared" ca="1" si="1094"/>
        <v>3.5515672833705058E-4</v>
      </c>
      <c r="IL469" s="240">
        <f t="shared" ca="1" si="1095"/>
        <v>-4.1299565640082951E-4</v>
      </c>
      <c r="IM469" s="240">
        <f t="shared" ca="1" si="1096"/>
        <v>3.73302574589744E-4</v>
      </c>
      <c r="IN469" s="240">
        <f t="shared" ca="1" si="1097"/>
        <v>-2.4545130073253473E-4</v>
      </c>
      <c r="IO469" s="240">
        <f t="shared" ca="1" si="1098"/>
        <v>5.9634868366225482E-5</v>
      </c>
      <c r="IP469" s="240">
        <f t="shared" ca="1" si="1099"/>
        <v>1.4026478371495645E-4</v>
      </c>
      <c r="IQ469" s="240">
        <f t="shared" ca="1" si="1100"/>
        <v>-3.0703985916111069E-4</v>
      </c>
      <c r="IR469" s="240">
        <f t="shared" ca="1" si="1101"/>
        <v>4.0130517787844583E-4</v>
      </c>
      <c r="IS469" s="240">
        <f t="shared" ca="1" si="1102"/>
        <v>-4.0079928056711958E-4</v>
      </c>
      <c r="IT469" s="240">
        <f t="shared" ca="1" si="1103"/>
        <v>3.0564163865688242E-4</v>
      </c>
      <c r="IU469" s="240">
        <f t="shared" ca="1" si="1104"/>
        <v>-1.3830444023644052E-4</v>
      </c>
      <c r="IV469" s="240">
        <f t="shared" ca="1" si="1105"/>
        <v>-6.1694385060256937E-5</v>
      </c>
      <c r="IW469" s="240">
        <f t="shared" ca="1" si="1106"/>
        <v>2.4712362038751233E-4</v>
      </c>
      <c r="IX469" s="240">
        <f t="shared" ca="1" si="1107"/>
        <v>-3.7419276642473734E-4</v>
      </c>
      <c r="IY469" s="240">
        <f t="shared" ca="1" si="1108"/>
        <v>4.1289349496311184E-4</v>
      </c>
      <c r="IZ469" s="240">
        <f t="shared" ca="1" si="1109"/>
        <v>-3.54086339813418E-4</v>
      </c>
      <c r="JA469" s="240">
        <f t="shared" ca="1" si="1110"/>
        <v>2.1165905003034806E-4</v>
      </c>
      <c r="JB469" s="240">
        <f t="shared" ca="1" si="1111"/>
        <v>-1.9246894213653514E-5</v>
      </c>
    </row>
    <row r="470" spans="2:262">
      <c r="B470" s="248">
        <v>109</v>
      </c>
      <c r="C470" s="247">
        <f t="shared" si="1112"/>
        <v>2.1289062500000015E-3</v>
      </c>
      <c r="D470" s="244">
        <f t="shared" ca="1" si="855"/>
        <v>79.594307723469683</v>
      </c>
      <c r="E470" s="243">
        <f ca="1">DK361</f>
        <v>-0.40569227653031009</v>
      </c>
      <c r="F470" s="242">
        <v>109</v>
      </c>
      <c r="G470" s="240">
        <f t="shared" ca="1" si="856"/>
        <v>-1.0548659169850811E-4</v>
      </c>
      <c r="H470" s="240">
        <f t="shared" ca="1" si="857"/>
        <v>1.9163287243858948E-4</v>
      </c>
      <c r="I470" s="240">
        <f t="shared" ca="1" si="858"/>
        <v>-2.368556854415887E-4</v>
      </c>
      <c r="J470" s="240">
        <f t="shared" ca="1" si="859"/>
        <v>2.3149763578690608E-4</v>
      </c>
      <c r="K470" s="240">
        <f t="shared" ca="1" si="860"/>
        <v>-1.7670294246675768E-4</v>
      </c>
      <c r="L470" s="240">
        <f t="shared" ca="1" si="861"/>
        <v>8.4173088821215108E-5</v>
      </c>
      <c r="M470" s="240">
        <f t="shared" ca="1" si="862"/>
        <v>2.6332045583161203E-5</v>
      </c>
      <c r="N470" s="240">
        <f t="shared" ca="1" si="863"/>
        <v>-1.3121393485135034E-4</v>
      </c>
      <c r="O470" s="240">
        <f t="shared" ca="1" si="864"/>
        <v>2.0807490494626149E-4</v>
      </c>
      <c r="P470" s="240">
        <f t="shared" ca="1" si="865"/>
        <v>-2.4050118828254511E-4</v>
      </c>
      <c r="Q470" s="240">
        <f t="shared" ca="1" si="866"/>
        <v>2.2156810673447312E-4</v>
      </c>
      <c r="R470" s="240">
        <f t="shared" ca="1" si="867"/>
        <v>-1.5531884632768051E-4</v>
      </c>
      <c r="S470" s="240">
        <f t="shared" ca="1" si="868"/>
        <v>5.5901029212600281E-5</v>
      </c>
      <c r="T470" s="240">
        <f t="shared" ca="1" si="869"/>
        <v>5.5454530818612056E-5</v>
      </c>
      <c r="U470" s="241">
        <f t="shared" ca="1" si="870"/>
        <v>-1.5496769828975867E-4</v>
      </c>
      <c r="V470" s="240">
        <f t="shared" ca="1" si="871"/>
        <v>2.2138729720688348E-4</v>
      </c>
      <c r="W470" s="240">
        <f t="shared" ca="1" si="872"/>
        <v>-2.4052932939260546E-4</v>
      </c>
      <c r="X470" s="240">
        <f t="shared" ca="1" si="873"/>
        <v>2.083059871205886E-4</v>
      </c>
      <c r="Y470" s="240">
        <f t="shared" ca="1" si="874"/>
        <v>-1.3159861016865342E-4</v>
      </c>
      <c r="Z470" s="240">
        <f t="shared" ca="1" si="875"/>
        <v>2.6788166091805726E-5</v>
      </c>
      <c r="AA470" s="240">
        <f t="shared" ca="1" si="876"/>
        <v>8.3742928293329791E-5</v>
      </c>
      <c r="AB470" s="240">
        <f t="shared" ca="1" si="877"/>
        <v>-1.7639060330155678E-4</v>
      </c>
      <c r="AC470" s="240">
        <f t="shared" ca="1" si="878"/>
        <v>2.3136981844964612E-4</v>
      </c>
      <c r="AD470" s="240">
        <f t="shared" ca="1" si="879"/>
        <v>-2.3693968550328023E-4</v>
      </c>
      <c r="AE470" s="240">
        <f t="shared" ca="1" si="880"/>
        <v>1.919107515686602E-4</v>
      </c>
      <c r="AF470" s="240">
        <f t="shared" ca="1" si="881"/>
        <v>-1.058990084203639E-4</v>
      </c>
      <c r="AG470" s="240">
        <f t="shared" ca="1" si="882"/>
        <v>-2.7276159815053998E-6</v>
      </c>
      <c r="AH470" s="240">
        <f t="shared" ca="1" si="883"/>
        <v>1.1077175417838364E-4</v>
      </c>
      <c r="AI470" s="240">
        <f t="shared" ca="1" si="884"/>
        <v>-1.9516042945487059E-4</v>
      </c>
      <c r="AJ470" s="240">
        <f t="shared" ca="1" si="885"/>
        <v>2.3787232226330215E-4</v>
      </c>
      <c r="AK470" s="240">
        <f t="shared" ca="1" si="886"/>
        <v>-2.2978624819991578E-4</v>
      </c>
      <c r="AL470" s="240">
        <f t="shared" ca="1" si="887"/>
        <v>1.7262899968211527E-4</v>
      </c>
      <c r="AM470" s="240">
        <f t="shared" ca="1" si="888"/>
        <v>-7.8606587014360229E-5</v>
      </c>
      <c r="AN470" s="240">
        <f t="shared" ca="1" si="889"/>
        <v>-3.220237217158269E-5</v>
      </c>
      <c r="AO470" s="240">
        <f t="shared" ca="1" si="890"/>
        <v>1.3613446977395706E-4</v>
      </c>
      <c r="AP470" s="240">
        <f t="shared" ca="1" si="891"/>
        <v>-2.1099486109334988E-4</v>
      </c>
      <c r="AQ470" s="240">
        <f t="shared" ca="1" si="892"/>
        <v>2.4079700493794698E-4</v>
      </c>
      <c r="AR470" s="240">
        <f t="shared" ca="1" si="893"/>
        <v>-2.1917661183799093E-4</v>
      </c>
      <c r="AS470" s="240">
        <f t="shared" ca="1" si="894"/>
        <v>1.5075074695683276E-4</v>
      </c>
      <c r="AT470" s="240">
        <f t="shared" ca="1" si="895"/>
        <v>-5.0131849372449827E-5</v>
      </c>
      <c r="AU470" s="240">
        <f t="shared" ca="1" si="896"/>
        <v>-6.1192774710144918E-5</v>
      </c>
      <c r="AV470" s="240">
        <f t="shared" ca="1" si="897"/>
        <v>1.5944959622981724E-4</v>
      </c>
      <c r="AW470" s="240">
        <f t="shared" ca="1" si="898"/>
        <v>-2.2365573362642584E-4</v>
      </c>
      <c r="AX470" s="240">
        <f t="shared" ca="1" si="899"/>
        <v>2.4009987652385124E-4</v>
      </c>
      <c r="AY470" s="240">
        <f t="shared" ca="1" si="900"/>
        <v>-2.0527035522386659E-4</v>
      </c>
      <c r="AZ470" s="240">
        <f t="shared" ca="1" si="901"/>
        <v>1.26605062678138E-4</v>
      </c>
      <c r="BA470" s="240">
        <f t="shared" ca="1" si="902"/>
        <v>-2.0903082053119717E-5</v>
      </c>
      <c r="BB470" s="240">
        <f t="shared" ca="1" si="903"/>
        <v>-8.9262780958680455E-5</v>
      </c>
      <c r="BC470" s="240">
        <f t="shared" ca="1" si="904"/>
        <v>1.8036645234228521E-4</v>
      </c>
      <c r="BD470" s="240">
        <f t="shared" ca="1" si="905"/>
        <v>-2.329526157464252E-4</v>
      </c>
      <c r="BE470" s="240">
        <f t="shared" ca="1" si="906"/>
        <v>2.3579142248125184E-4</v>
      </c>
      <c r="BF470" s="240">
        <f t="shared" ca="1" si="907"/>
        <v>-1.882766414010008E-4</v>
      </c>
      <c r="BG470" s="240">
        <f t="shared" ca="1" si="908"/>
        <v>1.0055512041243901E-4</v>
      </c>
      <c r="BH470" s="240">
        <f t="shared" ca="1" si="909"/>
        <v>8.640087076932052E-6</v>
      </c>
      <c r="BI470" s="240">
        <f t="shared" ca="1" si="910"/>
        <v>-1.1599019189556116E-4</v>
      </c>
      <c r="BJ470" s="240">
        <f t="shared" ca="1" si="911"/>
        <v>1.9857042912596571E-4</v>
      </c>
      <c r="BK470" s="240">
        <f t="shared" ca="1" si="912"/>
        <v>-2.3874567369270349E-4</v>
      </c>
      <c r="BL470" s="240">
        <f t="shared" ca="1" si="913"/>
        <v>2.2793644596926963E-4</v>
      </c>
      <c r="BM470" s="240">
        <f t="shared" ca="1" si="914"/>
        <v>-1.6845107164307834E-4</v>
      </c>
      <c r="BN470" s="240">
        <f t="shared" ca="1" si="915"/>
        <v>7.2992735538780743E-5</v>
      </c>
      <c r="BO470" s="240">
        <f t="shared" ca="1" si="916"/>
        <v>3.8053301255131406E-5</v>
      </c>
      <c r="BP470" s="240">
        <f t="shared" ca="1" si="917"/>
        <v>-1.4097300238236895E-4</v>
      </c>
      <c r="BQ470" s="240">
        <f t="shared" ca="1" si="918"/>
        <v>2.1378772182572366E-4</v>
      </c>
      <c r="BR470" s="240">
        <f t="shared" ca="1" si="919"/>
        <v>-2.4094777448155407E-4</v>
      </c>
      <c r="BS470" s="240">
        <f t="shared" ca="1" si="920"/>
        <v>2.1665309314608031E-4</v>
      </c>
      <c r="BT470" s="240">
        <f t="shared" ca="1" si="921"/>
        <v>-1.4609184097295164E-4</v>
      </c>
      <c r="BU470" s="240">
        <f t="shared" ca="1" si="922"/>
        <v>4.4332471980786311E-5</v>
      </c>
      <c r="BV470" s="240">
        <f t="shared" ca="1" si="923"/>
        <v>6.6894158362342527E-5</v>
      </c>
      <c r="BW470" s="240">
        <f t="shared" ca="1" si="924"/>
        <v>-1.6383544769531136E-4</v>
      </c>
      <c r="BX470" s="240">
        <f t="shared" ca="1" si="925"/>
        <v>2.2578944819505689E-4</v>
      </c>
      <c r="BY470" s="240">
        <f t="shared" ca="1" si="926"/>
        <v>-2.3952579646739159E-4</v>
      </c>
      <c r="BZ470" s="240">
        <f t="shared" ca="1" si="927"/>
        <v>2.021110761407133E-4</v>
      </c>
      <c r="CA470" s="240">
        <f t="shared" ca="1" si="928"/>
        <v>-1.2153525303192898E-4</v>
      </c>
      <c r="CB470" s="240">
        <f t="shared" ca="1" si="929"/>
        <v>1.500540677942148E-5</v>
      </c>
      <c r="CC470" s="240">
        <f t="shared" ca="1" si="930"/>
        <v>9.4728865062522447E-5</v>
      </c>
      <c r="CD470" s="240">
        <f t="shared" ca="1" si="931"/>
        <v>-1.842336553764586E-4</v>
      </c>
      <c r="CE470" s="240">
        <f t="shared" ca="1" si="932"/>
        <v>2.3439509109813837E-4</v>
      </c>
      <c r="CF470" s="240">
        <f t="shared" ca="1" si="933"/>
        <v>-2.345011275231298E-4</v>
      </c>
      <c r="CG470" s="240">
        <f t="shared" ca="1" si="934"/>
        <v>1.8452912042467851E-4</v>
      </c>
      <c r="CH470" s="240">
        <f t="shared" ca="1" si="935"/>
        <v>-9.5150661759985157E-5</v>
      </c>
      <c r="CI470" s="240">
        <f t="shared" ca="1" si="936"/>
        <v>-1.4547353706977217E-5</v>
      </c>
      <c r="CJ470" s="240">
        <f t="shared" ca="1" si="937"/>
        <v>1.2113876145829642E-4</v>
      </c>
      <c r="CK470" s="240">
        <f t="shared" ca="1" si="938"/>
        <v>-2.0186081739558185E-4</v>
      </c>
      <c r="CL470" s="240">
        <f t="shared" ca="1" si="939"/>
        <v>2.3947521365554796E-4</v>
      </c>
      <c r="CM470" s="240">
        <f t="shared" ca="1" si="940"/>
        <v>-2.2594934334666526E-4</v>
      </c>
      <c r="CN470" s="240">
        <f t="shared" ca="1" si="941"/>
        <v>1.6417167497727485E-4</v>
      </c>
      <c r="CO470" s="240">
        <f t="shared" ca="1" si="942"/>
        <v>-6.7334915968683608E-5</v>
      </c>
      <c r="CP470" s="240">
        <f t="shared" ca="1" si="943"/>
        <v>-4.3881308452908589E-5</v>
      </c>
      <c r="CQ470" s="240">
        <f t="shared" ca="1" si="944"/>
        <v>1.4572661812546574E-4</v>
      </c>
      <c r="CR470" s="240">
        <f t="shared" ca="1" si="945"/>
        <v>-2.1645180482850562E-4</v>
      </c>
      <c r="CS470" s="240">
        <f t="shared" ca="1" si="946"/>
        <v>2.4095340609543099E-4</v>
      </c>
      <c r="CT470" s="240">
        <f t="shared" ca="1" si="947"/>
        <v>-2.1399907073203791E-4</v>
      </c>
      <c r="CU470" s="240">
        <f t="shared" ca="1" si="948"/>
        <v>1.413449347267941E-4</v>
      </c>
      <c r="CV470" s="240">
        <f t="shared" ca="1" si="949"/>
        <v>-3.8506390365699448E-5</v>
      </c>
      <c r="CW470" s="240">
        <f t="shared" ca="1" si="950"/>
        <v>-7.2555247474873031E-5</v>
      </c>
      <c r="CX470" s="240">
        <f t="shared" ca="1" si="951"/>
        <v>1.6812261081332062E-4</v>
      </c>
      <c r="CY470" s="240">
        <f t="shared" ca="1" si="952"/>
        <v>-2.277871556429099E-4</v>
      </c>
      <c r="CZ470" s="240">
        <f t="shared" ca="1" si="953"/>
        <v>2.3880743502758628E-4</v>
      </c>
      <c r="DA470" s="240">
        <f t="shared" ca="1" si="954"/>
        <v>-1.9883005290271088E-4</v>
      </c>
      <c r="DB470" s="240">
        <f t="shared" ca="1" si="955"/>
        <v>1.1639223509379825E-4</v>
      </c>
      <c r="DC470" s="240">
        <f t="shared" ca="1" si="956"/>
        <v>-9.0986928097607663E-6</v>
      </c>
      <c r="DD470" s="240">
        <f t="shared" ca="1" si="957"/>
        <v>-1.0013788804020372E-4</v>
      </c>
      <c r="DE470" s="240">
        <f t="shared" ca="1" si="958"/>
        <v>1.8798988294557321E-4</v>
      </c>
      <c r="DF470" s="240">
        <f t="shared" ca="1" si="959"/>
        <v>-2.356963756115709E-4</v>
      </c>
      <c r="DG470" s="240">
        <f t="shared" ca="1" si="960"/>
        <v>2.3306957785435139E-4</v>
      </c>
      <c r="DH470" s="240">
        <f t="shared" ca="1" si="961"/>
        <v>-1.8067044600619597E-4</v>
      </c>
      <c r="DI470" s="240">
        <f t="shared" ca="1" si="962"/>
        <v>8.9688887906786845E-5</v>
      </c>
      <c r="DJ470" s="240">
        <f t="shared" ca="1" si="963"/>
        <v>2.0445857555109889E-5</v>
      </c>
      <c r="DK470" s="240">
        <f t="shared" ca="1" si="964"/>
        <v>-1.2621436156079921E-4</v>
      </c>
      <c r="DL470" s="240">
        <f t="shared" ca="1" si="965"/>
        <v>2.0502961225685735E-4</v>
      </c>
      <c r="DM470" s="240">
        <f t="shared" ca="1" si="966"/>
        <v>-2.4006050270424179E-4</v>
      </c>
      <c r="DN470" s="240">
        <f t="shared" ca="1" si="967"/>
        <v>2.2382613728841885E-4</v>
      </c>
      <c r="DO470" s="240">
        <f t="shared" ca="1" si="968"/>
        <v>-1.5979338743323931E-4</v>
      </c>
      <c r="DP470" s="240">
        <f t="shared" ca="1" si="969"/>
        <v>6.1636536363021574E-5</v>
      </c>
      <c r="DQ470" s="240">
        <f t="shared" ca="1" si="970"/>
        <v>4.9682883191294841E-5</v>
      </c>
      <c r="DR470" s="240">
        <f t="shared" ca="1" si="971"/>
        <v>-1.5039245360287825E-4</v>
      </c>
      <c r="DS470" s="240">
        <f t="shared" ca="1" si="972"/>
        <v>2.1898550535771311E-4</v>
      </c>
      <c r="DT470" s="240">
        <f t="shared" ca="1" si="973"/>
        <v>-2.4081389638730408E-4</v>
      </c>
      <c r="DU470" s="240">
        <f t="shared" ca="1" si="974"/>
        <v>2.112161432797271E-4</v>
      </c>
      <c r="DV470" s="240">
        <f t="shared" ca="1" si="975"/>
        <v>-1.365128875771903E-4</v>
      </c>
      <c r="DW470" s="240">
        <f t="shared" ca="1" si="976"/>
        <v>3.2657113940896163E-5</v>
      </c>
      <c r="DX470" s="240">
        <f t="shared" ca="1" si="977"/>
        <v>7.8172632019340071E-5</v>
      </c>
      <c r="DY470" s="240">
        <f t="shared" ca="1" si="978"/>
        <v>-1.7230850315707539E-4</v>
      </c>
      <c r="DZ470" s="240">
        <f t="shared" ca="1" si="979"/>
        <v>2.2964765262570942E-4</v>
      </c>
      <c r="EA470" s="240">
        <f t="shared" ca="1" si="980"/>
        <v>-2.3794522491850649E-4</v>
      </c>
      <c r="EB470" s="240">
        <f t="shared" ca="1" si="981"/>
        <v>1.954292618755703E-4</v>
      </c>
      <c r="EC470" s="240">
        <f t="shared" ca="1" si="982"/>
        <v>-1.1117910682542096E-4</v>
      </c>
      <c r="ED470" s="240">
        <f t="shared" ca="1" si="983"/>
        <v>3.1864981277871702E-6</v>
      </c>
      <c r="EE470" s="240">
        <f t="shared" ca="1" si="984"/>
        <v>1.054865916985139E-4</v>
      </c>
      <c r="EF470" s="240">
        <f t="shared" ca="1" si="985"/>
        <v>-1.9163287243859168E-4</v>
      </c>
      <c r="EG470" s="240">
        <f t="shared" ca="1" si="986"/>
        <v>2.3685568544159133E-4</v>
      </c>
      <c r="EH470" s="240">
        <f t="shared" ca="1" si="987"/>
        <v>-2.314976357869028E-4</v>
      </c>
      <c r="EI470" s="240">
        <f t="shared" ca="1" si="988"/>
        <v>1.7670294246675139E-4</v>
      </c>
      <c r="EJ470" s="240">
        <f t="shared" ca="1" si="989"/>
        <v>-8.4173088821209687E-5</v>
      </c>
      <c r="EK470" s="240">
        <f t="shared" ca="1" si="990"/>
        <v>-2.6332045583164404E-5</v>
      </c>
      <c r="EL470" s="240">
        <f t="shared" ca="1" si="991"/>
        <v>1.312139348513624E-4</v>
      </c>
      <c r="EM470" s="240">
        <f t="shared" ca="1" si="992"/>
        <v>-2.0807490494626743E-4</v>
      </c>
      <c r="EN470" s="240">
        <f t="shared" ca="1" si="993"/>
        <v>2.4050118828254568E-4</v>
      </c>
      <c r="EO470" s="240">
        <f t="shared" ca="1" si="994"/>
        <v>-2.2156810673447087E-4</v>
      </c>
      <c r="EP470" s="240">
        <f t="shared" ca="1" si="995"/>
        <v>1.5531884632767872E-4</v>
      </c>
      <c r="EQ470" s="240">
        <f t="shared" ca="1" si="996"/>
        <v>-5.5901029212586322E-5</v>
      </c>
      <c r="ER470" s="240">
        <f t="shared" ca="1" si="997"/>
        <v>-5.5454530818622681E-5</v>
      </c>
      <c r="ES470" s="240">
        <f t="shared" ca="1" si="998"/>
        <v>1.5496769828976571E-4</v>
      </c>
      <c r="ET470" s="240">
        <f t="shared" ca="1" si="999"/>
        <v>-2.2138729720688576E-4</v>
      </c>
      <c r="EU470" s="240">
        <f t="shared" ca="1" si="1000"/>
        <v>2.405293293926053E-4</v>
      </c>
      <c r="EV470" s="240">
        <f t="shared" ca="1" si="1001"/>
        <v>-2.0830598712058139E-4</v>
      </c>
      <c r="EW470" s="240">
        <f t="shared" ca="1" si="1002"/>
        <v>1.3159861016864426E-4</v>
      </c>
      <c r="EX470" s="240">
        <f t="shared" ca="1" si="1003"/>
        <v>-2.6788166091796575E-5</v>
      </c>
      <c r="EY470" s="240">
        <f t="shared" ca="1" si="1004"/>
        <v>-8.3742928293335212E-5</v>
      </c>
      <c r="EZ470" s="240">
        <f t="shared" ca="1" si="1005"/>
        <v>1.7639060330155841E-4</v>
      </c>
      <c r="FA470" s="240">
        <f t="shared" ca="1" si="1006"/>
        <v>-2.3136981844965011E-4</v>
      </c>
      <c r="FB470" s="240">
        <f t="shared" ca="1" si="1007"/>
        <v>2.3693968550327857E-4</v>
      </c>
      <c r="FC470" s="240">
        <f t="shared" ca="1" si="1008"/>
        <v>-1.9191075156865461E-4</v>
      </c>
      <c r="FD470" s="240">
        <f t="shared" ca="1" si="1009"/>
        <v>1.058990084203587E-4</v>
      </c>
      <c r="FE470" s="240">
        <f t="shared" ca="1" si="1010"/>
        <v>2.7276159815077613E-6</v>
      </c>
      <c r="FF470" s="240">
        <f t="shared" ca="1" si="1011"/>
        <v>-1.1077175417839487E-4</v>
      </c>
      <c r="FG470" s="240">
        <f t="shared" ca="1" si="1012"/>
        <v>1.9516042945487598E-4</v>
      </c>
      <c r="FH470" s="240">
        <f t="shared" ca="1" si="1013"/>
        <v>-2.3787232226330366E-4</v>
      </c>
      <c r="FI470" s="240">
        <f t="shared" ca="1" si="1014"/>
        <v>2.2978624819991404E-4</v>
      </c>
      <c r="FJ470" s="240">
        <f t="shared" ca="1" si="1015"/>
        <v>-1.7262899968211362E-4</v>
      </c>
      <c r="FK470" s="240">
        <f t="shared" ca="1" si="1016"/>
        <v>7.8606587014348289E-5</v>
      </c>
      <c r="FL470" s="240">
        <f t="shared" ca="1" si="1017"/>
        <v>3.2202372171591818E-5</v>
      </c>
      <c r="FM470" s="240">
        <f t="shared" ca="1" si="1018"/>
        <v>-1.3613446977396462E-4</v>
      </c>
      <c r="FN470" s="240">
        <f t="shared" ca="1" si="1019"/>
        <v>2.109948610933527E-4</v>
      </c>
      <c r="FO470" s="240">
        <f t="shared" ca="1" si="1020"/>
        <v>-2.407970049379476E-4</v>
      </c>
      <c r="FP470" s="240">
        <f t="shared" ca="1" si="1021"/>
        <v>2.1917661183798567E-4</v>
      </c>
      <c r="FQ470" s="240">
        <f t="shared" ca="1" si="1022"/>
        <v>-1.5075074695682561E-4</v>
      </c>
      <c r="FR470" s="240">
        <f t="shared" ca="1" si="1023"/>
        <v>5.0131849372440815E-5</v>
      </c>
      <c r="FS470" s="240">
        <f t="shared" ca="1" si="1024"/>
        <v>6.1192774710150502E-5</v>
      </c>
      <c r="FT470" s="240">
        <f t="shared" ca="1" si="1025"/>
        <v>-1.5944959622982927E-4</v>
      </c>
      <c r="FU470" s="240">
        <f t="shared" ca="1" si="1026"/>
        <v>2.2365573362643053E-4</v>
      </c>
      <c r="FV470" s="240">
        <f t="shared" ca="1" si="1027"/>
        <v>-2.4009987652385043E-4</v>
      </c>
      <c r="FW470" s="240">
        <f t="shared" ca="1" si="1028"/>
        <v>2.0527035522386353E-4</v>
      </c>
      <c r="FX470" s="240">
        <f t="shared" ca="1" si="1029"/>
        <v>-1.2660506267813304E-4</v>
      </c>
      <c r="FY470" s="240">
        <f t="shared" ca="1" si="1030"/>
        <v>2.0903082053103718E-5</v>
      </c>
      <c r="FZ470" s="240">
        <f t="shared" ca="1" si="1031"/>
        <v>8.9262780958689007E-5</v>
      </c>
      <c r="GA470" s="240">
        <f t="shared" ca="1" si="1032"/>
        <v>-1.8036645234229131E-4</v>
      </c>
      <c r="GB470" s="240">
        <f t="shared" ca="1" si="1033"/>
        <v>2.3295261574642753E-4</v>
      </c>
      <c r="GC470" s="240">
        <f t="shared" ca="1" si="1034"/>
        <v>-2.3579142248125138E-4</v>
      </c>
      <c r="GD470" s="240">
        <f t="shared" ca="1" si="1035"/>
        <v>1.8827664140099078E-4</v>
      </c>
      <c r="GE470" s="240">
        <f t="shared" ca="1" si="1036"/>
        <v>-1.0055512041243065E-4</v>
      </c>
      <c r="GF470" s="240">
        <f t="shared" ca="1" si="1037"/>
        <v>-8.6400870769412575E-6</v>
      </c>
      <c r="GG470" s="240">
        <f t="shared" ca="1" si="1038"/>
        <v>1.1599019189556925E-4</v>
      </c>
      <c r="GH470" s="240">
        <f t="shared" ca="1" si="1039"/>
        <v>-1.9857042912596704E-4</v>
      </c>
      <c r="GI470" s="240">
        <f t="shared" ca="1" si="1040"/>
        <v>2.3874567369270569E-4</v>
      </c>
      <c r="GJ470" s="240">
        <f t="shared" ca="1" si="1041"/>
        <v>-2.2793644596926668E-4</v>
      </c>
      <c r="GK470" s="240">
        <f t="shared" ca="1" si="1042"/>
        <v>1.6845107164307178E-4</v>
      </c>
      <c r="GL470" s="240">
        <f t="shared" ca="1" si="1043"/>
        <v>-7.2992735538771975E-5</v>
      </c>
      <c r="GM470" s="240">
        <f t="shared" ca="1" si="1044"/>
        <v>-3.8053301255133737E-5</v>
      </c>
      <c r="GN470" s="240">
        <f t="shared" ca="1" si="1045"/>
        <v>1.4097300238238196E-4</v>
      </c>
      <c r="GO470" s="240">
        <f t="shared" ca="1" si="1046"/>
        <v>-2.1378772182572791E-4</v>
      </c>
      <c r="GP470" s="240">
        <f t="shared" ca="1" si="1047"/>
        <v>2.4094777448155436E-4</v>
      </c>
      <c r="GQ470" s="240">
        <f t="shared" ca="1" si="1048"/>
        <v>-2.1665309314607627E-4</v>
      </c>
      <c r="GR470" s="240">
        <f t="shared" ca="1" si="1049"/>
        <v>1.4609184097293888E-4</v>
      </c>
      <c r="GS470" s="240">
        <f t="shared" ca="1" si="1050"/>
        <v>-4.4332471980783987E-5</v>
      </c>
      <c r="GT470" s="240">
        <f t="shared" ca="1" si="1051"/>
        <v>-6.6894158362351377E-5</v>
      </c>
      <c r="GU470" s="240">
        <f t="shared" ca="1" si="1052"/>
        <v>1.6383544769532816E-4</v>
      </c>
      <c r="GV470" s="240">
        <f t="shared" ca="1" si="1053"/>
        <v>-2.2578944819506009E-4</v>
      </c>
      <c r="GW470" s="240">
        <f t="shared" ca="1" si="1054"/>
        <v>2.3952579646738982E-4</v>
      </c>
      <c r="GX470" s="240">
        <f t="shared" ca="1" si="1055"/>
        <v>-2.0211107614071202E-4</v>
      </c>
      <c r="GY470" s="240">
        <f t="shared" ca="1" si="1056"/>
        <v>1.2153525303192104E-4</v>
      </c>
      <c r="GZ470" s="240">
        <f t="shared" ca="1" si="1057"/>
        <v>-1.5005406779398617E-5</v>
      </c>
      <c r="HA470" s="240">
        <f t="shared" ca="1" si="1058"/>
        <v>-9.4728865062530904E-5</v>
      </c>
      <c r="HB470" s="240">
        <f t="shared" ca="1" si="1059"/>
        <v>1.8423365537646895E-4</v>
      </c>
      <c r="HC470" s="240">
        <f t="shared" ca="1" si="1060"/>
        <v>-2.3439509109813891E-4</v>
      </c>
      <c r="HD470" s="240">
        <f t="shared" ca="1" si="1061"/>
        <v>2.3450112752312769E-4</v>
      </c>
      <c r="HE470" s="240">
        <f t="shared" ca="1" si="1062"/>
        <v>-1.8452912042466374E-4</v>
      </c>
      <c r="HF470" s="240">
        <f t="shared" ca="1" si="1063"/>
        <v>9.5150661759976687E-5</v>
      </c>
      <c r="HG470" s="240">
        <f t="shared" ca="1" si="1064"/>
        <v>1.4547353706993251E-5</v>
      </c>
      <c r="HH470" s="240">
        <f t="shared" ca="1" si="1065"/>
        <v>-1.2113876145829847E-4</v>
      </c>
      <c r="HI470" s="240">
        <f t="shared" ca="1" si="1066"/>
        <v>2.0186081739558689E-4</v>
      </c>
      <c r="HJ470" s="240">
        <f t="shared" ca="1" si="1067"/>
        <v>-2.3947521365555051E-4</v>
      </c>
      <c r="HK470" s="240">
        <f t="shared" ca="1" si="1068"/>
        <v>2.2594934334666444E-4</v>
      </c>
      <c r="HL470" s="240">
        <f t="shared" ca="1" si="1069"/>
        <v>-1.6417167497726311E-4</v>
      </c>
      <c r="HM470" s="240">
        <f t="shared" ca="1" si="1070"/>
        <v>6.7334915968681345E-5</v>
      </c>
      <c r="HN470" s="240">
        <f t="shared" ca="1" si="1071"/>
        <v>4.3881308452917649E-5</v>
      </c>
      <c r="HO470" s="240">
        <f t="shared" ca="1" si="1072"/>
        <v>-1.4572661812548398E-4</v>
      </c>
      <c r="HP470" s="240">
        <f t="shared" ca="1" si="1073"/>
        <v>2.1645180482850665E-4</v>
      </c>
      <c r="HQ470" s="240">
        <f t="shared" ca="1" si="1074"/>
        <v>-2.4095340609543077E-4</v>
      </c>
      <c r="HR470" s="240">
        <f t="shared" ca="1" si="1075"/>
        <v>2.1399907073203685E-4</v>
      </c>
      <c r="HS470" s="240">
        <f t="shared" ca="1" si="1076"/>
        <v>-1.4134493472678665E-4</v>
      </c>
      <c r="HT470" s="240">
        <f t="shared" ca="1" si="1077"/>
        <v>3.8506390365676836E-5</v>
      </c>
      <c r="HU470" s="240">
        <f t="shared" ca="1" si="1078"/>
        <v>7.2555247474875281E-5</v>
      </c>
      <c r="HV470" s="240">
        <f t="shared" ca="1" si="1079"/>
        <v>-1.6812261081332721E-4</v>
      </c>
      <c r="HW470" s="240">
        <f t="shared" ca="1" si="1080"/>
        <v>2.2778715564290847E-4</v>
      </c>
      <c r="HX470" s="240">
        <f t="shared" ca="1" si="1081"/>
        <v>-2.3880743502758506E-4</v>
      </c>
      <c r="HY470" s="240">
        <f t="shared" ca="1" si="1082"/>
        <v>1.9883005290269792E-4</v>
      </c>
      <c r="HZ470" s="240">
        <f t="shared" ca="1" si="1083"/>
        <v>-1.1639223509379019E-4</v>
      </c>
      <c r="IA470" s="240">
        <f t="shared" ca="1" si="1084"/>
        <v>9.0986928097515608E-6</v>
      </c>
      <c r="IB470" s="240">
        <f t="shared" ca="1" si="1085"/>
        <v>1.0013788804019962E-4</v>
      </c>
      <c r="IC470" s="240">
        <f t="shared" ca="1" si="1086"/>
        <v>-1.8798988294557899E-4</v>
      </c>
      <c r="ID470" s="240">
        <f t="shared" ca="1" si="1087"/>
        <v>2.3569637561157564E-4</v>
      </c>
      <c r="IE470" s="240">
        <f t="shared" ca="1" si="1088"/>
        <v>7.4731037542271524E-5</v>
      </c>
      <c r="IF470" s="240">
        <f t="shared" ca="1" si="1089"/>
        <v>1.8067044600618987E-4</v>
      </c>
      <c r="IG470" s="240">
        <f t="shared" ca="1" si="1090"/>
        <v>-8.9688887906791005E-5</v>
      </c>
      <c r="IH470" s="240">
        <f t="shared" ca="1" si="1091"/>
        <v>-2.0445857555119067E-5</v>
      </c>
      <c r="II470" s="240">
        <f t="shared" ca="1" si="1092"/>
        <v>1.2621436156081873E-4</v>
      </c>
      <c r="IJ470" s="240">
        <f t="shared" ca="1" si="1093"/>
        <v>-2.050296122568622E-4</v>
      </c>
      <c r="IK470" s="240">
        <f t="shared" ca="1" si="1094"/>
        <v>2.400605027042426E-4</v>
      </c>
      <c r="IL470" s="240">
        <f t="shared" ca="1" si="1095"/>
        <v>-2.2382613728842051E-4</v>
      </c>
      <c r="IM470" s="240">
        <f t="shared" ca="1" si="1096"/>
        <v>1.5979338743323239E-4</v>
      </c>
      <c r="IN470" s="240">
        <f t="shared" ca="1" si="1097"/>
        <v>-6.1636536362999443E-5</v>
      </c>
      <c r="IO470" s="240">
        <f t="shared" ca="1" si="1098"/>
        <v>-4.9682883191303853E-5</v>
      </c>
      <c r="IP470" s="240">
        <f t="shared" ca="1" si="1099"/>
        <v>1.5039245360288548E-4</v>
      </c>
      <c r="IQ470" s="240">
        <f t="shared" ca="1" si="1100"/>
        <v>-2.1898550535771124E-4</v>
      </c>
      <c r="IR470" s="240">
        <f t="shared" ca="1" si="1101"/>
        <v>2.4081389638730373E-4</v>
      </c>
      <c r="IS470" s="240">
        <f t="shared" ca="1" si="1102"/>
        <v>-2.112161432797161E-4</v>
      </c>
      <c r="IT470" s="240">
        <f t="shared" ca="1" si="1103"/>
        <v>1.3651288757718269E-4</v>
      </c>
      <c r="IU470" s="240">
        <f t="shared" ca="1" si="1104"/>
        <v>-3.2657113940887035E-5</v>
      </c>
      <c r="IV470" s="240">
        <f t="shared" ca="1" si="1105"/>
        <v>-7.8172632019335843E-5</v>
      </c>
      <c r="IW470" s="240">
        <f t="shared" ca="1" si="1106"/>
        <v>1.7230850315708181E-4</v>
      </c>
      <c r="IX470" s="240">
        <f t="shared" ca="1" si="1107"/>
        <v>-2.2964765262571639E-4</v>
      </c>
      <c r="IY470" s="240">
        <f t="shared" ca="1" si="1108"/>
        <v>2.3794522491850503E-4</v>
      </c>
      <c r="IZ470" s="240">
        <f t="shared" ca="1" si="1109"/>
        <v>-1.9542926187556494E-4</v>
      </c>
      <c r="JA470" s="240">
        <f t="shared" ca="1" si="1110"/>
        <v>1.1117910682542494E-4</v>
      </c>
      <c r="JB470" s="240">
        <f t="shared" ca="1" si="1111"/>
        <v>-3.1864981277779604E-6</v>
      </c>
    </row>
    <row r="471" spans="2:262">
      <c r="B471" s="248">
        <v>110</v>
      </c>
      <c r="C471" s="247">
        <f t="shared" si="1112"/>
        <v>2.1484375000000015E-3</v>
      </c>
      <c r="D471" s="244">
        <f t="shared" ca="1" si="855"/>
        <v>79.607677959270504</v>
      </c>
      <c r="E471" s="243">
        <f ca="1">DL361</f>
        <v>-0.39232204072950205</v>
      </c>
      <c r="F471" s="242">
        <v>110</v>
      </c>
      <c r="G471" s="240">
        <f t="shared" ca="1" si="856"/>
        <v>-1.4365910196266946E-4</v>
      </c>
      <c r="H471" s="240">
        <f t="shared" ca="1" si="857"/>
        <v>2.7724232657891292E-4</v>
      </c>
      <c r="I471" s="240">
        <f t="shared" ca="1" si="858"/>
        <v>-3.5758908769327111E-4</v>
      </c>
      <c r="J471" s="240">
        <f t="shared" ca="1" si="859"/>
        <v>3.6927108664608149E-4</v>
      </c>
      <c r="K471" s="240">
        <f t="shared" ca="1" si="860"/>
        <v>-3.1004512948296277E-4</v>
      </c>
      <c r="L471" s="240">
        <f t="shared" ca="1" si="861"/>
        <v>1.9128386822925891E-4</v>
      </c>
      <c r="M471" s="240">
        <f t="shared" ca="1" si="862"/>
        <v>-3.5792008170008106E-5</v>
      </c>
      <c r="N471" s="240">
        <f t="shared" ca="1" si="863"/>
        <v>-1.2657268389911066E-4</v>
      </c>
      <c r="O471" s="240">
        <f t="shared" ca="1" si="864"/>
        <v>2.6463271026339622E-4</v>
      </c>
      <c r="P471" s="240">
        <f t="shared" ca="1" si="865"/>
        <v>-3.5187758947758638E-4</v>
      </c>
      <c r="Q471" s="240">
        <f t="shared" ca="1" si="866"/>
        <v>3.7155443649225257E-4</v>
      </c>
      <c r="R471" s="240">
        <f t="shared" ca="1" si="867"/>
        <v>-3.1988487532543571E-4</v>
      </c>
      <c r="S471" s="240">
        <f t="shared" ca="1" si="868"/>
        <v>2.0679056816038996E-4</v>
      </c>
      <c r="T471" s="240">
        <f t="shared" ca="1" si="869"/>
        <v>-5.3988043746376556E-5</v>
      </c>
      <c r="U471" s="241">
        <f t="shared" ca="1" si="870"/>
        <v>-1.0918134115358101E-4</v>
      </c>
      <c r="V471" s="240">
        <f t="shared" ca="1" si="871"/>
        <v>2.5138557056976691E-4</v>
      </c>
      <c r="W471" s="240">
        <f t="shared" ca="1" si="872"/>
        <v>-3.4531838732801309E-4</v>
      </c>
      <c r="X471" s="240">
        <f t="shared" ca="1" si="873"/>
        <v>3.729426791565889E-4</v>
      </c>
      <c r="Y471" s="240">
        <f t="shared" ca="1" si="874"/>
        <v>-3.2895399048464265E-4</v>
      </c>
      <c r="Z471" s="240">
        <f t="shared" ca="1" si="875"/>
        <v>2.2179909150010695E-4</v>
      </c>
      <c r="AA471" s="240">
        <f t="shared" ca="1" si="876"/>
        <v>-7.2054017396564547E-5</v>
      </c>
      <c r="AB471" s="240">
        <f t="shared" ca="1" si="877"/>
        <v>-9.1526970994057624E-5</v>
      </c>
      <c r="AC471" s="240">
        <f t="shared" ca="1" si="878"/>
        <v>2.3753282101786062E-4</v>
      </c>
      <c r="AD471" s="240">
        <f t="shared" ca="1" si="879"/>
        <v>-3.3792728293704762E-4</v>
      </c>
      <c r="AE471" s="240">
        <f t="shared" ca="1" si="880"/>
        <v>3.7343247024091629E-4</v>
      </c>
      <c r="AF471" s="240">
        <f t="shared" ca="1" si="881"/>
        <v>-3.3723062666780667E-4</v>
      </c>
      <c r="AG471" s="240">
        <f t="shared" ca="1" si="882"/>
        <v>2.3627328140109636E-4</v>
      </c>
      <c r="AH471" s="240">
        <f t="shared" ca="1" si="883"/>
        <v>-8.9946406607660271E-5</v>
      </c>
      <c r="AI471" s="240">
        <f t="shared" ca="1" si="884"/>
        <v>-7.365210434459116E-5</v>
      </c>
      <c r="AJ471" s="240">
        <f t="shared" ca="1" si="885"/>
        <v>2.2310783409470235E-4</v>
      </c>
      <c r="AK471" s="240">
        <f t="shared" ca="1" si="886"/>
        <v>-3.2972208212255367E-4</v>
      </c>
      <c r="AL471" s="240">
        <f t="shared" ca="1" si="887"/>
        <v>3.7302262979561196E-4</v>
      </c>
      <c r="AM471" s="240">
        <f t="shared" ca="1" si="888"/>
        <v>-3.4469484473341255E-4</v>
      </c>
      <c r="AN471" s="240">
        <f t="shared" ca="1" si="889"/>
        <v>2.5017826827209322E-4</v>
      </c>
      <c r="AO471" s="240">
        <f t="shared" ca="1" si="890"/>
        <v>-1.076221070468608E-4</v>
      </c>
      <c r="AP471" s="240">
        <f t="shared" ca="1" si="891"/>
        <v>-5.5599803324598744E-5</v>
      </c>
      <c r="AQ471" s="240">
        <f t="shared" ca="1" si="892"/>
        <v>2.081453608572738E-4</v>
      </c>
      <c r="AR471" s="240">
        <f t="shared" ca="1" si="893"/>
        <v>-3.2072255193198309E-4</v>
      </c>
      <c r="AS471" s="240">
        <f t="shared" ca="1" si="894"/>
        <v>3.7171414516220662E-4</v>
      </c>
      <c r="AT471" s="240">
        <f t="shared" ca="1" si="895"/>
        <v>-3.5132866272635305E-4</v>
      </c>
      <c r="AU471" s="240">
        <f t="shared" ca="1" si="896"/>
        <v>2.6348055378179437E-4</v>
      </c>
      <c r="AV471" s="240">
        <f t="shared" ca="1" si="897"/>
        <v>-1.2503853640360223E-4</v>
      </c>
      <c r="AW471" s="240">
        <f t="shared" ca="1" si="898"/>
        <v>-3.7413557508429764E-5</v>
      </c>
      <c r="AX471" s="240">
        <f t="shared" ca="1" si="899"/>
        <v>1.9268144721415969E-4</v>
      </c>
      <c r="AY471" s="240">
        <f t="shared" ca="1" si="900"/>
        <v>-3.1095037302183071E-4</v>
      </c>
      <c r="AZ471" s="240">
        <f t="shared" ca="1" si="901"/>
        <v>3.6951016859479175E-4</v>
      </c>
      <c r="BA471" s="240">
        <f t="shared" ca="1" si="902"/>
        <v>-3.571160991980295E-4</v>
      </c>
      <c r="BB471" s="240">
        <f t="shared" ca="1" si="903"/>
        <v>2.7614809155926802E-4</v>
      </c>
      <c r="BC471" s="240">
        <f t="shared" ca="1" si="904"/>
        <v>-1.4215373697407005E-4</v>
      </c>
      <c r="BD471" s="240">
        <f t="shared" ca="1" si="905"/>
        <v>-1.91371791551771E-5</v>
      </c>
      <c r="BE471" s="240">
        <f t="shared" ca="1" si="906"/>
        <v>1.7675334708780054E-4</v>
      </c>
      <c r="BF471" s="240">
        <f t="shared" ca="1" si="907"/>
        <v>-3.0042908742702971E-4</v>
      </c>
      <c r="BG471" s="240">
        <f t="shared" ca="1" si="908"/>
        <v>3.6641600966596291E-4</v>
      </c>
      <c r="BH471" s="240">
        <f t="shared" ca="1" si="909"/>
        <v>-3.6204321170706327E-4</v>
      </c>
      <c r="BI471" s="240">
        <f t="shared" ca="1" si="910"/>
        <v>2.8815036439645549E-4</v>
      </c>
      <c r="BJ471" s="240">
        <f t="shared" ca="1" si="911"/>
        <v>-1.5892647674096557E-4</v>
      </c>
      <c r="BK471" s="240">
        <f t="shared" ca="1" si="912"/>
        <v>-8.1469766112596893E-7</v>
      </c>
      <c r="BL471" s="240">
        <f t="shared" ca="1" si="913"/>
        <v>1.6039943266654672E-4</v>
      </c>
      <c r="BM471" s="240">
        <f t="shared" ca="1" si="914"/>
        <v>-2.8918404184613978E-4</v>
      </c>
      <c r="BN471" s="240">
        <f t="shared" ca="1" si="915"/>
        <v>3.6243912247559758E-4</v>
      </c>
      <c r="BO471" s="240">
        <f t="shared" ca="1" si="916"/>
        <v>-3.6609813040785311E-4</v>
      </c>
      <c r="BP471" s="240">
        <f t="shared" ca="1" si="917"/>
        <v>2.9945845776682098E-4</v>
      </c>
      <c r="BQ471" s="240">
        <f t="shared" ca="1" si="918"/>
        <v>-1.7531634870507679E-4</v>
      </c>
      <c r="BR471" s="240">
        <f t="shared" ca="1" si="919"/>
        <v>1.7509746510949903E-5</v>
      </c>
      <c r="BS471" s="240">
        <f t="shared" ca="1" si="920"/>
        <v>1.4365910196266826E-4</v>
      </c>
      <c r="BT471" s="240">
        <f t="shared" ca="1" si="921"/>
        <v>-2.7724232657891216E-4</v>
      </c>
      <c r="BU471" s="240">
        <f t="shared" ca="1" si="922"/>
        <v>3.5758908769327084E-4</v>
      </c>
      <c r="BV471" s="240">
        <f t="shared" ca="1" si="923"/>
        <v>-3.6927108664608159E-4</v>
      </c>
      <c r="BW471" s="240">
        <f t="shared" ca="1" si="924"/>
        <v>3.100451294829632E-4</v>
      </c>
      <c r="BX471" s="240">
        <f t="shared" ca="1" si="925"/>
        <v>-1.9128386822925904E-4</v>
      </c>
      <c r="BY471" s="240">
        <f t="shared" ca="1" si="926"/>
        <v>3.5792008170008234E-5</v>
      </c>
      <c r="BZ471" s="240">
        <f t="shared" ca="1" si="927"/>
        <v>1.2657268389911053E-4</v>
      </c>
      <c r="CA471" s="240">
        <f t="shared" ca="1" si="928"/>
        <v>-2.6463271026339611E-4</v>
      </c>
      <c r="CB471" s="240">
        <f t="shared" ca="1" si="929"/>
        <v>3.5187758947758632E-4</v>
      </c>
      <c r="CC471" s="240">
        <f t="shared" ca="1" si="930"/>
        <v>-3.7155443649225257E-4</v>
      </c>
      <c r="CD471" s="240">
        <f t="shared" ca="1" si="931"/>
        <v>3.1988487532543506E-4</v>
      </c>
      <c r="CE471" s="240">
        <f t="shared" ca="1" si="932"/>
        <v>-2.0679056816038895E-4</v>
      </c>
      <c r="CF471" s="240">
        <f t="shared" ca="1" si="933"/>
        <v>5.3988043746375384E-5</v>
      </c>
      <c r="CG471" s="240">
        <f t="shared" ca="1" si="934"/>
        <v>1.0918134115358216E-4</v>
      </c>
      <c r="CH471" s="240">
        <f t="shared" ca="1" si="935"/>
        <v>-2.5138557056976783E-4</v>
      </c>
      <c r="CI471" s="240">
        <f t="shared" ca="1" si="936"/>
        <v>3.4531838732801358E-4</v>
      </c>
      <c r="CJ471" s="240">
        <f t="shared" ca="1" si="937"/>
        <v>-3.7294267915658885E-4</v>
      </c>
      <c r="CK471" s="240">
        <f t="shared" ca="1" si="938"/>
        <v>3.2895399048464205E-4</v>
      </c>
      <c r="CL471" s="240">
        <f t="shared" ca="1" si="939"/>
        <v>-2.21799091500106E-4</v>
      </c>
      <c r="CM471" s="240">
        <f t="shared" ca="1" si="940"/>
        <v>7.2054017396563382E-5</v>
      </c>
      <c r="CN471" s="240">
        <f t="shared" ca="1" si="941"/>
        <v>9.1526970994058789E-5</v>
      </c>
      <c r="CO471" s="240">
        <f t="shared" ca="1" si="942"/>
        <v>-2.3753282101786154E-4</v>
      </c>
      <c r="CP471" s="240">
        <f t="shared" ca="1" si="943"/>
        <v>3.3792728293704924E-4</v>
      </c>
      <c r="CQ471" s="240">
        <f t="shared" ca="1" si="944"/>
        <v>-3.7343247024091623E-4</v>
      </c>
      <c r="CR471" s="240">
        <f t="shared" ca="1" si="945"/>
        <v>3.3723062666780505E-4</v>
      </c>
      <c r="CS471" s="240">
        <f t="shared" ca="1" si="946"/>
        <v>-2.3627328140109338E-4</v>
      </c>
      <c r="CT471" s="240">
        <f t="shared" ca="1" si="947"/>
        <v>8.9946406607656544E-5</v>
      </c>
      <c r="CU471" s="240">
        <f t="shared" ca="1" si="948"/>
        <v>7.3652104344594941E-5</v>
      </c>
      <c r="CV471" s="240">
        <f t="shared" ca="1" si="949"/>
        <v>-2.2310783409470544E-4</v>
      </c>
      <c r="CW471" s="240">
        <f t="shared" ca="1" si="950"/>
        <v>3.2972208212255551E-4</v>
      </c>
      <c r="CX471" s="240">
        <f t="shared" ca="1" si="951"/>
        <v>-3.7302262979561169E-4</v>
      </c>
      <c r="CY471" s="240">
        <f t="shared" ca="1" si="952"/>
        <v>3.4469484473341103E-4</v>
      </c>
      <c r="CZ471" s="240">
        <f t="shared" ca="1" si="953"/>
        <v>-2.5017826827209826E-4</v>
      </c>
      <c r="DA471" s="240">
        <f t="shared" ca="1" si="954"/>
        <v>1.0762210704685712E-4</v>
      </c>
      <c r="DB471" s="240">
        <f t="shared" ca="1" si="955"/>
        <v>5.5599803324592049E-5</v>
      </c>
      <c r="DC471" s="240">
        <f t="shared" ca="1" si="956"/>
        <v>-2.0814536085727697E-4</v>
      </c>
      <c r="DD471" s="240">
        <f t="shared" ca="1" si="957"/>
        <v>3.2072255193197957E-4</v>
      </c>
      <c r="DE471" s="240">
        <f t="shared" ca="1" si="958"/>
        <v>-3.71714145162207E-4</v>
      </c>
      <c r="DF471" s="240">
        <f t="shared" ca="1" si="959"/>
        <v>3.5132866272635538E-4</v>
      </c>
      <c r="DG471" s="240">
        <f t="shared" ca="1" si="960"/>
        <v>-2.6348055378179171E-4</v>
      </c>
      <c r="DH471" s="240">
        <f t="shared" ca="1" si="961"/>
        <v>1.2503853640360863E-4</v>
      </c>
      <c r="DI471" s="240">
        <f t="shared" ca="1" si="962"/>
        <v>3.7413557508433593E-5</v>
      </c>
      <c r="DJ471" s="240">
        <f t="shared" ca="1" si="963"/>
        <v>-1.9268144721415386E-4</v>
      </c>
      <c r="DK471" s="240">
        <f t="shared" ca="1" si="964"/>
        <v>3.1095037302183282E-4</v>
      </c>
      <c r="DL471" s="240">
        <f t="shared" ca="1" si="965"/>
        <v>-3.6951016859479077E-4</v>
      </c>
      <c r="DM471" s="240">
        <f t="shared" ca="1" si="966"/>
        <v>3.5711609919802836E-4</v>
      </c>
      <c r="DN471" s="240">
        <f t="shared" ca="1" si="967"/>
        <v>-2.7614809155926905E-4</v>
      </c>
      <c r="DO471" s="240">
        <f t="shared" ca="1" si="968"/>
        <v>1.4215373697406159E-4</v>
      </c>
      <c r="DP471" s="240">
        <f t="shared" ca="1" si="969"/>
        <v>1.9137179155175636E-5</v>
      </c>
      <c r="DQ471" s="240">
        <f t="shared" ca="1" si="970"/>
        <v>-1.7675334708780859E-4</v>
      </c>
      <c r="DR471" s="240">
        <f t="shared" ca="1" si="971"/>
        <v>3.0042908742702889E-4</v>
      </c>
      <c r="DS471" s="240">
        <f t="shared" ca="1" si="972"/>
        <v>-3.6641600966596459E-4</v>
      </c>
      <c r="DT471" s="240">
        <f t="shared" ca="1" si="973"/>
        <v>3.620432117070636E-4</v>
      </c>
      <c r="DU471" s="240">
        <f t="shared" ca="1" si="974"/>
        <v>-2.8815036439644968E-4</v>
      </c>
      <c r="DV471" s="240">
        <f t="shared" ca="1" si="975"/>
        <v>1.5892647674096687E-4</v>
      </c>
      <c r="DW471" s="240">
        <f t="shared" ca="1" si="976"/>
        <v>8.1469766113512028E-7</v>
      </c>
      <c r="DX471" s="240">
        <f t="shared" ca="1" si="977"/>
        <v>-1.6039943266654539E-4</v>
      </c>
      <c r="DY471" s="240">
        <f t="shared" ca="1" si="978"/>
        <v>2.8918404184614564E-4</v>
      </c>
      <c r="DZ471" s="240">
        <f t="shared" ca="1" si="979"/>
        <v>-3.6243912247559725E-4</v>
      </c>
      <c r="EA471" s="240">
        <f t="shared" ca="1" si="980"/>
        <v>3.6609813040785138E-4</v>
      </c>
      <c r="EB471" s="240">
        <f t="shared" ca="1" si="981"/>
        <v>-2.994584577668219E-4</v>
      </c>
      <c r="EC471" s="240">
        <f t="shared" ca="1" si="982"/>
        <v>1.7531634870506871E-4</v>
      </c>
      <c r="ED471" s="240">
        <f t="shared" ca="1" si="983"/>
        <v>-1.7509746510951363E-5</v>
      </c>
      <c r="EE471" s="240">
        <f t="shared" ca="1" si="984"/>
        <v>-1.436591019626571E-4</v>
      </c>
      <c r="EF471" s="240">
        <f t="shared" ca="1" si="985"/>
        <v>2.7724232657891113E-4</v>
      </c>
      <c r="EG471" s="240">
        <f t="shared" ca="1" si="986"/>
        <v>-3.5758908769326737E-4</v>
      </c>
      <c r="EH471" s="240">
        <f t="shared" ca="1" si="987"/>
        <v>3.6927108664608181E-4</v>
      </c>
      <c r="EI471" s="240">
        <f t="shared" ca="1" si="988"/>
        <v>-3.1004512948296992E-4</v>
      </c>
      <c r="EJ471" s="240">
        <f t="shared" ca="1" si="989"/>
        <v>1.9128386822926029E-4</v>
      </c>
      <c r="EK471" s="240">
        <f t="shared" ca="1" si="990"/>
        <v>-3.5792008170020255E-5</v>
      </c>
      <c r="EL471" s="240">
        <f t="shared" ca="1" si="991"/>
        <v>-1.2657268389910914E-4</v>
      </c>
      <c r="EM471" s="240">
        <f t="shared" ca="1" si="992"/>
        <v>2.646327102633876E-4</v>
      </c>
      <c r="EN471" s="240">
        <f t="shared" ca="1" si="993"/>
        <v>-3.5187758947758578E-4</v>
      </c>
      <c r="EO471" s="240">
        <f t="shared" ca="1" si="994"/>
        <v>3.7155443649225381E-4</v>
      </c>
      <c r="EP471" s="240">
        <f t="shared" ca="1" si="995"/>
        <v>-3.1988487532543577E-4</v>
      </c>
      <c r="EQ471" s="240">
        <f t="shared" ca="1" si="996"/>
        <v>2.0679056816039901E-4</v>
      </c>
      <c r="ER471" s="240">
        <f t="shared" ca="1" si="997"/>
        <v>-5.3988043746376834E-5</v>
      </c>
      <c r="ES471" s="240">
        <f t="shared" ca="1" si="998"/>
        <v>-1.0918134115357059E-4</v>
      </c>
      <c r="ET471" s="240">
        <f t="shared" ca="1" si="999"/>
        <v>2.5138557056976675E-4</v>
      </c>
      <c r="EU471" s="240">
        <f t="shared" ca="1" si="1000"/>
        <v>-3.4531838732800892E-4</v>
      </c>
      <c r="EV471" s="240">
        <f t="shared" ca="1" si="1001"/>
        <v>3.729426791565889E-4</v>
      </c>
      <c r="EW471" s="240">
        <f t="shared" ca="1" si="1002"/>
        <v>-3.289539904846478E-4</v>
      </c>
      <c r="EX471" s="240">
        <f t="shared" ca="1" si="1003"/>
        <v>2.217990915001072E-4</v>
      </c>
      <c r="EY471" s="240">
        <f t="shared" ca="1" si="1004"/>
        <v>-7.2054017396575227E-5</v>
      </c>
      <c r="EZ471" s="240">
        <f t="shared" ca="1" si="1005"/>
        <v>-9.152697099405738E-5</v>
      </c>
      <c r="FA471" s="240">
        <f t="shared" ca="1" si="1006"/>
        <v>2.3753282101785222E-4</v>
      </c>
      <c r="FB471" s="240">
        <f t="shared" ca="1" si="1007"/>
        <v>-3.3792728293704865E-4</v>
      </c>
      <c r="FC471" s="240">
        <f t="shared" ca="1" si="1008"/>
        <v>3.7343247024091634E-4</v>
      </c>
      <c r="FD471" s="240">
        <f t="shared" ca="1" si="1009"/>
        <v>-3.372306266678057E-4</v>
      </c>
      <c r="FE471" s="240">
        <f t="shared" ca="1" si="1010"/>
        <v>2.3627328140110273E-4</v>
      </c>
      <c r="FF471" s="240">
        <f t="shared" ca="1" si="1011"/>
        <v>-8.9946406607657967E-5</v>
      </c>
      <c r="FG471" s="240">
        <f t="shared" ca="1" si="1012"/>
        <v>-7.3652104344583096E-5</v>
      </c>
      <c r="FH471" s="240">
        <f t="shared" ca="1" si="1013"/>
        <v>2.2310783409470422E-4</v>
      </c>
      <c r="FI471" s="240">
        <f t="shared" ca="1" si="1014"/>
        <v>-3.2972208212254977E-4</v>
      </c>
      <c r="FJ471" s="240">
        <f t="shared" ca="1" si="1015"/>
        <v>3.7302262979561207E-4</v>
      </c>
      <c r="FK471" s="240">
        <f t="shared" ca="1" si="1016"/>
        <v>-3.4469484473341575E-4</v>
      </c>
      <c r="FL471" s="240">
        <f t="shared" ca="1" si="1017"/>
        <v>2.5017826827209143E-4</v>
      </c>
      <c r="FM471" s="240">
        <f t="shared" ca="1" si="1018"/>
        <v>-1.0762210704686869E-4</v>
      </c>
      <c r="FN471" s="240">
        <f t="shared" ca="1" si="1019"/>
        <v>-5.5599803324601095E-5</v>
      </c>
      <c r="FO471" s="240">
        <f t="shared" ca="1" si="1020"/>
        <v>2.0814536085726694E-4</v>
      </c>
      <c r="FP471" s="240">
        <f t="shared" ca="1" si="1021"/>
        <v>-3.2072255193198428E-4</v>
      </c>
      <c r="FQ471" s="240">
        <f t="shared" ca="1" si="1022"/>
        <v>3.7171414516220581E-4</v>
      </c>
      <c r="FR471" s="240">
        <f t="shared" ca="1" si="1023"/>
        <v>-3.5132866272635224E-4</v>
      </c>
      <c r="FS471" s="240">
        <f t="shared" ca="1" si="1024"/>
        <v>2.6348055378180027E-4</v>
      </c>
      <c r="FT471" s="240">
        <f t="shared" ca="1" si="1025"/>
        <v>-1.2503853640360001E-4</v>
      </c>
      <c r="FU471" s="240">
        <f t="shared" ca="1" si="1026"/>
        <v>-3.7413557508421585E-5</v>
      </c>
      <c r="FV471" s="240">
        <f t="shared" ca="1" si="1027"/>
        <v>1.9268144721416172E-4</v>
      </c>
      <c r="FW471" s="240">
        <f t="shared" ca="1" si="1028"/>
        <v>-3.1095037302182615E-4</v>
      </c>
      <c r="FX471" s="240">
        <f t="shared" ca="1" si="1029"/>
        <v>3.6951016859479208E-4</v>
      </c>
      <c r="FY471" s="240">
        <f t="shared" ca="1" si="1030"/>
        <v>-3.5711609919803188E-4</v>
      </c>
      <c r="FZ471" s="240">
        <f t="shared" ca="1" si="1031"/>
        <v>2.7614809155926282E-4</v>
      </c>
      <c r="GA471" s="240">
        <f t="shared" ca="1" si="1032"/>
        <v>-1.4215373697407276E-4</v>
      </c>
      <c r="GB471" s="240">
        <f t="shared" ca="1" si="1033"/>
        <v>-1.913717915518477E-5</v>
      </c>
      <c r="GC471" s="240">
        <f t="shared" ca="1" si="1034"/>
        <v>1.7675334708779794E-4</v>
      </c>
      <c r="GD471" s="240">
        <f t="shared" ca="1" si="1035"/>
        <v>-3.0042908742703426E-4</v>
      </c>
      <c r="GE471" s="240">
        <f t="shared" ca="1" si="1036"/>
        <v>3.6641600966596231E-4</v>
      </c>
      <c r="GF471" s="240">
        <f t="shared" ca="1" si="1037"/>
        <v>-3.6204321170706138E-4</v>
      </c>
      <c r="GG471" s="240">
        <f t="shared" ca="1" si="1038"/>
        <v>2.8815036439645738E-4</v>
      </c>
      <c r="GH471" s="240">
        <f t="shared" ca="1" si="1039"/>
        <v>-1.589264767409586E-4</v>
      </c>
      <c r="GI471" s="240">
        <f t="shared" ca="1" si="1040"/>
        <v>-8.1469766112304159E-7</v>
      </c>
      <c r="GJ471" s="240">
        <f t="shared" ca="1" si="1041"/>
        <v>1.6039943266655366E-4</v>
      </c>
      <c r="GK471" s="240">
        <f t="shared" ca="1" si="1042"/>
        <v>-2.8918404184613794E-4</v>
      </c>
      <c r="GL471" s="240">
        <f t="shared" ca="1" si="1043"/>
        <v>3.6243912247559942E-4</v>
      </c>
      <c r="GM471" s="240">
        <f t="shared" ca="1" si="1044"/>
        <v>-3.6609813040785371E-4</v>
      </c>
      <c r="GN471" s="240">
        <f t="shared" ca="1" si="1045"/>
        <v>2.9945845776681643E-4</v>
      </c>
      <c r="GO471" s="240">
        <f t="shared" ca="1" si="1046"/>
        <v>-1.7531634870507939E-4</v>
      </c>
      <c r="GP471" s="240">
        <f t="shared" ca="1" si="1047"/>
        <v>1.7509746510963429E-5</v>
      </c>
      <c r="GQ471" s="240">
        <f t="shared" ca="1" si="1048"/>
        <v>1.4365910196264596E-4</v>
      </c>
      <c r="GR471" s="240">
        <f t="shared" ca="1" si="1049"/>
        <v>-2.7724232657891726E-4</v>
      </c>
      <c r="GS471" s="240">
        <f t="shared" ca="1" si="1050"/>
        <v>3.5758908769327003E-4</v>
      </c>
      <c r="GT471" s="240">
        <f t="shared" ca="1" si="1051"/>
        <v>-3.692710866460836E-4</v>
      </c>
      <c r="GU471" s="240">
        <f t="shared" ca="1" si="1052"/>
        <v>3.100451294829767E-4</v>
      </c>
      <c r="GV471" s="240">
        <f t="shared" ca="1" si="1053"/>
        <v>-1.9128386822925243E-4</v>
      </c>
      <c r="GW471" s="240">
        <f t="shared" ca="1" si="1054"/>
        <v>3.5792008170011155E-5</v>
      </c>
      <c r="GX471" s="240">
        <f t="shared" ca="1" si="1055"/>
        <v>1.2657268389909779E-4</v>
      </c>
      <c r="GY471" s="240">
        <f t="shared" ca="1" si="1056"/>
        <v>-2.6463271026337914E-4</v>
      </c>
      <c r="GZ471" s="240">
        <f t="shared" ca="1" si="1057"/>
        <v>3.5187758947758887E-4</v>
      </c>
      <c r="HA471" s="240">
        <f t="shared" ca="1" si="1058"/>
        <v>-3.7155443649225289E-4</v>
      </c>
      <c r="HB471" s="240">
        <f t="shared" ca="1" si="1059"/>
        <v>3.1988487532544205E-4</v>
      </c>
      <c r="HC471" s="240">
        <f t="shared" ca="1" si="1060"/>
        <v>-2.0679056816040906E-4</v>
      </c>
      <c r="HD471" s="240">
        <f t="shared" ca="1" si="1061"/>
        <v>5.3988043746367774E-5</v>
      </c>
      <c r="HE471" s="240">
        <f t="shared" ca="1" si="1062"/>
        <v>1.0918134115357936E-4</v>
      </c>
      <c r="HF471" s="240">
        <f t="shared" ca="1" si="1063"/>
        <v>-2.513855705697578E-4</v>
      </c>
      <c r="HG471" s="240">
        <f t="shared" ca="1" si="1064"/>
        <v>3.4531838732800436E-4</v>
      </c>
      <c r="HH471" s="240">
        <f t="shared" ca="1" si="1065"/>
        <v>-3.7294267915658847E-4</v>
      </c>
      <c r="HI471" s="240">
        <f t="shared" ca="1" si="1066"/>
        <v>3.2895399048464341E-4</v>
      </c>
      <c r="HJ471" s="240">
        <f t="shared" ca="1" si="1067"/>
        <v>-2.217990915001169E-4</v>
      </c>
      <c r="HK471" s="240">
        <f t="shared" ca="1" si="1068"/>
        <v>7.2054017396587085E-5</v>
      </c>
      <c r="HL471" s="240">
        <f t="shared" ca="1" si="1069"/>
        <v>9.1526970994066243E-5</v>
      </c>
      <c r="HM471" s="240">
        <f t="shared" ca="1" si="1070"/>
        <v>-2.3753282101785932E-4</v>
      </c>
      <c r="HN471" s="240">
        <f t="shared" ca="1" si="1071"/>
        <v>3.379272829370435E-4</v>
      </c>
      <c r="HO471" s="240">
        <f t="shared" ca="1" si="1072"/>
        <v>-3.7343247024091639E-4</v>
      </c>
      <c r="HP471" s="240">
        <f t="shared" ca="1" si="1073"/>
        <v>3.3723062666780174E-4</v>
      </c>
      <c r="HQ471" s="240">
        <f t="shared" ca="1" si="1074"/>
        <v>-2.3627328140109566E-4</v>
      </c>
      <c r="HR471" s="240">
        <f t="shared" ca="1" si="1075"/>
        <v>8.994640660766969E-5</v>
      </c>
      <c r="HS471" s="240">
        <f t="shared" ca="1" si="1076"/>
        <v>7.3652104344571265E-5</v>
      </c>
      <c r="HT471" s="240">
        <f t="shared" ca="1" si="1077"/>
        <v>-2.231078340947116E-4</v>
      </c>
      <c r="HU471" s="240">
        <f t="shared" ca="1" si="1078"/>
        <v>3.297220821225541E-4</v>
      </c>
      <c r="HV471" s="240">
        <f t="shared" ca="1" si="1079"/>
        <v>-3.7302262979561153E-4</v>
      </c>
      <c r="HW471" s="240">
        <f t="shared" ca="1" si="1080"/>
        <v>3.446948447334203E-4</v>
      </c>
      <c r="HX471" s="240">
        <f t="shared" ca="1" si="1081"/>
        <v>-2.5017826827208466E-4</v>
      </c>
      <c r="HY471" s="240">
        <f t="shared" ca="1" si="1082"/>
        <v>1.0762210704685994E-4</v>
      </c>
      <c r="HZ471" s="240">
        <f t="shared" ca="1" si="1083"/>
        <v>5.5599803324589148E-5</v>
      </c>
      <c r="IA471" s="240">
        <f t="shared" ca="1" si="1084"/>
        <v>-2.0814536085725691E-4</v>
      </c>
      <c r="IB471" s="240">
        <f t="shared" ca="1" si="1085"/>
        <v>3.2072255193198895E-4</v>
      </c>
      <c r="IC471" s="240">
        <f t="shared" ca="1" si="1086"/>
        <v>-3.7171414516220668E-4</v>
      </c>
      <c r="ID471" s="240">
        <f t="shared" ca="1" si="1087"/>
        <v>3.5132866272635636E-4</v>
      </c>
      <c r="IE471" s="240">
        <f t="shared" ca="1" si="1088"/>
        <v>3.2423459704601648E-4</v>
      </c>
      <c r="IF471" s="240">
        <f t="shared" ca="1" si="1089"/>
        <v>1.2503853640359139E-4</v>
      </c>
      <c r="IG471" s="240">
        <f t="shared" ca="1" si="1090"/>
        <v>3.7413557508430686E-5</v>
      </c>
      <c r="IH471" s="240">
        <f t="shared" ca="1" si="1091"/>
        <v>-1.9268144721415139E-4</v>
      </c>
      <c r="II471" s="240">
        <f t="shared" ca="1" si="1092"/>
        <v>3.1095037302181948E-4</v>
      </c>
      <c r="IJ471" s="240">
        <f t="shared" ca="1" si="1093"/>
        <v>-3.6951016859479343E-4</v>
      </c>
      <c r="IK471" s="240">
        <f t="shared" ca="1" si="1094"/>
        <v>3.5711609919802923E-4</v>
      </c>
      <c r="IL471" s="240">
        <f t="shared" ca="1" si="1095"/>
        <v>-2.7614809155927095E-4</v>
      </c>
      <c r="IM471" s="240">
        <f t="shared" ca="1" si="1096"/>
        <v>1.4215373697408392E-4</v>
      </c>
      <c r="IN471" s="240">
        <f t="shared" ca="1" si="1097"/>
        <v>1.9137179155193915E-5</v>
      </c>
      <c r="IO471" s="240">
        <f t="shared" ca="1" si="1098"/>
        <v>-1.7675334708780601E-4</v>
      </c>
      <c r="IP471" s="240">
        <f t="shared" ca="1" si="1099"/>
        <v>3.004290874270271E-4</v>
      </c>
      <c r="IQ471" s="240">
        <f t="shared" ca="1" si="1100"/>
        <v>-3.6641600966595998E-4</v>
      </c>
      <c r="IR471" s="240">
        <f t="shared" ca="1" si="1101"/>
        <v>3.6204321170705915E-4</v>
      </c>
      <c r="IS471" s="240">
        <f t="shared" ca="1" si="1102"/>
        <v>-2.8815036439645158E-4</v>
      </c>
      <c r="IT471" s="240">
        <f t="shared" ca="1" si="1103"/>
        <v>1.5892647674096953E-4</v>
      </c>
      <c r="IU471" s="240">
        <f t="shared" ca="1" si="1104"/>
        <v>8.146976611109629E-7</v>
      </c>
      <c r="IV471" s="240">
        <f t="shared" ca="1" si="1105"/>
        <v>-1.6039943266656193E-4</v>
      </c>
      <c r="IW471" s="240">
        <f t="shared" ca="1" si="1106"/>
        <v>2.8918404184614379E-4</v>
      </c>
      <c r="IX471" s="240">
        <f t="shared" ca="1" si="1107"/>
        <v>-3.624391224755965E-4</v>
      </c>
      <c r="IY471" s="240">
        <f t="shared" ca="1" si="1108"/>
        <v>3.6609813040785609E-4</v>
      </c>
      <c r="IZ471" s="240">
        <f t="shared" ca="1" si="1109"/>
        <v>-2.9945845776681095E-4</v>
      </c>
      <c r="JA471" s="240">
        <f t="shared" ca="1" si="1110"/>
        <v>1.7531634870507131E-4</v>
      </c>
      <c r="JB471" s="240">
        <f t="shared" ca="1" si="1111"/>
        <v>-1.7509746510954287E-5</v>
      </c>
    </row>
    <row r="472" spans="2:262">
      <c r="B472" s="248">
        <v>111</v>
      </c>
      <c r="C472" s="247">
        <f t="shared" si="1112"/>
        <v>2.1679687500000015E-3</v>
      </c>
      <c r="D472" s="244">
        <f t="shared" ca="1" si="855"/>
        <v>79.619003393795239</v>
      </c>
      <c r="E472" s="243">
        <f ca="1">DM361</f>
        <v>-0.380996606204765</v>
      </c>
      <c r="F472" s="242">
        <v>111</v>
      </c>
      <c r="G472" s="240">
        <f t="shared" ca="1" si="856"/>
        <v>-1.803554452939969E-4</v>
      </c>
      <c r="H472" s="240">
        <f t="shared" ca="1" si="857"/>
        <v>3.6204620292466935E-4</v>
      </c>
      <c r="I472" s="240">
        <f t="shared" ca="1" si="858"/>
        <v>-4.8161689616430897E-4</v>
      </c>
      <c r="J472" s="240">
        <f t="shared" ca="1" si="859"/>
        <v>5.1855152704546165E-4</v>
      </c>
      <c r="K472" s="240">
        <f t="shared" ca="1" si="860"/>
        <v>-4.6651283355553962E-4</v>
      </c>
      <c r="L472" s="240">
        <f t="shared" ca="1" si="861"/>
        <v>3.3442964014928131E-4</v>
      </c>
      <c r="M472" s="240">
        <f t="shared" ca="1" si="862"/>
        <v>-1.4496484568625017E-4</v>
      </c>
      <c r="N472" s="240">
        <f t="shared" ca="1" si="863"/>
        <v>-6.9373087828429386E-5</v>
      </c>
      <c r="O472" s="240">
        <f t="shared" ca="1" si="864"/>
        <v>2.7180795303830615E-4</v>
      </c>
      <c r="P472" s="240">
        <f t="shared" ca="1" si="865"/>
        <v>-4.2760587686242242E-4</v>
      </c>
      <c r="Q472" s="240">
        <f t="shared" ca="1" si="866"/>
        <v>5.1003497540927346E-4</v>
      </c>
      <c r="R472" s="240">
        <f t="shared" ca="1" si="867"/>
        <v>-5.0495202367591314E-4</v>
      </c>
      <c r="S472" s="240">
        <f t="shared" ca="1" si="868"/>
        <v>4.1322915700424726E-4</v>
      </c>
      <c r="T472" s="240">
        <f t="shared" ca="1" si="869"/>
        <v>-2.5060422967294508E-4</v>
      </c>
      <c r="U472" s="241">
        <f t="shared" ca="1" si="870"/>
        <v>4.4980506170898794E-5</v>
      </c>
      <c r="V472" s="240">
        <f t="shared" ca="1" si="871"/>
        <v>1.6836099455710472E-4</v>
      </c>
      <c r="W472" s="240">
        <f t="shared" ca="1" si="872"/>
        <v>-3.5281503357900739E-4</v>
      </c>
      <c r="X472" s="240">
        <f t="shared" ca="1" si="873"/>
        <v>4.7673289675649198E-4</v>
      </c>
      <c r="Y472" s="240">
        <f t="shared" ca="1" si="874"/>
        <v>-5.1885269658016886E-4</v>
      </c>
      <c r="Z472" s="240">
        <f t="shared" ca="1" si="875"/>
        <v>4.7194749721685744E-4</v>
      </c>
      <c r="AA472" s="240">
        <f t="shared" ca="1" si="876"/>
        <v>-3.4406531569086126E-4</v>
      </c>
      <c r="AB472" s="240">
        <f t="shared" ca="1" si="877"/>
        <v>1.5714823919074546E-4</v>
      </c>
      <c r="AC472" s="240">
        <f t="shared" ca="1" si="878"/>
        <v>5.673240897123814E-5</v>
      </c>
      <c r="AD472" s="240">
        <f t="shared" ca="1" si="879"/>
        <v>-2.6087888268288558E-4</v>
      </c>
      <c r="AE472" s="240">
        <f t="shared" ca="1" si="880"/>
        <v>4.202636302402204E-4</v>
      </c>
      <c r="AF472" s="240">
        <f t="shared" ca="1" si="881"/>
        <v>-5.0753933878309673E-4</v>
      </c>
      <c r="AG472" s="240">
        <f t="shared" ca="1" si="882"/>
        <v>5.0773119959743329E-4</v>
      </c>
      <c r="AH472" s="240">
        <f t="shared" ca="1" si="883"/>
        <v>-4.2080629311096423E-4</v>
      </c>
      <c r="AI472" s="240">
        <f t="shared" ca="1" si="884"/>
        <v>2.6167923724952695E-4</v>
      </c>
      <c r="AJ472" s="240">
        <f t="shared" ca="1" si="885"/>
        <v>-5.7653130006193106E-5</v>
      </c>
      <c r="AK472" s="240">
        <f t="shared" ca="1" si="886"/>
        <v>-1.5626512945251549E-4</v>
      </c>
      <c r="AL472" s="240">
        <f t="shared" ca="1" si="887"/>
        <v>3.4337134164972292E-4</v>
      </c>
      <c r="AM472" s="240">
        <f t="shared" ca="1" si="888"/>
        <v>-4.7156173127785864E-4</v>
      </c>
      <c r="AN472" s="240">
        <f t="shared" ca="1" si="889"/>
        <v>5.1884132865160813E-4</v>
      </c>
      <c r="AO472" s="240">
        <f t="shared" ca="1" si="890"/>
        <v>-4.7709787735310624E-4</v>
      </c>
      <c r="AP472" s="240">
        <f t="shared" ca="1" si="891"/>
        <v>3.5349373915169972E-4</v>
      </c>
      <c r="AQ472" s="240">
        <f t="shared" ca="1" si="892"/>
        <v>-1.6923697247210343E-4</v>
      </c>
      <c r="AR472" s="240">
        <f t="shared" ca="1" si="893"/>
        <v>-4.4057556632245866E-5</v>
      </c>
      <c r="AS472" s="240">
        <f t="shared" ca="1" si="894"/>
        <v>2.4979266864342344E-4</v>
      </c>
      <c r="AT472" s="240">
        <f t="shared" ca="1" si="895"/>
        <v>-4.1266823252182876E-4</v>
      </c>
      <c r="AU472" s="240">
        <f t="shared" ca="1" si="896"/>
        <v>5.0473797943735512E-4</v>
      </c>
      <c r="AV472" s="240">
        <f t="shared" ca="1" si="897"/>
        <v>-5.1020453722960683E-4</v>
      </c>
      <c r="AW472" s="240">
        <f t="shared" ca="1" si="898"/>
        <v>4.2812995124166776E-4</v>
      </c>
      <c r="AX472" s="240">
        <f t="shared" ca="1" si="899"/>
        <v>-2.7259661903841304E-4</v>
      </c>
      <c r="AY472" s="240">
        <f t="shared" ca="1" si="900"/>
        <v>7.0291025751764729E-5</v>
      </c>
      <c r="AZ472" s="240">
        <f t="shared" ca="1" si="901"/>
        <v>1.440751360770701E-4</v>
      </c>
      <c r="BA472" s="240">
        <f t="shared" ca="1" si="902"/>
        <v>-3.3372081566370734E-4</v>
      </c>
      <c r="BB472" s="240">
        <f t="shared" ca="1" si="903"/>
        <v>4.6610651464513547E-4</v>
      </c>
      <c r="BC472" s="240">
        <f t="shared" ca="1" si="904"/>
        <v>-5.1851743010739449E-4</v>
      </c>
      <c r="BD472" s="240">
        <f t="shared" ca="1" si="905"/>
        <v>4.8196087156787318E-4</v>
      </c>
      <c r="BE472" s="240">
        <f t="shared" ca="1" si="906"/>
        <v>-3.6270923120206353E-4</v>
      </c>
      <c r="BF472" s="240">
        <f t="shared" ca="1" si="907"/>
        <v>1.8122376372942567E-4</v>
      </c>
      <c r="BG472" s="240">
        <f t="shared" ca="1" si="908"/>
        <v>3.1356165668560158E-5</v>
      </c>
      <c r="BH472" s="240">
        <f t="shared" ca="1" si="909"/>
        <v>-2.3855598884071986E-4</v>
      </c>
      <c r="BI472" s="240">
        <f t="shared" ca="1" si="910"/>
        <v>4.0482425889082959E-4</v>
      </c>
      <c r="BJ472" s="240">
        <f t="shared" ca="1" si="911"/>
        <v>-5.0163258480616878E-4</v>
      </c>
      <c r="BK472" s="240">
        <f t="shared" ca="1" si="912"/>
        <v>5.1237054672633126E-4</v>
      </c>
      <c r="BL472" s="240">
        <f t="shared" ca="1" si="913"/>
        <v>-4.3519571989855351E-4</v>
      </c>
      <c r="BM472" s="240">
        <f t="shared" ca="1" si="914"/>
        <v>2.833497988170344E-4</v>
      </c>
      <c r="BN472" s="240">
        <f t="shared" ca="1" si="915"/>
        <v>-8.2886580811766933E-5</v>
      </c>
      <c r="BO472" s="240">
        <f t="shared" ca="1" si="916"/>
        <v>-1.3179835722696817E-4</v>
      </c>
      <c r="BP472" s="240">
        <f t="shared" ca="1" si="917"/>
        <v>3.2386926873696672E-4</v>
      </c>
      <c r="BQ472" s="240">
        <f t="shared" ca="1" si="918"/>
        <v>-4.6037053287682875E-4</v>
      </c>
      <c r="BR472" s="240">
        <f t="shared" ca="1" si="919"/>
        <v>5.1788119605189996E-4</v>
      </c>
      <c r="BS472" s="240">
        <f t="shared" ca="1" si="920"/>
        <v>-4.8653355057528576E-4</v>
      </c>
      <c r="BT472" s="240">
        <f t="shared" ca="1" si="921"/>
        <v>3.7170624077411231E-4</v>
      </c>
      <c r="BU472" s="240">
        <f t="shared" ca="1" si="922"/>
        <v>-1.9310139256786338E-4</v>
      </c>
      <c r="BV472" s="240">
        <f t="shared" ca="1" si="923"/>
        <v>-1.8635886923143537E-5</v>
      </c>
      <c r="BW472" s="240">
        <f t="shared" ca="1" si="924"/>
        <v>2.2717561183052825E-4</v>
      </c>
      <c r="BX472" s="240">
        <f t="shared" ca="1" si="925"/>
        <v>-3.9673643426361939E-4</v>
      </c>
      <c r="BY472" s="240">
        <f t="shared" ca="1" si="926"/>
        <v>4.9822502546314779E-4</v>
      </c>
      <c r="BZ472" s="240">
        <f t="shared" ca="1" si="927"/>
        <v>-5.1422792336447529E-4</v>
      </c>
      <c r="CA472" s="240">
        <f t="shared" ca="1" si="928"/>
        <v>4.4199934292679638E-4</v>
      </c>
      <c r="CB472" s="240">
        <f t="shared" ca="1" si="929"/>
        <v>-2.9393229927197369E-4</v>
      </c>
      <c r="CC472" s="240">
        <f t="shared" ca="1" si="930"/>
        <v>9.5432208094831558E-5</v>
      </c>
      <c r="CD472" s="240">
        <f t="shared" ca="1" si="931"/>
        <v>1.1944218797473788E-4</v>
      </c>
      <c r="CE472" s="240">
        <f t="shared" ca="1" si="932"/>
        <v>-3.13822635072991E-4</v>
      </c>
      <c r="CF472" s="240">
        <f t="shared" ca="1" si="933"/>
        <v>4.5435724111388668E-4</v>
      </c>
      <c r="CG472" s="240">
        <f t="shared" ca="1" si="934"/>
        <v>-5.1693300972872934E-4</v>
      </c>
      <c r="CH472" s="240">
        <f t="shared" ca="1" si="935"/>
        <v>4.9081315996449802E-4</v>
      </c>
      <c r="CI472" s="240">
        <f t="shared" ca="1" si="936"/>
        <v>-3.8047934840571051E-4</v>
      </c>
      <c r="CJ472" s="240">
        <f t="shared" ca="1" si="937"/>
        <v>2.0486270434795801E-4</v>
      </c>
      <c r="CK472" s="240">
        <f t="shared" ca="1" si="938"/>
        <v>5.9043826162998456E-6</v>
      </c>
      <c r="CL472" s="240">
        <f t="shared" ca="1" si="939"/>
        <v>-2.1565839272641324E-4</v>
      </c>
      <c r="CM472" s="240">
        <f t="shared" ca="1" si="940"/>
        <v>3.8840963044334893E-4</v>
      </c>
      <c r="CN472" s="240">
        <f t="shared" ca="1" si="941"/>
        <v>-4.9451735399462168E-4</v>
      </c>
      <c r="CO472" s="240">
        <f t="shared" ca="1" si="942"/>
        <v>5.1577554832980691E-4</v>
      </c>
      <c r="CP472" s="240">
        <f t="shared" ca="1" si="943"/>
        <v>-4.4853672207827231E-4</v>
      </c>
      <c r="CQ472" s="240">
        <f t="shared" ca="1" si="944"/>
        <v>3.0433774590068026E-4</v>
      </c>
      <c r="CR472" s="240">
        <f t="shared" ca="1" si="945"/>
        <v>-1.0792035058416544E-4</v>
      </c>
      <c r="CS472" s="240">
        <f t="shared" ca="1" si="946"/>
        <v>-1.0701407121470273E-4</v>
      </c>
      <c r="CT472" s="240">
        <f t="shared" ca="1" si="947"/>
        <v>3.0358696638821972E-4</v>
      </c>
      <c r="CU472" s="240">
        <f t="shared" ca="1" si="948"/>
        <v>-4.4807026153840938E-4</v>
      </c>
      <c r="CV472" s="240">
        <f t="shared" ca="1" si="949"/>
        <v>5.1567344228986697E-4</v>
      </c>
      <c r="CW472" s="240">
        <f t="shared" ca="1" si="950"/>
        <v>-4.9479712185882885E-4</v>
      </c>
      <c r="CX472" s="240">
        <f t="shared" ca="1" si="951"/>
        <v>3.8902326950486841E-4</v>
      </c>
      <c r="CY472" s="240">
        <f t="shared" ca="1" si="952"/>
        <v>-2.1650061449523636E-4</v>
      </c>
      <c r="CZ472" s="240">
        <f t="shared" ca="1" si="953"/>
        <v>6.8306782698675688E-6</v>
      </c>
      <c r="DA472" s="240">
        <f t="shared" ca="1" si="954"/>
        <v>2.0401126907049314E-4</v>
      </c>
      <c r="DB472" s="240">
        <f t="shared" ca="1" si="955"/>
        <v>-3.7984886318527116E-4</v>
      </c>
      <c r="DC472" s="240">
        <f t="shared" ca="1" si="956"/>
        <v>4.9051180376324434E-4</v>
      </c>
      <c r="DD472" s="240">
        <f t="shared" ca="1" si="957"/>
        <v>-5.1701248939091415E-4</v>
      </c>
      <c r="DE472" s="240">
        <f t="shared" ca="1" si="958"/>
        <v>4.5480391948024394E-4</v>
      </c>
      <c r="DF472" s="240">
        <f t="shared" ca="1" si="959"/>
        <v>-3.1455987085116544E-4</v>
      </c>
      <c r="DG472" s="240">
        <f t="shared" ca="1" si="960"/>
        <v>1.2034348588970931E-4</v>
      </c>
      <c r="DH472" s="240">
        <f t="shared" ca="1" si="961"/>
        <v>9.4521493179681784E-5</v>
      </c>
      <c r="DI472" s="240">
        <f t="shared" ca="1" si="962"/>
        <v>-2.9316842826674364E-4</v>
      </c>
      <c r="DJ472" s="240">
        <f t="shared" ca="1" si="963"/>
        <v>4.4151338119180001E-4</v>
      </c>
      <c r="DK472" s="240">
        <f t="shared" ca="1" si="964"/>
        <v>-5.1410325245164251E-4</v>
      </c>
      <c r="DL472" s="240">
        <f t="shared" ca="1" si="965"/>
        <v>4.9848303646860828E-4</v>
      </c>
      <c r="DM472" s="240">
        <f t="shared" ca="1" si="966"/>
        <v>-3.973328575329938E-4</v>
      </c>
      <c r="DN472" s="240">
        <f t="shared" ca="1" si="967"/>
        <v>2.2800811276786233E-4</v>
      </c>
      <c r="DO472" s="240">
        <f t="shared" ca="1" si="968"/>
        <v>-1.9561624610845973E-5</v>
      </c>
      <c r="DP472" s="240">
        <f t="shared" ca="1" si="969"/>
        <v>-1.9224125665457116E-4</v>
      </c>
      <c r="DQ472" s="240">
        <f t="shared" ca="1" si="970"/>
        <v>3.7105928917547461E-4</v>
      </c>
      <c r="DR472" s="240">
        <f t="shared" ca="1" si="971"/>
        <v>-4.8621078756269789E-4</v>
      </c>
      <c r="DS472" s="240">
        <f t="shared" ca="1" si="972"/>
        <v>5.1793800146075308E-4</v>
      </c>
      <c r="DT472" s="240">
        <f t="shared" ca="1" si="973"/>
        <v>-4.6079716000732731E-4</v>
      </c>
      <c r="DU472" s="240">
        <f t="shared" ca="1" si="974"/>
        <v>3.2459251669760128E-4</v>
      </c>
      <c r="DV472" s="240">
        <f t="shared" ca="1" si="975"/>
        <v>-1.3269413077928604E-4</v>
      </c>
      <c r="DW472" s="240">
        <f t="shared" ca="1" si="976"/>
        <v>-8.1971978931526571E-5</v>
      </c>
      <c r="DX472" s="240">
        <f t="shared" ca="1" si="977"/>
        <v>2.8257329644636555E-4</v>
      </c>
      <c r="DY472" s="240">
        <f t="shared" ca="1" si="978"/>
        <v>-4.3469054969361696E-4</v>
      </c>
      <c r="DZ472" s="240">
        <f t="shared" ca="1" si="979"/>
        <v>5.1222338603770031E-4</v>
      </c>
      <c r="EA472" s="240">
        <f t="shared" ca="1" si="980"/>
        <v>-5.018686835367007E-4</v>
      </c>
      <c r="EB472" s="240">
        <f t="shared" ca="1" si="981"/>
        <v>4.0540310710499239E-4</v>
      </c>
      <c r="EC472" s="240">
        <f t="shared" ca="1" si="982"/>
        <v>-2.3937826747910272E-4</v>
      </c>
      <c r="ED472" s="240">
        <f t="shared" ca="1" si="983"/>
        <v>3.2280787760615077E-5</v>
      </c>
      <c r="EE472" s="240">
        <f t="shared" ca="1" si="984"/>
        <v>1.8035544529400416E-4</v>
      </c>
      <c r="EF472" s="240">
        <f t="shared" ca="1" si="985"/>
        <v>-3.6204620292467938E-4</v>
      </c>
      <c r="EG472" s="240">
        <f t="shared" ca="1" si="986"/>
        <v>4.8161689616430534E-4</v>
      </c>
      <c r="EH472" s="240">
        <f t="shared" ca="1" si="987"/>
        <v>-5.1855152704546165E-4</v>
      </c>
      <c r="EI472" s="240">
        <f t="shared" ca="1" si="988"/>
        <v>4.6651283355553816E-4</v>
      </c>
      <c r="EJ472" s="240">
        <f t="shared" ca="1" si="989"/>
        <v>-3.3442964014927459E-4</v>
      </c>
      <c r="EK472" s="240">
        <f t="shared" ca="1" si="990"/>
        <v>1.4496484568623453E-4</v>
      </c>
      <c r="EL472" s="240">
        <f t="shared" ca="1" si="991"/>
        <v>6.9373087828421769E-5</v>
      </c>
      <c r="EM472" s="240">
        <f t="shared" ca="1" si="992"/>
        <v>-2.7180795303830425E-4</v>
      </c>
      <c r="EN472" s="240">
        <f t="shared" ca="1" si="993"/>
        <v>4.2760587686242534E-4</v>
      </c>
      <c r="EO472" s="240">
        <f t="shared" ca="1" si="994"/>
        <v>-5.1003497540927541E-4</v>
      </c>
      <c r="EP472" s="240">
        <f t="shared" ca="1" si="995"/>
        <v>5.0495202367591618E-4</v>
      </c>
      <c r="EQ472" s="240">
        <f t="shared" ca="1" si="996"/>
        <v>-4.1322915700425078E-4</v>
      </c>
      <c r="ER472" s="240">
        <f t="shared" ca="1" si="997"/>
        <v>2.5060422967294372E-4</v>
      </c>
      <c r="ES472" s="240">
        <f t="shared" ca="1" si="998"/>
        <v>-4.4980506170893604E-5</v>
      </c>
      <c r="ET472" s="240">
        <f t="shared" ca="1" si="999"/>
        <v>-1.6836099455711662E-4</v>
      </c>
      <c r="EU472" s="240">
        <f t="shared" ca="1" si="1000"/>
        <v>3.528150335790004E-4</v>
      </c>
      <c r="EV472" s="240">
        <f t="shared" ca="1" si="1001"/>
        <v>-4.7673289675648965E-4</v>
      </c>
      <c r="EW472" s="240">
        <f t="shared" ca="1" si="1002"/>
        <v>5.1885269658016886E-4</v>
      </c>
      <c r="EX472" s="240">
        <f t="shared" ca="1" si="1003"/>
        <v>-4.719474972168538E-4</v>
      </c>
      <c r="EY472" s="240">
        <f t="shared" ca="1" si="1004"/>
        <v>3.4406531569085183E-4</v>
      </c>
      <c r="EZ472" s="240">
        <f t="shared" ca="1" si="1005"/>
        <v>-1.5714823919075454E-4</v>
      </c>
      <c r="FA472" s="240">
        <f t="shared" ca="1" si="1006"/>
        <v>-5.6732408971235985E-5</v>
      </c>
      <c r="FB472" s="240">
        <f t="shared" ca="1" si="1007"/>
        <v>2.6087888268288688E-4</v>
      </c>
      <c r="FC472" s="240">
        <f t="shared" ca="1" si="1008"/>
        <v>-4.2026363024022561E-4</v>
      </c>
      <c r="FD472" s="240">
        <f t="shared" ca="1" si="1009"/>
        <v>5.075393387831002E-4</v>
      </c>
      <c r="FE472" s="240">
        <f t="shared" ca="1" si="1010"/>
        <v>-5.0773119959743448E-4</v>
      </c>
      <c r="FF472" s="240">
        <f t="shared" ca="1" si="1011"/>
        <v>4.2080629311096337E-4</v>
      </c>
      <c r="FG472" s="240">
        <f t="shared" ca="1" si="1012"/>
        <v>-2.6167923724952565E-4</v>
      </c>
      <c r="FH472" s="240">
        <f t="shared" ca="1" si="1013"/>
        <v>5.7653130006184263E-5</v>
      </c>
      <c r="FI472" s="240">
        <f t="shared" ca="1" si="1014"/>
        <v>1.5626512945250288E-4</v>
      </c>
      <c r="FJ472" s="240">
        <f t="shared" ca="1" si="1015"/>
        <v>-3.4337134164971847E-4</v>
      </c>
      <c r="FK472" s="240">
        <f t="shared" ca="1" si="1016"/>
        <v>4.7156173127785929E-4</v>
      </c>
      <c r="FL472" s="240">
        <f t="shared" ca="1" si="1017"/>
        <v>-5.1884132865160824E-4</v>
      </c>
      <c r="FM472" s="240">
        <f t="shared" ca="1" si="1018"/>
        <v>4.7709787735309979E-4</v>
      </c>
      <c r="FN472" s="240">
        <f t="shared" ca="1" si="1019"/>
        <v>-3.5349373915170943E-4</v>
      </c>
      <c r="FO472" s="240">
        <f t="shared" ca="1" si="1020"/>
        <v>1.6923697247210893E-4</v>
      </c>
      <c r="FP472" s="240">
        <f t="shared" ca="1" si="1021"/>
        <v>4.4057556632247384E-5</v>
      </c>
      <c r="FQ472" s="240">
        <f t="shared" ca="1" si="1022"/>
        <v>-2.4979266864343124E-4</v>
      </c>
      <c r="FR472" s="240">
        <f t="shared" ca="1" si="1023"/>
        <v>4.1266823252183863E-4</v>
      </c>
      <c r="FS472" s="240">
        <f t="shared" ca="1" si="1024"/>
        <v>-5.0473797943735371E-4</v>
      </c>
      <c r="FT472" s="240">
        <f t="shared" ca="1" si="1025"/>
        <v>5.1020453722960791E-4</v>
      </c>
      <c r="FU472" s="240">
        <f t="shared" ca="1" si="1026"/>
        <v>-4.2812995124166689E-4</v>
      </c>
      <c r="FV472" s="240">
        <f t="shared" ca="1" si="1027"/>
        <v>2.7259661903840545E-4</v>
      </c>
      <c r="FW472" s="240">
        <f t="shared" ca="1" si="1028"/>
        <v>-7.0291025751748602E-5</v>
      </c>
      <c r="FX472" s="240">
        <f t="shared" ca="1" si="1029"/>
        <v>-1.4407513607706448E-4</v>
      </c>
      <c r="FY472" s="240">
        <f t="shared" ca="1" si="1030"/>
        <v>3.3372081566370853E-4</v>
      </c>
      <c r="FZ472" s="240">
        <f t="shared" ca="1" si="1031"/>
        <v>-4.6610651464513623E-4</v>
      </c>
      <c r="GA472" s="240">
        <f t="shared" ca="1" si="1032"/>
        <v>5.1851743010739514E-4</v>
      </c>
      <c r="GB472" s="240">
        <f t="shared" ca="1" si="1033"/>
        <v>-4.8196087156787812E-4</v>
      </c>
      <c r="GC472" s="240">
        <f t="shared" ca="1" si="1034"/>
        <v>3.6270923120206245E-4</v>
      </c>
      <c r="GD472" s="240">
        <f t="shared" ca="1" si="1035"/>
        <v>-1.8122376372942424E-4</v>
      </c>
      <c r="GE472" s="240">
        <f t="shared" ca="1" si="1036"/>
        <v>-3.1356165668561676E-5</v>
      </c>
      <c r="GF472" s="240">
        <f t="shared" ca="1" si="1037"/>
        <v>2.3855598884073428E-4</v>
      </c>
      <c r="GG472" s="240">
        <f t="shared" ca="1" si="1038"/>
        <v>-4.0482425889082135E-4</v>
      </c>
      <c r="GH472" s="240">
        <f t="shared" ca="1" si="1039"/>
        <v>5.0163258480616921E-4</v>
      </c>
      <c r="GI472" s="240">
        <f t="shared" ca="1" si="1040"/>
        <v>-5.1237054672633093E-4</v>
      </c>
      <c r="GJ472" s="240">
        <f t="shared" ca="1" si="1041"/>
        <v>4.3519571989855265E-4</v>
      </c>
      <c r="GK472" s="240">
        <f t="shared" ca="1" si="1042"/>
        <v>-2.8334979881702085E-4</v>
      </c>
      <c r="GL472" s="240">
        <f t="shared" ca="1" si="1043"/>
        <v>8.2886580811779997E-5</v>
      </c>
      <c r="GM472" s="240">
        <f t="shared" ca="1" si="1044"/>
        <v>1.3179835722696963E-4</v>
      </c>
      <c r="GN472" s="240">
        <f t="shared" ca="1" si="1045"/>
        <v>-3.2386926873696786E-4</v>
      </c>
      <c r="GO472" s="240">
        <f t="shared" ca="1" si="1046"/>
        <v>4.6037053287683628E-4</v>
      </c>
      <c r="GP472" s="240">
        <f t="shared" ca="1" si="1047"/>
        <v>-5.1788119605190104E-4</v>
      </c>
      <c r="GQ472" s="240">
        <f t="shared" ca="1" si="1048"/>
        <v>4.8653355057528012E-4</v>
      </c>
      <c r="GR472" s="240">
        <f t="shared" ca="1" si="1049"/>
        <v>-3.7170624077409063E-4</v>
      </c>
      <c r="GS472" s="240">
        <f t="shared" ca="1" si="1050"/>
        <v>1.9310139256788935E-4</v>
      </c>
      <c r="GT472" s="240">
        <f t="shared" ca="1" si="1051"/>
        <v>1.8635886923130323E-5</v>
      </c>
      <c r="GU472" s="240">
        <f t="shared" ca="1" si="1052"/>
        <v>-2.2717561183051635E-4</v>
      </c>
      <c r="GV472" s="240">
        <f t="shared" ca="1" si="1053"/>
        <v>3.9673643426362042E-4</v>
      </c>
      <c r="GW472" s="240">
        <f t="shared" ca="1" si="1054"/>
        <v>-4.9822502546314823E-4</v>
      </c>
      <c r="GX472" s="240">
        <f t="shared" ca="1" si="1055"/>
        <v>5.1422792336447496E-4</v>
      </c>
      <c r="GY472" s="240">
        <f t="shared" ca="1" si="1056"/>
        <v>-4.4199934292678782E-4</v>
      </c>
      <c r="GZ472" s="240">
        <f t="shared" ca="1" si="1057"/>
        <v>2.939322992719603E-4</v>
      </c>
      <c r="HA472" s="240">
        <f t="shared" ca="1" si="1058"/>
        <v>-9.5432208094801079E-5</v>
      </c>
      <c r="HB472" s="240">
        <f t="shared" ca="1" si="1059"/>
        <v>-1.1944218797471065E-4</v>
      </c>
      <c r="HC472" s="240">
        <f t="shared" ca="1" si="1060"/>
        <v>3.1382263507296866E-4</v>
      </c>
      <c r="HD472" s="240">
        <f t="shared" ca="1" si="1061"/>
        <v>-4.5435724111388029E-4</v>
      </c>
      <c r="HE472" s="240">
        <f t="shared" ca="1" si="1062"/>
        <v>5.1693300972872815E-4</v>
      </c>
      <c r="HF472" s="240">
        <f t="shared" ca="1" si="1063"/>
        <v>-4.9081315996449748E-4</v>
      </c>
      <c r="HG472" s="240">
        <f t="shared" ca="1" si="1064"/>
        <v>3.8047934840570942E-4</v>
      </c>
      <c r="HH472" s="240">
        <f t="shared" ca="1" si="1065"/>
        <v>-2.0486270434794308E-4</v>
      </c>
      <c r="HI472" s="240">
        <f t="shared" ca="1" si="1066"/>
        <v>-5.9043826163161222E-6</v>
      </c>
      <c r="HJ472" s="240">
        <f t="shared" ca="1" si="1067"/>
        <v>2.1565839272642809E-4</v>
      </c>
      <c r="HK472" s="240">
        <f t="shared" ca="1" si="1068"/>
        <v>-3.8840963044336948E-4</v>
      </c>
      <c r="HL472" s="240">
        <f t="shared" ca="1" si="1069"/>
        <v>4.9451735399461323E-4</v>
      </c>
      <c r="HM472" s="240">
        <f t="shared" ca="1" si="1070"/>
        <v>-5.1577554832980821E-4</v>
      </c>
      <c r="HN472" s="240">
        <f t="shared" ca="1" si="1071"/>
        <v>4.4853672207827898E-4</v>
      </c>
      <c r="HO472" s="240">
        <f t="shared" ca="1" si="1072"/>
        <v>-3.0433774590067901E-4</v>
      </c>
      <c r="HP472" s="240">
        <f t="shared" ca="1" si="1073"/>
        <v>1.0792035058416395E-4</v>
      </c>
      <c r="HQ472" s="240">
        <f t="shared" ca="1" si="1074"/>
        <v>1.0701407121470422E-4</v>
      </c>
      <c r="HR472" s="240">
        <f t="shared" ca="1" si="1075"/>
        <v>-3.035869663882329E-4</v>
      </c>
      <c r="HS472" s="240">
        <f t="shared" ca="1" si="1076"/>
        <v>4.4807026153841756E-4</v>
      </c>
      <c r="HT472" s="240">
        <f t="shared" ca="1" si="1077"/>
        <v>-5.1567344228987033E-4</v>
      </c>
      <c r="HU472" s="240">
        <f t="shared" ca="1" si="1078"/>
        <v>4.9479712185883731E-4</v>
      </c>
      <c r="HV472" s="240">
        <f t="shared" ca="1" si="1079"/>
        <v>-3.8902326950488689E-4</v>
      </c>
      <c r="HW472" s="240">
        <f t="shared" ca="1" si="1080"/>
        <v>2.1650061449526178E-4</v>
      </c>
      <c r="HX472" s="240">
        <f t="shared" ca="1" si="1081"/>
        <v>-6.8306782698660373E-6</v>
      </c>
      <c r="HY472" s="240">
        <f t="shared" ca="1" si="1082"/>
        <v>-2.0401126907049455E-4</v>
      </c>
      <c r="HZ472" s="240">
        <f t="shared" ca="1" si="1083"/>
        <v>3.7984886318527224E-4</v>
      </c>
      <c r="IA472" s="240">
        <f t="shared" ca="1" si="1084"/>
        <v>-4.9051180376324477E-4</v>
      </c>
      <c r="IB472" s="240">
        <f t="shared" ca="1" si="1085"/>
        <v>5.1701248939091144E-4</v>
      </c>
      <c r="IC472" s="240">
        <f t="shared" ca="1" si="1086"/>
        <v>-4.5480391948022898E-4</v>
      </c>
      <c r="ID472" s="240">
        <f t="shared" ca="1" si="1087"/>
        <v>3.1455987085114077E-4</v>
      </c>
      <c r="IE472" s="240">
        <f t="shared" ca="1" si="1088"/>
        <v>4.5137388810911558E-4</v>
      </c>
      <c r="IF472" s="240">
        <f t="shared" ca="1" si="1089"/>
        <v>-9.4521493179654286E-5</v>
      </c>
      <c r="IG472" s="240">
        <f t="shared" ca="1" si="1090"/>
        <v>2.9316842826674488E-4</v>
      </c>
      <c r="IH472" s="240">
        <f t="shared" ca="1" si="1091"/>
        <v>-4.4151338119180071E-4</v>
      </c>
      <c r="II472" s="240">
        <f t="shared" ca="1" si="1092"/>
        <v>5.1410325245164273E-4</v>
      </c>
      <c r="IJ472" s="240">
        <f t="shared" ca="1" si="1093"/>
        <v>-4.9848303646860795E-4</v>
      </c>
      <c r="IK472" s="240">
        <f t="shared" ca="1" si="1094"/>
        <v>3.9733285753299277E-4</v>
      </c>
      <c r="IL472" s="240">
        <f t="shared" ca="1" si="1095"/>
        <v>-2.2800811276783446E-4</v>
      </c>
      <c r="IM472" s="240">
        <f t="shared" ca="1" si="1096"/>
        <v>1.9561624610814979E-5</v>
      </c>
      <c r="IN472" s="240">
        <f t="shared" ca="1" si="1097"/>
        <v>1.9224125665454517E-4</v>
      </c>
      <c r="IO472" s="240">
        <f t="shared" ca="1" si="1098"/>
        <v>-3.7105928917545504E-4</v>
      </c>
      <c r="IP472" s="240">
        <f t="shared" ca="1" si="1099"/>
        <v>4.8621078756268824E-4</v>
      </c>
      <c r="IQ472" s="240">
        <f t="shared" ca="1" si="1100"/>
        <v>-5.1793800146075297E-4</v>
      </c>
      <c r="IR472" s="240">
        <f t="shared" ca="1" si="1101"/>
        <v>4.6079716000732666E-4</v>
      </c>
      <c r="IS472" s="240">
        <f t="shared" ca="1" si="1102"/>
        <v>-3.2459251669760008E-4</v>
      </c>
      <c r="IT472" s="240">
        <f t="shared" ca="1" si="1103"/>
        <v>1.3269413077928458E-4</v>
      </c>
      <c r="IU472" s="240">
        <f t="shared" ca="1" si="1104"/>
        <v>8.19719789315572E-5</v>
      </c>
      <c r="IV472" s="240">
        <f t="shared" ca="1" si="1105"/>
        <v>-2.8257329644639152E-4</v>
      </c>
      <c r="IW472" s="240">
        <f t="shared" ca="1" si="1106"/>
        <v>4.3469054969363393E-4</v>
      </c>
      <c r="IX472" s="240">
        <f t="shared" ca="1" si="1107"/>
        <v>-5.1222338603769575E-4</v>
      </c>
      <c r="IY472" s="240">
        <f t="shared" ca="1" si="1108"/>
        <v>5.0186868353670764E-4</v>
      </c>
      <c r="IZ472" s="240">
        <f t="shared" ca="1" si="1109"/>
        <v>-4.0540310710499152E-4</v>
      </c>
      <c r="JA472" s="240">
        <f t="shared" ca="1" si="1110"/>
        <v>2.3937826747910137E-4</v>
      </c>
      <c r="JB472" s="240">
        <f t="shared" ca="1" si="1111"/>
        <v>-3.2280787760613552E-5</v>
      </c>
    </row>
    <row r="473" spans="2:262">
      <c r="B473" s="248">
        <v>112</v>
      </c>
      <c r="C473" s="247">
        <f t="shared" si="1112"/>
        <v>2.1875000000000015E-3</v>
      </c>
      <c r="D473" s="244">
        <f t="shared" ca="1" si="855"/>
        <v>79.628271920266243</v>
      </c>
      <c r="E473" s="243">
        <f ca="1">DN361</f>
        <v>-0.37172807973375277</v>
      </c>
      <c r="F473" s="242">
        <v>112</v>
      </c>
      <c r="G473" s="240">
        <f t="shared" ca="1" si="856"/>
        <v>-1.3472509004774827E-4</v>
      </c>
      <c r="H473" s="240">
        <f t="shared" ca="1" si="857"/>
        <v>2.6766280270079185E-4</v>
      </c>
      <c r="I473" s="240">
        <f t="shared" ca="1" si="858"/>
        <v>-3.5985128001198827E-4</v>
      </c>
      <c r="J473" s="240">
        <f t="shared" ca="1" si="859"/>
        <v>3.9725566200133602E-4</v>
      </c>
      <c r="K473" s="240">
        <f t="shared" ca="1" si="860"/>
        <v>-3.741814705825237E-4</v>
      </c>
      <c r="L473" s="240">
        <f t="shared" ca="1" si="861"/>
        <v>2.9414154223099989E-4</v>
      </c>
      <c r="M473" s="240">
        <f t="shared" ca="1" si="862"/>
        <v>-1.6932123047452548E-4</v>
      </c>
      <c r="N473" s="240">
        <f t="shared" ca="1" si="863"/>
        <v>1.8723296279082099E-5</v>
      </c>
      <c r="O473" s="240">
        <f t="shared" ca="1" si="864"/>
        <v>1.347250900477481E-4</v>
      </c>
      <c r="P473" s="240">
        <f t="shared" ca="1" si="865"/>
        <v>-2.6766280270079234E-4</v>
      </c>
      <c r="Q473" s="240">
        <f t="shared" ca="1" si="866"/>
        <v>3.5985128001198843E-4</v>
      </c>
      <c r="R473" s="240">
        <f t="shared" ca="1" si="867"/>
        <v>-3.9725566200133602E-4</v>
      </c>
      <c r="S473" s="240">
        <f t="shared" ca="1" si="868"/>
        <v>3.7418147058252359E-4</v>
      </c>
      <c r="T473" s="240">
        <f t="shared" ca="1" si="869"/>
        <v>-2.9414154223099875E-4</v>
      </c>
      <c r="U473" s="241">
        <f t="shared" ca="1" si="870"/>
        <v>1.6932123047452645E-4</v>
      </c>
      <c r="V473" s="240">
        <f t="shared" ca="1" si="871"/>
        <v>-1.872329627908176E-5</v>
      </c>
      <c r="W473" s="240">
        <f t="shared" ca="1" si="872"/>
        <v>-1.3472509004774973E-4</v>
      </c>
      <c r="X473" s="240">
        <f t="shared" ca="1" si="873"/>
        <v>2.6766280270079152E-4</v>
      </c>
      <c r="Y473" s="240">
        <f t="shared" ca="1" si="874"/>
        <v>-3.5985128001198859E-4</v>
      </c>
      <c r="Z473" s="240">
        <f t="shared" ca="1" si="875"/>
        <v>3.9725566200133608E-4</v>
      </c>
      <c r="AA473" s="240">
        <f t="shared" ca="1" si="876"/>
        <v>-3.7418147058252392E-4</v>
      </c>
      <c r="AB473" s="240">
        <f t="shared" ca="1" si="877"/>
        <v>2.9414154223099945E-4</v>
      </c>
      <c r="AC473" s="240">
        <f t="shared" ca="1" si="878"/>
        <v>-1.6932123047452488E-4</v>
      </c>
      <c r="AD473" s="240">
        <f t="shared" ca="1" si="879"/>
        <v>1.8723296279082831E-5</v>
      </c>
      <c r="AE473" s="240">
        <f t="shared" ca="1" si="880"/>
        <v>1.3472509004775141E-4</v>
      </c>
      <c r="AF473" s="240">
        <f t="shared" ca="1" si="881"/>
        <v>-2.6766280270079282E-4</v>
      </c>
      <c r="AG473" s="240">
        <f t="shared" ca="1" si="882"/>
        <v>3.598512800119881E-4</v>
      </c>
      <c r="AH473" s="240">
        <f t="shared" ca="1" si="883"/>
        <v>-3.9725566200133619E-4</v>
      </c>
      <c r="AI473" s="240">
        <f t="shared" ca="1" si="884"/>
        <v>3.7418147058252338E-4</v>
      </c>
      <c r="AJ473" s="240">
        <f t="shared" ca="1" si="885"/>
        <v>-2.9414154223100016E-4</v>
      </c>
      <c r="AK473" s="240">
        <f t="shared" ca="1" si="886"/>
        <v>1.6932123047452328E-4</v>
      </c>
      <c r="AL473" s="240">
        <f t="shared" ca="1" si="887"/>
        <v>-1.8723296279081079E-5</v>
      </c>
      <c r="AM473" s="240">
        <f t="shared" ca="1" si="888"/>
        <v>-1.3472509004774772E-4</v>
      </c>
      <c r="AN473" s="240">
        <f t="shared" ca="1" si="889"/>
        <v>2.6766280270079407E-4</v>
      </c>
      <c r="AO473" s="240">
        <f t="shared" ca="1" si="890"/>
        <v>-3.5985128001198886E-4</v>
      </c>
      <c r="AP473" s="240">
        <f t="shared" ca="1" si="891"/>
        <v>3.9725566200133597E-4</v>
      </c>
      <c r="AQ473" s="240">
        <f t="shared" ca="1" si="892"/>
        <v>-3.7418147058252278E-4</v>
      </c>
      <c r="AR473" s="240">
        <f t="shared" ca="1" si="893"/>
        <v>2.9414154223099897E-4</v>
      </c>
      <c r="AS473" s="240">
        <f t="shared" ca="1" si="894"/>
        <v>-1.6932123047452681E-4</v>
      </c>
      <c r="AT473" s="240">
        <f t="shared" ca="1" si="895"/>
        <v>1.8723296279079328E-5</v>
      </c>
      <c r="AU473" s="240">
        <f t="shared" ca="1" si="896"/>
        <v>1.3472509004774938E-4</v>
      </c>
      <c r="AV473" s="240">
        <f t="shared" ca="1" si="897"/>
        <v>-2.6766280270079125E-4</v>
      </c>
      <c r="AW473" s="240">
        <f t="shared" ca="1" si="898"/>
        <v>3.5985128001198962E-4</v>
      </c>
      <c r="AX473" s="240">
        <f t="shared" ca="1" si="899"/>
        <v>-3.9725566200133608E-4</v>
      </c>
      <c r="AY473" s="240">
        <f t="shared" ca="1" si="900"/>
        <v>3.7418147058252408E-4</v>
      </c>
      <c r="AZ473" s="240">
        <f t="shared" ca="1" si="901"/>
        <v>-2.9414154223099777E-4</v>
      </c>
      <c r="BA473" s="240">
        <f t="shared" ca="1" si="902"/>
        <v>1.6932123047452521E-4</v>
      </c>
      <c r="BB473" s="240">
        <f t="shared" ca="1" si="903"/>
        <v>-1.8723296279083221E-5</v>
      </c>
      <c r="BC473" s="240">
        <f t="shared" ca="1" si="904"/>
        <v>-1.3472509004774572E-4</v>
      </c>
      <c r="BD473" s="240">
        <f t="shared" ca="1" si="905"/>
        <v>2.6766280270079673E-4</v>
      </c>
      <c r="BE473" s="240">
        <f t="shared" ca="1" si="906"/>
        <v>-3.5985128001199033E-4</v>
      </c>
      <c r="BF473" s="240">
        <f t="shared" ca="1" si="907"/>
        <v>3.9725566200133619E-4</v>
      </c>
      <c r="BG473" s="240">
        <f t="shared" ca="1" si="908"/>
        <v>-3.7418147058252354E-4</v>
      </c>
      <c r="BH473" s="240">
        <f t="shared" ca="1" si="909"/>
        <v>2.9414154223100043E-4</v>
      </c>
      <c r="BI473" s="240">
        <f t="shared" ca="1" si="910"/>
        <v>-1.6932123047452876E-4</v>
      </c>
      <c r="BJ473" s="240">
        <f t="shared" ca="1" si="911"/>
        <v>1.8723296279075821E-5</v>
      </c>
      <c r="BK473" s="240">
        <f t="shared" ca="1" si="912"/>
        <v>1.3472509004775271E-4</v>
      </c>
      <c r="BL473" s="240">
        <f t="shared" ca="1" si="913"/>
        <v>-2.6766280270079385E-4</v>
      </c>
      <c r="BM473" s="240">
        <f t="shared" ca="1" si="914"/>
        <v>3.5985128001198865E-4</v>
      </c>
      <c r="BN473" s="240">
        <f t="shared" ca="1" si="915"/>
        <v>-3.9725566200133597E-4</v>
      </c>
      <c r="BO473" s="240">
        <f t="shared" ca="1" si="916"/>
        <v>3.7418147058252478E-4</v>
      </c>
      <c r="BP473" s="240">
        <f t="shared" ca="1" si="917"/>
        <v>-2.941415422309955E-4</v>
      </c>
      <c r="BQ473" s="240">
        <f t="shared" ca="1" si="918"/>
        <v>1.6932123047452206E-4</v>
      </c>
      <c r="BR473" s="240">
        <f t="shared" ca="1" si="919"/>
        <v>-1.8723296279079717E-5</v>
      </c>
      <c r="BS473" s="240">
        <f t="shared" ca="1" si="920"/>
        <v>-1.34725090047749E-4</v>
      </c>
      <c r="BT473" s="240">
        <f t="shared" ca="1" si="921"/>
        <v>2.6766280270079093E-4</v>
      </c>
      <c r="BU473" s="240">
        <f t="shared" ca="1" si="922"/>
        <v>-3.5985128001199179E-4</v>
      </c>
      <c r="BV473" s="240">
        <f t="shared" ca="1" si="923"/>
        <v>3.9725566200133635E-4</v>
      </c>
      <c r="BW473" s="240">
        <f t="shared" ca="1" si="924"/>
        <v>-3.7418147058252229E-4</v>
      </c>
      <c r="BX473" s="240">
        <f t="shared" ca="1" si="925"/>
        <v>2.9414154223099805E-4</v>
      </c>
      <c r="BY473" s="240">
        <f t="shared" ca="1" si="926"/>
        <v>-1.6932123047452556E-4</v>
      </c>
      <c r="BZ473" s="240">
        <f t="shared" ca="1" si="927"/>
        <v>1.872329627908361E-5</v>
      </c>
      <c r="CA473" s="240">
        <f t="shared" ca="1" si="928"/>
        <v>1.3472509004775596E-4</v>
      </c>
      <c r="CB473" s="240">
        <f t="shared" ca="1" si="929"/>
        <v>-2.676628027007964E-4</v>
      </c>
      <c r="CC473" s="240">
        <f t="shared" ca="1" si="930"/>
        <v>3.5985128001199022E-4</v>
      </c>
      <c r="CD473" s="240">
        <f t="shared" ca="1" si="931"/>
        <v>-3.9725566200133613E-4</v>
      </c>
      <c r="CE473" s="240">
        <f t="shared" ca="1" si="932"/>
        <v>3.7418147058252365E-4</v>
      </c>
      <c r="CF473" s="240">
        <f t="shared" ca="1" si="933"/>
        <v>-2.941415422310007E-4</v>
      </c>
      <c r="CG473" s="240">
        <f t="shared" ca="1" si="934"/>
        <v>1.6932123047451886E-4</v>
      </c>
      <c r="CH473" s="240">
        <f t="shared" ca="1" si="935"/>
        <v>-1.8723296279076211E-5</v>
      </c>
      <c r="CI473" s="240">
        <f t="shared" ca="1" si="936"/>
        <v>-1.347250900477523E-4</v>
      </c>
      <c r="CJ473" s="240">
        <f t="shared" ca="1" si="937"/>
        <v>2.6766280270079358E-4</v>
      </c>
      <c r="CK473" s="240">
        <f t="shared" ca="1" si="938"/>
        <v>-3.5985128001198854E-4</v>
      </c>
      <c r="CL473" s="240">
        <f t="shared" ca="1" si="939"/>
        <v>3.9725566200133597E-4</v>
      </c>
      <c r="CM473" s="240">
        <f t="shared" ca="1" si="940"/>
        <v>-3.741814705825211E-4</v>
      </c>
      <c r="CN473" s="240">
        <f t="shared" ca="1" si="941"/>
        <v>2.9414154223099566E-4</v>
      </c>
      <c r="CO473" s="240">
        <f t="shared" ca="1" si="942"/>
        <v>-1.6932123047452239E-4</v>
      </c>
      <c r="CP473" s="240">
        <f t="shared" ca="1" si="943"/>
        <v>1.8723296279080104E-5</v>
      </c>
      <c r="CQ473" s="240">
        <f t="shared" ca="1" si="944"/>
        <v>1.3472509004774864E-4</v>
      </c>
      <c r="CR473" s="240">
        <f t="shared" ca="1" si="945"/>
        <v>-2.6766280270079066E-4</v>
      </c>
      <c r="CS473" s="240">
        <f t="shared" ca="1" si="946"/>
        <v>3.5985128001199168E-4</v>
      </c>
      <c r="CT473" s="240">
        <f t="shared" ca="1" si="947"/>
        <v>-3.9725566200133629E-4</v>
      </c>
      <c r="CU473" s="240">
        <f t="shared" ca="1" si="948"/>
        <v>3.7418147058252245E-4</v>
      </c>
      <c r="CV473" s="240">
        <f t="shared" ca="1" si="949"/>
        <v>-2.9414154223099837E-4</v>
      </c>
      <c r="CW473" s="240">
        <f t="shared" ca="1" si="950"/>
        <v>1.6932123047452594E-4</v>
      </c>
      <c r="CX473" s="240">
        <f t="shared" ca="1" si="951"/>
        <v>-1.8723296279084E-5</v>
      </c>
      <c r="CY473" s="240">
        <f t="shared" ca="1" si="952"/>
        <v>-1.3472509004774499E-4</v>
      </c>
      <c r="CZ473" s="240">
        <f t="shared" ca="1" si="953"/>
        <v>2.6766280270078778E-4</v>
      </c>
      <c r="DA473" s="240">
        <f t="shared" ca="1" si="954"/>
        <v>-3.5985128001199483E-4</v>
      </c>
      <c r="DB473" s="240">
        <f t="shared" ca="1" si="955"/>
        <v>3.9725566200133667E-4</v>
      </c>
      <c r="DC473" s="240">
        <f t="shared" ca="1" si="956"/>
        <v>-3.7418147058251996E-4</v>
      </c>
      <c r="DD473" s="240">
        <f t="shared" ca="1" si="957"/>
        <v>2.9414154223099333E-4</v>
      </c>
      <c r="DE473" s="240">
        <f t="shared" ca="1" si="958"/>
        <v>-1.6932123047451924E-4</v>
      </c>
      <c r="DF473" s="240">
        <f t="shared" ca="1" si="959"/>
        <v>1.87232962790766E-5</v>
      </c>
      <c r="DG473" s="240">
        <f t="shared" ca="1" si="960"/>
        <v>1.3472509004775195E-4</v>
      </c>
      <c r="DH473" s="240">
        <f t="shared" ca="1" si="961"/>
        <v>-2.6766280270079326E-4</v>
      </c>
      <c r="DI473" s="240">
        <f t="shared" ca="1" si="962"/>
        <v>3.5985128001198832E-4</v>
      </c>
      <c r="DJ473" s="240">
        <f t="shared" ca="1" si="963"/>
        <v>-3.9725566200133591E-4</v>
      </c>
      <c r="DK473" s="240">
        <f t="shared" ca="1" si="964"/>
        <v>3.7418147058252511E-4</v>
      </c>
      <c r="DL473" s="240">
        <f t="shared" ca="1" si="965"/>
        <v>-2.9414154223100357E-4</v>
      </c>
      <c r="DM473" s="240">
        <f t="shared" ca="1" si="966"/>
        <v>1.6932123047451255E-4</v>
      </c>
      <c r="DN473" s="240">
        <f t="shared" ca="1" si="967"/>
        <v>-1.8723296279069204E-5</v>
      </c>
      <c r="DO473" s="240">
        <f t="shared" ca="1" si="968"/>
        <v>-1.3472509004775892E-4</v>
      </c>
      <c r="DP473" s="240">
        <f t="shared" ca="1" si="969"/>
        <v>2.6766280270079873E-4</v>
      </c>
      <c r="DQ473" s="240">
        <f t="shared" ca="1" si="970"/>
        <v>-3.5985128001199152E-4</v>
      </c>
      <c r="DR473" s="240">
        <f t="shared" ca="1" si="971"/>
        <v>3.9725566200133629E-4</v>
      </c>
      <c r="DS473" s="240">
        <f t="shared" ca="1" si="972"/>
        <v>-3.7418147058252262E-4</v>
      </c>
      <c r="DT473" s="240">
        <f t="shared" ca="1" si="973"/>
        <v>2.9414154223099864E-4</v>
      </c>
      <c r="DU473" s="240">
        <f t="shared" ca="1" si="974"/>
        <v>-1.6932123047452629E-4</v>
      </c>
      <c r="DV473" s="240">
        <f t="shared" ca="1" si="975"/>
        <v>1.8723296279084386E-5</v>
      </c>
      <c r="DW473" s="240">
        <f t="shared" ca="1" si="976"/>
        <v>1.3472509004774463E-4</v>
      </c>
      <c r="DX473" s="240">
        <f t="shared" ca="1" si="977"/>
        <v>-2.6766280270078746E-4</v>
      </c>
      <c r="DY473" s="240">
        <f t="shared" ca="1" si="978"/>
        <v>3.5985128001199466E-4</v>
      </c>
      <c r="DZ473" s="240">
        <f t="shared" ca="1" si="979"/>
        <v>-3.9725566200133662E-4</v>
      </c>
      <c r="EA473" s="240">
        <f t="shared" ca="1" si="980"/>
        <v>3.7418147058252007E-4</v>
      </c>
      <c r="EB473" s="240">
        <f t="shared" ca="1" si="981"/>
        <v>-2.941415422309936E-4</v>
      </c>
      <c r="EC473" s="240">
        <f t="shared" ca="1" si="982"/>
        <v>1.6932123047451957E-4</v>
      </c>
      <c r="ED473" s="240">
        <f t="shared" ca="1" si="983"/>
        <v>-1.872329627907699E-5</v>
      </c>
      <c r="EE473" s="240">
        <f t="shared" ca="1" si="984"/>
        <v>-1.347250900477516E-4</v>
      </c>
      <c r="EF473" s="240">
        <f t="shared" ca="1" si="985"/>
        <v>2.6766280270079299E-4</v>
      </c>
      <c r="EG473" s="240">
        <f t="shared" ca="1" si="986"/>
        <v>-3.5985128001198816E-4</v>
      </c>
      <c r="EH473" s="240">
        <f t="shared" ca="1" si="987"/>
        <v>3.9725566200133591E-4</v>
      </c>
      <c r="EI473" s="240">
        <f t="shared" ca="1" si="988"/>
        <v>-3.7418147058252516E-4</v>
      </c>
      <c r="EJ473" s="240">
        <f t="shared" ca="1" si="989"/>
        <v>2.9414154223098867E-4</v>
      </c>
      <c r="EK473" s="240">
        <f t="shared" ca="1" si="990"/>
        <v>-1.6932123047451287E-4</v>
      </c>
      <c r="EL473" s="240">
        <f t="shared" ca="1" si="991"/>
        <v>1.8723296279069594E-5</v>
      </c>
      <c r="EM473" s="240">
        <f t="shared" ca="1" si="992"/>
        <v>1.3472509004775856E-4</v>
      </c>
      <c r="EN473" s="240">
        <f t="shared" ca="1" si="993"/>
        <v>-2.6766280270079846E-4</v>
      </c>
      <c r="EO473" s="240">
        <f t="shared" ca="1" si="994"/>
        <v>3.598512800119913E-4</v>
      </c>
      <c r="EP473" s="240">
        <f t="shared" ca="1" si="995"/>
        <v>-3.9725566200133629E-4</v>
      </c>
      <c r="EQ473" s="240">
        <f t="shared" ca="1" si="996"/>
        <v>3.7418147058252267E-4</v>
      </c>
      <c r="ER473" s="240">
        <f t="shared" ca="1" si="997"/>
        <v>-2.941415422309988E-4</v>
      </c>
      <c r="ES473" s="240">
        <f t="shared" ca="1" si="998"/>
        <v>1.6932123047452662E-4</v>
      </c>
      <c r="ET473" s="240">
        <f t="shared" ca="1" si="999"/>
        <v>-1.8723296279084776E-5</v>
      </c>
      <c r="EU473" s="240">
        <f t="shared" ca="1" si="1000"/>
        <v>-1.3472509004774425E-4</v>
      </c>
      <c r="EV473" s="240">
        <f t="shared" ca="1" si="1001"/>
        <v>2.6766280270080394E-4</v>
      </c>
      <c r="EW473" s="240">
        <f t="shared" ca="1" si="1002"/>
        <v>-3.5985128001199445E-4</v>
      </c>
      <c r="EX473" s="240">
        <f t="shared" ca="1" si="1003"/>
        <v>3.9725566200133662E-4</v>
      </c>
      <c r="EY473" s="240">
        <f t="shared" ca="1" si="1004"/>
        <v>-3.7418147058252018E-4</v>
      </c>
      <c r="EZ473" s="240">
        <f t="shared" ca="1" si="1005"/>
        <v>2.9414154223099387E-4</v>
      </c>
      <c r="FA473" s="240">
        <f t="shared" ca="1" si="1006"/>
        <v>-1.6932123047451992E-4</v>
      </c>
      <c r="FB473" s="240">
        <f t="shared" ca="1" si="1007"/>
        <v>1.872329627907738E-5</v>
      </c>
      <c r="FC473" s="240">
        <f t="shared" ca="1" si="1008"/>
        <v>1.3472509004775119E-4</v>
      </c>
      <c r="FD473" s="240">
        <f t="shared" ca="1" si="1009"/>
        <v>-2.6766280270079266E-4</v>
      </c>
      <c r="FE473" s="240">
        <f t="shared" ca="1" si="1010"/>
        <v>3.5985128001198805E-4</v>
      </c>
      <c r="FF473" s="240">
        <f t="shared" ca="1" si="1011"/>
        <v>-3.9725566200133591E-4</v>
      </c>
      <c r="FG473" s="240">
        <f t="shared" ca="1" si="1012"/>
        <v>3.7418147058252538E-4</v>
      </c>
      <c r="FH473" s="240">
        <f t="shared" ca="1" si="1013"/>
        <v>-2.9414154223098888E-4</v>
      </c>
      <c r="FI473" s="240">
        <f t="shared" ca="1" si="1014"/>
        <v>1.6932123047451323E-4</v>
      </c>
      <c r="FJ473" s="240">
        <f t="shared" ca="1" si="1015"/>
        <v>-1.8723296279069983E-5</v>
      </c>
      <c r="FK473" s="240">
        <f t="shared" ca="1" si="1016"/>
        <v>-1.3472509004775819E-4</v>
      </c>
      <c r="FL473" s="240">
        <f t="shared" ca="1" si="1017"/>
        <v>2.6766280270079814E-4</v>
      </c>
      <c r="FM473" s="240">
        <f t="shared" ca="1" si="1018"/>
        <v>-3.5985128001199119E-4</v>
      </c>
      <c r="FN473" s="240">
        <f t="shared" ca="1" si="1019"/>
        <v>3.9725566200133624E-4</v>
      </c>
      <c r="FO473" s="240">
        <f t="shared" ca="1" si="1020"/>
        <v>-3.7418147058252283E-4</v>
      </c>
      <c r="FP473" s="240">
        <f t="shared" ca="1" si="1021"/>
        <v>2.9414154223099908E-4</v>
      </c>
      <c r="FQ473" s="240">
        <f t="shared" ca="1" si="1022"/>
        <v>-1.6932123047452697E-4</v>
      </c>
      <c r="FR473" s="240">
        <f t="shared" ca="1" si="1023"/>
        <v>1.8723296279085165E-5</v>
      </c>
      <c r="FS473" s="240">
        <f t="shared" ca="1" si="1024"/>
        <v>1.3472509004776512E-4</v>
      </c>
      <c r="FT473" s="240">
        <f t="shared" ca="1" si="1025"/>
        <v>-2.6766280270080361E-4</v>
      </c>
      <c r="FU473" s="240">
        <f t="shared" ca="1" si="1026"/>
        <v>3.5985128001199434E-4</v>
      </c>
      <c r="FV473" s="240">
        <f t="shared" ca="1" si="1027"/>
        <v>-3.9725566200133662E-4</v>
      </c>
      <c r="FW473" s="240">
        <f t="shared" ca="1" si="1028"/>
        <v>3.7418147058252034E-4</v>
      </c>
      <c r="FX473" s="240">
        <f t="shared" ca="1" si="1029"/>
        <v>-2.9414154223099414E-4</v>
      </c>
      <c r="FY473" s="240">
        <f t="shared" ca="1" si="1030"/>
        <v>1.693212304745203E-4</v>
      </c>
      <c r="FZ473" s="240">
        <f t="shared" ca="1" si="1031"/>
        <v>-1.8723296279077769E-5</v>
      </c>
      <c r="GA473" s="240">
        <f t="shared" ca="1" si="1032"/>
        <v>-1.3472509004775084E-4</v>
      </c>
      <c r="GB473" s="240">
        <f t="shared" ca="1" si="1033"/>
        <v>2.6766280270079239E-4</v>
      </c>
      <c r="GC473" s="240">
        <f t="shared" ca="1" si="1034"/>
        <v>-3.5985128001198783E-4</v>
      </c>
      <c r="GD473" s="240">
        <f t="shared" ca="1" si="1035"/>
        <v>3.9725566200133586E-4</v>
      </c>
      <c r="GE473" s="240">
        <f t="shared" ca="1" si="1036"/>
        <v>-3.7418147058251785E-4</v>
      </c>
      <c r="GF473" s="240">
        <f t="shared" ca="1" si="1037"/>
        <v>2.9414154223098916E-4</v>
      </c>
      <c r="GG473" s="240">
        <f t="shared" ca="1" si="1038"/>
        <v>-1.6932123047451361E-4</v>
      </c>
      <c r="GH473" s="240">
        <f t="shared" ca="1" si="1039"/>
        <v>1.8723296279070373E-5</v>
      </c>
      <c r="GI473" s="240">
        <f t="shared" ca="1" si="1040"/>
        <v>1.3472509004775781E-4</v>
      </c>
      <c r="GJ473" s="240">
        <f t="shared" ca="1" si="1041"/>
        <v>-2.6766280270079787E-4</v>
      </c>
      <c r="GK473" s="240">
        <f t="shared" ca="1" si="1042"/>
        <v>3.5985128001200063E-4</v>
      </c>
      <c r="GL473" s="240">
        <f t="shared" ca="1" si="1043"/>
        <v>-3.9725566200133624E-4</v>
      </c>
      <c r="GM473" s="240">
        <f t="shared" ca="1" si="1044"/>
        <v>3.7418147058251535E-4</v>
      </c>
      <c r="GN473" s="240">
        <f t="shared" ca="1" si="1045"/>
        <v>-2.941415422309994E-4</v>
      </c>
      <c r="GO473" s="240">
        <f t="shared" ca="1" si="1046"/>
        <v>1.6932123047450688E-4</v>
      </c>
      <c r="GP473" s="240">
        <f t="shared" ca="1" si="1047"/>
        <v>-1.8723296279085555E-5</v>
      </c>
      <c r="GQ473" s="240">
        <f t="shared" ca="1" si="1048"/>
        <v>-1.3472509004776477E-4</v>
      </c>
      <c r="GR473" s="240">
        <f t="shared" ca="1" si="1049"/>
        <v>2.6766280270078664E-4</v>
      </c>
      <c r="GS473" s="240">
        <f t="shared" ca="1" si="1050"/>
        <v>-3.5985128001199418E-4</v>
      </c>
      <c r="GT473" s="240">
        <f t="shared" ca="1" si="1051"/>
        <v>3.9725566200133554E-4</v>
      </c>
      <c r="GU473" s="240">
        <f t="shared" ca="1" si="1052"/>
        <v>-3.741814705825205E-4</v>
      </c>
      <c r="GV473" s="240">
        <f t="shared" ca="1" si="1053"/>
        <v>2.9414154223097918E-4</v>
      </c>
      <c r="GW473" s="240">
        <f t="shared" ca="1" si="1054"/>
        <v>-1.6932123047452065E-4</v>
      </c>
      <c r="GX473" s="240">
        <f t="shared" ca="1" si="1055"/>
        <v>1.8723296279055577E-5</v>
      </c>
      <c r="GY473" s="240">
        <f t="shared" ca="1" si="1056"/>
        <v>1.3472509004775049E-4</v>
      </c>
      <c r="GZ473" s="240">
        <f t="shared" ca="1" si="1057"/>
        <v>-2.6766280270080882E-4</v>
      </c>
      <c r="HA473" s="240">
        <f t="shared" ca="1" si="1058"/>
        <v>3.5985128001198767E-4</v>
      </c>
      <c r="HB473" s="240">
        <f t="shared" ca="1" si="1059"/>
        <v>-3.9725566200133694E-4</v>
      </c>
      <c r="HC473" s="240">
        <f t="shared" ca="1" si="1060"/>
        <v>3.7418147058252565E-4</v>
      </c>
      <c r="HD473" s="240">
        <f t="shared" ca="1" si="1061"/>
        <v>-2.9414154223098937E-4</v>
      </c>
      <c r="HE473" s="240">
        <f t="shared" ca="1" si="1062"/>
        <v>1.6932123047453437E-4</v>
      </c>
      <c r="HF473" s="240">
        <f t="shared" ca="1" si="1063"/>
        <v>-1.8723296279070763E-5</v>
      </c>
      <c r="HG473" s="240">
        <f t="shared" ca="1" si="1064"/>
        <v>-1.347250900477362E-4</v>
      </c>
      <c r="HH473" s="240">
        <f t="shared" ca="1" si="1065"/>
        <v>2.6766280270079754E-4</v>
      </c>
      <c r="HI473" s="240">
        <f t="shared" ca="1" si="1066"/>
        <v>-3.5985128001200046E-4</v>
      </c>
      <c r="HJ473" s="240">
        <f t="shared" ca="1" si="1067"/>
        <v>3.9725566200133624E-4</v>
      </c>
      <c r="HK473" s="240">
        <f t="shared" ca="1" si="1068"/>
        <v>-3.7418147058251546E-4</v>
      </c>
      <c r="HL473" s="240">
        <f t="shared" ca="1" si="1069"/>
        <v>2.9414154223099967E-4</v>
      </c>
      <c r="HM473" s="240">
        <f t="shared" ca="1" si="1070"/>
        <v>-1.6932123047450721E-4</v>
      </c>
      <c r="HN473" s="240">
        <f t="shared" ca="1" si="1071"/>
        <v>1.8723296279085945E-5</v>
      </c>
      <c r="HO473" s="240">
        <f t="shared" ca="1" si="1072"/>
        <v>1.3472509004776442E-4</v>
      </c>
      <c r="HP473" s="240">
        <f t="shared" ca="1" si="1073"/>
        <v>-2.6766280270078637E-4</v>
      </c>
      <c r="HQ473" s="240">
        <f t="shared" ca="1" si="1074"/>
        <v>3.5985128001199396E-4</v>
      </c>
      <c r="HR473" s="240">
        <f t="shared" ca="1" si="1075"/>
        <v>-3.9725566200133548E-4</v>
      </c>
      <c r="HS473" s="240">
        <f t="shared" ca="1" si="1076"/>
        <v>3.7418147058252056E-4</v>
      </c>
      <c r="HT473" s="240">
        <f t="shared" ca="1" si="1077"/>
        <v>-2.9414154223097945E-4</v>
      </c>
      <c r="HU473" s="240">
        <f t="shared" ca="1" si="1078"/>
        <v>1.6932123047452098E-4</v>
      </c>
      <c r="HV473" s="240">
        <f t="shared" ca="1" si="1079"/>
        <v>-1.8723296279055967E-5</v>
      </c>
      <c r="HW473" s="240">
        <f t="shared" ca="1" si="1080"/>
        <v>-1.3472509004775011E-4</v>
      </c>
      <c r="HX473" s="240">
        <f t="shared" ca="1" si="1081"/>
        <v>2.6766280270080849E-4</v>
      </c>
      <c r="HY473" s="240">
        <f t="shared" ca="1" si="1082"/>
        <v>-3.5985128001198756E-4</v>
      </c>
      <c r="HZ473" s="240">
        <f t="shared" ca="1" si="1083"/>
        <v>3.9725566200133689E-4</v>
      </c>
      <c r="IA473" s="240">
        <f t="shared" ca="1" si="1084"/>
        <v>-3.7418147058252576E-4</v>
      </c>
      <c r="IB473" s="240">
        <f t="shared" ca="1" si="1085"/>
        <v>2.941415422309897E-4</v>
      </c>
      <c r="IC473" s="240">
        <f t="shared" ca="1" si="1086"/>
        <v>-1.6932123047453472E-4</v>
      </c>
      <c r="ID473" s="240">
        <f t="shared" ca="1" si="1087"/>
        <v>1.8723296279071149E-5</v>
      </c>
      <c r="IE473" s="240">
        <f t="shared" ca="1" si="1088"/>
        <v>1.3472509004774347E-4</v>
      </c>
      <c r="IF473" s="240">
        <f t="shared" ca="1" si="1089"/>
        <v>-2.6766280270079732E-4</v>
      </c>
      <c r="IG473" s="240">
        <f t="shared" ca="1" si="1090"/>
        <v>3.598512800120003E-4</v>
      </c>
      <c r="IH473" s="240">
        <f t="shared" ca="1" si="1091"/>
        <v>-3.9725566200133619E-4</v>
      </c>
      <c r="II473" s="240">
        <f t="shared" ca="1" si="1092"/>
        <v>3.7418147058251557E-4</v>
      </c>
      <c r="IJ473" s="240">
        <f t="shared" ca="1" si="1093"/>
        <v>-2.9414154223099989E-4</v>
      </c>
      <c r="IK473" s="240">
        <f t="shared" ca="1" si="1094"/>
        <v>1.6932123047450756E-4</v>
      </c>
      <c r="IL473" s="240">
        <f t="shared" ca="1" si="1095"/>
        <v>-1.8723296279086334E-5</v>
      </c>
      <c r="IM473" s="240">
        <f t="shared" ca="1" si="1096"/>
        <v>-1.3472509004776407E-4</v>
      </c>
      <c r="IN473" s="240">
        <f t="shared" ca="1" si="1097"/>
        <v>2.6766280270078605E-4</v>
      </c>
      <c r="IO473" s="240">
        <f t="shared" ca="1" si="1098"/>
        <v>-3.5985128001199385E-4</v>
      </c>
      <c r="IP473" s="240">
        <f t="shared" ca="1" si="1099"/>
        <v>3.9725566200133548E-4</v>
      </c>
      <c r="IQ473" s="240">
        <f t="shared" ca="1" si="1100"/>
        <v>-3.7418147058252072E-4</v>
      </c>
      <c r="IR473" s="240">
        <f t="shared" ca="1" si="1101"/>
        <v>2.9414154223097967E-4</v>
      </c>
      <c r="IS473" s="240">
        <f t="shared" ca="1" si="1102"/>
        <v>-1.6932123047452133E-4</v>
      </c>
      <c r="IT473" s="240">
        <f t="shared" ca="1" si="1103"/>
        <v>1.8723296279056356E-5</v>
      </c>
      <c r="IU473" s="240">
        <f t="shared" ca="1" si="1104"/>
        <v>1.3472509004774973E-4</v>
      </c>
      <c r="IV473" s="240">
        <f t="shared" ca="1" si="1105"/>
        <v>-2.6766280270080822E-4</v>
      </c>
      <c r="IW473" s="240">
        <f t="shared" ca="1" si="1106"/>
        <v>3.5985128001198735E-4</v>
      </c>
      <c r="IX473" s="240">
        <f t="shared" ca="1" si="1107"/>
        <v>-3.9725566200133689E-4</v>
      </c>
      <c r="IY473" s="240">
        <f t="shared" ca="1" si="1108"/>
        <v>3.7418147058252587E-4</v>
      </c>
      <c r="IZ473" s="240">
        <f t="shared" ca="1" si="1109"/>
        <v>-2.9414154223098997E-4</v>
      </c>
      <c r="JA473" s="240">
        <f t="shared" ca="1" si="1110"/>
        <v>1.693212304745351E-4</v>
      </c>
      <c r="JB473" s="240">
        <f t="shared" ca="1" si="1111"/>
        <v>-1.8723296279071538E-5</v>
      </c>
    </row>
    <row r="474" spans="2:262">
      <c r="B474" s="248">
        <v>113</v>
      </c>
      <c r="C474" s="247">
        <f t="shared" si="1112"/>
        <v>2.2070312500000015E-3</v>
      </c>
      <c r="D474" s="244">
        <f t="shared" ca="1" si="855"/>
        <v>79.632772893426349</v>
      </c>
      <c r="E474" s="243">
        <f ca="1">DO361</f>
        <v>-0.3672271065736511</v>
      </c>
      <c r="F474" s="242">
        <v>113</v>
      </c>
      <c r="G474" s="240">
        <f t="shared" ca="1" si="856"/>
        <v>-9.050865367018075E-5</v>
      </c>
      <c r="H474" s="240">
        <f t="shared" ca="1" si="857"/>
        <v>1.7358900482294367E-4</v>
      </c>
      <c r="I474" s="240">
        <f t="shared" ca="1" si="858"/>
        <v>-2.3340592924320973E-4</v>
      </c>
      <c r="J474" s="240">
        <f t="shared" ca="1" si="859"/>
        <v>2.619430975555467E-4</v>
      </c>
      <c r="K474" s="240">
        <f t="shared" ca="1" si="860"/>
        <v>-2.5537611820437151E-4</v>
      </c>
      <c r="L474" s="240">
        <f t="shared" ca="1" si="861"/>
        <v>2.1458506100254838E-4</v>
      </c>
      <c r="M474" s="240">
        <f t="shared" ca="1" si="862"/>
        <v>-1.4503651510141025E-4</v>
      </c>
      <c r="N474" s="240">
        <f t="shared" ca="1" si="863"/>
        <v>5.6050987312854913E-5</v>
      </c>
      <c r="O474" s="240">
        <f t="shared" ca="1" si="864"/>
        <v>4.0446180040468366E-5</v>
      </c>
      <c r="P474" s="240">
        <f t="shared" ca="1" si="865"/>
        <v>-1.3152297674911558E-4</v>
      </c>
      <c r="Q474" s="240">
        <f t="shared" ca="1" si="866"/>
        <v>2.0497380033599895E-4</v>
      </c>
      <c r="R474" s="240">
        <f t="shared" ca="1" si="867"/>
        <v>-2.5095518257743789E-4</v>
      </c>
      <c r="S474" s="240">
        <f t="shared" ca="1" si="868"/>
        <v>2.6330495601401395E-4</v>
      </c>
      <c r="T474" s="240">
        <f t="shared" ca="1" si="869"/>
        <v>-2.4036807313970745E-4</v>
      </c>
      <c r="U474" s="241">
        <f t="shared" ca="1" si="870"/>
        <v>1.8521840660424389E-4</v>
      </c>
      <c r="V474" s="240">
        <f t="shared" ca="1" si="871"/>
        <v>-1.0524680600710098E-4</v>
      </c>
      <c r="W474" s="240">
        <f t="shared" ca="1" si="872"/>
        <v>1.1170617605720007E-5</v>
      </c>
      <c r="X474" s="240">
        <f t="shared" ca="1" si="873"/>
        <v>8.4402594437754319E-5</v>
      </c>
      <c r="Y474" s="240">
        <f t="shared" ca="1" si="874"/>
        <v>-1.6866464323250758E-4</v>
      </c>
      <c r="Z474" s="240">
        <f t="shared" ca="1" si="875"/>
        <v>2.3032320067016559E-4</v>
      </c>
      <c r="AA474" s="240">
        <f t="shared" ca="1" si="876"/>
        <v>-2.6111513202715844E-4</v>
      </c>
      <c r="AB474" s="240">
        <f t="shared" ca="1" si="877"/>
        <v>2.5691387502607639E-4</v>
      </c>
      <c r="AC474" s="240">
        <f t="shared" ca="1" si="878"/>
        <v>-2.1828245861295619E-4</v>
      </c>
      <c r="AD474" s="240">
        <f t="shared" ca="1" si="879"/>
        <v>1.5039804896958221E-4</v>
      </c>
      <c r="AE474" s="240">
        <f t="shared" ca="1" si="880"/>
        <v>-6.2358134681876005E-5</v>
      </c>
      <c r="AF474" s="240">
        <f t="shared" ca="1" si="881"/>
        <v>-3.4038667755671424E-5</v>
      </c>
      <c r="AG474" s="240">
        <f t="shared" ca="1" si="882"/>
        <v>1.2587379847781187E-4</v>
      </c>
      <c r="AH474" s="240">
        <f t="shared" ca="1" si="883"/>
        <v>-2.0084002732787885E-4</v>
      </c>
      <c r="AI474" s="240">
        <f t="shared" ca="1" si="884"/>
        <v>2.4889079995155214E-4</v>
      </c>
      <c r="AJ474" s="240">
        <f t="shared" ca="1" si="885"/>
        <v>-2.6358662077415388E-4</v>
      </c>
      <c r="AK474" s="240">
        <f t="shared" ca="1" si="886"/>
        <v>2.4295803815138544E-4</v>
      </c>
      <c r="AL474" s="240">
        <f t="shared" ca="1" si="887"/>
        <v>-1.8976957925436163E-4</v>
      </c>
      <c r="AM474" s="240">
        <f t="shared" ca="1" si="888"/>
        <v>1.1114926361304887E-4</v>
      </c>
      <c r="AN474" s="240">
        <f t="shared" ca="1" si="889"/>
        <v>-1.7633345839158928E-5</v>
      </c>
      <c r="AO474" s="240">
        <f t="shared" ca="1" si="890"/>
        <v>-7.8245694238456796E-5</v>
      </c>
      <c r="AP474" s="240">
        <f t="shared" ca="1" si="891"/>
        <v>1.6363868436776563E-4</v>
      </c>
      <c r="AQ474" s="240">
        <f t="shared" ca="1" si="892"/>
        <v>-2.2710173401337811E-4</v>
      </c>
      <c r="AR474" s="240">
        <f t="shared" ca="1" si="893"/>
        <v>2.601298805069608E-4</v>
      </c>
      <c r="AS474" s="240">
        <f t="shared" ca="1" si="894"/>
        <v>-2.5829687653609358E-4</v>
      </c>
      <c r="AT474" s="240">
        <f t="shared" ca="1" si="895"/>
        <v>2.2184837103240185E-4</v>
      </c>
      <c r="AU474" s="240">
        <f t="shared" ca="1" si="896"/>
        <v>-1.5566898867680099E-4</v>
      </c>
      <c r="AV474" s="240">
        <f t="shared" ca="1" si="897"/>
        <v>6.8627719842284662E-5</v>
      </c>
      <c r="AW474" s="240">
        <f t="shared" ca="1" si="898"/>
        <v>2.7610651850205318E-5</v>
      </c>
      <c r="AX474" s="240">
        <f t="shared" ca="1" si="899"/>
        <v>-1.2014879853703043E-4</v>
      </c>
      <c r="AY474" s="240">
        <f t="shared" ca="1" si="900"/>
        <v>1.9658527579718822E-4</v>
      </c>
      <c r="AZ474" s="240">
        <f t="shared" ca="1" si="901"/>
        <v>-2.466764948144027E-4</v>
      </c>
      <c r="BA474" s="240">
        <f t="shared" ca="1" si="902"/>
        <v>2.6370951081007809E-4</v>
      </c>
      <c r="BB474" s="240">
        <f t="shared" ca="1" si="903"/>
        <v>-2.4540165432566512E-4</v>
      </c>
      <c r="BC474" s="240">
        <f t="shared" ca="1" si="904"/>
        <v>1.9420644180587562E-4</v>
      </c>
      <c r="BD474" s="240">
        <f t="shared" ca="1" si="905"/>
        <v>-1.1698476905874002E-4</v>
      </c>
      <c r="BE474" s="240">
        <f t="shared" ca="1" si="906"/>
        <v>2.4085452404417609E-5</v>
      </c>
      <c r="BF474" s="240">
        <f t="shared" ca="1" si="907"/>
        <v>7.2041661758743191E-5</v>
      </c>
      <c r="BG474" s="240">
        <f t="shared" ca="1" si="908"/>
        <v>-1.5851415567840802E-4</v>
      </c>
      <c r="BH474" s="240">
        <f t="shared" ca="1" si="909"/>
        <v>2.2374346976389894E-4</v>
      </c>
      <c r="BI474" s="240">
        <f t="shared" ca="1" si="910"/>
        <v>-2.5898793647362853E-4</v>
      </c>
      <c r="BJ474" s="240">
        <f t="shared" ca="1" si="911"/>
        <v>2.5952428966602827E-4</v>
      </c>
      <c r="BK474" s="240">
        <f t="shared" ca="1" si="912"/>
        <v>-2.2528065028858059E-4</v>
      </c>
      <c r="BL474" s="240">
        <f t="shared" ca="1" si="913"/>
        <v>1.6084615920608223E-4</v>
      </c>
      <c r="BM474" s="240">
        <f t="shared" ca="1" si="914"/>
        <v>-7.4855966230416072E-5</v>
      </c>
      <c r="BN474" s="240">
        <f t="shared" ca="1" si="915"/>
        <v>-2.1166004320493426E-5</v>
      </c>
      <c r="BO474" s="240">
        <f t="shared" ca="1" si="916"/>
        <v>1.1435142545266664E-4</v>
      </c>
      <c r="BP474" s="240">
        <f t="shared" ca="1" si="917"/>
        <v>-1.9221210864715178E-4</v>
      </c>
      <c r="BQ474" s="240">
        <f t="shared" ca="1" si="918"/>
        <v>2.443136009806053E-4</v>
      </c>
      <c r="BR474" s="240">
        <f t="shared" ca="1" si="919"/>
        <v>-2.6367355209742406E-4</v>
      </c>
      <c r="BS474" s="240">
        <f t="shared" ca="1" si="920"/>
        <v>2.4769744971953945E-4</v>
      </c>
      <c r="BT474" s="240">
        <f t="shared" ca="1" si="921"/>
        <v>-1.9852632165869494E-4</v>
      </c>
      <c r="BU474" s="240">
        <f t="shared" ca="1" si="922"/>
        <v>1.2274980725388907E-4</v>
      </c>
      <c r="BV474" s="240">
        <f t="shared" ca="1" si="923"/>
        <v>-3.0523050793760954E-5</v>
      </c>
      <c r="BW474" s="240">
        <f t="shared" ca="1" si="924"/>
        <v>-6.5794234075797388E-5</v>
      </c>
      <c r="BX474" s="240">
        <f t="shared" ca="1" si="925"/>
        <v>1.5329414398889291E-4</v>
      </c>
      <c r="BY474" s="240">
        <f t="shared" ca="1" si="926"/>
        <v>-2.2025043081454312E-4</v>
      </c>
      <c r="BZ474" s="240">
        <f t="shared" ca="1" si="927"/>
        <v>2.5768998779154725E-4</v>
      </c>
      <c r="CA474" s="240">
        <f t="shared" ca="1" si="928"/>
        <v>-2.6059537506810637E-4</v>
      </c>
      <c r="CB474" s="240">
        <f t="shared" ca="1" si="929"/>
        <v>2.2857722890481366E-4</v>
      </c>
      <c r="CC474" s="240">
        <f t="shared" ca="1" si="930"/>
        <v>-1.6592644202348002E-4</v>
      </c>
      <c r="CD474" s="240">
        <f t="shared" ca="1" si="931"/>
        <v>8.1039122183535162E-5</v>
      </c>
      <c r="CE474" s="240">
        <f t="shared" ca="1" si="932"/>
        <v>1.4708607181226747E-5</v>
      </c>
      <c r="CF474" s="240">
        <f t="shared" ca="1" si="933"/>
        <v>-1.0848517134548204E-4</v>
      </c>
      <c r="CG474" s="240">
        <f t="shared" ca="1" si="934"/>
        <v>1.877231601101425E-4</v>
      </c>
      <c r="CH474" s="240">
        <f t="shared" ca="1" si="935"/>
        <v>-2.4180354176905113E-4</v>
      </c>
      <c r="CI474" s="240">
        <f t="shared" ca="1" si="936"/>
        <v>2.6347876629637573E-4</v>
      </c>
      <c r="CJ474" s="240">
        <f t="shared" ca="1" si="937"/>
        <v>-2.498440414317069E-4</v>
      </c>
      <c r="CK474" s="240">
        <f t="shared" ca="1" si="938"/>
        <v>2.0272661667872447E-4</v>
      </c>
      <c r="CL474" s="240">
        <f t="shared" ca="1" si="939"/>
        <v>-1.2844090555505936E-4</v>
      </c>
      <c r="CM474" s="240">
        <f t="shared" ca="1" si="940"/>
        <v>3.6942263238636516E-5</v>
      </c>
      <c r="CN474" s="240">
        <f t="shared" ca="1" si="941"/>
        <v>5.9507174406449201E-5</v>
      </c>
      <c r="CO474" s="240">
        <f t="shared" ca="1" si="942"/>
        <v>-1.4798179363907619E-4</v>
      </c>
      <c r="CP474" s="240">
        <f t="shared" ca="1" si="943"/>
        <v>2.1662472124135872E-4</v>
      </c>
      <c r="CQ474" s="240">
        <f t="shared" ca="1" si="944"/>
        <v>-2.5623681629646973E-4</v>
      </c>
      <c r="CR474" s="240">
        <f t="shared" ca="1" si="945"/>
        <v>2.615094875605322E-4</v>
      </c>
      <c r="CS474" s="240">
        <f t="shared" ca="1" si="946"/>
        <v>-2.3173612114540758E-4</v>
      </c>
      <c r="CT474" s="240">
        <f t="shared" ca="1" si="947"/>
        <v>1.7090677695659218E-4</v>
      </c>
      <c r="CU474" s="240">
        <f t="shared" ca="1" si="948"/>
        <v>-8.7173463199691765E-5</v>
      </c>
      <c r="CV474" s="240">
        <f t="shared" ca="1" si="949"/>
        <v>-8.2423501269843478E-6</v>
      </c>
      <c r="CW474" s="240">
        <f t="shared" ca="1" si="950"/>
        <v>1.0255356982759388E-4</v>
      </c>
      <c r="CX474" s="240">
        <f t="shared" ca="1" si="951"/>
        <v>-1.8312113416090933E-4</v>
      </c>
      <c r="CY474" s="240">
        <f t="shared" ca="1" si="952"/>
        <v>2.3914782914555215E-4</v>
      </c>
      <c r="CZ474" s="240">
        <f t="shared" ca="1" si="953"/>
        <v>-2.6312527073861671E-4</v>
      </c>
      <c r="DA474" s="240">
        <f t="shared" ca="1" si="954"/>
        <v>2.5184013643558644E-4</v>
      </c>
      <c r="DB474" s="240">
        <f t="shared" ca="1" si="955"/>
        <v>-2.068047967653078E-4</v>
      </c>
      <c r="DC474" s="240">
        <f t="shared" ca="1" si="956"/>
        <v>1.3405463585743164E-4</v>
      </c>
      <c r="DD474" s="240">
        <f t="shared" ca="1" si="957"/>
        <v>-4.3339223045497321E-5</v>
      </c>
      <c r="DE474" s="240">
        <f t="shared" ca="1" si="958"/>
        <v>-5.3184269840347811E-5</v>
      </c>
      <c r="DF474" s="240">
        <f t="shared" ca="1" si="959"/>
        <v>1.4258030459016695E-4</v>
      </c>
      <c r="DG474" s="240">
        <f t="shared" ca="1" si="960"/>
        <v>-2.1286852503621861E-4</v>
      </c>
      <c r="DH474" s="240">
        <f t="shared" ca="1" si="961"/>
        <v>2.5462929732456881E-4</v>
      </c>
      <c r="DI474" s="240">
        <f t="shared" ca="1" si="962"/>
        <v>-2.6226607651612117E-4</v>
      </c>
      <c r="DJ474" s="240">
        <f t="shared" ca="1" si="963"/>
        <v>2.3475542421179862E-4</v>
      </c>
      <c r="DK474" s="240">
        <f t="shared" ca="1" si="964"/>
        <v>-1.7578416403787617E-4</v>
      </c>
      <c r="DL474" s="240">
        <f t="shared" ca="1" si="965"/>
        <v>9.3255294181256789E-5</v>
      </c>
      <c r="DM474" s="240">
        <f t="shared" ca="1" si="966"/>
        <v>1.7711281892192786E-6</v>
      </c>
      <c r="DN474" s="240">
        <f t="shared" ca="1" si="967"/>
        <v>-9.656019387398037E-5</v>
      </c>
      <c r="DO474" s="240">
        <f t="shared" ca="1" si="968"/>
        <v>1.7840880288778711E-4</v>
      </c>
      <c r="DP474" s="240">
        <f t="shared" ca="1" si="969"/>
        <v>-2.3634806281209257E-4</v>
      </c>
      <c r="DQ474" s="240">
        <f t="shared" ca="1" si="970"/>
        <v>2.6261327835665134E-4</v>
      </c>
      <c r="DR474" s="240">
        <f t="shared" ca="1" si="971"/>
        <v>-2.5368453235818852E-4</v>
      </c>
      <c r="DS474" s="240">
        <f t="shared" ca="1" si="972"/>
        <v>2.107584053752399E-4</v>
      </c>
      <c r="DT474" s="240">
        <f t="shared" ca="1" si="973"/>
        <v>-1.3958761665980199E-4</v>
      </c>
      <c r="DU474" s="240">
        <f t="shared" ca="1" si="974"/>
        <v>4.9710076924946105E-5</v>
      </c>
      <c r="DV474" s="240">
        <f t="shared" ca="1" si="975"/>
        <v>4.6829329058797227E-5</v>
      </c>
      <c r="DW474" s="240">
        <f t="shared" ca="1" si="976"/>
        <v>-1.3709293049718718E-4</v>
      </c>
      <c r="DX474" s="240">
        <f t="shared" ca="1" si="977"/>
        <v>2.0898410479126811E-4</v>
      </c>
      <c r="DY474" s="240">
        <f t="shared" ca="1" si="978"/>
        <v>-2.5286839918515835E-4</v>
      </c>
      <c r="DZ474" s="240">
        <f t="shared" ca="1" si="979"/>
        <v>2.6286468619397769E-4</v>
      </c>
      <c r="EA474" s="240">
        <f t="shared" ca="1" si="980"/>
        <v>-2.3763331938870844E-4</v>
      </c>
      <c r="EB474" s="240">
        <f t="shared" ca="1" si="981"/>
        <v>1.8055566531174815E-4</v>
      </c>
      <c r="EC474" s="240">
        <f t="shared" ca="1" si="982"/>
        <v>-9.9280951660633054E-5</v>
      </c>
      <c r="ED474" s="240">
        <f t="shared" ca="1" si="983"/>
        <v>4.7011606099252401E-6</v>
      </c>
      <c r="EE474" s="240">
        <f t="shared" ca="1" si="984"/>
        <v>9.0508653670181441E-5</v>
      </c>
      <c r="EF474" s="240">
        <f t="shared" ca="1" si="985"/>
        <v>-1.7358900482295124E-4</v>
      </c>
      <c r="EG474" s="240">
        <f t="shared" ca="1" si="986"/>
        <v>2.3340592924321163E-4</v>
      </c>
      <c r="EH474" s="240">
        <f t="shared" ca="1" si="987"/>
        <v>-2.6194309755554827E-4</v>
      </c>
      <c r="EI474" s="240">
        <f t="shared" ca="1" si="988"/>
        <v>2.5537611820436955E-4</v>
      </c>
      <c r="EJ474" s="240">
        <f t="shared" ca="1" si="989"/>
        <v>-2.1458506100254738E-4</v>
      </c>
      <c r="EK474" s="240">
        <f t="shared" ca="1" si="990"/>
        <v>1.4503651510140093E-4</v>
      </c>
      <c r="EL474" s="240">
        <f t="shared" ca="1" si="991"/>
        <v>-5.6050987312849512E-5</v>
      </c>
      <c r="EM474" s="240">
        <f t="shared" ca="1" si="992"/>
        <v>-4.0446180040468271E-5</v>
      </c>
      <c r="EN474" s="240">
        <f t="shared" ca="1" si="993"/>
        <v>1.315229767491236E-4</v>
      </c>
      <c r="EO474" s="240">
        <f t="shared" ca="1" si="994"/>
        <v>-2.049738003360012E-4</v>
      </c>
      <c r="EP474" s="240">
        <f t="shared" ca="1" si="995"/>
        <v>2.5095518257744164E-4</v>
      </c>
      <c r="EQ474" s="240">
        <f t="shared" ca="1" si="996"/>
        <v>-2.6330495601401357E-4</v>
      </c>
      <c r="ER474" s="240">
        <f t="shared" ca="1" si="997"/>
        <v>2.4036807313970713E-4</v>
      </c>
      <c r="ES474" s="240">
        <f t="shared" ca="1" si="998"/>
        <v>-1.8521840660423665E-4</v>
      </c>
      <c r="ET474" s="240">
        <f t="shared" ca="1" si="999"/>
        <v>1.0524680600709676E-4</v>
      </c>
      <c r="EU474" s="240">
        <f t="shared" ca="1" si="1000"/>
        <v>-1.1170617605706065E-5</v>
      </c>
      <c r="EV474" s="240">
        <f t="shared" ca="1" si="1001"/>
        <v>-8.440259443776222E-5</v>
      </c>
      <c r="EW474" s="240">
        <f t="shared" ca="1" si="1002"/>
        <v>1.6866464323250967E-4</v>
      </c>
      <c r="EX474" s="240">
        <f t="shared" ca="1" si="1003"/>
        <v>-2.3032320067017148E-4</v>
      </c>
      <c r="EY474" s="240">
        <f t="shared" ca="1" si="1004"/>
        <v>2.6111513202715936E-4</v>
      </c>
      <c r="EZ474" s="240">
        <f t="shared" ca="1" si="1005"/>
        <v>-2.5691387502607617E-4</v>
      </c>
      <c r="FA474" s="240">
        <f t="shared" ca="1" si="1006"/>
        <v>2.1828245861295041E-4</v>
      </c>
      <c r="FB474" s="240">
        <f t="shared" ca="1" si="1007"/>
        <v>-1.5039804896957998E-4</v>
      </c>
      <c r="FC474" s="240">
        <f t="shared" ca="1" si="1008"/>
        <v>6.2358134681862439E-5</v>
      </c>
      <c r="FD474" s="240">
        <f t="shared" ca="1" si="1009"/>
        <v>3.4038667755677841E-5</v>
      </c>
      <c r="FE474" s="240">
        <f t="shared" ca="1" si="1010"/>
        <v>-1.2587379847781428E-4</v>
      </c>
      <c r="FF474" s="240">
        <f t="shared" ca="1" si="1011"/>
        <v>2.0084002732788549E-4</v>
      </c>
      <c r="FG474" s="240">
        <f t="shared" ca="1" si="1012"/>
        <v>-2.4889079995155431E-4</v>
      </c>
      <c r="FH474" s="240">
        <f t="shared" ca="1" si="1013"/>
        <v>2.6358662077415393E-4</v>
      </c>
      <c r="FI474" s="240">
        <f t="shared" ca="1" si="1014"/>
        <v>-2.4295803815138148E-4</v>
      </c>
      <c r="FJ474" s="240">
        <f t="shared" ca="1" si="1015"/>
        <v>1.8976957925435973E-4</v>
      </c>
      <c r="FK474" s="240">
        <f t="shared" ca="1" si="1016"/>
        <v>-1.1114926361303962E-4</v>
      </c>
      <c r="FL474" s="240">
        <f t="shared" ca="1" si="1017"/>
        <v>1.763334583915248E-5</v>
      </c>
      <c r="FM474" s="240">
        <f t="shared" ca="1" si="1018"/>
        <v>7.8245694238455806E-5</v>
      </c>
      <c r="FN474" s="240">
        <f t="shared" ca="1" si="1019"/>
        <v>-1.636386843677736E-4</v>
      </c>
      <c r="FO474" s="240">
        <f t="shared" ca="1" si="1020"/>
        <v>2.2710173401337949E-4</v>
      </c>
      <c r="FP474" s="240">
        <f t="shared" ca="1" si="1021"/>
        <v>-2.6012988050696313E-4</v>
      </c>
      <c r="FQ474" s="240">
        <f t="shared" ca="1" si="1022"/>
        <v>2.5829687653609228E-4</v>
      </c>
      <c r="FR474" s="240">
        <f t="shared" ca="1" si="1023"/>
        <v>-2.2184837103240038E-4</v>
      </c>
      <c r="FS474" s="240">
        <f t="shared" ca="1" si="1024"/>
        <v>1.5566898867679275E-4</v>
      </c>
      <c r="FT474" s="240">
        <f t="shared" ca="1" si="1025"/>
        <v>-6.8627719842278428E-5</v>
      </c>
      <c r="FU474" s="240">
        <f t="shared" ca="1" si="1026"/>
        <v>-2.7610651850204295E-5</v>
      </c>
      <c r="FV474" s="240">
        <f t="shared" ca="1" si="1027"/>
        <v>1.2014879853703951E-4</v>
      </c>
      <c r="FW474" s="240">
        <f t="shared" ca="1" si="1028"/>
        <v>-1.9658527579719006E-4</v>
      </c>
      <c r="FX474" s="240">
        <f t="shared" ca="1" si="1029"/>
        <v>2.4667649481440758E-4</v>
      </c>
      <c r="FY474" s="240">
        <f t="shared" ca="1" si="1030"/>
        <v>-2.6370951081007798E-4</v>
      </c>
      <c r="FZ474" s="240">
        <f t="shared" ca="1" si="1031"/>
        <v>2.4540165432566555E-4</v>
      </c>
      <c r="GA474" s="240">
        <f t="shared" ca="1" si="1032"/>
        <v>-1.942064418058712E-4</v>
      </c>
      <c r="GB474" s="240">
        <f t="shared" ca="1" si="1033"/>
        <v>1.1698476905873423E-4</v>
      </c>
      <c r="GC474" s="240">
        <f t="shared" ca="1" si="1034"/>
        <v>-2.4085452404403714E-5</v>
      </c>
      <c r="GD474" s="240">
        <f t="shared" ca="1" si="1035"/>
        <v>-7.2041661758749426E-5</v>
      </c>
      <c r="GE474" s="240">
        <f t="shared" ca="1" si="1036"/>
        <v>1.5851415567840724E-4</v>
      </c>
      <c r="GF474" s="240">
        <f t="shared" ca="1" si="1037"/>
        <v>-2.2374346976390631E-4</v>
      </c>
      <c r="GG474" s="240">
        <f t="shared" ca="1" si="1038"/>
        <v>2.5898793647362973E-4</v>
      </c>
      <c r="GH474" s="240">
        <f t="shared" ca="1" si="1039"/>
        <v>-2.5952428966602843E-4</v>
      </c>
      <c r="GI474" s="240">
        <f t="shared" ca="1" si="1040"/>
        <v>2.2528065028858504E-4</v>
      </c>
      <c r="GJ474" s="240">
        <f t="shared" ca="1" si="1041"/>
        <v>-1.6084615920606527E-4</v>
      </c>
      <c r="GK474" s="240">
        <f t="shared" ca="1" si="1042"/>
        <v>7.4855966230402696E-5</v>
      </c>
      <c r="GL474" s="240">
        <f t="shared" ca="1" si="1043"/>
        <v>2.1166004320499864E-5</v>
      </c>
      <c r="GM474" s="240">
        <f t="shared" ca="1" si="1044"/>
        <v>-1.1435142545266572E-4</v>
      </c>
      <c r="GN474" s="240">
        <f t="shared" ca="1" si="1045"/>
        <v>1.9221210864715105E-4</v>
      </c>
      <c r="GO474" s="240">
        <f t="shared" ca="1" si="1046"/>
        <v>-2.4431360098061333E-4</v>
      </c>
      <c r="GP474" s="240">
        <f t="shared" ca="1" si="1047"/>
        <v>2.6367355209742433E-4</v>
      </c>
      <c r="GQ474" s="240">
        <f t="shared" ca="1" si="1048"/>
        <v>-2.4769744971953723E-4</v>
      </c>
      <c r="GR474" s="240">
        <f t="shared" ca="1" si="1049"/>
        <v>1.9852632165869564E-4</v>
      </c>
      <c r="GS474" s="240">
        <f t="shared" ca="1" si="1050"/>
        <v>-1.2274980725389002E-4</v>
      </c>
      <c r="GT474" s="240">
        <f t="shared" ca="1" si="1051"/>
        <v>3.0523050793739636E-5</v>
      </c>
      <c r="GU474" s="240">
        <f t="shared" ca="1" si="1052"/>
        <v>6.57942340758109E-5</v>
      </c>
      <c r="GV474" s="240">
        <f t="shared" ca="1" si="1053"/>
        <v>-1.5329414398889822E-4</v>
      </c>
      <c r="GW474" s="240">
        <f t="shared" ca="1" si="1054"/>
        <v>2.2025043081454665E-4</v>
      </c>
      <c r="GX474" s="240">
        <f t="shared" ca="1" si="1055"/>
        <v>-2.5768998779154704E-4</v>
      </c>
      <c r="GY474" s="240">
        <f t="shared" ca="1" si="1056"/>
        <v>2.6059537506810772E-4</v>
      </c>
      <c r="GZ474" s="240">
        <f t="shared" ca="1" si="1057"/>
        <v>-2.2857722890480669E-4</v>
      </c>
      <c r="HA474" s="240">
        <f t="shared" ca="1" si="1058"/>
        <v>1.659264420234692E-4</v>
      </c>
      <c r="HB474" s="240">
        <f t="shared" ca="1" si="1059"/>
        <v>-8.1039122183529009E-5</v>
      </c>
      <c r="HC474" s="240">
        <f t="shared" ca="1" si="1060"/>
        <v>-1.4708607181225715E-5</v>
      </c>
      <c r="HD474" s="240">
        <f t="shared" ca="1" si="1061"/>
        <v>1.0848517134547428E-4</v>
      </c>
      <c r="HE474" s="240">
        <f t="shared" ca="1" si="1062"/>
        <v>-1.8772316011015755E-4</v>
      </c>
      <c r="HF474" s="240">
        <f t="shared" ca="1" si="1063"/>
        <v>2.4180354176905672E-4</v>
      </c>
      <c r="HG474" s="240">
        <f t="shared" ca="1" si="1064"/>
        <v>-2.63478766296376E-4</v>
      </c>
      <c r="HH474" s="240">
        <f t="shared" ca="1" si="1065"/>
        <v>2.4984404143170728E-4</v>
      </c>
      <c r="HI474" s="240">
        <f t="shared" ca="1" si="1066"/>
        <v>-2.0272661667872989E-4</v>
      </c>
      <c r="HJ474" s="240">
        <f t="shared" ca="1" si="1067"/>
        <v>1.284409055550406E-4</v>
      </c>
      <c r="HK474" s="240">
        <f t="shared" ca="1" si="1068"/>
        <v>-3.6942263238622692E-5</v>
      </c>
      <c r="HL474" s="240">
        <f t="shared" ca="1" si="1069"/>
        <v>-5.9507174406455503E-5</v>
      </c>
      <c r="HM474" s="240">
        <f t="shared" ca="1" si="1070"/>
        <v>1.4798179363907532E-4</v>
      </c>
      <c r="HN474" s="240">
        <f t="shared" ca="1" si="1071"/>
        <v>-2.1662472124135809E-4</v>
      </c>
      <c r="HO474" s="240">
        <f t="shared" ca="1" si="1072"/>
        <v>2.5623681629647471E-4</v>
      </c>
      <c r="HP474" s="240">
        <f t="shared" ca="1" si="1073"/>
        <v>-2.6150948756053035E-4</v>
      </c>
      <c r="HQ474" s="240">
        <f t="shared" ca="1" si="1074"/>
        <v>2.3173612114540446E-4</v>
      </c>
      <c r="HR474" s="240">
        <f t="shared" ca="1" si="1075"/>
        <v>-1.7090677695658725E-4</v>
      </c>
      <c r="HS474" s="240">
        <f t="shared" ca="1" si="1076"/>
        <v>8.7173463199699829E-5</v>
      </c>
      <c r="HT474" s="240">
        <f t="shared" ca="1" si="1077"/>
        <v>8.2423501269758215E-6</v>
      </c>
      <c r="HU474" s="240">
        <f t="shared" ca="1" si="1078"/>
        <v>-1.0255356982761365E-4</v>
      </c>
      <c r="HV474" s="240">
        <f t="shared" ca="1" si="1079"/>
        <v>1.8312113416091397E-4</v>
      </c>
      <c r="HW474" s="240">
        <f t="shared" ca="1" si="1080"/>
        <v>-2.3914782914555486E-4</v>
      </c>
      <c r="HX474" s="240">
        <f t="shared" ca="1" si="1081"/>
        <v>2.6312527073861616E-4</v>
      </c>
      <c r="HY474" s="240">
        <f t="shared" ca="1" si="1082"/>
        <v>-2.5184013643558893E-4</v>
      </c>
      <c r="HZ474" s="240">
        <f t="shared" ca="1" si="1083"/>
        <v>2.0680479676529447E-4</v>
      </c>
      <c r="IA474" s="240">
        <f t="shared" ca="1" si="1084"/>
        <v>-1.3405463585742605E-4</v>
      </c>
      <c r="IB474" s="240">
        <f t="shared" ca="1" si="1085"/>
        <v>4.3339223045490951E-5</v>
      </c>
      <c r="IC474" s="240">
        <f t="shared" ca="1" si="1086"/>
        <v>5.3184269840354147E-5</v>
      </c>
      <c r="ID474" s="240">
        <f t="shared" ca="1" si="1087"/>
        <v>-1.4258030459015977E-4</v>
      </c>
      <c r="IE474" s="240">
        <f t="shared" ca="1" si="1088"/>
        <v>-1.0955838350871145E-4</v>
      </c>
      <c r="IF474" s="240">
        <f t="shared" ca="1" si="1089"/>
        <v>-2.5462929732457049E-4</v>
      </c>
      <c r="IG474" s="240">
        <f t="shared" ca="1" si="1090"/>
        <v>2.6226607651612047E-4</v>
      </c>
      <c r="IH474" s="240">
        <f t="shared" ca="1" si="1091"/>
        <v>-2.3475542421179569E-4</v>
      </c>
      <c r="II474" s="240">
        <f t="shared" ca="1" si="1092"/>
        <v>1.7578416403788252E-4</v>
      </c>
      <c r="IJ474" s="240">
        <f t="shared" ca="1" si="1093"/>
        <v>-9.3255294181236731E-5</v>
      </c>
      <c r="IK474" s="240">
        <f t="shared" ca="1" si="1094"/>
        <v>-1.7711281892407305E-6</v>
      </c>
      <c r="IL474" s="240">
        <f t="shared" ca="1" si="1095"/>
        <v>9.6560193873986374E-5</v>
      </c>
      <c r="IM474" s="240">
        <f t="shared" ca="1" si="1096"/>
        <v>-1.7840880288779189E-4</v>
      </c>
      <c r="IN474" s="240">
        <f t="shared" ca="1" si="1097"/>
        <v>2.3634806281208878E-4</v>
      </c>
      <c r="IO474" s="240">
        <f t="shared" ca="1" si="1098"/>
        <v>-2.6261327835665329E-4</v>
      </c>
      <c r="IP474" s="240">
        <f t="shared" ca="1" si="1099"/>
        <v>2.5368453235818261E-4</v>
      </c>
      <c r="IQ474" s="240">
        <f t="shared" ca="1" si="1100"/>
        <v>-2.1075840537523603E-4</v>
      </c>
      <c r="IR474" s="240">
        <f t="shared" ca="1" si="1101"/>
        <v>1.3958761665979649E-4</v>
      </c>
      <c r="IS474" s="240">
        <f t="shared" ca="1" si="1102"/>
        <v>-4.9710076924954474E-5</v>
      </c>
      <c r="IT474" s="240">
        <f t="shared" ca="1" si="1103"/>
        <v>-4.6829329058788825E-5</v>
      </c>
      <c r="IU474" s="240">
        <f t="shared" ca="1" si="1104"/>
        <v>1.3709293049720553E-4</v>
      </c>
      <c r="IV474" s="240">
        <f t="shared" ca="1" si="1105"/>
        <v>-2.0898410479127202E-4</v>
      </c>
      <c r="IW474" s="240">
        <f t="shared" ca="1" si="1106"/>
        <v>2.5286839918516025E-4</v>
      </c>
      <c r="IX474" s="240">
        <f t="shared" ca="1" si="1107"/>
        <v>-2.6286468619397721E-4</v>
      </c>
      <c r="IY474" s="240">
        <f t="shared" ca="1" si="1108"/>
        <v>2.3763331938871213E-4</v>
      </c>
      <c r="IZ474" s="240">
        <f t="shared" ca="1" si="1109"/>
        <v>-1.8055566531173251E-4</v>
      </c>
      <c r="JA474" s="240">
        <f t="shared" ca="1" si="1110"/>
        <v>9.9280951660627077E-5</v>
      </c>
      <c r="JB474" s="240">
        <f t="shared" ca="1" si="1111"/>
        <v>-4.7011606099187789E-6</v>
      </c>
    </row>
    <row r="475" spans="2:262">
      <c r="B475" s="248">
        <v>114</v>
      </c>
      <c r="C475" s="247">
        <f t="shared" si="1112"/>
        <v>2.2265625000000015E-3</v>
      </c>
      <c r="D475" s="244">
        <f t="shared" ca="1" si="855"/>
        <v>79.633767369589322</v>
      </c>
      <c r="E475" s="243">
        <f ca="1">DP361</f>
        <v>-0.36623263041067478</v>
      </c>
      <c r="F475" s="242">
        <v>114</v>
      </c>
      <c r="G475" s="240">
        <f t="shared" ca="1" si="856"/>
        <v>-1.0490278538062727E-4</v>
      </c>
      <c r="H475" s="240">
        <f t="shared" ca="1" si="857"/>
        <v>2.1460694555864955E-4</v>
      </c>
      <c r="I475" s="240">
        <f t="shared" ca="1" si="858"/>
        <v>-2.9922100649497683E-4</v>
      </c>
      <c r="J475" s="240">
        <f t="shared" ca="1" si="859"/>
        <v>3.4885258012822169E-4</v>
      </c>
      <c r="K475" s="240">
        <f t="shared" ca="1" si="860"/>
        <v>-3.5769914639204563E-4</v>
      </c>
      <c r="L475" s="240">
        <f t="shared" ca="1" si="861"/>
        <v>3.2472643668470473E-4</v>
      </c>
      <c r="M475" s="240">
        <f t="shared" ca="1" si="862"/>
        <v>-2.5378935214498145E-4</v>
      </c>
      <c r="N475" s="240">
        <f t="shared" ca="1" si="863"/>
        <v>1.531812799527972E-4</v>
      </c>
      <c r="O475" s="240">
        <f t="shared" ca="1" si="864"/>
        <v>-3.4664497928408593E-5</v>
      </c>
      <c r="P475" s="240">
        <f t="shared" ca="1" si="865"/>
        <v>-8.7904975358712759E-5</v>
      </c>
      <c r="Q475" s="240">
        <f t="shared" ca="1" si="866"/>
        <v>2.0019731362651993E-4</v>
      </c>
      <c r="R475" s="240">
        <f t="shared" ca="1" si="867"/>
        <v>-2.8908420966255386E-4</v>
      </c>
      <c r="S475" s="240">
        <f t="shared" ca="1" si="868"/>
        <v>3.4417373026528463E-4</v>
      </c>
      <c r="T475" s="240">
        <f t="shared" ca="1" si="869"/>
        <v>-3.5902525658380646E-4</v>
      </c>
      <c r="U475" s="241">
        <f t="shared" ca="1" si="870"/>
        <v>3.319024689093035E-4</v>
      </c>
      <c r="V475" s="240">
        <f t="shared" ca="1" si="871"/>
        <v>-2.6597634305848783E-4</v>
      </c>
      <c r="W475" s="240">
        <f t="shared" ca="1" si="872"/>
        <v>1.6895442566230182E-4</v>
      </c>
      <c r="X475" s="240">
        <f t="shared" ca="1" si="873"/>
        <v>-5.2179730479002187E-5</v>
      </c>
      <c r="Y475" s="240">
        <f t="shared" ca="1" si="874"/>
        <v>-7.0695394551591255E-5</v>
      </c>
      <c r="Z475" s="240">
        <f t="shared" ca="1" si="875"/>
        <v>1.8530538883065013E-4</v>
      </c>
      <c r="AA475" s="240">
        <f t="shared" ca="1" si="876"/>
        <v>-2.7825098364826794E-4</v>
      </c>
      <c r="AB475" s="240">
        <f t="shared" ca="1" si="877"/>
        <v>3.3866573574008012E-4</v>
      </c>
      <c r="AC475" s="240">
        <f t="shared" ca="1" si="878"/>
        <v>-3.594864434855584E-4</v>
      </c>
      <c r="AD475" s="240">
        <f t="shared" ca="1" si="879"/>
        <v>3.3827891901507852E-4</v>
      </c>
      <c r="AE475" s="240">
        <f t="shared" ca="1" si="880"/>
        <v>-2.7752257366479025E-4</v>
      </c>
      <c r="AF475" s="240">
        <f t="shared" ca="1" si="881"/>
        <v>1.8432054536172274E-4</v>
      </c>
      <c r="AG475" s="240">
        <f t="shared" ca="1" si="882"/>
        <v>-6.9569257488469793E-5</v>
      </c>
      <c r="AH475" s="240">
        <f t="shared" ca="1" si="883"/>
        <v>-5.3315502346811E-5</v>
      </c>
      <c r="AI475" s="240">
        <f t="shared" ca="1" si="884"/>
        <v>1.6996704712225229E-4</v>
      </c>
      <c r="AJ475" s="240">
        <f t="shared" ca="1" si="885"/>
        <v>-2.6674742664246741E-4</v>
      </c>
      <c r="AK475" s="240">
        <f t="shared" ca="1" si="886"/>
        <v>3.3234186579386178E-4</v>
      </c>
      <c r="AL475" s="240">
        <f t="shared" ca="1" si="887"/>
        <v>-3.5908159605766018E-4</v>
      </c>
      <c r="AM475" s="240">
        <f t="shared" ca="1" si="888"/>
        <v>3.4384042557521064E-4</v>
      </c>
      <c r="AN475" s="240">
        <f t="shared" ca="1" si="889"/>
        <v>-2.8840022808302931E-4</v>
      </c>
      <c r="AO475" s="240">
        <f t="shared" ca="1" si="890"/>
        <v>1.9924262072279868E-4</v>
      </c>
      <c r="AP475" s="240">
        <f t="shared" ca="1" si="891"/>
        <v>-8.6791186063095408E-5</v>
      </c>
      <c r="AQ475" s="240">
        <f t="shared" ca="1" si="892"/>
        <v>-3.5807168426993345E-5</v>
      </c>
      <c r="AR475" s="240">
        <f t="shared" ca="1" si="893"/>
        <v>1.5421923990997956E-4</v>
      </c>
      <c r="AS475" s="240">
        <f t="shared" ca="1" si="894"/>
        <v>-2.5460125172156674E-4</v>
      </c>
      <c r="AT475" s="240">
        <f t="shared" ca="1" si="895"/>
        <v>3.2521735518323866E-4</v>
      </c>
      <c r="AU475" s="240">
        <f t="shared" ca="1" si="896"/>
        <v>-3.5781168961302568E-4</v>
      </c>
      <c r="AV475" s="240">
        <f t="shared" ca="1" si="897"/>
        <v>3.4857359043326936E-4</v>
      </c>
      <c r="AW475" s="240">
        <f t="shared" ca="1" si="898"/>
        <v>-2.9858310109093678E-4</v>
      </c>
      <c r="AX475" s="240">
        <f t="shared" ca="1" si="899"/>
        <v>2.1368470315895677E-4</v>
      </c>
      <c r="AY475" s="240">
        <f t="shared" ca="1" si="900"/>
        <v>-1.0380402706848994E-4</v>
      </c>
      <c r="AZ475" s="240">
        <f t="shared" ca="1" si="901"/>
        <v>-1.821257190209758E-5</v>
      </c>
      <c r="BA475" s="240">
        <f t="shared" ca="1" si="902"/>
        <v>1.380999050407583E-4</v>
      </c>
      <c r="BB475" s="240">
        <f t="shared" ca="1" si="903"/>
        <v>-2.4184172008483279E-4</v>
      </c>
      <c r="BC475" s="240">
        <f t="shared" ca="1" si="904"/>
        <v>3.1730936747830348E-4</v>
      </c>
      <c r="BD475" s="240">
        <f t="shared" ca="1" si="905"/>
        <v>-3.5567978346751148E-4</v>
      </c>
      <c r="BE475" s="240">
        <f t="shared" ca="1" si="906"/>
        <v>3.5246701098053357E-4</v>
      </c>
      <c r="BF475" s="240">
        <f t="shared" ca="1" si="907"/>
        <v>-3.0804666125552562E-4</v>
      </c>
      <c r="BG475" s="240">
        <f t="shared" ca="1" si="908"/>
        <v>2.2761200042863963E-4</v>
      </c>
      <c r="BH475" s="240">
        <f t="shared" ca="1" si="909"/>
        <v>-1.2056679508051749E-4</v>
      </c>
      <c r="BI475" s="240">
        <f t="shared" ca="1" si="910"/>
        <v>-5.7409969625166947E-7</v>
      </c>
      <c r="BJ475" s="240">
        <f t="shared" ca="1" si="911"/>
        <v>1.2164787540416616E-4</v>
      </c>
      <c r="BK475" s="240">
        <f t="shared" ca="1" si="912"/>
        <v>-2.2849957056158155E-4</v>
      </c>
      <c r="BL475" s="240">
        <f t="shared" ca="1" si="913"/>
        <v>3.0863695371409261E-4</v>
      </c>
      <c r="BM475" s="240">
        <f t="shared" ca="1" si="914"/>
        <v>-3.5269101356975375E-4</v>
      </c>
      <c r="BN475" s="240">
        <f t="shared" ca="1" si="915"/>
        <v>3.5551130762588004E-4</v>
      </c>
      <c r="BO475" s="240">
        <f t="shared" ca="1" si="916"/>
        <v>-3.1676811003145176E-4</v>
      </c>
      <c r="BP475" s="240">
        <f t="shared" ca="1" si="917"/>
        <v>2.4099096045283316E-4</v>
      </c>
      <c r="BQ475" s="240">
        <f t="shared" ca="1" si="918"/>
        <v>-1.3703910712278258E-4</v>
      </c>
      <c r="BR475" s="240">
        <f t="shared" ca="1" si="919"/>
        <v>1.7065755566047706E-5</v>
      </c>
      <c r="BS475" s="240">
        <f t="shared" ca="1" si="920"/>
        <v>1.0490278538062984E-4</v>
      </c>
      <c r="BT475" s="240">
        <f t="shared" ca="1" si="921"/>
        <v>-2.1460694555865692E-4</v>
      </c>
      <c r="BU475" s="240">
        <f t="shared" ca="1" si="922"/>
        <v>2.9922100649498002E-4</v>
      </c>
      <c r="BV475" s="240">
        <f t="shared" ca="1" si="923"/>
        <v>-3.4885258012822213E-4</v>
      </c>
      <c r="BW475" s="240">
        <f t="shared" ca="1" si="924"/>
        <v>3.5769914639204487E-4</v>
      </c>
      <c r="BX475" s="240">
        <f t="shared" ca="1" si="925"/>
        <v>-3.2472643668470251E-4</v>
      </c>
      <c r="BY475" s="240">
        <f t="shared" ca="1" si="926"/>
        <v>2.5378935214497332E-4</v>
      </c>
      <c r="BZ475" s="240">
        <f t="shared" ca="1" si="927"/>
        <v>-1.5318127995279032E-4</v>
      </c>
      <c r="CA475" s="240">
        <f t="shared" ca="1" si="928"/>
        <v>3.4664497928404819E-5</v>
      </c>
      <c r="CB475" s="240">
        <f t="shared" ca="1" si="929"/>
        <v>8.7904975358722625E-5</v>
      </c>
      <c r="CC475" s="240">
        <f t="shared" ca="1" si="930"/>
        <v>-2.0019731362652519E-4</v>
      </c>
      <c r="CD475" s="240">
        <f t="shared" ca="1" si="931"/>
        <v>2.8908420966255609E-4</v>
      </c>
      <c r="CE475" s="240">
        <f t="shared" ca="1" si="932"/>
        <v>-3.4417373026528723E-4</v>
      </c>
      <c r="CF475" s="240">
        <f t="shared" ca="1" si="933"/>
        <v>3.5902525658380614E-4</v>
      </c>
      <c r="CG475" s="240">
        <f t="shared" ca="1" si="934"/>
        <v>-3.3190246890930301E-4</v>
      </c>
      <c r="CH475" s="240">
        <f t="shared" ca="1" si="935"/>
        <v>2.6597634305848187E-4</v>
      </c>
      <c r="CI475" s="240">
        <f t="shared" ca="1" si="936"/>
        <v>-1.689544256622962E-4</v>
      </c>
      <c r="CJ475" s="240">
        <f t="shared" ca="1" si="937"/>
        <v>5.2179730479000967E-5</v>
      </c>
      <c r="CK475" s="240">
        <f t="shared" ca="1" si="938"/>
        <v>7.0695394551599982E-5</v>
      </c>
      <c r="CL475" s="240">
        <f t="shared" ca="1" si="939"/>
        <v>-1.8530538883065339E-4</v>
      </c>
      <c r="CM475" s="240">
        <f t="shared" ca="1" si="940"/>
        <v>2.7825098364827521E-4</v>
      </c>
      <c r="CN475" s="240">
        <f t="shared" ca="1" si="941"/>
        <v>-3.3866573574008223E-4</v>
      </c>
      <c r="CO475" s="240">
        <f t="shared" ca="1" si="942"/>
        <v>3.5948644348555845E-4</v>
      </c>
      <c r="CP475" s="240">
        <f t="shared" ca="1" si="943"/>
        <v>-3.3827891901507461E-4</v>
      </c>
      <c r="CQ475" s="240">
        <f t="shared" ca="1" si="944"/>
        <v>2.7752257366478629E-4</v>
      </c>
      <c r="CR475" s="240">
        <f t="shared" ca="1" si="945"/>
        <v>-1.8432054536172165E-4</v>
      </c>
      <c r="CS475" s="240">
        <f t="shared" ca="1" si="946"/>
        <v>6.9569257488458558E-5</v>
      </c>
      <c r="CT475" s="240">
        <f t="shared" ca="1" si="947"/>
        <v>5.3315502346827364E-5</v>
      </c>
      <c r="CU475" s="240">
        <f t="shared" ca="1" si="948"/>
        <v>-1.6996704712225335E-4</v>
      </c>
      <c r="CV475" s="240">
        <f t="shared" ca="1" si="949"/>
        <v>2.6674742664247164E-4</v>
      </c>
      <c r="CW475" s="240">
        <f t="shared" ca="1" si="950"/>
        <v>-3.3234186579386807E-4</v>
      </c>
      <c r="CX475" s="240">
        <f t="shared" ca="1" si="951"/>
        <v>3.5908159605766023E-4</v>
      </c>
      <c r="CY475" s="240">
        <f t="shared" ca="1" si="952"/>
        <v>-3.4384042557520874E-4</v>
      </c>
      <c r="CZ475" s="240">
        <f t="shared" ca="1" si="953"/>
        <v>2.8840022808301939E-4</v>
      </c>
      <c r="DA475" s="240">
        <f t="shared" ca="1" si="954"/>
        <v>-1.9924262072279768E-4</v>
      </c>
      <c r="DB475" s="240">
        <f t="shared" ca="1" si="955"/>
        <v>8.6791186063089269E-5</v>
      </c>
      <c r="DC475" s="240">
        <f t="shared" ca="1" si="956"/>
        <v>3.5807168427004749E-5</v>
      </c>
      <c r="DD475" s="240">
        <f t="shared" ca="1" si="957"/>
        <v>-1.5421923990998064E-4</v>
      </c>
      <c r="DE475" s="240">
        <f t="shared" ca="1" si="958"/>
        <v>2.5460125172157118E-4</v>
      </c>
      <c r="DF475" s="240">
        <f t="shared" ca="1" si="959"/>
        <v>-3.2521735518324359E-4</v>
      </c>
      <c r="DG475" s="240">
        <f t="shared" ca="1" si="960"/>
        <v>3.5781168961302573E-4</v>
      </c>
      <c r="DH475" s="240">
        <f t="shared" ca="1" si="961"/>
        <v>-3.4857359043326779E-4</v>
      </c>
      <c r="DI475" s="240">
        <f t="shared" ca="1" si="962"/>
        <v>2.9858310109093038E-4</v>
      </c>
      <c r="DJ475" s="240">
        <f t="shared" ca="1" si="963"/>
        <v>-2.1368470315895989E-4</v>
      </c>
      <c r="DK475" s="240">
        <f t="shared" ca="1" si="964"/>
        <v>1.0380402706848386E-4</v>
      </c>
      <c r="DL475" s="240">
        <f t="shared" ca="1" si="965"/>
        <v>1.8212571902103912E-5</v>
      </c>
      <c r="DM475" s="240">
        <f t="shared" ca="1" si="966"/>
        <v>-1.3809990504075472E-4</v>
      </c>
      <c r="DN475" s="240">
        <f t="shared" ca="1" si="967"/>
        <v>2.4184172008483751E-4</v>
      </c>
      <c r="DO475" s="240">
        <f t="shared" ca="1" si="968"/>
        <v>-3.1730936747830646E-4</v>
      </c>
      <c r="DP475" s="240">
        <f t="shared" ca="1" si="969"/>
        <v>3.5567978346751089E-4</v>
      </c>
      <c r="DQ475" s="240">
        <f t="shared" ca="1" si="970"/>
        <v>-3.5246701098053237E-4</v>
      </c>
      <c r="DR475" s="240">
        <f t="shared" ca="1" si="971"/>
        <v>3.0804666125552242E-4</v>
      </c>
      <c r="DS475" s="240">
        <f t="shared" ca="1" si="972"/>
        <v>-2.2761200042862681E-4</v>
      </c>
      <c r="DT475" s="240">
        <f t="shared" ca="1" si="973"/>
        <v>1.2056679508051153E-4</v>
      </c>
      <c r="DU475" s="240">
        <f t="shared" ca="1" si="974"/>
        <v>5.7409969625801205E-7</v>
      </c>
      <c r="DV475" s="240">
        <f t="shared" ca="1" si="975"/>
        <v>-1.2164787540418172E-4</v>
      </c>
      <c r="DW475" s="240">
        <f t="shared" ca="1" si="976"/>
        <v>2.2849957056158643E-4</v>
      </c>
      <c r="DX475" s="240">
        <f t="shared" ca="1" si="977"/>
        <v>-3.0863695371409581E-4</v>
      </c>
      <c r="DY475" s="240">
        <f t="shared" ca="1" si="978"/>
        <v>3.52691013569757E-4</v>
      </c>
      <c r="DZ475" s="240">
        <f t="shared" ca="1" si="979"/>
        <v>-3.5551130762588064E-4</v>
      </c>
      <c r="EA475" s="240">
        <f t="shared" ca="1" si="980"/>
        <v>3.1676811003144878E-4</v>
      </c>
      <c r="EB475" s="240">
        <f t="shared" ca="1" si="981"/>
        <v>-2.4099096045282083E-4</v>
      </c>
      <c r="EC475" s="240">
        <f t="shared" ca="1" si="982"/>
        <v>1.3703910712278616E-4</v>
      </c>
      <c r="ED475" s="240">
        <f t="shared" ca="1" si="983"/>
        <v>-1.7065755566041373E-5</v>
      </c>
      <c r="EE475" s="240">
        <f t="shared" ca="1" si="984"/>
        <v>-1.0490278538064566E-4</v>
      </c>
      <c r="EF475" s="240">
        <f t="shared" ca="1" si="985"/>
        <v>2.1460694555865383E-4</v>
      </c>
      <c r="EG475" s="240">
        <f t="shared" ca="1" si="986"/>
        <v>-2.9922100649498349E-4</v>
      </c>
      <c r="EH475" s="240">
        <f t="shared" ca="1" si="987"/>
        <v>3.4885258012822614E-4</v>
      </c>
      <c r="EI475" s="240">
        <f t="shared" ca="1" si="988"/>
        <v>-3.5769914639204519E-4</v>
      </c>
      <c r="EJ475" s="240">
        <f t="shared" ca="1" si="989"/>
        <v>3.2472643668469975E-4</v>
      </c>
      <c r="EK475" s="240">
        <f t="shared" ca="1" si="990"/>
        <v>-2.5378935214496882E-4</v>
      </c>
      <c r="EL475" s="240">
        <f t="shared" ca="1" si="991"/>
        <v>1.5318127995279381E-4</v>
      </c>
      <c r="EM475" s="240">
        <f t="shared" ca="1" si="992"/>
        <v>-3.466449792839851E-5</v>
      </c>
      <c r="EN475" s="240">
        <f t="shared" ca="1" si="993"/>
        <v>-8.7904975358728764E-5</v>
      </c>
      <c r="EO475" s="240">
        <f t="shared" ca="1" si="994"/>
        <v>2.0019731362652196E-4</v>
      </c>
      <c r="EP475" s="240">
        <f t="shared" ca="1" si="995"/>
        <v>-2.8908420966255988E-4</v>
      </c>
      <c r="EQ475" s="240">
        <f t="shared" ca="1" si="996"/>
        <v>3.4417373026528908E-4</v>
      </c>
      <c r="ER475" s="240">
        <f t="shared" ca="1" si="997"/>
        <v>-3.5902525658380527E-4</v>
      </c>
      <c r="ES475" s="240">
        <f t="shared" ca="1" si="998"/>
        <v>3.3190246890930057E-4</v>
      </c>
      <c r="ET475" s="240">
        <f t="shared" ca="1" si="999"/>
        <v>-2.6597634305847764E-4</v>
      </c>
      <c r="EU475" s="240">
        <f t="shared" ca="1" si="1000"/>
        <v>1.689544256622816E-4</v>
      </c>
      <c r="EV475" s="240">
        <f t="shared" ca="1" si="1001"/>
        <v>-5.2179730478994692E-5</v>
      </c>
      <c r="EW475" s="240">
        <f t="shared" ca="1" si="1002"/>
        <v>-7.0695394551606203E-5</v>
      </c>
      <c r="EX475" s="240">
        <f t="shared" ca="1" si="1003"/>
        <v>1.8530538883066759E-4</v>
      </c>
      <c r="EY475" s="240">
        <f t="shared" ca="1" si="1004"/>
        <v>-2.7825098364827271E-4</v>
      </c>
      <c r="EZ475" s="240">
        <f t="shared" ca="1" si="1005"/>
        <v>3.3866573574008429E-4</v>
      </c>
      <c r="FA475" s="240">
        <f t="shared" ca="1" si="1006"/>
        <v>-3.594864434855584E-4</v>
      </c>
      <c r="FB475" s="240">
        <f t="shared" ca="1" si="1007"/>
        <v>3.3827891901507592E-4</v>
      </c>
      <c r="FC475" s="240">
        <f t="shared" ca="1" si="1008"/>
        <v>-2.7752257366478223E-4</v>
      </c>
      <c r="FD475" s="240">
        <f t="shared" ca="1" si="1009"/>
        <v>1.8432054536170745E-4</v>
      </c>
      <c r="FE475" s="240">
        <f t="shared" ca="1" si="1010"/>
        <v>-6.9569257488462366E-5</v>
      </c>
      <c r="FF475" s="240">
        <f t="shared" ca="1" si="1011"/>
        <v>-5.3315502346823536E-5</v>
      </c>
      <c r="FG475" s="240">
        <f t="shared" ca="1" si="1012"/>
        <v>1.6996704712226793E-4</v>
      </c>
      <c r="FH475" s="240">
        <f t="shared" ca="1" si="1013"/>
        <v>-2.6674742664246903E-4</v>
      </c>
      <c r="FI475" s="240">
        <f t="shared" ca="1" si="1014"/>
        <v>3.3234186579386666E-4</v>
      </c>
      <c r="FJ475" s="240">
        <f t="shared" ca="1" si="1015"/>
        <v>-3.5908159605766099E-4</v>
      </c>
      <c r="FK475" s="240">
        <f t="shared" ca="1" si="1016"/>
        <v>3.4384042557520988E-4</v>
      </c>
      <c r="FL475" s="240">
        <f t="shared" ca="1" si="1017"/>
        <v>-2.8840022808302172E-4</v>
      </c>
      <c r="FM475" s="240">
        <f t="shared" ca="1" si="1018"/>
        <v>1.9924262072278388E-4</v>
      </c>
      <c r="FN475" s="240">
        <f t="shared" ca="1" si="1019"/>
        <v>-8.6791186063093023E-5</v>
      </c>
      <c r="FO475" s="240">
        <f t="shared" ca="1" si="1020"/>
        <v>-3.5807168427000887E-5</v>
      </c>
      <c r="FP475" s="240">
        <f t="shared" ca="1" si="1021"/>
        <v>1.5421923990999563E-4</v>
      </c>
      <c r="FQ475" s="240">
        <f t="shared" ca="1" si="1022"/>
        <v>-2.5460125172158289E-4</v>
      </c>
      <c r="FR475" s="240">
        <f t="shared" ca="1" si="1023"/>
        <v>3.2521735518324191E-4</v>
      </c>
      <c r="FS475" s="240">
        <f t="shared" ca="1" si="1024"/>
        <v>-3.5781168961302742E-4</v>
      </c>
      <c r="FT475" s="240">
        <f t="shared" ca="1" si="1025"/>
        <v>3.4857359043326372E-4</v>
      </c>
      <c r="FU475" s="240">
        <f t="shared" ca="1" si="1026"/>
        <v>-2.9858310109093261E-4</v>
      </c>
      <c r="FV475" s="240">
        <f t="shared" ca="1" si="1027"/>
        <v>2.1368470315894655E-4</v>
      </c>
      <c r="FW475" s="240">
        <f t="shared" ca="1" si="1028"/>
        <v>-1.0380402706846802E-4</v>
      </c>
      <c r="FX475" s="240">
        <f t="shared" ca="1" si="1029"/>
        <v>-1.8212571902100046E-5</v>
      </c>
      <c r="FY475" s="240">
        <f t="shared" ca="1" si="1030"/>
        <v>1.3809990504077004E-4</v>
      </c>
      <c r="FZ475" s="240">
        <f t="shared" ca="1" si="1031"/>
        <v>-2.418417200848497E-4</v>
      </c>
      <c r="GA475" s="240">
        <f t="shared" ca="1" si="1032"/>
        <v>3.1730936747830462E-4</v>
      </c>
      <c r="GB475" s="240">
        <f t="shared" ca="1" si="1033"/>
        <v>-3.5567978346751333E-4</v>
      </c>
      <c r="GC475" s="240">
        <f t="shared" ca="1" si="1034"/>
        <v>3.5246701098052907E-4</v>
      </c>
      <c r="GD475" s="240">
        <f t="shared" ca="1" si="1035"/>
        <v>-3.0804666125552437E-4</v>
      </c>
      <c r="GE475" s="240">
        <f t="shared" ca="1" si="1036"/>
        <v>2.2761200042862982E-4</v>
      </c>
      <c r="GF475" s="240">
        <f t="shared" ca="1" si="1037"/>
        <v>-1.2056679508049592E-4</v>
      </c>
      <c r="GG475" s="240">
        <f t="shared" ca="1" si="1038"/>
        <v>-5.7409969627456985E-7</v>
      </c>
      <c r="GH475" s="240">
        <f t="shared" ca="1" si="1039"/>
        <v>1.2164787540419733E-4</v>
      </c>
      <c r="GI475" s="240">
        <f t="shared" ca="1" si="1040"/>
        <v>-2.2849957056158342E-4</v>
      </c>
      <c r="GJ475" s="240">
        <f t="shared" ca="1" si="1041"/>
        <v>3.0863695371409385E-4</v>
      </c>
      <c r="GK475" s="240">
        <f t="shared" ca="1" si="1042"/>
        <v>-3.5269101356975619E-4</v>
      </c>
      <c r="GL475" s="240">
        <f t="shared" ca="1" si="1043"/>
        <v>3.5551130762587815E-4</v>
      </c>
      <c r="GM475" s="240">
        <f t="shared" ca="1" si="1044"/>
        <v>-3.1676811003144092E-4</v>
      </c>
      <c r="GN475" s="240">
        <f t="shared" ca="1" si="1045"/>
        <v>2.4099096045280855E-4</v>
      </c>
      <c r="GO475" s="240">
        <f t="shared" ca="1" si="1046"/>
        <v>-1.3703910712278974E-4</v>
      </c>
      <c r="GP475" s="240">
        <f t="shared" ca="1" si="1047"/>
        <v>1.7065755566045243E-5</v>
      </c>
      <c r="GQ475" s="240">
        <f t="shared" ca="1" si="1048"/>
        <v>1.0490278538064196E-4</v>
      </c>
      <c r="GR475" s="240">
        <f t="shared" ca="1" si="1049"/>
        <v>-2.1460694555866712E-4</v>
      </c>
      <c r="GS475" s="240">
        <f t="shared" ca="1" si="1050"/>
        <v>2.9922100649499271E-4</v>
      </c>
      <c r="GT475" s="240">
        <f t="shared" ca="1" si="1051"/>
        <v>-3.4885258012823015E-4</v>
      </c>
      <c r="GU475" s="240">
        <f t="shared" ca="1" si="1052"/>
        <v>3.5769914639204563E-4</v>
      </c>
      <c r="GV475" s="240">
        <f t="shared" ca="1" si="1053"/>
        <v>-3.2472643668470143E-4</v>
      </c>
      <c r="GW475" s="240">
        <f t="shared" ca="1" si="1054"/>
        <v>2.5378935214497153E-4</v>
      </c>
      <c r="GX475" s="240">
        <f t="shared" ca="1" si="1055"/>
        <v>-1.5318127995277882E-4</v>
      </c>
      <c r="GY475" s="240">
        <f t="shared" ca="1" si="1056"/>
        <v>3.466449792838203E-5</v>
      </c>
      <c r="GZ475" s="240">
        <f t="shared" ca="1" si="1057"/>
        <v>8.7904975358744851E-5</v>
      </c>
      <c r="HA475" s="240">
        <f t="shared" ca="1" si="1058"/>
        <v>-2.0019731362651874E-4</v>
      </c>
      <c r="HB475" s="240">
        <f t="shared" ca="1" si="1059"/>
        <v>2.8908420966255761E-4</v>
      </c>
      <c r="HC475" s="240">
        <f t="shared" ca="1" si="1060"/>
        <v>-3.4417373026528794E-4</v>
      </c>
      <c r="HD475" s="240">
        <f t="shared" ca="1" si="1061"/>
        <v>3.5902525658380548E-4</v>
      </c>
      <c r="HE475" s="240">
        <f t="shared" ca="1" si="1062"/>
        <v>-3.3190246890929423E-4</v>
      </c>
      <c r="HF475" s="240">
        <f t="shared" ca="1" si="1063"/>
        <v>2.6597634305846647E-4</v>
      </c>
      <c r="HG475" s="240">
        <f t="shared" ca="1" si="1064"/>
        <v>-1.6895442566226699E-4</v>
      </c>
      <c r="HH475" s="240">
        <f t="shared" ca="1" si="1065"/>
        <v>5.2179730478998527E-5</v>
      </c>
      <c r="HI475" s="240">
        <f t="shared" ca="1" si="1066"/>
        <v>7.0695394551602408E-5</v>
      </c>
      <c r="HJ475" s="240">
        <f t="shared" ca="1" si="1067"/>
        <v>-1.8530538883066426E-4</v>
      </c>
      <c r="HK475" s="240">
        <f t="shared" ca="1" si="1068"/>
        <v>2.7825098364828323E-4</v>
      </c>
      <c r="HL475" s="240">
        <f t="shared" ca="1" si="1069"/>
        <v>-3.3866573574008988E-4</v>
      </c>
      <c r="HM475" s="240">
        <f t="shared" ca="1" si="1070"/>
        <v>3.594864434855584E-4</v>
      </c>
      <c r="HN475" s="240">
        <f t="shared" ca="1" si="1071"/>
        <v>-3.3827891901507722E-4</v>
      </c>
      <c r="HO475" s="240">
        <f t="shared" ca="1" si="1072"/>
        <v>2.7752257366478467E-4</v>
      </c>
      <c r="HP475" s="240">
        <f t="shared" ca="1" si="1073"/>
        <v>-1.8432054536171081E-4</v>
      </c>
      <c r="HQ475" s="240">
        <f t="shared" ca="1" si="1074"/>
        <v>6.9569257488446117E-5</v>
      </c>
      <c r="HR475" s="240">
        <f t="shared" ca="1" si="1075"/>
        <v>5.3315502346839907E-5</v>
      </c>
      <c r="HS475" s="240">
        <f t="shared" ca="1" si="1076"/>
        <v>-1.6996704712228254E-4</v>
      </c>
      <c r="HT475" s="240">
        <f t="shared" ca="1" si="1077"/>
        <v>2.6674742664246649E-4</v>
      </c>
      <c r="HU475" s="240">
        <f t="shared" ca="1" si="1078"/>
        <v>-3.323418657938652E-4</v>
      </c>
      <c r="HV475" s="240">
        <f t="shared" ca="1" si="1079"/>
        <v>3.5908159605766083E-4</v>
      </c>
      <c r="HW475" s="240">
        <f t="shared" ca="1" si="1080"/>
        <v>-3.4384042557520506E-4</v>
      </c>
      <c r="HX475" s="240">
        <f t="shared" ca="1" si="1081"/>
        <v>2.8840022808301186E-4</v>
      </c>
      <c r="HY475" s="240">
        <f t="shared" ca="1" si="1082"/>
        <v>-1.9924262072277009E-4</v>
      </c>
      <c r="HZ475" s="240">
        <f t="shared" ca="1" si="1083"/>
        <v>8.6791186063096777E-5</v>
      </c>
      <c r="IA475" s="240">
        <f t="shared" ca="1" si="1084"/>
        <v>3.5807168426997031E-5</v>
      </c>
      <c r="IB475" s="240">
        <f t="shared" ca="1" si="1085"/>
        <v>-1.5421923990999214E-4</v>
      </c>
      <c r="IC475" s="240">
        <f t="shared" ca="1" si="1086"/>
        <v>2.5460125172158013E-4</v>
      </c>
      <c r="ID475" s="240">
        <f t="shared" ca="1" si="1087"/>
        <v>-3.2521735518324896E-4</v>
      </c>
      <c r="IE475" s="240">
        <f t="shared" ca="1" si="1088"/>
        <v>-3.3892852262080487E-4</v>
      </c>
      <c r="IF475" s="240">
        <f t="shared" ca="1" si="1089"/>
        <v>-3.4857359043325971E-4</v>
      </c>
      <c r="IG475" s="240">
        <f t="shared" ca="1" si="1090"/>
        <v>2.9858310109093477E-4</v>
      </c>
      <c r="IH475" s="240">
        <f t="shared" ca="1" si="1091"/>
        <v>-2.1368470315894967E-4</v>
      </c>
      <c r="II475" s="240">
        <f t="shared" ca="1" si="1092"/>
        <v>1.0380402706847172E-4</v>
      </c>
      <c r="IJ475" s="240">
        <f t="shared" ca="1" si="1093"/>
        <v>1.821257190211658E-5</v>
      </c>
      <c r="IK475" s="240">
        <f t="shared" ca="1" si="1094"/>
        <v>-1.380999050407853E-4</v>
      </c>
      <c r="IL475" s="240">
        <f t="shared" ca="1" si="1095"/>
        <v>2.4184172008486198E-4</v>
      </c>
      <c r="IM475" s="240">
        <f t="shared" ca="1" si="1096"/>
        <v>-3.1730936747830277E-4</v>
      </c>
      <c r="IN475" s="240">
        <f t="shared" ca="1" si="1097"/>
        <v>3.5567978346751273E-4</v>
      </c>
      <c r="IO475" s="240">
        <f t="shared" ca="1" si="1098"/>
        <v>-3.5246701098052982E-4</v>
      </c>
      <c r="IP475" s="240">
        <f t="shared" ca="1" si="1099"/>
        <v>3.0804666125551581E-4</v>
      </c>
      <c r="IQ475" s="240">
        <f t="shared" ca="1" si="1100"/>
        <v>-2.2761200042861694E-4</v>
      </c>
      <c r="IR475" s="240">
        <f t="shared" ca="1" si="1101"/>
        <v>1.2056679508048032E-4</v>
      </c>
      <c r="IS475" s="240">
        <f t="shared" ca="1" si="1102"/>
        <v>5.7409969625026001E-7</v>
      </c>
      <c r="IT475" s="240">
        <f t="shared" ca="1" si="1103"/>
        <v>-1.2164787540417441E-4</v>
      </c>
      <c r="IU475" s="240">
        <f t="shared" ca="1" si="1104"/>
        <v>2.2849957056159624E-4</v>
      </c>
      <c r="IV475" s="240">
        <f t="shared" ca="1" si="1105"/>
        <v>-3.0863695371410237E-4</v>
      </c>
      <c r="IW475" s="240">
        <f t="shared" ca="1" si="1106"/>
        <v>3.5269101356975944E-4</v>
      </c>
      <c r="IX475" s="240">
        <f t="shared" ca="1" si="1107"/>
        <v>-3.5551130762587576E-4</v>
      </c>
      <c r="IY475" s="240">
        <f t="shared" ca="1" si="1108"/>
        <v>3.1676811003145247E-4</v>
      </c>
      <c r="IZ475" s="240">
        <f t="shared" ca="1" si="1109"/>
        <v>-2.409909604528266E-4</v>
      </c>
      <c r="JA475" s="240">
        <f t="shared" ca="1" si="1110"/>
        <v>1.3703910712277445E-4</v>
      </c>
      <c r="JB475" s="240">
        <f t="shared" ca="1" si="1111"/>
        <v>-1.7065755566028702E-5</v>
      </c>
    </row>
    <row r="476" spans="2:262">
      <c r="B476" s="248">
        <v>115</v>
      </c>
      <c r="C476" s="247">
        <f t="shared" si="1112"/>
        <v>2.2460937500000016E-3</v>
      </c>
      <c r="D476" s="244">
        <f t="shared" ca="1" si="855"/>
        <v>79.634436751283644</v>
      </c>
      <c r="E476" s="243">
        <f ca="1">DQ361</f>
        <v>-0.36556324871634926</v>
      </c>
      <c r="F476" s="242">
        <v>115</v>
      </c>
      <c r="G476" s="240">
        <f t="shared" ca="1" si="856"/>
        <v>-1.1833451967060754E-4</v>
      </c>
      <c r="H476" s="240">
        <f t="shared" ca="1" si="857"/>
        <v>2.5465510134062476E-4</v>
      </c>
      <c r="I476" s="240">
        <f t="shared" ca="1" si="858"/>
        <v>-3.652698704387901E-4</v>
      </c>
      <c r="J476" s="240">
        <f t="shared" ca="1" si="859"/>
        <v>4.3901296966577244E-4</v>
      </c>
      <c r="K476" s="240">
        <f t="shared" ca="1" si="860"/>
        <v>-4.6844050224818372E-4</v>
      </c>
      <c r="L476" s="240">
        <f t="shared" ca="1" si="861"/>
        <v>4.5058194596583992E-4</v>
      </c>
      <c r="M476" s="240">
        <f t="shared" ca="1" si="862"/>
        <v>-3.8724000847384469E-4</v>
      </c>
      <c r="N476" s="240">
        <f t="shared" ca="1" si="863"/>
        <v>2.8480865543216292E-4</v>
      </c>
      <c r="O476" s="240">
        <f t="shared" ca="1" si="864"/>
        <v>-1.536276803454565E-4</v>
      </c>
      <c r="P476" s="240">
        <f t="shared" ca="1" si="865"/>
        <v>6.938968182138428E-6</v>
      </c>
      <c r="Q476" s="240">
        <f t="shared" ca="1" si="866"/>
        <v>1.4045018867909874E-4</v>
      </c>
      <c r="R476" s="240">
        <f t="shared" ca="1" si="867"/>
        <v>-2.7366179242296668E-4</v>
      </c>
      <c r="S476" s="240">
        <f t="shared" ca="1" si="868"/>
        <v>3.7924897903531853E-4</v>
      </c>
      <c r="T476" s="240">
        <f t="shared" ca="1" si="869"/>
        <v>-4.4655339368737738E-4</v>
      </c>
      <c r="U476" s="241">
        <f t="shared" ca="1" si="870"/>
        <v>4.6878108385592588E-4</v>
      </c>
      <c r="V476" s="240">
        <f t="shared" ca="1" si="871"/>
        <v>-4.4368830561292025E-4</v>
      </c>
      <c r="W476" s="240">
        <f t="shared" ca="1" si="872"/>
        <v>3.7380801530216036E-4</v>
      </c>
      <c r="X476" s="240">
        <f t="shared" ca="1" si="873"/>
        <v>-2.6619418370898805E-4</v>
      </c>
      <c r="Y476" s="240">
        <f t="shared" ca="1" si="874"/>
        <v>1.3170974258113055E-4</v>
      </c>
      <c r="Z476" s="240">
        <f t="shared" ca="1" si="875"/>
        <v>1.606995923011475E-5</v>
      </c>
      <c r="AA476" s="240">
        <f t="shared" ca="1" si="876"/>
        <v>-1.6222750088108078E-4</v>
      </c>
      <c r="AB476" s="240">
        <f t="shared" ca="1" si="877"/>
        <v>2.9200920827741829E-4</v>
      </c>
      <c r="AC476" s="240">
        <f t="shared" ca="1" si="878"/>
        <v>-3.9231444362306217E-4</v>
      </c>
      <c r="AD476" s="240">
        <f t="shared" ca="1" si="879"/>
        <v>4.5301803147013267E-4</v>
      </c>
      <c r="AE476" s="240">
        <f t="shared" ca="1" si="880"/>
        <v>-4.6799233077228562E-4</v>
      </c>
      <c r="AF476" s="240">
        <f t="shared" ca="1" si="881"/>
        <v>4.3572578126927267E-4</v>
      </c>
      <c r="AG476" s="240">
        <f t="shared" ca="1" si="882"/>
        <v>-3.5947548587989778E-4</v>
      </c>
      <c r="AH476" s="240">
        <f t="shared" ca="1" si="883"/>
        <v>2.4693842688140705E-4</v>
      </c>
      <c r="AI476" s="240">
        <f t="shared" ca="1" si="884"/>
        <v>-1.0947450451051576E-4</v>
      </c>
      <c r="AJ476" s="240">
        <f t="shared" ca="1" si="885"/>
        <v>-3.9040172703018721E-5</v>
      </c>
      <c r="AK476" s="240">
        <f t="shared" ca="1" si="886"/>
        <v>1.8361399282398633E-4</v>
      </c>
      <c r="AL476" s="240">
        <f t="shared" ca="1" si="887"/>
        <v>-3.0965314837214629E-4</v>
      </c>
      <c r="AM476" s="240">
        <f t="shared" ca="1" si="888"/>
        <v>4.0443478835343289E-4</v>
      </c>
      <c r="AN476" s="240">
        <f t="shared" ca="1" si="889"/>
        <v>-4.5839130913538314E-4</v>
      </c>
      <c r="AO476" s="240">
        <f t="shared" ca="1" si="890"/>
        <v>4.6607614317252782E-4</v>
      </c>
      <c r="AP476" s="240">
        <f t="shared" ca="1" si="891"/>
        <v>-4.2671355535347637E-4</v>
      </c>
      <c r="AQ476" s="240">
        <f t="shared" ca="1" si="892"/>
        <v>3.4427694852582117E-4</v>
      </c>
      <c r="AR476" s="240">
        <f t="shared" ca="1" si="893"/>
        <v>-2.270877737542115E-4</v>
      </c>
      <c r="AS476" s="240">
        <f t="shared" ca="1" si="894"/>
        <v>8.6975532769697825E-5</v>
      </c>
      <c r="AT476" s="240">
        <f t="shared" ca="1" si="895"/>
        <v>6.1916334980369203E-5</v>
      </c>
      <c r="AU476" s="240">
        <f t="shared" ca="1" si="896"/>
        <v>-2.0455814257549568E-4</v>
      </c>
      <c r="AV476" s="240">
        <f t="shared" ca="1" si="897"/>
        <v>3.2655110691003335E-4</v>
      </c>
      <c r="AW476" s="240">
        <f t="shared" ca="1" si="898"/>
        <v>-4.1558081425435635E-4</v>
      </c>
      <c r="AX476" s="240">
        <f t="shared" ca="1" si="899"/>
        <v>4.6266028198658853E-4</v>
      </c>
      <c r="AY476" s="240">
        <f t="shared" ca="1" si="900"/>
        <v>-4.6303713732041965E-4</v>
      </c>
      <c r="AZ476" s="240">
        <f t="shared" ca="1" si="901"/>
        <v>4.166733391071433E-4</v>
      </c>
      <c r="BA476" s="240">
        <f t="shared" ca="1" si="902"/>
        <v>-3.2824901784764222E-4</v>
      </c>
      <c r="BB476" s="240">
        <f t="shared" ca="1" si="903"/>
        <v>2.0669004628950222E-4</v>
      </c>
      <c r="BC476" s="240">
        <f t="shared" ca="1" si="904"/>
        <v>-6.4267029352280724E-5</v>
      </c>
      <c r="BD476" s="240">
        <f t="shared" ca="1" si="905"/>
        <v>-8.4643335383521488E-5</v>
      </c>
      <c r="BE476" s="240">
        <f t="shared" ca="1" si="906"/>
        <v>2.2500949384436333E-4</v>
      </c>
      <c r="BF476" s="240">
        <f t="shared" ca="1" si="907"/>
        <v>-3.4266237522887508E-4</v>
      </c>
      <c r="BG476" s="240">
        <f t="shared" ca="1" si="908"/>
        <v>4.2572566957316076E-4</v>
      </c>
      <c r="BH476" s="240">
        <f t="shared" ca="1" si="909"/>
        <v>-4.6581466569423568E-4</v>
      </c>
      <c r="BI476" s="240">
        <f t="shared" ca="1" si="910"/>
        <v>4.5888263444724119E-4</v>
      </c>
      <c r="BJ476" s="240">
        <f t="shared" ca="1" si="911"/>
        <v>-4.0562932029062748E-4</v>
      </c>
      <c r="BK476" s="240">
        <f t="shared" ca="1" si="912"/>
        <v>3.1143030653425492E-4</v>
      </c>
      <c r="BL476" s="240">
        <f t="shared" ca="1" si="913"/>
        <v>-1.8579438439937768E-4</v>
      </c>
      <c r="BM476" s="240">
        <f t="shared" ca="1" si="914"/>
        <v>4.1403701032033662E-5</v>
      </c>
      <c r="BN476" s="240">
        <f t="shared" ca="1" si="915"/>
        <v>1.0716642257784783E-4</v>
      </c>
      <c r="BO476" s="240">
        <f t="shared" ca="1" si="916"/>
        <v>-2.4491877753405033E-4</v>
      </c>
      <c r="BP476" s="240">
        <f t="shared" ca="1" si="917"/>
        <v>3.5794813987210687E-4</v>
      </c>
      <c r="BQ476" s="240">
        <f t="shared" ca="1" si="918"/>
        <v>-4.3484491446479619E-4</v>
      </c>
      <c r="BR476" s="240">
        <f t="shared" ca="1" si="919"/>
        <v>4.6784686107167783E-4</v>
      </c>
      <c r="BS476" s="240">
        <f t="shared" ca="1" si="920"/>
        <v>-4.5362264311431017E-4</v>
      </c>
      <c r="BT476" s="240">
        <f t="shared" ca="1" si="921"/>
        <v>3.9360810491259238E-4</v>
      </c>
      <c r="BU476" s="240">
        <f t="shared" ca="1" si="922"/>
        <v>-2.9386133233434334E-4</v>
      </c>
      <c r="BV476" s="240">
        <f t="shared" ca="1" si="923"/>
        <v>1.6445112756355672E-4</v>
      </c>
      <c r="BW476" s="240">
        <f t="shared" ca="1" si="924"/>
        <v>-1.8440627569451256E-5</v>
      </c>
      <c r="BX476" s="240">
        <f t="shared" ca="1" si="925"/>
        <v>-1.2943133647352705E-4</v>
      </c>
      <c r="BY476" s="240">
        <f t="shared" ca="1" si="926"/>
        <v>2.6423803043631766E-4</v>
      </c>
      <c r="BZ476" s="240">
        <f t="shared" ca="1" si="927"/>
        <v>-3.7237157609384101E-4</v>
      </c>
      <c r="CA476" s="240">
        <f t="shared" ca="1" si="928"/>
        <v>4.4291657986957029E-4</v>
      </c>
      <c r="CB476" s="240">
        <f t="shared" ca="1" si="929"/>
        <v>-4.687519723822536E-4</v>
      </c>
      <c r="CC476" s="240">
        <f t="shared" ca="1" si="930"/>
        <v>4.4726983510146647E-4</v>
      </c>
      <c r="CD476" s="240">
        <f t="shared" ca="1" si="931"/>
        <v>-3.8063865313383189E-4</v>
      </c>
      <c r="CE476" s="240">
        <f t="shared" ca="1" si="932"/>
        <v>2.7558442044563588E-4</v>
      </c>
      <c r="CF476" s="240">
        <f t="shared" ca="1" si="933"/>
        <v>-1.4271169355722999E-4</v>
      </c>
      <c r="CG476" s="240">
        <f t="shared" ca="1" si="934"/>
        <v>-4.5668709801408646E-6</v>
      </c>
      <c r="CH476" s="240">
        <f t="shared" ca="1" si="935"/>
        <v>1.5138443894278258E-4</v>
      </c>
      <c r="CI476" s="240">
        <f t="shared" ca="1" si="936"/>
        <v>-2.8292071077873495E-4</v>
      </c>
      <c r="CJ476" s="240">
        <f t="shared" ca="1" si="937"/>
        <v>3.8589793657285899E-4</v>
      </c>
      <c r="CK476" s="240">
        <f t="shared" ca="1" si="938"/>
        <v>-4.4992122043853227E-4</v>
      </c>
      <c r="CL476" s="240">
        <f t="shared" ca="1" si="939"/>
        <v>4.6852781913353693E-4</v>
      </c>
      <c r="CM476" s="240">
        <f t="shared" ca="1" si="940"/>
        <v>-4.3983951487964849E-4</v>
      </c>
      <c r="CN476" s="240">
        <f t="shared" ca="1" si="941"/>
        <v>3.6675220949965566E-4</v>
      </c>
      <c r="CO476" s="240">
        <f t="shared" ca="1" si="942"/>
        <v>-2.5664360154971968E-4</v>
      </c>
      <c r="CP476" s="240">
        <f t="shared" ca="1" si="943"/>
        <v>1.2062845458105602E-4</v>
      </c>
      <c r="CQ476" s="240">
        <f t="shared" ca="1" si="944"/>
        <v>2.7563367537531185E-5</v>
      </c>
      <c r="CR476" s="240">
        <f t="shared" ca="1" si="945"/>
        <v>-1.7297284303891428E-4</v>
      </c>
      <c r="CS476" s="240">
        <f t="shared" ca="1" si="946"/>
        <v>3.0092181034795904E-4</v>
      </c>
      <c r="CT476" s="240">
        <f t="shared" ca="1" si="947"/>
        <v>-3.9849463512200609E-4</v>
      </c>
      <c r="CU476" s="240">
        <f t="shared" ca="1" si="948"/>
        <v>4.5584196137900951E-4</v>
      </c>
      <c r="CV476" s="240">
        <f t="shared" ca="1" si="949"/>
        <v>-4.6717494133033778E-4</v>
      </c>
      <c r="CW476" s="240">
        <f t="shared" ca="1" si="950"/>
        <v>4.3134958274109857E-4</v>
      </c>
      <c r="CX476" s="240">
        <f t="shared" ca="1" si="951"/>
        <v>-3.5198222766910338E-4</v>
      </c>
      <c r="CY476" s="240">
        <f t="shared" ca="1" si="952"/>
        <v>2.3708450573835667E-4</v>
      </c>
      <c r="CZ476" s="240">
        <f t="shared" ca="1" si="953"/>
        <v>-9.825461109197864E-5</v>
      </c>
      <c r="DA476" s="240">
        <f t="shared" ca="1" si="954"/>
        <v>-5.0493461528271017E-5</v>
      </c>
      <c r="DB476" s="240">
        <f t="shared" ca="1" si="955"/>
        <v>1.941445404055459E-4</v>
      </c>
      <c r="DC476" s="240">
        <f t="shared" ca="1" si="956"/>
        <v>-3.1819796291842738E-4</v>
      </c>
      <c r="DD476" s="240">
        <f t="shared" ca="1" si="957"/>
        <v>4.1013132519114359E-4</v>
      </c>
      <c r="DE476" s="240">
        <f t="shared" ca="1" si="958"/>
        <v>-4.6066453910748734E-4</v>
      </c>
      <c r="DF476" s="240">
        <f t="shared" ca="1" si="959"/>
        <v>4.6469659817378059E-4</v>
      </c>
      <c r="DG476" s="240">
        <f t="shared" ca="1" si="960"/>
        <v>-4.2182049167595868E-4</v>
      </c>
      <c r="DH476" s="240">
        <f t="shared" ca="1" si="961"/>
        <v>3.3636428982208546E-4</v>
      </c>
      <c r="DI476" s="240">
        <f t="shared" ca="1" si="962"/>
        <v>-2.1695425258650829E-4</v>
      </c>
      <c r="DJ476" s="240">
        <f t="shared" ca="1" si="963"/>
        <v>7.5644063638693026E-5</v>
      </c>
      <c r="DK476" s="240">
        <f t="shared" ca="1" si="964"/>
        <v>7.3301912347484245E-5</v>
      </c>
      <c r="DL476" s="240">
        <f t="shared" ca="1" si="965"/>
        <v>-2.1484852656928689E-4</v>
      </c>
      <c r="DM476" s="240">
        <f t="shared" ca="1" si="966"/>
        <v>3.3470754872537488E-4</v>
      </c>
      <c r="DN476" s="240">
        <f t="shared" ca="1" si="967"/>
        <v>-4.2077997297462175E-4</v>
      </c>
      <c r="DO476" s="240">
        <f t="shared" ca="1" si="968"/>
        <v>4.6437733561180281E-4</v>
      </c>
      <c r="DP476" s="240">
        <f t="shared" ca="1" si="969"/>
        <v>-4.6109876020961196E-4</v>
      </c>
      <c r="DQ476" s="240">
        <f t="shared" ca="1" si="970"/>
        <v>4.1127519809927213E-4</v>
      </c>
      <c r="DR476" s="240">
        <f t="shared" ca="1" si="971"/>
        <v>-3.1993602093887281E-4</v>
      </c>
      <c r="DS476" s="240">
        <f t="shared" ca="1" si="972"/>
        <v>1.9630133763725471E-4</v>
      </c>
      <c r="DT476" s="240">
        <f t="shared" ca="1" si="973"/>
        <v>-5.2851283010490693E-5</v>
      </c>
      <c r="DU476" s="240">
        <f t="shared" ca="1" si="974"/>
        <v>-9.5933772439336972E-5</v>
      </c>
      <c r="DV476" s="240">
        <f t="shared" ca="1" si="975"/>
        <v>2.3503492381399068E-4</v>
      </c>
      <c r="DW476" s="240">
        <f t="shared" ca="1" si="976"/>
        <v>-3.5041079473050591E-4</v>
      </c>
      <c r="DX476" s="240">
        <f t="shared" ca="1" si="977"/>
        <v>4.3041492494724353E-4</v>
      </c>
      <c r="DY476" s="240">
        <f t="shared" ca="1" si="978"/>
        <v>-4.669714064399828E-4</v>
      </c>
      <c r="DZ476" s="240">
        <f t="shared" ca="1" si="979"/>
        <v>4.5639009494461265E-4</v>
      </c>
      <c r="EA476" s="240">
        <f t="shared" ca="1" si="980"/>
        <v>-3.9973910654689932E-4</v>
      </c>
      <c r="EB476" s="240">
        <f t="shared" ca="1" si="981"/>
        <v>3.0273699815811357E-4</v>
      </c>
      <c r="EC476" s="240">
        <f t="shared" ca="1" si="982"/>
        <v>-1.7517551557164255E-4</v>
      </c>
      <c r="ED476" s="240">
        <f t="shared" ca="1" si="983"/>
        <v>2.9931179012264046E-5</v>
      </c>
      <c r="EE476" s="240">
        <f t="shared" ca="1" si="984"/>
        <v>1.1833451967060345E-4</v>
      </c>
      <c r="EF476" s="240">
        <f t="shared" ca="1" si="985"/>
        <v>-2.5465510134062188E-4</v>
      </c>
      <c r="EG476" s="240">
        <f t="shared" ca="1" si="986"/>
        <v>3.6526987043878853E-4</v>
      </c>
      <c r="EH476" s="240">
        <f t="shared" ca="1" si="987"/>
        <v>-4.3901296966577185E-4</v>
      </c>
      <c r="EI476" s="240">
        <f t="shared" ca="1" si="988"/>
        <v>4.6844050224818367E-4</v>
      </c>
      <c r="EJ476" s="240">
        <f t="shared" ca="1" si="989"/>
        <v>-4.5058194596583998E-4</v>
      </c>
      <c r="EK476" s="240">
        <f t="shared" ca="1" si="990"/>
        <v>3.8724000847384382E-4</v>
      </c>
      <c r="EL476" s="240">
        <f t="shared" ca="1" si="991"/>
        <v>-2.8480865543216167E-4</v>
      </c>
      <c r="EM476" s="240">
        <f t="shared" ca="1" si="992"/>
        <v>1.5362768034545498E-4</v>
      </c>
      <c r="EN476" s="240">
        <f t="shared" ca="1" si="993"/>
        <v>-6.9389681821351551E-6</v>
      </c>
      <c r="EO476" s="240">
        <f t="shared" ca="1" si="994"/>
        <v>-1.4045018867910345E-4</v>
      </c>
      <c r="EP476" s="240">
        <f t="shared" ca="1" si="995"/>
        <v>2.7366179242297063E-4</v>
      </c>
      <c r="EQ476" s="240">
        <f t="shared" ca="1" si="996"/>
        <v>-3.7924897903532145E-4</v>
      </c>
      <c r="ER476" s="240">
        <f t="shared" ca="1" si="997"/>
        <v>4.4655339368737987E-4</v>
      </c>
      <c r="ES476" s="240">
        <f t="shared" ca="1" si="998"/>
        <v>-4.6878108385592571E-4</v>
      </c>
      <c r="ET476" s="240">
        <f t="shared" ca="1" si="999"/>
        <v>4.4368830561291754E-4</v>
      </c>
      <c r="EU476" s="240">
        <f t="shared" ca="1" si="1000"/>
        <v>-3.7380801530217142E-4</v>
      </c>
      <c r="EV476" s="240">
        <f t="shared" ca="1" si="1001"/>
        <v>2.6619418370900323E-4</v>
      </c>
      <c r="EW476" s="240">
        <f t="shared" ca="1" si="1002"/>
        <v>-1.3170974258114499E-4</v>
      </c>
      <c r="EX476" s="240">
        <f t="shared" ca="1" si="1003"/>
        <v>-1.6069959230099707E-5</v>
      </c>
      <c r="EY476" s="240">
        <f t="shared" ca="1" si="1004"/>
        <v>1.6222750088106669E-4</v>
      </c>
      <c r="EZ476" s="240">
        <f t="shared" ca="1" si="1005"/>
        <v>-2.9200920827740913E-4</v>
      </c>
      <c r="FA476" s="240">
        <f t="shared" ca="1" si="1006"/>
        <v>3.9231444362305571E-4</v>
      </c>
      <c r="FB476" s="240">
        <f t="shared" ca="1" si="1007"/>
        <v>-4.5301803147012964E-4</v>
      </c>
      <c r="FC476" s="240">
        <f t="shared" ca="1" si="1008"/>
        <v>4.6799233077228622E-4</v>
      </c>
      <c r="FD476" s="240">
        <f t="shared" ca="1" si="1009"/>
        <v>-4.3572578126927695E-4</v>
      </c>
      <c r="FE476" s="240">
        <f t="shared" ca="1" si="1010"/>
        <v>3.5947548587990537E-4</v>
      </c>
      <c r="FF476" s="240">
        <f t="shared" ca="1" si="1011"/>
        <v>-2.4693842688141134E-4</v>
      </c>
      <c r="FG476" s="240">
        <f t="shared" ca="1" si="1012"/>
        <v>1.0947450451052068E-4</v>
      </c>
      <c r="FH476" s="240">
        <f t="shared" ca="1" si="1013"/>
        <v>3.9040172703013686E-5</v>
      </c>
      <c r="FI476" s="240">
        <f t="shared" ca="1" si="1014"/>
        <v>-1.8361399282398167E-4</v>
      </c>
      <c r="FJ476" s="240">
        <f t="shared" ca="1" si="1015"/>
        <v>3.0965314837214255E-4</v>
      </c>
      <c r="FK476" s="240">
        <f t="shared" ca="1" si="1016"/>
        <v>-4.0443478835343029E-4</v>
      </c>
      <c r="FL476" s="240">
        <f t="shared" ca="1" si="1017"/>
        <v>4.5839130913538206E-4</v>
      </c>
      <c r="FM476" s="240">
        <f t="shared" ca="1" si="1018"/>
        <v>-4.660761431725283E-4</v>
      </c>
      <c r="FN476" s="240">
        <f t="shared" ca="1" si="1019"/>
        <v>4.2671355535347843E-4</v>
      </c>
      <c r="FO476" s="240">
        <f t="shared" ca="1" si="1020"/>
        <v>-3.4427694852582008E-4</v>
      </c>
      <c r="FP476" s="240">
        <f t="shared" ca="1" si="1021"/>
        <v>2.2708777375421009E-4</v>
      </c>
      <c r="FQ476" s="240">
        <f t="shared" ca="1" si="1022"/>
        <v>-8.6975532769696239E-5</v>
      </c>
      <c r="FR476" s="240">
        <f t="shared" ca="1" si="1023"/>
        <v>-6.1916334980370789E-5</v>
      </c>
      <c r="FS476" s="240">
        <f t="shared" ca="1" si="1024"/>
        <v>2.0455814257549707E-4</v>
      </c>
      <c r="FT476" s="240">
        <f t="shared" ca="1" si="1025"/>
        <v>-3.2655110691003449E-4</v>
      </c>
      <c r="FU476" s="240">
        <f t="shared" ca="1" si="1026"/>
        <v>4.1558081425435706E-4</v>
      </c>
      <c r="FV476" s="240">
        <f t="shared" ca="1" si="1027"/>
        <v>-4.6266028198658989E-4</v>
      </c>
      <c r="FW476" s="240">
        <f t="shared" ca="1" si="1028"/>
        <v>4.6303713732041835E-4</v>
      </c>
      <c r="FX476" s="240">
        <f t="shared" ca="1" si="1029"/>
        <v>-4.166733391071395E-4</v>
      </c>
      <c r="FY476" s="240">
        <f t="shared" ca="1" si="1030"/>
        <v>3.2824901784763631E-4</v>
      </c>
      <c r="FZ476" s="240">
        <f t="shared" ca="1" si="1031"/>
        <v>-2.0669004628951876E-4</v>
      </c>
      <c r="GA476" s="240">
        <f t="shared" ca="1" si="1032"/>
        <v>6.4267029352298925E-5</v>
      </c>
      <c r="GB476" s="240">
        <f t="shared" ca="1" si="1033"/>
        <v>8.4643335383503422E-5</v>
      </c>
      <c r="GC476" s="240">
        <f t="shared" ca="1" si="1034"/>
        <v>-2.2500949384434725E-4</v>
      </c>
      <c r="GD476" s="240">
        <f t="shared" ca="1" si="1035"/>
        <v>3.4266237522886256E-4</v>
      </c>
      <c r="GE476" s="240">
        <f t="shared" ca="1" si="1036"/>
        <v>-4.2572566957315306E-4</v>
      </c>
      <c r="GF476" s="240">
        <f t="shared" ca="1" si="1037"/>
        <v>4.6581466569423362E-4</v>
      </c>
      <c r="GG476" s="240">
        <f t="shared" ca="1" si="1038"/>
        <v>-4.5888263444723951E-4</v>
      </c>
      <c r="GH476" s="240">
        <f t="shared" ca="1" si="1039"/>
        <v>4.0562932029063003E-4</v>
      </c>
      <c r="GI476" s="240">
        <f t="shared" ca="1" si="1040"/>
        <v>-3.1143030653423877E-4</v>
      </c>
      <c r="GJ476" s="240">
        <f t="shared" ca="1" si="1041"/>
        <v>1.8579438439938231E-4</v>
      </c>
      <c r="GK476" s="240">
        <f t="shared" ca="1" si="1042"/>
        <v>-4.1403701032012147E-5</v>
      </c>
      <c r="GL476" s="240">
        <f t="shared" ca="1" si="1043"/>
        <v>-1.0716642257784289E-4</v>
      </c>
      <c r="GM476" s="240">
        <f t="shared" ca="1" si="1044"/>
        <v>2.4491877753406871E-4</v>
      </c>
      <c r="GN476" s="240">
        <f t="shared" ca="1" si="1045"/>
        <v>-3.5794813987210361E-4</v>
      </c>
      <c r="GO476" s="240">
        <f t="shared" ca="1" si="1046"/>
        <v>4.3484491446480421E-4</v>
      </c>
      <c r="GP476" s="240">
        <f t="shared" ca="1" si="1047"/>
        <v>-4.6784686107167751E-4</v>
      </c>
      <c r="GQ476" s="240">
        <f t="shared" ca="1" si="1048"/>
        <v>4.5362264311431819E-4</v>
      </c>
      <c r="GR476" s="240">
        <f t="shared" ca="1" si="1049"/>
        <v>-3.9360810491259515E-4</v>
      </c>
      <c r="GS476" s="240">
        <f t="shared" ca="1" si="1050"/>
        <v>2.93861332334368E-4</v>
      </c>
      <c r="GT476" s="240">
        <f t="shared" ca="1" si="1051"/>
        <v>-1.6445112756356144E-4</v>
      </c>
      <c r="GU476" s="240">
        <f t="shared" ca="1" si="1052"/>
        <v>1.8440627569482935E-5</v>
      </c>
      <c r="GV476" s="240">
        <f t="shared" ca="1" si="1053"/>
        <v>1.294313364735222E-4</v>
      </c>
      <c r="GW476" s="240">
        <f t="shared" ca="1" si="1054"/>
        <v>-2.6423803043629148E-4</v>
      </c>
      <c r="GX476" s="240">
        <f t="shared" ca="1" si="1055"/>
        <v>3.7237157609383792E-4</v>
      </c>
      <c r="GY476" s="240">
        <f t="shared" ca="1" si="1056"/>
        <v>-4.4291657986956427E-4</v>
      </c>
      <c r="GZ476" s="240">
        <f t="shared" ca="1" si="1057"/>
        <v>4.6875197238225371E-4</v>
      </c>
      <c r="HA476" s="240">
        <f t="shared" ca="1" si="1058"/>
        <v>-4.47269835101472E-4</v>
      </c>
      <c r="HB476" s="240">
        <f t="shared" ca="1" si="1059"/>
        <v>3.8063865313382706E-4</v>
      </c>
      <c r="HC476" s="240">
        <f t="shared" ca="1" si="1060"/>
        <v>-2.7558442044565073E-4</v>
      </c>
      <c r="HD476" s="240">
        <f t="shared" ca="1" si="1061"/>
        <v>1.4271169355722211E-4</v>
      </c>
      <c r="HE476" s="240">
        <f t="shared" ca="1" si="1062"/>
        <v>4.5668709801224873E-6</v>
      </c>
      <c r="HF476" s="240">
        <f t="shared" ca="1" si="1063"/>
        <v>-1.5138443894279039E-4</v>
      </c>
      <c r="HG476" s="240">
        <f t="shared" ca="1" si="1064"/>
        <v>2.8292071077872026E-4</v>
      </c>
      <c r="HH476" s="240">
        <f t="shared" ca="1" si="1065"/>
        <v>-3.8589793657286365E-4</v>
      </c>
      <c r="HI476" s="240">
        <f t="shared" ca="1" si="1066"/>
        <v>4.4992122043852712E-4</v>
      </c>
      <c r="HJ476" s="240">
        <f t="shared" ca="1" si="1067"/>
        <v>-4.6852781913353666E-4</v>
      </c>
      <c r="HK476" s="240">
        <f t="shared" ca="1" si="1068"/>
        <v>4.3983951487965484E-4</v>
      </c>
      <c r="HL476" s="240">
        <f t="shared" ca="1" si="1069"/>
        <v>-3.6675220949965051E-4</v>
      </c>
      <c r="HM476" s="240">
        <f t="shared" ca="1" si="1070"/>
        <v>2.5664360154973502E-4</v>
      </c>
      <c r="HN476" s="240">
        <f t="shared" ca="1" si="1071"/>
        <v>-1.2062845458103515E-4</v>
      </c>
      <c r="HO476" s="240">
        <f t="shared" ca="1" si="1072"/>
        <v>-2.756336753752614E-5</v>
      </c>
      <c r="HP476" s="240">
        <f t="shared" ca="1" si="1073"/>
        <v>1.7297284303893437E-4</v>
      </c>
      <c r="HQ476" s="240">
        <f t="shared" ca="1" si="1074"/>
        <v>-3.0092181034795519E-4</v>
      </c>
      <c r="HR476" s="240">
        <f t="shared" ca="1" si="1075"/>
        <v>3.9849463512201747E-4</v>
      </c>
      <c r="HS476" s="240">
        <f t="shared" ca="1" si="1076"/>
        <v>-4.5584196137900826E-4</v>
      </c>
      <c r="HT476" s="240">
        <f t="shared" ca="1" si="1077"/>
        <v>4.6717494133033594E-4</v>
      </c>
      <c r="HU476" s="240">
        <f t="shared" ca="1" si="1078"/>
        <v>-4.3134958274110053E-4</v>
      </c>
      <c r="HV476" s="240">
        <f t="shared" ca="1" si="1079"/>
        <v>3.5198222766912436E-4</v>
      </c>
      <c r="HW476" s="240">
        <f t="shared" ca="1" si="1080"/>
        <v>-2.37084505738361E-4</v>
      </c>
      <c r="HX476" s="240">
        <f t="shared" ca="1" si="1081"/>
        <v>9.8254611092009634E-5</v>
      </c>
      <c r="HY476" s="240">
        <f t="shared" ca="1" si="1082"/>
        <v>5.0493461528265989E-5</v>
      </c>
      <c r="HZ476" s="240">
        <f t="shared" ca="1" si="1083"/>
        <v>-1.9414454040551704E-4</v>
      </c>
      <c r="IA476" s="240">
        <f t="shared" ca="1" si="1084"/>
        <v>3.181979629184237E-4</v>
      </c>
      <c r="IB476" s="240">
        <f t="shared" ca="1" si="1085"/>
        <v>-4.101313251911282E-4</v>
      </c>
      <c r="IC476" s="240">
        <f t="shared" ca="1" si="1086"/>
        <v>4.6066453910748647E-4</v>
      </c>
      <c r="ID476" s="240">
        <f t="shared" ca="1" si="1087"/>
        <v>-4.6469659817378471E-4</v>
      </c>
      <c r="IE476" s="240">
        <f t="shared" ca="1" si="1088"/>
        <v>-4.0313916152082081E-4</v>
      </c>
      <c r="IF476" s="240">
        <f t="shared" ca="1" si="1089"/>
        <v>-3.3636428982210752E-4</v>
      </c>
      <c r="IG476" s="240">
        <f t="shared" ca="1" si="1090"/>
        <v>2.1695425258651279E-4</v>
      </c>
      <c r="IH476" s="240">
        <f t="shared" ca="1" si="1091"/>
        <v>-7.5644063638724305E-5</v>
      </c>
      <c r="II476" s="240">
        <f t="shared" ca="1" si="1092"/>
        <v>-7.3301912347479257E-5</v>
      </c>
      <c r="IJ476" s="240">
        <f t="shared" ca="1" si="1093"/>
        <v>2.1484852656925872E-4</v>
      </c>
      <c r="IK476" s="240">
        <f t="shared" ca="1" si="1094"/>
        <v>-3.347075487253713E-4</v>
      </c>
      <c r="IL476" s="240">
        <f t="shared" ca="1" si="1095"/>
        <v>4.2077997297461958E-4</v>
      </c>
      <c r="IM476" s="240">
        <f t="shared" ca="1" si="1096"/>
        <v>-4.6437733561180579E-4</v>
      </c>
      <c r="IN476" s="240">
        <f t="shared" ca="1" si="1097"/>
        <v>4.6109876020961288E-4</v>
      </c>
      <c r="IO476" s="240">
        <f t="shared" ca="1" si="1098"/>
        <v>-4.1127519809926178E-4</v>
      </c>
      <c r="IP476" s="240">
        <f t="shared" ca="1" si="1099"/>
        <v>3.1993602093887649E-4</v>
      </c>
      <c r="IQ476" s="240">
        <f t="shared" ca="1" si="1100"/>
        <v>-1.9630133763723508E-4</v>
      </c>
      <c r="IR476" s="240">
        <f t="shared" ca="1" si="1101"/>
        <v>5.2851283010495707E-5</v>
      </c>
      <c r="IS476" s="240">
        <f t="shared" ca="1" si="1102"/>
        <v>9.5933772439358141E-5</v>
      </c>
      <c r="IT476" s="240">
        <f t="shared" ca="1" si="1103"/>
        <v>-2.3503492381398631E-4</v>
      </c>
      <c r="IU476" s="240">
        <f t="shared" ca="1" si="1104"/>
        <v>3.5041079473052022E-4</v>
      </c>
      <c r="IV476" s="240">
        <f t="shared" ca="1" si="1105"/>
        <v>-4.3041492494724152E-4</v>
      </c>
      <c r="IW476" s="240">
        <f t="shared" ca="1" si="1106"/>
        <v>4.6697140643998475E-4</v>
      </c>
      <c r="IX476" s="240">
        <f t="shared" ca="1" si="1107"/>
        <v>-4.5639009494461373E-4</v>
      </c>
      <c r="IY476" s="240">
        <f t="shared" ca="1" si="1108"/>
        <v>3.9973910654688804E-4</v>
      </c>
      <c r="IZ476" s="240">
        <f t="shared" ca="1" si="1109"/>
        <v>-3.0273699815811742E-4</v>
      </c>
      <c r="JA476" s="240">
        <f t="shared" ca="1" si="1110"/>
        <v>1.7517551557162252E-4</v>
      </c>
      <c r="JB476" s="240">
        <f t="shared" ca="1" si="1111"/>
        <v>-2.9931179012269087E-5</v>
      </c>
    </row>
    <row r="477" spans="2:262">
      <c r="B477" s="248">
        <v>116</v>
      </c>
      <c r="C477" s="247">
        <f t="shared" si="1112"/>
        <v>2.2656250000000016E-3</v>
      </c>
      <c r="D477" s="244">
        <f t="shared" ca="1" si="855"/>
        <v>79.635851690367659</v>
      </c>
      <c r="E477" s="243">
        <f ca="1">DR361</f>
        <v>-0.36414830963233935</v>
      </c>
      <c r="F477" s="242">
        <v>116</v>
      </c>
      <c r="G477" s="240">
        <f t="shared" ca="1" si="856"/>
        <v>-9.3580714959364697E-5</v>
      </c>
      <c r="H477" s="240">
        <f t="shared" ca="1" si="857"/>
        <v>1.9739867067099863E-4</v>
      </c>
      <c r="I477" s="240">
        <f t="shared" ca="1" si="858"/>
        <v>-2.8421678541062993E-4</v>
      </c>
      <c r="J477" s="240">
        <f t="shared" ca="1" si="859"/>
        <v>3.4655834143215562E-4</v>
      </c>
      <c r="K477" s="240">
        <f t="shared" ca="1" si="860"/>
        <v>-3.7905452579113918E-4</v>
      </c>
      <c r="L477" s="240">
        <f t="shared" ca="1" si="861"/>
        <v>3.7890678891061628E-4</v>
      </c>
      <c r="M477" s="240">
        <f t="shared" ca="1" si="862"/>
        <v>-3.4612785379153753E-4</v>
      </c>
      <c r="N477" s="240">
        <f t="shared" ca="1" si="863"/>
        <v>2.8354062031646956E-4</v>
      </c>
      <c r="O477" s="240">
        <f t="shared" ca="1" si="864"/>
        <v>-1.9653505900718481E-4</v>
      </c>
      <c r="P477" s="240">
        <f t="shared" ca="1" si="865"/>
        <v>9.2604030382500426E-5</v>
      </c>
      <c r="Q477" s="240">
        <f t="shared" ca="1" si="866"/>
        <v>1.9301995158414869E-5</v>
      </c>
      <c r="R477" s="240">
        <f t="shared" ca="1" si="867"/>
        <v>-1.2954574583689038E-4</v>
      </c>
      <c r="S477" s="240">
        <f t="shared" ca="1" si="868"/>
        <v>2.2863310386925042E-4</v>
      </c>
      <c r="T477" s="240">
        <f t="shared" ca="1" si="869"/>
        <v>-3.0803073251538466E-4</v>
      </c>
      <c r="U477" s="241">
        <f t="shared" ca="1" si="870"/>
        <v>3.6090096130897062E-4</v>
      </c>
      <c r="V477" s="240">
        <f t="shared" ca="1" si="871"/>
        <v>-3.8269064164678202E-4</v>
      </c>
      <c r="W477" s="240">
        <f t="shared" ca="1" si="872"/>
        <v>3.7152326088912163E-4</v>
      </c>
      <c r="X477" s="240">
        <f t="shared" ca="1" si="873"/>
        <v>-3.2836054636834031E-4</v>
      </c>
      <c r="Y477" s="240">
        <f t="shared" ca="1" si="874"/>
        <v>2.5691964207674083E-4</v>
      </c>
      <c r="Z477" s="240">
        <f t="shared" ca="1" si="875"/>
        <v>-1.6335299072189037E-4</v>
      </c>
      <c r="AA477" s="240">
        <f t="shared" ca="1" si="876"/>
        <v>5.571848949178891E-5</v>
      </c>
      <c r="AB477" s="240">
        <f t="shared" ca="1" si="877"/>
        <v>5.6714450640359805E-5</v>
      </c>
      <c r="AC477" s="240">
        <f t="shared" ca="1" si="878"/>
        <v>-1.642631803650939E-4</v>
      </c>
      <c r="AD477" s="240">
        <f t="shared" ca="1" si="879"/>
        <v>2.5766567529367365E-4</v>
      </c>
      <c r="AE477" s="240">
        <f t="shared" ca="1" si="880"/>
        <v>-3.2887817527929011E-4</v>
      </c>
      <c r="AF477" s="240">
        <f t="shared" ca="1" si="881"/>
        <v>3.717679076398467E-4</v>
      </c>
      <c r="AG477" s="240">
        <f t="shared" ca="1" si="882"/>
        <v>-3.8264123742338149E-4</v>
      </c>
      <c r="AH477" s="240">
        <f t="shared" ca="1" si="883"/>
        <v>3.6056176076999059E-4</v>
      </c>
      <c r="AI477" s="240">
        <f t="shared" ca="1" si="884"/>
        <v>-3.0743094738348105E-4</v>
      </c>
      <c r="AJ477" s="240">
        <f t="shared" ca="1" si="885"/>
        <v>2.2782438723724835E-4</v>
      </c>
      <c r="AK477" s="240">
        <f t="shared" ca="1" si="886"/>
        <v>-1.2859774383811343E-4</v>
      </c>
      <c r="AL477" s="240">
        <f t="shared" ca="1" si="887"/>
        <v>1.8296349088449481E-5</v>
      </c>
      <c r="AM477" s="240">
        <f t="shared" ca="1" si="888"/>
        <v>9.3580714959364358E-5</v>
      </c>
      <c r="AN477" s="240">
        <f t="shared" ca="1" si="889"/>
        <v>-1.9739867067099806E-4</v>
      </c>
      <c r="AO477" s="240">
        <f t="shared" ca="1" si="890"/>
        <v>2.8421678541062901E-4</v>
      </c>
      <c r="AP477" s="240">
        <f t="shared" ca="1" si="891"/>
        <v>-3.4655834143215502E-4</v>
      </c>
      <c r="AQ477" s="240">
        <f t="shared" ca="1" si="892"/>
        <v>3.7905452579113901E-4</v>
      </c>
      <c r="AR477" s="240">
        <f t="shared" ca="1" si="893"/>
        <v>-3.7890678891061666E-4</v>
      </c>
      <c r="AS477" s="240">
        <f t="shared" ca="1" si="894"/>
        <v>3.4612785379153866E-4</v>
      </c>
      <c r="AT477" s="240">
        <f t="shared" ca="1" si="895"/>
        <v>-2.8354062031647135E-4</v>
      </c>
      <c r="AU477" s="240">
        <f t="shared" ca="1" si="896"/>
        <v>1.9653505900718246E-4</v>
      </c>
      <c r="AV477" s="240">
        <f t="shared" ca="1" si="897"/>
        <v>-9.260403038249777E-5</v>
      </c>
      <c r="AW477" s="240">
        <f t="shared" ca="1" si="898"/>
        <v>-1.9301995158416221E-5</v>
      </c>
      <c r="AX477" s="240">
        <f t="shared" ca="1" si="899"/>
        <v>1.2954574583689038E-4</v>
      </c>
      <c r="AY477" s="240">
        <f t="shared" ca="1" si="900"/>
        <v>-2.2863310386925042E-4</v>
      </c>
      <c r="AZ477" s="240">
        <f t="shared" ca="1" si="901"/>
        <v>3.0803073251538146E-4</v>
      </c>
      <c r="BA477" s="240">
        <f t="shared" ca="1" si="902"/>
        <v>-3.6090096130897062E-4</v>
      </c>
      <c r="BB477" s="240">
        <f t="shared" ca="1" si="903"/>
        <v>3.8269064164678229E-4</v>
      </c>
      <c r="BC477" s="240">
        <f t="shared" ca="1" si="904"/>
        <v>-3.7152326088912163E-4</v>
      </c>
      <c r="BD477" s="240">
        <f t="shared" ca="1" si="905"/>
        <v>3.2836054636833754E-4</v>
      </c>
      <c r="BE477" s="240">
        <f t="shared" ca="1" si="906"/>
        <v>-2.5691964207674083E-4</v>
      </c>
      <c r="BF477" s="240">
        <f t="shared" ca="1" si="907"/>
        <v>1.6335299072188543E-4</v>
      </c>
      <c r="BG477" s="240">
        <f t="shared" ca="1" si="908"/>
        <v>-5.57184894917916E-5</v>
      </c>
      <c r="BH477" s="240">
        <f t="shared" ca="1" si="909"/>
        <v>-5.6714450640362509E-5</v>
      </c>
      <c r="BI477" s="240">
        <f t="shared" ca="1" si="910"/>
        <v>1.642631803650939E-4</v>
      </c>
      <c r="BJ477" s="240">
        <f t="shared" ca="1" si="911"/>
        <v>-2.5766567529367365E-4</v>
      </c>
      <c r="BK477" s="240">
        <f t="shared" ca="1" si="912"/>
        <v>3.2887817527928729E-4</v>
      </c>
      <c r="BL477" s="240">
        <f t="shared" ca="1" si="913"/>
        <v>-3.717679076398467E-4</v>
      </c>
      <c r="BM477" s="240">
        <f t="shared" ca="1" si="914"/>
        <v>3.8264123742338182E-4</v>
      </c>
      <c r="BN477" s="240">
        <f t="shared" ca="1" si="915"/>
        <v>-3.6056176076999059E-4</v>
      </c>
      <c r="BO477" s="240">
        <f t="shared" ca="1" si="916"/>
        <v>3.074309473834843E-4</v>
      </c>
      <c r="BP477" s="240">
        <f t="shared" ca="1" si="917"/>
        <v>-2.2782438723724835E-4</v>
      </c>
      <c r="BQ477" s="240">
        <f t="shared" ca="1" si="918"/>
        <v>1.2859774383811858E-4</v>
      </c>
      <c r="BR477" s="240">
        <f t="shared" ca="1" si="919"/>
        <v>-1.8296349088449481E-5</v>
      </c>
      <c r="BS477" s="240">
        <f t="shared" ca="1" si="920"/>
        <v>-9.358071495936963E-5</v>
      </c>
      <c r="BT477" s="240">
        <f t="shared" ca="1" si="921"/>
        <v>1.9739867067099806E-4</v>
      </c>
      <c r="BU477" s="240">
        <f t="shared" ca="1" si="922"/>
        <v>-2.8421678541063269E-4</v>
      </c>
      <c r="BV477" s="240">
        <f t="shared" ca="1" si="923"/>
        <v>3.4655834143215502E-4</v>
      </c>
      <c r="BW477" s="240">
        <f t="shared" ca="1" si="924"/>
        <v>-3.7905452579113977E-4</v>
      </c>
      <c r="BX477" s="240">
        <f t="shared" ca="1" si="925"/>
        <v>3.7890678891061666E-4</v>
      </c>
      <c r="BY477" s="240">
        <f t="shared" ca="1" si="926"/>
        <v>-3.4612785379153639E-4</v>
      </c>
      <c r="BZ477" s="240">
        <f t="shared" ca="1" si="927"/>
        <v>2.8354062031647135E-4</v>
      </c>
      <c r="CA477" s="240">
        <f t="shared" ca="1" si="928"/>
        <v>-1.9653505900718246E-4</v>
      </c>
      <c r="CB477" s="240">
        <f t="shared" ca="1" si="929"/>
        <v>9.2604030382503083E-5</v>
      </c>
      <c r="CC477" s="240">
        <f t="shared" ca="1" si="930"/>
        <v>1.9301995158416221E-5</v>
      </c>
      <c r="CD477" s="240">
        <f t="shared" ca="1" si="931"/>
        <v>-1.2954574583688523E-4</v>
      </c>
      <c r="CE477" s="240">
        <f t="shared" ca="1" si="932"/>
        <v>2.2863310386925042E-4</v>
      </c>
      <c r="CF477" s="240">
        <f t="shared" ca="1" si="933"/>
        <v>-3.0803073251538146E-4</v>
      </c>
      <c r="CG477" s="240">
        <f t="shared" ca="1" si="934"/>
        <v>3.6090096130897062E-4</v>
      </c>
      <c r="CH477" s="240">
        <f t="shared" ca="1" si="935"/>
        <v>-3.8269064164678175E-4</v>
      </c>
      <c r="CI477" s="240">
        <f t="shared" ca="1" si="936"/>
        <v>3.7152326088912163E-4</v>
      </c>
      <c r="CJ477" s="240">
        <f t="shared" ca="1" si="937"/>
        <v>-3.2836054636833754E-4</v>
      </c>
      <c r="CK477" s="240">
        <f t="shared" ca="1" si="938"/>
        <v>2.5691964207674083E-4</v>
      </c>
      <c r="CL477" s="240">
        <f t="shared" ca="1" si="939"/>
        <v>-1.6335299072188543E-4</v>
      </c>
      <c r="CM477" s="240">
        <f t="shared" ca="1" si="940"/>
        <v>5.57184894917916E-5</v>
      </c>
      <c r="CN477" s="240">
        <f t="shared" ca="1" si="941"/>
        <v>5.6714450640362509E-5</v>
      </c>
      <c r="CO477" s="240">
        <f t="shared" ca="1" si="942"/>
        <v>-1.642631803650939E-4</v>
      </c>
      <c r="CP477" s="240">
        <f t="shared" ca="1" si="943"/>
        <v>2.5766567529367365E-4</v>
      </c>
      <c r="CQ477" s="240">
        <f t="shared" ca="1" si="944"/>
        <v>-3.2887817527928729E-4</v>
      </c>
      <c r="CR477" s="240">
        <f t="shared" ca="1" si="945"/>
        <v>3.717679076398467E-4</v>
      </c>
      <c r="CS477" s="240">
        <f t="shared" ca="1" si="946"/>
        <v>-3.8264123742338182E-4</v>
      </c>
      <c r="CT477" s="240">
        <f t="shared" ca="1" si="947"/>
        <v>3.6056176076999428E-4</v>
      </c>
      <c r="CU477" s="240">
        <f t="shared" ca="1" si="948"/>
        <v>-3.074309473834778E-4</v>
      </c>
      <c r="CV477" s="240">
        <f t="shared" ca="1" si="949"/>
        <v>2.2782438723724835E-4</v>
      </c>
      <c r="CW477" s="240">
        <f t="shared" ca="1" si="950"/>
        <v>-1.2859774383811858E-4</v>
      </c>
      <c r="CX477" s="240">
        <f t="shared" ca="1" si="951"/>
        <v>1.8296349088438605E-5</v>
      </c>
      <c r="CY477" s="240">
        <f t="shared" ca="1" si="952"/>
        <v>9.358071495936963E-5</v>
      </c>
      <c r="CZ477" s="240">
        <f t="shared" ca="1" si="953"/>
        <v>-1.9739867067099806E-4</v>
      </c>
      <c r="DA477" s="240">
        <f t="shared" ca="1" si="954"/>
        <v>2.8421678541062532E-4</v>
      </c>
      <c r="DB477" s="240">
        <f t="shared" ca="1" si="955"/>
        <v>-3.4655834143215968E-4</v>
      </c>
      <c r="DC477" s="240">
        <f t="shared" ca="1" si="956"/>
        <v>3.7905452579113977E-4</v>
      </c>
      <c r="DD477" s="240">
        <f t="shared" ca="1" si="957"/>
        <v>-3.7890678891061666E-4</v>
      </c>
      <c r="DE477" s="240">
        <f t="shared" ca="1" si="958"/>
        <v>3.4612785379154099E-4</v>
      </c>
      <c r="DF477" s="240">
        <f t="shared" ca="1" si="959"/>
        <v>-2.8354062031646403E-4</v>
      </c>
      <c r="DG477" s="240">
        <f t="shared" ca="1" si="960"/>
        <v>1.9653505900718246E-4</v>
      </c>
      <c r="DH477" s="240">
        <f t="shared" ca="1" si="961"/>
        <v>-9.2604030382503083E-5</v>
      </c>
      <c r="DI477" s="240">
        <f t="shared" ca="1" si="962"/>
        <v>-1.9301995158405348E-5</v>
      </c>
      <c r="DJ477" s="240">
        <f t="shared" ca="1" si="963"/>
        <v>1.2954574583689551E-4</v>
      </c>
      <c r="DK477" s="240">
        <f t="shared" ca="1" si="964"/>
        <v>-2.2863310386925042E-4</v>
      </c>
      <c r="DL477" s="240">
        <f t="shared" ca="1" si="965"/>
        <v>3.0803073251538146E-4</v>
      </c>
      <c r="DM477" s="240">
        <f t="shared" ca="1" si="966"/>
        <v>-3.6090096130896694E-4</v>
      </c>
      <c r="DN477" s="240">
        <f t="shared" ca="1" si="967"/>
        <v>3.8269064164678229E-4</v>
      </c>
      <c r="DO477" s="240">
        <f t="shared" ca="1" si="968"/>
        <v>-3.7152326088912163E-4</v>
      </c>
      <c r="DP477" s="240">
        <f t="shared" ca="1" si="969"/>
        <v>3.2836054636834313E-4</v>
      </c>
      <c r="DQ477" s="240">
        <f t="shared" ca="1" si="970"/>
        <v>-2.5691964207673275E-4</v>
      </c>
      <c r="DR477" s="240">
        <f t="shared" ca="1" si="971"/>
        <v>1.6335299072188543E-4</v>
      </c>
      <c r="DS477" s="240">
        <f t="shared" ca="1" si="972"/>
        <v>-5.57184894917916E-5</v>
      </c>
      <c r="DT477" s="240">
        <f t="shared" ca="1" si="973"/>
        <v>-5.6714450640351735E-5</v>
      </c>
      <c r="DU477" s="240">
        <f t="shared" ca="1" si="974"/>
        <v>1.6426318036510371E-4</v>
      </c>
      <c r="DV477" s="240">
        <f t="shared" ca="1" si="975"/>
        <v>-2.5766567529367365E-4</v>
      </c>
      <c r="DW477" s="240">
        <f t="shared" ca="1" si="976"/>
        <v>3.2887817527928729E-4</v>
      </c>
      <c r="DX477" s="240">
        <f t="shared" ca="1" si="977"/>
        <v>-3.7176790763984404E-4</v>
      </c>
      <c r="DY477" s="240">
        <f t="shared" ca="1" si="978"/>
        <v>3.8264123742338122E-4</v>
      </c>
      <c r="DZ477" s="240">
        <f t="shared" ca="1" si="979"/>
        <v>-3.6056176076999059E-4</v>
      </c>
      <c r="EA477" s="240">
        <f t="shared" ca="1" si="980"/>
        <v>3.074309473834843E-4</v>
      </c>
      <c r="EB477" s="240">
        <f t="shared" ca="1" si="981"/>
        <v>-2.278243872372571E-4</v>
      </c>
      <c r="EC477" s="240">
        <f t="shared" ca="1" si="982"/>
        <v>1.2859774383810831E-4</v>
      </c>
      <c r="ED477" s="240">
        <f t="shared" ca="1" si="983"/>
        <v>-1.8296349088449481E-5</v>
      </c>
      <c r="EE477" s="240">
        <f t="shared" ca="1" si="984"/>
        <v>-9.3580714959359086E-5</v>
      </c>
      <c r="EF477" s="240">
        <f t="shared" ca="1" si="985"/>
        <v>1.9739867067100741E-4</v>
      </c>
      <c r="EG477" s="240">
        <f t="shared" ca="1" si="986"/>
        <v>-2.8421678541063269E-4</v>
      </c>
      <c r="EH477" s="240">
        <f t="shared" ca="1" si="987"/>
        <v>3.4655834143215502E-4</v>
      </c>
      <c r="EI477" s="240">
        <f t="shared" ca="1" si="988"/>
        <v>-3.790545257911382E-4</v>
      </c>
      <c r="EJ477" s="240">
        <f t="shared" ca="1" si="989"/>
        <v>3.7890678891061509E-4</v>
      </c>
      <c r="EK477" s="240">
        <f t="shared" ca="1" si="990"/>
        <v>-3.4612785379153639E-4</v>
      </c>
      <c r="EL477" s="240">
        <f t="shared" ca="1" si="991"/>
        <v>2.8354062031647135E-4</v>
      </c>
      <c r="EM477" s="240">
        <f t="shared" ca="1" si="992"/>
        <v>-1.9653505900719183E-4</v>
      </c>
      <c r="EN477" s="240">
        <f t="shared" ca="1" si="993"/>
        <v>9.2604030382492498E-5</v>
      </c>
      <c r="EO477" s="240">
        <f t="shared" ca="1" si="994"/>
        <v>1.9301995158416221E-5</v>
      </c>
      <c r="EP477" s="240">
        <f t="shared" ca="1" si="995"/>
        <v>-1.2954574583688523E-4</v>
      </c>
      <c r="EQ477" s="240">
        <f t="shared" ca="1" si="996"/>
        <v>2.2863310386924166E-4</v>
      </c>
      <c r="ER477" s="240">
        <f t="shared" ca="1" si="997"/>
        <v>-3.0803073251538791E-4</v>
      </c>
      <c r="ES477" s="240">
        <f t="shared" ca="1" si="998"/>
        <v>3.6090096130897062E-4</v>
      </c>
      <c r="ET477" s="240">
        <f t="shared" ca="1" si="999"/>
        <v>-3.8269064164678175E-4</v>
      </c>
      <c r="EU477" s="240">
        <f t="shared" ca="1" si="1000"/>
        <v>3.7152326088911892E-4</v>
      </c>
      <c r="EV477" s="240">
        <f t="shared" ca="1" si="1001"/>
        <v>-3.2836054636833754E-4</v>
      </c>
      <c r="EW477" s="240">
        <f t="shared" ca="1" si="1002"/>
        <v>2.5691964207674083E-4</v>
      </c>
      <c r="EX477" s="240">
        <f t="shared" ca="1" si="1003"/>
        <v>-1.6335299072189527E-4</v>
      </c>
      <c r="EY477" s="240">
        <f t="shared" ca="1" si="1004"/>
        <v>5.5718489491780833E-5</v>
      </c>
      <c r="EZ477" s="240">
        <f t="shared" ca="1" si="1005"/>
        <v>5.6714450640362509E-5</v>
      </c>
      <c r="FA477" s="240">
        <f t="shared" ca="1" si="1006"/>
        <v>-1.642631803650939E-4</v>
      </c>
      <c r="FB477" s="240">
        <f t="shared" ca="1" si="1007"/>
        <v>2.5766567529366557E-4</v>
      </c>
      <c r="FC477" s="240">
        <f t="shared" ca="1" si="1008"/>
        <v>-3.2887817527929287E-4</v>
      </c>
      <c r="FD477" s="240">
        <f t="shared" ca="1" si="1009"/>
        <v>3.717679076398467E-4</v>
      </c>
      <c r="FE477" s="240">
        <f t="shared" ca="1" si="1010"/>
        <v>-3.8264123742338182E-4</v>
      </c>
      <c r="FF477" s="240">
        <f t="shared" ca="1" si="1011"/>
        <v>3.6056176076999428E-4</v>
      </c>
      <c r="FG477" s="240">
        <f t="shared" ca="1" si="1012"/>
        <v>-3.074309473834778E-4</v>
      </c>
      <c r="FH477" s="240">
        <f t="shared" ca="1" si="1013"/>
        <v>2.2782438723724835E-4</v>
      </c>
      <c r="FI477" s="240">
        <f t="shared" ca="1" si="1014"/>
        <v>-1.2859774383811858E-4</v>
      </c>
      <c r="FJ477" s="240">
        <f t="shared" ca="1" si="1015"/>
        <v>1.8296349088460357E-5</v>
      </c>
      <c r="FK477" s="240">
        <f t="shared" ca="1" si="1016"/>
        <v>9.358071495936963E-5</v>
      </c>
      <c r="FL477" s="240">
        <f t="shared" ca="1" si="1017"/>
        <v>-1.9739867067099806E-4</v>
      </c>
      <c r="FM477" s="240">
        <f t="shared" ca="1" si="1018"/>
        <v>2.8421678541062532E-4</v>
      </c>
      <c r="FN477" s="240">
        <f t="shared" ca="1" si="1019"/>
        <v>-3.4655834143215968E-4</v>
      </c>
      <c r="FO477" s="240">
        <f t="shared" ca="1" si="1020"/>
        <v>3.7905452579113977E-4</v>
      </c>
      <c r="FP477" s="240">
        <f t="shared" ca="1" si="1021"/>
        <v>-3.7890678891061666E-4</v>
      </c>
      <c r="FQ477" s="240">
        <f t="shared" ca="1" si="1022"/>
        <v>3.4612785379154099E-4</v>
      </c>
      <c r="FR477" s="240">
        <f t="shared" ca="1" si="1023"/>
        <v>-2.8354062031646403E-4</v>
      </c>
      <c r="FS477" s="240">
        <f t="shared" ca="1" si="1024"/>
        <v>1.9653505900718246E-4</v>
      </c>
      <c r="FT477" s="240">
        <f t="shared" ca="1" si="1025"/>
        <v>-9.2604030382503083E-5</v>
      </c>
      <c r="FU477" s="240">
        <f t="shared" ca="1" si="1026"/>
        <v>-1.9301995158405348E-5</v>
      </c>
      <c r="FV477" s="240">
        <f t="shared" ca="1" si="1027"/>
        <v>1.2954574583689551E-4</v>
      </c>
      <c r="FW477" s="240">
        <f t="shared" ca="1" si="1028"/>
        <v>-2.2863310386925042E-4</v>
      </c>
      <c r="FX477" s="240">
        <f t="shared" ca="1" si="1029"/>
        <v>3.0803073251538146E-4</v>
      </c>
      <c r="FY477" s="240">
        <f t="shared" ca="1" si="1030"/>
        <v>-3.6090096130896694E-4</v>
      </c>
      <c r="FZ477" s="240">
        <f t="shared" ca="1" si="1031"/>
        <v>3.8269064164678229E-4</v>
      </c>
      <c r="GA477" s="240">
        <f t="shared" ca="1" si="1032"/>
        <v>-3.7152326088912163E-4</v>
      </c>
      <c r="GB477" s="240">
        <f t="shared" ca="1" si="1033"/>
        <v>3.2836054636834313E-4</v>
      </c>
      <c r="GC477" s="240">
        <f t="shared" ca="1" si="1034"/>
        <v>-2.5691964207673275E-4</v>
      </c>
      <c r="GD477" s="240">
        <f t="shared" ca="1" si="1035"/>
        <v>1.6335299072188543E-4</v>
      </c>
      <c r="GE477" s="240">
        <f t="shared" ca="1" si="1036"/>
        <v>-5.57184894917916E-5</v>
      </c>
      <c r="GF477" s="240">
        <f t="shared" ca="1" si="1037"/>
        <v>-5.6714450640351735E-5</v>
      </c>
      <c r="GG477" s="240">
        <f t="shared" ca="1" si="1038"/>
        <v>1.6426318036508403E-4</v>
      </c>
      <c r="GH477" s="240">
        <f t="shared" ca="1" si="1039"/>
        <v>-2.5766567529365755E-4</v>
      </c>
      <c r="GI477" s="240">
        <f t="shared" ca="1" si="1040"/>
        <v>3.288781752792984E-4</v>
      </c>
      <c r="GJ477" s="240">
        <f t="shared" ca="1" si="1041"/>
        <v>-3.717679076398493E-4</v>
      </c>
      <c r="GK477" s="240">
        <f t="shared" ca="1" si="1042"/>
        <v>3.8264123742338122E-4</v>
      </c>
      <c r="GL477" s="240">
        <f t="shared" ca="1" si="1043"/>
        <v>-3.6056176076999059E-4</v>
      </c>
      <c r="GM477" s="240">
        <f t="shared" ca="1" si="1044"/>
        <v>3.074309473834843E-4</v>
      </c>
      <c r="GN477" s="240">
        <f t="shared" ca="1" si="1045"/>
        <v>-2.278243872372571E-4</v>
      </c>
      <c r="GO477" s="240">
        <f t="shared" ca="1" si="1046"/>
        <v>1.2859774383812883E-4</v>
      </c>
      <c r="GP477" s="240">
        <f t="shared" ca="1" si="1047"/>
        <v>-1.8296349088427726E-5</v>
      </c>
      <c r="GQ477" s="240">
        <f t="shared" ca="1" si="1048"/>
        <v>-9.3580714959380201E-5</v>
      </c>
      <c r="GR477" s="240">
        <f t="shared" ca="1" si="1049"/>
        <v>1.9739867067100741E-4</v>
      </c>
      <c r="GS477" s="240">
        <f t="shared" ca="1" si="1050"/>
        <v>-2.8421678541063269E-4</v>
      </c>
      <c r="GT477" s="240">
        <f t="shared" ca="1" si="1051"/>
        <v>3.4655834143215502E-4</v>
      </c>
      <c r="GU477" s="240">
        <f t="shared" ca="1" si="1052"/>
        <v>-3.790545257911382E-4</v>
      </c>
      <c r="GV477" s="240">
        <f t="shared" ca="1" si="1053"/>
        <v>3.7890678891061829E-4</v>
      </c>
      <c r="GW477" s="240">
        <f t="shared" ca="1" si="1054"/>
        <v>-3.4612785379154566E-4</v>
      </c>
      <c r="GX477" s="240">
        <f t="shared" ca="1" si="1055"/>
        <v>2.8354062031645666E-4</v>
      </c>
      <c r="GY477" s="240">
        <f t="shared" ca="1" si="1056"/>
        <v>-1.9653505900717313E-4</v>
      </c>
      <c r="GZ477" s="240">
        <f t="shared" ca="1" si="1057"/>
        <v>9.2604030382492498E-5</v>
      </c>
      <c r="HA477" s="240">
        <f t="shared" ca="1" si="1058"/>
        <v>1.9301995158416221E-5</v>
      </c>
      <c r="HB477" s="240">
        <f t="shared" ca="1" si="1059"/>
        <v>-1.2954574583688523E-4</v>
      </c>
      <c r="HC477" s="240">
        <f t="shared" ca="1" si="1060"/>
        <v>2.2863310386924166E-4</v>
      </c>
      <c r="HD477" s="240">
        <f t="shared" ca="1" si="1061"/>
        <v>-3.0803073251537495E-4</v>
      </c>
      <c r="HE477" s="240">
        <f t="shared" ca="1" si="1062"/>
        <v>3.6090096130896325E-4</v>
      </c>
      <c r="HF477" s="240">
        <f t="shared" ca="1" si="1063"/>
        <v>-3.8269064164678278E-4</v>
      </c>
      <c r="HG477" s="240">
        <f t="shared" ca="1" si="1064"/>
        <v>3.7152326088911892E-4</v>
      </c>
      <c r="HH477" s="240">
        <f t="shared" ca="1" si="1065"/>
        <v>-3.2836054636833754E-4</v>
      </c>
      <c r="HI477" s="240">
        <f t="shared" ca="1" si="1066"/>
        <v>2.5691964207674083E-4</v>
      </c>
      <c r="HJ477" s="240">
        <f t="shared" ca="1" si="1067"/>
        <v>-1.6335299072189527E-4</v>
      </c>
      <c r="HK477" s="240">
        <f t="shared" ca="1" si="1068"/>
        <v>5.5718489491802381E-5</v>
      </c>
      <c r="HL477" s="240">
        <f t="shared" ca="1" si="1069"/>
        <v>5.6714450640340967E-5</v>
      </c>
      <c r="HM477" s="240">
        <f t="shared" ca="1" si="1070"/>
        <v>-1.6426318036511357E-4</v>
      </c>
      <c r="HN477" s="240">
        <f t="shared" ca="1" si="1071"/>
        <v>2.5766567529368173E-4</v>
      </c>
      <c r="HO477" s="240">
        <f t="shared" ca="1" si="1072"/>
        <v>-3.2887817527929287E-4</v>
      </c>
      <c r="HP477" s="240">
        <f t="shared" ca="1" si="1073"/>
        <v>3.717679076398467E-4</v>
      </c>
      <c r="HQ477" s="240">
        <f t="shared" ca="1" si="1074"/>
        <v>-3.8264123742338182E-4</v>
      </c>
      <c r="HR477" s="240">
        <f t="shared" ca="1" si="1075"/>
        <v>3.6056176076999428E-4</v>
      </c>
      <c r="HS477" s="240">
        <f t="shared" ca="1" si="1076"/>
        <v>-3.0743094738349081E-4</v>
      </c>
      <c r="HT477" s="240">
        <f t="shared" ca="1" si="1077"/>
        <v>2.2782438723726586E-4</v>
      </c>
      <c r="HU477" s="240">
        <f t="shared" ca="1" si="1078"/>
        <v>-1.2859774383809807E-4</v>
      </c>
      <c r="HV477" s="240">
        <f t="shared" ca="1" si="1079"/>
        <v>1.8296349088438605E-5</v>
      </c>
      <c r="HW477" s="240">
        <f t="shared" ca="1" si="1080"/>
        <v>9.358071495936963E-5</v>
      </c>
      <c r="HX477" s="240">
        <f t="shared" ca="1" si="1081"/>
        <v>-1.9739867067099806E-4</v>
      </c>
      <c r="HY477" s="240">
        <f t="shared" ca="1" si="1082"/>
        <v>2.8421678541062532E-4</v>
      </c>
      <c r="HZ477" s="240">
        <f t="shared" ca="1" si="1083"/>
        <v>-3.4655834143215041E-4</v>
      </c>
      <c r="IA477" s="240">
        <f t="shared" ca="1" si="1084"/>
        <v>3.7905452579113657E-4</v>
      </c>
      <c r="IB477" s="240">
        <f t="shared" ca="1" si="1085"/>
        <v>-3.7890678891061347E-4</v>
      </c>
      <c r="IC477" s="240">
        <f t="shared" ca="1" si="1086"/>
        <v>3.4612785379153167E-4</v>
      </c>
      <c r="ID477" s="240">
        <f t="shared" ca="1" si="1087"/>
        <v>-2.8354062031646403E-4</v>
      </c>
      <c r="IE477" s="240">
        <f t="shared" ca="1" si="1088"/>
        <v>-9.4953290077678997E-5</v>
      </c>
      <c r="IF477" s="240">
        <f t="shared" ca="1" si="1089"/>
        <v>-9.2604030382503083E-5</v>
      </c>
      <c r="IG477" s="240">
        <f t="shared" ca="1" si="1090"/>
        <v>-1.9301995158405348E-5</v>
      </c>
      <c r="IH477" s="240">
        <f t="shared" ca="1" si="1091"/>
        <v>1.2954574583687499E-4</v>
      </c>
      <c r="II477" s="240">
        <f t="shared" ca="1" si="1092"/>
        <v>-2.2863310386923294E-4</v>
      </c>
      <c r="IJ477" s="240">
        <f t="shared" ca="1" si="1093"/>
        <v>3.0803073251539436E-4</v>
      </c>
      <c r="IK477" s="240">
        <f t="shared" ca="1" si="1094"/>
        <v>-3.6090096130897425E-4</v>
      </c>
      <c r="IL477" s="240">
        <f t="shared" ca="1" si="1095"/>
        <v>3.8269064164678229E-4</v>
      </c>
      <c r="IM477" s="240">
        <f t="shared" ca="1" si="1096"/>
        <v>-3.7152326088912163E-4</v>
      </c>
      <c r="IN477" s="240">
        <f t="shared" ca="1" si="1097"/>
        <v>3.2836054636834313E-4</v>
      </c>
      <c r="IO477" s="240">
        <f t="shared" ca="1" si="1098"/>
        <v>-2.569196420767489E-4</v>
      </c>
      <c r="IP477" s="240">
        <f t="shared" ca="1" si="1099"/>
        <v>1.6335299072190514E-4</v>
      </c>
      <c r="IQ477" s="240">
        <f t="shared" ca="1" si="1100"/>
        <v>-5.5718489491770058E-5</v>
      </c>
      <c r="IR477" s="240">
        <f t="shared" ca="1" si="1101"/>
        <v>-5.671445064037327E-5</v>
      </c>
      <c r="IS477" s="240">
        <f t="shared" ca="1" si="1102"/>
        <v>1.6426318036510371E-4</v>
      </c>
      <c r="IT477" s="240">
        <f t="shared" ca="1" si="1103"/>
        <v>-2.5766567529367365E-4</v>
      </c>
      <c r="IU477" s="240">
        <f t="shared" ca="1" si="1104"/>
        <v>3.2887817527928729E-4</v>
      </c>
      <c r="IV477" s="240">
        <f t="shared" ca="1" si="1105"/>
        <v>-3.7176790763984404E-4</v>
      </c>
      <c r="IW477" s="240">
        <f t="shared" ca="1" si="1106"/>
        <v>3.826412374233823E-4</v>
      </c>
      <c r="IX477" s="240">
        <f t="shared" ca="1" si="1107"/>
        <v>-3.6056176076999796E-4</v>
      </c>
      <c r="IY477" s="240">
        <f t="shared" ca="1" si="1108"/>
        <v>3.0743094738347129E-4</v>
      </c>
      <c r="IZ477" s="240">
        <f t="shared" ca="1" si="1109"/>
        <v>-2.2782438723723957E-4</v>
      </c>
      <c r="JA477" s="240">
        <f t="shared" ca="1" si="1110"/>
        <v>1.2859774383810831E-4</v>
      </c>
      <c r="JB477" s="240">
        <f t="shared" ca="1" si="1111"/>
        <v>-1.8296349088449481E-5</v>
      </c>
    </row>
    <row r="478" spans="2:262">
      <c r="B478" s="248">
        <v>117</v>
      </c>
      <c r="C478" s="247">
        <f t="shared" si="1112"/>
        <v>2.2851562500000016E-3</v>
      </c>
      <c r="D478" s="244">
        <f t="shared" ca="1" si="855"/>
        <v>79.642742412064848</v>
      </c>
      <c r="E478" s="243">
        <f ca="1">DS361</f>
        <v>-0.357257587935149</v>
      </c>
      <c r="F478" s="242">
        <v>117</v>
      </c>
      <c r="G478" s="240">
        <f t="shared" ca="1" si="856"/>
        <v>-6.9844885940630296E-5</v>
      </c>
      <c r="H478" s="240">
        <f t="shared" ca="1" si="857"/>
        <v>1.4077841274644367E-4</v>
      </c>
      <c r="I478" s="240">
        <f t="shared" ca="1" si="858"/>
        <v>-2.0151284363075788E-4</v>
      </c>
      <c r="J478" s="240">
        <f t="shared" ca="1" si="859"/>
        <v>2.4764809853696331E-4</v>
      </c>
      <c r="K478" s="240">
        <f t="shared" ca="1" si="860"/>
        <v>-2.7584177658859397E-4</v>
      </c>
      <c r="L478" s="240">
        <f t="shared" ca="1" si="861"/>
        <v>2.8405130590819619E-4</v>
      </c>
      <c r="M478" s="240">
        <f t="shared" ca="1" si="862"/>
        <v>-2.7168192359592263E-4</v>
      </c>
      <c r="N478" s="240">
        <f t="shared" ca="1" si="863"/>
        <v>2.3962976503383502E-4</v>
      </c>
      <c r="O478" s="240">
        <f t="shared" ca="1" si="864"/>
        <v>-1.9021694078766765E-4</v>
      </c>
      <c r="P478" s="240">
        <f t="shared" ca="1" si="865"/>
        <v>1.2702330464612997E-4</v>
      </c>
      <c r="Q478" s="240">
        <f t="shared" ca="1" si="866"/>
        <v>-5.4627100844697831E-5</v>
      </c>
      <c r="R478" s="240">
        <f t="shared" ca="1" si="867"/>
        <v>-2.1726719970302701E-5</v>
      </c>
      <c r="S478" s="240">
        <f t="shared" ca="1" si="868"/>
        <v>9.6506486235931998E-5</v>
      </c>
      <c r="T478" s="240">
        <f t="shared" ca="1" si="869"/>
        <v>-1.6429456328611572E-4</v>
      </c>
      <c r="U478" s="241">
        <f t="shared" ca="1" si="870"/>
        <v>2.2017984943501279E-4</v>
      </c>
      <c r="V478" s="240">
        <f t="shared" ca="1" si="871"/>
        <v>-2.6011357482570089E-4</v>
      </c>
      <c r="W478" s="240">
        <f t="shared" ca="1" si="872"/>
        <v>2.8120262617599114E-4</v>
      </c>
      <c r="X478" s="240">
        <f t="shared" ca="1" si="873"/>
        <v>-2.8191914666878453E-4</v>
      </c>
      <c r="Y478" s="240">
        <f t="shared" ca="1" si="874"/>
        <v>2.622112259217057E-4</v>
      </c>
      <c r="Z478" s="240">
        <f t="shared" ca="1" si="875"/>
        <v>-2.2350666078365785E-4</v>
      </c>
      <c r="AA478" s="240">
        <f t="shared" ca="1" si="876"/>
        <v>1.6860951449659405E-4</v>
      </c>
      <c r="AB478" s="240">
        <f t="shared" ca="1" si="877"/>
        <v>-1.0149696829075378E-4</v>
      </c>
      <c r="AC478" s="240">
        <f t="shared" ca="1" si="878"/>
        <v>2.7031183082260123E-5</v>
      </c>
      <c r="AD478" s="240">
        <f t="shared" ca="1" si="879"/>
        <v>4.9392953721118014E-5</v>
      </c>
      <c r="AE478" s="240">
        <f t="shared" ca="1" si="880"/>
        <v>-1.2223867631297092E-4</v>
      </c>
      <c r="AF478" s="240">
        <f t="shared" ca="1" si="881"/>
        <v>1.8622846736879688E-4</v>
      </c>
      <c r="AG478" s="240">
        <f t="shared" ca="1" si="882"/>
        <v>-2.3672640292665871E-4</v>
      </c>
      <c r="AH478" s="240">
        <f t="shared" ca="1" si="883"/>
        <v>2.7007401519632291E-4</v>
      </c>
      <c r="AI478" s="240">
        <f t="shared" ca="1" si="884"/>
        <v>-2.8385534075232166E-4</v>
      </c>
      <c r="AJ478" s="240">
        <f t="shared" ca="1" si="885"/>
        <v>2.7707195193426995E-4</v>
      </c>
      <c r="AK478" s="240">
        <f t="shared" ca="1" si="886"/>
        <v>-2.5021529080262637E-4</v>
      </c>
      <c r="AL478" s="240">
        <f t="shared" ca="1" si="887"/>
        <v>2.0523106520896486E-4</v>
      </c>
      <c r="AM478" s="240">
        <f t="shared" ca="1" si="888"/>
        <v>-1.4537828640958107E-4</v>
      </c>
      <c r="AN478" s="240">
        <f t="shared" ca="1" si="889"/>
        <v>7.4993160646852813E-5</v>
      </c>
      <c r="AO478" s="240">
        <f t="shared" ca="1" si="890"/>
        <v>8.2505975000654825E-7</v>
      </c>
      <c r="AP478" s="240">
        <f t="shared" ca="1" si="891"/>
        <v>-7.6583506326663886E-5</v>
      </c>
      <c r="AQ478" s="240">
        <f t="shared" ca="1" si="892"/>
        <v>1.4679364111465818E-4</v>
      </c>
      <c r="AR478" s="240">
        <f t="shared" ca="1" si="893"/>
        <v>-2.0636888950788514E-4</v>
      </c>
      <c r="AS478" s="240">
        <f t="shared" ca="1" si="894"/>
        <v>2.5099315175030549E-4</v>
      </c>
      <c r="AT478" s="240">
        <f t="shared" ca="1" si="895"/>
        <v>-2.7743349516312979E-4</v>
      </c>
      <c r="AU478" s="240">
        <f t="shared" ca="1" si="896"/>
        <v>2.8377437322609395E-4</v>
      </c>
      <c r="AV478" s="240">
        <f t="shared" ca="1" si="897"/>
        <v>-2.6955640283969395E-4</v>
      </c>
      <c r="AW478" s="240">
        <f t="shared" ca="1" si="898"/>
        <v>2.3580964565152621E-4</v>
      </c>
      <c r="AX478" s="240">
        <f t="shared" ca="1" si="899"/>
        <v>-1.8497898228559713E-4</v>
      </c>
      <c r="AY478" s="240">
        <f t="shared" ca="1" si="900"/>
        <v>1.2074698595258485E-4</v>
      </c>
      <c r="AZ478" s="240">
        <f t="shared" ca="1" si="901"/>
        <v>-4.7767127870485087E-5</v>
      </c>
      <c r="BA478" s="240">
        <f t="shared" ca="1" si="902"/>
        <v>-2.8673356805857116E-5</v>
      </c>
      <c r="BB478" s="240">
        <f t="shared" ca="1" si="903"/>
        <v>1.0303651790148089E-4</v>
      </c>
      <c r="BC478" s="240">
        <f t="shared" ca="1" si="904"/>
        <v>-1.6993490290684437E-4</v>
      </c>
      <c r="BD478" s="240">
        <f t="shared" ca="1" si="905"/>
        <v>2.2452186642829653E-4</v>
      </c>
      <c r="BE478" s="240">
        <f t="shared" ca="1" si="906"/>
        <v>-2.6284269931578177E-4</v>
      </c>
      <c r="BF478" s="240">
        <f t="shared" ca="1" si="907"/>
        <v>2.821211389109398E-4</v>
      </c>
      <c r="BG478" s="240">
        <f t="shared" ca="1" si="908"/>
        <v>-2.8096050335884622E-4</v>
      </c>
      <c r="BH478" s="240">
        <f t="shared" ca="1" si="909"/>
        <v>2.5944487823125031E-4</v>
      </c>
      <c r="BI478" s="240">
        <f t="shared" ca="1" si="910"/>
        <v>-2.19133024706137E-4</v>
      </c>
      <c r="BJ478" s="240">
        <f t="shared" ca="1" si="911"/>
        <v>1.6294545064302141E-4</v>
      </c>
      <c r="BK478" s="240">
        <f t="shared" ca="1" si="912"/>
        <v>-9.4952826013855698E-5</v>
      </c>
      <c r="BL478" s="240">
        <f t="shared" ca="1" si="913"/>
        <v>2.0081071540564257E-5</v>
      </c>
      <c r="BM478" s="240">
        <f t="shared" ca="1" si="914"/>
        <v>5.6245513761212075E-5</v>
      </c>
      <c r="BN478" s="240">
        <f t="shared" ca="1" si="915"/>
        <v>-1.2849723148342004E-4</v>
      </c>
      <c r="BO478" s="240">
        <f t="shared" ca="1" si="916"/>
        <v>1.9143959868817329E-4</v>
      </c>
      <c r="BP478" s="240">
        <f t="shared" ca="1" si="917"/>
        <v>-2.4051257503887127E-4</v>
      </c>
      <c r="BQ478" s="240">
        <f t="shared" ca="1" si="918"/>
        <v>2.7216092800241495E-4</v>
      </c>
      <c r="BR478" s="240">
        <f t="shared" ca="1" si="919"/>
        <v>-2.8409180186793608E-4</v>
      </c>
      <c r="BS478" s="240">
        <f t="shared" ca="1" si="920"/>
        <v>2.7544083025561963E-4</v>
      </c>
      <c r="BT478" s="240">
        <f t="shared" ca="1" si="921"/>
        <v>-2.4683475761844571E-4</v>
      </c>
      <c r="BU478" s="240">
        <f t="shared" ca="1" si="922"/>
        <v>2.0034603294253405E-4</v>
      </c>
      <c r="BV478" s="240">
        <f t="shared" ca="1" si="923"/>
        <v>-1.3934266523571274E-4</v>
      </c>
      <c r="BW478" s="240">
        <f t="shared" ca="1" si="924"/>
        <v>6.8244218454110845E-5</v>
      </c>
      <c r="BX478" s="240">
        <f t="shared" ca="1" si="925"/>
        <v>7.7983764857305633E-6</v>
      </c>
      <c r="BY478" s="240">
        <f t="shared" ca="1" si="926"/>
        <v>-8.3275995672128992E-5</v>
      </c>
      <c r="BZ478" s="240">
        <f t="shared" ca="1" si="927"/>
        <v>1.5272044648243472E-4</v>
      </c>
      <c r="CA478" s="240">
        <f t="shared" ca="1" si="928"/>
        <v>-2.111006264825992E-4</v>
      </c>
      <c r="CB478" s="240">
        <f t="shared" ca="1" si="929"/>
        <v>2.5418701607426986E-4</v>
      </c>
      <c r="CC478" s="240">
        <f t="shared" ca="1" si="930"/>
        <v>-2.7885809817408539E-4</v>
      </c>
      <c r="CD478" s="240">
        <f t="shared" ca="1" si="931"/>
        <v>2.833265054725671E-4</v>
      </c>
      <c r="CE478" s="240">
        <f t="shared" ca="1" si="932"/>
        <v>-2.6726851138575533E-4</v>
      </c>
      <c r="CF478" s="240">
        <f t="shared" ca="1" si="933"/>
        <v>2.3184748335616743E-4</v>
      </c>
      <c r="CG478" s="240">
        <f t="shared" ca="1" si="934"/>
        <v>-1.7962959936140664E-4</v>
      </c>
      <c r="CH478" s="240">
        <f t="shared" ca="1" si="935"/>
        <v>1.1439793378972799E-4</v>
      </c>
      <c r="CI478" s="240">
        <f t="shared" ca="1" si="936"/>
        <v>-4.0878381764576085E-5</v>
      </c>
      <c r="CJ478" s="240">
        <f t="shared" ca="1" si="937"/>
        <v>-3.5602721883433539E-5</v>
      </c>
      <c r="CK478" s="240">
        <f t="shared" ca="1" si="938"/>
        <v>1.0950448422142572E-4</v>
      </c>
      <c r="CL478" s="240">
        <f t="shared" ca="1" si="939"/>
        <v>-1.7547288009633566E-4</v>
      </c>
      <c r="CM478" s="240">
        <f t="shared" ca="1" si="940"/>
        <v>2.2872863984466207E-4</v>
      </c>
      <c r="CN478" s="240">
        <f t="shared" ca="1" si="941"/>
        <v>-2.6541349719211944E-4</v>
      </c>
      <c r="CO478" s="240">
        <f t="shared" ca="1" si="942"/>
        <v>2.8286971242099816E-4</v>
      </c>
      <c r="CP478" s="240">
        <f t="shared" ca="1" si="943"/>
        <v>-2.7983261994747523E-4</v>
      </c>
      <c r="CQ478" s="240">
        <f t="shared" ca="1" si="944"/>
        <v>2.5652225064741886E-4</v>
      </c>
      <c r="CR478" s="240">
        <f t="shared" ca="1" si="945"/>
        <v>-2.1462739108844202E-4</v>
      </c>
      <c r="CS478" s="240">
        <f t="shared" ca="1" si="946"/>
        <v>1.5718323454290753E-4</v>
      </c>
      <c r="CT478" s="240">
        <f t="shared" ca="1" si="947"/>
        <v>-8.8351487705075972E-5</v>
      </c>
      <c r="CU478" s="240">
        <f t="shared" ca="1" si="948"/>
        <v>1.3118863912251993E-5</v>
      </c>
      <c r="CV478" s="240">
        <f t="shared" ca="1" si="949"/>
        <v>6.3064193606979506E-5</v>
      </c>
      <c r="CW478" s="240">
        <f t="shared" ca="1" si="950"/>
        <v>-1.3467838472643021E-4</v>
      </c>
      <c r="CX478" s="240">
        <f t="shared" ca="1" si="951"/>
        <v>1.9653541395168157E-4</v>
      </c>
      <c r="CY478" s="240">
        <f t="shared" ca="1" si="952"/>
        <v>-2.4415387136922693E-4</v>
      </c>
      <c r="CZ478" s="240">
        <f t="shared" ca="1" si="953"/>
        <v>2.7408390124222977E-4</v>
      </c>
      <c r="DA478" s="240">
        <f t="shared" ca="1" si="954"/>
        <v>-2.8415713670498175E-4</v>
      </c>
      <c r="DB478" s="240">
        <f t="shared" ca="1" si="955"/>
        <v>2.7364379332021948E-4</v>
      </c>
      <c r="DC478" s="240">
        <f t="shared" ca="1" si="956"/>
        <v>-2.4330554040601771E-4</v>
      </c>
      <c r="DD478" s="240">
        <f t="shared" ca="1" si="957"/>
        <v>1.9534031971727938E-4</v>
      </c>
      <c r="DE478" s="240">
        <f t="shared" ca="1" si="958"/>
        <v>-1.3322310925065718E-4</v>
      </c>
      <c r="DF478" s="240">
        <f t="shared" ca="1" si="959"/>
        <v>6.1454168496003511E-5</v>
      </c>
      <c r="DG478" s="240">
        <f t="shared" ca="1" si="960"/>
        <v>1.4766995771055616E-5</v>
      </c>
      <c r="DH478" s="240">
        <f t="shared" ca="1" si="961"/>
        <v>-8.991832267169507E-5</v>
      </c>
      <c r="DI478" s="240">
        <f t="shared" ca="1" si="962"/>
        <v>1.5855525876383217E-4</v>
      </c>
      <c r="DJ478" s="240">
        <f t="shared" ca="1" si="963"/>
        <v>-2.1570520433348631E-4</v>
      </c>
      <c r="DK478" s="240">
        <f t="shared" ca="1" si="964"/>
        <v>2.5722776764441592E-4</v>
      </c>
      <c r="DL478" s="240">
        <f t="shared" ca="1" si="965"/>
        <v>-2.8011472749387822E-4</v>
      </c>
      <c r="DM478" s="240">
        <f t="shared" ca="1" si="966"/>
        <v>2.8270797242640534E-4</v>
      </c>
      <c r="DN478" s="240">
        <f t="shared" ca="1" si="967"/>
        <v>-2.6481962737437404E-4</v>
      </c>
      <c r="DO478" s="240">
        <f t="shared" ca="1" si="968"/>
        <v>2.2774566480616824E-4</v>
      </c>
      <c r="DP478" s="240">
        <f t="shared" ca="1" si="969"/>
        <v>-1.7417201428334729E-4</v>
      </c>
      <c r="DQ478" s="240">
        <f t="shared" ca="1" si="970"/>
        <v>1.0797997258916302E-4</v>
      </c>
      <c r="DR478" s="240">
        <f t="shared" ca="1" si="971"/>
        <v>-3.3965012050033257E-5</v>
      </c>
      <c r="DS478" s="240">
        <f t="shared" ca="1" si="972"/>
        <v>-4.2510641212626898E-5</v>
      </c>
      <c r="DT478" s="240">
        <f t="shared" ca="1" si="973"/>
        <v>1.1590648913471202E-4</v>
      </c>
      <c r="DU478" s="240">
        <f t="shared" ca="1" si="974"/>
        <v>-1.8090515898421685E-4</v>
      </c>
      <c r="DV478" s="240">
        <f t="shared" ca="1" si="975"/>
        <v>2.3279763568109972E-4</v>
      </c>
      <c r="DW478" s="240">
        <f t="shared" ca="1" si="976"/>
        <v>-2.6782441990219543E-4</v>
      </c>
      <c r="DX478" s="240">
        <f t="shared" ca="1" si="977"/>
        <v>2.8344789579347367E-4</v>
      </c>
      <c r="DY478" s="240">
        <f t="shared" ca="1" si="978"/>
        <v>-2.7853617582946369E-4</v>
      </c>
      <c r="DZ478" s="240">
        <f t="shared" ca="1" si="979"/>
        <v>2.534451036517786E-4</v>
      </c>
      <c r="EA478" s="240">
        <f t="shared" ca="1" si="980"/>
        <v>-2.0999247395580108E-4</v>
      </c>
      <c r="EB478" s="240">
        <f t="shared" ca="1" si="981"/>
        <v>1.51326337139758E-4</v>
      </c>
      <c r="EC478" s="240">
        <f t="shared" ca="1" si="982"/>
        <v>-8.1696929763792986E-5</v>
      </c>
      <c r="ED478" s="240">
        <f t="shared" ca="1" si="983"/>
        <v>6.1487539708568374E-6</v>
      </c>
      <c r="EE478" s="240">
        <f t="shared" ca="1" si="984"/>
        <v>6.9844885940640108E-5</v>
      </c>
      <c r="EF478" s="240">
        <f t="shared" ca="1" si="985"/>
        <v>-1.4077841274644459E-4</v>
      </c>
      <c r="EG478" s="240">
        <f t="shared" ca="1" si="986"/>
        <v>2.015128436307636E-4</v>
      </c>
      <c r="EH478" s="240">
        <f t="shared" ca="1" si="987"/>
        <v>-2.4764809853696288E-4</v>
      </c>
      <c r="EI478" s="240">
        <f t="shared" ca="1" si="988"/>
        <v>2.7584177658859544E-4</v>
      </c>
      <c r="EJ478" s="240">
        <f t="shared" ca="1" si="989"/>
        <v>-2.8405130590819624E-4</v>
      </c>
      <c r="EK478" s="240">
        <f t="shared" ca="1" si="990"/>
        <v>2.7168192359592144E-4</v>
      </c>
      <c r="EL478" s="240">
        <f t="shared" ca="1" si="991"/>
        <v>-2.3962976503383768E-4</v>
      </c>
      <c r="EM478" s="240">
        <f t="shared" ca="1" si="992"/>
        <v>1.9021694078766614E-4</v>
      </c>
      <c r="EN478" s="240">
        <f t="shared" ca="1" si="993"/>
        <v>-1.2702330464612181E-4</v>
      </c>
      <c r="EO478" s="240">
        <f t="shared" ca="1" si="994"/>
        <v>5.4627100844697804E-5</v>
      </c>
      <c r="EP478" s="240">
        <f t="shared" ca="1" si="995"/>
        <v>2.1726719970309785E-5</v>
      </c>
      <c r="EQ478" s="240">
        <f t="shared" ca="1" si="996"/>
        <v>-9.650648623593109E-5</v>
      </c>
      <c r="ER478" s="240">
        <f t="shared" ca="1" si="997"/>
        <v>1.6429456328611992E-4</v>
      </c>
      <c r="ES478" s="240">
        <f t="shared" ca="1" si="998"/>
        <v>-2.2017984943500959E-4</v>
      </c>
      <c r="ET478" s="240">
        <f t="shared" ca="1" si="999"/>
        <v>2.6011357482570209E-4</v>
      </c>
      <c r="EU478" s="240">
        <f t="shared" ca="1" si="1000"/>
        <v>-2.8120262617599277E-4</v>
      </c>
      <c r="EV478" s="240">
        <f t="shared" ca="1" si="1001"/>
        <v>2.8191914666878443E-4</v>
      </c>
      <c r="EW478" s="240">
        <f t="shared" ca="1" si="1002"/>
        <v>-2.6221122592170299E-4</v>
      </c>
      <c r="EX478" s="240">
        <f t="shared" ca="1" si="1003"/>
        <v>2.2350666078365847E-4</v>
      </c>
      <c r="EY478" s="240">
        <f t="shared" ca="1" si="1004"/>
        <v>-1.6860951449658833E-4</v>
      </c>
      <c r="EZ478" s="240">
        <f t="shared" ca="1" si="1005"/>
        <v>1.0149696829075657E-4</v>
      </c>
      <c r="FA478" s="240">
        <f t="shared" ca="1" si="1006"/>
        <v>-2.7031183082257074E-5</v>
      </c>
      <c r="FB478" s="240">
        <f t="shared" ca="1" si="1007"/>
        <v>-4.9392953721128971E-5</v>
      </c>
      <c r="FC478" s="240">
        <f t="shared" ca="1" si="1008"/>
        <v>1.2223867631297369E-4</v>
      </c>
      <c r="FD478" s="240">
        <f t="shared" ca="1" si="1009"/>
        <v>-1.8622846736880528E-4</v>
      </c>
      <c r="FE478" s="240">
        <f t="shared" ca="1" si="1010"/>
        <v>2.3672640292665814E-4</v>
      </c>
      <c r="FF478" s="240">
        <f t="shared" ca="1" si="1011"/>
        <v>-2.7007401519632513E-4</v>
      </c>
      <c r="FG478" s="240">
        <f t="shared" ca="1" si="1012"/>
        <v>2.8385534075232166E-4</v>
      </c>
      <c r="FH478" s="240">
        <f t="shared" ca="1" si="1013"/>
        <v>-2.7707195193426925E-4</v>
      </c>
      <c r="FI478" s="240">
        <f t="shared" ca="1" si="1014"/>
        <v>2.5021529080262881E-4</v>
      </c>
      <c r="FJ478" s="240">
        <f t="shared" ca="1" si="1015"/>
        <v>-2.0523106520896274E-4</v>
      </c>
      <c r="FK478" s="240">
        <f t="shared" ca="1" si="1016"/>
        <v>1.453782864095715E-4</v>
      </c>
      <c r="FL478" s="240">
        <f t="shared" ca="1" si="1017"/>
        <v>-7.4993160646849859E-5</v>
      </c>
      <c r="FM478" s="240">
        <f t="shared" ca="1" si="1018"/>
        <v>-8.2505975001364977E-7</v>
      </c>
      <c r="FN478" s="240">
        <f t="shared" ca="1" si="1019"/>
        <v>7.6583506326662938E-5</v>
      </c>
      <c r="FO478" s="240">
        <f t="shared" ca="1" si="1020"/>
        <v>-1.4679364111466425E-4</v>
      </c>
      <c r="FP478" s="240">
        <f t="shared" ca="1" si="1021"/>
        <v>2.0636888950788173E-4</v>
      </c>
      <c r="FQ478" s="240">
        <f t="shared" ca="1" si="1022"/>
        <v>-2.509931517503069E-4</v>
      </c>
      <c r="FR478" s="240">
        <f t="shared" ca="1" si="1023"/>
        <v>2.7743349516312871E-4</v>
      </c>
      <c r="FS478" s="240">
        <f t="shared" ca="1" si="1024"/>
        <v>-2.8377437322609379E-4</v>
      </c>
      <c r="FT478" s="240">
        <f t="shared" ca="1" si="1025"/>
        <v>2.6955640283969043E-4</v>
      </c>
      <c r="FU478" s="240">
        <f t="shared" ca="1" si="1026"/>
        <v>-2.3580964565152675E-4</v>
      </c>
      <c r="FV478" s="240">
        <f t="shared" ca="1" si="1027"/>
        <v>1.8497898228559176E-4</v>
      </c>
      <c r="FW478" s="240">
        <f t="shared" ca="1" si="1028"/>
        <v>-1.207469859525894E-4</v>
      </c>
      <c r="FX478" s="240">
        <f t="shared" ca="1" si="1029"/>
        <v>4.7767127870482071E-5</v>
      </c>
      <c r="FY478" s="240">
        <f t="shared" ca="1" si="1030"/>
        <v>2.8673356805852135E-5</v>
      </c>
      <c r="FZ478" s="240">
        <f t="shared" ca="1" si="1031"/>
        <v>-1.0303651790148375E-4</v>
      </c>
      <c r="GA478" s="240">
        <f t="shared" ca="1" si="1032"/>
        <v>1.6993490290685335E-4</v>
      </c>
      <c r="GB478" s="240">
        <f t="shared" ca="1" si="1033"/>
        <v>-2.245218664282984E-4</v>
      </c>
      <c r="GC478" s="240">
        <f t="shared" ca="1" si="1034"/>
        <v>2.62842699315786E-4</v>
      </c>
      <c r="GD478" s="240">
        <f t="shared" ca="1" si="1035"/>
        <v>-2.8212113891094208E-4</v>
      </c>
      <c r="GE478" s="240">
        <f t="shared" ca="1" si="1036"/>
        <v>2.8096050335884817E-4</v>
      </c>
      <c r="GF478" s="240">
        <f t="shared" ca="1" si="1037"/>
        <v>-2.5944487823125232E-4</v>
      </c>
      <c r="GG478" s="240">
        <f t="shared" ca="1" si="1038"/>
        <v>2.1913302470613505E-4</v>
      </c>
      <c r="GH478" s="240">
        <f t="shared" ca="1" si="1039"/>
        <v>-1.6294545064301228E-4</v>
      </c>
      <c r="GI478" s="240">
        <f t="shared" ca="1" si="1040"/>
        <v>9.4952826013837579E-5</v>
      </c>
      <c r="GJ478" s="240">
        <f t="shared" ca="1" si="1041"/>
        <v>-2.0081071540569258E-5</v>
      </c>
      <c r="GK478" s="240">
        <f t="shared" ca="1" si="1042"/>
        <v>-5.624551376121507E-5</v>
      </c>
      <c r="GL478" s="240">
        <f t="shared" ca="1" si="1043"/>
        <v>1.2849723148342278E-4</v>
      </c>
      <c r="GM478" s="240">
        <f t="shared" ca="1" si="1044"/>
        <v>-1.9143959868818153E-4</v>
      </c>
      <c r="GN478" s="240">
        <f t="shared" ca="1" si="1045"/>
        <v>2.4051257503886428E-4</v>
      </c>
      <c r="GO478" s="240">
        <f t="shared" ca="1" si="1046"/>
        <v>-2.7216092800241349E-4</v>
      </c>
      <c r="GP478" s="240">
        <f t="shared" ca="1" si="1047"/>
        <v>2.8409180186793613E-4</v>
      </c>
      <c r="GQ478" s="240">
        <f t="shared" ca="1" si="1048"/>
        <v>-2.7544083025561687E-4</v>
      </c>
      <c r="GR478" s="240">
        <f t="shared" ca="1" si="1049"/>
        <v>2.4683475761843622E-4</v>
      </c>
      <c r="GS478" s="240">
        <f t="shared" ca="1" si="1050"/>
        <v>-2.003460329425376E-4</v>
      </c>
      <c r="GT478" s="240">
        <f t="shared" ca="1" si="1051"/>
        <v>1.3934266523571006E-4</v>
      </c>
      <c r="GU478" s="240">
        <f t="shared" ca="1" si="1052"/>
        <v>-6.8244218454107877E-5</v>
      </c>
      <c r="GV478" s="240">
        <f t="shared" ca="1" si="1053"/>
        <v>-7.7983764857416967E-6</v>
      </c>
      <c r="GW478" s="240">
        <f t="shared" ca="1" si="1054"/>
        <v>8.3275995672116469E-5</v>
      </c>
      <c r="GX478" s="240">
        <f t="shared" ca="1" si="1055"/>
        <v>-1.5272044648243052E-4</v>
      </c>
      <c r="GY478" s="240">
        <f t="shared" ca="1" si="1056"/>
        <v>2.1110062648260126E-4</v>
      </c>
      <c r="GZ478" s="240">
        <f t="shared" ca="1" si="1057"/>
        <v>-2.5418701607427484E-4</v>
      </c>
      <c r="HA478" s="240">
        <f t="shared" ca="1" si="1058"/>
        <v>2.7885809817408908E-4</v>
      </c>
      <c r="HB478" s="240">
        <f t="shared" ca="1" si="1059"/>
        <v>-2.8332650547256808E-4</v>
      </c>
      <c r="HC478" s="240">
        <f t="shared" ca="1" si="1060"/>
        <v>2.6726851138575707E-4</v>
      </c>
      <c r="HD478" s="240">
        <f t="shared" ca="1" si="1061"/>
        <v>-2.3184748335616567E-4</v>
      </c>
      <c r="HE478" s="240">
        <f t="shared" ca="1" si="1062"/>
        <v>1.7962959936139799E-4</v>
      </c>
      <c r="HF478" s="240">
        <f t="shared" ca="1" si="1063"/>
        <v>-1.1439793378973997E-4</v>
      </c>
      <c r="HG478" s="240">
        <f t="shared" ca="1" si="1064"/>
        <v>4.0878381764581045E-5</v>
      </c>
      <c r="HH478" s="240">
        <f t="shared" ca="1" si="1065"/>
        <v>3.5602721883436575E-5</v>
      </c>
      <c r="HI478" s="240">
        <f t="shared" ca="1" si="1066"/>
        <v>-1.0950448422143601E-4</v>
      </c>
      <c r="HJ478" s="240">
        <f t="shared" ca="1" si="1067"/>
        <v>1.7547288009635078E-4</v>
      </c>
      <c r="HK478" s="240">
        <f t="shared" ca="1" si="1068"/>
        <v>-2.2872863984465432E-4</v>
      </c>
      <c r="HL478" s="240">
        <f t="shared" ca="1" si="1069"/>
        <v>2.6541349719211765E-4</v>
      </c>
      <c r="HM478" s="240">
        <f t="shared" ca="1" si="1070"/>
        <v>-2.8286971242099843E-4</v>
      </c>
      <c r="HN478" s="240">
        <f t="shared" ca="1" si="1071"/>
        <v>2.7983261994747328E-4</v>
      </c>
      <c r="HO478" s="240">
        <f t="shared" ca="1" si="1072"/>
        <v>-2.5652225064741056E-4</v>
      </c>
      <c r="HP478" s="240">
        <f t="shared" ca="1" si="1073"/>
        <v>2.1462739108845061E-4</v>
      </c>
      <c r="HQ478" s="240">
        <f t="shared" ca="1" si="1074"/>
        <v>-1.5718323454290501E-4</v>
      </c>
      <c r="HR478" s="240">
        <f t="shared" ca="1" si="1075"/>
        <v>8.8351487705073058E-5</v>
      </c>
      <c r="HS478" s="240">
        <f t="shared" ca="1" si="1076"/>
        <v>-1.3118863912232798E-5</v>
      </c>
      <c r="HT478" s="240">
        <f t="shared" ca="1" si="1077"/>
        <v>-6.306419360696674E-5</v>
      </c>
      <c r="HU478" s="240">
        <f t="shared" ca="1" si="1078"/>
        <v>1.346783847264329E-4</v>
      </c>
      <c r="HV478" s="240">
        <f t="shared" ca="1" si="1079"/>
        <v>-1.9653541395168379E-4</v>
      </c>
      <c r="HW478" s="240">
        <f t="shared" ca="1" si="1080"/>
        <v>2.441538713692285E-4</v>
      </c>
      <c r="HX478" s="240">
        <f t="shared" ca="1" si="1081"/>
        <v>-2.7408390124223481E-4</v>
      </c>
      <c r="HY478" s="240">
        <f t="shared" ca="1" si="1082"/>
        <v>2.841571367049818E-4</v>
      </c>
      <c r="HZ478" s="240">
        <f t="shared" ca="1" si="1083"/>
        <v>-2.7364379332021866E-4</v>
      </c>
      <c r="IA478" s="240">
        <f t="shared" ca="1" si="1084"/>
        <v>2.4330554040601611E-4</v>
      </c>
      <c r="IB478" s="240">
        <f t="shared" ca="1" si="1085"/>
        <v>-1.9534031971726542E-4</v>
      </c>
      <c r="IC478" s="240">
        <f t="shared" ca="1" si="1086"/>
        <v>1.3322310925066875E-4</v>
      </c>
      <c r="ID478" s="240">
        <f t="shared" ca="1" si="1087"/>
        <v>-6.145416849600053E-5</v>
      </c>
      <c r="IE478" s="240">
        <f t="shared" ca="1" si="1088"/>
        <v>1.4616042922360994E-4</v>
      </c>
      <c r="IF478" s="240">
        <f t="shared" ca="1" si="1089"/>
        <v>8.9918322671697984E-5</v>
      </c>
      <c r="IG478" s="240">
        <f t="shared" ca="1" si="1090"/>
        <v>-1.5855525876384813E-4</v>
      </c>
      <c r="IH478" s="240">
        <f t="shared" ca="1" si="1091"/>
        <v>2.157052043334778E-4</v>
      </c>
      <c r="II478" s="240">
        <f t="shared" ca="1" si="1092"/>
        <v>-2.5722776764441723E-4</v>
      </c>
      <c r="IJ478" s="240">
        <f t="shared" ca="1" si="1093"/>
        <v>2.8011472749387876E-4</v>
      </c>
      <c r="IK478" s="240">
        <f t="shared" ca="1" si="1094"/>
        <v>-2.8270797242640339E-4</v>
      </c>
      <c r="IL478" s="240">
        <f t="shared" ca="1" si="1095"/>
        <v>2.648196273743671E-4</v>
      </c>
      <c r="IM478" s="240">
        <f t="shared" ca="1" si="1096"/>
        <v>-2.2774566480617605E-4</v>
      </c>
      <c r="IN478" s="240">
        <f t="shared" ca="1" si="1097"/>
        <v>1.7417201428334488E-4</v>
      </c>
      <c r="IO478" s="240">
        <f t="shared" ca="1" si="1098"/>
        <v>-1.0797997258916019E-4</v>
      </c>
      <c r="IP478" s="240">
        <f t="shared" ca="1" si="1099"/>
        <v>3.3965012050014182E-5</v>
      </c>
      <c r="IQ478" s="240">
        <f t="shared" ca="1" si="1100"/>
        <v>4.2510641212613948E-5</v>
      </c>
      <c r="IR478" s="240">
        <f t="shared" ca="1" si="1101"/>
        <v>-1.1590648913471481E-4</v>
      </c>
      <c r="IS478" s="240">
        <f t="shared" ca="1" si="1102"/>
        <v>1.8090515898421916E-4</v>
      </c>
      <c r="IT478" s="240">
        <f t="shared" ca="1" si="1103"/>
        <v>-2.3279763568110148E-4</v>
      </c>
      <c r="IU478" s="240">
        <f t="shared" ca="1" si="1104"/>
        <v>2.6782441990220188E-4</v>
      </c>
      <c r="IV478" s="240">
        <f t="shared" ca="1" si="1105"/>
        <v>-2.8344789579347275E-4</v>
      </c>
      <c r="IW478" s="240">
        <f t="shared" ca="1" si="1106"/>
        <v>2.7853617582946309E-4</v>
      </c>
      <c r="IX478" s="240">
        <f t="shared" ca="1" si="1107"/>
        <v>-2.5344510365177719E-4</v>
      </c>
      <c r="IY478" s="240">
        <f t="shared" ca="1" si="1108"/>
        <v>2.0999247395578813E-4</v>
      </c>
      <c r="IZ478" s="240">
        <f t="shared" ca="1" si="1109"/>
        <v>-1.5132633713976911E-4</v>
      </c>
      <c r="JA478" s="240">
        <f t="shared" ca="1" si="1110"/>
        <v>8.1696929763790073E-5</v>
      </c>
      <c r="JB478" s="240">
        <f t="shared" ca="1" si="1111"/>
        <v>-6.1487539708537745E-6</v>
      </c>
    </row>
    <row r="479" spans="2:262">
      <c r="B479" s="248">
        <v>118</v>
      </c>
      <c r="C479" s="247">
        <f t="shared" si="1112"/>
        <v>2.3046875000000016E-3</v>
      </c>
      <c r="D479" s="244">
        <f t="shared" ca="1" si="855"/>
        <v>79.651370710482823</v>
      </c>
      <c r="E479" s="243">
        <f ca="1">DT361</f>
        <v>-0.34862928951717315</v>
      </c>
      <c r="F479" s="242">
        <v>118</v>
      </c>
      <c r="G479" s="240">
        <f t="shared" ca="1" si="856"/>
        <v>-6.7909060242183451E-5</v>
      </c>
      <c r="H479" s="240">
        <f t="shared" ca="1" si="857"/>
        <v>1.4844979056660696E-4</v>
      </c>
      <c r="I479" s="240">
        <f t="shared" ca="1" si="858"/>
        <v>-2.2009281251740299E-4</v>
      </c>
      <c r="J479" s="240">
        <f t="shared" ca="1" si="859"/>
        <v>2.7854402292412997E-4</v>
      </c>
      <c r="K479" s="240">
        <f t="shared" ca="1" si="860"/>
        <v>-3.2030000273648409E-4</v>
      </c>
      <c r="L479" s="240">
        <f t="shared" ca="1" si="861"/>
        <v>3.4285800318124463E-4</v>
      </c>
      <c r="M479" s="240">
        <f t="shared" ca="1" si="862"/>
        <v>-3.4486595425087962E-4</v>
      </c>
      <c r="N479" s="240">
        <f t="shared" ca="1" si="863"/>
        <v>3.262035043909813E-4</v>
      </c>
      <c r="O479" s="240">
        <f t="shared" ca="1" si="864"/>
        <v>-2.8798923407079128E-4</v>
      </c>
      <c r="P479" s="240">
        <f t="shared" ca="1" si="865"/>
        <v>2.3251361087347152E-4</v>
      </c>
      <c r="Q479" s="240">
        <f t="shared" ca="1" si="866"/>
        <v>-1.6310170460997396E-4</v>
      </c>
      <c r="R479" s="240">
        <f t="shared" ca="1" si="867"/>
        <v>8.3913890968487486E-5</v>
      </c>
      <c r="S479" s="240">
        <f t="shared" ca="1" si="868"/>
        <v>3.0351097679063129E-7</v>
      </c>
      <c r="T479" s="240">
        <f t="shared" ca="1" si="869"/>
        <v>-8.4502721234836528E-5</v>
      </c>
      <c r="U479" s="241">
        <f t="shared" ca="1" si="870"/>
        <v>1.6363705017876466E-4</v>
      </c>
      <c r="V479" s="240">
        <f t="shared" ca="1" si="871"/>
        <v>-2.3296338447309457E-4</v>
      </c>
      <c r="W479" s="240">
        <f t="shared" ca="1" si="872"/>
        <v>2.8832647739899175E-4</v>
      </c>
      <c r="X479" s="240">
        <f t="shared" ca="1" si="873"/>
        <v>-3.2640800392792996E-4</v>
      </c>
      <c r="Y479" s="240">
        <f t="shared" ca="1" si="874"/>
        <v>3.4492545280688714E-4</v>
      </c>
      <c r="Z479" s="240">
        <f t="shared" ca="1" si="875"/>
        <v>-3.4276893456199048E-4</v>
      </c>
      <c r="AA479" s="240">
        <f t="shared" ca="1" si="876"/>
        <v>3.2006770549176619E-4</v>
      </c>
      <c r="AB479" s="240">
        <f t="shared" ca="1" si="877"/>
        <v>-2.7818242036856925E-4</v>
      </c>
      <c r="AC479" s="240">
        <f t="shared" ca="1" si="878"/>
        <v>2.1962357820186305E-4</v>
      </c>
      <c r="AD479" s="240">
        <f t="shared" ca="1" si="879"/>
        <v>-1.4790104921987918E-4</v>
      </c>
      <c r="AE479" s="240">
        <f t="shared" ca="1" si="880"/>
        <v>6.731370204522722E-5</v>
      </c>
      <c r="AF479" s="240">
        <f t="shared" ca="1" si="881"/>
        <v>1.7308259715682738E-5</v>
      </c>
      <c r="AG479" s="240">
        <f t="shared" ca="1" si="882"/>
        <v>-1.008928077704727E-4</v>
      </c>
      <c r="AH479" s="240">
        <f t="shared" ca="1" si="883"/>
        <v>1.7843009380412838E-4</v>
      </c>
      <c r="AI479" s="240">
        <f t="shared" ca="1" si="884"/>
        <v>-2.4527272723040864E-4</v>
      </c>
      <c r="AJ479" s="240">
        <f t="shared" ca="1" si="885"/>
        <v>2.9741432813538195E-4</v>
      </c>
      <c r="AK479" s="240">
        <f t="shared" ca="1" si="886"/>
        <v>-3.3172965964794928E-4</v>
      </c>
      <c r="AL479" s="240">
        <f t="shared" ca="1" si="887"/>
        <v>3.4616194680481613E-4</v>
      </c>
      <c r="AM479" s="240">
        <f t="shared" ca="1" si="888"/>
        <v>-3.3984615448672944E-4</v>
      </c>
      <c r="AN479" s="240">
        <f t="shared" ca="1" si="889"/>
        <v>3.1316083545540027E-4</v>
      </c>
      <c r="AO479" s="240">
        <f t="shared" ca="1" si="890"/>
        <v>-2.6770544084977707E-4</v>
      </c>
      <c r="AP479" s="240">
        <f t="shared" ca="1" si="891"/>
        <v>2.0620445309361084E-4</v>
      </c>
      <c r="AQ479" s="240">
        <f t="shared" ca="1" si="892"/>
        <v>-1.3234408724760842E-4</v>
      </c>
      <c r="AR479" s="240">
        <f t="shared" ca="1" si="893"/>
        <v>5.0551348517756007E-5</v>
      </c>
      <c r="AS479" s="240">
        <f t="shared" ca="1" si="894"/>
        <v>3.4271311340897708E-5</v>
      </c>
      <c r="AT479" s="240">
        <f t="shared" ca="1" si="895"/>
        <v>-1.1703983469502351E-4</v>
      </c>
      <c r="AU479" s="240">
        <f t="shared" ca="1" si="896"/>
        <v>1.927932837048896E-4</v>
      </c>
      <c r="AV479" s="240">
        <f t="shared" ca="1" si="897"/>
        <v>-2.5699118650446772E-4</v>
      </c>
      <c r="AW479" s="240">
        <f t="shared" ca="1" si="898"/>
        <v>3.0578568170487662E-4</v>
      </c>
      <c r="AX479" s="240">
        <f t="shared" ca="1" si="899"/>
        <v>-3.3625214956178873E-4</v>
      </c>
      <c r="AY479" s="240">
        <f t="shared" ca="1" si="900"/>
        <v>3.4656450635268672E-4</v>
      </c>
      <c r="AZ479" s="240">
        <f t="shared" ca="1" si="901"/>
        <v>-3.3610465525830144E-4</v>
      </c>
      <c r="BA479" s="240">
        <f t="shared" ca="1" si="902"/>
        <v>3.0549953353677258E-4</v>
      </c>
      <c r="BB479" s="240">
        <f t="shared" ca="1" si="903"/>
        <v>-2.5658353547575229E-4</v>
      </c>
      <c r="BC479" s="240">
        <f t="shared" ca="1" si="904"/>
        <v>1.9228856339648315E-4</v>
      </c>
      <c r="BD479" s="240">
        <f t="shared" ca="1" si="905"/>
        <v>-1.1646829677718513E-4</v>
      </c>
      <c r="BE479" s="240">
        <f t="shared" ca="1" si="906"/>
        <v>3.3667212363930296E-5</v>
      </c>
      <c r="BF479" s="240">
        <f t="shared" ca="1" si="907"/>
        <v>5.1151800375275224E-5</v>
      </c>
      <c r="BG479" s="240">
        <f t="shared" ca="1" si="908"/>
        <v>-1.3290490240631061E-4</v>
      </c>
      <c r="BH479" s="240">
        <f t="shared" ca="1" si="909"/>
        <v>2.066920176985084E-4</v>
      </c>
      <c r="BI479" s="240">
        <f t="shared" ca="1" si="910"/>
        <v>-2.6809053150047451E-4</v>
      </c>
      <c r="BJ479" s="240">
        <f t="shared" ca="1" si="911"/>
        <v>3.1342037078347957E-4</v>
      </c>
      <c r="BK479" s="240">
        <f t="shared" ca="1" si="912"/>
        <v>-3.3996457859512515E-4</v>
      </c>
      <c r="BL479" s="240">
        <f t="shared" ca="1" si="913"/>
        <v>3.4613216164928773E-4</v>
      </c>
      <c r="BM479" s="240">
        <f t="shared" ca="1" si="914"/>
        <v>-3.315534504760665E-4</v>
      </c>
      <c r="BN479" s="240">
        <f t="shared" ca="1" si="915"/>
        <v>2.9710225648325834E-4</v>
      </c>
      <c r="BO479" s="240">
        <f t="shared" ca="1" si="916"/>
        <v>-2.4484349789069613E-4</v>
      </c>
      <c r="BP479" s="240">
        <f t="shared" ca="1" si="917"/>
        <v>1.7790943370763607E-4</v>
      </c>
      <c r="BQ479" s="240">
        <f t="shared" ca="1" si="918"/>
        <v>-1.0031192397841226E-4</v>
      </c>
      <c r="BR479" s="240">
        <f t="shared" ca="1" si="919"/>
        <v>1.6701968946625251E-5</v>
      </c>
      <c r="BS479" s="240">
        <f t="shared" ca="1" si="920"/>
        <v>6.7909060242189821E-5</v>
      </c>
      <c r="BT479" s="240">
        <f t="shared" ca="1" si="921"/>
        <v>-1.4844979056660644E-4</v>
      </c>
      <c r="BU479" s="240">
        <f t="shared" ca="1" si="922"/>
        <v>2.2009281251740491E-4</v>
      </c>
      <c r="BV479" s="240">
        <f t="shared" ca="1" si="923"/>
        <v>-2.7854402292413295E-4</v>
      </c>
      <c r="BW479" s="240">
        <f t="shared" ca="1" si="924"/>
        <v>3.2030000273648691E-4</v>
      </c>
      <c r="BX479" s="240">
        <f t="shared" ca="1" si="925"/>
        <v>-3.4285800318124485E-4</v>
      </c>
      <c r="BY479" s="240">
        <f t="shared" ca="1" si="926"/>
        <v>3.4486595425087924E-4</v>
      </c>
      <c r="BZ479" s="240">
        <f t="shared" ca="1" si="927"/>
        <v>-3.2620350439097919E-4</v>
      </c>
      <c r="CA479" s="240">
        <f t="shared" ca="1" si="928"/>
        <v>2.8798923407079188E-4</v>
      </c>
      <c r="CB479" s="240">
        <f t="shared" ca="1" si="929"/>
        <v>-2.3251361087347057E-4</v>
      </c>
      <c r="CC479" s="240">
        <f t="shared" ca="1" si="930"/>
        <v>1.631017046099696E-4</v>
      </c>
      <c r="CD479" s="240">
        <f t="shared" ca="1" si="931"/>
        <v>-8.3913890968479083E-5</v>
      </c>
      <c r="CE479" s="240">
        <f t="shared" ca="1" si="932"/>
        <v>-3.0351097679190861E-7</v>
      </c>
      <c r="CF479" s="240">
        <f t="shared" ca="1" si="933"/>
        <v>8.450272123484016E-5</v>
      </c>
      <c r="CG479" s="240">
        <f t="shared" ca="1" si="934"/>
        <v>-1.6363705017877013E-4</v>
      </c>
      <c r="CH479" s="240">
        <f t="shared" ca="1" si="935"/>
        <v>2.3296338447310099E-4</v>
      </c>
      <c r="CI479" s="240">
        <f t="shared" ca="1" si="936"/>
        <v>-2.8832647739899245E-4</v>
      </c>
      <c r="CJ479" s="240">
        <f t="shared" ca="1" si="937"/>
        <v>3.264080039279312E-4</v>
      </c>
      <c r="CK479" s="240">
        <f t="shared" ca="1" si="938"/>
        <v>-3.4492545280688779E-4</v>
      </c>
      <c r="CL479" s="240">
        <f t="shared" ca="1" si="939"/>
        <v>3.427689345619907E-4</v>
      </c>
      <c r="CM479" s="240">
        <f t="shared" ca="1" si="940"/>
        <v>-3.2006770549176472E-4</v>
      </c>
      <c r="CN479" s="240">
        <f t="shared" ca="1" si="941"/>
        <v>2.7818242036856551E-4</v>
      </c>
      <c r="CO479" s="240">
        <f t="shared" ca="1" si="942"/>
        <v>-2.1962357820185636E-4</v>
      </c>
      <c r="CP479" s="240">
        <f t="shared" ca="1" si="943"/>
        <v>1.4790104921987579E-4</v>
      </c>
      <c r="CQ479" s="240">
        <f t="shared" ca="1" si="944"/>
        <v>-6.7313702045233224E-5</v>
      </c>
      <c r="CR479" s="240">
        <f t="shared" ca="1" si="945"/>
        <v>-1.7308259715681545E-5</v>
      </c>
      <c r="CS479" s="240">
        <f t="shared" ca="1" si="946"/>
        <v>1.0089280777047157E-4</v>
      </c>
      <c r="CT479" s="240">
        <f t="shared" ca="1" si="947"/>
        <v>-1.784300938041316E-4</v>
      </c>
      <c r="CU479" s="240">
        <f t="shared" ca="1" si="948"/>
        <v>2.4527272723041135E-4</v>
      </c>
      <c r="CV479" s="240">
        <f t="shared" ca="1" si="949"/>
        <v>-2.9741432813538634E-4</v>
      </c>
      <c r="CW479" s="240">
        <f t="shared" ca="1" si="950"/>
        <v>3.3172965964795183E-4</v>
      </c>
      <c r="CX479" s="240">
        <f t="shared" ca="1" si="951"/>
        <v>-3.461619468048158E-4</v>
      </c>
      <c r="CY479" s="240">
        <f t="shared" ca="1" si="952"/>
        <v>3.3984615448672965E-4</v>
      </c>
      <c r="CZ479" s="240">
        <f t="shared" ca="1" si="953"/>
        <v>-3.1316083545540081E-4</v>
      </c>
      <c r="DA479" s="240">
        <f t="shared" ca="1" si="954"/>
        <v>2.6770544084977473E-4</v>
      </c>
      <c r="DB479" s="240">
        <f t="shared" ca="1" si="955"/>
        <v>-2.0620445309360786E-4</v>
      </c>
      <c r="DC479" s="240">
        <f t="shared" ca="1" si="956"/>
        <v>1.3234408724760043E-4</v>
      </c>
      <c r="DD479" s="240">
        <f t="shared" ca="1" si="957"/>
        <v>-5.0551348517747442E-5</v>
      </c>
      <c r="DE479" s="240">
        <f t="shared" ca="1" si="958"/>
        <v>-3.4271311340911234E-5</v>
      </c>
      <c r="DF479" s="240">
        <f t="shared" ca="1" si="959"/>
        <v>1.1703983469501776E-4</v>
      </c>
      <c r="DG479" s="240">
        <f t="shared" ca="1" si="960"/>
        <v>-1.927932837048886E-4</v>
      </c>
      <c r="DH479" s="240">
        <f t="shared" ca="1" si="961"/>
        <v>2.5699118650447016E-4</v>
      </c>
      <c r="DI479" s="240">
        <f t="shared" ca="1" si="962"/>
        <v>-3.0578568170487835E-4</v>
      </c>
      <c r="DJ479" s="240">
        <f t="shared" ca="1" si="963"/>
        <v>3.3625214956179084E-4</v>
      </c>
      <c r="DK479" s="240">
        <f t="shared" ca="1" si="964"/>
        <v>-3.4656450635268667E-4</v>
      </c>
      <c r="DL479" s="240">
        <f t="shared" ca="1" si="965"/>
        <v>3.3610465525829813E-4</v>
      </c>
      <c r="DM479" s="240">
        <f t="shared" ca="1" si="966"/>
        <v>-3.0549953353677545E-4</v>
      </c>
      <c r="DN479" s="240">
        <f t="shared" ca="1" si="967"/>
        <v>2.5658353547574979E-4</v>
      </c>
      <c r="DO479" s="240">
        <f t="shared" ca="1" si="968"/>
        <v>-1.9228856339648006E-4</v>
      </c>
      <c r="DP479" s="240">
        <f t="shared" ca="1" si="969"/>
        <v>1.164682967771816E-4</v>
      </c>
      <c r="DQ479" s="240">
        <f t="shared" ca="1" si="970"/>
        <v>-3.3667212363926575E-5</v>
      </c>
      <c r="DR479" s="240">
        <f t="shared" ca="1" si="971"/>
        <v>-5.1151800375288654E-5</v>
      </c>
      <c r="DS479" s="240">
        <f t="shared" ca="1" si="972"/>
        <v>1.3290490240632318E-4</v>
      </c>
      <c r="DT479" s="240">
        <f t="shared" ca="1" si="973"/>
        <v>-2.0669201769850349E-4</v>
      </c>
      <c r="DU479" s="240">
        <f t="shared" ca="1" si="974"/>
        <v>2.6809053150047055E-4</v>
      </c>
      <c r="DV479" s="240">
        <f t="shared" ca="1" si="975"/>
        <v>-3.1342037078348114E-4</v>
      </c>
      <c r="DW479" s="240">
        <f t="shared" ca="1" si="976"/>
        <v>3.3996457859512591E-4</v>
      </c>
      <c r="DX479" s="240">
        <f t="shared" ca="1" si="977"/>
        <v>-3.4613216164928762E-4</v>
      </c>
      <c r="DY479" s="240">
        <f t="shared" ca="1" si="978"/>
        <v>3.3155345047606254E-4</v>
      </c>
      <c r="DZ479" s="240">
        <f t="shared" ca="1" si="979"/>
        <v>-2.9710225648325135E-4</v>
      </c>
      <c r="EA479" s="240">
        <f t="shared" ca="1" si="980"/>
        <v>2.4484349789070047E-4</v>
      </c>
      <c r="EB479" s="240">
        <f t="shared" ca="1" si="981"/>
        <v>-1.7790943370764127E-4</v>
      </c>
      <c r="EC479" s="240">
        <f t="shared" ca="1" si="982"/>
        <v>1.0031192397840869E-4</v>
      </c>
      <c r="ED479" s="240">
        <f t="shared" ca="1" si="983"/>
        <v>-1.6701968946621517E-5</v>
      </c>
      <c r="EE479" s="240">
        <f t="shared" ca="1" si="984"/>
        <v>-6.7909060242193507E-5</v>
      </c>
      <c r="EF479" s="240">
        <f t="shared" ca="1" si="985"/>
        <v>1.4844979056661872E-4</v>
      </c>
      <c r="EG479" s="240">
        <f t="shared" ca="1" si="986"/>
        <v>-2.2009281251741543E-4</v>
      </c>
      <c r="EH479" s="240">
        <f t="shared" ca="1" si="987"/>
        <v>2.7854402292412932E-4</v>
      </c>
      <c r="EI479" s="240">
        <f t="shared" ca="1" si="988"/>
        <v>-3.2030000273648458E-4</v>
      </c>
      <c r="EJ479" s="240">
        <f t="shared" ca="1" si="989"/>
        <v>3.4285800318124544E-4</v>
      </c>
      <c r="EK479" s="240">
        <f t="shared" ca="1" si="990"/>
        <v>-3.4486595425087892E-4</v>
      </c>
      <c r="EL479" s="240">
        <f t="shared" ca="1" si="991"/>
        <v>3.2620350439097794E-4</v>
      </c>
      <c r="EM479" s="240">
        <f t="shared" ca="1" si="992"/>
        <v>-2.8798923407078434E-4</v>
      </c>
      <c r="EN479" s="240">
        <f t="shared" ca="1" si="993"/>
        <v>2.3251361087346049E-4</v>
      </c>
      <c r="EO479" s="240">
        <f t="shared" ca="1" si="994"/>
        <v>-1.6310170460997502E-4</v>
      </c>
      <c r="EP479" s="240">
        <f t="shared" ca="1" si="995"/>
        <v>8.3913890968485019E-5</v>
      </c>
      <c r="EQ479" s="240">
        <f t="shared" ca="1" si="996"/>
        <v>3.0351097679564234E-7</v>
      </c>
      <c r="ER479" s="240">
        <f t="shared" ca="1" si="997"/>
        <v>-8.4502721234843765E-5</v>
      </c>
      <c r="ES479" s="240">
        <f t="shared" ca="1" si="998"/>
        <v>1.6363705017877344E-4</v>
      </c>
      <c r="ET479" s="240">
        <f t="shared" ca="1" si="999"/>
        <v>-2.3296338447310376E-4</v>
      </c>
      <c r="EU479" s="240">
        <f t="shared" ca="1" si="1000"/>
        <v>2.8832647739899999E-4</v>
      </c>
      <c r="EV479" s="240">
        <f t="shared" ca="1" si="1001"/>
        <v>-3.264080039279292E-4</v>
      </c>
      <c r="EW479" s="240">
        <f t="shared" ca="1" si="1002"/>
        <v>3.449254528068872E-4</v>
      </c>
      <c r="EX479" s="240">
        <f t="shared" ca="1" si="1003"/>
        <v>-3.427689345619901E-4</v>
      </c>
      <c r="EY479" s="240">
        <f t="shared" ca="1" si="1004"/>
        <v>3.2006770549176331E-4</v>
      </c>
      <c r="EZ479" s="240">
        <f t="shared" ca="1" si="1005"/>
        <v>-2.7818242036856334E-4</v>
      </c>
      <c r="FA479" s="240">
        <f t="shared" ca="1" si="1006"/>
        <v>2.1962357820185346E-4</v>
      </c>
      <c r="FB479" s="240">
        <f t="shared" ca="1" si="1007"/>
        <v>-1.4790104921986352E-4</v>
      </c>
      <c r="FC479" s="240">
        <f t="shared" ca="1" si="1008"/>
        <v>6.7313702045229551E-5</v>
      </c>
      <c r="FD479" s="240">
        <f t="shared" ca="1" si="1009"/>
        <v>1.7308259715685276E-5</v>
      </c>
      <c r="FE479" s="240">
        <f t="shared" ca="1" si="1010"/>
        <v>-1.0089280777047514E-4</v>
      </c>
      <c r="FF479" s="240">
        <f t="shared" ca="1" si="1011"/>
        <v>1.784300938041348E-4</v>
      </c>
      <c r="FG479" s="240">
        <f t="shared" ca="1" si="1012"/>
        <v>-2.4527272723041396E-4</v>
      </c>
      <c r="FH479" s="240">
        <f t="shared" ca="1" si="1013"/>
        <v>2.9741432813538824E-4</v>
      </c>
      <c r="FI479" s="240">
        <f t="shared" ca="1" si="1014"/>
        <v>-3.3172965964795286E-4</v>
      </c>
      <c r="FJ479" s="240">
        <f t="shared" ca="1" si="1015"/>
        <v>3.4616194680481694E-4</v>
      </c>
      <c r="FK479" s="240">
        <f t="shared" ca="1" si="1016"/>
        <v>-3.3984615448672895E-4</v>
      </c>
      <c r="FL479" s="240">
        <f t="shared" ca="1" si="1017"/>
        <v>3.1316083545539919E-4</v>
      </c>
      <c r="FM479" s="240">
        <f t="shared" ca="1" si="1018"/>
        <v>-2.6770544084977235E-4</v>
      </c>
      <c r="FN479" s="240">
        <f t="shared" ca="1" si="1019"/>
        <v>2.0620445309360485E-4</v>
      </c>
      <c r="FO479" s="240">
        <f t="shared" ca="1" si="1020"/>
        <v>-1.3234408724759696E-4</v>
      </c>
      <c r="FP479" s="240">
        <f t="shared" ca="1" si="1021"/>
        <v>5.0551348517743735E-5</v>
      </c>
      <c r="FQ479" s="240">
        <f t="shared" ca="1" si="1022"/>
        <v>3.4271311340914947E-5</v>
      </c>
      <c r="FR479" s="240">
        <f t="shared" ca="1" si="1023"/>
        <v>-1.1703983469502127E-4</v>
      </c>
      <c r="FS479" s="240">
        <f t="shared" ca="1" si="1024"/>
        <v>1.9279328370489169E-4</v>
      </c>
      <c r="FT479" s="240">
        <f t="shared" ca="1" si="1025"/>
        <v>-2.5699118650447271E-4</v>
      </c>
      <c r="FU479" s="240">
        <f t="shared" ca="1" si="1026"/>
        <v>3.0578568170488014E-4</v>
      </c>
      <c r="FV479" s="240">
        <f t="shared" ca="1" si="1027"/>
        <v>-3.3625214956179171E-4</v>
      </c>
      <c r="FW479" s="240">
        <f t="shared" ca="1" si="1028"/>
        <v>3.4656450635268667E-4</v>
      </c>
      <c r="FX479" s="240">
        <f t="shared" ca="1" si="1029"/>
        <v>-3.3610465525829721E-4</v>
      </c>
      <c r="FY479" s="240">
        <f t="shared" ca="1" si="1030"/>
        <v>3.0549953353677372E-4</v>
      </c>
      <c r="FZ479" s="240">
        <f t="shared" ca="1" si="1031"/>
        <v>-2.5658353547574725E-4</v>
      </c>
      <c r="GA479" s="240">
        <f t="shared" ca="1" si="1032"/>
        <v>1.9228856339647695E-4</v>
      </c>
      <c r="GB479" s="240">
        <f t="shared" ca="1" si="1033"/>
        <v>-1.1646829677719663E-4</v>
      </c>
      <c r="GC479" s="240">
        <f t="shared" ca="1" si="1034"/>
        <v>3.3667212363922855E-5</v>
      </c>
      <c r="GD479" s="240">
        <f t="shared" ca="1" si="1035"/>
        <v>5.1151800375272865E-5</v>
      </c>
      <c r="GE479" s="240">
        <f t="shared" ca="1" si="1036"/>
        <v>-1.3290490240632663E-4</v>
      </c>
      <c r="GF479" s="240">
        <f t="shared" ca="1" si="1037"/>
        <v>2.0669201769850647E-4</v>
      </c>
      <c r="GG479" s="240">
        <f t="shared" ca="1" si="1038"/>
        <v>-2.6809053150048546E-4</v>
      </c>
      <c r="GH479" s="240">
        <f t="shared" ca="1" si="1039"/>
        <v>3.1342037078348277E-4</v>
      </c>
      <c r="GI479" s="240">
        <f t="shared" ca="1" si="1040"/>
        <v>-3.3996457859512282E-4</v>
      </c>
      <c r="GJ479" s="240">
        <f t="shared" ca="1" si="1041"/>
        <v>3.4613216164928741E-4</v>
      </c>
      <c r="GK479" s="240">
        <f t="shared" ca="1" si="1042"/>
        <v>-3.3155345047606715E-4</v>
      </c>
      <c r="GL479" s="240">
        <f t="shared" ca="1" si="1043"/>
        <v>2.971022564832494E-4</v>
      </c>
      <c r="GM479" s="240">
        <f t="shared" ca="1" si="1044"/>
        <v>-2.4484349789069781E-4</v>
      </c>
      <c r="GN479" s="240">
        <f t="shared" ca="1" si="1045"/>
        <v>1.7790943370762119E-4</v>
      </c>
      <c r="GO479" s="240">
        <f t="shared" ca="1" si="1046"/>
        <v>-1.0031192397840511E-4</v>
      </c>
      <c r="GP479" s="240">
        <f t="shared" ca="1" si="1047"/>
        <v>1.6701968946637462E-5</v>
      </c>
      <c r="GQ479" s="240">
        <f t="shared" ca="1" si="1048"/>
        <v>6.7909060242197152E-5</v>
      </c>
      <c r="GR479" s="240">
        <f t="shared" ca="1" si="1049"/>
        <v>-1.484497905666043E-4</v>
      </c>
      <c r="GS479" s="240">
        <f t="shared" ca="1" si="1050"/>
        <v>2.2009281251741833E-4</v>
      </c>
      <c r="GT479" s="240">
        <f t="shared" ca="1" si="1051"/>
        <v>-2.7854402292413154E-4</v>
      </c>
      <c r="GU479" s="240">
        <f t="shared" ca="1" si="1052"/>
        <v>3.2030000273649347E-4</v>
      </c>
      <c r="GV479" s="240">
        <f t="shared" ca="1" si="1053"/>
        <v>-3.4285800318124593E-4</v>
      </c>
      <c r="GW479" s="240">
        <f t="shared" ca="1" si="1054"/>
        <v>3.4486595425087659E-4</v>
      </c>
      <c r="GX479" s="240">
        <f t="shared" ca="1" si="1055"/>
        <v>-3.2620350439097669E-4</v>
      </c>
      <c r="GY479" s="240">
        <f t="shared" ca="1" si="1056"/>
        <v>2.8798923407079324E-4</v>
      </c>
      <c r="GZ479" s="240">
        <f t="shared" ca="1" si="1057"/>
        <v>-2.3251361087345772E-4</v>
      </c>
      <c r="HA479" s="240">
        <f t="shared" ca="1" si="1058"/>
        <v>1.6310170460997171E-4</v>
      </c>
      <c r="HB479" s="240">
        <f t="shared" ca="1" si="1059"/>
        <v>-8.3913890968462278E-5</v>
      </c>
      <c r="HC479" s="240">
        <f t="shared" ca="1" si="1060"/>
        <v>-3.0351097679937606E-7</v>
      </c>
      <c r="HD479" s="240">
        <f t="shared" ca="1" si="1061"/>
        <v>8.4502721234866492E-5</v>
      </c>
      <c r="HE479" s="240">
        <f t="shared" ca="1" si="1062"/>
        <v>-1.6363705017877672E-4</v>
      </c>
      <c r="HF479" s="240">
        <f t="shared" ca="1" si="1063"/>
        <v>2.3296338447309188E-4</v>
      </c>
      <c r="HG479" s="240">
        <f t="shared" ca="1" si="1064"/>
        <v>-2.8832647739900205E-4</v>
      </c>
      <c r="HH479" s="240">
        <f t="shared" ca="1" si="1065"/>
        <v>3.2640800392793039E-4</v>
      </c>
      <c r="HI479" s="240">
        <f t="shared" ca="1" si="1066"/>
        <v>-3.4492545280688947E-4</v>
      </c>
      <c r="HJ479" s="240">
        <f t="shared" ca="1" si="1067"/>
        <v>3.4276893456198956E-4</v>
      </c>
      <c r="HK479" s="240">
        <f t="shared" ca="1" si="1068"/>
        <v>-3.2006770549175431E-4</v>
      </c>
      <c r="HL479" s="240">
        <f t="shared" ca="1" si="1069"/>
        <v>2.7818242036856111E-4</v>
      </c>
      <c r="HM479" s="240">
        <f t="shared" ca="1" si="1070"/>
        <v>-2.1962357820186584E-4</v>
      </c>
      <c r="HN479" s="240">
        <f t="shared" ca="1" si="1071"/>
        <v>1.4790104921986015E-4</v>
      </c>
      <c r="HO479" s="240">
        <f t="shared" ca="1" si="1072"/>
        <v>-6.7313702045225892E-5</v>
      </c>
      <c r="HP479" s="240">
        <f t="shared" ca="1" si="1073"/>
        <v>-1.7308259715708684E-5</v>
      </c>
      <c r="HQ479" s="240">
        <f t="shared" ca="1" si="1074"/>
        <v>1.0089280777047873E-4</v>
      </c>
      <c r="HR479" s="240">
        <f t="shared" ca="1" si="1075"/>
        <v>-1.7843009380415486E-4</v>
      </c>
      <c r="HS479" s="240">
        <f t="shared" ca="1" si="1076"/>
        <v>2.4527272723041656E-4</v>
      </c>
      <c r="HT479" s="240">
        <f t="shared" ca="1" si="1077"/>
        <v>-2.9741432813538006E-4</v>
      </c>
      <c r="HU479" s="240">
        <f t="shared" ca="1" si="1078"/>
        <v>3.3172965964795394E-4</v>
      </c>
      <c r="HV479" s="240">
        <f t="shared" ca="1" si="1079"/>
        <v>-3.4616194680481618E-4</v>
      </c>
      <c r="HW479" s="240">
        <f t="shared" ca="1" si="1080"/>
        <v>3.398461544867244E-4</v>
      </c>
      <c r="HX479" s="240">
        <f t="shared" ca="1" si="1081"/>
        <v>-3.1316083545539756E-4</v>
      </c>
      <c r="HY479" s="240">
        <f t="shared" ca="1" si="1082"/>
        <v>2.677054408497575E-4</v>
      </c>
      <c r="HZ479" s="240">
        <f t="shared" ca="1" si="1083"/>
        <v>-2.0620445309360184E-4</v>
      </c>
      <c r="IA479" s="240">
        <f t="shared" ca="1" si="1084"/>
        <v>1.3234408724761173E-4</v>
      </c>
      <c r="IB479" s="240">
        <f t="shared" ca="1" si="1085"/>
        <v>-5.0551348517740042E-5</v>
      </c>
      <c r="IC479" s="240">
        <f t="shared" ca="1" si="1086"/>
        <v>-3.427131134089905E-5</v>
      </c>
      <c r="ID479" s="240">
        <f t="shared" ca="1" si="1087"/>
        <v>1.1703983469504334E-4</v>
      </c>
      <c r="IE479" s="240">
        <f t="shared" ca="1" si="1088"/>
        <v>3.4920305431583164E-4</v>
      </c>
      <c r="IF479" s="240">
        <f t="shared" ca="1" si="1089"/>
        <v>2.5699118650448843E-4</v>
      </c>
      <c r="IG479" s="240">
        <f t="shared" ca="1" si="1090"/>
        <v>-3.0578568170488188E-4</v>
      </c>
      <c r="IH479" s="240">
        <f t="shared" ca="1" si="1091"/>
        <v>3.3625214956178786E-4</v>
      </c>
      <c r="II479" s="240">
        <f t="shared" ca="1" si="1092"/>
        <v>-3.4656450635268661E-4</v>
      </c>
      <c r="IJ479" s="240">
        <f t="shared" ca="1" si="1093"/>
        <v>3.3610465525830106E-4</v>
      </c>
      <c r="IK479" s="240">
        <f t="shared" ca="1" si="1094"/>
        <v>-3.0549953353676266E-4</v>
      </c>
      <c r="IL479" s="240">
        <f t="shared" ca="1" si="1095"/>
        <v>2.565835354757447E-4</v>
      </c>
      <c r="IM479" s="240">
        <f t="shared" ca="1" si="1096"/>
        <v>-1.9228856339645743E-4</v>
      </c>
      <c r="IN479" s="240">
        <f t="shared" ca="1" si="1097"/>
        <v>1.1646829677717456E-4</v>
      </c>
      <c r="IO479" s="240">
        <f t="shared" ca="1" si="1098"/>
        <v>-3.3667212363938746E-5</v>
      </c>
      <c r="IP479" s="240">
        <f t="shared" ca="1" si="1099"/>
        <v>-5.115180037529604E-5</v>
      </c>
      <c r="IQ479" s="240">
        <f t="shared" ca="1" si="1100"/>
        <v>1.3290490240631185E-4</v>
      </c>
      <c r="IR479" s="240">
        <f t="shared" ca="1" si="1101"/>
        <v>-2.0669201769852531E-4</v>
      </c>
      <c r="IS479" s="240">
        <f t="shared" ca="1" si="1102"/>
        <v>2.6809053150047527E-4</v>
      </c>
      <c r="IT479" s="240">
        <f t="shared" ca="1" si="1103"/>
        <v>-3.1342037078349274E-4</v>
      </c>
      <c r="IU479" s="240">
        <f t="shared" ca="1" si="1104"/>
        <v>3.3996457859512738E-4</v>
      </c>
      <c r="IV479" s="240">
        <f t="shared" ca="1" si="1105"/>
        <v>-3.4613216164928822E-4</v>
      </c>
      <c r="IW479" s="240">
        <f t="shared" ca="1" si="1106"/>
        <v>3.3155345047606032E-4</v>
      </c>
      <c r="IX479" s="240">
        <f t="shared" ca="1" si="1107"/>
        <v>-2.9710225648325764E-4</v>
      </c>
      <c r="IY479" s="240">
        <f t="shared" ca="1" si="1108"/>
        <v>2.4484349789068123E-4</v>
      </c>
      <c r="IZ479" s="240">
        <f t="shared" ca="1" si="1109"/>
        <v>-1.7790943370763488E-4</v>
      </c>
      <c r="JA479" s="240">
        <f t="shared" ca="1" si="1110"/>
        <v>1.0031192397838267E-4</v>
      </c>
      <c r="JB479" s="240">
        <f t="shared" ca="1" si="1111"/>
        <v>-1.6701968946614053E-5</v>
      </c>
    </row>
    <row r="480" spans="2:262">
      <c r="B480" s="248">
        <v>119</v>
      </c>
      <c r="C480" s="247">
        <f t="shared" si="1112"/>
        <v>2.3242187500000016E-3</v>
      </c>
      <c r="D480" s="244">
        <f t="shared" ca="1" si="855"/>
        <v>79.664333829098865</v>
      </c>
      <c r="E480" s="243">
        <f ca="1">DU361</f>
        <v>-0.33566617090113654</v>
      </c>
      <c r="F480" s="242">
        <v>119</v>
      </c>
      <c r="G480" s="240">
        <f t="shared" ca="1" si="856"/>
        <v>-6.5333421870867957E-5</v>
      </c>
      <c r="H480" s="240">
        <f t="shared" ca="1" si="857"/>
        <v>1.5528740642328209E-4</v>
      </c>
      <c r="I480" s="240">
        <f t="shared" ca="1" si="858"/>
        <v>-2.376950845598421E-4</v>
      </c>
      <c r="J480" s="240">
        <f t="shared" ca="1" si="859"/>
        <v>3.0855179418617001E-4</v>
      </c>
      <c r="K480" s="240">
        <f t="shared" ca="1" si="860"/>
        <v>-3.6441420106946942E-4</v>
      </c>
      <c r="L480" s="240">
        <f t="shared" ca="1" si="861"/>
        <v>4.0256763021336977E-4</v>
      </c>
      <c r="M480" s="240">
        <f t="shared" ca="1" si="862"/>
        <v>-4.2115798749802586E-4</v>
      </c>
      <c r="N480" s="240">
        <f t="shared" ca="1" si="863"/>
        <v>4.192818607557576E-4</v>
      </c>
      <c r="O480" s="240">
        <f t="shared" ca="1" si="864"/>
        <v>-3.9703042175379528E-4</v>
      </c>
      <c r="P480" s="240">
        <f t="shared" ca="1" si="865"/>
        <v>3.5548499563478858E-4</v>
      </c>
      <c r="Q480" s="240">
        <f t="shared" ca="1" si="866"/>
        <v>-2.9666451312140494E-4</v>
      </c>
      <c r="R480" s="240">
        <f t="shared" ca="1" si="867"/>
        <v>2.2342739908400806E-4</v>
      </c>
      <c r="S480" s="240">
        <f t="shared" ca="1" si="868"/>
        <v>-1.3933266526906522E-4</v>
      </c>
      <c r="T480" s="240">
        <f t="shared" ca="1" si="869"/>
        <v>4.8466957489933592E-5</v>
      </c>
      <c r="U480" s="241">
        <f t="shared" ca="1" si="870"/>
        <v>4.4754037950232324E-5</v>
      </c>
      <c r="V480" s="240">
        <f t="shared" ca="1" si="871"/>
        <v>-1.3580017780166726E-4</v>
      </c>
      <c r="W480" s="240">
        <f t="shared" ca="1" si="872"/>
        <v>2.2024700753116305E-4</v>
      </c>
      <c r="X480" s="240">
        <f t="shared" ca="1" si="873"/>
        <v>-2.9399077096386815E-4</v>
      </c>
      <c r="Y480" s="240">
        <f t="shared" ca="1" si="874"/>
        <v>3.5344783535106952E-4</v>
      </c>
      <c r="Z480" s="240">
        <f t="shared" ca="1" si="875"/>
        <v>-3.9572884065522119E-4</v>
      </c>
      <c r="AA480" s="240">
        <f t="shared" ca="1" si="876"/>
        <v>4.1877911013888427E-4</v>
      </c>
      <c r="AB480" s="240">
        <f t="shared" ca="1" si="877"/>
        <v>-4.2147849890107679E-4</v>
      </c>
      <c r="AC480" s="240">
        <f t="shared" ca="1" si="878"/>
        <v>4.0369582814756087E-4</v>
      </c>
      <c r="AD480" s="240">
        <f t="shared" ca="1" si="879"/>
        <v>-3.6629525992140757E-4</v>
      </c>
      <c r="AE480" s="240">
        <f t="shared" ca="1" si="880"/>
        <v>3.1109430250910586E-4</v>
      </c>
      <c r="AF480" s="240">
        <f t="shared" ca="1" si="881"/>
        <v>-2.4077548728056652E-4</v>
      </c>
      <c r="AG480" s="240">
        <f t="shared" ca="1" si="882"/>
        <v>1.5875600909231628E-4</v>
      </c>
      <c r="AH480" s="240">
        <f t="shared" ca="1" si="883"/>
        <v>-6.9021665175011076E-5</v>
      </c>
      <c r="AI480" s="240">
        <f t="shared" ca="1" si="884"/>
        <v>-2.4066837632181586E-5</v>
      </c>
      <c r="AJ480" s="240">
        <f t="shared" ca="1" si="885"/>
        <v>1.1598579465703892E-4</v>
      </c>
      <c r="AK480" s="240">
        <f t="shared" ca="1" si="886"/>
        <v>-2.0226833616998141E-4</v>
      </c>
      <c r="AL480" s="240">
        <f t="shared" ca="1" si="887"/>
        <v>2.7872149822376634E-4</v>
      </c>
      <c r="AM480" s="240">
        <f t="shared" ca="1" si="888"/>
        <v>-3.4162998283893538E-4</v>
      </c>
      <c r="AN480" s="240">
        <f t="shared" ca="1" si="889"/>
        <v>3.8793670565818094E-4</v>
      </c>
      <c r="AO480" s="240">
        <f t="shared" ca="1" si="890"/>
        <v>-4.1539135722270089E-4</v>
      </c>
      <c r="AP480" s="240">
        <f t="shared" ca="1" si="891"/>
        <v>4.2265975842538731E-4</v>
      </c>
      <c r="AQ480" s="240">
        <f t="shared" ca="1" si="892"/>
        <v>-4.0938869593173987E-4</v>
      </c>
      <c r="AR480" s="240">
        <f t="shared" ca="1" si="893"/>
        <v>3.7622308684319975E-4</v>
      </c>
      <c r="AS480" s="240">
        <f t="shared" ca="1" si="894"/>
        <v>-3.2477463847342377E-4</v>
      </c>
      <c r="AT480" s="240">
        <f t="shared" ca="1" si="895"/>
        <v>2.5754352623882188E-4</v>
      </c>
      <c r="AU480" s="240">
        <f t="shared" ca="1" si="896"/>
        <v>-1.7779689578427995E-4</v>
      </c>
      <c r="AV480" s="240">
        <f t="shared" ca="1" si="897"/>
        <v>8.941009362310402E-5</v>
      </c>
      <c r="AW480" s="240">
        <f t="shared" ca="1" si="898"/>
        <v>3.3216581942719269E-6</v>
      </c>
      <c r="AX480" s="240">
        <f t="shared" ca="1" si="899"/>
        <v>-9.5891991573926111E-5</v>
      </c>
      <c r="AY480" s="240">
        <f t="shared" ca="1" si="900"/>
        <v>1.8380238267035509E-4</v>
      </c>
      <c r="AZ480" s="240">
        <f t="shared" ca="1" si="901"/>
        <v>-2.6278076098131898E-4</v>
      </c>
      <c r="BA480" s="240">
        <f t="shared" ca="1" si="902"/>
        <v>3.2898911377489024E-4</v>
      </c>
      <c r="BB480" s="240">
        <f t="shared" ca="1" si="903"/>
        <v>-3.7920999715796924E-4</v>
      </c>
      <c r="BC480" s="240">
        <f t="shared" ca="1" si="904"/>
        <v>4.1100289014298107E-4</v>
      </c>
      <c r="BD480" s="240">
        <f t="shared" ca="1" si="905"/>
        <v>-4.228227935710285E-4</v>
      </c>
      <c r="BE480" s="240">
        <f t="shared" ca="1" si="906"/>
        <v>4.1409531048920483E-4</v>
      </c>
      <c r="BF480" s="240">
        <f t="shared" ca="1" si="907"/>
        <v>-3.8524455939553898E-4</v>
      </c>
      <c r="BG480" s="240">
        <f t="shared" ca="1" si="908"/>
        <v>3.3767256388675306E-4</v>
      </c>
      <c r="BH480" s="240">
        <f t="shared" ca="1" si="909"/>
        <v>-2.7369112028421939E-4</v>
      </c>
      <c r="BI480" s="240">
        <f t="shared" ca="1" si="910"/>
        <v>1.9640945418113593E-4</v>
      </c>
      <c r="BJ480" s="240">
        <f t="shared" ca="1" si="911"/>
        <v>-1.0958312532424797E-4</v>
      </c>
      <c r="BK480" s="240">
        <f t="shared" ca="1" si="912"/>
        <v>1.7431523409170629E-5</v>
      </c>
      <c r="BL480" s="240">
        <f t="shared" ca="1" si="913"/>
        <v>7.5567176283959371E-5</v>
      </c>
      <c r="BM480" s="240">
        <f t="shared" ca="1" si="914"/>
        <v>-1.648936331316832E-4</v>
      </c>
      <c r="BN480" s="240">
        <f t="shared" ca="1" si="915"/>
        <v>2.4620696186880098E-4</v>
      </c>
      <c r="BO480" s="240">
        <f t="shared" ca="1" si="916"/>
        <v>-3.1555568111971447E-4</v>
      </c>
      <c r="BP480" s="240">
        <f t="shared" ca="1" si="917"/>
        <v>3.6956973855972833E-4</v>
      </c>
      <c r="BQ480" s="240">
        <f t="shared" ca="1" si="918"/>
        <v>-4.0562428110130851E-4</v>
      </c>
      <c r="BR480" s="240">
        <f t="shared" ca="1" si="919"/>
        <v>4.2196721157205445E-4</v>
      </c>
      <c r="BS480" s="240">
        <f t="shared" ca="1" si="920"/>
        <v>-4.1780433317323702E-4</v>
      </c>
      <c r="BT480" s="240">
        <f t="shared" ca="1" si="921"/>
        <v>3.9333794406085158E-4</v>
      </c>
      <c r="BU480" s="240">
        <f t="shared" ca="1" si="922"/>
        <v>-3.4975700651706328E-4</v>
      </c>
      <c r="BV480" s="240">
        <f t="shared" ca="1" si="923"/>
        <v>2.8917936844834597E-4</v>
      </c>
      <c r="BW480" s="240">
        <f t="shared" ca="1" si="924"/>
        <v>-2.1454884499942268E-4</v>
      </c>
      <c r="BX480" s="240">
        <f t="shared" ca="1" si="925"/>
        <v>1.2949216167814929E-4</v>
      </c>
      <c r="BY480" s="240">
        <f t="shared" ca="1" si="926"/>
        <v>-3.8142710945905372E-5</v>
      </c>
      <c r="BZ480" s="240">
        <f t="shared" ca="1" si="927"/>
        <v>-5.5060313047421608E-5</v>
      </c>
      <c r="CA480" s="240">
        <f t="shared" ca="1" si="928"/>
        <v>1.4558764038783179E-4</v>
      </c>
      <c r="CB480" s="240">
        <f t="shared" ca="1" si="929"/>
        <v>-2.2904002861994855E-4</v>
      </c>
      <c r="CC480" s="240">
        <f t="shared" ca="1" si="930"/>
        <v>3.0136204718930781E-4</v>
      </c>
      <c r="CD480" s="240">
        <f t="shared" ca="1" si="931"/>
        <v>-3.5903915409081727E-4</v>
      </c>
      <c r="CE480" s="240">
        <f t="shared" ca="1" si="932"/>
        <v>3.9926848763796884E-4</v>
      </c>
      <c r="CF480" s="240">
        <f t="shared" ca="1" si="933"/>
        <v>-4.2009507360044046E-4</v>
      </c>
      <c r="CG480" s="240">
        <f t="shared" ca="1" si="934"/>
        <v>4.2050682862331592E-4</v>
      </c>
      <c r="CH480" s="240">
        <f t="shared" ca="1" si="935"/>
        <v>-4.0048374316659129E-4</v>
      </c>
      <c r="CI480" s="240">
        <f t="shared" ca="1" si="936"/>
        <v>3.609988538835779E-4</v>
      </c>
      <c r="CJ480" s="240">
        <f t="shared" ca="1" si="937"/>
        <v>-3.0397095818475071E-4</v>
      </c>
      <c r="CK480" s="240">
        <f t="shared" ca="1" si="938"/>
        <v>2.3217136885785697E-4</v>
      </c>
      <c r="CL480" s="240">
        <f t="shared" ca="1" si="939"/>
        <v>-1.4908924007239407E-4</v>
      </c>
      <c r="CM480" s="240">
        <f t="shared" ca="1" si="940"/>
        <v>5.8762009351052597E-5</v>
      </c>
      <c r="CN480" s="240">
        <f t="shared" ca="1" si="941"/>
        <v>3.4420804694050725E-5</v>
      </c>
      <c r="CO480" s="240">
        <f t="shared" ca="1" si="942"/>
        <v>-1.2593091426630368E-4</v>
      </c>
      <c r="CP480" s="240">
        <f t="shared" ca="1" si="943"/>
        <v>2.1132131788062375E-4</v>
      </c>
      <c r="CQ480" s="240">
        <f t="shared" ca="1" si="944"/>
        <v>-2.8644240569103288E-4</v>
      </c>
      <c r="CR480" s="240">
        <f t="shared" ca="1" si="945"/>
        <v>3.4764361285157951E-4</v>
      </c>
      <c r="CS480" s="240">
        <f t="shared" ca="1" si="946"/>
        <v>-3.9195082141611992E-4</v>
      </c>
      <c r="CT480" s="240">
        <f t="shared" ca="1" si="947"/>
        <v>4.1721088980054011E-4</v>
      </c>
      <c r="CU480" s="240">
        <f t="shared" ca="1" si="948"/>
        <v>-4.2219628629119388E-4</v>
      </c>
      <c r="CV480" s="240">
        <f t="shared" ca="1" si="949"/>
        <v>4.0666474185680618E-4</v>
      </c>
      <c r="CW480" s="240">
        <f t="shared" ca="1" si="950"/>
        <v>-3.7137102339131591E-4</v>
      </c>
      <c r="CX480" s="240">
        <f t="shared" ca="1" si="951"/>
        <v>3.1803025525818548E-4</v>
      </c>
      <c r="CY480" s="240">
        <f t="shared" ca="1" si="952"/>
        <v>-2.4923457155290237E-4</v>
      </c>
      <c r="CZ480" s="240">
        <f t="shared" ca="1" si="953"/>
        <v>1.6832714942862924E-4</v>
      </c>
      <c r="DA480" s="240">
        <f t="shared" ca="1" si="954"/>
        <v>-7.9239744928752721E-5</v>
      </c>
      <c r="DB480" s="240">
        <f t="shared" ca="1" si="955"/>
        <v>-1.3698373607265513E-5</v>
      </c>
      <c r="DC480" s="240">
        <f t="shared" ca="1" si="956"/>
        <v>1.0597080954207419E-4</v>
      </c>
      <c r="DD480" s="240">
        <f t="shared" ca="1" si="957"/>
        <v>-1.9309351557695296E-4</v>
      </c>
      <c r="DE480" s="240">
        <f t="shared" ca="1" si="958"/>
        <v>2.708326993480481E-4</v>
      </c>
      <c r="DF480" s="240">
        <f t="shared" ca="1" si="959"/>
        <v>-3.3541056769899791E-4</v>
      </c>
      <c r="DG480" s="240">
        <f t="shared" ca="1" si="960"/>
        <v>3.836889113346419E-4</v>
      </c>
      <c r="DH480" s="240">
        <f t="shared" ca="1" si="961"/>
        <v>-4.1332160842375704E-4</v>
      </c>
      <c r="DI480" s="240">
        <f t="shared" ca="1" si="962"/>
        <v>4.2286863612537028E-4</v>
      </c>
      <c r="DJ480" s="240">
        <f t="shared" ca="1" si="963"/>
        <v>-4.1186604956426707E-4</v>
      </c>
      <c r="DK480" s="240">
        <f t="shared" ca="1" si="964"/>
        <v>3.8084852757545027E-4</v>
      </c>
      <c r="DL480" s="240">
        <f t="shared" ca="1" si="965"/>
        <v>-3.3132338959054273E-4</v>
      </c>
      <c r="DM480" s="240">
        <f t="shared" ca="1" si="966"/>
        <v>2.6569734633470642E-4</v>
      </c>
      <c r="DN480" s="240">
        <f t="shared" ca="1" si="967"/>
        <v>-1.8715954393815217E-4</v>
      </c>
      <c r="DO480" s="240">
        <f t="shared" ca="1" si="968"/>
        <v>9.9526585020302244E-5</v>
      </c>
      <c r="DP480" s="240">
        <f t="shared" ca="1" si="969"/>
        <v>-7.057058061387404E-6</v>
      </c>
      <c r="DQ480" s="240">
        <f t="shared" ca="1" si="970"/>
        <v>-8.5755411855699699E-5</v>
      </c>
      <c r="DR480" s="240">
        <f t="shared" ca="1" si="971"/>
        <v>1.7440053408126268E-4</v>
      </c>
      <c r="DS480" s="240">
        <f t="shared" ca="1" si="972"/>
        <v>-2.5457053331019095E-4</v>
      </c>
      <c r="DT480" s="240">
        <f t="shared" ca="1" si="973"/>
        <v>3.2236948911033327E-4</v>
      </c>
      <c r="DU480" s="240">
        <f t="shared" ca="1" si="974"/>
        <v>-3.7450266105859022E-4</v>
      </c>
      <c r="DV480" s="240">
        <f t="shared" ca="1" si="975"/>
        <v>4.0843659908957968E-4</v>
      </c>
      <c r="DW480" s="240">
        <f t="shared" ca="1" si="976"/>
        <v>-4.2252225837620231E-4</v>
      </c>
      <c r="DX480" s="240">
        <f t="shared" ca="1" si="977"/>
        <v>4.1607513588312199E-4</v>
      </c>
      <c r="DY480" s="240">
        <f t="shared" ca="1" si="978"/>
        <v>-3.8940853429826399E-4</v>
      </c>
      <c r="DZ480" s="240">
        <f t="shared" ca="1" si="979"/>
        <v>3.4381833685687461E-4</v>
      </c>
      <c r="EA480" s="240">
        <f t="shared" ca="1" si="980"/>
        <v>-2.8152003293683317E-4</v>
      </c>
      <c r="EB480" s="240">
        <f t="shared" ca="1" si="981"/>
        <v>2.0554105471311008E-4</v>
      </c>
      <c r="EC480" s="240">
        <f t="shared" ca="1" si="982"/>
        <v>-1.1957365685106211E-4</v>
      </c>
      <c r="ED480" s="240">
        <f t="shared" ca="1" si="983"/>
        <v>2.7795488659045154E-5</v>
      </c>
      <c r="EE480" s="240">
        <f t="shared" ca="1" si="984"/>
        <v>6.5333421870877769E-5</v>
      </c>
      <c r="EF480" s="240">
        <f t="shared" ca="1" si="985"/>
        <v>-1.5528740642328787E-4</v>
      </c>
      <c r="EG480" s="240">
        <f t="shared" ca="1" si="986"/>
        <v>2.3769508455984408E-4</v>
      </c>
      <c r="EH480" s="240">
        <f t="shared" ca="1" si="987"/>
        <v>-3.0855179418618557E-4</v>
      </c>
      <c r="EI480" s="240">
        <f t="shared" ca="1" si="988"/>
        <v>3.6441420106947902E-4</v>
      </c>
      <c r="EJ480" s="240">
        <f t="shared" ca="1" si="989"/>
        <v>-4.0256763021337448E-4</v>
      </c>
      <c r="EK480" s="240">
        <f t="shared" ca="1" si="990"/>
        <v>4.2115798749802678E-4</v>
      </c>
      <c r="EL480" s="240">
        <f t="shared" ca="1" si="991"/>
        <v>-4.1928186075575657E-4</v>
      </c>
      <c r="EM480" s="240">
        <f t="shared" ca="1" si="992"/>
        <v>3.9703042175379366E-4</v>
      </c>
      <c r="EN480" s="240">
        <f t="shared" ca="1" si="993"/>
        <v>-3.5548499563477551E-4</v>
      </c>
      <c r="EO480" s="240">
        <f t="shared" ca="1" si="994"/>
        <v>2.9666451312139089E-4</v>
      </c>
      <c r="EP480" s="240">
        <f t="shared" ca="1" si="995"/>
        <v>-2.2342739908399388E-4</v>
      </c>
      <c r="EQ480" s="240">
        <f t="shared" ca="1" si="996"/>
        <v>1.3933266526905234E-4</v>
      </c>
      <c r="ER480" s="240">
        <f t="shared" ca="1" si="997"/>
        <v>-4.8466957489925975E-5</v>
      </c>
      <c r="ES480" s="240">
        <f t="shared" ca="1" si="998"/>
        <v>-4.4754037950236959E-5</v>
      </c>
      <c r="ET480" s="240">
        <f t="shared" ca="1" si="999"/>
        <v>1.3580017780166881E-4</v>
      </c>
      <c r="EU480" s="240">
        <f t="shared" ca="1" si="1000"/>
        <v>-2.202470075311824E-4</v>
      </c>
      <c r="EV480" s="240">
        <f t="shared" ca="1" si="1001"/>
        <v>2.939907709638823E-4</v>
      </c>
      <c r="EW480" s="240">
        <f t="shared" ca="1" si="1002"/>
        <v>-3.5344783535107695E-4</v>
      </c>
      <c r="EX480" s="240">
        <f t="shared" ca="1" si="1003"/>
        <v>3.9572884065522493E-4</v>
      </c>
      <c r="EY480" s="240">
        <f t="shared" ca="1" si="1004"/>
        <v>-4.1877911013888535E-4</v>
      </c>
      <c r="EZ480" s="240">
        <f t="shared" ca="1" si="1005"/>
        <v>4.2147849890107663E-4</v>
      </c>
      <c r="FA480" s="240">
        <f t="shared" ca="1" si="1006"/>
        <v>-4.0369582814755322E-4</v>
      </c>
      <c r="FB480" s="240">
        <f t="shared" ca="1" si="1007"/>
        <v>3.6629525992139776E-4</v>
      </c>
      <c r="FC480" s="240">
        <f t="shared" ca="1" si="1008"/>
        <v>-3.1109430250909659E-4</v>
      </c>
      <c r="FD480" s="240">
        <f t="shared" ca="1" si="1009"/>
        <v>2.4077548728055527E-4</v>
      </c>
      <c r="FE480" s="240">
        <f t="shared" ca="1" si="1010"/>
        <v>-1.5875600909230918E-4</v>
      </c>
      <c r="FF480" s="240">
        <f t="shared" ca="1" si="1011"/>
        <v>6.9021665175009436E-5</v>
      </c>
      <c r="FG480" s="240">
        <f t="shared" ca="1" si="1012"/>
        <v>2.4066837632207244E-5</v>
      </c>
      <c r="FH480" s="240">
        <f t="shared" ca="1" si="1013"/>
        <v>-1.1598579465705784E-4</v>
      </c>
      <c r="FI480" s="240">
        <f t="shared" ca="1" si="1014"/>
        <v>2.0226833616999868E-4</v>
      </c>
      <c r="FJ480" s="240">
        <f t="shared" ca="1" si="1015"/>
        <v>-2.7872149822377658E-4</v>
      </c>
      <c r="FK480" s="240">
        <f t="shared" ca="1" si="1016"/>
        <v>3.4162998283893993E-4</v>
      </c>
      <c r="FL480" s="240">
        <f t="shared" ca="1" si="1017"/>
        <v>-3.8793670565818398E-4</v>
      </c>
      <c r="FM480" s="240">
        <f t="shared" ca="1" si="1018"/>
        <v>4.1539135722270116E-4</v>
      </c>
      <c r="FN480" s="240">
        <f t="shared" ca="1" si="1019"/>
        <v>-4.2265975842538644E-4</v>
      </c>
      <c r="FO480" s="240">
        <f t="shared" ca="1" si="1020"/>
        <v>4.0938869593173493E-4</v>
      </c>
      <c r="FP480" s="240">
        <f t="shared" ca="1" si="1021"/>
        <v>-3.7622308684319357E-4</v>
      </c>
      <c r="FQ480" s="240">
        <f t="shared" ca="1" si="1022"/>
        <v>3.2477463847341498E-4</v>
      </c>
      <c r="FR480" s="240">
        <f t="shared" ca="1" si="1023"/>
        <v>-2.5754352623881581E-4</v>
      </c>
      <c r="FS480" s="240">
        <f t="shared" ca="1" si="1024"/>
        <v>1.7779689578427844E-4</v>
      </c>
      <c r="FT480" s="240">
        <f t="shared" ca="1" si="1025"/>
        <v>-8.9410093623078907E-5</v>
      </c>
      <c r="FU480" s="240">
        <f t="shared" ca="1" si="1026"/>
        <v>-3.3216581942916119E-6</v>
      </c>
      <c r="FV480" s="240">
        <f t="shared" ca="1" si="1027"/>
        <v>9.5891991573939433E-5</v>
      </c>
      <c r="FW480" s="240">
        <f t="shared" ca="1" si="1028"/>
        <v>-1.838023826703674E-4</v>
      </c>
      <c r="FX480" s="240">
        <f t="shared" ca="1" si="1029"/>
        <v>2.6278076098132971E-4</v>
      </c>
      <c r="FY480" s="240">
        <f t="shared" ca="1" si="1030"/>
        <v>-3.2898911377489127E-4</v>
      </c>
      <c r="FZ480" s="240">
        <f t="shared" ca="1" si="1031"/>
        <v>3.7920999715798057E-4</v>
      </c>
      <c r="GA480" s="240">
        <f t="shared" ca="1" si="1032"/>
        <v>-4.1100289014298709E-4</v>
      </c>
      <c r="GB480" s="240">
        <f t="shared" ca="1" si="1033"/>
        <v>4.2282279357102871E-4</v>
      </c>
      <c r="GC480" s="240">
        <f t="shared" ca="1" si="1034"/>
        <v>-4.1409531048920202E-4</v>
      </c>
      <c r="GD480" s="240">
        <f t="shared" ca="1" si="1035"/>
        <v>3.8524455939553339E-4</v>
      </c>
      <c r="GE480" s="240">
        <f t="shared" ca="1" si="1036"/>
        <v>-3.3767256388675203E-4</v>
      </c>
      <c r="GF480" s="240">
        <f t="shared" ca="1" si="1037"/>
        <v>2.7369112028421808E-4</v>
      </c>
      <c r="GG480" s="240">
        <f t="shared" ca="1" si="1038"/>
        <v>-1.9640945418113444E-4</v>
      </c>
      <c r="GH480" s="240">
        <f t="shared" ca="1" si="1039"/>
        <v>1.0958312532425797E-4</v>
      </c>
      <c r="GI480" s="240">
        <f t="shared" ca="1" si="1040"/>
        <v>-1.7431523409180983E-5</v>
      </c>
      <c r="GJ480" s="240">
        <f t="shared" ca="1" si="1041"/>
        <v>-7.5567176283996491E-5</v>
      </c>
      <c r="GK480" s="240">
        <f t="shared" ca="1" si="1042"/>
        <v>1.6489363313171792E-4</v>
      </c>
      <c r="GL480" s="240">
        <f t="shared" ca="1" si="1043"/>
        <v>-2.462069618688219E-4</v>
      </c>
      <c r="GM480" s="240">
        <f t="shared" ca="1" si="1044"/>
        <v>3.1555568111973155E-4</v>
      </c>
      <c r="GN480" s="240">
        <f t="shared" ca="1" si="1045"/>
        <v>-3.695697385597408E-4</v>
      </c>
      <c r="GO480" s="240">
        <f t="shared" ca="1" si="1046"/>
        <v>4.0562428110131241E-4</v>
      </c>
      <c r="GP480" s="240">
        <f t="shared" ca="1" si="1047"/>
        <v>-4.2196721157205537E-4</v>
      </c>
      <c r="GQ480" s="240">
        <f t="shared" ca="1" si="1048"/>
        <v>4.1780433317323496E-4</v>
      </c>
      <c r="GR480" s="240">
        <f t="shared" ca="1" si="1049"/>
        <v>-3.9333794406085098E-4</v>
      </c>
      <c r="GS480" s="240">
        <f t="shared" ca="1" si="1050"/>
        <v>3.497570065170623E-4</v>
      </c>
      <c r="GT480" s="240">
        <f t="shared" ca="1" si="1051"/>
        <v>-2.8917936844834473E-4</v>
      </c>
      <c r="GU480" s="240">
        <f t="shared" ca="1" si="1052"/>
        <v>2.1454884499943163E-4</v>
      </c>
      <c r="GV480" s="240">
        <f t="shared" ca="1" si="1053"/>
        <v>-1.2949216167815916E-4</v>
      </c>
      <c r="GW480" s="240">
        <f t="shared" ca="1" si="1054"/>
        <v>3.8142710945867812E-5</v>
      </c>
      <c r="GX480" s="240">
        <f t="shared" ca="1" si="1055"/>
        <v>5.5060313047459013E-5</v>
      </c>
      <c r="GY480" s="240">
        <f t="shared" ca="1" si="1056"/>
        <v>-1.4558764038785589E-4</v>
      </c>
      <c r="GZ480" s="240">
        <f t="shared" ca="1" si="1057"/>
        <v>2.2904002861997015E-4</v>
      </c>
      <c r="HA480" s="240">
        <f t="shared" ca="1" si="1058"/>
        <v>-3.013620471893258E-4</v>
      </c>
      <c r="HB480" s="240">
        <f t="shared" ca="1" si="1059"/>
        <v>3.5903915409082448E-4</v>
      </c>
      <c r="HC480" s="240">
        <f t="shared" ca="1" si="1060"/>
        <v>-3.9926848763797334E-4</v>
      </c>
      <c r="HD480" s="240">
        <f t="shared" ca="1" si="1061"/>
        <v>4.2009507360044203E-4</v>
      </c>
      <c r="HE480" s="240">
        <f t="shared" ca="1" si="1062"/>
        <v>-4.205068286233157E-4</v>
      </c>
      <c r="HF480" s="240">
        <f t="shared" ca="1" si="1063"/>
        <v>4.0048374316659075E-4</v>
      </c>
      <c r="HG480" s="240">
        <f t="shared" ca="1" si="1064"/>
        <v>-3.6099885388357703E-4</v>
      </c>
      <c r="HH480" s="240">
        <f t="shared" ca="1" si="1065"/>
        <v>3.0397095818475792E-4</v>
      </c>
      <c r="HI480" s="240">
        <f t="shared" ca="1" si="1066"/>
        <v>-2.3217136885786562E-4</v>
      </c>
      <c r="HJ480" s="240">
        <f t="shared" ca="1" si="1067"/>
        <v>1.4908924007235881E-4</v>
      </c>
      <c r="HK480" s="240">
        <f t="shared" ca="1" si="1068"/>
        <v>-5.8762009351027145E-5</v>
      </c>
      <c r="HL480" s="240">
        <f t="shared" ca="1" si="1069"/>
        <v>-3.4420804694076332E-5</v>
      </c>
      <c r="HM480" s="240">
        <f t="shared" ca="1" si="1070"/>
        <v>1.2593091426632818E-4</v>
      </c>
      <c r="HN480" s="240">
        <f t="shared" ca="1" si="1071"/>
        <v>-2.1132131788063565E-4</v>
      </c>
      <c r="HO480" s="240">
        <f t="shared" ca="1" si="1072"/>
        <v>2.8644240569104291E-4</v>
      </c>
      <c r="HP480" s="240">
        <f t="shared" ca="1" si="1073"/>
        <v>-3.4764361285158731E-4</v>
      </c>
      <c r="HQ480" s="240">
        <f t="shared" ca="1" si="1074"/>
        <v>3.9195082141612496E-4</v>
      </c>
      <c r="HR480" s="240">
        <f t="shared" ca="1" si="1075"/>
        <v>-4.1721088980054233E-4</v>
      </c>
      <c r="HS480" s="240">
        <f t="shared" ca="1" si="1076"/>
        <v>4.2219628629119448E-4</v>
      </c>
      <c r="HT480" s="240">
        <f t="shared" ca="1" si="1077"/>
        <v>-4.06664741856809E-4</v>
      </c>
      <c r="HU480" s="240">
        <f t="shared" ca="1" si="1078"/>
        <v>3.7137102339132084E-4</v>
      </c>
      <c r="HV480" s="240">
        <f t="shared" ca="1" si="1079"/>
        <v>-3.180302552581606E-4</v>
      </c>
      <c r="HW480" s="240">
        <f t="shared" ca="1" si="1080"/>
        <v>2.492345715528719E-4</v>
      </c>
      <c r="HX480" s="240">
        <f t="shared" ca="1" si="1081"/>
        <v>-1.6832714942859462E-4</v>
      </c>
      <c r="HY480" s="240">
        <f t="shared" ca="1" si="1082"/>
        <v>7.9239744928715682E-5</v>
      </c>
      <c r="HZ480" s="240">
        <f t="shared" ca="1" si="1083"/>
        <v>1.3698373607279188E-5</v>
      </c>
      <c r="IA480" s="240">
        <f t="shared" ca="1" si="1084"/>
        <v>-1.0597080954208746E-4</v>
      </c>
      <c r="IB480" s="240">
        <f t="shared" ca="1" si="1085"/>
        <v>1.9309351557696513E-4</v>
      </c>
      <c r="IC480" s="240">
        <f t="shared" ca="1" si="1086"/>
        <v>-2.7083269934805862E-4</v>
      </c>
      <c r="ID480" s="240">
        <f t="shared" ca="1" si="1087"/>
        <v>3.3541056769900626E-4</v>
      </c>
      <c r="IE480" s="240">
        <f t="shared" ca="1" si="1088"/>
        <v>3.6650396152158426E-4</v>
      </c>
      <c r="IF480" s="240">
        <f t="shared" ca="1" si="1089"/>
        <v>4.1332160842375487E-4</v>
      </c>
      <c r="IG480" s="240">
        <f t="shared" ca="1" si="1090"/>
        <v>-4.2286863612537033E-4</v>
      </c>
      <c r="IH480" s="240">
        <f t="shared" ca="1" si="1091"/>
        <v>4.118660495642694E-4</v>
      </c>
      <c r="II480" s="240">
        <f t="shared" ca="1" si="1092"/>
        <v>-3.808485275754339E-4</v>
      </c>
      <c r="IJ480" s="240">
        <f t="shared" ca="1" si="1093"/>
        <v>3.3132338959051931E-4</v>
      </c>
      <c r="IK480" s="240">
        <f t="shared" ca="1" si="1094"/>
        <v>-2.656973463346771E-4</v>
      </c>
      <c r="IL480" s="240">
        <f t="shared" ca="1" si="1095"/>
        <v>1.8715954393813992E-4</v>
      </c>
      <c r="IM480" s="240">
        <f t="shared" ca="1" si="1096"/>
        <v>-9.9526585020288935E-5</v>
      </c>
      <c r="IN480" s="240">
        <f t="shared" ca="1" si="1097"/>
        <v>7.0570580613737295E-6</v>
      </c>
      <c r="IO480" s="240">
        <f t="shared" ca="1" si="1098"/>
        <v>8.5755411855713076E-5</v>
      </c>
      <c r="IP480" s="240">
        <f t="shared" ca="1" si="1099"/>
        <v>-1.7440053408127512E-4</v>
      </c>
      <c r="IQ480" s="240">
        <f t="shared" ca="1" si="1100"/>
        <v>2.5457053331020185E-4</v>
      </c>
      <c r="IR480" s="240">
        <f t="shared" ca="1" si="1101"/>
        <v>-3.223694891103421E-4</v>
      </c>
      <c r="IS480" s="240">
        <f t="shared" ca="1" si="1102"/>
        <v>3.7450266105858534E-4</v>
      </c>
      <c r="IT480" s="240">
        <f t="shared" ca="1" si="1103"/>
        <v>-4.0843659908957702E-4</v>
      </c>
      <c r="IU480" s="240">
        <f t="shared" ca="1" si="1104"/>
        <v>4.2252225837620183E-4</v>
      </c>
      <c r="IV480" s="240">
        <f t="shared" ca="1" si="1105"/>
        <v>-4.1607513588311527E-4</v>
      </c>
      <c r="IW480" s="240">
        <f t="shared" ca="1" si="1106"/>
        <v>3.8940853429824925E-4</v>
      </c>
      <c r="IX480" s="240">
        <f t="shared" ca="1" si="1107"/>
        <v>-3.4381833685685265E-4</v>
      </c>
      <c r="IY480" s="240">
        <f t="shared" ca="1" si="1108"/>
        <v>2.8152003293682298E-4</v>
      </c>
      <c r="IZ480" s="240">
        <f t="shared" ca="1" si="1109"/>
        <v>-2.0554105471309815E-4</v>
      </c>
      <c r="JA480" s="240">
        <f t="shared" ca="1" si="1110"/>
        <v>1.19573656851049E-4</v>
      </c>
      <c r="JB480" s="240">
        <f t="shared" ca="1" si="1111"/>
        <v>-2.7795488659031507E-5</v>
      </c>
    </row>
    <row r="481" spans="2:262">
      <c r="B481" s="248">
        <v>120</v>
      </c>
      <c r="C481" s="247">
        <f t="shared" si="1112"/>
        <v>2.3437500000000016E-3</v>
      </c>
      <c r="D481" s="244">
        <f t="shared" ca="1" si="855"/>
        <v>79.673660032748813</v>
      </c>
      <c r="E481" s="243">
        <f ca="1">DV361</f>
        <v>-0.32633996725118913</v>
      </c>
      <c r="F481" s="242">
        <v>120</v>
      </c>
      <c r="G481" s="240">
        <f t="shared" ca="1" si="856"/>
        <v>-5.4420232999549482E-5</v>
      </c>
      <c r="H481" s="240">
        <f t="shared" ca="1" si="857"/>
        <v>1.2469586042654647E-4</v>
      </c>
      <c r="I481" s="240">
        <f t="shared" ca="1" si="858"/>
        <v>-1.9017949586759575E-4</v>
      </c>
      <c r="J481" s="240">
        <f t="shared" ca="1" si="859"/>
        <v>2.4835463993634274E-4</v>
      </c>
      <c r="K481" s="240">
        <f t="shared" ca="1" si="860"/>
        <v>-2.9698565447122276E-4</v>
      </c>
      <c r="L481" s="240">
        <f t="shared" ca="1" si="861"/>
        <v>3.3420367685624817E-4</v>
      </c>
      <c r="M481" s="240">
        <f t="shared" ca="1" si="862"/>
        <v>-3.585784393632685E-4</v>
      </c>
      <c r="N481" s="240">
        <f t="shared" ca="1" si="863"/>
        <v>3.6917323353866403E-4</v>
      </c>
      <c r="O481" s="240">
        <f t="shared" ca="1" si="864"/>
        <v>-3.6558090738390332E-4</v>
      </c>
      <c r="P481" s="240">
        <f t="shared" ca="1" si="865"/>
        <v>3.4793951197851418E-4</v>
      </c>
      <c r="Q481" s="240">
        <f t="shared" ca="1" si="866"/>
        <v>-3.1692699625451636E-4</v>
      </c>
      <c r="R481" s="240">
        <f t="shared" ca="1" si="867"/>
        <v>2.7373515379916437E-4</v>
      </c>
      <c r="S481" s="240">
        <f t="shared" ca="1" si="868"/>
        <v>-2.2002382289575497E-4</v>
      </c>
      <c r="T481" s="240">
        <f t="shared" ca="1" si="869"/>
        <v>1.5785709986924123E-4</v>
      </c>
      <c r="U481" s="241">
        <f t="shared" ca="1" si="870"/>
        <v>-8.9624017022036349E-5</v>
      </c>
      <c r="V481" s="240">
        <f t="shared" ca="1" si="871"/>
        <v>1.794673346239995E-5</v>
      </c>
      <c r="W481" s="240">
        <f t="shared" ca="1" si="872"/>
        <v>5.4420232999552429E-5</v>
      </c>
      <c r="X481" s="240">
        <f t="shared" ca="1" si="873"/>
        <v>-1.2469586042654772E-4</v>
      </c>
      <c r="Y481" s="240">
        <f t="shared" ca="1" si="874"/>
        <v>1.9017949586759745E-4</v>
      </c>
      <c r="Z481" s="240">
        <f t="shared" ca="1" si="875"/>
        <v>-2.4835463993634323E-4</v>
      </c>
      <c r="AA481" s="240">
        <f t="shared" ca="1" si="876"/>
        <v>2.9698565447122395E-4</v>
      </c>
      <c r="AB481" s="240">
        <f t="shared" ca="1" si="877"/>
        <v>-3.3420367685624904E-4</v>
      </c>
      <c r="AC481" s="240">
        <f t="shared" ca="1" si="878"/>
        <v>3.5857843936326931E-4</v>
      </c>
      <c r="AD481" s="240">
        <f t="shared" ca="1" si="879"/>
        <v>-3.6917323353866425E-4</v>
      </c>
      <c r="AE481" s="240">
        <f t="shared" ca="1" si="880"/>
        <v>3.6558090738390321E-4</v>
      </c>
      <c r="AF481" s="240">
        <f t="shared" ca="1" si="881"/>
        <v>-3.4793951197851348E-4</v>
      </c>
      <c r="AG481" s="240">
        <f t="shared" ca="1" si="882"/>
        <v>3.1692699625451539E-4</v>
      </c>
      <c r="AH481" s="240">
        <f t="shared" ca="1" si="883"/>
        <v>-2.7373515379916301E-4</v>
      </c>
      <c r="AI481" s="240">
        <f t="shared" ca="1" si="884"/>
        <v>2.2002382289575129E-4</v>
      </c>
      <c r="AJ481" s="240">
        <f t="shared" ca="1" si="885"/>
        <v>-1.5785709986924177E-4</v>
      </c>
      <c r="AK481" s="240">
        <f t="shared" ca="1" si="886"/>
        <v>8.9624017022034425E-5</v>
      </c>
      <c r="AL481" s="240">
        <f t="shared" ca="1" si="887"/>
        <v>-1.7946733462397958E-5</v>
      </c>
      <c r="AM481" s="240">
        <f t="shared" ca="1" si="888"/>
        <v>-5.4420232999554394E-5</v>
      </c>
      <c r="AN481" s="240">
        <f t="shared" ca="1" si="889"/>
        <v>1.2469586042655205E-4</v>
      </c>
      <c r="AO481" s="240">
        <f t="shared" ca="1" si="890"/>
        <v>-1.9017949586759689E-4</v>
      </c>
      <c r="AP481" s="240">
        <f t="shared" ca="1" si="891"/>
        <v>2.4835463993634464E-4</v>
      </c>
      <c r="AQ481" s="240">
        <f t="shared" ca="1" si="892"/>
        <v>-2.9698565447122514E-4</v>
      </c>
      <c r="AR481" s="240">
        <f t="shared" ca="1" si="893"/>
        <v>3.3420367685624985E-4</v>
      </c>
      <c r="AS481" s="240">
        <f t="shared" ca="1" si="894"/>
        <v>-3.585784393632698E-4</v>
      </c>
      <c r="AT481" s="240">
        <f t="shared" ca="1" si="895"/>
        <v>3.6917323353866409E-4</v>
      </c>
      <c r="AU481" s="240">
        <f t="shared" ca="1" si="896"/>
        <v>-3.6558090738390294E-4</v>
      </c>
      <c r="AV481" s="240">
        <f t="shared" ca="1" si="897"/>
        <v>3.4793951197851282E-4</v>
      </c>
      <c r="AW481" s="240">
        <f t="shared" ca="1" si="898"/>
        <v>-3.1692699625451436E-4</v>
      </c>
      <c r="AX481" s="240">
        <f t="shared" ca="1" si="899"/>
        <v>2.7373515379916166E-4</v>
      </c>
      <c r="AY481" s="240">
        <f t="shared" ca="1" si="900"/>
        <v>-2.2002382289574966E-4</v>
      </c>
      <c r="AZ481" s="240">
        <f t="shared" ca="1" si="901"/>
        <v>1.5785709986923521E-4</v>
      </c>
      <c r="BA481" s="240">
        <f t="shared" ca="1" si="902"/>
        <v>-8.9624017022027377E-5</v>
      </c>
      <c r="BB481" s="240">
        <f t="shared" ca="1" si="903"/>
        <v>1.7946733462390725E-5</v>
      </c>
      <c r="BC481" s="240">
        <f t="shared" ca="1" si="904"/>
        <v>5.4420232999551169E-5</v>
      </c>
      <c r="BD481" s="240">
        <f t="shared" ca="1" si="905"/>
        <v>-1.2469586042654899E-4</v>
      </c>
      <c r="BE481" s="240">
        <f t="shared" ca="1" si="906"/>
        <v>1.9017949586759862E-4</v>
      </c>
      <c r="BF481" s="240">
        <f t="shared" ca="1" si="907"/>
        <v>-2.4835463993634621E-4</v>
      </c>
      <c r="BG481" s="240">
        <f t="shared" ca="1" si="908"/>
        <v>2.9698565447122634E-4</v>
      </c>
      <c r="BH481" s="240">
        <f t="shared" ca="1" si="909"/>
        <v>-3.3420367685625072E-4</v>
      </c>
      <c r="BI481" s="240">
        <f t="shared" ca="1" si="910"/>
        <v>3.5857843936327029E-4</v>
      </c>
      <c r="BJ481" s="240">
        <f t="shared" ca="1" si="911"/>
        <v>-3.6917323353866446E-4</v>
      </c>
      <c r="BK481" s="240">
        <f t="shared" ca="1" si="912"/>
        <v>3.6558090738390185E-4</v>
      </c>
      <c r="BL481" s="240">
        <f t="shared" ca="1" si="913"/>
        <v>-3.4793951197851039E-4</v>
      </c>
      <c r="BM481" s="240">
        <f t="shared" ca="1" si="914"/>
        <v>3.1692699625451604E-4</v>
      </c>
      <c r="BN481" s="240">
        <f t="shared" ca="1" si="915"/>
        <v>-2.7373515379916388E-4</v>
      </c>
      <c r="BO481" s="240">
        <f t="shared" ca="1" si="916"/>
        <v>2.2002382289575229E-4</v>
      </c>
      <c r="BP481" s="240">
        <f t="shared" ca="1" si="917"/>
        <v>-1.5785709986923819E-4</v>
      </c>
      <c r="BQ481" s="240">
        <f t="shared" ca="1" si="918"/>
        <v>8.9624017022030549E-5</v>
      </c>
      <c r="BR481" s="240">
        <f t="shared" ca="1" si="919"/>
        <v>-1.7946733462393981E-5</v>
      </c>
      <c r="BS481" s="240">
        <f t="shared" ca="1" si="920"/>
        <v>-5.4420232999558338E-5</v>
      </c>
      <c r="BT481" s="240">
        <f t="shared" ca="1" si="921"/>
        <v>1.2469586042655582E-4</v>
      </c>
      <c r="BU481" s="240">
        <f t="shared" ca="1" si="922"/>
        <v>-1.901794958676048E-4</v>
      </c>
      <c r="BV481" s="240">
        <f t="shared" ca="1" si="923"/>
        <v>2.4835463993635152E-4</v>
      </c>
      <c r="BW481" s="240">
        <f t="shared" ca="1" si="924"/>
        <v>-2.9698565447123062E-4</v>
      </c>
      <c r="BX481" s="240">
        <f t="shared" ca="1" si="925"/>
        <v>3.3420367685624931E-4</v>
      </c>
      <c r="BY481" s="240">
        <f t="shared" ca="1" si="926"/>
        <v>-3.5857843936326948E-4</v>
      </c>
      <c r="BZ481" s="240">
        <f t="shared" ca="1" si="927"/>
        <v>3.691732335386643E-4</v>
      </c>
      <c r="CA481" s="240">
        <f t="shared" ca="1" si="928"/>
        <v>-3.6558090738390234E-4</v>
      </c>
      <c r="CB481" s="240">
        <f t="shared" ca="1" si="929"/>
        <v>3.4793951197851142E-4</v>
      </c>
      <c r="CC481" s="240">
        <f t="shared" ca="1" si="930"/>
        <v>-3.169269962545123E-4</v>
      </c>
      <c r="CD481" s="240">
        <f t="shared" ca="1" si="931"/>
        <v>2.73735153799159E-4</v>
      </c>
      <c r="CE481" s="240">
        <f t="shared" ca="1" si="932"/>
        <v>-2.2002382289574649E-4</v>
      </c>
      <c r="CF481" s="240">
        <f t="shared" ca="1" si="933"/>
        <v>1.5785709986923164E-4</v>
      </c>
      <c r="CG481" s="240">
        <f t="shared" ca="1" si="934"/>
        <v>-8.9624017022023515E-5</v>
      </c>
      <c r="CH481" s="240">
        <f t="shared" ca="1" si="935"/>
        <v>1.7946733462397237E-5</v>
      </c>
      <c r="CI481" s="240">
        <f t="shared" ca="1" si="936"/>
        <v>5.4420232999555106E-5</v>
      </c>
      <c r="CJ481" s="240">
        <f t="shared" ca="1" si="937"/>
        <v>-1.2469586042655276E-4</v>
      </c>
      <c r="CK481" s="240">
        <f t="shared" ca="1" si="938"/>
        <v>1.9017949586760201E-4</v>
      </c>
      <c r="CL481" s="240">
        <f t="shared" ca="1" si="939"/>
        <v>-2.4835463993634908E-4</v>
      </c>
      <c r="CM481" s="240">
        <f t="shared" ca="1" si="940"/>
        <v>2.9698565447122872E-4</v>
      </c>
      <c r="CN481" s="240">
        <f t="shared" ca="1" si="941"/>
        <v>-3.342036768562524E-4</v>
      </c>
      <c r="CO481" s="240">
        <f t="shared" ca="1" si="942"/>
        <v>3.5857843936326872E-4</v>
      </c>
      <c r="CP481" s="240">
        <f t="shared" ca="1" si="943"/>
        <v>-3.6917323353866463E-4</v>
      </c>
      <c r="CQ481" s="240">
        <f t="shared" ca="1" si="944"/>
        <v>3.6558090738390283E-4</v>
      </c>
      <c r="CR481" s="240">
        <f t="shared" ca="1" si="945"/>
        <v>-3.4793951197850903E-4</v>
      </c>
      <c r="CS481" s="240">
        <f t="shared" ca="1" si="946"/>
        <v>3.1692699625451398E-4</v>
      </c>
      <c r="CT481" s="240">
        <f t="shared" ca="1" si="947"/>
        <v>-2.7373515379915407E-4</v>
      </c>
      <c r="CU481" s="240">
        <f t="shared" ca="1" si="948"/>
        <v>2.2002382289574912E-4</v>
      </c>
      <c r="CV481" s="240">
        <f t="shared" ca="1" si="949"/>
        <v>-1.5785709986922508E-4</v>
      </c>
      <c r="CW481" s="240">
        <f t="shared" ca="1" si="950"/>
        <v>8.9624017022026686E-5</v>
      </c>
      <c r="CX481" s="240">
        <f t="shared" ca="1" si="951"/>
        <v>-1.7946733462379506E-5</v>
      </c>
      <c r="CY481" s="240">
        <f t="shared" ca="1" si="952"/>
        <v>-5.4420232999562282E-5</v>
      </c>
      <c r="CZ481" s="240">
        <f t="shared" ca="1" si="953"/>
        <v>1.246958604265497E-4</v>
      </c>
      <c r="DA481" s="240">
        <f t="shared" ca="1" si="954"/>
        <v>-1.9017949586760821E-4</v>
      </c>
      <c r="DB481" s="240">
        <f t="shared" ca="1" si="955"/>
        <v>2.483546399363467E-4</v>
      </c>
      <c r="DC481" s="240">
        <f t="shared" ca="1" si="956"/>
        <v>-2.96985654471233E-4</v>
      </c>
      <c r="DD481" s="240">
        <f t="shared" ca="1" si="957"/>
        <v>3.3420367685625105E-4</v>
      </c>
      <c r="DE481" s="240">
        <f t="shared" ca="1" si="958"/>
        <v>-3.5857843936327294E-4</v>
      </c>
      <c r="DF481" s="240">
        <f t="shared" ca="1" si="959"/>
        <v>3.6917323353866446E-4</v>
      </c>
      <c r="DG481" s="240">
        <f t="shared" ca="1" si="960"/>
        <v>-3.6558090738390023E-4</v>
      </c>
      <c r="DH481" s="240">
        <f t="shared" ca="1" si="961"/>
        <v>3.4793951197851011E-4</v>
      </c>
      <c r="DI481" s="240">
        <f t="shared" ca="1" si="962"/>
        <v>-3.1692699625451561E-4</v>
      </c>
      <c r="DJ481" s="240">
        <f t="shared" ca="1" si="963"/>
        <v>2.7373515379915629E-4</v>
      </c>
      <c r="DK481" s="240">
        <f t="shared" ca="1" si="964"/>
        <v>-2.2002382289575172E-4</v>
      </c>
      <c r="DL481" s="240">
        <f t="shared" ca="1" si="965"/>
        <v>1.5785709986922803E-4</v>
      </c>
      <c r="DM481" s="240">
        <f t="shared" ca="1" si="966"/>
        <v>-8.9624017022029857E-5</v>
      </c>
      <c r="DN481" s="240">
        <f t="shared" ca="1" si="967"/>
        <v>1.7946733462382762E-5</v>
      </c>
      <c r="DO481" s="240">
        <f t="shared" ca="1" si="968"/>
        <v>5.4420232999559043E-5</v>
      </c>
      <c r="DP481" s="240">
        <f t="shared" ca="1" si="969"/>
        <v>-1.2469586042656639E-4</v>
      </c>
      <c r="DQ481" s="240">
        <f t="shared" ca="1" si="970"/>
        <v>1.9017949586760542E-4</v>
      </c>
      <c r="DR481" s="240">
        <f t="shared" ca="1" si="971"/>
        <v>-2.4835463993635982E-4</v>
      </c>
      <c r="DS481" s="240">
        <f t="shared" ca="1" si="972"/>
        <v>2.9698565447123111E-4</v>
      </c>
      <c r="DT481" s="240">
        <f t="shared" ca="1" si="973"/>
        <v>-3.3420367685624964E-4</v>
      </c>
      <c r="DU481" s="240">
        <f t="shared" ca="1" si="974"/>
        <v>3.5857843936327219E-4</v>
      </c>
      <c r="DV481" s="240">
        <f t="shared" ca="1" si="975"/>
        <v>-3.691732335386643E-4</v>
      </c>
      <c r="DW481" s="240">
        <f t="shared" ca="1" si="976"/>
        <v>3.6558090738390066E-4</v>
      </c>
      <c r="DX481" s="240">
        <f t="shared" ca="1" si="977"/>
        <v>-3.4793951197851125E-4</v>
      </c>
      <c r="DY481" s="240">
        <f t="shared" ca="1" si="978"/>
        <v>3.169269962545065E-4</v>
      </c>
      <c r="DZ481" s="240">
        <f t="shared" ca="1" si="979"/>
        <v>-2.7373515379915846E-4</v>
      </c>
      <c r="EA481" s="240">
        <f t="shared" ca="1" si="980"/>
        <v>2.2002382289573746E-4</v>
      </c>
      <c r="EB481" s="240">
        <f t="shared" ca="1" si="981"/>
        <v>-1.5785709986923096E-4</v>
      </c>
      <c r="EC481" s="240">
        <f t="shared" ca="1" si="982"/>
        <v>8.9624017022012632E-5</v>
      </c>
      <c r="ED481" s="240">
        <f t="shared" ca="1" si="983"/>
        <v>-1.7946733462386018E-5</v>
      </c>
      <c r="EE481" s="240">
        <f t="shared" ca="1" si="984"/>
        <v>-5.4420232999555817E-5</v>
      </c>
      <c r="EF481" s="240">
        <f t="shared" ca="1" si="985"/>
        <v>1.246958604265633E-4</v>
      </c>
      <c r="EG481" s="240">
        <f t="shared" ca="1" si="986"/>
        <v>-1.9017949586760266E-4</v>
      </c>
      <c r="EH481" s="240">
        <f t="shared" ca="1" si="987"/>
        <v>2.4835463993635743E-4</v>
      </c>
      <c r="EI481" s="240">
        <f t="shared" ca="1" si="988"/>
        <v>-2.969856544712291E-4</v>
      </c>
      <c r="EJ481" s="240">
        <f t="shared" ca="1" si="989"/>
        <v>3.3420367685625723E-4</v>
      </c>
      <c r="EK481" s="240">
        <f t="shared" ca="1" si="990"/>
        <v>-3.5857843936327143E-4</v>
      </c>
      <c r="EL481" s="240">
        <f t="shared" ca="1" si="991"/>
        <v>3.6917323353866517E-4</v>
      </c>
      <c r="EM481" s="240">
        <f t="shared" ca="1" si="992"/>
        <v>-3.6558090738390115E-4</v>
      </c>
      <c r="EN481" s="240">
        <f t="shared" ca="1" si="993"/>
        <v>3.4793951197850518E-4</v>
      </c>
      <c r="EO481" s="240">
        <f t="shared" ca="1" si="994"/>
        <v>-3.1692699625450818E-4</v>
      </c>
      <c r="EP481" s="240">
        <f t="shared" ca="1" si="995"/>
        <v>2.7373515379916068E-4</v>
      </c>
      <c r="EQ481" s="240">
        <f t="shared" ca="1" si="996"/>
        <v>-2.2002382289574006E-4</v>
      </c>
      <c r="ER481" s="240">
        <f t="shared" ca="1" si="997"/>
        <v>1.5785709986923391E-4</v>
      </c>
      <c r="ES481" s="240">
        <f t="shared" ca="1" si="998"/>
        <v>-8.962401702201579E-5</v>
      </c>
      <c r="ET481" s="240">
        <f t="shared" ca="1" si="999"/>
        <v>1.7946733462389274E-5</v>
      </c>
      <c r="EU481" s="240">
        <f t="shared" ca="1" si="1000"/>
        <v>5.4420232999573375E-5</v>
      </c>
      <c r="EV481" s="240">
        <f t="shared" ca="1" si="1001"/>
        <v>-1.2469586042656027E-4</v>
      </c>
      <c r="EW481" s="240">
        <f t="shared" ca="1" si="1002"/>
        <v>1.9017949586761786E-4</v>
      </c>
      <c r="EX481" s="240">
        <f t="shared" ca="1" si="1003"/>
        <v>-2.4835463993635505E-4</v>
      </c>
      <c r="EY481" s="240">
        <f t="shared" ca="1" si="1004"/>
        <v>2.9698565447123973E-4</v>
      </c>
      <c r="EZ481" s="240">
        <f t="shared" ca="1" si="1005"/>
        <v>-3.3420367685625582E-4</v>
      </c>
      <c r="FA481" s="240">
        <f t="shared" ca="1" si="1006"/>
        <v>3.5857843936327061E-4</v>
      </c>
      <c r="FB481" s="240">
        <f t="shared" ca="1" si="1007"/>
        <v>-3.6917323353866501E-4</v>
      </c>
      <c r="FC481" s="240">
        <f t="shared" ca="1" si="1008"/>
        <v>3.6558090738390169E-4</v>
      </c>
      <c r="FD481" s="240">
        <f t="shared" ca="1" si="1009"/>
        <v>-3.4793951197850632E-4</v>
      </c>
      <c r="FE481" s="240">
        <f t="shared" ca="1" si="1010"/>
        <v>3.1692699625450986E-4</v>
      </c>
      <c r="FF481" s="240">
        <f t="shared" ca="1" si="1011"/>
        <v>-2.7373515379914876E-4</v>
      </c>
      <c r="FG481" s="240">
        <f t="shared" ca="1" si="1012"/>
        <v>2.2002382289574269E-4</v>
      </c>
      <c r="FH481" s="240">
        <f t="shared" ca="1" si="1013"/>
        <v>-1.5785709986921787E-4</v>
      </c>
      <c r="FI481" s="240">
        <f t="shared" ca="1" si="1014"/>
        <v>8.9624017022018961E-5</v>
      </c>
      <c r="FJ481" s="240">
        <f t="shared" ca="1" si="1015"/>
        <v>-1.794673346239253E-5</v>
      </c>
      <c r="FK481" s="240">
        <f t="shared" ca="1" si="1016"/>
        <v>-5.4420232999570156E-5</v>
      </c>
      <c r="FL481" s="240">
        <f t="shared" ca="1" si="1017"/>
        <v>1.246958604265572E-4</v>
      </c>
      <c r="FM481" s="240">
        <f t="shared" ca="1" si="1018"/>
        <v>-1.9017949586761507E-4</v>
      </c>
      <c r="FN481" s="240">
        <f t="shared" ca="1" si="1019"/>
        <v>2.4835463993635261E-4</v>
      </c>
      <c r="FO481" s="240">
        <f t="shared" ca="1" si="1020"/>
        <v>-2.9698565447123777E-4</v>
      </c>
      <c r="FP481" s="240">
        <f t="shared" ca="1" si="1021"/>
        <v>3.3420367685625441E-4</v>
      </c>
      <c r="FQ481" s="240">
        <f t="shared" ca="1" si="1022"/>
        <v>-3.585784393632749E-4</v>
      </c>
      <c r="FR481" s="240">
        <f t="shared" ca="1" si="1023"/>
        <v>3.6917323353866484E-4</v>
      </c>
      <c r="FS481" s="240">
        <f t="shared" ca="1" si="1024"/>
        <v>-3.6558090738389904E-4</v>
      </c>
      <c r="FT481" s="240">
        <f t="shared" ca="1" si="1025"/>
        <v>3.4793951197850746E-4</v>
      </c>
      <c r="FU481" s="240">
        <f t="shared" ca="1" si="1026"/>
        <v>-3.1692699625451154E-4</v>
      </c>
      <c r="FV481" s="240">
        <f t="shared" ca="1" si="1027"/>
        <v>2.7373515379915093E-4</v>
      </c>
      <c r="FW481" s="240">
        <f t="shared" ca="1" si="1028"/>
        <v>-2.200238228957453E-4</v>
      </c>
      <c r="FX481" s="240">
        <f t="shared" ca="1" si="1029"/>
        <v>1.5785709986923982E-4</v>
      </c>
      <c r="FY481" s="240">
        <f t="shared" ca="1" si="1030"/>
        <v>-8.9624017022022119E-5</v>
      </c>
      <c r="FZ481" s="240">
        <f t="shared" ca="1" si="1031"/>
        <v>1.7946733462374804E-5</v>
      </c>
      <c r="GA481" s="240">
        <f t="shared" ca="1" si="1032"/>
        <v>5.4420232999587713E-5</v>
      </c>
      <c r="GB481" s="240">
        <f t="shared" ca="1" si="1033"/>
        <v>-1.2469586042655411E-4</v>
      </c>
      <c r="GC481" s="240">
        <f t="shared" ca="1" si="1034"/>
        <v>1.9017949586761228E-4</v>
      </c>
      <c r="GD481" s="240">
        <f t="shared" ca="1" si="1035"/>
        <v>-2.4835463993636573E-4</v>
      </c>
      <c r="GE481" s="240">
        <f t="shared" ca="1" si="1036"/>
        <v>2.9698565447124829E-4</v>
      </c>
      <c r="GF481" s="240">
        <f t="shared" ca="1" si="1037"/>
        <v>-3.3420367685625311E-4</v>
      </c>
      <c r="GG481" s="240">
        <f t="shared" ca="1" si="1038"/>
        <v>3.5857843936327414E-4</v>
      </c>
      <c r="GH481" s="240">
        <f t="shared" ca="1" si="1039"/>
        <v>-3.6917323353866571E-4</v>
      </c>
      <c r="GI481" s="240">
        <f t="shared" ca="1" si="1040"/>
        <v>3.6558090738390261E-4</v>
      </c>
      <c r="GJ481" s="240">
        <f t="shared" ca="1" si="1041"/>
        <v>-3.4793951197850849E-4</v>
      </c>
      <c r="GK481" s="240">
        <f t="shared" ca="1" si="1042"/>
        <v>3.1692699625450238E-4</v>
      </c>
      <c r="GL481" s="240">
        <f t="shared" ca="1" si="1043"/>
        <v>-2.73735153799139E-4</v>
      </c>
      <c r="GM481" s="240">
        <f t="shared" ca="1" si="1044"/>
        <v>2.2002382289574793E-4</v>
      </c>
      <c r="GN481" s="240">
        <f t="shared" ca="1" si="1045"/>
        <v>-1.5785709986922377E-4</v>
      </c>
      <c r="GO481" s="240">
        <f t="shared" ca="1" si="1046"/>
        <v>8.9624017022004907E-5</v>
      </c>
      <c r="GP481" s="240">
        <f t="shared" ca="1" si="1047"/>
        <v>-1.7946733462357074E-5</v>
      </c>
      <c r="GQ481" s="240">
        <f t="shared" ca="1" si="1048"/>
        <v>-5.4420232999563718E-5</v>
      </c>
      <c r="GR481" s="240">
        <f t="shared" ca="1" si="1049"/>
        <v>1.2469586042657084E-4</v>
      </c>
      <c r="GS481" s="240">
        <f t="shared" ca="1" si="1050"/>
        <v>-1.9017949586762746E-4</v>
      </c>
      <c r="GT481" s="240">
        <f t="shared" ca="1" si="1051"/>
        <v>2.4835463993634778E-4</v>
      </c>
      <c r="GU481" s="240">
        <f t="shared" ca="1" si="1052"/>
        <v>-2.9698565447123387E-4</v>
      </c>
      <c r="GV481" s="240">
        <f t="shared" ca="1" si="1053"/>
        <v>3.3420367685626059E-4</v>
      </c>
      <c r="GW481" s="240">
        <f t="shared" ca="1" si="1054"/>
        <v>-3.5857843936327842E-4</v>
      </c>
      <c r="GX481" s="240">
        <f t="shared" ca="1" si="1055"/>
        <v>3.6917323353866457E-4</v>
      </c>
      <c r="GY481" s="240">
        <f t="shared" ca="1" si="1056"/>
        <v>-3.6558090738389996E-4</v>
      </c>
      <c r="GZ481" s="240">
        <f t="shared" ca="1" si="1057"/>
        <v>3.4793951197850253E-4</v>
      </c>
      <c r="HA481" s="240">
        <f t="shared" ca="1" si="1058"/>
        <v>-3.169269962545149E-4</v>
      </c>
      <c r="HB481" s="240">
        <f t="shared" ca="1" si="1059"/>
        <v>2.7373515379915532E-4</v>
      </c>
      <c r="HC481" s="240">
        <f t="shared" ca="1" si="1060"/>
        <v>-2.200238228957337E-4</v>
      </c>
      <c r="HD481" s="240">
        <f t="shared" ca="1" si="1061"/>
        <v>1.5785709986920773E-4</v>
      </c>
      <c r="HE481" s="240">
        <f t="shared" ca="1" si="1062"/>
        <v>-8.9624017022028448E-5</v>
      </c>
      <c r="HF481" s="240">
        <f t="shared" ca="1" si="1063"/>
        <v>1.7946733462381316E-5</v>
      </c>
      <c r="HG481" s="240">
        <f t="shared" ca="1" si="1064"/>
        <v>5.4420232999581269E-5</v>
      </c>
      <c r="HH481" s="240">
        <f t="shared" ca="1" si="1065"/>
        <v>-1.2469586042658753E-4</v>
      </c>
      <c r="HI481" s="240">
        <f t="shared" ca="1" si="1066"/>
        <v>1.9017949586760664E-4</v>
      </c>
      <c r="HJ481" s="240">
        <f t="shared" ca="1" si="1067"/>
        <v>-2.483546399363609E-4</v>
      </c>
      <c r="HK481" s="240">
        <f t="shared" ca="1" si="1068"/>
        <v>2.9698565447124444E-4</v>
      </c>
      <c r="HL481" s="240">
        <f t="shared" ca="1" si="1069"/>
        <v>-3.3420367685625029E-4</v>
      </c>
      <c r="HM481" s="240">
        <f t="shared" ca="1" si="1070"/>
        <v>3.5857843936327257E-4</v>
      </c>
      <c r="HN481" s="240">
        <f t="shared" ca="1" si="1071"/>
        <v>-3.6917323353866539E-4</v>
      </c>
      <c r="HO481" s="240">
        <f t="shared" ca="1" si="1072"/>
        <v>3.6558090738389741E-4</v>
      </c>
      <c r="HP481" s="240">
        <f t="shared" ca="1" si="1073"/>
        <v>-3.4793951197851071E-4</v>
      </c>
      <c r="HQ481" s="240">
        <f t="shared" ca="1" si="1074"/>
        <v>3.1692699625450579E-4</v>
      </c>
      <c r="HR481" s="240">
        <f t="shared" ca="1" si="1075"/>
        <v>-2.7373515379914339E-4</v>
      </c>
      <c r="HS481" s="240">
        <f t="shared" ca="1" si="1076"/>
        <v>2.2002382289571941E-4</v>
      </c>
      <c r="HT481" s="240">
        <f t="shared" ca="1" si="1077"/>
        <v>-1.5785709986922966E-4</v>
      </c>
      <c r="HU481" s="240">
        <f t="shared" ca="1" si="1078"/>
        <v>8.9624017022011223E-5</v>
      </c>
      <c r="HV481" s="240">
        <f t="shared" ca="1" si="1079"/>
        <v>-1.7946733462363586E-5</v>
      </c>
      <c r="HW481" s="240">
        <f t="shared" ca="1" si="1080"/>
        <v>-5.4420232999557254E-5</v>
      </c>
      <c r="HX481" s="240">
        <f t="shared" ca="1" si="1081"/>
        <v>1.2469586042656471E-4</v>
      </c>
      <c r="HY481" s="240">
        <f t="shared" ca="1" si="1082"/>
        <v>-1.901794958676219E-4</v>
      </c>
      <c r="HZ481" s="240">
        <f t="shared" ca="1" si="1083"/>
        <v>2.4835463993637407E-4</v>
      </c>
      <c r="IA481" s="240">
        <f t="shared" ca="1" si="1084"/>
        <v>-2.9698565447122997E-4</v>
      </c>
      <c r="IB481" s="240">
        <f t="shared" ca="1" si="1085"/>
        <v>3.3420367685625782E-4</v>
      </c>
      <c r="IC481" s="240">
        <f t="shared" ca="1" si="1086"/>
        <v>-3.5857843936327685E-4</v>
      </c>
      <c r="ID481" s="240">
        <f t="shared" ca="1" si="1087"/>
        <v>3.6917323353866625E-4</v>
      </c>
      <c r="IE481" s="240">
        <f t="shared" ca="1" si="1088"/>
        <v>6.8520891000448621E-5</v>
      </c>
      <c r="IF481" s="240">
        <f t="shared" ca="1" si="1089"/>
        <v>3.479395119785048E-4</v>
      </c>
      <c r="IG481" s="240">
        <f t="shared" ca="1" si="1090"/>
        <v>-3.1692699625449663E-4</v>
      </c>
      <c r="IH481" s="240">
        <f t="shared" ca="1" si="1091"/>
        <v>2.7373515379915971E-4</v>
      </c>
      <c r="II481" s="240">
        <f t="shared" ca="1" si="1092"/>
        <v>-2.2002382289573893E-4</v>
      </c>
      <c r="IJ481" s="240">
        <f t="shared" ca="1" si="1093"/>
        <v>1.5785709986921361E-4</v>
      </c>
      <c r="IK481" s="240">
        <f t="shared" ca="1" si="1094"/>
        <v>-8.9624017021994011E-5</v>
      </c>
      <c r="IL481" s="240">
        <f t="shared" ca="1" si="1095"/>
        <v>1.7946733462387828E-5</v>
      </c>
      <c r="IM481" s="240">
        <f t="shared" ca="1" si="1096"/>
        <v>5.4420232999574825E-5</v>
      </c>
      <c r="IN481" s="240">
        <f t="shared" ca="1" si="1097"/>
        <v>-1.2469586042658141E-4</v>
      </c>
      <c r="IO481" s="240">
        <f t="shared" ca="1" si="1098"/>
        <v>1.9017949586763714E-4</v>
      </c>
      <c r="IP481" s="240">
        <f t="shared" ca="1" si="1099"/>
        <v>-2.4835463993635608E-4</v>
      </c>
      <c r="IQ481" s="240">
        <f t="shared" ca="1" si="1100"/>
        <v>2.9698565447124059E-4</v>
      </c>
      <c r="IR481" s="240">
        <f t="shared" ca="1" si="1101"/>
        <v>-3.3420367685626547E-4</v>
      </c>
      <c r="IS481" s="240">
        <f t="shared" ca="1" si="1102"/>
        <v>3.5857843936327094E-4</v>
      </c>
      <c r="IT481" s="240">
        <f t="shared" ca="1" si="1103"/>
        <v>-3.6917323353866512E-4</v>
      </c>
      <c r="IU481" s="240">
        <f t="shared" ca="1" si="1104"/>
        <v>3.6558090738389833E-4</v>
      </c>
      <c r="IV481" s="240">
        <f t="shared" ca="1" si="1105"/>
        <v>-3.4793951197849873E-4</v>
      </c>
      <c r="IW481" s="240">
        <f t="shared" ca="1" si="1106"/>
        <v>3.1692699625450915E-4</v>
      </c>
      <c r="IX481" s="240">
        <f t="shared" ca="1" si="1107"/>
        <v>-2.7373515379914778E-4</v>
      </c>
      <c r="IY481" s="240">
        <f t="shared" ca="1" si="1108"/>
        <v>2.2002382289572464E-4</v>
      </c>
      <c r="IZ481" s="240">
        <f t="shared" ca="1" si="1109"/>
        <v>-1.5785709986919756E-4</v>
      </c>
      <c r="JA481" s="240">
        <f t="shared" ca="1" si="1110"/>
        <v>8.9624017022017552E-5</v>
      </c>
      <c r="JB481" s="240">
        <f t="shared" ca="1" si="1111"/>
        <v>-1.7946733462370098E-5</v>
      </c>
    </row>
    <row r="482" spans="2:262">
      <c r="B482" s="248">
        <v>121</v>
      </c>
      <c r="C482" s="247">
        <f t="shared" si="1112"/>
        <v>2.3632812500000017E-3</v>
      </c>
      <c r="D482" s="244">
        <f t="shared" ca="1" si="855"/>
        <v>79.682385330149415</v>
      </c>
      <c r="E482" s="243">
        <f ca="1">DW361</f>
        <v>-0.31761466985058107</v>
      </c>
      <c r="F482" s="242">
        <v>121</v>
      </c>
      <c r="G482" s="240">
        <f t="shared" ca="1" si="856"/>
        <v>-1.1030084061658537E-4</v>
      </c>
      <c r="H482" s="240">
        <f t="shared" ca="1" si="857"/>
        <v>5.1542059507601228E-5</v>
      </c>
      <c r="I482" s="240">
        <f t="shared" ca="1" si="858"/>
        <v>8.7343628655455418E-6</v>
      </c>
      <c r="J482" s="240">
        <f t="shared" ca="1" si="859"/>
        <v>-6.8753604411469967E-5</v>
      </c>
      <c r="K482" s="240">
        <f t="shared" ca="1" si="860"/>
        <v>1.2674841565500454E-4</v>
      </c>
      <c r="L482" s="240">
        <f t="shared" ca="1" si="861"/>
        <v>-1.8101115589472236E-4</v>
      </c>
      <c r="M482" s="240">
        <f t="shared" ca="1" si="862"/>
        <v>2.2994407419709432E-4</v>
      </c>
      <c r="N482" s="240">
        <f t="shared" ca="1" si="863"/>
        <v>-2.7210635471771938E-4</v>
      </c>
      <c r="O482" s="240">
        <f t="shared" ca="1" si="864"/>
        <v>3.0625654111355265E-4</v>
      </c>
      <c r="P482" s="240">
        <f t="shared" ca="1" si="865"/>
        <v>-3.3138909087138655E-4</v>
      </c>
      <c r="Q482" s="240">
        <f t="shared" ca="1" si="866"/>
        <v>3.4676398322079578E-4</v>
      </c>
      <c r="R482" s="240">
        <f t="shared" ca="1" si="867"/>
        <v>-3.5192850883498201E-4</v>
      </c>
      <c r="S482" s="240">
        <f t="shared" ca="1" si="868"/>
        <v>3.4673059972797763E-4</v>
      </c>
      <c r="T482" s="240">
        <f t="shared" ca="1" si="869"/>
        <v>-3.3132330685318887E-4</v>
      </c>
      <c r="U482" s="241">
        <f t="shared" ca="1" si="870"/>
        <v>3.0616029356165766E-4</v>
      </c>
      <c r="V482" s="240">
        <f t="shared" ca="1" si="871"/>
        <v>-2.7198247761388349E-4</v>
      </c>
      <c r="W482" s="240">
        <f t="shared" ca="1" si="872"/>
        <v>2.2979621506736254E-4</v>
      </c>
      <c r="X482" s="240">
        <f t="shared" ca="1" si="873"/>
        <v>-1.8084366840906261E-4</v>
      </c>
      <c r="Y482" s="240">
        <f t="shared" ca="1" si="874"/>
        <v>1.2656623143473473E-4</v>
      </c>
      <c r="Z482" s="240">
        <f t="shared" ca="1" si="875"/>
        <v>-6.8562087819074494E-5</v>
      </c>
      <c r="AA482" s="240">
        <f t="shared" ca="1" si="876"/>
        <v>8.5391530525477752E-6</v>
      </c>
      <c r="AB482" s="240">
        <f t="shared" ca="1" si="877"/>
        <v>5.173521464384685E-5</v>
      </c>
      <c r="AC482" s="240">
        <f t="shared" ca="1" si="878"/>
        <v>-1.1048625367810073E-4</v>
      </c>
      <c r="AD482" s="240">
        <f t="shared" ca="1" si="879"/>
        <v>1.6598405643684428E-4</v>
      </c>
      <c r="AE482" s="240">
        <f t="shared" ca="1" si="880"/>
        <v>-2.1659450592239308E-4</v>
      </c>
      <c r="AF482" s="240">
        <f t="shared" ca="1" si="881"/>
        <v>2.6082739186238172E-4</v>
      </c>
      <c r="AG482" s="240">
        <f t="shared" ca="1" si="882"/>
        <v>-2.9738028952685483E-4</v>
      </c>
      <c r="AH482" s="240">
        <f t="shared" ca="1" si="883"/>
        <v>3.2517690925353888E-4</v>
      </c>
      <c r="AI482" s="240">
        <f t="shared" ca="1" si="884"/>
        <v>-3.4339878749044402E-4</v>
      </c>
      <c r="AJ482" s="240">
        <f t="shared" ca="1" si="885"/>
        <v>3.5150938622207251E-4</v>
      </c>
      <c r="AK482" s="240">
        <f t="shared" ca="1" si="886"/>
        <v>-3.4926989117849074E-4</v>
      </c>
      <c r="AL482" s="240">
        <f t="shared" ca="1" si="887"/>
        <v>3.3674624365349827E-4</v>
      </c>
      <c r="AM482" s="240">
        <f t="shared" ca="1" si="888"/>
        <v>-3.1430719888201074E-4</v>
      </c>
      <c r="AN482" s="240">
        <f t="shared" ca="1" si="889"/>
        <v>2.8261346814718088E-4</v>
      </c>
      <c r="AO482" s="240">
        <f t="shared" ca="1" si="890"/>
        <v>-2.4259826432482227E-4</v>
      </c>
      <c r="AP482" s="240">
        <f t="shared" ca="1" si="891"/>
        <v>1.9543982369603922E-4</v>
      </c>
      <c r="AQ482" s="240">
        <f t="shared" ca="1" si="892"/>
        <v>-1.4252671311546544E-4</v>
      </c>
      <c r="AR482" s="240">
        <f t="shared" ca="1" si="893"/>
        <v>8.5416944055662308E-5</v>
      </c>
      <c r="AS482" s="240">
        <f t="shared" ca="1" si="894"/>
        <v>-2.5792097402996625E-5</v>
      </c>
      <c r="AT482" s="240">
        <f t="shared" ca="1" si="895"/>
        <v>-3.4592190212681391E-5</v>
      </c>
      <c r="AU482" s="240">
        <f t="shared" ca="1" si="896"/>
        <v>9.3957920638637694E-5</v>
      </c>
      <c r="AV482" s="240">
        <f t="shared" ca="1" si="897"/>
        <v>-1.5055708684852696E-4</v>
      </c>
      <c r="AW482" s="240">
        <f t="shared" ca="1" si="898"/>
        <v>2.0272314251148973E-4</v>
      </c>
      <c r="AX482" s="240">
        <f t="shared" ca="1" si="899"/>
        <v>-2.4892007297426538E-4</v>
      </c>
      <c r="AY482" s="240">
        <f t="shared" ca="1" si="900"/>
        <v>2.8778762277525196E-4</v>
      </c>
      <c r="AZ482" s="240">
        <f t="shared" ca="1" si="901"/>
        <v>-3.181813479791654E-4</v>
      </c>
      <c r="BA482" s="240">
        <f t="shared" ca="1" si="902"/>
        <v>3.3920631400284699E-4</v>
      </c>
      <c r="BB482" s="240">
        <f t="shared" ca="1" si="903"/>
        <v>-3.5024344670916789E-4</v>
      </c>
      <c r="BC482" s="240">
        <f t="shared" ca="1" si="904"/>
        <v>3.5096776086872544E-4</v>
      </c>
      <c r="BD482" s="240">
        <f t="shared" ca="1" si="905"/>
        <v>-3.4135792925735968E-4</v>
      </c>
      <c r="BE482" s="240">
        <f t="shared" ca="1" si="906"/>
        <v>3.216969106301969E-4</v>
      </c>
      <c r="BF482" s="240">
        <f t="shared" ca="1" si="907"/>
        <v>-2.925636180816969E-4</v>
      </c>
      <c r="BG482" s="240">
        <f t="shared" ca="1" si="908"/>
        <v>2.5481587311442346E-4</v>
      </c>
      <c r="BH482" s="240">
        <f t="shared" ca="1" si="909"/>
        <v>-2.0956514732922737E-4</v>
      </c>
      <c r="BI482" s="240">
        <f t="shared" ca="1" si="910"/>
        <v>1.5814383546043309E-4</v>
      </c>
      <c r="BJ482" s="240">
        <f t="shared" ca="1" si="911"/>
        <v>-1.0206602339238175E-4</v>
      </c>
      <c r="BK482" s="240">
        <f t="shared" ca="1" si="912"/>
        <v>4.2982906331678317E-5</v>
      </c>
      <c r="BL482" s="240">
        <f t="shared" ca="1" si="913"/>
        <v>1.7365830165370617E-5</v>
      </c>
      <c r="BM482" s="240">
        <f t="shared" ca="1" si="914"/>
        <v>-7.7203234738614369E-5</v>
      </c>
      <c r="BN482" s="240">
        <f t="shared" ca="1" si="915"/>
        <v>1.3476741205074367E-4</v>
      </c>
      <c r="BO482" s="240">
        <f t="shared" ca="1" si="916"/>
        <v>-1.883634012938262E-4</v>
      </c>
      <c r="BP482" s="240">
        <f t="shared" ca="1" si="917"/>
        <v>2.3641308382753418E-4</v>
      </c>
      <c r="BQ482" s="240">
        <f t="shared" ca="1" si="918"/>
        <v>-2.7750165043316505E-4</v>
      </c>
      <c r="BR482" s="240">
        <f t="shared" ca="1" si="919"/>
        <v>3.1041925996811776E-4</v>
      </c>
      <c r="BS482" s="240">
        <f t="shared" ca="1" si="920"/>
        <v>-3.3419666279385017E-4</v>
      </c>
      <c r="BT482" s="240">
        <f t="shared" ca="1" si="921"/>
        <v>3.4813374005543873E-4</v>
      </c>
      <c r="BU482" s="240">
        <f t="shared" ca="1" si="922"/>
        <v>-3.518201184818827E-4</v>
      </c>
      <c r="BV482" s="240">
        <f t="shared" ca="1" si="923"/>
        <v>3.4514725371021567E-4</v>
      </c>
      <c r="BW482" s="240">
        <f t="shared" ca="1" si="924"/>
        <v>-3.283116263433573E-4</v>
      </c>
      <c r="BX482" s="240">
        <f t="shared" ca="1" si="925"/>
        <v>3.0180895663470492E-4</v>
      </c>
      <c r="BY482" s="240">
        <f t="shared" ca="1" si="926"/>
        <v>-2.6641960814646423E-4</v>
      </c>
      <c r="BZ482" s="240">
        <f t="shared" ca="1" si="927"/>
        <v>2.2318561016675635E-4</v>
      </c>
      <c r="CA482" s="240">
        <f t="shared" ca="1" si="928"/>
        <v>-1.7337997545402133E-4</v>
      </c>
      <c r="CB482" s="240">
        <f t="shared" ca="1" si="929"/>
        <v>1.1846921673881635E-4</v>
      </c>
      <c r="CC482" s="240">
        <f t="shared" ca="1" si="930"/>
        <v>-6.007016567415888E-5</v>
      </c>
      <c r="CD482" s="240">
        <f t="shared" ca="1" si="931"/>
        <v>-9.763431212933397E-8</v>
      </c>
      <c r="CE482" s="240">
        <f t="shared" ca="1" si="932"/>
        <v>6.0262559483891182E-5</v>
      </c>
      <c r="CF482" s="240">
        <f t="shared" ca="1" si="933"/>
        <v>-1.1865307075310362E-4</v>
      </c>
      <c r="CG482" s="240">
        <f t="shared" ca="1" si="934"/>
        <v>1.7354987614375179E-4</v>
      </c>
      <c r="CH482" s="240">
        <f t="shared" ca="1" si="935"/>
        <v>-2.2333655485452209E-4</v>
      </c>
      <c r="CI482" s="240">
        <f t="shared" ca="1" si="936"/>
        <v>2.6654715230890443E-4</v>
      </c>
      <c r="CJ482" s="240">
        <f t="shared" ca="1" si="937"/>
        <v>-3.0190934477029115E-4</v>
      </c>
      <c r="CK482" s="240">
        <f t="shared" ca="1" si="938"/>
        <v>3.2838190255201542E-4</v>
      </c>
      <c r="CL482" s="240">
        <f t="shared" ca="1" si="939"/>
        <v>-3.4518534872900197E-4</v>
      </c>
      <c r="CM482" s="240">
        <f t="shared" ca="1" si="940"/>
        <v>3.5182491061381372E-4</v>
      </c>
      <c r="CN482" s="240">
        <f t="shared" ca="1" si="941"/>
        <v>-3.4810508819755503E-4</v>
      </c>
      <c r="CO482" s="240">
        <f t="shared" ca="1" si="942"/>
        <v>3.3413541059194743E-4</v>
      </c>
      <c r="CP482" s="240">
        <f t="shared" ca="1" si="943"/>
        <v>-3.1032721097584243E-4</v>
      </c>
      <c r="CQ482" s="240">
        <f t="shared" ca="1" si="944"/>
        <v>2.7738151500687188E-4</v>
      </c>
      <c r="CR482" s="240">
        <f t="shared" ca="1" si="945"/>
        <v>-2.3626839932064316E-4</v>
      </c>
      <c r="CS482" s="240">
        <f t="shared" ca="1" si="946"/>
        <v>1.8819842790043133E-4</v>
      </c>
      <c r="CT482" s="240">
        <f t="shared" ca="1" si="947"/>
        <v>-1.3458700736545864E-4</v>
      </c>
      <c r="CU482" s="240">
        <f t="shared" ca="1" si="948"/>
        <v>7.7012710725995432E-5</v>
      </c>
      <c r="CV482" s="240">
        <f t="shared" ca="1" si="949"/>
        <v>-1.7170796750721578E-5</v>
      </c>
      <c r="CW482" s="240">
        <f t="shared" ca="1" si="950"/>
        <v>-4.3176706445014244E-5</v>
      </c>
      <c r="CX482" s="240">
        <f t="shared" ca="1" si="951"/>
        <v>1.0225288381522827E-4</v>
      </c>
      <c r="CY482" s="240">
        <f t="shared" ca="1" si="952"/>
        <v>-1.5831825414088199E-4</v>
      </c>
      <c r="CZ482" s="240">
        <f t="shared" ca="1" si="953"/>
        <v>2.0972198855889377E-4</v>
      </c>
      <c r="DA482" s="240">
        <f t="shared" ca="1" si="954"/>
        <v>-2.5495051874795799E-4</v>
      </c>
      <c r="DB482" s="240">
        <f t="shared" ca="1" si="955"/>
        <v>2.926721035167722E-4</v>
      </c>
      <c r="DC482" s="240">
        <f t="shared" ca="1" si="956"/>
        <v>-3.2177604154407549E-4</v>
      </c>
      <c r="DD482" s="240">
        <f t="shared" ca="1" si="957"/>
        <v>3.4140537566281154E-4</v>
      </c>
      <c r="DE482" s="240">
        <f t="shared" ca="1" si="958"/>
        <v>-3.5098212571985305E-4</v>
      </c>
      <c r="DF482" s="240">
        <f t="shared" ca="1" si="959"/>
        <v>3.5022430703702298E-4</v>
      </c>
      <c r="DG482" s="240">
        <f t="shared" ca="1" si="960"/>
        <v>-3.391542333696226E-4</v>
      </c>
      <c r="DH482" s="240">
        <f t="shared" ca="1" si="961"/>
        <v>3.1809785988427651E-4</v>
      </c>
      <c r="DI482" s="240">
        <f t="shared" ca="1" si="962"/>
        <v>-2.8767518550188267E-4</v>
      </c>
      <c r="DJ482" s="240">
        <f t="shared" ca="1" si="963"/>
        <v>2.4878199720590618E-4</v>
      </c>
      <c r="DK482" s="240">
        <f t="shared" ca="1" si="964"/>
        <v>-2.025634938498108E-4</v>
      </c>
      <c r="DL482" s="240">
        <f t="shared" ca="1" si="965"/>
        <v>1.5038056610290962E-4</v>
      </c>
      <c r="DM482" s="240">
        <f t="shared" ca="1" si="966"/>
        <v>-9.3769725412185984E-5</v>
      </c>
      <c r="DN482" s="240">
        <f t="shared" ca="1" si="967"/>
        <v>3.4397861860225809E-5</v>
      </c>
      <c r="DO482" s="240">
        <f t="shared" ca="1" si="968"/>
        <v>2.5986836938458619E-5</v>
      </c>
      <c r="DP482" s="240">
        <f t="shared" ca="1" si="969"/>
        <v>-8.560636072396641E-5</v>
      </c>
      <c r="DQ482" s="240">
        <f t="shared" ca="1" si="970"/>
        <v>1.4270522959673639E-4</v>
      </c>
      <c r="DR482" s="240">
        <f t="shared" ca="1" si="971"/>
        <v>-1.956021836233423E-4</v>
      </c>
      <c r="DS482" s="240">
        <f t="shared" ca="1" si="972"/>
        <v>2.427396870563336E-4</v>
      </c>
      <c r="DT482" s="240">
        <f t="shared" ca="1" si="973"/>
        <v>-2.8272978953084403E-4</v>
      </c>
      <c r="DU482" s="240">
        <f t="shared" ca="1" si="974"/>
        <v>3.14394993867799E-4</v>
      </c>
      <c r="DV482" s="240">
        <f t="shared" ca="1" si="975"/>
        <v>-3.368029271430677E-4</v>
      </c>
      <c r="DW482" s="240">
        <f t="shared" ca="1" si="976"/>
        <v>3.4929379414263146E-4</v>
      </c>
      <c r="DX482" s="240">
        <f t="shared" ca="1" si="977"/>
        <v>-3.5149980484481077E-4</v>
      </c>
      <c r="DY482" s="240">
        <f t="shared" ca="1" si="978"/>
        <v>3.433560038927074E-4</v>
      </c>
      <c r="DZ482" s="240">
        <f t="shared" ca="1" si="979"/>
        <v>-3.2510218318617626E-4</v>
      </c>
      <c r="EA482" s="240">
        <f t="shared" ca="1" si="980"/>
        <v>2.9727582127763786E-4</v>
      </c>
      <c r="EB482" s="240">
        <f t="shared" ca="1" si="981"/>
        <v>-2.6069625746915677E-4</v>
      </c>
      <c r="EC482" s="240">
        <f t="shared" ca="1" si="982"/>
        <v>2.1644056660003906E-4</v>
      </c>
      <c r="ED482" s="240">
        <f t="shared" ca="1" si="983"/>
        <v>-1.6581184488485492E-4</v>
      </c>
      <c r="EE482" s="240">
        <f t="shared" ca="1" si="984"/>
        <v>1.1030084061658147E-4</v>
      </c>
      <c r="EF482" s="240">
        <f t="shared" ca="1" si="985"/>
        <v>-5.1542059507611826E-5</v>
      </c>
      <c r="EG482" s="240">
        <f t="shared" ca="1" si="986"/>
        <v>-8.7343628655401208E-6</v>
      </c>
      <c r="EH482" s="240">
        <f t="shared" ca="1" si="987"/>
        <v>6.8753604411469561E-5</v>
      </c>
      <c r="EI482" s="240">
        <f t="shared" ca="1" si="988"/>
        <v>-1.2674841565500883E-4</v>
      </c>
      <c r="EJ482" s="240">
        <f t="shared" ca="1" si="989"/>
        <v>1.8101115589471399E-4</v>
      </c>
      <c r="EK482" s="240">
        <f t="shared" ca="1" si="990"/>
        <v>-2.2994407419709068E-4</v>
      </c>
      <c r="EL482" s="240">
        <f t="shared" ca="1" si="991"/>
        <v>2.7210635471771948E-4</v>
      </c>
      <c r="EM482" s="240">
        <f t="shared" ca="1" si="992"/>
        <v>-3.062565411135552E-4</v>
      </c>
      <c r="EN482" s="240">
        <f t="shared" ca="1" si="993"/>
        <v>3.313890908713833E-4</v>
      </c>
      <c r="EO482" s="240">
        <f t="shared" ca="1" si="994"/>
        <v>-3.4676398322079519E-4</v>
      </c>
      <c r="EP482" s="240">
        <f t="shared" ca="1" si="995"/>
        <v>3.5192850883498196E-4</v>
      </c>
      <c r="EQ482" s="240">
        <f t="shared" ca="1" si="996"/>
        <v>-3.4673059972797649E-4</v>
      </c>
      <c r="ER482" s="240">
        <f t="shared" ca="1" si="997"/>
        <v>3.3132330685319174E-4</v>
      </c>
      <c r="ES482" s="240">
        <f t="shared" ca="1" si="998"/>
        <v>-3.0616029356165934E-4</v>
      </c>
      <c r="ET482" s="240">
        <f t="shared" ca="1" si="999"/>
        <v>2.7198247761388257E-4</v>
      </c>
      <c r="EU482" s="240">
        <f t="shared" ca="1" si="1000"/>
        <v>-2.2979621506735763E-4</v>
      </c>
      <c r="EV482" s="240">
        <f t="shared" ca="1" si="1001"/>
        <v>1.8084366840906993E-4</v>
      </c>
      <c r="EW482" s="240">
        <f t="shared" ca="1" si="1002"/>
        <v>-1.2656623143473807E-4</v>
      </c>
      <c r="EX482" s="240">
        <f t="shared" ca="1" si="1003"/>
        <v>6.8562087819073057E-5</v>
      </c>
      <c r="EY482" s="240">
        <f t="shared" ca="1" si="1004"/>
        <v>-8.5391530525413242E-6</v>
      </c>
      <c r="EZ482" s="240">
        <f t="shared" ca="1" si="1005"/>
        <v>-5.173521464384086E-5</v>
      </c>
      <c r="FA482" s="240">
        <f t="shared" ca="1" si="1006"/>
        <v>1.1048625367809974E-4</v>
      </c>
      <c r="FB482" s="240">
        <f t="shared" ca="1" si="1007"/>
        <v>-1.659840564368478E-4</v>
      </c>
      <c r="FC482" s="240">
        <f t="shared" ca="1" si="1008"/>
        <v>2.1659450592240019E-4</v>
      </c>
      <c r="FD482" s="240">
        <f t="shared" ca="1" si="1009"/>
        <v>-2.6082739186237766E-4</v>
      </c>
      <c r="FE482" s="240">
        <f t="shared" ca="1" si="1010"/>
        <v>2.9738028952685429E-4</v>
      </c>
      <c r="FF482" s="240">
        <f t="shared" ca="1" si="1011"/>
        <v>-3.251769092535404E-4</v>
      </c>
      <c r="FG482" s="240">
        <f t="shared" ca="1" si="1012"/>
        <v>3.4339878749044598E-4</v>
      </c>
      <c r="FH482" s="240">
        <f t="shared" ca="1" si="1013"/>
        <v>-3.5150938622207224E-4</v>
      </c>
      <c r="FI482" s="240">
        <f t="shared" ca="1" si="1014"/>
        <v>3.492698911784909E-4</v>
      </c>
      <c r="FJ482" s="240">
        <f t="shared" ca="1" si="1015"/>
        <v>-3.3674624365349714E-4</v>
      </c>
      <c r="FK482" s="240">
        <f t="shared" ca="1" si="1016"/>
        <v>3.1430719888201573E-4</v>
      </c>
      <c r="FL482" s="240">
        <f t="shared" ca="1" si="1017"/>
        <v>-2.8261346814718451E-4</v>
      </c>
      <c r="FM482" s="240">
        <f t="shared" ca="1" si="1018"/>
        <v>2.42598264324823E-4</v>
      </c>
      <c r="FN482" s="240">
        <f t="shared" ca="1" si="1019"/>
        <v>-1.9543982369603591E-4</v>
      </c>
      <c r="FO482" s="240">
        <f t="shared" ca="1" si="1020"/>
        <v>1.4252671311547552E-4</v>
      </c>
      <c r="FP482" s="240">
        <f t="shared" ca="1" si="1021"/>
        <v>-8.5416944055668177E-5</v>
      </c>
      <c r="FQ482" s="240">
        <f t="shared" ca="1" si="1022"/>
        <v>2.5792097402997655E-5</v>
      </c>
      <c r="FR482" s="240">
        <f t="shared" ca="1" si="1023"/>
        <v>3.4592190212685375E-5</v>
      </c>
      <c r="FS482" s="240">
        <f t="shared" ca="1" si="1024"/>
        <v>-9.3957920638627028E-5</v>
      </c>
      <c r="FT482" s="240">
        <f t="shared" ca="1" si="1025"/>
        <v>1.5055708684852149E-4</v>
      </c>
      <c r="FU482" s="240">
        <f t="shared" ca="1" si="1026"/>
        <v>-2.0272314251148886E-4</v>
      </c>
      <c r="FV482" s="240">
        <f t="shared" ca="1" si="1027"/>
        <v>2.4892007297427167E-4</v>
      </c>
      <c r="FW482" s="240">
        <f t="shared" ca="1" si="1028"/>
        <v>-2.8778762277524561E-4</v>
      </c>
      <c r="FX482" s="240">
        <f t="shared" ca="1" si="1029"/>
        <v>3.1818134797917353E-4</v>
      </c>
      <c r="FY482" s="240">
        <f t="shared" ca="1" si="1030"/>
        <v>-3.3920631400284672E-4</v>
      </c>
      <c r="FZ482" s="240">
        <f t="shared" ca="1" si="1031"/>
        <v>3.5024344670916681E-4</v>
      </c>
      <c r="GA482" s="240">
        <f t="shared" ca="1" si="1032"/>
        <v>-3.5096776086872478E-4</v>
      </c>
      <c r="GB482" s="240">
        <f t="shared" ca="1" si="1033"/>
        <v>3.4135792925736E-4</v>
      </c>
      <c r="GC482" s="240">
        <f t="shared" ca="1" si="1034"/>
        <v>-3.2169691063020542E-4</v>
      </c>
      <c r="GD482" s="240">
        <f t="shared" ca="1" si="1035"/>
        <v>2.9256361808169192E-4</v>
      </c>
      <c r="GE482" s="240">
        <f t="shared" ca="1" si="1036"/>
        <v>-2.5481587311443105E-4</v>
      </c>
      <c r="GF482" s="240">
        <f t="shared" ca="1" si="1037"/>
        <v>2.0956514732921211E-4</v>
      </c>
      <c r="GG482" s="240">
        <f t="shared" ca="1" si="1038"/>
        <v>-1.5814383546043401E-4</v>
      </c>
      <c r="GH482" s="240">
        <f t="shared" ca="1" si="1039"/>
        <v>1.0206602339239231E-4</v>
      </c>
      <c r="GI482" s="240">
        <f t="shared" ca="1" si="1040"/>
        <v>-4.2982906331669386E-5</v>
      </c>
      <c r="GJ482" s="240">
        <f t="shared" ca="1" si="1041"/>
        <v>-1.736583016536956E-5</v>
      </c>
      <c r="GK482" s="240">
        <f t="shared" ca="1" si="1042"/>
        <v>7.7203234738593824E-5</v>
      </c>
      <c r="GL482" s="240">
        <f t="shared" ca="1" si="1043"/>
        <v>-1.3476741205075194E-4</v>
      </c>
      <c r="GM482" s="240">
        <f t="shared" ca="1" si="1044"/>
        <v>1.8836340129381685E-4</v>
      </c>
      <c r="GN482" s="240">
        <f t="shared" ca="1" si="1045"/>
        <v>-2.3641308382754816E-4</v>
      </c>
      <c r="GO482" s="240">
        <f t="shared" ca="1" si="1046"/>
        <v>2.7750165043316445E-4</v>
      </c>
      <c r="GP482" s="240">
        <f t="shared" ca="1" si="1047"/>
        <v>-3.1041925996811256E-4</v>
      </c>
      <c r="GQ482" s="240">
        <f t="shared" ca="1" si="1048"/>
        <v>3.3419666279385619E-4</v>
      </c>
      <c r="GR482" s="240">
        <f t="shared" ca="1" si="1049"/>
        <v>-3.4813374005543857E-4</v>
      </c>
      <c r="GS482" s="240">
        <f t="shared" ca="1" si="1050"/>
        <v>3.5182011848188292E-4</v>
      </c>
      <c r="GT482" s="240">
        <f t="shared" ca="1" si="1051"/>
        <v>-3.4514725371021394E-4</v>
      </c>
      <c r="GU482" s="240">
        <f t="shared" ca="1" si="1052"/>
        <v>3.2831162634335768E-4</v>
      </c>
      <c r="GV482" s="240">
        <f t="shared" ca="1" si="1053"/>
        <v>-3.0180895663471571E-4</v>
      </c>
      <c r="GW482" s="240">
        <f t="shared" ca="1" si="1054"/>
        <v>2.6641960814645837E-4</v>
      </c>
      <c r="GX482" s="240">
        <f t="shared" ca="1" si="1055"/>
        <v>-2.2318561016676486E-4</v>
      </c>
      <c r="GY482" s="240">
        <f t="shared" ca="1" si="1056"/>
        <v>1.7337997545400482E-4</v>
      </c>
      <c r="GZ482" s="240">
        <f t="shared" ca="1" si="1057"/>
        <v>-1.1846921673881733E-4</v>
      </c>
      <c r="HA482" s="240">
        <f t="shared" ca="1" si="1058"/>
        <v>6.0070165674169749E-5</v>
      </c>
      <c r="HB482" s="240">
        <f t="shared" ca="1" si="1059"/>
        <v>9.7634312138332848E-8</v>
      </c>
      <c r="HC482" s="240">
        <f t="shared" ca="1" si="1060"/>
        <v>-6.0262559483890152E-5</v>
      </c>
      <c r="HD482" s="240">
        <f t="shared" ca="1" si="1061"/>
        <v>1.186530707530838E-4</v>
      </c>
      <c r="HE482" s="240">
        <f t="shared" ca="1" si="1062"/>
        <v>-1.7354987614375965E-4</v>
      </c>
      <c r="HF482" s="240">
        <f t="shared" ca="1" si="1063"/>
        <v>2.2333655485451355E-4</v>
      </c>
      <c r="HG482" s="240">
        <f t="shared" ca="1" si="1064"/>
        <v>-2.6654715230891684E-4</v>
      </c>
      <c r="HH482" s="240">
        <f t="shared" ca="1" si="1065"/>
        <v>3.019093447702906E-4</v>
      </c>
      <c r="HI482" s="240">
        <f t="shared" ca="1" si="1066"/>
        <v>-3.2838190255201141E-4</v>
      </c>
      <c r="HJ482" s="240">
        <f t="shared" ca="1" si="1067"/>
        <v>3.451853487290037E-4</v>
      </c>
      <c r="HK482" s="240">
        <f t="shared" ca="1" si="1068"/>
        <v>-3.5182491061381372E-4</v>
      </c>
      <c r="HL482" s="240">
        <f t="shared" ca="1" si="1069"/>
        <v>3.4810508819755812E-4</v>
      </c>
      <c r="HM482" s="240">
        <f t="shared" ca="1" si="1070"/>
        <v>-3.3413541059194776E-4</v>
      </c>
      <c r="HN482" s="240">
        <f t="shared" ca="1" si="1071"/>
        <v>3.1032721097584291E-4</v>
      </c>
      <c r="HO482" s="240">
        <f t="shared" ca="1" si="1072"/>
        <v>-2.7738151500686023E-4</v>
      </c>
      <c r="HP482" s="240">
        <f t="shared" ca="1" si="1073"/>
        <v>2.3626839932064392E-4</v>
      </c>
      <c r="HQ482" s="240">
        <f t="shared" ca="1" si="1074"/>
        <v>-1.8819842790044911E-4</v>
      </c>
      <c r="HR482" s="240">
        <f t="shared" ca="1" si="1075"/>
        <v>1.3458700736544113E-4</v>
      </c>
      <c r="HS482" s="240">
        <f t="shared" ca="1" si="1076"/>
        <v>-7.7012710725996448E-5</v>
      </c>
      <c r="HT482" s="240">
        <f t="shared" ca="1" si="1077"/>
        <v>1.7170796750742585E-5</v>
      </c>
      <c r="HU482" s="240">
        <f t="shared" ca="1" si="1078"/>
        <v>4.3176706445013214E-5</v>
      </c>
      <c r="HV482" s="240">
        <f t="shared" ca="1" si="1079"/>
        <v>-1.0225288381522726E-4</v>
      </c>
      <c r="HW482" s="240">
        <f t="shared" ca="1" si="1080"/>
        <v>1.583182541408632E-4</v>
      </c>
      <c r="HX482" s="240">
        <f t="shared" ca="1" si="1081"/>
        <v>-2.0972198855889295E-4</v>
      </c>
      <c r="HY482" s="240">
        <f t="shared" ca="1" si="1082"/>
        <v>2.5495051874795729E-4</v>
      </c>
      <c r="HZ482" s="240">
        <f t="shared" ca="1" si="1083"/>
        <v>-2.9267210351678272E-4</v>
      </c>
      <c r="IA482" s="240">
        <f t="shared" ca="1" si="1084"/>
        <v>3.2177604154407506E-4</v>
      </c>
      <c r="IB482" s="240">
        <f t="shared" ca="1" si="1085"/>
        <v>-3.414053756628065E-4</v>
      </c>
      <c r="IC482" s="240">
        <f t="shared" ca="1" si="1086"/>
        <v>3.5098212571985435E-4</v>
      </c>
      <c r="ID482" s="240">
        <f t="shared" ca="1" si="1087"/>
        <v>-3.5022430703702308E-4</v>
      </c>
      <c r="IE482" s="240">
        <f t="shared" ca="1" si="1088"/>
        <v>2.9307594250926704E-4</v>
      </c>
      <c r="IF482" s="240">
        <f t="shared" ca="1" si="1089"/>
        <v>-3.1809785988427689E-4</v>
      </c>
      <c r="IG482" s="240">
        <f t="shared" ca="1" si="1090"/>
        <v>2.8767518550188332E-4</v>
      </c>
      <c r="IH482" s="240">
        <f t="shared" ca="1" si="1091"/>
        <v>-2.4878199720589273E-4</v>
      </c>
      <c r="II482" s="240">
        <f t="shared" ca="1" si="1092"/>
        <v>2.0256349384981166E-4</v>
      </c>
      <c r="IJ482" s="240">
        <f t="shared" ca="1" si="1093"/>
        <v>-1.5038056610292862E-4</v>
      </c>
      <c r="IK482" s="240">
        <f t="shared" ca="1" si="1094"/>
        <v>9.3769725412167675E-5</v>
      </c>
      <c r="IL482" s="240">
        <f t="shared" ca="1" si="1095"/>
        <v>-3.4397861860226839E-5</v>
      </c>
      <c r="IM482" s="240">
        <f t="shared" ca="1" si="1096"/>
        <v>-2.5986836938437613E-5</v>
      </c>
      <c r="IN482" s="240">
        <f t="shared" ca="1" si="1097"/>
        <v>8.5606360723965435E-5</v>
      </c>
      <c r="IO482" s="240">
        <f t="shared" ca="1" si="1098"/>
        <v>-1.4270522959673547E-4</v>
      </c>
      <c r="IP482" s="240">
        <f t="shared" ca="1" si="1099"/>
        <v>1.9560218362335807E-4</v>
      </c>
      <c r="IQ482" s="240">
        <f t="shared" ca="1" si="1100"/>
        <v>-2.4273968705633281E-4</v>
      </c>
      <c r="IR482" s="240">
        <f t="shared" ca="1" si="1101"/>
        <v>2.8272978953083146E-4</v>
      </c>
      <c r="IS482" s="240">
        <f t="shared" ca="1" si="1102"/>
        <v>-3.1439499386780756E-4</v>
      </c>
      <c r="IT482" s="240">
        <f t="shared" ca="1" si="1103"/>
        <v>3.3680292714306743E-4</v>
      </c>
      <c r="IU482" s="240">
        <f t="shared" ca="1" si="1104"/>
        <v>-3.4929379414262891E-4</v>
      </c>
      <c r="IV482" s="240">
        <f t="shared" ca="1" si="1105"/>
        <v>3.5149980484481082E-4</v>
      </c>
      <c r="IW482" s="240">
        <f t="shared" ca="1" si="1106"/>
        <v>-3.4335600389270762E-4</v>
      </c>
      <c r="IX482" s="240">
        <f t="shared" ca="1" si="1107"/>
        <v>3.25102183186169E-4</v>
      </c>
      <c r="IY482" s="240">
        <f t="shared" ca="1" si="1108"/>
        <v>-2.972758212776384E-4</v>
      </c>
      <c r="IZ482" s="240">
        <f t="shared" ca="1" si="1109"/>
        <v>2.6069625746917091E-4</v>
      </c>
      <c r="JA482" s="240">
        <f t="shared" ca="1" si="1110"/>
        <v>-2.164405666000241E-4</v>
      </c>
      <c r="JB482" s="240">
        <f t="shared" ca="1" si="1111"/>
        <v>1.6581184488485582E-4</v>
      </c>
    </row>
    <row r="483" spans="2:262">
      <c r="B483" s="248">
        <v>122</v>
      </c>
      <c r="C483" s="247">
        <f t="shared" si="1112"/>
        <v>2.3828125000000017E-3</v>
      </c>
      <c r="D483" s="244">
        <f t="shared" ca="1" si="855"/>
        <v>79.683982791705148</v>
      </c>
      <c r="E483" s="243">
        <f ca="1">DX361</f>
        <v>-0.31601720829484997</v>
      </c>
      <c r="F483" s="242">
        <v>122</v>
      </c>
      <c r="G483" s="240">
        <f t="shared" ca="1" si="856"/>
        <v>-3.5628119279915845E-5</v>
      </c>
      <c r="H483" s="240">
        <f t="shared" ca="1" si="857"/>
        <v>8.8279268428150041E-5</v>
      </c>
      <c r="I483" s="240">
        <f t="shared" ca="1" si="858"/>
        <v>-1.3901943801208731E-4</v>
      </c>
      <c r="J483" s="240">
        <f t="shared" ca="1" si="859"/>
        <v>1.8675025659197319E-4</v>
      </c>
      <c r="K483" s="240">
        <f t="shared" ca="1" si="860"/>
        <v>-2.3043849608926346E-4</v>
      </c>
      <c r="L483" s="240">
        <f t="shared" ca="1" si="861"/>
        <v>2.6913843805424819E-4</v>
      </c>
      <c r="M483" s="240">
        <f t="shared" ca="1" si="862"/>
        <v>-3.0201234561448288E-4</v>
      </c>
      <c r="N483" s="240">
        <f t="shared" ca="1" si="863"/>
        <v>3.2834859794817541E-4</v>
      </c>
      <c r="O483" s="240">
        <f t="shared" ca="1" si="864"/>
        <v>-3.4757709472592736E-4</v>
      </c>
      <c r="P483" s="240">
        <f t="shared" ca="1" si="865"/>
        <v>3.5928159706120606E-4</v>
      </c>
      <c r="Q483" s="240">
        <f t="shared" ca="1" si="866"/>
        <v>-3.6320873782522595E-4</v>
      </c>
      <c r="R483" s="240">
        <f t="shared" ca="1" si="867"/>
        <v>3.5927350628013404E-4</v>
      </c>
      <c r="S483" s="240">
        <f t="shared" ca="1" si="868"/>
        <v>-3.4756108830475985E-4</v>
      </c>
      <c r="T483" s="240">
        <f t="shared" ca="1" si="869"/>
        <v>3.2832502237759302E-4</v>
      </c>
      <c r="U483" s="241">
        <f t="shared" ca="1" si="870"/>
        <v>-3.0198171123439115E-4</v>
      </c>
      <c r="V483" s="240">
        <f t="shared" ca="1" si="871"/>
        <v>2.6910140800646281E-4</v>
      </c>
      <c r="W483" s="240">
        <f t="shared" ca="1" si="872"/>
        <v>-2.3039587196249198E-4</v>
      </c>
      <c r="X483" s="240">
        <f t="shared" ca="1" si="873"/>
        <v>1.8670296106983584E-4</v>
      </c>
      <c r="Y483" s="240">
        <f t="shared" ca="1" si="874"/>
        <v>-1.3896849489981129E-4</v>
      </c>
      <c r="Z483" s="240">
        <f t="shared" ca="1" si="875"/>
        <v>8.8225780490271821E-5</v>
      </c>
      <c r="AA483" s="240">
        <f t="shared" ca="1" si="876"/>
        <v>-3.5573244368758098E-5</v>
      </c>
      <c r="AB483" s="240">
        <f t="shared" ca="1" si="877"/>
        <v>-1.7849345064641857E-5</v>
      </c>
      <c r="AC483" s="240">
        <f t="shared" ca="1" si="878"/>
        <v>7.0885550081164765E-5</v>
      </c>
      <c r="AD483" s="240">
        <f t="shared" ca="1" si="879"/>
        <v>-1.2238729700779358E-4</v>
      </c>
      <c r="AE483" s="240">
        <f t="shared" ca="1" si="880"/>
        <v>1.7123972855521996E-4</v>
      </c>
      <c r="AF483" s="240">
        <f t="shared" ca="1" si="881"/>
        <v>-2.1638533711134438E-4</v>
      </c>
      <c r="AG483" s="240">
        <f t="shared" ca="1" si="882"/>
        <v>2.5684685658748467E-4</v>
      </c>
      <c r="AH483" s="240">
        <f t="shared" ca="1" si="883"/>
        <v>-2.9174841727792113E-4</v>
      </c>
      <c r="AI483" s="240">
        <f t="shared" ca="1" si="884"/>
        <v>3.2033450579396322E-4</v>
      </c>
      <c r="AJ483" s="240">
        <f t="shared" ca="1" si="885"/>
        <v>-3.4198631964720694E-4</v>
      </c>
      <c r="AK483" s="240">
        <f t="shared" ca="1" si="886"/>
        <v>3.5623516245468528E-4</v>
      </c>
      <c r="AL483" s="240">
        <f t="shared" ca="1" si="887"/>
        <v>-3.6277258980011806E-4</v>
      </c>
      <c r="AM483" s="240">
        <f t="shared" ca="1" si="888"/>
        <v>3.6145708612404667E-4</v>
      </c>
      <c r="AN483" s="240">
        <f t="shared" ca="1" si="889"/>
        <v>-3.5231712810832971E-4</v>
      </c>
      <c r="AO483" s="240">
        <f t="shared" ca="1" si="890"/>
        <v>3.3555056824197794E-4</v>
      </c>
      <c r="AP483" s="240">
        <f t="shared" ca="1" si="891"/>
        <v>-3.1152035191226547E-4</v>
      </c>
      <c r="AQ483" s="240">
        <f t="shared" ca="1" si="892"/>
        <v>2.8074666073317451E-4</v>
      </c>
      <c r="AR483" s="240">
        <f t="shared" ca="1" si="893"/>
        <v>-2.4389565218435071E-4</v>
      </c>
      <c r="AS483" s="240">
        <f t="shared" ca="1" si="894"/>
        <v>2.0176503931342588E-4</v>
      </c>
      <c r="AT483" s="240">
        <f t="shared" ca="1" si="895"/>
        <v>-1.5526682265757231E-4</v>
      </c>
      <c r="AU483" s="240">
        <f t="shared" ca="1" si="896"/>
        <v>1.0540754818605019E-4</v>
      </c>
      <c r="AV483" s="240">
        <f t="shared" ca="1" si="897"/>
        <v>-5.3266518619665809E-5</v>
      </c>
      <c r="AW483" s="240">
        <f t="shared" ca="1" si="898"/>
        <v>-2.757021368995387E-8</v>
      </c>
      <c r="AX483" s="240">
        <f t="shared" ca="1" si="899"/>
        <v>5.3321062235184542E-5</v>
      </c>
      <c r="AY483" s="240">
        <f t="shared" ca="1" si="900"/>
        <v>-1.0546031428514939E-4</v>
      </c>
      <c r="AZ483" s="240">
        <f t="shared" ca="1" si="901"/>
        <v>1.5531666901355136E-4</v>
      </c>
      <c r="BA483" s="240">
        <f t="shared" ca="1" si="902"/>
        <v>-2.0181088690321024E-4</v>
      </c>
      <c r="BB483" s="240">
        <f t="shared" ca="1" si="903"/>
        <v>2.4393650854607807E-4</v>
      </c>
      <c r="BC483" s="240">
        <f t="shared" ca="1" si="904"/>
        <v>-2.8078164144999682E-4</v>
      </c>
      <c r="BD483" s="240">
        <f t="shared" ca="1" si="905"/>
        <v>3.1154869975730275E-4</v>
      </c>
      <c r="BE483" s="240">
        <f t="shared" ca="1" si="906"/>
        <v>-3.3557166956999174E-4</v>
      </c>
      <c r="BF483" s="240">
        <f t="shared" ca="1" si="907"/>
        <v>3.5233052613929563E-4</v>
      </c>
      <c r="BG483" s="240">
        <f t="shared" ca="1" si="908"/>
        <v>-3.6146249083105554E-4</v>
      </c>
      <c r="BH483" s="240">
        <f t="shared" ca="1" si="909"/>
        <v>3.6276988418758484E-4</v>
      </c>
      <c r="BI483" s="240">
        <f t="shared" ca="1" si="910"/>
        <v>-3.5622440509095062E-4</v>
      </c>
      <c r="BJ483" s="240">
        <f t="shared" ca="1" si="911"/>
        <v>3.419677433967092E-4</v>
      </c>
      <c r="BK483" s="240">
        <f t="shared" ca="1" si="912"/>
        <v>-3.2030851277642673E-4</v>
      </c>
      <c r="BL483" s="240">
        <f t="shared" ca="1" si="913"/>
        <v>2.9171557016367534E-4</v>
      </c>
      <c r="BM483" s="240">
        <f t="shared" ca="1" si="914"/>
        <v>-2.5680786641735947E-4</v>
      </c>
      <c r="BN483" s="240">
        <f t="shared" ca="1" si="915"/>
        <v>2.1634104790477546E-4</v>
      </c>
      <c r="BO483" s="240">
        <f t="shared" ca="1" si="916"/>
        <v>-1.7119109903977926E-4</v>
      </c>
      <c r="BP483" s="240">
        <f t="shared" ca="1" si="917"/>
        <v>1.2233537986563266E-4</v>
      </c>
      <c r="BQ483" s="240">
        <f t="shared" ca="1" si="918"/>
        <v>-7.083146916162528E-5</v>
      </c>
      <c r="BR483" s="240">
        <f t="shared" ca="1" si="919"/>
        <v>1.7794271056316436E-5</v>
      </c>
      <c r="BS483" s="240">
        <f t="shared" ca="1" si="920"/>
        <v>3.5628119279916461E-5</v>
      </c>
      <c r="BT483" s="240">
        <f t="shared" ca="1" si="921"/>
        <v>-8.8279268428149838E-5</v>
      </c>
      <c r="BU483" s="240">
        <f t="shared" ca="1" si="922"/>
        <v>1.3901943801208628E-4</v>
      </c>
      <c r="BV483" s="240">
        <f t="shared" ca="1" si="923"/>
        <v>-1.8675025659197167E-4</v>
      </c>
      <c r="BW483" s="240">
        <f t="shared" ca="1" si="924"/>
        <v>2.3043849608926157E-4</v>
      </c>
      <c r="BX483" s="240">
        <f t="shared" ca="1" si="925"/>
        <v>-2.6913843805424564E-4</v>
      </c>
      <c r="BY483" s="240">
        <f t="shared" ca="1" si="926"/>
        <v>3.0201234561448651E-4</v>
      </c>
      <c r="BZ483" s="240">
        <f t="shared" ca="1" si="927"/>
        <v>-3.2834859794817763E-4</v>
      </c>
      <c r="CA483" s="240">
        <f t="shared" ca="1" si="928"/>
        <v>3.475770947259285E-4</v>
      </c>
      <c r="CB483" s="240">
        <f t="shared" ca="1" si="929"/>
        <v>-3.5928159706120666E-4</v>
      </c>
      <c r="CC483" s="240">
        <f t="shared" ca="1" si="930"/>
        <v>3.6320873782522595E-4</v>
      </c>
      <c r="CD483" s="240">
        <f t="shared" ca="1" si="931"/>
        <v>-3.5927350628013382E-4</v>
      </c>
      <c r="CE483" s="240">
        <f t="shared" ca="1" si="932"/>
        <v>3.4756108830475948E-4</v>
      </c>
      <c r="CF483" s="240">
        <f t="shared" ca="1" si="933"/>
        <v>-3.2832502237759248E-4</v>
      </c>
      <c r="CG483" s="240">
        <f t="shared" ca="1" si="934"/>
        <v>3.0198171123439174E-4</v>
      </c>
      <c r="CH483" s="240">
        <f t="shared" ca="1" si="935"/>
        <v>-2.6910140800646363E-4</v>
      </c>
      <c r="CI483" s="240">
        <f t="shared" ca="1" si="936"/>
        <v>2.3039587196249287E-4</v>
      </c>
      <c r="CJ483" s="240">
        <f t="shared" ca="1" si="937"/>
        <v>-1.8670296106983907E-4</v>
      </c>
      <c r="CK483" s="240">
        <f t="shared" ca="1" si="938"/>
        <v>1.3896849489981471E-4</v>
      </c>
      <c r="CL483" s="240">
        <f t="shared" ca="1" si="939"/>
        <v>-8.8225780490265425E-5</v>
      </c>
      <c r="CM483" s="240">
        <f t="shared" ca="1" si="940"/>
        <v>3.5573244368754114E-5</v>
      </c>
      <c r="CN483" s="240">
        <f t="shared" ca="1" si="941"/>
        <v>1.7849345064638119E-5</v>
      </c>
      <c r="CO483" s="240">
        <f t="shared" ca="1" si="942"/>
        <v>-7.088555008115605E-5</v>
      </c>
      <c r="CP483" s="240">
        <f t="shared" ca="1" si="943"/>
        <v>1.2238729700778518E-4</v>
      </c>
      <c r="CQ483" s="240">
        <f t="shared" ca="1" si="944"/>
        <v>-1.712397285552121E-4</v>
      </c>
      <c r="CR483" s="240">
        <f t="shared" ca="1" si="945"/>
        <v>2.1638533711135382E-4</v>
      </c>
      <c r="CS483" s="240">
        <f t="shared" ca="1" si="946"/>
        <v>-2.5684685658749297E-4</v>
      </c>
      <c r="CT483" s="240">
        <f t="shared" ca="1" si="947"/>
        <v>2.9174841727792813E-4</v>
      </c>
      <c r="CU483" s="240">
        <f t="shared" ca="1" si="948"/>
        <v>-3.2033450579396636E-4</v>
      </c>
      <c r="CV483" s="240">
        <f t="shared" ca="1" si="949"/>
        <v>3.4198631964720911E-4</v>
      </c>
      <c r="CW483" s="240">
        <f t="shared" ca="1" si="950"/>
        <v>-3.5623516245468658E-4</v>
      </c>
      <c r="CX483" s="240">
        <f t="shared" ca="1" si="951"/>
        <v>3.6277258980011839E-4</v>
      </c>
      <c r="CY483" s="240">
        <f t="shared" ca="1" si="952"/>
        <v>-3.6145708612404602E-4</v>
      </c>
      <c r="CZ483" s="240">
        <f t="shared" ca="1" si="953"/>
        <v>3.5231712810832803E-4</v>
      </c>
      <c r="DA483" s="240">
        <f t="shared" ca="1" si="954"/>
        <v>-3.3555056824197539E-4</v>
      </c>
      <c r="DB483" s="240">
        <f t="shared" ca="1" si="955"/>
        <v>3.1152035191226476E-4</v>
      </c>
      <c r="DC483" s="240">
        <f t="shared" ca="1" si="956"/>
        <v>-2.8074666073317364E-4</v>
      </c>
      <c r="DD483" s="240">
        <f t="shared" ca="1" si="957"/>
        <v>2.4389565218434962E-4</v>
      </c>
      <c r="DE483" s="240">
        <f t="shared" ca="1" si="958"/>
        <v>-2.0176503931342471E-4</v>
      </c>
      <c r="DF483" s="240">
        <f t="shared" ca="1" si="959"/>
        <v>1.5526682265757107E-4</v>
      </c>
      <c r="DG483" s="240">
        <f t="shared" ca="1" si="960"/>
        <v>-1.0540754818604882E-4</v>
      </c>
      <c r="DH483" s="240">
        <f t="shared" ca="1" si="961"/>
        <v>5.3266518619669495E-5</v>
      </c>
      <c r="DI483" s="240">
        <f t="shared" ca="1" si="962"/>
        <v>2.7570213691376885E-8</v>
      </c>
      <c r="DJ483" s="240">
        <f t="shared" ca="1" si="963"/>
        <v>-5.3321062235185938E-5</v>
      </c>
      <c r="DK483" s="240">
        <f t="shared" ca="1" si="964"/>
        <v>1.0546031428514089E-4</v>
      </c>
      <c r="DL483" s="240">
        <f t="shared" ca="1" si="965"/>
        <v>-1.5531666901354331E-4</v>
      </c>
      <c r="DM483" s="240">
        <f t="shared" ca="1" si="966"/>
        <v>2.0181088690320284E-4</v>
      </c>
      <c r="DN483" s="240">
        <f t="shared" ca="1" si="967"/>
        <v>-2.4393650854607143E-4</v>
      </c>
      <c r="DO483" s="240">
        <f t="shared" ca="1" si="968"/>
        <v>2.8078164144999118E-4</v>
      </c>
      <c r="DP483" s="240">
        <f t="shared" ca="1" si="969"/>
        <v>-3.115486997572982E-4</v>
      </c>
      <c r="DQ483" s="240">
        <f t="shared" ca="1" si="970"/>
        <v>3.3557166956998827E-4</v>
      </c>
      <c r="DR483" s="240">
        <f t="shared" ca="1" si="971"/>
        <v>-3.5233052613929851E-4</v>
      </c>
      <c r="DS483" s="240">
        <f t="shared" ca="1" si="972"/>
        <v>3.6146249083105663E-4</v>
      </c>
      <c r="DT483" s="240">
        <f t="shared" ca="1" si="973"/>
        <v>-3.6276988418758424E-4</v>
      </c>
      <c r="DU483" s="240">
        <f t="shared" ca="1" si="974"/>
        <v>3.5622440509094829E-4</v>
      </c>
      <c r="DV483" s="240">
        <f t="shared" ca="1" si="975"/>
        <v>-3.4196774339670529E-4</v>
      </c>
      <c r="DW483" s="240">
        <f t="shared" ca="1" si="976"/>
        <v>3.2030851277642115E-4</v>
      </c>
      <c r="DX483" s="240">
        <f t="shared" ca="1" si="977"/>
        <v>-2.9171557016367453E-4</v>
      </c>
      <c r="DY483" s="240">
        <f t="shared" ca="1" si="978"/>
        <v>2.568078664173585E-4</v>
      </c>
      <c r="DZ483" s="240">
        <f t="shared" ca="1" si="979"/>
        <v>-2.1634104790477435E-4</v>
      </c>
      <c r="EA483" s="240">
        <f t="shared" ca="1" si="980"/>
        <v>1.7119109903977801E-4</v>
      </c>
      <c r="EB483" s="240">
        <f t="shared" ca="1" si="981"/>
        <v>-1.223353798656313E-4</v>
      </c>
      <c r="EC483" s="240">
        <f t="shared" ca="1" si="982"/>
        <v>7.0831469161623898E-5</v>
      </c>
      <c r="ED483" s="240">
        <f t="shared" ca="1" si="983"/>
        <v>-1.7794271056315013E-5</v>
      </c>
      <c r="EE483" s="240">
        <f t="shared" ca="1" si="984"/>
        <v>-3.5628119279917884E-5</v>
      </c>
      <c r="EF483" s="240">
        <f t="shared" ca="1" si="985"/>
        <v>8.827926842815122E-5</v>
      </c>
      <c r="EG483" s="240">
        <f t="shared" ca="1" si="986"/>
        <v>-1.3901943801208758E-4</v>
      </c>
      <c r="EH483" s="240">
        <f t="shared" ca="1" si="987"/>
        <v>1.8675025659197286E-4</v>
      </c>
      <c r="EI483" s="240">
        <f t="shared" ca="1" si="988"/>
        <v>-2.3043849608926265E-4</v>
      </c>
      <c r="EJ483" s="240">
        <f t="shared" ca="1" si="989"/>
        <v>2.6913843805424656E-4</v>
      </c>
      <c r="EK483" s="240">
        <f t="shared" ca="1" si="990"/>
        <v>-3.0201234561448158E-4</v>
      </c>
      <c r="EL483" s="240">
        <f t="shared" ca="1" si="991"/>
        <v>3.2834859794817389E-4</v>
      </c>
      <c r="EM483" s="240">
        <f t="shared" ca="1" si="992"/>
        <v>-3.4757709472592595E-4</v>
      </c>
      <c r="EN483" s="240">
        <f t="shared" ca="1" si="993"/>
        <v>3.5928159706120536E-4</v>
      </c>
      <c r="EO483" s="240">
        <f t="shared" ca="1" si="994"/>
        <v>-3.6320873782522595E-4</v>
      </c>
      <c r="EP483" s="240">
        <f t="shared" ca="1" si="995"/>
        <v>3.5927350628013513E-4</v>
      </c>
      <c r="EQ483" s="240">
        <f t="shared" ca="1" si="996"/>
        <v>-3.4756108830475611E-4</v>
      </c>
      <c r="ER483" s="240">
        <f t="shared" ca="1" si="997"/>
        <v>3.2832502237758744E-4</v>
      </c>
      <c r="ES483" s="240">
        <f t="shared" ca="1" si="998"/>
        <v>-3.0198171123438524E-4</v>
      </c>
      <c r="ET483" s="240">
        <f t="shared" ca="1" si="999"/>
        <v>2.6910140800645571E-4</v>
      </c>
      <c r="EU483" s="240">
        <f t="shared" ca="1" si="1000"/>
        <v>-2.3039587196248382E-4</v>
      </c>
      <c r="EV483" s="240">
        <f t="shared" ca="1" si="1001"/>
        <v>1.8670296106982899E-4</v>
      </c>
      <c r="EW483" s="240">
        <f t="shared" ca="1" si="1002"/>
        <v>-1.3896849489980387E-4</v>
      </c>
      <c r="EX483" s="240">
        <f t="shared" ca="1" si="1003"/>
        <v>8.8225780490264069E-5</v>
      </c>
      <c r="EY483" s="240">
        <f t="shared" ca="1" si="1004"/>
        <v>-3.5573244368752697E-5</v>
      </c>
      <c r="EZ483" s="240">
        <f t="shared" ca="1" si="1005"/>
        <v>-1.7849345064649849E-5</v>
      </c>
      <c r="FA483" s="240">
        <f t="shared" ca="1" si="1006"/>
        <v>7.088555008116757E-5</v>
      </c>
      <c r="FB483" s="240">
        <f t="shared" ca="1" si="1007"/>
        <v>-1.2238729700779624E-4</v>
      </c>
      <c r="FC483" s="240">
        <f t="shared" ca="1" si="1008"/>
        <v>1.7123972855522245E-4</v>
      </c>
      <c r="FD483" s="240">
        <f t="shared" ca="1" si="1009"/>
        <v>-2.1638533711134669E-4</v>
      </c>
      <c r="FE483" s="240">
        <f t="shared" ca="1" si="1010"/>
        <v>2.5684685658748668E-4</v>
      </c>
      <c r="FF483" s="240">
        <f t="shared" ca="1" si="1011"/>
        <v>-2.9174841727792281E-4</v>
      </c>
      <c r="FG483" s="240">
        <f t="shared" ca="1" si="1012"/>
        <v>3.2033450579396219E-4</v>
      </c>
      <c r="FH483" s="240">
        <f t="shared" ca="1" si="1013"/>
        <v>-3.4198631964720618E-4</v>
      </c>
      <c r="FI483" s="240">
        <f t="shared" ca="1" si="1014"/>
        <v>3.5623516245468484E-4</v>
      </c>
      <c r="FJ483" s="240">
        <f t="shared" ca="1" si="1015"/>
        <v>-3.6277258980011795E-4</v>
      </c>
      <c r="FK483" s="240">
        <f t="shared" ca="1" si="1016"/>
        <v>3.6145708612404689E-4</v>
      </c>
      <c r="FL483" s="240">
        <f t="shared" ca="1" si="1017"/>
        <v>-3.5231712810833025E-4</v>
      </c>
      <c r="FM483" s="240">
        <f t="shared" ca="1" si="1018"/>
        <v>3.3555056824197881E-4</v>
      </c>
      <c r="FN483" s="240">
        <f t="shared" ca="1" si="1019"/>
        <v>-3.1152035191226932E-4</v>
      </c>
      <c r="FO483" s="240">
        <f t="shared" ca="1" si="1020"/>
        <v>2.8074666073317928E-4</v>
      </c>
      <c r="FP483" s="240">
        <f t="shared" ca="1" si="1021"/>
        <v>-2.4389565218435624E-4</v>
      </c>
      <c r="FQ483" s="240">
        <f t="shared" ca="1" si="1022"/>
        <v>2.0176503931341493E-4</v>
      </c>
      <c r="FR483" s="240">
        <f t="shared" ca="1" si="1023"/>
        <v>-1.5526682265756044E-4</v>
      </c>
      <c r="FS483" s="240">
        <f t="shared" ca="1" si="1024"/>
        <v>1.0540754818603757E-4</v>
      </c>
      <c r="FT483" s="240">
        <f t="shared" ca="1" si="1025"/>
        <v>-5.3266518619657888E-5</v>
      </c>
      <c r="FU483" s="240">
        <f t="shared" ca="1" si="1026"/>
        <v>-2.7570213682476263E-8</v>
      </c>
      <c r="FV483" s="240">
        <f t="shared" ca="1" si="1027"/>
        <v>5.3321062235177135E-5</v>
      </c>
      <c r="FW483" s="240">
        <f t="shared" ca="1" si="1028"/>
        <v>-1.0546031428513237E-4</v>
      </c>
      <c r="FX483" s="240">
        <f t="shared" ca="1" si="1029"/>
        <v>1.5531666901353529E-4</v>
      </c>
      <c r="FY483" s="240">
        <f t="shared" ca="1" si="1030"/>
        <v>-2.0181088690319546E-4</v>
      </c>
      <c r="FZ483" s="240">
        <f t="shared" ca="1" si="1031"/>
        <v>2.4393650854606484E-4</v>
      </c>
      <c r="GA483" s="240">
        <f t="shared" ca="1" si="1032"/>
        <v>-2.8078164144998549E-4</v>
      </c>
      <c r="GB483" s="240">
        <f t="shared" ca="1" si="1033"/>
        <v>3.1154869975729365E-4</v>
      </c>
      <c r="GC483" s="240">
        <f t="shared" ca="1" si="1034"/>
        <v>-3.3557166956998491E-4</v>
      </c>
      <c r="GD483" s="240">
        <f t="shared" ca="1" si="1035"/>
        <v>3.5233052613930133E-4</v>
      </c>
      <c r="GE483" s="240">
        <f t="shared" ca="1" si="1036"/>
        <v>-3.6146249083105782E-4</v>
      </c>
      <c r="GF483" s="240">
        <f t="shared" ca="1" si="1037"/>
        <v>3.627698841875837E-4</v>
      </c>
      <c r="GG483" s="240">
        <f t="shared" ca="1" si="1038"/>
        <v>-3.5622440509094607E-4</v>
      </c>
      <c r="GH483" s="240">
        <f t="shared" ca="1" si="1039"/>
        <v>3.4196774339670128E-4</v>
      </c>
      <c r="GI483" s="240">
        <f t="shared" ca="1" si="1040"/>
        <v>-3.2030851277641573E-4</v>
      </c>
      <c r="GJ483" s="240">
        <f t="shared" ca="1" si="1041"/>
        <v>2.9171557016366754E-4</v>
      </c>
      <c r="GK483" s="240">
        <f t="shared" ca="1" si="1042"/>
        <v>-2.5680786641735015E-4</v>
      </c>
      <c r="GL483" s="240">
        <f t="shared" ca="1" si="1043"/>
        <v>2.1634104790476489E-4</v>
      </c>
      <c r="GM483" s="240">
        <f t="shared" ca="1" si="1044"/>
        <v>-1.7119109903976763E-4</v>
      </c>
      <c r="GN483" s="240">
        <f t="shared" ca="1" si="1045"/>
        <v>1.2233537986562024E-4</v>
      </c>
      <c r="GO483" s="240">
        <f t="shared" ca="1" si="1046"/>
        <v>-7.0831469161612378E-5</v>
      </c>
      <c r="GP483" s="240">
        <f t="shared" ca="1" si="1047"/>
        <v>1.779427105630328E-5</v>
      </c>
      <c r="GQ483" s="240">
        <f t="shared" ca="1" si="1048"/>
        <v>3.5628119279929567E-5</v>
      </c>
      <c r="GR483" s="240">
        <f t="shared" ca="1" si="1049"/>
        <v>-8.8279268428162618E-5</v>
      </c>
      <c r="GS483" s="240">
        <f t="shared" ca="1" si="1050"/>
        <v>1.3901943801209845E-4</v>
      </c>
      <c r="GT483" s="240">
        <f t="shared" ca="1" si="1051"/>
        <v>-1.8675025659198297E-4</v>
      </c>
      <c r="GU483" s="240">
        <f t="shared" ca="1" si="1052"/>
        <v>2.3043849608927176E-4</v>
      </c>
      <c r="GV483" s="240">
        <f t="shared" ca="1" si="1053"/>
        <v>-2.6913843805425447E-4</v>
      </c>
      <c r="GW483" s="240">
        <f t="shared" ca="1" si="1054"/>
        <v>3.0201234561448814E-4</v>
      </c>
      <c r="GX483" s="240">
        <f t="shared" ca="1" si="1055"/>
        <v>-3.2834859794817888E-4</v>
      </c>
      <c r="GY483" s="240">
        <f t="shared" ca="1" si="1056"/>
        <v>3.4757709472592937E-4</v>
      </c>
      <c r="GZ483" s="240">
        <f t="shared" ca="1" si="1057"/>
        <v>-3.5928159706120704E-4</v>
      </c>
      <c r="HA483" s="240">
        <f t="shared" ca="1" si="1058"/>
        <v>3.6320873782522595E-4</v>
      </c>
      <c r="HB483" s="240">
        <f t="shared" ca="1" si="1059"/>
        <v>-3.5927350628013339E-4</v>
      </c>
      <c r="HC483" s="240">
        <f t="shared" ca="1" si="1060"/>
        <v>3.4756108830475861E-4</v>
      </c>
      <c r="HD483" s="240">
        <f t="shared" ca="1" si="1061"/>
        <v>-3.2832502237759123E-4</v>
      </c>
      <c r="HE483" s="240">
        <f t="shared" ca="1" si="1062"/>
        <v>3.0198171123439017E-4</v>
      </c>
      <c r="HF483" s="240">
        <f t="shared" ca="1" si="1063"/>
        <v>-2.6910140800646168E-4</v>
      </c>
      <c r="HG483" s="240">
        <f t="shared" ca="1" si="1064"/>
        <v>2.303958719624907E-4</v>
      </c>
      <c r="HH483" s="240">
        <f t="shared" ca="1" si="1065"/>
        <v>-1.867029610698366E-4</v>
      </c>
      <c r="HI483" s="240">
        <f t="shared" ca="1" si="1066"/>
        <v>1.3896849489981211E-4</v>
      </c>
      <c r="HJ483" s="240">
        <f t="shared" ca="1" si="1067"/>
        <v>-8.8225780490272689E-5</v>
      </c>
      <c r="HK483" s="240">
        <f t="shared" ca="1" si="1068"/>
        <v>3.5573244368761554E-5</v>
      </c>
      <c r="HL483" s="240">
        <f t="shared" ca="1" si="1069"/>
        <v>1.7849345064640965E-5</v>
      </c>
      <c r="HM483" s="240">
        <f t="shared" ca="1" si="1070"/>
        <v>-7.0885550081158829E-5</v>
      </c>
      <c r="HN483" s="240">
        <f t="shared" ca="1" si="1071"/>
        <v>1.2238729700778786E-4</v>
      </c>
      <c r="HO483" s="240">
        <f t="shared" ca="1" si="1072"/>
        <v>-1.7123972855521462E-4</v>
      </c>
      <c r="HP483" s="240">
        <f t="shared" ca="1" si="1073"/>
        <v>2.1638533711133953E-4</v>
      </c>
      <c r="HQ483" s="240">
        <f t="shared" ca="1" si="1074"/>
        <v>-2.5684685658748039E-4</v>
      </c>
      <c r="HR483" s="240">
        <f t="shared" ca="1" si="1075"/>
        <v>2.9174841727791755E-4</v>
      </c>
      <c r="HS483" s="240">
        <f t="shared" ca="1" si="1076"/>
        <v>-3.2033450579395796E-4</v>
      </c>
      <c r="HT483" s="240">
        <f t="shared" ca="1" si="1077"/>
        <v>3.4198631964720314E-4</v>
      </c>
      <c r="HU483" s="240">
        <f t="shared" ca="1" si="1078"/>
        <v>-3.5623516245468311E-4</v>
      </c>
      <c r="HV483" s="240">
        <f t="shared" ca="1" si="1079"/>
        <v>3.6277258980011752E-4</v>
      </c>
      <c r="HW483" s="240">
        <f t="shared" ca="1" si="1080"/>
        <v>-3.6145708612404776E-4</v>
      </c>
      <c r="HX483" s="240">
        <f t="shared" ca="1" si="1081"/>
        <v>3.5231712810833237E-4</v>
      </c>
      <c r="HY483" s="240">
        <f t="shared" ca="1" si="1082"/>
        <v>-3.3555056824198222E-4</v>
      </c>
      <c r="HZ483" s="240">
        <f t="shared" ca="1" si="1083"/>
        <v>3.1152035191227387E-4</v>
      </c>
      <c r="IA483" s="240">
        <f t="shared" ca="1" si="1084"/>
        <v>-2.8074666073318492E-4</v>
      </c>
      <c r="IB483" s="240">
        <f t="shared" ca="1" si="1085"/>
        <v>2.4389565218436285E-4</v>
      </c>
      <c r="IC483" s="240">
        <f t="shared" ca="1" si="1086"/>
        <v>-2.0176503931340514E-4</v>
      </c>
      <c r="ID483" s="240">
        <f t="shared" ca="1" si="1087"/>
        <v>1.5526682265754982E-4</v>
      </c>
      <c r="IE483" s="240">
        <f t="shared" ca="1" si="1088"/>
        <v>-3.761071233418081E-4</v>
      </c>
      <c r="IF483" s="240">
        <f t="shared" ca="1" si="1089"/>
        <v>5.3266518619646266E-5</v>
      </c>
      <c r="IG483" s="240">
        <f t="shared" ca="1" si="1090"/>
        <v>2.7570213714870191E-8</v>
      </c>
      <c r="IH483" s="240">
        <f t="shared" ca="1" si="1091"/>
        <v>-5.3321062235209187E-5</v>
      </c>
      <c r="II483" s="240">
        <f t="shared" ca="1" si="1092"/>
        <v>1.0546031428516336E-4</v>
      </c>
      <c r="IJ483" s="240">
        <f t="shared" ca="1" si="1093"/>
        <v>-1.5531666901356456E-4</v>
      </c>
      <c r="IK483" s="240">
        <f t="shared" ca="1" si="1094"/>
        <v>2.0181088690322238E-4</v>
      </c>
      <c r="IL483" s="240">
        <f t="shared" ca="1" si="1095"/>
        <v>-2.4393650854608883E-4</v>
      </c>
      <c r="IM483" s="240">
        <f t="shared" ca="1" si="1096"/>
        <v>2.8078164145000609E-4</v>
      </c>
      <c r="IN483" s="240">
        <f t="shared" ca="1" si="1097"/>
        <v>-3.1154869975731029E-4</v>
      </c>
      <c r="IO483" s="240">
        <f t="shared" ca="1" si="1098"/>
        <v>3.3557166956999732E-4</v>
      </c>
      <c r="IP483" s="240">
        <f t="shared" ca="1" si="1099"/>
        <v>-3.5233052613929916E-4</v>
      </c>
      <c r="IQ483" s="240">
        <f t="shared" ca="1" si="1100"/>
        <v>3.6146249083105695E-4</v>
      </c>
      <c r="IR483" s="240">
        <f t="shared" ca="1" si="1101"/>
        <v>-3.6276988418758413E-4</v>
      </c>
      <c r="IS483" s="240">
        <f t="shared" ca="1" si="1102"/>
        <v>3.562244050909478E-4</v>
      </c>
      <c r="IT483" s="240">
        <f t="shared" ca="1" si="1103"/>
        <v>-3.4196774339670432E-4</v>
      </c>
      <c r="IU483" s="240">
        <f t="shared" ca="1" si="1104"/>
        <v>3.2030851277641985E-4</v>
      </c>
      <c r="IV483" s="240">
        <f t="shared" ca="1" si="1105"/>
        <v>-2.9171557016367285E-4</v>
      </c>
      <c r="IW483" s="240">
        <f t="shared" ca="1" si="1106"/>
        <v>2.5680786641735644E-4</v>
      </c>
      <c r="IX483" s="240">
        <f t="shared" ca="1" si="1107"/>
        <v>-2.1634104790477205E-4</v>
      </c>
      <c r="IY483" s="240">
        <f t="shared" ca="1" si="1108"/>
        <v>1.7119109903977549E-4</v>
      </c>
      <c r="IZ483" s="240">
        <f t="shared" ca="1" si="1109"/>
        <v>-1.2233537986562862E-4</v>
      </c>
      <c r="JA483" s="240">
        <f t="shared" ca="1" si="1110"/>
        <v>7.0831469161621106E-5</v>
      </c>
      <c r="JB483" s="240">
        <f t="shared" ca="1" si="1111"/>
        <v>-1.7794271056312171E-5</v>
      </c>
    </row>
    <row r="484" spans="2:262">
      <c r="B484" s="248">
        <v>123</v>
      </c>
      <c r="C484" s="247">
        <f t="shared" si="1112"/>
        <v>2.4023437500000017E-3</v>
      </c>
      <c r="D484" s="244">
        <f t="shared" ca="1" si="855"/>
        <v>79.685304406573891</v>
      </c>
      <c r="E484" s="243">
        <f ca="1">DY361</f>
        <v>-0.31469559342611175</v>
      </c>
      <c r="F484" s="242">
        <v>123</v>
      </c>
      <c r="G484" s="240">
        <f t="shared" ca="1" si="856"/>
        <v>-2.2884828156968251E-5</v>
      </c>
      <c r="H484" s="240">
        <f t="shared" ca="1" si="857"/>
        <v>7.2621957426572209E-5</v>
      </c>
      <c r="I484" s="240">
        <f t="shared" ca="1" si="858"/>
        <v>-1.2126678485977499E-4</v>
      </c>
      <c r="J484" s="240">
        <f t="shared" ca="1" si="859"/>
        <v>1.6808764697325091E-4</v>
      </c>
      <c r="K484" s="240">
        <f t="shared" ca="1" si="860"/>
        <v>-2.1238031441983359E-4</v>
      </c>
      <c r="L484" s="240">
        <f t="shared" ca="1" si="861"/>
        <v>2.5347858425339682E-4</v>
      </c>
      <c r="M484" s="240">
        <f t="shared" ca="1" si="862"/>
        <v>-2.9076430024126988E-4</v>
      </c>
      <c r="N484" s="240">
        <f t="shared" ca="1" si="863"/>
        <v>3.2367665050935229E-4</v>
      </c>
      <c r="O484" s="240">
        <f t="shared" ca="1" si="864"/>
        <v>-3.5172060267471279E-4</v>
      </c>
      <c r="P484" s="240">
        <f t="shared" ca="1" si="865"/>
        <v>3.7447434959340183E-4</v>
      </c>
      <c r="Q484" s="240">
        <f t="shared" ca="1" si="866"/>
        <v>-3.9159565373251518E-4</v>
      </c>
      <c r="R484" s="240">
        <f t="shared" ca="1" si="867"/>
        <v>4.0282699474124598E-4</v>
      </c>
      <c r="S484" s="240">
        <f t="shared" ca="1" si="868"/>
        <v>-4.0799944279666303E-4</v>
      </c>
      <c r="T484" s="240">
        <f t="shared" ca="1" si="869"/>
        <v>4.0703519946548404E-4</v>
      </c>
      <c r="U484" s="241">
        <f t="shared" ca="1" si="870"/>
        <v>-3.9994876786493067E-4</v>
      </c>
      <c r="V484" s="240">
        <f t="shared" ca="1" si="871"/>
        <v>3.8684673452234333E-4</v>
      </c>
      <c r="W484" s="240">
        <f t="shared" ca="1" si="872"/>
        <v>-3.6792616621460119E-4</v>
      </c>
      <c r="X484" s="240">
        <f t="shared" ca="1" si="873"/>
        <v>3.43471645900368E-4</v>
      </c>
      <c r="Y484" s="240">
        <f t="shared" ca="1" si="874"/>
        <v>-3.1385099232749764E-4</v>
      </c>
      <c r="Z484" s="240">
        <f t="shared" ca="1" si="875"/>
        <v>2.7950972769670812E-4</v>
      </c>
      <c r="AA484" s="240">
        <f t="shared" ca="1" si="876"/>
        <v>-2.4096437659298667E-4</v>
      </c>
      <c r="AB484" s="240">
        <f t="shared" ca="1" si="877"/>
        <v>1.9879469697503847E-4</v>
      </c>
      <c r="AC484" s="240">
        <f t="shared" ca="1" si="878"/>
        <v>-1.5363496007597379E-4</v>
      </c>
      <c r="AD484" s="240">
        <f t="shared" ca="1" si="879"/>
        <v>1.0616441037354939E-4</v>
      </c>
      <c r="AE484" s="240">
        <f t="shared" ca="1" si="880"/>
        <v>-5.7097049120994109E-5</v>
      </c>
      <c r="AF484" s="240">
        <f t="shared" ca="1" si="881"/>
        <v>7.1708951035841189E-6</v>
      </c>
      <c r="AG484" s="240">
        <f t="shared" ca="1" si="882"/>
        <v>4.2863115850871423E-5</v>
      </c>
      <c r="AH484" s="240">
        <f t="shared" ca="1" si="883"/>
        <v>-9.2252425645836757E-5</v>
      </c>
      <c r="AI484" s="240">
        <f t="shared" ca="1" si="884"/>
        <v>1.4025417309028722E-4</v>
      </c>
      <c r="AJ484" s="240">
        <f t="shared" ca="1" si="885"/>
        <v>-1.8614636722251378E-4</v>
      </c>
      <c r="AK484" s="240">
        <f t="shared" ca="1" si="886"/>
        <v>2.2923874672619988E-4</v>
      </c>
      <c r="AL484" s="240">
        <f t="shared" ca="1" si="887"/>
        <v>-2.6888316210310208E-4</v>
      </c>
      <c r="AM484" s="240">
        <f t="shared" ca="1" si="888"/>
        <v>3.0448332444483301E-4</v>
      </c>
      <c r="AN484" s="240">
        <f t="shared" ca="1" si="889"/>
        <v>-3.3550377417305337E-4</v>
      </c>
      <c r="AO484" s="240">
        <f t="shared" ca="1" si="890"/>
        <v>3.6147793484992888E-4</v>
      </c>
      <c r="AP484" s="240">
        <f t="shared" ca="1" si="891"/>
        <v>-3.8201513092206749E-4</v>
      </c>
      <c r="AQ484" s="240">
        <f t="shared" ca="1" si="892"/>
        <v>3.9680646384447057E-4</v>
      </c>
      <c r="AR484" s="240">
        <f t="shared" ca="1" si="893"/>
        <v>-4.0562945820217094E-4</v>
      </c>
      <c r="AS484" s="240">
        <f t="shared" ca="1" si="894"/>
        <v>4.0835140794756488E-4</v>
      </c>
      <c r="AT484" s="240">
        <f t="shared" ca="1" si="895"/>
        <v>-4.0493137242288314E-4</v>
      </c>
      <c r="AU484" s="240">
        <f t="shared" ca="1" si="896"/>
        <v>3.9542079214579552E-4</v>
      </c>
      <c r="AV484" s="240">
        <f t="shared" ca="1" si="897"/>
        <v>-3.799627150961421E-4</v>
      </c>
      <c r="AW484" s="240">
        <f t="shared" ca="1" si="898"/>
        <v>3.5878964514116481E-4</v>
      </c>
      <c r="AX484" s="240">
        <f t="shared" ca="1" si="899"/>
        <v>-3.3222004496093627E-4</v>
      </c>
      <c r="AY484" s="240">
        <f t="shared" ca="1" si="900"/>
        <v>3.0065354607322739E-4</v>
      </c>
      <c r="AZ484" s="240">
        <f t="shared" ca="1" si="901"/>
        <v>-2.6456493800347324E-4</v>
      </c>
      <c r="BA484" s="240">
        <f t="shared" ca="1" si="902"/>
        <v>2.2449702700841944E-4</v>
      </c>
      <c r="BB484" s="240">
        <f t="shared" ca="1" si="903"/>
        <v>-1.8105247176475691E-4</v>
      </c>
      <c r="BC484" s="240">
        <f t="shared" ca="1" si="904"/>
        <v>1.348847188216345E-4</v>
      </c>
      <c r="BD484" s="240">
        <f t="shared" ca="1" si="905"/>
        <v>-8.6688174156390122E-5</v>
      </c>
      <c r="BE484" s="240">
        <f t="shared" ca="1" si="906"/>
        <v>3.7187758662268826E-5</v>
      </c>
      <c r="BF484" s="240">
        <f t="shared" ca="1" si="907"/>
        <v>1.2871995336606134E-5</v>
      </c>
      <c r="BG484" s="240">
        <f t="shared" ca="1" si="908"/>
        <v>-6.2738142544332018E-5</v>
      </c>
      <c r="BH484" s="240">
        <f t="shared" ca="1" si="909"/>
        <v>1.1166064969135493E-4</v>
      </c>
      <c r="BI484" s="240">
        <f t="shared" ca="1" si="910"/>
        <v>-1.5890367673301021E-4</v>
      </c>
      <c r="BJ484" s="240">
        <f t="shared" ca="1" si="911"/>
        <v>2.0375664456864841E-4</v>
      </c>
      <c r="BK484" s="240">
        <f t="shared" ca="1" si="912"/>
        <v>-2.4554492281275388E-4</v>
      </c>
      <c r="BL484" s="240">
        <f t="shared" ca="1" si="913"/>
        <v>2.8363997686391747E-4</v>
      </c>
      <c r="BM484" s="240">
        <f t="shared" ca="1" si="914"/>
        <v>-3.174688216502247E-4</v>
      </c>
      <c r="BN484" s="240">
        <f t="shared" ca="1" si="915"/>
        <v>3.4652263985810746E-4</v>
      </c>
      <c r="BO484" s="240">
        <f t="shared" ca="1" si="916"/>
        <v>-3.7036443501836365E-4</v>
      </c>
      <c r="BP484" s="240">
        <f t="shared" ca="1" si="917"/>
        <v>3.8863560433977101E-4</v>
      </c>
      <c r="BQ484" s="240">
        <f t="shared" ca="1" si="918"/>
        <v>-4.0106133242888198E-4</v>
      </c>
      <c r="BR484" s="240">
        <f t="shared" ca="1" si="919"/>
        <v>4.0745472476934227E-4</v>
      </c>
      <c r="BS484" s="240">
        <f t="shared" ca="1" si="920"/>
        <v>-4.0771961878936162E-4</v>
      </c>
      <c r="BT484" s="240">
        <f t="shared" ca="1" si="921"/>
        <v>4.0185203023631705E-4</v>
      </c>
      <c r="BU484" s="240">
        <f t="shared" ca="1" si="922"/>
        <v>-3.8994021310361003E-4</v>
      </c>
      <c r="BV484" s="240">
        <f t="shared" ca="1" si="923"/>
        <v>3.721633322084675E-4</v>
      </c>
      <c r="BW484" s="240">
        <f t="shared" ca="1" si="924"/>
        <v>-3.4878876838632499E-4</v>
      </c>
      <c r="BX484" s="240">
        <f t="shared" ca="1" si="925"/>
        <v>3.2016809683416109E-4</v>
      </c>
      <c r="BY484" s="240">
        <f t="shared" ca="1" si="926"/>
        <v>-2.8673179909232007E-4</v>
      </c>
      <c r="BZ484" s="240">
        <f t="shared" ca="1" si="927"/>
        <v>2.4898278820144077E-4</v>
      </c>
      <c r="CA484" s="240">
        <f t="shared" ca="1" si="928"/>
        <v>-2.0748884442218127E-4</v>
      </c>
      <c r="CB484" s="240">
        <f t="shared" ca="1" si="929"/>
        <v>1.6287407529166E-4</v>
      </c>
      <c r="CC484" s="240">
        <f t="shared" ca="1" si="930"/>
        <v>-1.1580952846515341E-4</v>
      </c>
      <c r="CD484" s="240">
        <f t="shared" ca="1" si="931"/>
        <v>6.7003098534712123E-5</v>
      </c>
      <c r="CE484" s="240">
        <f t="shared" ca="1" si="932"/>
        <v>-1.718887963565162E-5</v>
      </c>
      <c r="CF484" s="240">
        <f t="shared" ca="1" si="933"/>
        <v>-3.2883876012571066E-5</v>
      </c>
      <c r="CG484" s="240">
        <f t="shared" ca="1" si="934"/>
        <v>8.2462027557179558E-5</v>
      </c>
      <c r="CH484" s="240">
        <f t="shared" ca="1" si="935"/>
        <v>-1.3079987345145991E-4</v>
      </c>
      <c r="CI484" s="240">
        <f t="shared" ca="1" si="936"/>
        <v>1.7717036750015985E-4</v>
      </c>
      <c r="CJ484" s="240">
        <f t="shared" ca="1" si="937"/>
        <v>-2.2087605431103278E-4</v>
      </c>
      <c r="CK484" s="240">
        <f t="shared" ca="1" si="938"/>
        <v>2.612595596730661E-4</v>
      </c>
      <c r="CL484" s="240">
        <f t="shared" ca="1" si="939"/>
        <v>-2.9771347807653568E-4</v>
      </c>
      <c r="CM484" s="240">
        <f t="shared" ca="1" si="940"/>
        <v>3.2968950865727584E-4</v>
      </c>
      <c r="CN484" s="240">
        <f t="shared" ca="1" si="941"/>
        <v>-3.5670670215195093E-4</v>
      </c>
      <c r="CO484" s="240">
        <f t="shared" ca="1" si="942"/>
        <v>3.7835869482274358E-4</v>
      </c>
      <c r="CP484" s="240">
        <f t="shared" ca="1" si="943"/>
        <v>-3.9431982054616071E-4</v>
      </c>
      <c r="CQ484" s="240">
        <f t="shared" ca="1" si="944"/>
        <v>4.0435000913465038E-4</v>
      </c>
      <c r="CR484" s="240">
        <f t="shared" ca="1" si="945"/>
        <v>-4.0829839721572507E-4</v>
      </c>
      <c r="CS484" s="240">
        <f t="shared" ca="1" si="946"/>
        <v>4.0610559735747314E-4</v>
      </c>
      <c r="CT484" s="240">
        <f t="shared" ca="1" si="947"/>
        <v>-3.9780459131082856E-4</v>
      </c>
      <c r="CU484" s="240">
        <f t="shared" ca="1" si="948"/>
        <v>3.8352023393333103E-4</v>
      </c>
      <c r="CV484" s="240">
        <f t="shared" ca="1" si="949"/>
        <v>-3.6346737525584416E-4</v>
      </c>
      <c r="CW484" s="240">
        <f t="shared" ca="1" si="950"/>
        <v>3.3794762893814837E-4</v>
      </c>
      <c r="CX484" s="240">
        <f t="shared" ca="1" si="951"/>
        <v>-3.0734483571869952E-4</v>
      </c>
      <c r="CY484" s="240">
        <f t="shared" ca="1" si="952"/>
        <v>2.721192900926595E-4</v>
      </c>
      <c r="CZ484" s="240">
        <f t="shared" ca="1" si="953"/>
        <v>-2.3280081705430509E-4</v>
      </c>
      <c r="DA484" s="240">
        <f t="shared" ca="1" si="954"/>
        <v>1.8998080303585393E-4</v>
      </c>
      <c r="DB484" s="240">
        <f t="shared" ca="1" si="955"/>
        <v>-1.4430330090510108E-4</v>
      </c>
      <c r="DC484" s="240">
        <f t="shared" ca="1" si="956"/>
        <v>9.6455342810871931E-5</v>
      </c>
      <c r="DD484" s="240">
        <f t="shared" ca="1" si="957"/>
        <v>-4.7156606579885761E-5</v>
      </c>
      <c r="DE484" s="240">
        <f t="shared" ca="1" si="958"/>
        <v>-2.8514089075759449E-6</v>
      </c>
      <c r="DF484" s="240">
        <f t="shared" ca="1" si="959"/>
        <v>5.2816536550945903E-5</v>
      </c>
      <c r="DG484" s="240">
        <f t="shared" ca="1" si="960"/>
        <v>-1.019872543228214E-4</v>
      </c>
      <c r="DH484" s="240">
        <f t="shared" ca="1" si="961"/>
        <v>1.4962398885970426E-4</v>
      </c>
      <c r="DI484" s="240">
        <f t="shared" ca="1" si="962"/>
        <v>-1.9501023933372056E-4</v>
      </c>
      <c r="DJ484" s="240">
        <f t="shared" ca="1" si="963"/>
        <v>2.3746335429212465E-4</v>
      </c>
      <c r="DK484" s="240">
        <f t="shared" ca="1" si="964"/>
        <v>-2.7634479937049057E-4</v>
      </c>
      <c r="DL484" s="240">
        <f t="shared" ca="1" si="965"/>
        <v>3.110697614438545E-4</v>
      </c>
      <c r="DM484" s="240">
        <f t="shared" ca="1" si="966"/>
        <v>-3.4111594476056775E-4</v>
      </c>
      <c r="DN484" s="240">
        <f t="shared" ca="1" si="967"/>
        <v>3.6603142675649251E-4</v>
      </c>
      <c r="DO484" s="240">
        <f t="shared" ca="1" si="968"/>
        <v>-3.8544145539099221E-4</v>
      </c>
      <c r="DP484" s="240">
        <f t="shared" ca="1" si="969"/>
        <v>3.9905408576651198E-4</v>
      </c>
      <c r="DQ484" s="240">
        <f t="shared" ca="1" si="970"/>
        <v>-4.0666457125153484E-4</v>
      </c>
      <c r="DR484" s="240">
        <f t="shared" ca="1" si="971"/>
        <v>4.0815844306049941E-4</v>
      </c>
      <c r="DS484" s="240">
        <f t="shared" ca="1" si="972"/>
        <v>-4.0351323197090417E-4</v>
      </c>
      <c r="DT484" s="240">
        <f t="shared" ca="1" si="973"/>
        <v>3.9279880628130461E-4</v>
      </c>
      <c r="DU484" s="240">
        <f t="shared" ca="1" si="974"/>
        <v>-3.7617632092709733E-4</v>
      </c>
      <c r="DV484" s="240">
        <f t="shared" ca="1" si="975"/>
        <v>3.5389579356025821E-4</v>
      </c>
      <c r="DW484" s="240">
        <f t="shared" ca="1" si="976"/>
        <v>-3.2629234405114277E-4</v>
      </c>
      <c r="DX484" s="240">
        <f t="shared" ca="1" si="977"/>
        <v>2.9378115397375558E-4</v>
      </c>
      <c r="DY484" s="240">
        <f t="shared" ca="1" si="978"/>
        <v>-2.568512218883484E-4</v>
      </c>
      <c r="DZ484" s="240">
        <f t="shared" ca="1" si="979"/>
        <v>2.1605800834794192E-4</v>
      </c>
      <c r="EA484" s="240">
        <f t="shared" ca="1" si="980"/>
        <v>-1.7201508125464987E-4</v>
      </c>
      <c r="EB484" s="240">
        <f t="shared" ca="1" si="981"/>
        <v>1.2538488722720721E-4</v>
      </c>
      <c r="EC484" s="240">
        <f t="shared" ca="1" si="982"/>
        <v>-7.6868787787268657E-5</v>
      </c>
      <c r="ED484" s="240">
        <f t="shared" ca="1" si="983"/>
        <v>2.7196510229366012E-5</v>
      </c>
      <c r="EE484" s="240">
        <f t="shared" ca="1" si="984"/>
        <v>2.2884828156968058E-5</v>
      </c>
      <c r="EF484" s="240">
        <f t="shared" ca="1" si="985"/>
        <v>-7.2621957426587184E-5</v>
      </c>
      <c r="EG484" s="240">
        <f t="shared" ca="1" si="986"/>
        <v>1.2126678485978228E-4</v>
      </c>
      <c r="EH484" s="240">
        <f t="shared" ca="1" si="987"/>
        <v>-1.6808764697325056E-4</v>
      </c>
      <c r="EI484" s="240">
        <f t="shared" ca="1" si="988"/>
        <v>2.123803144198463E-4</v>
      </c>
      <c r="EJ484" s="240">
        <f t="shared" ca="1" si="989"/>
        <v>-2.5347858425340283E-4</v>
      </c>
      <c r="EK484" s="240">
        <f t="shared" ca="1" si="990"/>
        <v>2.9076430024126907E-4</v>
      </c>
      <c r="EL484" s="240">
        <f t="shared" ca="1" si="991"/>
        <v>-3.2367665050936134E-4</v>
      </c>
      <c r="EM484" s="240">
        <f t="shared" ca="1" si="992"/>
        <v>3.5172060267471658E-4</v>
      </c>
      <c r="EN484" s="240">
        <f t="shared" ca="1" si="993"/>
        <v>-3.7447434959340145E-4</v>
      </c>
      <c r="EO484" s="240">
        <f t="shared" ca="1" si="994"/>
        <v>3.9159565373251903E-4</v>
      </c>
      <c r="EP484" s="240">
        <f t="shared" ca="1" si="995"/>
        <v>-4.0282699474124723E-4</v>
      </c>
      <c r="EQ484" s="240">
        <f t="shared" ca="1" si="996"/>
        <v>4.0799944279666303E-4</v>
      </c>
      <c r="ER484" s="240">
        <f t="shared" ca="1" si="997"/>
        <v>-4.0703519946548296E-4</v>
      </c>
      <c r="ES484" s="240">
        <f t="shared" ca="1" si="998"/>
        <v>3.9994876786492921E-4</v>
      </c>
      <c r="ET484" s="240">
        <f t="shared" ca="1" si="999"/>
        <v>-3.8684673452234371E-4</v>
      </c>
      <c r="EU484" s="240">
        <f t="shared" ca="1" si="1000"/>
        <v>3.6792616621459534E-4</v>
      </c>
      <c r="EV484" s="240">
        <f t="shared" ca="1" si="1001"/>
        <v>-3.4347164590036388E-4</v>
      </c>
      <c r="EW484" s="240">
        <f t="shared" ca="1" si="1002"/>
        <v>3.1385099232749834E-4</v>
      </c>
      <c r="EX484" s="240">
        <f t="shared" ca="1" si="1003"/>
        <v>-2.7950972769669841E-4</v>
      </c>
      <c r="EY484" s="240">
        <f t="shared" ca="1" si="1004"/>
        <v>2.4096437659298052E-4</v>
      </c>
      <c r="EZ484" s="240">
        <f t="shared" ca="1" si="1005"/>
        <v>-1.9879469697504197E-4</v>
      </c>
      <c r="FA484" s="240">
        <f t="shared" ca="1" si="1006"/>
        <v>1.5363496007596134E-4</v>
      </c>
      <c r="FB484" s="240">
        <f t="shared" ca="1" si="1007"/>
        <v>-1.0616441037354204E-4</v>
      </c>
      <c r="FC484" s="240">
        <f t="shared" ca="1" si="1008"/>
        <v>5.7097049120998067E-5</v>
      </c>
      <c r="FD484" s="240">
        <f t="shared" ca="1" si="1009"/>
        <v>-7.1708951035707121E-6</v>
      </c>
      <c r="FE484" s="240">
        <f t="shared" ca="1" si="1010"/>
        <v>-4.2863115850878993E-5</v>
      </c>
      <c r="FF484" s="240">
        <f t="shared" ca="1" si="1011"/>
        <v>9.2252425645832867E-5</v>
      </c>
      <c r="FG484" s="240">
        <f t="shared" ca="1" si="1012"/>
        <v>-1.4025417309029983E-4</v>
      </c>
      <c r="FH484" s="240">
        <f t="shared" ca="1" si="1013"/>
        <v>1.8614636722252056E-4</v>
      </c>
      <c r="FI484" s="240">
        <f t="shared" ca="1" si="1014"/>
        <v>-2.2923874672619652E-4</v>
      </c>
      <c r="FJ484" s="240">
        <f t="shared" ca="1" si="1015"/>
        <v>2.6888316210311222E-4</v>
      </c>
      <c r="FK484" s="240">
        <f t="shared" ca="1" si="1016"/>
        <v>-3.0448332444483811E-4</v>
      </c>
      <c r="FL484" s="240">
        <f t="shared" ca="1" si="1017"/>
        <v>3.3550377417305109E-4</v>
      </c>
      <c r="FM484" s="240">
        <f t="shared" ca="1" si="1018"/>
        <v>-3.6147793484993506E-4</v>
      </c>
      <c r="FN484" s="240">
        <f t="shared" ca="1" si="1019"/>
        <v>3.820151309220702E-4</v>
      </c>
      <c r="FO484" s="240">
        <f t="shared" ca="1" si="1020"/>
        <v>-3.9680646384446965E-4</v>
      </c>
      <c r="FP484" s="240">
        <f t="shared" ca="1" si="1021"/>
        <v>4.056294582021724E-4</v>
      </c>
      <c r="FQ484" s="240">
        <f t="shared" ca="1" si="1022"/>
        <v>-4.0835140794756483E-4</v>
      </c>
      <c r="FR484" s="240">
        <f t="shared" ca="1" si="1023"/>
        <v>4.0493137242288363E-4</v>
      </c>
      <c r="FS484" s="240">
        <f t="shared" ca="1" si="1024"/>
        <v>-3.9542079214579216E-4</v>
      </c>
      <c r="FT484" s="240">
        <f t="shared" ca="1" si="1025"/>
        <v>3.7996271509613082E-4</v>
      </c>
      <c r="FU484" s="240">
        <f t="shared" ca="1" si="1026"/>
        <v>-3.5878964514116676E-4</v>
      </c>
      <c r="FV484" s="240">
        <f t="shared" ca="1" si="1027"/>
        <v>3.3222004496093188E-4</v>
      </c>
      <c r="FW484" s="240">
        <f t="shared" ca="1" si="1028"/>
        <v>-3.0065354607320647E-4</v>
      </c>
      <c r="FX484" s="240">
        <f t="shared" ca="1" si="1029"/>
        <v>2.6456493800347628E-4</v>
      </c>
      <c r="FY484" s="240">
        <f t="shared" ca="1" si="1030"/>
        <v>-2.2449702700841307E-4</v>
      </c>
      <c r="FZ484" s="240">
        <f t="shared" ca="1" si="1031"/>
        <v>1.8105247176472929E-4</v>
      </c>
      <c r="GA484" s="240">
        <f t="shared" ca="1" si="1032"/>
        <v>-1.3488471882163827E-4</v>
      </c>
      <c r="GB484" s="240">
        <f t="shared" ca="1" si="1033"/>
        <v>8.6688174156382696E-5</v>
      </c>
      <c r="GC484" s="240">
        <f t="shared" ca="1" si="1034"/>
        <v>-3.7187758662238136E-5</v>
      </c>
      <c r="GD484" s="240">
        <f t="shared" ca="1" si="1035"/>
        <v>-1.2871995336602129E-5</v>
      </c>
      <c r="GE484" s="240">
        <f t="shared" ca="1" si="1036"/>
        <v>6.273814254433954E-5</v>
      </c>
      <c r="GF484" s="240">
        <f t="shared" ca="1" si="1037"/>
        <v>-1.1166064969138457E-4</v>
      </c>
      <c r="GG484" s="240">
        <f t="shared" ca="1" si="1038"/>
        <v>1.5890367673300655E-4</v>
      </c>
      <c r="GH484" s="240">
        <f t="shared" ca="1" si="1039"/>
        <v>-2.0375664456865502E-4</v>
      </c>
      <c r="GI484" s="240">
        <f t="shared" ca="1" si="1040"/>
        <v>2.4554492281277855E-4</v>
      </c>
      <c r="GJ484" s="240">
        <f t="shared" ca="1" si="1041"/>
        <v>-2.8363997686391455E-4</v>
      </c>
      <c r="GK484" s="240">
        <f t="shared" ca="1" si="1042"/>
        <v>3.1746882165022952E-4</v>
      </c>
      <c r="GL484" s="240">
        <f t="shared" ca="1" si="1043"/>
        <v>-3.4652263985812383E-4</v>
      </c>
      <c r="GM484" s="240">
        <f t="shared" ca="1" si="1044"/>
        <v>3.7036443501836192E-4</v>
      </c>
      <c r="GN484" s="240">
        <f t="shared" ca="1" si="1045"/>
        <v>-3.8863560433977334E-4</v>
      </c>
      <c r="GO484" s="240">
        <f t="shared" ca="1" si="1046"/>
        <v>4.0106133242888778E-4</v>
      </c>
      <c r="GP484" s="240">
        <f t="shared" ca="1" si="1047"/>
        <v>-4.07454724769342E-4</v>
      </c>
      <c r="GQ484" s="240">
        <f t="shared" ca="1" si="1048"/>
        <v>4.0771961878936119E-4</v>
      </c>
      <c r="GR484" s="240">
        <f t="shared" ca="1" si="1049"/>
        <v>-4.0185203023631152E-4</v>
      </c>
      <c r="GS484" s="240">
        <f t="shared" ca="1" si="1050"/>
        <v>3.8994021310361128E-4</v>
      </c>
      <c r="GT484" s="240">
        <f t="shared" ca="1" si="1051"/>
        <v>-3.7216333220846441E-4</v>
      </c>
      <c r="GU484" s="240">
        <f t="shared" ca="1" si="1052"/>
        <v>3.4878876838630895E-4</v>
      </c>
      <c r="GV484" s="240">
        <f t="shared" ca="1" si="1053"/>
        <v>-3.2016809683416359E-4</v>
      </c>
      <c r="GW484" s="240">
        <f t="shared" ca="1" si="1054"/>
        <v>2.8673179909231465E-4</v>
      </c>
      <c r="GX484" s="240">
        <f t="shared" ca="1" si="1055"/>
        <v>-2.4898278820141632E-4</v>
      </c>
      <c r="GY484" s="240">
        <f t="shared" ca="1" si="1056"/>
        <v>2.0748884442218471E-4</v>
      </c>
      <c r="GZ484" s="240">
        <f t="shared" ca="1" si="1057"/>
        <v>-1.6287407529165304E-4</v>
      </c>
      <c r="HA484" s="240">
        <f t="shared" ca="1" si="1058"/>
        <v>1.1580952846512386E-4</v>
      </c>
      <c r="HB484" s="240">
        <f t="shared" ca="1" si="1059"/>
        <v>-6.7003098534716067E-5</v>
      </c>
      <c r="HC484" s="240">
        <f t="shared" ca="1" si="1060"/>
        <v>1.718887963564402E-5</v>
      </c>
      <c r="HD484" s="240">
        <f t="shared" ca="1" si="1061"/>
        <v>3.288387601260179E-5</v>
      </c>
      <c r="HE484" s="240">
        <f t="shared" ca="1" si="1062"/>
        <v>-8.2462027557175642E-5</v>
      </c>
      <c r="HF484" s="240">
        <f t="shared" ca="1" si="1063"/>
        <v>1.307998734514671E-4</v>
      </c>
      <c r="HG484" s="240">
        <f t="shared" ca="1" si="1064"/>
        <v>-1.7717036750018763E-4</v>
      </c>
      <c r="HH484" s="240">
        <f t="shared" ca="1" si="1065"/>
        <v>2.2087605431102942E-4</v>
      </c>
      <c r="HI484" s="240">
        <f t="shared" ca="1" si="1066"/>
        <v>-2.6125955967307195E-4</v>
      </c>
      <c r="HJ484" s="240">
        <f t="shared" ca="1" si="1067"/>
        <v>2.9771347807655682E-4</v>
      </c>
      <c r="HK484" s="240">
        <f t="shared" ca="1" si="1068"/>
        <v>-3.2968950865726662E-4</v>
      </c>
      <c r="HL484" s="240">
        <f t="shared" ca="1" si="1069"/>
        <v>3.5670670215195462E-4</v>
      </c>
      <c r="HM484" s="240">
        <f t="shared" ca="1" si="1070"/>
        <v>-3.7835869482275524E-4</v>
      </c>
      <c r="HN484" s="240">
        <f t="shared" ca="1" si="1071"/>
        <v>3.943198205461567E-4</v>
      </c>
      <c r="HO484" s="240">
        <f t="shared" ca="1" si="1072"/>
        <v>-4.0435000913465152E-4</v>
      </c>
      <c r="HP484" s="240">
        <f t="shared" ca="1" si="1073"/>
        <v>4.0829839721572567E-4</v>
      </c>
      <c r="HQ484" s="240">
        <f t="shared" ca="1" si="1074"/>
        <v>-4.0610559735747482E-4</v>
      </c>
      <c r="HR484" s="240">
        <f t="shared" ca="1" si="1075"/>
        <v>3.9780459131082688E-4</v>
      </c>
      <c r="HS484" s="240">
        <f t="shared" ca="1" si="1076"/>
        <v>-3.8352023393332046E-4</v>
      </c>
      <c r="HT484" s="240">
        <f t="shared" ca="1" si="1077"/>
        <v>3.6346737525585121E-4</v>
      </c>
      <c r="HU484" s="240">
        <f t="shared" ca="1" si="1078"/>
        <v>-3.3794762893814409E-4</v>
      </c>
      <c r="HV484" s="240">
        <f t="shared" ca="1" si="1079"/>
        <v>3.0734483571867919E-4</v>
      </c>
      <c r="HW484" s="240">
        <f t="shared" ca="1" si="1080"/>
        <v>-2.721192900926711E-4</v>
      </c>
      <c r="HX484" s="240">
        <f t="shared" ca="1" si="1081"/>
        <v>2.3280081705429886E-4</v>
      </c>
      <c r="HY484" s="240">
        <f t="shared" ca="1" si="1082"/>
        <v>-1.8998080303582666E-4</v>
      </c>
      <c r="HZ484" s="240">
        <f t="shared" ca="1" si="1083"/>
        <v>1.4430330090511569E-4</v>
      </c>
      <c r="IA484" s="240">
        <f t="shared" ca="1" si="1084"/>
        <v>-9.6455342810864531E-5</v>
      </c>
      <c r="IB484" s="240">
        <f t="shared" ca="1" si="1085"/>
        <v>4.7156606579855152E-5</v>
      </c>
      <c r="IC484" s="240">
        <f t="shared" ca="1" si="1086"/>
        <v>2.8514089075603425E-6</v>
      </c>
      <c r="ID484" s="240">
        <f t="shared" ca="1" si="1087"/>
        <v>-5.2816536550953438E-5</v>
      </c>
      <c r="IE484" s="240">
        <f t="shared" ca="1" si="1088"/>
        <v>-3.4703932956805985E-4</v>
      </c>
      <c r="IF484" s="240">
        <f t="shared" ca="1" si="1089"/>
        <v>-1.496239888596897E-4</v>
      </c>
      <c r="IG484" s="240">
        <f t="shared" ca="1" si="1090"/>
        <v>1.950102393337272E-4</v>
      </c>
      <c r="IH484" s="240">
        <f t="shared" ca="1" si="1091"/>
        <v>-2.3746335429214975E-4</v>
      </c>
      <c r="II484" s="240">
        <f t="shared" ca="1" si="1092"/>
        <v>2.7634479937047908E-4</v>
      </c>
      <c r="IJ484" s="240">
        <f t="shared" ca="1" si="1093"/>
        <v>-3.1106976144385943E-4</v>
      </c>
      <c r="IK484" s="240">
        <f t="shared" ca="1" si="1094"/>
        <v>3.4111594476058472E-4</v>
      </c>
      <c r="IL484" s="240">
        <f t="shared" ca="1" si="1095"/>
        <v>-3.6603142675648562E-4</v>
      </c>
      <c r="IM484" s="240">
        <f t="shared" ca="1" si="1096"/>
        <v>3.8544145539099475E-4</v>
      </c>
      <c r="IN484" s="240">
        <f t="shared" ca="1" si="1097"/>
        <v>-3.9905408576651854E-4</v>
      </c>
      <c r="IO484" s="240">
        <f t="shared" ca="1" si="1098"/>
        <v>4.0666457125153348E-4</v>
      </c>
      <c r="IP484" s="240">
        <f t="shared" ca="1" si="1099"/>
        <v>-4.081584430604992E-4</v>
      </c>
      <c r="IQ484" s="240">
        <f t="shared" ca="1" si="1100"/>
        <v>4.0351323197089945E-4</v>
      </c>
      <c r="IR484" s="240">
        <f t="shared" ca="1" si="1101"/>
        <v>-3.9279880628130889E-4</v>
      </c>
      <c r="IS484" s="240">
        <f t="shared" ca="1" si="1102"/>
        <v>3.761763209270944E-4</v>
      </c>
      <c r="IT484" s="240">
        <f t="shared" ca="1" si="1103"/>
        <v>-3.5389579356024287E-4</v>
      </c>
      <c r="IU484" s="240">
        <f t="shared" ca="1" si="1104"/>
        <v>3.262923440511522E-4</v>
      </c>
      <c r="IV484" s="240">
        <f t="shared" ca="1" si="1105"/>
        <v>-2.9378115397375032E-4</v>
      </c>
      <c r="IW484" s="240">
        <f t="shared" ca="1" si="1106"/>
        <v>2.5685122188832444E-4</v>
      </c>
      <c r="IX484" s="240">
        <f t="shared" ca="1" si="1107"/>
        <v>-2.1605800834795515E-4</v>
      </c>
      <c r="IY484" s="240">
        <f t="shared" ca="1" si="1108"/>
        <v>1.7201508125464296E-4</v>
      </c>
      <c r="IZ484" s="240">
        <f t="shared" ca="1" si="1109"/>
        <v>-1.2538488722717788E-4</v>
      </c>
      <c r="JA484" s="240">
        <f t="shared" ca="1" si="1110"/>
        <v>7.6868787787283985E-5</v>
      </c>
      <c r="JB484" s="240">
        <f t="shared" ca="1" si="1111"/>
        <v>-2.7196510229358423E-5</v>
      </c>
    </row>
    <row r="485" spans="2:262">
      <c r="B485" s="248">
        <v>124</v>
      </c>
      <c r="C485" s="247">
        <f t="shared" si="1112"/>
        <v>2.4218750000000017E-3</v>
      </c>
      <c r="D485" s="244">
        <f t="shared" ca="1" si="855"/>
        <v>79.683548174692731</v>
      </c>
      <c r="E485" s="243">
        <f ca="1">DZ361</f>
        <v>-0.31645182530727362</v>
      </c>
      <c r="F485" s="242">
        <v>124</v>
      </c>
      <c r="G485" s="240">
        <f t="shared" ca="1" si="856"/>
        <v>-1.7381526312754455E-5</v>
      </c>
      <c r="H485" s="240">
        <f t="shared" ca="1" si="857"/>
        <v>5.2251467769517699E-5</v>
      </c>
      <c r="I485" s="240">
        <f t="shared" ca="1" si="858"/>
        <v>-8.6618199028102853E-5</v>
      </c>
      <c r="J485" s="240">
        <f t="shared" ca="1" si="859"/>
        <v>1.2015074967972296E-4</v>
      </c>
      <c r="K485" s="240">
        <f t="shared" ca="1" si="860"/>
        <v>-1.5252618293084644E-4</v>
      </c>
      <c r="L485" s="240">
        <f t="shared" ca="1" si="861"/>
        <v>1.8343270566105341E-4</v>
      </c>
      <c r="M485" s="240">
        <f t="shared" ca="1" si="862"/>
        <v>-2.1257267116122697E-4</v>
      </c>
      <c r="N485" s="240">
        <f t="shared" ca="1" si="863"/>
        <v>2.3966544563407548E-4</v>
      </c>
      <c r="O485" s="240">
        <f t="shared" ca="1" si="864"/>
        <v>-2.6445011085100844E-4</v>
      </c>
      <c r="P485" s="240">
        <f t="shared" ca="1" si="865"/>
        <v>2.866879769373105E-4</v>
      </c>
      <c r="Q485" s="240">
        <f t="shared" ca="1" si="866"/>
        <v>-3.0616488108611703E-4</v>
      </c>
      <c r="R485" s="240">
        <f t="shared" ca="1" si="867"/>
        <v>3.2269325006331493E-4</v>
      </c>
      <c r="S485" s="240">
        <f t="shared" ca="1" si="868"/>
        <v>-3.3611390664032887E-4</v>
      </c>
      <c r="T485" s="240">
        <f t="shared" ca="1" si="869"/>
        <v>3.46297602557845E-4</v>
      </c>
      <c r="U485" s="241">
        <f t="shared" ca="1" si="870"/>
        <v>-3.5314626325720329E-4</v>
      </c>
      <c r="V485" s="240">
        <f t="shared" ca="1" si="871"/>
        <v>3.5659393239201006E-4</v>
      </c>
      <c r="W485" s="240">
        <f t="shared" ca="1" si="872"/>
        <v>-3.5660740702380956E-4</v>
      </c>
      <c r="X485" s="240">
        <f t="shared" ca="1" si="873"/>
        <v>3.531865573845314E-4</v>
      </c>
      <c r="Y485" s="240">
        <f t="shared" ca="1" si="874"/>
        <v>-3.4636432812622865E-4</v>
      </c>
      <c r="Z485" s="240">
        <f t="shared" ca="1" si="875"/>
        <v>3.3620642104606859E-4</v>
      </c>
      <c r="AA485" s="240">
        <f t="shared" ca="1" si="876"/>
        <v>-3.2281066234211001E-4</v>
      </c>
      <c r="AB485" s="240">
        <f t="shared" ca="1" si="877"/>
        <v>3.0630606049353727E-4</v>
      </c>
      <c r="AC485" s="240">
        <f t="shared" ca="1" si="878"/>
        <v>-2.8685156383848916E-4</v>
      </c>
      <c r="AD485" s="240">
        <f t="shared" ca="1" si="879"/>
        <v>2.6463452981465789E-4</v>
      </c>
      <c r="AE485" s="240">
        <f t="shared" ca="1" si="880"/>
        <v>-2.3986892060476556E-4</v>
      </c>
      <c r="AF485" s="240">
        <f t="shared" ca="1" si="881"/>
        <v>2.1279324256375537E-4</v>
      </c>
      <c r="AG485" s="240">
        <f t="shared" ca="1" si="882"/>
        <v>-1.8366824927224125E-4</v>
      </c>
      <c r="AH485" s="240">
        <f t="shared" ca="1" si="883"/>
        <v>1.52774430336953E-4</v>
      </c>
      <c r="AI485" s="240">
        <f t="shared" ca="1" si="884"/>
        <v>-1.2040931012252563E-4</v>
      </c>
      <c r="AJ485" s="240">
        <f t="shared" ca="1" si="885"/>
        <v>8.6884582429189178E-5</v>
      </c>
      <c r="AK485" s="240">
        <f t="shared" ca="1" si="886"/>
        <v>-5.2523108711120447E-5</v>
      </c>
      <c r="AL485" s="240">
        <f t="shared" ca="1" si="887"/>
        <v>1.7655808744106799E-5</v>
      </c>
      <c r="AM485" s="240">
        <f t="shared" ca="1" si="888"/>
        <v>1.7381526312759452E-5</v>
      </c>
      <c r="AN485" s="240">
        <f t="shared" ca="1" si="889"/>
        <v>-5.2251467769519975E-5</v>
      </c>
      <c r="AO485" s="240">
        <f t="shared" ca="1" si="890"/>
        <v>8.6618199028107258E-5</v>
      </c>
      <c r="AP485" s="240">
        <f t="shared" ca="1" si="891"/>
        <v>-1.2015074967972484E-4</v>
      </c>
      <c r="AQ485" s="240">
        <f t="shared" ca="1" si="892"/>
        <v>1.5252618293085053E-4</v>
      </c>
      <c r="AR485" s="240">
        <f t="shared" ca="1" si="893"/>
        <v>-1.8343270566105457E-4</v>
      </c>
      <c r="AS485" s="240">
        <f t="shared" ca="1" si="894"/>
        <v>2.1257267116123012E-4</v>
      </c>
      <c r="AT485" s="240">
        <f t="shared" ca="1" si="895"/>
        <v>-2.3966544563407651E-4</v>
      </c>
      <c r="AU485" s="240">
        <f t="shared" ca="1" si="896"/>
        <v>2.6445011085101105E-4</v>
      </c>
      <c r="AV485" s="240">
        <f t="shared" ca="1" si="897"/>
        <v>-2.8668797693731125E-4</v>
      </c>
      <c r="AW485" s="240">
        <f t="shared" ca="1" si="898"/>
        <v>3.0616488108611579E-4</v>
      </c>
      <c r="AX485" s="240">
        <f t="shared" ca="1" si="899"/>
        <v>-3.2269325006331715E-4</v>
      </c>
      <c r="AY485" s="240">
        <f t="shared" ca="1" si="900"/>
        <v>3.3611390664032973E-4</v>
      </c>
      <c r="AZ485" s="240">
        <f t="shared" ca="1" si="901"/>
        <v>-3.46297602557845E-4</v>
      </c>
      <c r="BA485" s="240">
        <f t="shared" ca="1" si="902"/>
        <v>3.5314626325720291E-4</v>
      </c>
      <c r="BB485" s="240">
        <f t="shared" ca="1" si="903"/>
        <v>-3.5659393239201033E-4</v>
      </c>
      <c r="BC485" s="240">
        <f t="shared" ca="1" si="904"/>
        <v>3.566074070238094E-4</v>
      </c>
      <c r="BD485" s="240">
        <f t="shared" ca="1" si="905"/>
        <v>-3.531865573845314E-4</v>
      </c>
      <c r="BE485" s="240">
        <f t="shared" ca="1" si="906"/>
        <v>3.4636432812622681E-4</v>
      </c>
      <c r="BF485" s="240">
        <f t="shared" ca="1" si="907"/>
        <v>-3.3620642104606685E-4</v>
      </c>
      <c r="BG485" s="240">
        <f t="shared" ca="1" si="908"/>
        <v>3.2281066234210887E-4</v>
      </c>
      <c r="BH485" s="240">
        <f t="shared" ca="1" si="909"/>
        <v>-3.0630606049353851E-4</v>
      </c>
      <c r="BI485" s="240">
        <f t="shared" ca="1" si="910"/>
        <v>2.8685156383848455E-4</v>
      </c>
      <c r="BJ485" s="240">
        <f t="shared" ca="1" si="911"/>
        <v>-2.6463452981465615E-4</v>
      </c>
      <c r="BK485" s="240">
        <f t="shared" ca="1" si="912"/>
        <v>2.3986892060476361E-4</v>
      </c>
      <c r="BL485" s="240">
        <f t="shared" ca="1" si="913"/>
        <v>-2.127932425637573E-4</v>
      </c>
      <c r="BM485" s="240">
        <f t="shared" ca="1" si="914"/>
        <v>1.8366824927223467E-4</v>
      </c>
      <c r="BN485" s="240">
        <f t="shared" ca="1" si="915"/>
        <v>-1.5277443033695064E-4</v>
      </c>
      <c r="BO485" s="240">
        <f t="shared" ca="1" si="916"/>
        <v>1.2040931012252318E-4</v>
      </c>
      <c r="BP485" s="240">
        <f t="shared" ca="1" si="917"/>
        <v>-8.6884582429191549E-5</v>
      </c>
      <c r="BQ485" s="240">
        <f t="shared" ca="1" si="918"/>
        <v>5.2523108711112837E-5</v>
      </c>
      <c r="BR485" s="240">
        <f t="shared" ca="1" si="919"/>
        <v>-1.765580874410418E-5</v>
      </c>
      <c r="BS485" s="240">
        <f t="shared" ca="1" si="920"/>
        <v>-1.7381526312757003E-5</v>
      </c>
      <c r="BT485" s="240">
        <f t="shared" ca="1" si="921"/>
        <v>5.2251467769527599E-5</v>
      </c>
      <c r="BU485" s="240">
        <f t="shared" ca="1" si="922"/>
        <v>-8.6618199028109778E-5</v>
      </c>
      <c r="BV485" s="240">
        <f t="shared" ca="1" si="923"/>
        <v>1.2015074967972729E-4</v>
      </c>
      <c r="BW485" s="240">
        <f t="shared" ca="1" si="924"/>
        <v>-1.5252618293084834E-4</v>
      </c>
      <c r="BX485" s="240">
        <f t="shared" ca="1" si="925"/>
        <v>1.8343270566106116E-4</v>
      </c>
      <c r="BY485" s="240">
        <f t="shared" ca="1" si="926"/>
        <v>-2.1257267116123221E-4</v>
      </c>
      <c r="BZ485" s="240">
        <f t="shared" ca="1" si="927"/>
        <v>2.3966544563407843E-4</v>
      </c>
      <c r="CA485" s="240">
        <f t="shared" ca="1" si="928"/>
        <v>-2.6445011085100942E-4</v>
      </c>
      <c r="CB485" s="240">
        <f t="shared" ca="1" si="929"/>
        <v>2.8668797693731586E-4</v>
      </c>
      <c r="CC485" s="240">
        <f t="shared" ca="1" si="930"/>
        <v>-3.0616488108611975E-4</v>
      </c>
      <c r="CD485" s="240">
        <f t="shared" ca="1" si="931"/>
        <v>3.2269325006331606E-4</v>
      </c>
      <c r="CE485" s="240">
        <f t="shared" ca="1" si="932"/>
        <v>-3.3611390664032892E-4</v>
      </c>
      <c r="CF485" s="240">
        <f t="shared" ca="1" si="933"/>
        <v>3.462976025578469E-4</v>
      </c>
      <c r="CG485" s="240">
        <f t="shared" ca="1" si="934"/>
        <v>-3.5314626325720405E-4</v>
      </c>
      <c r="CH485" s="240">
        <f t="shared" ca="1" si="935"/>
        <v>3.5659393239201022E-4</v>
      </c>
      <c r="CI485" s="240">
        <f t="shared" ca="1" si="936"/>
        <v>-3.5660740702380902E-4</v>
      </c>
      <c r="CJ485" s="240">
        <f t="shared" ca="1" si="937"/>
        <v>3.5318655738453026E-4</v>
      </c>
      <c r="CK485" s="240">
        <f t="shared" ca="1" si="938"/>
        <v>-3.4636432812622741E-4</v>
      </c>
      <c r="CL485" s="240">
        <f t="shared" ca="1" si="939"/>
        <v>3.3620642104606767E-4</v>
      </c>
      <c r="CM485" s="240">
        <f t="shared" ca="1" si="940"/>
        <v>-3.2281066234210557E-4</v>
      </c>
      <c r="CN485" s="240">
        <f t="shared" ca="1" si="941"/>
        <v>3.0630606049353976E-4</v>
      </c>
      <c r="CO485" s="240">
        <f t="shared" ca="1" si="942"/>
        <v>-2.8685156383848601E-4</v>
      </c>
      <c r="CP485" s="240">
        <f t="shared" ca="1" si="943"/>
        <v>2.64634529814651E-4</v>
      </c>
      <c r="CQ485" s="240">
        <f t="shared" ca="1" si="944"/>
        <v>-2.3986892060476542E-4</v>
      </c>
      <c r="CR485" s="240">
        <f t="shared" ca="1" si="945"/>
        <v>2.1279324256375114E-4</v>
      </c>
      <c r="CS485" s="240">
        <f t="shared" ca="1" si="946"/>
        <v>-1.8366824927222805E-4</v>
      </c>
      <c r="CT485" s="240">
        <f t="shared" ca="1" si="947"/>
        <v>1.5277443033695284E-4</v>
      </c>
      <c r="CU485" s="240">
        <f t="shared" ca="1" si="948"/>
        <v>-1.2040931012251592E-4</v>
      </c>
      <c r="CV485" s="240">
        <f t="shared" ca="1" si="949"/>
        <v>8.6884582429193921E-5</v>
      </c>
      <c r="CW485" s="240">
        <f t="shared" ca="1" si="950"/>
        <v>-5.2523108711115256E-5</v>
      </c>
      <c r="CX485" s="240">
        <f t="shared" ca="1" si="951"/>
        <v>1.7655808744096489E-5</v>
      </c>
      <c r="CY485" s="240">
        <f t="shared" ca="1" si="952"/>
        <v>1.7381526312754557E-5</v>
      </c>
      <c r="CZ485" s="240">
        <f t="shared" ca="1" si="953"/>
        <v>-5.225146776952518E-5</v>
      </c>
      <c r="DA485" s="240">
        <f t="shared" ca="1" si="954"/>
        <v>8.6618199028117259E-5</v>
      </c>
      <c r="DB485" s="240">
        <f t="shared" ca="1" si="955"/>
        <v>-1.20150749679725E-4</v>
      </c>
      <c r="DC485" s="240">
        <f t="shared" ca="1" si="956"/>
        <v>1.5252618293085525E-4</v>
      </c>
      <c r="DD485" s="240">
        <f t="shared" ca="1" si="957"/>
        <v>-1.834327056610678E-4</v>
      </c>
      <c r="DE485" s="240">
        <f t="shared" ca="1" si="958"/>
        <v>2.1257267116123025E-4</v>
      </c>
      <c r="DF485" s="240">
        <f t="shared" ca="1" si="959"/>
        <v>-2.3966544563408418E-4</v>
      </c>
      <c r="DG485" s="240">
        <f t="shared" ca="1" si="960"/>
        <v>2.6445011085100774E-4</v>
      </c>
      <c r="DH485" s="240">
        <f t="shared" ca="1" si="961"/>
        <v>-2.866879769373144E-4</v>
      </c>
      <c r="DI485" s="240">
        <f t="shared" ca="1" si="962"/>
        <v>3.0616488108612376E-4</v>
      </c>
      <c r="DJ485" s="240">
        <f t="shared" ca="1" si="963"/>
        <v>-3.2269325006331503E-4</v>
      </c>
      <c r="DK485" s="240">
        <f t="shared" ca="1" si="964"/>
        <v>3.3611390664033147E-4</v>
      </c>
      <c r="DL485" s="240">
        <f t="shared" ca="1" si="965"/>
        <v>-3.462976025578488E-4</v>
      </c>
      <c r="DM485" s="240">
        <f t="shared" ca="1" si="966"/>
        <v>3.5314626325720367E-4</v>
      </c>
      <c r="DN485" s="240">
        <f t="shared" ca="1" si="967"/>
        <v>-3.565939323920106E-4</v>
      </c>
      <c r="DO485" s="240">
        <f t="shared" ca="1" si="968"/>
        <v>3.5660740702380864E-4</v>
      </c>
      <c r="DP485" s="240">
        <f t="shared" ca="1" si="969"/>
        <v>-3.5318655738453064E-4</v>
      </c>
      <c r="DQ485" s="240">
        <f t="shared" ca="1" si="970"/>
        <v>3.4636432812622562E-4</v>
      </c>
      <c r="DR485" s="240">
        <f t="shared" ca="1" si="971"/>
        <v>-3.3620642104606853E-4</v>
      </c>
      <c r="DS485" s="240">
        <f t="shared" ca="1" si="972"/>
        <v>3.228106623421066E-4</v>
      </c>
      <c r="DT485" s="240">
        <f t="shared" ca="1" si="973"/>
        <v>-3.063060604935306E-4</v>
      </c>
      <c r="DU485" s="240">
        <f t="shared" ca="1" si="974"/>
        <v>2.8685156383848748E-4</v>
      </c>
      <c r="DV485" s="240">
        <f t="shared" ca="1" si="975"/>
        <v>-2.6463452981465257E-4</v>
      </c>
      <c r="DW485" s="240">
        <f t="shared" ca="1" si="976"/>
        <v>2.3986892060475219E-4</v>
      </c>
      <c r="DX485" s="240">
        <f t="shared" ca="1" si="977"/>
        <v>-2.1279324256375309E-4</v>
      </c>
      <c r="DY485" s="240">
        <f t="shared" ca="1" si="978"/>
        <v>1.8366824927223017E-4</v>
      </c>
      <c r="DZ485" s="240">
        <f t="shared" ca="1" si="979"/>
        <v>-1.5277443033695506E-4</v>
      </c>
      <c r="EA485" s="240">
        <f t="shared" ca="1" si="980"/>
        <v>1.2040931012251822E-4</v>
      </c>
      <c r="EB485" s="240">
        <f t="shared" ca="1" si="981"/>
        <v>-8.6884582429176614E-5</v>
      </c>
      <c r="EC485" s="240">
        <f t="shared" ca="1" si="982"/>
        <v>5.2523108711117675E-5</v>
      </c>
      <c r="ED485" s="240">
        <f t="shared" ca="1" si="983"/>
        <v>-1.7655808744098935E-5</v>
      </c>
      <c r="EE485" s="240">
        <f t="shared" ca="1" si="984"/>
        <v>-1.7381526312772385E-5</v>
      </c>
      <c r="EF485" s="240">
        <f t="shared" ca="1" si="985"/>
        <v>5.2251467769522754E-5</v>
      </c>
      <c r="EG485" s="240">
        <f t="shared" ca="1" si="986"/>
        <v>-8.6618199028114888E-5</v>
      </c>
      <c r="EH485" s="240">
        <f t="shared" ca="1" si="987"/>
        <v>1.2015074967974182E-4</v>
      </c>
      <c r="EI485" s="240">
        <f t="shared" ca="1" si="988"/>
        <v>-1.5252618293085305E-4</v>
      </c>
      <c r="EJ485" s="240">
        <f t="shared" ca="1" si="989"/>
        <v>1.8343270566106569E-4</v>
      </c>
      <c r="EK485" s="240">
        <f t="shared" ca="1" si="990"/>
        <v>-2.1257267116122828E-4</v>
      </c>
      <c r="EL485" s="240">
        <f t="shared" ca="1" si="991"/>
        <v>2.3966544563408236E-4</v>
      </c>
      <c r="EM485" s="240">
        <f t="shared" ca="1" si="992"/>
        <v>-2.6445011085101972E-4</v>
      </c>
      <c r="EN485" s="240">
        <f t="shared" ca="1" si="993"/>
        <v>2.8668797693731294E-4</v>
      </c>
      <c r="EO485" s="240">
        <f t="shared" ca="1" si="994"/>
        <v>-3.0616488108612251E-4</v>
      </c>
      <c r="EP485" s="240">
        <f t="shared" ca="1" si="995"/>
        <v>3.2269325006332268E-4</v>
      </c>
      <c r="EQ485" s="240">
        <f t="shared" ca="1" si="996"/>
        <v>-3.3611390664033065E-4</v>
      </c>
      <c r="ER485" s="240">
        <f t="shared" ca="1" si="997"/>
        <v>3.462976025578482E-4</v>
      </c>
      <c r="ES485" s="240">
        <f t="shared" ca="1" si="998"/>
        <v>-3.5314626325720335E-4</v>
      </c>
      <c r="ET485" s="240">
        <f t="shared" ca="1" si="999"/>
        <v>3.5659393239201043E-4</v>
      </c>
      <c r="EU485" s="240">
        <f t="shared" ca="1" si="1000"/>
        <v>-3.5660740702380875E-4</v>
      </c>
      <c r="EV485" s="240">
        <f t="shared" ca="1" si="1001"/>
        <v>3.5318655738453102E-4</v>
      </c>
      <c r="EW485" s="240">
        <f t="shared" ca="1" si="1002"/>
        <v>-3.4636432812622616E-4</v>
      </c>
      <c r="EX485" s="240">
        <f t="shared" ca="1" si="1003"/>
        <v>3.3620642104606252E-4</v>
      </c>
      <c r="EY485" s="240">
        <f t="shared" ca="1" si="1004"/>
        <v>-3.2281066234210763E-4</v>
      </c>
      <c r="EZ485" s="240">
        <f t="shared" ca="1" si="1005"/>
        <v>3.0630606049353185E-4</v>
      </c>
      <c r="FA485" s="240">
        <f t="shared" ca="1" si="1006"/>
        <v>-2.8685156383847685E-4</v>
      </c>
      <c r="FB485" s="240">
        <f t="shared" ca="1" si="1007"/>
        <v>2.646345298146542E-4</v>
      </c>
      <c r="FC485" s="240">
        <f t="shared" ca="1" si="1008"/>
        <v>-2.3986892060475401E-4</v>
      </c>
      <c r="FD485" s="240">
        <f t="shared" ca="1" si="1009"/>
        <v>2.1279324256375505E-4</v>
      </c>
      <c r="FE485" s="240">
        <f t="shared" ca="1" si="1010"/>
        <v>-1.8366824927223225E-4</v>
      </c>
      <c r="FF485" s="240">
        <f t="shared" ca="1" si="1011"/>
        <v>1.5277443033693893E-4</v>
      </c>
      <c r="FG485" s="240">
        <f t="shared" ca="1" si="1012"/>
        <v>-1.2040931012252052E-4</v>
      </c>
      <c r="FH485" s="240">
        <f t="shared" ca="1" si="1013"/>
        <v>8.6884582429178986E-5</v>
      </c>
      <c r="FI485" s="240">
        <f t="shared" ca="1" si="1014"/>
        <v>-5.2523108711100023E-5</v>
      </c>
      <c r="FJ485" s="240">
        <f t="shared" ca="1" si="1015"/>
        <v>1.7655808744101381E-5</v>
      </c>
      <c r="FK485" s="240">
        <f t="shared" ca="1" si="1016"/>
        <v>1.7381526312769939E-5</v>
      </c>
      <c r="FL485" s="240">
        <f t="shared" ca="1" si="1017"/>
        <v>-5.2251467769540413E-5</v>
      </c>
      <c r="FM485" s="240">
        <f t="shared" ca="1" si="1018"/>
        <v>8.6618199028112503E-5</v>
      </c>
      <c r="FN485" s="240">
        <f t="shared" ca="1" si="1019"/>
        <v>-1.201507496797395E-4</v>
      </c>
      <c r="FO485" s="240">
        <f t="shared" ca="1" si="1020"/>
        <v>1.5252618293085083E-4</v>
      </c>
      <c r="FP485" s="240">
        <f t="shared" ca="1" si="1021"/>
        <v>-1.834327056610636E-4</v>
      </c>
      <c r="FQ485" s="240">
        <f t="shared" ca="1" si="1022"/>
        <v>2.1257267116124264E-4</v>
      </c>
      <c r="FR485" s="240">
        <f t="shared" ca="1" si="1023"/>
        <v>-2.3966544563408054E-4</v>
      </c>
      <c r="FS485" s="240">
        <f t="shared" ca="1" si="1024"/>
        <v>2.6445011085100443E-4</v>
      </c>
      <c r="FT485" s="240">
        <f t="shared" ca="1" si="1025"/>
        <v>-2.8668797693732356E-4</v>
      </c>
      <c r="FU485" s="240">
        <f t="shared" ca="1" si="1026"/>
        <v>3.0616488108612126E-4</v>
      </c>
      <c r="FV485" s="240">
        <f t="shared" ca="1" si="1027"/>
        <v>-3.2269325006331292E-4</v>
      </c>
      <c r="FW485" s="240">
        <f t="shared" ca="1" si="1028"/>
        <v>3.3611390664033667E-4</v>
      </c>
      <c r="FX485" s="240">
        <f t="shared" ca="1" si="1029"/>
        <v>-3.4629760255784761E-4</v>
      </c>
      <c r="FY485" s="240">
        <f t="shared" ca="1" si="1030"/>
        <v>3.5314626325720297E-4</v>
      </c>
      <c r="FZ485" s="240">
        <f t="shared" ca="1" si="1031"/>
        <v>-3.5659393239201136E-4</v>
      </c>
      <c r="GA485" s="240">
        <f t="shared" ca="1" si="1032"/>
        <v>3.5660740702380891E-4</v>
      </c>
      <c r="GB485" s="240">
        <f t="shared" ca="1" si="1033"/>
        <v>-3.531865573845314E-4</v>
      </c>
      <c r="GC485" s="240">
        <f t="shared" ca="1" si="1034"/>
        <v>3.4636432812622182E-4</v>
      </c>
      <c r="GD485" s="240">
        <f t="shared" ca="1" si="1035"/>
        <v>-3.3620642104606333E-4</v>
      </c>
      <c r="GE485" s="240">
        <f t="shared" ca="1" si="1036"/>
        <v>3.2281066234210871E-4</v>
      </c>
      <c r="GF485" s="240">
        <f t="shared" ca="1" si="1037"/>
        <v>-3.0630606049352263E-4</v>
      </c>
      <c r="GG485" s="240">
        <f t="shared" ca="1" si="1038"/>
        <v>2.8685156383847832E-4</v>
      </c>
      <c r="GH485" s="240">
        <f t="shared" ca="1" si="1039"/>
        <v>-2.6463452981465588E-4</v>
      </c>
      <c r="GI485" s="240">
        <f t="shared" ca="1" si="1040"/>
        <v>2.3986892060474076E-4</v>
      </c>
      <c r="GJ485" s="240">
        <f t="shared" ca="1" si="1041"/>
        <v>-2.1279324256374073E-4</v>
      </c>
      <c r="GK485" s="240">
        <f t="shared" ca="1" si="1042"/>
        <v>1.8366824927223437E-4</v>
      </c>
      <c r="GL485" s="240">
        <f t="shared" ca="1" si="1043"/>
        <v>-1.5277443033695951E-4</v>
      </c>
      <c r="GM485" s="240">
        <f t="shared" ca="1" si="1044"/>
        <v>1.2040931012250373E-4</v>
      </c>
      <c r="GN485" s="240">
        <f t="shared" ca="1" si="1045"/>
        <v>-8.6884582429181371E-5</v>
      </c>
      <c r="GO485" s="240">
        <f t="shared" ca="1" si="1046"/>
        <v>5.2523108711122527E-5</v>
      </c>
      <c r="GP485" s="240">
        <f t="shared" ca="1" si="1047"/>
        <v>-1.765580874408356E-5</v>
      </c>
      <c r="GQ485" s="240">
        <f t="shared" ca="1" si="1048"/>
        <v>-1.7381526312767489E-5</v>
      </c>
      <c r="GR485" s="240">
        <f t="shared" ca="1" si="1049"/>
        <v>5.2251467769517909E-5</v>
      </c>
      <c r="GS485" s="240">
        <f t="shared" ca="1" si="1050"/>
        <v>-8.6618199028129809E-5</v>
      </c>
      <c r="GT485" s="240">
        <f t="shared" ca="1" si="1051"/>
        <v>1.201507496797372E-4</v>
      </c>
      <c r="GU485" s="240">
        <f t="shared" ca="1" si="1052"/>
        <v>-1.5252618293084863E-4</v>
      </c>
      <c r="GV485" s="240">
        <f t="shared" ca="1" si="1053"/>
        <v>1.8343270566107889E-4</v>
      </c>
      <c r="GW485" s="240">
        <f t="shared" ca="1" si="1054"/>
        <v>-2.1257267116124064E-4</v>
      </c>
      <c r="GX485" s="240">
        <f t="shared" ca="1" si="1055"/>
        <v>2.3966544563407873E-4</v>
      </c>
      <c r="GY485" s="240">
        <f t="shared" ca="1" si="1056"/>
        <v>-2.6445011085103013E-4</v>
      </c>
      <c r="GZ485" s="240">
        <f t="shared" ca="1" si="1057"/>
        <v>2.8668797693732215E-4</v>
      </c>
      <c r="HA485" s="240">
        <f t="shared" ca="1" si="1058"/>
        <v>-3.0616488108611996E-4</v>
      </c>
      <c r="HB485" s="240">
        <f t="shared" ca="1" si="1059"/>
        <v>3.2269325006332924E-4</v>
      </c>
      <c r="HC485" s="240">
        <f t="shared" ca="1" si="1060"/>
        <v>-3.3611390664033586E-4</v>
      </c>
      <c r="HD485" s="240">
        <f t="shared" ca="1" si="1061"/>
        <v>3.4629760255784696E-4</v>
      </c>
      <c r="HE485" s="240">
        <f t="shared" ca="1" si="1062"/>
        <v>-3.5314626325720259E-4</v>
      </c>
      <c r="HF485" s="240">
        <f t="shared" ca="1" si="1063"/>
        <v>3.5659393239201125E-4</v>
      </c>
      <c r="HG485" s="240">
        <f t="shared" ca="1" si="1064"/>
        <v>-3.5660740702380902E-4</v>
      </c>
      <c r="HH485" s="240">
        <f t="shared" ca="1" si="1065"/>
        <v>3.5318655738453172E-4</v>
      </c>
      <c r="HI485" s="240">
        <f t="shared" ca="1" si="1066"/>
        <v>-3.4636432812622242E-4</v>
      </c>
      <c r="HJ485" s="240">
        <f t="shared" ca="1" si="1067"/>
        <v>3.3620642104606414E-4</v>
      </c>
      <c r="HK485" s="240">
        <f t="shared" ca="1" si="1068"/>
        <v>-3.2281066234210974E-4</v>
      </c>
      <c r="HL485" s="240">
        <f t="shared" ca="1" si="1069"/>
        <v>3.0630606049352393E-4</v>
      </c>
      <c r="HM485" s="240">
        <f t="shared" ca="1" si="1070"/>
        <v>-2.8685156383847978E-4</v>
      </c>
      <c r="HN485" s="240">
        <f t="shared" ca="1" si="1071"/>
        <v>2.6463452981465751E-4</v>
      </c>
      <c r="HO485" s="240">
        <f t="shared" ca="1" si="1072"/>
        <v>-2.3986892060474257E-4</v>
      </c>
      <c r="HP485" s="240">
        <f t="shared" ca="1" si="1073"/>
        <v>2.1279324256374269E-4</v>
      </c>
      <c r="HQ485" s="240">
        <f t="shared" ca="1" si="1074"/>
        <v>-1.8366824927223646E-4</v>
      </c>
      <c r="HR485" s="240">
        <f t="shared" ca="1" si="1075"/>
        <v>1.52774430336925E-4</v>
      </c>
      <c r="HS485" s="240">
        <f t="shared" ca="1" si="1076"/>
        <v>-1.2040931012250604E-4</v>
      </c>
      <c r="HT485" s="240">
        <f t="shared" ca="1" si="1077"/>
        <v>8.6884582429183757E-5</v>
      </c>
      <c r="HU485" s="240">
        <f t="shared" ca="1" si="1078"/>
        <v>-5.2523108711084797E-5</v>
      </c>
      <c r="HV485" s="240">
        <f t="shared" ca="1" si="1079"/>
        <v>1.7655808744086006E-5</v>
      </c>
      <c r="HW485" s="240">
        <f t="shared" ca="1" si="1080"/>
        <v>1.7381526312765043E-5</v>
      </c>
      <c r="HX485" s="240">
        <f t="shared" ca="1" si="1081"/>
        <v>-5.2251467769555625E-5</v>
      </c>
      <c r="HY485" s="240">
        <f t="shared" ca="1" si="1082"/>
        <v>8.6618199028127451E-5</v>
      </c>
      <c r="HZ485" s="240">
        <f t="shared" ca="1" si="1083"/>
        <v>-1.2015074967973487E-4</v>
      </c>
      <c r="IA485" s="240">
        <f t="shared" ca="1" si="1084"/>
        <v>1.5252618293084641E-4</v>
      </c>
      <c r="IB485" s="240">
        <f t="shared" ca="1" si="1085"/>
        <v>-1.834327056610768E-4</v>
      </c>
      <c r="IC485" s="240">
        <f t="shared" ca="1" si="1086"/>
        <v>2.1257267116123866E-4</v>
      </c>
      <c r="ID485" s="240">
        <f t="shared" ca="1" si="1087"/>
        <v>-2.3966544563407691E-4</v>
      </c>
      <c r="IE485" s="240">
        <f t="shared" ca="1" si="1088"/>
        <v>-4.6153044005641128E-5</v>
      </c>
      <c r="IF485" s="240">
        <f t="shared" ca="1" si="1089"/>
        <v>-2.8668797693732069E-4</v>
      </c>
      <c r="IG485" s="240">
        <f t="shared" ca="1" si="1090"/>
        <v>3.0616488108611872E-4</v>
      </c>
      <c r="IH485" s="240">
        <f t="shared" ca="1" si="1091"/>
        <v>-3.2269325006332821E-4</v>
      </c>
      <c r="II485" s="240">
        <f t="shared" ca="1" si="1092"/>
        <v>3.3611390664033505E-4</v>
      </c>
      <c r="IJ485" s="240">
        <f t="shared" ca="1" si="1093"/>
        <v>-3.4629760255784636E-4</v>
      </c>
      <c r="IK485" s="240">
        <f t="shared" ca="1" si="1094"/>
        <v>3.5314626325720822E-4</v>
      </c>
      <c r="IL485" s="240">
        <f t="shared" ca="1" si="1095"/>
        <v>-3.5659393239201109E-4</v>
      </c>
      <c r="IM485" s="240">
        <f t="shared" ca="1" si="1096"/>
        <v>3.5660740702380908E-4</v>
      </c>
      <c r="IN485" s="240">
        <f t="shared" ca="1" si="1097"/>
        <v>-3.5318655738452619E-4</v>
      </c>
      <c r="IO485" s="240">
        <f t="shared" ca="1" si="1098"/>
        <v>3.4636432812622302E-4</v>
      </c>
      <c r="IP485" s="240">
        <f t="shared" ca="1" si="1099"/>
        <v>-3.3620642104606501E-4</v>
      </c>
      <c r="IQ485" s="240">
        <f t="shared" ca="1" si="1100"/>
        <v>3.2281066234209348E-4</v>
      </c>
      <c r="IR485" s="240">
        <f t="shared" ca="1" si="1101"/>
        <v>-3.0630606049352523E-4</v>
      </c>
      <c r="IS485" s="240">
        <f t="shared" ca="1" si="1102"/>
        <v>2.8685156383848119E-4</v>
      </c>
      <c r="IT485" s="240">
        <f t="shared" ca="1" si="1103"/>
        <v>-2.6463452981465919E-4</v>
      </c>
      <c r="IU485" s="240">
        <f t="shared" ca="1" si="1104"/>
        <v>2.3986892060474439E-4</v>
      </c>
      <c r="IV485" s="240">
        <f t="shared" ca="1" si="1105"/>
        <v>-2.1279324256374466E-4</v>
      </c>
      <c r="IW485" s="240">
        <f t="shared" ca="1" si="1106"/>
        <v>1.8366824927223854E-4</v>
      </c>
      <c r="IX485" s="240">
        <f t="shared" ca="1" si="1107"/>
        <v>-1.5277443033692725E-4</v>
      </c>
      <c r="IY485" s="240">
        <f t="shared" ca="1" si="1108"/>
        <v>1.2040931012250833E-4</v>
      </c>
      <c r="IZ485" s="240">
        <f t="shared" ca="1" si="1109"/>
        <v>-8.6884582429186115E-5</v>
      </c>
      <c r="JA485" s="240">
        <f t="shared" ca="1" si="1110"/>
        <v>5.2523108711087216E-5</v>
      </c>
      <c r="JB485" s="240">
        <f t="shared" ca="1" si="1111"/>
        <v>-1.7655808744088452E-5</v>
      </c>
    </row>
    <row r="486" spans="2:262">
      <c r="B486" s="248">
        <v>125</v>
      </c>
      <c r="C486" s="247">
        <f t="shared" si="1112"/>
        <v>2.4414062500000017E-3</v>
      </c>
      <c r="D486" s="244">
        <f t="shared" ca="1" si="855"/>
        <v>79.686526191819851</v>
      </c>
      <c r="E486" s="243">
        <f ca="1">EA361</f>
        <v>-0.31347380818015574</v>
      </c>
      <c r="F486" s="242">
        <v>125</v>
      </c>
      <c r="G486" s="240">
        <f t="shared" ca="1" si="856"/>
        <v>-2.6139292439231219E-6</v>
      </c>
      <c r="H486" s="240">
        <f t="shared" ca="1" si="857"/>
        <v>3.2140661594099357E-5</v>
      </c>
      <c r="I486" s="240">
        <f t="shared" ca="1" si="858"/>
        <v>-6.1493220914345847E-5</v>
      </c>
      <c r="J486" s="240">
        <f t="shared" ca="1" si="859"/>
        <v>9.0512543142524124E-5</v>
      </c>
      <c r="K486" s="240">
        <f t="shared" ca="1" si="860"/>
        <v>-1.1904137005716921E-4</v>
      </c>
      <c r="L486" s="240">
        <f t="shared" ca="1" si="861"/>
        <v>1.4692510147341767E-4</v>
      </c>
      <c r="M486" s="240">
        <f t="shared" ca="1" si="862"/>
        <v>-1.7401263303480668E-4</v>
      </c>
      <c r="N486" s="240">
        <f t="shared" ca="1" si="863"/>
        <v>2.0015717506086968E-4</v>
      </c>
      <c r="O486" s="240">
        <f t="shared" ca="1" si="864"/>
        <v>-2.2521704801313583E-4</v>
      </c>
      <c r="P486" s="240">
        <f t="shared" ca="1" si="865"/>
        <v>2.4905645026882379E-4</v>
      </c>
      <c r="Q486" s="240">
        <f t="shared" ca="1" si="866"/>
        <v>-2.7154619404160169E-4</v>
      </c>
      <c r="R486" s="240">
        <f t="shared" ca="1" si="867"/>
        <v>2.925644054613935E-4</v>
      </c>
      <c r="S486" s="240">
        <f t="shared" ca="1" si="868"/>
        <v>-3.1199718501944557E-4</v>
      </c>
      <c r="T486" s="240">
        <f t="shared" ca="1" si="869"/>
        <v>3.2973922479962196E-4</v>
      </c>
      <c r="U486" s="241">
        <f t="shared" ca="1" si="870"/>
        <v>-3.4569437915114051E-4</v>
      </c>
      <c r="V486" s="240">
        <f t="shared" ca="1" si="871"/>
        <v>3.5977618571017106E-4</v>
      </c>
      <c r="W486" s="240">
        <f t="shared" ca="1" si="872"/>
        <v>-3.7190833394688713E-4</v>
      </c>
      <c r="X486" s="240">
        <f t="shared" ca="1" si="873"/>
        <v>3.8202507869883372E-4</v>
      </c>
      <c r="Y486" s="240">
        <f t="shared" ca="1" si="874"/>
        <v>-3.9007159644965684E-4</v>
      </c>
      <c r="Z486" s="240">
        <f t="shared" ca="1" si="875"/>
        <v>3.9600428242249504E-4</v>
      </c>
      <c r="AA486" s="240">
        <f t="shared" ca="1" si="876"/>
        <v>-3.9979098687803683E-4</v>
      </c>
      <c r="AB486" s="240">
        <f t="shared" ca="1" si="877"/>
        <v>4.0141118933674838E-4</v>
      </c>
      <c r="AC486" s="240">
        <f t="shared" ca="1" si="878"/>
        <v>-4.0085610978112673E-4</v>
      </c>
      <c r="AD486" s="240">
        <f t="shared" ca="1" si="879"/>
        <v>3.9812875623537834E-4</v>
      </c>
      <c r="AE486" s="240">
        <f t="shared" ca="1" si="880"/>
        <v>-3.9324390846467148E-4</v>
      </c>
      <c r="AF486" s="240">
        <f t="shared" ca="1" si="881"/>
        <v>3.86228037882312E-4</v>
      </c>
      <c r="AG486" s="240">
        <f t="shared" ca="1" si="882"/>
        <v>-3.77119164098861E-4</v>
      </c>
      <c r="AH486" s="240">
        <f t="shared" ca="1" si="883"/>
        <v>3.6596664889056412E-4</v>
      </c>
      <c r="AI486" s="240">
        <f t="shared" ca="1" si="884"/>
        <v>-3.5283092870361997E-4</v>
      </c>
      <c r="AJ486" s="240">
        <f t="shared" ca="1" si="885"/>
        <v>3.377831871438348E-4</v>
      </c>
      <c r="AK486" s="240">
        <f t="shared" ca="1" si="886"/>
        <v>-3.2090496922650017E-4</v>
      </c>
      <c r="AL486" s="240">
        <f t="shared" ca="1" si="887"/>
        <v>3.0228773947687675E-4</v>
      </c>
      <c r="AM486" s="240">
        <f t="shared" ca="1" si="888"/>
        <v>-2.8203238627602623E-4</v>
      </c>
      <c r="AN486" s="240">
        <f t="shared" ca="1" si="889"/>
        <v>2.6024867513792542E-4</v>
      </c>
      <c r="AO486" s="240">
        <f t="shared" ca="1" si="890"/>
        <v>-2.3705465388062095E-4</v>
      </c>
      <c r="AP486" s="240">
        <f t="shared" ca="1" si="891"/>
        <v>2.1257601291490105E-4</v>
      </c>
      <c r="AQ486" s="240">
        <f t="shared" ca="1" si="892"/>
        <v>-1.8694540411705261E-4</v>
      </c>
      <c r="AR486" s="240">
        <f t="shared" ca="1" si="893"/>
        <v>1.6030172197685941E-4</v>
      </c>
      <c r="AS486" s="240">
        <f t="shared" ca="1" si="894"/>
        <v>-1.3278935091630737E-4</v>
      </c>
      <c r="AT486" s="240">
        <f t="shared" ca="1" si="895"/>
        <v>1.0455738285792253E-4</v>
      </c>
      <c r="AU486" s="240">
        <f t="shared" ca="1" si="896"/>
        <v>-7.5758809282710617E-5</v>
      </c>
      <c r="AV486" s="240">
        <f t="shared" ca="1" si="897"/>
        <v>4.654969215604845E-5</v>
      </c>
      <c r="AW486" s="240">
        <f t="shared" ca="1" si="898"/>
        <v>-1.708831821440535E-5</v>
      </c>
      <c r="AX486" s="240">
        <f t="shared" ca="1" si="899"/>
        <v>-1.2465658804218271E-5</v>
      </c>
      <c r="AY486" s="240">
        <f t="shared" ca="1" si="900"/>
        <v>4.1952083337724506E-5</v>
      </c>
      <c r="AZ486" s="240">
        <f t="shared" ca="1" si="901"/>
        <v>-7.1211165896785167E-5</v>
      </c>
      <c r="BA486" s="240">
        <f t="shared" ca="1" si="902"/>
        <v>1.0008434897791812E-4</v>
      </c>
      <c r="BB486" s="240">
        <f t="shared" ca="1" si="903"/>
        <v>-1.2841516630038069E-4</v>
      </c>
      <c r="BC486" s="240">
        <f t="shared" ca="1" si="904"/>
        <v>1.5605009071043507E-4</v>
      </c>
      <c r="BD486" s="240">
        <f t="shared" ca="1" si="905"/>
        <v>-1.8283936615834083E-4</v>
      </c>
      <c r="BE486" s="240">
        <f t="shared" ca="1" si="906"/>
        <v>2.0863781923935278E-4</v>
      </c>
      <c r="BF486" s="240">
        <f t="shared" ca="1" si="907"/>
        <v>-2.3330564590097935E-4</v>
      </c>
      <c r="BG486" s="240">
        <f t="shared" ca="1" si="908"/>
        <v>2.5670916905325602E-4</v>
      </c>
      <c r="BH486" s="240">
        <f t="shared" ca="1" si="909"/>
        <v>-2.7872156297646986E-4</v>
      </c>
      <c r="BI486" s="240">
        <f t="shared" ca="1" si="910"/>
        <v>2.9922354060075648E-4</v>
      </c>
      <c r="BJ486" s="240">
        <f t="shared" ca="1" si="911"/>
        <v>-3.1810399993301603E-4</v>
      </c>
      <c r="BK486" s="240">
        <f t="shared" ca="1" si="912"/>
        <v>3.3526062612827448E-4</v>
      </c>
      <c r="BL486" s="240">
        <f t="shared" ca="1" si="913"/>
        <v>-3.5060044594268475E-4</v>
      </c>
      <c r="BM486" s="240">
        <f t="shared" ca="1" si="914"/>
        <v>3.6404033156359027E-4</v>
      </c>
      <c r="BN486" s="240">
        <f t="shared" ca="1" si="915"/>
        <v>-3.7550745108634451E-4</v>
      </c>
      <c r="BO486" s="240">
        <f t="shared" ca="1" si="916"/>
        <v>3.8493966319670924E-4</v>
      </c>
      <c r="BP486" s="240">
        <f t="shared" ca="1" si="917"/>
        <v>-3.9228585392003394E-4</v>
      </c>
      <c r="BQ486" s="240">
        <f t="shared" ca="1" si="918"/>
        <v>3.9750621361229175E-4</v>
      </c>
      <c r="BR486" s="240">
        <f t="shared" ca="1" si="919"/>
        <v>-4.0057245269200457E-4</v>
      </c>
      <c r="BS486" s="240">
        <f t="shared" ca="1" si="920"/>
        <v>4.014679549439326E-4</v>
      </c>
      <c r="BT486" s="240">
        <f t="shared" ca="1" si="921"/>
        <v>-4.0018786756378392E-4</v>
      </c>
      <c r="BU486" s="240">
        <f t="shared" ca="1" si="922"/>
        <v>3.9673912745598165E-4</v>
      </c>
      <c r="BV486" s="240">
        <f t="shared" ca="1" si="923"/>
        <v>-3.9114042364198044E-4</v>
      </c>
      <c r="BW486" s="240">
        <f t="shared" ca="1" si="924"/>
        <v>3.8342209598283048E-4</v>
      </c>
      <c r="BX486" s="240">
        <f t="shared" ca="1" si="925"/>
        <v>-3.736259707648544E-4</v>
      </c>
      <c r="BY486" s="240">
        <f t="shared" ca="1" si="926"/>
        <v>3.6180513403937062E-4</v>
      </c>
      <c r="BZ486" s="240">
        <f t="shared" ca="1" si="927"/>
        <v>-3.4802364394478263E-4</v>
      </c>
      <c r="CA486" s="240">
        <f t="shared" ca="1" si="928"/>
        <v>3.3235618356997743E-4</v>
      </c>
      <c r="CB486" s="240">
        <f t="shared" ca="1" si="929"/>
        <v>-3.14887656240196E-4</v>
      </c>
      <c r="CC486" s="240">
        <f t="shared" ca="1" si="930"/>
        <v>2.9571272541856501E-4</v>
      </c>
      <c r="CD486" s="240">
        <f t="shared" ca="1" si="931"/>
        <v>-2.7493530171655844E-4</v>
      </c>
      <c r="CE486" s="240">
        <f t="shared" ca="1" si="932"/>
        <v>2.5266797979343485E-4</v>
      </c>
      <c r="CF486" s="240">
        <f t="shared" ca="1" si="933"/>
        <v>-2.2903142819599481E-4</v>
      </c>
      <c r="CG486" s="240">
        <f t="shared" ca="1" si="934"/>
        <v>2.041537354452777E-4</v>
      </c>
      <c r="CH486" s="240">
        <f t="shared" ca="1" si="935"/>
        <v>-1.7816971591376801E-4</v>
      </c>
      <c r="CI486" s="240">
        <f t="shared" ca="1" si="936"/>
        <v>1.5122017925463059E-4</v>
      </c>
      <c r="CJ486" s="240">
        <f t="shared" ca="1" si="937"/>
        <v>-1.2345116734201067E-4</v>
      </c>
      <c r="CK486" s="240">
        <f t="shared" ca="1" si="938"/>
        <v>9.5013162857421172E-5</v>
      </c>
      <c r="CL486" s="240">
        <f t="shared" ca="1" si="939"/>
        <v>-6.6060273811117945E-5</v>
      </c>
      <c r="CM486" s="240">
        <f t="shared" ca="1" si="940"/>
        <v>3.6749398417397052E-5</v>
      </c>
      <c r="CN486" s="240">
        <f t="shared" ca="1" si="941"/>
        <v>-7.239374849588113E-6</v>
      </c>
      <c r="CO486" s="240">
        <f t="shared" ca="1" si="942"/>
        <v>-2.2309879517769147E-5</v>
      </c>
      <c r="CP486" s="240">
        <f t="shared" ca="1" si="943"/>
        <v>5.1738234715033208E-5</v>
      </c>
      <c r="CQ486" s="240">
        <f t="shared" ca="1" si="944"/>
        <v>-8.088621593564027E-5</v>
      </c>
      <c r="CR486" s="240">
        <f t="shared" ca="1" si="945"/>
        <v>1.0959586774389842E-4</v>
      </c>
      <c r="CS486" s="240">
        <f t="shared" ca="1" si="946"/>
        <v>-1.3771161004917925E-4</v>
      </c>
      <c r="CT486" s="240">
        <f t="shared" ca="1" si="947"/>
        <v>1.6508108120790883E-4</v>
      </c>
      <c r="CU486" s="240">
        <f t="shared" ca="1" si="948"/>
        <v>-1.9155596368449526E-4</v>
      </c>
      <c r="CV486" s="240">
        <f t="shared" ca="1" si="949"/>
        <v>2.1699278779698563E-4</v>
      </c>
      <c r="CW486" s="240">
        <f t="shared" ca="1" si="950"/>
        <v>-2.4125370919158041E-4</v>
      </c>
      <c r="CX486" s="240">
        <f t="shared" ca="1" si="951"/>
        <v>2.6420725583321255E-4</v>
      </c>
      <c r="CY486" s="240">
        <f t="shared" ca="1" si="952"/>
        <v>-2.8572904046387561E-4</v>
      </c>
      <c r="CZ486" s="240">
        <f t="shared" ca="1" si="953"/>
        <v>3.0570243466795211E-4</v>
      </c>
      <c r="DA486" s="240">
        <f t="shared" ca="1" si="954"/>
        <v>-3.2401920089170316E-4</v>
      </c>
      <c r="DB486" s="240">
        <f t="shared" ca="1" si="955"/>
        <v>3.4058007899194937E-4</v>
      </c>
      <c r="DC486" s="240">
        <f t="shared" ca="1" si="956"/>
        <v>-3.5529532413538785E-4</v>
      </c>
      <c r="DD486" s="240">
        <f t="shared" ca="1" si="957"/>
        <v>3.6808519313361884E-4</v>
      </c>
      <c r="DE486" s="240">
        <f t="shared" ca="1" si="958"/>
        <v>-3.7888037657839315E-4</v>
      </c>
      <c r="DF486" s="240">
        <f t="shared" ca="1" si="959"/>
        <v>3.8762237443530059E-4</v>
      </c>
      <c r="DG486" s="240">
        <f t="shared" ca="1" si="960"/>
        <v>-3.9426381306052494E-4</v>
      </c>
      <c r="DH486" s="240">
        <f t="shared" ca="1" si="961"/>
        <v>3.9876870192272451E-4</v>
      </c>
      <c r="DI486" s="240">
        <f t="shared" ca="1" si="962"/>
        <v>-4.0111262863883865E-4</v>
      </c>
      <c r="DJ486" s="240">
        <f t="shared" ca="1" si="963"/>
        <v>4.0128289126691242E-4</v>
      </c>
      <c r="DK486" s="240">
        <f t="shared" ca="1" si="964"/>
        <v>-3.9927856713900973E-4</v>
      </c>
      <c r="DL486" s="240">
        <f t="shared" ca="1" si="965"/>
        <v>3.9511051786123946E-4</v>
      </c>
      <c r="DM486" s="240">
        <f t="shared" ca="1" si="966"/>
        <v>-3.8880133045376855E-4</v>
      </c>
      <c r="DN486" s="240">
        <f t="shared" ca="1" si="967"/>
        <v>3.8038519494980262E-4</v>
      </c>
      <c r="DO486" s="240">
        <f t="shared" ca="1" si="968"/>
        <v>-3.6990771911683389E-4</v>
      </c>
      <c r="DP486" s="240">
        <f t="shared" ca="1" si="969"/>
        <v>3.574256813041969E-4</v>
      </c>
      <c r="DQ486" s="240">
        <f t="shared" ca="1" si="970"/>
        <v>-3.4300672275627489E-4</v>
      </c>
      <c r="DR486" s="240">
        <f t="shared" ca="1" si="971"/>
        <v>3.2672898105873553E-4</v>
      </c>
      <c r="DS486" s="240">
        <f t="shared" ca="1" si="972"/>
        <v>-3.0868066670418376E-4</v>
      </c>
      <c r="DT486" s="240">
        <f t="shared" ca="1" si="973"/>
        <v>2.8895958507186035E-4</v>
      </c>
      <c r="DU486" s="240">
        <f t="shared" ca="1" si="974"/>
        <v>-2.6767260641181691E-4</v>
      </c>
      <c r="DV486" s="240">
        <f t="shared" ca="1" si="975"/>
        <v>2.4493508670577179E-4</v>
      </c>
      <c r="DW486" s="240">
        <f t="shared" ca="1" si="976"/>
        <v>-2.2087024254306952E-4</v>
      </c>
      <c r="DX486" s="240">
        <f t="shared" ca="1" si="977"/>
        <v>1.9560848339923175E-4</v>
      </c>
      <c r="DY486" s="240">
        <f t="shared" ca="1" si="978"/>
        <v>-1.69286704935822E-4</v>
      </c>
      <c r="DZ486" s="240">
        <f t="shared" ca="1" si="979"/>
        <v>1.4204754715092129E-4</v>
      </c>
      <c r="EA486" s="240">
        <f t="shared" ca="1" si="980"/>
        <v>-1.1403862140063813E-4</v>
      </c>
      <c r="EB486" s="240">
        <f t="shared" ca="1" si="981"/>
        <v>8.5411710480379918E-5</v>
      </c>
      <c r="EC486" s="240">
        <f t="shared" ca="1" si="982"/>
        <v>-5.6321946100734145E-5</v>
      </c>
      <c r="ED486" s="240">
        <f t="shared" ca="1" si="983"/>
        <v>2.6926968215287502E-5</v>
      </c>
      <c r="EE486" s="240">
        <f t="shared" ca="1" si="984"/>
        <v>2.6139292439408587E-6</v>
      </c>
      <c r="EF486" s="240">
        <f t="shared" ca="1" si="985"/>
        <v>-3.2140661594118628E-5</v>
      </c>
      <c r="EG486" s="240">
        <f t="shared" ca="1" si="986"/>
        <v>6.1493220914366731E-5</v>
      </c>
      <c r="EH486" s="240">
        <f t="shared" ca="1" si="987"/>
        <v>-9.051254314254612E-5</v>
      </c>
      <c r="EI486" s="240">
        <f t="shared" ca="1" si="988"/>
        <v>1.190413700571921E-4</v>
      </c>
      <c r="EJ486" s="240">
        <f t="shared" ca="1" si="989"/>
        <v>-1.4692510147344199E-4</v>
      </c>
      <c r="EK486" s="240">
        <f t="shared" ca="1" si="990"/>
        <v>1.7401263303483153E-4</v>
      </c>
      <c r="EL486" s="240">
        <f t="shared" ca="1" si="991"/>
        <v>-2.0015717506087505E-4</v>
      </c>
      <c r="EM486" s="240">
        <f t="shared" ca="1" si="992"/>
        <v>2.252170480131421E-4</v>
      </c>
      <c r="EN486" s="240">
        <f t="shared" ca="1" si="993"/>
        <v>-2.4905645026883084E-4</v>
      </c>
      <c r="EO486" s="240">
        <f t="shared" ca="1" si="994"/>
        <v>2.7154619404160939E-4</v>
      </c>
      <c r="EP486" s="240">
        <f t="shared" ca="1" si="995"/>
        <v>-2.9256440546140261E-4</v>
      </c>
      <c r="EQ486" s="240">
        <f t="shared" ca="1" si="996"/>
        <v>3.1199718501945386E-4</v>
      </c>
      <c r="ER486" s="240">
        <f t="shared" ca="1" si="997"/>
        <v>-3.2973922479963118E-4</v>
      </c>
      <c r="ES486" s="240">
        <f t="shared" ca="1" si="998"/>
        <v>3.456943791511487E-4</v>
      </c>
      <c r="ET486" s="240">
        <f t="shared" ca="1" si="999"/>
        <v>-3.5977618571017946E-4</v>
      </c>
      <c r="EU486" s="240">
        <f t="shared" ca="1" si="1000"/>
        <v>3.7190833394689531E-4</v>
      </c>
      <c r="EV486" s="240">
        <f t="shared" ca="1" si="1001"/>
        <v>-3.8202507869884044E-4</v>
      </c>
      <c r="EW486" s="240">
        <f t="shared" ca="1" si="1002"/>
        <v>3.9007159644966274E-4</v>
      </c>
      <c r="EX486" s="240">
        <f t="shared" ca="1" si="1003"/>
        <v>-3.9600428242249911E-4</v>
      </c>
      <c r="EY486" s="240">
        <f t="shared" ca="1" si="1004"/>
        <v>3.9979098687803932E-4</v>
      </c>
      <c r="EZ486" s="240">
        <f t="shared" ca="1" si="1005"/>
        <v>-4.0141118933674838E-4</v>
      </c>
      <c r="FA486" s="240">
        <f t="shared" ca="1" si="1006"/>
        <v>4.0085610978112652E-4</v>
      </c>
      <c r="FB486" s="240">
        <f t="shared" ca="1" si="1007"/>
        <v>-3.9812875623537703E-4</v>
      </c>
      <c r="FC486" s="240">
        <f t="shared" ca="1" si="1008"/>
        <v>3.9324390846466942E-4</v>
      </c>
      <c r="FD486" s="240">
        <f t="shared" ca="1" si="1009"/>
        <v>-3.8622803788230912E-4</v>
      </c>
      <c r="FE486" s="240">
        <f t="shared" ca="1" si="1010"/>
        <v>3.7711916409885541E-4</v>
      </c>
      <c r="FF486" s="240">
        <f t="shared" ca="1" si="1011"/>
        <v>-3.6596664889055751E-4</v>
      </c>
      <c r="FG486" s="240">
        <f t="shared" ca="1" si="1012"/>
        <v>3.5283092870361227E-4</v>
      </c>
      <c r="FH486" s="240">
        <f t="shared" ca="1" si="1013"/>
        <v>-3.3778318714382607E-4</v>
      </c>
      <c r="FI486" s="240">
        <f t="shared" ca="1" si="1014"/>
        <v>3.2090496922648705E-4</v>
      </c>
      <c r="FJ486" s="240">
        <f t="shared" ca="1" si="1015"/>
        <v>-3.0228773947686233E-4</v>
      </c>
      <c r="FK486" s="240">
        <f t="shared" ca="1" si="1016"/>
        <v>2.8203238627601068E-4</v>
      </c>
      <c r="FL486" s="240">
        <f t="shared" ca="1" si="1017"/>
        <v>-2.6024867513790438E-4</v>
      </c>
      <c r="FM486" s="240">
        <f t="shared" ca="1" si="1018"/>
        <v>2.3705465388059873E-4</v>
      </c>
      <c r="FN486" s="240">
        <f t="shared" ca="1" si="1019"/>
        <v>-2.1257601291489706E-4</v>
      </c>
      <c r="FO486" s="240">
        <f t="shared" ca="1" si="1020"/>
        <v>1.8694540411704844E-4</v>
      </c>
      <c r="FP486" s="240">
        <f t="shared" ca="1" si="1021"/>
        <v>-1.6030172197684984E-4</v>
      </c>
      <c r="FQ486" s="240">
        <f t="shared" ca="1" si="1022"/>
        <v>1.3278935091629753E-4</v>
      </c>
      <c r="FR486" s="240">
        <f t="shared" ca="1" si="1023"/>
        <v>-1.0455738285791248E-4</v>
      </c>
      <c r="FS486" s="240">
        <f t="shared" ca="1" si="1024"/>
        <v>7.5758809282694775E-5</v>
      </c>
      <c r="FT486" s="240">
        <f t="shared" ca="1" si="1025"/>
        <v>-4.6549692156032424E-5</v>
      </c>
      <c r="FU486" s="240">
        <f t="shared" ca="1" si="1026"/>
        <v>1.7088318214389236E-5</v>
      </c>
      <c r="FV486" s="240">
        <f t="shared" ca="1" si="1027"/>
        <v>1.2465658804234395E-5</v>
      </c>
      <c r="FW486" s="240">
        <f t="shared" ca="1" si="1028"/>
        <v>-4.1952083337740538E-5</v>
      </c>
      <c r="FX486" s="240">
        <f t="shared" ca="1" si="1029"/>
        <v>7.121116589680105E-5</v>
      </c>
      <c r="FY486" s="240">
        <f t="shared" ca="1" si="1030"/>
        <v>-1.0008434897794478E-4</v>
      </c>
      <c r="FZ486" s="240">
        <f t="shared" ca="1" si="1031"/>
        <v>1.2841516630040679E-4</v>
      </c>
      <c r="GA486" s="240">
        <f t="shared" ca="1" si="1032"/>
        <v>-1.5605009071046044E-4</v>
      </c>
      <c r="GB486" s="240">
        <f t="shared" ca="1" si="1033"/>
        <v>1.8283936615836536E-4</v>
      </c>
      <c r="GC486" s="240">
        <f t="shared" ca="1" si="1034"/>
        <v>-2.0863781923937633E-4</v>
      </c>
      <c r="GD486" s="240">
        <f t="shared" ca="1" si="1035"/>
        <v>2.3330564590100177E-4</v>
      </c>
      <c r="GE486" s="240">
        <f t="shared" ca="1" si="1036"/>
        <v>-2.5670916905327722E-4</v>
      </c>
      <c r="GF486" s="240">
        <f t="shared" ca="1" si="1037"/>
        <v>2.7872156297649789E-4</v>
      </c>
      <c r="GG486" s="240">
        <f t="shared" ca="1" si="1038"/>
        <v>-2.992235406007825E-4</v>
      </c>
      <c r="GH486" s="240">
        <f t="shared" ca="1" si="1039"/>
        <v>3.1810399993303977E-4</v>
      </c>
      <c r="GI486" s="240">
        <f t="shared" ca="1" si="1040"/>
        <v>-3.352606261282708E-4</v>
      </c>
      <c r="GJ486" s="240">
        <f t="shared" ca="1" si="1041"/>
        <v>3.5060044594268145E-4</v>
      </c>
      <c r="GK486" s="240">
        <f t="shared" ca="1" si="1042"/>
        <v>-3.640403315635875E-4</v>
      </c>
      <c r="GL486" s="240">
        <f t="shared" ca="1" si="1043"/>
        <v>3.7550745108634218E-4</v>
      </c>
      <c r="GM486" s="240">
        <f t="shared" ca="1" si="1044"/>
        <v>-3.8493966319671054E-4</v>
      </c>
      <c r="GN486" s="240">
        <f t="shared" ca="1" si="1045"/>
        <v>3.9228585392003486E-4</v>
      </c>
      <c r="GO486" s="240">
        <f t="shared" ca="1" si="1046"/>
        <v>-3.975062136122923E-4</v>
      </c>
      <c r="GP486" s="240">
        <f t="shared" ca="1" si="1047"/>
        <v>4.0057245269200489E-4</v>
      </c>
      <c r="GQ486" s="240">
        <f t="shared" ca="1" si="1048"/>
        <v>-4.0146795494393255E-4</v>
      </c>
      <c r="GR486" s="240">
        <f t="shared" ca="1" si="1049"/>
        <v>4.0018786756378349E-4</v>
      </c>
      <c r="GS486" s="240">
        <f t="shared" ca="1" si="1050"/>
        <v>-3.9673912745598095E-4</v>
      </c>
      <c r="GT486" s="240">
        <f t="shared" ca="1" si="1051"/>
        <v>3.911404236419768E-4</v>
      </c>
      <c r="GU486" s="240">
        <f t="shared" ca="1" si="1052"/>
        <v>-3.8342209598282565E-4</v>
      </c>
      <c r="GV486" s="240">
        <f t="shared" ca="1" si="1053"/>
        <v>3.7362597076484854E-4</v>
      </c>
      <c r="GW486" s="240">
        <f t="shared" ca="1" si="1054"/>
        <v>-3.6180513403936363E-4</v>
      </c>
      <c r="GX486" s="240">
        <f t="shared" ca="1" si="1055"/>
        <v>3.480236439447746E-4</v>
      </c>
      <c r="GY486" s="240">
        <f t="shared" ca="1" si="1056"/>
        <v>-3.3235618356996843E-4</v>
      </c>
      <c r="GZ486" s="240">
        <f t="shared" ca="1" si="1057"/>
        <v>3.1488765624018597E-4</v>
      </c>
      <c r="HA486" s="240">
        <f t="shared" ca="1" si="1058"/>
        <v>-2.9571272541854642E-4</v>
      </c>
      <c r="HB486" s="240">
        <f t="shared" ca="1" si="1059"/>
        <v>2.7493530171653839E-4</v>
      </c>
      <c r="HC486" s="240">
        <f t="shared" ca="1" si="1060"/>
        <v>-2.5266797979341343E-4</v>
      </c>
      <c r="HD486" s="240">
        <f t="shared" ca="1" si="1061"/>
        <v>2.2903142819597221E-4</v>
      </c>
      <c r="HE486" s="240">
        <f t="shared" ca="1" si="1062"/>
        <v>-2.0415373544525398E-4</v>
      </c>
      <c r="HF486" s="240">
        <f t="shared" ca="1" si="1063"/>
        <v>1.7816971591374332E-4</v>
      </c>
      <c r="HG486" s="240">
        <f t="shared" ca="1" si="1064"/>
        <v>-1.5122017925460509E-4</v>
      </c>
      <c r="HH486" s="240">
        <f t="shared" ca="1" si="1065"/>
        <v>1.2345116734197359E-4</v>
      </c>
      <c r="HI486" s="240">
        <f t="shared" ca="1" si="1066"/>
        <v>-9.5013162857383334E-5</v>
      </c>
      <c r="HJ486" s="240">
        <f t="shared" ca="1" si="1067"/>
        <v>6.6060273811079524E-5</v>
      </c>
      <c r="HK486" s="240">
        <f t="shared" ca="1" si="1068"/>
        <v>-3.6749398417358265E-5</v>
      </c>
      <c r="HL486" s="240">
        <f t="shared" ca="1" si="1069"/>
        <v>7.2393748495948012E-6</v>
      </c>
      <c r="HM486" s="240">
        <f t="shared" ca="1" si="1070"/>
        <v>2.2309879517762466E-5</v>
      </c>
      <c r="HN486" s="240">
        <f t="shared" ca="1" si="1071"/>
        <v>-5.1738234715026574E-5</v>
      </c>
      <c r="HO486" s="240">
        <f t="shared" ca="1" si="1072"/>
        <v>8.0886215935633724E-5</v>
      </c>
      <c r="HP486" s="240">
        <f t="shared" ca="1" si="1073"/>
        <v>-1.0959586774389197E-4</v>
      </c>
      <c r="HQ486" s="240">
        <f t="shared" ca="1" si="1074"/>
        <v>1.3771161004917296E-4</v>
      </c>
      <c r="HR486" s="240">
        <f t="shared" ca="1" si="1075"/>
        <v>-1.6508108120790273E-4</v>
      </c>
      <c r="HS486" s="240">
        <f t="shared" ca="1" si="1076"/>
        <v>1.9155596368450943E-4</v>
      </c>
      <c r="HT486" s="240">
        <f t="shared" ca="1" si="1077"/>
        <v>-2.1699278779699918E-4</v>
      </c>
      <c r="HU486" s="240">
        <f t="shared" ca="1" si="1078"/>
        <v>2.4125370919159331E-4</v>
      </c>
      <c r="HV486" s="240">
        <f t="shared" ca="1" si="1079"/>
        <v>-2.6420725583322469E-4</v>
      </c>
      <c r="HW486" s="240">
        <f t="shared" ca="1" si="1080"/>
        <v>2.8572904046388688E-4</v>
      </c>
      <c r="HX486" s="240">
        <f t="shared" ca="1" si="1081"/>
        <v>-3.0570243466796257E-4</v>
      </c>
      <c r="HY486" s="240">
        <f t="shared" ca="1" si="1082"/>
        <v>3.2401920089171265E-4</v>
      </c>
      <c r="HZ486" s="240">
        <f t="shared" ca="1" si="1083"/>
        <v>-3.4058007899195794E-4</v>
      </c>
      <c r="IA486" s="240">
        <f t="shared" ca="1" si="1084"/>
        <v>3.5529532413539538E-4</v>
      </c>
      <c r="IB486" s="240">
        <f t="shared" ca="1" si="1085"/>
        <v>-3.6808519313362523E-4</v>
      </c>
      <c r="IC486" s="240">
        <f t="shared" ca="1" si="1086"/>
        <v>3.7888037657839851E-4</v>
      </c>
      <c r="ID486" s="240">
        <f t="shared" ca="1" si="1087"/>
        <v>-3.8762237443530477E-4</v>
      </c>
      <c r="IE486" s="240">
        <f t="shared" ca="1" si="1088"/>
        <v>2.5834689937351859E-4</v>
      </c>
      <c r="IF486" s="240">
        <f t="shared" ca="1" si="1089"/>
        <v>-3.9876870192272635E-4</v>
      </c>
      <c r="IG486" s="240">
        <f t="shared" ca="1" si="1090"/>
        <v>4.0111262863884027E-4</v>
      </c>
      <c r="IH486" s="240">
        <f t="shared" ca="1" si="1091"/>
        <v>-4.0128289126691122E-4</v>
      </c>
      <c r="II486" s="240">
        <f t="shared" ca="1" si="1092"/>
        <v>3.9927856713900561E-4</v>
      </c>
      <c r="IJ486" s="240">
        <f t="shared" ca="1" si="1093"/>
        <v>-3.9511051786123247E-4</v>
      </c>
      <c r="IK486" s="240">
        <f t="shared" ca="1" si="1094"/>
        <v>3.8880133045375879E-4</v>
      </c>
      <c r="IL486" s="240">
        <f t="shared" ca="1" si="1095"/>
        <v>-3.8038519494979021E-4</v>
      </c>
      <c r="IM486" s="240">
        <f t="shared" ca="1" si="1096"/>
        <v>3.6990771911681871E-4</v>
      </c>
      <c r="IN486" s="240">
        <f t="shared" ca="1" si="1097"/>
        <v>-3.5742568130419999E-4</v>
      </c>
      <c r="IO486" s="240">
        <f t="shared" ca="1" si="1098"/>
        <v>3.4300672275627847E-4</v>
      </c>
      <c r="IP486" s="240">
        <f t="shared" ca="1" si="1099"/>
        <v>-3.2672898105873943E-4</v>
      </c>
      <c r="IQ486" s="240">
        <f t="shared" ca="1" si="1100"/>
        <v>3.0868066670418809E-4</v>
      </c>
      <c r="IR486" s="240">
        <f t="shared" ca="1" si="1101"/>
        <v>-2.8895958507186496E-4</v>
      </c>
      <c r="IS486" s="240">
        <f t="shared" ca="1" si="1102"/>
        <v>2.6767260641182185E-4</v>
      </c>
      <c r="IT486" s="240">
        <f t="shared" ca="1" si="1103"/>
        <v>-2.4493508670577711E-4</v>
      </c>
      <c r="IU486" s="240">
        <f t="shared" ca="1" si="1104"/>
        <v>2.2087024254305605E-4</v>
      </c>
      <c r="IV486" s="240">
        <f t="shared" ca="1" si="1105"/>
        <v>-1.9560848339921766E-4</v>
      </c>
      <c r="IW486" s="240">
        <f t="shared" ca="1" si="1106"/>
        <v>1.6928670493580734E-4</v>
      </c>
      <c r="IX486" s="240">
        <f t="shared" ca="1" si="1107"/>
        <v>-1.420475471509062E-4</v>
      </c>
      <c r="IY486" s="240">
        <f t="shared" ca="1" si="1108"/>
        <v>1.1403862140062264E-4</v>
      </c>
      <c r="IZ486" s="240">
        <f t="shared" ca="1" si="1109"/>
        <v>-8.5411710480364156E-5</v>
      </c>
      <c r="JA486" s="240">
        <f t="shared" ca="1" si="1110"/>
        <v>5.6321946100718166E-5</v>
      </c>
      <c r="JB486" s="240">
        <f t="shared" ca="1" si="1111"/>
        <v>-2.6926968215271405E-5</v>
      </c>
    </row>
    <row r="487" spans="2:262">
      <c r="B487" s="248">
        <v>126</v>
      </c>
      <c r="C487" s="247">
        <f t="shared" si="1112"/>
        <v>2.4609375000000018E-3</v>
      </c>
      <c r="D487" s="244">
        <f t="shared" ca="1" si="855"/>
        <v>79.691466387968504</v>
      </c>
      <c r="E487" s="243">
        <f ca="1">EB361</f>
        <v>-0.30853361203149215</v>
      </c>
      <c r="F487" s="242">
        <v>126</v>
      </c>
      <c r="G487" s="240">
        <f t="shared" ca="1" si="856"/>
        <v>3.0444009339908006E-7</v>
      </c>
      <c r="H487" s="240">
        <f t="shared" ca="1" si="857"/>
        <v>1.6921803145359279E-5</v>
      </c>
      <c r="I487" s="240">
        <f t="shared" ca="1" si="858"/>
        <v>-3.4107280278165562E-5</v>
      </c>
      <c r="J487" s="240">
        <f t="shared" ca="1" si="859"/>
        <v>5.1210589985336836E-5</v>
      </c>
      <c r="K487" s="240">
        <f t="shared" ca="1" si="860"/>
        <v>-6.8190528895715509E-5</v>
      </c>
      <c r="L487" s="240">
        <f t="shared" ca="1" si="861"/>
        <v>8.5006190849199473E-5</v>
      </c>
      <c r="M487" s="240">
        <f t="shared" ca="1" si="862"/>
        <v>-1.0161706544326418E-4</v>
      </c>
      <c r="N487" s="240">
        <f t="shared" ca="1" si="863"/>
        <v>1.1798313562607355E-4</v>
      </c>
      <c r="O487" s="240">
        <f t="shared" ca="1" si="864"/>
        <v>-1.340649741010575E-4</v>
      </c>
      <c r="P487" s="240">
        <f t="shared" ca="1" si="865"/>
        <v>1.49823838310726E-4</v>
      </c>
      <c r="Q487" s="240">
        <f t="shared" ca="1" si="866"/>
        <v>-1.6522176377088563E-4</v>
      </c>
      <c r="R487" s="240">
        <f t="shared" ca="1" si="867"/>
        <v>1.8022165553040499E-4</v>
      </c>
      <c r="S487" s="240">
        <f t="shared" ca="1" si="868"/>
        <v>-1.9478737753619889E-4</v>
      </c>
      <c r="T487" s="240">
        <f t="shared" ca="1" si="869"/>
        <v>2.0888383968814685E-4</v>
      </c>
      <c r="U487" s="241">
        <f t="shared" ca="1" si="870"/>
        <v>-2.2247708237422458E-4</v>
      </c>
      <c r="V487" s="240">
        <f t="shared" ca="1" si="871"/>
        <v>2.3553435828217181E-4</v>
      </c>
      <c r="W487" s="240">
        <f t="shared" ca="1" si="872"/>
        <v>-2.4802421129064406E-4</v>
      </c>
      <c r="X487" s="240">
        <f t="shared" ca="1" si="873"/>
        <v>2.5991655224976188E-4</v>
      </c>
      <c r="Y487" s="240">
        <f t="shared" ca="1" si="874"/>
        <v>-2.711827314685072E-4</v>
      </c>
      <c r="Z487" s="240">
        <f t="shared" ca="1" si="875"/>
        <v>2.8179560773434467E-4</v>
      </c>
      <c r="AA487" s="240">
        <f t="shared" ca="1" si="876"/>
        <v>-2.9172961369876846E-4</v>
      </c>
      <c r="AB487" s="240">
        <f t="shared" ca="1" si="877"/>
        <v>3.0096081747129711E-4</v>
      </c>
      <c r="AC487" s="240">
        <f t="shared" ca="1" si="878"/>
        <v>-3.0946698027348315E-4</v>
      </c>
      <c r="AD487" s="240">
        <f t="shared" ca="1" si="879"/>
        <v>3.1722761001408412E-4</v>
      </c>
      <c r="AE487" s="240">
        <f t="shared" ca="1" si="880"/>
        <v>-3.2422401065630425E-4</v>
      </c>
      <c r="AF487" s="240">
        <f t="shared" ca="1" si="881"/>
        <v>3.304393272581839E-4</v>
      </c>
      <c r="AG487" s="240">
        <f t="shared" ca="1" si="882"/>
        <v>-3.3585858657763176E-4</v>
      </c>
      <c r="AH487" s="240">
        <f t="shared" ca="1" si="883"/>
        <v>3.4046873314427507E-4</v>
      </c>
      <c r="AI487" s="240">
        <f t="shared" ca="1" si="884"/>
        <v>-3.4425866071123627E-4</v>
      </c>
      <c r="AJ487" s="240">
        <f t="shared" ca="1" si="885"/>
        <v>3.4721923901104659E-4</v>
      </c>
      <c r="AK487" s="240">
        <f t="shared" ca="1" si="886"/>
        <v>-3.4934333575126588E-4</v>
      </c>
      <c r="AL487" s="240">
        <f t="shared" ca="1" si="887"/>
        <v>3.5062583379679802E-4</v>
      </c>
      <c r="AM487" s="240">
        <f t="shared" ca="1" si="888"/>
        <v>-3.5106364349751762E-4</v>
      </c>
      <c r="AN487" s="240">
        <f t="shared" ca="1" si="889"/>
        <v>3.5065571013150824E-4</v>
      </c>
      <c r="AO487" s="240">
        <f t="shared" ca="1" si="890"/>
        <v>-3.4940301644597916E-4</v>
      </c>
      <c r="AP487" s="240">
        <f t="shared" ca="1" si="891"/>
        <v>3.4730858028974199E-4</v>
      </c>
      <c r="AQ487" s="240">
        <f t="shared" ca="1" si="892"/>
        <v>-3.4437744734294886E-4</v>
      </c>
      <c r="AR487" s="240">
        <f t="shared" ca="1" si="893"/>
        <v>3.4061667896160397E-4</v>
      </c>
      <c r="AS487" s="240">
        <f t="shared" ca="1" si="894"/>
        <v>-3.3603533516614304E-4</v>
      </c>
      <c r="AT487" s="240">
        <f t="shared" ca="1" si="895"/>
        <v>3.3064445281504761E-4</v>
      </c>
      <c r="AU487" s="240">
        <f t="shared" ca="1" si="896"/>
        <v>-3.244570190160871E-4</v>
      </c>
      <c r="AV487" s="240">
        <f t="shared" ca="1" si="897"/>
        <v>3.1748793983924054E-4</v>
      </c>
      <c r="AW487" s="240">
        <f t="shared" ca="1" si="898"/>
        <v>-3.0975400440665769E-4</v>
      </c>
      <c r="AX487" s="240">
        <f t="shared" ca="1" si="899"/>
        <v>3.0127384444621745E-4</v>
      </c>
      <c r="AY487" s="240">
        <f t="shared" ca="1" si="900"/>
        <v>-2.9206788940602888E-4</v>
      </c>
      <c r="AZ487" s="240">
        <f t="shared" ca="1" si="901"/>
        <v>2.8215831723814089E-4</v>
      </c>
      <c r="BA487" s="240">
        <f t="shared" ca="1" si="902"/>
        <v>-2.715690009698706E-4</v>
      </c>
      <c r="BB487" s="240">
        <f t="shared" ca="1" si="903"/>
        <v>2.60325451191635E-4</v>
      </c>
      <c r="BC487" s="240">
        <f t="shared" ca="1" si="904"/>
        <v>-2.4845475459966254E-4</v>
      </c>
      <c r="BD487" s="240">
        <f t="shared" ca="1" si="905"/>
        <v>2.3598550874178608E-4</v>
      </c>
      <c r="BE487" s="240">
        <f t="shared" ca="1" si="906"/>
        <v>-2.229477531234687E-4</v>
      </c>
      <c r="BF487" s="240">
        <f t="shared" ca="1" si="907"/>
        <v>2.0937289683995231E-4</v>
      </c>
      <c r="BG487" s="240">
        <f t="shared" ca="1" si="908"/>
        <v>-1.9529364290905659E-4</v>
      </c>
      <c r="BH487" s="240">
        <f t="shared" ca="1" si="909"/>
        <v>1.8074390948668177E-4</v>
      </c>
      <c r="BI487" s="240">
        <f t="shared" ca="1" si="910"/>
        <v>-1.6575874815506533E-4</v>
      </c>
      <c r="BJ487" s="240">
        <f t="shared" ca="1" si="911"/>
        <v>1.5037425948039197E-4</v>
      </c>
      <c r="BK487" s="240">
        <f t="shared" ca="1" si="912"/>
        <v>-1.3462750604339177E-4</v>
      </c>
      <c r="BL487" s="240">
        <f t="shared" ca="1" si="913"/>
        <v>1.1855642315236538E-4</v>
      </c>
      <c r="BM487" s="240">
        <f t="shared" ca="1" si="914"/>
        <v>-1.0219972745363931E-4</v>
      </c>
      <c r="BN487" s="240">
        <f t="shared" ca="1" si="915"/>
        <v>8.5596823659848047E-5</v>
      </c>
      <c r="BO487" s="240">
        <f t="shared" ca="1" si="916"/>
        <v>-6.8787709620454253E-5</v>
      </c>
      <c r="BP487" s="240">
        <f t="shared" ca="1" si="917"/>
        <v>5.1812879963502792E-5</v>
      </c>
      <c r="BQ487" s="240">
        <f t="shared" ca="1" si="918"/>
        <v>-3.4713228540437095E-5</v>
      </c>
      <c r="BR487" s="240">
        <f t="shared" ca="1" si="919"/>
        <v>1.752994990930767E-5</v>
      </c>
      <c r="BS487" s="240">
        <f t="shared" ca="1" si="920"/>
        <v>-3.0444009340447735E-7</v>
      </c>
      <c r="BT487" s="240">
        <f t="shared" ca="1" si="921"/>
        <v>-1.6921803145359493E-5</v>
      </c>
      <c r="BU487" s="240">
        <f t="shared" ca="1" si="922"/>
        <v>3.4107280278161435E-5</v>
      </c>
      <c r="BV487" s="240">
        <f t="shared" ca="1" si="923"/>
        <v>-5.1210589985338273E-5</v>
      </c>
      <c r="BW487" s="240">
        <f t="shared" ca="1" si="924"/>
        <v>6.8190528895712663E-5</v>
      </c>
      <c r="BX487" s="240">
        <f t="shared" ca="1" si="925"/>
        <v>-8.5006190849202102E-5</v>
      </c>
      <c r="BY487" s="240">
        <f t="shared" ca="1" si="926"/>
        <v>1.0161706544326322E-4</v>
      </c>
      <c r="BZ487" s="240">
        <f t="shared" ca="1" si="927"/>
        <v>-1.1798313562607728E-4</v>
      </c>
      <c r="CA487" s="240">
        <f t="shared" ca="1" si="928"/>
        <v>1.3406497410105653E-4</v>
      </c>
      <c r="CB487" s="240">
        <f t="shared" ca="1" si="929"/>
        <v>-1.4982383831072167E-4</v>
      </c>
      <c r="CC487" s="240">
        <f t="shared" ca="1" si="930"/>
        <v>1.6522176377088693E-4</v>
      </c>
      <c r="CD487" s="240">
        <f t="shared" ca="1" si="931"/>
        <v>-1.8022165553040195E-4</v>
      </c>
      <c r="CE487" s="240">
        <f t="shared" ca="1" si="932"/>
        <v>1.9478737753620014E-4</v>
      </c>
      <c r="CF487" s="240">
        <f t="shared" ca="1" si="933"/>
        <v>-2.0888383968814601E-4</v>
      </c>
      <c r="CG487" s="240">
        <f t="shared" ca="1" si="934"/>
        <v>2.2247708237422762E-4</v>
      </c>
      <c r="CH487" s="240">
        <f t="shared" ca="1" si="935"/>
        <v>-2.3553435828217102E-4</v>
      </c>
      <c r="CI487" s="240">
        <f t="shared" ca="1" si="936"/>
        <v>2.4802421129063972E-4</v>
      </c>
      <c r="CJ487" s="240">
        <f t="shared" ca="1" si="937"/>
        <v>-2.5991655224976118E-4</v>
      </c>
      <c r="CK487" s="240">
        <f t="shared" ca="1" si="938"/>
        <v>2.7118273146850504E-4</v>
      </c>
      <c r="CL487" s="240">
        <f t="shared" ca="1" si="939"/>
        <v>-2.8179560773433957E-4</v>
      </c>
      <c r="CM487" s="240">
        <f t="shared" ca="1" si="940"/>
        <v>2.9172961369877345E-4</v>
      </c>
      <c r="CN487" s="240">
        <f t="shared" ca="1" si="941"/>
        <v>-3.0096081747129917E-4</v>
      </c>
      <c r="CO487" s="240">
        <f t="shared" ca="1" si="942"/>
        <v>3.0946698027348266E-4</v>
      </c>
      <c r="CP487" s="240">
        <f t="shared" ca="1" si="943"/>
        <v>-3.1722761001408157E-4</v>
      </c>
      <c r="CQ487" s="240">
        <f t="shared" ca="1" si="944"/>
        <v>3.2422401065629997E-4</v>
      </c>
      <c r="CR487" s="240">
        <f t="shared" ca="1" si="945"/>
        <v>-3.304393272581852E-4</v>
      </c>
      <c r="CS487" s="240">
        <f t="shared" ca="1" si="946"/>
        <v>3.3585858657763149E-4</v>
      </c>
      <c r="CT487" s="240">
        <f t="shared" ca="1" si="947"/>
        <v>-3.404687331442748E-4</v>
      </c>
      <c r="CU487" s="240">
        <f t="shared" ca="1" si="948"/>
        <v>3.4425866071123508E-4</v>
      </c>
      <c r="CV487" s="240">
        <f t="shared" ca="1" si="949"/>
        <v>-3.4721923901104794E-4</v>
      </c>
      <c r="CW487" s="240">
        <f t="shared" ca="1" si="950"/>
        <v>3.4934333575126631E-4</v>
      </c>
      <c r="CX487" s="240">
        <f t="shared" ca="1" si="951"/>
        <v>-3.5062583379679796E-4</v>
      </c>
      <c r="CY487" s="240">
        <f t="shared" ca="1" si="952"/>
        <v>3.5106364349751757E-4</v>
      </c>
      <c r="CZ487" s="240">
        <f t="shared" ca="1" si="953"/>
        <v>-3.5065571013150878E-4</v>
      </c>
      <c r="DA487" s="240">
        <f t="shared" ca="1" si="954"/>
        <v>3.4940301644597878E-4</v>
      </c>
      <c r="DB487" s="240">
        <f t="shared" ca="1" si="955"/>
        <v>-3.473085802897421E-4</v>
      </c>
      <c r="DC487" s="240">
        <f t="shared" ca="1" si="956"/>
        <v>3.4437744734294913E-4</v>
      </c>
      <c r="DD487" s="240">
        <f t="shared" ca="1" si="957"/>
        <v>-3.4061667896160544E-4</v>
      </c>
      <c r="DE487" s="240">
        <f t="shared" ca="1" si="958"/>
        <v>3.3603533516614044E-4</v>
      </c>
      <c r="DF487" s="240">
        <f t="shared" ca="1" si="959"/>
        <v>-3.3064445281504631E-4</v>
      </c>
      <c r="DG487" s="240">
        <f t="shared" ca="1" si="960"/>
        <v>3.2445701901608753E-4</v>
      </c>
      <c r="DH487" s="240">
        <f t="shared" ca="1" si="961"/>
        <v>-3.1748793983924097E-4</v>
      </c>
      <c r="DI487" s="240">
        <f t="shared" ca="1" si="962"/>
        <v>3.0975400440666284E-4</v>
      </c>
      <c r="DJ487" s="240">
        <f t="shared" ca="1" si="963"/>
        <v>-3.0127384444621284E-4</v>
      </c>
      <c r="DK487" s="240">
        <f t="shared" ca="1" si="964"/>
        <v>2.9206788940602942E-4</v>
      </c>
      <c r="DL487" s="240">
        <f t="shared" ca="1" si="965"/>
        <v>-2.8215831723814148E-4</v>
      </c>
      <c r="DM487" s="240">
        <f t="shared" ca="1" si="966"/>
        <v>2.7156900096987759E-4</v>
      </c>
      <c r="DN487" s="240">
        <f t="shared" ca="1" si="967"/>
        <v>-2.6032545119164237E-4</v>
      </c>
      <c r="DO487" s="240">
        <f t="shared" ca="1" si="968"/>
        <v>2.484547545996562E-4</v>
      </c>
      <c r="DP487" s="240">
        <f t="shared" ca="1" si="969"/>
        <v>-2.3598550874178687E-4</v>
      </c>
      <c r="DQ487" s="240">
        <f t="shared" ca="1" si="970"/>
        <v>2.2294775312346949E-4</v>
      </c>
      <c r="DR487" s="240">
        <f t="shared" ca="1" si="971"/>
        <v>-2.0937289683996114E-4</v>
      </c>
      <c r="DS487" s="240">
        <f t="shared" ca="1" si="972"/>
        <v>1.9529364290904916E-4</v>
      </c>
      <c r="DT487" s="240">
        <f t="shared" ca="1" si="973"/>
        <v>-1.8074390948668266E-4</v>
      </c>
      <c r="DU487" s="240">
        <f t="shared" ca="1" si="974"/>
        <v>1.6575874815506625E-4</v>
      </c>
      <c r="DV487" s="240">
        <f t="shared" ca="1" si="975"/>
        <v>-1.503742594803929E-4</v>
      </c>
      <c r="DW487" s="240">
        <f t="shared" ca="1" si="976"/>
        <v>1.3462750604340194E-4</v>
      </c>
      <c r="DX487" s="240">
        <f t="shared" ca="1" si="977"/>
        <v>-1.1855642315235695E-4</v>
      </c>
      <c r="DY487" s="240">
        <f t="shared" ca="1" si="978"/>
        <v>1.021997274536403E-4</v>
      </c>
      <c r="DZ487" s="240">
        <f t="shared" ca="1" si="979"/>
        <v>-8.559682365984905E-5</v>
      </c>
      <c r="EA487" s="240">
        <f t="shared" ca="1" si="980"/>
        <v>6.8787709620465068E-5</v>
      </c>
      <c r="EB487" s="240">
        <f t="shared" ca="1" si="981"/>
        <v>-5.1812879963493949E-5</v>
      </c>
      <c r="EC487" s="240">
        <f t="shared" ca="1" si="982"/>
        <v>3.4713228540438125E-5</v>
      </c>
      <c r="ED487" s="240">
        <f t="shared" ca="1" si="983"/>
        <v>-1.75299499093087E-5</v>
      </c>
      <c r="EE487" s="240">
        <f t="shared" ca="1" si="984"/>
        <v>3.0444009340551074E-7</v>
      </c>
      <c r="EF487" s="240">
        <f t="shared" ca="1" si="985"/>
        <v>1.6921803145348495E-5</v>
      </c>
      <c r="EG487" s="240">
        <f t="shared" ca="1" si="986"/>
        <v>-3.4107280278170333E-5</v>
      </c>
      <c r="EH487" s="240">
        <f t="shared" ca="1" si="987"/>
        <v>5.1210589985337256E-5</v>
      </c>
      <c r="EI487" s="240">
        <f t="shared" ca="1" si="988"/>
        <v>-6.8190528895711646E-5</v>
      </c>
      <c r="EJ487" s="240">
        <f t="shared" ca="1" si="989"/>
        <v>8.5006190849191423E-5</v>
      </c>
      <c r="EK487" s="240">
        <f t="shared" ca="1" si="990"/>
        <v>-1.0161706544327177E-4</v>
      </c>
      <c r="EL487" s="240">
        <f t="shared" ca="1" si="991"/>
        <v>1.1798313562607629E-4</v>
      </c>
      <c r="EM487" s="240">
        <f t="shared" ca="1" si="992"/>
        <v>-1.3406497410105558E-4</v>
      </c>
      <c r="EN487" s="240">
        <f t="shared" ca="1" si="993"/>
        <v>1.4982383831072072E-4</v>
      </c>
      <c r="EO487" s="240">
        <f t="shared" ca="1" si="994"/>
        <v>-1.6522176377087723E-4</v>
      </c>
      <c r="EP487" s="240">
        <f t="shared" ca="1" si="995"/>
        <v>1.8022165553040965E-4</v>
      </c>
      <c r="EQ487" s="240">
        <f t="shared" ca="1" si="996"/>
        <v>-1.9478737753619927E-4</v>
      </c>
      <c r="ER487" s="240">
        <f t="shared" ca="1" si="997"/>
        <v>2.0888383968814517E-4</v>
      </c>
      <c r="ES487" s="240">
        <f t="shared" ca="1" si="998"/>
        <v>-2.224770823742191E-4</v>
      </c>
      <c r="ET487" s="240">
        <f t="shared" ca="1" si="999"/>
        <v>2.3553435828217766E-4</v>
      </c>
      <c r="EU487" s="240">
        <f t="shared" ca="1" si="1000"/>
        <v>-2.4802421129064612E-4</v>
      </c>
      <c r="EV487" s="240">
        <f t="shared" ca="1" si="1001"/>
        <v>2.5991655224976053E-4</v>
      </c>
      <c r="EW487" s="240">
        <f t="shared" ca="1" si="1002"/>
        <v>-2.7118273146850439E-4</v>
      </c>
      <c r="EX487" s="240">
        <f t="shared" ca="1" si="1003"/>
        <v>2.8179560773433892E-4</v>
      </c>
      <c r="EY487" s="240">
        <f t="shared" ca="1" si="1004"/>
        <v>-2.9172961369877286E-4</v>
      </c>
      <c r="EZ487" s="240">
        <f t="shared" ca="1" si="1005"/>
        <v>3.0096081747129863E-4</v>
      </c>
      <c r="FA487" s="240">
        <f t="shared" ca="1" si="1006"/>
        <v>-3.0946698027348212E-4</v>
      </c>
      <c r="FB487" s="240">
        <f t="shared" ca="1" si="1007"/>
        <v>3.1722761001408114E-4</v>
      </c>
      <c r="FC487" s="240">
        <f t="shared" ca="1" si="1008"/>
        <v>-3.2422401065629959E-4</v>
      </c>
      <c r="FD487" s="240">
        <f t="shared" ca="1" si="1009"/>
        <v>3.3043932725818488E-4</v>
      </c>
      <c r="FE487" s="240">
        <f t="shared" ca="1" si="1010"/>
        <v>-3.3585858657763116E-4</v>
      </c>
      <c r="FF487" s="240">
        <f t="shared" ca="1" si="1011"/>
        <v>3.4046873314427453E-4</v>
      </c>
      <c r="FG487" s="240">
        <f t="shared" ca="1" si="1012"/>
        <v>-3.4425866071123487E-4</v>
      </c>
      <c r="FH487" s="240">
        <f t="shared" ca="1" si="1013"/>
        <v>3.4721923901104778E-4</v>
      </c>
      <c r="FI487" s="240">
        <f t="shared" ca="1" si="1014"/>
        <v>-3.4934333575126621E-4</v>
      </c>
      <c r="FJ487" s="240">
        <f t="shared" ca="1" si="1015"/>
        <v>3.5062583379679791E-4</v>
      </c>
      <c r="FK487" s="240">
        <f t="shared" ca="1" si="1016"/>
        <v>-3.5106364349751762E-4</v>
      </c>
      <c r="FL487" s="240">
        <f t="shared" ca="1" si="1017"/>
        <v>3.5065571013150878E-4</v>
      </c>
      <c r="FM487" s="240">
        <f t="shared" ca="1" si="1018"/>
        <v>-3.4940301644597889E-4</v>
      </c>
      <c r="FN487" s="240">
        <f t="shared" ca="1" si="1019"/>
        <v>3.4730858028974226E-4</v>
      </c>
      <c r="FO487" s="240">
        <f t="shared" ca="1" si="1020"/>
        <v>-3.4437744734294929E-4</v>
      </c>
      <c r="FP487" s="240">
        <f t="shared" ca="1" si="1021"/>
        <v>3.4061667896160571E-4</v>
      </c>
      <c r="FQ487" s="240">
        <f t="shared" ca="1" si="1022"/>
        <v>-3.3603533516614071E-4</v>
      </c>
      <c r="FR487" s="240">
        <f t="shared" ca="1" si="1023"/>
        <v>3.3064445281505341E-4</v>
      </c>
      <c r="FS487" s="240">
        <f t="shared" ca="1" si="1024"/>
        <v>-3.2445701901608791E-4</v>
      </c>
      <c r="FT487" s="240">
        <f t="shared" ca="1" si="1025"/>
        <v>3.1748793983923289E-4</v>
      </c>
      <c r="FU487" s="240">
        <f t="shared" ca="1" si="1026"/>
        <v>-3.0975400440666332E-4</v>
      </c>
      <c r="FV487" s="240">
        <f t="shared" ca="1" si="1027"/>
        <v>3.0127384444621338E-4</v>
      </c>
      <c r="FW487" s="240">
        <f t="shared" ca="1" si="1028"/>
        <v>-2.9206788940604108E-4</v>
      </c>
      <c r="FX487" s="240">
        <f t="shared" ca="1" si="1029"/>
        <v>2.8215831723814219E-4</v>
      </c>
      <c r="FY487" s="240">
        <f t="shared" ca="1" si="1030"/>
        <v>-2.7156900096986561E-4</v>
      </c>
      <c r="FZ487" s="240">
        <f t="shared" ca="1" si="1031"/>
        <v>2.6032545119164302E-4</v>
      </c>
      <c r="GA487" s="240">
        <f t="shared" ca="1" si="1032"/>
        <v>-2.4845475459965691E-4</v>
      </c>
      <c r="GB487" s="240">
        <f t="shared" ca="1" si="1033"/>
        <v>2.3598550874180237E-4</v>
      </c>
      <c r="GC487" s="240">
        <f t="shared" ca="1" si="1034"/>
        <v>-2.229477531234703E-4</v>
      </c>
      <c r="GD487" s="240">
        <f t="shared" ca="1" si="1035"/>
        <v>2.0937289683994594E-4</v>
      </c>
      <c r="GE487" s="240">
        <f t="shared" ca="1" si="1036"/>
        <v>-1.9529364290906662E-4</v>
      </c>
      <c r="GF487" s="240">
        <f t="shared" ca="1" si="1037"/>
        <v>1.8074390948668356E-4</v>
      </c>
      <c r="GG487" s="240">
        <f t="shared" ca="1" si="1038"/>
        <v>-1.6575874815504956E-4</v>
      </c>
      <c r="GH487" s="240">
        <f t="shared" ca="1" si="1039"/>
        <v>1.5037425948039382E-4</v>
      </c>
      <c r="GI487" s="240">
        <f t="shared" ca="1" si="1040"/>
        <v>-1.3462750604338445E-4</v>
      </c>
      <c r="GJ487" s="240">
        <f t="shared" ca="1" si="1041"/>
        <v>1.1855642315237673E-4</v>
      </c>
      <c r="GK487" s="240">
        <f t="shared" ca="1" si="1042"/>
        <v>-1.0219972745364129E-4</v>
      </c>
      <c r="GL487" s="240">
        <f t="shared" ca="1" si="1043"/>
        <v>8.5596823659830687E-5</v>
      </c>
      <c r="GM487" s="240">
        <f t="shared" ca="1" si="1044"/>
        <v>-6.8787709620466071E-5</v>
      </c>
      <c r="GN487" s="240">
        <f t="shared" ca="1" si="1045"/>
        <v>5.1812879963494972E-5</v>
      </c>
      <c r="GO487" s="240">
        <f t="shared" ca="1" si="1046"/>
        <v>-3.4713228540459009E-5</v>
      </c>
      <c r="GP487" s="240">
        <f t="shared" ca="1" si="1047"/>
        <v>1.7529949909309734E-5</v>
      </c>
      <c r="GQ487" s="240">
        <f t="shared" ca="1" si="1048"/>
        <v>-3.0444009338658802E-7</v>
      </c>
      <c r="GR487" s="240">
        <f t="shared" ca="1" si="1049"/>
        <v>-1.6921803145347468E-5</v>
      </c>
      <c r="GS487" s="240">
        <f t="shared" ca="1" si="1050"/>
        <v>3.4107280278169303E-5</v>
      </c>
      <c r="GT487" s="240">
        <f t="shared" ca="1" si="1051"/>
        <v>-5.1210589985316494E-5</v>
      </c>
      <c r="GU487" s="240">
        <f t="shared" ca="1" si="1052"/>
        <v>6.819052889571063E-5</v>
      </c>
      <c r="GV487" s="240">
        <f t="shared" ca="1" si="1053"/>
        <v>-8.50061908492098E-5</v>
      </c>
      <c r="GW487" s="240">
        <f t="shared" ca="1" si="1054"/>
        <v>1.0161706544325169E-4</v>
      </c>
      <c r="GX487" s="240">
        <f t="shared" ca="1" si="1055"/>
        <v>-1.1798313562607531E-4</v>
      </c>
      <c r="GY487" s="240">
        <f t="shared" ca="1" si="1056"/>
        <v>1.340649741010362E-4</v>
      </c>
      <c r="GZ487" s="240">
        <f t="shared" ca="1" si="1057"/>
        <v>-1.4982383831071982E-4</v>
      </c>
      <c r="HA487" s="240">
        <f t="shared" ca="1" si="1058"/>
        <v>1.652217637708939E-4</v>
      </c>
      <c r="HB487" s="240">
        <f t="shared" ca="1" si="1059"/>
        <v>-1.8022165553039163E-4</v>
      </c>
      <c r="HC487" s="240">
        <f t="shared" ca="1" si="1060"/>
        <v>1.9478737753619841E-4</v>
      </c>
      <c r="HD487" s="240">
        <f t="shared" ca="1" si="1061"/>
        <v>-2.0888383968816038E-4</v>
      </c>
      <c r="HE487" s="240">
        <f t="shared" ca="1" si="1062"/>
        <v>2.2247708237421829E-4</v>
      </c>
      <c r="HF487" s="240">
        <f t="shared" ca="1" si="1063"/>
        <v>-2.3553435828217693E-4</v>
      </c>
      <c r="HG487" s="240">
        <f t="shared" ca="1" si="1064"/>
        <v>2.4802421129063127E-4</v>
      </c>
      <c r="HH487" s="240">
        <f t="shared" ca="1" si="1065"/>
        <v>-2.5991655224975982E-4</v>
      </c>
      <c r="HI487" s="240">
        <f t="shared" ca="1" si="1066"/>
        <v>2.7118273146851637E-4</v>
      </c>
      <c r="HJ487" s="240">
        <f t="shared" ca="1" si="1067"/>
        <v>-2.8179560773433838E-4</v>
      </c>
      <c r="HK487" s="240">
        <f t="shared" ca="1" si="1068"/>
        <v>2.9172961369877231E-4</v>
      </c>
      <c r="HL487" s="240">
        <f t="shared" ca="1" si="1069"/>
        <v>-3.0096081747128784E-4</v>
      </c>
      <c r="HM487" s="240">
        <f t="shared" ca="1" si="1070"/>
        <v>3.0946698027348163E-4</v>
      </c>
      <c r="HN487" s="240">
        <f t="shared" ca="1" si="1071"/>
        <v>-3.1722761001408921E-4</v>
      </c>
      <c r="HO487" s="240">
        <f t="shared" ca="1" si="1072"/>
        <v>3.2422401065629921E-4</v>
      </c>
      <c r="HP487" s="240">
        <f t="shared" ca="1" si="1073"/>
        <v>-3.3043932725818455E-4</v>
      </c>
      <c r="HQ487" s="240">
        <f t="shared" ca="1" si="1074"/>
        <v>3.3585858657762504E-4</v>
      </c>
      <c r="HR487" s="240">
        <f t="shared" ca="1" si="1075"/>
        <v>-3.4046873314427431E-4</v>
      </c>
      <c r="HS487" s="240">
        <f t="shared" ca="1" si="1076"/>
        <v>3.4425866071123861E-4</v>
      </c>
      <c r="HT487" s="240">
        <f t="shared" ca="1" si="1077"/>
        <v>-3.4721923901104469E-4</v>
      </c>
      <c r="HU487" s="240">
        <f t="shared" ca="1" si="1078"/>
        <v>3.493433357512661E-4</v>
      </c>
      <c r="HV487" s="240">
        <f t="shared" ca="1" si="1079"/>
        <v>-3.5062583379679682E-4</v>
      </c>
      <c r="HW487" s="240">
        <f t="shared" ca="1" si="1080"/>
        <v>3.5106364349751762E-4</v>
      </c>
      <c r="HX487" s="240">
        <f t="shared" ca="1" si="1081"/>
        <v>-3.5065571013150786E-4</v>
      </c>
      <c r="HY487" s="240">
        <f t="shared" ca="1" si="1082"/>
        <v>3.4940301644598095E-4</v>
      </c>
      <c r="HZ487" s="240">
        <f t="shared" ca="1" si="1083"/>
        <v>-3.4730858028974242E-4</v>
      </c>
      <c r="IA487" s="240">
        <f t="shared" ca="1" si="1084"/>
        <v>3.443774473429456E-4</v>
      </c>
      <c r="IB487" s="240">
        <f t="shared" ca="1" si="1085"/>
        <v>-3.4061667896160592E-4</v>
      </c>
      <c r="IC487" s="240">
        <f t="shared" ca="1" si="1086"/>
        <v>3.3603533516614103E-4</v>
      </c>
      <c r="ID487" s="240">
        <f t="shared" ca="1" si="1087"/>
        <v>-3.3064445281505374E-4</v>
      </c>
      <c r="IE487" s="240">
        <f t="shared" ca="1" si="1088"/>
        <v>3.5769850899569351E-4</v>
      </c>
      <c r="IF487" s="240">
        <f t="shared" ca="1" si="1089"/>
        <v>-3.1748793983923333E-4</v>
      </c>
      <c r="IG487" s="240">
        <f t="shared" ca="1" si="1090"/>
        <v>3.0975400440666387E-4</v>
      </c>
      <c r="IH487" s="240">
        <f t="shared" ca="1" si="1091"/>
        <v>-3.0127384444621387E-4</v>
      </c>
      <c r="II487" s="240">
        <f t="shared" ca="1" si="1092"/>
        <v>2.9206788940604162E-4</v>
      </c>
      <c r="IJ487" s="240">
        <f t="shared" ca="1" si="1093"/>
        <v>-2.8215831723814273E-4</v>
      </c>
      <c r="IK487" s="240">
        <f t="shared" ca="1" si="1094"/>
        <v>2.7156900096986627E-4</v>
      </c>
      <c r="IL487" s="240">
        <f t="shared" ca="1" si="1095"/>
        <v>-2.6032545119164378E-4</v>
      </c>
      <c r="IM487" s="240">
        <f t="shared" ca="1" si="1096"/>
        <v>2.4845475459965767E-4</v>
      </c>
      <c r="IN487" s="240">
        <f t="shared" ca="1" si="1097"/>
        <v>-2.3598550874180316E-4</v>
      </c>
      <c r="IO487" s="240">
        <f t="shared" ca="1" si="1098"/>
        <v>2.2294775312347106E-4</v>
      </c>
      <c r="IP487" s="240">
        <f t="shared" ca="1" si="1099"/>
        <v>-2.0937289683994678E-4</v>
      </c>
      <c r="IQ487" s="240">
        <f t="shared" ca="1" si="1100"/>
        <v>1.9529364290906743E-4</v>
      </c>
      <c r="IR487" s="240">
        <f t="shared" ca="1" si="1101"/>
        <v>-1.8074390948668442E-4</v>
      </c>
      <c r="IS487" s="240">
        <f t="shared" ca="1" si="1102"/>
        <v>1.6575874815505051E-4</v>
      </c>
      <c r="IT487" s="240">
        <f t="shared" ca="1" si="1103"/>
        <v>-1.5037425948039479E-4</v>
      </c>
      <c r="IU487" s="240">
        <f t="shared" ca="1" si="1104"/>
        <v>1.3462750604338543E-4</v>
      </c>
      <c r="IV487" s="240">
        <f t="shared" ca="1" si="1105"/>
        <v>-1.1855642315237769E-4</v>
      </c>
      <c r="IW487" s="240">
        <f t="shared" ca="1" si="1106"/>
        <v>1.0219972745364227E-4</v>
      </c>
      <c r="IX487" s="240">
        <f t="shared" ca="1" si="1107"/>
        <v>-8.5596823659831703E-5</v>
      </c>
      <c r="IY487" s="240">
        <f t="shared" ca="1" si="1108"/>
        <v>6.8787709620467087E-5</v>
      </c>
      <c r="IZ487" s="240">
        <f t="shared" ca="1" si="1109"/>
        <v>-5.1812879963495989E-5</v>
      </c>
      <c r="JA487" s="240">
        <f t="shared" ca="1" si="1110"/>
        <v>3.4713228540460033E-5</v>
      </c>
      <c r="JB487" s="240">
        <f t="shared" ca="1" si="1111"/>
        <v>-1.7529949909310764E-5</v>
      </c>
    </row>
    <row r="488" spans="2:262">
      <c r="B488" s="248">
        <v>127</v>
      </c>
      <c r="C488" s="247">
        <f t="shared" si="1112"/>
        <v>2.4804687500000018E-3</v>
      </c>
      <c r="D488" s="244">
        <f t="shared" ca="1" si="855"/>
        <v>79.701621188157745</v>
      </c>
      <c r="E488" s="243">
        <f ca="1">EC361</f>
        <v>-0.2983788118422584</v>
      </c>
      <c r="F488" s="242">
        <v>127</v>
      </c>
      <c r="G488" s="240">
        <f t="shared" ca="1" si="856"/>
        <v>1.6999664380546168E-5</v>
      </c>
      <c r="H488" s="240">
        <f t="shared" ca="1" si="857"/>
        <v>-7.3140472046458943E-6</v>
      </c>
      <c r="I488" s="240">
        <f t="shared" ca="1" si="858"/>
        <v>-2.3759756798009732E-6</v>
      </c>
      <c r="J488" s="240">
        <f t="shared" ca="1" si="859"/>
        <v>1.2064567365341075E-5</v>
      </c>
      <c r="K488" s="240">
        <f t="shared" ca="1" si="860"/>
        <v>-2.1745891806623529E-5</v>
      </c>
      <c r="L488" s="240">
        <f t="shared" ca="1" si="861"/>
        <v>3.1414117335814345E-5</v>
      </c>
      <c r="M488" s="240">
        <f t="shared" ca="1" si="862"/>
        <v>-4.1063420175370161E-5</v>
      </c>
      <c r="N488" s="240">
        <f t="shared" ca="1" si="863"/>
        <v>5.0687987946072536E-5</v>
      </c>
      <c r="O488" s="240">
        <f t="shared" ca="1" si="864"/>
        <v>-6.0282023168182132E-5</v>
      </c>
      <c r="P488" s="240">
        <f t="shared" ca="1" si="865"/>
        <v>6.9839746753625251E-5</v>
      </c>
      <c r="Q488" s="240">
        <f t="shared" ca="1" si="866"/>
        <v>-7.9355401487100308E-5</v>
      </c>
      <c r="R488" s="240">
        <f t="shared" ca="1" si="867"/>
        <v>8.8823255494011893E-5</v>
      </c>
      <c r="S488" s="240">
        <f t="shared" ca="1" si="868"/>
        <v>-9.8237605693126542E-5</v>
      </c>
      <c r="T488" s="240">
        <f t="shared" ca="1" si="869"/>
        <v>1.0759278123191238E-4</v>
      </c>
      <c r="U488" s="241">
        <f t="shared" ca="1" si="870"/>
        <v>-1.1688314690243732E-4</v>
      </c>
      <c r="V488" s="240">
        <f t="shared" ca="1" si="871"/>
        <v>1.261031065358106E-4</v>
      </c>
      <c r="W488" s="240">
        <f t="shared" ca="1" si="872"/>
        <v>-1.352471063731056E-4</v>
      </c>
      <c r="X488" s="240">
        <f t="shared" ca="1" si="873"/>
        <v>1.4430963841073646E-4</v>
      </c>
      <c r="Y488" s="240">
        <f t="shared" ca="1" si="874"/>
        <v>-1.5328524371827366E-4</v>
      </c>
      <c r="Z488" s="240">
        <f t="shared" ca="1" si="875"/>
        <v>1.6216851572669941E-4</v>
      </c>
      <c r="AA488" s="240">
        <f t="shared" ca="1" si="876"/>
        <v>-1.7095410348512278E-4</v>
      </c>
      <c r="AB488" s="240">
        <f t="shared" ca="1" si="877"/>
        <v>1.7963671488399239E-4</v>
      </c>
      <c r="AC488" s="240">
        <f t="shared" ca="1" si="878"/>
        <v>-1.8821111984286529E-4</v>
      </c>
      <c r="AD488" s="240">
        <f t="shared" ca="1" si="879"/>
        <v>1.9667215346081681E-4</v>
      </c>
      <c r="AE488" s="240">
        <f t="shared" ca="1" si="880"/>
        <v>-2.0501471912756406E-4</v>
      </c>
      <c r="AF488" s="240">
        <f t="shared" ca="1" si="881"/>
        <v>2.1323379159350305E-4</v>
      </c>
      <c r="AG488" s="240">
        <f t="shared" ca="1" si="882"/>
        <v>-2.2132441999671109E-4</v>
      </c>
      <c r="AH488" s="240">
        <f t="shared" ca="1" si="883"/>
        <v>2.2928173084516625E-4</v>
      </c>
      <c r="AI488" s="240">
        <f t="shared" ca="1" si="884"/>
        <v>-2.371009309523564E-4</v>
      </c>
      <c r="AJ488" s="240">
        <f t="shared" ca="1" si="885"/>
        <v>2.4477731032451571E-4</v>
      </c>
      <c r="AK488" s="240">
        <f t="shared" ca="1" si="886"/>
        <v>-2.5230624499774875E-4</v>
      </c>
      <c r="AL488" s="240">
        <f t="shared" ca="1" si="887"/>
        <v>2.5968319982333336E-4</v>
      </c>
      <c r="AM488" s="240">
        <f t="shared" ca="1" si="888"/>
        <v>-2.6690373119952462E-4</v>
      </c>
      <c r="AN488" s="240">
        <f t="shared" ca="1" si="889"/>
        <v>2.7396348974821459E-4</v>
      </c>
      <c r="AO488" s="240">
        <f t="shared" ca="1" si="890"/>
        <v>-2.8085822293483502E-4</v>
      </c>
      <c r="AP488" s="240">
        <f t="shared" ca="1" si="891"/>
        <v>2.8758377762992486E-4</v>
      </c>
      <c r="AQ488" s="240">
        <f t="shared" ca="1" si="892"/>
        <v>-2.9413610261082057E-4</v>
      </c>
      <c r="AR488" s="240">
        <f t="shared" ca="1" si="893"/>
        <v>3.0051125100196075E-4</v>
      </c>
      <c r="AS488" s="240">
        <f t="shared" ca="1" si="894"/>
        <v>-3.0670538265233684E-4</v>
      </c>
      <c r="AT488" s="240">
        <f t="shared" ca="1" si="895"/>
        <v>3.1271476644865608E-4</v>
      </c>
      <c r="AU488" s="240">
        <f t="shared" ca="1" si="896"/>
        <v>-3.1853578256282834E-4</v>
      </c>
      <c r="AV488" s="240">
        <f t="shared" ca="1" si="897"/>
        <v>3.2416492463239815E-4</v>
      </c>
      <c r="AW488" s="240">
        <f t="shared" ca="1" si="898"/>
        <v>-3.2959880187267998E-4</v>
      </c>
      <c r="AX488" s="240">
        <f t="shared" ca="1" si="899"/>
        <v>3.3483414111920681E-4</v>
      </c>
      <c r="AY488" s="240">
        <f t="shared" ca="1" si="900"/>
        <v>-3.3986778879937829E-4</v>
      </c>
      <c r="AZ488" s="240">
        <f t="shared" ca="1" si="901"/>
        <v>3.4469671283205236E-4</v>
      </c>
      <c r="BA488" s="240">
        <f t="shared" ca="1" si="902"/>
        <v>-3.4931800445395662E-4</v>
      </c>
      <c r="BB488" s="240">
        <f t="shared" ca="1" si="903"/>
        <v>3.5372887997182429E-4</v>
      </c>
      <c r="BC488" s="240">
        <f t="shared" ca="1" si="904"/>
        <v>-3.5792668243916654E-4</v>
      </c>
      <c r="BD488" s="240">
        <f t="shared" ca="1" si="905"/>
        <v>3.6190888325674805E-4</v>
      </c>
      <c r="BE488" s="240">
        <f t="shared" ca="1" si="906"/>
        <v>-3.6567308369570055E-4</v>
      </c>
      <c r="BF488" s="240">
        <f t="shared" ca="1" si="907"/>
        <v>3.692170163424321E-4</v>
      </c>
      <c r="BG488" s="240">
        <f t="shared" ca="1" si="908"/>
        <v>-3.7253854646443246E-4</v>
      </c>
      <c r="BH488" s="240">
        <f t="shared" ca="1" si="909"/>
        <v>3.7563567329615611E-4</v>
      </c>
      <c r="BI488" s="240">
        <f t="shared" ca="1" si="910"/>
        <v>-3.7850653124420875E-4</v>
      </c>
      <c r="BJ488" s="240">
        <f t="shared" ca="1" si="911"/>
        <v>3.8114939101111065E-4</v>
      </c>
      <c r="BK488" s="240">
        <f t="shared" ca="1" si="912"/>
        <v>-3.8356266063696115E-4</v>
      </c>
      <c r="BL488" s="240">
        <f t="shared" ca="1" si="913"/>
        <v>3.8574488645837576E-4</v>
      </c>
      <c r="BM488" s="240">
        <f t="shared" ca="1" si="914"/>
        <v>-3.8769475398411809E-4</v>
      </c>
      <c r="BN488" s="240">
        <f t="shared" ca="1" si="915"/>
        <v>3.8941108868690107E-4</v>
      </c>
      <c r="BO488" s="240">
        <f t="shared" ca="1" si="916"/>
        <v>-3.9089285671087742E-4</v>
      </c>
      <c r="BP488" s="240">
        <f t="shared" ca="1" si="917"/>
        <v>3.9213916549439668E-4</v>
      </c>
      <c r="BQ488" s="240">
        <f t="shared" ca="1" si="918"/>
        <v>-3.9314926430764985E-4</v>
      </c>
      <c r="BR488" s="240">
        <f t="shared" ca="1" si="919"/>
        <v>3.9392254470488206E-4</v>
      </c>
      <c r="BS488" s="240">
        <f t="shared" ca="1" si="920"/>
        <v>-3.9445854089089667E-4</v>
      </c>
      <c r="BT488" s="240">
        <f t="shared" ca="1" si="921"/>
        <v>3.947569300016336E-4</v>
      </c>
      <c r="BU488" s="240">
        <f t="shared" ca="1" si="922"/>
        <v>-3.9481753229864987E-4</v>
      </c>
      <c r="BV488" s="240">
        <f t="shared" ca="1" si="923"/>
        <v>3.946403112773879E-4</v>
      </c>
      <c r="BW488" s="240">
        <f t="shared" ca="1" si="924"/>
        <v>-3.9422537368916409E-4</v>
      </c>
      <c r="BX488" s="240">
        <f t="shared" ca="1" si="925"/>
        <v>3.9357296947686616E-4</v>
      </c>
      <c r="BY488" s="240">
        <f t="shared" ca="1" si="926"/>
        <v>-3.9268349162439669E-4</v>
      </c>
      <c r="BZ488" s="240">
        <f t="shared" ca="1" si="927"/>
        <v>3.9155747591995411E-4</v>
      </c>
      <c r="CA488" s="240">
        <f t="shared" ca="1" si="928"/>
        <v>-3.9019560063329443E-4</v>
      </c>
      <c r="CB488" s="240">
        <f t="shared" ca="1" si="929"/>
        <v>3.8859868610716656E-4</v>
      </c>
      <c r="CC488" s="240">
        <f t="shared" ca="1" si="930"/>
        <v>-3.8676769426316854E-4</v>
      </c>
      <c r="CD488" s="240">
        <f t="shared" ca="1" si="931"/>
        <v>3.8470372802232203E-4</v>
      </c>
      <c r="CE488" s="240">
        <f t="shared" ca="1" si="932"/>
        <v>-3.824080306407138E-4</v>
      </c>
      <c r="CF488" s="240">
        <f t="shared" ca="1" si="933"/>
        <v>3.7988198496060488E-4</v>
      </c>
      <c r="CG488" s="240">
        <f t="shared" ca="1" si="934"/>
        <v>-3.7712711257745809E-4</v>
      </c>
      <c r="CH488" s="240">
        <f t="shared" ca="1" si="935"/>
        <v>3.7414507292338564E-4</v>
      </c>
      <c r="CI488" s="240">
        <f t="shared" ca="1" si="936"/>
        <v>-3.7093766226756566E-4</v>
      </c>
      <c r="CJ488" s="240">
        <f t="shared" ca="1" si="937"/>
        <v>3.6750681263425191E-4</v>
      </c>
      <c r="CK488" s="240">
        <f t="shared" ca="1" si="938"/>
        <v>-3.6385459063897218E-4</v>
      </c>
      <c r="CL488" s="240">
        <f t="shared" ca="1" si="939"/>
        <v>3.5998319624369558E-4</v>
      </c>
      <c r="CM488" s="240">
        <f t="shared" ca="1" si="940"/>
        <v>-3.5589496143163135E-4</v>
      </c>
      <c r="CN488" s="240">
        <f t="shared" ca="1" si="941"/>
        <v>3.515923488025801E-4</v>
      </c>
      <c r="CO488" s="240">
        <f t="shared" ca="1" si="942"/>
        <v>-3.4707795008948473E-4</v>
      </c>
      <c r="CP488" s="240">
        <f t="shared" ca="1" si="943"/>
        <v>3.4235448459734663E-4</v>
      </c>
      <c r="CQ488" s="240">
        <f t="shared" ca="1" si="944"/>
        <v>-3.3742479756513466E-4</v>
      </c>
      <c r="CR488" s="240">
        <f t="shared" ca="1" si="945"/>
        <v>3.3229185845200693E-4</v>
      </c>
      <c r="CS488" s="240">
        <f t="shared" ca="1" si="946"/>
        <v>-3.2695875914852857E-4</v>
      </c>
      <c r="CT488" s="240">
        <f t="shared" ca="1" si="947"/>
        <v>3.2142871211432715E-4</v>
      </c>
      <c r="CU488" s="240">
        <f t="shared" ca="1" si="948"/>
        <v>-3.1570504844292871E-4</v>
      </c>
      <c r="CV488" s="240">
        <f t="shared" ca="1" si="949"/>
        <v>3.0979121585533389E-4</v>
      </c>
      <c r="CW488" s="240">
        <f t="shared" ca="1" si="950"/>
        <v>-3.036907766231336E-4</v>
      </c>
      <c r="CX488" s="240">
        <f t="shared" ca="1" si="951"/>
        <v>2.9740740542282467E-4</v>
      </c>
      <c r="CY488" s="240">
        <f t="shared" ca="1" si="952"/>
        <v>-2.9094488712228293E-4</v>
      </c>
      <c r="CZ488" s="240">
        <f t="shared" ca="1" si="953"/>
        <v>2.843071145008537E-4</v>
      </c>
      <c r="DA488" s="240">
        <f t="shared" ca="1" si="954"/>
        <v>-2.774980859045924E-4</v>
      </c>
      <c r="DB488" s="240">
        <f t="shared" ca="1" si="955"/>
        <v>2.7052190283768804E-4</v>
      </c>
      <c r="DC488" s="240">
        <f t="shared" ca="1" si="956"/>
        <v>-2.6338276749199617E-4</v>
      </c>
      <c r="DD488" s="240">
        <f t="shared" ca="1" si="957"/>
        <v>2.5608498021566635E-4</v>
      </c>
      <c r="DE488" s="240">
        <f t="shared" ca="1" si="958"/>
        <v>-2.4863293692290589E-4</v>
      </c>
      <c r="DF488" s="240">
        <f t="shared" ca="1" si="959"/>
        <v>2.4103112644590998E-4</v>
      </c>
      <c r="DG488" s="240">
        <f t="shared" ca="1" si="960"/>
        <v>-2.3328412783109518E-4</v>
      </c>
      <c r="DH488" s="240">
        <f t="shared" ca="1" si="961"/>
        <v>2.2539660758071219E-4</v>
      </c>
      <c r="DI488" s="240">
        <f t="shared" ca="1" si="962"/>
        <v>-2.1737331684206304E-4</v>
      </c>
      <c r="DJ488" s="240">
        <f t="shared" ca="1" si="963"/>
        <v>2.0921908854544137E-4</v>
      </c>
      <c r="DK488" s="240">
        <f t="shared" ca="1" si="964"/>
        <v>-2.0093883449310456E-4</v>
      </c>
      <c r="DL488" s="240">
        <f t="shared" ca="1" si="965"/>
        <v>1.9253754240043677E-4</v>
      </c>
      <c r="DM488" s="240">
        <f t="shared" ca="1" si="966"/>
        <v>-1.84020272891689E-4</v>
      </c>
      <c r="DN488" s="240">
        <f t="shared" ca="1" si="967"/>
        <v>1.7539215645149259E-4</v>
      </c>
      <c r="DO488" s="240">
        <f t="shared" ca="1" si="968"/>
        <v>-1.6665839033460511E-4</v>
      </c>
      <c r="DP488" s="240">
        <f t="shared" ca="1" si="969"/>
        <v>1.5782423543511833E-4</v>
      </c>
      <c r="DQ488" s="240">
        <f t="shared" ca="1" si="970"/>
        <v>-1.4889501311765428E-4</v>
      </c>
      <c r="DR488" s="240">
        <f t="shared" ca="1" si="971"/>
        <v>1.3987610201181047E-4</v>
      </c>
      <c r="DS488" s="240">
        <f t="shared" ca="1" si="972"/>
        <v>-1.3077293477244009E-4</v>
      </c>
      <c r="DT488" s="240">
        <f t="shared" ca="1" si="973"/>
        <v>1.2159099480705666E-4</v>
      </c>
      <c r="DU488" s="240">
        <f t="shared" ca="1" si="974"/>
        <v>-1.1233581297300292E-4</v>
      </c>
      <c r="DV488" s="240">
        <f t="shared" ca="1" si="975"/>
        <v>1.0301296424569935E-4</v>
      </c>
      <c r="DW488" s="240">
        <f t="shared" ca="1" si="976"/>
        <v>-9.3628064360658667E-5</v>
      </c>
      <c r="DX488" s="240">
        <f t="shared" ca="1" si="977"/>
        <v>8.4186766430604173E-5</v>
      </c>
      <c r="DY488" s="240">
        <f t="shared" ca="1" si="978"/>
        <v>-7.469475754041973E-5</v>
      </c>
      <c r="DZ488" s="240">
        <f t="shared" ca="1" si="979"/>
        <v>6.5157755321287815E-5</v>
      </c>
      <c r="EA488" s="240">
        <f t="shared" ca="1" si="980"/>
        <v>-5.5581504506777875E-5</v>
      </c>
      <c r="EB488" s="240">
        <f t="shared" ca="1" si="981"/>
        <v>4.597177347225716E-5</v>
      </c>
      <c r="EC488" s="240">
        <f t="shared" ca="1" si="982"/>
        <v>-3.6334350760414381E-5</v>
      </c>
      <c r="ED488" s="240">
        <f t="shared" ca="1" si="983"/>
        <v>2.6675041594280068E-5</v>
      </c>
      <c r="EE488" s="240">
        <f t="shared" ca="1" si="984"/>
        <v>-1.6999664380533374E-5</v>
      </c>
      <c r="EF488" s="240">
        <f t="shared" ca="1" si="985"/>
        <v>7.314047204644661E-6</v>
      </c>
      <c r="EG488" s="240">
        <f t="shared" ca="1" si="986"/>
        <v>2.3759756798127232E-6</v>
      </c>
      <c r="EH488" s="240">
        <f t="shared" ca="1" si="987"/>
        <v>-1.2064567365341613E-5</v>
      </c>
      <c r="EI488" s="240">
        <f t="shared" ca="1" si="988"/>
        <v>2.1745891806635263E-5</v>
      </c>
      <c r="EJ488" s="240">
        <f t="shared" ca="1" si="989"/>
        <v>-3.1414117335813477E-5</v>
      </c>
      <c r="EK488" s="240">
        <f t="shared" ca="1" si="990"/>
        <v>4.1063420175380461E-5</v>
      </c>
      <c r="EL488" s="240">
        <f t="shared" ca="1" si="991"/>
        <v>-5.0687987946071669E-5</v>
      </c>
      <c r="EM488" s="240">
        <f t="shared" ca="1" si="992"/>
        <v>6.0282023168192357E-5</v>
      </c>
      <c r="EN488" s="240">
        <f t="shared" ca="1" si="993"/>
        <v>-6.9839746753624397E-5</v>
      </c>
      <c r="EO488" s="240">
        <f t="shared" ca="1" si="994"/>
        <v>7.9355401487110459E-5</v>
      </c>
      <c r="EP488" s="240">
        <f t="shared" ca="1" si="995"/>
        <v>-8.8823255494008301E-5</v>
      </c>
      <c r="EQ488" s="240">
        <f t="shared" ca="1" si="996"/>
        <v>9.8237605693133861E-5</v>
      </c>
      <c r="ER488" s="240">
        <f t="shared" ca="1" si="997"/>
        <v>-1.0759278123190886E-4</v>
      </c>
      <c r="ES488" s="240">
        <f t="shared" ca="1" si="998"/>
        <v>1.1688314690244453E-4</v>
      </c>
      <c r="ET488" s="240">
        <f t="shared" ca="1" si="999"/>
        <v>-1.2610310653580714E-4</v>
      </c>
      <c r="EU488" s="240">
        <f t="shared" ca="1" si="1000"/>
        <v>1.3524710637311267E-4</v>
      </c>
      <c r="EV488" s="240">
        <f t="shared" ca="1" si="1001"/>
        <v>-1.4430963841073304E-4</v>
      </c>
      <c r="EW488" s="240">
        <f t="shared" ca="1" si="1002"/>
        <v>1.532852437182806E-4</v>
      </c>
      <c r="EX488" s="240">
        <f t="shared" ca="1" si="1003"/>
        <v>-1.6216851572669607E-4</v>
      </c>
      <c r="EY488" s="240">
        <f t="shared" ca="1" si="1004"/>
        <v>1.7095410348512961E-4</v>
      </c>
      <c r="EZ488" s="240">
        <f t="shared" ca="1" si="1005"/>
        <v>-1.7963671488398911E-4</v>
      </c>
      <c r="FA488" s="240">
        <f t="shared" ca="1" si="1006"/>
        <v>1.882111198428719E-4</v>
      </c>
      <c r="FB488" s="240">
        <f t="shared" ca="1" si="1007"/>
        <v>-1.9667215346080873E-4</v>
      </c>
      <c r="FC488" s="240">
        <f t="shared" ca="1" si="1008"/>
        <v>2.0501471912756574E-4</v>
      </c>
      <c r="FD488" s="240">
        <f t="shared" ca="1" si="1009"/>
        <v>-2.1323379159349519E-4</v>
      </c>
      <c r="FE488" s="240">
        <f t="shared" ca="1" si="1010"/>
        <v>2.2132441999671271E-4</v>
      </c>
      <c r="FF488" s="240">
        <f t="shared" ca="1" si="1011"/>
        <v>-2.2928173084515871E-4</v>
      </c>
      <c r="FG488" s="240">
        <f t="shared" ca="1" si="1012"/>
        <v>2.3710093095235794E-4</v>
      </c>
      <c r="FH488" s="240">
        <f t="shared" ca="1" si="1013"/>
        <v>-2.4477731032450844E-4</v>
      </c>
      <c r="FI488" s="240">
        <f t="shared" ca="1" si="1014"/>
        <v>2.5230624499775027E-4</v>
      </c>
      <c r="FJ488" s="240">
        <f t="shared" ca="1" si="1015"/>
        <v>-2.5968319982332632E-4</v>
      </c>
      <c r="FK488" s="240">
        <f t="shared" ca="1" si="1016"/>
        <v>2.6690373119952603E-4</v>
      </c>
      <c r="FL488" s="240">
        <f t="shared" ca="1" si="1017"/>
        <v>-2.7396348974822408E-4</v>
      </c>
      <c r="FM488" s="240">
        <f t="shared" ca="1" si="1018"/>
        <v>2.8085822293483638E-4</v>
      </c>
      <c r="FN488" s="240">
        <f t="shared" ca="1" si="1019"/>
        <v>-2.8758377762993386E-4</v>
      </c>
      <c r="FO488" s="240">
        <f t="shared" ca="1" si="1020"/>
        <v>2.9413610261083678E-4</v>
      </c>
      <c r="FP488" s="240">
        <f t="shared" ca="1" si="1021"/>
        <v>-3.0051125100196931E-4</v>
      </c>
      <c r="FQ488" s="240">
        <f t="shared" ca="1" si="1022"/>
        <v>3.0670538265233809E-4</v>
      </c>
      <c r="FR488" s="240">
        <f t="shared" ca="1" si="1023"/>
        <v>-3.1271476644865044E-4</v>
      </c>
      <c r="FS488" s="240">
        <f t="shared" ca="1" si="1024"/>
        <v>3.185357825628394E-4</v>
      </c>
      <c r="FT488" s="240">
        <f t="shared" ca="1" si="1025"/>
        <v>-3.2416492463240563E-4</v>
      </c>
      <c r="FU488" s="240">
        <f t="shared" ca="1" si="1026"/>
        <v>3.2959880187268101E-4</v>
      </c>
      <c r="FV488" s="240">
        <f t="shared" ca="1" si="1027"/>
        <v>-3.3483414111920183E-4</v>
      </c>
      <c r="FW488" s="240">
        <f t="shared" ca="1" si="1028"/>
        <v>3.3986778879939076E-4</v>
      </c>
      <c r="FX488" s="240">
        <f t="shared" ca="1" si="1029"/>
        <v>-3.4469671283205876E-4</v>
      </c>
      <c r="FY488" s="240">
        <f t="shared" ca="1" si="1030"/>
        <v>3.4931800445395749E-4</v>
      </c>
      <c r="FZ488" s="240">
        <f t="shared" ca="1" si="1031"/>
        <v>-3.5372887997181513E-4</v>
      </c>
      <c r="GA488" s="240">
        <f t="shared" ca="1" si="1032"/>
        <v>3.5792668243917207E-4</v>
      </c>
      <c r="GB488" s="240">
        <f t="shared" ca="1" si="1033"/>
        <v>-3.6190888325674886E-4</v>
      </c>
      <c r="GC488" s="240">
        <f t="shared" ca="1" si="1034"/>
        <v>3.6567308369569708E-4</v>
      </c>
      <c r="GD488" s="240">
        <f t="shared" ca="1" si="1035"/>
        <v>-3.6921701634242484E-4</v>
      </c>
      <c r="GE488" s="240">
        <f t="shared" ca="1" si="1036"/>
        <v>3.7253854646443686E-4</v>
      </c>
      <c r="GF488" s="240">
        <f t="shared" ca="1" si="1037"/>
        <v>-3.7563567329615671E-4</v>
      </c>
      <c r="GG488" s="240">
        <f t="shared" ca="1" si="1038"/>
        <v>3.7850653124420609E-4</v>
      </c>
      <c r="GH488" s="240">
        <f t="shared" ca="1" si="1039"/>
        <v>-3.8114939101110528E-4</v>
      </c>
      <c r="GI488" s="240">
        <f t="shared" ca="1" si="1040"/>
        <v>3.8356266063696429E-4</v>
      </c>
      <c r="GJ488" s="240">
        <f t="shared" ca="1" si="1041"/>
        <v>-3.8574488645837609E-4</v>
      </c>
      <c r="GK488" s="240">
        <f t="shared" ca="1" si="1042"/>
        <v>3.876947539841163E-4</v>
      </c>
      <c r="GL488" s="240">
        <f t="shared" ca="1" si="1043"/>
        <v>-3.894110886868976E-4</v>
      </c>
      <c r="GM488" s="240">
        <f t="shared" ca="1" si="1044"/>
        <v>3.9089285671087932E-4</v>
      </c>
      <c r="GN488" s="240">
        <f t="shared" ca="1" si="1045"/>
        <v>-3.9213916549439689E-4</v>
      </c>
      <c r="GO488" s="240">
        <f t="shared" ca="1" si="1046"/>
        <v>3.9314926430764904E-4</v>
      </c>
      <c r="GP488" s="240">
        <f t="shared" ca="1" si="1047"/>
        <v>-3.9392254470488374E-4</v>
      </c>
      <c r="GQ488" s="240">
        <f t="shared" ca="1" si="1048"/>
        <v>3.9445854089089732E-4</v>
      </c>
      <c r="GR488" s="240">
        <f t="shared" ca="1" si="1049"/>
        <v>-3.9475693000163366E-4</v>
      </c>
      <c r="GS488" s="240">
        <f t="shared" ca="1" si="1050"/>
        <v>3.9481753229864993E-4</v>
      </c>
      <c r="GT488" s="240">
        <f t="shared" ca="1" si="1051"/>
        <v>-3.9464031127738714E-4</v>
      </c>
      <c r="GU488" s="240">
        <f t="shared" ca="1" si="1052"/>
        <v>3.9422537368916338E-4</v>
      </c>
      <c r="GV488" s="240">
        <f t="shared" ca="1" si="1053"/>
        <v>-3.9357296947686605E-4</v>
      </c>
      <c r="GW488" s="240">
        <f t="shared" ca="1" si="1054"/>
        <v>3.9268349162439767E-4</v>
      </c>
      <c r="GX488" s="240">
        <f t="shared" ca="1" si="1055"/>
        <v>-3.9155747591995091E-4</v>
      </c>
      <c r="GY488" s="240">
        <f t="shared" ca="1" si="1056"/>
        <v>3.9019560063329237E-4</v>
      </c>
      <c r="GZ488" s="240">
        <f t="shared" ca="1" si="1057"/>
        <v>-3.8859868610716623E-4</v>
      </c>
      <c r="HA488" s="240">
        <f t="shared" ca="1" si="1058"/>
        <v>3.8676769426317038E-4</v>
      </c>
      <c r="HB488" s="240">
        <f t="shared" ca="1" si="1059"/>
        <v>-3.847037280223165E-4</v>
      </c>
      <c r="HC488" s="240">
        <f t="shared" ca="1" si="1060"/>
        <v>3.8240803064071055E-4</v>
      </c>
      <c r="HD488" s="240">
        <f t="shared" ca="1" si="1061"/>
        <v>-3.7988198496060439E-4</v>
      </c>
      <c r="HE488" s="240">
        <f t="shared" ca="1" si="1062"/>
        <v>3.771271125774608E-4</v>
      </c>
      <c r="HF488" s="240">
        <f t="shared" ca="1" si="1063"/>
        <v>-3.7414507292337783E-4</v>
      </c>
      <c r="HG488" s="240">
        <f t="shared" ca="1" si="1064"/>
        <v>3.7093766226756501E-4</v>
      </c>
      <c r="HH488" s="240">
        <f t="shared" ca="1" si="1065"/>
        <v>-3.6750681263425538E-4</v>
      </c>
      <c r="HI488" s="240">
        <f t="shared" ca="1" si="1066"/>
        <v>3.6385459063898015E-4</v>
      </c>
      <c r="HJ488" s="240">
        <f t="shared" ca="1" si="1067"/>
        <v>-3.5998319624368555E-4</v>
      </c>
      <c r="HK488" s="240">
        <f t="shared" ca="1" si="1068"/>
        <v>3.5589496143163048E-4</v>
      </c>
      <c r="HL488" s="240">
        <f t="shared" ca="1" si="1069"/>
        <v>-3.5159234880257918E-4</v>
      </c>
      <c r="HM488" s="240">
        <f t="shared" ca="1" si="1070"/>
        <v>3.4707795008949449E-4</v>
      </c>
      <c r="HN488" s="240">
        <f t="shared" ca="1" si="1071"/>
        <v>-3.4235448459733449E-4</v>
      </c>
      <c r="HO488" s="240">
        <f t="shared" ca="1" si="1072"/>
        <v>3.3742479756513369E-4</v>
      </c>
      <c r="HP488" s="240">
        <f t="shared" ca="1" si="1073"/>
        <v>-3.322918584520059E-4</v>
      </c>
      <c r="HQ488" s="240">
        <f t="shared" ca="1" si="1074"/>
        <v>3.2695875914854006E-4</v>
      </c>
      <c r="HR488" s="240">
        <f t="shared" ca="1" si="1075"/>
        <v>-3.2142871211431301E-4</v>
      </c>
      <c r="HS488" s="240">
        <f t="shared" ca="1" si="1076"/>
        <v>3.1570504844292757E-4</v>
      </c>
      <c r="HT488" s="240">
        <f t="shared" ca="1" si="1077"/>
        <v>-3.097912158553327E-4</v>
      </c>
      <c r="HU488" s="240">
        <f t="shared" ca="1" si="1078"/>
        <v>3.0369077662314672E-4</v>
      </c>
      <c r="HV488" s="240">
        <f t="shared" ca="1" si="1079"/>
        <v>-2.9740740542282343E-4</v>
      </c>
      <c r="HW488" s="240">
        <f t="shared" ca="1" si="1080"/>
        <v>2.9094488712228162E-4</v>
      </c>
      <c r="HX488" s="240">
        <f t="shared" ca="1" si="1081"/>
        <v>-2.8430711450086796E-4</v>
      </c>
      <c r="HY488" s="240">
        <f t="shared" ca="1" si="1082"/>
        <v>2.7749808590457506E-4</v>
      </c>
      <c r="HZ488" s="240">
        <f t="shared" ca="1" si="1083"/>
        <v>-2.7052190283768669E-4</v>
      </c>
      <c r="IA488" s="240">
        <f t="shared" ca="1" si="1084"/>
        <v>2.6338276749199476E-4</v>
      </c>
      <c r="IB488" s="240">
        <f t="shared" ca="1" si="1085"/>
        <v>-2.5608498021568196E-4</v>
      </c>
      <c r="IC488" s="240">
        <f t="shared" ca="1" si="1086"/>
        <v>2.4863293692288697E-4</v>
      </c>
      <c r="ID488" s="240">
        <f t="shared" ca="1" si="1087"/>
        <v>-2.4103112644590843E-4</v>
      </c>
      <c r="IE488" s="240">
        <f t="shared" ca="1" si="1088"/>
        <v>3.0783375790545593E-4</v>
      </c>
      <c r="IF488" s="240">
        <f t="shared" ca="1" si="1089"/>
        <v>-2.2539660758072905E-4</v>
      </c>
      <c r="IG488" s="240">
        <f t="shared" ca="1" si="1090"/>
        <v>2.1737331684204268E-4</v>
      </c>
      <c r="IH488" s="240">
        <f t="shared" ca="1" si="1091"/>
        <v>-2.0921908854543972E-4</v>
      </c>
      <c r="II488" s="240">
        <f t="shared" ca="1" si="1092"/>
        <v>2.0093883449310291E-4</v>
      </c>
      <c r="IJ488" s="240">
        <f t="shared" ca="1" si="1093"/>
        <v>-1.9253754240045466E-4</v>
      </c>
      <c r="IK488" s="240">
        <f t="shared" ca="1" si="1094"/>
        <v>1.8402027289166742E-4</v>
      </c>
      <c r="IL488" s="240">
        <f t="shared" ca="1" si="1095"/>
        <v>-1.7539215645149086E-4</v>
      </c>
      <c r="IM488" s="240">
        <f t="shared" ca="1" si="1096"/>
        <v>1.6665839033460335E-4</v>
      </c>
      <c r="IN488" s="240">
        <f t="shared" ca="1" si="1097"/>
        <v>-1.5782423543513708E-4</v>
      </c>
      <c r="IO488" s="240">
        <f t="shared" ca="1" si="1098"/>
        <v>1.4889501311763167E-4</v>
      </c>
      <c r="IP488" s="240">
        <f t="shared" ca="1" si="1099"/>
        <v>-1.3987610201180866E-4</v>
      </c>
      <c r="IQ488" s="240">
        <f t="shared" ca="1" si="1100"/>
        <v>1.3077293477243827E-4</v>
      </c>
      <c r="IR488" s="240">
        <f t="shared" ca="1" si="1101"/>
        <v>-1.2159099480707617E-4</v>
      </c>
      <c r="IS488" s="240">
        <f t="shared" ca="1" si="1102"/>
        <v>1.1233581297297956E-4</v>
      </c>
      <c r="IT488" s="240">
        <f t="shared" ca="1" si="1103"/>
        <v>-1.0301296424569748E-4</v>
      </c>
      <c r="IU488" s="240">
        <f t="shared" ca="1" si="1104"/>
        <v>9.3628064360656797E-5</v>
      </c>
      <c r="IV488" s="240">
        <f t="shared" ca="1" si="1105"/>
        <v>-8.418676643062419E-5</v>
      </c>
      <c r="IW488" s="240">
        <f t="shared" ca="1" si="1106"/>
        <v>7.4694757540395796E-5</v>
      </c>
      <c r="IX488" s="240">
        <f t="shared" ca="1" si="1107"/>
        <v>-6.515775532128589E-5</v>
      </c>
      <c r="IY488" s="240">
        <f t="shared" ca="1" si="1108"/>
        <v>5.5581504506775957E-5</v>
      </c>
      <c r="IZ488" s="240">
        <f t="shared" ca="1" si="1109"/>
        <v>-4.597177347227753E-5</v>
      </c>
      <c r="JA488" s="240">
        <f t="shared" ca="1" si="1110"/>
        <v>3.6334350760390102E-5</v>
      </c>
      <c r="JB488" s="240">
        <f t="shared" ca="1" si="1111"/>
        <v>-2.6675041594278136E-5</v>
      </c>
    </row>
    <row r="489" spans="2:262">
      <c r="B489" s="248">
        <v>128</v>
      </c>
      <c r="C489" s="247">
        <f t="shared" si="1112"/>
        <v>2.5000000000000018E-3</v>
      </c>
      <c r="D489" s="244">
        <f t="shared" ca="1" si="855"/>
        <v>79.712130349833146</v>
      </c>
      <c r="E489" s="243">
        <f ca="1">ED361</f>
        <v>-0.287869650166859</v>
      </c>
      <c r="F489" s="242">
        <v>128</v>
      </c>
      <c r="G489" s="240">
        <f t="shared" ca="1" si="856"/>
        <v>1.741545120028634E-5</v>
      </c>
      <c r="H489" s="240">
        <f t="shared" ca="1" si="857"/>
        <v>-1.7415451200286296E-5</v>
      </c>
      <c r="I489" s="240">
        <f t="shared" ca="1" si="858"/>
        <v>1.7415451200286255E-5</v>
      </c>
      <c r="J489" s="240">
        <f t="shared" ca="1" si="859"/>
        <v>-1.7415451200286211E-5</v>
      </c>
      <c r="K489" s="240">
        <f t="shared" ca="1" si="860"/>
        <v>1.741545120028617E-5</v>
      </c>
      <c r="L489" s="240">
        <f t="shared" ca="1" si="861"/>
        <v>-1.7415451200286126E-5</v>
      </c>
      <c r="M489" s="240">
        <f t="shared" ca="1" si="862"/>
        <v>1.7415451200286086E-5</v>
      </c>
      <c r="N489" s="240">
        <f t="shared" ca="1" si="863"/>
        <v>-1.7415451200286042E-5</v>
      </c>
      <c r="O489" s="240">
        <f t="shared" ca="1" si="864"/>
        <v>1.7415451200286001E-5</v>
      </c>
      <c r="P489" s="240">
        <f t="shared" ca="1" si="865"/>
        <v>-1.7415451200285957E-5</v>
      </c>
      <c r="Q489" s="240">
        <f t="shared" ca="1" si="866"/>
        <v>1.741545120028469E-5</v>
      </c>
      <c r="R489" s="240">
        <f t="shared" ca="1" si="867"/>
        <v>-1.7415451200285872E-5</v>
      </c>
      <c r="S489" s="240">
        <f t="shared" ca="1" si="868"/>
        <v>1.7415451200287055E-5</v>
      </c>
      <c r="T489" s="240">
        <f t="shared" ca="1" si="869"/>
        <v>-1.7415451200285788E-5</v>
      </c>
      <c r="U489" s="241">
        <f t="shared" ca="1" si="870"/>
        <v>1.741545120028452E-5</v>
      </c>
      <c r="V489" s="240">
        <f t="shared" ca="1" si="871"/>
        <v>-1.7415451200285703E-5</v>
      </c>
      <c r="W489" s="240">
        <f t="shared" ca="1" si="872"/>
        <v>1.7415451200286889E-5</v>
      </c>
      <c r="X489" s="240">
        <f t="shared" ca="1" si="873"/>
        <v>-1.7415451200285622E-5</v>
      </c>
      <c r="Y489" s="240">
        <f t="shared" ca="1" si="874"/>
        <v>1.7415451200284351E-5</v>
      </c>
      <c r="Z489" s="240">
        <f t="shared" ca="1" si="875"/>
        <v>-1.7415451200285537E-5</v>
      </c>
      <c r="AA489" s="240">
        <f t="shared" ca="1" si="876"/>
        <v>1.7415451200286719E-5</v>
      </c>
      <c r="AB489" s="240">
        <f t="shared" ca="1" si="877"/>
        <v>-1.7415451200282999E-5</v>
      </c>
      <c r="AC489" s="240">
        <f t="shared" ca="1" si="878"/>
        <v>1.7415451200284185E-5</v>
      </c>
      <c r="AD489" s="240">
        <f t="shared" ca="1" si="879"/>
        <v>-1.7415451200285367E-5</v>
      </c>
      <c r="AE489" s="240">
        <f t="shared" ca="1" si="880"/>
        <v>1.741545120028655E-5</v>
      </c>
      <c r="AF489" s="240">
        <f t="shared" ca="1" si="881"/>
        <v>-1.7415451200287732E-5</v>
      </c>
      <c r="AG489" s="240">
        <f t="shared" ca="1" si="882"/>
        <v>1.7415451200284016E-5</v>
      </c>
      <c r="AH489" s="240">
        <f t="shared" ca="1" si="883"/>
        <v>-1.7415451200285198E-5</v>
      </c>
      <c r="AI489" s="240">
        <f t="shared" ca="1" si="884"/>
        <v>1.7415451200286381E-5</v>
      </c>
      <c r="AJ489" s="240">
        <f t="shared" ca="1" si="885"/>
        <v>-1.7415451200282664E-5</v>
      </c>
      <c r="AK489" s="240">
        <f t="shared" ca="1" si="886"/>
        <v>1.7415451200283846E-5</v>
      </c>
      <c r="AL489" s="240">
        <f t="shared" ca="1" si="887"/>
        <v>-1.7415451200285029E-5</v>
      </c>
      <c r="AM489" s="240">
        <f t="shared" ca="1" si="888"/>
        <v>1.7415451200286211E-5</v>
      </c>
      <c r="AN489" s="240">
        <f t="shared" ca="1" si="889"/>
        <v>-1.7415451200287394E-5</v>
      </c>
      <c r="AO489" s="240">
        <f t="shared" ca="1" si="890"/>
        <v>1.7415451200283677E-5</v>
      </c>
      <c r="AP489" s="240">
        <f t="shared" ca="1" si="891"/>
        <v>-1.7415451200284859E-5</v>
      </c>
      <c r="AQ489" s="240">
        <f t="shared" ca="1" si="892"/>
        <v>1.7415451200286042E-5</v>
      </c>
      <c r="AR489" s="240">
        <f t="shared" ca="1" si="893"/>
        <v>-1.7415451200282325E-5</v>
      </c>
      <c r="AS489" s="240">
        <f t="shared" ca="1" si="894"/>
        <v>1.7415451200283507E-5</v>
      </c>
      <c r="AT489" s="240">
        <f t="shared" ca="1" si="895"/>
        <v>-1.741545120028469E-5</v>
      </c>
      <c r="AU489" s="240">
        <f t="shared" ca="1" si="896"/>
        <v>1.7415451200280973E-5</v>
      </c>
      <c r="AV489" s="240">
        <f t="shared" ca="1" si="897"/>
        <v>-1.7415451200287055E-5</v>
      </c>
      <c r="AW489" s="240">
        <f t="shared" ca="1" si="898"/>
        <v>1.7415451200283338E-5</v>
      </c>
      <c r="AX489" s="240">
        <f t="shared" ca="1" si="899"/>
        <v>-1.7415451200279621E-5</v>
      </c>
      <c r="AY489" s="240">
        <f t="shared" ca="1" si="900"/>
        <v>1.7415451200285703E-5</v>
      </c>
      <c r="AZ489" s="240">
        <f t="shared" ca="1" si="901"/>
        <v>-1.7415451200281986E-5</v>
      </c>
      <c r="BA489" s="240">
        <f t="shared" ca="1" si="902"/>
        <v>1.7415451200288071E-5</v>
      </c>
      <c r="BB489" s="240">
        <f t="shared" ca="1" si="903"/>
        <v>-1.7415451200284351E-5</v>
      </c>
      <c r="BC489" s="240">
        <f t="shared" ca="1" si="904"/>
        <v>1.7415451200280634E-5</v>
      </c>
      <c r="BD489" s="240">
        <f t="shared" ca="1" si="905"/>
        <v>-1.7415451200286719E-5</v>
      </c>
      <c r="BE489" s="240">
        <f t="shared" ca="1" si="906"/>
        <v>1.7415451200282999E-5</v>
      </c>
      <c r="BF489" s="240">
        <f t="shared" ca="1" si="907"/>
        <v>-1.7415451200289084E-5</v>
      </c>
      <c r="BG489" s="240">
        <f t="shared" ca="1" si="908"/>
        <v>1.7415451200285367E-5</v>
      </c>
      <c r="BH489" s="240">
        <f t="shared" ca="1" si="909"/>
        <v>-1.7415451200281647E-5</v>
      </c>
      <c r="BI489" s="240">
        <f t="shared" ca="1" si="910"/>
        <v>1.7415451200287732E-5</v>
      </c>
      <c r="BJ489" s="240">
        <f t="shared" ca="1" si="911"/>
        <v>-1.7415451200284016E-5</v>
      </c>
      <c r="BK489" s="240">
        <f t="shared" ca="1" si="912"/>
        <v>1.7415451200280295E-5</v>
      </c>
      <c r="BL489" s="240">
        <f t="shared" ca="1" si="913"/>
        <v>-1.7415451200286381E-5</v>
      </c>
      <c r="BM489" s="240">
        <f t="shared" ca="1" si="914"/>
        <v>1.7415451200282664E-5</v>
      </c>
      <c r="BN489" s="240">
        <f t="shared" ca="1" si="915"/>
        <v>-1.7415451200278944E-5</v>
      </c>
      <c r="BO489" s="240">
        <f t="shared" ca="1" si="916"/>
        <v>1.7415451200285029E-5</v>
      </c>
      <c r="BP489" s="240">
        <f t="shared" ca="1" si="917"/>
        <v>-1.7415451200281312E-5</v>
      </c>
      <c r="BQ489" s="240">
        <f t="shared" ca="1" si="918"/>
        <v>1.7415451200287394E-5</v>
      </c>
      <c r="BR489" s="240">
        <f t="shared" ca="1" si="919"/>
        <v>-1.7415451200283677E-5</v>
      </c>
      <c r="BS489" s="240">
        <f t="shared" ca="1" si="920"/>
        <v>1.741545120027996E-5</v>
      </c>
      <c r="BT489" s="240">
        <f t="shared" ca="1" si="921"/>
        <v>-1.7415451200286042E-5</v>
      </c>
      <c r="BU489" s="240">
        <f t="shared" ca="1" si="922"/>
        <v>1.7415451200282325E-5</v>
      </c>
      <c r="BV489" s="240">
        <f t="shared" ca="1" si="923"/>
        <v>-1.7415451200288407E-5</v>
      </c>
      <c r="BW489" s="240">
        <f t="shared" ca="1" si="924"/>
        <v>1.741545120028469E-5</v>
      </c>
      <c r="BX489" s="240">
        <f t="shared" ca="1" si="925"/>
        <v>-1.7415451200280973E-5</v>
      </c>
      <c r="BY489" s="240">
        <f t="shared" ca="1" si="926"/>
        <v>1.7415451200287055E-5</v>
      </c>
      <c r="BZ489" s="240">
        <f t="shared" ca="1" si="927"/>
        <v>-1.7415451200283338E-5</v>
      </c>
      <c r="CA489" s="240">
        <f t="shared" ca="1" si="928"/>
        <v>1.7415451200279621E-5</v>
      </c>
      <c r="CB489" s="240">
        <f t="shared" ca="1" si="929"/>
        <v>-1.7415451200285703E-5</v>
      </c>
      <c r="CC489" s="240">
        <f t="shared" ca="1" si="930"/>
        <v>1.7415451200281986E-5</v>
      </c>
      <c r="CD489" s="240">
        <f t="shared" ca="1" si="931"/>
        <v>-1.7415451200278269E-5</v>
      </c>
      <c r="CE489" s="240">
        <f t="shared" ca="1" si="932"/>
        <v>1.7415451200284351E-5</v>
      </c>
      <c r="CF489" s="240">
        <f t="shared" ca="1" si="933"/>
        <v>-1.7415451200280634E-5</v>
      </c>
      <c r="CG489" s="240">
        <f t="shared" ca="1" si="934"/>
        <v>1.7415451200286719E-5</v>
      </c>
      <c r="CH489" s="240">
        <f t="shared" ca="1" si="935"/>
        <v>-1.7415451200282999E-5</v>
      </c>
      <c r="CI489" s="240">
        <f t="shared" ca="1" si="936"/>
        <v>1.7415451200279282E-5</v>
      </c>
      <c r="CJ489" s="240">
        <f t="shared" ca="1" si="937"/>
        <v>-1.7415451200275566E-5</v>
      </c>
      <c r="CK489" s="240">
        <f t="shared" ca="1" si="938"/>
        <v>1.7415451200291449E-5</v>
      </c>
      <c r="CL489" s="240">
        <f t="shared" ca="1" si="939"/>
        <v>-1.7415451200287732E-5</v>
      </c>
      <c r="CM489" s="240">
        <f t="shared" ca="1" si="940"/>
        <v>1.7415451200284016E-5</v>
      </c>
      <c r="CN489" s="240">
        <f t="shared" ca="1" si="941"/>
        <v>-1.7415451200280295E-5</v>
      </c>
      <c r="CO489" s="240">
        <f t="shared" ca="1" si="942"/>
        <v>1.7415451200276579E-5</v>
      </c>
      <c r="CP489" s="240">
        <f t="shared" ca="1" si="943"/>
        <v>-1.7415451200272862E-5</v>
      </c>
      <c r="CQ489" s="240">
        <f t="shared" ca="1" si="944"/>
        <v>1.7415451200288745E-5</v>
      </c>
      <c r="CR489" s="240">
        <f t="shared" ca="1" si="945"/>
        <v>-1.7415451200285029E-5</v>
      </c>
      <c r="CS489" s="240">
        <f t="shared" ca="1" si="946"/>
        <v>1.7415451200281312E-5</v>
      </c>
      <c r="CT489" s="240">
        <f t="shared" ca="1" si="947"/>
        <v>-1.7415451200277592E-5</v>
      </c>
      <c r="CU489" s="240">
        <f t="shared" ca="1" si="948"/>
        <v>1.7415451200273875E-5</v>
      </c>
      <c r="CV489" s="240">
        <f t="shared" ca="1" si="949"/>
        <v>-1.7415451200289758E-5</v>
      </c>
      <c r="CW489" s="240">
        <f t="shared" ca="1" si="950"/>
        <v>1.7415451200286042E-5</v>
      </c>
      <c r="CX489" s="240">
        <f t="shared" ca="1" si="951"/>
        <v>-1.7415451200282325E-5</v>
      </c>
      <c r="CY489" s="240">
        <f t="shared" ca="1" si="952"/>
        <v>1.7415451200278608E-5</v>
      </c>
      <c r="CZ489" s="240">
        <f t="shared" ca="1" si="953"/>
        <v>-1.7415451200274888E-5</v>
      </c>
      <c r="DA489" s="240">
        <f t="shared" ca="1" si="954"/>
        <v>1.7415451200290775E-5</v>
      </c>
      <c r="DB489" s="240">
        <f t="shared" ca="1" si="955"/>
        <v>-1.7415451200287055E-5</v>
      </c>
      <c r="DC489" s="240">
        <f t="shared" ca="1" si="956"/>
        <v>1.7415451200283338E-5</v>
      </c>
      <c r="DD489" s="240">
        <f t="shared" ca="1" si="957"/>
        <v>-1.7415451200279621E-5</v>
      </c>
      <c r="DE489" s="240">
        <f t="shared" ca="1" si="958"/>
        <v>1.7415451200275904E-5</v>
      </c>
      <c r="DF489" s="240">
        <f t="shared" ca="1" si="959"/>
        <v>-1.7415451200291788E-5</v>
      </c>
      <c r="DG489" s="240">
        <f t="shared" ca="1" si="960"/>
        <v>1.7415451200288071E-5</v>
      </c>
      <c r="DH489" s="240">
        <f t="shared" ca="1" si="961"/>
        <v>-1.7415451200284351E-5</v>
      </c>
      <c r="DI489" s="240">
        <f t="shared" ca="1" si="962"/>
        <v>1.7415451200280634E-5</v>
      </c>
      <c r="DJ489" s="240">
        <f t="shared" ca="1" si="963"/>
        <v>-1.7415451200276917E-5</v>
      </c>
      <c r="DK489" s="240">
        <f t="shared" ca="1" si="964"/>
        <v>1.7415451200273197E-5</v>
      </c>
      <c r="DL489" s="240">
        <f t="shared" ca="1" si="965"/>
        <v>-1.7415451200289084E-5</v>
      </c>
      <c r="DM489" s="240">
        <f t="shared" ca="1" si="966"/>
        <v>1.7415451200285367E-5</v>
      </c>
      <c r="DN489" s="240">
        <f t="shared" ca="1" si="967"/>
        <v>-1.7415451200281647E-5</v>
      </c>
      <c r="DO489" s="240">
        <f t="shared" ca="1" si="968"/>
        <v>1.7415451200277931E-5</v>
      </c>
      <c r="DP489" s="240">
        <f t="shared" ca="1" si="969"/>
        <v>-1.7415451200274214E-5</v>
      </c>
      <c r="DQ489" s="240">
        <f t="shared" ca="1" si="970"/>
        <v>1.7415451200290097E-5</v>
      </c>
      <c r="DR489" s="240">
        <f t="shared" ca="1" si="971"/>
        <v>-1.7415451200286381E-5</v>
      </c>
      <c r="DS489" s="240">
        <f t="shared" ca="1" si="972"/>
        <v>1.7415451200282664E-5</v>
      </c>
      <c r="DT489" s="240">
        <f t="shared" ca="1" si="973"/>
        <v>-1.7415451200278944E-5</v>
      </c>
      <c r="DU489" s="240">
        <f t="shared" ca="1" si="974"/>
        <v>1.7415451200275227E-5</v>
      </c>
      <c r="DV489" s="240">
        <f t="shared" ca="1" si="975"/>
        <v>-1.741545120027151E-5</v>
      </c>
      <c r="DW489" s="240">
        <f t="shared" ca="1" si="976"/>
        <v>1.7415451200287394E-5</v>
      </c>
      <c r="DX489" s="240">
        <f t="shared" ca="1" si="977"/>
        <v>-1.7415451200283677E-5</v>
      </c>
      <c r="DY489" s="240">
        <f t="shared" ca="1" si="978"/>
        <v>1.741545120027996E-5</v>
      </c>
      <c r="DZ489" s="240">
        <f t="shared" ca="1" si="979"/>
        <v>-1.741545120027624E-5</v>
      </c>
      <c r="EA489" s="240">
        <f t="shared" ca="1" si="980"/>
        <v>1.7415451200272523E-5</v>
      </c>
      <c r="EB489" s="240">
        <f t="shared" ca="1" si="981"/>
        <v>-1.7415451200288407E-5</v>
      </c>
      <c r="EC489" s="240">
        <f t="shared" ca="1" si="982"/>
        <v>1.741545120028469E-5</v>
      </c>
      <c r="ED489" s="240">
        <f t="shared" ca="1" si="983"/>
        <v>-1.7415451200280973E-5</v>
      </c>
      <c r="EE489" s="240">
        <f t="shared" ca="1" si="984"/>
        <v>1.7415451200277256E-5</v>
      </c>
      <c r="EF489" s="240">
        <f t="shared" ca="1" si="985"/>
        <v>-1.7415451200273536E-5</v>
      </c>
      <c r="EG489" s="240">
        <f t="shared" ca="1" si="986"/>
        <v>1.7415451200289423E-5</v>
      </c>
      <c r="EH489" s="240">
        <f t="shared" ca="1" si="987"/>
        <v>-1.7415451200285703E-5</v>
      </c>
      <c r="EI489" s="240">
        <f t="shared" ca="1" si="988"/>
        <v>1.7415451200281986E-5</v>
      </c>
      <c r="EJ489" s="240">
        <f t="shared" ca="1" si="989"/>
        <v>-1.7415451200278269E-5</v>
      </c>
      <c r="EK489" s="240">
        <f t="shared" ca="1" si="990"/>
        <v>1.7415451200274549E-5</v>
      </c>
      <c r="EL489" s="240">
        <f t="shared" ca="1" si="991"/>
        <v>-1.7415451200290436E-5</v>
      </c>
      <c r="EM489" s="240">
        <f t="shared" ca="1" si="992"/>
        <v>1.7415451200286719E-5</v>
      </c>
      <c r="EN489" s="240">
        <f t="shared" ca="1" si="993"/>
        <v>-1.7415451200282999E-5</v>
      </c>
      <c r="EO489" s="240">
        <f t="shared" ca="1" si="994"/>
        <v>1.7415451200279282E-5</v>
      </c>
      <c r="EP489" s="240">
        <f t="shared" ca="1" si="995"/>
        <v>-1.7415451200275566E-5</v>
      </c>
      <c r="EQ489" s="240">
        <f t="shared" ca="1" si="996"/>
        <v>1.7415451200271845E-5</v>
      </c>
      <c r="ER489" s="240">
        <f t="shared" ca="1" si="997"/>
        <v>-1.7415451200287732E-5</v>
      </c>
      <c r="ES489" s="240">
        <f t="shared" ca="1" si="998"/>
        <v>1.7415451200284016E-5</v>
      </c>
      <c r="ET489" s="240">
        <f t="shared" ca="1" si="999"/>
        <v>-1.7415451200280295E-5</v>
      </c>
      <c r="EU489" s="240">
        <f t="shared" ca="1" si="1000"/>
        <v>1.7415451200276579E-5</v>
      </c>
      <c r="EV489" s="240">
        <f t="shared" ca="1" si="1001"/>
        <v>-1.7415451200272862E-5</v>
      </c>
      <c r="EW489" s="240">
        <f t="shared" ca="1" si="1002"/>
        <v>1.7415451200288745E-5</v>
      </c>
      <c r="EX489" s="240">
        <f t="shared" ca="1" si="1003"/>
        <v>-1.7415451200285029E-5</v>
      </c>
      <c r="EY489" s="240">
        <f t="shared" ca="1" si="1004"/>
        <v>1.7415451200281312E-5</v>
      </c>
      <c r="EZ489" s="240">
        <f t="shared" ca="1" si="1005"/>
        <v>-1.7415451200277592E-5</v>
      </c>
      <c r="FA489" s="240">
        <f t="shared" ca="1" si="1006"/>
        <v>1.7415451200273875E-5</v>
      </c>
      <c r="FB489" s="240">
        <f t="shared" ca="1" si="1007"/>
        <v>-1.7415451200270158E-5</v>
      </c>
      <c r="FC489" s="240">
        <f t="shared" ca="1" si="1008"/>
        <v>1.7415451200286042E-5</v>
      </c>
      <c r="FD489" s="240">
        <f t="shared" ca="1" si="1009"/>
        <v>-1.7415451200282325E-5</v>
      </c>
      <c r="FE489" s="240">
        <f t="shared" ca="1" si="1010"/>
        <v>1.7415451200278608E-5</v>
      </c>
      <c r="FF489" s="240">
        <f t="shared" ca="1" si="1011"/>
        <v>-1.7415451200274888E-5</v>
      </c>
      <c r="FG489" s="240">
        <f t="shared" ca="1" si="1012"/>
        <v>1.7415451200271171E-5</v>
      </c>
      <c r="FH489" s="240">
        <f t="shared" ca="1" si="1013"/>
        <v>-1.7415451200287055E-5</v>
      </c>
      <c r="FI489" s="240">
        <f t="shared" ca="1" si="1014"/>
        <v>1.7415451200283338E-5</v>
      </c>
      <c r="FJ489" s="240">
        <f t="shared" ca="1" si="1015"/>
        <v>-1.7415451200279621E-5</v>
      </c>
      <c r="FK489" s="240">
        <f t="shared" ca="1" si="1016"/>
        <v>1.7415451200275901E-5</v>
      </c>
      <c r="FL489" s="240">
        <f t="shared" ca="1" si="1017"/>
        <v>-1.7415451200272184E-5</v>
      </c>
      <c r="FM489" s="240">
        <f t="shared" ca="1" si="1018"/>
        <v>1.7415451200268467E-5</v>
      </c>
      <c r="FN489" s="240">
        <f t="shared" ca="1" si="1019"/>
        <v>-1.7415451200264751E-5</v>
      </c>
      <c r="FO489" s="240">
        <f t="shared" ca="1" si="1020"/>
        <v>1.7415451200261031E-5</v>
      </c>
      <c r="FP489" s="240">
        <f t="shared" ca="1" si="1021"/>
        <v>-1.7415451200296521E-5</v>
      </c>
      <c r="FQ489" s="240">
        <f t="shared" ca="1" si="1022"/>
        <v>1.7415451200292801E-5</v>
      </c>
      <c r="FR489" s="240">
        <f t="shared" ca="1" si="1023"/>
        <v>-1.7415451200289084E-5</v>
      </c>
      <c r="FS489" s="240">
        <f t="shared" ca="1" si="1024"/>
        <v>1.7415451200285367E-5</v>
      </c>
      <c r="FT489" s="240">
        <f t="shared" ca="1" si="1025"/>
        <v>-1.7415451200281647E-5</v>
      </c>
      <c r="FU489" s="240">
        <f t="shared" ca="1" si="1026"/>
        <v>1.7415451200277931E-5</v>
      </c>
      <c r="FV489" s="240">
        <f t="shared" ca="1" si="1027"/>
        <v>-1.7415451200274214E-5</v>
      </c>
      <c r="FW489" s="240">
        <f t="shared" ca="1" si="1028"/>
        <v>1.7415451200270494E-5</v>
      </c>
      <c r="FX489" s="240">
        <f t="shared" ca="1" si="1029"/>
        <v>-1.7415451200266777E-5</v>
      </c>
      <c r="FY489" s="240">
        <f t="shared" ca="1" si="1030"/>
        <v>1.741545120026306E-5</v>
      </c>
      <c r="FZ489" s="240">
        <f t="shared" ca="1" si="1031"/>
        <v>-1.7415451200259343E-5</v>
      </c>
      <c r="GA489" s="240">
        <f t="shared" ca="1" si="1032"/>
        <v>1.7415451200294831E-5</v>
      </c>
      <c r="GB489" s="240">
        <f t="shared" ca="1" si="1033"/>
        <v>-1.741545120029111E-5</v>
      </c>
      <c r="GC489" s="240">
        <f t="shared" ca="1" si="1034"/>
        <v>1.7415451200287394E-5</v>
      </c>
      <c r="GD489" s="240">
        <f t="shared" ca="1" si="1035"/>
        <v>-1.7415451200283677E-5</v>
      </c>
      <c r="GE489" s="240">
        <f t="shared" ca="1" si="1036"/>
        <v>1.741545120027996E-5</v>
      </c>
      <c r="GF489" s="240">
        <f t="shared" ca="1" si="1037"/>
        <v>-1.741545120027624E-5</v>
      </c>
      <c r="GG489" s="240">
        <f t="shared" ca="1" si="1038"/>
        <v>1.7415451200272523E-5</v>
      </c>
      <c r="GH489" s="240">
        <f t="shared" ca="1" si="1039"/>
        <v>-1.7415451200268806E-5</v>
      </c>
      <c r="GI489" s="240">
        <f t="shared" ca="1" si="1040"/>
        <v>1.7415451200265086E-5</v>
      </c>
      <c r="GJ489" s="240">
        <f t="shared" ca="1" si="1041"/>
        <v>-1.7415451200261369E-5</v>
      </c>
      <c r="GK489" s="240">
        <f t="shared" ca="1" si="1042"/>
        <v>1.7415451200296857E-5</v>
      </c>
      <c r="GL489" s="240">
        <f t="shared" ca="1" si="1043"/>
        <v>-1.741545120029314E-5</v>
      </c>
      <c r="GM489" s="240">
        <f t="shared" ca="1" si="1044"/>
        <v>1.7415451200289423E-5</v>
      </c>
      <c r="GN489" s="240">
        <f t="shared" ca="1" si="1045"/>
        <v>-1.7415451200285703E-5</v>
      </c>
      <c r="GO489" s="240">
        <f t="shared" ca="1" si="1046"/>
        <v>1.7415451200281986E-5</v>
      </c>
      <c r="GP489" s="240">
        <f t="shared" ca="1" si="1047"/>
        <v>-1.7415451200278269E-5</v>
      </c>
      <c r="GQ489" s="240">
        <f t="shared" ca="1" si="1048"/>
        <v>1.7415451200274549E-5</v>
      </c>
      <c r="GR489" s="240">
        <f t="shared" ca="1" si="1049"/>
        <v>-1.7415451200270832E-5</v>
      </c>
      <c r="GS489" s="240">
        <f t="shared" ca="1" si="1050"/>
        <v>1.7415451200267116E-5</v>
      </c>
      <c r="GT489" s="240">
        <f t="shared" ca="1" si="1051"/>
        <v>-1.7415451200263399E-5</v>
      </c>
      <c r="GU489" s="240">
        <f t="shared" ca="1" si="1052"/>
        <v>1.7415451200259679E-5</v>
      </c>
      <c r="GV489" s="240">
        <f t="shared" ca="1" si="1053"/>
        <v>-1.7415451200295166E-5</v>
      </c>
      <c r="GW489" s="240">
        <f t="shared" ca="1" si="1054"/>
        <v>1.7415451200291449E-5</v>
      </c>
      <c r="GX489" s="240">
        <f t="shared" ca="1" si="1055"/>
        <v>-1.7415451200287732E-5</v>
      </c>
      <c r="GY489" s="240">
        <f t="shared" ca="1" si="1056"/>
        <v>1.7415451200284016E-5</v>
      </c>
      <c r="GZ489" s="240">
        <f t="shared" ca="1" si="1057"/>
        <v>-1.7415451200280295E-5</v>
      </c>
      <c r="HA489" s="240">
        <f t="shared" ca="1" si="1058"/>
        <v>1.7415451200276579E-5</v>
      </c>
      <c r="HB489" s="240">
        <f t="shared" ca="1" si="1059"/>
        <v>-1.7415451200272862E-5</v>
      </c>
      <c r="HC489" s="240">
        <f t="shared" ca="1" si="1060"/>
        <v>1.7415451200269142E-5</v>
      </c>
      <c r="HD489" s="240">
        <f t="shared" ca="1" si="1061"/>
        <v>-1.7415451200265425E-5</v>
      </c>
      <c r="HE489" s="240">
        <f t="shared" ca="1" si="1062"/>
        <v>1.7415451200261708E-5</v>
      </c>
      <c r="HF489" s="240">
        <f t="shared" ca="1" si="1063"/>
        <v>-1.7415451200297195E-5</v>
      </c>
      <c r="HG489" s="240">
        <f t="shared" ca="1" si="1064"/>
        <v>1.7415451200293479E-5</v>
      </c>
      <c r="HH489" s="240">
        <f t="shared" ca="1" si="1065"/>
        <v>-1.7415451200289758E-5</v>
      </c>
      <c r="HI489" s="240">
        <f t="shared" ca="1" si="1066"/>
        <v>1.7415451200286042E-5</v>
      </c>
      <c r="HJ489" s="240">
        <f t="shared" ca="1" si="1067"/>
        <v>-1.7415451200282325E-5</v>
      </c>
      <c r="HK489" s="240">
        <f t="shared" ca="1" si="1068"/>
        <v>1.7415451200278605E-5</v>
      </c>
      <c r="HL489" s="240">
        <f t="shared" ca="1" si="1069"/>
        <v>-1.7415451200274888E-5</v>
      </c>
      <c r="HM489" s="240">
        <f t="shared" ca="1" si="1070"/>
        <v>1.7415451200271171E-5</v>
      </c>
      <c r="HN489" s="240">
        <f t="shared" ca="1" si="1071"/>
        <v>-1.7415451200267454E-5</v>
      </c>
      <c r="HO489" s="240">
        <f t="shared" ca="1" si="1072"/>
        <v>1.7415451200263734E-5</v>
      </c>
      <c r="HP489" s="240">
        <f t="shared" ca="1" si="1073"/>
        <v>-1.7415451200260017E-5</v>
      </c>
      <c r="HQ489" s="240">
        <f t="shared" ca="1" si="1074"/>
        <v>1.7415451200295505E-5</v>
      </c>
      <c r="HR489" s="240">
        <f t="shared" ca="1" si="1075"/>
        <v>-1.7415451200291788E-5</v>
      </c>
      <c r="HS489" s="240">
        <f t="shared" ca="1" si="1076"/>
        <v>1.7415451200288071E-5</v>
      </c>
      <c r="HT489" s="240">
        <f t="shared" ca="1" si="1077"/>
        <v>-1.7415451200284351E-5</v>
      </c>
      <c r="HU489" s="240">
        <f t="shared" ca="1" si="1078"/>
        <v>1.7415451200280634E-5</v>
      </c>
      <c r="HV489" s="240">
        <f t="shared" ca="1" si="1079"/>
        <v>-1.7415451200276917E-5</v>
      </c>
      <c r="HW489" s="240">
        <f t="shared" ca="1" si="1080"/>
        <v>1.7415451200273197E-5</v>
      </c>
      <c r="HX489" s="240">
        <f t="shared" ca="1" si="1081"/>
        <v>-1.7415451200269481E-5</v>
      </c>
      <c r="HY489" s="240">
        <f t="shared" ca="1" si="1082"/>
        <v>1.7415451200265764E-5</v>
      </c>
      <c r="HZ489" s="240">
        <f t="shared" ca="1" si="1083"/>
        <v>-1.7415451200262047E-5</v>
      </c>
      <c r="IA489" s="240">
        <f t="shared" ca="1" si="1084"/>
        <v>1.7415451200258327E-5</v>
      </c>
      <c r="IB489" s="240">
        <f t="shared" ca="1" si="1085"/>
        <v>-1.7415451200293814E-5</v>
      </c>
      <c r="IC489" s="240">
        <f t="shared" ca="1" si="1086"/>
        <v>1.7415451200290097E-5</v>
      </c>
      <c r="ID489" s="240">
        <f t="shared" ca="1" si="1087"/>
        <v>-1.7415451200286381E-5</v>
      </c>
      <c r="IE489" s="240">
        <f t="shared" ca="1" si="1088"/>
        <v>1.7415451200280634E-5</v>
      </c>
      <c r="IF489" s="240">
        <f t="shared" ca="1" si="1089"/>
        <v>-1.7415451200278944E-5</v>
      </c>
      <c r="IG489" s="240">
        <f t="shared" ca="1" si="1090"/>
        <v>1.7415451200275227E-5</v>
      </c>
      <c r="IH489" s="240">
        <f t="shared" ca="1" si="1091"/>
        <v>-1.741545120027151E-5</v>
      </c>
      <c r="II489" s="240">
        <f t="shared" ca="1" si="1092"/>
        <v>1.741545120026779E-5</v>
      </c>
      <c r="IJ489" s="240">
        <f t="shared" ca="1" si="1093"/>
        <v>-1.7415451200264073E-5</v>
      </c>
      <c r="IK489" s="240">
        <f t="shared" ca="1" si="1094"/>
        <v>1.7415451200260356E-5</v>
      </c>
      <c r="IL489" s="240">
        <f t="shared" ca="1" si="1095"/>
        <v>-1.7415451200256636E-5</v>
      </c>
      <c r="IM489" s="240">
        <f t="shared" ca="1" si="1096"/>
        <v>1.7415451200292127E-5</v>
      </c>
      <c r="IN489" s="240">
        <f t="shared" ca="1" si="1097"/>
        <v>-1.7415451200288407E-5</v>
      </c>
      <c r="IO489" s="240">
        <f t="shared" ca="1" si="1098"/>
        <v>1.741545120028469E-5</v>
      </c>
      <c r="IP489" s="240">
        <f t="shared" ca="1" si="1099"/>
        <v>-1.7415451200280973E-5</v>
      </c>
      <c r="IQ489" s="240">
        <f t="shared" ca="1" si="1100"/>
        <v>1.7415451200277253E-5</v>
      </c>
      <c r="IR489" s="240">
        <f t="shared" ca="1" si="1101"/>
        <v>-1.7415451200273536E-5</v>
      </c>
      <c r="IS489" s="240">
        <f t="shared" ca="1" si="1102"/>
        <v>1.7415451200269819E-5</v>
      </c>
      <c r="IT489" s="240">
        <f t="shared" ca="1" si="1103"/>
        <v>-1.7415451200266103E-5</v>
      </c>
      <c r="IU489" s="240">
        <f t="shared" ca="1" si="1104"/>
        <v>1.7415451200262382E-5</v>
      </c>
      <c r="IV489" s="240">
        <f t="shared" ca="1" si="1105"/>
        <v>-1.7415451200258666E-5</v>
      </c>
      <c r="IW489" s="240">
        <f t="shared" ca="1" si="1106"/>
        <v>1.7415451200294153E-5</v>
      </c>
      <c r="IX489" s="240">
        <f t="shared" ca="1" si="1107"/>
        <v>-1.7415451200290436E-5</v>
      </c>
      <c r="IY489" s="240">
        <f t="shared" ca="1" si="1108"/>
        <v>1.7415451200286719E-5</v>
      </c>
      <c r="IZ489" s="240">
        <f t="shared" ca="1" si="1109"/>
        <v>-1.7415451200282999E-5</v>
      </c>
      <c r="JA489" s="240">
        <f t="shared" ca="1" si="1110"/>
        <v>1.7415451200279282E-5</v>
      </c>
      <c r="JB489" s="240">
        <f t="shared" ca="1" si="1111"/>
        <v>-1.7415451200275566E-5</v>
      </c>
    </row>
    <row r="490" spans="2:262">
      <c r="B490" s="248">
        <v>129</v>
      </c>
      <c r="C490" s="247">
        <f t="shared" si="1112"/>
        <v>2.5195312500000018E-3</v>
      </c>
      <c r="D490" s="244">
        <f t="shared" ref="D490:D553" ca="1" si="1113">Vo_set2+E490</f>
        <v>79.721780543367586</v>
      </c>
      <c r="E490" s="243">
        <f ca="1">EE361</f>
        <v>-0.27821945663242043</v>
      </c>
      <c r="F490" s="242">
        <v>129</v>
      </c>
      <c r="G490" s="240">
        <f t="shared" ref="G490:G553" ca="1" si="1114">2*IMREAL(K229)*COS(2*PI()*B229*1/Nt_load2)-2*IMAGINARY(K229)*SIN(2*PI()*B229*1/Nt_load2)</f>
        <v>3.5940795954383483E-5</v>
      </c>
      <c r="H490" s="240">
        <f t="shared" ref="H490:H553" ca="1" si="1115">2*IMREAL(K229)*COS(2*PI()*B229*2/Nt_load2)-2*IMAGINARY(K229)*SIN(2*PI()*B229*2/Nt_load2)</f>
        <v>-4.542074638666416E-5</v>
      </c>
      <c r="I490" s="240">
        <f t="shared" ref="I490:I553" ca="1" si="1116">2*IMREAL(K229)*COS(2*PI()*B229*3/Nt_load2)-2*IMAGINARY(K229)*SIN(2*PI()*B229*3/Nt_load2)</f>
        <v>5.487333705971296E-5</v>
      </c>
      <c r="J490" s="240">
        <f t="shared" ref="J490:J553" ca="1" si="1117">2*IMREAL(K229)*COS(2*PI()*B229*4/Nt_load2)-2*IMAGINARY(K229)*SIN(2*PI()*B229*4/Nt_load2)</f>
        <v>-6.4292874086362535E-5</v>
      </c>
      <c r="K490" s="240">
        <f t="shared" ref="K490:K553" ca="1" si="1118">2*IMREAL(K229)*COS(2*PI()*B229*5/Nt_load2)-2*IMAGINARY(K229)*SIN(2*PI()*B229*5/Nt_load2)</f>
        <v>7.3673683489727907E-5</v>
      </c>
      <c r="L490" s="240">
        <f t="shared" ref="L490:L553" ca="1" si="1119">2*IMREAL(K229)*COS(2*PI()*B229*6/Nt_load2)-2*IMAGINARY(K229)*SIN(2*PI()*B229*6/Nt_load2)</f>
        <v>-8.3010114620996864E-5</v>
      </c>
      <c r="M490" s="240">
        <f t="shared" ref="M490:M553" ca="1" si="1120">2*IMREAL(K229)*COS(2*PI()*B229*7/Nt_load2)-2*IMAGINARY(K229)*SIN(2*PI()*B229*7/Nt_load2)</f>
        <v>9.2296543563164896E-5</v>
      </c>
      <c r="N490" s="240">
        <f t="shared" ref="N490:N553" ca="1" si="1121">2*IMREAL(K229)*COS(2*PI()*B229*8/Nt_load2)-2*IMAGINARY(K229)*SIN(2*PI()*B229*8/Nt_load2)</f>
        <v>-1.0152737651868055E-4</v>
      </c>
      <c r="O490" s="240">
        <f t="shared" ref="O490:O553" ca="1" si="1122">2*IMREAL(K229)*COS(2*PI()*B229*9/Nt_load2)-2*IMAGINARY(K229)*SIN(2*PI()*B229*9/Nt_load2)</f>
        <v>1.1069705317893448E-4</v>
      </c>
      <c r="P490" s="240">
        <f t="shared" ref="P490:P553" ca="1" si="1123">2*IMREAL(K229)*COS(2*PI()*B229*10/Nt_load2)-2*IMAGINARY(K229)*SIN(2*PI()*B229*10/Nt_load2)</f>
        <v>-1.1980005007358285E-4</v>
      </c>
      <c r="Q490" s="240">
        <f t="shared" ref="Q490:Q553" ca="1" si="1124">2*IMREAL(K229)*COS(2*PI()*B229*11/Nt_load2)-2*IMAGINARY(K229)*SIN(2*PI()*B229*11/Nt_load2)</f>
        <v>1.2883088389767933E-4</v>
      </c>
      <c r="R490" s="240">
        <f t="shared" ref="R490:R553" ca="1" si="1125">2*IMREAL(K229)*COS(2*PI()*B229*12/Nt_load2)-2*IMAGINARY(K229)*SIN(2*PI()*B229*12/Nt_load2)</f>
        <v>-1.3778411481461542E-4</v>
      </c>
      <c r="S490" s="240">
        <f t="shared" ref="S490:S553" ca="1" si="1126">2*IMREAL(K229)*COS(2*PI()*B229*13/Nt_load2)-2*IMAGINARY(K229)*SIN(2*PI()*B229*13/Nt_load2)</f>
        <v>1.4665434973286452E-4</v>
      </c>
      <c r="T490" s="240">
        <f t="shared" ref="T490:T553" ca="1" si="1127">2*IMREAL(K229)*COS(2*PI()*B229*14/Nt_load2)-2*IMAGINARY(K229)*SIN(2*PI()*B229*14/Nt_load2)</f>
        <v>-1.5543624555459389E-4</v>
      </c>
      <c r="U490" s="241">
        <f t="shared" ref="U490:U553" ca="1" si="1128">2*IMREAL(K229)*COS(2*PI()*B229*15/Nt_load2)-2*IMAGINARY(K229)*SIN(2*PI()*B229*15/Nt_load2)</f>
        <v>1.6412451239413673E-4</v>
      </c>
      <c r="V490" s="240">
        <f t="shared" ref="V490:V553" ca="1" si="1129">2*IMREAL(K229)*COS(2*PI()*B229*16/Nt_load2)-2*IMAGINARY(K229)*SIN(2*PI()*B229*16/Nt_load2)</f>
        <v>-1.7271391676442421E-4</v>
      </c>
      <c r="W490" s="240">
        <f t="shared" ref="W490:W553" ca="1" si="1130">2*IMREAL(K229)*COS(2*PI()*B229*17/Nt_load2)-2*IMAGINARY(K229)*SIN(2*PI()*B229*17/Nt_load2)</f>
        <v>1.8119928472944209E-4</v>
      </c>
      <c r="X490" s="240">
        <f t="shared" ref="X490:X553" ca="1" si="1131">2*IMREAL(K229)*COS(2*PI()*B229*18/Nt_load2)-2*IMAGINARY(K229)*SIN(2*PI()*B229*18/Nt_load2)</f>
        <v>-1.8957550502081663E-4</v>
      </c>
      <c r="Y490" s="240">
        <f t="shared" ref="Y490:Y553" ca="1" si="1132">2*IMREAL(K229)*COS(2*PI()*B229*19/Nt_load2)-2*IMAGINARY(K229)*SIN(2*PI()*B229*19/Nt_load2)</f>
        <v>1.9783753211665136E-4</v>
      </c>
      <c r="Z490" s="240">
        <f t="shared" ref="Z490:Z553" ca="1" si="1133">2*IMREAL(K229)*COS(2*PI()*B229*20/Nt_load2)-2*IMAGINARY(K229)*SIN(2*PI()*B229*20/Nt_load2)</f>
        <v>-2.0598038928076081E-4</v>
      </c>
      <c r="AA490" s="240">
        <f t="shared" ref="AA490:AA553" ca="1" si="1134">2*IMREAL(K229)*COS(2*PI()*B229*21/Nt_load2)-2*IMAGINARY(K229)*SIN(2*PI()*B229*21/Nt_load2)</f>
        <v>2.1399917156047273E-4</v>
      </c>
      <c r="AB490" s="240">
        <f t="shared" ref="AB490:AB553" ca="1" si="1135">2*IMREAL(K229)*COS(2*PI()*B229*22/Nt_load2)-2*IMAGINARY(K229)*SIN(2*PI()*B229*22/Nt_load2)</f>
        <v>-2.2188904874117642E-4</v>
      </c>
      <c r="AC490" s="240">
        <f t="shared" ref="AC490:AC553" ca="1" si="1136">2*IMREAL(K229)*COS(2*PI()*B229*23/Nt_load2)-2*IMAGINARY(K229)*SIN(2*PI()*B229*23/Nt_load2)</f>
        <v>2.2964526825588894E-4</v>
      </c>
      <c r="AD490" s="240">
        <f t="shared" ref="AD490:AD553" ca="1" si="1137">2*IMREAL(K229)*COS(2*PI()*B229*24/Nt_load2)-2*IMAGINARY(K229)*SIN(2*PI()*B229*24/Nt_load2)</f>
        <v>-2.3726315804799367E-4</v>
      </c>
      <c r="AE490" s="240">
        <f t="shared" ref="AE490:AE553" ca="1" si="1138">2*IMREAL(K229)*COS(2*PI()*B229*25/Nt_load2)-2*IMAGINARY(K229)*SIN(2*PI()*B229*25/Nt_load2)</f>
        <v>2.4473812938552691E-4</v>
      </c>
      <c r="AF490" s="240">
        <f t="shared" ref="AF490:AF553" ca="1" si="1139">2*IMREAL(K229)*COS(2*PI()*B229*26/Nt_load2)-2*IMAGINARY(K229)*SIN(2*PI()*B229*26/Nt_load2)</f>
        <v>-2.5206567962527066E-4</v>
      </c>
      <c r="AG490" s="240">
        <f t="shared" ref="AG490:AG553" ca="1" si="1140">2*IMREAL(K229)*COS(2*PI()*B229*27/Nt_load2)-2*IMAGINARY(K229)*SIN(2*PI()*B229*27/Nt_load2)</f>
        <v>2.5924139492494681E-4</v>
      </c>
      <c r="AH490" s="240">
        <f t="shared" ref="AH490:AH553" ca="1" si="1141">2*IMREAL(K229)*COS(2*PI()*B229*28/Nt_load2)-2*IMAGINARY(K229)*SIN(2*PI()*B229*28/Nt_load2)</f>
        <v>-2.6626095290198447E-4</v>
      </c>
      <c r="AI490" s="240">
        <f t="shared" ref="AI490:AI553" ca="1" si="1142">2*IMREAL(K229)*COS(2*PI()*B229*29/Nt_load2)-2*IMAGINARY(K229)*SIN(2*PI()*B229*29/Nt_load2)</f>
        <v>2.7312012523712819E-4</v>
      </c>
      <c r="AJ490" s="240">
        <f t="shared" ref="AJ490:AJ553" ca="1" si="1143">2*IMREAL(K229)*COS(2*PI()*B229*30/Nt_load2)-2*IMAGINARY(K229)*SIN(2*PI()*B229*30/Nt_load2)</f>
        <v>-2.7981478022145231E-4</v>
      </c>
      <c r="AK490" s="240">
        <f t="shared" ref="AK490:AK553" ca="1" si="1144">2*IMREAL(K229)*COS(2*PI()*B229*31/Nt_load2)-2*IMAGINARY(K229)*SIN(2*PI()*B229*31/Nt_load2)</f>
        <v>2.8634088524511576E-4</v>
      </c>
      <c r="AL490" s="240">
        <f t="shared" ref="AL490:AL553" ca="1" si="1145">2*IMREAL(K229)*COS(2*PI()*B229*32/Nt_load2)-2*IMAGINARY(K229)*SIN(2*PI()*B229*32/Nt_load2)</f>
        <v>-2.9269450922648669E-4</v>
      </c>
      <c r="AM490" s="240">
        <f t="shared" ref="AM490:AM553" ca="1" si="1146">2*IMREAL(K229)*COS(2*PI()*B229*33/Nt_load2)-2*IMAGINARY(K229)*SIN(2*PI()*B229*33/Nt_load2)</f>
        <v>2.9887182498005208E-4</v>
      </c>
      <c r="AN490" s="240">
        <f t="shared" ref="AN490:AN553" ca="1" si="1147">2*IMREAL(K229)*COS(2*PI()*B229*34/Nt_load2)-2*IMAGINARY(K229)*SIN(2*PI()*B229*34/Nt_load2)</f>
        <v>-3.0486911152178333E-4</v>
      </c>
      <c r="AO490" s="240">
        <f t="shared" ref="AO490:AO553" ca="1" si="1148">2*IMREAL(K229)*COS(2*PI()*B229*35/Nt_load2)-2*IMAGINARY(K229)*SIN(2*PI()*B229*35/Nt_load2)</f>
        <v>3.1068275631052761E-4</v>
      </c>
      <c r="AP490" s="240">
        <f t="shared" ref="AP490:AP553" ca="1" si="1149">2*IMREAL(K229)*COS(2*PI()*B229*36/Nt_load2)-2*IMAGINARY(K229)*SIN(2*PI()*B229*36/Nt_load2)</f>
        <v>-3.1630925742404369E-4</v>
      </c>
      <c r="AQ490" s="240">
        <f t="shared" ref="AQ490:AQ553" ca="1" si="1150">2*IMREAL(K229)*COS(2*PI()*B229*37/Nt_load2)-2*IMAGINARY(K229)*SIN(2*PI()*B229*37/Nt_load2)</f>
        <v>3.2174522566845567E-4</v>
      </c>
      <c r="AR490" s="240">
        <f t="shared" ref="AR490:AR553" ca="1" si="1151">2*IMREAL(K229)*COS(2*PI()*B229*38/Nt_load2)-2*IMAGINARY(K229)*SIN(2*PI()*B229*38/Nt_load2)</f>
        <v>-3.269873866197508E-4</v>
      </c>
      <c r="AS490" s="240">
        <f t="shared" ref="AS490:AS553" ca="1" si="1152">2*IMREAL(K229)*COS(2*PI()*B229*39/Nt_load2)-2*IMAGINARY(K229)*SIN(2*PI()*B229*39/Nt_load2)</f>
        <v>3.3203258259619515E-4</v>
      </c>
      <c r="AT490" s="240">
        <f t="shared" ref="AT490:AT553" ca="1" si="1153">2*IMREAL(K229)*COS(2*PI()*B229*40/Nt_load2)-2*IMAGINARY(K229)*SIN(2*PI()*B229*40/Nt_load2)</f>
        <v>-3.3687777456037853E-4</v>
      </c>
      <c r="AU490" s="240">
        <f t="shared" ref="AU490:AU553" ca="1" si="1154">2*IMREAL(K229)*COS(2*PI()*B229*41/Nt_load2)-2*IMAGINARY(K229)*SIN(2*PI()*B229*41/Nt_load2)</f>
        <v>3.41520043949841E-4</v>
      </c>
      <c r="AV490" s="240">
        <f t="shared" ref="AV490:AV553" ca="1" si="1155">2*IMREAL(K229)*COS(2*PI()*B229*42/Nt_load2)-2*IMAGINARY(K229)*SIN(2*PI()*B229*42/Nt_load2)</f>
        <v>-3.4595659443508483E-4</v>
      </c>
      <c r="AW490" s="240">
        <f t="shared" ref="AW490:AW553" ca="1" si="1156">2*IMREAL(K229)*COS(2*PI()*B229*43/Nt_load2)-2*IMAGINARY(K229)*SIN(2*PI()*B229*43/Nt_load2)</f>
        <v>3.5018475360399119E-4</v>
      </c>
      <c r="AX490" s="240">
        <f t="shared" ref="AX490:AX553" ca="1" si="1157">2*IMREAL(K229)*COS(2*PI()*B229*44/Nt_load2)-2*IMAGINARY(K229)*SIN(2*PI()*B229*44/Nt_load2)</f>
        <v>-3.5420197457157324E-4</v>
      </c>
      <c r="AY490" s="240">
        <f t="shared" ref="AY490:AY553" ca="1" si="1158">2*IMREAL(K229)*COS(2*PI()*B229*45/Nt_load2)-2*IMAGINARY(K229)*SIN(2*PI()*B229*45/Nt_load2)</f>
        <v>3.5800583751414289E-4</v>
      </c>
      <c r="AZ490" s="240">
        <f t="shared" ref="AZ490:AZ553" ca="1" si="1159">2*IMREAL(K229)*COS(2*PI()*B229*46/Nt_load2)-2*IMAGINARY(K229)*SIN(2*PI()*B229*46/Nt_load2)</f>
        <v>-3.6159405112689446E-4</v>
      </c>
      <c r="BA490" s="240">
        <f t="shared" ref="BA490:BA553" ca="1" si="1160">2*IMREAL(K229)*COS(2*PI()*B229*47/Nt_load2)-2*IMAGINARY(K229)*SIN(2*PI()*B229*47/Nt_load2)</f>
        <v>3.6496445400411952E-4</v>
      </c>
      <c r="BB490" s="240">
        <f t="shared" ref="BB490:BB553" ca="1" si="1161">2*IMREAL(K229)*COS(2*PI()*B229*48/Nt_load2)-2*IMAGINARY(K229)*SIN(2*PI()*B229*48/Nt_load2)</f>
        <v>-3.6811501594115228E-4</v>
      </c>
      <c r="BC490" s="240">
        <f t="shared" ref="BC490:BC553" ca="1" si="1162">2*IMREAL(K229)*COS(2*PI()*B229*49/Nt_load2)-2*IMAGINARY(K229)*SIN(2*PI()*B229*49/Nt_load2)</f>
        <v>3.7104383915728586E-4</v>
      </c>
      <c r="BD490" s="240">
        <f t="shared" ref="BD490:BD553" ca="1" si="1163">2*IMREAL(K229)*COS(2*PI()*B229*50/Nt_load2)-2*IMAGINARY(K229)*SIN(2*PI()*B229*50/Nt_load2)</f>
        <v>-3.7374915943893714E-4</v>
      </c>
      <c r="BE490" s="240">
        <f t="shared" ref="BE490:BE553" ca="1" si="1164">2*IMREAL(K229)*COS(2*PI()*B229*51/Nt_load2)-2*IMAGINARY(K229)*SIN(2*PI()*B229*51/Nt_load2)</f>
        <v>3.7622934720232365E-4</v>
      </c>
      <c r="BF490" s="240">
        <f t="shared" ref="BF490:BF553" ca="1" si="1165">2*IMREAL(K229)*COS(2*PI()*B229*52/Nt_load2)-2*IMAGINARY(K229)*SIN(2*PI()*B229*52/Nt_load2)</f>
        <v>-3.7848290847507666E-4</v>
      </c>
      <c r="BG490" s="240">
        <f t="shared" ref="BG490:BG553" ca="1" si="1166">2*IMREAL(K229)*COS(2*PI()*B229*53/Nt_load2)-2*IMAGINARY(K229)*SIN(2*PI()*B229*53/Nt_load2)</f>
        <v>3.8050848579614956E-4</v>
      </c>
      <c r="BH490" s="240">
        <f t="shared" ref="BH490:BH553" ca="1" si="1167">2*IMREAL(K229)*COS(2*PI()*B229*54/Nt_load2)-2*IMAGINARY(K229)*SIN(2*PI()*B229*54/Nt_load2)</f>
        <v>-3.8230485903350988E-4</v>
      </c>
      <c r="BI490" s="240">
        <f t="shared" ref="BI490:BI553" ca="1" si="1168">2*IMREAL(K229)*COS(2*PI()*B229*55/Nt_load2)-2*IMAGINARY(K229)*SIN(2*PI()*B229*55/Nt_load2)</f>
        <v>3.8387094611908783E-4</v>
      </c>
      <c r="BJ490" s="240">
        <f t="shared" ref="BJ490:BJ553" ca="1" si="1169">2*IMREAL(K229)*COS(2*PI()*B229*56/Nt_load2)-2*IMAGINARY(K229)*SIN(2*PI()*B229*56/Nt_load2)</f>
        <v>-3.8520580370058266E-4</v>
      </c>
      <c r="BK490" s="240">
        <f t="shared" ref="BK490:BK553" ca="1" si="1170">2*IMREAL(K229)*COS(2*PI()*B229*57/Nt_load2)-2*IMAGINARY(K229)*SIN(2*PI()*B229*57/Nt_load2)</f>
        <v>3.8630862770970087E-4</v>
      </c>
      <c r="BL490" s="240">
        <f t="shared" ref="BL490:BL553" ca="1" si="1171">2*IMREAL(K229)*COS(2*PI()*B229*58/Nt_load2)-2*IMAGINARY(K229)*SIN(2*PI()*B229*58/Nt_load2)</f>
        <v>-3.8717875384649576E-4</v>
      </c>
      <c r="BM490" s="240">
        <f t="shared" ref="BM490:BM553" ca="1" si="1172">2*IMREAL(K229)*COS(2*PI()*B229*59/Nt_load2)-2*IMAGINARY(K229)*SIN(2*PI()*B229*59/Nt_load2)</f>
        <v>3.8781565797952076E-4</v>
      </c>
      <c r="BN490" s="240">
        <f t="shared" ref="BN490:BN553" ca="1" si="1173">2*IMREAL(K229)*COS(2*PI()*B229*60/Nt_load2)-2*IMAGINARY(K229)*SIN(2*PI()*B229*60/Nt_load2)</f>
        <v>-3.8821895646154014E-4</v>
      </c>
      <c r="BO490" s="240">
        <f t="shared" ref="BO490:BO553" ca="1" si="1174">2*IMREAL(K229)*COS(2*PI()*B229*61/Nt_load2)-2*IMAGINARY(K229)*SIN(2*PI()*B229*61/Nt_load2)</f>
        <v>3.8838840636062883E-4</v>
      </c>
      <c r="BP490" s="240">
        <f t="shared" ref="BP490:BP553" ca="1" si="1175">2*IMREAL(K229)*COS(2*PI()*B229*62/Nt_load2)-2*IMAGINARY(K229)*SIN(2*PI()*B229*62/Nt_load2)</f>
        <v>-3.8832390560650384E-4</v>
      </c>
      <c r="BQ490" s="240">
        <f t="shared" ref="BQ490:BQ553" ca="1" si="1176">2*IMREAL(K229)*COS(2*PI()*B229*63/Nt_load2)-2*IMAGINARY(K229)*SIN(2*PI()*B229*63/Nt_load2)</f>
        <v>3.8802549305200755E-4</v>
      </c>
      <c r="BR490" s="240">
        <f t="shared" ref="BR490:BR553" ca="1" si="1177">2*IMREAL(K229)*COS(2*PI()*B229*64/Nt_load2)-2*IMAGINARY(K229)*SIN(2*PI()*B229*64/Nt_load2)</f>
        <v>-3.8749334844970435E-4</v>
      </c>
      <c r="BS490" s="240">
        <f t="shared" ref="BS490:BS553" ca="1" si="1178">2*IMREAL(K229)*COS(2*PI()*B229*65/Nt_load2)-2*IMAGINARY(K229)*SIN(2*PI()*B229*65/Nt_load2)</f>
        <v>3.8672779234360453E-4</v>
      </c>
      <c r="BT490" s="240">
        <f t="shared" ref="BT490:BT553" ca="1" si="1179">2*IMREAL(K229)*COS(2*PI()*B229*66/Nt_load2)-2*IMAGINARY(K229)*SIN(2*PI()*B229*66/Nt_load2)</f>
        <v>-3.8572928587608026E-4</v>
      </c>
      <c r="BU490" s="240">
        <f t="shared" ref="BU490:BU553" ca="1" si="1180">2*IMREAL(K229)*COS(2*PI()*B229*67/Nt_load2)-2*IMAGINARY(K229)*SIN(2*PI()*B229*67/Nt_load2)</f>
        <v>3.8449843051009279E-4</v>
      </c>
      <c r="BV490" s="240">
        <f t="shared" ref="BV490:BV553" ca="1" si="1181">2*IMREAL(K229)*COS(2*PI()*B229*68/Nt_load2)-2*IMAGINARY(K229)*SIN(2*PI()*B229*68/Nt_load2)</f>
        <v>-3.8303596766688694E-4</v>
      </c>
      <c r="BW490" s="240">
        <f t="shared" ref="BW490:BW553" ca="1" si="1182">2*IMREAL(K229)*COS(2*PI()*B229*69/Nt_load2)-2*IMAGINARY(K229)*SIN(2*PI()*B229*69/Nt_load2)</f>
        <v>3.8134277827939585E-4</v>
      </c>
      <c r="BX490" s="240">
        <f t="shared" ref="BX490:BX553" ca="1" si="1183">2*IMREAL(K229)*COS(2*PI()*B229*70/Nt_load2)-2*IMAGINARY(K229)*SIN(2*PI()*B229*70/Nt_load2)</f>
        <v>-3.79419882261594E-4</v>
      </c>
      <c r="BY490" s="240">
        <f t="shared" ref="BY490:BY553" ca="1" si="1184">2*IMREAL(K229)*COS(2*PI()*B229*71/Nt_load2)-2*IMAGINARY(K229)*SIN(2*PI()*B229*71/Nt_load2)</f>
        <v>3.7726843789414352E-4</v>
      </c>
      <c r="BZ490" s="240">
        <f t="shared" ref="BZ490:BZ553" ca="1" si="1185">2*IMREAL(K229)*COS(2*PI()*B229*72/Nt_load2)-2*IMAGINARY(K229)*SIN(2*PI()*B229*72/Nt_load2)</f>
        <v>-3.7488974112667869E-4</v>
      </c>
      <c r="CA490" s="240">
        <f t="shared" ref="CA490:CA553" ca="1" si="1186">2*IMREAL(K229)*COS(2*PI()*B229*73/Nt_load2)-2*IMAGINARY(K229)*SIN(2*PI()*B229*73/Nt_load2)</f>
        <v>3.722852247971893E-4</v>
      </c>
      <c r="CB490" s="240">
        <f t="shared" ref="CB490:CB553" ca="1" si="1187">2*IMREAL(K229)*COS(2*PI()*B229*74/Nt_load2)-2*IMAGINARY(K229)*SIN(2*PI()*B229*74/Nt_load2)</f>
        <v>-3.6945645776892313E-4</v>
      </c>
      <c r="CC490" s="240">
        <f t="shared" ref="CC490:CC553" ca="1" si="1188">2*IMREAL(K229)*COS(2*PI()*B229*75/Nt_load2)-2*IMAGINARY(K229)*SIN(2*PI()*B229*75/Nt_load2)</f>
        <v>3.6640514398536371E-4</v>
      </c>
      <c r="CD490" s="240">
        <f t="shared" ref="CD490:CD553" ca="1" si="1189">2*IMREAL(K229)*COS(2*PI()*B229*76/Nt_load2)-2*IMAGINARY(K229)*SIN(2*PI()*B229*76/Nt_load2)</f>
        <v>-3.6313312144384204E-4</v>
      </c>
      <c r="CE490" s="240">
        <f t="shared" ref="CE490:CE553" ca="1" si="1190">2*IMREAL(K229)*COS(2*PI()*B229*77/Nt_load2)-2*IMAGINARY(K229)*SIN(2*PI()*B229*77/Nt_load2)</f>
        <v>3.5964236108838084E-4</v>
      </c>
      <c r="CF490" s="240">
        <f t="shared" ref="CF490:CF553" ca="1" si="1191">2*IMREAL(K229)*COS(2*PI()*B229*78/Nt_load2)-2*IMAGINARY(K229)*SIN(2*PI()*B229*78/Nt_load2)</f>
        <v>-3.5593496562249399E-4</v>
      </c>
      <c r="CG490" s="240">
        <f t="shared" ref="CG490:CG553" ca="1" si="1192">2*IMREAL(K229)*COS(2*PI()*B229*79/Nt_load2)-2*IMAGINARY(K229)*SIN(2*PI()*B229*79/Nt_load2)</f>
        <v>3.5201316824258163E-4</v>
      </c>
      <c r="CH490" s="240">
        <f t="shared" ref="CH490:CH553" ca="1" si="1193">2*IMREAL(K229)*COS(2*PI()*B229*80/Nt_load2)-2*IMAGINARY(K229)*SIN(2*PI()*B229*80/Nt_load2)</f>
        <v>-3.4787933129274486E-4</v>
      </c>
      <c r="CI490" s="240">
        <f t="shared" ref="CI490:CI553" ca="1" si="1194">2*IMREAL(K229)*COS(2*PI()*B229*81/Nt_load2)-2*IMAGINARY(K229)*SIN(2*PI()*B229*81/Nt_load2)</f>
        <v>3.4353594484177872E-4</v>
      </c>
      <c r="CJ490" s="240">
        <f t="shared" ref="CJ490:CJ553" ca="1" si="1195">2*IMREAL(K229)*COS(2*PI()*B229*82/Nt_load2)-2*IMAGINARY(K229)*SIN(2*PI()*B229*82/Nt_load2)</f>
        <v>-3.3898562518327611E-4</v>
      </c>
      <c r="CK490" s="240">
        <f t="shared" ref="CK490:CK553" ca="1" si="1196">2*IMREAL(K229)*COS(2*PI()*B229*83/Nt_load2)-2*IMAGINARY(K229)*SIN(2*PI()*B229*83/Nt_load2)</f>
        <v>3.3423111325965192E-4</v>
      </c>
      <c r="CL490" s="240">
        <f t="shared" ref="CL490:CL553" ca="1" si="1197">2*IMREAL(K229)*COS(2*PI()*B229*84/Nt_load2)-2*IMAGINARY(K229)*SIN(2*PI()*B229*84/Nt_load2)</f>
        <v>-3.2927527301110636E-4</v>
      </c>
      <c r="CM490" s="240">
        <f t="shared" ref="CM490:CM553" ca="1" si="1198">2*IMREAL(K229)*COS(2*PI()*B229*85/Nt_load2)-2*IMAGINARY(K229)*SIN(2*PI()*B229*85/Nt_load2)</f>
        <v>3.241210896504943E-4</v>
      </c>
      <c r="CN490" s="240">
        <f t="shared" ref="CN490:CN553" ca="1" si="1199">2*IMREAL(K229)*COS(2*PI()*B229*86/Nt_load2)-2*IMAGINARY(K229)*SIN(2*PI()*B229*86/Nt_load2)</f>
        <v>-3.1877166786514483E-4</v>
      </c>
      <c r="CO490" s="240">
        <f t="shared" ref="CO490:CO553" ca="1" si="1200">2*IMREAL(K229)*COS(2*PI()*B229*87/Nt_load2)-2*IMAGINARY(K229)*SIN(2*PI()*B229*87/Nt_load2)</f>
        <v>3.1323022994672676E-4</v>
      </c>
      <c r="CP490" s="240">
        <f t="shared" ref="CP490:CP553" ca="1" si="1201">2*IMREAL(K229)*COS(2*PI()*B229*88/Nt_load2)-2*IMAGINARY(K229)*SIN(2*PI()*B229*88/Nt_load2)</f>
        <v>-3.0750011385020882E-4</v>
      </c>
      <c r="CQ490" s="240">
        <f t="shared" ref="CQ490:CQ553" ca="1" si="1202">2*IMREAL(K229)*COS(2*PI()*B229*89/Nt_load2)-2*IMAGINARY(K229)*SIN(2*PI()*B229*89/Nt_load2)</f>
        <v>3.0158477118327721E-4</v>
      </c>
      <c r="CR490" s="240">
        <f t="shared" ref="CR490:CR553" ca="1" si="1203">2*IMREAL(K229)*COS(2*PI()*B229*90/Nt_load2)-2*IMAGINARY(K229)*SIN(2*PI()*B229*90/Nt_load2)</f>
        <v>-2.9548776512716566E-4</v>
      </c>
      <c r="CS490" s="240">
        <f t="shared" ref="CS490:CS553" ca="1" si="1204">2*IMREAL(K229)*COS(2*PI()*B229*91/Nt_load2)-2*IMAGINARY(K229)*SIN(2*PI()*B229*91/Nt_load2)</f>
        <v>2.8921276829034064E-4</v>
      </c>
      <c r="CT490" s="240">
        <f t="shared" ref="CT490:CT553" ca="1" si="1205">2*IMREAL(K229)*COS(2*PI()*B229*92/Nt_load2)-2*IMAGINARY(K229)*SIN(2*PI()*B229*92/Nt_load2)</f>
        <v>-2.8276356049625938E-4</v>
      </c>
      <c r="CU490" s="240">
        <f t="shared" ref="CU490:CU553" ca="1" si="1206">2*IMREAL(K229)*COS(2*PI()*B229*93/Nt_load2)-2*IMAGINARY(K229)*SIN(2*PI()*B229*93/Nt_load2)</f>
        <v>2.7614402650654563E-4</v>
      </c>
      <c r="CV490" s="240">
        <f t="shared" ref="CV490:CV553" ca="1" si="1207">2*IMREAL(K229)*COS(2*PI()*B229*94/Nt_load2)-2*IMAGINARY(K229)*SIN(2*PI()*B229*94/Nt_load2)</f>
        <v>-2.6935815368095455E-4</v>
      </c>
      <c r="CW490" s="240">
        <f t="shared" ref="CW490:CW553" ca="1" si="1208">2*IMREAL(K229)*COS(2*PI()*B229*95/Nt_load2)-2*IMAGINARY(K229)*SIN(2*PI()*B229*95/Nt_load2)</f>
        <v>2.6241002957553595E-4</v>
      </c>
      <c r="CX490" s="240">
        <f t="shared" ref="CX490:CX553" ca="1" si="1209">2*IMREAL(K229)*COS(2*PI()*B229*96/Nt_load2)-2*IMAGINARY(K229)*SIN(2*PI()*B229*96/Nt_load2)</f>
        <v>-2.5530383948044411E-4</v>
      </c>
      <c r="CY490" s="240">
        <f t="shared" ref="CY490:CY553" ca="1" si="1210">2*IMREAL(K229)*COS(2*PI()*B229*97/Nt_load2)-2*IMAGINARY(K229)*SIN(2*PI()*B229*97/Nt_load2)</f>
        <v>2.4804386389889153E-4</v>
      </c>
      <c r="CZ490" s="240">
        <f t="shared" ref="CZ490:CZ553" ca="1" si="1211">2*IMREAL(K229)*COS(2*PI()*B229*98/Nt_load2)-2*IMAGINARY(K229)*SIN(2*PI()*B229*98/Nt_load2)</f>
        <v>-2.4063447596866708E-4</v>
      </c>
      <c r="DA490" s="240">
        <f t="shared" ref="DA490:DA553" ca="1" si="1212">2*IMREAL(K229)*COS(2*PI()*B229*99/Nt_load2)-2*IMAGINARY(K229)*SIN(2*PI()*B229*99/Nt_load2)</f>
        <v>2.3308013882802155E-4</v>
      </c>
      <c r="DB490" s="240">
        <f t="shared" ref="DB490:DB553" ca="1" si="1213">2*IMREAL(K229)*COS(2*PI()*B229*100/Nt_load2)-2*IMAGINARY(K229)*SIN(2*PI()*B229*100/Nt_load2)</f>
        <v>-2.2538540292717379E-4</v>
      </c>
      <c r="DC490" s="240">
        <f t="shared" ref="DC490:DC553" ca="1" si="1214">2*IMREAL(K229)*COS(2*PI()*B229*101/Nt_load2)-2*IMAGINARY(K229)*SIN(2*PI()*B229*101/Nt_load2)</f>
        <v>2.1755490328730564E-4</v>
      </c>
      <c r="DD490" s="240">
        <f t="shared" ref="DD490:DD553" ca="1" si="1215">2*IMREAL(K229)*COS(2*PI()*B229*102/Nt_load2)-2*IMAGINARY(K229)*SIN(2*PI()*B229*102/Nt_load2)</f>
        <v>-2.0959335670859894E-4</v>
      </c>
      <c r="DE490" s="240">
        <f t="shared" ref="DE490:DE553" ca="1" si="1216">2*IMREAL(K229)*COS(2*PI()*B229*103/Nt_load2)-2*IMAGINARY(K229)*SIN(2*PI()*B229*103/Nt_load2)</f>
        <v>2.015055589290113E-4</v>
      </c>
      <c r="DF490" s="240">
        <f t="shared" ref="DF490:DF553" ca="1" si="1217">2*IMREAL(K229)*COS(2*PI()*B229*104/Nt_load2)-2*IMAGINARY(K229)*SIN(2*PI()*B229*104/Nt_load2)</f>
        <v>-1.9329638173550299E-4</v>
      </c>
      <c r="DG490" s="240">
        <f t="shared" ref="DG490:DG553" ca="1" si="1218">2*IMREAL(K229)*COS(2*PI()*B229*105/Nt_load2)-2*IMAGINARY(K229)*SIN(2*PI()*B229*105/Nt_load2)</f>
        <v>1.8497077002945438E-4</v>
      </c>
      <c r="DH490" s="240">
        <f t="shared" ref="DH490:DH553" ca="1" si="1219">2*IMREAL(K229)*COS(2*PI()*B229*106/Nt_load2)-2*IMAGINARY(K229)*SIN(2*PI()*B229*106/Nt_load2)</f>
        <v>-1.765337388480622E-4</v>
      </c>
      <c r="DI490" s="240">
        <f t="shared" ref="DI490:DI553" ca="1" si="1220">2*IMREAL(K229)*COS(2*PI()*B229*107/Nt_load2)-2*IMAGINARY(K229)*SIN(2*PI()*B229*107/Nt_load2)</f>
        <v>1.679903703433902E-4</v>
      </c>
      <c r="DJ490" s="240">
        <f t="shared" ref="DJ490:DJ553" ca="1" si="1221">2*IMREAL(K229)*COS(2*PI()*B229*108/Nt_load2)-2*IMAGINARY(K229)*SIN(2*PI()*B229*108/Nt_load2)</f>
        <v>-1.593458107211878E-4</v>
      </c>
      <c r="DK490" s="240">
        <f t="shared" ref="DK490:DK553" ca="1" si="1222">2*IMREAL(K229)*COS(2*PI()*B229*109/Nt_load2)-2*IMAGINARY(K229)*SIN(2*PI()*B229*109/Nt_load2)</f>
        <v>1.5060526714093055E-4</v>
      </c>
      <c r="DL490" s="240">
        <f t="shared" ref="DL490:DL553" ca="1" si="1223">2*IMREAL(K229)*COS(2*PI()*B229*110/Nt_load2)-2*IMAGINARY(K229)*SIN(2*PI()*B229*110/Nt_load2)</f>
        <v>-1.4177400457924123E-4</v>
      </c>
      <c r="DM490" s="240">
        <f t="shared" ref="DM490:DM553" ca="1" si="1224">2*IMREAL(K229)*COS(2*PI()*B229*111/Nt_load2)-2*IMAGINARY(K229)*SIN(2*PI()*B229*111/Nt_load2)</f>
        <v>1.3285734265846479E-4</v>
      </c>
      <c r="DN490" s="240">
        <f t="shared" ref="DN490:DN553" ca="1" si="1225">2*IMREAL(K229)*COS(2*PI()*B229*112/Nt_load2)-2*IMAGINARY(K229)*SIN(2*PI()*B229*112/Nt_load2)</f>
        <v>-1.2386065244232691E-4</v>
      </c>
      <c r="DO490" s="240">
        <f t="shared" ref="DO490:DO553" ca="1" si="1226">2*IMREAL(K229)*COS(2*PI()*B229*113/Nt_load2)-2*IMAGINARY(K229)*SIN(2*PI()*B229*113/Nt_load2)</f>
        <v>1.1478935320060582E-4</v>
      </c>
      <c r="DP490" s="240">
        <f t="shared" ref="DP490:DP553" ca="1" si="1227">2*IMREAL(K229)*COS(2*PI()*B229*114/Nt_load2)-2*IMAGINARY(K229)*SIN(2*PI()*B229*114/Nt_load2)</f>
        <v>-1.0564890914476705E-4</v>
      </c>
      <c r="DQ490" s="240">
        <f t="shared" ref="DQ490:DQ553" ca="1" si="1228">2*IMREAL(K229)*COS(2*PI()*B229*115/Nt_load2)-2*IMAGINARY(K229)*SIN(2*PI()*B229*115/Nt_load2)</f>
        <v>9.6444826136547952E-5</v>
      </c>
      <c r="DR490" s="240">
        <f t="shared" ref="DR490:DR553" ca="1" si="1229">2*IMREAL(K229)*COS(2*PI()*B229*116/Nt_load2)-2*IMAGINARY(K229)*SIN(2*PI()*B229*116/Nt_load2)</f>
        <v>-8.7182648371347273E-5</v>
      </c>
      <c r="DS490" s="240">
        <f t="shared" ref="DS490:DS553" ca="1" si="1230">2*IMREAL(K229)*COS(2*PI()*B229*117/Nt_load2)-2*IMAGINARY(K229)*SIN(2*PI()*B229*117/Nt_load2)</f>
        <v>7.7867955038736888E-5</v>
      </c>
      <c r="DT490" s="240">
        <f t="shared" ref="DT490:DT553" ca="1" si="1231">2*IMREAL(K229)*COS(2*PI()*B229*118/Nt_load2)-2*IMAGINARY(K229)*SIN(2*PI()*B229*118/Nt_load2)</f>
        <v>-6.8506356961681511E-5</v>
      </c>
      <c r="DU490" s="240">
        <f t="shared" ref="DU490:DU553" ca="1" si="1232">2*IMREAL(K229)*COS(2*PI()*B229*119/Nt_load2)-2*IMAGINARY(K229)*SIN(2*PI()*B229*119/Nt_load2)</f>
        <v>5.9103493216810065E-5</v>
      </c>
      <c r="DV490" s="240">
        <f t="shared" ref="DV490:DV553" ca="1" si="1233">2*IMREAL(K229)*COS(2*PI()*B229*120/Nt_load2)-2*IMAGINARY(K229)*SIN(2*PI()*B229*120/Nt_load2)</f>
        <v>-4.9665027737646754E-5</v>
      </c>
      <c r="DW490" s="240">
        <f t="shared" ref="DW490:DW553" ca="1" si="1234">2*IMREAL(K229)*COS(2*PI()*B229*121/Nt_load2)-2*IMAGINARY(K229)*SIN(2*PI()*B229*121/Nt_load2)</f>
        <v>4.0196645902869282E-5</v>
      </c>
      <c r="DX490" s="240">
        <f t="shared" ref="DX490:DX553" ca="1" si="1235">2*IMREAL(K229)*COS(2*PI()*B229*122/Nt_load2)-2*IMAGINARY(K229)*SIN(2*PI()*B229*122/Nt_load2)</f>
        <v>-3.0704051111649312E-5</v>
      </c>
      <c r="DY490" s="240">
        <f t="shared" ref="DY490:DY553" ca="1" si="1236">2*IMREAL(K229)*COS(2*PI()*B229*123/Nt_load2)-2*IMAGINARY(K229)*SIN(2*PI()*B229*123/Nt_load2)</f>
        <v>2.1192961348138089E-5</v>
      </c>
      <c r="DZ490" s="240">
        <f t="shared" ref="DZ490:DZ553" ca="1" si="1237">2*IMREAL(K229)*COS(2*PI()*B229*124/Nt_load2)-2*IMAGINARY(K229)*SIN(2*PI()*B229*124/Nt_load2)</f>
        <v>-1.1669105737188685E-5</v>
      </c>
      <c r="EA490" s="240">
        <f t="shared" ref="EA490:EA553" ca="1" si="1238">2*IMREAL(K229)*COS(2*PI()*B229*125/Nt_load2)-2*IMAGINARY(K229)*SIN(2*PI()*B229*125/Nt_load2)</f>
        <v>2.1382210932571078E-6</v>
      </c>
      <c r="EB490" s="240">
        <f t="shared" ref="EB490:EB553" ca="1" si="1239">2*IMREAL(K229)*COS(2*PI()*B229*126/Nt_load2)-2*IMAGINARY(K229)*SIN(2*PI()*B229*126/Nt_load2)</f>
        <v>7.393951535107806E-6</v>
      </c>
      <c r="EC490" s="240">
        <f t="shared" ref="EC490:EC553" ca="1" si="1240">2*IMREAL(K229)*COS(2*PI()*B229*127/Nt_load2)-2*IMAGINARY(K229)*SIN(2*PI()*B229*127/Nt_load2)</f>
        <v>-1.6921670323545629E-5</v>
      </c>
      <c r="ED490" s="240">
        <f t="shared" ref="ED490:ED553" ca="1" si="1241">2*IMREAL(K229)*COS(2*PI()*B229*128/Nt_load2)-2*IMAGINARY(K229)*SIN(2*PI()*B229*128/Nt_load2)</f>
        <v>2.6439196130522548E-5</v>
      </c>
      <c r="EE490" s="240">
        <f t="shared" ref="EE490:EE553" ca="1" si="1242">2*IMREAL(K229)*COS(2*PI()*B229*129/Nt_load2)-2*IMAGINARY(K229)*SIN(2*PI()*B229*129/Nt_load2)</f>
        <v>-3.594079595437565E-5</v>
      </c>
      <c r="EF490" s="240">
        <f t="shared" ref="EF490:EF553" ca="1" si="1243">2*IMREAL(K229)*COS(2*PI()*B229*130/Nt_load2)-2*IMAGINARY(K229)*SIN(2*PI()*B229*130/Nt_load2)</f>
        <v>4.5420746386658746E-5</v>
      </c>
      <c r="EG490" s="240">
        <f t="shared" ref="EG490:EG553" ca="1" si="1244">2*IMREAL(K229)*COS(2*PI()*B229*131/Nt_load2)-2*IMAGINARY(K229)*SIN(2*PI()*B229*131/Nt_load2)</f>
        <v>-5.4873337059709619E-5</v>
      </c>
      <c r="EH490" s="240">
        <f t="shared" ref="EH490:EH553" ca="1" si="1245">2*IMREAL(K229)*COS(2*PI()*B229*132/Nt_load2)-2*IMAGINARY(K229)*SIN(2*PI()*B229*132/Nt_load2)</f>
        <v>6.4292874086361925E-5</v>
      </c>
      <c r="EI490" s="240">
        <f t="shared" ref="EI490:EI553" ca="1" si="1246">2*IMREAL(K229)*COS(2*PI()*B229*133/Nt_load2)-2*IMAGINARY(K229)*SIN(2*PI()*B229*133/Nt_load2)</f>
        <v>-7.3673683489708323E-5</v>
      </c>
      <c r="EJ490" s="240">
        <f t="shared" ref="EJ490:EJ553" ca="1" si="1247">2*IMREAL(K229)*COS(2*PI()*B229*134/Nt_load2)-2*IMAGINARY(K229)*SIN(2*PI()*B229*134/Nt_load2)</f>
        <v>8.3010114620978731E-5</v>
      </c>
      <c r="EK490" s="240">
        <f t="shared" ref="EK490:EK553" ca="1" si="1248">2*IMREAL(K229)*COS(2*PI()*B229*135/Nt_load2)-2*IMAGINARY(K229)*SIN(2*PI()*B229*135/Nt_load2)</f>
        <v>-9.2296543563149568E-5</v>
      </c>
      <c r="EL490" s="240">
        <f t="shared" ref="EL490:EL553" ca="1" si="1249">2*IMREAL(K229)*COS(2*PI()*B229*136/Nt_load2)-2*IMAGINARY(K229)*SIN(2*PI()*B229*136/Nt_load2)</f>
        <v>1.0152737651866797E-4</v>
      </c>
      <c r="EM490" s="240">
        <f t="shared" ref="EM490:EM553" ca="1" si="1250">2*IMREAL(K229)*COS(2*PI()*B229*137/Nt_load2)-2*IMAGINARY(K229)*SIN(2*PI()*B229*137/Nt_load2)</f>
        <v>-1.1069705317892463E-4</v>
      </c>
      <c r="EN490" s="240">
        <f t="shared" ref="EN490:EN553" ca="1" si="1251">2*IMREAL(K229)*COS(2*PI()*B229*138/Nt_load2)-2*IMAGINARY(K229)*SIN(2*PI()*B229*138/Nt_load2)</f>
        <v>1.1980005007357571E-4</v>
      </c>
      <c r="EO490" s="240">
        <f t="shared" ref="EO490:EO553" ca="1" si="1252">2*IMREAL(K229)*COS(2*PI()*B229*139/Nt_load2)-2*IMAGINARY(K229)*SIN(2*PI()*B229*139/Nt_load2)</f>
        <v>-1.2883088389767483E-4</v>
      </c>
      <c r="EP490" s="240">
        <f t="shared" ref="EP490:EP553" ca="1" si="1253">2*IMREAL(K229)*COS(2*PI()*B229*140/Nt_load2)-2*IMAGINARY(K229)*SIN(2*PI()*B229*140/Nt_load2)</f>
        <v>1.3778411481461098E-4</v>
      </c>
      <c r="EQ490" s="240">
        <f t="shared" ref="EQ490:EQ553" ca="1" si="1254">2*IMREAL(K229)*COS(2*PI()*B229*141/Nt_load2)-2*IMAGINARY(K229)*SIN(2*PI()*B229*141/Nt_load2)</f>
        <v>-1.4665434973286265E-4</v>
      </c>
      <c r="ER490" s="240">
        <f t="shared" ref="ER490:ER553" ca="1" si="1255">2*IMREAL(K229)*COS(2*PI()*B229*142/Nt_load2)-2*IMAGINARY(K229)*SIN(2*PI()*B229*142/Nt_load2)</f>
        <v>1.5543624555457435E-4</v>
      </c>
      <c r="ES490" s="240">
        <f t="shared" ref="ES490:ES553" ca="1" si="1256">2*IMREAL(K229)*COS(2*PI()*B229*143/Nt_load2)-2*IMAGINARY(K229)*SIN(2*PI()*B229*143/Nt_load2)</f>
        <v>-1.6412451239411992E-4</v>
      </c>
      <c r="ET490" s="240">
        <f t="shared" ref="ET490:ET553" ca="1" si="1257">2*IMREAL(K229)*COS(2*PI()*B229*144/Nt_load2)-2*IMAGINARY(K229)*SIN(2*PI()*B229*144/Nt_load2)</f>
        <v>1.7271391676441006E-4</v>
      </c>
      <c r="EU490" s="240">
        <f t="shared" ref="EU490:EU553" ca="1" si="1258">2*IMREAL(K229)*COS(2*PI()*B229*145/Nt_load2)-2*IMAGINARY(K229)*SIN(2*PI()*B229*145/Nt_load2)</f>
        <v>-1.8119928472943054E-4</v>
      </c>
      <c r="EV490" s="240">
        <f t="shared" ref="EV490:EV553" ca="1" si="1259">2*IMREAL(K229)*COS(2*PI()*B229*146/Nt_load2)-2*IMAGINARY(K229)*SIN(2*PI()*B229*146/Nt_load2)</f>
        <v>1.8957550502080766E-4</v>
      </c>
      <c r="EW490" s="240">
        <f t="shared" ref="EW490:EW553" ca="1" si="1260">2*IMREAL(K229)*COS(2*PI()*B229*147/Nt_load2)-2*IMAGINARY(K229)*SIN(2*PI()*B229*147/Nt_load2)</f>
        <v>-1.9783753211664488E-4</v>
      </c>
      <c r="EX490" s="240">
        <f t="shared" ref="EX490:EX553" ca="1" si="1261">2*IMREAL(K229)*COS(2*PI()*B229*148/Nt_load2)-2*IMAGINARY(K229)*SIN(2*PI()*B229*148/Nt_load2)</f>
        <v>2.059803892807568E-4</v>
      </c>
      <c r="EY490" s="240">
        <f t="shared" ref="EY490:EY553" ca="1" si="1262">2*IMREAL(K229)*COS(2*PI()*B229*149/Nt_load2)-2*IMAGINARY(K229)*SIN(2*PI()*B229*149/Nt_load2)</f>
        <v>-2.1399917156046878E-4</v>
      </c>
      <c r="EZ490" s="240">
        <f t="shared" ref="EZ490:EZ553" ca="1" si="1263">2*IMREAL(K229)*COS(2*PI()*B229*150/Nt_load2)-2*IMAGINARY(K229)*SIN(2*PI()*B229*150/Nt_load2)</f>
        <v>2.2188904874117705E-4</v>
      </c>
      <c r="FA490" s="240">
        <f t="shared" ref="FA490:FA553" ca="1" si="1264">2*IMREAL(K229)*COS(2*PI()*B229*151/Nt_load2)-2*IMAGINARY(K229)*SIN(2*PI()*B229*151/Nt_load2)</f>
        <v>-2.2964526825587173E-4</v>
      </c>
      <c r="FB490" s="240">
        <f t="shared" ref="FB490:FB553" ca="1" si="1265">2*IMREAL(K229)*COS(2*PI()*B229*152/Nt_load2)-2*IMAGINARY(K229)*SIN(2*PI()*B229*152/Nt_load2)</f>
        <v>2.3726315804797681E-4</v>
      </c>
      <c r="FC490" s="240">
        <f t="shared" ref="FC490:FC553" ca="1" si="1266">2*IMREAL(K229)*COS(2*PI()*B229*153/Nt_load2)-2*IMAGINARY(K229)*SIN(2*PI()*B229*153/Nt_load2)</f>
        <v>-2.4473812938551466E-4</v>
      </c>
      <c r="FD490" s="240">
        <f t="shared" ref="FD490:FD553" ca="1" si="1267">2*IMREAL(K229)*COS(2*PI()*B229*154/Nt_load2)-2*IMAGINARY(K229)*SIN(2*PI()*B229*154/Nt_load2)</f>
        <v>2.5206567962525862E-4</v>
      </c>
      <c r="FE490" s="240">
        <f t="shared" ref="FE490:FE553" ca="1" si="1268">2*IMREAL(K229)*COS(2*PI()*B229*155/Nt_load2)-2*IMAGINARY(K229)*SIN(2*PI()*B229*155/Nt_load2)</f>
        <v>-2.5924139492493917E-4</v>
      </c>
      <c r="FF490" s="240">
        <f t="shared" ref="FF490:FF553" ca="1" si="1269">2*IMREAL(K229)*COS(2*PI()*B229*156/Nt_load2)-2*IMAGINARY(K229)*SIN(2*PI()*B229*156/Nt_load2)</f>
        <v>2.6626095290197693E-4</v>
      </c>
      <c r="FG490" s="240">
        <f t="shared" ref="FG490:FG553" ca="1" si="1270">2*IMREAL(K229)*COS(2*PI()*B229*157/Nt_load2)-2*IMAGINARY(K229)*SIN(2*PI()*B229*157/Nt_load2)</f>
        <v>-2.7312012523712483E-4</v>
      </c>
      <c r="FH490" s="240">
        <f t="shared" ref="FH490:FH553" ca="1" si="1271">2*IMREAL(K229)*COS(2*PI()*B229*158/Nt_load2)-2*IMAGINARY(K229)*SIN(2*PI()*B229*158/Nt_load2)</f>
        <v>2.79814780221449E-4</v>
      </c>
      <c r="FI490" s="240">
        <f t="shared" ref="FI490:FI553" ca="1" si="1272">2*IMREAL(K229)*COS(2*PI()*B229*159/Nt_load2)-2*IMAGINARY(K229)*SIN(2*PI()*B229*159/Nt_load2)</f>
        <v>-2.8634088524511631E-4</v>
      </c>
      <c r="FJ490" s="240">
        <f t="shared" ref="FJ490:FJ553" ca="1" si="1273">2*IMREAL(K229)*COS(2*PI()*B229*160/Nt_load2)-2*IMAGINARY(K229)*SIN(2*PI()*B229*160/Nt_load2)</f>
        <v>2.9269450922647265E-4</v>
      </c>
      <c r="FK490" s="240">
        <f t="shared" ref="FK490:FK553" ca="1" si="1274">2*IMREAL(K229)*COS(2*PI()*B229*161/Nt_load2)-2*IMAGINARY(K229)*SIN(2*PI()*B229*161/Nt_load2)</f>
        <v>-2.9887182498003847E-4</v>
      </c>
      <c r="FL490" s="240">
        <f t="shared" ref="FL490:FL553" ca="1" si="1275">2*IMREAL(K229)*COS(2*PI()*B229*162/Nt_load2)-2*IMAGINARY(K229)*SIN(2*PI()*B229*162/Nt_load2)</f>
        <v>3.0486911152177352E-4</v>
      </c>
      <c r="FM490" s="240">
        <f t="shared" ref="FM490:FM553" ca="1" si="1276">2*IMREAL(K229)*COS(2*PI()*B229*163/Nt_load2)-2*IMAGINARY(K229)*SIN(2*PI()*B229*163/Nt_load2)</f>
        <v>-3.1068275631053141E-4</v>
      </c>
      <c r="FN490" s="240">
        <f t="shared" ref="FN490:FN553" ca="1" si="1277">2*IMREAL(K229)*COS(2*PI()*B229*164/Nt_load2)-2*IMAGINARY(K229)*SIN(2*PI()*B229*164/Nt_load2)</f>
        <v>3.1630925742403773E-4</v>
      </c>
      <c r="FO490" s="240">
        <f t="shared" ref="FO490:FO553" ca="1" si="1278">2*IMREAL(K229)*COS(2*PI()*B229*165/Nt_load2)-2*IMAGINARY(K229)*SIN(2*PI()*B229*165/Nt_load2)</f>
        <v>-3.2174522566843751E-4</v>
      </c>
      <c r="FP490" s="240">
        <f t="shared" ref="FP490:FP553" ca="1" si="1279">2*IMREAL(K229)*COS(2*PI()*B229*166/Nt_load2)-2*IMAGINARY(K229)*SIN(2*PI()*B229*166/Nt_load2)</f>
        <v>3.2698738661974825E-4</v>
      </c>
      <c r="FQ490" s="240">
        <f t="shared" ref="FQ490:FQ553" ca="1" si="1280">2*IMREAL(K229)*COS(2*PI()*B229*167/Nt_load2)-2*IMAGINARY(K229)*SIN(2*PI()*B229*167/Nt_load2)</f>
        <v>-3.3203258259618116E-4</v>
      </c>
      <c r="FR490" s="240">
        <f t="shared" ref="FR490:FR553" ca="1" si="1281">2*IMREAL(K229)*COS(2*PI()*B229*168/Nt_load2)-2*IMAGINARY(K229)*SIN(2*PI()*B229*168/Nt_load2)</f>
        <v>3.3687777456037896E-4</v>
      </c>
      <c r="FS490" s="240">
        <f t="shared" ref="FS490:FS553" ca="1" si="1282">2*IMREAL(K229)*COS(2*PI()*B229*169/Nt_load2)-2*IMAGINARY(K229)*SIN(2*PI()*B229*169/Nt_load2)</f>
        <v>-3.415200439498308E-4</v>
      </c>
      <c r="FT490" s="240">
        <f t="shared" ref="FT490:FT553" ca="1" si="1283">2*IMREAL(K229)*COS(2*PI()*B229*170/Nt_load2)-2*IMAGINARY(K229)*SIN(2*PI()*B229*170/Nt_load2)</f>
        <v>3.4595659443508516E-4</v>
      </c>
      <c r="FU490" s="240">
        <f t="shared" ref="FU490:FU553" ca="1" si="1284">2*IMREAL(K229)*COS(2*PI()*B229*171/Nt_load2)-2*IMAGINARY(K229)*SIN(2*PI()*B229*171/Nt_load2)</f>
        <v>-3.5018475360398203E-4</v>
      </c>
      <c r="FV490" s="240">
        <f t="shared" ref="FV490:FV553" ca="1" si="1285">2*IMREAL(K229)*COS(2*PI()*B229*172/Nt_load2)-2*IMAGINARY(K229)*SIN(2*PI()*B229*172/Nt_load2)</f>
        <v>3.5420197457157807E-4</v>
      </c>
      <c r="FW490" s="240">
        <f t="shared" ref="FW490:FW553" ca="1" si="1286">2*IMREAL(K229)*COS(2*PI()*B229*173/Nt_load2)-2*IMAGINARY(K229)*SIN(2*PI()*B229*173/Nt_load2)</f>
        <v>-3.5800583751413893E-4</v>
      </c>
      <c r="FX490" s="240">
        <f t="shared" ref="FX490:FX553" ca="1" si="1287">2*IMREAL(K229)*COS(2*PI()*B229*174/Nt_load2)-2*IMAGINARY(K229)*SIN(2*PI()*B229*174/Nt_load2)</f>
        <v>3.6159405112688264E-4</v>
      </c>
      <c r="FY490" s="240">
        <f t="shared" ref="FY490:FY553" ca="1" si="1288">2*IMREAL(K229)*COS(2*PI()*B229*175/Nt_load2)-2*IMAGINARY(K229)*SIN(2*PI()*B229*175/Nt_load2)</f>
        <v>-3.6496445400411605E-4</v>
      </c>
      <c r="FZ490" s="240">
        <f t="shared" ref="FZ490:FZ553" ca="1" si="1289">2*IMREAL(K229)*COS(2*PI()*B229*176/Nt_load2)-2*IMAGINARY(K229)*SIN(2*PI()*B229*176/Nt_load2)</f>
        <v>3.6811501594114204E-4</v>
      </c>
      <c r="GA490" s="240">
        <f t="shared" ref="GA490:GA553" ca="1" si="1290">2*IMREAL(K229)*COS(2*PI()*B229*177/Nt_load2)-2*IMAGINARY(K229)*SIN(2*PI()*B229*177/Nt_load2)</f>
        <v>-3.7104383915728602E-4</v>
      </c>
      <c r="GB490" s="240">
        <f t="shared" ref="GB490:GB553" ca="1" si="1291">2*IMREAL(K229)*COS(2*PI()*B229*178/Nt_load2)-2*IMAGINARY(K229)*SIN(2*PI()*B229*178/Nt_load2)</f>
        <v>3.7374915943893134E-4</v>
      </c>
      <c r="GC490" s="240">
        <f t="shared" ref="GC490:GC553" ca="1" si="1292">2*IMREAL(K229)*COS(2*PI()*B229*179/Nt_load2)-2*IMAGINARY(K229)*SIN(2*PI()*B229*179/Nt_load2)</f>
        <v>-3.7622934720232381E-4</v>
      </c>
      <c r="GD490" s="240">
        <f t="shared" ref="GD490:GD553" ca="1" si="1293">2*IMREAL(K229)*COS(2*PI()*B229*180/Nt_load2)-2*IMAGINARY(K229)*SIN(2*PI()*B229*180/Nt_load2)</f>
        <v>3.7848290847507194E-4</v>
      </c>
      <c r="GE490" s="240">
        <f t="shared" ref="GE490:GE553" ca="1" si="1294">2*IMREAL(K229)*COS(2*PI()*B229*181/Nt_load2)-2*IMAGINARY(K229)*SIN(2*PI()*B229*181/Nt_load2)</f>
        <v>-3.8050848579615189E-4</v>
      </c>
      <c r="GF490" s="240">
        <f t="shared" ref="GF490:GF553" ca="1" si="1295">2*IMREAL(K229)*COS(2*PI()*B229*182/Nt_load2)-2*IMAGINARY(K229)*SIN(2*PI()*B229*182/Nt_load2)</f>
        <v>3.823048590335081E-4</v>
      </c>
      <c r="GG490" s="240">
        <f t="shared" ref="GG490:GG553" ca="1" si="1296">2*IMREAL(K229)*COS(2*PI()*B229*183/Nt_load2)-2*IMAGINARY(K229)*SIN(2*PI()*B229*183/Nt_load2)</f>
        <v>-3.838709461190829E-4</v>
      </c>
      <c r="GH490" s="240">
        <f t="shared" ref="GH490:GH553" ca="1" si="1297">2*IMREAL(K229)*COS(2*PI()*B229*184/Nt_load2)-2*IMAGINARY(K229)*SIN(2*PI()*B229*184/Nt_load2)</f>
        <v>3.8520580370058136E-4</v>
      </c>
      <c r="GI490" s="240">
        <f t="shared" ref="GI490:GI553" ca="1" si="1298">2*IMREAL(K229)*COS(2*PI()*B229*185/Nt_load2)-2*IMAGINARY(K229)*SIN(2*PI()*B229*185/Nt_load2)</f>
        <v>-3.8630862770969756E-4</v>
      </c>
      <c r="GJ490" s="240">
        <f t="shared" ref="GJ490:GJ553" ca="1" si="1299">2*IMREAL(K229)*COS(2*PI()*B229*186/Nt_load2)-2*IMAGINARY(K229)*SIN(2*PI()*B229*186/Nt_load2)</f>
        <v>3.8717875384649587E-4</v>
      </c>
      <c r="GK490" s="240">
        <f t="shared" ref="GK490:GK553" ca="1" si="1300">2*IMREAL(K229)*COS(2*PI()*B229*187/Nt_load2)-2*IMAGINARY(K229)*SIN(2*PI()*B229*187/Nt_load2)</f>
        <v>-3.8781565797951952E-4</v>
      </c>
      <c r="GL490" s="240">
        <f t="shared" ref="GL490:GL553" ca="1" si="1301">2*IMREAL(K229)*COS(2*PI()*B229*188/Nt_load2)-2*IMAGINARY(K229)*SIN(2*PI()*B229*188/Nt_load2)</f>
        <v>3.8821895646154025E-4</v>
      </c>
      <c r="GM490" s="240">
        <f t="shared" ref="GM490:GM553" ca="1" si="1302">2*IMREAL(K229)*COS(2*PI()*B229*189/Nt_load2)-2*IMAGINARY(K229)*SIN(2*PI()*B229*189/Nt_load2)</f>
        <v>-3.8838840636062867E-4</v>
      </c>
      <c r="GN490" s="240">
        <f t="shared" ref="GN490:GN553" ca="1" si="1303">2*IMREAL(K229)*COS(2*PI()*B229*190/Nt_load2)-2*IMAGINARY(K229)*SIN(2*PI()*B229*190/Nt_load2)</f>
        <v>3.8832390560650368E-4</v>
      </c>
      <c r="GO490" s="240">
        <f t="shared" ref="GO490:GO553" ca="1" si="1304">2*IMREAL(K229)*COS(2*PI()*B229*191/Nt_load2)-2*IMAGINARY(K229)*SIN(2*PI()*B229*191/Nt_load2)</f>
        <v>-3.8802549305200803E-4</v>
      </c>
      <c r="GP490" s="240">
        <f t="shared" ref="GP490:GP553" ca="1" si="1305">2*IMREAL(K229)*COS(2*PI()*B229*192/Nt_load2)-2*IMAGINARY(K229)*SIN(2*PI()*B229*192/Nt_load2)</f>
        <v>3.8749334844970359E-4</v>
      </c>
      <c r="GQ490" s="240">
        <f t="shared" ref="GQ490:GQ553" ca="1" si="1306">2*IMREAL(K229)*COS(2*PI()*B229*193/Nt_load2)-2*IMAGINARY(K229)*SIN(2*PI()*B229*193/Nt_load2)</f>
        <v>-3.867277923436054E-4</v>
      </c>
      <c r="GR490" s="240">
        <f t="shared" ref="GR490:GR553" ca="1" si="1307">2*IMREAL(K229)*COS(2*PI()*B229*194/Nt_load2)-2*IMAGINARY(K229)*SIN(2*PI()*B229*194/Nt_load2)</f>
        <v>3.8572928587608406E-4</v>
      </c>
      <c r="GS490" s="240">
        <f t="shared" ref="GS490:GS553" ca="1" si="1308">2*IMREAL(K229)*COS(2*PI()*B229*195/Nt_load2)-2*IMAGINARY(K229)*SIN(2*PI()*B229*195/Nt_load2)</f>
        <v>-3.8449843051009268E-4</v>
      </c>
      <c r="GT490" s="240">
        <f t="shared" ref="GT490:GT553" ca="1" si="1309">2*IMREAL(K229)*COS(2*PI()*B229*196/Nt_load2)-2*IMAGINARY(K229)*SIN(2*PI()*B229*196/Nt_load2)</f>
        <v>3.8303596766689051E-4</v>
      </c>
      <c r="GU490" s="240">
        <f t="shared" ref="GU490:GU553" ca="1" si="1310">2*IMREAL(K229)*COS(2*PI()*B229*197/Nt_load2)-2*IMAGINARY(K229)*SIN(2*PI()*B229*197/Nt_load2)</f>
        <v>-3.8134277827939569E-4</v>
      </c>
      <c r="GV490" s="240">
        <f t="shared" ref="GV490:GV553" ca="1" si="1311">2*IMREAL(K229)*COS(2*PI()*B229*198/Nt_load2)-2*IMAGINARY(K229)*SIN(2*PI()*B229*198/Nt_load2)</f>
        <v>3.7941988226159861E-4</v>
      </c>
      <c r="GW490" s="240">
        <f t="shared" ref="GW490:GW553" ca="1" si="1312">2*IMREAL(K229)*COS(2*PI()*B229*199/Nt_load2)-2*IMAGINARY(K229)*SIN(2*PI()*B229*199/Nt_load2)</f>
        <v>-3.7726843789414075E-4</v>
      </c>
      <c r="GX490" s="240">
        <f t="shared" ref="GX490:GX553" ca="1" si="1313">2*IMREAL(K229)*COS(2*PI()*B229*200/Nt_load2)-2*IMAGINARY(K229)*SIN(2*PI()*B229*200/Nt_load2)</f>
        <v>3.7488974112668129E-4</v>
      </c>
      <c r="GY490" s="240">
        <f t="shared" ref="GY490:GY553" ca="1" si="1314">2*IMREAL(K229)*COS(2*PI()*B229*201/Nt_load2)-2*IMAGINARY(K229)*SIN(2*PI()*B229*201/Nt_load2)</f>
        <v>-3.7228522479718589E-4</v>
      </c>
      <c r="GZ490" s="240">
        <f t="shared" ref="GZ490:GZ553" ca="1" si="1315">2*IMREAL(K229)*COS(2*PI()*B229*202/Nt_load2)-2*IMAGINARY(K229)*SIN(2*PI()*B229*202/Nt_load2)</f>
        <v>3.6945645776892633E-4</v>
      </c>
      <c r="HA490" s="240">
        <f t="shared" ref="HA490:HA553" ca="1" si="1316">2*IMREAL(K229)*COS(2*PI()*B229*203/Nt_load2)-2*IMAGINARY(K229)*SIN(2*PI()*B229*203/Nt_load2)</f>
        <v>-3.6640514398537444E-4</v>
      </c>
      <c r="HB490" s="240">
        <f t="shared" ref="HB490:HB553" ca="1" si="1317">2*IMREAL(K229)*COS(2*PI()*B229*204/Nt_load2)-2*IMAGINARY(K229)*SIN(2*PI()*B229*204/Nt_load2)</f>
        <v>3.6313312144384177E-4</v>
      </c>
      <c r="HC490" s="240">
        <f t="shared" ref="HC490:HC553" ca="1" si="1318">2*IMREAL(K229)*COS(2*PI()*B229*205/Nt_load2)-2*IMAGINARY(K229)*SIN(2*PI()*B229*205/Nt_load2)</f>
        <v>-3.5964236108838898E-4</v>
      </c>
      <c r="HD490" s="240">
        <f t="shared" ref="HD490:HD553" ca="1" si="1319">2*IMREAL(K229)*COS(2*PI()*B229*206/Nt_load2)-2*IMAGINARY(K229)*SIN(2*PI()*B229*206/Nt_load2)</f>
        <v>3.5593496562249366E-4</v>
      </c>
      <c r="HE490" s="240">
        <f t="shared" ref="HE490:HE553" ca="1" si="1320">2*IMREAL(K229)*COS(2*PI()*B229*207/Nt_load2)-2*IMAGINARY(K229)*SIN(2*PI()*B229*207/Nt_load2)</f>
        <v>-3.5201316824259063E-4</v>
      </c>
      <c r="HF490" s="240">
        <f t="shared" ref="HF490:HF553" ca="1" si="1321">2*IMREAL(K229)*COS(2*PI()*B229*208/Nt_load2)-2*IMAGINARY(K229)*SIN(2*PI()*B229*208/Nt_load2)</f>
        <v>3.4787933129273965E-4</v>
      </c>
      <c r="HG490" s="240">
        <f t="shared" ref="HG490:HG553" ca="1" si="1322">2*IMREAL(K229)*COS(2*PI()*B229*209/Nt_load2)-2*IMAGINARY(K229)*SIN(2*PI()*B229*209/Nt_load2)</f>
        <v>-3.4353594484178354E-4</v>
      </c>
      <c r="HH490" s="240">
        <f t="shared" ref="HH490:HH553" ca="1" si="1323">2*IMREAL(K229)*COS(2*PI()*B229*210/Nt_load2)-2*IMAGINARY(K229)*SIN(2*PI()*B229*210/Nt_load2)</f>
        <v>3.3898562518327031E-4</v>
      </c>
      <c r="HI490" s="240">
        <f t="shared" ref="HI490:HI553" ca="1" si="1324">2*IMREAL(K229)*COS(2*PI()*B229*211/Nt_load2)-2*IMAGINARY(K229)*SIN(2*PI()*B229*211/Nt_load2)</f>
        <v>-3.3423111325965718E-4</v>
      </c>
      <c r="HJ490" s="240">
        <f t="shared" ref="HJ490:HJ553" ca="1" si="1325">2*IMREAL(K229)*COS(2*PI()*B229*212/Nt_load2)-2*IMAGINARY(K229)*SIN(2*PI()*B229*212/Nt_load2)</f>
        <v>3.292752730111235E-4</v>
      </c>
      <c r="HK490" s="240">
        <f t="shared" ref="HK490:HK553" ca="1" si="1326">2*IMREAL(K229)*COS(2*PI()*B229*213/Nt_load2)-2*IMAGINARY(K229)*SIN(2*PI()*B229*213/Nt_load2)</f>
        <v>-3.2412108965049994E-4</v>
      </c>
      <c r="HL490" s="240">
        <f t="shared" ref="HL490:HL553" ca="1" si="1327">2*IMREAL(K229)*COS(2*PI()*B229*214/Nt_load2)-2*IMAGINARY(K229)*SIN(2*PI()*B229*214/Nt_load2)</f>
        <v>3.1877166786516332E-4</v>
      </c>
      <c r="HM490" s="240">
        <f t="shared" ref="HM490:HM553" ca="1" si="1328">2*IMREAL(K229)*COS(2*PI()*B229*215/Nt_load2)-2*IMAGINARY(K229)*SIN(2*PI()*B229*215/Nt_load2)</f>
        <v>-3.1323022994671982E-4</v>
      </c>
      <c r="HN490" s="240">
        <f t="shared" ref="HN490:HN553" ca="1" si="1329">2*IMREAL(K229)*COS(2*PI()*B229*216/Nt_load2)-2*IMAGINARY(K229)*SIN(2*PI()*B229*216/Nt_load2)</f>
        <v>3.0750011385021506E-4</v>
      </c>
      <c r="HO490" s="240">
        <f t="shared" ref="HO490:HO553" ca="1" si="1330">2*IMREAL(K229)*COS(2*PI()*B229*217/Nt_load2)-2*IMAGINARY(K229)*SIN(2*PI()*B229*217/Nt_load2)</f>
        <v>-3.0158477118326973E-4</v>
      </c>
      <c r="HP490" s="240">
        <f t="shared" ref="HP490:HP553" ca="1" si="1331">2*IMREAL(K229)*COS(2*PI()*B229*218/Nt_load2)-2*IMAGINARY(K229)*SIN(2*PI()*B229*218/Nt_load2)</f>
        <v>2.9548776512717233E-4</v>
      </c>
      <c r="HQ490" s="240">
        <f t="shared" ref="HQ490:HQ553" ca="1" si="1332">2*IMREAL(K229)*COS(2*PI()*B229*219/Nt_load2)-2*IMAGINARY(K229)*SIN(2*PI()*B229*219/Nt_load2)</f>
        <v>-2.8921276829033278E-4</v>
      </c>
      <c r="HR490" s="240">
        <f t="shared" ref="HR490:HR553" ca="1" si="1333">2*IMREAL(K229)*COS(2*PI()*B229*220/Nt_load2)-2*IMAGINARY(K229)*SIN(2*PI()*B229*220/Nt_load2)</f>
        <v>2.8276356049626643E-4</v>
      </c>
      <c r="HS490" s="240">
        <f t="shared" ref="HS490:HS553" ca="1" si="1334">2*IMREAL(K229)*COS(2*PI()*B229*221/Nt_load2)-2*IMAGINARY(K229)*SIN(2*PI()*B229*221/Nt_load2)</f>
        <v>-2.761440265065684E-4</v>
      </c>
      <c r="HT490" s="240">
        <f t="shared" ref="HT490:HT553" ca="1" si="1335">2*IMREAL(K229)*COS(2*PI()*B229*222/Nt_load2)-2*IMAGINARY(K229)*SIN(2*PI()*B229*222/Nt_load2)</f>
        <v>2.6935815368096192E-4</v>
      </c>
      <c r="HU490" s="240">
        <f t="shared" ref="HU490:HU553" ca="1" si="1336">2*IMREAL(K229)*COS(2*PI()*B229*223/Nt_load2)-2*IMAGINARY(K229)*SIN(2*PI()*B229*223/Nt_load2)</f>
        <v>-2.6241002957555991E-4</v>
      </c>
      <c r="HV490" s="240">
        <f t="shared" ref="HV490:HV553" ca="1" si="1337">2*IMREAL(K229)*COS(2*PI()*B229*224/Nt_load2)-2*IMAGINARY(K229)*SIN(2*PI()*B229*224/Nt_load2)</f>
        <v>2.5530383948045181E-4</v>
      </c>
      <c r="HW490" s="240">
        <f t="shared" ref="HW490:HW553" ca="1" si="1338">2*IMREAL(K229)*COS(2*PI()*B229*225/Nt_load2)-2*IMAGINARY(K229)*SIN(2*PI()*B229*225/Nt_load2)</f>
        <v>-2.4804386389889945E-4</v>
      </c>
      <c r="HX490" s="240">
        <f t="shared" ref="HX490:HX553" ca="1" si="1339">2*IMREAL(K229)*COS(2*PI()*B229*226/Nt_load2)-2*IMAGINARY(K229)*SIN(2*PI()*B229*226/Nt_load2)</f>
        <v>2.4063447596865781E-4</v>
      </c>
      <c r="HY490" s="240">
        <f t="shared" ref="HY490:HY553" ca="1" si="1340">2*IMREAL(K229)*COS(2*PI()*B229*227/Nt_load2)-2*IMAGINARY(K229)*SIN(2*PI()*B229*227/Nt_load2)</f>
        <v>-2.3308013882802981E-4</v>
      </c>
      <c r="HZ490" s="240">
        <f t="shared" ref="HZ490:HZ553" ca="1" si="1341">2*IMREAL(K229)*COS(2*PI()*B229*228/Nt_load2)-2*IMAGINARY(K229)*SIN(2*PI()*B229*228/Nt_load2)</f>
        <v>2.2538540292716417E-4</v>
      </c>
      <c r="IA490" s="240">
        <f t="shared" ref="IA490:IA553" ca="1" si="1342">2*IMREAL(K229)*COS(2*PI()*B229*229/Nt_load2)-2*IMAGINARY(K229)*SIN(2*PI()*B229*229/Nt_load2)</f>
        <v>-2.175549032873141E-4</v>
      </c>
      <c r="IB490" s="240">
        <f t="shared" ref="IB490:IB553" ca="1" si="1343">2*IMREAL(K229)*COS(2*PI()*B229*230/Nt_load2)-2*IMAGINARY(K229)*SIN(2*PI()*B229*230/Nt_load2)</f>
        <v>2.0959335670862618E-4</v>
      </c>
      <c r="IC490" s="240">
        <f t="shared" ref="IC490:IC553" ca="1" si="1344">2*IMREAL(K229)*COS(2*PI()*B229*231/Nt_load2)-2*IMAGINARY(K229)*SIN(2*PI()*B229*231/Nt_load2)</f>
        <v>-2.0150555892902011E-4</v>
      </c>
      <c r="ID490" s="240">
        <f t="shared" ref="ID490:ID553" ca="1" si="1345">2*IMREAL(K229)*COS(2*PI()*B229*232/Nt_load2)-2*IMAGINARY(K229)*SIN(2*PI()*B229*232/Nt_load2)</f>
        <v>1.9329638173553107E-4</v>
      </c>
      <c r="IE490" s="240">
        <f t="shared" ref="IE490:IE553" ca="1" si="1346">2*IMREAL(K229)*COS(2*PI()*B229*233/Nt_load2)-2*IMAGINARY(K229)*SIN(2*PI()*B229*223/Nt_load2)</f>
        <v>-2.5830367816459949E-4</v>
      </c>
      <c r="IF490" s="240">
        <f t="shared" ref="IF490:IF553" ca="1" si="1347">2*IMREAL(K229)*COS(2*PI()*B229*234/Nt_load2)-2*IMAGINARY(K229)*SIN(2*PI()*B229*234/Nt_load2)</f>
        <v>1.7653373884807136E-4</v>
      </c>
      <c r="IG490" s="240">
        <f t="shared" ref="IG490:IG553" ca="1" si="1348">2*IMREAL(K229)*COS(2*PI()*B229*235/Nt_load2)-2*IMAGINARY(K229)*SIN(2*PI()*B229*235/Nt_load2)</f>
        <v>-1.6799037034337955E-4</v>
      </c>
      <c r="IH490" s="240">
        <f t="shared" ref="IH490:IH553" ca="1" si="1349">2*IMREAL(K229)*COS(2*PI()*B229*236/Nt_load2)-2*IMAGINARY(K229)*SIN(2*PI()*B229*236/Nt_load2)</f>
        <v>1.5934581072119718E-4</v>
      </c>
      <c r="II490" s="240">
        <f t="shared" ref="II490:II553" ca="1" si="1350">2*IMREAL(K229)*COS(2*PI()*B229*237/Nt_load2)-2*IMAGINARY(K229)*SIN(2*PI()*B229*237/Nt_load2)</f>
        <v>-1.5060526714091968E-4</v>
      </c>
      <c r="IJ490" s="240">
        <f t="shared" ref="IJ490:IJ553" ca="1" si="1351">2*IMREAL(K229)*COS(2*PI()*B229*238/Nt_load2)-2*IMAGINARY(K229)*SIN(2*PI()*B229*238/Nt_load2)</f>
        <v>1.417740045792508E-4</v>
      </c>
      <c r="IK490" s="240">
        <f t="shared" ref="IK490:IK553" ca="1" si="1352">2*IMREAL(K229)*COS(2*PI()*B229*239/Nt_load2)-2*IMAGINARY(K229)*SIN(2*PI()*B229*239/Nt_load2)</f>
        <v>-1.328573426584952E-4</v>
      </c>
      <c r="IL490" s="240">
        <f t="shared" ref="IL490:IL553" ca="1" si="1353">2*IMREAL(K229)*COS(2*PI()*B229*240/Nt_load2)-2*IMAGINARY(K229)*SIN(2*PI()*B229*240/Nt_load2)</f>
        <v>1.2386065244233664E-4</v>
      </c>
      <c r="IM490" s="240">
        <f t="shared" ref="IM490:IM553" ca="1" si="1354">2*IMREAL(K229)*COS(2*PI()*B229*241/Nt_load2)-2*IMAGINARY(K229)*SIN(2*PI()*B229*241/Nt_load2)</f>
        <v>-1.1478935320063672E-4</v>
      </c>
      <c r="IN490" s="240">
        <f t="shared" ref="IN490:IN553" ca="1" si="1355">2*IMREAL(K229)*COS(2*PI()*B229*242/Nt_load2)-2*IMAGINARY(K229)*SIN(2*PI()*B229*242/Nt_load2)</f>
        <v>1.0564890914477693E-4</v>
      </c>
      <c r="IO490" s="240">
        <f t="shared" ref="IO490:IO553" ca="1" si="1356">2*IMREAL(K229)*COS(2*PI()*B229*243/Nt_load2)-2*IMAGINARY(K229)*SIN(2*PI()*B229*243/Nt_load2)</f>
        <v>-9.6444826136557926E-5</v>
      </c>
      <c r="IP490" s="240">
        <f t="shared" ref="IP490:IP553" ca="1" si="1357">2*IMREAL(K229)*COS(2*PI()*B229*244/Nt_load2)-2*IMAGINARY(K229)*SIN(2*PI()*B229*244/Nt_load2)</f>
        <v>8.7182648371335794E-5</v>
      </c>
      <c r="IQ490" s="240">
        <f t="shared" ref="IQ490:IQ553" ca="1" si="1358">2*IMREAL(K229)*COS(2*PI()*B229*245/Nt_load2)-2*IMAGINARY(K229)*SIN(2*PI()*B229*245/Nt_load2)</f>
        <v>-7.7867955038746944E-5</v>
      </c>
      <c r="IR490" s="240">
        <f t="shared" ref="IR490:IR553" ca="1" si="1359">2*IMREAL(K229)*COS(2*PI()*B229*246/Nt_load2)-2*IMAGINARY(K229)*SIN(2*PI()*B229*246/Nt_load2)</f>
        <v>6.8506356961669883E-5</v>
      </c>
      <c r="IS490" s="240">
        <f t="shared" ref="IS490:IS553" ca="1" si="1360">2*IMREAL(K229)*COS(2*PI()*B229*247/Nt_load2)-2*IMAGINARY(K229)*SIN(2*PI()*B229*247/Nt_load2)</f>
        <v>-5.9103493216820223E-5</v>
      </c>
      <c r="IT490" s="240">
        <f t="shared" ref="IT490:IT553" ca="1" si="1361">2*IMREAL(K229)*COS(2*PI()*B229*248/Nt_load2)-2*IMAGINARY(K229)*SIN(2*PI()*B229*248/Nt_load2)</f>
        <v>4.9665027737678846E-5</v>
      </c>
      <c r="IU490" s="240">
        <f t="shared" ref="IU490:IU553" ca="1" si="1362">2*IMREAL(K229)*COS(2*PI()*B229*249/Nt_load2)-2*IMAGINARY(K229)*SIN(2*PI()*B229*249/Nt_load2)</f>
        <v>-4.0196645902879507E-5</v>
      </c>
      <c r="IV490" s="240">
        <f t="shared" ref="IV490:IV553" ca="1" si="1363">2*IMREAL(K229)*COS(2*PI()*B229*250/Nt_load2)-2*IMAGINARY(K229)*SIN(2*PI()*B229*250/Nt_load2)</f>
        <v>3.0704051111681561E-5</v>
      </c>
      <c r="IW490" s="240">
        <f t="shared" ref="IW490:IW553" ca="1" si="1364">2*IMREAL(K229)*COS(2*PI()*B229*251/Nt_load2)-2*IMAGINARY(K229)*SIN(2*PI()*B229*251/Nt_load2)</f>
        <v>-2.1192961348148355E-5</v>
      </c>
      <c r="IX490" s="240">
        <f t="shared" ref="IX490:IX553" ca="1" si="1365">2*IMREAL(K229)*COS(2*PI()*B229*252/Nt_load2)-2*IMAGINARY(K229)*SIN(2*PI()*B229*252/Nt_load2)</f>
        <v>1.1669105737198947E-5</v>
      </c>
      <c r="IY490" s="240">
        <f t="shared" ref="IY490:IY553" ca="1" si="1366">2*IMREAL(K229)*COS(2*PI()*B229*253/Nt_load2)-2*IMAGINARY(K229)*SIN(2*PI()*B229*253/Nt_load2)</f>
        <v>-2.138221093245307E-6</v>
      </c>
      <c r="IZ490" s="240">
        <f t="shared" ref="IZ490:IZ553" ca="1" si="1367">2*IMREAL(K229)*COS(2*PI()*B229*254/Nt_load2)-2*IMAGINARY(K229)*SIN(2*PI()*B229*254/Nt_load2)</f>
        <v>-7.3939515350975332E-6</v>
      </c>
      <c r="JA490" s="240">
        <f t="shared" ref="JA490:JA553" ca="1" si="1368">2*IMREAL(K229)*COS(2*PI()*B229*255/Nt_load2)-2*IMAGINARY(K229)*SIN(2*PI()*B229*255/Nt_load2)</f>
        <v>1.6921670323557413E-5</v>
      </c>
      <c r="JB490" s="240">
        <f t="shared" ref="JB490:JB553" ca="1" si="1369">2*IMREAL(K229)*COS(2*PI()*B229*256/Nt_load2)-2*IMAGINARY(K229)*SIN(2*PI()*B229*256/Nt_load2)</f>
        <v>-2.6439196130512292E-5</v>
      </c>
    </row>
    <row r="491" spans="2:262">
      <c r="B491" s="248">
        <v>130</v>
      </c>
      <c r="C491" s="247">
        <f t="shared" ref="C491:C554" si="1370">C490+Div_Nt_load2</f>
        <v>2.5390625000000018E-3</v>
      </c>
      <c r="D491" s="244">
        <f t="shared" ca="1" si="1113"/>
        <v>79.727692639723074</v>
      </c>
      <c r="E491" s="243">
        <f ca="1">EF361</f>
        <v>-0.27230736027692726</v>
      </c>
      <c r="F491" s="242">
        <v>130</v>
      </c>
      <c r="G491" s="240">
        <f t="shared" ca="1" si="1114"/>
        <v>3.3938002489033474E-5</v>
      </c>
      <c r="H491" s="240">
        <f t="shared" ca="1" si="1115"/>
        <v>-5.0483041299908884E-5</v>
      </c>
      <c r="I491" s="240">
        <f t="shared" ca="1" si="1116"/>
        <v>6.6906462042500654E-5</v>
      </c>
      <c r="J491" s="240">
        <f t="shared" ca="1" si="1117"/>
        <v>-8.3168699257718081E-5</v>
      </c>
      <c r="K491" s="240">
        <f t="shared" ca="1" si="1118"/>
        <v>9.9230575791705992E-5</v>
      </c>
      <c r="L491" s="240">
        <f t="shared" ca="1" si="1119"/>
        <v>-1.1505339717703975E-4</v>
      </c>
      <c r="M491" s="240">
        <f t="shared" ca="1" si="1120"/>
        <v>1.3059904485108608E-4</v>
      </c>
      <c r="N491" s="240">
        <f t="shared" ca="1" si="1121"/>
        <v>-1.4583006798696196E-4</v>
      </c>
      <c r="O491" s="240">
        <f t="shared" ca="1" si="1122"/>
        <v>1.6070977371585181E-4</v>
      </c>
      <c r="P491" s="240">
        <f t="shared" ca="1" si="1123"/>
        <v>-1.752023155233455E-4</v>
      </c>
      <c r="Q491" s="240">
        <f t="shared" ca="1" si="1124"/>
        <v>1.8927277960683304E-4</v>
      </c>
      <c r="R491" s="240">
        <f t="shared" ca="1" si="1125"/>
        <v>-2.0288726898591122E-4</v>
      </c>
      <c r="S491" s="240">
        <f t="shared" ca="1" si="1126"/>
        <v>2.160129851631764E-4</v>
      </c>
      <c r="T491" s="240">
        <f t="shared" ca="1" si="1127"/>
        <v>-2.2861830713867876E-4</v>
      </c>
      <c r="U491" s="241">
        <f t="shared" ca="1" si="1128"/>
        <v>2.406728675876872E-4</v>
      </c>
      <c r="V491" s="240">
        <f t="shared" ca="1" si="1129"/>
        <v>-2.5214762601822335E-4</v>
      </c>
      <c r="W491" s="240">
        <f t="shared" ca="1" si="1130"/>
        <v>2.6301493873215798E-4</v>
      </c>
      <c r="X491" s="240">
        <f t="shared" ca="1" si="1131"/>
        <v>-2.7324862542129898E-4</v>
      </c>
      <c r="Y491" s="240">
        <f t="shared" ca="1" si="1132"/>
        <v>2.8282403223804577E-4</v>
      </c>
      <c r="Z491" s="240">
        <f t="shared" ca="1" si="1133"/>
        <v>-2.9171809118867299E-4</v>
      </c>
      <c r="AA491" s="240">
        <f t="shared" ca="1" si="1134"/>
        <v>2.9990937570613971E-4</v>
      </c>
      <c r="AB491" s="240">
        <f t="shared" ca="1" si="1135"/>
        <v>-3.0737815226857044E-4</v>
      </c>
      <c r="AC491" s="240">
        <f t="shared" ca="1" si="1136"/>
        <v>3.1410642793904182E-4</v>
      </c>
      <c r="AD491" s="240">
        <f t="shared" ca="1" si="1137"/>
        <v>-3.2007799371213243E-4</v>
      </c>
      <c r="AE491" s="240">
        <f t="shared" ca="1" si="1138"/>
        <v>3.2527846356284959E-4</v>
      </c>
      <c r="AF491" s="240">
        <f t="shared" ca="1" si="1139"/>
        <v>-3.2969530910381667E-4</v>
      </c>
      <c r="AG491" s="240">
        <f t="shared" ca="1" si="1140"/>
        <v>3.3331788976725301E-4</v>
      </c>
      <c r="AH491" s="240">
        <f t="shared" ca="1" si="1141"/>
        <v>-3.3613747843904118E-4</v>
      </c>
      <c r="AI491" s="240">
        <f t="shared" ca="1" si="1142"/>
        <v>3.3814728248310458E-4</v>
      </c>
      <c r="AJ491" s="240">
        <f t="shared" ca="1" si="1143"/>
        <v>-3.3934246010546172E-4</v>
      </c>
      <c r="AK491" s="240">
        <f t="shared" ca="1" si="1144"/>
        <v>3.3972013201853592E-4</v>
      </c>
      <c r="AL491" s="240">
        <f t="shared" ca="1" si="1145"/>
        <v>-3.3927938837760818E-4</v>
      </c>
      <c r="AM491" s="240">
        <f t="shared" ca="1" si="1146"/>
        <v>3.3802129097271427E-4</v>
      </c>
      <c r="AN491" s="240">
        <f t="shared" ca="1" si="1147"/>
        <v>-3.3594887067069833E-4</v>
      </c>
      <c r="AO491" s="240">
        <f t="shared" ca="1" si="1148"/>
        <v>3.3306712011359153E-4</v>
      </c>
      <c r="AP491" s="240">
        <f t="shared" ca="1" si="1149"/>
        <v>-3.2938298169089592E-4</v>
      </c>
      <c r="AQ491" s="240">
        <f t="shared" ca="1" si="1150"/>
        <v>3.2490533081476627E-4</v>
      </c>
      <c r="AR491" s="240">
        <f t="shared" ca="1" si="1151"/>
        <v>-3.1964495453835808E-4</v>
      </c>
      <c r="AS491" s="240">
        <f t="shared" ca="1" si="1152"/>
        <v>3.1361452556887399E-4</v>
      </c>
      <c r="AT491" s="240">
        <f t="shared" ca="1" si="1153"/>
        <v>-3.0682857173790803E-4</v>
      </c>
      <c r="AU491" s="240">
        <f t="shared" ca="1" si="1154"/>
        <v>2.9930344100261464E-4</v>
      </c>
      <c r="AV491" s="240">
        <f t="shared" ca="1" si="1155"/>
        <v>-2.9105726206206297E-4</v>
      </c>
      <c r="AW491" s="240">
        <f t="shared" ca="1" si="1156"/>
        <v>2.8210990068359867E-4</v>
      </c>
      <c r="AX491" s="240">
        <f t="shared" ca="1" si="1157"/>
        <v>-2.7248291184447883E-4</v>
      </c>
      <c r="AY491" s="240">
        <f t="shared" ca="1" si="1158"/>
        <v>2.6219948780404148E-4</v>
      </c>
      <c r="AZ491" s="240">
        <f t="shared" ca="1" si="1159"/>
        <v>-2.5128440223151513E-4</v>
      </c>
      <c r="BA491" s="240">
        <f t="shared" ca="1" si="1160"/>
        <v>2.3976395052410516E-4</v>
      </c>
      <c r="BB491" s="240">
        <f t="shared" ca="1" si="1161"/>
        <v>-2.2766588645904102E-4</v>
      </c>
      <c r="BC491" s="240">
        <f t="shared" ca="1" si="1162"/>
        <v>2.1501935533232064E-4</v>
      </c>
      <c r="BD491" s="240">
        <f t="shared" ca="1" si="1163"/>
        <v>-2.0185482374513366E-4</v>
      </c>
      <c r="BE491" s="240">
        <f t="shared" ca="1" si="1164"/>
        <v>1.8820400620714225E-4</v>
      </c>
      <c r="BF491" s="240">
        <f t="shared" ca="1" si="1165"/>
        <v>-1.7409978873348178E-4</v>
      </c>
      <c r="BG491" s="240">
        <f t="shared" ca="1" si="1166"/>
        <v>1.5957614961942189E-4</v>
      </c>
      <c r="BH491" s="240">
        <f t="shared" ca="1" si="1167"/>
        <v>-1.4466807758370905E-4</v>
      </c>
      <c r="BI491" s="240">
        <f t="shared" ca="1" si="1168"/>
        <v>1.2941148747767006E-4</v>
      </c>
      <c r="BJ491" s="240">
        <f t="shared" ca="1" si="1169"/>
        <v>-1.1384313376318988E-4</v>
      </c>
      <c r="BK491" s="240">
        <f t="shared" ca="1" si="1170"/>
        <v>9.8000521967984145E-5</v>
      </c>
      <c r="BL491" s="240">
        <f t="shared" ca="1" si="1171"/>
        <v>-8.1921818331534741E-5</v>
      </c>
      <c r="BM491" s="240">
        <f t="shared" ca="1" si="1172"/>
        <v>6.5645757859220935E-5</v>
      </c>
      <c r="BN491" s="240">
        <f t="shared" ca="1" si="1173"/>
        <v>-4.9211551006334981E-5</v>
      </c>
      <c r="BO491" s="240">
        <f t="shared" ca="1" si="1174"/>
        <v>3.2658789216652017E-5</v>
      </c>
      <c r="BP491" s="240">
        <f t="shared" ca="1" si="1175"/>
        <v>-1.602734954316441E-5</v>
      </c>
      <c r="BQ491" s="240">
        <f t="shared" ca="1" si="1176"/>
        <v>-6.4270141919307096E-7</v>
      </c>
      <c r="BR491" s="240">
        <f t="shared" ca="1" si="1177"/>
        <v>1.731120405753772E-5</v>
      </c>
      <c r="BS491" s="240">
        <f t="shared" ca="1" si="1178"/>
        <v>-3.3938002489025383E-5</v>
      </c>
      <c r="BT491" s="240">
        <f t="shared" ca="1" si="1179"/>
        <v>5.0483041299899052E-5</v>
      </c>
      <c r="BU491" s="240">
        <f t="shared" ca="1" si="1180"/>
        <v>-6.6906462042498594E-5</v>
      </c>
      <c r="BV491" s="240">
        <f t="shared" ca="1" si="1181"/>
        <v>8.31686992577143E-5</v>
      </c>
      <c r="BW491" s="240">
        <f t="shared" ca="1" si="1182"/>
        <v>-9.9230575791700503E-5</v>
      </c>
      <c r="BX491" s="240">
        <f t="shared" ca="1" si="1183"/>
        <v>1.1505339717703265E-4</v>
      </c>
      <c r="BY491" s="240">
        <f t="shared" ca="1" si="1184"/>
        <v>-1.30599044851078E-4</v>
      </c>
      <c r="BZ491" s="240">
        <f t="shared" ca="1" si="1185"/>
        <v>1.458300679869606E-4</v>
      </c>
      <c r="CA491" s="240">
        <f t="shared" ca="1" si="1186"/>
        <v>-1.6070977371584837E-4</v>
      </c>
      <c r="CB491" s="240">
        <f t="shared" ca="1" si="1187"/>
        <v>1.7520231552334108E-4</v>
      </c>
      <c r="CC491" s="240">
        <f t="shared" ca="1" si="1188"/>
        <v>-1.8927277960682778E-4</v>
      </c>
      <c r="CD491" s="240">
        <f t="shared" ca="1" si="1189"/>
        <v>2.0288726898590425E-4</v>
      </c>
      <c r="CE491" s="240">
        <f t="shared" ca="1" si="1190"/>
        <v>-2.160129851631678E-4</v>
      </c>
      <c r="CF491" s="240">
        <f t="shared" ca="1" si="1191"/>
        <v>2.2861830713867765E-4</v>
      </c>
      <c r="CG491" s="240">
        <f t="shared" ca="1" si="1192"/>
        <v>-2.4067286758768444E-4</v>
      </c>
      <c r="CH491" s="240">
        <f t="shared" ca="1" si="1193"/>
        <v>2.5214762601821907E-4</v>
      </c>
      <c r="CI491" s="240">
        <f t="shared" ca="1" si="1194"/>
        <v>-2.6301493873215239E-4</v>
      </c>
      <c r="CJ491" s="240">
        <f t="shared" ca="1" si="1195"/>
        <v>2.7324862542129805E-4</v>
      </c>
      <c r="CK491" s="240">
        <f t="shared" ca="1" si="1196"/>
        <v>-2.8282403223803959E-4</v>
      </c>
      <c r="CL491" s="240">
        <f t="shared" ca="1" si="1197"/>
        <v>2.9171809118867104E-4</v>
      </c>
      <c r="CM491" s="240">
        <f t="shared" ca="1" si="1198"/>
        <v>-2.9990937570613223E-4</v>
      </c>
      <c r="CN491" s="240">
        <f t="shared" ca="1" si="1199"/>
        <v>3.0737815226856773E-4</v>
      </c>
      <c r="CO491" s="240">
        <f t="shared" ca="1" si="1200"/>
        <v>-3.1410642793904128E-4</v>
      </c>
      <c r="CP491" s="240">
        <f t="shared" ca="1" si="1201"/>
        <v>3.2007799371212869E-4</v>
      </c>
      <c r="CQ491" s="240">
        <f t="shared" ca="1" si="1202"/>
        <v>-3.252784635628491E-4</v>
      </c>
      <c r="CR491" s="240">
        <f t="shared" ca="1" si="1203"/>
        <v>3.2969530910381282E-4</v>
      </c>
      <c r="CS491" s="240">
        <f t="shared" ca="1" si="1204"/>
        <v>-3.3331788976725181E-4</v>
      </c>
      <c r="CT491" s="240">
        <f t="shared" ca="1" si="1205"/>
        <v>3.3613747843904172E-4</v>
      </c>
      <c r="CU491" s="240">
        <f t="shared" ca="1" si="1206"/>
        <v>-3.3814728248310349E-4</v>
      </c>
      <c r="CV491" s="240">
        <f t="shared" ca="1" si="1207"/>
        <v>3.3934246010546167E-4</v>
      </c>
      <c r="CW491" s="240">
        <f t="shared" ca="1" si="1208"/>
        <v>-3.3972013201853592E-4</v>
      </c>
      <c r="CX491" s="240">
        <f t="shared" ca="1" si="1209"/>
        <v>3.392793883776085E-4</v>
      </c>
      <c r="CY491" s="240">
        <f t="shared" ca="1" si="1210"/>
        <v>-3.38021290972714E-4</v>
      </c>
      <c r="CZ491" s="240">
        <f t="shared" ca="1" si="1211"/>
        <v>3.3594887067069996E-4</v>
      </c>
      <c r="DA491" s="240">
        <f t="shared" ca="1" si="1212"/>
        <v>-3.330671201135918E-4</v>
      </c>
      <c r="DB491" s="240">
        <f t="shared" ca="1" si="1213"/>
        <v>3.2938298169089982E-4</v>
      </c>
      <c r="DC491" s="240">
        <f t="shared" ca="1" si="1214"/>
        <v>-3.2490533081476806E-4</v>
      </c>
      <c r="DD491" s="240">
        <f t="shared" ca="1" si="1215"/>
        <v>3.1964495453835694E-4</v>
      </c>
      <c r="DE491" s="240">
        <f t="shared" ca="1" si="1216"/>
        <v>-3.1361452556887822E-4</v>
      </c>
      <c r="DF491" s="240">
        <f t="shared" ca="1" si="1217"/>
        <v>3.0682857173790874E-4</v>
      </c>
      <c r="DG491" s="240">
        <f t="shared" ca="1" si="1218"/>
        <v>-2.9930344100262217E-4</v>
      </c>
      <c r="DH491" s="240">
        <f t="shared" ca="1" si="1219"/>
        <v>2.9105726206206622E-4</v>
      </c>
      <c r="DI491" s="240">
        <f t="shared" ca="1" si="1220"/>
        <v>-2.8210990068359683E-4</v>
      </c>
      <c r="DJ491" s="240">
        <f t="shared" ca="1" si="1221"/>
        <v>2.7248291184448257E-4</v>
      </c>
      <c r="DK491" s="240">
        <f t="shared" ca="1" si="1222"/>
        <v>-2.6219948780403936E-4</v>
      </c>
      <c r="DL491" s="240">
        <f t="shared" ca="1" si="1223"/>
        <v>2.5128440223152587E-4</v>
      </c>
      <c r="DM491" s="240">
        <f t="shared" ca="1" si="1224"/>
        <v>-2.3976395052410963E-4</v>
      </c>
      <c r="DN491" s="240">
        <f t="shared" ca="1" si="1225"/>
        <v>2.2766588645905286E-4</v>
      </c>
      <c r="DO491" s="240">
        <f t="shared" ca="1" si="1226"/>
        <v>-2.1501935533232557E-4</v>
      </c>
      <c r="DP491" s="240">
        <f t="shared" ca="1" si="1227"/>
        <v>2.0185482374513095E-4</v>
      </c>
      <c r="DQ491" s="240">
        <f t="shared" ca="1" si="1228"/>
        <v>-1.8820400620715559E-4</v>
      </c>
      <c r="DR491" s="240">
        <f t="shared" ca="1" si="1229"/>
        <v>1.7409978873348717E-4</v>
      </c>
      <c r="DS491" s="240">
        <f t="shared" ca="1" si="1230"/>
        <v>-1.5957614961943601E-4</v>
      </c>
      <c r="DT491" s="240">
        <f t="shared" ca="1" si="1231"/>
        <v>1.4466807758371477E-4</v>
      </c>
      <c r="DU491" s="240">
        <f t="shared" ca="1" si="1232"/>
        <v>-1.2941148747766697E-4</v>
      </c>
      <c r="DV491" s="240">
        <f t="shared" ca="1" si="1233"/>
        <v>1.1384313376319583E-4</v>
      </c>
      <c r="DW491" s="240">
        <f t="shared" ca="1" si="1234"/>
        <v>-9.8000521967990189E-5</v>
      </c>
      <c r="DX491" s="240">
        <f t="shared" ca="1" si="1235"/>
        <v>8.1921818331550259E-5</v>
      </c>
      <c r="DY491" s="240">
        <f t="shared" ca="1" si="1236"/>
        <v>-6.5645757859227142E-5</v>
      </c>
      <c r="DZ491" s="240">
        <f t="shared" ca="1" si="1237"/>
        <v>4.9211551006331681E-5</v>
      </c>
      <c r="EA491" s="240">
        <f t="shared" ca="1" si="1238"/>
        <v>-3.2658789216658305E-5</v>
      </c>
      <c r="EB491" s="240">
        <f t="shared" ca="1" si="1239"/>
        <v>1.6027349543170735E-5</v>
      </c>
      <c r="EC491" s="240">
        <f t="shared" ca="1" si="1240"/>
        <v>6.4270141917708914E-7</v>
      </c>
      <c r="ED491" s="240">
        <f t="shared" ca="1" si="1241"/>
        <v>-1.7311204057531405E-5</v>
      </c>
      <c r="EE491" s="240">
        <f t="shared" ca="1" si="1242"/>
        <v>3.393800248902869E-5</v>
      </c>
      <c r="EF491" s="240">
        <f t="shared" ca="1" si="1243"/>
        <v>-5.0483041299892797E-5</v>
      </c>
      <c r="EG491" s="240">
        <f t="shared" ca="1" si="1244"/>
        <v>6.6906462042492387E-5</v>
      </c>
      <c r="EH491" s="240">
        <f t="shared" ca="1" si="1245"/>
        <v>-8.3168699257698782E-5</v>
      </c>
      <c r="EI491" s="240">
        <f t="shared" ca="1" si="1246"/>
        <v>9.9230575791694458E-5</v>
      </c>
      <c r="EJ491" s="240">
        <f t="shared" ca="1" si="1247"/>
        <v>-1.1505339717703578E-4</v>
      </c>
      <c r="EK491" s="240">
        <f t="shared" ca="1" si="1248"/>
        <v>1.3059904485107217E-4</v>
      </c>
      <c r="EL491" s="240">
        <f t="shared" ca="1" si="1249"/>
        <v>-1.4583006798695488E-4</v>
      </c>
      <c r="EM491" s="240">
        <f t="shared" ca="1" si="1250"/>
        <v>1.607097737158343E-4</v>
      </c>
      <c r="EN491" s="240">
        <f t="shared" ca="1" si="1251"/>
        <v>-1.7520231552333571E-4</v>
      </c>
      <c r="EO491" s="240">
        <f t="shared" ca="1" si="1252"/>
        <v>1.8927277960683058E-4</v>
      </c>
      <c r="EP491" s="240">
        <f t="shared" ca="1" si="1253"/>
        <v>-2.0288726898589916E-4</v>
      </c>
      <c r="EQ491" s="240">
        <f t="shared" ca="1" si="1254"/>
        <v>2.1601298516317038E-4</v>
      </c>
      <c r="ER491" s="240">
        <f t="shared" ca="1" si="1255"/>
        <v>-2.2861830713866586E-4</v>
      </c>
      <c r="ES491" s="240">
        <f t="shared" ca="1" si="1256"/>
        <v>2.4067286758767999E-4</v>
      </c>
      <c r="ET491" s="240">
        <f t="shared" ca="1" si="1257"/>
        <v>-2.5214762601822135E-4</v>
      </c>
      <c r="EU491" s="240">
        <f t="shared" ca="1" si="1258"/>
        <v>2.6301493873214838E-4</v>
      </c>
      <c r="EV491" s="240">
        <f t="shared" ca="1" si="1259"/>
        <v>-2.7324862542129426E-4</v>
      </c>
      <c r="EW491" s="240">
        <f t="shared" ca="1" si="1260"/>
        <v>2.8282403223803601E-4</v>
      </c>
      <c r="EX491" s="240">
        <f t="shared" ca="1" si="1261"/>
        <v>-2.9171809118866778E-4</v>
      </c>
      <c r="EY491" s="240">
        <f t="shared" ca="1" si="1262"/>
        <v>2.9990937570612924E-4</v>
      </c>
      <c r="EZ491" s="240">
        <f t="shared" ca="1" si="1263"/>
        <v>-3.0737815226856502E-4</v>
      </c>
      <c r="FA491" s="240">
        <f t="shared" ca="1" si="1264"/>
        <v>3.1410642793903884E-4</v>
      </c>
      <c r="FB491" s="240">
        <f t="shared" ca="1" si="1265"/>
        <v>-3.2007799371212657E-4</v>
      </c>
      <c r="FC491" s="240">
        <f t="shared" ca="1" si="1266"/>
        <v>3.2527846356284731E-4</v>
      </c>
      <c r="FD491" s="240">
        <f t="shared" ca="1" si="1267"/>
        <v>-3.2969530910381131E-4</v>
      </c>
      <c r="FE491" s="240">
        <f t="shared" ca="1" si="1268"/>
        <v>3.3331788976725062E-4</v>
      </c>
      <c r="FF491" s="240">
        <f t="shared" ca="1" si="1269"/>
        <v>-3.361374784390408E-4</v>
      </c>
      <c r="FG491" s="240">
        <f t="shared" ca="1" si="1270"/>
        <v>3.3814728248310289E-4</v>
      </c>
      <c r="FH491" s="240">
        <f t="shared" ca="1" si="1271"/>
        <v>-3.3934246010546129E-4</v>
      </c>
      <c r="FI491" s="240">
        <f t="shared" ca="1" si="1272"/>
        <v>3.3972013201853598E-4</v>
      </c>
      <c r="FJ491" s="240">
        <f t="shared" ca="1" si="1273"/>
        <v>-3.3927938837760883E-4</v>
      </c>
      <c r="FK491" s="240">
        <f t="shared" ca="1" si="1274"/>
        <v>3.3802129097271655E-4</v>
      </c>
      <c r="FL491" s="240">
        <f t="shared" ca="1" si="1275"/>
        <v>-3.3594887067070093E-4</v>
      </c>
      <c r="FM491" s="240">
        <f t="shared" ca="1" si="1276"/>
        <v>3.3306712011359305E-4</v>
      </c>
      <c r="FN491" s="240">
        <f t="shared" ca="1" si="1277"/>
        <v>-3.2938298169089662E-4</v>
      </c>
      <c r="FO491" s="240">
        <f t="shared" ca="1" si="1278"/>
        <v>3.2490533081477559E-4</v>
      </c>
      <c r="FP491" s="240">
        <f t="shared" ca="1" si="1279"/>
        <v>-3.1964495453836562E-4</v>
      </c>
      <c r="FQ491" s="240">
        <f t="shared" ca="1" si="1280"/>
        <v>3.1361452556888066E-4</v>
      </c>
      <c r="FR491" s="240">
        <f t="shared" ca="1" si="1281"/>
        <v>-3.0682857173791145E-4</v>
      </c>
      <c r="FS491" s="240">
        <f t="shared" ca="1" si="1282"/>
        <v>2.9930344100261605E-4</v>
      </c>
      <c r="FT491" s="240">
        <f t="shared" ca="1" si="1283"/>
        <v>-2.910572620620794E-4</v>
      </c>
      <c r="FU491" s="240">
        <f t="shared" ca="1" si="1284"/>
        <v>2.8210990068361109E-4</v>
      </c>
      <c r="FV491" s="240">
        <f t="shared" ca="1" si="1285"/>
        <v>-2.7248291184448636E-4</v>
      </c>
      <c r="FW491" s="240">
        <f t="shared" ca="1" si="1286"/>
        <v>2.6219948780404343E-4</v>
      </c>
      <c r="FX491" s="240">
        <f t="shared" ca="1" si="1287"/>
        <v>-2.5128440223151714E-4</v>
      </c>
      <c r="FY491" s="240">
        <f t="shared" ca="1" si="1288"/>
        <v>2.3976395052412777E-4</v>
      </c>
      <c r="FZ491" s="240">
        <f t="shared" ca="1" si="1289"/>
        <v>-2.2766588645905758E-4</v>
      </c>
      <c r="GA491" s="240">
        <f t="shared" ca="1" si="1290"/>
        <v>2.1501935533233045E-4</v>
      </c>
      <c r="GB491" s="240">
        <f t="shared" ca="1" si="1291"/>
        <v>-2.0185482374513608E-4</v>
      </c>
      <c r="GC491" s="240">
        <f t="shared" ca="1" si="1292"/>
        <v>1.8820400620714477E-4</v>
      </c>
      <c r="GD491" s="240">
        <f t="shared" ca="1" si="1293"/>
        <v>-1.7409978873350921E-4</v>
      </c>
      <c r="GE491" s="240">
        <f t="shared" ca="1" si="1294"/>
        <v>1.595761496194416E-4</v>
      </c>
      <c r="GF491" s="240">
        <f t="shared" ca="1" si="1295"/>
        <v>-1.4466807758372049E-4</v>
      </c>
      <c r="GG491" s="240">
        <f t="shared" ca="1" si="1296"/>
        <v>1.2941148747767285E-4</v>
      </c>
      <c r="GH491" s="240">
        <f t="shared" ca="1" si="1297"/>
        <v>-1.138431337631836E-4</v>
      </c>
      <c r="GI491" s="240">
        <f t="shared" ca="1" si="1298"/>
        <v>9.8000521968014733E-5</v>
      </c>
      <c r="GJ491" s="240">
        <f t="shared" ca="1" si="1299"/>
        <v>-8.1921818331556398E-5</v>
      </c>
      <c r="GK491" s="240">
        <f t="shared" ca="1" si="1300"/>
        <v>6.5645757859233335E-5</v>
      </c>
      <c r="GL491" s="240">
        <f t="shared" ca="1" si="1301"/>
        <v>-4.9211551006337942E-5</v>
      </c>
      <c r="GM491" s="240">
        <f t="shared" ca="1" si="1302"/>
        <v>3.2658789216645376E-5</v>
      </c>
      <c r="GN491" s="240">
        <f t="shared" ca="1" si="1303"/>
        <v>-1.6027349543196336E-5</v>
      </c>
      <c r="GO491" s="240">
        <f t="shared" ca="1" si="1304"/>
        <v>-6.427014191707635E-7</v>
      </c>
      <c r="GP491" s="240">
        <f t="shared" ca="1" si="1305"/>
        <v>1.7311204057525086E-5</v>
      </c>
      <c r="GQ491" s="240">
        <f t="shared" ca="1" si="1306"/>
        <v>-3.3938002489022402E-5</v>
      </c>
      <c r="GR491" s="240">
        <f t="shared" ca="1" si="1307"/>
        <v>5.0483041299905638E-5</v>
      </c>
      <c r="GS491" s="240">
        <f t="shared" ca="1" si="1308"/>
        <v>-6.6906462042467247E-5</v>
      </c>
      <c r="GT491" s="240">
        <f t="shared" ca="1" si="1309"/>
        <v>8.3168699257692657E-5</v>
      </c>
      <c r="GU491" s="240">
        <f t="shared" ca="1" si="1310"/>
        <v>-9.9230575791688401E-5</v>
      </c>
      <c r="GV491" s="240">
        <f t="shared" ca="1" si="1311"/>
        <v>1.1505339717702984E-4</v>
      </c>
      <c r="GW491" s="240">
        <f t="shared" ca="1" si="1312"/>
        <v>-1.3059904485108415E-4</v>
      </c>
      <c r="GX491" s="240">
        <f t="shared" ca="1" si="1313"/>
        <v>1.4583006798693174E-4</v>
      </c>
      <c r="GY491" s="240">
        <f t="shared" ca="1" si="1314"/>
        <v>-1.6070977371582875E-4</v>
      </c>
      <c r="GZ491" s="240">
        <f t="shared" ca="1" si="1315"/>
        <v>1.7520231552333029E-4</v>
      </c>
      <c r="HA491" s="240">
        <f t="shared" ca="1" si="1316"/>
        <v>-1.8927277960682532E-4</v>
      </c>
      <c r="HB491" s="240">
        <f t="shared" ca="1" si="1317"/>
        <v>2.0288726898590957E-4</v>
      </c>
      <c r="HC491" s="240">
        <f t="shared" ca="1" si="1318"/>
        <v>-2.1601298516315059E-4</v>
      </c>
      <c r="HD491" s="240">
        <f t="shared" ca="1" si="1319"/>
        <v>2.2861830713866117E-4</v>
      </c>
      <c r="HE491" s="240">
        <f t="shared" ca="1" si="1320"/>
        <v>-2.4067286758767549E-4</v>
      </c>
      <c r="HF491" s="240">
        <f t="shared" ca="1" si="1321"/>
        <v>2.5214762601821712E-4</v>
      </c>
      <c r="HG491" s="240">
        <f t="shared" ca="1" si="1322"/>
        <v>-2.6301493873215662E-4</v>
      </c>
      <c r="HH491" s="240">
        <f t="shared" ca="1" si="1323"/>
        <v>2.7324862542127903E-4</v>
      </c>
      <c r="HI491" s="240">
        <f t="shared" ca="1" si="1324"/>
        <v>-2.8282403223803254E-4</v>
      </c>
      <c r="HJ491" s="240">
        <f t="shared" ca="1" si="1325"/>
        <v>2.9171809118866453E-4</v>
      </c>
      <c r="HK491" s="240">
        <f t="shared" ca="1" si="1326"/>
        <v>-2.9990937570613532E-4</v>
      </c>
      <c r="HL491" s="240">
        <f t="shared" ca="1" si="1327"/>
        <v>3.0737815226857061E-4</v>
      </c>
      <c r="HM491" s="240">
        <f t="shared" ca="1" si="1328"/>
        <v>-3.1410642793902908E-4</v>
      </c>
      <c r="HN491" s="240">
        <f t="shared" ca="1" si="1329"/>
        <v>3.2007799371212446E-4</v>
      </c>
      <c r="HO491" s="240">
        <f t="shared" ca="1" si="1330"/>
        <v>-3.2527846356284552E-4</v>
      </c>
      <c r="HP491" s="240">
        <f t="shared" ca="1" si="1331"/>
        <v>3.2969530910381445E-4</v>
      </c>
      <c r="HQ491" s="240">
        <f t="shared" ca="1" si="1332"/>
        <v>-3.3331788976725312E-4</v>
      </c>
      <c r="HR491" s="240">
        <f t="shared" ca="1" si="1333"/>
        <v>3.3613747843903711E-4</v>
      </c>
      <c r="HS491" s="240">
        <f t="shared" ca="1" si="1334"/>
        <v>-3.381472824831023E-4</v>
      </c>
      <c r="HT491" s="240">
        <f t="shared" ca="1" si="1335"/>
        <v>3.3934246010546102E-4</v>
      </c>
      <c r="HU491" s="240">
        <f t="shared" ca="1" si="1336"/>
        <v>-3.3972013201853598E-4</v>
      </c>
      <c r="HV491" s="240">
        <f t="shared" ca="1" si="1337"/>
        <v>3.3927938837761013E-4</v>
      </c>
      <c r="HW491" s="240">
        <f t="shared" ca="1" si="1338"/>
        <v>-3.380212909727172E-4</v>
      </c>
      <c r="HX491" s="240">
        <f t="shared" ca="1" si="1339"/>
        <v>3.3594887067070185E-4</v>
      </c>
      <c r="HY491" s="240">
        <f t="shared" ca="1" si="1340"/>
        <v>-3.330671201135943E-4</v>
      </c>
      <c r="HZ491" s="240">
        <f t="shared" ca="1" si="1341"/>
        <v>3.2938298169089819E-4</v>
      </c>
      <c r="IA491" s="240">
        <f t="shared" ca="1" si="1342"/>
        <v>-3.2490533081477749E-4</v>
      </c>
      <c r="IB491" s="240">
        <f t="shared" ca="1" si="1343"/>
        <v>3.1964495453836779E-4</v>
      </c>
      <c r="IC491" s="240">
        <f t="shared" ca="1" si="1344"/>
        <v>-3.1361452556888316E-4</v>
      </c>
      <c r="ID491" s="240">
        <f t="shared" ca="1" si="1345"/>
        <v>3.0682857173791416E-4</v>
      </c>
      <c r="IE491" s="240">
        <f t="shared" ca="1" si="1346"/>
        <v>-3.3146921802741094E-4</v>
      </c>
      <c r="IF491" s="240">
        <f t="shared" ca="1" si="1347"/>
        <v>2.910572620620827E-4</v>
      </c>
      <c r="IG491" s="240">
        <f t="shared" ca="1" si="1348"/>
        <v>-2.8210990068361461E-4</v>
      </c>
      <c r="IH491" s="240">
        <f t="shared" ca="1" si="1349"/>
        <v>2.7248291184449016E-4</v>
      </c>
      <c r="II491" s="240">
        <f t="shared" ca="1" si="1350"/>
        <v>-2.6219948780404739E-4</v>
      </c>
      <c r="IJ491" s="240">
        <f t="shared" ca="1" si="1351"/>
        <v>2.5128440223152137E-4</v>
      </c>
      <c r="IK491" s="240">
        <f t="shared" ca="1" si="1352"/>
        <v>-2.3976395052413229E-4</v>
      </c>
      <c r="IL491" s="240">
        <f t="shared" ca="1" si="1353"/>
        <v>2.2766588645906224E-4</v>
      </c>
      <c r="IM491" s="240">
        <f t="shared" ca="1" si="1354"/>
        <v>-2.1501935533233533E-4</v>
      </c>
      <c r="IN491" s="240">
        <f t="shared" ca="1" si="1355"/>
        <v>2.0185482374514115E-4</v>
      </c>
      <c r="IO491" s="240">
        <f t="shared" ca="1" si="1356"/>
        <v>-1.8820400620715006E-4</v>
      </c>
      <c r="IP491" s="240">
        <f t="shared" ca="1" si="1357"/>
        <v>1.7409978873351466E-4</v>
      </c>
      <c r="IQ491" s="240">
        <f t="shared" ca="1" si="1358"/>
        <v>-1.5957614961944718E-4</v>
      </c>
      <c r="IR491" s="240">
        <f t="shared" ca="1" si="1359"/>
        <v>1.4466807758372623E-4</v>
      </c>
      <c r="IS491" s="240">
        <f t="shared" ca="1" si="1360"/>
        <v>-1.2941148747767868E-4</v>
      </c>
      <c r="IT491" s="240">
        <f t="shared" ca="1" si="1361"/>
        <v>1.1384313376318954E-4</v>
      </c>
      <c r="IU491" s="240">
        <f t="shared" ca="1" si="1362"/>
        <v>-9.8000521968020805E-5</v>
      </c>
      <c r="IV491" s="240">
        <f t="shared" ca="1" si="1363"/>
        <v>8.1921818331562538E-5</v>
      </c>
      <c r="IW491" s="240">
        <f t="shared" ca="1" si="1364"/>
        <v>-6.5645757859239556E-5</v>
      </c>
      <c r="IX491" s="240">
        <f t="shared" ca="1" si="1365"/>
        <v>4.921155100634419E-5</v>
      </c>
      <c r="IY491" s="240">
        <f t="shared" ca="1" si="1366"/>
        <v>-3.2658789216651678E-5</v>
      </c>
      <c r="IZ491" s="240">
        <f t="shared" ca="1" si="1367"/>
        <v>1.6027349543202662E-5</v>
      </c>
      <c r="JA491" s="240">
        <f t="shared" ca="1" si="1368"/>
        <v>6.4270141916443786E-7</v>
      </c>
      <c r="JB491" s="240">
        <f t="shared" ca="1" si="1369"/>
        <v>-1.7311204057518767E-5</v>
      </c>
    </row>
    <row r="492" spans="2:262">
      <c r="B492" s="248">
        <v>131</v>
      </c>
      <c r="C492" s="247">
        <f t="shared" si="1370"/>
        <v>2.5585937500000018E-3</v>
      </c>
      <c r="D492" s="244">
        <f t="shared" ca="1" si="1113"/>
        <v>79.728921542649758</v>
      </c>
      <c r="E492" s="243">
        <f ca="1">EG361</f>
        <v>-0.27107845735024388</v>
      </c>
      <c r="F492" s="242">
        <v>131</v>
      </c>
      <c r="G492" s="240">
        <f t="shared" ca="1" si="1114"/>
        <v>2.8083539701056627E-5</v>
      </c>
      <c r="H492" s="240">
        <f t="shared" ca="1" si="1115"/>
        <v>-4.8386979835200133E-5</v>
      </c>
      <c r="I492" s="240">
        <f t="shared" ca="1" si="1116"/>
        <v>6.8428206733241897E-5</v>
      </c>
      <c r="J492" s="240">
        <f t="shared" ca="1" si="1117"/>
        <v>-8.8098615250197369E-5</v>
      </c>
      <c r="K492" s="240">
        <f t="shared" ca="1" si="1118"/>
        <v>1.0729160973801675E-4</v>
      </c>
      <c r="L492" s="240">
        <f t="shared" ca="1" si="1119"/>
        <v>-1.2590318169664017E-4</v>
      </c>
      <c r="M492" s="240">
        <f t="shared" ca="1" si="1120"/>
        <v>1.4383247340506801E-4</v>
      </c>
      <c r="N492" s="240">
        <f t="shared" ca="1" si="1121"/>
        <v>-1.6098232447809147E-4</v>
      </c>
      <c r="O492" s="240">
        <f t="shared" ca="1" si="1122"/>
        <v>1.7725979838683787E-4</v>
      </c>
      <c r="P492" s="240">
        <f t="shared" ca="1" si="1123"/>
        <v>-1.92576686089872E-4</v>
      </c>
      <c r="Q492" s="240">
        <f t="shared" ca="1" si="1124"/>
        <v>2.0684998404563794E-4</v>
      </c>
      <c r="R492" s="240">
        <f t="shared" ca="1" si="1125"/>
        <v>-2.2000234401583479E-4</v>
      </c>
      <c r="S492" s="240">
        <f t="shared" ca="1" si="1126"/>
        <v>2.3196249222223161E-4</v>
      </c>
      <c r="T492" s="240">
        <f t="shared" ca="1" si="1127"/>
        <v>-2.426656155854371E-4</v>
      </c>
      <c r="U492" s="241">
        <f t="shared" ca="1" si="1128"/>
        <v>2.5205371295260144E-4</v>
      </c>
      <c r="V492" s="240">
        <f t="shared" ca="1" si="1129"/>
        <v>-2.6007590941068079E-4</v>
      </c>
      <c r="W492" s="240">
        <f t="shared" ca="1" si="1130"/>
        <v>2.6668873198200572E-4</v>
      </c>
      <c r="X492" s="240">
        <f t="shared" ca="1" si="1131"/>
        <v>-2.7185634520811037E-4</v>
      </c>
      <c r="Y492" s="240">
        <f t="shared" ca="1" si="1132"/>
        <v>2.7555074534518591E-4</v>
      </c>
      <c r="Z492" s="240">
        <f t="shared" ca="1" si="1133"/>
        <v>-2.7775191211879756E-4</v>
      </c>
      <c r="AA492" s="240">
        <f t="shared" ca="1" si="1134"/>
        <v>2.7844791721548436E-4</v>
      </c>
      <c r="AB492" s="240">
        <f t="shared" ca="1" si="1135"/>
        <v>-2.7763498892332335E-4</v>
      </c>
      <c r="AC492" s="240">
        <f t="shared" ca="1" si="1136"/>
        <v>2.7531753257116416E-4</v>
      </c>
      <c r="AD492" s="240">
        <f t="shared" ca="1" si="1137"/>
        <v>-2.7150810665576983E-4</v>
      </c>
      <c r="AE492" s="240">
        <f t="shared" ca="1" si="1138"/>
        <v>2.6622735478623436E-4</v>
      </c>
      <c r="AF492" s="240">
        <f t="shared" ca="1" si="1139"/>
        <v>-2.5950389381447557E-4</v>
      </c>
      <c r="AG492" s="240">
        <f t="shared" ca="1" si="1140"/>
        <v>2.5137415875804025E-4</v>
      </c>
      <c r="AH492" s="240">
        <f t="shared" ca="1" si="1141"/>
        <v>-2.4188220535557961E-4</v>
      </c>
      <c r="AI492" s="240">
        <f t="shared" ca="1" si="1142"/>
        <v>2.3107947132498932E-4</v>
      </c>
      <c r="AJ492" s="240">
        <f t="shared" ca="1" si="1143"/>
        <v>-2.190244976179558E-4</v>
      </c>
      <c r="AK492" s="240">
        <f t="shared" ca="1" si="1144"/>
        <v>2.0578261118147671E-4</v>
      </c>
      <c r="AL492" s="240">
        <f t="shared" ca="1" si="1145"/>
        <v>-1.9142557094546078E-4</v>
      </c>
      <c r="AM492" s="240">
        <f t="shared" ca="1" si="1146"/>
        <v>1.7603117895487858E-4</v>
      </c>
      <c r="AN492" s="240">
        <f t="shared" ca="1" si="1147"/>
        <v>-1.5968285875373747E-4</v>
      </c>
      <c r="AO492" s="240">
        <f t="shared" ca="1" si="1148"/>
        <v>1.4246920330566535E-4</v>
      </c>
      <c r="AP492" s="240">
        <f t="shared" ca="1" si="1149"/>
        <v>-1.2448349490097813E-4</v>
      </c>
      <c r="AQ492" s="240">
        <f t="shared" ca="1" si="1150"/>
        <v>1.0582319965184653E-4</v>
      </c>
      <c r="AR492" s="240">
        <f t="shared" ca="1" si="1151"/>
        <v>-8.6589439315002366E-5</v>
      </c>
      <c r="AS492" s="240">
        <f t="shared" ca="1" si="1152"/>
        <v>6.6886443304170549E-5</v>
      </c>
      <c r="AT492" s="240">
        <f t="shared" ca="1" si="1153"/>
        <v>-4.6820983861864479E-5</v>
      </c>
      <c r="AU492" s="240">
        <f t="shared" ca="1" si="1154"/>
        <v>2.6501797451310497E-5</v>
      </c>
      <c r="AV492" s="240">
        <f t="shared" ca="1" si="1155"/>
        <v>-6.0389955041826685E-6</v>
      </c>
      <c r="AW492" s="240">
        <f t="shared" ca="1" si="1156"/>
        <v>-1.4456532282808821E-5</v>
      </c>
      <c r="AX492" s="240">
        <f t="shared" ca="1" si="1157"/>
        <v>3.487371886881583E-5</v>
      </c>
      <c r="AY492" s="240">
        <f t="shared" ca="1" si="1158"/>
        <v>-5.510192175071456E-5</v>
      </c>
      <c r="AZ492" s="240">
        <f t="shared" ca="1" si="1159"/>
        <v>7.5031522544479075E-5</v>
      </c>
      <c r="BA492" s="240">
        <f t="shared" ca="1" si="1160"/>
        <v>-9.4554521016647269E-5</v>
      </c>
      <c r="BB492" s="240">
        <f t="shared" ca="1" si="1161"/>
        <v>1.1356512034696751E-4</v>
      </c>
      <c r="BC492" s="240">
        <f t="shared" ca="1" si="1162"/>
        <v>-1.3196030045055525E-4</v>
      </c>
      <c r="BD492" s="240">
        <f t="shared" ca="1" si="1163"/>
        <v>1.4964037625260843E-4</v>
      </c>
      <c r="BE492" s="240">
        <f t="shared" ca="1" si="1164"/>
        <v>-1.6650953789052126E-4</v>
      </c>
      <c r="BF492" s="240">
        <f t="shared" ca="1" si="1165"/>
        <v>1.8247636991578251E-4</v>
      </c>
      <c r="BG492" s="240">
        <f t="shared" ca="1" si="1166"/>
        <v>-1.9745434668223358E-4</v>
      </c>
      <c r="BH492" s="240">
        <f t="shared" ca="1" si="1167"/>
        <v>2.1136230123605743E-4</v>
      </c>
      <c r="BI492" s="240">
        <f t="shared" ca="1" si="1168"/>
        <v>-2.2412486516649928E-4</v>
      </c>
      <c r="BJ492" s="240">
        <f t="shared" ca="1" si="1169"/>
        <v>2.3567287703383388E-4</v>
      </c>
      <c r="BK492" s="240">
        <f t="shared" ca="1" si="1170"/>
        <v>-2.4594375716121099E-4</v>
      </c>
      <c r="BL492" s="240">
        <f t="shared" ca="1" si="1171"/>
        <v>2.5488184675931651E-4</v>
      </c>
      <c r="BM492" s="240">
        <f t="shared" ca="1" si="1172"/>
        <v>-2.6243870954620574E-4</v>
      </c>
      <c r="BN492" s="240">
        <f t="shared" ca="1" si="1173"/>
        <v>2.6857339422768639E-4</v>
      </c>
      <c r="BO492" s="240">
        <f t="shared" ca="1" si="1174"/>
        <v>-2.7325265641594279E-4</v>
      </c>
      <c r="BP492" s="240">
        <f t="shared" ca="1" si="1175"/>
        <v>2.7645113878375688E-4</v>
      </c>
      <c r="BQ492" s="240">
        <f t="shared" ca="1" si="1176"/>
        <v>-2.7815150847805011E-4</v>
      </c>
      <c r="BR492" s="240">
        <f t="shared" ca="1" si="1177"/>
        <v>2.7834455104812594E-4</v>
      </c>
      <c r="BS492" s="240">
        <f t="shared" ca="1" si="1178"/>
        <v>-2.7702922037957047E-4</v>
      </c>
      <c r="BT492" s="240">
        <f t="shared" ca="1" si="1179"/>
        <v>2.7421264436324177E-4</v>
      </c>
      <c r="BU492" s="240">
        <f t="shared" ca="1" si="1180"/>
        <v>-2.6991008626860548E-4</v>
      </c>
      <c r="BV492" s="240">
        <f t="shared" ca="1" si="1181"/>
        <v>2.6414486203076487E-4</v>
      </c>
      <c r="BW492" s="240">
        <f t="shared" ca="1" si="1182"/>
        <v>-2.5694821389937424E-4</v>
      </c>
      <c r="BX492" s="240">
        <f t="shared" ca="1" si="1183"/>
        <v>2.4835914113419621E-4</v>
      </c>
      <c r="BY492" s="240">
        <f t="shared" ca="1" si="1184"/>
        <v>-2.3842418866472904E-4</v>
      </c>
      <c r="BZ492" s="240">
        <f t="shared" ca="1" si="1185"/>
        <v>2.2719719485918746E-4</v>
      </c>
      <c r="CA492" s="240">
        <f t="shared" ca="1" si="1186"/>
        <v>-2.1473899976974853E-4</v>
      </c>
      <c r="CB492" s="240">
        <f t="shared" ca="1" si="1187"/>
        <v>2.0111711543500287E-4</v>
      </c>
      <c r="CC492" s="240">
        <f t="shared" ca="1" si="1188"/>
        <v>-1.8640536002640092E-4</v>
      </c>
      <c r="CD492" s="240">
        <f t="shared" ca="1" si="1189"/>
        <v>1.7068345782117312E-4</v>
      </c>
      <c r="CE492" s="240">
        <f t="shared" ca="1" si="1190"/>
        <v>-1.5403660716954438E-4</v>
      </c>
      <c r="CF492" s="240">
        <f t="shared" ca="1" si="1191"/>
        <v>1.3655501879752846E-4</v>
      </c>
      <c r="CG492" s="240">
        <f t="shared" ca="1" si="1192"/>
        <v>-1.1833342694717112E-4</v>
      </c>
      <c r="CH492" s="240">
        <f t="shared" ca="1" si="1193"/>
        <v>9.9470576003469254E-5</v>
      </c>
      <c r="CI492" s="240">
        <f t="shared" ca="1" si="1194"/>
        <v>-8.0068685389998398E-5</v>
      </c>
      <c r="CJ492" s="240">
        <f t="shared" ca="1" si="1195"/>
        <v>6.0232895633053502E-5</v>
      </c>
      <c r="CK492" s="240">
        <f t="shared" ca="1" si="1196"/>
        <v>-4.0070698595937379E-5</v>
      </c>
      <c r="CL492" s="240">
        <f t="shared" ca="1" si="1197"/>
        <v>1.9691354971283878E-5</v>
      </c>
      <c r="CM492" s="240">
        <f t="shared" ca="1" si="1198"/>
        <v>7.9469781205387076E-7</v>
      </c>
      <c r="CN492" s="240">
        <f t="shared" ca="1" si="1199"/>
        <v>-2.1276444059093401E-5</v>
      </c>
      <c r="CO492" s="240">
        <f t="shared" ca="1" si="1200"/>
        <v>4.1642891412345555E-5</v>
      </c>
      <c r="CP492" s="240">
        <f t="shared" ca="1" si="1201"/>
        <v>-6.1783672328969341E-5</v>
      </c>
      <c r="CQ492" s="240">
        <f t="shared" ca="1" si="1202"/>
        <v>8.1589642172143377E-5</v>
      </c>
      <c r="CR492" s="240">
        <f t="shared" ca="1" si="1203"/>
        <v>-1.0095347067524645E-4</v>
      </c>
      <c r="CS492" s="240">
        <f t="shared" ca="1" si="1204"/>
        <v>1.1977022357390174E-4</v>
      </c>
      <c r="CT492" s="240">
        <f t="shared" ca="1" si="1205"/>
        <v>-1.3793793125378972E-4</v>
      </c>
      <c r="CU492" s="240">
        <f t="shared" ca="1" si="1206"/>
        <v>1.5535814133291006E-4</v>
      </c>
      <c r="CV492" s="240">
        <f t="shared" ca="1" si="1207"/>
        <v>-1.7193645218352386E-4</v>
      </c>
      <c r="CW492" s="240">
        <f t="shared" ca="1" si="1208"/>
        <v>1.8758302450271782E-4</v>
      </c>
      <c r="CX492" s="240">
        <f t="shared" ca="1" si="1209"/>
        <v>-2.0221306815944738E-4</v>
      </c>
      <c r="CY492" s="240">
        <f t="shared" ca="1" si="1210"/>
        <v>2.1574730167956151E-4</v>
      </c>
      <c r="CZ492" s="240">
        <f t="shared" ca="1" si="1211"/>
        <v>-2.2811238187895241E-4</v>
      </c>
      <c r="DA492" s="240">
        <f t="shared" ca="1" si="1212"/>
        <v>2.3924130131668746E-4</v>
      </c>
      <c r="DB492" s="240">
        <f t="shared" ca="1" si="1213"/>
        <v>-2.4907375141409495E-4</v>
      </c>
      <c r="DC492" s="240">
        <f t="shared" ca="1" si="1214"/>
        <v>2.5755644927219381E-4</v>
      </c>
      <c r="DD492" s="240">
        <f t="shared" ca="1" si="1215"/>
        <v>-2.6464342641631481E-4</v>
      </c>
      <c r="DE492" s="240">
        <f t="shared" ca="1" si="1216"/>
        <v>2.7029627790328676E-4</v>
      </c>
      <c r="DF492" s="240">
        <f t="shared" ca="1" si="1217"/>
        <v>-2.7448437044112658E-4</v>
      </c>
      <c r="DG492" s="240">
        <f t="shared" ca="1" si="1218"/>
        <v>2.7718500839349786E-4</v>
      </c>
      <c r="DH492" s="240">
        <f t="shared" ca="1" si="1219"/>
        <v>-2.7838355676935034E-4</v>
      </c>
      <c r="DI492" s="240">
        <f t="shared" ca="1" si="1220"/>
        <v>2.7807352053118895E-4</v>
      </c>
      <c r="DJ492" s="240">
        <f t="shared" ca="1" si="1221"/>
        <v>-2.7625657979225111E-4</v>
      </c>
      <c r="DK492" s="240">
        <f t="shared" ca="1" si="1222"/>
        <v>2.729425807118261E-4</v>
      </c>
      <c r="DL492" s="240">
        <f t="shared" ca="1" si="1223"/>
        <v>-2.6814948213805991E-4</v>
      </c>
      <c r="DM492" s="240">
        <f t="shared" ca="1" si="1224"/>
        <v>2.6190325828741784E-4</v>
      </c>
      <c r="DN492" s="240">
        <f t="shared" ca="1" si="1225"/>
        <v>-2.5423775798813253E-4</v>
      </c>
      <c r="DO492" s="240">
        <f t="shared" ca="1" si="1226"/>
        <v>2.4519452125048484E-4</v>
      </c>
      <c r="DP492" s="240">
        <f t="shared" ca="1" si="1227"/>
        <v>-2.3482255415787723E-4</v>
      </c>
      <c r="DQ492" s="240">
        <f t="shared" ca="1" si="1228"/>
        <v>2.2317806329865498E-4</v>
      </c>
      <c r="DR492" s="240">
        <f t="shared" ca="1" si="1229"/>
        <v>-2.1032415117768589E-4</v>
      </c>
      <c r="DS492" s="240">
        <f t="shared" ca="1" si="1230"/>
        <v>1.9633047425843874E-4</v>
      </c>
      <c r="DT492" s="240">
        <f t="shared" ca="1" si="1231"/>
        <v>-1.8127286548860945E-4</v>
      </c>
      <c r="DU492" s="240">
        <f t="shared" ca="1" si="1232"/>
        <v>1.6523292335474189E-4</v>
      </c>
      <c r="DV492" s="240">
        <f t="shared" ca="1" si="1233"/>
        <v>-1.4829756969298867E-4</v>
      </c>
      <c r="DW492" s="240">
        <f t="shared" ca="1" si="1234"/>
        <v>1.305585786521924E-4</v>
      </c>
      <c r="DX492" s="240">
        <f t="shared" ca="1" si="1235"/>
        <v>-1.1211207936174293E-4</v>
      </c>
      <c r="DY492" s="240">
        <f t="shared" ca="1" si="1236"/>
        <v>9.3058034999548238E-5</v>
      </c>
      <c r="DZ492" s="240">
        <f t="shared" ca="1" si="1237"/>
        <v>-7.349970108288403E-5</v>
      </c>
      <c r="EA492" s="240">
        <f t="shared" ca="1" si="1238"/>
        <v>5.3543065917860138E-5</v>
      </c>
      <c r="EB492" s="240">
        <f t="shared" ca="1" si="1239"/>
        <v>-3.3296276239516011E-5</v>
      </c>
      <c r="EC492" s="240">
        <f t="shared" ca="1" si="1240"/>
        <v>1.2869051155337624E-5</v>
      </c>
      <c r="ED492" s="240">
        <f t="shared" ca="1" si="1241"/>
        <v>7.6279124320440945E-6</v>
      </c>
      <c r="EE492" s="240">
        <f t="shared" ca="1" si="1242"/>
        <v>-2.8083539701054269E-5</v>
      </c>
      <c r="EF492" s="240">
        <f t="shared" ca="1" si="1243"/>
        <v>4.8386979835208644E-5</v>
      </c>
      <c r="EG492" s="240">
        <f t="shared" ca="1" si="1244"/>
        <v>-6.8428206733245719E-5</v>
      </c>
      <c r="EH492" s="240">
        <f t="shared" ca="1" si="1245"/>
        <v>8.8098615250196421E-5</v>
      </c>
      <c r="EI492" s="240">
        <f t="shared" ca="1" si="1246"/>
        <v>-1.0729160973802633E-4</v>
      </c>
      <c r="EJ492" s="240">
        <f t="shared" ca="1" si="1247"/>
        <v>1.25903181696645E-4</v>
      </c>
      <c r="EK492" s="240">
        <f t="shared" ca="1" si="1248"/>
        <v>-1.4383247340506839E-4</v>
      </c>
      <c r="EL492" s="240">
        <f t="shared" ca="1" si="1249"/>
        <v>1.6098232447808782E-4</v>
      </c>
      <c r="EM492" s="240">
        <f t="shared" ca="1" si="1250"/>
        <v>-1.7725979838684281E-4</v>
      </c>
      <c r="EN492" s="240">
        <f t="shared" ca="1" si="1251"/>
        <v>1.9257668608987376E-4</v>
      </c>
      <c r="EO492" s="240">
        <f t="shared" ca="1" si="1252"/>
        <v>-2.0684998404563564E-4</v>
      </c>
      <c r="EP492" s="240">
        <f t="shared" ca="1" si="1253"/>
        <v>2.2000234401583992E-4</v>
      </c>
      <c r="EQ492" s="240">
        <f t="shared" ca="1" si="1254"/>
        <v>-2.31962492222233E-4</v>
      </c>
      <c r="ER492" s="240">
        <f t="shared" ca="1" si="1255"/>
        <v>2.4266561558543634E-4</v>
      </c>
      <c r="ES492" s="240">
        <f t="shared" ca="1" si="1256"/>
        <v>-2.5205371295260501E-4</v>
      </c>
      <c r="ET492" s="240">
        <f t="shared" ca="1" si="1257"/>
        <v>2.6007590941068241E-4</v>
      </c>
      <c r="EU492" s="240">
        <f t="shared" ca="1" si="1258"/>
        <v>-2.6668873198200583E-4</v>
      </c>
      <c r="EV492" s="240">
        <f t="shared" ca="1" si="1259"/>
        <v>2.7185634520810912E-4</v>
      </c>
      <c r="EW492" s="240">
        <f t="shared" ca="1" si="1260"/>
        <v>-2.7555074534518683E-4</v>
      </c>
      <c r="EX492" s="240">
        <f t="shared" ca="1" si="1261"/>
        <v>2.7775191211879772E-4</v>
      </c>
      <c r="EY492" s="240">
        <f t="shared" ca="1" si="1262"/>
        <v>-2.7844791721548436E-4</v>
      </c>
      <c r="EZ492" s="240">
        <f t="shared" ca="1" si="1263"/>
        <v>2.7763498892332281E-4</v>
      </c>
      <c r="FA492" s="240">
        <f t="shared" ca="1" si="1264"/>
        <v>-2.7531753257116384E-4</v>
      </c>
      <c r="FB492" s="240">
        <f t="shared" ca="1" si="1265"/>
        <v>2.7150810665577016E-4</v>
      </c>
      <c r="FC492" s="240">
        <f t="shared" ca="1" si="1266"/>
        <v>-2.6622735478623133E-4</v>
      </c>
      <c r="FD492" s="240">
        <f t="shared" ca="1" si="1267"/>
        <v>2.5950389381447465E-4</v>
      </c>
      <c r="FE492" s="240">
        <f t="shared" ca="1" si="1268"/>
        <v>-2.513741587580409E-4</v>
      </c>
      <c r="FF492" s="240">
        <f t="shared" ca="1" si="1269"/>
        <v>2.4188220535557449E-4</v>
      </c>
      <c r="FG492" s="240">
        <f t="shared" ca="1" si="1270"/>
        <v>-2.3107947132498577E-4</v>
      </c>
      <c r="FH492" s="240">
        <f t="shared" ca="1" si="1271"/>
        <v>2.1902449761795672E-4</v>
      </c>
      <c r="FI492" s="240">
        <f t="shared" ca="1" si="1272"/>
        <v>-2.0578261118148037E-4</v>
      </c>
      <c r="FJ492" s="240">
        <f t="shared" ca="1" si="1273"/>
        <v>1.9142557094546764E-4</v>
      </c>
      <c r="FK492" s="240">
        <f t="shared" ca="1" si="1274"/>
        <v>-1.760311789548644E-4</v>
      </c>
      <c r="FL492" s="240">
        <f t="shared" ca="1" si="1275"/>
        <v>1.5968285875372573E-4</v>
      </c>
      <c r="FM492" s="240">
        <f t="shared" ca="1" si="1276"/>
        <v>-1.4246920330565984E-4</v>
      </c>
      <c r="FN492" s="240">
        <f t="shared" ca="1" si="1277"/>
        <v>1.2448349490097596E-4</v>
      </c>
      <c r="FO492" s="240">
        <f t="shared" ca="1" si="1278"/>
        <v>-1.0582319965184793E-4</v>
      </c>
      <c r="FP492" s="240">
        <f t="shared" ca="1" si="1279"/>
        <v>8.6589439315007557E-5</v>
      </c>
      <c r="FQ492" s="240">
        <f t="shared" ca="1" si="1280"/>
        <v>-6.6886443304183546E-5</v>
      </c>
      <c r="FR492" s="240">
        <f t="shared" ca="1" si="1281"/>
        <v>4.682098386184646E-5</v>
      </c>
      <c r="FS492" s="240">
        <f t="shared" ca="1" si="1282"/>
        <v>-2.6501797451300177E-5</v>
      </c>
      <c r="FT492" s="240">
        <f t="shared" ca="1" si="1283"/>
        <v>6.0389955041802138E-6</v>
      </c>
      <c r="FU492" s="240">
        <f t="shared" ca="1" si="1284"/>
        <v>1.4456532282811272E-5</v>
      </c>
      <c r="FV492" s="240">
        <f t="shared" ca="1" si="1285"/>
        <v>-3.4873718868810415E-5</v>
      </c>
      <c r="FW492" s="240">
        <f t="shared" ca="1" si="1286"/>
        <v>5.5101921750709213E-5</v>
      </c>
      <c r="FX492" s="240">
        <f t="shared" ca="1" si="1287"/>
        <v>-7.503152254449668E-5</v>
      </c>
      <c r="FY492" s="240">
        <f t="shared" ca="1" si="1288"/>
        <v>9.455452101665704E-5</v>
      </c>
      <c r="FZ492" s="240">
        <f t="shared" ca="1" si="1289"/>
        <v>-1.1356512034697696E-4</v>
      </c>
      <c r="GA492" s="240">
        <f t="shared" ca="1" si="1290"/>
        <v>1.3196030045055742E-4</v>
      </c>
      <c r="GB492" s="240">
        <f t="shared" ca="1" si="1291"/>
        <v>-1.4964037625261049E-4</v>
      </c>
      <c r="GC492" s="240">
        <f t="shared" ca="1" si="1292"/>
        <v>1.6650953789051686E-4</v>
      </c>
      <c r="GD492" s="240">
        <f t="shared" ca="1" si="1293"/>
        <v>-1.8247636991577243E-4</v>
      </c>
      <c r="GE492" s="240">
        <f t="shared" ca="1" si="1294"/>
        <v>1.9745434668224645E-4</v>
      </c>
      <c r="GF492" s="240">
        <f t="shared" ca="1" si="1295"/>
        <v>-2.1136230123606418E-4</v>
      </c>
      <c r="GG492" s="240">
        <f t="shared" ca="1" si="1296"/>
        <v>2.2412486516650072E-4</v>
      </c>
      <c r="GH492" s="240">
        <f t="shared" ca="1" si="1297"/>
        <v>-2.3567287703383518E-4</v>
      </c>
      <c r="GI492" s="240">
        <f t="shared" ca="1" si="1298"/>
        <v>2.4594375716120845E-4</v>
      </c>
      <c r="GJ492" s="240">
        <f t="shared" ca="1" si="1299"/>
        <v>-2.5488184675931435E-4</v>
      </c>
      <c r="GK492" s="240">
        <f t="shared" ca="1" si="1300"/>
        <v>2.6243870954620124E-4</v>
      </c>
      <c r="GL492" s="240">
        <f t="shared" ca="1" si="1301"/>
        <v>-2.685733942276891E-4</v>
      </c>
      <c r="GM492" s="240">
        <f t="shared" ca="1" si="1302"/>
        <v>2.7325265641594474E-4</v>
      </c>
      <c r="GN492" s="240">
        <f t="shared" ca="1" si="1303"/>
        <v>-2.7645113878375715E-4</v>
      </c>
      <c r="GO492" s="240">
        <f t="shared" ca="1" si="1304"/>
        <v>2.7815150847805022E-4</v>
      </c>
      <c r="GP492" s="240">
        <f t="shared" ca="1" si="1305"/>
        <v>-2.7834455104812611E-4</v>
      </c>
      <c r="GQ492" s="240">
        <f t="shared" ca="1" si="1306"/>
        <v>2.7702922037957188E-4</v>
      </c>
      <c r="GR492" s="240">
        <f t="shared" ca="1" si="1307"/>
        <v>-2.7421264436323857E-4</v>
      </c>
      <c r="GS492" s="240">
        <f t="shared" ca="1" si="1308"/>
        <v>2.6991008626860293E-4</v>
      </c>
      <c r="GT492" s="240">
        <f t="shared" ca="1" si="1309"/>
        <v>-2.6414486203076156E-4</v>
      </c>
      <c r="GU492" s="240">
        <f t="shared" ca="1" si="1310"/>
        <v>2.5694821389937332E-4</v>
      </c>
      <c r="GV492" s="240">
        <f t="shared" ca="1" si="1311"/>
        <v>-2.4835914113419865E-4</v>
      </c>
      <c r="GW492" s="240">
        <f t="shared" ca="1" si="1312"/>
        <v>2.3842418866473183E-4</v>
      </c>
      <c r="GX492" s="240">
        <f t="shared" ca="1" si="1313"/>
        <v>-2.2719719485919521E-4</v>
      </c>
      <c r="GY492" s="240">
        <f t="shared" ca="1" si="1314"/>
        <v>2.1473899976973688E-4</v>
      </c>
      <c r="GZ492" s="240">
        <f t="shared" ca="1" si="1315"/>
        <v>-2.0111711543499572E-4</v>
      </c>
      <c r="HA492" s="240">
        <f t="shared" ca="1" si="1316"/>
        <v>1.864053600263991E-4</v>
      </c>
      <c r="HB492" s="240">
        <f t="shared" ca="1" si="1317"/>
        <v>-1.7068345782117122E-4</v>
      </c>
      <c r="HC492" s="240">
        <f t="shared" ca="1" si="1318"/>
        <v>1.5403660716954896E-4</v>
      </c>
      <c r="HD492" s="240">
        <f t="shared" ca="1" si="1319"/>
        <v>-1.3655501879754011E-4</v>
      </c>
      <c r="HE492" s="240">
        <f t="shared" ca="1" si="1320"/>
        <v>1.1833342694715454E-4</v>
      </c>
      <c r="HF492" s="240">
        <f t="shared" ca="1" si="1321"/>
        <v>-9.9470576003452164E-5</v>
      </c>
      <c r="HG492" s="240">
        <f t="shared" ca="1" si="1322"/>
        <v>8.0068685389996053E-5</v>
      </c>
      <c r="HH492" s="240">
        <f t="shared" ca="1" si="1323"/>
        <v>-6.023289563305111E-5</v>
      </c>
      <c r="HI492" s="240">
        <f t="shared" ca="1" si="1324"/>
        <v>4.0070698595934946E-5</v>
      </c>
      <c r="HJ492" s="240">
        <f t="shared" ca="1" si="1325"/>
        <v>-1.9691354971297217E-5</v>
      </c>
      <c r="HK492" s="240">
        <f t="shared" ca="1" si="1326"/>
        <v>-7.9469781204049865E-7</v>
      </c>
      <c r="HL492" s="240">
        <f t="shared" ca="1" si="1327"/>
        <v>2.127644405911163E-5</v>
      </c>
      <c r="HM492" s="240">
        <f t="shared" ca="1" si="1328"/>
        <v>-4.1642891412347981E-5</v>
      </c>
      <c r="HN492" s="240">
        <f t="shared" ca="1" si="1329"/>
        <v>6.178367232897174E-5</v>
      </c>
      <c r="HO492" s="240">
        <f t="shared" ca="1" si="1330"/>
        <v>-8.1589642172145722E-5</v>
      </c>
      <c r="HP492" s="240">
        <f t="shared" ca="1" si="1331"/>
        <v>1.0095347067524874E-4</v>
      </c>
      <c r="HQ492" s="240">
        <f t="shared" ca="1" si="1332"/>
        <v>-1.1977022357388969E-4</v>
      </c>
      <c r="HR492" s="240">
        <f t="shared" ca="1" si="1333"/>
        <v>1.379379312538056E-4</v>
      </c>
      <c r="HS492" s="240">
        <f t="shared" ca="1" si="1334"/>
        <v>-1.5535814133292523E-4</v>
      </c>
      <c r="HT492" s="240">
        <f t="shared" ca="1" si="1335"/>
        <v>1.7193645218352576E-4</v>
      </c>
      <c r="HU492" s="240">
        <f t="shared" ca="1" si="1336"/>
        <v>-1.8758302450271963E-4</v>
      </c>
      <c r="HV492" s="240">
        <f t="shared" ca="1" si="1337"/>
        <v>2.0221306815944906E-4</v>
      </c>
      <c r="HW492" s="240">
        <f t="shared" ca="1" si="1338"/>
        <v>-2.1574730167955308E-4</v>
      </c>
      <c r="HX492" s="240">
        <f t="shared" ca="1" si="1339"/>
        <v>2.2811238187894469E-4</v>
      </c>
      <c r="HY492" s="240">
        <f t="shared" ca="1" si="1340"/>
        <v>-2.3924130131669684E-4</v>
      </c>
      <c r="HZ492" s="240">
        <f t="shared" ca="1" si="1341"/>
        <v>2.4907375141410313E-4</v>
      </c>
      <c r="IA492" s="240">
        <f t="shared" ca="1" si="1342"/>
        <v>-2.5755644927219474E-4</v>
      </c>
      <c r="IB492" s="240">
        <f t="shared" ca="1" si="1343"/>
        <v>2.6464342641631557E-4</v>
      </c>
      <c r="IC492" s="240">
        <f t="shared" ca="1" si="1344"/>
        <v>-2.702962779032873E-4</v>
      </c>
      <c r="ID492" s="240">
        <f t="shared" ca="1" si="1345"/>
        <v>2.7448437044112431E-4</v>
      </c>
      <c r="IE492" s="240">
        <f t="shared" ca="1" si="1346"/>
        <v>-1.8274083963996802E-4</v>
      </c>
      <c r="IF492" s="240">
        <f t="shared" ca="1" si="1347"/>
        <v>2.7838355676935072E-4</v>
      </c>
      <c r="IG492" s="240">
        <f t="shared" ca="1" si="1348"/>
        <v>-2.7807352053118884E-4</v>
      </c>
      <c r="IH492" s="240">
        <f t="shared" ca="1" si="1349"/>
        <v>2.7625657979225084E-4</v>
      </c>
      <c r="II492" s="240">
        <f t="shared" ca="1" si="1350"/>
        <v>-2.7294258071182566E-4</v>
      </c>
      <c r="IJ492" s="240">
        <f t="shared" ca="1" si="1351"/>
        <v>2.6814948213806355E-4</v>
      </c>
      <c r="IK492" s="240">
        <f t="shared" ca="1" si="1352"/>
        <v>-2.6190325828742234E-4</v>
      </c>
      <c r="IL492" s="240">
        <f t="shared" ca="1" si="1353"/>
        <v>2.5423775798812511E-4</v>
      </c>
      <c r="IM492" s="240">
        <f t="shared" ca="1" si="1354"/>
        <v>-2.4519452125047617E-4</v>
      </c>
      <c r="IN492" s="240">
        <f t="shared" ca="1" si="1355"/>
        <v>2.348225541578759E-4</v>
      </c>
      <c r="IO492" s="240">
        <f t="shared" ca="1" si="1356"/>
        <v>-2.2317806329865355E-4</v>
      </c>
      <c r="IP492" s="240">
        <f t="shared" ca="1" si="1357"/>
        <v>2.1032415117768426E-4</v>
      </c>
      <c r="IQ492" s="240">
        <f t="shared" ca="1" si="1358"/>
        <v>-1.9633047425844823E-4</v>
      </c>
      <c r="IR492" s="240">
        <f t="shared" ca="1" si="1359"/>
        <v>1.8127286548861958E-4</v>
      </c>
      <c r="IS492" s="240">
        <f t="shared" ca="1" si="1360"/>
        <v>-1.6523292335472717E-4</v>
      </c>
      <c r="IT492" s="240">
        <f t="shared" ca="1" si="1361"/>
        <v>1.4829756969298661E-4</v>
      </c>
      <c r="IU492" s="240">
        <f t="shared" ca="1" si="1362"/>
        <v>-1.305585786521902E-4</v>
      </c>
      <c r="IV492" s="240">
        <f t="shared" ca="1" si="1363"/>
        <v>1.1211207936174069E-4</v>
      </c>
      <c r="IW492" s="240">
        <f t="shared" ca="1" si="1364"/>
        <v>-9.3058034999545921E-5</v>
      </c>
      <c r="IX492" s="240">
        <f t="shared" ca="1" si="1365"/>
        <v>7.3499701082896919E-5</v>
      </c>
      <c r="IY492" s="240">
        <f t="shared" ca="1" si="1366"/>
        <v>-5.3543065917842201E-5</v>
      </c>
      <c r="IZ492" s="240">
        <f t="shared" ca="1" si="1367"/>
        <v>3.3296276239497857E-5</v>
      </c>
      <c r="JA492" s="240">
        <f t="shared" ca="1" si="1368"/>
        <v>-1.2869051155335173E-5</v>
      </c>
      <c r="JB492" s="240">
        <f t="shared" ca="1" si="1369"/>
        <v>-7.6279124320465492E-6</v>
      </c>
    </row>
    <row r="493" spans="2:262">
      <c r="B493" s="248">
        <v>132</v>
      </c>
      <c r="C493" s="247">
        <f t="shared" si="1370"/>
        <v>2.5781250000000019E-3</v>
      </c>
      <c r="D493" s="244">
        <f t="shared" ca="1" si="1113"/>
        <v>79.728483272761338</v>
      </c>
      <c r="E493" s="243">
        <f ca="1">EH361</f>
        <v>-0.27151672723866438</v>
      </c>
      <c r="F493" s="242">
        <v>132</v>
      </c>
      <c r="G493" s="240">
        <f t="shared" ca="1" si="1114"/>
        <v>4.5937272877661863E-5</v>
      </c>
      <c r="H493" s="240">
        <f t="shared" ca="1" si="1115"/>
        <v>-7.5562956869092526E-5</v>
      </c>
      <c r="I493" s="240">
        <f t="shared" ca="1" si="1116"/>
        <v>1.0446092827895995E-4</v>
      </c>
      <c r="J493" s="240">
        <f t="shared" ca="1" si="1117"/>
        <v>-1.3235288384534866E-4</v>
      </c>
      <c r="K493" s="240">
        <f t="shared" ca="1" si="1118"/>
        <v>1.589702087888612E-4</v>
      </c>
      <c r="L493" s="240">
        <f t="shared" ca="1" si="1119"/>
        <v>-1.8405656371978067E-4</v>
      </c>
      <c r="M493" s="240">
        <f t="shared" ca="1" si="1120"/>
        <v>2.0737035332652623E-4</v>
      </c>
      <c r="N493" s="240">
        <f t="shared" ca="1" si="1121"/>
        <v>-2.286870530705712E-4</v>
      </c>
      <c r="O493" s="240">
        <f t="shared" ca="1" si="1122"/>
        <v>2.4780137148048686E-4</v>
      </c>
      <c r="P493" s="240">
        <f t="shared" ca="1" si="1123"/>
        <v>-2.6452922722103718E-4</v>
      </c>
      <c r="Q493" s="240">
        <f t="shared" ca="1" si="1124"/>
        <v>2.7870952189706314E-4</v>
      </c>
      <c r="R493" s="240">
        <f t="shared" ca="1" si="1125"/>
        <v>-2.9020569151909777E-4</v>
      </c>
      <c r="S493" s="240">
        <f t="shared" ca="1" si="1126"/>
        <v>2.9890702168923526E-4</v>
      </c>
      <c r="T493" s="240">
        <f t="shared" ca="1" si="1127"/>
        <v>-3.0472971384130638E-4</v>
      </c>
      <c r="U493" s="241">
        <f t="shared" ca="1" si="1128"/>
        <v>3.0761769226687923E-4</v>
      </c>
      <c r="V493" s="240">
        <f t="shared" ca="1" si="1129"/>
        <v>-3.0754314415498598E-4</v>
      </c>
      <c r="W493" s="240">
        <f t="shared" ca="1" si="1130"/>
        <v>3.0450678744469638E-4</v>
      </c>
      <c r="X493" s="240">
        <f t="shared" ca="1" si="1131"/>
        <v>-2.9853786391097187E-4</v>
      </c>
      <c r="Y493" s="240">
        <f t="shared" ca="1" si="1132"/>
        <v>2.8969385755038774E-4</v>
      </c>
      <c r="Z493" s="240">
        <f t="shared" ca="1" si="1133"/>
        <v>-2.7805994097882116E-4</v>
      </c>
      <c r="AA493" s="240">
        <f t="shared" ca="1" si="1134"/>
        <v>2.6374815517260367E-4</v>
      </c>
      <c r="AB493" s="240">
        <f t="shared" ca="1" si="1135"/>
        <v>-2.468963304526664E-4</v>
      </c>
      <c r="AC493" s="240">
        <f t="shared" ca="1" si="1136"/>
        <v>2.2766675910320682E-4</v>
      </c>
      <c r="AD493" s="240">
        <f t="shared" ca="1" si="1137"/>
        <v>-2.0624463240827309E-4</v>
      </c>
      <c r="AE493" s="240">
        <f t="shared" ca="1" si="1138"/>
        <v>1.8283625715846317E-4</v>
      </c>
      <c r="AF493" s="240">
        <f t="shared" ca="1" si="1139"/>
        <v>-1.5766706880375228E-4</v>
      </c>
      <c r="AG493" s="240">
        <f t="shared" ca="1" si="1140"/>
        <v>1.3097946038687419E-4</v>
      </c>
      <c r="AH493" s="240">
        <f t="shared" ca="1" si="1141"/>
        <v>-1.0303044816581419E-4</v>
      </c>
      <c r="AI493" s="240">
        <f t="shared" ca="1" si="1142"/>
        <v>7.4089196406745307E-5</v>
      </c>
      <c r="AJ493" s="240">
        <f t="shared" ca="1" si="1143"/>
        <v>-4.4434425185004882E-5</v>
      </c>
      <c r="AK493" s="240">
        <f t="shared" ca="1" si="1144"/>
        <v>1.4351726158405239E-5</v>
      </c>
      <c r="AL493" s="240">
        <f t="shared" ca="1" si="1145"/>
        <v>1.5869187836551407E-5</v>
      </c>
      <c r="AM493" s="240">
        <f t="shared" ca="1" si="1146"/>
        <v>-4.5937272877661579E-5</v>
      </c>
      <c r="AN493" s="240">
        <f t="shared" ca="1" si="1147"/>
        <v>7.5562956869092105E-5</v>
      </c>
      <c r="AO493" s="240">
        <f t="shared" ca="1" si="1148"/>
        <v>-1.0446092827895929E-4</v>
      </c>
      <c r="AP493" s="240">
        <f t="shared" ca="1" si="1149"/>
        <v>1.3235288384534803E-4</v>
      </c>
      <c r="AQ493" s="240">
        <f t="shared" ca="1" si="1150"/>
        <v>-1.5897020878886012E-4</v>
      </c>
      <c r="AR493" s="240">
        <f t="shared" ca="1" si="1151"/>
        <v>1.8405656371977966E-4</v>
      </c>
      <c r="AS493" s="240">
        <f t="shared" ca="1" si="1152"/>
        <v>-2.0737035332652531E-4</v>
      </c>
      <c r="AT493" s="240">
        <f t="shared" ca="1" si="1153"/>
        <v>2.2868705307057329E-4</v>
      </c>
      <c r="AU493" s="240">
        <f t="shared" ca="1" si="1154"/>
        <v>-2.4780137148048875E-4</v>
      </c>
      <c r="AV493" s="240">
        <f t="shared" ca="1" si="1155"/>
        <v>2.6452922722103821E-4</v>
      </c>
      <c r="AW493" s="240">
        <f t="shared" ca="1" si="1156"/>
        <v>-2.7870952189706401E-4</v>
      </c>
      <c r="AX493" s="240">
        <f t="shared" ca="1" si="1157"/>
        <v>2.9020569151909842E-4</v>
      </c>
      <c r="AY493" s="240">
        <f t="shared" ca="1" si="1158"/>
        <v>-2.9890702168923581E-4</v>
      </c>
      <c r="AZ493" s="240">
        <f t="shared" ca="1" si="1159"/>
        <v>3.0472971384130665E-4</v>
      </c>
      <c r="BA493" s="240">
        <f t="shared" ca="1" si="1160"/>
        <v>-3.0761769226687928E-4</v>
      </c>
      <c r="BB493" s="240">
        <f t="shared" ca="1" si="1161"/>
        <v>3.0754314415498587E-4</v>
      </c>
      <c r="BC493" s="240">
        <f t="shared" ca="1" si="1162"/>
        <v>-3.0450678744469605E-4</v>
      </c>
      <c r="BD493" s="240">
        <f t="shared" ca="1" si="1163"/>
        <v>2.9853786391097138E-4</v>
      </c>
      <c r="BE493" s="240">
        <f t="shared" ca="1" si="1164"/>
        <v>-2.8969385755038703E-4</v>
      </c>
      <c r="BF493" s="240">
        <f t="shared" ca="1" si="1165"/>
        <v>2.7805994097882122E-4</v>
      </c>
      <c r="BG493" s="240">
        <f t="shared" ca="1" si="1166"/>
        <v>-2.6374815517260378E-4</v>
      </c>
      <c r="BH493" s="240">
        <f t="shared" ca="1" si="1167"/>
        <v>2.4689633045266651E-4</v>
      </c>
      <c r="BI493" s="240">
        <f t="shared" ca="1" si="1168"/>
        <v>-2.2766675910320693E-4</v>
      </c>
      <c r="BJ493" s="240">
        <f t="shared" ca="1" si="1169"/>
        <v>2.062446324082732E-4</v>
      </c>
      <c r="BK493" s="240">
        <f t="shared" ca="1" si="1170"/>
        <v>-1.8283625715846333E-4</v>
      </c>
      <c r="BL493" s="240">
        <f t="shared" ca="1" si="1171"/>
        <v>1.5766706880375242E-4</v>
      </c>
      <c r="BM493" s="240">
        <f t="shared" ca="1" si="1172"/>
        <v>-1.3097946038687433E-4</v>
      </c>
      <c r="BN493" s="240">
        <f t="shared" ca="1" si="1173"/>
        <v>1.0303044816581434E-4</v>
      </c>
      <c r="BO493" s="240">
        <f t="shared" ca="1" si="1174"/>
        <v>-7.4089196406745456E-5</v>
      </c>
      <c r="BP493" s="240">
        <f t="shared" ca="1" si="1175"/>
        <v>4.4434425185005038E-5</v>
      </c>
      <c r="BQ493" s="240">
        <f t="shared" ca="1" si="1176"/>
        <v>-1.4351726158405391E-5</v>
      </c>
      <c r="BR493" s="240">
        <f t="shared" ca="1" si="1177"/>
        <v>-1.5869187836551258E-5</v>
      </c>
      <c r="BS493" s="240">
        <f t="shared" ca="1" si="1178"/>
        <v>4.593727287766143E-5</v>
      </c>
      <c r="BT493" s="240">
        <f t="shared" ca="1" si="1179"/>
        <v>-7.5562956869091956E-5</v>
      </c>
      <c r="BU493" s="240">
        <f t="shared" ca="1" si="1180"/>
        <v>1.0446092827895915E-4</v>
      </c>
      <c r="BV493" s="240">
        <f t="shared" ca="1" si="1181"/>
        <v>-1.323528838453479E-4</v>
      </c>
      <c r="BW493" s="240">
        <f t="shared" ca="1" si="1182"/>
        <v>1.5897020878886001E-4</v>
      </c>
      <c r="BX493" s="240">
        <f t="shared" ca="1" si="1183"/>
        <v>-1.8405656371977953E-4</v>
      </c>
      <c r="BY493" s="240">
        <f t="shared" ca="1" si="1184"/>
        <v>2.0737035332652523E-4</v>
      </c>
      <c r="BZ493" s="240">
        <f t="shared" ca="1" si="1185"/>
        <v>-2.2868705307057025E-4</v>
      </c>
      <c r="CA493" s="240">
        <f t="shared" ca="1" si="1186"/>
        <v>2.4780137148048604E-4</v>
      </c>
      <c r="CB493" s="240">
        <f t="shared" ca="1" si="1187"/>
        <v>-2.6452922722103588E-4</v>
      </c>
      <c r="CC493" s="240">
        <f t="shared" ca="1" si="1188"/>
        <v>2.7870952189706206E-4</v>
      </c>
      <c r="CD493" s="240">
        <f t="shared" ca="1" si="1189"/>
        <v>-2.9020569151909695E-4</v>
      </c>
      <c r="CE493" s="240">
        <f t="shared" ca="1" si="1190"/>
        <v>2.9890702168923467E-4</v>
      </c>
      <c r="CF493" s="240">
        <f t="shared" ca="1" si="1191"/>
        <v>-3.04729713841306E-4</v>
      </c>
      <c r="CG493" s="240">
        <f t="shared" ca="1" si="1192"/>
        <v>3.0761769226687907E-4</v>
      </c>
      <c r="CH493" s="240">
        <f t="shared" ca="1" si="1193"/>
        <v>-3.0754314415498566E-4</v>
      </c>
      <c r="CI493" s="240">
        <f t="shared" ca="1" si="1194"/>
        <v>3.045067874446954E-4</v>
      </c>
      <c r="CJ493" s="240">
        <f t="shared" ca="1" si="1195"/>
        <v>-2.9853786391097035E-4</v>
      </c>
      <c r="CK493" s="240">
        <f t="shared" ca="1" si="1196"/>
        <v>2.8969385755038557E-4</v>
      </c>
      <c r="CL493" s="240">
        <f t="shared" ca="1" si="1197"/>
        <v>-2.7805994097881943E-4</v>
      </c>
      <c r="CM493" s="240">
        <f t="shared" ca="1" si="1198"/>
        <v>2.6374815517260161E-4</v>
      </c>
      <c r="CN493" s="240">
        <f t="shared" ca="1" si="1199"/>
        <v>-2.4689633045266401E-4</v>
      </c>
      <c r="CO493" s="240">
        <f t="shared" ca="1" si="1200"/>
        <v>2.2766675910320405E-4</v>
      </c>
      <c r="CP493" s="240">
        <f t="shared" ca="1" si="1201"/>
        <v>-2.0624463240827005E-4</v>
      </c>
      <c r="CQ493" s="240">
        <f t="shared" ca="1" si="1202"/>
        <v>1.8283625715845991E-4</v>
      </c>
      <c r="CR493" s="240">
        <f t="shared" ca="1" si="1203"/>
        <v>-1.5766706880374878E-4</v>
      </c>
      <c r="CS493" s="240">
        <f t="shared" ca="1" si="1204"/>
        <v>1.3097946038687051E-4</v>
      </c>
      <c r="CT493" s="240">
        <f t="shared" ca="1" si="1205"/>
        <v>-1.0303044816581035E-4</v>
      </c>
      <c r="CU493" s="240">
        <f t="shared" ca="1" si="1206"/>
        <v>7.4089196406741336E-5</v>
      </c>
      <c r="CV493" s="240">
        <f t="shared" ca="1" si="1207"/>
        <v>-4.4434425185000857E-5</v>
      </c>
      <c r="CW493" s="240">
        <f t="shared" ca="1" si="1208"/>
        <v>1.435172615840117E-5</v>
      </c>
      <c r="CX493" s="240">
        <f t="shared" ca="1" si="1209"/>
        <v>1.5869187836555477E-5</v>
      </c>
      <c r="CY493" s="240">
        <f t="shared" ca="1" si="1210"/>
        <v>-4.5937272877665604E-5</v>
      </c>
      <c r="CZ493" s="240">
        <f t="shared" ca="1" si="1211"/>
        <v>7.5562956869096049E-5</v>
      </c>
      <c r="DA493" s="240">
        <f t="shared" ca="1" si="1212"/>
        <v>-1.0446092827896314E-4</v>
      </c>
      <c r="DB493" s="240">
        <f t="shared" ca="1" si="1213"/>
        <v>1.3235288384535172E-4</v>
      </c>
      <c r="DC493" s="240">
        <f t="shared" ca="1" si="1214"/>
        <v>-1.5897020878886364E-4</v>
      </c>
      <c r="DD493" s="240">
        <f t="shared" ca="1" si="1215"/>
        <v>1.8405656371978294E-4</v>
      </c>
      <c r="DE493" s="240">
        <f t="shared" ca="1" si="1216"/>
        <v>-2.0737035332652832E-4</v>
      </c>
      <c r="DF493" s="240">
        <f t="shared" ca="1" si="1217"/>
        <v>2.2868705307057307E-4</v>
      </c>
      <c r="DG493" s="240">
        <f t="shared" ca="1" si="1218"/>
        <v>-2.4780137148048859E-4</v>
      </c>
      <c r="DH493" s="240">
        <f t="shared" ca="1" si="1219"/>
        <v>2.6452922722103805E-4</v>
      </c>
      <c r="DI493" s="240">
        <f t="shared" ca="1" si="1220"/>
        <v>-2.787095218970639E-4</v>
      </c>
      <c r="DJ493" s="240">
        <f t="shared" ca="1" si="1221"/>
        <v>2.9020569151909831E-4</v>
      </c>
      <c r="DK493" s="240">
        <f t="shared" ca="1" si="1222"/>
        <v>-2.989070216892357E-4</v>
      </c>
      <c r="DL493" s="240">
        <f t="shared" ca="1" si="1223"/>
        <v>3.047297138413066E-4</v>
      </c>
      <c r="DM493" s="240">
        <f t="shared" ca="1" si="1224"/>
        <v>-3.0761769226687928E-4</v>
      </c>
      <c r="DN493" s="240">
        <f t="shared" ca="1" si="1225"/>
        <v>3.0754314415498587E-4</v>
      </c>
      <c r="DO493" s="240">
        <f t="shared" ca="1" si="1226"/>
        <v>-3.0450678744469605E-4</v>
      </c>
      <c r="DP493" s="240">
        <f t="shared" ca="1" si="1227"/>
        <v>2.9853786391097144E-4</v>
      </c>
      <c r="DQ493" s="240">
        <f t="shared" ca="1" si="1228"/>
        <v>-2.8969385755038719E-4</v>
      </c>
      <c r="DR493" s="240">
        <f t="shared" ca="1" si="1229"/>
        <v>2.7805994097882138E-4</v>
      </c>
      <c r="DS493" s="240">
        <f t="shared" ca="1" si="1230"/>
        <v>-2.6374815517260394E-4</v>
      </c>
      <c r="DT493" s="240">
        <f t="shared" ca="1" si="1231"/>
        <v>2.4689633045266667E-4</v>
      </c>
      <c r="DU493" s="240">
        <f t="shared" ca="1" si="1232"/>
        <v>-2.2766675910320712E-4</v>
      </c>
      <c r="DV493" s="240">
        <f t="shared" ca="1" si="1233"/>
        <v>2.0624463240827344E-4</v>
      </c>
      <c r="DW493" s="240">
        <f t="shared" ca="1" si="1234"/>
        <v>-1.8283625715846355E-4</v>
      </c>
      <c r="DX493" s="240">
        <f t="shared" ca="1" si="1235"/>
        <v>1.5766706880375269E-4</v>
      </c>
      <c r="DY493" s="240">
        <f t="shared" ca="1" si="1236"/>
        <v>-1.309794603868746E-4</v>
      </c>
      <c r="DZ493" s="240">
        <f t="shared" ca="1" si="1237"/>
        <v>1.0303044816581462E-4</v>
      </c>
      <c r="EA493" s="240">
        <f t="shared" ca="1" si="1238"/>
        <v>-7.4089196406745741E-5</v>
      </c>
      <c r="EB493" s="240">
        <f t="shared" ca="1" si="1239"/>
        <v>4.4434425185005343E-5</v>
      </c>
      <c r="EC493" s="240">
        <f t="shared" ca="1" si="1240"/>
        <v>-1.4351726158405693E-5</v>
      </c>
      <c r="ED493" s="240">
        <f t="shared" ca="1" si="1241"/>
        <v>-1.5869187836550957E-5</v>
      </c>
      <c r="EE493" s="240">
        <f t="shared" ca="1" si="1242"/>
        <v>4.5937272877661125E-5</v>
      </c>
      <c r="EF493" s="240">
        <f t="shared" ca="1" si="1243"/>
        <v>-7.5562956869091672E-5</v>
      </c>
      <c r="EG493" s="240">
        <f t="shared" ca="1" si="1244"/>
        <v>1.0446092827895887E-4</v>
      </c>
      <c r="EH493" s="240">
        <f t="shared" ca="1" si="1245"/>
        <v>-1.3235288384534763E-4</v>
      </c>
      <c r="EI493" s="240">
        <f t="shared" ca="1" si="1246"/>
        <v>1.5897020878885974E-4</v>
      </c>
      <c r="EJ493" s="240">
        <f t="shared" ca="1" si="1247"/>
        <v>-1.8405656371977931E-4</v>
      </c>
      <c r="EK493" s="240">
        <f t="shared" ca="1" si="1248"/>
        <v>2.0737035332652498E-4</v>
      </c>
      <c r="EL493" s="240">
        <f t="shared" ca="1" si="1249"/>
        <v>-2.2868705307057003E-4</v>
      </c>
      <c r="EM493" s="240">
        <f t="shared" ca="1" si="1250"/>
        <v>2.4780137148048588E-4</v>
      </c>
      <c r="EN493" s="240">
        <f t="shared" ca="1" si="1251"/>
        <v>-2.6452922722103572E-4</v>
      </c>
      <c r="EO493" s="240">
        <f t="shared" ca="1" si="1252"/>
        <v>2.7870952189706195E-4</v>
      </c>
      <c r="EP493" s="240">
        <f t="shared" ca="1" si="1253"/>
        <v>-2.9020569151909679E-4</v>
      </c>
      <c r="EQ493" s="240">
        <f t="shared" ca="1" si="1254"/>
        <v>2.9890702168923467E-4</v>
      </c>
      <c r="ER493" s="240">
        <f t="shared" ca="1" si="1255"/>
        <v>-3.0472971384130595E-4</v>
      </c>
      <c r="ES493" s="240">
        <f t="shared" ca="1" si="1256"/>
        <v>3.0761769226687912E-4</v>
      </c>
      <c r="ET493" s="240">
        <f t="shared" ca="1" si="1257"/>
        <v>-3.0754314415498615E-4</v>
      </c>
      <c r="EU493" s="240">
        <f t="shared" ca="1" si="1258"/>
        <v>3.0450678744469681E-4</v>
      </c>
      <c r="EV493" s="240">
        <f t="shared" ca="1" si="1259"/>
        <v>-2.9853786391097252E-4</v>
      </c>
      <c r="EW493" s="240">
        <f t="shared" ca="1" si="1260"/>
        <v>2.8969385755038871E-4</v>
      </c>
      <c r="EX493" s="240">
        <f t="shared" ca="1" si="1261"/>
        <v>-2.7805994097882333E-4</v>
      </c>
      <c r="EY493" s="240">
        <f t="shared" ca="1" si="1262"/>
        <v>2.6374815517260627E-4</v>
      </c>
      <c r="EZ493" s="240">
        <f t="shared" ca="1" si="1263"/>
        <v>-2.4689633045266938E-4</v>
      </c>
      <c r="FA493" s="240">
        <f t="shared" ca="1" si="1264"/>
        <v>2.2766675910321015E-4</v>
      </c>
      <c r="FB493" s="240">
        <f t="shared" ca="1" si="1265"/>
        <v>-2.062446324082768E-4</v>
      </c>
      <c r="FC493" s="240">
        <f t="shared" ca="1" si="1266"/>
        <v>1.8283625715846718E-4</v>
      </c>
      <c r="FD493" s="240">
        <f t="shared" ca="1" si="1267"/>
        <v>-1.5766706880375656E-4</v>
      </c>
      <c r="FE493" s="240">
        <f t="shared" ca="1" si="1268"/>
        <v>1.3097946038687869E-4</v>
      </c>
      <c r="FF493" s="240">
        <f t="shared" ca="1" si="1269"/>
        <v>-1.0303044816581889E-4</v>
      </c>
      <c r="FG493" s="240">
        <f t="shared" ca="1" si="1270"/>
        <v>7.4089196406750132E-5</v>
      </c>
      <c r="FH493" s="240">
        <f t="shared" ca="1" si="1271"/>
        <v>-4.4434425185009815E-5</v>
      </c>
      <c r="FI493" s="240">
        <f t="shared" ca="1" si="1272"/>
        <v>1.4351726158410216E-5</v>
      </c>
      <c r="FJ493" s="240">
        <f t="shared" ca="1" si="1273"/>
        <v>1.5869187836563916E-5</v>
      </c>
      <c r="FK493" s="240">
        <f t="shared" ca="1" si="1274"/>
        <v>-4.5937272877656646E-5</v>
      </c>
      <c r="FL493" s="240">
        <f t="shared" ca="1" si="1275"/>
        <v>7.5562956869104248E-5</v>
      </c>
      <c r="FM493" s="240">
        <f t="shared" ca="1" si="1276"/>
        <v>-1.0446092827895461E-4</v>
      </c>
      <c r="FN493" s="240">
        <f t="shared" ca="1" si="1277"/>
        <v>1.3235288384535934E-4</v>
      </c>
      <c r="FO493" s="240">
        <f t="shared" ca="1" si="1278"/>
        <v>-1.5897020878885586E-4</v>
      </c>
      <c r="FP493" s="240">
        <f t="shared" ca="1" si="1279"/>
        <v>1.8405656371978972E-4</v>
      </c>
      <c r="FQ493" s="240">
        <f t="shared" ca="1" si="1280"/>
        <v>-2.0737035332652165E-4</v>
      </c>
      <c r="FR493" s="240">
        <f t="shared" ca="1" si="1281"/>
        <v>2.2868705307057874E-4</v>
      </c>
      <c r="FS493" s="240">
        <f t="shared" ca="1" si="1282"/>
        <v>-2.4780137148048317E-4</v>
      </c>
      <c r="FT493" s="240">
        <f t="shared" ca="1" si="1283"/>
        <v>2.6452922722104238E-4</v>
      </c>
      <c r="FU493" s="240">
        <f t="shared" ca="1" si="1284"/>
        <v>-2.7870952189706005E-4</v>
      </c>
      <c r="FV493" s="240">
        <f t="shared" ca="1" si="1285"/>
        <v>2.9020569151910118E-4</v>
      </c>
      <c r="FW493" s="240">
        <f t="shared" ca="1" si="1286"/>
        <v>-2.9890702168923353E-4</v>
      </c>
      <c r="FX493" s="240">
        <f t="shared" ca="1" si="1287"/>
        <v>3.0472971384130779E-4</v>
      </c>
      <c r="FY493" s="240">
        <f t="shared" ca="1" si="1288"/>
        <v>-3.0761769226687885E-4</v>
      </c>
      <c r="FZ493" s="240">
        <f t="shared" ca="1" si="1289"/>
        <v>3.0754314415498544E-4</v>
      </c>
      <c r="GA493" s="240">
        <f t="shared" ca="1" si="1290"/>
        <v>-3.0450678744469746E-4</v>
      </c>
      <c r="GB493" s="240">
        <f t="shared" ca="1" si="1291"/>
        <v>2.9853786391096938E-4</v>
      </c>
      <c r="GC493" s="240">
        <f t="shared" ca="1" si="1292"/>
        <v>-2.8969385755039028E-4</v>
      </c>
      <c r="GD493" s="240">
        <f t="shared" ca="1" si="1293"/>
        <v>2.7805994097881769E-4</v>
      </c>
      <c r="GE493" s="240">
        <f t="shared" ca="1" si="1294"/>
        <v>-2.637481551726086E-4</v>
      </c>
      <c r="GF493" s="240">
        <f t="shared" ca="1" si="1295"/>
        <v>2.4689633045266168E-4</v>
      </c>
      <c r="GG493" s="240">
        <f t="shared" ca="1" si="1296"/>
        <v>-2.2766675910321322E-4</v>
      </c>
      <c r="GH493" s="240">
        <f t="shared" ca="1" si="1297"/>
        <v>2.0624463240826715E-4</v>
      </c>
      <c r="GI493" s="240">
        <f t="shared" ca="1" si="1298"/>
        <v>-1.8283625715847084E-4</v>
      </c>
      <c r="GJ493" s="240">
        <f t="shared" ca="1" si="1299"/>
        <v>1.5766706880374542E-4</v>
      </c>
      <c r="GK493" s="240">
        <f t="shared" ca="1" si="1300"/>
        <v>-1.3097946038688279E-4</v>
      </c>
      <c r="GL493" s="240">
        <f t="shared" ca="1" si="1301"/>
        <v>1.0303044816580665E-4</v>
      </c>
      <c r="GM493" s="240">
        <f t="shared" ca="1" si="1302"/>
        <v>-7.4089196406754536E-5</v>
      </c>
      <c r="GN493" s="240">
        <f t="shared" ca="1" si="1303"/>
        <v>4.4434425184996967E-5</v>
      </c>
      <c r="GO493" s="240">
        <f t="shared" ca="1" si="1304"/>
        <v>-1.4351726158414739E-5</v>
      </c>
      <c r="GP493" s="240">
        <f t="shared" ca="1" si="1305"/>
        <v>-1.5869187836559397E-5</v>
      </c>
      <c r="GQ493" s="240">
        <f t="shared" ca="1" si="1306"/>
        <v>4.5937272877652173E-5</v>
      </c>
      <c r="GR493" s="240">
        <f t="shared" ca="1" si="1307"/>
        <v>-7.5562956869099871E-5</v>
      </c>
      <c r="GS493" s="240">
        <f t="shared" ca="1" si="1308"/>
        <v>1.0446092827895034E-4</v>
      </c>
      <c r="GT493" s="240">
        <f t="shared" ca="1" si="1309"/>
        <v>-1.3235288384535527E-4</v>
      </c>
      <c r="GU493" s="240">
        <f t="shared" ca="1" si="1310"/>
        <v>1.5897020878885199E-4</v>
      </c>
      <c r="GV493" s="240">
        <f t="shared" ca="1" si="1311"/>
        <v>-1.8405656371978609E-4</v>
      </c>
      <c r="GW493" s="240">
        <f t="shared" ca="1" si="1312"/>
        <v>2.0737035332651826E-4</v>
      </c>
      <c r="GX493" s="240">
        <f t="shared" ca="1" si="1313"/>
        <v>-2.286870530705757E-4</v>
      </c>
      <c r="GY493" s="240">
        <f t="shared" ca="1" si="1314"/>
        <v>2.4780137148048051E-4</v>
      </c>
      <c r="GZ493" s="240">
        <f t="shared" ca="1" si="1315"/>
        <v>-2.6452922722104011E-4</v>
      </c>
      <c r="HA493" s="240">
        <f t="shared" ca="1" si="1316"/>
        <v>2.787095218970581E-4</v>
      </c>
      <c r="HB493" s="240">
        <f t="shared" ca="1" si="1317"/>
        <v>-2.9020569151909966E-4</v>
      </c>
      <c r="HC493" s="240">
        <f t="shared" ca="1" si="1318"/>
        <v>2.9890702168923244E-4</v>
      </c>
      <c r="HD493" s="240">
        <f t="shared" ca="1" si="1319"/>
        <v>-3.0472971384130714E-4</v>
      </c>
      <c r="HE493" s="240">
        <f t="shared" ca="1" si="1320"/>
        <v>3.0761769226687863E-4</v>
      </c>
      <c r="HF493" s="240">
        <f t="shared" ca="1" si="1321"/>
        <v>-3.0754314415498571E-4</v>
      </c>
      <c r="HG493" s="240">
        <f t="shared" ca="1" si="1322"/>
        <v>3.0450678744469811E-4</v>
      </c>
      <c r="HH493" s="240">
        <f t="shared" ca="1" si="1323"/>
        <v>-2.9853786391097046E-4</v>
      </c>
      <c r="HI493" s="240">
        <f t="shared" ca="1" si="1324"/>
        <v>2.8969385755039175E-4</v>
      </c>
      <c r="HJ493" s="240">
        <f t="shared" ca="1" si="1325"/>
        <v>-2.7805994097881965E-4</v>
      </c>
      <c r="HK493" s="240">
        <f t="shared" ca="1" si="1326"/>
        <v>2.6374815517261094E-4</v>
      </c>
      <c r="HL493" s="240">
        <f t="shared" ca="1" si="1327"/>
        <v>-2.4689633045266434E-4</v>
      </c>
      <c r="HM493" s="240">
        <f t="shared" ca="1" si="1328"/>
        <v>2.2766675910321622E-4</v>
      </c>
      <c r="HN493" s="240">
        <f t="shared" ca="1" si="1329"/>
        <v>-2.0624463240827054E-4</v>
      </c>
      <c r="HO493" s="240">
        <f t="shared" ca="1" si="1330"/>
        <v>1.8283625715847444E-4</v>
      </c>
      <c r="HP493" s="240">
        <f t="shared" ca="1" si="1331"/>
        <v>-1.576670688037493E-4</v>
      </c>
      <c r="HQ493" s="240">
        <f t="shared" ca="1" si="1332"/>
        <v>1.3097946038688688E-4</v>
      </c>
      <c r="HR493" s="240">
        <f t="shared" ca="1" si="1333"/>
        <v>-1.0303044816581092E-4</v>
      </c>
      <c r="HS493" s="240">
        <f t="shared" ca="1" si="1334"/>
        <v>7.4089196406758927E-5</v>
      </c>
      <c r="HT493" s="240">
        <f t="shared" ca="1" si="1335"/>
        <v>-4.4434425185001453E-5</v>
      </c>
      <c r="HU493" s="240">
        <f t="shared" ca="1" si="1336"/>
        <v>1.4351726158419259E-5</v>
      </c>
      <c r="HV493" s="240">
        <f t="shared" ca="1" si="1337"/>
        <v>1.5869187836554873E-5</v>
      </c>
      <c r="HW493" s="240">
        <f t="shared" ca="1" si="1338"/>
        <v>-4.5937272877647701E-5</v>
      </c>
      <c r="HX493" s="240">
        <f t="shared" ca="1" si="1339"/>
        <v>7.556295686909548E-5</v>
      </c>
      <c r="HY493" s="240">
        <f t="shared" ca="1" si="1340"/>
        <v>-1.0446092827894609E-4</v>
      </c>
      <c r="HZ493" s="240">
        <f t="shared" ca="1" si="1341"/>
        <v>1.3235288384535118E-4</v>
      </c>
      <c r="IA493" s="240">
        <f t="shared" ca="1" si="1342"/>
        <v>-1.5897020878884811E-4</v>
      </c>
      <c r="IB493" s="240">
        <f t="shared" ca="1" si="1343"/>
        <v>1.8405656371978248E-4</v>
      </c>
      <c r="IC493" s="240">
        <f t="shared" ca="1" si="1344"/>
        <v>-2.0737035332651495E-4</v>
      </c>
      <c r="ID493" s="240">
        <f t="shared" ca="1" si="1345"/>
        <v>2.2868705307057266E-4</v>
      </c>
      <c r="IE493" s="240">
        <f t="shared" ca="1" si="1346"/>
        <v>2.0077193329407165E-5</v>
      </c>
      <c r="IF493" s="240">
        <f t="shared" ca="1" si="1347"/>
        <v>2.6452922722103772E-4</v>
      </c>
      <c r="IG493" s="240">
        <f t="shared" ca="1" si="1348"/>
        <v>-2.787095218970562E-4</v>
      </c>
      <c r="IH493" s="240">
        <f t="shared" ca="1" si="1349"/>
        <v>2.9020569151909815E-4</v>
      </c>
      <c r="II493" s="240">
        <f t="shared" ca="1" si="1350"/>
        <v>-2.9890702168923136E-4</v>
      </c>
      <c r="IJ493" s="240">
        <f t="shared" ca="1" si="1351"/>
        <v>3.0472971384130654E-4</v>
      </c>
      <c r="IK493" s="240">
        <f t="shared" ca="1" si="1352"/>
        <v>-3.0761769226687847E-4</v>
      </c>
      <c r="IL493" s="240">
        <f t="shared" ca="1" si="1353"/>
        <v>3.0754314415498593E-4</v>
      </c>
      <c r="IM493" s="240">
        <f t="shared" ca="1" si="1354"/>
        <v>-3.0450678744469882E-4</v>
      </c>
      <c r="IN493" s="240">
        <f t="shared" ca="1" si="1355"/>
        <v>2.985378639109716E-4</v>
      </c>
      <c r="IO493" s="240">
        <f t="shared" ca="1" si="1356"/>
        <v>-2.8969385755039332E-4</v>
      </c>
      <c r="IP493" s="240">
        <f t="shared" ca="1" si="1357"/>
        <v>2.780599409788216E-4</v>
      </c>
      <c r="IQ493" s="240">
        <f t="shared" ca="1" si="1358"/>
        <v>-2.6374815517261327E-4</v>
      </c>
      <c r="IR493" s="240">
        <f t="shared" ca="1" si="1359"/>
        <v>2.468963304526671E-4</v>
      </c>
      <c r="IS493" s="240">
        <f t="shared" ca="1" si="1360"/>
        <v>-2.2766675910321929E-4</v>
      </c>
      <c r="IT493" s="240">
        <f t="shared" ca="1" si="1361"/>
        <v>2.0624463240827387E-4</v>
      </c>
      <c r="IU493" s="240">
        <f t="shared" ca="1" si="1362"/>
        <v>-1.8283625715847813E-4</v>
      </c>
      <c r="IV493" s="240">
        <f t="shared" ca="1" si="1363"/>
        <v>1.5766706880375317E-4</v>
      </c>
      <c r="IW493" s="240">
        <f t="shared" ca="1" si="1364"/>
        <v>-1.3097946038689097E-4</v>
      </c>
      <c r="IX493" s="240">
        <f t="shared" ca="1" si="1365"/>
        <v>1.0303044816581519E-4</v>
      </c>
      <c r="IY493" s="240">
        <f t="shared" ca="1" si="1366"/>
        <v>-7.4089196406763305E-5</v>
      </c>
      <c r="IZ493" s="240">
        <f t="shared" ca="1" si="1367"/>
        <v>4.4434425185005932E-5</v>
      </c>
      <c r="JA493" s="240">
        <f t="shared" ca="1" si="1368"/>
        <v>-1.4351726158423779E-5</v>
      </c>
      <c r="JB493" s="240">
        <f t="shared" ca="1" si="1369"/>
        <v>-1.5869187836550354E-5</v>
      </c>
    </row>
    <row r="494" spans="2:262">
      <c r="B494" s="248">
        <v>133</v>
      </c>
      <c r="C494" s="247">
        <f t="shared" si="1370"/>
        <v>2.5976562500000019E-3</v>
      </c>
      <c r="D494" s="244">
        <f t="shared" ca="1" si="1113"/>
        <v>79.726626934870922</v>
      </c>
      <c r="E494" s="243">
        <f ca="1">EI361</f>
        <v>-0.27337306512908432</v>
      </c>
      <c r="F494" s="242">
        <v>133</v>
      </c>
      <c r="G494" s="240">
        <f t="shared" ca="1" si="1114"/>
        <v>6.7294216636356447E-5</v>
      </c>
      <c r="H494" s="240">
        <f t="shared" ca="1" si="1115"/>
        <v>-1.0889479253062021E-4</v>
      </c>
      <c r="I494" s="240">
        <f t="shared" ca="1" si="1116"/>
        <v>1.4885748938566948E-4</v>
      </c>
      <c r="J494" s="240">
        <f t="shared" ca="1" si="1117"/>
        <v>-1.8658123104342341E-4</v>
      </c>
      <c r="K494" s="240">
        <f t="shared" ca="1" si="1118"/>
        <v>2.2149861731599296E-4</v>
      </c>
      <c r="L494" s="240">
        <f t="shared" ca="1" si="1119"/>
        <v>-2.5308445821264512E-4</v>
      </c>
      <c r="M494" s="240">
        <f t="shared" ca="1" si="1120"/>
        <v>2.8086367328611323E-4</v>
      </c>
      <c r="N494" s="240">
        <f t="shared" ca="1" si="1121"/>
        <v>-3.0441843728472572E-4</v>
      </c>
      <c r="O494" s="240">
        <f t="shared" ca="1" si="1122"/>
        <v>3.2339446463310918E-4</v>
      </c>
      <c r="P494" s="240">
        <f t="shared" ca="1" si="1123"/>
        <v>-3.3750633821700914E-4</v>
      </c>
      <c r="Q494" s="240">
        <f t="shared" ca="1" si="1124"/>
        <v>3.4654180232235473E-4</v>
      </c>
      <c r="R494" s="240">
        <f t="shared" ca="1" si="1125"/>
        <v>-3.5036495515876809E-4</v>
      </c>
      <c r="S494" s="240">
        <f t="shared" ca="1" si="1126"/>
        <v>3.4891829294898965E-4</v>
      </c>
      <c r="T494" s="240">
        <f t="shared" ca="1" si="1127"/>
        <v>-3.4222357483921091E-4</v>
      </c>
      <c r="U494" s="241">
        <f t="shared" ca="1" si="1128"/>
        <v>3.3038149562126471E-4</v>
      </c>
      <c r="V494" s="240">
        <f t="shared" ca="1" si="1129"/>
        <v>-3.135701711892255E-4</v>
      </c>
      <c r="W494" s="240">
        <f t="shared" ca="1" si="1130"/>
        <v>2.9204245951057576E-4</v>
      </c>
      <c r="X494" s="240">
        <f t="shared" ca="1" si="1131"/>
        <v>-2.6612215740701362E-4</v>
      </c>
      <c r="Y494" s="240">
        <f t="shared" ca="1" si="1132"/>
        <v>2.3619913034885783E-4</v>
      </c>
      <c r="Z494" s="240">
        <f t="shared" ca="1" si="1133"/>
        <v>-2.0272344851549517E-4</v>
      </c>
      <c r="AA494" s="240">
        <f t="shared" ca="1" si="1134"/>
        <v>1.661986173209504E-4</v>
      </c>
      <c r="AB494" s="240">
        <f t="shared" ca="1" si="1135"/>
        <v>-1.2717400422379674E-4</v>
      </c>
      <c r="AC494" s="240">
        <f t="shared" ca="1" si="1136"/>
        <v>8.6236575729230626E-5</v>
      </c>
      <c r="AD494" s="240">
        <f t="shared" ca="1" si="1137"/>
        <v>-4.4002068866465044E-5</v>
      </c>
      <c r="AE494" s="240">
        <f t="shared" ca="1" si="1138"/>
        <v>1.1057299307085687E-6</v>
      </c>
      <c r="AF494" s="240">
        <f t="shared" ca="1" si="1139"/>
        <v>4.1807240212422031E-5</v>
      </c>
      <c r="AG494" s="240">
        <f t="shared" ca="1" si="1140"/>
        <v>-8.4091390548470725E-5</v>
      </c>
      <c r="AH494" s="240">
        <f t="shared" ca="1" si="1141"/>
        <v>1.251107280981871E-4</v>
      </c>
      <c r="AI494" s="240">
        <f t="shared" ca="1" si="1142"/>
        <v>-1.6424828384391376E-4</v>
      </c>
      <c r="AJ494" s="240">
        <f t="shared" ca="1" si="1143"/>
        <v>2.009153925179062E-4</v>
      </c>
      <c r="AK494" s="240">
        <f t="shared" ca="1" si="1144"/>
        <v>-2.3456054667586349E-4</v>
      </c>
      <c r="AL494" s="240">
        <f t="shared" ca="1" si="1145"/>
        <v>2.6467769188225358E-4</v>
      </c>
      <c r="AM494" s="240">
        <f t="shared" ca="1" si="1146"/>
        <v>-2.908138382400561E-4</v>
      </c>
      <c r="AN494" s="240">
        <f t="shared" ca="1" si="1147"/>
        <v>3.12575873780457E-4</v>
      </c>
      <c r="AO494" s="240">
        <f t="shared" ca="1" si="1148"/>
        <v>-3.2963647723276997E-4</v>
      </c>
      <c r="AP494" s="240">
        <f t="shared" ca="1" si="1149"/>
        <v>3.417390412410173E-4</v>
      </c>
      <c r="AQ494" s="240">
        <f t="shared" ca="1" si="1150"/>
        <v>-3.4870153197741994E-4</v>
      </c>
      <c r="AR494" s="240">
        <f t="shared" ca="1" si="1151"/>
        <v>3.5041922710059639E-4</v>
      </c>
      <c r="AS494" s="240">
        <f t="shared" ca="1" si="1152"/>
        <v>-3.4686629087705907E-4</v>
      </c>
      <c r="AT494" s="240">
        <f t="shared" ca="1" si="1153"/>
        <v>3.3809616277469213E-4</v>
      </c>
      <c r="AU494" s="240">
        <f t="shared" ca="1" si="1154"/>
        <v>-3.2424075368341489E-4</v>
      </c>
      <c r="AV494" s="240">
        <f t="shared" ca="1" si="1155"/>
        <v>3.0550846185260511E-4</v>
      </c>
      <c r="AW494" s="240">
        <f t="shared" ca="1" si="1156"/>
        <v>-2.8218103838747229E-4</v>
      </c>
      <c r="AX494" s="240">
        <f t="shared" ca="1" si="1157"/>
        <v>2.5460934945014746E-4</v>
      </c>
      <c r="AY494" s="240">
        <f t="shared" ca="1" si="1158"/>
        <v>-2.2320809890605958E-4</v>
      </c>
      <c r="AZ494" s="240">
        <f t="shared" ca="1" si="1159"/>
        <v>1.8844959079175093E-4</v>
      </c>
      <c r="BA494" s="240">
        <f t="shared" ca="1" si="1160"/>
        <v>-1.508566254225606E-4</v>
      </c>
      <c r="BB494" s="240">
        <f t="shared" ca="1" si="1161"/>
        <v>1.1099463598928764E-4</v>
      </c>
      <c r="BC494" s="240">
        <f t="shared" ca="1" si="1162"/>
        <v>-6.9463183916632814E-5</v>
      </c>
      <c r="BD494" s="240">
        <f t="shared" ca="1" si="1163"/>
        <v>2.6886940901370688E-5</v>
      </c>
      <c r="BE494" s="240">
        <f t="shared" ca="1" si="1164"/>
        <v>1.6093706731491881E-5</v>
      </c>
      <c r="BF494" s="240">
        <f t="shared" ca="1" si="1165"/>
        <v>-5.8832290035039187E-5</v>
      </c>
      <c r="BG494" s="240">
        <f t="shared" ca="1" si="1166"/>
        <v>1.0068598093521231E-4</v>
      </c>
      <c r="BH494" s="240">
        <f t="shared" ca="1" si="1167"/>
        <v>-1.4102526096335845E-4</v>
      </c>
      <c r="BI494" s="240">
        <f t="shared" ca="1" si="1168"/>
        <v>1.7924338979992982E-4</v>
      </c>
      <c r="BJ494" s="240">
        <f t="shared" ca="1" si="1169"/>
        <v>-2.1476553121370893E-4</v>
      </c>
      <c r="BK494" s="240">
        <f t="shared" ca="1" si="1170"/>
        <v>2.4705739913371541E-4</v>
      </c>
      <c r="BL494" s="240">
        <f t="shared" ca="1" si="1171"/>
        <v>-2.7563329380908699E-4</v>
      </c>
      <c r="BM494" s="240">
        <f t="shared" ca="1" si="1172"/>
        <v>3.0006340718539493E-4</v>
      </c>
      <c r="BN494" s="240">
        <f t="shared" ca="1" si="1173"/>
        <v>-3.1998028761783562E-4</v>
      </c>
      <c r="BO494" s="240">
        <f t="shared" ca="1" si="1174"/>
        <v>3.3508436668603064E-4</v>
      </c>
      <c r="BP494" s="240">
        <f t="shared" ca="1" si="1175"/>
        <v>-3.4514846498187178E-4</v>
      </c>
      <c r="BQ494" s="240">
        <f t="shared" ca="1" si="1176"/>
        <v>3.5002120909930531E-4</v>
      </c>
      <c r="BR494" s="240">
        <f t="shared" ca="1" si="1177"/>
        <v>-3.4962930843124014E-4</v>
      </c>
      <c r="BS494" s="240">
        <f t="shared" ca="1" si="1178"/>
        <v>3.4397865752850782E-4</v>
      </c>
      <c r="BT494" s="240">
        <f t="shared" ca="1" si="1179"/>
        <v>-3.3315424744032279E-4</v>
      </c>
      <c r="BU494" s="240">
        <f t="shared" ca="1" si="1180"/>
        <v>3.173188873698051E-4</v>
      </c>
      <c r="BV494" s="240">
        <f t="shared" ca="1" si="1181"/>
        <v>-2.9671075587200214E-4</v>
      </c>
      <c r="BW494" s="240">
        <f t="shared" ca="1" si="1182"/>
        <v>2.7163981842675232E-4</v>
      </c>
      <c r="BX494" s="240">
        <f t="shared" ca="1" si="1183"/>
        <v>-2.424831652693139E-4</v>
      </c>
      <c r="BY494" s="240">
        <f t="shared" ca="1" si="1184"/>
        <v>2.0967933960227623E-4</v>
      </c>
      <c r="BZ494" s="240">
        <f t="shared" ca="1" si="1185"/>
        <v>-1.7372174149755064E-4</v>
      </c>
      <c r="CA494" s="240">
        <f t="shared" ca="1" si="1186"/>
        <v>1.35151206700048E-4</v>
      </c>
      <c r="CB494" s="240">
        <f t="shared" ca="1" si="1187"/>
        <v>-9.4547871954693834E-5</v>
      </c>
      <c r="CC494" s="240">
        <f t="shared" ca="1" si="1188"/>
        <v>5.2522449209728357E-5</v>
      </c>
      <c r="CD494" s="240">
        <f t="shared" ca="1" si="1189"/>
        <v>-9.7070399406270661E-6</v>
      </c>
      <c r="CE494" s="240">
        <f t="shared" ca="1" si="1190"/>
        <v>-3.3254372244519047E-5</v>
      </c>
      <c r="CF494" s="240">
        <f t="shared" ca="1" si="1191"/>
        <v>7.5715607717861944E-5</v>
      </c>
      <c r="CG494" s="240">
        <f t="shared" ca="1" si="1192"/>
        <v>-1.1703800997483548E-4</v>
      </c>
      <c r="CH494" s="240">
        <f t="shared" ca="1" si="1193"/>
        <v>1.5660005162251511E-4</v>
      </c>
      <c r="CI494" s="240">
        <f t="shared" ca="1" si="1194"/>
        <v>-1.9380668273005942E-4</v>
      </c>
      <c r="CJ494" s="240">
        <f t="shared" ca="1" si="1195"/>
        <v>2.2809828093356741E-4</v>
      </c>
      <c r="CK494" s="240">
        <f t="shared" ca="1" si="1196"/>
        <v>-2.5895906867738188E-4</v>
      </c>
      <c r="CL494" s="240">
        <f t="shared" ca="1" si="1197"/>
        <v>2.8592487098851819E-4</v>
      </c>
      <c r="CM494" s="240">
        <f t="shared" ca="1" si="1198"/>
        <v>-3.08590097100369E-4</v>
      </c>
      <c r="CN494" s="240">
        <f t="shared" ca="1" si="1199"/>
        <v>3.266138409153821E-4</v>
      </c>
      <c r="CO494" s="240">
        <f t="shared" ca="1" si="1200"/>
        <v>-3.3972500855002064E-4</v>
      </c>
      <c r="CP494" s="240">
        <f t="shared" ca="1" si="1201"/>
        <v>3.4772639583915109E-4</v>
      </c>
      <c r="CQ494" s="240">
        <f t="shared" ca="1" si="1202"/>
        <v>-3.5049765447023296E-4</v>
      </c>
      <c r="CR494" s="240">
        <f t="shared" ca="1" si="1203"/>
        <v>3.4799710213396248E-4</v>
      </c>
      <c r="CS494" s="240">
        <f t="shared" ca="1" si="1204"/>
        <v>-3.4026234946499527E-4</v>
      </c>
      <c r="CT494" s="240">
        <f t="shared" ca="1" si="1205"/>
        <v>3.2740973434300765E-4</v>
      </c>
      <c r="CU494" s="240">
        <f t="shared" ca="1" si="1206"/>
        <v>-3.0963257206266954E-4</v>
      </c>
      <c r="CV494" s="240">
        <f t="shared" ca="1" si="1207"/>
        <v>2.8719824769171079E-4</v>
      </c>
      <c r="CW494" s="240">
        <f t="shared" ca="1" si="1208"/>
        <v>-2.604441943505976E-4</v>
      </c>
      <c r="CX494" s="240">
        <f t="shared" ca="1" si="1209"/>
        <v>2.2977281790433743E-4</v>
      </c>
      <c r="CY494" s="240">
        <f t="shared" ca="1" si="1210"/>
        <v>-1.9564544440364996E-4</v>
      </c>
      <c r="CZ494" s="240">
        <f t="shared" ca="1" si="1211"/>
        <v>1.5857538131184646E-4</v>
      </c>
      <c r="DA494" s="240">
        <f t="shared" ca="1" si="1212"/>
        <v>-1.1912019688275685E-4</v>
      </c>
      <c r="DB494" s="240">
        <f t="shared" ca="1" si="1213"/>
        <v>7.7873333815145696E-5</v>
      </c>
      <c r="DC494" s="240">
        <f t="shared" ca="1" si="1214"/>
        <v>-3.545518332225445E-5</v>
      </c>
      <c r="DD494" s="240">
        <f t="shared" ca="1" si="1215"/>
        <v>-7.4962461295797782E-6</v>
      </c>
      <c r="DE494" s="240">
        <f t="shared" ca="1" si="1216"/>
        <v>5.0334925062080129E-5</v>
      </c>
      <c r="DF494" s="240">
        <f t="shared" ca="1" si="1217"/>
        <v>-9.2416519869788403E-5</v>
      </c>
      <c r="DG494" s="240">
        <f t="shared" ca="1" si="1218"/>
        <v>1.3310808419711955E-4</v>
      </c>
      <c r="DH494" s="240">
        <f t="shared" ca="1" si="1219"/>
        <v>-1.7179757904075996E-4</v>
      </c>
      <c r="DI494" s="240">
        <f t="shared" ca="1" si="1220"/>
        <v>2.0790307838601524E-4</v>
      </c>
      <c r="DJ494" s="240">
        <f t="shared" ca="1" si="1221"/>
        <v>-2.4088152191562232E-4</v>
      </c>
      <c r="DK494" s="240">
        <f t="shared" ca="1" si="1222"/>
        <v>2.7023688314246268E-4</v>
      </c>
      <c r="DL494" s="240">
        <f t="shared" ca="1" si="1223"/>
        <v>-2.9552763010966569E-4</v>
      </c>
      <c r="DM494" s="240">
        <f t="shared" ca="1" si="1224"/>
        <v>3.163733664421377E-4</v>
      </c>
      <c r="DN494" s="240">
        <f t="shared" ca="1" si="1225"/>
        <v>-3.324605528621729E-4</v>
      </c>
      <c r="DO494" s="240">
        <f t="shared" ca="1" si="1226"/>
        <v>3.4354722311201539E-4</v>
      </c>
      <c r="DP494" s="240">
        <f t="shared" ca="1" si="1227"/>
        <v>-3.4946662335161646E-4</v>
      </c>
      <c r="DQ494" s="240">
        <f t="shared" ca="1" si="1228"/>
        <v>3.5012972029157321E-4</v>
      </c>
      <c r="DR494" s="240">
        <f t="shared" ca="1" si="1229"/>
        <v>-3.4552654033669962E-4</v>
      </c>
      <c r="DS494" s="240">
        <f t="shared" ca="1" si="1230"/>
        <v>3.3572631959816467E-4</v>
      </c>
      <c r="DT494" s="240">
        <f t="shared" ca="1" si="1231"/>
        <v>-3.2087646251794739E-4</v>
      </c>
      <c r="DU494" s="240">
        <f t="shared" ca="1" si="1232"/>
        <v>3.012003247688198E-4</v>
      </c>
      <c r="DV494" s="240">
        <f t="shared" ca="1" si="1233"/>
        <v>-2.7699385377714074E-4</v>
      </c>
      <c r="DW494" s="240">
        <f t="shared" ca="1" si="1234"/>
        <v>2.4862113739804854E-4</v>
      </c>
      <c r="DX494" s="240">
        <f t="shared" ca="1" si="1235"/>
        <v>-2.1650892769529243E-4</v>
      </c>
      <c r="DY494" s="240">
        <f t="shared" ca="1" si="1236"/>
        <v>1.8114022219294687E-4</v>
      </c>
      <c r="DZ494" s="240">
        <f t="shared" ca="1" si="1237"/>
        <v>-1.4304699914301686E-4</v>
      </c>
      <c r="EA494" s="240">
        <f t="shared" ca="1" si="1238"/>
        <v>1.028022160774594E-4</v>
      </c>
      <c r="EB494" s="240">
        <f t="shared" ca="1" si="1239"/>
        <v>-6.1011191993528629E-5</v>
      </c>
      <c r="EC494" s="240">
        <f t="shared" ca="1" si="1240"/>
        <v>1.8302502792659898E-5</v>
      </c>
      <c r="ED494" s="240">
        <f t="shared" ca="1" si="1241"/>
        <v>2.4681473086246945E-5</v>
      </c>
      <c r="EE494" s="240">
        <f t="shared" ca="1" si="1242"/>
        <v>-6.7294216636357707E-5</v>
      </c>
      <c r="EF494" s="240">
        <f t="shared" ca="1" si="1243"/>
        <v>1.0889479253060799E-4</v>
      </c>
      <c r="EG494" s="240">
        <f t="shared" ca="1" si="1244"/>
        <v>-1.4885748938566319E-4</v>
      </c>
      <c r="EH494" s="240">
        <f t="shared" ca="1" si="1245"/>
        <v>1.8658123104342225E-4</v>
      </c>
      <c r="EI494" s="240">
        <f t="shared" ca="1" si="1246"/>
        <v>-2.2149861731599629E-4</v>
      </c>
      <c r="EJ494" s="240">
        <f t="shared" ca="1" si="1247"/>
        <v>2.5308445821263856E-4</v>
      </c>
      <c r="EK494" s="240">
        <f t="shared" ca="1" si="1248"/>
        <v>-2.8086367328611058E-4</v>
      </c>
      <c r="EL494" s="240">
        <f t="shared" ca="1" si="1249"/>
        <v>3.0441843728472659E-4</v>
      </c>
      <c r="EM494" s="240">
        <f t="shared" ca="1" si="1250"/>
        <v>-3.2339446463310457E-4</v>
      </c>
      <c r="EN494" s="240">
        <f t="shared" ca="1" si="1251"/>
        <v>3.375063382170073E-4</v>
      </c>
      <c r="EO494" s="240">
        <f t="shared" ca="1" si="1252"/>
        <v>-3.4654180232235446E-4</v>
      </c>
      <c r="EP494" s="240">
        <f t="shared" ca="1" si="1253"/>
        <v>3.5036495515876825E-4</v>
      </c>
      <c r="EQ494" s="240">
        <f t="shared" ca="1" si="1254"/>
        <v>-3.4891829294899057E-4</v>
      </c>
      <c r="ER494" s="240">
        <f t="shared" ca="1" si="1255"/>
        <v>3.4222357483921194E-4</v>
      </c>
      <c r="ES494" s="240">
        <f t="shared" ca="1" si="1256"/>
        <v>-3.3038149562126374E-4</v>
      </c>
      <c r="ET494" s="240">
        <f t="shared" ca="1" si="1257"/>
        <v>3.1357017118923081E-4</v>
      </c>
      <c r="EU494" s="240">
        <f t="shared" ca="1" si="1258"/>
        <v>-2.920424595105796E-4</v>
      </c>
      <c r="EV494" s="240">
        <f t="shared" ca="1" si="1259"/>
        <v>2.661221574070133E-4</v>
      </c>
      <c r="EW494" s="240">
        <f t="shared" ca="1" si="1260"/>
        <v>-2.3619913034885376E-4</v>
      </c>
      <c r="EX494" s="240">
        <f t="shared" ca="1" si="1261"/>
        <v>2.0272344851550284E-4</v>
      </c>
      <c r="EY494" s="240">
        <f t="shared" ca="1" si="1262"/>
        <v>-1.6619861732095436E-4</v>
      </c>
      <c r="EZ494" s="240">
        <f t="shared" ca="1" si="1263"/>
        <v>1.2717400422379623E-4</v>
      </c>
      <c r="FA494" s="240">
        <f t="shared" ca="1" si="1264"/>
        <v>-8.6236575729239774E-5</v>
      </c>
      <c r="FB494" s="240">
        <f t="shared" ca="1" si="1265"/>
        <v>4.4002068866469469E-5</v>
      </c>
      <c r="FC494" s="240">
        <f t="shared" ca="1" si="1266"/>
        <v>-1.1057299307080537E-6</v>
      </c>
      <c r="FD494" s="240">
        <f t="shared" ca="1" si="1267"/>
        <v>-4.1807240212407706E-5</v>
      </c>
      <c r="FE494" s="240">
        <f t="shared" ca="1" si="1268"/>
        <v>8.409139054846155E-5</v>
      </c>
      <c r="FF494" s="240">
        <f t="shared" ca="1" si="1269"/>
        <v>-1.2511072809818293E-4</v>
      </c>
      <c r="FG494" s="240">
        <f t="shared" ca="1" si="1270"/>
        <v>1.6424828384390105E-4</v>
      </c>
      <c r="FH494" s="240">
        <f t="shared" ca="1" si="1271"/>
        <v>-2.0091539251789844E-4</v>
      </c>
      <c r="FI494" s="240">
        <f t="shared" ca="1" si="1272"/>
        <v>2.3456054667586016E-4</v>
      </c>
      <c r="FJ494" s="240">
        <f t="shared" ca="1" si="1273"/>
        <v>-2.6467769188225402E-4</v>
      </c>
      <c r="FK494" s="240">
        <f t="shared" ca="1" si="1274"/>
        <v>2.9081383824005913E-4</v>
      </c>
      <c r="FL494" s="240">
        <f t="shared" ca="1" si="1275"/>
        <v>-3.1257587378046177E-4</v>
      </c>
      <c r="FM494" s="240">
        <f t="shared" ca="1" si="1276"/>
        <v>3.2963647723276168E-4</v>
      </c>
      <c r="FN494" s="240">
        <f t="shared" ca="1" si="1277"/>
        <v>-3.4173904124101405E-4</v>
      </c>
      <c r="FO494" s="240">
        <f t="shared" ca="1" si="1278"/>
        <v>3.4870153197741897E-4</v>
      </c>
      <c r="FP494" s="240">
        <f t="shared" ca="1" si="1279"/>
        <v>-3.504192271005965E-4</v>
      </c>
      <c r="FQ494" s="240">
        <f t="shared" ca="1" si="1280"/>
        <v>3.4686629087705902E-4</v>
      </c>
      <c r="FR494" s="240">
        <f t="shared" ca="1" si="1281"/>
        <v>-3.3809616277469067E-4</v>
      </c>
      <c r="FS494" s="240">
        <f t="shared" ca="1" si="1282"/>
        <v>3.2424075368340898E-4</v>
      </c>
      <c r="FT494" s="240">
        <f t="shared" ca="1" si="1283"/>
        <v>-3.0550846185261704E-4</v>
      </c>
      <c r="FU494" s="240">
        <f t="shared" ca="1" si="1284"/>
        <v>2.8218103838748091E-4</v>
      </c>
      <c r="FV494" s="240">
        <f t="shared" ca="1" si="1285"/>
        <v>-2.5460934945015733E-4</v>
      </c>
      <c r="FW494" s="240">
        <f t="shared" ca="1" si="1286"/>
        <v>2.2320809890606302E-4</v>
      </c>
      <c r="FX494" s="240">
        <f t="shared" ca="1" si="1287"/>
        <v>-1.8844959079174629E-4</v>
      </c>
      <c r="FY494" s="240">
        <f t="shared" ca="1" si="1288"/>
        <v>1.5085662542255564E-4</v>
      </c>
      <c r="FZ494" s="240">
        <f t="shared" ca="1" si="1289"/>
        <v>-1.1099463598927299E-4</v>
      </c>
      <c r="GA494" s="240">
        <f t="shared" ca="1" si="1290"/>
        <v>6.9463183916656721E-5</v>
      </c>
      <c r="GB494" s="240">
        <f t="shared" ca="1" si="1291"/>
        <v>-2.6886940901385074E-5</v>
      </c>
      <c r="GC494" s="240">
        <f t="shared" ca="1" si="1292"/>
        <v>-1.6093706731477468E-5</v>
      </c>
      <c r="GD494" s="240">
        <f t="shared" ca="1" si="1293"/>
        <v>5.8832290035034775E-5</v>
      </c>
      <c r="GE494" s="240">
        <f t="shared" ca="1" si="1294"/>
        <v>-1.0068598093521758E-4</v>
      </c>
      <c r="GF494" s="240">
        <f t="shared" ca="1" si="1295"/>
        <v>1.4102526096336347E-4</v>
      </c>
      <c r="GG494" s="240">
        <f t="shared" ca="1" si="1296"/>
        <v>-1.792433897999431E-4</v>
      </c>
      <c r="GH494" s="240">
        <f t="shared" ca="1" si="1297"/>
        <v>2.1476553121368966E-4</v>
      </c>
      <c r="GI494" s="240">
        <f t="shared" ca="1" si="1298"/>
        <v>-2.4705739913370522E-4</v>
      </c>
      <c r="GJ494" s="240">
        <f t="shared" ca="1" si="1299"/>
        <v>2.7563329380908422E-4</v>
      </c>
      <c r="GK494" s="240">
        <f t="shared" ca="1" si="1300"/>
        <v>-3.0006340718539254E-4</v>
      </c>
      <c r="GL494" s="240">
        <f t="shared" ca="1" si="1301"/>
        <v>3.1998028761783784E-4</v>
      </c>
      <c r="GM494" s="240">
        <f t="shared" ca="1" si="1302"/>
        <v>-3.3508436668603232E-4</v>
      </c>
      <c r="GN494" s="240">
        <f t="shared" ca="1" si="1303"/>
        <v>3.4514846498187438E-4</v>
      </c>
      <c r="GO494" s="240">
        <f t="shared" ca="1" si="1304"/>
        <v>-3.5002120909930406E-4</v>
      </c>
      <c r="GP494" s="240">
        <f t="shared" ca="1" si="1305"/>
        <v>3.4962930843124117E-4</v>
      </c>
      <c r="GQ494" s="240">
        <f t="shared" ca="1" si="1306"/>
        <v>-3.4397865752850868E-4</v>
      </c>
      <c r="GR494" s="240">
        <f t="shared" ca="1" si="1307"/>
        <v>3.331542474403242E-4</v>
      </c>
      <c r="GS494" s="240">
        <f t="shared" ca="1" si="1308"/>
        <v>-3.1731888736980277E-4</v>
      </c>
      <c r="GT494" s="240">
        <f t="shared" ca="1" si="1309"/>
        <v>2.9671075587199921E-4</v>
      </c>
      <c r="GU494" s="240">
        <f t="shared" ca="1" si="1310"/>
        <v>-2.7163981842674256E-4</v>
      </c>
      <c r="GV494" s="240">
        <f t="shared" ca="1" si="1311"/>
        <v>2.4248316526933155E-4</v>
      </c>
      <c r="GW494" s="240">
        <f t="shared" ca="1" si="1312"/>
        <v>-2.096793396022878E-4</v>
      </c>
      <c r="GX494" s="240">
        <f t="shared" ca="1" si="1313"/>
        <v>1.7372174149755449E-4</v>
      </c>
      <c r="GY494" s="240">
        <f t="shared" ca="1" si="1314"/>
        <v>-1.3515120670005214E-4</v>
      </c>
      <c r="GZ494" s="240">
        <f t="shared" ca="1" si="1315"/>
        <v>9.4547871954688548E-5</v>
      </c>
      <c r="HA494" s="240">
        <f t="shared" ca="1" si="1316"/>
        <v>-5.2522449209722909E-5</v>
      </c>
      <c r="HB494" s="240">
        <f t="shared" ca="1" si="1317"/>
        <v>9.7070399406116095E-6</v>
      </c>
      <c r="HC494" s="240">
        <f t="shared" ca="1" si="1318"/>
        <v>3.3254372244504688E-5</v>
      </c>
      <c r="HD494" s="240">
        <f t="shared" ca="1" si="1319"/>
        <v>-7.5715607717847849E-5</v>
      </c>
      <c r="HE494" s="240">
        <f t="shared" ca="1" si="1320"/>
        <v>1.1703800997483128E-4</v>
      </c>
      <c r="HF494" s="240">
        <f t="shared" ca="1" si="1321"/>
        <v>-1.5660005162251113E-4</v>
      </c>
      <c r="HG494" s="240">
        <f t="shared" ca="1" si="1322"/>
        <v>1.9380668273005571E-4</v>
      </c>
      <c r="HH494" s="240">
        <f t="shared" ca="1" si="1323"/>
        <v>-2.2809828093357914E-4</v>
      </c>
      <c r="HI494" s="240">
        <f t="shared" ca="1" si="1324"/>
        <v>2.5895906867739229E-4</v>
      </c>
      <c r="HJ494" s="240">
        <f t="shared" ca="1" si="1325"/>
        <v>-2.8592487098850409E-4</v>
      </c>
      <c r="HK494" s="240">
        <f t="shared" ca="1" si="1326"/>
        <v>3.0859009710036694E-4</v>
      </c>
      <c r="HL494" s="240">
        <f t="shared" ca="1" si="1327"/>
        <v>-3.2661384091538047E-4</v>
      </c>
      <c r="HM494" s="240">
        <f t="shared" ca="1" si="1328"/>
        <v>3.3972500855001956E-4</v>
      </c>
      <c r="HN494" s="240">
        <f t="shared" ca="1" si="1329"/>
        <v>-3.4772639583915054E-4</v>
      </c>
      <c r="HO494" s="240">
        <f t="shared" ca="1" si="1330"/>
        <v>3.5049765447023301E-4</v>
      </c>
      <c r="HP494" s="240">
        <f t="shared" ca="1" si="1331"/>
        <v>-3.4799710213396536E-4</v>
      </c>
      <c r="HQ494" s="240">
        <f t="shared" ca="1" si="1332"/>
        <v>3.4026234946500118E-4</v>
      </c>
      <c r="HR494" s="240">
        <f t="shared" ca="1" si="1333"/>
        <v>-3.2740973434300928E-4</v>
      </c>
      <c r="HS494" s="240">
        <f t="shared" ca="1" si="1334"/>
        <v>3.0963257206267165E-4</v>
      </c>
      <c r="HT494" s="240">
        <f t="shared" ca="1" si="1335"/>
        <v>-2.871982476917134E-4</v>
      </c>
      <c r="HU494" s="240">
        <f t="shared" ca="1" si="1336"/>
        <v>2.6044419435060058E-4</v>
      </c>
      <c r="HV494" s="240">
        <f t="shared" ca="1" si="1337"/>
        <v>-2.297728179043257E-4</v>
      </c>
      <c r="HW494" s="240">
        <f t="shared" ca="1" si="1338"/>
        <v>1.9564544440367021E-4</v>
      </c>
      <c r="HX494" s="240">
        <f t="shared" ca="1" si="1339"/>
        <v>-1.5857538131186819E-4</v>
      </c>
      <c r="HY494" s="240">
        <f t="shared" ca="1" si="1340"/>
        <v>1.1912019688276104E-4</v>
      </c>
      <c r="HZ494" s="240">
        <f t="shared" ca="1" si="1341"/>
        <v>-7.787333381515006E-5</v>
      </c>
      <c r="IA494" s="240">
        <f t="shared" ca="1" si="1342"/>
        <v>3.5455183322258881E-5</v>
      </c>
      <c r="IB494" s="240">
        <f t="shared" ca="1" si="1343"/>
        <v>7.4962461295753093E-6</v>
      </c>
      <c r="IC494" s="240">
        <f t="shared" ca="1" si="1344"/>
        <v>-5.033492506209543E-5</v>
      </c>
      <c r="ID494" s="240">
        <f t="shared" ca="1" si="1345"/>
        <v>9.241651986976489E-5</v>
      </c>
      <c r="IE494" s="240">
        <f t="shared" ca="1" si="1346"/>
        <v>2.5219326206138328E-4</v>
      </c>
      <c r="IF494" s="240">
        <f t="shared" ca="1" si="1347"/>
        <v>1.7179757904075605E-4</v>
      </c>
      <c r="IG494" s="240">
        <f t="shared" ca="1" si="1348"/>
        <v>-2.0790307838601166E-4</v>
      </c>
      <c r="IH494" s="240">
        <f t="shared" ca="1" si="1349"/>
        <v>2.4088152191561904E-4</v>
      </c>
      <c r="II494" s="240">
        <f t="shared" ca="1" si="1350"/>
        <v>-2.7023688314247249E-4</v>
      </c>
      <c r="IJ494" s="240">
        <f t="shared" ca="1" si="1351"/>
        <v>2.9552763010967404E-4</v>
      </c>
      <c r="IK494" s="240">
        <f t="shared" ca="1" si="1352"/>
        <v>-3.1637336644212719E-4</v>
      </c>
      <c r="IL494" s="240">
        <f t="shared" ca="1" si="1353"/>
        <v>3.3246055286216515E-4</v>
      </c>
      <c r="IM494" s="240">
        <f t="shared" ca="1" si="1354"/>
        <v>-3.4354722311201447E-4</v>
      </c>
      <c r="IN494" s="240">
        <f t="shared" ca="1" si="1355"/>
        <v>3.4946662335161608E-4</v>
      </c>
      <c r="IO494" s="240">
        <f t="shared" ca="1" si="1356"/>
        <v>-3.5012972029157342E-4</v>
      </c>
      <c r="IP494" s="240">
        <f t="shared" ca="1" si="1357"/>
        <v>3.4552654033669701E-4</v>
      </c>
      <c r="IQ494" s="240">
        <f t="shared" ca="1" si="1358"/>
        <v>-3.3572631959816017E-4</v>
      </c>
      <c r="IR494" s="240">
        <f t="shared" ca="1" si="1359"/>
        <v>3.208764625179572E-4</v>
      </c>
      <c r="IS494" s="240">
        <f t="shared" ca="1" si="1360"/>
        <v>-3.0120032476883227E-4</v>
      </c>
      <c r="IT494" s="240">
        <f t="shared" ca="1" si="1361"/>
        <v>2.7699385377714345E-4</v>
      </c>
      <c r="IU494" s="240">
        <f t="shared" ca="1" si="1362"/>
        <v>-2.4862113739805163E-4</v>
      </c>
      <c r="IV494" s="240">
        <f t="shared" ca="1" si="1363"/>
        <v>2.1650892769529596E-4</v>
      </c>
      <c r="IW494" s="240">
        <f t="shared" ca="1" si="1364"/>
        <v>-1.8114022219293361E-4</v>
      </c>
      <c r="IX494" s="240">
        <f t="shared" ca="1" si="1365"/>
        <v>1.4304699914300276E-4</v>
      </c>
      <c r="IY494" s="240">
        <f t="shared" ca="1" si="1366"/>
        <v>-1.0280221607748274E-4</v>
      </c>
      <c r="IZ494" s="240">
        <f t="shared" ca="1" si="1367"/>
        <v>6.1011191993552637E-5</v>
      </c>
      <c r="JA494" s="240">
        <f t="shared" ca="1" si="1368"/>
        <v>-1.8302502792664364E-5</v>
      </c>
      <c r="JB494" s="240">
        <f t="shared" ca="1" si="1369"/>
        <v>-2.4681473086242489E-5</v>
      </c>
    </row>
    <row r="495" spans="2:262">
      <c r="B495" s="248">
        <v>134</v>
      </c>
      <c r="C495" s="247">
        <f t="shared" si="1370"/>
        <v>2.6171875000000019E-3</v>
      </c>
      <c r="D495" s="244">
        <f t="shared" ca="1" si="1113"/>
        <v>79.729468242915502</v>
      </c>
      <c r="E495" s="243">
        <f ca="1">EJ361</f>
        <v>-0.27053175708450056</v>
      </c>
      <c r="F495" s="242">
        <v>134</v>
      </c>
      <c r="G495" s="240">
        <f t="shared" ca="1" si="1114"/>
        <v>6.5171276024668972E-5</v>
      </c>
      <c r="H495" s="240">
        <f t="shared" ca="1" si="1115"/>
        <v>-1.1179892296004623E-4</v>
      </c>
      <c r="I495" s="240">
        <f t="shared" ca="1" si="1116"/>
        <v>1.5600646083821108E-4</v>
      </c>
      <c r="J495" s="240">
        <f t="shared" ca="1" si="1117"/>
        <v>-1.9683692996775136E-4</v>
      </c>
      <c r="K495" s="240">
        <f t="shared" ca="1" si="1118"/>
        <v>2.3340647399715356E-4</v>
      </c>
      <c r="L495" s="240">
        <f t="shared" ca="1" si="1119"/>
        <v>-2.649234727356285E-4</v>
      </c>
      <c r="M495" s="240">
        <f t="shared" ca="1" si="1120"/>
        <v>2.9070567833960344E-4</v>
      </c>
      <c r="N495" s="240">
        <f t="shared" ca="1" si="1121"/>
        <v>-3.101949839181984E-4</v>
      </c>
      <c r="O495" s="240">
        <f t="shared" ca="1" si="1122"/>
        <v>3.2296950486196619E-4</v>
      </c>
      <c r="P495" s="240">
        <f t="shared" ca="1" si="1123"/>
        <v>-3.2875271137062758E-4</v>
      </c>
      <c r="Q495" s="240">
        <f t="shared" ca="1" si="1124"/>
        <v>3.2741941448814668E-4</v>
      </c>
      <c r="R495" s="240">
        <f t="shared" ca="1" si="1125"/>
        <v>-3.1899847606556612E-4</v>
      </c>
      <c r="S495" s="240">
        <f t="shared" ca="1" si="1126"/>
        <v>3.0367218398909458E-4</v>
      </c>
      <c r="T495" s="240">
        <f t="shared" ca="1" si="1127"/>
        <v>-2.8177230619786493E-4</v>
      </c>
      <c r="U495" s="241">
        <f t="shared" ca="1" si="1128"/>
        <v>2.5377290890996745E-4</v>
      </c>
      <c r="V495" s="240">
        <f t="shared" ca="1" si="1129"/>
        <v>-2.2028009452048012E-4</v>
      </c>
      <c r="W495" s="240">
        <f t="shared" ca="1" si="1130"/>
        <v>1.8201888131499401E-4</v>
      </c>
      <c r="X495" s="240">
        <f t="shared" ca="1" si="1131"/>
        <v>-1.398175090132367E-4</v>
      </c>
      <c r="Y495" s="240">
        <f t="shared" ca="1" si="1132"/>
        <v>9.4589509880373707E-5</v>
      </c>
      <c r="Z495" s="240">
        <f t="shared" ca="1" si="1133"/>
        <v>-4.7313933512257769E-5</v>
      </c>
      <c r="AA495" s="240">
        <f t="shared" ca="1" si="1134"/>
        <v>-9.8584663165432809E-7</v>
      </c>
      <c r="AB495" s="240">
        <f t="shared" ca="1" si="1135"/>
        <v>4.926428617317387E-5</v>
      </c>
      <c r="AC495" s="240">
        <f t="shared" ca="1" si="1136"/>
        <v>-9.6476302693722967E-5</v>
      </c>
      <c r="AD495" s="240">
        <f t="shared" ca="1" si="1137"/>
        <v>1.4159989861259139E-4</v>
      </c>
      <c r="AE495" s="240">
        <f t="shared" ca="1" si="1138"/>
        <v>-1.8365828434821285E-4</v>
      </c>
      <c r="AF495" s="240">
        <f t="shared" ca="1" si="1139"/>
        <v>2.2174102286278175E-4</v>
      </c>
      <c r="AG495" s="240">
        <f t="shared" ca="1" si="1140"/>
        <v>-2.5502373787464111E-4</v>
      </c>
      <c r="AH495" s="240">
        <f t="shared" ca="1" si="1141"/>
        <v>2.827859591152368E-4</v>
      </c>
      <c r="AI495" s="240">
        <f t="shared" ca="1" si="1142"/>
        <v>-3.0442671833466779E-4</v>
      </c>
      <c r="AJ495" s="240">
        <f t="shared" ca="1" si="1143"/>
        <v>3.1947755844939895E-4</v>
      </c>
      <c r="AK495" s="240">
        <f t="shared" ca="1" si="1144"/>
        <v>-3.2761267422342283E-4</v>
      </c>
      <c r="AL495" s="240">
        <f t="shared" ca="1" si="1145"/>
        <v>3.2865596496771008E-4</v>
      </c>
      <c r="AM495" s="240">
        <f t="shared" ca="1" si="1146"/>
        <v>-3.2258484658831025E-4</v>
      </c>
      <c r="AN495" s="240">
        <f t="shared" ca="1" si="1147"/>
        <v>3.0953074046378911E-4</v>
      </c>
      <c r="AO495" s="240">
        <f t="shared" ca="1" si="1148"/>
        <v>-2.8977622856925906E-4</v>
      </c>
      <c r="AP495" s="240">
        <f t="shared" ca="1" si="1149"/>
        <v>2.6374893643000305E-4</v>
      </c>
      <c r="AQ495" s="240">
        <f t="shared" ca="1" si="1150"/>
        <v>-2.3201227632025062E-4</v>
      </c>
      <c r="AR495" s="240">
        <f t="shared" ca="1" si="1151"/>
        <v>1.9525325108889362E-4</v>
      </c>
      <c r="AS495" s="240">
        <f t="shared" ca="1" si="1152"/>
        <v>-1.542675826225309E-4</v>
      </c>
      <c r="AT495" s="240">
        <f t="shared" ca="1" si="1153"/>
        <v>1.0994248686961965E-4</v>
      </c>
      <c r="AU495" s="240">
        <f t="shared" ca="1" si="1154"/>
        <v>-6.3237468294547201E-5</v>
      </c>
      <c r="AV495" s="240">
        <f t="shared" ca="1" si="1155"/>
        <v>1.5163549503597647E-5</v>
      </c>
      <c r="AW495" s="240">
        <f t="shared" ca="1" si="1156"/>
        <v>3.3238614341253415E-5</v>
      </c>
      <c r="AX495" s="240">
        <f t="shared" ca="1" si="1157"/>
        <v>-8.0921262563881275E-5</v>
      </c>
      <c r="AY495" s="240">
        <f t="shared" ca="1" si="1158"/>
        <v>1.2685220982852332E-4</v>
      </c>
      <c r="AZ495" s="240">
        <f t="shared" ca="1" si="1159"/>
        <v>-1.7003718983511608E-4</v>
      </c>
      <c r="BA495" s="240">
        <f t="shared" ca="1" si="1160"/>
        <v>2.0954137818211458E-4</v>
      </c>
      <c r="BB495" s="240">
        <f t="shared" ca="1" si="1161"/>
        <v>-2.4450962849167246E-4</v>
      </c>
      <c r="BC495" s="240">
        <f t="shared" ca="1" si="1162"/>
        <v>2.7418498374624057E-4</v>
      </c>
      <c r="BD495" s="240">
        <f t="shared" ca="1" si="1163"/>
        <v>-2.9792506212203602E-4</v>
      </c>
      <c r="BE495" s="240">
        <f t="shared" ca="1" si="1164"/>
        <v>3.1521596261559648E-4</v>
      </c>
      <c r="BF495" s="240">
        <f t="shared" ca="1" si="1165"/>
        <v>-3.2568338944853278E-4</v>
      </c>
      <c r="BG495" s="240">
        <f t="shared" ca="1" si="1166"/>
        <v>3.2910075444080353E-4</v>
      </c>
      <c r="BH495" s="240">
        <f t="shared" ca="1" si="1167"/>
        <v>-3.2539408196052762E-4</v>
      </c>
      <c r="BI495" s="240">
        <f t="shared" ca="1" si="1168"/>
        <v>3.1464361027301325E-4</v>
      </c>
      <c r="BJ495" s="240">
        <f t="shared" ca="1" si="1169"/>
        <v>-2.9708205462463186E-4</v>
      </c>
      <c r="BK495" s="240">
        <f t="shared" ca="1" si="1170"/>
        <v>2.7308956966050314E-4</v>
      </c>
      <c r="BL495" s="240">
        <f t="shared" ca="1" si="1171"/>
        <v>-2.4318552022448858E-4</v>
      </c>
      <c r="BM495" s="240">
        <f t="shared" ca="1" si="1172"/>
        <v>2.080172386787551E-4</v>
      </c>
      <c r="BN495" s="240">
        <f t="shared" ca="1" si="1173"/>
        <v>-1.6834601211303474E-4</v>
      </c>
      <c r="BO495" s="240">
        <f t="shared" ca="1" si="1174"/>
        <v>1.2503060277816561E-4</v>
      </c>
      <c r="BP495" s="240">
        <f t="shared" ca="1" si="1175"/>
        <v>-7.9008658476771549E-5</v>
      </c>
      <c r="BQ495" s="240">
        <f t="shared" ca="1" si="1176"/>
        <v>3.1276415319930035E-5</v>
      </c>
      <c r="BR495" s="240">
        <f t="shared" ca="1" si="1177"/>
        <v>1.7132867776016814E-5</v>
      </c>
      <c r="BS495" s="240">
        <f t="shared" ca="1" si="1178"/>
        <v>-6.5171276024666763E-5</v>
      </c>
      <c r="BT495" s="240">
        <f t="shared" ca="1" si="1179"/>
        <v>1.1179892296004562E-4</v>
      </c>
      <c r="BU495" s="240">
        <f t="shared" ca="1" si="1180"/>
        <v>-1.5600646083820355E-4</v>
      </c>
      <c r="BV495" s="240">
        <f t="shared" ca="1" si="1181"/>
        <v>1.9683692996774589E-4</v>
      </c>
      <c r="BW495" s="240">
        <f t="shared" ca="1" si="1182"/>
        <v>-2.3340647399714996E-4</v>
      </c>
      <c r="BX495" s="240">
        <f t="shared" ca="1" si="1183"/>
        <v>2.6492347273562622E-4</v>
      </c>
      <c r="BY495" s="240">
        <f t="shared" ca="1" si="1184"/>
        <v>-2.9070567833960274E-4</v>
      </c>
      <c r="BZ495" s="240">
        <f t="shared" ca="1" si="1185"/>
        <v>3.1019498391819829E-4</v>
      </c>
      <c r="CA495" s="240">
        <f t="shared" ca="1" si="1186"/>
        <v>-3.2296950486196456E-4</v>
      </c>
      <c r="CB495" s="240">
        <f t="shared" ca="1" si="1187"/>
        <v>3.2875271137062731E-4</v>
      </c>
      <c r="CC495" s="240">
        <f t="shared" ca="1" si="1188"/>
        <v>-3.2741941448814711E-4</v>
      </c>
      <c r="CD495" s="240">
        <f t="shared" ca="1" si="1189"/>
        <v>3.1899847606556709E-4</v>
      </c>
      <c r="CE495" s="240">
        <f t="shared" ca="1" si="1190"/>
        <v>-3.0367218398909512E-4</v>
      </c>
      <c r="CF495" s="240">
        <f t="shared" ca="1" si="1191"/>
        <v>2.8177230619786932E-4</v>
      </c>
      <c r="CG495" s="240">
        <f t="shared" ca="1" si="1192"/>
        <v>-2.5377290890996686E-4</v>
      </c>
      <c r="CH495" s="240">
        <f t="shared" ca="1" si="1193"/>
        <v>2.2028009452048473E-4</v>
      </c>
      <c r="CI495" s="240">
        <f t="shared" ca="1" si="1194"/>
        <v>-1.8201888131498943E-4</v>
      </c>
      <c r="CJ495" s="240">
        <f t="shared" ca="1" si="1195"/>
        <v>1.3981750901324023E-4</v>
      </c>
      <c r="CK495" s="240">
        <f t="shared" ca="1" si="1196"/>
        <v>-9.4589509880384128E-5</v>
      </c>
      <c r="CL495" s="240">
        <f t="shared" ca="1" si="1197"/>
        <v>4.7313933512256969E-5</v>
      </c>
      <c r="CM495" s="240">
        <f t="shared" ca="1" si="1198"/>
        <v>9.8584663164577984E-7</v>
      </c>
      <c r="CN495" s="240">
        <f t="shared" ca="1" si="1199"/>
        <v>-4.9264286173179291E-5</v>
      </c>
      <c r="CO495" s="240">
        <f t="shared" ca="1" si="1200"/>
        <v>9.6476302693719268E-5</v>
      </c>
      <c r="CP495" s="240">
        <f t="shared" ca="1" si="1201"/>
        <v>-1.4159989861257946E-4</v>
      </c>
      <c r="CQ495" s="240">
        <f t="shared" ca="1" si="1202"/>
        <v>1.8365828434821355E-4</v>
      </c>
      <c r="CR495" s="240">
        <f t="shared" ca="1" si="1203"/>
        <v>-2.2174102286277544E-4</v>
      </c>
      <c r="CS495" s="240">
        <f t="shared" ca="1" si="1204"/>
        <v>2.5502373787464165E-4</v>
      </c>
      <c r="CT495" s="240">
        <f t="shared" ca="1" si="1205"/>
        <v>-2.8278595911523485E-4</v>
      </c>
      <c r="CU495" s="240">
        <f t="shared" ca="1" si="1206"/>
        <v>3.0442671833466985E-4</v>
      </c>
      <c r="CV495" s="240">
        <f t="shared" ca="1" si="1207"/>
        <v>-3.1947755844939798E-4</v>
      </c>
      <c r="CW495" s="240">
        <f t="shared" ca="1" si="1208"/>
        <v>3.2761267422342201E-4</v>
      </c>
      <c r="CX495" s="240">
        <f t="shared" ca="1" si="1209"/>
        <v>-3.2865596496771003E-4</v>
      </c>
      <c r="CY495" s="240">
        <f t="shared" ca="1" si="1210"/>
        <v>3.2258484658831199E-4</v>
      </c>
      <c r="CZ495" s="240">
        <f t="shared" ca="1" si="1211"/>
        <v>-3.0953074046378726E-4</v>
      </c>
      <c r="DA495" s="240">
        <f t="shared" ca="1" si="1212"/>
        <v>2.8977622856926085E-4</v>
      </c>
      <c r="DB495" s="240">
        <f t="shared" ca="1" si="1213"/>
        <v>-2.6374893643001102E-4</v>
      </c>
      <c r="DC495" s="240">
        <f t="shared" ca="1" si="1214"/>
        <v>2.3201227632025005E-4</v>
      </c>
      <c r="DD495" s="240">
        <f t="shared" ca="1" si="1215"/>
        <v>-1.9525325108890045E-4</v>
      </c>
      <c r="DE495" s="240">
        <f t="shared" ca="1" si="1216"/>
        <v>1.5426758262252605E-4</v>
      </c>
      <c r="DF495" s="240">
        <f t="shared" ca="1" si="1217"/>
        <v>-1.0994248686962331E-4</v>
      </c>
      <c r="DG495" s="240">
        <f t="shared" ca="1" si="1218"/>
        <v>6.3237468294560185E-5</v>
      </c>
      <c r="DH495" s="240">
        <f t="shared" ca="1" si="1219"/>
        <v>-1.516354950360151E-5</v>
      </c>
      <c r="DI495" s="240">
        <f t="shared" ca="1" si="1220"/>
        <v>-3.3238614341240256E-5</v>
      </c>
      <c r="DJ495" s="240">
        <f t="shared" ca="1" si="1221"/>
        <v>8.0921262563886587E-5</v>
      </c>
      <c r="DK495" s="240">
        <f t="shared" ca="1" si="1222"/>
        <v>-1.2685220982851974E-4</v>
      </c>
      <c r="DL495" s="240">
        <f t="shared" ca="1" si="1223"/>
        <v>1.7003718983512079E-4</v>
      </c>
      <c r="DM495" s="240">
        <f t="shared" ca="1" si="1224"/>
        <v>-2.0954137818211159E-4</v>
      </c>
      <c r="DN495" s="240">
        <f t="shared" ca="1" si="1225"/>
        <v>2.4450962849166362E-4</v>
      </c>
      <c r="DO495" s="240">
        <f t="shared" ca="1" si="1226"/>
        <v>-2.741849837462384E-4</v>
      </c>
      <c r="DP495" s="240">
        <f t="shared" ca="1" si="1227"/>
        <v>2.9792506212203434E-4</v>
      </c>
      <c r="DQ495" s="240">
        <f t="shared" ca="1" si="1228"/>
        <v>-3.1521596261559811E-4</v>
      </c>
      <c r="DR495" s="240">
        <f t="shared" ca="1" si="1229"/>
        <v>3.2568338944853224E-4</v>
      </c>
      <c r="DS495" s="240">
        <f t="shared" ca="1" si="1230"/>
        <v>-3.2910075444080359E-4</v>
      </c>
      <c r="DT495" s="240">
        <f t="shared" ca="1" si="1231"/>
        <v>3.2539408196052822E-4</v>
      </c>
      <c r="DU495" s="240">
        <f t="shared" ca="1" si="1232"/>
        <v>-3.1464361027301716E-4</v>
      </c>
      <c r="DV495" s="240">
        <f t="shared" ca="1" si="1233"/>
        <v>2.9708205462462953E-4</v>
      </c>
      <c r="DW495" s="240">
        <f t="shared" ca="1" si="1234"/>
        <v>-2.730895696605053E-4</v>
      </c>
      <c r="DX495" s="240">
        <f t="shared" ca="1" si="1235"/>
        <v>2.4318552022448489E-4</v>
      </c>
      <c r="DY495" s="240">
        <f t="shared" ca="1" si="1236"/>
        <v>-2.0801723867875814E-4</v>
      </c>
      <c r="DZ495" s="240">
        <f t="shared" ca="1" si="1237"/>
        <v>1.6834601211304613E-4</v>
      </c>
      <c r="EA495" s="240">
        <f t="shared" ca="1" si="1238"/>
        <v>-1.2503060277816922E-4</v>
      </c>
      <c r="EB495" s="240">
        <f t="shared" ca="1" si="1239"/>
        <v>7.900865847677533E-5</v>
      </c>
      <c r="EC495" s="240">
        <f t="shared" ca="1" si="1240"/>
        <v>-3.1276415319924573E-5</v>
      </c>
      <c r="ED495" s="240">
        <f t="shared" ca="1" si="1241"/>
        <v>-1.7132867776012948E-5</v>
      </c>
      <c r="EE495" s="240">
        <f t="shared" ca="1" si="1242"/>
        <v>6.517127602465378E-5</v>
      </c>
      <c r="EF495" s="240">
        <f t="shared" ca="1" si="1243"/>
        <v>-1.1179892296004197E-4</v>
      </c>
      <c r="EG495" s="240">
        <f t="shared" ca="1" si="1244"/>
        <v>1.5600646083820013E-4</v>
      </c>
      <c r="EH495" s="240">
        <f t="shared" ca="1" si="1245"/>
        <v>-1.9683692996775031E-4</v>
      </c>
      <c r="EI495" s="240">
        <f t="shared" ca="1" si="1246"/>
        <v>2.3340647399714724E-4</v>
      </c>
      <c r="EJ495" s="240">
        <f t="shared" ca="1" si="1247"/>
        <v>-2.6492347273561836E-4</v>
      </c>
      <c r="EK495" s="240">
        <f t="shared" ca="1" si="1248"/>
        <v>2.907056783396009E-4</v>
      </c>
      <c r="EL495" s="240">
        <f t="shared" ca="1" si="1249"/>
        <v>-3.101949839181939E-4</v>
      </c>
      <c r="EM495" s="240">
        <f t="shared" ca="1" si="1250"/>
        <v>3.2296950486196559E-4</v>
      </c>
      <c r="EN495" s="240">
        <f t="shared" ca="1" si="1251"/>
        <v>-3.2875271137062704E-4</v>
      </c>
      <c r="EO495" s="240">
        <f t="shared" ca="1" si="1252"/>
        <v>3.2741941448814657E-4</v>
      </c>
      <c r="EP495" s="240">
        <f t="shared" ca="1" si="1253"/>
        <v>-3.1899847606556801E-4</v>
      </c>
      <c r="EQ495" s="240">
        <f t="shared" ca="1" si="1254"/>
        <v>3.0367218398910022E-4</v>
      </c>
      <c r="ER495" s="240">
        <f t="shared" ca="1" si="1255"/>
        <v>-2.817723061978665E-4</v>
      </c>
      <c r="ES495" s="240">
        <f t="shared" ca="1" si="1256"/>
        <v>2.5377290890997531E-4</v>
      </c>
      <c r="ET495" s="240">
        <f t="shared" ca="1" si="1257"/>
        <v>-2.2028009452048066E-4</v>
      </c>
      <c r="EU495" s="240">
        <f t="shared" ca="1" si="1258"/>
        <v>1.8201888131500043E-4</v>
      </c>
      <c r="EV495" s="240">
        <f t="shared" ca="1" si="1259"/>
        <v>-1.3981750901325221E-4</v>
      </c>
      <c r="EW495" s="240">
        <f t="shared" ca="1" si="1260"/>
        <v>9.458950988037887E-5</v>
      </c>
      <c r="EX495" s="240">
        <f t="shared" ca="1" si="1261"/>
        <v>-4.7313933512270061E-5</v>
      </c>
      <c r="EY495" s="240">
        <f t="shared" ca="1" si="1262"/>
        <v>-9.8584663165126183E-7</v>
      </c>
      <c r="EZ495" s="240">
        <f t="shared" ca="1" si="1263"/>
        <v>4.9264286173166213E-5</v>
      </c>
      <c r="FA495" s="240">
        <f t="shared" ca="1" si="1264"/>
        <v>-9.6476302693724512E-5</v>
      </c>
      <c r="FB495" s="240">
        <f t="shared" ca="1" si="1265"/>
        <v>1.4159989861258439E-4</v>
      </c>
      <c r="FC495" s="240">
        <f t="shared" ca="1" si="1266"/>
        <v>-1.836582843482026E-4</v>
      </c>
      <c r="FD495" s="240">
        <f t="shared" ca="1" si="1267"/>
        <v>2.217410228627795E-4</v>
      </c>
      <c r="FE495" s="240">
        <f t="shared" ca="1" si="1268"/>
        <v>-2.550237378746333E-4</v>
      </c>
      <c r="FF495" s="240">
        <f t="shared" ca="1" si="1269"/>
        <v>2.8278595911522802E-4</v>
      </c>
      <c r="FG495" s="240">
        <f t="shared" ca="1" si="1270"/>
        <v>-3.0442671833467191E-4</v>
      </c>
      <c r="FH495" s="240">
        <f t="shared" ca="1" si="1271"/>
        <v>3.1947755844939928E-4</v>
      </c>
      <c r="FI495" s="240">
        <f t="shared" ca="1" si="1272"/>
        <v>-3.2761267422342256E-4</v>
      </c>
      <c r="FJ495" s="240">
        <f t="shared" ca="1" si="1273"/>
        <v>3.2865596496771073E-4</v>
      </c>
      <c r="FK495" s="240">
        <f t="shared" ca="1" si="1274"/>
        <v>-3.2258484658831459E-4</v>
      </c>
      <c r="FL495" s="240">
        <f t="shared" ca="1" si="1275"/>
        <v>3.0953074046378542E-4</v>
      </c>
      <c r="FM495" s="240">
        <f t="shared" ca="1" si="1276"/>
        <v>-2.8977622856925825E-4</v>
      </c>
      <c r="FN495" s="240">
        <f t="shared" ca="1" si="1277"/>
        <v>2.6374893643000776E-4</v>
      </c>
      <c r="FO495" s="240">
        <f t="shared" ca="1" si="1278"/>
        <v>-2.320122763202594E-4</v>
      </c>
      <c r="FP495" s="240">
        <f t="shared" ca="1" si="1279"/>
        <v>1.9525325108891111E-4</v>
      </c>
      <c r="FQ495" s="240">
        <f t="shared" ca="1" si="1280"/>
        <v>-1.5426758262252122E-4</v>
      </c>
      <c r="FR495" s="240">
        <f t="shared" ca="1" si="1281"/>
        <v>1.0994248686961816E-4</v>
      </c>
      <c r="FS495" s="240">
        <f t="shared" ca="1" si="1282"/>
        <v>-6.3237468294554804E-5</v>
      </c>
      <c r="FT495" s="240">
        <f t="shared" ca="1" si="1283"/>
        <v>1.5163549503614723E-5</v>
      </c>
      <c r="FU495" s="240">
        <f t="shared" ca="1" si="1284"/>
        <v>3.3238614341227103E-5</v>
      </c>
      <c r="FV495" s="240">
        <f t="shared" ca="1" si="1285"/>
        <v>-8.09212625638919E-5</v>
      </c>
      <c r="FW495" s="240">
        <f t="shared" ca="1" si="1286"/>
        <v>1.2685220982852481E-4</v>
      </c>
      <c r="FX495" s="240">
        <f t="shared" ca="1" si="1287"/>
        <v>-1.7003718983510946E-4</v>
      </c>
      <c r="FY495" s="240">
        <f t="shared" ca="1" si="1288"/>
        <v>2.0954137818210143E-4</v>
      </c>
      <c r="FZ495" s="240">
        <f t="shared" ca="1" si="1289"/>
        <v>-2.4450962849165473E-4</v>
      </c>
      <c r="GA495" s="240">
        <f t="shared" ca="1" si="1290"/>
        <v>2.7418498374624138E-4</v>
      </c>
      <c r="GB495" s="240">
        <f t="shared" ca="1" si="1291"/>
        <v>-2.9792506212203667E-4</v>
      </c>
      <c r="GC495" s="240">
        <f t="shared" ca="1" si="1292"/>
        <v>3.1521596261559431E-4</v>
      </c>
      <c r="GD495" s="240">
        <f t="shared" ca="1" si="1293"/>
        <v>-3.2568338944853034E-4</v>
      </c>
      <c r="GE495" s="240">
        <f t="shared" ca="1" si="1294"/>
        <v>3.2910075444080364E-4</v>
      </c>
      <c r="GF495" s="240">
        <f t="shared" ca="1" si="1295"/>
        <v>-3.253940819605274E-4</v>
      </c>
      <c r="GG495" s="240">
        <f t="shared" ca="1" si="1296"/>
        <v>3.1464361027301553E-4</v>
      </c>
      <c r="GH495" s="240">
        <f t="shared" ca="1" si="1297"/>
        <v>-2.9708205462463522E-4</v>
      </c>
      <c r="GI495" s="240">
        <f t="shared" ca="1" si="1298"/>
        <v>2.7308956966051268E-4</v>
      </c>
      <c r="GJ495" s="240">
        <f t="shared" ca="1" si="1299"/>
        <v>-2.4318552022448121E-4</v>
      </c>
      <c r="GK495" s="240">
        <f t="shared" ca="1" si="1300"/>
        <v>2.0801723867875388E-4</v>
      </c>
      <c r="GL495" s="240">
        <f t="shared" ca="1" si="1301"/>
        <v>-1.6834601211304146E-4</v>
      </c>
      <c r="GM495" s="240">
        <f t="shared" ca="1" si="1302"/>
        <v>1.2503060277818141E-4</v>
      </c>
      <c r="GN495" s="240">
        <f t="shared" ca="1" si="1303"/>
        <v>-7.9008658476788178E-5</v>
      </c>
      <c r="GO495" s="240">
        <f t="shared" ca="1" si="1304"/>
        <v>3.1276415319919112E-5</v>
      </c>
      <c r="GP495" s="240">
        <f t="shared" ca="1" si="1305"/>
        <v>1.7132867776018423E-5</v>
      </c>
      <c r="GQ495" s="240">
        <f t="shared" ca="1" si="1306"/>
        <v>-6.517127602465916E-5</v>
      </c>
      <c r="GR495" s="240">
        <f t="shared" ca="1" si="1307"/>
        <v>1.1179892296002955E-4</v>
      </c>
      <c r="GS495" s="240">
        <f t="shared" ca="1" si="1308"/>
        <v>-1.560064608381885E-4</v>
      </c>
      <c r="GT495" s="240">
        <f t="shared" ca="1" si="1309"/>
        <v>1.968369299677547E-4</v>
      </c>
      <c r="GU495" s="240">
        <f t="shared" ca="1" si="1310"/>
        <v>-2.3340647399715109E-4</v>
      </c>
      <c r="GV495" s="240">
        <f t="shared" ca="1" si="1311"/>
        <v>2.6492347273562161E-4</v>
      </c>
      <c r="GW495" s="240">
        <f t="shared" ca="1" si="1312"/>
        <v>-2.9070567833959472E-4</v>
      </c>
      <c r="GX495" s="240">
        <f t="shared" ca="1" si="1313"/>
        <v>3.1019498391818946E-4</v>
      </c>
      <c r="GY495" s="240">
        <f t="shared" ca="1" si="1314"/>
        <v>-3.2296950486196662E-4</v>
      </c>
      <c r="GZ495" s="240">
        <f t="shared" ca="1" si="1315"/>
        <v>3.2875271137062736E-4</v>
      </c>
      <c r="HA495" s="240">
        <f t="shared" ca="1" si="1316"/>
        <v>-3.2741941448814792E-4</v>
      </c>
      <c r="HB495" s="240">
        <f t="shared" ca="1" si="1317"/>
        <v>3.1899847606557132E-4</v>
      </c>
      <c r="HC495" s="240">
        <f t="shared" ca="1" si="1318"/>
        <v>-3.0367218398910531E-4</v>
      </c>
      <c r="HD495" s="240">
        <f t="shared" ca="1" si="1319"/>
        <v>2.8177230619786368E-4</v>
      </c>
      <c r="HE495" s="240">
        <f t="shared" ca="1" si="1320"/>
        <v>-2.5377290890997185E-4</v>
      </c>
      <c r="HF495" s="240">
        <f t="shared" ca="1" si="1321"/>
        <v>2.202800945204905E-4</v>
      </c>
      <c r="HG495" s="240">
        <f t="shared" ca="1" si="1322"/>
        <v>-1.8201888131501144E-4</v>
      </c>
      <c r="HH495" s="240">
        <f t="shared" ca="1" si="1323"/>
        <v>1.3981750901326419E-4</v>
      </c>
      <c r="HI495" s="240">
        <f t="shared" ca="1" si="1324"/>
        <v>-9.4589509880373625E-5</v>
      </c>
      <c r="HJ495" s="240">
        <f t="shared" ca="1" si="1325"/>
        <v>4.731393351226464E-5</v>
      </c>
      <c r="HK495" s="240">
        <f t="shared" ca="1" si="1326"/>
        <v>9.8584663163804134E-7</v>
      </c>
      <c r="HL495" s="240">
        <f t="shared" ca="1" si="1327"/>
        <v>-4.9264286173153142E-5</v>
      </c>
      <c r="HM495" s="240">
        <f t="shared" ca="1" si="1328"/>
        <v>9.6476302693729757E-5</v>
      </c>
      <c r="HN495" s="240">
        <f t="shared" ca="1" si="1329"/>
        <v>-1.4159989861258935E-4</v>
      </c>
      <c r="HO495" s="240">
        <f t="shared" ca="1" si="1330"/>
        <v>1.8365828434820713E-4</v>
      </c>
      <c r="HP495" s="240">
        <f t="shared" ca="1" si="1331"/>
        <v>-2.2174102286276972E-4</v>
      </c>
      <c r="HQ495" s="240">
        <f t="shared" ca="1" si="1332"/>
        <v>2.5502373787462495E-4</v>
      </c>
      <c r="HR495" s="240">
        <f t="shared" ca="1" si="1333"/>
        <v>-2.8278595911524038E-4</v>
      </c>
      <c r="HS495" s="240">
        <f t="shared" ca="1" si="1334"/>
        <v>3.0442671833466693E-4</v>
      </c>
      <c r="HT495" s="240">
        <f t="shared" ca="1" si="1335"/>
        <v>-3.1947755844939608E-4</v>
      </c>
      <c r="HU495" s="240">
        <f t="shared" ca="1" si="1336"/>
        <v>3.2761267422342131E-4</v>
      </c>
      <c r="HV495" s="240">
        <f t="shared" ca="1" si="1337"/>
        <v>-3.2865596496771139E-4</v>
      </c>
      <c r="HW495" s="240">
        <f t="shared" ca="1" si="1338"/>
        <v>3.2258484658830976E-4</v>
      </c>
      <c r="HX495" s="240">
        <f t="shared" ca="1" si="1339"/>
        <v>-3.0953074046378986E-4</v>
      </c>
      <c r="HY495" s="240">
        <f t="shared" ca="1" si="1340"/>
        <v>2.8977622856926459E-4</v>
      </c>
      <c r="HZ495" s="240">
        <f t="shared" ca="1" si="1341"/>
        <v>-2.6374893643001563E-4</v>
      </c>
      <c r="IA495" s="240">
        <f t="shared" ca="1" si="1342"/>
        <v>2.3201227632026878E-4</v>
      </c>
      <c r="IB495" s="240">
        <f t="shared" ca="1" si="1343"/>
        <v>-1.9525325108889164E-4</v>
      </c>
      <c r="IC495" s="240">
        <f t="shared" ca="1" si="1344"/>
        <v>1.5426758262253288E-4</v>
      </c>
      <c r="ID495" s="240">
        <f t="shared" ca="1" si="1345"/>
        <v>-1.0994248686963062E-4</v>
      </c>
      <c r="IE495" s="240">
        <f t="shared" ca="1" si="1346"/>
        <v>3.0847934320627429E-4</v>
      </c>
      <c r="IF495" s="240">
        <f t="shared" ca="1" si="1347"/>
        <v>-1.516354950362793E-5</v>
      </c>
      <c r="IG495" s="240">
        <f t="shared" ca="1" si="1348"/>
        <v>-3.3238614341251172E-5</v>
      </c>
      <c r="IH495" s="240">
        <f t="shared" ca="1" si="1349"/>
        <v>8.0921262563879079E-5</v>
      </c>
      <c r="II495" s="240">
        <f t="shared" ca="1" si="1350"/>
        <v>-1.2685220982851258E-4</v>
      </c>
      <c r="IJ495" s="240">
        <f t="shared" ca="1" si="1351"/>
        <v>1.7003718983509813E-4</v>
      </c>
      <c r="IK495" s="240">
        <f t="shared" ca="1" si="1352"/>
        <v>-2.0954137818209121E-4</v>
      </c>
      <c r="IL495" s="240">
        <f t="shared" ca="1" si="1353"/>
        <v>2.4450962849167094E-4</v>
      </c>
      <c r="IM495" s="240">
        <f t="shared" ca="1" si="1354"/>
        <v>-2.7418498374623412E-4</v>
      </c>
      <c r="IN495" s="240">
        <f t="shared" ca="1" si="1355"/>
        <v>2.9792506212203103E-4</v>
      </c>
      <c r="IO495" s="240">
        <f t="shared" ca="1" si="1356"/>
        <v>-3.1521596261559052E-4</v>
      </c>
      <c r="IP495" s="240">
        <f t="shared" ca="1" si="1357"/>
        <v>3.2568338944853381E-4</v>
      </c>
      <c r="IQ495" s="240">
        <f t="shared" ca="1" si="1358"/>
        <v>-3.2910075444080359E-4</v>
      </c>
      <c r="IR495" s="240">
        <f t="shared" ca="1" si="1359"/>
        <v>3.2539408196052936E-4</v>
      </c>
      <c r="IS495" s="240">
        <f t="shared" ca="1" si="1360"/>
        <v>-3.1464361027301943E-4</v>
      </c>
      <c r="IT495" s="240">
        <f t="shared" ca="1" si="1361"/>
        <v>2.9708205462464086E-4</v>
      </c>
      <c r="IU495" s="240">
        <f t="shared" ca="1" si="1362"/>
        <v>-2.7308956966049918E-4</v>
      </c>
      <c r="IV495" s="240">
        <f t="shared" ca="1" si="1363"/>
        <v>2.4318552022449012E-4</v>
      </c>
      <c r="IW495" s="240">
        <f t="shared" ca="1" si="1364"/>
        <v>-2.0801723867876413E-4</v>
      </c>
      <c r="IX495" s="240">
        <f t="shared" ca="1" si="1365"/>
        <v>1.6834601211305282E-4</v>
      </c>
      <c r="IY495" s="240">
        <f t="shared" ca="1" si="1366"/>
        <v>-1.2503060277819367E-4</v>
      </c>
      <c r="IZ495" s="240">
        <f t="shared" ca="1" si="1367"/>
        <v>7.9008658476764691E-5</v>
      </c>
      <c r="JA495" s="240">
        <f t="shared" ca="1" si="1368"/>
        <v>-3.1276415319932285E-5</v>
      </c>
      <c r="JB495" s="240">
        <f t="shared" ca="1" si="1369"/>
        <v>-1.7132867776005219E-5</v>
      </c>
    </row>
    <row r="496" spans="2:262">
      <c r="B496" s="248">
        <v>135</v>
      </c>
      <c r="C496" s="247">
        <f t="shared" si="1370"/>
        <v>2.6367187500000019E-3</v>
      </c>
      <c r="D496" s="244">
        <f t="shared" ca="1" si="1113"/>
        <v>79.734109512966356</v>
      </c>
      <c r="E496" s="243">
        <f ca="1">EK361</f>
        <v>-0.26589048703364659</v>
      </c>
      <c r="F496" s="242">
        <v>135</v>
      </c>
      <c r="G496" s="240">
        <f t="shared" ca="1" si="1114"/>
        <v>5.9278181315706065E-5</v>
      </c>
      <c r="H496" s="240">
        <f t="shared" ca="1" si="1115"/>
        <v>-1.0780360591318533E-4</v>
      </c>
      <c r="I496" s="240">
        <f t="shared" ca="1" si="1116"/>
        <v>1.5315478403463335E-4</v>
      </c>
      <c r="J496" s="240">
        <f t="shared" ca="1" si="1117"/>
        <v>-1.9399636315527695E-4</v>
      </c>
      <c r="K496" s="240">
        <f t="shared" ca="1" si="1118"/>
        <v>2.2912577460868655E-4</v>
      </c>
      <c r="L496" s="240">
        <f t="shared" ca="1" si="1119"/>
        <v>-2.5750864287869666E-4</v>
      </c>
      <c r="M496" s="240">
        <f t="shared" ca="1" si="1120"/>
        <v>2.783092424919096E-4</v>
      </c>
      <c r="N496" s="240">
        <f t="shared" ca="1" si="1121"/>
        <v>-2.9091510571626505E-4</v>
      </c>
      <c r="O496" s="240">
        <f t="shared" ca="1" si="1122"/>
        <v>2.9495505649899272E-4</v>
      </c>
      <c r="P496" s="240">
        <f t="shared" ca="1" si="1123"/>
        <v>-2.9031013963978428E-4</v>
      </c>
      <c r="Q496" s="240">
        <f t="shared" ca="1" si="1124"/>
        <v>2.7711712339278916E-4</v>
      </c>
      <c r="R496" s="240">
        <f t="shared" ca="1" si="1125"/>
        <v>-2.5576447236432085E-4</v>
      </c>
      <c r="S496" s="240">
        <f t="shared" ca="1" si="1126"/>
        <v>2.2688090928315007E-4</v>
      </c>
      <c r="T496" s="240">
        <f t="shared" ca="1" si="1127"/>
        <v>-1.913169024388018E-4</v>
      </c>
      <c r="U496" s="241">
        <f t="shared" ca="1" si="1128"/>
        <v>1.5011962388496535E-4</v>
      </c>
      <c r="V496" s="240">
        <f t="shared" ca="1" si="1129"/>
        <v>-1.0450211575658471E-4</v>
      </c>
      <c r="W496" s="240">
        <f t="shared" ca="1" si="1130"/>
        <v>5.5807572589642668E-5</v>
      </c>
      <c r="X496" s="240">
        <f t="shared" ca="1" si="1131"/>
        <v>-5.4697913405609349E-6</v>
      </c>
      <c r="Y496" s="240">
        <f t="shared" ca="1" si="1132"/>
        <v>-4.5029046356868016E-5</v>
      </c>
      <c r="Z496" s="240">
        <f t="shared" ca="1" si="1133"/>
        <v>9.4202016607593464E-5</v>
      </c>
      <c r="AA496" s="240">
        <f t="shared" ca="1" si="1134"/>
        <v>-1.4060123530596305E-4</v>
      </c>
      <c r="AB496" s="240">
        <f t="shared" ca="1" si="1135"/>
        <v>1.8286049067086697E-4</v>
      </c>
      <c r="AC496" s="240">
        <f t="shared" ca="1" si="1136"/>
        <v>-2.197354709625938E-4</v>
      </c>
      <c r="AD496" s="240">
        <f t="shared" ca="1" si="1137"/>
        <v>2.5014040288762641E-4</v>
      </c>
      <c r="AE496" s="240">
        <f t="shared" ca="1" si="1138"/>
        <v>-2.7318002188408925E-4</v>
      </c>
      <c r="AF496" s="240">
        <f t="shared" ca="1" si="1139"/>
        <v>2.8817593293180169E-4</v>
      </c>
      <c r="AG496" s="240">
        <f t="shared" ca="1" si="1140"/>
        <v>-2.9468658570047012E-4</v>
      </c>
      <c r="AH496" s="240">
        <f t="shared" ca="1" si="1141"/>
        <v>2.9252027587340983E-4</v>
      </c>
      <c r="AI496" s="240">
        <f t="shared" ca="1" si="1142"/>
        <v>-2.8174078982656119E-4</v>
      </c>
      <c r="AJ496" s="240">
        <f t="shared" ca="1" si="1143"/>
        <v>2.6266552645681622E-4</v>
      </c>
      <c r="AK496" s="240">
        <f t="shared" ca="1" si="1144"/>
        <v>-2.358561514618808E-4</v>
      </c>
      <c r="AL496" s="240">
        <f t="shared" ca="1" si="1145"/>
        <v>2.0210205925376816E-4</v>
      </c>
      <c r="AM496" s="240">
        <f t="shared" ca="1" si="1146"/>
        <v>-1.623971294651253E-4</v>
      </c>
      <c r="AN496" s="240">
        <f t="shared" ca="1" si="1147"/>
        <v>1.1791046244648898E-4</v>
      </c>
      <c r="AO496" s="240">
        <f t="shared" ca="1" si="1148"/>
        <v>-6.995195543941142E-5</v>
      </c>
      <c r="AP496" s="240">
        <f t="shared" ca="1" si="1149"/>
        <v>1.9933733025186117E-5</v>
      </c>
      <c r="AQ496" s="240">
        <f t="shared" ca="1" si="1150"/>
        <v>3.0671432481275393E-5</v>
      </c>
      <c r="AR496" s="240">
        <f t="shared" ca="1" si="1151"/>
        <v>-8.037348639287545E-5</v>
      </c>
      <c r="AS496" s="240">
        <f t="shared" ca="1" si="1152"/>
        <v>1.2770896588622458E-4</v>
      </c>
      <c r="AT496" s="240">
        <f t="shared" ca="1" si="1153"/>
        <v>-1.7128409124774299E-4</v>
      </c>
      <c r="AU496" s="240">
        <f t="shared" ca="1" si="1154"/>
        <v>2.0981580532039877E-4</v>
      </c>
      <c r="AV496" s="240">
        <f t="shared" ca="1" si="1155"/>
        <v>-2.4216955275628977E-4</v>
      </c>
      <c r="AW496" s="240">
        <f t="shared" ca="1" si="1156"/>
        <v>2.6739268667580484E-4</v>
      </c>
      <c r="AX496" s="240">
        <f t="shared" ca="1" si="1157"/>
        <v>-2.8474251908367458E-4</v>
      </c>
      <c r="AY496" s="240">
        <f t="shared" ca="1" si="1158"/>
        <v>2.9370818910549862E-4</v>
      </c>
      <c r="AZ496" s="240">
        <f t="shared" ca="1" si="1159"/>
        <v>-2.9402570514070592E-4</v>
      </c>
      <c r="BA496" s="240">
        <f t="shared" ca="1" si="1160"/>
        <v>2.8568571802006359E-4</v>
      </c>
      <c r="BB496" s="240">
        <f t="shared" ca="1" si="1161"/>
        <v>-2.6893379628929493E-4</v>
      </c>
      <c r="BC496" s="240">
        <f t="shared" ca="1" si="1162"/>
        <v>2.442631955131856E-4</v>
      </c>
      <c r="BD496" s="240">
        <f t="shared" ca="1" si="1163"/>
        <v>-2.12400334505941E-4</v>
      </c>
      <c r="BE496" s="240">
        <f t="shared" ca="1" si="1164"/>
        <v>1.7428340613609159E-4</v>
      </c>
      <c r="BF496" s="240">
        <f t="shared" ca="1" si="1165"/>
        <v>-1.3103475250462475E-4</v>
      </c>
      <c r="BG496" s="240">
        <f t="shared" ca="1" si="1166"/>
        <v>8.3927817901458906E-5</v>
      </c>
      <c r="BH496" s="240">
        <f t="shared" ca="1" si="1167"/>
        <v>-3.4349652600962737E-5</v>
      </c>
      <c r="BI496" s="240">
        <f t="shared" ca="1" si="1168"/>
        <v>-1.6239928438339337E-5</v>
      </c>
      <c r="BJ496" s="240">
        <f t="shared" ca="1" si="1169"/>
        <v>6.6351329409546978E-5</v>
      </c>
      <c r="BK496" s="240">
        <f t="shared" ca="1" si="1170"/>
        <v>-1.1450903438168174E-4</v>
      </c>
      <c r="BL496" s="240">
        <f t="shared" ca="1" si="1171"/>
        <v>1.5929505344609558E-4</v>
      </c>
      <c r="BM496" s="240">
        <f t="shared" ca="1" si="1172"/>
        <v>-1.993906750254898E-4</v>
      </c>
      <c r="BN496" s="240">
        <f t="shared" ca="1" si="1173"/>
        <v>2.3361529496081316E-4</v>
      </c>
      <c r="BO496" s="240">
        <f t="shared" ca="1" si="1174"/>
        <v>-2.609611790644849E-4</v>
      </c>
      <c r="BP496" s="240">
        <f t="shared" ca="1" si="1175"/>
        <v>2.8062313556657812E-4</v>
      </c>
      <c r="BQ496" s="240">
        <f t="shared" ca="1" si="1176"/>
        <v>-2.9202222375717253E-4</v>
      </c>
      <c r="BR496" s="240">
        <f t="shared" ca="1" si="1177"/>
        <v>2.9482280073070817E-4</v>
      </c>
      <c r="BS496" s="240">
        <f t="shared" ca="1" si="1178"/>
        <v>-2.8894240429574173E-4</v>
      </c>
      <c r="BT496" s="240">
        <f t="shared" ca="1" si="1179"/>
        <v>2.745541810506939E-4</v>
      </c>
      <c r="BU496" s="240">
        <f t="shared" ca="1" si="1180"/>
        <v>-2.5208178813156302E-4</v>
      </c>
      <c r="BV496" s="240">
        <f t="shared" ca="1" si="1181"/>
        <v>2.2218691874821976E-4</v>
      </c>
      <c r="BW496" s="240">
        <f t="shared" ca="1" si="1182"/>
        <v>-1.8574981881625596E-4</v>
      </c>
      <c r="BX496" s="240">
        <f t="shared" ca="1" si="1183"/>
        <v>1.4384336836668795E-4</v>
      </c>
      <c r="BY496" s="240">
        <f t="shared" ca="1" si="1184"/>
        <v>-9.770149089896516E-5</v>
      </c>
      <c r="BZ496" s="240">
        <f t="shared" ca="1" si="1185"/>
        <v>4.8682820854953548E-5</v>
      </c>
      <c r="CA496" s="240">
        <f t="shared" ca="1" si="1186"/>
        <v>1.7693009853414007E-6</v>
      </c>
      <c r="CB496" s="240">
        <f t="shared" ca="1" si="1187"/>
        <v>-5.2169326261980765E-5</v>
      </c>
      <c r="CC496" s="240">
        <f t="shared" ca="1" si="1188"/>
        <v>1.0103324058351438E-4</v>
      </c>
      <c r="CD496" s="240">
        <f t="shared" ca="1" si="1189"/>
        <v>-1.469222599080907E-4</v>
      </c>
      <c r="CE496" s="240">
        <f t="shared" ca="1" si="1190"/>
        <v>1.8848519512988372E-4</v>
      </c>
      <c r="CF496" s="240">
        <f t="shared" ca="1" si="1191"/>
        <v>-2.244982374574925E-4</v>
      </c>
      <c r="CG496" s="240">
        <f t="shared" ca="1" si="1192"/>
        <v>2.5390099311529865E-4</v>
      </c>
      <c r="CH496" s="240">
        <f t="shared" ca="1" si="1193"/>
        <v>-2.7582770633621258E-4</v>
      </c>
      <c r="CI496" s="240">
        <f t="shared" ca="1" si="1194"/>
        <v>2.8963275129368753E-4</v>
      </c>
      <c r="CJ496" s="240">
        <f t="shared" ca="1" si="1195"/>
        <v>-2.9490964237032251E-4</v>
      </c>
      <c r="CK496" s="240">
        <f t="shared" ca="1" si="1196"/>
        <v>2.9150300301110431E-4</v>
      </c>
      <c r="CL496" s="240">
        <f t="shared" ca="1" si="1197"/>
        <v>-2.795131407418328E-4</v>
      </c>
      <c r="CM496" s="240">
        <f t="shared" ca="1" si="1198"/>
        <v>2.5929309364257895E-4</v>
      </c>
      <c r="CN496" s="240">
        <f t="shared" ca="1" si="1199"/>
        <v>-2.3143823524195823E-4</v>
      </c>
      <c r="CO496" s="240">
        <f t="shared" ca="1" si="1200"/>
        <v>1.9676874391312909E-4</v>
      </c>
      <c r="CP496" s="240">
        <f t="shared" ca="1" si="1201"/>
        <v>-1.5630545295516462E-4</v>
      </c>
      <c r="CQ496" s="240">
        <f t="shared" ca="1" si="1202"/>
        <v>1.1123979244727158E-4</v>
      </c>
      <c r="CR496" s="240">
        <f t="shared" ca="1" si="1203"/>
        <v>-6.2898707929385042E-5</v>
      </c>
      <c r="CS496" s="240">
        <f t="shared" ca="1" si="1204"/>
        <v>1.2705588868694314E-5</v>
      </c>
      <c r="CT496" s="240">
        <f t="shared" ca="1" si="1205"/>
        <v>3.7861642637964404E-5</v>
      </c>
      <c r="CU496" s="240">
        <f t="shared" ca="1" si="1206"/>
        <v>-8.7314048859306776E-5</v>
      </c>
      <c r="CV496" s="240">
        <f t="shared" ca="1" si="1207"/>
        <v>1.3419551777709698E-4</v>
      </c>
      <c r="CW496" s="240">
        <f t="shared" ca="1" si="1208"/>
        <v>-1.7712563788985632E-4</v>
      </c>
      <c r="CX496" s="240">
        <f t="shared" ca="1" si="1209"/>
        <v>2.1484034403641329E-4</v>
      </c>
      <c r="CY496" s="240">
        <f t="shared" ca="1" si="1210"/>
        <v>-2.462291374345969E-4</v>
      </c>
      <c r="CZ496" s="240">
        <f t="shared" ca="1" si="1211"/>
        <v>2.7036778400163172E-4</v>
      </c>
      <c r="DA496" s="240">
        <f t="shared" ca="1" si="1212"/>
        <v>-2.8654552816350813E-4</v>
      </c>
      <c r="DB496" s="240">
        <f t="shared" ca="1" si="1213"/>
        <v>2.9428602085043276E-4</v>
      </c>
      <c r="DC496" s="240">
        <f t="shared" ca="1" si="1214"/>
        <v>-2.9336134545956694E-4</v>
      </c>
      <c r="DD496" s="240">
        <f t="shared" ca="1" si="1215"/>
        <v>2.8379872879446768E-4</v>
      </c>
      <c r="DE496" s="240">
        <f t="shared" ca="1" si="1216"/>
        <v>-2.65879739379617E-4</v>
      </c>
      <c r="DF496" s="240">
        <f t="shared" ca="1" si="1217"/>
        <v>2.4013199675540335E-4</v>
      </c>
      <c r="DG496" s="240">
        <f t="shared" ca="1" si="1218"/>
        <v>-2.0731363587100891E-4</v>
      </c>
      <c r="DH496" s="240">
        <f t="shared" ca="1" si="1219"/>
        <v>1.6839098401673136E-4</v>
      </c>
      <c r="DI496" s="240">
        <f t="shared" ca="1" si="1220"/>
        <v>-1.2451010759209421E-4</v>
      </c>
      <c r="DJ496" s="240">
        <f t="shared" ca="1" si="1221"/>
        <v>7.6963066507146715E-5</v>
      </c>
      <c r="DK496" s="240">
        <f t="shared" ca="1" si="1222"/>
        <v>-2.7149869846275558E-5</v>
      </c>
      <c r="DL496" s="240">
        <f t="shared" ca="1" si="1223"/>
        <v>-2.3462747000536663E-5</v>
      </c>
      <c r="DM496" s="240">
        <f t="shared" ca="1" si="1224"/>
        <v>7.3384509943589553E-5</v>
      </c>
      <c r="DN496" s="240">
        <f t="shared" ca="1" si="1225"/>
        <v>-1.2114548688963896E-4</v>
      </c>
      <c r="DO496" s="240">
        <f t="shared" ca="1" si="1226"/>
        <v>1.6533936947377847E-4</v>
      </c>
      <c r="DP496" s="240">
        <f t="shared" ca="1" si="1227"/>
        <v>-2.046648814087585E-4</v>
      </c>
      <c r="DQ496" s="240">
        <f t="shared" ca="1" si="1228"/>
        <v>2.3796409419468966E-4</v>
      </c>
      <c r="DR496" s="240">
        <f t="shared" ca="1" si="1229"/>
        <v>-2.6425652199397705E-4</v>
      </c>
      <c r="DS496" s="240">
        <f t="shared" ca="1" si="1230"/>
        <v>2.8276799175755527E-4</v>
      </c>
      <c r="DT496" s="240">
        <f t="shared" ca="1" si="1231"/>
        <v>-2.9295343852990291E-4</v>
      </c>
      <c r="DU496" s="240">
        <f t="shared" ca="1" si="1232"/>
        <v>2.9451295473139814E-4</v>
      </c>
      <c r="DV496" s="240">
        <f t="shared" ca="1" si="1233"/>
        <v>-2.8740062085160363E-4</v>
      </c>
      <c r="DW496" s="240">
        <f t="shared" ca="1" si="1234"/>
        <v>2.7182585753617456E-4</v>
      </c>
      <c r="DX496" s="240">
        <f t="shared" ca="1" si="1235"/>
        <v>-2.4824725925558558E-4</v>
      </c>
      <c r="DY496" s="240">
        <f t="shared" ca="1" si="1236"/>
        <v>2.1735909112154532E-4</v>
      </c>
      <c r="DZ496" s="240">
        <f t="shared" ca="1" si="1237"/>
        <v>-1.8007084644848013E-4</v>
      </c>
      <c r="EA496" s="240">
        <f t="shared" ca="1" si="1238"/>
        <v>1.3748046698194551E-4</v>
      </c>
      <c r="EB496" s="240">
        <f t="shared" ca="1" si="1239"/>
        <v>-9.0842014316524131E-5</v>
      </c>
      <c r="EC496" s="240">
        <f t="shared" ca="1" si="1240"/>
        <v>4.1528744409349361E-5</v>
      </c>
      <c r="ED496" s="240">
        <f t="shared" ca="1" si="1241"/>
        <v>9.0073275504906865E-6</v>
      </c>
      <c r="EE496" s="240">
        <f t="shared" ca="1" si="1242"/>
        <v>-5.9278181315694234E-5</v>
      </c>
      <c r="EF496" s="240">
        <f t="shared" ca="1" si="1243"/>
        <v>1.0780360591317224E-4</v>
      </c>
      <c r="EG496" s="240">
        <f t="shared" ca="1" si="1244"/>
        <v>-1.5315478403461977E-4</v>
      </c>
      <c r="EH496" s="240">
        <f t="shared" ca="1" si="1245"/>
        <v>1.9399636315526337E-4</v>
      </c>
      <c r="EI496" s="240">
        <f t="shared" ca="1" si="1246"/>
        <v>-2.2912577460868481E-4</v>
      </c>
      <c r="EJ496" s="240">
        <f t="shared" ca="1" si="1247"/>
        <v>2.5750864287869428E-4</v>
      </c>
      <c r="EK496" s="240">
        <f t="shared" ca="1" si="1248"/>
        <v>-2.7830924249190733E-4</v>
      </c>
      <c r="EL496" s="240">
        <f t="shared" ca="1" si="1249"/>
        <v>2.9091510571626353E-4</v>
      </c>
      <c r="EM496" s="240">
        <f t="shared" ca="1" si="1250"/>
        <v>-2.9495505649899289E-4</v>
      </c>
      <c r="EN496" s="240">
        <f t="shared" ca="1" si="1251"/>
        <v>2.9031013963978645E-4</v>
      </c>
      <c r="EO496" s="240">
        <f t="shared" ca="1" si="1252"/>
        <v>-2.7711712339279399E-4</v>
      </c>
      <c r="EP496" s="240">
        <f t="shared" ca="1" si="1253"/>
        <v>2.5576447236432909E-4</v>
      </c>
      <c r="EQ496" s="240">
        <f t="shared" ca="1" si="1254"/>
        <v>-2.2688090928315118E-4</v>
      </c>
      <c r="ER496" s="240">
        <f t="shared" ca="1" si="1255"/>
        <v>1.913169024388047E-4</v>
      </c>
      <c r="ES496" s="240">
        <f t="shared" ca="1" si="1256"/>
        <v>-1.5011962388497042E-4</v>
      </c>
      <c r="ET496" s="240">
        <f t="shared" ca="1" si="1257"/>
        <v>1.0450211575659222E-4</v>
      </c>
      <c r="EU496" s="240">
        <f t="shared" ca="1" si="1258"/>
        <v>-5.5807572589652602E-5</v>
      </c>
      <c r="EV496" s="240">
        <f t="shared" ca="1" si="1259"/>
        <v>5.4697913405731457E-6</v>
      </c>
      <c r="EW496" s="240">
        <f t="shared" ca="1" si="1260"/>
        <v>4.5029046356853874E-5</v>
      </c>
      <c r="EX496" s="240">
        <f t="shared" ca="1" si="1261"/>
        <v>-9.4202016607579898E-5</v>
      </c>
      <c r="EY496" s="240">
        <f t="shared" ca="1" si="1262"/>
        <v>1.4060123530594681E-4</v>
      </c>
      <c r="EZ496" s="240">
        <f t="shared" ca="1" si="1263"/>
        <v>-1.8286049067086564E-4</v>
      </c>
      <c r="FA496" s="240">
        <f t="shared" ca="1" si="1264"/>
        <v>2.1973547096258982E-4</v>
      </c>
      <c r="FB496" s="240">
        <f t="shared" ca="1" si="1265"/>
        <v>-2.5014040288762326E-4</v>
      </c>
      <c r="FC496" s="240">
        <f t="shared" ca="1" si="1266"/>
        <v>2.7318002188408546E-4</v>
      </c>
      <c r="FD496" s="240">
        <f t="shared" ca="1" si="1267"/>
        <v>-2.8817593293179957E-4</v>
      </c>
      <c r="FE496" s="240">
        <f t="shared" ca="1" si="1268"/>
        <v>2.9468658570047022E-4</v>
      </c>
      <c r="FF496" s="240">
        <f t="shared" ca="1" si="1269"/>
        <v>-2.9252027587341168E-4</v>
      </c>
      <c r="FG496" s="240">
        <f t="shared" ca="1" si="1270"/>
        <v>2.8174078982656173E-4</v>
      </c>
      <c r="FH496" s="240">
        <f t="shared" ca="1" si="1271"/>
        <v>-2.6266552645682462E-4</v>
      </c>
      <c r="FI496" s="240">
        <f t="shared" ca="1" si="1272"/>
        <v>2.3585615146188435E-4</v>
      </c>
      <c r="FJ496" s="240">
        <f t="shared" ca="1" si="1273"/>
        <v>-2.0210205925378467E-4</v>
      </c>
      <c r="FK496" s="240">
        <f t="shared" ca="1" si="1274"/>
        <v>1.6239712946513024E-4</v>
      </c>
      <c r="FL496" s="240">
        <f t="shared" ca="1" si="1275"/>
        <v>-1.1791046244651362E-4</v>
      </c>
      <c r="FM496" s="240">
        <f t="shared" ca="1" si="1276"/>
        <v>6.9951955439421259E-5</v>
      </c>
      <c r="FN496" s="240">
        <f t="shared" ca="1" si="1277"/>
        <v>-1.9933733025183667E-5</v>
      </c>
      <c r="FO496" s="240">
        <f t="shared" ca="1" si="1278"/>
        <v>-3.0671432481261163E-5</v>
      </c>
      <c r="FP496" s="240">
        <f t="shared" ca="1" si="1279"/>
        <v>8.037348639287377E-5</v>
      </c>
      <c r="FQ496" s="240">
        <f t="shared" ca="1" si="1280"/>
        <v>-1.2770896588620791E-4</v>
      </c>
      <c r="FR496" s="240">
        <f t="shared" ca="1" si="1281"/>
        <v>1.7128409124774158E-4</v>
      </c>
      <c r="FS496" s="240">
        <f t="shared" ca="1" si="1282"/>
        <v>-2.0981580532037985E-4</v>
      </c>
      <c r="FT496" s="240">
        <f t="shared" ca="1" si="1283"/>
        <v>2.42169552756284E-4</v>
      </c>
      <c r="FU496" s="240">
        <f t="shared" ca="1" si="1284"/>
        <v>-2.6739268667580766E-4</v>
      </c>
      <c r="FV496" s="240">
        <f t="shared" ca="1" si="1285"/>
        <v>2.8474251908367198E-4</v>
      </c>
      <c r="FW496" s="240">
        <f t="shared" ca="1" si="1286"/>
        <v>-2.9370818910549846E-4</v>
      </c>
      <c r="FX496" s="240">
        <f t="shared" ca="1" si="1287"/>
        <v>2.9402570514070739E-4</v>
      </c>
      <c r="FY496" s="240">
        <f t="shared" ca="1" si="1288"/>
        <v>-2.8568571802006396E-4</v>
      </c>
      <c r="FZ496" s="240">
        <f t="shared" ca="1" si="1289"/>
        <v>2.6893379628930246E-4</v>
      </c>
      <c r="GA496" s="240">
        <f t="shared" ca="1" si="1290"/>
        <v>-2.4426319551318663E-4</v>
      </c>
      <c r="GB496" s="240">
        <f t="shared" ca="1" si="1291"/>
        <v>2.1240033450595965E-4</v>
      </c>
      <c r="GC496" s="240">
        <f t="shared" ca="1" si="1292"/>
        <v>-1.7428340613609975E-4</v>
      </c>
      <c r="GD496" s="240">
        <f t="shared" ca="1" si="1293"/>
        <v>1.3103475250461882E-4</v>
      </c>
      <c r="GE496" s="240">
        <f t="shared" ca="1" si="1294"/>
        <v>-8.392781790146861E-5</v>
      </c>
      <c r="GF496" s="240">
        <f t="shared" ca="1" si="1295"/>
        <v>3.4349652600964458E-5</v>
      </c>
      <c r="GG496" s="240">
        <f t="shared" ca="1" si="1296"/>
        <v>1.6239928438320861E-5</v>
      </c>
      <c r="GH496" s="240">
        <f t="shared" ca="1" si="1297"/>
        <v>-6.6351329409545284E-5</v>
      </c>
      <c r="GI496" s="240">
        <f t="shared" ca="1" si="1298"/>
        <v>1.1450903438166469E-4</v>
      </c>
      <c r="GJ496" s="240">
        <f t="shared" ca="1" si="1299"/>
        <v>-1.5929505344608707E-4</v>
      </c>
      <c r="GK496" s="240">
        <f t="shared" ca="1" si="1300"/>
        <v>1.9939067502546996E-4</v>
      </c>
      <c r="GL496" s="240">
        <f t="shared" ca="1" si="1301"/>
        <v>-2.3361529496080695E-4</v>
      </c>
      <c r="GM496" s="240">
        <f t="shared" ca="1" si="1302"/>
        <v>2.6096117906448805E-4</v>
      </c>
      <c r="GN496" s="240">
        <f t="shared" ca="1" si="1303"/>
        <v>-2.8062313556657243E-4</v>
      </c>
      <c r="GO496" s="240">
        <f t="shared" ca="1" si="1304"/>
        <v>2.920222237571722E-4</v>
      </c>
      <c r="GP496" s="240">
        <f t="shared" ca="1" si="1305"/>
        <v>-2.9482280073070871E-4</v>
      </c>
      <c r="GQ496" s="240">
        <f t="shared" ca="1" si="1306"/>
        <v>2.8894240429574205E-4</v>
      </c>
      <c r="GR496" s="240">
        <f t="shared" ca="1" si="1307"/>
        <v>-2.7455418105070068E-4</v>
      </c>
      <c r="GS496" s="240">
        <f t="shared" ca="1" si="1308"/>
        <v>2.5208178813156828E-4</v>
      </c>
      <c r="GT496" s="240">
        <f t="shared" ca="1" si="1309"/>
        <v>-2.2218691874823746E-4</v>
      </c>
      <c r="GU496" s="240">
        <f t="shared" ca="1" si="1310"/>
        <v>1.8574981881626376E-4</v>
      </c>
      <c r="GV496" s="240">
        <f t="shared" ca="1" si="1311"/>
        <v>-1.4384336836668215E-4</v>
      </c>
      <c r="GW496" s="240">
        <f t="shared" ca="1" si="1312"/>
        <v>9.7701490898982602E-5</v>
      </c>
      <c r="GX496" s="240">
        <f t="shared" ca="1" si="1313"/>
        <v>-4.8682820854955262E-5</v>
      </c>
      <c r="GY496" s="240">
        <f t="shared" ca="1" si="1314"/>
        <v>-1.7693009853228998E-6</v>
      </c>
      <c r="GZ496" s="240">
        <f t="shared" ca="1" si="1315"/>
        <v>5.2169326261979064E-5</v>
      </c>
      <c r="HA496" s="240">
        <f t="shared" ca="1" si="1316"/>
        <v>-1.010332405834891E-4</v>
      </c>
      <c r="HB496" s="240">
        <f t="shared" ca="1" si="1317"/>
        <v>1.4692225990808194E-4</v>
      </c>
      <c r="HC496" s="240">
        <f t="shared" ca="1" si="1318"/>
        <v>-1.8848519512988882E-4</v>
      </c>
      <c r="HD496" s="240">
        <f t="shared" ca="1" si="1319"/>
        <v>2.2449823745748594E-4</v>
      </c>
      <c r="HE496" s="240">
        <f t="shared" ca="1" si="1320"/>
        <v>-2.5390099311530201E-4</v>
      </c>
      <c r="HF496" s="240">
        <f t="shared" ca="1" si="1321"/>
        <v>2.75827706336209E-4</v>
      </c>
      <c r="HG496" s="240">
        <f t="shared" ca="1" si="1322"/>
        <v>-2.8963275129368884E-4</v>
      </c>
      <c r="HH496" s="240">
        <f t="shared" ca="1" si="1323"/>
        <v>2.9490964237032202E-4</v>
      </c>
      <c r="HI496" s="240">
        <f t="shared" ca="1" si="1324"/>
        <v>-2.9150300301110583E-4</v>
      </c>
      <c r="HJ496" s="240">
        <f t="shared" ca="1" si="1325"/>
        <v>2.7951314074184131E-4</v>
      </c>
      <c r="HK496" s="240">
        <f t="shared" ca="1" si="1326"/>
        <v>-2.5929309364258377E-4</v>
      </c>
      <c r="HL496" s="240">
        <f t="shared" ca="1" si="1327"/>
        <v>2.3143823524195408E-4</v>
      </c>
      <c r="HM496" s="240">
        <f t="shared" ca="1" si="1328"/>
        <v>-1.9676874391313666E-4</v>
      </c>
      <c r="HN496" s="240">
        <f t="shared" ca="1" si="1329"/>
        <v>1.5630545295515898E-4</v>
      </c>
      <c r="HO496" s="240">
        <f t="shared" ca="1" si="1330"/>
        <v>-1.1123979244728094E-4</v>
      </c>
      <c r="HP496" s="240">
        <f t="shared" ca="1" si="1331"/>
        <v>6.2898707929394935E-5</v>
      </c>
      <c r="HQ496" s="240">
        <f t="shared" ca="1" si="1332"/>
        <v>-1.2705588868721175E-5</v>
      </c>
      <c r="HR496" s="240">
        <f t="shared" ca="1" si="1333"/>
        <v>-3.7861642637954369E-5</v>
      </c>
      <c r="HS496" s="240">
        <f t="shared" ca="1" si="1334"/>
        <v>8.731404885928108E-5</v>
      </c>
      <c r="HT496" s="240">
        <f t="shared" ca="1" si="1335"/>
        <v>-1.3419551777708798E-4</v>
      </c>
      <c r="HU496" s="240">
        <f t="shared" ca="1" si="1336"/>
        <v>1.7712563788986163E-4</v>
      </c>
      <c r="HV496" s="240">
        <f t="shared" ca="1" si="1337"/>
        <v>-2.1484034403640637E-4</v>
      </c>
      <c r="HW496" s="240">
        <f t="shared" ca="1" si="1338"/>
        <v>2.4622913743460058E-4</v>
      </c>
      <c r="HX496" s="240">
        <f t="shared" ca="1" si="1339"/>
        <v>-2.7036778400162771E-4</v>
      </c>
      <c r="HY496" s="240">
        <f t="shared" ca="1" si="1340"/>
        <v>2.8654552816350574E-4</v>
      </c>
      <c r="HZ496" s="240">
        <f t="shared" ca="1" si="1341"/>
        <v>-2.9428602085043091E-4</v>
      </c>
      <c r="IA496" s="240">
        <f t="shared" ca="1" si="1342"/>
        <v>2.9336134545956803E-4</v>
      </c>
      <c r="IB496" s="240">
        <f t="shared" ca="1" si="1343"/>
        <v>-2.83798728794475E-4</v>
      </c>
      <c r="IC496" s="240">
        <f t="shared" ca="1" si="1344"/>
        <v>2.6587973937962139E-4</v>
      </c>
      <c r="ID496" s="240">
        <f t="shared" ca="1" si="1345"/>
        <v>-2.4013199675539945E-4</v>
      </c>
      <c r="IE496" s="240">
        <f t="shared" ca="1" si="1346"/>
        <v>1.6355046613169327E-4</v>
      </c>
      <c r="IF496" s="240">
        <f t="shared" ca="1" si="1347"/>
        <v>-1.6839098401672594E-4</v>
      </c>
      <c r="IG496" s="240">
        <f t="shared" ca="1" si="1348"/>
        <v>1.245101075921186E-4</v>
      </c>
      <c r="IH496" s="240">
        <f t="shared" ca="1" si="1349"/>
        <v>-7.6963066507156487E-5</v>
      </c>
      <c r="II496" s="240">
        <f t="shared" ca="1" si="1350"/>
        <v>2.7149869846302335E-5</v>
      </c>
      <c r="IJ496" s="240">
        <f t="shared" ca="1" si="1351"/>
        <v>2.3462747000526577E-5</v>
      </c>
      <c r="IK496" s="240">
        <f t="shared" ca="1" si="1352"/>
        <v>-7.3384509943595991E-5</v>
      </c>
      <c r="IL496" s="240">
        <f t="shared" ca="1" si="1353"/>
        <v>1.2114548688962975E-4</v>
      </c>
      <c r="IM496" s="240">
        <f t="shared" ca="1" si="1354"/>
        <v>-1.65339369473784E-4</v>
      </c>
      <c r="IN496" s="240">
        <f t="shared" ca="1" si="1355"/>
        <v>2.0466488140875121E-4</v>
      </c>
      <c r="IO496" s="240">
        <f t="shared" ca="1" si="1356"/>
        <v>-2.3796409419469359E-4</v>
      </c>
      <c r="IP496" s="240">
        <f t="shared" ca="1" si="1357"/>
        <v>2.6425652199396513E-4</v>
      </c>
      <c r="IQ496" s="240">
        <f t="shared" ca="1" si="1358"/>
        <v>-2.8276799175755245E-4</v>
      </c>
      <c r="IR496" s="240">
        <f t="shared" ca="1" si="1359"/>
        <v>2.9295343852989977E-4</v>
      </c>
      <c r="IS496" s="240">
        <f t="shared" ca="1" si="1360"/>
        <v>-2.9451295473139873E-4</v>
      </c>
      <c r="IT496" s="240">
        <f t="shared" ca="1" si="1361"/>
        <v>2.8740062085160211E-4</v>
      </c>
      <c r="IU496" s="240">
        <f t="shared" ca="1" si="1362"/>
        <v>-2.7182585753617847E-4</v>
      </c>
      <c r="IV496" s="240">
        <f t="shared" ca="1" si="1363"/>
        <v>2.4824725925558201E-4</v>
      </c>
      <c r="IW496" s="240">
        <f t="shared" ca="1" si="1364"/>
        <v>-2.1735909112155217E-4</v>
      </c>
      <c r="IX496" s="240">
        <f t="shared" ca="1" si="1365"/>
        <v>1.8007084644848813E-4</v>
      </c>
      <c r="IY496" s="240">
        <f t="shared" ca="1" si="1366"/>
        <v>-1.3748046698196928E-4</v>
      </c>
      <c r="IZ496" s="240">
        <f t="shared" ca="1" si="1367"/>
        <v>9.0842014316533739E-5</v>
      </c>
      <c r="JA496" s="240">
        <f t="shared" ca="1" si="1368"/>
        <v>-4.1528744409375985E-5</v>
      </c>
      <c r="JB496" s="240">
        <f t="shared" ca="1" si="1369"/>
        <v>-9.007327550480573E-6</v>
      </c>
    </row>
    <row r="497" spans="2:262">
      <c r="B497" s="248">
        <v>136</v>
      </c>
      <c r="C497" s="247">
        <f t="shared" si="1370"/>
        <v>2.6562500000000019E-3</v>
      </c>
      <c r="D497" s="244">
        <f t="shared" ca="1" si="1113"/>
        <v>79.744671125342236</v>
      </c>
      <c r="E497" s="243">
        <f ca="1">EL361</f>
        <v>-0.25532887465776832</v>
      </c>
      <c r="F497" s="242">
        <v>136</v>
      </c>
      <c r="G497" s="240">
        <f t="shared" ca="1" si="1114"/>
        <v>8.4432824278816515E-5</v>
      </c>
      <c r="H497" s="240">
        <f t="shared" ca="1" si="1115"/>
        <v>-1.4252862001765565E-4</v>
      </c>
      <c r="I497" s="240">
        <f t="shared" ca="1" si="1116"/>
        <v>1.9514712082018749E-4</v>
      </c>
      <c r="J497" s="240">
        <f t="shared" ca="1" si="1117"/>
        <v>-2.4026622720936527E-4</v>
      </c>
      <c r="K497" s="240">
        <f t="shared" ca="1" si="1118"/>
        <v>2.7615203722973974E-4</v>
      </c>
      <c r="L497" s="240">
        <f t="shared" ca="1" si="1119"/>
        <v>-3.0142547932722241E-4</v>
      </c>
      <c r="M497" s="240">
        <f t="shared" ca="1" si="1120"/>
        <v>3.1511530929551583E-4</v>
      </c>
      <c r="N497" s="240">
        <f t="shared" ca="1" si="1121"/>
        <v>-3.16695434646284E-4</v>
      </c>
      <c r="O497" s="240">
        <f t="shared" ca="1" si="1122"/>
        <v>3.0610513204844145E-4</v>
      </c>
      <c r="P497" s="240">
        <f t="shared" ca="1" si="1123"/>
        <v>-2.8375138089171314E-4</v>
      </c>
      <c r="Q497" s="240">
        <f t="shared" ca="1" si="1124"/>
        <v>2.5049322329692345E-4</v>
      </c>
      <c r="R497" s="240">
        <f t="shared" ca="1" si="1125"/>
        <v>-2.0760875160905071E-4</v>
      </c>
      <c r="S497" s="240">
        <f t="shared" ca="1" si="1126"/>
        <v>1.5674599202517313E-4</v>
      </c>
      <c r="T497" s="240">
        <f t="shared" ca="1" si="1127"/>
        <v>-9.9859571871931327E-5</v>
      </c>
      <c r="U497" s="241">
        <f t="shared" ca="1" si="1128"/>
        <v>3.9135604373546418E-5</v>
      </c>
      <c r="V497" s="240">
        <f t="shared" ca="1" si="1129"/>
        <v>2.3092322453416265E-5</v>
      </c>
      <c r="W497" s="240">
        <f t="shared" ca="1" si="1130"/>
        <v>-8.4432824278817776E-5</v>
      </c>
      <c r="X497" s="240">
        <f t="shared" ca="1" si="1131"/>
        <v>1.425286200176556E-4</v>
      </c>
      <c r="Y497" s="240">
        <f t="shared" ca="1" si="1132"/>
        <v>-1.9514712082018785E-4</v>
      </c>
      <c r="Z497" s="240">
        <f t="shared" ca="1" si="1133"/>
        <v>2.4026622720936484E-4</v>
      </c>
      <c r="AA497" s="240">
        <f t="shared" ca="1" si="1134"/>
        <v>-2.7615203722974109E-4</v>
      </c>
      <c r="AB497" s="240">
        <f t="shared" ca="1" si="1135"/>
        <v>3.0142547932722263E-4</v>
      </c>
      <c r="AC497" s="240">
        <f t="shared" ca="1" si="1136"/>
        <v>-3.1511530929551572E-4</v>
      </c>
      <c r="AD497" s="240">
        <f t="shared" ca="1" si="1137"/>
        <v>3.1669543464628378E-4</v>
      </c>
      <c r="AE497" s="240">
        <f t="shared" ca="1" si="1138"/>
        <v>-3.0610513204844101E-4</v>
      </c>
      <c r="AF497" s="240">
        <f t="shared" ca="1" si="1139"/>
        <v>2.8375138089171297E-4</v>
      </c>
      <c r="AG497" s="240">
        <f t="shared" ca="1" si="1140"/>
        <v>-2.5049322329692453E-4</v>
      </c>
      <c r="AH497" s="240">
        <f t="shared" ca="1" si="1141"/>
        <v>2.0760875160905036E-4</v>
      </c>
      <c r="AI497" s="240">
        <f t="shared" ca="1" si="1142"/>
        <v>-1.5674599202517272E-4</v>
      </c>
      <c r="AJ497" s="240">
        <f t="shared" ca="1" si="1143"/>
        <v>9.9859571871933035E-5</v>
      </c>
      <c r="AK497" s="240">
        <f t="shared" ca="1" si="1144"/>
        <v>-3.9135604373543721E-5</v>
      </c>
      <c r="AL497" s="240">
        <f t="shared" ca="1" si="1145"/>
        <v>-2.3092322453416733E-5</v>
      </c>
      <c r="AM497" s="240">
        <f t="shared" ca="1" si="1146"/>
        <v>8.4432824278816055E-5</v>
      </c>
      <c r="AN497" s="240">
        <f t="shared" ca="1" si="1147"/>
        <v>-1.4252862001765801E-4</v>
      </c>
      <c r="AO497" s="240">
        <f t="shared" ca="1" si="1148"/>
        <v>1.9514712082018823E-4</v>
      </c>
      <c r="AP497" s="240">
        <f t="shared" ca="1" si="1149"/>
        <v>-2.4026622720936514E-4</v>
      </c>
      <c r="AQ497" s="240">
        <f t="shared" ca="1" si="1150"/>
        <v>2.7615203722974137E-4</v>
      </c>
      <c r="AR497" s="240">
        <f t="shared" ca="1" si="1151"/>
        <v>-3.0142547932722274E-4</v>
      </c>
      <c r="AS497" s="240">
        <f t="shared" ca="1" si="1152"/>
        <v>3.1511530929551637E-4</v>
      </c>
      <c r="AT497" s="240">
        <f t="shared" ca="1" si="1153"/>
        <v>-3.1669543464628405E-4</v>
      </c>
      <c r="AU497" s="240">
        <f t="shared" ca="1" si="1154"/>
        <v>3.061051320484409E-4</v>
      </c>
      <c r="AV497" s="240">
        <f t="shared" ca="1" si="1155"/>
        <v>-2.837513808917107E-4</v>
      </c>
      <c r="AW497" s="240">
        <f t="shared" ca="1" si="1156"/>
        <v>2.5049322329692426E-4</v>
      </c>
      <c r="AX497" s="240">
        <f t="shared" ca="1" si="1157"/>
        <v>-2.0760875160904998E-4</v>
      </c>
      <c r="AY497" s="240">
        <f t="shared" ca="1" si="1158"/>
        <v>1.5674599202516841E-4</v>
      </c>
      <c r="AZ497" s="240">
        <f t="shared" ca="1" si="1159"/>
        <v>-9.9859571871932588E-5</v>
      </c>
      <c r="BA497" s="240">
        <f t="shared" ca="1" si="1160"/>
        <v>3.9135604373543254E-5</v>
      </c>
      <c r="BB497" s="240">
        <f t="shared" ca="1" si="1161"/>
        <v>2.30923224534217E-5</v>
      </c>
      <c r="BC497" s="240">
        <f t="shared" ca="1" si="1162"/>
        <v>-8.4432824278816515E-5</v>
      </c>
      <c r="BD497" s="240">
        <f t="shared" ca="1" si="1163"/>
        <v>1.4252862001765842E-4</v>
      </c>
      <c r="BE497" s="240">
        <f t="shared" ca="1" si="1164"/>
        <v>-1.9514712082018505E-4</v>
      </c>
      <c r="BF497" s="240">
        <f t="shared" ca="1" si="1165"/>
        <v>2.4026622720936541E-4</v>
      </c>
      <c r="BG497" s="240">
        <f t="shared" ca="1" si="1166"/>
        <v>-2.7615203722974153E-4</v>
      </c>
      <c r="BH497" s="240">
        <f t="shared" ca="1" si="1167"/>
        <v>3.0142547932722144E-4</v>
      </c>
      <c r="BI497" s="240">
        <f t="shared" ca="1" si="1168"/>
        <v>-3.1511530929551583E-4</v>
      </c>
      <c r="BJ497" s="240">
        <f t="shared" ca="1" si="1169"/>
        <v>3.1669543464628373E-4</v>
      </c>
      <c r="BK497" s="240">
        <f t="shared" ca="1" si="1170"/>
        <v>-3.0610513204844193E-4</v>
      </c>
      <c r="BL497" s="240">
        <f t="shared" ca="1" si="1171"/>
        <v>2.8375138089171254E-4</v>
      </c>
      <c r="BM497" s="240">
        <f t="shared" ca="1" si="1172"/>
        <v>-2.5049322329692117E-4</v>
      </c>
      <c r="BN497" s="240">
        <f t="shared" ca="1" si="1173"/>
        <v>2.0760875160905304E-4</v>
      </c>
      <c r="BO497" s="240">
        <f t="shared" ca="1" si="1174"/>
        <v>-1.5674599202517191E-4</v>
      </c>
      <c r="BP497" s="240">
        <f t="shared" ca="1" si="1175"/>
        <v>9.9859571871927858E-5</v>
      </c>
      <c r="BQ497" s="240">
        <f t="shared" ca="1" si="1176"/>
        <v>-3.9135604373547272E-5</v>
      </c>
      <c r="BR497" s="240">
        <f t="shared" ca="1" si="1177"/>
        <v>-2.3092322453417664E-5</v>
      </c>
      <c r="BS497" s="240">
        <f t="shared" ca="1" si="1178"/>
        <v>8.4432824278821299E-5</v>
      </c>
      <c r="BT497" s="240">
        <f t="shared" ca="1" si="1179"/>
        <v>-1.4252862001765481E-4</v>
      </c>
      <c r="BU497" s="240">
        <f t="shared" ca="1" si="1180"/>
        <v>1.9514712082018896E-4</v>
      </c>
      <c r="BV497" s="240">
        <f t="shared" ca="1" si="1181"/>
        <v>-2.4026622720936869E-4</v>
      </c>
      <c r="BW497" s="240">
        <f t="shared" ca="1" si="1182"/>
        <v>2.7615203722973958E-4</v>
      </c>
      <c r="BX497" s="240">
        <f t="shared" ca="1" si="1183"/>
        <v>-3.0142547932722301E-4</v>
      </c>
      <c r="BY497" s="240">
        <f t="shared" ca="1" si="1184"/>
        <v>3.1511530929551648E-4</v>
      </c>
      <c r="BZ497" s="240">
        <f t="shared" ca="1" si="1185"/>
        <v>-3.16695434646284E-4</v>
      </c>
      <c r="CA497" s="240">
        <f t="shared" ca="1" si="1186"/>
        <v>3.0610513204844069E-4</v>
      </c>
      <c r="CB497" s="240">
        <f t="shared" ca="1" si="1187"/>
        <v>-2.8375138089171026E-4</v>
      </c>
      <c r="CC497" s="240">
        <f t="shared" ca="1" si="1188"/>
        <v>2.5049322329692372E-4</v>
      </c>
      <c r="CD497" s="240">
        <f t="shared" ca="1" si="1189"/>
        <v>-2.0760875160904927E-4</v>
      </c>
      <c r="CE497" s="240">
        <f t="shared" ca="1" si="1190"/>
        <v>1.567459920251676E-4</v>
      </c>
      <c r="CF497" s="240">
        <f t="shared" ca="1" si="1191"/>
        <v>-9.9859571871923128E-5</v>
      </c>
      <c r="CG497" s="240">
        <f t="shared" ca="1" si="1192"/>
        <v>3.9135604373551297E-5</v>
      </c>
      <c r="CH497" s="240">
        <f t="shared" ca="1" si="1193"/>
        <v>2.3092322453413629E-5</v>
      </c>
      <c r="CI497" s="240">
        <f t="shared" ca="1" si="1194"/>
        <v>-8.443282427881741E-5</v>
      </c>
      <c r="CJ497" s="240">
        <f t="shared" ca="1" si="1195"/>
        <v>1.4252862001765926E-4</v>
      </c>
      <c r="CK497" s="240">
        <f t="shared" ca="1" si="1196"/>
        <v>-1.9514712082019291E-4</v>
      </c>
      <c r="CL497" s="240">
        <f t="shared" ca="1" si="1197"/>
        <v>2.4026622720937194E-4</v>
      </c>
      <c r="CM497" s="240">
        <f t="shared" ca="1" si="1198"/>
        <v>-2.7615203722973757E-4</v>
      </c>
      <c r="CN497" s="240">
        <f t="shared" ca="1" si="1199"/>
        <v>3.0142547932722176E-4</v>
      </c>
      <c r="CO497" s="240">
        <f t="shared" ca="1" si="1200"/>
        <v>-3.1511530929551599E-4</v>
      </c>
      <c r="CP497" s="240">
        <f t="shared" ca="1" si="1201"/>
        <v>3.1669543464628368E-4</v>
      </c>
      <c r="CQ497" s="240">
        <f t="shared" ca="1" si="1202"/>
        <v>-3.0610513204843933E-4</v>
      </c>
      <c r="CR497" s="240">
        <f t="shared" ca="1" si="1203"/>
        <v>2.8375138089170804E-4</v>
      </c>
      <c r="CS497" s="240">
        <f t="shared" ca="1" si="1204"/>
        <v>-2.504932232969261E-4</v>
      </c>
      <c r="CT497" s="240">
        <f t="shared" ca="1" si="1205"/>
        <v>2.0760875160905236E-4</v>
      </c>
      <c r="CU497" s="240">
        <f t="shared" ca="1" si="1206"/>
        <v>-1.5674599202517109E-4</v>
      </c>
      <c r="CV497" s="240">
        <f t="shared" ca="1" si="1207"/>
        <v>9.985957187192695E-5</v>
      </c>
      <c r="CW497" s="240">
        <f t="shared" ca="1" si="1208"/>
        <v>-3.9135604373537385E-5</v>
      </c>
      <c r="CX497" s="240">
        <f t="shared" ca="1" si="1209"/>
        <v>-2.3092322453427595E-5</v>
      </c>
      <c r="CY497" s="240">
        <f t="shared" ca="1" si="1210"/>
        <v>8.4432824278813507E-5</v>
      </c>
      <c r="CZ497" s="240">
        <f t="shared" ca="1" si="1211"/>
        <v>-1.4252862001765565E-4</v>
      </c>
      <c r="DA497" s="240">
        <f t="shared" ca="1" si="1212"/>
        <v>1.9514712082018972E-4</v>
      </c>
      <c r="DB497" s="240">
        <f t="shared" ca="1" si="1213"/>
        <v>-2.4026622720936931E-4</v>
      </c>
      <c r="DC497" s="240">
        <f t="shared" ca="1" si="1214"/>
        <v>2.7615203722974446E-4</v>
      </c>
      <c r="DD497" s="240">
        <f t="shared" ca="1" si="1215"/>
        <v>-3.0142547932722052E-4</v>
      </c>
      <c r="DE497" s="240">
        <f t="shared" ca="1" si="1216"/>
        <v>3.1511530929551545E-4</v>
      </c>
      <c r="DF497" s="240">
        <f t="shared" ca="1" si="1217"/>
        <v>-3.1669543464628395E-4</v>
      </c>
      <c r="DG497" s="240">
        <f t="shared" ca="1" si="1218"/>
        <v>3.0610513204844042E-4</v>
      </c>
      <c r="DH497" s="240">
        <f t="shared" ca="1" si="1219"/>
        <v>-2.8375138089170988E-4</v>
      </c>
      <c r="DI497" s="240">
        <f t="shared" ca="1" si="1220"/>
        <v>2.5049322329691759E-4</v>
      </c>
      <c r="DJ497" s="240">
        <f t="shared" ca="1" si="1221"/>
        <v>-2.0760875160905543E-4</v>
      </c>
      <c r="DK497" s="240">
        <f t="shared" ca="1" si="1222"/>
        <v>1.5674599202517464E-4</v>
      </c>
      <c r="DL497" s="240">
        <f t="shared" ca="1" si="1223"/>
        <v>-9.9859571871930799E-5</v>
      </c>
      <c r="DM497" s="240">
        <f t="shared" ca="1" si="1224"/>
        <v>3.9135604373541404E-5</v>
      </c>
      <c r="DN497" s="240">
        <f t="shared" ca="1" si="1225"/>
        <v>2.309232245342356E-5</v>
      </c>
      <c r="DO497" s="240">
        <f t="shared" ca="1" si="1226"/>
        <v>-8.4432824278827005E-5</v>
      </c>
      <c r="DP497" s="240">
        <f t="shared" ca="1" si="1227"/>
        <v>1.4252862001765205E-4</v>
      </c>
      <c r="DQ497" s="240">
        <f t="shared" ca="1" si="1228"/>
        <v>-1.9514712082018652E-4</v>
      </c>
      <c r="DR497" s="240">
        <f t="shared" ca="1" si="1229"/>
        <v>2.4026622720936668E-4</v>
      </c>
      <c r="DS497" s="240">
        <f t="shared" ca="1" si="1230"/>
        <v>-2.761520372297425E-4</v>
      </c>
      <c r="DT497" s="240">
        <f t="shared" ca="1" si="1231"/>
        <v>3.0142547932722496E-4</v>
      </c>
      <c r="DU497" s="240">
        <f t="shared" ca="1" si="1232"/>
        <v>-3.1511530929551718E-4</v>
      </c>
      <c r="DV497" s="240">
        <f t="shared" ca="1" si="1233"/>
        <v>3.1669543464628422E-4</v>
      </c>
      <c r="DW497" s="240">
        <f t="shared" ca="1" si="1234"/>
        <v>-3.061051320484415E-4</v>
      </c>
      <c r="DX497" s="240">
        <f t="shared" ca="1" si="1235"/>
        <v>2.8375138089171167E-4</v>
      </c>
      <c r="DY497" s="240">
        <f t="shared" ca="1" si="1236"/>
        <v>-2.5049322329692003E-4</v>
      </c>
      <c r="DZ497" s="240">
        <f t="shared" ca="1" si="1237"/>
        <v>2.0760875160904483E-4</v>
      </c>
      <c r="EA497" s="240">
        <f t="shared" ca="1" si="1238"/>
        <v>-1.5674599202516242E-4</v>
      </c>
      <c r="EB497" s="240">
        <f t="shared" ca="1" si="1239"/>
        <v>9.9859571871934634E-5</v>
      </c>
      <c r="EC497" s="240">
        <f t="shared" ca="1" si="1240"/>
        <v>-3.9135604373545429E-5</v>
      </c>
      <c r="ED497" s="240">
        <f t="shared" ca="1" si="1241"/>
        <v>-2.3092322453419524E-5</v>
      </c>
      <c r="EE497" s="240">
        <f t="shared" ca="1" si="1242"/>
        <v>8.4432824278823102E-5</v>
      </c>
      <c r="EF497" s="240">
        <f t="shared" ca="1" si="1243"/>
        <v>-1.4252862001766454E-4</v>
      </c>
      <c r="EG497" s="240">
        <f t="shared" ca="1" si="1244"/>
        <v>1.9514712082018332E-4</v>
      </c>
      <c r="EH497" s="240">
        <f t="shared" ca="1" si="1245"/>
        <v>-2.4026622720936403E-4</v>
      </c>
      <c r="EI497" s="240">
        <f t="shared" ca="1" si="1246"/>
        <v>2.7615203722974044E-4</v>
      </c>
      <c r="EJ497" s="240">
        <f t="shared" ca="1" si="1247"/>
        <v>-3.0142547932722366E-4</v>
      </c>
      <c r="EK497" s="240">
        <f t="shared" ca="1" si="1248"/>
        <v>3.1511530929551664E-4</v>
      </c>
      <c r="EL497" s="240">
        <f t="shared" ca="1" si="1249"/>
        <v>-3.1669543464628324E-4</v>
      </c>
      <c r="EM497" s="240">
        <f t="shared" ca="1" si="1250"/>
        <v>3.0610513204844253E-4</v>
      </c>
      <c r="EN497" s="240">
        <f t="shared" ca="1" si="1251"/>
        <v>-2.8375138089171352E-4</v>
      </c>
      <c r="EO497" s="240">
        <f t="shared" ca="1" si="1252"/>
        <v>2.5049322329692253E-4</v>
      </c>
      <c r="EP497" s="240">
        <f t="shared" ca="1" si="1253"/>
        <v>-2.0760875160904786E-4</v>
      </c>
      <c r="EQ497" s="240">
        <f t="shared" ca="1" si="1254"/>
        <v>1.5674599202516597E-4</v>
      </c>
      <c r="ER497" s="240">
        <f t="shared" ca="1" si="1255"/>
        <v>-9.9859571871921339E-5</v>
      </c>
      <c r="ES497" s="240">
        <f t="shared" ca="1" si="1256"/>
        <v>3.913560437354944E-5</v>
      </c>
      <c r="ET497" s="240">
        <f t="shared" ca="1" si="1257"/>
        <v>2.3092322453415489E-5</v>
      </c>
      <c r="EU497" s="240">
        <f t="shared" ca="1" si="1258"/>
        <v>-8.4432824278819199E-5</v>
      </c>
      <c r="EV497" s="240">
        <f t="shared" ca="1" si="1259"/>
        <v>1.4252862001766094E-4</v>
      </c>
      <c r="EW497" s="240">
        <f t="shared" ca="1" si="1260"/>
        <v>-1.9514712082019438E-4</v>
      </c>
      <c r="EX497" s="240">
        <f t="shared" ca="1" si="1261"/>
        <v>2.4026622720937319E-4</v>
      </c>
      <c r="EY497" s="240">
        <f t="shared" ca="1" si="1262"/>
        <v>-2.7615203722973849E-4</v>
      </c>
      <c r="EZ497" s="240">
        <f t="shared" ca="1" si="1263"/>
        <v>3.0142547932722236E-4</v>
      </c>
      <c r="FA497" s="240">
        <f t="shared" ca="1" si="1264"/>
        <v>-3.1511530929551621E-4</v>
      </c>
      <c r="FB497" s="240">
        <f t="shared" ca="1" si="1265"/>
        <v>3.1669543464628351E-4</v>
      </c>
      <c r="FC497" s="240">
        <f t="shared" ca="1" si="1266"/>
        <v>-3.0610513204843884E-4</v>
      </c>
      <c r="FD497" s="240">
        <f t="shared" ca="1" si="1267"/>
        <v>2.8375138089170723E-4</v>
      </c>
      <c r="FE497" s="240">
        <f t="shared" ca="1" si="1268"/>
        <v>-2.5049322329691391E-4</v>
      </c>
      <c r="FF497" s="240">
        <f t="shared" ca="1" si="1269"/>
        <v>2.0760875160903729E-4</v>
      </c>
      <c r="FG497" s="240">
        <f t="shared" ca="1" si="1270"/>
        <v>-1.5674599202515377E-4</v>
      </c>
      <c r="FH497" s="240">
        <f t="shared" ca="1" si="1271"/>
        <v>9.9859571871942319E-5</v>
      </c>
      <c r="FI497" s="240">
        <f t="shared" ca="1" si="1272"/>
        <v>-3.9135604373553452E-5</v>
      </c>
      <c r="FJ497" s="240">
        <f t="shared" ca="1" si="1273"/>
        <v>-2.3092322453411454E-5</v>
      </c>
      <c r="FK497" s="240">
        <f t="shared" ca="1" si="1274"/>
        <v>8.4432824278815296E-5</v>
      </c>
      <c r="FL497" s="240">
        <f t="shared" ca="1" si="1275"/>
        <v>-1.4252862001765733E-4</v>
      </c>
      <c r="FM497" s="240">
        <f t="shared" ca="1" si="1276"/>
        <v>1.9514712082019118E-4</v>
      </c>
      <c r="FN497" s="240">
        <f t="shared" ca="1" si="1277"/>
        <v>-2.4026622720937051E-4</v>
      </c>
      <c r="FO497" s="240">
        <f t="shared" ca="1" si="1278"/>
        <v>2.7615203722974538E-4</v>
      </c>
      <c r="FP497" s="240">
        <f t="shared" ca="1" si="1279"/>
        <v>-3.0142547932722675E-4</v>
      </c>
      <c r="FQ497" s="240">
        <f t="shared" ca="1" si="1280"/>
        <v>3.1511530929551789E-4</v>
      </c>
      <c r="FR497" s="240">
        <f t="shared" ca="1" si="1281"/>
        <v>-3.1669543464628248E-4</v>
      </c>
      <c r="FS497" s="240">
        <f t="shared" ca="1" si="1282"/>
        <v>3.061051320484447E-4</v>
      </c>
      <c r="FT497" s="240">
        <f t="shared" ca="1" si="1283"/>
        <v>-2.8375138089171709E-4</v>
      </c>
      <c r="FU497" s="240">
        <f t="shared" ca="1" si="1284"/>
        <v>2.5049322329692751E-4</v>
      </c>
      <c r="FV497" s="240">
        <f t="shared" ca="1" si="1285"/>
        <v>-2.0760875160905399E-4</v>
      </c>
      <c r="FW497" s="240">
        <f t="shared" ca="1" si="1286"/>
        <v>1.5674599202517296E-4</v>
      </c>
      <c r="FX497" s="240">
        <f t="shared" ca="1" si="1287"/>
        <v>-9.9859571871929024E-5</v>
      </c>
      <c r="FY497" s="240">
        <f t="shared" ca="1" si="1288"/>
        <v>3.9135604373539561E-5</v>
      </c>
      <c r="FZ497" s="240">
        <f t="shared" ca="1" si="1289"/>
        <v>2.3092322453425423E-5</v>
      </c>
      <c r="GA497" s="240">
        <f t="shared" ca="1" si="1290"/>
        <v>-8.4432824278828807E-5</v>
      </c>
      <c r="GB497" s="240">
        <f t="shared" ca="1" si="1291"/>
        <v>1.4252862001766983E-4</v>
      </c>
      <c r="GC497" s="240">
        <f t="shared" ca="1" si="1292"/>
        <v>-1.9514712082020224E-4</v>
      </c>
      <c r="GD497" s="240">
        <f t="shared" ca="1" si="1293"/>
        <v>2.4026622720937967E-4</v>
      </c>
      <c r="GE497" s="240">
        <f t="shared" ca="1" si="1294"/>
        <v>-2.7615203722973448E-4</v>
      </c>
      <c r="GF497" s="240">
        <f t="shared" ca="1" si="1295"/>
        <v>3.0142547932721981E-4</v>
      </c>
      <c r="GG497" s="240">
        <f t="shared" ca="1" si="1296"/>
        <v>-3.1511530929551518E-4</v>
      </c>
      <c r="GH497" s="240">
        <f t="shared" ca="1" si="1297"/>
        <v>3.1669543464628411E-4</v>
      </c>
      <c r="GI497" s="240">
        <f t="shared" ca="1" si="1298"/>
        <v>-3.0610513204844096E-4</v>
      </c>
      <c r="GJ497" s="240">
        <f t="shared" ca="1" si="1299"/>
        <v>2.8375138089171086E-4</v>
      </c>
      <c r="GK497" s="240">
        <f t="shared" ca="1" si="1300"/>
        <v>-2.5049322329691889E-4</v>
      </c>
      <c r="GL497" s="240">
        <f t="shared" ca="1" si="1301"/>
        <v>2.0760875160904339E-4</v>
      </c>
      <c r="GM497" s="240">
        <f t="shared" ca="1" si="1302"/>
        <v>-1.5674599202516079E-4</v>
      </c>
      <c r="GN497" s="240">
        <f t="shared" ca="1" si="1303"/>
        <v>9.9859571871915728E-5</v>
      </c>
      <c r="GO497" s="240">
        <f t="shared" ca="1" si="1304"/>
        <v>-3.9135604373525656E-5</v>
      </c>
      <c r="GP497" s="240">
        <f t="shared" ca="1" si="1305"/>
        <v>-2.3092322453439389E-5</v>
      </c>
      <c r="GQ497" s="240">
        <f t="shared" ca="1" si="1306"/>
        <v>8.4432824278807503E-5</v>
      </c>
      <c r="GR497" s="240">
        <f t="shared" ca="1" si="1307"/>
        <v>-1.425286200176501E-4</v>
      </c>
      <c r="GS497" s="240">
        <f t="shared" ca="1" si="1308"/>
        <v>1.9514712082018478E-4</v>
      </c>
      <c r="GT497" s="240">
        <f t="shared" ca="1" si="1309"/>
        <v>-2.4026622720936525E-4</v>
      </c>
      <c r="GU497" s="240">
        <f t="shared" ca="1" si="1310"/>
        <v>2.7615203722974142E-4</v>
      </c>
      <c r="GV497" s="240">
        <f t="shared" ca="1" si="1311"/>
        <v>-3.014254793272242E-4</v>
      </c>
      <c r="GW497" s="240">
        <f t="shared" ca="1" si="1312"/>
        <v>3.1511530929551697E-4</v>
      </c>
      <c r="GX497" s="240">
        <f t="shared" ca="1" si="1313"/>
        <v>-3.1669543464628308E-4</v>
      </c>
      <c r="GY497" s="240">
        <f t="shared" ca="1" si="1314"/>
        <v>3.0610513204843727E-4</v>
      </c>
      <c r="GZ497" s="240">
        <f t="shared" ca="1" si="1315"/>
        <v>-2.8375138089170452E-4</v>
      </c>
      <c r="HA497" s="240">
        <f t="shared" ca="1" si="1316"/>
        <v>2.5049322329691022E-4</v>
      </c>
      <c r="HB497" s="240">
        <f t="shared" ca="1" si="1317"/>
        <v>-2.0760875160906014E-4</v>
      </c>
      <c r="HC497" s="240">
        <f t="shared" ca="1" si="1318"/>
        <v>1.5674599202518001E-4</v>
      </c>
      <c r="HD497" s="240">
        <f t="shared" ca="1" si="1319"/>
        <v>-9.9859571871936735E-5</v>
      </c>
      <c r="HE497" s="240">
        <f t="shared" ca="1" si="1320"/>
        <v>3.9135604373547584E-5</v>
      </c>
      <c r="HF497" s="240">
        <f t="shared" ca="1" si="1321"/>
        <v>2.3092322453417353E-5</v>
      </c>
      <c r="HG497" s="240">
        <f t="shared" ca="1" si="1322"/>
        <v>-8.4432824278820988E-5</v>
      </c>
      <c r="HH497" s="240">
        <f t="shared" ca="1" si="1323"/>
        <v>1.4252862001766259E-4</v>
      </c>
      <c r="HI497" s="240">
        <f t="shared" ca="1" si="1324"/>
        <v>-1.9514712082019584E-4</v>
      </c>
      <c r="HJ497" s="240">
        <f t="shared" ca="1" si="1325"/>
        <v>2.4026622720937438E-4</v>
      </c>
      <c r="HK497" s="240">
        <f t="shared" ca="1" si="1326"/>
        <v>-2.761520372297483E-4</v>
      </c>
      <c r="HL497" s="240">
        <f t="shared" ca="1" si="1327"/>
        <v>3.0142547932722865E-4</v>
      </c>
      <c r="HM497" s="240">
        <f t="shared" ca="1" si="1328"/>
        <v>-3.1511530929551859E-4</v>
      </c>
      <c r="HN497" s="240">
        <f t="shared" ca="1" si="1329"/>
        <v>3.1669543464628471E-4</v>
      </c>
      <c r="HO497" s="240">
        <f t="shared" ca="1" si="1330"/>
        <v>-3.0610513204844313E-4</v>
      </c>
      <c r="HP497" s="240">
        <f t="shared" ca="1" si="1331"/>
        <v>2.8375138089171449E-4</v>
      </c>
      <c r="HQ497" s="240">
        <f t="shared" ca="1" si="1332"/>
        <v>-2.5049322329692388E-4</v>
      </c>
      <c r="HR497" s="240">
        <f t="shared" ca="1" si="1333"/>
        <v>2.0760875160904952E-4</v>
      </c>
      <c r="HS497" s="240">
        <f t="shared" ca="1" si="1334"/>
        <v>-1.5674599202516784E-4</v>
      </c>
      <c r="HT497" s="240">
        <f t="shared" ca="1" si="1335"/>
        <v>9.985957187192344E-5</v>
      </c>
      <c r="HU497" s="240">
        <f t="shared" ca="1" si="1336"/>
        <v>-3.9135604373533686E-5</v>
      </c>
      <c r="HV497" s="240">
        <f t="shared" ca="1" si="1337"/>
        <v>-2.3092322453431318E-5</v>
      </c>
      <c r="HW497" s="240">
        <f t="shared" ca="1" si="1338"/>
        <v>8.44328242788345E-5</v>
      </c>
      <c r="HX497" s="240">
        <f t="shared" ca="1" si="1339"/>
        <v>-1.4252862001767512E-4</v>
      </c>
      <c r="HY497" s="240">
        <f t="shared" ca="1" si="1340"/>
        <v>1.9514712082017841E-4</v>
      </c>
      <c r="HZ497" s="240">
        <f t="shared" ca="1" si="1341"/>
        <v>-2.4026622720935996E-4</v>
      </c>
      <c r="IA497" s="240">
        <f t="shared" ca="1" si="1342"/>
        <v>2.7615203722973741E-4</v>
      </c>
      <c r="IB497" s="240">
        <f t="shared" ca="1" si="1343"/>
        <v>-3.0142547932722165E-4</v>
      </c>
      <c r="IC497" s="240">
        <f t="shared" ca="1" si="1344"/>
        <v>3.1511530929551594E-4</v>
      </c>
      <c r="ID497" s="240">
        <f t="shared" ca="1" si="1345"/>
        <v>-3.1669543464628368E-4</v>
      </c>
      <c r="IE497" s="240">
        <f t="shared" ca="1" si="1346"/>
        <v>-6.6289302949706799E-5</v>
      </c>
      <c r="IF497" s="240">
        <f t="shared" ca="1" si="1347"/>
        <v>-2.837513808917082E-4</v>
      </c>
      <c r="IG497" s="240">
        <f t="shared" ca="1" si="1348"/>
        <v>2.5049322329691526E-4</v>
      </c>
      <c r="IH497" s="240">
        <f t="shared" ca="1" si="1349"/>
        <v>-2.0760875160903895E-4</v>
      </c>
      <c r="II497" s="240">
        <f t="shared" ca="1" si="1350"/>
        <v>1.5674599202515567E-4</v>
      </c>
      <c r="IJ497" s="240">
        <f t="shared" ca="1" si="1351"/>
        <v>-9.9859571871910131E-5</v>
      </c>
      <c r="IK497" s="240">
        <f t="shared" ca="1" si="1352"/>
        <v>3.9135604373555614E-5</v>
      </c>
      <c r="IL497" s="240">
        <f t="shared" ca="1" si="1353"/>
        <v>2.3092322453409282E-5</v>
      </c>
      <c r="IM497" s="240">
        <f t="shared" ca="1" si="1354"/>
        <v>-8.4432824278813195E-5</v>
      </c>
      <c r="IN497" s="240">
        <f t="shared" ca="1" si="1355"/>
        <v>1.4252862001765538E-4</v>
      </c>
      <c r="IO497" s="240">
        <f t="shared" ca="1" si="1356"/>
        <v>-1.9514712082018945E-4</v>
      </c>
      <c r="IP497" s="240">
        <f t="shared" ca="1" si="1357"/>
        <v>2.402662272093691E-4</v>
      </c>
      <c r="IQ497" s="240">
        <f t="shared" ca="1" si="1358"/>
        <v>-2.7615203722974435E-4</v>
      </c>
      <c r="IR497" s="240">
        <f t="shared" ca="1" si="1359"/>
        <v>3.0142547932722604E-4</v>
      </c>
      <c r="IS497" s="240">
        <f t="shared" ca="1" si="1360"/>
        <v>-3.1511530929551762E-4</v>
      </c>
      <c r="IT497" s="240">
        <f t="shared" ca="1" si="1361"/>
        <v>3.1669543464628265E-4</v>
      </c>
      <c r="IU497" s="240">
        <f t="shared" ca="1" si="1362"/>
        <v>-3.0610513204843565E-4</v>
      </c>
      <c r="IV497" s="240">
        <f t="shared" ca="1" si="1363"/>
        <v>2.8375138089170191E-4</v>
      </c>
      <c r="IW497" s="240">
        <f t="shared" ca="1" si="1364"/>
        <v>-2.5049322329692881E-4</v>
      </c>
      <c r="IX497" s="240">
        <f t="shared" ca="1" si="1365"/>
        <v>2.0760875160905564E-4</v>
      </c>
      <c r="IY497" s="240">
        <f t="shared" ca="1" si="1366"/>
        <v>-1.5674599202517489E-4</v>
      </c>
      <c r="IZ497" s="240">
        <f t="shared" ca="1" si="1367"/>
        <v>9.9859571871931124E-5</v>
      </c>
      <c r="JA497" s="240">
        <f t="shared" ca="1" si="1368"/>
        <v>-3.9135604373541716E-5</v>
      </c>
      <c r="JB497" s="240">
        <f t="shared" ca="1" si="1369"/>
        <v>-2.3092322453423248E-5</v>
      </c>
    </row>
    <row r="498" spans="2:262">
      <c r="B498" s="248">
        <v>137</v>
      </c>
      <c r="C498" s="247">
        <f t="shared" si="1370"/>
        <v>2.6757812500000019E-3</v>
      </c>
      <c r="D498" s="244">
        <f t="shared" ca="1" si="1113"/>
        <v>79.753492624490988</v>
      </c>
      <c r="E498" s="243">
        <f ca="1">EM361</f>
        <v>-0.24650737550900481</v>
      </c>
      <c r="F498" s="242">
        <v>137</v>
      </c>
      <c r="G498" s="240">
        <f t="shared" ca="1" si="1114"/>
        <v>8.6964738379560378E-5</v>
      </c>
      <c r="H498" s="240">
        <f t="shared" ca="1" si="1115"/>
        <v>-1.5268330215256564E-4</v>
      </c>
      <c r="I498" s="240">
        <f t="shared" ca="1" si="1116"/>
        <v>2.1098210788358872E-4</v>
      </c>
      <c r="J498" s="240">
        <f t="shared" ca="1" si="1117"/>
        <v>-2.5902808197150669E-4</v>
      </c>
      <c r="K498" s="240">
        <f t="shared" ca="1" si="1118"/>
        <v>2.9448639475519831E-4</v>
      </c>
      <c r="L498" s="240">
        <f t="shared" ca="1" si="1119"/>
        <v>-3.1563392328852165E-4</v>
      </c>
      <c r="M498" s="240">
        <f t="shared" ca="1" si="1120"/>
        <v>3.2144298777485758E-4</v>
      </c>
      <c r="N498" s="240">
        <f t="shared" ca="1" si="1121"/>
        <v>-3.1163129242723297E-4</v>
      </c>
      <c r="O498" s="240">
        <f t="shared" ca="1" si="1122"/>
        <v>2.8667564384096412E-4</v>
      </c>
      <c r="P498" s="240">
        <f t="shared" ca="1" si="1123"/>
        <v>-2.4778878022435781E-4</v>
      </c>
      <c r="Q498" s="240">
        <f t="shared" ca="1" si="1124"/>
        <v>1.9686043748814376E-4</v>
      </c>
      <c r="R498" s="240">
        <f t="shared" ca="1" si="1125"/>
        <v>-1.3636551613064075E-4</v>
      </c>
      <c r="S498" s="240">
        <f t="shared" ca="1" si="1126"/>
        <v>6.9243811616795283E-5</v>
      </c>
      <c r="T498" s="240">
        <f t="shared" ca="1" si="1127"/>
        <v>1.242847157655413E-6</v>
      </c>
      <c r="U498" s="241">
        <f t="shared" ca="1" si="1128"/>
        <v>-7.1669108854866494E-5</v>
      </c>
      <c r="V498" s="240">
        <f t="shared" ca="1" si="1129"/>
        <v>1.3861255717765745E-4</v>
      </c>
      <c r="W498" s="240">
        <f t="shared" ca="1" si="1130"/>
        <v>-1.9882002572178904E-4</v>
      </c>
      <c r="X498" s="240">
        <f t="shared" ca="1" si="1131"/>
        <v>2.493656880044719E-4</v>
      </c>
      <c r="Y498" s="240">
        <f t="shared" ca="1" si="1132"/>
        <v>-2.8779324016718491E-4</v>
      </c>
      <c r="Z498" s="240">
        <f t="shared" ca="1" si="1133"/>
        <v>3.1223526687915057E-4</v>
      </c>
      <c r="AA498" s="240">
        <f t="shared" ca="1" si="1134"/>
        <v>-3.2150398976708779E-4</v>
      </c>
      <c r="AB498" s="240">
        <f t="shared" ca="1" si="1135"/>
        <v>3.151489883841142E-4</v>
      </c>
      <c r="AC498" s="240">
        <f t="shared" ca="1" si="1136"/>
        <v>-2.9347908872464788E-4</v>
      </c>
      <c r="AD498" s="240">
        <f t="shared" ca="1" si="1137"/>
        <v>2.5754735559669657E-4</v>
      </c>
      <c r="AE498" s="240">
        <f t="shared" ca="1" si="1138"/>
        <v>-2.0909991815832666E-4</v>
      </c>
      <c r="AF498" s="240">
        <f t="shared" ca="1" si="1139"/>
        <v>1.5049111547922622E-4</v>
      </c>
      <c r="AG498" s="240">
        <f t="shared" ca="1" si="1140"/>
        <v>-8.4569085691583857E-5</v>
      </c>
      <c r="AH498" s="240">
        <f t="shared" ca="1" si="1141"/>
        <v>1.4537358610147721E-5</v>
      </c>
      <c r="AI498" s="240">
        <f t="shared" ca="1" si="1142"/>
        <v>5.6200822169469303E-5</v>
      </c>
      <c r="AJ498" s="240">
        <f t="shared" ca="1" si="1143"/>
        <v>-1.2420788241148328E-4</v>
      </c>
      <c r="AK498" s="240">
        <f t="shared" ca="1" si="1144"/>
        <v>1.8617896870344944E-4</v>
      </c>
      <c r="AL498" s="240">
        <f t="shared" ca="1" si="1145"/>
        <v>-2.3910255025318114E-4</v>
      </c>
      <c r="AM498" s="240">
        <f t="shared" ca="1" si="1146"/>
        <v>2.8040676645589704E-4</v>
      </c>
      <c r="AN498" s="240">
        <f t="shared" ca="1" si="1147"/>
        <v>-3.0808440836328907E-4</v>
      </c>
      <c r="AO498" s="240">
        <f t="shared" ca="1" si="1148"/>
        <v>3.2079046048754517E-4</v>
      </c>
      <c r="AP498" s="240">
        <f t="shared" ca="1" si="1149"/>
        <v>-3.179074628241877E-4</v>
      </c>
      <c r="AQ498" s="240">
        <f t="shared" ca="1" si="1150"/>
        <v>2.9957551677786188E-4</v>
      </c>
      <c r="AR498" s="240">
        <f t="shared" ca="1" si="1151"/>
        <v>-2.6668547683091889E-4</v>
      </c>
      <c r="AS498" s="240">
        <f t="shared" ca="1" si="1152"/>
        <v>2.2083565881067798E-4</v>
      </c>
      <c r="AT498" s="240">
        <f t="shared" ca="1" si="1153"/>
        <v>-1.6425416854915929E-4</v>
      </c>
      <c r="AU498" s="240">
        <f t="shared" ca="1" si="1154"/>
        <v>9.9690625431557797E-5</v>
      </c>
      <c r="AV498" s="240">
        <f t="shared" ca="1" si="1155"/>
        <v>-3.0282542607736783E-5</v>
      </c>
      <c r="AW498" s="240">
        <f t="shared" ca="1" si="1156"/>
        <v>-4.0597142780855232E-5</v>
      </c>
      <c r="AX498" s="240">
        <f t="shared" ca="1" si="1157"/>
        <v>1.0950397997725426E-4</v>
      </c>
      <c r="AY498" s="240">
        <f t="shared" ca="1" si="1158"/>
        <v>-1.7308939024215158E-4</v>
      </c>
      <c r="AZ498" s="240">
        <f t="shared" ca="1" si="1159"/>
        <v>2.2826339351542067E-4</v>
      </c>
      <c r="BA498" s="240">
        <f t="shared" ca="1" si="1160"/>
        <v>-2.7234476828348619E-4</v>
      </c>
      <c r="BB498" s="240">
        <f t="shared" ca="1" si="1161"/>
        <v>3.0319134752267342E-4</v>
      </c>
      <c r="BC498" s="240">
        <f t="shared" ca="1" si="1162"/>
        <v>-3.1930411889076249E-4</v>
      </c>
      <c r="BD498" s="240">
        <f t="shared" ca="1" si="1163"/>
        <v>3.1990007034091183E-4</v>
      </c>
      <c r="BE498" s="240">
        <f t="shared" ca="1" si="1164"/>
        <v>-3.0495024117144334E-4</v>
      </c>
      <c r="BF498" s="240">
        <f t="shared" ca="1" si="1165"/>
        <v>2.7518112939256892E-4</v>
      </c>
      <c r="BG498" s="240">
        <f t="shared" ca="1" si="1166"/>
        <v>-2.3203938701803179E-4</v>
      </c>
      <c r="BH498" s="240">
        <f t="shared" ca="1" si="1167"/>
        <v>1.7762151894008742E-4</v>
      </c>
      <c r="BI498" s="240">
        <f t="shared" ca="1" si="1168"/>
        <v>-1.1457200172301259E-4</v>
      </c>
      <c r="BJ498" s="240">
        <f t="shared" ca="1" si="1169"/>
        <v>4.5954773307746343E-5</v>
      </c>
      <c r="BK498" s="240">
        <f t="shared" ca="1" si="1170"/>
        <v>2.489566131939236E-5</v>
      </c>
      <c r="BL498" s="240">
        <f t="shared" ca="1" si="1171"/>
        <v>-9.4536272863844235E-5</v>
      </c>
      <c r="BM498" s="240">
        <f t="shared" ca="1" si="1172"/>
        <v>1.5958282427892042E-4</v>
      </c>
      <c r="BN498" s="240">
        <f t="shared" ca="1" si="1173"/>
        <v>-2.1687433026916966E-4</v>
      </c>
      <c r="BO498" s="240">
        <f t="shared" ca="1" si="1174"/>
        <v>2.6362666770969601E-4</v>
      </c>
      <c r="BP498" s="240">
        <f t="shared" ca="1" si="1175"/>
        <v>-2.9756787216945015E-4</v>
      </c>
      <c r="BQ498" s="240">
        <f t="shared" ca="1" si="1176"/>
        <v>3.1704854570383434E-4</v>
      </c>
      <c r="BR498" s="240">
        <f t="shared" ca="1" si="1177"/>
        <v>-3.2112201056824801E-4</v>
      </c>
      <c r="BS498" s="240">
        <f t="shared" ca="1" si="1178"/>
        <v>3.0959031372355478E-4</v>
      </c>
      <c r="BT498" s="240">
        <f t="shared" ca="1" si="1179"/>
        <v>-2.8301384651048967E-4</v>
      </c>
      <c r="BU498" s="240">
        <f t="shared" ca="1" si="1180"/>
        <v>2.4268411201780932E-4</v>
      </c>
      <c r="BV498" s="240">
        <f t="shared" ca="1" si="1181"/>
        <v>-1.9056096353408134E-4</v>
      </c>
      <c r="BW498" s="240">
        <f t="shared" ca="1" si="1182"/>
        <v>1.291773640269859E-4</v>
      </c>
      <c r="BX498" s="240">
        <f t="shared" ca="1" si="1183"/>
        <v>-6.1516294933703801E-5</v>
      </c>
      <c r="BY498" s="240">
        <f t="shared" ca="1" si="1184"/>
        <v>-9.1342040291995506E-6</v>
      </c>
      <c r="BZ498" s="240">
        <f t="shared" ca="1" si="1185"/>
        <v>7.9340819588696833E-5</v>
      </c>
      <c r="CA498" s="240">
        <f t="shared" ca="1" si="1186"/>
        <v>-1.4569180931419686E-4</v>
      </c>
      <c r="CB498" s="240">
        <f t="shared" ca="1" si="1187"/>
        <v>2.0496279776535247E-4</v>
      </c>
      <c r="CC498" s="240">
        <f t="shared" ca="1" si="1188"/>
        <v>-2.5427346740242439E-4</v>
      </c>
      <c r="CD498" s="240">
        <f t="shared" ca="1" si="1189"/>
        <v>2.9122752974830341E-4</v>
      </c>
      <c r="CE498" s="240">
        <f t="shared" ca="1" si="1190"/>
        <v>-3.1402917480013298E-4</v>
      </c>
      <c r="CF498" s="240">
        <f t="shared" ca="1" si="1191"/>
        <v>3.2157033974515922E-4</v>
      </c>
      <c r="CG498" s="240">
        <f t="shared" ca="1" si="1192"/>
        <v>-3.1348455609299744E-4</v>
      </c>
      <c r="CH498" s="240">
        <f t="shared" ca="1" si="1193"/>
        <v>2.901647584830854E-4</v>
      </c>
      <c r="CI498" s="240">
        <f t="shared" ca="1" si="1194"/>
        <v>-2.527441897351183E-4</v>
      </c>
      <c r="CJ498" s="240">
        <f t="shared" ca="1" si="1195"/>
        <v>2.0304133007574554E-4</v>
      </c>
      <c r="CK498" s="240">
        <f t="shared" ca="1" si="1196"/>
        <v>-1.4347152674641745E-4</v>
      </c>
      <c r="CL498" s="240">
        <f t="shared" ca="1" si="1197"/>
        <v>7.6929618416957002E-5</v>
      </c>
      <c r="CM498" s="240">
        <f t="shared" ca="1" si="1198"/>
        <v>-6.6492583585522646E-6</v>
      </c>
      <c r="CN498" s="240">
        <f t="shared" ca="1" si="1199"/>
        <v>-6.3954227329742952E-5</v>
      </c>
      <c r="CO498" s="240">
        <f t="shared" ca="1" si="1200"/>
        <v>1.314498100197318E-4</v>
      </c>
      <c r="CP498" s="240">
        <f t="shared" ca="1" si="1201"/>
        <v>-1.9255749192909785E-4</v>
      </c>
      <c r="CQ498" s="240">
        <f t="shared" ca="1" si="1202"/>
        <v>2.4430770004044914E-4</v>
      </c>
      <c r="CR498" s="240">
        <f t="shared" ca="1" si="1203"/>
        <v>-2.8418559469947424E-4</v>
      </c>
      <c r="CS498" s="240">
        <f t="shared" ca="1" si="1204"/>
        <v>3.102532801086287E-4</v>
      </c>
      <c r="CT498" s="240">
        <f t="shared" ca="1" si="1205"/>
        <v>-3.2124397780738918E-4</v>
      </c>
      <c r="CU498" s="240">
        <f t="shared" ca="1" si="1206"/>
        <v>3.1662358670880961E-4</v>
      </c>
      <c r="CV498" s="240">
        <f t="shared" ca="1" si="1207"/>
        <v>-2.9661663813705647E-4</v>
      </c>
      <c r="CW498" s="240">
        <f t="shared" ca="1" si="1208"/>
        <v>2.6219538456158441E-4</v>
      </c>
      <c r="CX498" s="240">
        <f t="shared" ca="1" si="1209"/>
        <v>-2.1503255226895142E-4</v>
      </c>
      <c r="CY498" s="240">
        <f t="shared" ca="1" si="1210"/>
        <v>1.5742005399128737E-4</v>
      </c>
      <c r="CZ498" s="240">
        <f t="shared" ca="1" si="1211"/>
        <v>-9.2157611711222764E-5</v>
      </c>
      <c r="DA498" s="240">
        <f t="shared" ca="1" si="1212"/>
        <v>2.2416702100502967E-5</v>
      </c>
      <c r="DB498" s="240">
        <f t="shared" ca="1" si="1213"/>
        <v>4.841356373540513E-5</v>
      </c>
      <c r="DC498" s="240">
        <f t="shared" ca="1" si="1214"/>
        <v>-1.1689113661930233E-4</v>
      </c>
      <c r="DD498" s="240">
        <f t="shared" ca="1" si="1215"/>
        <v>1.7968829822873417E-4</v>
      </c>
      <c r="DE498" s="240">
        <f t="shared" ca="1" si="1216"/>
        <v>-2.337533740302612E-4</v>
      </c>
      <c r="DF498" s="240">
        <f t="shared" ca="1" si="1217"/>
        <v>2.7645903166129127E-4</v>
      </c>
      <c r="DG498" s="240">
        <f t="shared" ca="1" si="1218"/>
        <v>-3.0572995809036982E-4</v>
      </c>
      <c r="DH498" s="240">
        <f t="shared" ca="1" si="1219"/>
        <v>3.2014371098943118E-4</v>
      </c>
      <c r="DI498" s="240">
        <f t="shared" ca="1" si="1220"/>
        <v>-3.1899984337128642E-4</v>
      </c>
      <c r="DJ498" s="240">
        <f t="shared" ca="1" si="1221"/>
        <v>3.0235394232921346E-4</v>
      </c>
      <c r="DK498" s="240">
        <f t="shared" ca="1" si="1222"/>
        <v>-2.7101492774102775E-4</v>
      </c>
      <c r="DL498" s="240">
        <f t="shared" ca="1" si="1223"/>
        <v>2.2650574220911375E-4</v>
      </c>
      <c r="DM498" s="240">
        <f t="shared" ca="1" si="1224"/>
        <v>-1.7098934253774001E-4</v>
      </c>
      <c r="DN498" s="240">
        <f t="shared" ca="1" si="1225"/>
        <v>1.0716358924680528E-4</v>
      </c>
      <c r="DO498" s="240">
        <f t="shared" ca="1" si="1226"/>
        <v>-3.8130142043640565E-5</v>
      </c>
      <c r="DP498" s="240">
        <f t="shared" ca="1" si="1227"/>
        <v>-3.2756267625519432E-5</v>
      </c>
      <c r="DQ498" s="240">
        <f t="shared" ca="1" si="1228"/>
        <v>1.0205086223228565E-4</v>
      </c>
      <c r="DR498" s="240">
        <f t="shared" ca="1" si="1229"/>
        <v>-1.6638621967911664E-4</v>
      </c>
      <c r="DS498" s="240">
        <f t="shared" ca="1" si="1230"/>
        <v>2.2263591566764449E-4</v>
      </c>
      <c r="DT498" s="240">
        <f t="shared" ca="1" si="1231"/>
        <v>-2.6806645460089427E-4</v>
      </c>
      <c r="DU498" s="240">
        <f t="shared" ca="1" si="1232"/>
        <v>3.0047010582428396E-4</v>
      </c>
      <c r="DV498" s="240">
        <f t="shared" ca="1" si="1233"/>
        <v>-3.1827218993042423E-4</v>
      </c>
      <c r="DW498" s="240">
        <f t="shared" ca="1" si="1234"/>
        <v>3.2060760146999782E-4</v>
      </c>
      <c r="DX498" s="240">
        <f t="shared" ca="1" si="1235"/>
        <v>-3.0736284939121572E-4</v>
      </c>
      <c r="DY498" s="240">
        <f t="shared" ca="1" si="1236"/>
        <v>2.7918157222144892E-4</v>
      </c>
      <c r="DZ498" s="240">
        <f t="shared" ca="1" si="1237"/>
        <v>-2.3743325997672166E-4</v>
      </c>
      <c r="EA498" s="240">
        <f t="shared" ca="1" si="1238"/>
        <v>1.8414670278112127E-4</v>
      </c>
      <c r="EB498" s="240">
        <f t="shared" ca="1" si="1239"/>
        <v>-1.2191140030948766E-4</v>
      </c>
      <c r="EC498" s="240">
        <f t="shared" ca="1" si="1240"/>
        <v>5.3751723134788955E-5</v>
      </c>
      <c r="ED498" s="240">
        <f t="shared" ca="1" si="1241"/>
        <v>1.7020058797795517E-5</v>
      </c>
      <c r="EE498" s="240">
        <f t="shared" ca="1" si="1242"/>
        <v>-8.6964738379568916E-5</v>
      </c>
      <c r="EF498" s="240">
        <f t="shared" ca="1" si="1243"/>
        <v>1.5268330215256493E-4</v>
      </c>
      <c r="EG498" s="240">
        <f t="shared" ca="1" si="1244"/>
        <v>-2.1098210788359458E-4</v>
      </c>
      <c r="EH498" s="240">
        <f t="shared" ca="1" si="1245"/>
        <v>2.590280819715055E-4</v>
      </c>
      <c r="EI498" s="240">
        <f t="shared" ca="1" si="1246"/>
        <v>-2.9448639475520118E-4</v>
      </c>
      <c r="EJ498" s="240">
        <f t="shared" ca="1" si="1247"/>
        <v>3.1563392328852105E-4</v>
      </c>
      <c r="EK498" s="240">
        <f t="shared" ca="1" si="1248"/>
        <v>-3.2144298777485748E-4</v>
      </c>
      <c r="EL498" s="240">
        <f t="shared" ca="1" si="1249"/>
        <v>3.11631292427234E-4</v>
      </c>
      <c r="EM498" s="240">
        <f t="shared" ca="1" si="1250"/>
        <v>-2.866756438409619E-4</v>
      </c>
      <c r="EN498" s="240">
        <f t="shared" ca="1" si="1251"/>
        <v>2.4778878022436052E-4</v>
      </c>
      <c r="EO498" s="240">
        <f t="shared" ca="1" si="1252"/>
        <v>-1.9686043748814172E-4</v>
      </c>
      <c r="EP498" s="240">
        <f t="shared" ca="1" si="1253"/>
        <v>1.3636551613064666E-4</v>
      </c>
      <c r="EQ498" s="240">
        <f t="shared" ca="1" si="1254"/>
        <v>-6.9243811616792749E-5</v>
      </c>
      <c r="ER498" s="240">
        <f t="shared" ca="1" si="1255"/>
        <v>-1.2428471576465903E-6</v>
      </c>
      <c r="ES498" s="240">
        <f t="shared" ca="1" si="1256"/>
        <v>7.1669108854866806E-5</v>
      </c>
      <c r="ET498" s="240">
        <f t="shared" ca="1" si="1257"/>
        <v>-1.3861255717764951E-4</v>
      </c>
      <c r="EU498" s="240">
        <f t="shared" ca="1" si="1258"/>
        <v>1.9882002572178928E-4</v>
      </c>
      <c r="EV498" s="240">
        <f t="shared" ca="1" si="1259"/>
        <v>-2.4936568800447786E-4</v>
      </c>
      <c r="EW498" s="240">
        <f t="shared" ca="1" si="1260"/>
        <v>2.8779324016718399E-4</v>
      </c>
      <c r="EX498" s="240">
        <f t="shared" ca="1" si="1261"/>
        <v>-3.122352668791529E-4</v>
      </c>
      <c r="EY498" s="240">
        <f t="shared" ca="1" si="1262"/>
        <v>3.2150398976708768E-4</v>
      </c>
      <c r="EZ498" s="240">
        <f t="shared" ca="1" si="1263"/>
        <v>-3.1514898838411323E-4</v>
      </c>
      <c r="FA498" s="240">
        <f t="shared" ca="1" si="1264"/>
        <v>2.9347908872464967E-4</v>
      </c>
      <c r="FB498" s="240">
        <f t="shared" ca="1" si="1265"/>
        <v>-2.5754735559669364E-4</v>
      </c>
      <c r="FC498" s="240">
        <f t="shared" ca="1" si="1266"/>
        <v>2.09099918158316E-4</v>
      </c>
      <c r="FD498" s="240">
        <f t="shared" ca="1" si="1267"/>
        <v>-1.5049111547922191E-4</v>
      </c>
      <c r="FE498" s="240">
        <f t="shared" ca="1" si="1268"/>
        <v>8.4569085691587963E-5</v>
      </c>
      <c r="FF498" s="240">
        <f t="shared" ca="1" si="1269"/>
        <v>-1.4537358610165661E-5</v>
      </c>
      <c r="FG498" s="240">
        <f t="shared" ca="1" si="1270"/>
        <v>-5.6200822169478614E-5</v>
      </c>
      <c r="FH498" s="240">
        <f t="shared" ca="1" si="1271"/>
        <v>1.2420788241148355E-4</v>
      </c>
      <c r="FI498" s="240">
        <f t="shared" ca="1" si="1272"/>
        <v>-1.8617896870344223E-4</v>
      </c>
      <c r="FJ498" s="240">
        <f t="shared" ca="1" si="1273"/>
        <v>2.3910255025316914E-4</v>
      </c>
      <c r="FK498" s="240">
        <f t="shared" ca="1" si="1274"/>
        <v>-2.804067664559017E-4</v>
      </c>
      <c r="FL498" s="240">
        <f t="shared" ca="1" si="1275"/>
        <v>3.0808440836328917E-4</v>
      </c>
      <c r="FM498" s="240">
        <f t="shared" ca="1" si="1276"/>
        <v>-3.2079046048754458E-4</v>
      </c>
      <c r="FN498" s="240">
        <f t="shared" ca="1" si="1277"/>
        <v>3.1790746282418488E-4</v>
      </c>
      <c r="FO498" s="240">
        <f t="shared" ca="1" si="1278"/>
        <v>-2.9957551677786009E-4</v>
      </c>
      <c r="FP498" s="240">
        <f t="shared" ca="1" si="1279"/>
        <v>2.6668547683092122E-4</v>
      </c>
      <c r="FQ498" s="240">
        <f t="shared" ca="1" si="1280"/>
        <v>-2.208356588106844E-4</v>
      </c>
      <c r="FR498" s="240">
        <f t="shared" ca="1" si="1281"/>
        <v>1.6425416854914327E-4</v>
      </c>
      <c r="FS498" s="240">
        <f t="shared" ca="1" si="1282"/>
        <v>-9.9690625431557499E-5</v>
      </c>
      <c r="FT498" s="240">
        <f t="shared" ca="1" si="1283"/>
        <v>3.0282542607745572E-5</v>
      </c>
      <c r="FU498" s="240">
        <f t="shared" ca="1" si="1284"/>
        <v>4.059714278083741E-5</v>
      </c>
      <c r="FV498" s="240">
        <f t="shared" ca="1" si="1285"/>
        <v>-1.0950397997726314E-4</v>
      </c>
      <c r="FW498" s="240">
        <f t="shared" ca="1" si="1286"/>
        <v>1.7308939024215182E-4</v>
      </c>
      <c r="FX498" s="240">
        <f t="shared" ca="1" si="1287"/>
        <v>-2.2826339351541443E-4</v>
      </c>
      <c r="FY498" s="240">
        <f t="shared" ca="1" si="1288"/>
        <v>2.723447682834766E-4</v>
      </c>
      <c r="FZ498" s="240">
        <f t="shared" ca="1" si="1289"/>
        <v>-3.0319134752267656E-4</v>
      </c>
      <c r="GA498" s="240">
        <f t="shared" ca="1" si="1290"/>
        <v>3.1930411889076249E-4</v>
      </c>
      <c r="GB498" s="240">
        <f t="shared" ca="1" si="1291"/>
        <v>-3.1990007034091275E-4</v>
      </c>
      <c r="GC498" s="240">
        <f t="shared" ca="1" si="1292"/>
        <v>3.0495024117143749E-4</v>
      </c>
      <c r="GD498" s="240">
        <f t="shared" ca="1" si="1293"/>
        <v>-2.7518112939256404E-4</v>
      </c>
      <c r="GE498" s="240">
        <f t="shared" ca="1" si="1294"/>
        <v>2.3203938701803155E-4</v>
      </c>
      <c r="GF498" s="240">
        <f t="shared" ca="1" si="1295"/>
        <v>-1.7762151894009477E-4</v>
      </c>
      <c r="GG498" s="240">
        <f t="shared" ca="1" si="1296"/>
        <v>1.1457200172299523E-4</v>
      </c>
      <c r="GH498" s="240">
        <f t="shared" ca="1" si="1297"/>
        <v>-4.5954773307746045E-5</v>
      </c>
      <c r="GI498" s="240">
        <f t="shared" ca="1" si="1298"/>
        <v>-2.4895661319383557E-5</v>
      </c>
      <c r="GJ498" s="240">
        <f t="shared" ca="1" si="1299"/>
        <v>9.4536272863827051E-5</v>
      </c>
      <c r="GK498" s="240">
        <f t="shared" ca="1" si="1300"/>
        <v>-1.5958282427892863E-4</v>
      </c>
      <c r="GL498" s="240">
        <f t="shared" ca="1" si="1301"/>
        <v>2.1687433026916988E-4</v>
      </c>
      <c r="GM498" s="240">
        <f t="shared" ca="1" si="1302"/>
        <v>-2.6362666770969096E-4</v>
      </c>
      <c r="GN498" s="240">
        <f t="shared" ca="1" si="1303"/>
        <v>2.9756787216944327E-4</v>
      </c>
      <c r="GO498" s="240">
        <f t="shared" ca="1" si="1304"/>
        <v>-3.1704854570383596E-4</v>
      </c>
      <c r="GP498" s="240">
        <f t="shared" ca="1" si="1305"/>
        <v>3.2112201056824801E-4</v>
      </c>
      <c r="GQ498" s="240">
        <f t="shared" ca="1" si="1306"/>
        <v>-3.0959031372355716E-4</v>
      </c>
      <c r="GR498" s="240">
        <f t="shared" ca="1" si="1307"/>
        <v>2.8301384651048083E-4</v>
      </c>
      <c r="GS498" s="240">
        <f t="shared" ca="1" si="1308"/>
        <v>-2.4268411201780311E-4</v>
      </c>
      <c r="GT498" s="240">
        <f t="shared" ca="1" si="1309"/>
        <v>1.9056096353408107E-4</v>
      </c>
      <c r="GU498" s="240">
        <f t="shared" ca="1" si="1310"/>
        <v>-1.2917736402699397E-4</v>
      </c>
      <c r="GV498" s="240">
        <f t="shared" ca="1" si="1311"/>
        <v>6.1516294933685545E-5</v>
      </c>
      <c r="GW498" s="240">
        <f t="shared" ca="1" si="1312"/>
        <v>9.1342040292090018E-6</v>
      </c>
      <c r="GX498" s="240">
        <f t="shared" ca="1" si="1313"/>
        <v>-7.9340819588697131E-5</v>
      </c>
      <c r="GY498" s="240">
        <f t="shared" ca="1" si="1314"/>
        <v>1.4569180931418087E-4</v>
      </c>
      <c r="GZ498" s="240">
        <f t="shared" ca="1" si="1315"/>
        <v>-2.0496279776535976E-4</v>
      </c>
      <c r="HA498" s="240">
        <f t="shared" ca="1" si="1316"/>
        <v>2.5427346740242461E-4</v>
      </c>
      <c r="HB498" s="240">
        <f t="shared" ca="1" si="1317"/>
        <v>-2.9122752974829967E-4</v>
      </c>
      <c r="HC498" s="240">
        <f t="shared" ca="1" si="1318"/>
        <v>3.1402917480012908E-4</v>
      </c>
      <c r="HD498" s="240">
        <f t="shared" ca="1" si="1319"/>
        <v>-3.2157033974515912E-4</v>
      </c>
      <c r="HE498" s="240">
        <f t="shared" ca="1" si="1320"/>
        <v>3.1348455609299738E-4</v>
      </c>
      <c r="HF498" s="240">
        <f t="shared" ca="1" si="1321"/>
        <v>-2.9016475848308529E-4</v>
      </c>
      <c r="HG498" s="240">
        <f t="shared" ca="1" si="1322"/>
        <v>2.5274418973510681E-4</v>
      </c>
      <c r="HH498" s="240">
        <f t="shared" ca="1" si="1323"/>
        <v>-2.0304133007574532E-4</v>
      </c>
      <c r="HI498" s="240">
        <f t="shared" ca="1" si="1324"/>
        <v>1.4347152674641712E-4</v>
      </c>
      <c r="HJ498" s="240">
        <f t="shared" ca="1" si="1325"/>
        <v>-7.692961841697443E-5</v>
      </c>
      <c r="HK498" s="240">
        <f t="shared" ca="1" si="1326"/>
        <v>6.6492583585336773E-6</v>
      </c>
      <c r="HL498" s="240">
        <f t="shared" ca="1" si="1327"/>
        <v>6.3954227329743264E-5</v>
      </c>
      <c r="HM498" s="240">
        <f t="shared" ca="1" si="1328"/>
        <v>-1.3144981001973207E-4</v>
      </c>
      <c r="HN498" s="240">
        <f t="shared" ca="1" si="1329"/>
        <v>1.9255749192908348E-4</v>
      </c>
      <c r="HO498" s="240">
        <f t="shared" ca="1" si="1330"/>
        <v>-2.4430770004046123E-4</v>
      </c>
      <c r="HP498" s="240">
        <f t="shared" ca="1" si="1331"/>
        <v>2.841855946994744E-4</v>
      </c>
      <c r="HQ498" s="240">
        <f t="shared" ca="1" si="1332"/>
        <v>-3.1025328010862876E-4</v>
      </c>
      <c r="HR498" s="240">
        <f t="shared" ca="1" si="1333"/>
        <v>3.2124397780738836E-4</v>
      </c>
      <c r="HS498" s="240">
        <f t="shared" ca="1" si="1334"/>
        <v>-3.1662358670880636E-4</v>
      </c>
      <c r="HT498" s="240">
        <f t="shared" ca="1" si="1335"/>
        <v>2.9661663813705636E-4</v>
      </c>
      <c r="HU498" s="240">
        <f t="shared" ca="1" si="1336"/>
        <v>-2.6219538456158424E-4</v>
      </c>
      <c r="HV498" s="240">
        <f t="shared" ca="1" si="1337"/>
        <v>2.1503255226893762E-4</v>
      </c>
      <c r="HW498" s="240">
        <f t="shared" ca="1" si="1338"/>
        <v>-1.574200539912871E-4</v>
      </c>
      <c r="HX498" s="240">
        <f t="shared" ca="1" si="1339"/>
        <v>9.2157611711222439E-5</v>
      </c>
      <c r="HY498" s="240">
        <f t="shared" ca="1" si="1340"/>
        <v>-2.241670210052089E-5</v>
      </c>
      <c r="HZ498" s="240">
        <f t="shared" ca="1" si="1341"/>
        <v>-4.8413563735423508E-5</v>
      </c>
      <c r="IA498" s="240">
        <f t="shared" ca="1" si="1342"/>
        <v>1.1689113661930261E-4</v>
      </c>
      <c r="IB498" s="240">
        <f t="shared" ca="1" si="1343"/>
        <v>-1.7968829822873446E-4</v>
      </c>
      <c r="IC498" s="240">
        <f t="shared" ca="1" si="1344"/>
        <v>2.3375337403024889E-4</v>
      </c>
      <c r="ID498" s="240">
        <f t="shared" ca="1" si="1345"/>
        <v>-2.764590316613007E-4</v>
      </c>
      <c r="IE498" s="240">
        <f t="shared" ca="1" si="1346"/>
        <v>-2.6517564082588284E-4</v>
      </c>
      <c r="IF498" s="240">
        <f t="shared" ca="1" si="1347"/>
        <v>-3.2014371098943128E-4</v>
      </c>
      <c r="IG498" s="240">
        <f t="shared" ca="1" si="1348"/>
        <v>3.1899984337128864E-4</v>
      </c>
      <c r="IH498" s="240">
        <f t="shared" ca="1" si="1349"/>
        <v>-3.0235394232920712E-4</v>
      </c>
      <c r="II498" s="240">
        <f t="shared" ca="1" si="1350"/>
        <v>2.7101492774102764E-4</v>
      </c>
      <c r="IJ498" s="240">
        <f t="shared" ca="1" si="1351"/>
        <v>-2.2650574220911353E-4</v>
      </c>
      <c r="IK498" s="240">
        <f t="shared" ca="1" si="1352"/>
        <v>1.7098934253775524E-4</v>
      </c>
      <c r="IL498" s="240">
        <f t="shared" ca="1" si="1353"/>
        <v>-1.0716358924680494E-4</v>
      </c>
      <c r="IM498" s="240">
        <f t="shared" ca="1" si="1354"/>
        <v>3.8130142043640253E-5</v>
      </c>
      <c r="IN498" s="240">
        <f t="shared" ca="1" si="1355"/>
        <v>3.2756267625501563E-5</v>
      </c>
      <c r="IO498" s="240">
        <f t="shared" ca="1" si="1356"/>
        <v>-1.0205086223230328E-4</v>
      </c>
      <c r="IP498" s="240">
        <f t="shared" ca="1" si="1357"/>
        <v>1.6638621967911689E-4</v>
      </c>
      <c r="IQ498" s="240">
        <f t="shared" ca="1" si="1358"/>
        <v>-2.2263591566764471E-4</v>
      </c>
      <c r="IR498" s="240">
        <f t="shared" ca="1" si="1359"/>
        <v>2.6806645460088435E-4</v>
      </c>
      <c r="IS498" s="240">
        <f t="shared" ca="1" si="1360"/>
        <v>-3.0047010582429063E-4</v>
      </c>
      <c r="IT498" s="240">
        <f t="shared" ca="1" si="1361"/>
        <v>3.1827218993042428E-4</v>
      </c>
      <c r="IU498" s="240">
        <f t="shared" ca="1" si="1362"/>
        <v>-3.2060760146999776E-4</v>
      </c>
      <c r="IV498" s="240">
        <f t="shared" ca="1" si="1363"/>
        <v>3.0736284939122103E-4</v>
      </c>
      <c r="IW498" s="240">
        <f t="shared" ca="1" si="1364"/>
        <v>-2.791815722214397E-4</v>
      </c>
      <c r="IX498" s="240">
        <f t="shared" ca="1" si="1365"/>
        <v>2.3743325997672141E-4</v>
      </c>
      <c r="IY498" s="240">
        <f t="shared" ca="1" si="1366"/>
        <v>-1.84146702781121E-4</v>
      </c>
      <c r="IZ498" s="240">
        <f t="shared" ca="1" si="1367"/>
        <v>1.2191140030950425E-4</v>
      </c>
      <c r="JA498" s="240">
        <f t="shared" ca="1" si="1368"/>
        <v>-5.3751723134770618E-5</v>
      </c>
      <c r="JB498" s="240">
        <f t="shared" ca="1" si="1369"/>
        <v>-1.7020058797795832E-5</v>
      </c>
    </row>
    <row r="499" spans="2:262">
      <c r="B499" s="248">
        <v>138</v>
      </c>
      <c r="C499" s="247">
        <f t="shared" si="1370"/>
        <v>2.695312500000002E-3</v>
      </c>
      <c r="D499" s="244">
        <f t="shared" ca="1" si="1113"/>
        <v>79.76321654944644</v>
      </c>
      <c r="E499" s="243">
        <f ca="1">EN361</f>
        <v>-0.23678345055355599</v>
      </c>
      <c r="F499" s="242">
        <v>138</v>
      </c>
      <c r="G499" s="238">
        <f t="shared" si="1114"/>
        <v>0</v>
      </c>
      <c r="H499" s="238">
        <f t="shared" si="1115"/>
        <v>0</v>
      </c>
      <c r="I499" s="238">
        <f t="shared" si="1116"/>
        <v>0</v>
      </c>
      <c r="J499" s="238">
        <f t="shared" si="1117"/>
        <v>0</v>
      </c>
      <c r="K499" s="238">
        <f t="shared" si="1118"/>
        <v>0</v>
      </c>
      <c r="L499" s="238">
        <f t="shared" si="1119"/>
        <v>0</v>
      </c>
      <c r="M499" s="238">
        <f t="shared" si="1120"/>
        <v>0</v>
      </c>
      <c r="N499" s="238">
        <f t="shared" si="1121"/>
        <v>0</v>
      </c>
      <c r="O499" s="238">
        <f t="shared" si="1122"/>
        <v>0</v>
      </c>
      <c r="P499" s="238">
        <f t="shared" si="1123"/>
        <v>0</v>
      </c>
      <c r="Q499" s="238">
        <f t="shared" si="1124"/>
        <v>0</v>
      </c>
      <c r="R499" s="238">
        <f t="shared" si="1125"/>
        <v>0</v>
      </c>
      <c r="S499" s="238">
        <f t="shared" si="1126"/>
        <v>0</v>
      </c>
      <c r="T499" s="238">
        <f t="shared" si="1127"/>
        <v>0</v>
      </c>
      <c r="U499" s="239">
        <f t="shared" si="1128"/>
        <v>0</v>
      </c>
      <c r="V499" s="238">
        <f t="shared" si="1129"/>
        <v>0</v>
      </c>
      <c r="W499" s="238">
        <f t="shared" si="1130"/>
        <v>0</v>
      </c>
      <c r="X499" s="238">
        <f t="shared" si="1131"/>
        <v>0</v>
      </c>
      <c r="Y499" s="238">
        <f t="shared" si="1132"/>
        <v>0</v>
      </c>
      <c r="Z499" s="238">
        <f t="shared" si="1133"/>
        <v>0</v>
      </c>
      <c r="AA499" s="238">
        <f t="shared" si="1134"/>
        <v>0</v>
      </c>
      <c r="AB499" s="238">
        <f t="shared" si="1135"/>
        <v>0</v>
      </c>
      <c r="AC499" s="238">
        <f t="shared" si="1136"/>
        <v>0</v>
      </c>
      <c r="AD499" s="238">
        <f t="shared" si="1137"/>
        <v>0</v>
      </c>
      <c r="AE499" s="238">
        <f t="shared" si="1138"/>
        <v>0</v>
      </c>
      <c r="AF499" s="238">
        <f t="shared" si="1139"/>
        <v>0</v>
      </c>
      <c r="AG499" s="238">
        <f t="shared" si="1140"/>
        <v>0</v>
      </c>
      <c r="AH499" s="238">
        <f t="shared" si="1141"/>
        <v>0</v>
      </c>
      <c r="AI499" s="238">
        <f t="shared" si="1142"/>
        <v>0</v>
      </c>
      <c r="AJ499" s="238">
        <f t="shared" si="1143"/>
        <v>0</v>
      </c>
      <c r="AK499" s="238">
        <f t="shared" si="1144"/>
        <v>0</v>
      </c>
      <c r="AL499" s="238">
        <f t="shared" si="1145"/>
        <v>0</v>
      </c>
      <c r="AM499" s="238">
        <f t="shared" si="1146"/>
        <v>0</v>
      </c>
      <c r="AN499" s="238">
        <f t="shared" si="1147"/>
        <v>0</v>
      </c>
      <c r="AO499" s="238">
        <f t="shared" si="1148"/>
        <v>0</v>
      </c>
      <c r="AP499" s="238">
        <f t="shared" si="1149"/>
        <v>0</v>
      </c>
      <c r="AQ499" s="238">
        <f t="shared" si="1150"/>
        <v>0</v>
      </c>
      <c r="AR499" s="238">
        <f t="shared" si="1151"/>
        <v>0</v>
      </c>
      <c r="AS499" s="238">
        <f t="shared" si="1152"/>
        <v>0</v>
      </c>
      <c r="AT499" s="238">
        <f t="shared" si="1153"/>
        <v>0</v>
      </c>
      <c r="AU499" s="238">
        <f t="shared" si="1154"/>
        <v>0</v>
      </c>
      <c r="AV499" s="238">
        <f t="shared" si="1155"/>
        <v>0</v>
      </c>
      <c r="AW499" s="238">
        <f t="shared" si="1156"/>
        <v>0</v>
      </c>
      <c r="AX499" s="238">
        <f t="shared" si="1157"/>
        <v>0</v>
      </c>
      <c r="AY499" s="238">
        <f t="shared" si="1158"/>
        <v>0</v>
      </c>
      <c r="AZ499" s="238">
        <f t="shared" si="1159"/>
        <v>0</v>
      </c>
      <c r="BA499" s="238">
        <f t="shared" si="1160"/>
        <v>0</v>
      </c>
      <c r="BB499" s="238">
        <f t="shared" si="1161"/>
        <v>0</v>
      </c>
      <c r="BC499" s="238">
        <f t="shared" si="1162"/>
        <v>0</v>
      </c>
      <c r="BD499" s="238">
        <f t="shared" si="1163"/>
        <v>0</v>
      </c>
      <c r="BE499" s="238">
        <f t="shared" si="1164"/>
        <v>0</v>
      </c>
      <c r="BF499" s="238">
        <f t="shared" si="1165"/>
        <v>0</v>
      </c>
      <c r="BG499" s="238">
        <f t="shared" si="1166"/>
        <v>0</v>
      </c>
      <c r="BH499" s="238">
        <f t="shared" si="1167"/>
        <v>0</v>
      </c>
      <c r="BI499" s="238">
        <f t="shared" si="1168"/>
        <v>0</v>
      </c>
      <c r="BJ499" s="238">
        <f t="shared" si="1169"/>
        <v>0</v>
      </c>
      <c r="BK499" s="238">
        <f t="shared" si="1170"/>
        <v>0</v>
      </c>
      <c r="BL499" s="238">
        <f t="shared" si="1171"/>
        <v>0</v>
      </c>
      <c r="BM499" s="238">
        <f t="shared" si="1172"/>
        <v>0</v>
      </c>
      <c r="BN499" s="238">
        <f t="shared" si="1173"/>
        <v>0</v>
      </c>
      <c r="BO499" s="238">
        <f t="shared" si="1174"/>
        <v>0</v>
      </c>
      <c r="BP499" s="238">
        <f t="shared" si="1175"/>
        <v>0</v>
      </c>
      <c r="BQ499" s="238">
        <f t="shared" si="1176"/>
        <v>0</v>
      </c>
      <c r="BR499" s="238">
        <f t="shared" si="1177"/>
        <v>0</v>
      </c>
      <c r="BS499" s="238">
        <f t="shared" si="1178"/>
        <v>0</v>
      </c>
      <c r="BT499" s="238">
        <f t="shared" si="1179"/>
        <v>0</v>
      </c>
      <c r="BU499" s="238">
        <f t="shared" si="1180"/>
        <v>0</v>
      </c>
      <c r="BV499" s="238">
        <f t="shared" si="1181"/>
        <v>0</v>
      </c>
      <c r="BW499" s="238">
        <f t="shared" si="1182"/>
        <v>0</v>
      </c>
      <c r="BX499" s="238">
        <f t="shared" si="1183"/>
        <v>0</v>
      </c>
      <c r="BY499" s="238">
        <f t="shared" si="1184"/>
        <v>0</v>
      </c>
      <c r="BZ499" s="238">
        <f t="shared" si="1185"/>
        <v>0</v>
      </c>
      <c r="CA499" s="238">
        <f t="shared" si="1186"/>
        <v>0</v>
      </c>
      <c r="CB499" s="238">
        <f t="shared" si="1187"/>
        <v>0</v>
      </c>
      <c r="CC499" s="238">
        <f t="shared" si="1188"/>
        <v>0</v>
      </c>
      <c r="CD499" s="238">
        <f t="shared" si="1189"/>
        <v>0</v>
      </c>
      <c r="CE499" s="238">
        <f t="shared" si="1190"/>
        <v>0</v>
      </c>
      <c r="CF499" s="238">
        <f t="shared" si="1191"/>
        <v>0</v>
      </c>
      <c r="CG499" s="238">
        <f t="shared" si="1192"/>
        <v>0</v>
      </c>
      <c r="CH499" s="238">
        <f t="shared" si="1193"/>
        <v>0</v>
      </c>
      <c r="CI499" s="238">
        <f t="shared" si="1194"/>
        <v>0</v>
      </c>
      <c r="CJ499" s="238">
        <f t="shared" si="1195"/>
        <v>0</v>
      </c>
      <c r="CK499" s="238">
        <f t="shared" si="1196"/>
        <v>0</v>
      </c>
      <c r="CL499" s="238">
        <f t="shared" si="1197"/>
        <v>0</v>
      </c>
      <c r="CM499" s="238">
        <f t="shared" si="1198"/>
        <v>0</v>
      </c>
      <c r="CN499" s="238">
        <f t="shared" si="1199"/>
        <v>0</v>
      </c>
      <c r="CO499" s="238">
        <f t="shared" si="1200"/>
        <v>0</v>
      </c>
      <c r="CP499" s="238">
        <f t="shared" si="1201"/>
        <v>0</v>
      </c>
      <c r="CQ499" s="238">
        <f t="shared" si="1202"/>
        <v>0</v>
      </c>
      <c r="CR499" s="238">
        <f t="shared" si="1203"/>
        <v>0</v>
      </c>
      <c r="CS499" s="238">
        <f t="shared" si="1204"/>
        <v>0</v>
      </c>
      <c r="CT499" s="238">
        <f t="shared" si="1205"/>
        <v>0</v>
      </c>
      <c r="CU499" s="238">
        <f t="shared" si="1206"/>
        <v>0</v>
      </c>
      <c r="CV499" s="238">
        <f t="shared" si="1207"/>
        <v>0</v>
      </c>
      <c r="CW499" s="238">
        <f t="shared" si="1208"/>
        <v>0</v>
      </c>
      <c r="CX499" s="238">
        <f t="shared" si="1209"/>
        <v>0</v>
      </c>
      <c r="CY499" s="238">
        <f t="shared" si="1210"/>
        <v>0</v>
      </c>
      <c r="CZ499" s="238">
        <f t="shared" si="1211"/>
        <v>0</v>
      </c>
      <c r="DA499" s="238">
        <f t="shared" si="1212"/>
        <v>0</v>
      </c>
      <c r="DB499" s="238">
        <f t="shared" si="1213"/>
        <v>0</v>
      </c>
      <c r="DC499" s="238">
        <f t="shared" si="1214"/>
        <v>0</v>
      </c>
      <c r="DD499" s="238">
        <f t="shared" si="1215"/>
        <v>0</v>
      </c>
      <c r="DE499" s="238">
        <f t="shared" si="1216"/>
        <v>0</v>
      </c>
      <c r="DF499" s="238">
        <f t="shared" si="1217"/>
        <v>0</v>
      </c>
      <c r="DG499" s="238">
        <f t="shared" si="1218"/>
        <v>0</v>
      </c>
      <c r="DH499" s="238">
        <f t="shared" si="1219"/>
        <v>0</v>
      </c>
      <c r="DI499" s="238">
        <f t="shared" si="1220"/>
        <v>0</v>
      </c>
      <c r="DJ499" s="238">
        <f t="shared" si="1221"/>
        <v>0</v>
      </c>
      <c r="DK499" s="238">
        <f t="shared" si="1222"/>
        <v>0</v>
      </c>
      <c r="DL499" s="238">
        <f t="shared" si="1223"/>
        <v>0</v>
      </c>
      <c r="DM499" s="238">
        <f t="shared" si="1224"/>
        <v>0</v>
      </c>
      <c r="DN499" s="238">
        <f t="shared" si="1225"/>
        <v>0</v>
      </c>
      <c r="DO499" s="238">
        <f t="shared" si="1226"/>
        <v>0</v>
      </c>
      <c r="DP499" s="238">
        <f t="shared" si="1227"/>
        <v>0</v>
      </c>
      <c r="DQ499" s="238">
        <f t="shared" si="1228"/>
        <v>0</v>
      </c>
      <c r="DR499" s="238">
        <f t="shared" si="1229"/>
        <v>0</v>
      </c>
      <c r="DS499" s="238">
        <f t="shared" si="1230"/>
        <v>0</v>
      </c>
      <c r="DT499" s="238">
        <f t="shared" si="1231"/>
        <v>0</v>
      </c>
      <c r="DU499" s="238">
        <f t="shared" si="1232"/>
        <v>0</v>
      </c>
      <c r="DV499" s="238">
        <f t="shared" si="1233"/>
        <v>0</v>
      </c>
      <c r="DW499" s="238">
        <f t="shared" si="1234"/>
        <v>0</v>
      </c>
      <c r="DX499" s="238">
        <f t="shared" si="1235"/>
        <v>0</v>
      </c>
      <c r="DY499" s="238">
        <f t="shared" si="1236"/>
        <v>0</v>
      </c>
      <c r="DZ499" s="238">
        <f t="shared" si="1237"/>
        <v>0</v>
      </c>
      <c r="EA499" s="238">
        <f t="shared" si="1238"/>
        <v>0</v>
      </c>
      <c r="EB499" s="238">
        <f t="shared" si="1239"/>
        <v>0</v>
      </c>
      <c r="EC499" s="238">
        <f t="shared" si="1240"/>
        <v>0</v>
      </c>
      <c r="ED499" s="238">
        <f t="shared" si="1241"/>
        <v>0</v>
      </c>
      <c r="EE499" s="238">
        <f t="shared" si="1242"/>
        <v>0</v>
      </c>
      <c r="EF499" s="238">
        <f t="shared" si="1243"/>
        <v>0</v>
      </c>
      <c r="EG499" s="238">
        <f t="shared" si="1244"/>
        <v>0</v>
      </c>
      <c r="EH499" s="238">
        <f t="shared" si="1245"/>
        <v>0</v>
      </c>
      <c r="EI499" s="238">
        <f t="shared" si="1246"/>
        <v>0</v>
      </c>
      <c r="EJ499" s="238">
        <f t="shared" si="1247"/>
        <v>0</v>
      </c>
      <c r="EK499" s="238">
        <f t="shared" si="1248"/>
        <v>0</v>
      </c>
      <c r="EL499" s="238">
        <f t="shared" si="1249"/>
        <v>0</v>
      </c>
      <c r="EM499" s="238">
        <f t="shared" si="1250"/>
        <v>0</v>
      </c>
      <c r="EN499" s="238">
        <f t="shared" si="1251"/>
        <v>0</v>
      </c>
      <c r="EO499" s="238">
        <f t="shared" si="1252"/>
        <v>0</v>
      </c>
      <c r="EP499" s="238">
        <f t="shared" si="1253"/>
        <v>0</v>
      </c>
      <c r="EQ499" s="238">
        <f t="shared" si="1254"/>
        <v>0</v>
      </c>
      <c r="ER499" s="238">
        <f t="shared" si="1255"/>
        <v>0</v>
      </c>
      <c r="ES499" s="238">
        <f t="shared" si="1256"/>
        <v>0</v>
      </c>
      <c r="ET499" s="238">
        <f t="shared" si="1257"/>
        <v>0</v>
      </c>
      <c r="EU499" s="238">
        <f t="shared" si="1258"/>
        <v>0</v>
      </c>
      <c r="EV499" s="238">
        <f t="shared" si="1259"/>
        <v>0</v>
      </c>
      <c r="EW499" s="238">
        <f t="shared" si="1260"/>
        <v>0</v>
      </c>
      <c r="EX499" s="238">
        <f t="shared" si="1261"/>
        <v>0</v>
      </c>
      <c r="EY499" s="238">
        <f t="shared" si="1262"/>
        <v>0</v>
      </c>
      <c r="EZ499" s="238">
        <f t="shared" si="1263"/>
        <v>0</v>
      </c>
      <c r="FA499" s="238">
        <f t="shared" si="1264"/>
        <v>0</v>
      </c>
      <c r="FB499" s="238">
        <f t="shared" si="1265"/>
        <v>0</v>
      </c>
      <c r="FC499" s="238">
        <f t="shared" si="1266"/>
        <v>0</v>
      </c>
      <c r="FD499" s="238">
        <f t="shared" si="1267"/>
        <v>0</v>
      </c>
      <c r="FE499" s="238">
        <f t="shared" si="1268"/>
        <v>0</v>
      </c>
      <c r="FF499" s="238">
        <f t="shared" si="1269"/>
        <v>0</v>
      </c>
      <c r="FG499" s="238">
        <f t="shared" si="1270"/>
        <v>0</v>
      </c>
      <c r="FH499" s="238">
        <f t="shared" si="1271"/>
        <v>0</v>
      </c>
      <c r="FI499" s="238">
        <f t="shared" si="1272"/>
        <v>0</v>
      </c>
      <c r="FJ499" s="238">
        <f t="shared" si="1273"/>
        <v>0</v>
      </c>
      <c r="FK499" s="238">
        <f t="shared" si="1274"/>
        <v>0</v>
      </c>
      <c r="FL499" s="238">
        <f t="shared" si="1275"/>
        <v>0</v>
      </c>
      <c r="FM499" s="238">
        <f t="shared" si="1276"/>
        <v>0</v>
      </c>
      <c r="FN499" s="238">
        <f t="shared" si="1277"/>
        <v>0</v>
      </c>
      <c r="FO499" s="238">
        <f t="shared" si="1278"/>
        <v>0</v>
      </c>
      <c r="FP499" s="238">
        <f t="shared" si="1279"/>
        <v>0</v>
      </c>
      <c r="FQ499" s="238">
        <f t="shared" si="1280"/>
        <v>0</v>
      </c>
      <c r="FR499" s="238">
        <f t="shared" si="1281"/>
        <v>0</v>
      </c>
      <c r="FS499" s="238">
        <f t="shared" si="1282"/>
        <v>0</v>
      </c>
      <c r="FT499" s="238">
        <f t="shared" si="1283"/>
        <v>0</v>
      </c>
      <c r="FU499" s="238">
        <f t="shared" si="1284"/>
        <v>0</v>
      </c>
      <c r="FV499" s="238">
        <f t="shared" si="1285"/>
        <v>0</v>
      </c>
      <c r="FW499" s="238">
        <f t="shared" si="1286"/>
        <v>0</v>
      </c>
      <c r="FX499" s="238">
        <f t="shared" si="1287"/>
        <v>0</v>
      </c>
      <c r="FY499" s="238">
        <f t="shared" si="1288"/>
        <v>0</v>
      </c>
      <c r="FZ499" s="238">
        <f t="shared" si="1289"/>
        <v>0</v>
      </c>
      <c r="GA499" s="238">
        <f t="shared" si="1290"/>
        <v>0</v>
      </c>
      <c r="GB499" s="238">
        <f t="shared" si="1291"/>
        <v>0</v>
      </c>
      <c r="GC499" s="238">
        <f t="shared" si="1292"/>
        <v>0</v>
      </c>
      <c r="GD499" s="238">
        <f t="shared" si="1293"/>
        <v>0</v>
      </c>
      <c r="GE499" s="238">
        <f t="shared" si="1294"/>
        <v>0</v>
      </c>
      <c r="GF499" s="238">
        <f t="shared" si="1295"/>
        <v>0</v>
      </c>
      <c r="GG499" s="238">
        <f t="shared" si="1296"/>
        <v>0</v>
      </c>
      <c r="GH499" s="238">
        <f t="shared" si="1297"/>
        <v>0</v>
      </c>
      <c r="GI499" s="238">
        <f t="shared" si="1298"/>
        <v>0</v>
      </c>
      <c r="GJ499" s="238">
        <f t="shared" si="1299"/>
        <v>0</v>
      </c>
      <c r="GK499" s="238">
        <f t="shared" si="1300"/>
        <v>0</v>
      </c>
      <c r="GL499" s="238">
        <f t="shared" si="1301"/>
        <v>0</v>
      </c>
      <c r="GM499" s="238">
        <f t="shared" si="1302"/>
        <v>0</v>
      </c>
      <c r="GN499" s="238">
        <f t="shared" si="1303"/>
        <v>0</v>
      </c>
      <c r="GO499" s="238">
        <f t="shared" si="1304"/>
        <v>0</v>
      </c>
      <c r="GP499" s="238">
        <f t="shared" si="1305"/>
        <v>0</v>
      </c>
      <c r="GQ499" s="238">
        <f t="shared" si="1306"/>
        <v>0</v>
      </c>
      <c r="GR499" s="238">
        <f t="shared" si="1307"/>
        <v>0</v>
      </c>
      <c r="GS499" s="238">
        <f t="shared" si="1308"/>
        <v>0</v>
      </c>
      <c r="GT499" s="238">
        <f t="shared" si="1309"/>
        <v>0</v>
      </c>
      <c r="GU499" s="238">
        <f t="shared" si="1310"/>
        <v>0</v>
      </c>
      <c r="GV499" s="238">
        <f t="shared" si="1311"/>
        <v>0</v>
      </c>
      <c r="GW499" s="238">
        <f t="shared" si="1312"/>
        <v>0</v>
      </c>
      <c r="GX499" s="238">
        <f t="shared" si="1313"/>
        <v>0</v>
      </c>
      <c r="GY499" s="238">
        <f t="shared" si="1314"/>
        <v>0</v>
      </c>
      <c r="GZ499" s="238">
        <f t="shared" si="1315"/>
        <v>0</v>
      </c>
      <c r="HA499" s="238">
        <f t="shared" si="1316"/>
        <v>0</v>
      </c>
      <c r="HB499" s="238">
        <f t="shared" si="1317"/>
        <v>0</v>
      </c>
      <c r="HC499" s="238">
        <f t="shared" si="1318"/>
        <v>0</v>
      </c>
      <c r="HD499" s="238">
        <f t="shared" si="1319"/>
        <v>0</v>
      </c>
      <c r="HE499" s="238">
        <f t="shared" si="1320"/>
        <v>0</v>
      </c>
      <c r="HF499" s="238">
        <f t="shared" si="1321"/>
        <v>0</v>
      </c>
      <c r="HG499" s="238">
        <f t="shared" si="1322"/>
        <v>0</v>
      </c>
      <c r="HH499" s="238">
        <f t="shared" si="1323"/>
        <v>0</v>
      </c>
      <c r="HI499" s="238">
        <f t="shared" si="1324"/>
        <v>0</v>
      </c>
      <c r="HJ499" s="238">
        <f t="shared" si="1325"/>
        <v>0</v>
      </c>
      <c r="HK499" s="238">
        <f t="shared" si="1326"/>
        <v>0</v>
      </c>
      <c r="HL499" s="238">
        <f t="shared" si="1327"/>
        <v>0</v>
      </c>
      <c r="HM499" s="238">
        <f t="shared" si="1328"/>
        <v>0</v>
      </c>
      <c r="HN499" s="238">
        <f t="shared" si="1329"/>
        <v>0</v>
      </c>
      <c r="HO499" s="238">
        <f t="shared" si="1330"/>
        <v>0</v>
      </c>
      <c r="HP499" s="238">
        <f t="shared" si="1331"/>
        <v>0</v>
      </c>
      <c r="HQ499" s="238">
        <f t="shared" si="1332"/>
        <v>0</v>
      </c>
      <c r="HR499" s="238">
        <f t="shared" si="1333"/>
        <v>0</v>
      </c>
      <c r="HS499" s="238">
        <f t="shared" si="1334"/>
        <v>0</v>
      </c>
      <c r="HT499" s="238">
        <f t="shared" si="1335"/>
        <v>0</v>
      </c>
      <c r="HU499" s="238">
        <f t="shared" si="1336"/>
        <v>0</v>
      </c>
      <c r="HV499" s="238">
        <f t="shared" si="1337"/>
        <v>0</v>
      </c>
      <c r="HW499" s="238">
        <f t="shared" si="1338"/>
        <v>0</v>
      </c>
      <c r="HX499" s="238">
        <f t="shared" si="1339"/>
        <v>0</v>
      </c>
      <c r="HY499" s="238">
        <f t="shared" si="1340"/>
        <v>0</v>
      </c>
      <c r="HZ499" s="238">
        <f t="shared" si="1341"/>
        <v>0</v>
      </c>
      <c r="IA499" s="238">
        <f t="shared" si="1342"/>
        <v>0</v>
      </c>
      <c r="IB499" s="238">
        <f t="shared" si="1343"/>
        <v>0</v>
      </c>
      <c r="IC499" s="238">
        <f t="shared" si="1344"/>
        <v>0</v>
      </c>
      <c r="ID499" s="238">
        <f t="shared" si="1345"/>
        <v>0</v>
      </c>
      <c r="IE499" s="238">
        <f t="shared" si="1346"/>
        <v>0</v>
      </c>
      <c r="IF499" s="238">
        <f t="shared" si="1347"/>
        <v>0</v>
      </c>
      <c r="IG499" s="238">
        <f t="shared" si="1348"/>
        <v>0</v>
      </c>
      <c r="IH499" s="238">
        <f t="shared" si="1349"/>
        <v>0</v>
      </c>
      <c r="II499" s="238">
        <f t="shared" si="1350"/>
        <v>0</v>
      </c>
      <c r="IJ499" s="238">
        <f t="shared" si="1351"/>
        <v>0</v>
      </c>
      <c r="IK499" s="238">
        <f t="shared" si="1352"/>
        <v>0</v>
      </c>
      <c r="IL499" s="238">
        <f t="shared" si="1353"/>
        <v>0</v>
      </c>
      <c r="IM499" s="238">
        <f t="shared" si="1354"/>
        <v>0</v>
      </c>
      <c r="IN499" s="238">
        <f t="shared" si="1355"/>
        <v>0</v>
      </c>
      <c r="IO499" s="238">
        <f t="shared" si="1356"/>
        <v>0</v>
      </c>
      <c r="IP499" s="238">
        <f t="shared" si="1357"/>
        <v>0</v>
      </c>
      <c r="IQ499" s="238">
        <f t="shared" si="1358"/>
        <v>0</v>
      </c>
      <c r="IR499" s="238">
        <f t="shared" si="1359"/>
        <v>0</v>
      </c>
      <c r="IS499" s="238">
        <f t="shared" si="1360"/>
        <v>0</v>
      </c>
      <c r="IT499" s="238">
        <f t="shared" si="1361"/>
        <v>0</v>
      </c>
      <c r="IU499" s="238">
        <f t="shared" si="1362"/>
        <v>0</v>
      </c>
      <c r="IV499" s="238">
        <f t="shared" si="1363"/>
        <v>0</v>
      </c>
      <c r="IW499" s="238">
        <f t="shared" si="1364"/>
        <v>0</v>
      </c>
      <c r="IX499" s="238">
        <f t="shared" si="1365"/>
        <v>0</v>
      </c>
      <c r="IY499" s="238">
        <f t="shared" si="1366"/>
        <v>0</v>
      </c>
      <c r="IZ499" s="238">
        <f t="shared" si="1367"/>
        <v>0</v>
      </c>
      <c r="JA499" s="238">
        <f t="shared" si="1368"/>
        <v>0</v>
      </c>
      <c r="JB499" s="238">
        <f t="shared" si="1369"/>
        <v>0</v>
      </c>
    </row>
    <row r="500" spans="2:262">
      <c r="B500" s="248">
        <v>139</v>
      </c>
      <c r="C500" s="247">
        <f t="shared" si="1370"/>
        <v>2.714843750000002E-3</v>
      </c>
      <c r="D500" s="244">
        <f t="shared" ca="1" si="1113"/>
        <v>79.766236553045559</v>
      </c>
      <c r="E500" s="243">
        <f ca="1">EO361</f>
        <v>-0.23376344695444617</v>
      </c>
      <c r="F500" s="242">
        <v>139</v>
      </c>
      <c r="G500" s="238">
        <f t="shared" si="1114"/>
        <v>0</v>
      </c>
      <c r="H500" s="238">
        <f t="shared" si="1115"/>
        <v>0</v>
      </c>
      <c r="I500" s="238">
        <f t="shared" si="1116"/>
        <v>0</v>
      </c>
      <c r="J500" s="238">
        <f t="shared" si="1117"/>
        <v>0</v>
      </c>
      <c r="K500" s="238">
        <f t="shared" si="1118"/>
        <v>0</v>
      </c>
      <c r="L500" s="238">
        <f t="shared" si="1119"/>
        <v>0</v>
      </c>
      <c r="M500" s="238">
        <f t="shared" si="1120"/>
        <v>0</v>
      </c>
      <c r="N500" s="238">
        <f t="shared" si="1121"/>
        <v>0</v>
      </c>
      <c r="O500" s="238">
        <f t="shared" si="1122"/>
        <v>0</v>
      </c>
      <c r="P500" s="238">
        <f t="shared" si="1123"/>
        <v>0</v>
      </c>
      <c r="Q500" s="238">
        <f t="shared" si="1124"/>
        <v>0</v>
      </c>
      <c r="R500" s="238">
        <f t="shared" si="1125"/>
        <v>0</v>
      </c>
      <c r="S500" s="238">
        <f t="shared" si="1126"/>
        <v>0</v>
      </c>
      <c r="T500" s="238">
        <f t="shared" si="1127"/>
        <v>0</v>
      </c>
      <c r="U500" s="239">
        <f t="shared" si="1128"/>
        <v>0</v>
      </c>
      <c r="V500" s="238">
        <f t="shared" si="1129"/>
        <v>0</v>
      </c>
      <c r="W500" s="238">
        <f t="shared" si="1130"/>
        <v>0</v>
      </c>
      <c r="X500" s="238">
        <f t="shared" si="1131"/>
        <v>0</v>
      </c>
      <c r="Y500" s="238">
        <f t="shared" si="1132"/>
        <v>0</v>
      </c>
      <c r="Z500" s="238">
        <f t="shared" si="1133"/>
        <v>0</v>
      </c>
      <c r="AA500" s="238">
        <f t="shared" si="1134"/>
        <v>0</v>
      </c>
      <c r="AB500" s="238">
        <f t="shared" si="1135"/>
        <v>0</v>
      </c>
      <c r="AC500" s="238">
        <f t="shared" si="1136"/>
        <v>0</v>
      </c>
      <c r="AD500" s="238">
        <f t="shared" si="1137"/>
        <v>0</v>
      </c>
      <c r="AE500" s="238">
        <f t="shared" si="1138"/>
        <v>0</v>
      </c>
      <c r="AF500" s="238">
        <f t="shared" si="1139"/>
        <v>0</v>
      </c>
      <c r="AG500" s="238">
        <f t="shared" si="1140"/>
        <v>0</v>
      </c>
      <c r="AH500" s="238">
        <f t="shared" si="1141"/>
        <v>0</v>
      </c>
      <c r="AI500" s="238">
        <f t="shared" si="1142"/>
        <v>0</v>
      </c>
      <c r="AJ500" s="238">
        <f t="shared" si="1143"/>
        <v>0</v>
      </c>
      <c r="AK500" s="238">
        <f t="shared" si="1144"/>
        <v>0</v>
      </c>
      <c r="AL500" s="238">
        <f t="shared" si="1145"/>
        <v>0</v>
      </c>
      <c r="AM500" s="238">
        <f t="shared" si="1146"/>
        <v>0</v>
      </c>
      <c r="AN500" s="238">
        <f t="shared" si="1147"/>
        <v>0</v>
      </c>
      <c r="AO500" s="238">
        <f t="shared" si="1148"/>
        <v>0</v>
      </c>
      <c r="AP500" s="238">
        <f t="shared" si="1149"/>
        <v>0</v>
      </c>
      <c r="AQ500" s="238">
        <f t="shared" si="1150"/>
        <v>0</v>
      </c>
      <c r="AR500" s="238">
        <f t="shared" si="1151"/>
        <v>0</v>
      </c>
      <c r="AS500" s="238">
        <f t="shared" si="1152"/>
        <v>0</v>
      </c>
      <c r="AT500" s="238">
        <f t="shared" si="1153"/>
        <v>0</v>
      </c>
      <c r="AU500" s="238">
        <f t="shared" si="1154"/>
        <v>0</v>
      </c>
      <c r="AV500" s="238">
        <f t="shared" si="1155"/>
        <v>0</v>
      </c>
      <c r="AW500" s="238">
        <f t="shared" si="1156"/>
        <v>0</v>
      </c>
      <c r="AX500" s="238">
        <f t="shared" si="1157"/>
        <v>0</v>
      </c>
      <c r="AY500" s="238">
        <f t="shared" si="1158"/>
        <v>0</v>
      </c>
      <c r="AZ500" s="238">
        <f t="shared" si="1159"/>
        <v>0</v>
      </c>
      <c r="BA500" s="238">
        <f t="shared" si="1160"/>
        <v>0</v>
      </c>
      <c r="BB500" s="238">
        <f t="shared" si="1161"/>
        <v>0</v>
      </c>
      <c r="BC500" s="238">
        <f t="shared" si="1162"/>
        <v>0</v>
      </c>
      <c r="BD500" s="238">
        <f t="shared" si="1163"/>
        <v>0</v>
      </c>
      <c r="BE500" s="238">
        <f t="shared" si="1164"/>
        <v>0</v>
      </c>
      <c r="BF500" s="238">
        <f t="shared" si="1165"/>
        <v>0</v>
      </c>
      <c r="BG500" s="238">
        <f t="shared" si="1166"/>
        <v>0</v>
      </c>
      <c r="BH500" s="238">
        <f t="shared" si="1167"/>
        <v>0</v>
      </c>
      <c r="BI500" s="238">
        <f t="shared" si="1168"/>
        <v>0</v>
      </c>
      <c r="BJ500" s="238">
        <f t="shared" si="1169"/>
        <v>0</v>
      </c>
      <c r="BK500" s="238">
        <f t="shared" si="1170"/>
        <v>0</v>
      </c>
      <c r="BL500" s="238">
        <f t="shared" si="1171"/>
        <v>0</v>
      </c>
      <c r="BM500" s="238">
        <f t="shared" si="1172"/>
        <v>0</v>
      </c>
      <c r="BN500" s="238">
        <f t="shared" si="1173"/>
        <v>0</v>
      </c>
      <c r="BO500" s="238">
        <f t="shared" si="1174"/>
        <v>0</v>
      </c>
      <c r="BP500" s="238">
        <f t="shared" si="1175"/>
        <v>0</v>
      </c>
      <c r="BQ500" s="238">
        <f t="shared" si="1176"/>
        <v>0</v>
      </c>
      <c r="BR500" s="238">
        <f t="shared" si="1177"/>
        <v>0</v>
      </c>
      <c r="BS500" s="238">
        <f t="shared" si="1178"/>
        <v>0</v>
      </c>
      <c r="BT500" s="238">
        <f t="shared" si="1179"/>
        <v>0</v>
      </c>
      <c r="BU500" s="238">
        <f t="shared" si="1180"/>
        <v>0</v>
      </c>
      <c r="BV500" s="238">
        <f t="shared" si="1181"/>
        <v>0</v>
      </c>
      <c r="BW500" s="238">
        <f t="shared" si="1182"/>
        <v>0</v>
      </c>
      <c r="BX500" s="238">
        <f t="shared" si="1183"/>
        <v>0</v>
      </c>
      <c r="BY500" s="238">
        <f t="shared" si="1184"/>
        <v>0</v>
      </c>
      <c r="BZ500" s="238">
        <f t="shared" si="1185"/>
        <v>0</v>
      </c>
      <c r="CA500" s="238">
        <f t="shared" si="1186"/>
        <v>0</v>
      </c>
      <c r="CB500" s="238">
        <f t="shared" si="1187"/>
        <v>0</v>
      </c>
      <c r="CC500" s="238">
        <f t="shared" si="1188"/>
        <v>0</v>
      </c>
      <c r="CD500" s="238">
        <f t="shared" si="1189"/>
        <v>0</v>
      </c>
      <c r="CE500" s="238">
        <f t="shared" si="1190"/>
        <v>0</v>
      </c>
      <c r="CF500" s="238">
        <f t="shared" si="1191"/>
        <v>0</v>
      </c>
      <c r="CG500" s="238">
        <f t="shared" si="1192"/>
        <v>0</v>
      </c>
      <c r="CH500" s="238">
        <f t="shared" si="1193"/>
        <v>0</v>
      </c>
      <c r="CI500" s="238">
        <f t="shared" si="1194"/>
        <v>0</v>
      </c>
      <c r="CJ500" s="238">
        <f t="shared" si="1195"/>
        <v>0</v>
      </c>
      <c r="CK500" s="238">
        <f t="shared" si="1196"/>
        <v>0</v>
      </c>
      <c r="CL500" s="238">
        <f t="shared" si="1197"/>
        <v>0</v>
      </c>
      <c r="CM500" s="238">
        <f t="shared" si="1198"/>
        <v>0</v>
      </c>
      <c r="CN500" s="238">
        <f t="shared" si="1199"/>
        <v>0</v>
      </c>
      <c r="CO500" s="238">
        <f t="shared" si="1200"/>
        <v>0</v>
      </c>
      <c r="CP500" s="238">
        <f t="shared" si="1201"/>
        <v>0</v>
      </c>
      <c r="CQ500" s="238">
        <f t="shared" si="1202"/>
        <v>0</v>
      </c>
      <c r="CR500" s="238">
        <f t="shared" si="1203"/>
        <v>0</v>
      </c>
      <c r="CS500" s="238">
        <f t="shared" si="1204"/>
        <v>0</v>
      </c>
      <c r="CT500" s="238">
        <f t="shared" si="1205"/>
        <v>0</v>
      </c>
      <c r="CU500" s="238">
        <f t="shared" si="1206"/>
        <v>0</v>
      </c>
      <c r="CV500" s="238">
        <f t="shared" si="1207"/>
        <v>0</v>
      </c>
      <c r="CW500" s="238">
        <f t="shared" si="1208"/>
        <v>0</v>
      </c>
      <c r="CX500" s="238">
        <f t="shared" si="1209"/>
        <v>0</v>
      </c>
      <c r="CY500" s="238">
        <f t="shared" si="1210"/>
        <v>0</v>
      </c>
      <c r="CZ500" s="238">
        <f t="shared" si="1211"/>
        <v>0</v>
      </c>
      <c r="DA500" s="238">
        <f t="shared" si="1212"/>
        <v>0</v>
      </c>
      <c r="DB500" s="238">
        <f t="shared" si="1213"/>
        <v>0</v>
      </c>
      <c r="DC500" s="238">
        <f t="shared" si="1214"/>
        <v>0</v>
      </c>
      <c r="DD500" s="238">
        <f t="shared" si="1215"/>
        <v>0</v>
      </c>
      <c r="DE500" s="238">
        <f t="shared" si="1216"/>
        <v>0</v>
      </c>
      <c r="DF500" s="238">
        <f t="shared" si="1217"/>
        <v>0</v>
      </c>
      <c r="DG500" s="238">
        <f t="shared" si="1218"/>
        <v>0</v>
      </c>
      <c r="DH500" s="238">
        <f t="shared" si="1219"/>
        <v>0</v>
      </c>
      <c r="DI500" s="238">
        <f t="shared" si="1220"/>
        <v>0</v>
      </c>
      <c r="DJ500" s="238">
        <f t="shared" si="1221"/>
        <v>0</v>
      </c>
      <c r="DK500" s="238">
        <f t="shared" si="1222"/>
        <v>0</v>
      </c>
      <c r="DL500" s="238">
        <f t="shared" si="1223"/>
        <v>0</v>
      </c>
      <c r="DM500" s="238">
        <f t="shared" si="1224"/>
        <v>0</v>
      </c>
      <c r="DN500" s="238">
        <f t="shared" si="1225"/>
        <v>0</v>
      </c>
      <c r="DO500" s="238">
        <f t="shared" si="1226"/>
        <v>0</v>
      </c>
      <c r="DP500" s="238">
        <f t="shared" si="1227"/>
        <v>0</v>
      </c>
      <c r="DQ500" s="238">
        <f t="shared" si="1228"/>
        <v>0</v>
      </c>
      <c r="DR500" s="238">
        <f t="shared" si="1229"/>
        <v>0</v>
      </c>
      <c r="DS500" s="238">
        <f t="shared" si="1230"/>
        <v>0</v>
      </c>
      <c r="DT500" s="238">
        <f t="shared" si="1231"/>
        <v>0</v>
      </c>
      <c r="DU500" s="238">
        <f t="shared" si="1232"/>
        <v>0</v>
      </c>
      <c r="DV500" s="238">
        <f t="shared" si="1233"/>
        <v>0</v>
      </c>
      <c r="DW500" s="238">
        <f t="shared" si="1234"/>
        <v>0</v>
      </c>
      <c r="DX500" s="238">
        <f t="shared" si="1235"/>
        <v>0</v>
      </c>
      <c r="DY500" s="238">
        <f t="shared" si="1236"/>
        <v>0</v>
      </c>
      <c r="DZ500" s="238">
        <f t="shared" si="1237"/>
        <v>0</v>
      </c>
      <c r="EA500" s="238">
        <f t="shared" si="1238"/>
        <v>0</v>
      </c>
      <c r="EB500" s="238">
        <f t="shared" si="1239"/>
        <v>0</v>
      </c>
      <c r="EC500" s="238">
        <f t="shared" si="1240"/>
        <v>0</v>
      </c>
      <c r="ED500" s="238">
        <f t="shared" si="1241"/>
        <v>0</v>
      </c>
      <c r="EE500" s="238">
        <f t="shared" si="1242"/>
        <v>0</v>
      </c>
      <c r="EF500" s="238">
        <f t="shared" si="1243"/>
        <v>0</v>
      </c>
      <c r="EG500" s="238">
        <f t="shared" si="1244"/>
        <v>0</v>
      </c>
      <c r="EH500" s="238">
        <f t="shared" si="1245"/>
        <v>0</v>
      </c>
      <c r="EI500" s="238">
        <f t="shared" si="1246"/>
        <v>0</v>
      </c>
      <c r="EJ500" s="238">
        <f t="shared" si="1247"/>
        <v>0</v>
      </c>
      <c r="EK500" s="238">
        <f t="shared" si="1248"/>
        <v>0</v>
      </c>
      <c r="EL500" s="238">
        <f t="shared" si="1249"/>
        <v>0</v>
      </c>
      <c r="EM500" s="238">
        <f t="shared" si="1250"/>
        <v>0</v>
      </c>
      <c r="EN500" s="238">
        <f t="shared" si="1251"/>
        <v>0</v>
      </c>
      <c r="EO500" s="238">
        <f t="shared" si="1252"/>
        <v>0</v>
      </c>
      <c r="EP500" s="238">
        <f t="shared" si="1253"/>
        <v>0</v>
      </c>
      <c r="EQ500" s="238">
        <f t="shared" si="1254"/>
        <v>0</v>
      </c>
      <c r="ER500" s="238">
        <f t="shared" si="1255"/>
        <v>0</v>
      </c>
      <c r="ES500" s="238">
        <f t="shared" si="1256"/>
        <v>0</v>
      </c>
      <c r="ET500" s="238">
        <f t="shared" si="1257"/>
        <v>0</v>
      </c>
      <c r="EU500" s="238">
        <f t="shared" si="1258"/>
        <v>0</v>
      </c>
      <c r="EV500" s="238">
        <f t="shared" si="1259"/>
        <v>0</v>
      </c>
      <c r="EW500" s="238">
        <f t="shared" si="1260"/>
        <v>0</v>
      </c>
      <c r="EX500" s="238">
        <f t="shared" si="1261"/>
        <v>0</v>
      </c>
      <c r="EY500" s="238">
        <f t="shared" si="1262"/>
        <v>0</v>
      </c>
      <c r="EZ500" s="238">
        <f t="shared" si="1263"/>
        <v>0</v>
      </c>
      <c r="FA500" s="238">
        <f t="shared" si="1264"/>
        <v>0</v>
      </c>
      <c r="FB500" s="238">
        <f t="shared" si="1265"/>
        <v>0</v>
      </c>
      <c r="FC500" s="238">
        <f t="shared" si="1266"/>
        <v>0</v>
      </c>
      <c r="FD500" s="238">
        <f t="shared" si="1267"/>
        <v>0</v>
      </c>
      <c r="FE500" s="238">
        <f t="shared" si="1268"/>
        <v>0</v>
      </c>
      <c r="FF500" s="238">
        <f t="shared" si="1269"/>
        <v>0</v>
      </c>
      <c r="FG500" s="238">
        <f t="shared" si="1270"/>
        <v>0</v>
      </c>
      <c r="FH500" s="238">
        <f t="shared" si="1271"/>
        <v>0</v>
      </c>
      <c r="FI500" s="238">
        <f t="shared" si="1272"/>
        <v>0</v>
      </c>
      <c r="FJ500" s="238">
        <f t="shared" si="1273"/>
        <v>0</v>
      </c>
      <c r="FK500" s="238">
        <f t="shared" si="1274"/>
        <v>0</v>
      </c>
      <c r="FL500" s="238">
        <f t="shared" si="1275"/>
        <v>0</v>
      </c>
      <c r="FM500" s="238">
        <f t="shared" si="1276"/>
        <v>0</v>
      </c>
      <c r="FN500" s="238">
        <f t="shared" si="1277"/>
        <v>0</v>
      </c>
      <c r="FO500" s="238">
        <f t="shared" si="1278"/>
        <v>0</v>
      </c>
      <c r="FP500" s="238">
        <f t="shared" si="1279"/>
        <v>0</v>
      </c>
      <c r="FQ500" s="238">
        <f t="shared" si="1280"/>
        <v>0</v>
      </c>
      <c r="FR500" s="238">
        <f t="shared" si="1281"/>
        <v>0</v>
      </c>
      <c r="FS500" s="238">
        <f t="shared" si="1282"/>
        <v>0</v>
      </c>
      <c r="FT500" s="238">
        <f t="shared" si="1283"/>
        <v>0</v>
      </c>
      <c r="FU500" s="238">
        <f t="shared" si="1284"/>
        <v>0</v>
      </c>
      <c r="FV500" s="238">
        <f t="shared" si="1285"/>
        <v>0</v>
      </c>
      <c r="FW500" s="238">
        <f t="shared" si="1286"/>
        <v>0</v>
      </c>
      <c r="FX500" s="238">
        <f t="shared" si="1287"/>
        <v>0</v>
      </c>
      <c r="FY500" s="238">
        <f t="shared" si="1288"/>
        <v>0</v>
      </c>
      <c r="FZ500" s="238">
        <f t="shared" si="1289"/>
        <v>0</v>
      </c>
      <c r="GA500" s="238">
        <f t="shared" si="1290"/>
        <v>0</v>
      </c>
      <c r="GB500" s="238">
        <f t="shared" si="1291"/>
        <v>0</v>
      </c>
      <c r="GC500" s="238">
        <f t="shared" si="1292"/>
        <v>0</v>
      </c>
      <c r="GD500" s="238">
        <f t="shared" si="1293"/>
        <v>0</v>
      </c>
      <c r="GE500" s="238">
        <f t="shared" si="1294"/>
        <v>0</v>
      </c>
      <c r="GF500" s="238">
        <f t="shared" si="1295"/>
        <v>0</v>
      </c>
      <c r="GG500" s="238">
        <f t="shared" si="1296"/>
        <v>0</v>
      </c>
      <c r="GH500" s="238">
        <f t="shared" si="1297"/>
        <v>0</v>
      </c>
      <c r="GI500" s="238">
        <f t="shared" si="1298"/>
        <v>0</v>
      </c>
      <c r="GJ500" s="238">
        <f t="shared" si="1299"/>
        <v>0</v>
      </c>
      <c r="GK500" s="238">
        <f t="shared" si="1300"/>
        <v>0</v>
      </c>
      <c r="GL500" s="238">
        <f t="shared" si="1301"/>
        <v>0</v>
      </c>
      <c r="GM500" s="238">
        <f t="shared" si="1302"/>
        <v>0</v>
      </c>
      <c r="GN500" s="238">
        <f t="shared" si="1303"/>
        <v>0</v>
      </c>
      <c r="GO500" s="238">
        <f t="shared" si="1304"/>
        <v>0</v>
      </c>
      <c r="GP500" s="238">
        <f t="shared" si="1305"/>
        <v>0</v>
      </c>
      <c r="GQ500" s="238">
        <f t="shared" si="1306"/>
        <v>0</v>
      </c>
      <c r="GR500" s="238">
        <f t="shared" si="1307"/>
        <v>0</v>
      </c>
      <c r="GS500" s="238">
        <f t="shared" si="1308"/>
        <v>0</v>
      </c>
      <c r="GT500" s="238">
        <f t="shared" si="1309"/>
        <v>0</v>
      </c>
      <c r="GU500" s="238">
        <f t="shared" si="1310"/>
        <v>0</v>
      </c>
      <c r="GV500" s="238">
        <f t="shared" si="1311"/>
        <v>0</v>
      </c>
      <c r="GW500" s="238">
        <f t="shared" si="1312"/>
        <v>0</v>
      </c>
      <c r="GX500" s="238">
        <f t="shared" si="1313"/>
        <v>0</v>
      </c>
      <c r="GY500" s="238">
        <f t="shared" si="1314"/>
        <v>0</v>
      </c>
      <c r="GZ500" s="238">
        <f t="shared" si="1315"/>
        <v>0</v>
      </c>
      <c r="HA500" s="238">
        <f t="shared" si="1316"/>
        <v>0</v>
      </c>
      <c r="HB500" s="238">
        <f t="shared" si="1317"/>
        <v>0</v>
      </c>
      <c r="HC500" s="238">
        <f t="shared" si="1318"/>
        <v>0</v>
      </c>
      <c r="HD500" s="238">
        <f t="shared" si="1319"/>
        <v>0</v>
      </c>
      <c r="HE500" s="238">
        <f t="shared" si="1320"/>
        <v>0</v>
      </c>
      <c r="HF500" s="238">
        <f t="shared" si="1321"/>
        <v>0</v>
      </c>
      <c r="HG500" s="238">
        <f t="shared" si="1322"/>
        <v>0</v>
      </c>
      <c r="HH500" s="238">
        <f t="shared" si="1323"/>
        <v>0</v>
      </c>
      <c r="HI500" s="238">
        <f t="shared" si="1324"/>
        <v>0</v>
      </c>
      <c r="HJ500" s="238">
        <f t="shared" si="1325"/>
        <v>0</v>
      </c>
      <c r="HK500" s="238">
        <f t="shared" si="1326"/>
        <v>0</v>
      </c>
      <c r="HL500" s="238">
        <f t="shared" si="1327"/>
        <v>0</v>
      </c>
      <c r="HM500" s="238">
        <f t="shared" si="1328"/>
        <v>0</v>
      </c>
      <c r="HN500" s="238">
        <f t="shared" si="1329"/>
        <v>0</v>
      </c>
      <c r="HO500" s="238">
        <f t="shared" si="1330"/>
        <v>0</v>
      </c>
      <c r="HP500" s="238">
        <f t="shared" si="1331"/>
        <v>0</v>
      </c>
      <c r="HQ500" s="238">
        <f t="shared" si="1332"/>
        <v>0</v>
      </c>
      <c r="HR500" s="238">
        <f t="shared" si="1333"/>
        <v>0</v>
      </c>
      <c r="HS500" s="238">
        <f t="shared" si="1334"/>
        <v>0</v>
      </c>
      <c r="HT500" s="238">
        <f t="shared" si="1335"/>
        <v>0</v>
      </c>
      <c r="HU500" s="238">
        <f t="shared" si="1336"/>
        <v>0</v>
      </c>
      <c r="HV500" s="238">
        <f t="shared" si="1337"/>
        <v>0</v>
      </c>
      <c r="HW500" s="238">
        <f t="shared" si="1338"/>
        <v>0</v>
      </c>
      <c r="HX500" s="238">
        <f t="shared" si="1339"/>
        <v>0</v>
      </c>
      <c r="HY500" s="238">
        <f t="shared" si="1340"/>
        <v>0</v>
      </c>
      <c r="HZ500" s="238">
        <f t="shared" si="1341"/>
        <v>0</v>
      </c>
      <c r="IA500" s="238">
        <f t="shared" si="1342"/>
        <v>0</v>
      </c>
      <c r="IB500" s="238">
        <f t="shared" si="1343"/>
        <v>0</v>
      </c>
      <c r="IC500" s="238">
        <f t="shared" si="1344"/>
        <v>0</v>
      </c>
      <c r="ID500" s="238">
        <f t="shared" si="1345"/>
        <v>0</v>
      </c>
      <c r="IE500" s="238">
        <f t="shared" si="1346"/>
        <v>0</v>
      </c>
      <c r="IF500" s="238">
        <f t="shared" si="1347"/>
        <v>0</v>
      </c>
      <c r="IG500" s="238">
        <f t="shared" si="1348"/>
        <v>0</v>
      </c>
      <c r="IH500" s="238">
        <f t="shared" si="1349"/>
        <v>0</v>
      </c>
      <c r="II500" s="238">
        <f t="shared" si="1350"/>
        <v>0</v>
      </c>
      <c r="IJ500" s="238">
        <f t="shared" si="1351"/>
        <v>0</v>
      </c>
      <c r="IK500" s="238">
        <f t="shared" si="1352"/>
        <v>0</v>
      </c>
      <c r="IL500" s="238">
        <f t="shared" si="1353"/>
        <v>0</v>
      </c>
      <c r="IM500" s="238">
        <f t="shared" si="1354"/>
        <v>0</v>
      </c>
      <c r="IN500" s="238">
        <f t="shared" si="1355"/>
        <v>0</v>
      </c>
      <c r="IO500" s="238">
        <f t="shared" si="1356"/>
        <v>0</v>
      </c>
      <c r="IP500" s="238">
        <f t="shared" si="1357"/>
        <v>0</v>
      </c>
      <c r="IQ500" s="238">
        <f t="shared" si="1358"/>
        <v>0</v>
      </c>
      <c r="IR500" s="238">
        <f t="shared" si="1359"/>
        <v>0</v>
      </c>
      <c r="IS500" s="238">
        <f t="shared" si="1360"/>
        <v>0</v>
      </c>
      <c r="IT500" s="238">
        <f t="shared" si="1361"/>
        <v>0</v>
      </c>
      <c r="IU500" s="238">
        <f t="shared" si="1362"/>
        <v>0</v>
      </c>
      <c r="IV500" s="238">
        <f t="shared" si="1363"/>
        <v>0</v>
      </c>
      <c r="IW500" s="238">
        <f t="shared" si="1364"/>
        <v>0</v>
      </c>
      <c r="IX500" s="238">
        <f t="shared" si="1365"/>
        <v>0</v>
      </c>
      <c r="IY500" s="238">
        <f t="shared" si="1366"/>
        <v>0</v>
      </c>
      <c r="IZ500" s="238">
        <f t="shared" si="1367"/>
        <v>0</v>
      </c>
      <c r="JA500" s="238">
        <f t="shared" si="1368"/>
        <v>0</v>
      </c>
      <c r="JB500" s="238">
        <f t="shared" si="1369"/>
        <v>0</v>
      </c>
    </row>
    <row r="501" spans="2:262">
      <c r="B501" s="248">
        <v>140</v>
      </c>
      <c r="C501" s="247">
        <f t="shared" si="1370"/>
        <v>2.734375000000002E-3</v>
      </c>
      <c r="D501" s="244">
        <f t="shared" ca="1" si="1113"/>
        <v>79.767884107227303</v>
      </c>
      <c r="E501" s="243">
        <f ca="1">EP361</f>
        <v>-0.23211589277269296</v>
      </c>
      <c r="F501" s="242">
        <v>140</v>
      </c>
      <c r="G501" s="238">
        <f t="shared" si="1114"/>
        <v>0</v>
      </c>
      <c r="H501" s="238">
        <f t="shared" si="1115"/>
        <v>0</v>
      </c>
      <c r="I501" s="238">
        <f t="shared" si="1116"/>
        <v>0</v>
      </c>
      <c r="J501" s="238">
        <f t="shared" si="1117"/>
        <v>0</v>
      </c>
      <c r="K501" s="238">
        <f t="shared" si="1118"/>
        <v>0</v>
      </c>
      <c r="L501" s="238">
        <f t="shared" si="1119"/>
        <v>0</v>
      </c>
      <c r="M501" s="238">
        <f t="shared" si="1120"/>
        <v>0</v>
      </c>
      <c r="N501" s="238">
        <f t="shared" si="1121"/>
        <v>0</v>
      </c>
      <c r="O501" s="238">
        <f t="shared" si="1122"/>
        <v>0</v>
      </c>
      <c r="P501" s="238">
        <f t="shared" si="1123"/>
        <v>0</v>
      </c>
      <c r="Q501" s="238">
        <f t="shared" si="1124"/>
        <v>0</v>
      </c>
      <c r="R501" s="238">
        <f t="shared" si="1125"/>
        <v>0</v>
      </c>
      <c r="S501" s="238">
        <f t="shared" si="1126"/>
        <v>0</v>
      </c>
      <c r="T501" s="238">
        <f t="shared" si="1127"/>
        <v>0</v>
      </c>
      <c r="U501" s="239">
        <f t="shared" si="1128"/>
        <v>0</v>
      </c>
      <c r="V501" s="238">
        <f t="shared" si="1129"/>
        <v>0</v>
      </c>
      <c r="W501" s="238">
        <f t="shared" si="1130"/>
        <v>0</v>
      </c>
      <c r="X501" s="238">
        <f t="shared" si="1131"/>
        <v>0</v>
      </c>
      <c r="Y501" s="238">
        <f t="shared" si="1132"/>
        <v>0</v>
      </c>
      <c r="Z501" s="238">
        <f t="shared" si="1133"/>
        <v>0</v>
      </c>
      <c r="AA501" s="238">
        <f t="shared" si="1134"/>
        <v>0</v>
      </c>
      <c r="AB501" s="238">
        <f t="shared" si="1135"/>
        <v>0</v>
      </c>
      <c r="AC501" s="238">
        <f t="shared" si="1136"/>
        <v>0</v>
      </c>
      <c r="AD501" s="238">
        <f t="shared" si="1137"/>
        <v>0</v>
      </c>
      <c r="AE501" s="238">
        <f t="shared" si="1138"/>
        <v>0</v>
      </c>
      <c r="AF501" s="238">
        <f t="shared" si="1139"/>
        <v>0</v>
      </c>
      <c r="AG501" s="238">
        <f t="shared" si="1140"/>
        <v>0</v>
      </c>
      <c r="AH501" s="238">
        <f t="shared" si="1141"/>
        <v>0</v>
      </c>
      <c r="AI501" s="238">
        <f t="shared" si="1142"/>
        <v>0</v>
      </c>
      <c r="AJ501" s="238">
        <f t="shared" si="1143"/>
        <v>0</v>
      </c>
      <c r="AK501" s="238">
        <f t="shared" si="1144"/>
        <v>0</v>
      </c>
      <c r="AL501" s="238">
        <f t="shared" si="1145"/>
        <v>0</v>
      </c>
      <c r="AM501" s="238">
        <f t="shared" si="1146"/>
        <v>0</v>
      </c>
      <c r="AN501" s="238">
        <f t="shared" si="1147"/>
        <v>0</v>
      </c>
      <c r="AO501" s="238">
        <f t="shared" si="1148"/>
        <v>0</v>
      </c>
      <c r="AP501" s="238">
        <f t="shared" si="1149"/>
        <v>0</v>
      </c>
      <c r="AQ501" s="238">
        <f t="shared" si="1150"/>
        <v>0</v>
      </c>
      <c r="AR501" s="238">
        <f t="shared" si="1151"/>
        <v>0</v>
      </c>
      <c r="AS501" s="238">
        <f t="shared" si="1152"/>
        <v>0</v>
      </c>
      <c r="AT501" s="238">
        <f t="shared" si="1153"/>
        <v>0</v>
      </c>
      <c r="AU501" s="238">
        <f t="shared" si="1154"/>
        <v>0</v>
      </c>
      <c r="AV501" s="238">
        <f t="shared" si="1155"/>
        <v>0</v>
      </c>
      <c r="AW501" s="238">
        <f t="shared" si="1156"/>
        <v>0</v>
      </c>
      <c r="AX501" s="238">
        <f t="shared" si="1157"/>
        <v>0</v>
      </c>
      <c r="AY501" s="238">
        <f t="shared" si="1158"/>
        <v>0</v>
      </c>
      <c r="AZ501" s="238">
        <f t="shared" si="1159"/>
        <v>0</v>
      </c>
      <c r="BA501" s="238">
        <f t="shared" si="1160"/>
        <v>0</v>
      </c>
      <c r="BB501" s="238">
        <f t="shared" si="1161"/>
        <v>0</v>
      </c>
      <c r="BC501" s="238">
        <f t="shared" si="1162"/>
        <v>0</v>
      </c>
      <c r="BD501" s="238">
        <f t="shared" si="1163"/>
        <v>0</v>
      </c>
      <c r="BE501" s="238">
        <f t="shared" si="1164"/>
        <v>0</v>
      </c>
      <c r="BF501" s="238">
        <f t="shared" si="1165"/>
        <v>0</v>
      </c>
      <c r="BG501" s="238">
        <f t="shared" si="1166"/>
        <v>0</v>
      </c>
      <c r="BH501" s="238">
        <f t="shared" si="1167"/>
        <v>0</v>
      </c>
      <c r="BI501" s="238">
        <f t="shared" si="1168"/>
        <v>0</v>
      </c>
      <c r="BJ501" s="238">
        <f t="shared" si="1169"/>
        <v>0</v>
      </c>
      <c r="BK501" s="238">
        <f t="shared" si="1170"/>
        <v>0</v>
      </c>
      <c r="BL501" s="238">
        <f t="shared" si="1171"/>
        <v>0</v>
      </c>
      <c r="BM501" s="238">
        <f t="shared" si="1172"/>
        <v>0</v>
      </c>
      <c r="BN501" s="238">
        <f t="shared" si="1173"/>
        <v>0</v>
      </c>
      <c r="BO501" s="238">
        <f t="shared" si="1174"/>
        <v>0</v>
      </c>
      <c r="BP501" s="238">
        <f t="shared" si="1175"/>
        <v>0</v>
      </c>
      <c r="BQ501" s="238">
        <f t="shared" si="1176"/>
        <v>0</v>
      </c>
      <c r="BR501" s="238">
        <f t="shared" si="1177"/>
        <v>0</v>
      </c>
      <c r="BS501" s="238">
        <f t="shared" si="1178"/>
        <v>0</v>
      </c>
      <c r="BT501" s="238">
        <f t="shared" si="1179"/>
        <v>0</v>
      </c>
      <c r="BU501" s="238">
        <f t="shared" si="1180"/>
        <v>0</v>
      </c>
      <c r="BV501" s="238">
        <f t="shared" si="1181"/>
        <v>0</v>
      </c>
      <c r="BW501" s="238">
        <f t="shared" si="1182"/>
        <v>0</v>
      </c>
      <c r="BX501" s="238">
        <f t="shared" si="1183"/>
        <v>0</v>
      </c>
      <c r="BY501" s="238">
        <f t="shared" si="1184"/>
        <v>0</v>
      </c>
      <c r="BZ501" s="238">
        <f t="shared" si="1185"/>
        <v>0</v>
      </c>
      <c r="CA501" s="238">
        <f t="shared" si="1186"/>
        <v>0</v>
      </c>
      <c r="CB501" s="238">
        <f t="shared" si="1187"/>
        <v>0</v>
      </c>
      <c r="CC501" s="238">
        <f t="shared" si="1188"/>
        <v>0</v>
      </c>
      <c r="CD501" s="238">
        <f t="shared" si="1189"/>
        <v>0</v>
      </c>
      <c r="CE501" s="238">
        <f t="shared" si="1190"/>
        <v>0</v>
      </c>
      <c r="CF501" s="238">
        <f t="shared" si="1191"/>
        <v>0</v>
      </c>
      <c r="CG501" s="238">
        <f t="shared" si="1192"/>
        <v>0</v>
      </c>
      <c r="CH501" s="238">
        <f t="shared" si="1193"/>
        <v>0</v>
      </c>
      <c r="CI501" s="238">
        <f t="shared" si="1194"/>
        <v>0</v>
      </c>
      <c r="CJ501" s="238">
        <f t="shared" si="1195"/>
        <v>0</v>
      </c>
      <c r="CK501" s="238">
        <f t="shared" si="1196"/>
        <v>0</v>
      </c>
      <c r="CL501" s="238">
        <f t="shared" si="1197"/>
        <v>0</v>
      </c>
      <c r="CM501" s="238">
        <f t="shared" si="1198"/>
        <v>0</v>
      </c>
      <c r="CN501" s="238">
        <f t="shared" si="1199"/>
        <v>0</v>
      </c>
      <c r="CO501" s="238">
        <f t="shared" si="1200"/>
        <v>0</v>
      </c>
      <c r="CP501" s="238">
        <f t="shared" si="1201"/>
        <v>0</v>
      </c>
      <c r="CQ501" s="238">
        <f t="shared" si="1202"/>
        <v>0</v>
      </c>
      <c r="CR501" s="238">
        <f t="shared" si="1203"/>
        <v>0</v>
      </c>
      <c r="CS501" s="238">
        <f t="shared" si="1204"/>
        <v>0</v>
      </c>
      <c r="CT501" s="238">
        <f t="shared" si="1205"/>
        <v>0</v>
      </c>
      <c r="CU501" s="238">
        <f t="shared" si="1206"/>
        <v>0</v>
      </c>
      <c r="CV501" s="238">
        <f t="shared" si="1207"/>
        <v>0</v>
      </c>
      <c r="CW501" s="238">
        <f t="shared" si="1208"/>
        <v>0</v>
      </c>
      <c r="CX501" s="238">
        <f t="shared" si="1209"/>
        <v>0</v>
      </c>
      <c r="CY501" s="238">
        <f t="shared" si="1210"/>
        <v>0</v>
      </c>
      <c r="CZ501" s="238">
        <f t="shared" si="1211"/>
        <v>0</v>
      </c>
      <c r="DA501" s="238">
        <f t="shared" si="1212"/>
        <v>0</v>
      </c>
      <c r="DB501" s="238">
        <f t="shared" si="1213"/>
        <v>0</v>
      </c>
      <c r="DC501" s="238">
        <f t="shared" si="1214"/>
        <v>0</v>
      </c>
      <c r="DD501" s="238">
        <f t="shared" si="1215"/>
        <v>0</v>
      </c>
      <c r="DE501" s="238">
        <f t="shared" si="1216"/>
        <v>0</v>
      </c>
      <c r="DF501" s="238">
        <f t="shared" si="1217"/>
        <v>0</v>
      </c>
      <c r="DG501" s="238">
        <f t="shared" si="1218"/>
        <v>0</v>
      </c>
      <c r="DH501" s="238">
        <f t="shared" si="1219"/>
        <v>0</v>
      </c>
      <c r="DI501" s="238">
        <f t="shared" si="1220"/>
        <v>0</v>
      </c>
      <c r="DJ501" s="238">
        <f t="shared" si="1221"/>
        <v>0</v>
      </c>
      <c r="DK501" s="238">
        <f t="shared" si="1222"/>
        <v>0</v>
      </c>
      <c r="DL501" s="238">
        <f t="shared" si="1223"/>
        <v>0</v>
      </c>
      <c r="DM501" s="238">
        <f t="shared" si="1224"/>
        <v>0</v>
      </c>
      <c r="DN501" s="238">
        <f t="shared" si="1225"/>
        <v>0</v>
      </c>
      <c r="DO501" s="238">
        <f t="shared" si="1226"/>
        <v>0</v>
      </c>
      <c r="DP501" s="238">
        <f t="shared" si="1227"/>
        <v>0</v>
      </c>
      <c r="DQ501" s="238">
        <f t="shared" si="1228"/>
        <v>0</v>
      </c>
      <c r="DR501" s="238">
        <f t="shared" si="1229"/>
        <v>0</v>
      </c>
      <c r="DS501" s="238">
        <f t="shared" si="1230"/>
        <v>0</v>
      </c>
      <c r="DT501" s="238">
        <f t="shared" si="1231"/>
        <v>0</v>
      </c>
      <c r="DU501" s="238">
        <f t="shared" si="1232"/>
        <v>0</v>
      </c>
      <c r="DV501" s="238">
        <f t="shared" si="1233"/>
        <v>0</v>
      </c>
      <c r="DW501" s="238">
        <f t="shared" si="1234"/>
        <v>0</v>
      </c>
      <c r="DX501" s="238">
        <f t="shared" si="1235"/>
        <v>0</v>
      </c>
      <c r="DY501" s="238">
        <f t="shared" si="1236"/>
        <v>0</v>
      </c>
      <c r="DZ501" s="238">
        <f t="shared" si="1237"/>
        <v>0</v>
      </c>
      <c r="EA501" s="238">
        <f t="shared" si="1238"/>
        <v>0</v>
      </c>
      <c r="EB501" s="238">
        <f t="shared" si="1239"/>
        <v>0</v>
      </c>
      <c r="EC501" s="238">
        <f t="shared" si="1240"/>
        <v>0</v>
      </c>
      <c r="ED501" s="238">
        <f t="shared" si="1241"/>
        <v>0</v>
      </c>
      <c r="EE501" s="238">
        <f t="shared" si="1242"/>
        <v>0</v>
      </c>
      <c r="EF501" s="238">
        <f t="shared" si="1243"/>
        <v>0</v>
      </c>
      <c r="EG501" s="238">
        <f t="shared" si="1244"/>
        <v>0</v>
      </c>
      <c r="EH501" s="238">
        <f t="shared" si="1245"/>
        <v>0</v>
      </c>
      <c r="EI501" s="238">
        <f t="shared" si="1246"/>
        <v>0</v>
      </c>
      <c r="EJ501" s="238">
        <f t="shared" si="1247"/>
        <v>0</v>
      </c>
      <c r="EK501" s="238">
        <f t="shared" si="1248"/>
        <v>0</v>
      </c>
      <c r="EL501" s="238">
        <f t="shared" si="1249"/>
        <v>0</v>
      </c>
      <c r="EM501" s="238">
        <f t="shared" si="1250"/>
        <v>0</v>
      </c>
      <c r="EN501" s="238">
        <f t="shared" si="1251"/>
        <v>0</v>
      </c>
      <c r="EO501" s="238">
        <f t="shared" si="1252"/>
        <v>0</v>
      </c>
      <c r="EP501" s="238">
        <f t="shared" si="1253"/>
        <v>0</v>
      </c>
      <c r="EQ501" s="238">
        <f t="shared" si="1254"/>
        <v>0</v>
      </c>
      <c r="ER501" s="238">
        <f t="shared" si="1255"/>
        <v>0</v>
      </c>
      <c r="ES501" s="238">
        <f t="shared" si="1256"/>
        <v>0</v>
      </c>
      <c r="ET501" s="238">
        <f t="shared" si="1257"/>
        <v>0</v>
      </c>
      <c r="EU501" s="238">
        <f t="shared" si="1258"/>
        <v>0</v>
      </c>
      <c r="EV501" s="238">
        <f t="shared" si="1259"/>
        <v>0</v>
      </c>
      <c r="EW501" s="238">
        <f t="shared" si="1260"/>
        <v>0</v>
      </c>
      <c r="EX501" s="238">
        <f t="shared" si="1261"/>
        <v>0</v>
      </c>
      <c r="EY501" s="238">
        <f t="shared" si="1262"/>
        <v>0</v>
      </c>
      <c r="EZ501" s="238">
        <f t="shared" si="1263"/>
        <v>0</v>
      </c>
      <c r="FA501" s="238">
        <f t="shared" si="1264"/>
        <v>0</v>
      </c>
      <c r="FB501" s="238">
        <f t="shared" si="1265"/>
        <v>0</v>
      </c>
      <c r="FC501" s="238">
        <f t="shared" si="1266"/>
        <v>0</v>
      </c>
      <c r="FD501" s="238">
        <f t="shared" si="1267"/>
        <v>0</v>
      </c>
      <c r="FE501" s="238">
        <f t="shared" si="1268"/>
        <v>0</v>
      </c>
      <c r="FF501" s="238">
        <f t="shared" si="1269"/>
        <v>0</v>
      </c>
      <c r="FG501" s="238">
        <f t="shared" si="1270"/>
        <v>0</v>
      </c>
      <c r="FH501" s="238">
        <f t="shared" si="1271"/>
        <v>0</v>
      </c>
      <c r="FI501" s="238">
        <f t="shared" si="1272"/>
        <v>0</v>
      </c>
      <c r="FJ501" s="238">
        <f t="shared" si="1273"/>
        <v>0</v>
      </c>
      <c r="FK501" s="238">
        <f t="shared" si="1274"/>
        <v>0</v>
      </c>
      <c r="FL501" s="238">
        <f t="shared" si="1275"/>
        <v>0</v>
      </c>
      <c r="FM501" s="238">
        <f t="shared" si="1276"/>
        <v>0</v>
      </c>
      <c r="FN501" s="238">
        <f t="shared" si="1277"/>
        <v>0</v>
      </c>
      <c r="FO501" s="238">
        <f t="shared" si="1278"/>
        <v>0</v>
      </c>
      <c r="FP501" s="238">
        <f t="shared" si="1279"/>
        <v>0</v>
      </c>
      <c r="FQ501" s="238">
        <f t="shared" si="1280"/>
        <v>0</v>
      </c>
      <c r="FR501" s="238">
        <f t="shared" si="1281"/>
        <v>0</v>
      </c>
      <c r="FS501" s="238">
        <f t="shared" si="1282"/>
        <v>0</v>
      </c>
      <c r="FT501" s="238">
        <f t="shared" si="1283"/>
        <v>0</v>
      </c>
      <c r="FU501" s="238">
        <f t="shared" si="1284"/>
        <v>0</v>
      </c>
      <c r="FV501" s="238">
        <f t="shared" si="1285"/>
        <v>0</v>
      </c>
      <c r="FW501" s="238">
        <f t="shared" si="1286"/>
        <v>0</v>
      </c>
      <c r="FX501" s="238">
        <f t="shared" si="1287"/>
        <v>0</v>
      </c>
      <c r="FY501" s="238">
        <f t="shared" si="1288"/>
        <v>0</v>
      </c>
      <c r="FZ501" s="238">
        <f t="shared" si="1289"/>
        <v>0</v>
      </c>
      <c r="GA501" s="238">
        <f t="shared" si="1290"/>
        <v>0</v>
      </c>
      <c r="GB501" s="238">
        <f t="shared" si="1291"/>
        <v>0</v>
      </c>
      <c r="GC501" s="238">
        <f t="shared" si="1292"/>
        <v>0</v>
      </c>
      <c r="GD501" s="238">
        <f t="shared" si="1293"/>
        <v>0</v>
      </c>
      <c r="GE501" s="238">
        <f t="shared" si="1294"/>
        <v>0</v>
      </c>
      <c r="GF501" s="238">
        <f t="shared" si="1295"/>
        <v>0</v>
      </c>
      <c r="GG501" s="238">
        <f t="shared" si="1296"/>
        <v>0</v>
      </c>
      <c r="GH501" s="238">
        <f t="shared" si="1297"/>
        <v>0</v>
      </c>
      <c r="GI501" s="238">
        <f t="shared" si="1298"/>
        <v>0</v>
      </c>
      <c r="GJ501" s="238">
        <f t="shared" si="1299"/>
        <v>0</v>
      </c>
      <c r="GK501" s="238">
        <f t="shared" si="1300"/>
        <v>0</v>
      </c>
      <c r="GL501" s="238">
        <f t="shared" si="1301"/>
        <v>0</v>
      </c>
      <c r="GM501" s="238">
        <f t="shared" si="1302"/>
        <v>0</v>
      </c>
      <c r="GN501" s="238">
        <f t="shared" si="1303"/>
        <v>0</v>
      </c>
      <c r="GO501" s="238">
        <f t="shared" si="1304"/>
        <v>0</v>
      </c>
      <c r="GP501" s="238">
        <f t="shared" si="1305"/>
        <v>0</v>
      </c>
      <c r="GQ501" s="238">
        <f t="shared" si="1306"/>
        <v>0</v>
      </c>
      <c r="GR501" s="238">
        <f t="shared" si="1307"/>
        <v>0</v>
      </c>
      <c r="GS501" s="238">
        <f t="shared" si="1308"/>
        <v>0</v>
      </c>
      <c r="GT501" s="238">
        <f t="shared" si="1309"/>
        <v>0</v>
      </c>
      <c r="GU501" s="238">
        <f t="shared" si="1310"/>
        <v>0</v>
      </c>
      <c r="GV501" s="238">
        <f t="shared" si="1311"/>
        <v>0</v>
      </c>
      <c r="GW501" s="238">
        <f t="shared" si="1312"/>
        <v>0</v>
      </c>
      <c r="GX501" s="238">
        <f t="shared" si="1313"/>
        <v>0</v>
      </c>
      <c r="GY501" s="238">
        <f t="shared" si="1314"/>
        <v>0</v>
      </c>
      <c r="GZ501" s="238">
        <f t="shared" si="1315"/>
        <v>0</v>
      </c>
      <c r="HA501" s="238">
        <f t="shared" si="1316"/>
        <v>0</v>
      </c>
      <c r="HB501" s="238">
        <f t="shared" si="1317"/>
        <v>0</v>
      </c>
      <c r="HC501" s="238">
        <f t="shared" si="1318"/>
        <v>0</v>
      </c>
      <c r="HD501" s="238">
        <f t="shared" si="1319"/>
        <v>0</v>
      </c>
      <c r="HE501" s="238">
        <f t="shared" si="1320"/>
        <v>0</v>
      </c>
      <c r="HF501" s="238">
        <f t="shared" si="1321"/>
        <v>0</v>
      </c>
      <c r="HG501" s="238">
        <f t="shared" si="1322"/>
        <v>0</v>
      </c>
      <c r="HH501" s="238">
        <f t="shared" si="1323"/>
        <v>0</v>
      </c>
      <c r="HI501" s="238">
        <f t="shared" si="1324"/>
        <v>0</v>
      </c>
      <c r="HJ501" s="238">
        <f t="shared" si="1325"/>
        <v>0</v>
      </c>
      <c r="HK501" s="238">
        <f t="shared" si="1326"/>
        <v>0</v>
      </c>
      <c r="HL501" s="238">
        <f t="shared" si="1327"/>
        <v>0</v>
      </c>
      <c r="HM501" s="238">
        <f t="shared" si="1328"/>
        <v>0</v>
      </c>
      <c r="HN501" s="238">
        <f t="shared" si="1329"/>
        <v>0</v>
      </c>
      <c r="HO501" s="238">
        <f t="shared" si="1330"/>
        <v>0</v>
      </c>
      <c r="HP501" s="238">
        <f t="shared" si="1331"/>
        <v>0</v>
      </c>
      <c r="HQ501" s="238">
        <f t="shared" si="1332"/>
        <v>0</v>
      </c>
      <c r="HR501" s="238">
        <f t="shared" si="1333"/>
        <v>0</v>
      </c>
      <c r="HS501" s="238">
        <f t="shared" si="1334"/>
        <v>0</v>
      </c>
      <c r="HT501" s="238">
        <f t="shared" si="1335"/>
        <v>0</v>
      </c>
      <c r="HU501" s="238">
        <f t="shared" si="1336"/>
        <v>0</v>
      </c>
      <c r="HV501" s="238">
        <f t="shared" si="1337"/>
        <v>0</v>
      </c>
      <c r="HW501" s="238">
        <f t="shared" si="1338"/>
        <v>0</v>
      </c>
      <c r="HX501" s="238">
        <f t="shared" si="1339"/>
        <v>0</v>
      </c>
      <c r="HY501" s="238">
        <f t="shared" si="1340"/>
        <v>0</v>
      </c>
      <c r="HZ501" s="238">
        <f t="shared" si="1341"/>
        <v>0</v>
      </c>
      <c r="IA501" s="238">
        <f t="shared" si="1342"/>
        <v>0</v>
      </c>
      <c r="IB501" s="238">
        <f t="shared" si="1343"/>
        <v>0</v>
      </c>
      <c r="IC501" s="238">
        <f t="shared" si="1344"/>
        <v>0</v>
      </c>
      <c r="ID501" s="238">
        <f t="shared" si="1345"/>
        <v>0</v>
      </c>
      <c r="IE501" s="238">
        <f t="shared" si="1346"/>
        <v>0</v>
      </c>
      <c r="IF501" s="238">
        <f t="shared" si="1347"/>
        <v>0</v>
      </c>
      <c r="IG501" s="238">
        <f t="shared" si="1348"/>
        <v>0</v>
      </c>
      <c r="IH501" s="238">
        <f t="shared" si="1349"/>
        <v>0</v>
      </c>
      <c r="II501" s="238">
        <f t="shared" si="1350"/>
        <v>0</v>
      </c>
      <c r="IJ501" s="238">
        <f t="shared" si="1351"/>
        <v>0</v>
      </c>
      <c r="IK501" s="238">
        <f t="shared" si="1352"/>
        <v>0</v>
      </c>
      <c r="IL501" s="238">
        <f t="shared" si="1353"/>
        <v>0</v>
      </c>
      <c r="IM501" s="238">
        <f t="shared" si="1354"/>
        <v>0</v>
      </c>
      <c r="IN501" s="238">
        <f t="shared" si="1355"/>
        <v>0</v>
      </c>
      <c r="IO501" s="238">
        <f t="shared" si="1356"/>
        <v>0</v>
      </c>
      <c r="IP501" s="238">
        <f t="shared" si="1357"/>
        <v>0</v>
      </c>
      <c r="IQ501" s="238">
        <f t="shared" si="1358"/>
        <v>0</v>
      </c>
      <c r="IR501" s="238">
        <f t="shared" si="1359"/>
        <v>0</v>
      </c>
      <c r="IS501" s="238">
        <f t="shared" si="1360"/>
        <v>0</v>
      </c>
      <c r="IT501" s="238">
        <f t="shared" si="1361"/>
        <v>0</v>
      </c>
      <c r="IU501" s="238">
        <f t="shared" si="1362"/>
        <v>0</v>
      </c>
      <c r="IV501" s="238">
        <f t="shared" si="1363"/>
        <v>0</v>
      </c>
      <c r="IW501" s="238">
        <f t="shared" si="1364"/>
        <v>0</v>
      </c>
      <c r="IX501" s="238">
        <f t="shared" si="1365"/>
        <v>0</v>
      </c>
      <c r="IY501" s="238">
        <f t="shared" si="1366"/>
        <v>0</v>
      </c>
      <c r="IZ501" s="238">
        <f t="shared" si="1367"/>
        <v>0</v>
      </c>
      <c r="JA501" s="238">
        <f t="shared" si="1368"/>
        <v>0</v>
      </c>
      <c r="JB501" s="238">
        <f t="shared" si="1369"/>
        <v>0</v>
      </c>
    </row>
    <row r="502" spans="2:262">
      <c r="B502" s="248">
        <v>141</v>
      </c>
      <c r="C502" s="247">
        <f t="shared" si="1370"/>
        <v>2.753906250000002E-3</v>
      </c>
      <c r="D502" s="244">
        <f t="shared" ca="1" si="1113"/>
        <v>79.764805099466514</v>
      </c>
      <c r="E502" s="243">
        <f ca="1">EQ361</f>
        <v>-0.23519490053348299</v>
      </c>
      <c r="F502" s="242">
        <v>141</v>
      </c>
      <c r="G502" s="238">
        <f t="shared" si="1114"/>
        <v>0</v>
      </c>
      <c r="H502" s="238">
        <f t="shared" si="1115"/>
        <v>0</v>
      </c>
      <c r="I502" s="238">
        <f t="shared" si="1116"/>
        <v>0</v>
      </c>
      <c r="J502" s="238">
        <f t="shared" si="1117"/>
        <v>0</v>
      </c>
      <c r="K502" s="238">
        <f t="shared" si="1118"/>
        <v>0</v>
      </c>
      <c r="L502" s="238">
        <f t="shared" si="1119"/>
        <v>0</v>
      </c>
      <c r="M502" s="238">
        <f t="shared" si="1120"/>
        <v>0</v>
      </c>
      <c r="N502" s="238">
        <f t="shared" si="1121"/>
        <v>0</v>
      </c>
      <c r="O502" s="238">
        <f t="shared" si="1122"/>
        <v>0</v>
      </c>
      <c r="P502" s="238">
        <f t="shared" si="1123"/>
        <v>0</v>
      </c>
      <c r="Q502" s="238">
        <f t="shared" si="1124"/>
        <v>0</v>
      </c>
      <c r="R502" s="238">
        <f t="shared" si="1125"/>
        <v>0</v>
      </c>
      <c r="S502" s="238">
        <f t="shared" si="1126"/>
        <v>0</v>
      </c>
      <c r="T502" s="238">
        <f t="shared" si="1127"/>
        <v>0</v>
      </c>
      <c r="U502" s="239">
        <f t="shared" si="1128"/>
        <v>0</v>
      </c>
      <c r="V502" s="238">
        <f t="shared" si="1129"/>
        <v>0</v>
      </c>
      <c r="W502" s="238">
        <f t="shared" si="1130"/>
        <v>0</v>
      </c>
      <c r="X502" s="238">
        <f t="shared" si="1131"/>
        <v>0</v>
      </c>
      <c r="Y502" s="238">
        <f t="shared" si="1132"/>
        <v>0</v>
      </c>
      <c r="Z502" s="238">
        <f t="shared" si="1133"/>
        <v>0</v>
      </c>
      <c r="AA502" s="238">
        <f t="shared" si="1134"/>
        <v>0</v>
      </c>
      <c r="AB502" s="238">
        <f t="shared" si="1135"/>
        <v>0</v>
      </c>
      <c r="AC502" s="238">
        <f t="shared" si="1136"/>
        <v>0</v>
      </c>
      <c r="AD502" s="238">
        <f t="shared" si="1137"/>
        <v>0</v>
      </c>
      <c r="AE502" s="238">
        <f t="shared" si="1138"/>
        <v>0</v>
      </c>
      <c r="AF502" s="238">
        <f t="shared" si="1139"/>
        <v>0</v>
      </c>
      <c r="AG502" s="238">
        <f t="shared" si="1140"/>
        <v>0</v>
      </c>
      <c r="AH502" s="238">
        <f t="shared" si="1141"/>
        <v>0</v>
      </c>
      <c r="AI502" s="238">
        <f t="shared" si="1142"/>
        <v>0</v>
      </c>
      <c r="AJ502" s="238">
        <f t="shared" si="1143"/>
        <v>0</v>
      </c>
      <c r="AK502" s="238">
        <f t="shared" si="1144"/>
        <v>0</v>
      </c>
      <c r="AL502" s="238">
        <f t="shared" si="1145"/>
        <v>0</v>
      </c>
      <c r="AM502" s="238">
        <f t="shared" si="1146"/>
        <v>0</v>
      </c>
      <c r="AN502" s="238">
        <f t="shared" si="1147"/>
        <v>0</v>
      </c>
      <c r="AO502" s="238">
        <f t="shared" si="1148"/>
        <v>0</v>
      </c>
      <c r="AP502" s="238">
        <f t="shared" si="1149"/>
        <v>0</v>
      </c>
      <c r="AQ502" s="238">
        <f t="shared" si="1150"/>
        <v>0</v>
      </c>
      <c r="AR502" s="238">
        <f t="shared" si="1151"/>
        <v>0</v>
      </c>
      <c r="AS502" s="238">
        <f t="shared" si="1152"/>
        <v>0</v>
      </c>
      <c r="AT502" s="238">
        <f t="shared" si="1153"/>
        <v>0</v>
      </c>
      <c r="AU502" s="238">
        <f t="shared" si="1154"/>
        <v>0</v>
      </c>
      <c r="AV502" s="238">
        <f t="shared" si="1155"/>
        <v>0</v>
      </c>
      <c r="AW502" s="238">
        <f t="shared" si="1156"/>
        <v>0</v>
      </c>
      <c r="AX502" s="238">
        <f t="shared" si="1157"/>
        <v>0</v>
      </c>
      <c r="AY502" s="238">
        <f t="shared" si="1158"/>
        <v>0</v>
      </c>
      <c r="AZ502" s="238">
        <f t="shared" si="1159"/>
        <v>0</v>
      </c>
      <c r="BA502" s="238">
        <f t="shared" si="1160"/>
        <v>0</v>
      </c>
      <c r="BB502" s="238">
        <f t="shared" si="1161"/>
        <v>0</v>
      </c>
      <c r="BC502" s="238">
        <f t="shared" si="1162"/>
        <v>0</v>
      </c>
      <c r="BD502" s="238">
        <f t="shared" si="1163"/>
        <v>0</v>
      </c>
      <c r="BE502" s="238">
        <f t="shared" si="1164"/>
        <v>0</v>
      </c>
      <c r="BF502" s="238">
        <f t="shared" si="1165"/>
        <v>0</v>
      </c>
      <c r="BG502" s="238">
        <f t="shared" si="1166"/>
        <v>0</v>
      </c>
      <c r="BH502" s="238">
        <f t="shared" si="1167"/>
        <v>0</v>
      </c>
      <c r="BI502" s="238">
        <f t="shared" si="1168"/>
        <v>0</v>
      </c>
      <c r="BJ502" s="238">
        <f t="shared" si="1169"/>
        <v>0</v>
      </c>
      <c r="BK502" s="238">
        <f t="shared" si="1170"/>
        <v>0</v>
      </c>
      <c r="BL502" s="238">
        <f t="shared" si="1171"/>
        <v>0</v>
      </c>
      <c r="BM502" s="238">
        <f t="shared" si="1172"/>
        <v>0</v>
      </c>
      <c r="BN502" s="238">
        <f t="shared" si="1173"/>
        <v>0</v>
      </c>
      <c r="BO502" s="238">
        <f t="shared" si="1174"/>
        <v>0</v>
      </c>
      <c r="BP502" s="238">
        <f t="shared" si="1175"/>
        <v>0</v>
      </c>
      <c r="BQ502" s="238">
        <f t="shared" si="1176"/>
        <v>0</v>
      </c>
      <c r="BR502" s="238">
        <f t="shared" si="1177"/>
        <v>0</v>
      </c>
      <c r="BS502" s="238">
        <f t="shared" si="1178"/>
        <v>0</v>
      </c>
      <c r="BT502" s="238">
        <f t="shared" si="1179"/>
        <v>0</v>
      </c>
      <c r="BU502" s="238">
        <f t="shared" si="1180"/>
        <v>0</v>
      </c>
      <c r="BV502" s="238">
        <f t="shared" si="1181"/>
        <v>0</v>
      </c>
      <c r="BW502" s="238">
        <f t="shared" si="1182"/>
        <v>0</v>
      </c>
      <c r="BX502" s="238">
        <f t="shared" si="1183"/>
        <v>0</v>
      </c>
      <c r="BY502" s="238">
        <f t="shared" si="1184"/>
        <v>0</v>
      </c>
      <c r="BZ502" s="238">
        <f t="shared" si="1185"/>
        <v>0</v>
      </c>
      <c r="CA502" s="238">
        <f t="shared" si="1186"/>
        <v>0</v>
      </c>
      <c r="CB502" s="238">
        <f t="shared" si="1187"/>
        <v>0</v>
      </c>
      <c r="CC502" s="238">
        <f t="shared" si="1188"/>
        <v>0</v>
      </c>
      <c r="CD502" s="238">
        <f t="shared" si="1189"/>
        <v>0</v>
      </c>
      <c r="CE502" s="238">
        <f t="shared" si="1190"/>
        <v>0</v>
      </c>
      <c r="CF502" s="238">
        <f t="shared" si="1191"/>
        <v>0</v>
      </c>
      <c r="CG502" s="238">
        <f t="shared" si="1192"/>
        <v>0</v>
      </c>
      <c r="CH502" s="238">
        <f t="shared" si="1193"/>
        <v>0</v>
      </c>
      <c r="CI502" s="238">
        <f t="shared" si="1194"/>
        <v>0</v>
      </c>
      <c r="CJ502" s="238">
        <f t="shared" si="1195"/>
        <v>0</v>
      </c>
      <c r="CK502" s="238">
        <f t="shared" si="1196"/>
        <v>0</v>
      </c>
      <c r="CL502" s="238">
        <f t="shared" si="1197"/>
        <v>0</v>
      </c>
      <c r="CM502" s="238">
        <f t="shared" si="1198"/>
        <v>0</v>
      </c>
      <c r="CN502" s="238">
        <f t="shared" si="1199"/>
        <v>0</v>
      </c>
      <c r="CO502" s="238">
        <f t="shared" si="1200"/>
        <v>0</v>
      </c>
      <c r="CP502" s="238">
        <f t="shared" si="1201"/>
        <v>0</v>
      </c>
      <c r="CQ502" s="238">
        <f t="shared" si="1202"/>
        <v>0</v>
      </c>
      <c r="CR502" s="238">
        <f t="shared" si="1203"/>
        <v>0</v>
      </c>
      <c r="CS502" s="238">
        <f t="shared" si="1204"/>
        <v>0</v>
      </c>
      <c r="CT502" s="238">
        <f t="shared" si="1205"/>
        <v>0</v>
      </c>
      <c r="CU502" s="238">
        <f t="shared" si="1206"/>
        <v>0</v>
      </c>
      <c r="CV502" s="238">
        <f t="shared" si="1207"/>
        <v>0</v>
      </c>
      <c r="CW502" s="238">
        <f t="shared" si="1208"/>
        <v>0</v>
      </c>
      <c r="CX502" s="238">
        <f t="shared" si="1209"/>
        <v>0</v>
      </c>
      <c r="CY502" s="238">
        <f t="shared" si="1210"/>
        <v>0</v>
      </c>
      <c r="CZ502" s="238">
        <f t="shared" si="1211"/>
        <v>0</v>
      </c>
      <c r="DA502" s="238">
        <f t="shared" si="1212"/>
        <v>0</v>
      </c>
      <c r="DB502" s="238">
        <f t="shared" si="1213"/>
        <v>0</v>
      </c>
      <c r="DC502" s="238">
        <f t="shared" si="1214"/>
        <v>0</v>
      </c>
      <c r="DD502" s="238">
        <f t="shared" si="1215"/>
        <v>0</v>
      </c>
      <c r="DE502" s="238">
        <f t="shared" si="1216"/>
        <v>0</v>
      </c>
      <c r="DF502" s="238">
        <f t="shared" si="1217"/>
        <v>0</v>
      </c>
      <c r="DG502" s="238">
        <f t="shared" si="1218"/>
        <v>0</v>
      </c>
      <c r="DH502" s="238">
        <f t="shared" si="1219"/>
        <v>0</v>
      </c>
      <c r="DI502" s="238">
        <f t="shared" si="1220"/>
        <v>0</v>
      </c>
      <c r="DJ502" s="238">
        <f t="shared" si="1221"/>
        <v>0</v>
      </c>
      <c r="DK502" s="238">
        <f t="shared" si="1222"/>
        <v>0</v>
      </c>
      <c r="DL502" s="238">
        <f t="shared" si="1223"/>
        <v>0</v>
      </c>
      <c r="DM502" s="238">
        <f t="shared" si="1224"/>
        <v>0</v>
      </c>
      <c r="DN502" s="238">
        <f t="shared" si="1225"/>
        <v>0</v>
      </c>
      <c r="DO502" s="238">
        <f t="shared" si="1226"/>
        <v>0</v>
      </c>
      <c r="DP502" s="238">
        <f t="shared" si="1227"/>
        <v>0</v>
      </c>
      <c r="DQ502" s="238">
        <f t="shared" si="1228"/>
        <v>0</v>
      </c>
      <c r="DR502" s="238">
        <f t="shared" si="1229"/>
        <v>0</v>
      </c>
      <c r="DS502" s="238">
        <f t="shared" si="1230"/>
        <v>0</v>
      </c>
      <c r="DT502" s="238">
        <f t="shared" si="1231"/>
        <v>0</v>
      </c>
      <c r="DU502" s="238">
        <f t="shared" si="1232"/>
        <v>0</v>
      </c>
      <c r="DV502" s="238">
        <f t="shared" si="1233"/>
        <v>0</v>
      </c>
      <c r="DW502" s="238">
        <f t="shared" si="1234"/>
        <v>0</v>
      </c>
      <c r="DX502" s="238">
        <f t="shared" si="1235"/>
        <v>0</v>
      </c>
      <c r="DY502" s="238">
        <f t="shared" si="1236"/>
        <v>0</v>
      </c>
      <c r="DZ502" s="238">
        <f t="shared" si="1237"/>
        <v>0</v>
      </c>
      <c r="EA502" s="238">
        <f t="shared" si="1238"/>
        <v>0</v>
      </c>
      <c r="EB502" s="238">
        <f t="shared" si="1239"/>
        <v>0</v>
      </c>
      <c r="EC502" s="238">
        <f t="shared" si="1240"/>
        <v>0</v>
      </c>
      <c r="ED502" s="238">
        <f t="shared" si="1241"/>
        <v>0</v>
      </c>
      <c r="EE502" s="238">
        <f t="shared" si="1242"/>
        <v>0</v>
      </c>
      <c r="EF502" s="238">
        <f t="shared" si="1243"/>
        <v>0</v>
      </c>
      <c r="EG502" s="238">
        <f t="shared" si="1244"/>
        <v>0</v>
      </c>
      <c r="EH502" s="238">
        <f t="shared" si="1245"/>
        <v>0</v>
      </c>
      <c r="EI502" s="238">
        <f t="shared" si="1246"/>
        <v>0</v>
      </c>
      <c r="EJ502" s="238">
        <f t="shared" si="1247"/>
        <v>0</v>
      </c>
      <c r="EK502" s="238">
        <f t="shared" si="1248"/>
        <v>0</v>
      </c>
      <c r="EL502" s="238">
        <f t="shared" si="1249"/>
        <v>0</v>
      </c>
      <c r="EM502" s="238">
        <f t="shared" si="1250"/>
        <v>0</v>
      </c>
      <c r="EN502" s="238">
        <f t="shared" si="1251"/>
        <v>0</v>
      </c>
      <c r="EO502" s="238">
        <f t="shared" si="1252"/>
        <v>0</v>
      </c>
      <c r="EP502" s="238">
        <f t="shared" si="1253"/>
        <v>0</v>
      </c>
      <c r="EQ502" s="238">
        <f t="shared" si="1254"/>
        <v>0</v>
      </c>
      <c r="ER502" s="238">
        <f t="shared" si="1255"/>
        <v>0</v>
      </c>
      <c r="ES502" s="238">
        <f t="shared" si="1256"/>
        <v>0</v>
      </c>
      <c r="ET502" s="238">
        <f t="shared" si="1257"/>
        <v>0</v>
      </c>
      <c r="EU502" s="238">
        <f t="shared" si="1258"/>
        <v>0</v>
      </c>
      <c r="EV502" s="238">
        <f t="shared" si="1259"/>
        <v>0</v>
      </c>
      <c r="EW502" s="238">
        <f t="shared" si="1260"/>
        <v>0</v>
      </c>
      <c r="EX502" s="238">
        <f t="shared" si="1261"/>
        <v>0</v>
      </c>
      <c r="EY502" s="238">
        <f t="shared" si="1262"/>
        <v>0</v>
      </c>
      <c r="EZ502" s="238">
        <f t="shared" si="1263"/>
        <v>0</v>
      </c>
      <c r="FA502" s="238">
        <f t="shared" si="1264"/>
        <v>0</v>
      </c>
      <c r="FB502" s="238">
        <f t="shared" si="1265"/>
        <v>0</v>
      </c>
      <c r="FC502" s="238">
        <f t="shared" si="1266"/>
        <v>0</v>
      </c>
      <c r="FD502" s="238">
        <f t="shared" si="1267"/>
        <v>0</v>
      </c>
      <c r="FE502" s="238">
        <f t="shared" si="1268"/>
        <v>0</v>
      </c>
      <c r="FF502" s="238">
        <f t="shared" si="1269"/>
        <v>0</v>
      </c>
      <c r="FG502" s="238">
        <f t="shared" si="1270"/>
        <v>0</v>
      </c>
      <c r="FH502" s="238">
        <f t="shared" si="1271"/>
        <v>0</v>
      </c>
      <c r="FI502" s="238">
        <f t="shared" si="1272"/>
        <v>0</v>
      </c>
      <c r="FJ502" s="238">
        <f t="shared" si="1273"/>
        <v>0</v>
      </c>
      <c r="FK502" s="238">
        <f t="shared" si="1274"/>
        <v>0</v>
      </c>
      <c r="FL502" s="238">
        <f t="shared" si="1275"/>
        <v>0</v>
      </c>
      <c r="FM502" s="238">
        <f t="shared" si="1276"/>
        <v>0</v>
      </c>
      <c r="FN502" s="238">
        <f t="shared" si="1277"/>
        <v>0</v>
      </c>
      <c r="FO502" s="238">
        <f t="shared" si="1278"/>
        <v>0</v>
      </c>
      <c r="FP502" s="238">
        <f t="shared" si="1279"/>
        <v>0</v>
      </c>
      <c r="FQ502" s="238">
        <f t="shared" si="1280"/>
        <v>0</v>
      </c>
      <c r="FR502" s="238">
        <f t="shared" si="1281"/>
        <v>0</v>
      </c>
      <c r="FS502" s="238">
        <f t="shared" si="1282"/>
        <v>0</v>
      </c>
      <c r="FT502" s="238">
        <f t="shared" si="1283"/>
        <v>0</v>
      </c>
      <c r="FU502" s="238">
        <f t="shared" si="1284"/>
        <v>0</v>
      </c>
      <c r="FV502" s="238">
        <f t="shared" si="1285"/>
        <v>0</v>
      </c>
      <c r="FW502" s="238">
        <f t="shared" si="1286"/>
        <v>0</v>
      </c>
      <c r="FX502" s="238">
        <f t="shared" si="1287"/>
        <v>0</v>
      </c>
      <c r="FY502" s="238">
        <f t="shared" si="1288"/>
        <v>0</v>
      </c>
      <c r="FZ502" s="238">
        <f t="shared" si="1289"/>
        <v>0</v>
      </c>
      <c r="GA502" s="238">
        <f t="shared" si="1290"/>
        <v>0</v>
      </c>
      <c r="GB502" s="238">
        <f t="shared" si="1291"/>
        <v>0</v>
      </c>
      <c r="GC502" s="238">
        <f t="shared" si="1292"/>
        <v>0</v>
      </c>
      <c r="GD502" s="238">
        <f t="shared" si="1293"/>
        <v>0</v>
      </c>
      <c r="GE502" s="238">
        <f t="shared" si="1294"/>
        <v>0</v>
      </c>
      <c r="GF502" s="238">
        <f t="shared" si="1295"/>
        <v>0</v>
      </c>
      <c r="GG502" s="238">
        <f t="shared" si="1296"/>
        <v>0</v>
      </c>
      <c r="GH502" s="238">
        <f t="shared" si="1297"/>
        <v>0</v>
      </c>
      <c r="GI502" s="238">
        <f t="shared" si="1298"/>
        <v>0</v>
      </c>
      <c r="GJ502" s="238">
        <f t="shared" si="1299"/>
        <v>0</v>
      </c>
      <c r="GK502" s="238">
        <f t="shared" si="1300"/>
        <v>0</v>
      </c>
      <c r="GL502" s="238">
        <f t="shared" si="1301"/>
        <v>0</v>
      </c>
      <c r="GM502" s="238">
        <f t="shared" si="1302"/>
        <v>0</v>
      </c>
      <c r="GN502" s="238">
        <f t="shared" si="1303"/>
        <v>0</v>
      </c>
      <c r="GO502" s="238">
        <f t="shared" si="1304"/>
        <v>0</v>
      </c>
      <c r="GP502" s="238">
        <f t="shared" si="1305"/>
        <v>0</v>
      </c>
      <c r="GQ502" s="238">
        <f t="shared" si="1306"/>
        <v>0</v>
      </c>
      <c r="GR502" s="238">
        <f t="shared" si="1307"/>
        <v>0</v>
      </c>
      <c r="GS502" s="238">
        <f t="shared" si="1308"/>
        <v>0</v>
      </c>
      <c r="GT502" s="238">
        <f t="shared" si="1309"/>
        <v>0</v>
      </c>
      <c r="GU502" s="238">
        <f t="shared" si="1310"/>
        <v>0</v>
      </c>
      <c r="GV502" s="238">
        <f t="shared" si="1311"/>
        <v>0</v>
      </c>
      <c r="GW502" s="238">
        <f t="shared" si="1312"/>
        <v>0</v>
      </c>
      <c r="GX502" s="238">
        <f t="shared" si="1313"/>
        <v>0</v>
      </c>
      <c r="GY502" s="238">
        <f t="shared" si="1314"/>
        <v>0</v>
      </c>
      <c r="GZ502" s="238">
        <f t="shared" si="1315"/>
        <v>0</v>
      </c>
      <c r="HA502" s="238">
        <f t="shared" si="1316"/>
        <v>0</v>
      </c>
      <c r="HB502" s="238">
        <f t="shared" si="1317"/>
        <v>0</v>
      </c>
      <c r="HC502" s="238">
        <f t="shared" si="1318"/>
        <v>0</v>
      </c>
      <c r="HD502" s="238">
        <f t="shared" si="1319"/>
        <v>0</v>
      </c>
      <c r="HE502" s="238">
        <f t="shared" si="1320"/>
        <v>0</v>
      </c>
      <c r="HF502" s="238">
        <f t="shared" si="1321"/>
        <v>0</v>
      </c>
      <c r="HG502" s="238">
        <f t="shared" si="1322"/>
        <v>0</v>
      </c>
      <c r="HH502" s="238">
        <f t="shared" si="1323"/>
        <v>0</v>
      </c>
      <c r="HI502" s="238">
        <f t="shared" si="1324"/>
        <v>0</v>
      </c>
      <c r="HJ502" s="238">
        <f t="shared" si="1325"/>
        <v>0</v>
      </c>
      <c r="HK502" s="238">
        <f t="shared" si="1326"/>
        <v>0</v>
      </c>
      <c r="HL502" s="238">
        <f t="shared" si="1327"/>
        <v>0</v>
      </c>
      <c r="HM502" s="238">
        <f t="shared" si="1328"/>
        <v>0</v>
      </c>
      <c r="HN502" s="238">
        <f t="shared" si="1329"/>
        <v>0</v>
      </c>
      <c r="HO502" s="238">
        <f t="shared" si="1330"/>
        <v>0</v>
      </c>
      <c r="HP502" s="238">
        <f t="shared" si="1331"/>
        <v>0</v>
      </c>
      <c r="HQ502" s="238">
        <f t="shared" si="1332"/>
        <v>0</v>
      </c>
      <c r="HR502" s="238">
        <f t="shared" si="1333"/>
        <v>0</v>
      </c>
      <c r="HS502" s="238">
        <f t="shared" si="1334"/>
        <v>0</v>
      </c>
      <c r="HT502" s="238">
        <f t="shared" si="1335"/>
        <v>0</v>
      </c>
      <c r="HU502" s="238">
        <f t="shared" si="1336"/>
        <v>0</v>
      </c>
      <c r="HV502" s="238">
        <f t="shared" si="1337"/>
        <v>0</v>
      </c>
      <c r="HW502" s="238">
        <f t="shared" si="1338"/>
        <v>0</v>
      </c>
      <c r="HX502" s="238">
        <f t="shared" si="1339"/>
        <v>0</v>
      </c>
      <c r="HY502" s="238">
        <f t="shared" si="1340"/>
        <v>0</v>
      </c>
      <c r="HZ502" s="238">
        <f t="shared" si="1341"/>
        <v>0</v>
      </c>
      <c r="IA502" s="238">
        <f t="shared" si="1342"/>
        <v>0</v>
      </c>
      <c r="IB502" s="238">
        <f t="shared" si="1343"/>
        <v>0</v>
      </c>
      <c r="IC502" s="238">
        <f t="shared" si="1344"/>
        <v>0</v>
      </c>
      <c r="ID502" s="238">
        <f t="shared" si="1345"/>
        <v>0</v>
      </c>
      <c r="IE502" s="238">
        <f t="shared" si="1346"/>
        <v>0</v>
      </c>
      <c r="IF502" s="238">
        <f t="shared" si="1347"/>
        <v>0</v>
      </c>
      <c r="IG502" s="238">
        <f t="shared" si="1348"/>
        <v>0</v>
      </c>
      <c r="IH502" s="238">
        <f t="shared" si="1349"/>
        <v>0</v>
      </c>
      <c r="II502" s="238">
        <f t="shared" si="1350"/>
        <v>0</v>
      </c>
      <c r="IJ502" s="238">
        <f t="shared" si="1351"/>
        <v>0</v>
      </c>
      <c r="IK502" s="238">
        <f t="shared" si="1352"/>
        <v>0</v>
      </c>
      <c r="IL502" s="238">
        <f t="shared" si="1353"/>
        <v>0</v>
      </c>
      <c r="IM502" s="238">
        <f t="shared" si="1354"/>
        <v>0</v>
      </c>
      <c r="IN502" s="238">
        <f t="shared" si="1355"/>
        <v>0</v>
      </c>
      <c r="IO502" s="238">
        <f t="shared" si="1356"/>
        <v>0</v>
      </c>
      <c r="IP502" s="238">
        <f t="shared" si="1357"/>
        <v>0</v>
      </c>
      <c r="IQ502" s="238">
        <f t="shared" si="1358"/>
        <v>0</v>
      </c>
      <c r="IR502" s="238">
        <f t="shared" si="1359"/>
        <v>0</v>
      </c>
      <c r="IS502" s="238">
        <f t="shared" si="1360"/>
        <v>0</v>
      </c>
      <c r="IT502" s="238">
        <f t="shared" si="1361"/>
        <v>0</v>
      </c>
      <c r="IU502" s="238">
        <f t="shared" si="1362"/>
        <v>0</v>
      </c>
      <c r="IV502" s="238">
        <f t="shared" si="1363"/>
        <v>0</v>
      </c>
      <c r="IW502" s="238">
        <f t="shared" si="1364"/>
        <v>0</v>
      </c>
      <c r="IX502" s="238">
        <f t="shared" si="1365"/>
        <v>0</v>
      </c>
      <c r="IY502" s="238">
        <f t="shared" si="1366"/>
        <v>0</v>
      </c>
      <c r="IZ502" s="238">
        <f t="shared" si="1367"/>
        <v>0</v>
      </c>
      <c r="JA502" s="238">
        <f t="shared" si="1368"/>
        <v>0</v>
      </c>
      <c r="JB502" s="238">
        <f t="shared" si="1369"/>
        <v>0</v>
      </c>
    </row>
    <row r="503" spans="2:262">
      <c r="B503" s="248">
        <v>142</v>
      </c>
      <c r="C503" s="247">
        <f t="shared" si="1370"/>
        <v>2.773437500000002E-3</v>
      </c>
      <c r="D503" s="244">
        <f t="shared" ca="1" si="1113"/>
        <v>79.764512234429958</v>
      </c>
      <c r="E503" s="243">
        <f ca="1">ER361</f>
        <v>-0.23548776557004225</v>
      </c>
      <c r="F503" s="242">
        <v>142</v>
      </c>
      <c r="G503" s="238">
        <f t="shared" si="1114"/>
        <v>0</v>
      </c>
      <c r="H503" s="238">
        <f t="shared" si="1115"/>
        <v>0</v>
      </c>
      <c r="I503" s="238">
        <f t="shared" si="1116"/>
        <v>0</v>
      </c>
      <c r="J503" s="238">
        <f t="shared" si="1117"/>
        <v>0</v>
      </c>
      <c r="K503" s="238">
        <f t="shared" si="1118"/>
        <v>0</v>
      </c>
      <c r="L503" s="238">
        <f t="shared" si="1119"/>
        <v>0</v>
      </c>
      <c r="M503" s="238">
        <f t="shared" si="1120"/>
        <v>0</v>
      </c>
      <c r="N503" s="238">
        <f t="shared" si="1121"/>
        <v>0</v>
      </c>
      <c r="O503" s="238">
        <f t="shared" si="1122"/>
        <v>0</v>
      </c>
      <c r="P503" s="238">
        <f t="shared" si="1123"/>
        <v>0</v>
      </c>
      <c r="Q503" s="238">
        <f t="shared" si="1124"/>
        <v>0</v>
      </c>
      <c r="R503" s="238">
        <f t="shared" si="1125"/>
        <v>0</v>
      </c>
      <c r="S503" s="238">
        <f t="shared" si="1126"/>
        <v>0</v>
      </c>
      <c r="T503" s="238">
        <f t="shared" si="1127"/>
        <v>0</v>
      </c>
      <c r="U503" s="239">
        <f t="shared" si="1128"/>
        <v>0</v>
      </c>
      <c r="V503" s="238">
        <f t="shared" si="1129"/>
        <v>0</v>
      </c>
      <c r="W503" s="238">
        <f t="shared" si="1130"/>
        <v>0</v>
      </c>
      <c r="X503" s="238">
        <f t="shared" si="1131"/>
        <v>0</v>
      </c>
      <c r="Y503" s="238">
        <f t="shared" si="1132"/>
        <v>0</v>
      </c>
      <c r="Z503" s="238">
        <f t="shared" si="1133"/>
        <v>0</v>
      </c>
      <c r="AA503" s="238">
        <f t="shared" si="1134"/>
        <v>0</v>
      </c>
      <c r="AB503" s="238">
        <f t="shared" si="1135"/>
        <v>0</v>
      </c>
      <c r="AC503" s="238">
        <f t="shared" si="1136"/>
        <v>0</v>
      </c>
      <c r="AD503" s="238">
        <f t="shared" si="1137"/>
        <v>0</v>
      </c>
      <c r="AE503" s="238">
        <f t="shared" si="1138"/>
        <v>0</v>
      </c>
      <c r="AF503" s="238">
        <f t="shared" si="1139"/>
        <v>0</v>
      </c>
      <c r="AG503" s="238">
        <f t="shared" si="1140"/>
        <v>0</v>
      </c>
      <c r="AH503" s="238">
        <f t="shared" si="1141"/>
        <v>0</v>
      </c>
      <c r="AI503" s="238">
        <f t="shared" si="1142"/>
        <v>0</v>
      </c>
      <c r="AJ503" s="238">
        <f t="shared" si="1143"/>
        <v>0</v>
      </c>
      <c r="AK503" s="238">
        <f t="shared" si="1144"/>
        <v>0</v>
      </c>
      <c r="AL503" s="238">
        <f t="shared" si="1145"/>
        <v>0</v>
      </c>
      <c r="AM503" s="238">
        <f t="shared" si="1146"/>
        <v>0</v>
      </c>
      <c r="AN503" s="238">
        <f t="shared" si="1147"/>
        <v>0</v>
      </c>
      <c r="AO503" s="238">
        <f t="shared" si="1148"/>
        <v>0</v>
      </c>
      <c r="AP503" s="238">
        <f t="shared" si="1149"/>
        <v>0</v>
      </c>
      <c r="AQ503" s="238">
        <f t="shared" si="1150"/>
        <v>0</v>
      </c>
      <c r="AR503" s="238">
        <f t="shared" si="1151"/>
        <v>0</v>
      </c>
      <c r="AS503" s="238">
        <f t="shared" si="1152"/>
        <v>0</v>
      </c>
      <c r="AT503" s="238">
        <f t="shared" si="1153"/>
        <v>0</v>
      </c>
      <c r="AU503" s="238">
        <f t="shared" si="1154"/>
        <v>0</v>
      </c>
      <c r="AV503" s="238">
        <f t="shared" si="1155"/>
        <v>0</v>
      </c>
      <c r="AW503" s="238">
        <f t="shared" si="1156"/>
        <v>0</v>
      </c>
      <c r="AX503" s="238">
        <f t="shared" si="1157"/>
        <v>0</v>
      </c>
      <c r="AY503" s="238">
        <f t="shared" si="1158"/>
        <v>0</v>
      </c>
      <c r="AZ503" s="238">
        <f t="shared" si="1159"/>
        <v>0</v>
      </c>
      <c r="BA503" s="238">
        <f t="shared" si="1160"/>
        <v>0</v>
      </c>
      <c r="BB503" s="238">
        <f t="shared" si="1161"/>
        <v>0</v>
      </c>
      <c r="BC503" s="238">
        <f t="shared" si="1162"/>
        <v>0</v>
      </c>
      <c r="BD503" s="238">
        <f t="shared" si="1163"/>
        <v>0</v>
      </c>
      <c r="BE503" s="238">
        <f t="shared" si="1164"/>
        <v>0</v>
      </c>
      <c r="BF503" s="238">
        <f t="shared" si="1165"/>
        <v>0</v>
      </c>
      <c r="BG503" s="238">
        <f t="shared" si="1166"/>
        <v>0</v>
      </c>
      <c r="BH503" s="238">
        <f t="shared" si="1167"/>
        <v>0</v>
      </c>
      <c r="BI503" s="238">
        <f t="shared" si="1168"/>
        <v>0</v>
      </c>
      <c r="BJ503" s="238">
        <f t="shared" si="1169"/>
        <v>0</v>
      </c>
      <c r="BK503" s="238">
        <f t="shared" si="1170"/>
        <v>0</v>
      </c>
      <c r="BL503" s="238">
        <f t="shared" si="1171"/>
        <v>0</v>
      </c>
      <c r="BM503" s="238">
        <f t="shared" si="1172"/>
        <v>0</v>
      </c>
      <c r="BN503" s="238">
        <f t="shared" si="1173"/>
        <v>0</v>
      </c>
      <c r="BO503" s="238">
        <f t="shared" si="1174"/>
        <v>0</v>
      </c>
      <c r="BP503" s="238">
        <f t="shared" si="1175"/>
        <v>0</v>
      </c>
      <c r="BQ503" s="238">
        <f t="shared" si="1176"/>
        <v>0</v>
      </c>
      <c r="BR503" s="238">
        <f t="shared" si="1177"/>
        <v>0</v>
      </c>
      <c r="BS503" s="238">
        <f t="shared" si="1178"/>
        <v>0</v>
      </c>
      <c r="BT503" s="238">
        <f t="shared" si="1179"/>
        <v>0</v>
      </c>
      <c r="BU503" s="238">
        <f t="shared" si="1180"/>
        <v>0</v>
      </c>
      <c r="BV503" s="238">
        <f t="shared" si="1181"/>
        <v>0</v>
      </c>
      <c r="BW503" s="238">
        <f t="shared" si="1182"/>
        <v>0</v>
      </c>
      <c r="BX503" s="238">
        <f t="shared" si="1183"/>
        <v>0</v>
      </c>
      <c r="BY503" s="238">
        <f t="shared" si="1184"/>
        <v>0</v>
      </c>
      <c r="BZ503" s="238">
        <f t="shared" si="1185"/>
        <v>0</v>
      </c>
      <c r="CA503" s="238">
        <f t="shared" si="1186"/>
        <v>0</v>
      </c>
      <c r="CB503" s="238">
        <f t="shared" si="1187"/>
        <v>0</v>
      </c>
      <c r="CC503" s="238">
        <f t="shared" si="1188"/>
        <v>0</v>
      </c>
      <c r="CD503" s="238">
        <f t="shared" si="1189"/>
        <v>0</v>
      </c>
      <c r="CE503" s="238">
        <f t="shared" si="1190"/>
        <v>0</v>
      </c>
      <c r="CF503" s="238">
        <f t="shared" si="1191"/>
        <v>0</v>
      </c>
      <c r="CG503" s="238">
        <f t="shared" si="1192"/>
        <v>0</v>
      </c>
      <c r="CH503" s="238">
        <f t="shared" si="1193"/>
        <v>0</v>
      </c>
      <c r="CI503" s="238">
        <f t="shared" si="1194"/>
        <v>0</v>
      </c>
      <c r="CJ503" s="238">
        <f t="shared" si="1195"/>
        <v>0</v>
      </c>
      <c r="CK503" s="238">
        <f t="shared" si="1196"/>
        <v>0</v>
      </c>
      <c r="CL503" s="238">
        <f t="shared" si="1197"/>
        <v>0</v>
      </c>
      <c r="CM503" s="238">
        <f t="shared" si="1198"/>
        <v>0</v>
      </c>
      <c r="CN503" s="238">
        <f t="shared" si="1199"/>
        <v>0</v>
      </c>
      <c r="CO503" s="238">
        <f t="shared" si="1200"/>
        <v>0</v>
      </c>
      <c r="CP503" s="238">
        <f t="shared" si="1201"/>
        <v>0</v>
      </c>
      <c r="CQ503" s="238">
        <f t="shared" si="1202"/>
        <v>0</v>
      </c>
      <c r="CR503" s="238">
        <f t="shared" si="1203"/>
        <v>0</v>
      </c>
      <c r="CS503" s="238">
        <f t="shared" si="1204"/>
        <v>0</v>
      </c>
      <c r="CT503" s="238">
        <f t="shared" si="1205"/>
        <v>0</v>
      </c>
      <c r="CU503" s="238">
        <f t="shared" si="1206"/>
        <v>0</v>
      </c>
      <c r="CV503" s="238">
        <f t="shared" si="1207"/>
        <v>0</v>
      </c>
      <c r="CW503" s="238">
        <f t="shared" si="1208"/>
        <v>0</v>
      </c>
      <c r="CX503" s="238">
        <f t="shared" si="1209"/>
        <v>0</v>
      </c>
      <c r="CY503" s="238">
        <f t="shared" si="1210"/>
        <v>0</v>
      </c>
      <c r="CZ503" s="238">
        <f t="shared" si="1211"/>
        <v>0</v>
      </c>
      <c r="DA503" s="238">
        <f t="shared" si="1212"/>
        <v>0</v>
      </c>
      <c r="DB503" s="238">
        <f t="shared" si="1213"/>
        <v>0</v>
      </c>
      <c r="DC503" s="238">
        <f t="shared" si="1214"/>
        <v>0</v>
      </c>
      <c r="DD503" s="238">
        <f t="shared" si="1215"/>
        <v>0</v>
      </c>
      <c r="DE503" s="238">
        <f t="shared" si="1216"/>
        <v>0</v>
      </c>
      <c r="DF503" s="238">
        <f t="shared" si="1217"/>
        <v>0</v>
      </c>
      <c r="DG503" s="238">
        <f t="shared" si="1218"/>
        <v>0</v>
      </c>
      <c r="DH503" s="238">
        <f t="shared" si="1219"/>
        <v>0</v>
      </c>
      <c r="DI503" s="238">
        <f t="shared" si="1220"/>
        <v>0</v>
      </c>
      <c r="DJ503" s="238">
        <f t="shared" si="1221"/>
        <v>0</v>
      </c>
      <c r="DK503" s="238">
        <f t="shared" si="1222"/>
        <v>0</v>
      </c>
      <c r="DL503" s="238">
        <f t="shared" si="1223"/>
        <v>0</v>
      </c>
      <c r="DM503" s="238">
        <f t="shared" si="1224"/>
        <v>0</v>
      </c>
      <c r="DN503" s="238">
        <f t="shared" si="1225"/>
        <v>0</v>
      </c>
      <c r="DO503" s="238">
        <f t="shared" si="1226"/>
        <v>0</v>
      </c>
      <c r="DP503" s="238">
        <f t="shared" si="1227"/>
        <v>0</v>
      </c>
      <c r="DQ503" s="238">
        <f t="shared" si="1228"/>
        <v>0</v>
      </c>
      <c r="DR503" s="238">
        <f t="shared" si="1229"/>
        <v>0</v>
      </c>
      <c r="DS503" s="238">
        <f t="shared" si="1230"/>
        <v>0</v>
      </c>
      <c r="DT503" s="238">
        <f t="shared" si="1231"/>
        <v>0</v>
      </c>
      <c r="DU503" s="238">
        <f t="shared" si="1232"/>
        <v>0</v>
      </c>
      <c r="DV503" s="238">
        <f t="shared" si="1233"/>
        <v>0</v>
      </c>
      <c r="DW503" s="238">
        <f t="shared" si="1234"/>
        <v>0</v>
      </c>
      <c r="DX503" s="238">
        <f t="shared" si="1235"/>
        <v>0</v>
      </c>
      <c r="DY503" s="238">
        <f t="shared" si="1236"/>
        <v>0</v>
      </c>
      <c r="DZ503" s="238">
        <f t="shared" si="1237"/>
        <v>0</v>
      </c>
      <c r="EA503" s="238">
        <f t="shared" si="1238"/>
        <v>0</v>
      </c>
      <c r="EB503" s="238">
        <f t="shared" si="1239"/>
        <v>0</v>
      </c>
      <c r="EC503" s="238">
        <f t="shared" si="1240"/>
        <v>0</v>
      </c>
      <c r="ED503" s="238">
        <f t="shared" si="1241"/>
        <v>0</v>
      </c>
      <c r="EE503" s="238">
        <f t="shared" si="1242"/>
        <v>0</v>
      </c>
      <c r="EF503" s="238">
        <f t="shared" si="1243"/>
        <v>0</v>
      </c>
      <c r="EG503" s="238">
        <f t="shared" si="1244"/>
        <v>0</v>
      </c>
      <c r="EH503" s="238">
        <f t="shared" si="1245"/>
        <v>0</v>
      </c>
      <c r="EI503" s="238">
        <f t="shared" si="1246"/>
        <v>0</v>
      </c>
      <c r="EJ503" s="238">
        <f t="shared" si="1247"/>
        <v>0</v>
      </c>
      <c r="EK503" s="238">
        <f t="shared" si="1248"/>
        <v>0</v>
      </c>
      <c r="EL503" s="238">
        <f t="shared" si="1249"/>
        <v>0</v>
      </c>
      <c r="EM503" s="238">
        <f t="shared" si="1250"/>
        <v>0</v>
      </c>
      <c r="EN503" s="238">
        <f t="shared" si="1251"/>
        <v>0</v>
      </c>
      <c r="EO503" s="238">
        <f t="shared" si="1252"/>
        <v>0</v>
      </c>
      <c r="EP503" s="238">
        <f t="shared" si="1253"/>
        <v>0</v>
      </c>
      <c r="EQ503" s="238">
        <f t="shared" si="1254"/>
        <v>0</v>
      </c>
      <c r="ER503" s="238">
        <f t="shared" si="1255"/>
        <v>0</v>
      </c>
      <c r="ES503" s="238">
        <f t="shared" si="1256"/>
        <v>0</v>
      </c>
      <c r="ET503" s="238">
        <f t="shared" si="1257"/>
        <v>0</v>
      </c>
      <c r="EU503" s="238">
        <f t="shared" si="1258"/>
        <v>0</v>
      </c>
      <c r="EV503" s="238">
        <f t="shared" si="1259"/>
        <v>0</v>
      </c>
      <c r="EW503" s="238">
        <f t="shared" si="1260"/>
        <v>0</v>
      </c>
      <c r="EX503" s="238">
        <f t="shared" si="1261"/>
        <v>0</v>
      </c>
      <c r="EY503" s="238">
        <f t="shared" si="1262"/>
        <v>0</v>
      </c>
      <c r="EZ503" s="238">
        <f t="shared" si="1263"/>
        <v>0</v>
      </c>
      <c r="FA503" s="238">
        <f t="shared" si="1264"/>
        <v>0</v>
      </c>
      <c r="FB503" s="238">
        <f t="shared" si="1265"/>
        <v>0</v>
      </c>
      <c r="FC503" s="238">
        <f t="shared" si="1266"/>
        <v>0</v>
      </c>
      <c r="FD503" s="238">
        <f t="shared" si="1267"/>
        <v>0</v>
      </c>
      <c r="FE503" s="238">
        <f t="shared" si="1268"/>
        <v>0</v>
      </c>
      <c r="FF503" s="238">
        <f t="shared" si="1269"/>
        <v>0</v>
      </c>
      <c r="FG503" s="238">
        <f t="shared" si="1270"/>
        <v>0</v>
      </c>
      <c r="FH503" s="238">
        <f t="shared" si="1271"/>
        <v>0</v>
      </c>
      <c r="FI503" s="238">
        <f t="shared" si="1272"/>
        <v>0</v>
      </c>
      <c r="FJ503" s="238">
        <f t="shared" si="1273"/>
        <v>0</v>
      </c>
      <c r="FK503" s="238">
        <f t="shared" si="1274"/>
        <v>0</v>
      </c>
      <c r="FL503" s="238">
        <f t="shared" si="1275"/>
        <v>0</v>
      </c>
      <c r="FM503" s="238">
        <f t="shared" si="1276"/>
        <v>0</v>
      </c>
      <c r="FN503" s="238">
        <f t="shared" si="1277"/>
        <v>0</v>
      </c>
      <c r="FO503" s="238">
        <f t="shared" si="1278"/>
        <v>0</v>
      </c>
      <c r="FP503" s="238">
        <f t="shared" si="1279"/>
        <v>0</v>
      </c>
      <c r="FQ503" s="238">
        <f t="shared" si="1280"/>
        <v>0</v>
      </c>
      <c r="FR503" s="238">
        <f t="shared" si="1281"/>
        <v>0</v>
      </c>
      <c r="FS503" s="238">
        <f t="shared" si="1282"/>
        <v>0</v>
      </c>
      <c r="FT503" s="238">
        <f t="shared" si="1283"/>
        <v>0</v>
      </c>
      <c r="FU503" s="238">
        <f t="shared" si="1284"/>
        <v>0</v>
      </c>
      <c r="FV503" s="238">
        <f t="shared" si="1285"/>
        <v>0</v>
      </c>
      <c r="FW503" s="238">
        <f t="shared" si="1286"/>
        <v>0</v>
      </c>
      <c r="FX503" s="238">
        <f t="shared" si="1287"/>
        <v>0</v>
      </c>
      <c r="FY503" s="238">
        <f t="shared" si="1288"/>
        <v>0</v>
      </c>
      <c r="FZ503" s="238">
        <f t="shared" si="1289"/>
        <v>0</v>
      </c>
      <c r="GA503" s="238">
        <f t="shared" si="1290"/>
        <v>0</v>
      </c>
      <c r="GB503" s="238">
        <f t="shared" si="1291"/>
        <v>0</v>
      </c>
      <c r="GC503" s="238">
        <f t="shared" si="1292"/>
        <v>0</v>
      </c>
      <c r="GD503" s="238">
        <f t="shared" si="1293"/>
        <v>0</v>
      </c>
      <c r="GE503" s="238">
        <f t="shared" si="1294"/>
        <v>0</v>
      </c>
      <c r="GF503" s="238">
        <f t="shared" si="1295"/>
        <v>0</v>
      </c>
      <c r="GG503" s="238">
        <f t="shared" si="1296"/>
        <v>0</v>
      </c>
      <c r="GH503" s="238">
        <f t="shared" si="1297"/>
        <v>0</v>
      </c>
      <c r="GI503" s="238">
        <f t="shared" si="1298"/>
        <v>0</v>
      </c>
      <c r="GJ503" s="238">
        <f t="shared" si="1299"/>
        <v>0</v>
      </c>
      <c r="GK503" s="238">
        <f t="shared" si="1300"/>
        <v>0</v>
      </c>
      <c r="GL503" s="238">
        <f t="shared" si="1301"/>
        <v>0</v>
      </c>
      <c r="GM503" s="238">
        <f t="shared" si="1302"/>
        <v>0</v>
      </c>
      <c r="GN503" s="238">
        <f t="shared" si="1303"/>
        <v>0</v>
      </c>
      <c r="GO503" s="238">
        <f t="shared" si="1304"/>
        <v>0</v>
      </c>
      <c r="GP503" s="238">
        <f t="shared" si="1305"/>
        <v>0</v>
      </c>
      <c r="GQ503" s="238">
        <f t="shared" si="1306"/>
        <v>0</v>
      </c>
      <c r="GR503" s="238">
        <f t="shared" si="1307"/>
        <v>0</v>
      </c>
      <c r="GS503" s="238">
        <f t="shared" si="1308"/>
        <v>0</v>
      </c>
      <c r="GT503" s="238">
        <f t="shared" si="1309"/>
        <v>0</v>
      </c>
      <c r="GU503" s="238">
        <f t="shared" si="1310"/>
        <v>0</v>
      </c>
      <c r="GV503" s="238">
        <f t="shared" si="1311"/>
        <v>0</v>
      </c>
      <c r="GW503" s="238">
        <f t="shared" si="1312"/>
        <v>0</v>
      </c>
      <c r="GX503" s="238">
        <f t="shared" si="1313"/>
        <v>0</v>
      </c>
      <c r="GY503" s="238">
        <f t="shared" si="1314"/>
        <v>0</v>
      </c>
      <c r="GZ503" s="238">
        <f t="shared" si="1315"/>
        <v>0</v>
      </c>
      <c r="HA503" s="238">
        <f t="shared" si="1316"/>
        <v>0</v>
      </c>
      <c r="HB503" s="238">
        <f t="shared" si="1317"/>
        <v>0</v>
      </c>
      <c r="HC503" s="238">
        <f t="shared" si="1318"/>
        <v>0</v>
      </c>
      <c r="HD503" s="238">
        <f t="shared" si="1319"/>
        <v>0</v>
      </c>
      <c r="HE503" s="238">
        <f t="shared" si="1320"/>
        <v>0</v>
      </c>
      <c r="HF503" s="238">
        <f t="shared" si="1321"/>
        <v>0</v>
      </c>
      <c r="HG503" s="238">
        <f t="shared" si="1322"/>
        <v>0</v>
      </c>
      <c r="HH503" s="238">
        <f t="shared" si="1323"/>
        <v>0</v>
      </c>
      <c r="HI503" s="238">
        <f t="shared" si="1324"/>
        <v>0</v>
      </c>
      <c r="HJ503" s="238">
        <f t="shared" si="1325"/>
        <v>0</v>
      </c>
      <c r="HK503" s="238">
        <f t="shared" si="1326"/>
        <v>0</v>
      </c>
      <c r="HL503" s="238">
        <f t="shared" si="1327"/>
        <v>0</v>
      </c>
      <c r="HM503" s="238">
        <f t="shared" si="1328"/>
        <v>0</v>
      </c>
      <c r="HN503" s="238">
        <f t="shared" si="1329"/>
        <v>0</v>
      </c>
      <c r="HO503" s="238">
        <f t="shared" si="1330"/>
        <v>0</v>
      </c>
      <c r="HP503" s="238">
        <f t="shared" si="1331"/>
        <v>0</v>
      </c>
      <c r="HQ503" s="238">
        <f t="shared" si="1332"/>
        <v>0</v>
      </c>
      <c r="HR503" s="238">
        <f t="shared" si="1333"/>
        <v>0</v>
      </c>
      <c r="HS503" s="238">
        <f t="shared" si="1334"/>
        <v>0</v>
      </c>
      <c r="HT503" s="238">
        <f t="shared" si="1335"/>
        <v>0</v>
      </c>
      <c r="HU503" s="238">
        <f t="shared" si="1336"/>
        <v>0</v>
      </c>
      <c r="HV503" s="238">
        <f t="shared" si="1337"/>
        <v>0</v>
      </c>
      <c r="HW503" s="238">
        <f t="shared" si="1338"/>
        <v>0</v>
      </c>
      <c r="HX503" s="238">
        <f t="shared" si="1339"/>
        <v>0</v>
      </c>
      <c r="HY503" s="238">
        <f t="shared" si="1340"/>
        <v>0</v>
      </c>
      <c r="HZ503" s="238">
        <f t="shared" si="1341"/>
        <v>0</v>
      </c>
      <c r="IA503" s="238">
        <f t="shared" si="1342"/>
        <v>0</v>
      </c>
      <c r="IB503" s="238">
        <f t="shared" si="1343"/>
        <v>0</v>
      </c>
      <c r="IC503" s="238">
        <f t="shared" si="1344"/>
        <v>0</v>
      </c>
      <c r="ID503" s="238">
        <f t="shared" si="1345"/>
        <v>0</v>
      </c>
      <c r="IE503" s="238">
        <f t="shared" si="1346"/>
        <v>0</v>
      </c>
      <c r="IF503" s="238">
        <f t="shared" si="1347"/>
        <v>0</v>
      </c>
      <c r="IG503" s="238">
        <f t="shared" si="1348"/>
        <v>0</v>
      </c>
      <c r="IH503" s="238">
        <f t="shared" si="1349"/>
        <v>0</v>
      </c>
      <c r="II503" s="238">
        <f t="shared" si="1350"/>
        <v>0</v>
      </c>
      <c r="IJ503" s="238">
        <f t="shared" si="1351"/>
        <v>0</v>
      </c>
      <c r="IK503" s="238">
        <f t="shared" si="1352"/>
        <v>0</v>
      </c>
      <c r="IL503" s="238">
        <f t="shared" si="1353"/>
        <v>0</v>
      </c>
      <c r="IM503" s="238">
        <f t="shared" si="1354"/>
        <v>0</v>
      </c>
      <c r="IN503" s="238">
        <f t="shared" si="1355"/>
        <v>0</v>
      </c>
      <c r="IO503" s="238">
        <f t="shared" si="1356"/>
        <v>0</v>
      </c>
      <c r="IP503" s="238">
        <f t="shared" si="1357"/>
        <v>0</v>
      </c>
      <c r="IQ503" s="238">
        <f t="shared" si="1358"/>
        <v>0</v>
      </c>
      <c r="IR503" s="238">
        <f t="shared" si="1359"/>
        <v>0</v>
      </c>
      <c r="IS503" s="238">
        <f t="shared" si="1360"/>
        <v>0</v>
      </c>
      <c r="IT503" s="238">
        <f t="shared" si="1361"/>
        <v>0</v>
      </c>
      <c r="IU503" s="238">
        <f t="shared" si="1362"/>
        <v>0</v>
      </c>
      <c r="IV503" s="238">
        <f t="shared" si="1363"/>
        <v>0</v>
      </c>
      <c r="IW503" s="238">
        <f t="shared" si="1364"/>
        <v>0</v>
      </c>
      <c r="IX503" s="238">
        <f t="shared" si="1365"/>
        <v>0</v>
      </c>
      <c r="IY503" s="238">
        <f t="shared" si="1366"/>
        <v>0</v>
      </c>
      <c r="IZ503" s="238">
        <f t="shared" si="1367"/>
        <v>0</v>
      </c>
      <c r="JA503" s="238">
        <f t="shared" si="1368"/>
        <v>0</v>
      </c>
      <c r="JB503" s="238">
        <f t="shared" si="1369"/>
        <v>0</v>
      </c>
    </row>
    <row r="504" spans="2:262">
      <c r="B504" s="248">
        <v>143</v>
      </c>
      <c r="C504" s="247">
        <f t="shared" si="1370"/>
        <v>2.792968750000002E-3</v>
      </c>
      <c r="D504" s="244">
        <f t="shared" ca="1" si="1113"/>
        <v>79.765531434456292</v>
      </c>
      <c r="E504" s="243">
        <f ca="1">ES361</f>
        <v>-0.23446856554370735</v>
      </c>
      <c r="F504" s="242">
        <v>143</v>
      </c>
      <c r="G504" s="238">
        <f t="shared" si="1114"/>
        <v>0</v>
      </c>
      <c r="H504" s="238">
        <f t="shared" si="1115"/>
        <v>0</v>
      </c>
      <c r="I504" s="238">
        <f t="shared" si="1116"/>
        <v>0</v>
      </c>
      <c r="J504" s="238">
        <f t="shared" si="1117"/>
        <v>0</v>
      </c>
      <c r="K504" s="238">
        <f t="shared" si="1118"/>
        <v>0</v>
      </c>
      <c r="L504" s="238">
        <f t="shared" si="1119"/>
        <v>0</v>
      </c>
      <c r="M504" s="238">
        <f t="shared" si="1120"/>
        <v>0</v>
      </c>
      <c r="N504" s="238">
        <f t="shared" si="1121"/>
        <v>0</v>
      </c>
      <c r="O504" s="238">
        <f t="shared" si="1122"/>
        <v>0</v>
      </c>
      <c r="P504" s="238">
        <f t="shared" si="1123"/>
        <v>0</v>
      </c>
      <c r="Q504" s="238">
        <f t="shared" si="1124"/>
        <v>0</v>
      </c>
      <c r="R504" s="238">
        <f t="shared" si="1125"/>
        <v>0</v>
      </c>
      <c r="S504" s="238">
        <f t="shared" si="1126"/>
        <v>0</v>
      </c>
      <c r="T504" s="238">
        <f t="shared" si="1127"/>
        <v>0</v>
      </c>
      <c r="U504" s="239">
        <f t="shared" si="1128"/>
        <v>0</v>
      </c>
      <c r="V504" s="238">
        <f t="shared" si="1129"/>
        <v>0</v>
      </c>
      <c r="W504" s="238">
        <f t="shared" si="1130"/>
        <v>0</v>
      </c>
      <c r="X504" s="238">
        <f t="shared" si="1131"/>
        <v>0</v>
      </c>
      <c r="Y504" s="238">
        <f t="shared" si="1132"/>
        <v>0</v>
      </c>
      <c r="Z504" s="238">
        <f t="shared" si="1133"/>
        <v>0</v>
      </c>
      <c r="AA504" s="238">
        <f t="shared" si="1134"/>
        <v>0</v>
      </c>
      <c r="AB504" s="238">
        <f t="shared" si="1135"/>
        <v>0</v>
      </c>
      <c r="AC504" s="238">
        <f t="shared" si="1136"/>
        <v>0</v>
      </c>
      <c r="AD504" s="238">
        <f t="shared" si="1137"/>
        <v>0</v>
      </c>
      <c r="AE504" s="238">
        <f t="shared" si="1138"/>
        <v>0</v>
      </c>
      <c r="AF504" s="238">
        <f t="shared" si="1139"/>
        <v>0</v>
      </c>
      <c r="AG504" s="238">
        <f t="shared" si="1140"/>
        <v>0</v>
      </c>
      <c r="AH504" s="238">
        <f t="shared" si="1141"/>
        <v>0</v>
      </c>
      <c r="AI504" s="238">
        <f t="shared" si="1142"/>
        <v>0</v>
      </c>
      <c r="AJ504" s="238">
        <f t="shared" si="1143"/>
        <v>0</v>
      </c>
      <c r="AK504" s="238">
        <f t="shared" si="1144"/>
        <v>0</v>
      </c>
      <c r="AL504" s="238">
        <f t="shared" si="1145"/>
        <v>0</v>
      </c>
      <c r="AM504" s="238">
        <f t="shared" si="1146"/>
        <v>0</v>
      </c>
      <c r="AN504" s="238">
        <f t="shared" si="1147"/>
        <v>0</v>
      </c>
      <c r="AO504" s="238">
        <f t="shared" si="1148"/>
        <v>0</v>
      </c>
      <c r="AP504" s="238">
        <f t="shared" si="1149"/>
        <v>0</v>
      </c>
      <c r="AQ504" s="238">
        <f t="shared" si="1150"/>
        <v>0</v>
      </c>
      <c r="AR504" s="238">
        <f t="shared" si="1151"/>
        <v>0</v>
      </c>
      <c r="AS504" s="238">
        <f t="shared" si="1152"/>
        <v>0</v>
      </c>
      <c r="AT504" s="238">
        <f t="shared" si="1153"/>
        <v>0</v>
      </c>
      <c r="AU504" s="238">
        <f t="shared" si="1154"/>
        <v>0</v>
      </c>
      <c r="AV504" s="238">
        <f t="shared" si="1155"/>
        <v>0</v>
      </c>
      <c r="AW504" s="238">
        <f t="shared" si="1156"/>
        <v>0</v>
      </c>
      <c r="AX504" s="238">
        <f t="shared" si="1157"/>
        <v>0</v>
      </c>
      <c r="AY504" s="238">
        <f t="shared" si="1158"/>
        <v>0</v>
      </c>
      <c r="AZ504" s="238">
        <f t="shared" si="1159"/>
        <v>0</v>
      </c>
      <c r="BA504" s="238">
        <f t="shared" si="1160"/>
        <v>0</v>
      </c>
      <c r="BB504" s="238">
        <f t="shared" si="1161"/>
        <v>0</v>
      </c>
      <c r="BC504" s="238">
        <f t="shared" si="1162"/>
        <v>0</v>
      </c>
      <c r="BD504" s="238">
        <f t="shared" si="1163"/>
        <v>0</v>
      </c>
      <c r="BE504" s="238">
        <f t="shared" si="1164"/>
        <v>0</v>
      </c>
      <c r="BF504" s="238">
        <f t="shared" si="1165"/>
        <v>0</v>
      </c>
      <c r="BG504" s="238">
        <f t="shared" si="1166"/>
        <v>0</v>
      </c>
      <c r="BH504" s="238">
        <f t="shared" si="1167"/>
        <v>0</v>
      </c>
      <c r="BI504" s="238">
        <f t="shared" si="1168"/>
        <v>0</v>
      </c>
      <c r="BJ504" s="238">
        <f t="shared" si="1169"/>
        <v>0</v>
      </c>
      <c r="BK504" s="238">
        <f t="shared" si="1170"/>
        <v>0</v>
      </c>
      <c r="BL504" s="238">
        <f t="shared" si="1171"/>
        <v>0</v>
      </c>
      <c r="BM504" s="238">
        <f t="shared" si="1172"/>
        <v>0</v>
      </c>
      <c r="BN504" s="238">
        <f t="shared" si="1173"/>
        <v>0</v>
      </c>
      <c r="BO504" s="238">
        <f t="shared" si="1174"/>
        <v>0</v>
      </c>
      <c r="BP504" s="238">
        <f t="shared" si="1175"/>
        <v>0</v>
      </c>
      <c r="BQ504" s="238">
        <f t="shared" si="1176"/>
        <v>0</v>
      </c>
      <c r="BR504" s="238">
        <f t="shared" si="1177"/>
        <v>0</v>
      </c>
      <c r="BS504" s="238">
        <f t="shared" si="1178"/>
        <v>0</v>
      </c>
      <c r="BT504" s="238">
        <f t="shared" si="1179"/>
        <v>0</v>
      </c>
      <c r="BU504" s="238">
        <f t="shared" si="1180"/>
        <v>0</v>
      </c>
      <c r="BV504" s="238">
        <f t="shared" si="1181"/>
        <v>0</v>
      </c>
      <c r="BW504" s="238">
        <f t="shared" si="1182"/>
        <v>0</v>
      </c>
      <c r="BX504" s="238">
        <f t="shared" si="1183"/>
        <v>0</v>
      </c>
      <c r="BY504" s="238">
        <f t="shared" si="1184"/>
        <v>0</v>
      </c>
      <c r="BZ504" s="238">
        <f t="shared" si="1185"/>
        <v>0</v>
      </c>
      <c r="CA504" s="238">
        <f t="shared" si="1186"/>
        <v>0</v>
      </c>
      <c r="CB504" s="238">
        <f t="shared" si="1187"/>
        <v>0</v>
      </c>
      <c r="CC504" s="238">
        <f t="shared" si="1188"/>
        <v>0</v>
      </c>
      <c r="CD504" s="238">
        <f t="shared" si="1189"/>
        <v>0</v>
      </c>
      <c r="CE504" s="238">
        <f t="shared" si="1190"/>
        <v>0</v>
      </c>
      <c r="CF504" s="238">
        <f t="shared" si="1191"/>
        <v>0</v>
      </c>
      <c r="CG504" s="238">
        <f t="shared" si="1192"/>
        <v>0</v>
      </c>
      <c r="CH504" s="238">
        <f t="shared" si="1193"/>
        <v>0</v>
      </c>
      <c r="CI504" s="238">
        <f t="shared" si="1194"/>
        <v>0</v>
      </c>
      <c r="CJ504" s="238">
        <f t="shared" si="1195"/>
        <v>0</v>
      </c>
      <c r="CK504" s="238">
        <f t="shared" si="1196"/>
        <v>0</v>
      </c>
      <c r="CL504" s="238">
        <f t="shared" si="1197"/>
        <v>0</v>
      </c>
      <c r="CM504" s="238">
        <f t="shared" si="1198"/>
        <v>0</v>
      </c>
      <c r="CN504" s="238">
        <f t="shared" si="1199"/>
        <v>0</v>
      </c>
      <c r="CO504" s="238">
        <f t="shared" si="1200"/>
        <v>0</v>
      </c>
      <c r="CP504" s="238">
        <f t="shared" si="1201"/>
        <v>0</v>
      </c>
      <c r="CQ504" s="238">
        <f t="shared" si="1202"/>
        <v>0</v>
      </c>
      <c r="CR504" s="238">
        <f t="shared" si="1203"/>
        <v>0</v>
      </c>
      <c r="CS504" s="238">
        <f t="shared" si="1204"/>
        <v>0</v>
      </c>
      <c r="CT504" s="238">
        <f t="shared" si="1205"/>
        <v>0</v>
      </c>
      <c r="CU504" s="238">
        <f t="shared" si="1206"/>
        <v>0</v>
      </c>
      <c r="CV504" s="238">
        <f t="shared" si="1207"/>
        <v>0</v>
      </c>
      <c r="CW504" s="238">
        <f t="shared" si="1208"/>
        <v>0</v>
      </c>
      <c r="CX504" s="238">
        <f t="shared" si="1209"/>
        <v>0</v>
      </c>
      <c r="CY504" s="238">
        <f t="shared" si="1210"/>
        <v>0</v>
      </c>
      <c r="CZ504" s="238">
        <f t="shared" si="1211"/>
        <v>0</v>
      </c>
      <c r="DA504" s="238">
        <f t="shared" si="1212"/>
        <v>0</v>
      </c>
      <c r="DB504" s="238">
        <f t="shared" si="1213"/>
        <v>0</v>
      </c>
      <c r="DC504" s="238">
        <f t="shared" si="1214"/>
        <v>0</v>
      </c>
      <c r="DD504" s="238">
        <f t="shared" si="1215"/>
        <v>0</v>
      </c>
      <c r="DE504" s="238">
        <f t="shared" si="1216"/>
        <v>0</v>
      </c>
      <c r="DF504" s="238">
        <f t="shared" si="1217"/>
        <v>0</v>
      </c>
      <c r="DG504" s="238">
        <f t="shared" si="1218"/>
        <v>0</v>
      </c>
      <c r="DH504" s="238">
        <f t="shared" si="1219"/>
        <v>0</v>
      </c>
      <c r="DI504" s="238">
        <f t="shared" si="1220"/>
        <v>0</v>
      </c>
      <c r="DJ504" s="238">
        <f t="shared" si="1221"/>
        <v>0</v>
      </c>
      <c r="DK504" s="238">
        <f t="shared" si="1222"/>
        <v>0</v>
      </c>
      <c r="DL504" s="238">
        <f t="shared" si="1223"/>
        <v>0</v>
      </c>
      <c r="DM504" s="238">
        <f t="shared" si="1224"/>
        <v>0</v>
      </c>
      <c r="DN504" s="238">
        <f t="shared" si="1225"/>
        <v>0</v>
      </c>
      <c r="DO504" s="238">
        <f t="shared" si="1226"/>
        <v>0</v>
      </c>
      <c r="DP504" s="238">
        <f t="shared" si="1227"/>
        <v>0</v>
      </c>
      <c r="DQ504" s="238">
        <f t="shared" si="1228"/>
        <v>0</v>
      </c>
      <c r="DR504" s="238">
        <f t="shared" si="1229"/>
        <v>0</v>
      </c>
      <c r="DS504" s="238">
        <f t="shared" si="1230"/>
        <v>0</v>
      </c>
      <c r="DT504" s="238">
        <f t="shared" si="1231"/>
        <v>0</v>
      </c>
      <c r="DU504" s="238">
        <f t="shared" si="1232"/>
        <v>0</v>
      </c>
      <c r="DV504" s="238">
        <f t="shared" si="1233"/>
        <v>0</v>
      </c>
      <c r="DW504" s="238">
        <f t="shared" si="1234"/>
        <v>0</v>
      </c>
      <c r="DX504" s="238">
        <f t="shared" si="1235"/>
        <v>0</v>
      </c>
      <c r="DY504" s="238">
        <f t="shared" si="1236"/>
        <v>0</v>
      </c>
      <c r="DZ504" s="238">
        <f t="shared" si="1237"/>
        <v>0</v>
      </c>
      <c r="EA504" s="238">
        <f t="shared" si="1238"/>
        <v>0</v>
      </c>
      <c r="EB504" s="238">
        <f t="shared" si="1239"/>
        <v>0</v>
      </c>
      <c r="EC504" s="238">
        <f t="shared" si="1240"/>
        <v>0</v>
      </c>
      <c r="ED504" s="238">
        <f t="shared" si="1241"/>
        <v>0</v>
      </c>
      <c r="EE504" s="238">
        <f t="shared" si="1242"/>
        <v>0</v>
      </c>
      <c r="EF504" s="238">
        <f t="shared" si="1243"/>
        <v>0</v>
      </c>
      <c r="EG504" s="238">
        <f t="shared" si="1244"/>
        <v>0</v>
      </c>
      <c r="EH504" s="238">
        <f t="shared" si="1245"/>
        <v>0</v>
      </c>
      <c r="EI504" s="238">
        <f t="shared" si="1246"/>
        <v>0</v>
      </c>
      <c r="EJ504" s="238">
        <f t="shared" si="1247"/>
        <v>0</v>
      </c>
      <c r="EK504" s="238">
        <f t="shared" si="1248"/>
        <v>0</v>
      </c>
      <c r="EL504" s="238">
        <f t="shared" si="1249"/>
        <v>0</v>
      </c>
      <c r="EM504" s="238">
        <f t="shared" si="1250"/>
        <v>0</v>
      </c>
      <c r="EN504" s="238">
        <f t="shared" si="1251"/>
        <v>0</v>
      </c>
      <c r="EO504" s="238">
        <f t="shared" si="1252"/>
        <v>0</v>
      </c>
      <c r="EP504" s="238">
        <f t="shared" si="1253"/>
        <v>0</v>
      </c>
      <c r="EQ504" s="238">
        <f t="shared" si="1254"/>
        <v>0</v>
      </c>
      <c r="ER504" s="238">
        <f t="shared" si="1255"/>
        <v>0</v>
      </c>
      <c r="ES504" s="238">
        <f t="shared" si="1256"/>
        <v>0</v>
      </c>
      <c r="ET504" s="238">
        <f t="shared" si="1257"/>
        <v>0</v>
      </c>
      <c r="EU504" s="238">
        <f t="shared" si="1258"/>
        <v>0</v>
      </c>
      <c r="EV504" s="238">
        <f t="shared" si="1259"/>
        <v>0</v>
      </c>
      <c r="EW504" s="238">
        <f t="shared" si="1260"/>
        <v>0</v>
      </c>
      <c r="EX504" s="238">
        <f t="shared" si="1261"/>
        <v>0</v>
      </c>
      <c r="EY504" s="238">
        <f t="shared" si="1262"/>
        <v>0</v>
      </c>
      <c r="EZ504" s="238">
        <f t="shared" si="1263"/>
        <v>0</v>
      </c>
      <c r="FA504" s="238">
        <f t="shared" si="1264"/>
        <v>0</v>
      </c>
      <c r="FB504" s="238">
        <f t="shared" si="1265"/>
        <v>0</v>
      </c>
      <c r="FC504" s="238">
        <f t="shared" si="1266"/>
        <v>0</v>
      </c>
      <c r="FD504" s="238">
        <f t="shared" si="1267"/>
        <v>0</v>
      </c>
      <c r="FE504" s="238">
        <f t="shared" si="1268"/>
        <v>0</v>
      </c>
      <c r="FF504" s="238">
        <f t="shared" si="1269"/>
        <v>0</v>
      </c>
      <c r="FG504" s="238">
        <f t="shared" si="1270"/>
        <v>0</v>
      </c>
      <c r="FH504" s="238">
        <f t="shared" si="1271"/>
        <v>0</v>
      </c>
      <c r="FI504" s="238">
        <f t="shared" si="1272"/>
        <v>0</v>
      </c>
      <c r="FJ504" s="238">
        <f t="shared" si="1273"/>
        <v>0</v>
      </c>
      <c r="FK504" s="238">
        <f t="shared" si="1274"/>
        <v>0</v>
      </c>
      <c r="FL504" s="238">
        <f t="shared" si="1275"/>
        <v>0</v>
      </c>
      <c r="FM504" s="238">
        <f t="shared" si="1276"/>
        <v>0</v>
      </c>
      <c r="FN504" s="238">
        <f t="shared" si="1277"/>
        <v>0</v>
      </c>
      <c r="FO504" s="238">
        <f t="shared" si="1278"/>
        <v>0</v>
      </c>
      <c r="FP504" s="238">
        <f t="shared" si="1279"/>
        <v>0</v>
      </c>
      <c r="FQ504" s="238">
        <f t="shared" si="1280"/>
        <v>0</v>
      </c>
      <c r="FR504" s="238">
        <f t="shared" si="1281"/>
        <v>0</v>
      </c>
      <c r="FS504" s="238">
        <f t="shared" si="1282"/>
        <v>0</v>
      </c>
      <c r="FT504" s="238">
        <f t="shared" si="1283"/>
        <v>0</v>
      </c>
      <c r="FU504" s="238">
        <f t="shared" si="1284"/>
        <v>0</v>
      </c>
      <c r="FV504" s="238">
        <f t="shared" si="1285"/>
        <v>0</v>
      </c>
      <c r="FW504" s="238">
        <f t="shared" si="1286"/>
        <v>0</v>
      </c>
      <c r="FX504" s="238">
        <f t="shared" si="1287"/>
        <v>0</v>
      </c>
      <c r="FY504" s="238">
        <f t="shared" si="1288"/>
        <v>0</v>
      </c>
      <c r="FZ504" s="238">
        <f t="shared" si="1289"/>
        <v>0</v>
      </c>
      <c r="GA504" s="238">
        <f t="shared" si="1290"/>
        <v>0</v>
      </c>
      <c r="GB504" s="238">
        <f t="shared" si="1291"/>
        <v>0</v>
      </c>
      <c r="GC504" s="238">
        <f t="shared" si="1292"/>
        <v>0</v>
      </c>
      <c r="GD504" s="238">
        <f t="shared" si="1293"/>
        <v>0</v>
      </c>
      <c r="GE504" s="238">
        <f t="shared" si="1294"/>
        <v>0</v>
      </c>
      <c r="GF504" s="238">
        <f t="shared" si="1295"/>
        <v>0</v>
      </c>
      <c r="GG504" s="238">
        <f t="shared" si="1296"/>
        <v>0</v>
      </c>
      <c r="GH504" s="238">
        <f t="shared" si="1297"/>
        <v>0</v>
      </c>
      <c r="GI504" s="238">
        <f t="shared" si="1298"/>
        <v>0</v>
      </c>
      <c r="GJ504" s="238">
        <f t="shared" si="1299"/>
        <v>0</v>
      </c>
      <c r="GK504" s="238">
        <f t="shared" si="1300"/>
        <v>0</v>
      </c>
      <c r="GL504" s="238">
        <f t="shared" si="1301"/>
        <v>0</v>
      </c>
      <c r="GM504" s="238">
        <f t="shared" si="1302"/>
        <v>0</v>
      </c>
      <c r="GN504" s="238">
        <f t="shared" si="1303"/>
        <v>0</v>
      </c>
      <c r="GO504" s="238">
        <f t="shared" si="1304"/>
        <v>0</v>
      </c>
      <c r="GP504" s="238">
        <f t="shared" si="1305"/>
        <v>0</v>
      </c>
      <c r="GQ504" s="238">
        <f t="shared" si="1306"/>
        <v>0</v>
      </c>
      <c r="GR504" s="238">
        <f t="shared" si="1307"/>
        <v>0</v>
      </c>
      <c r="GS504" s="238">
        <f t="shared" si="1308"/>
        <v>0</v>
      </c>
      <c r="GT504" s="238">
        <f t="shared" si="1309"/>
        <v>0</v>
      </c>
      <c r="GU504" s="238">
        <f t="shared" si="1310"/>
        <v>0</v>
      </c>
      <c r="GV504" s="238">
        <f t="shared" si="1311"/>
        <v>0</v>
      </c>
      <c r="GW504" s="238">
        <f t="shared" si="1312"/>
        <v>0</v>
      </c>
      <c r="GX504" s="238">
        <f t="shared" si="1313"/>
        <v>0</v>
      </c>
      <c r="GY504" s="238">
        <f t="shared" si="1314"/>
        <v>0</v>
      </c>
      <c r="GZ504" s="238">
        <f t="shared" si="1315"/>
        <v>0</v>
      </c>
      <c r="HA504" s="238">
        <f t="shared" si="1316"/>
        <v>0</v>
      </c>
      <c r="HB504" s="238">
        <f t="shared" si="1317"/>
        <v>0</v>
      </c>
      <c r="HC504" s="238">
        <f t="shared" si="1318"/>
        <v>0</v>
      </c>
      <c r="HD504" s="238">
        <f t="shared" si="1319"/>
        <v>0</v>
      </c>
      <c r="HE504" s="238">
        <f t="shared" si="1320"/>
        <v>0</v>
      </c>
      <c r="HF504" s="238">
        <f t="shared" si="1321"/>
        <v>0</v>
      </c>
      <c r="HG504" s="238">
        <f t="shared" si="1322"/>
        <v>0</v>
      </c>
      <c r="HH504" s="238">
        <f t="shared" si="1323"/>
        <v>0</v>
      </c>
      <c r="HI504" s="238">
        <f t="shared" si="1324"/>
        <v>0</v>
      </c>
      <c r="HJ504" s="238">
        <f t="shared" si="1325"/>
        <v>0</v>
      </c>
      <c r="HK504" s="238">
        <f t="shared" si="1326"/>
        <v>0</v>
      </c>
      <c r="HL504" s="238">
        <f t="shared" si="1327"/>
        <v>0</v>
      </c>
      <c r="HM504" s="238">
        <f t="shared" si="1328"/>
        <v>0</v>
      </c>
      <c r="HN504" s="238">
        <f t="shared" si="1329"/>
        <v>0</v>
      </c>
      <c r="HO504" s="238">
        <f t="shared" si="1330"/>
        <v>0</v>
      </c>
      <c r="HP504" s="238">
        <f t="shared" si="1331"/>
        <v>0</v>
      </c>
      <c r="HQ504" s="238">
        <f t="shared" si="1332"/>
        <v>0</v>
      </c>
      <c r="HR504" s="238">
        <f t="shared" si="1333"/>
        <v>0</v>
      </c>
      <c r="HS504" s="238">
        <f t="shared" si="1334"/>
        <v>0</v>
      </c>
      <c r="HT504" s="238">
        <f t="shared" si="1335"/>
        <v>0</v>
      </c>
      <c r="HU504" s="238">
        <f t="shared" si="1336"/>
        <v>0</v>
      </c>
      <c r="HV504" s="238">
        <f t="shared" si="1337"/>
        <v>0</v>
      </c>
      <c r="HW504" s="238">
        <f t="shared" si="1338"/>
        <v>0</v>
      </c>
      <c r="HX504" s="238">
        <f t="shared" si="1339"/>
        <v>0</v>
      </c>
      <c r="HY504" s="238">
        <f t="shared" si="1340"/>
        <v>0</v>
      </c>
      <c r="HZ504" s="238">
        <f t="shared" si="1341"/>
        <v>0</v>
      </c>
      <c r="IA504" s="238">
        <f t="shared" si="1342"/>
        <v>0</v>
      </c>
      <c r="IB504" s="238">
        <f t="shared" si="1343"/>
        <v>0</v>
      </c>
      <c r="IC504" s="238">
        <f t="shared" si="1344"/>
        <v>0</v>
      </c>
      <c r="ID504" s="238">
        <f t="shared" si="1345"/>
        <v>0</v>
      </c>
      <c r="IE504" s="238">
        <f t="shared" si="1346"/>
        <v>0</v>
      </c>
      <c r="IF504" s="238">
        <f t="shared" si="1347"/>
        <v>0</v>
      </c>
      <c r="IG504" s="238">
        <f t="shared" si="1348"/>
        <v>0</v>
      </c>
      <c r="IH504" s="238">
        <f t="shared" si="1349"/>
        <v>0</v>
      </c>
      <c r="II504" s="238">
        <f t="shared" si="1350"/>
        <v>0</v>
      </c>
      <c r="IJ504" s="238">
        <f t="shared" si="1351"/>
        <v>0</v>
      </c>
      <c r="IK504" s="238">
        <f t="shared" si="1352"/>
        <v>0</v>
      </c>
      <c r="IL504" s="238">
        <f t="shared" si="1353"/>
        <v>0</v>
      </c>
      <c r="IM504" s="238">
        <f t="shared" si="1354"/>
        <v>0</v>
      </c>
      <c r="IN504" s="238">
        <f t="shared" si="1355"/>
        <v>0</v>
      </c>
      <c r="IO504" s="238">
        <f t="shared" si="1356"/>
        <v>0</v>
      </c>
      <c r="IP504" s="238">
        <f t="shared" si="1357"/>
        <v>0</v>
      </c>
      <c r="IQ504" s="238">
        <f t="shared" si="1358"/>
        <v>0</v>
      </c>
      <c r="IR504" s="238">
        <f t="shared" si="1359"/>
        <v>0</v>
      </c>
      <c r="IS504" s="238">
        <f t="shared" si="1360"/>
        <v>0</v>
      </c>
      <c r="IT504" s="238">
        <f t="shared" si="1361"/>
        <v>0</v>
      </c>
      <c r="IU504" s="238">
        <f t="shared" si="1362"/>
        <v>0</v>
      </c>
      <c r="IV504" s="238">
        <f t="shared" si="1363"/>
        <v>0</v>
      </c>
      <c r="IW504" s="238">
        <f t="shared" si="1364"/>
        <v>0</v>
      </c>
      <c r="IX504" s="238">
        <f t="shared" si="1365"/>
        <v>0</v>
      </c>
      <c r="IY504" s="238">
        <f t="shared" si="1366"/>
        <v>0</v>
      </c>
      <c r="IZ504" s="238">
        <f t="shared" si="1367"/>
        <v>0</v>
      </c>
      <c r="JA504" s="238">
        <f t="shared" si="1368"/>
        <v>0</v>
      </c>
      <c r="JB504" s="238">
        <f t="shared" si="1369"/>
        <v>0</v>
      </c>
    </row>
    <row r="505" spans="2:262">
      <c r="B505" s="248">
        <v>144</v>
      </c>
      <c r="C505" s="247">
        <f t="shared" si="1370"/>
        <v>2.8125000000000021E-3</v>
      </c>
      <c r="D505" s="244">
        <f t="shared" ca="1" si="1113"/>
        <v>79.772072129836658</v>
      </c>
      <c r="E505" s="243">
        <f ca="1">ET361</f>
        <v>-0.22792787016333763</v>
      </c>
      <c r="F505" s="242">
        <v>144</v>
      </c>
      <c r="G505" s="238">
        <f t="shared" si="1114"/>
        <v>0</v>
      </c>
      <c r="H505" s="238">
        <f t="shared" si="1115"/>
        <v>0</v>
      </c>
      <c r="I505" s="238">
        <f t="shared" si="1116"/>
        <v>0</v>
      </c>
      <c r="J505" s="238">
        <f t="shared" si="1117"/>
        <v>0</v>
      </c>
      <c r="K505" s="238">
        <f t="shared" si="1118"/>
        <v>0</v>
      </c>
      <c r="L505" s="238">
        <f t="shared" si="1119"/>
        <v>0</v>
      </c>
      <c r="M505" s="238">
        <f t="shared" si="1120"/>
        <v>0</v>
      </c>
      <c r="N505" s="238">
        <f t="shared" si="1121"/>
        <v>0</v>
      </c>
      <c r="O505" s="238">
        <f t="shared" si="1122"/>
        <v>0</v>
      </c>
      <c r="P505" s="238">
        <f t="shared" si="1123"/>
        <v>0</v>
      </c>
      <c r="Q505" s="238">
        <f t="shared" si="1124"/>
        <v>0</v>
      </c>
      <c r="R505" s="238">
        <f t="shared" si="1125"/>
        <v>0</v>
      </c>
      <c r="S505" s="238">
        <f t="shared" si="1126"/>
        <v>0</v>
      </c>
      <c r="T505" s="238">
        <f t="shared" si="1127"/>
        <v>0</v>
      </c>
      <c r="U505" s="239">
        <f t="shared" si="1128"/>
        <v>0</v>
      </c>
      <c r="V505" s="238">
        <f t="shared" si="1129"/>
        <v>0</v>
      </c>
      <c r="W505" s="238">
        <f t="shared" si="1130"/>
        <v>0</v>
      </c>
      <c r="X505" s="238">
        <f t="shared" si="1131"/>
        <v>0</v>
      </c>
      <c r="Y505" s="238">
        <f t="shared" si="1132"/>
        <v>0</v>
      </c>
      <c r="Z505" s="238">
        <f t="shared" si="1133"/>
        <v>0</v>
      </c>
      <c r="AA505" s="238">
        <f t="shared" si="1134"/>
        <v>0</v>
      </c>
      <c r="AB505" s="238">
        <f t="shared" si="1135"/>
        <v>0</v>
      </c>
      <c r="AC505" s="238">
        <f t="shared" si="1136"/>
        <v>0</v>
      </c>
      <c r="AD505" s="238">
        <f t="shared" si="1137"/>
        <v>0</v>
      </c>
      <c r="AE505" s="238">
        <f t="shared" si="1138"/>
        <v>0</v>
      </c>
      <c r="AF505" s="238">
        <f t="shared" si="1139"/>
        <v>0</v>
      </c>
      <c r="AG505" s="238">
        <f t="shared" si="1140"/>
        <v>0</v>
      </c>
      <c r="AH505" s="238">
        <f t="shared" si="1141"/>
        <v>0</v>
      </c>
      <c r="AI505" s="238">
        <f t="shared" si="1142"/>
        <v>0</v>
      </c>
      <c r="AJ505" s="238">
        <f t="shared" si="1143"/>
        <v>0</v>
      </c>
      <c r="AK505" s="238">
        <f t="shared" si="1144"/>
        <v>0</v>
      </c>
      <c r="AL505" s="238">
        <f t="shared" si="1145"/>
        <v>0</v>
      </c>
      <c r="AM505" s="238">
        <f t="shared" si="1146"/>
        <v>0</v>
      </c>
      <c r="AN505" s="238">
        <f t="shared" si="1147"/>
        <v>0</v>
      </c>
      <c r="AO505" s="238">
        <f t="shared" si="1148"/>
        <v>0</v>
      </c>
      <c r="AP505" s="238">
        <f t="shared" si="1149"/>
        <v>0</v>
      </c>
      <c r="AQ505" s="238">
        <f t="shared" si="1150"/>
        <v>0</v>
      </c>
      <c r="AR505" s="238">
        <f t="shared" si="1151"/>
        <v>0</v>
      </c>
      <c r="AS505" s="238">
        <f t="shared" si="1152"/>
        <v>0</v>
      </c>
      <c r="AT505" s="238">
        <f t="shared" si="1153"/>
        <v>0</v>
      </c>
      <c r="AU505" s="238">
        <f t="shared" si="1154"/>
        <v>0</v>
      </c>
      <c r="AV505" s="238">
        <f t="shared" si="1155"/>
        <v>0</v>
      </c>
      <c r="AW505" s="238">
        <f t="shared" si="1156"/>
        <v>0</v>
      </c>
      <c r="AX505" s="238">
        <f t="shared" si="1157"/>
        <v>0</v>
      </c>
      <c r="AY505" s="238">
        <f t="shared" si="1158"/>
        <v>0</v>
      </c>
      <c r="AZ505" s="238">
        <f t="shared" si="1159"/>
        <v>0</v>
      </c>
      <c r="BA505" s="238">
        <f t="shared" si="1160"/>
        <v>0</v>
      </c>
      <c r="BB505" s="238">
        <f t="shared" si="1161"/>
        <v>0</v>
      </c>
      <c r="BC505" s="238">
        <f t="shared" si="1162"/>
        <v>0</v>
      </c>
      <c r="BD505" s="238">
        <f t="shared" si="1163"/>
        <v>0</v>
      </c>
      <c r="BE505" s="238">
        <f t="shared" si="1164"/>
        <v>0</v>
      </c>
      <c r="BF505" s="238">
        <f t="shared" si="1165"/>
        <v>0</v>
      </c>
      <c r="BG505" s="238">
        <f t="shared" si="1166"/>
        <v>0</v>
      </c>
      <c r="BH505" s="238">
        <f t="shared" si="1167"/>
        <v>0</v>
      </c>
      <c r="BI505" s="238">
        <f t="shared" si="1168"/>
        <v>0</v>
      </c>
      <c r="BJ505" s="238">
        <f t="shared" si="1169"/>
        <v>0</v>
      </c>
      <c r="BK505" s="238">
        <f t="shared" si="1170"/>
        <v>0</v>
      </c>
      <c r="BL505" s="238">
        <f t="shared" si="1171"/>
        <v>0</v>
      </c>
      <c r="BM505" s="238">
        <f t="shared" si="1172"/>
        <v>0</v>
      </c>
      <c r="BN505" s="238">
        <f t="shared" si="1173"/>
        <v>0</v>
      </c>
      <c r="BO505" s="238">
        <f t="shared" si="1174"/>
        <v>0</v>
      </c>
      <c r="BP505" s="238">
        <f t="shared" si="1175"/>
        <v>0</v>
      </c>
      <c r="BQ505" s="238">
        <f t="shared" si="1176"/>
        <v>0</v>
      </c>
      <c r="BR505" s="238">
        <f t="shared" si="1177"/>
        <v>0</v>
      </c>
      <c r="BS505" s="238">
        <f t="shared" si="1178"/>
        <v>0</v>
      </c>
      <c r="BT505" s="238">
        <f t="shared" si="1179"/>
        <v>0</v>
      </c>
      <c r="BU505" s="238">
        <f t="shared" si="1180"/>
        <v>0</v>
      </c>
      <c r="BV505" s="238">
        <f t="shared" si="1181"/>
        <v>0</v>
      </c>
      <c r="BW505" s="238">
        <f t="shared" si="1182"/>
        <v>0</v>
      </c>
      <c r="BX505" s="238">
        <f t="shared" si="1183"/>
        <v>0</v>
      </c>
      <c r="BY505" s="238">
        <f t="shared" si="1184"/>
        <v>0</v>
      </c>
      <c r="BZ505" s="238">
        <f t="shared" si="1185"/>
        <v>0</v>
      </c>
      <c r="CA505" s="238">
        <f t="shared" si="1186"/>
        <v>0</v>
      </c>
      <c r="CB505" s="238">
        <f t="shared" si="1187"/>
        <v>0</v>
      </c>
      <c r="CC505" s="238">
        <f t="shared" si="1188"/>
        <v>0</v>
      </c>
      <c r="CD505" s="238">
        <f t="shared" si="1189"/>
        <v>0</v>
      </c>
      <c r="CE505" s="238">
        <f t="shared" si="1190"/>
        <v>0</v>
      </c>
      <c r="CF505" s="238">
        <f t="shared" si="1191"/>
        <v>0</v>
      </c>
      <c r="CG505" s="238">
        <f t="shared" si="1192"/>
        <v>0</v>
      </c>
      <c r="CH505" s="238">
        <f t="shared" si="1193"/>
        <v>0</v>
      </c>
      <c r="CI505" s="238">
        <f t="shared" si="1194"/>
        <v>0</v>
      </c>
      <c r="CJ505" s="238">
        <f t="shared" si="1195"/>
        <v>0</v>
      </c>
      <c r="CK505" s="238">
        <f t="shared" si="1196"/>
        <v>0</v>
      </c>
      <c r="CL505" s="238">
        <f t="shared" si="1197"/>
        <v>0</v>
      </c>
      <c r="CM505" s="238">
        <f t="shared" si="1198"/>
        <v>0</v>
      </c>
      <c r="CN505" s="238">
        <f t="shared" si="1199"/>
        <v>0</v>
      </c>
      <c r="CO505" s="238">
        <f t="shared" si="1200"/>
        <v>0</v>
      </c>
      <c r="CP505" s="238">
        <f t="shared" si="1201"/>
        <v>0</v>
      </c>
      <c r="CQ505" s="238">
        <f t="shared" si="1202"/>
        <v>0</v>
      </c>
      <c r="CR505" s="238">
        <f t="shared" si="1203"/>
        <v>0</v>
      </c>
      <c r="CS505" s="238">
        <f t="shared" si="1204"/>
        <v>0</v>
      </c>
      <c r="CT505" s="238">
        <f t="shared" si="1205"/>
        <v>0</v>
      </c>
      <c r="CU505" s="238">
        <f t="shared" si="1206"/>
        <v>0</v>
      </c>
      <c r="CV505" s="238">
        <f t="shared" si="1207"/>
        <v>0</v>
      </c>
      <c r="CW505" s="238">
        <f t="shared" si="1208"/>
        <v>0</v>
      </c>
      <c r="CX505" s="238">
        <f t="shared" si="1209"/>
        <v>0</v>
      </c>
      <c r="CY505" s="238">
        <f t="shared" si="1210"/>
        <v>0</v>
      </c>
      <c r="CZ505" s="238">
        <f t="shared" si="1211"/>
        <v>0</v>
      </c>
      <c r="DA505" s="238">
        <f t="shared" si="1212"/>
        <v>0</v>
      </c>
      <c r="DB505" s="238">
        <f t="shared" si="1213"/>
        <v>0</v>
      </c>
      <c r="DC505" s="238">
        <f t="shared" si="1214"/>
        <v>0</v>
      </c>
      <c r="DD505" s="238">
        <f t="shared" si="1215"/>
        <v>0</v>
      </c>
      <c r="DE505" s="238">
        <f t="shared" si="1216"/>
        <v>0</v>
      </c>
      <c r="DF505" s="238">
        <f t="shared" si="1217"/>
        <v>0</v>
      </c>
      <c r="DG505" s="238">
        <f t="shared" si="1218"/>
        <v>0</v>
      </c>
      <c r="DH505" s="238">
        <f t="shared" si="1219"/>
        <v>0</v>
      </c>
      <c r="DI505" s="238">
        <f t="shared" si="1220"/>
        <v>0</v>
      </c>
      <c r="DJ505" s="238">
        <f t="shared" si="1221"/>
        <v>0</v>
      </c>
      <c r="DK505" s="238">
        <f t="shared" si="1222"/>
        <v>0</v>
      </c>
      <c r="DL505" s="238">
        <f t="shared" si="1223"/>
        <v>0</v>
      </c>
      <c r="DM505" s="238">
        <f t="shared" si="1224"/>
        <v>0</v>
      </c>
      <c r="DN505" s="238">
        <f t="shared" si="1225"/>
        <v>0</v>
      </c>
      <c r="DO505" s="238">
        <f t="shared" si="1226"/>
        <v>0</v>
      </c>
      <c r="DP505" s="238">
        <f t="shared" si="1227"/>
        <v>0</v>
      </c>
      <c r="DQ505" s="238">
        <f t="shared" si="1228"/>
        <v>0</v>
      </c>
      <c r="DR505" s="238">
        <f t="shared" si="1229"/>
        <v>0</v>
      </c>
      <c r="DS505" s="238">
        <f t="shared" si="1230"/>
        <v>0</v>
      </c>
      <c r="DT505" s="238">
        <f t="shared" si="1231"/>
        <v>0</v>
      </c>
      <c r="DU505" s="238">
        <f t="shared" si="1232"/>
        <v>0</v>
      </c>
      <c r="DV505" s="238">
        <f t="shared" si="1233"/>
        <v>0</v>
      </c>
      <c r="DW505" s="238">
        <f t="shared" si="1234"/>
        <v>0</v>
      </c>
      <c r="DX505" s="238">
        <f t="shared" si="1235"/>
        <v>0</v>
      </c>
      <c r="DY505" s="238">
        <f t="shared" si="1236"/>
        <v>0</v>
      </c>
      <c r="DZ505" s="238">
        <f t="shared" si="1237"/>
        <v>0</v>
      </c>
      <c r="EA505" s="238">
        <f t="shared" si="1238"/>
        <v>0</v>
      </c>
      <c r="EB505" s="238">
        <f t="shared" si="1239"/>
        <v>0</v>
      </c>
      <c r="EC505" s="238">
        <f t="shared" si="1240"/>
        <v>0</v>
      </c>
      <c r="ED505" s="238">
        <f t="shared" si="1241"/>
        <v>0</v>
      </c>
      <c r="EE505" s="238">
        <f t="shared" si="1242"/>
        <v>0</v>
      </c>
      <c r="EF505" s="238">
        <f t="shared" si="1243"/>
        <v>0</v>
      </c>
      <c r="EG505" s="238">
        <f t="shared" si="1244"/>
        <v>0</v>
      </c>
      <c r="EH505" s="238">
        <f t="shared" si="1245"/>
        <v>0</v>
      </c>
      <c r="EI505" s="238">
        <f t="shared" si="1246"/>
        <v>0</v>
      </c>
      <c r="EJ505" s="238">
        <f t="shared" si="1247"/>
        <v>0</v>
      </c>
      <c r="EK505" s="238">
        <f t="shared" si="1248"/>
        <v>0</v>
      </c>
      <c r="EL505" s="238">
        <f t="shared" si="1249"/>
        <v>0</v>
      </c>
      <c r="EM505" s="238">
        <f t="shared" si="1250"/>
        <v>0</v>
      </c>
      <c r="EN505" s="238">
        <f t="shared" si="1251"/>
        <v>0</v>
      </c>
      <c r="EO505" s="238">
        <f t="shared" si="1252"/>
        <v>0</v>
      </c>
      <c r="EP505" s="238">
        <f t="shared" si="1253"/>
        <v>0</v>
      </c>
      <c r="EQ505" s="238">
        <f t="shared" si="1254"/>
        <v>0</v>
      </c>
      <c r="ER505" s="238">
        <f t="shared" si="1255"/>
        <v>0</v>
      </c>
      <c r="ES505" s="238">
        <f t="shared" si="1256"/>
        <v>0</v>
      </c>
      <c r="ET505" s="238">
        <f t="shared" si="1257"/>
        <v>0</v>
      </c>
      <c r="EU505" s="238">
        <f t="shared" si="1258"/>
        <v>0</v>
      </c>
      <c r="EV505" s="238">
        <f t="shared" si="1259"/>
        <v>0</v>
      </c>
      <c r="EW505" s="238">
        <f t="shared" si="1260"/>
        <v>0</v>
      </c>
      <c r="EX505" s="238">
        <f t="shared" si="1261"/>
        <v>0</v>
      </c>
      <c r="EY505" s="238">
        <f t="shared" si="1262"/>
        <v>0</v>
      </c>
      <c r="EZ505" s="238">
        <f t="shared" si="1263"/>
        <v>0</v>
      </c>
      <c r="FA505" s="238">
        <f t="shared" si="1264"/>
        <v>0</v>
      </c>
      <c r="FB505" s="238">
        <f t="shared" si="1265"/>
        <v>0</v>
      </c>
      <c r="FC505" s="238">
        <f t="shared" si="1266"/>
        <v>0</v>
      </c>
      <c r="FD505" s="238">
        <f t="shared" si="1267"/>
        <v>0</v>
      </c>
      <c r="FE505" s="238">
        <f t="shared" si="1268"/>
        <v>0</v>
      </c>
      <c r="FF505" s="238">
        <f t="shared" si="1269"/>
        <v>0</v>
      </c>
      <c r="FG505" s="238">
        <f t="shared" si="1270"/>
        <v>0</v>
      </c>
      <c r="FH505" s="238">
        <f t="shared" si="1271"/>
        <v>0</v>
      </c>
      <c r="FI505" s="238">
        <f t="shared" si="1272"/>
        <v>0</v>
      </c>
      <c r="FJ505" s="238">
        <f t="shared" si="1273"/>
        <v>0</v>
      </c>
      <c r="FK505" s="238">
        <f t="shared" si="1274"/>
        <v>0</v>
      </c>
      <c r="FL505" s="238">
        <f t="shared" si="1275"/>
        <v>0</v>
      </c>
      <c r="FM505" s="238">
        <f t="shared" si="1276"/>
        <v>0</v>
      </c>
      <c r="FN505" s="238">
        <f t="shared" si="1277"/>
        <v>0</v>
      </c>
      <c r="FO505" s="238">
        <f t="shared" si="1278"/>
        <v>0</v>
      </c>
      <c r="FP505" s="238">
        <f t="shared" si="1279"/>
        <v>0</v>
      </c>
      <c r="FQ505" s="238">
        <f t="shared" si="1280"/>
        <v>0</v>
      </c>
      <c r="FR505" s="238">
        <f t="shared" si="1281"/>
        <v>0</v>
      </c>
      <c r="FS505" s="238">
        <f t="shared" si="1282"/>
        <v>0</v>
      </c>
      <c r="FT505" s="238">
        <f t="shared" si="1283"/>
        <v>0</v>
      </c>
      <c r="FU505" s="238">
        <f t="shared" si="1284"/>
        <v>0</v>
      </c>
      <c r="FV505" s="238">
        <f t="shared" si="1285"/>
        <v>0</v>
      </c>
      <c r="FW505" s="238">
        <f t="shared" si="1286"/>
        <v>0</v>
      </c>
      <c r="FX505" s="238">
        <f t="shared" si="1287"/>
        <v>0</v>
      </c>
      <c r="FY505" s="238">
        <f t="shared" si="1288"/>
        <v>0</v>
      </c>
      <c r="FZ505" s="238">
        <f t="shared" si="1289"/>
        <v>0</v>
      </c>
      <c r="GA505" s="238">
        <f t="shared" si="1290"/>
        <v>0</v>
      </c>
      <c r="GB505" s="238">
        <f t="shared" si="1291"/>
        <v>0</v>
      </c>
      <c r="GC505" s="238">
        <f t="shared" si="1292"/>
        <v>0</v>
      </c>
      <c r="GD505" s="238">
        <f t="shared" si="1293"/>
        <v>0</v>
      </c>
      <c r="GE505" s="238">
        <f t="shared" si="1294"/>
        <v>0</v>
      </c>
      <c r="GF505" s="238">
        <f t="shared" si="1295"/>
        <v>0</v>
      </c>
      <c r="GG505" s="238">
        <f t="shared" si="1296"/>
        <v>0</v>
      </c>
      <c r="GH505" s="238">
        <f t="shared" si="1297"/>
        <v>0</v>
      </c>
      <c r="GI505" s="238">
        <f t="shared" si="1298"/>
        <v>0</v>
      </c>
      <c r="GJ505" s="238">
        <f t="shared" si="1299"/>
        <v>0</v>
      </c>
      <c r="GK505" s="238">
        <f t="shared" si="1300"/>
        <v>0</v>
      </c>
      <c r="GL505" s="238">
        <f t="shared" si="1301"/>
        <v>0</v>
      </c>
      <c r="GM505" s="238">
        <f t="shared" si="1302"/>
        <v>0</v>
      </c>
      <c r="GN505" s="238">
        <f t="shared" si="1303"/>
        <v>0</v>
      </c>
      <c r="GO505" s="238">
        <f t="shared" si="1304"/>
        <v>0</v>
      </c>
      <c r="GP505" s="238">
        <f t="shared" si="1305"/>
        <v>0</v>
      </c>
      <c r="GQ505" s="238">
        <f t="shared" si="1306"/>
        <v>0</v>
      </c>
      <c r="GR505" s="238">
        <f t="shared" si="1307"/>
        <v>0</v>
      </c>
      <c r="GS505" s="238">
        <f t="shared" si="1308"/>
        <v>0</v>
      </c>
      <c r="GT505" s="238">
        <f t="shared" si="1309"/>
        <v>0</v>
      </c>
      <c r="GU505" s="238">
        <f t="shared" si="1310"/>
        <v>0</v>
      </c>
      <c r="GV505" s="238">
        <f t="shared" si="1311"/>
        <v>0</v>
      </c>
      <c r="GW505" s="238">
        <f t="shared" si="1312"/>
        <v>0</v>
      </c>
      <c r="GX505" s="238">
        <f t="shared" si="1313"/>
        <v>0</v>
      </c>
      <c r="GY505" s="238">
        <f t="shared" si="1314"/>
        <v>0</v>
      </c>
      <c r="GZ505" s="238">
        <f t="shared" si="1315"/>
        <v>0</v>
      </c>
      <c r="HA505" s="238">
        <f t="shared" si="1316"/>
        <v>0</v>
      </c>
      <c r="HB505" s="238">
        <f t="shared" si="1317"/>
        <v>0</v>
      </c>
      <c r="HC505" s="238">
        <f t="shared" si="1318"/>
        <v>0</v>
      </c>
      <c r="HD505" s="238">
        <f t="shared" si="1319"/>
        <v>0</v>
      </c>
      <c r="HE505" s="238">
        <f t="shared" si="1320"/>
        <v>0</v>
      </c>
      <c r="HF505" s="238">
        <f t="shared" si="1321"/>
        <v>0</v>
      </c>
      <c r="HG505" s="238">
        <f t="shared" si="1322"/>
        <v>0</v>
      </c>
      <c r="HH505" s="238">
        <f t="shared" si="1323"/>
        <v>0</v>
      </c>
      <c r="HI505" s="238">
        <f t="shared" si="1324"/>
        <v>0</v>
      </c>
      <c r="HJ505" s="238">
        <f t="shared" si="1325"/>
        <v>0</v>
      </c>
      <c r="HK505" s="238">
        <f t="shared" si="1326"/>
        <v>0</v>
      </c>
      <c r="HL505" s="238">
        <f t="shared" si="1327"/>
        <v>0</v>
      </c>
      <c r="HM505" s="238">
        <f t="shared" si="1328"/>
        <v>0</v>
      </c>
      <c r="HN505" s="238">
        <f t="shared" si="1329"/>
        <v>0</v>
      </c>
      <c r="HO505" s="238">
        <f t="shared" si="1330"/>
        <v>0</v>
      </c>
      <c r="HP505" s="238">
        <f t="shared" si="1331"/>
        <v>0</v>
      </c>
      <c r="HQ505" s="238">
        <f t="shared" si="1332"/>
        <v>0</v>
      </c>
      <c r="HR505" s="238">
        <f t="shared" si="1333"/>
        <v>0</v>
      </c>
      <c r="HS505" s="238">
        <f t="shared" si="1334"/>
        <v>0</v>
      </c>
      <c r="HT505" s="238">
        <f t="shared" si="1335"/>
        <v>0</v>
      </c>
      <c r="HU505" s="238">
        <f t="shared" si="1336"/>
        <v>0</v>
      </c>
      <c r="HV505" s="238">
        <f t="shared" si="1337"/>
        <v>0</v>
      </c>
      <c r="HW505" s="238">
        <f t="shared" si="1338"/>
        <v>0</v>
      </c>
      <c r="HX505" s="238">
        <f t="shared" si="1339"/>
        <v>0</v>
      </c>
      <c r="HY505" s="238">
        <f t="shared" si="1340"/>
        <v>0</v>
      </c>
      <c r="HZ505" s="238">
        <f t="shared" si="1341"/>
        <v>0</v>
      </c>
      <c r="IA505" s="238">
        <f t="shared" si="1342"/>
        <v>0</v>
      </c>
      <c r="IB505" s="238">
        <f t="shared" si="1343"/>
        <v>0</v>
      </c>
      <c r="IC505" s="238">
        <f t="shared" si="1344"/>
        <v>0</v>
      </c>
      <c r="ID505" s="238">
        <f t="shared" si="1345"/>
        <v>0</v>
      </c>
      <c r="IE505" s="238">
        <f t="shared" si="1346"/>
        <v>0</v>
      </c>
      <c r="IF505" s="238">
        <f t="shared" si="1347"/>
        <v>0</v>
      </c>
      <c r="IG505" s="238">
        <f t="shared" si="1348"/>
        <v>0</v>
      </c>
      <c r="IH505" s="238">
        <f t="shared" si="1349"/>
        <v>0</v>
      </c>
      <c r="II505" s="238">
        <f t="shared" si="1350"/>
        <v>0</v>
      </c>
      <c r="IJ505" s="238">
        <f t="shared" si="1351"/>
        <v>0</v>
      </c>
      <c r="IK505" s="238">
        <f t="shared" si="1352"/>
        <v>0</v>
      </c>
      <c r="IL505" s="238">
        <f t="shared" si="1353"/>
        <v>0</v>
      </c>
      <c r="IM505" s="238">
        <f t="shared" si="1354"/>
        <v>0</v>
      </c>
      <c r="IN505" s="238">
        <f t="shared" si="1355"/>
        <v>0</v>
      </c>
      <c r="IO505" s="238">
        <f t="shared" si="1356"/>
        <v>0</v>
      </c>
      <c r="IP505" s="238">
        <f t="shared" si="1357"/>
        <v>0</v>
      </c>
      <c r="IQ505" s="238">
        <f t="shared" si="1358"/>
        <v>0</v>
      </c>
      <c r="IR505" s="238">
        <f t="shared" si="1359"/>
        <v>0</v>
      </c>
      <c r="IS505" s="238">
        <f t="shared" si="1360"/>
        <v>0</v>
      </c>
      <c r="IT505" s="238">
        <f t="shared" si="1361"/>
        <v>0</v>
      </c>
      <c r="IU505" s="238">
        <f t="shared" si="1362"/>
        <v>0</v>
      </c>
      <c r="IV505" s="238">
        <f t="shared" si="1363"/>
        <v>0</v>
      </c>
      <c r="IW505" s="238">
        <f t="shared" si="1364"/>
        <v>0</v>
      </c>
      <c r="IX505" s="238">
        <f t="shared" si="1365"/>
        <v>0</v>
      </c>
      <c r="IY505" s="238">
        <f t="shared" si="1366"/>
        <v>0</v>
      </c>
      <c r="IZ505" s="238">
        <f t="shared" si="1367"/>
        <v>0</v>
      </c>
      <c r="JA505" s="238">
        <f t="shared" si="1368"/>
        <v>0</v>
      </c>
      <c r="JB505" s="238">
        <f t="shared" si="1369"/>
        <v>0</v>
      </c>
    </row>
    <row r="506" spans="2:262">
      <c r="B506" s="248">
        <v>145</v>
      </c>
      <c r="C506" s="247">
        <f t="shared" si="1370"/>
        <v>2.8320312500000021E-3</v>
      </c>
      <c r="D506" s="244">
        <f t="shared" ca="1" si="1113"/>
        <v>79.780729942842186</v>
      </c>
      <c r="E506" s="243">
        <f ca="1">EU361</f>
        <v>-0.21927005715782127</v>
      </c>
      <c r="F506" s="242">
        <v>145</v>
      </c>
      <c r="G506" s="238">
        <f t="shared" si="1114"/>
        <v>0</v>
      </c>
      <c r="H506" s="238">
        <f t="shared" si="1115"/>
        <v>0</v>
      </c>
      <c r="I506" s="238">
        <f t="shared" si="1116"/>
        <v>0</v>
      </c>
      <c r="J506" s="238">
        <f t="shared" si="1117"/>
        <v>0</v>
      </c>
      <c r="K506" s="238">
        <f t="shared" si="1118"/>
        <v>0</v>
      </c>
      <c r="L506" s="238">
        <f t="shared" si="1119"/>
        <v>0</v>
      </c>
      <c r="M506" s="238">
        <f t="shared" si="1120"/>
        <v>0</v>
      </c>
      <c r="N506" s="238">
        <f t="shared" si="1121"/>
        <v>0</v>
      </c>
      <c r="O506" s="238">
        <f t="shared" si="1122"/>
        <v>0</v>
      </c>
      <c r="P506" s="238">
        <f t="shared" si="1123"/>
        <v>0</v>
      </c>
      <c r="Q506" s="238">
        <f t="shared" si="1124"/>
        <v>0</v>
      </c>
      <c r="R506" s="238">
        <f t="shared" si="1125"/>
        <v>0</v>
      </c>
      <c r="S506" s="238">
        <f t="shared" si="1126"/>
        <v>0</v>
      </c>
      <c r="T506" s="238">
        <f t="shared" si="1127"/>
        <v>0</v>
      </c>
      <c r="U506" s="239">
        <f t="shared" si="1128"/>
        <v>0</v>
      </c>
      <c r="V506" s="238">
        <f t="shared" si="1129"/>
        <v>0</v>
      </c>
      <c r="W506" s="238">
        <f t="shared" si="1130"/>
        <v>0</v>
      </c>
      <c r="X506" s="238">
        <f t="shared" si="1131"/>
        <v>0</v>
      </c>
      <c r="Y506" s="238">
        <f t="shared" si="1132"/>
        <v>0</v>
      </c>
      <c r="Z506" s="238">
        <f t="shared" si="1133"/>
        <v>0</v>
      </c>
      <c r="AA506" s="238">
        <f t="shared" si="1134"/>
        <v>0</v>
      </c>
      <c r="AB506" s="238">
        <f t="shared" si="1135"/>
        <v>0</v>
      </c>
      <c r="AC506" s="238">
        <f t="shared" si="1136"/>
        <v>0</v>
      </c>
      <c r="AD506" s="238">
        <f t="shared" si="1137"/>
        <v>0</v>
      </c>
      <c r="AE506" s="238">
        <f t="shared" si="1138"/>
        <v>0</v>
      </c>
      <c r="AF506" s="238">
        <f t="shared" si="1139"/>
        <v>0</v>
      </c>
      <c r="AG506" s="238">
        <f t="shared" si="1140"/>
        <v>0</v>
      </c>
      <c r="AH506" s="238">
        <f t="shared" si="1141"/>
        <v>0</v>
      </c>
      <c r="AI506" s="238">
        <f t="shared" si="1142"/>
        <v>0</v>
      </c>
      <c r="AJ506" s="238">
        <f t="shared" si="1143"/>
        <v>0</v>
      </c>
      <c r="AK506" s="238">
        <f t="shared" si="1144"/>
        <v>0</v>
      </c>
      <c r="AL506" s="238">
        <f t="shared" si="1145"/>
        <v>0</v>
      </c>
      <c r="AM506" s="238">
        <f t="shared" si="1146"/>
        <v>0</v>
      </c>
      <c r="AN506" s="238">
        <f t="shared" si="1147"/>
        <v>0</v>
      </c>
      <c r="AO506" s="238">
        <f t="shared" si="1148"/>
        <v>0</v>
      </c>
      <c r="AP506" s="238">
        <f t="shared" si="1149"/>
        <v>0</v>
      </c>
      <c r="AQ506" s="238">
        <f t="shared" si="1150"/>
        <v>0</v>
      </c>
      <c r="AR506" s="238">
        <f t="shared" si="1151"/>
        <v>0</v>
      </c>
      <c r="AS506" s="238">
        <f t="shared" si="1152"/>
        <v>0</v>
      </c>
      <c r="AT506" s="238">
        <f t="shared" si="1153"/>
        <v>0</v>
      </c>
      <c r="AU506" s="238">
        <f t="shared" si="1154"/>
        <v>0</v>
      </c>
      <c r="AV506" s="238">
        <f t="shared" si="1155"/>
        <v>0</v>
      </c>
      <c r="AW506" s="238">
        <f t="shared" si="1156"/>
        <v>0</v>
      </c>
      <c r="AX506" s="238">
        <f t="shared" si="1157"/>
        <v>0</v>
      </c>
      <c r="AY506" s="238">
        <f t="shared" si="1158"/>
        <v>0</v>
      </c>
      <c r="AZ506" s="238">
        <f t="shared" si="1159"/>
        <v>0</v>
      </c>
      <c r="BA506" s="238">
        <f t="shared" si="1160"/>
        <v>0</v>
      </c>
      <c r="BB506" s="238">
        <f t="shared" si="1161"/>
        <v>0</v>
      </c>
      <c r="BC506" s="238">
        <f t="shared" si="1162"/>
        <v>0</v>
      </c>
      <c r="BD506" s="238">
        <f t="shared" si="1163"/>
        <v>0</v>
      </c>
      <c r="BE506" s="238">
        <f t="shared" si="1164"/>
        <v>0</v>
      </c>
      <c r="BF506" s="238">
        <f t="shared" si="1165"/>
        <v>0</v>
      </c>
      <c r="BG506" s="238">
        <f t="shared" si="1166"/>
        <v>0</v>
      </c>
      <c r="BH506" s="238">
        <f t="shared" si="1167"/>
        <v>0</v>
      </c>
      <c r="BI506" s="238">
        <f t="shared" si="1168"/>
        <v>0</v>
      </c>
      <c r="BJ506" s="238">
        <f t="shared" si="1169"/>
        <v>0</v>
      </c>
      <c r="BK506" s="238">
        <f t="shared" si="1170"/>
        <v>0</v>
      </c>
      <c r="BL506" s="238">
        <f t="shared" si="1171"/>
        <v>0</v>
      </c>
      <c r="BM506" s="238">
        <f t="shared" si="1172"/>
        <v>0</v>
      </c>
      <c r="BN506" s="238">
        <f t="shared" si="1173"/>
        <v>0</v>
      </c>
      <c r="BO506" s="238">
        <f t="shared" si="1174"/>
        <v>0</v>
      </c>
      <c r="BP506" s="238">
        <f t="shared" si="1175"/>
        <v>0</v>
      </c>
      <c r="BQ506" s="238">
        <f t="shared" si="1176"/>
        <v>0</v>
      </c>
      <c r="BR506" s="238">
        <f t="shared" si="1177"/>
        <v>0</v>
      </c>
      <c r="BS506" s="238">
        <f t="shared" si="1178"/>
        <v>0</v>
      </c>
      <c r="BT506" s="238">
        <f t="shared" si="1179"/>
        <v>0</v>
      </c>
      <c r="BU506" s="238">
        <f t="shared" si="1180"/>
        <v>0</v>
      </c>
      <c r="BV506" s="238">
        <f t="shared" si="1181"/>
        <v>0</v>
      </c>
      <c r="BW506" s="238">
        <f t="shared" si="1182"/>
        <v>0</v>
      </c>
      <c r="BX506" s="238">
        <f t="shared" si="1183"/>
        <v>0</v>
      </c>
      <c r="BY506" s="238">
        <f t="shared" si="1184"/>
        <v>0</v>
      </c>
      <c r="BZ506" s="238">
        <f t="shared" si="1185"/>
        <v>0</v>
      </c>
      <c r="CA506" s="238">
        <f t="shared" si="1186"/>
        <v>0</v>
      </c>
      <c r="CB506" s="238">
        <f t="shared" si="1187"/>
        <v>0</v>
      </c>
      <c r="CC506" s="238">
        <f t="shared" si="1188"/>
        <v>0</v>
      </c>
      <c r="CD506" s="238">
        <f t="shared" si="1189"/>
        <v>0</v>
      </c>
      <c r="CE506" s="238">
        <f t="shared" si="1190"/>
        <v>0</v>
      </c>
      <c r="CF506" s="238">
        <f t="shared" si="1191"/>
        <v>0</v>
      </c>
      <c r="CG506" s="238">
        <f t="shared" si="1192"/>
        <v>0</v>
      </c>
      <c r="CH506" s="238">
        <f t="shared" si="1193"/>
        <v>0</v>
      </c>
      <c r="CI506" s="238">
        <f t="shared" si="1194"/>
        <v>0</v>
      </c>
      <c r="CJ506" s="238">
        <f t="shared" si="1195"/>
        <v>0</v>
      </c>
      <c r="CK506" s="238">
        <f t="shared" si="1196"/>
        <v>0</v>
      </c>
      <c r="CL506" s="238">
        <f t="shared" si="1197"/>
        <v>0</v>
      </c>
      <c r="CM506" s="238">
        <f t="shared" si="1198"/>
        <v>0</v>
      </c>
      <c r="CN506" s="238">
        <f t="shared" si="1199"/>
        <v>0</v>
      </c>
      <c r="CO506" s="238">
        <f t="shared" si="1200"/>
        <v>0</v>
      </c>
      <c r="CP506" s="238">
        <f t="shared" si="1201"/>
        <v>0</v>
      </c>
      <c r="CQ506" s="238">
        <f t="shared" si="1202"/>
        <v>0</v>
      </c>
      <c r="CR506" s="238">
        <f t="shared" si="1203"/>
        <v>0</v>
      </c>
      <c r="CS506" s="238">
        <f t="shared" si="1204"/>
        <v>0</v>
      </c>
      <c r="CT506" s="238">
        <f t="shared" si="1205"/>
        <v>0</v>
      </c>
      <c r="CU506" s="238">
        <f t="shared" si="1206"/>
        <v>0</v>
      </c>
      <c r="CV506" s="238">
        <f t="shared" si="1207"/>
        <v>0</v>
      </c>
      <c r="CW506" s="238">
        <f t="shared" si="1208"/>
        <v>0</v>
      </c>
      <c r="CX506" s="238">
        <f t="shared" si="1209"/>
        <v>0</v>
      </c>
      <c r="CY506" s="238">
        <f t="shared" si="1210"/>
        <v>0</v>
      </c>
      <c r="CZ506" s="238">
        <f t="shared" si="1211"/>
        <v>0</v>
      </c>
      <c r="DA506" s="238">
        <f t="shared" si="1212"/>
        <v>0</v>
      </c>
      <c r="DB506" s="238">
        <f t="shared" si="1213"/>
        <v>0</v>
      </c>
      <c r="DC506" s="238">
        <f t="shared" si="1214"/>
        <v>0</v>
      </c>
      <c r="DD506" s="238">
        <f t="shared" si="1215"/>
        <v>0</v>
      </c>
      <c r="DE506" s="238">
        <f t="shared" si="1216"/>
        <v>0</v>
      </c>
      <c r="DF506" s="238">
        <f t="shared" si="1217"/>
        <v>0</v>
      </c>
      <c r="DG506" s="238">
        <f t="shared" si="1218"/>
        <v>0</v>
      </c>
      <c r="DH506" s="238">
        <f t="shared" si="1219"/>
        <v>0</v>
      </c>
      <c r="DI506" s="238">
        <f t="shared" si="1220"/>
        <v>0</v>
      </c>
      <c r="DJ506" s="238">
        <f t="shared" si="1221"/>
        <v>0</v>
      </c>
      <c r="DK506" s="238">
        <f t="shared" si="1222"/>
        <v>0</v>
      </c>
      <c r="DL506" s="238">
        <f t="shared" si="1223"/>
        <v>0</v>
      </c>
      <c r="DM506" s="238">
        <f t="shared" si="1224"/>
        <v>0</v>
      </c>
      <c r="DN506" s="238">
        <f t="shared" si="1225"/>
        <v>0</v>
      </c>
      <c r="DO506" s="238">
        <f t="shared" si="1226"/>
        <v>0</v>
      </c>
      <c r="DP506" s="238">
        <f t="shared" si="1227"/>
        <v>0</v>
      </c>
      <c r="DQ506" s="238">
        <f t="shared" si="1228"/>
        <v>0</v>
      </c>
      <c r="DR506" s="238">
        <f t="shared" si="1229"/>
        <v>0</v>
      </c>
      <c r="DS506" s="238">
        <f t="shared" si="1230"/>
        <v>0</v>
      </c>
      <c r="DT506" s="238">
        <f t="shared" si="1231"/>
        <v>0</v>
      </c>
      <c r="DU506" s="238">
        <f t="shared" si="1232"/>
        <v>0</v>
      </c>
      <c r="DV506" s="238">
        <f t="shared" si="1233"/>
        <v>0</v>
      </c>
      <c r="DW506" s="238">
        <f t="shared" si="1234"/>
        <v>0</v>
      </c>
      <c r="DX506" s="238">
        <f t="shared" si="1235"/>
        <v>0</v>
      </c>
      <c r="DY506" s="238">
        <f t="shared" si="1236"/>
        <v>0</v>
      </c>
      <c r="DZ506" s="238">
        <f t="shared" si="1237"/>
        <v>0</v>
      </c>
      <c r="EA506" s="238">
        <f t="shared" si="1238"/>
        <v>0</v>
      </c>
      <c r="EB506" s="238">
        <f t="shared" si="1239"/>
        <v>0</v>
      </c>
      <c r="EC506" s="238">
        <f t="shared" si="1240"/>
        <v>0</v>
      </c>
      <c r="ED506" s="238">
        <f t="shared" si="1241"/>
        <v>0</v>
      </c>
      <c r="EE506" s="238">
        <f t="shared" si="1242"/>
        <v>0</v>
      </c>
      <c r="EF506" s="238">
        <f t="shared" si="1243"/>
        <v>0</v>
      </c>
      <c r="EG506" s="238">
        <f t="shared" si="1244"/>
        <v>0</v>
      </c>
      <c r="EH506" s="238">
        <f t="shared" si="1245"/>
        <v>0</v>
      </c>
      <c r="EI506" s="238">
        <f t="shared" si="1246"/>
        <v>0</v>
      </c>
      <c r="EJ506" s="238">
        <f t="shared" si="1247"/>
        <v>0</v>
      </c>
      <c r="EK506" s="238">
        <f t="shared" si="1248"/>
        <v>0</v>
      </c>
      <c r="EL506" s="238">
        <f t="shared" si="1249"/>
        <v>0</v>
      </c>
      <c r="EM506" s="238">
        <f t="shared" si="1250"/>
        <v>0</v>
      </c>
      <c r="EN506" s="238">
        <f t="shared" si="1251"/>
        <v>0</v>
      </c>
      <c r="EO506" s="238">
        <f t="shared" si="1252"/>
        <v>0</v>
      </c>
      <c r="EP506" s="238">
        <f t="shared" si="1253"/>
        <v>0</v>
      </c>
      <c r="EQ506" s="238">
        <f t="shared" si="1254"/>
        <v>0</v>
      </c>
      <c r="ER506" s="238">
        <f t="shared" si="1255"/>
        <v>0</v>
      </c>
      <c r="ES506" s="238">
        <f t="shared" si="1256"/>
        <v>0</v>
      </c>
      <c r="ET506" s="238">
        <f t="shared" si="1257"/>
        <v>0</v>
      </c>
      <c r="EU506" s="238">
        <f t="shared" si="1258"/>
        <v>0</v>
      </c>
      <c r="EV506" s="238">
        <f t="shared" si="1259"/>
        <v>0</v>
      </c>
      <c r="EW506" s="238">
        <f t="shared" si="1260"/>
        <v>0</v>
      </c>
      <c r="EX506" s="238">
        <f t="shared" si="1261"/>
        <v>0</v>
      </c>
      <c r="EY506" s="238">
        <f t="shared" si="1262"/>
        <v>0</v>
      </c>
      <c r="EZ506" s="238">
        <f t="shared" si="1263"/>
        <v>0</v>
      </c>
      <c r="FA506" s="238">
        <f t="shared" si="1264"/>
        <v>0</v>
      </c>
      <c r="FB506" s="238">
        <f t="shared" si="1265"/>
        <v>0</v>
      </c>
      <c r="FC506" s="238">
        <f t="shared" si="1266"/>
        <v>0</v>
      </c>
      <c r="FD506" s="238">
        <f t="shared" si="1267"/>
        <v>0</v>
      </c>
      <c r="FE506" s="238">
        <f t="shared" si="1268"/>
        <v>0</v>
      </c>
      <c r="FF506" s="238">
        <f t="shared" si="1269"/>
        <v>0</v>
      </c>
      <c r="FG506" s="238">
        <f t="shared" si="1270"/>
        <v>0</v>
      </c>
      <c r="FH506" s="238">
        <f t="shared" si="1271"/>
        <v>0</v>
      </c>
      <c r="FI506" s="238">
        <f t="shared" si="1272"/>
        <v>0</v>
      </c>
      <c r="FJ506" s="238">
        <f t="shared" si="1273"/>
        <v>0</v>
      </c>
      <c r="FK506" s="238">
        <f t="shared" si="1274"/>
        <v>0</v>
      </c>
      <c r="FL506" s="238">
        <f t="shared" si="1275"/>
        <v>0</v>
      </c>
      <c r="FM506" s="238">
        <f t="shared" si="1276"/>
        <v>0</v>
      </c>
      <c r="FN506" s="238">
        <f t="shared" si="1277"/>
        <v>0</v>
      </c>
      <c r="FO506" s="238">
        <f t="shared" si="1278"/>
        <v>0</v>
      </c>
      <c r="FP506" s="238">
        <f t="shared" si="1279"/>
        <v>0</v>
      </c>
      <c r="FQ506" s="238">
        <f t="shared" si="1280"/>
        <v>0</v>
      </c>
      <c r="FR506" s="238">
        <f t="shared" si="1281"/>
        <v>0</v>
      </c>
      <c r="FS506" s="238">
        <f t="shared" si="1282"/>
        <v>0</v>
      </c>
      <c r="FT506" s="238">
        <f t="shared" si="1283"/>
        <v>0</v>
      </c>
      <c r="FU506" s="238">
        <f t="shared" si="1284"/>
        <v>0</v>
      </c>
      <c r="FV506" s="238">
        <f t="shared" si="1285"/>
        <v>0</v>
      </c>
      <c r="FW506" s="238">
        <f t="shared" si="1286"/>
        <v>0</v>
      </c>
      <c r="FX506" s="238">
        <f t="shared" si="1287"/>
        <v>0</v>
      </c>
      <c r="FY506" s="238">
        <f t="shared" si="1288"/>
        <v>0</v>
      </c>
      <c r="FZ506" s="238">
        <f t="shared" si="1289"/>
        <v>0</v>
      </c>
      <c r="GA506" s="238">
        <f t="shared" si="1290"/>
        <v>0</v>
      </c>
      <c r="GB506" s="238">
        <f t="shared" si="1291"/>
        <v>0</v>
      </c>
      <c r="GC506" s="238">
        <f t="shared" si="1292"/>
        <v>0</v>
      </c>
      <c r="GD506" s="238">
        <f t="shared" si="1293"/>
        <v>0</v>
      </c>
      <c r="GE506" s="238">
        <f t="shared" si="1294"/>
        <v>0</v>
      </c>
      <c r="GF506" s="238">
        <f t="shared" si="1295"/>
        <v>0</v>
      </c>
      <c r="GG506" s="238">
        <f t="shared" si="1296"/>
        <v>0</v>
      </c>
      <c r="GH506" s="238">
        <f t="shared" si="1297"/>
        <v>0</v>
      </c>
      <c r="GI506" s="238">
        <f t="shared" si="1298"/>
        <v>0</v>
      </c>
      <c r="GJ506" s="238">
        <f t="shared" si="1299"/>
        <v>0</v>
      </c>
      <c r="GK506" s="238">
        <f t="shared" si="1300"/>
        <v>0</v>
      </c>
      <c r="GL506" s="238">
        <f t="shared" si="1301"/>
        <v>0</v>
      </c>
      <c r="GM506" s="238">
        <f t="shared" si="1302"/>
        <v>0</v>
      </c>
      <c r="GN506" s="238">
        <f t="shared" si="1303"/>
        <v>0</v>
      </c>
      <c r="GO506" s="238">
        <f t="shared" si="1304"/>
        <v>0</v>
      </c>
      <c r="GP506" s="238">
        <f t="shared" si="1305"/>
        <v>0</v>
      </c>
      <c r="GQ506" s="238">
        <f t="shared" si="1306"/>
        <v>0</v>
      </c>
      <c r="GR506" s="238">
        <f t="shared" si="1307"/>
        <v>0</v>
      </c>
      <c r="GS506" s="238">
        <f t="shared" si="1308"/>
        <v>0</v>
      </c>
      <c r="GT506" s="238">
        <f t="shared" si="1309"/>
        <v>0</v>
      </c>
      <c r="GU506" s="238">
        <f t="shared" si="1310"/>
        <v>0</v>
      </c>
      <c r="GV506" s="238">
        <f t="shared" si="1311"/>
        <v>0</v>
      </c>
      <c r="GW506" s="238">
        <f t="shared" si="1312"/>
        <v>0</v>
      </c>
      <c r="GX506" s="238">
        <f t="shared" si="1313"/>
        <v>0</v>
      </c>
      <c r="GY506" s="238">
        <f t="shared" si="1314"/>
        <v>0</v>
      </c>
      <c r="GZ506" s="238">
        <f t="shared" si="1315"/>
        <v>0</v>
      </c>
      <c r="HA506" s="238">
        <f t="shared" si="1316"/>
        <v>0</v>
      </c>
      <c r="HB506" s="238">
        <f t="shared" si="1317"/>
        <v>0</v>
      </c>
      <c r="HC506" s="238">
        <f t="shared" si="1318"/>
        <v>0</v>
      </c>
      <c r="HD506" s="238">
        <f t="shared" si="1319"/>
        <v>0</v>
      </c>
      <c r="HE506" s="238">
        <f t="shared" si="1320"/>
        <v>0</v>
      </c>
      <c r="HF506" s="238">
        <f t="shared" si="1321"/>
        <v>0</v>
      </c>
      <c r="HG506" s="238">
        <f t="shared" si="1322"/>
        <v>0</v>
      </c>
      <c r="HH506" s="238">
        <f t="shared" si="1323"/>
        <v>0</v>
      </c>
      <c r="HI506" s="238">
        <f t="shared" si="1324"/>
        <v>0</v>
      </c>
      <c r="HJ506" s="238">
        <f t="shared" si="1325"/>
        <v>0</v>
      </c>
      <c r="HK506" s="238">
        <f t="shared" si="1326"/>
        <v>0</v>
      </c>
      <c r="HL506" s="238">
        <f t="shared" si="1327"/>
        <v>0</v>
      </c>
      <c r="HM506" s="238">
        <f t="shared" si="1328"/>
        <v>0</v>
      </c>
      <c r="HN506" s="238">
        <f t="shared" si="1329"/>
        <v>0</v>
      </c>
      <c r="HO506" s="238">
        <f t="shared" si="1330"/>
        <v>0</v>
      </c>
      <c r="HP506" s="238">
        <f t="shared" si="1331"/>
        <v>0</v>
      </c>
      <c r="HQ506" s="238">
        <f t="shared" si="1332"/>
        <v>0</v>
      </c>
      <c r="HR506" s="238">
        <f t="shared" si="1333"/>
        <v>0</v>
      </c>
      <c r="HS506" s="238">
        <f t="shared" si="1334"/>
        <v>0</v>
      </c>
      <c r="HT506" s="238">
        <f t="shared" si="1335"/>
        <v>0</v>
      </c>
      <c r="HU506" s="238">
        <f t="shared" si="1336"/>
        <v>0</v>
      </c>
      <c r="HV506" s="238">
        <f t="shared" si="1337"/>
        <v>0</v>
      </c>
      <c r="HW506" s="238">
        <f t="shared" si="1338"/>
        <v>0</v>
      </c>
      <c r="HX506" s="238">
        <f t="shared" si="1339"/>
        <v>0</v>
      </c>
      <c r="HY506" s="238">
        <f t="shared" si="1340"/>
        <v>0</v>
      </c>
      <c r="HZ506" s="238">
        <f t="shared" si="1341"/>
        <v>0</v>
      </c>
      <c r="IA506" s="238">
        <f t="shared" si="1342"/>
        <v>0</v>
      </c>
      <c r="IB506" s="238">
        <f t="shared" si="1343"/>
        <v>0</v>
      </c>
      <c r="IC506" s="238">
        <f t="shared" si="1344"/>
        <v>0</v>
      </c>
      <c r="ID506" s="238">
        <f t="shared" si="1345"/>
        <v>0</v>
      </c>
      <c r="IE506" s="238">
        <f t="shared" si="1346"/>
        <v>0</v>
      </c>
      <c r="IF506" s="238">
        <f t="shared" si="1347"/>
        <v>0</v>
      </c>
      <c r="IG506" s="238">
        <f t="shared" si="1348"/>
        <v>0</v>
      </c>
      <c r="IH506" s="238">
        <f t="shared" si="1349"/>
        <v>0</v>
      </c>
      <c r="II506" s="238">
        <f t="shared" si="1350"/>
        <v>0</v>
      </c>
      <c r="IJ506" s="238">
        <f t="shared" si="1351"/>
        <v>0</v>
      </c>
      <c r="IK506" s="238">
        <f t="shared" si="1352"/>
        <v>0</v>
      </c>
      <c r="IL506" s="238">
        <f t="shared" si="1353"/>
        <v>0</v>
      </c>
      <c r="IM506" s="238">
        <f t="shared" si="1354"/>
        <v>0</v>
      </c>
      <c r="IN506" s="238">
        <f t="shared" si="1355"/>
        <v>0</v>
      </c>
      <c r="IO506" s="238">
        <f t="shared" si="1356"/>
        <v>0</v>
      </c>
      <c r="IP506" s="238">
        <f t="shared" si="1357"/>
        <v>0</v>
      </c>
      <c r="IQ506" s="238">
        <f t="shared" si="1358"/>
        <v>0</v>
      </c>
      <c r="IR506" s="238">
        <f t="shared" si="1359"/>
        <v>0</v>
      </c>
      <c r="IS506" s="238">
        <f t="shared" si="1360"/>
        <v>0</v>
      </c>
      <c r="IT506" s="238">
        <f t="shared" si="1361"/>
        <v>0</v>
      </c>
      <c r="IU506" s="238">
        <f t="shared" si="1362"/>
        <v>0</v>
      </c>
      <c r="IV506" s="238">
        <f t="shared" si="1363"/>
        <v>0</v>
      </c>
      <c r="IW506" s="238">
        <f t="shared" si="1364"/>
        <v>0</v>
      </c>
      <c r="IX506" s="238">
        <f t="shared" si="1365"/>
        <v>0</v>
      </c>
      <c r="IY506" s="238">
        <f t="shared" si="1366"/>
        <v>0</v>
      </c>
      <c r="IZ506" s="238">
        <f t="shared" si="1367"/>
        <v>0</v>
      </c>
      <c r="JA506" s="238">
        <f t="shared" si="1368"/>
        <v>0</v>
      </c>
      <c r="JB506" s="238">
        <f t="shared" si="1369"/>
        <v>0</v>
      </c>
    </row>
    <row r="507" spans="2:262">
      <c r="B507" s="248">
        <v>146</v>
      </c>
      <c r="C507" s="247">
        <f t="shared" si="1370"/>
        <v>2.8515625000000021E-3</v>
      </c>
      <c r="D507" s="244">
        <f t="shared" ca="1" si="1113"/>
        <v>79.790346675370145</v>
      </c>
      <c r="E507" s="243">
        <f ca="1">EV361</f>
        <v>-0.20965332462985325</v>
      </c>
      <c r="F507" s="242">
        <v>146</v>
      </c>
      <c r="G507" s="238">
        <f t="shared" si="1114"/>
        <v>0</v>
      </c>
      <c r="H507" s="238">
        <f t="shared" si="1115"/>
        <v>0</v>
      </c>
      <c r="I507" s="238">
        <f t="shared" si="1116"/>
        <v>0</v>
      </c>
      <c r="J507" s="238">
        <f t="shared" si="1117"/>
        <v>0</v>
      </c>
      <c r="K507" s="238">
        <f t="shared" si="1118"/>
        <v>0</v>
      </c>
      <c r="L507" s="238">
        <f t="shared" si="1119"/>
        <v>0</v>
      </c>
      <c r="M507" s="238">
        <f t="shared" si="1120"/>
        <v>0</v>
      </c>
      <c r="N507" s="238">
        <f t="shared" si="1121"/>
        <v>0</v>
      </c>
      <c r="O507" s="238">
        <f t="shared" si="1122"/>
        <v>0</v>
      </c>
      <c r="P507" s="238">
        <f t="shared" si="1123"/>
        <v>0</v>
      </c>
      <c r="Q507" s="238">
        <f t="shared" si="1124"/>
        <v>0</v>
      </c>
      <c r="R507" s="238">
        <f t="shared" si="1125"/>
        <v>0</v>
      </c>
      <c r="S507" s="238">
        <f t="shared" si="1126"/>
        <v>0</v>
      </c>
      <c r="T507" s="238">
        <f t="shared" si="1127"/>
        <v>0</v>
      </c>
      <c r="U507" s="239">
        <f t="shared" si="1128"/>
        <v>0</v>
      </c>
      <c r="V507" s="238">
        <f t="shared" si="1129"/>
        <v>0</v>
      </c>
      <c r="W507" s="238">
        <f t="shared" si="1130"/>
        <v>0</v>
      </c>
      <c r="X507" s="238">
        <f t="shared" si="1131"/>
        <v>0</v>
      </c>
      <c r="Y507" s="238">
        <f t="shared" si="1132"/>
        <v>0</v>
      </c>
      <c r="Z507" s="238">
        <f t="shared" si="1133"/>
        <v>0</v>
      </c>
      <c r="AA507" s="238">
        <f t="shared" si="1134"/>
        <v>0</v>
      </c>
      <c r="AB507" s="238">
        <f t="shared" si="1135"/>
        <v>0</v>
      </c>
      <c r="AC507" s="238">
        <f t="shared" si="1136"/>
        <v>0</v>
      </c>
      <c r="AD507" s="238">
        <f t="shared" si="1137"/>
        <v>0</v>
      </c>
      <c r="AE507" s="238">
        <f t="shared" si="1138"/>
        <v>0</v>
      </c>
      <c r="AF507" s="238">
        <f t="shared" si="1139"/>
        <v>0</v>
      </c>
      <c r="AG507" s="238">
        <f t="shared" si="1140"/>
        <v>0</v>
      </c>
      <c r="AH507" s="238">
        <f t="shared" si="1141"/>
        <v>0</v>
      </c>
      <c r="AI507" s="238">
        <f t="shared" si="1142"/>
        <v>0</v>
      </c>
      <c r="AJ507" s="238">
        <f t="shared" si="1143"/>
        <v>0</v>
      </c>
      <c r="AK507" s="238">
        <f t="shared" si="1144"/>
        <v>0</v>
      </c>
      <c r="AL507" s="238">
        <f t="shared" si="1145"/>
        <v>0</v>
      </c>
      <c r="AM507" s="238">
        <f t="shared" si="1146"/>
        <v>0</v>
      </c>
      <c r="AN507" s="238">
        <f t="shared" si="1147"/>
        <v>0</v>
      </c>
      <c r="AO507" s="238">
        <f t="shared" si="1148"/>
        <v>0</v>
      </c>
      <c r="AP507" s="238">
        <f t="shared" si="1149"/>
        <v>0</v>
      </c>
      <c r="AQ507" s="238">
        <f t="shared" si="1150"/>
        <v>0</v>
      </c>
      <c r="AR507" s="238">
        <f t="shared" si="1151"/>
        <v>0</v>
      </c>
      <c r="AS507" s="238">
        <f t="shared" si="1152"/>
        <v>0</v>
      </c>
      <c r="AT507" s="238">
        <f t="shared" si="1153"/>
        <v>0</v>
      </c>
      <c r="AU507" s="238">
        <f t="shared" si="1154"/>
        <v>0</v>
      </c>
      <c r="AV507" s="238">
        <f t="shared" si="1155"/>
        <v>0</v>
      </c>
      <c r="AW507" s="238">
        <f t="shared" si="1156"/>
        <v>0</v>
      </c>
      <c r="AX507" s="238">
        <f t="shared" si="1157"/>
        <v>0</v>
      </c>
      <c r="AY507" s="238">
        <f t="shared" si="1158"/>
        <v>0</v>
      </c>
      <c r="AZ507" s="238">
        <f t="shared" si="1159"/>
        <v>0</v>
      </c>
      <c r="BA507" s="238">
        <f t="shared" si="1160"/>
        <v>0</v>
      </c>
      <c r="BB507" s="238">
        <f t="shared" si="1161"/>
        <v>0</v>
      </c>
      <c r="BC507" s="238">
        <f t="shared" si="1162"/>
        <v>0</v>
      </c>
      <c r="BD507" s="238">
        <f t="shared" si="1163"/>
        <v>0</v>
      </c>
      <c r="BE507" s="238">
        <f t="shared" si="1164"/>
        <v>0</v>
      </c>
      <c r="BF507" s="238">
        <f t="shared" si="1165"/>
        <v>0</v>
      </c>
      <c r="BG507" s="238">
        <f t="shared" si="1166"/>
        <v>0</v>
      </c>
      <c r="BH507" s="238">
        <f t="shared" si="1167"/>
        <v>0</v>
      </c>
      <c r="BI507" s="238">
        <f t="shared" si="1168"/>
        <v>0</v>
      </c>
      <c r="BJ507" s="238">
        <f t="shared" si="1169"/>
        <v>0</v>
      </c>
      <c r="BK507" s="238">
        <f t="shared" si="1170"/>
        <v>0</v>
      </c>
      <c r="BL507" s="238">
        <f t="shared" si="1171"/>
        <v>0</v>
      </c>
      <c r="BM507" s="238">
        <f t="shared" si="1172"/>
        <v>0</v>
      </c>
      <c r="BN507" s="238">
        <f t="shared" si="1173"/>
        <v>0</v>
      </c>
      <c r="BO507" s="238">
        <f t="shared" si="1174"/>
        <v>0</v>
      </c>
      <c r="BP507" s="238">
        <f t="shared" si="1175"/>
        <v>0</v>
      </c>
      <c r="BQ507" s="238">
        <f t="shared" si="1176"/>
        <v>0</v>
      </c>
      <c r="BR507" s="238">
        <f t="shared" si="1177"/>
        <v>0</v>
      </c>
      <c r="BS507" s="238">
        <f t="shared" si="1178"/>
        <v>0</v>
      </c>
      <c r="BT507" s="238">
        <f t="shared" si="1179"/>
        <v>0</v>
      </c>
      <c r="BU507" s="238">
        <f t="shared" si="1180"/>
        <v>0</v>
      </c>
      <c r="BV507" s="238">
        <f t="shared" si="1181"/>
        <v>0</v>
      </c>
      <c r="BW507" s="238">
        <f t="shared" si="1182"/>
        <v>0</v>
      </c>
      <c r="BX507" s="238">
        <f t="shared" si="1183"/>
        <v>0</v>
      </c>
      <c r="BY507" s="238">
        <f t="shared" si="1184"/>
        <v>0</v>
      </c>
      <c r="BZ507" s="238">
        <f t="shared" si="1185"/>
        <v>0</v>
      </c>
      <c r="CA507" s="238">
        <f t="shared" si="1186"/>
        <v>0</v>
      </c>
      <c r="CB507" s="238">
        <f t="shared" si="1187"/>
        <v>0</v>
      </c>
      <c r="CC507" s="238">
        <f t="shared" si="1188"/>
        <v>0</v>
      </c>
      <c r="CD507" s="238">
        <f t="shared" si="1189"/>
        <v>0</v>
      </c>
      <c r="CE507" s="238">
        <f t="shared" si="1190"/>
        <v>0</v>
      </c>
      <c r="CF507" s="238">
        <f t="shared" si="1191"/>
        <v>0</v>
      </c>
      <c r="CG507" s="238">
        <f t="shared" si="1192"/>
        <v>0</v>
      </c>
      <c r="CH507" s="238">
        <f t="shared" si="1193"/>
        <v>0</v>
      </c>
      <c r="CI507" s="238">
        <f t="shared" si="1194"/>
        <v>0</v>
      </c>
      <c r="CJ507" s="238">
        <f t="shared" si="1195"/>
        <v>0</v>
      </c>
      <c r="CK507" s="238">
        <f t="shared" si="1196"/>
        <v>0</v>
      </c>
      <c r="CL507" s="238">
        <f t="shared" si="1197"/>
        <v>0</v>
      </c>
      <c r="CM507" s="238">
        <f t="shared" si="1198"/>
        <v>0</v>
      </c>
      <c r="CN507" s="238">
        <f t="shared" si="1199"/>
        <v>0</v>
      </c>
      <c r="CO507" s="238">
        <f t="shared" si="1200"/>
        <v>0</v>
      </c>
      <c r="CP507" s="238">
        <f t="shared" si="1201"/>
        <v>0</v>
      </c>
      <c r="CQ507" s="238">
        <f t="shared" si="1202"/>
        <v>0</v>
      </c>
      <c r="CR507" s="238">
        <f t="shared" si="1203"/>
        <v>0</v>
      </c>
      <c r="CS507" s="238">
        <f t="shared" si="1204"/>
        <v>0</v>
      </c>
      <c r="CT507" s="238">
        <f t="shared" si="1205"/>
        <v>0</v>
      </c>
      <c r="CU507" s="238">
        <f t="shared" si="1206"/>
        <v>0</v>
      </c>
      <c r="CV507" s="238">
        <f t="shared" si="1207"/>
        <v>0</v>
      </c>
      <c r="CW507" s="238">
        <f t="shared" si="1208"/>
        <v>0</v>
      </c>
      <c r="CX507" s="238">
        <f t="shared" si="1209"/>
        <v>0</v>
      </c>
      <c r="CY507" s="238">
        <f t="shared" si="1210"/>
        <v>0</v>
      </c>
      <c r="CZ507" s="238">
        <f t="shared" si="1211"/>
        <v>0</v>
      </c>
      <c r="DA507" s="238">
        <f t="shared" si="1212"/>
        <v>0</v>
      </c>
      <c r="DB507" s="238">
        <f t="shared" si="1213"/>
        <v>0</v>
      </c>
      <c r="DC507" s="238">
        <f t="shared" si="1214"/>
        <v>0</v>
      </c>
      <c r="DD507" s="238">
        <f t="shared" si="1215"/>
        <v>0</v>
      </c>
      <c r="DE507" s="238">
        <f t="shared" si="1216"/>
        <v>0</v>
      </c>
      <c r="DF507" s="238">
        <f t="shared" si="1217"/>
        <v>0</v>
      </c>
      <c r="DG507" s="238">
        <f t="shared" si="1218"/>
        <v>0</v>
      </c>
      <c r="DH507" s="238">
        <f t="shared" si="1219"/>
        <v>0</v>
      </c>
      <c r="DI507" s="238">
        <f t="shared" si="1220"/>
        <v>0</v>
      </c>
      <c r="DJ507" s="238">
        <f t="shared" si="1221"/>
        <v>0</v>
      </c>
      <c r="DK507" s="238">
        <f t="shared" si="1222"/>
        <v>0</v>
      </c>
      <c r="DL507" s="238">
        <f t="shared" si="1223"/>
        <v>0</v>
      </c>
      <c r="DM507" s="238">
        <f t="shared" si="1224"/>
        <v>0</v>
      </c>
      <c r="DN507" s="238">
        <f t="shared" si="1225"/>
        <v>0</v>
      </c>
      <c r="DO507" s="238">
        <f t="shared" si="1226"/>
        <v>0</v>
      </c>
      <c r="DP507" s="238">
        <f t="shared" si="1227"/>
        <v>0</v>
      </c>
      <c r="DQ507" s="238">
        <f t="shared" si="1228"/>
        <v>0</v>
      </c>
      <c r="DR507" s="238">
        <f t="shared" si="1229"/>
        <v>0</v>
      </c>
      <c r="DS507" s="238">
        <f t="shared" si="1230"/>
        <v>0</v>
      </c>
      <c r="DT507" s="238">
        <f t="shared" si="1231"/>
        <v>0</v>
      </c>
      <c r="DU507" s="238">
        <f t="shared" si="1232"/>
        <v>0</v>
      </c>
      <c r="DV507" s="238">
        <f t="shared" si="1233"/>
        <v>0</v>
      </c>
      <c r="DW507" s="238">
        <f t="shared" si="1234"/>
        <v>0</v>
      </c>
      <c r="DX507" s="238">
        <f t="shared" si="1235"/>
        <v>0</v>
      </c>
      <c r="DY507" s="238">
        <f t="shared" si="1236"/>
        <v>0</v>
      </c>
      <c r="DZ507" s="238">
        <f t="shared" si="1237"/>
        <v>0</v>
      </c>
      <c r="EA507" s="238">
        <f t="shared" si="1238"/>
        <v>0</v>
      </c>
      <c r="EB507" s="238">
        <f t="shared" si="1239"/>
        <v>0</v>
      </c>
      <c r="EC507" s="238">
        <f t="shared" si="1240"/>
        <v>0</v>
      </c>
      <c r="ED507" s="238">
        <f t="shared" si="1241"/>
        <v>0</v>
      </c>
      <c r="EE507" s="238">
        <f t="shared" si="1242"/>
        <v>0</v>
      </c>
      <c r="EF507" s="238">
        <f t="shared" si="1243"/>
        <v>0</v>
      </c>
      <c r="EG507" s="238">
        <f t="shared" si="1244"/>
        <v>0</v>
      </c>
      <c r="EH507" s="238">
        <f t="shared" si="1245"/>
        <v>0</v>
      </c>
      <c r="EI507" s="238">
        <f t="shared" si="1246"/>
        <v>0</v>
      </c>
      <c r="EJ507" s="238">
        <f t="shared" si="1247"/>
        <v>0</v>
      </c>
      <c r="EK507" s="238">
        <f t="shared" si="1248"/>
        <v>0</v>
      </c>
      <c r="EL507" s="238">
        <f t="shared" si="1249"/>
        <v>0</v>
      </c>
      <c r="EM507" s="238">
        <f t="shared" si="1250"/>
        <v>0</v>
      </c>
      <c r="EN507" s="238">
        <f t="shared" si="1251"/>
        <v>0</v>
      </c>
      <c r="EO507" s="238">
        <f t="shared" si="1252"/>
        <v>0</v>
      </c>
      <c r="EP507" s="238">
        <f t="shared" si="1253"/>
        <v>0</v>
      </c>
      <c r="EQ507" s="238">
        <f t="shared" si="1254"/>
        <v>0</v>
      </c>
      <c r="ER507" s="238">
        <f t="shared" si="1255"/>
        <v>0</v>
      </c>
      <c r="ES507" s="238">
        <f t="shared" si="1256"/>
        <v>0</v>
      </c>
      <c r="ET507" s="238">
        <f t="shared" si="1257"/>
        <v>0</v>
      </c>
      <c r="EU507" s="238">
        <f t="shared" si="1258"/>
        <v>0</v>
      </c>
      <c r="EV507" s="238">
        <f t="shared" si="1259"/>
        <v>0</v>
      </c>
      <c r="EW507" s="238">
        <f t="shared" si="1260"/>
        <v>0</v>
      </c>
      <c r="EX507" s="238">
        <f t="shared" si="1261"/>
        <v>0</v>
      </c>
      <c r="EY507" s="238">
        <f t="shared" si="1262"/>
        <v>0</v>
      </c>
      <c r="EZ507" s="238">
        <f t="shared" si="1263"/>
        <v>0</v>
      </c>
      <c r="FA507" s="238">
        <f t="shared" si="1264"/>
        <v>0</v>
      </c>
      <c r="FB507" s="238">
        <f t="shared" si="1265"/>
        <v>0</v>
      </c>
      <c r="FC507" s="238">
        <f t="shared" si="1266"/>
        <v>0</v>
      </c>
      <c r="FD507" s="238">
        <f t="shared" si="1267"/>
        <v>0</v>
      </c>
      <c r="FE507" s="238">
        <f t="shared" si="1268"/>
        <v>0</v>
      </c>
      <c r="FF507" s="238">
        <f t="shared" si="1269"/>
        <v>0</v>
      </c>
      <c r="FG507" s="238">
        <f t="shared" si="1270"/>
        <v>0</v>
      </c>
      <c r="FH507" s="238">
        <f t="shared" si="1271"/>
        <v>0</v>
      </c>
      <c r="FI507" s="238">
        <f t="shared" si="1272"/>
        <v>0</v>
      </c>
      <c r="FJ507" s="238">
        <f t="shared" si="1273"/>
        <v>0</v>
      </c>
      <c r="FK507" s="238">
        <f t="shared" si="1274"/>
        <v>0</v>
      </c>
      <c r="FL507" s="238">
        <f t="shared" si="1275"/>
        <v>0</v>
      </c>
      <c r="FM507" s="238">
        <f t="shared" si="1276"/>
        <v>0</v>
      </c>
      <c r="FN507" s="238">
        <f t="shared" si="1277"/>
        <v>0</v>
      </c>
      <c r="FO507" s="238">
        <f t="shared" si="1278"/>
        <v>0</v>
      </c>
      <c r="FP507" s="238">
        <f t="shared" si="1279"/>
        <v>0</v>
      </c>
      <c r="FQ507" s="238">
        <f t="shared" si="1280"/>
        <v>0</v>
      </c>
      <c r="FR507" s="238">
        <f t="shared" si="1281"/>
        <v>0</v>
      </c>
      <c r="FS507" s="238">
        <f t="shared" si="1282"/>
        <v>0</v>
      </c>
      <c r="FT507" s="238">
        <f t="shared" si="1283"/>
        <v>0</v>
      </c>
      <c r="FU507" s="238">
        <f t="shared" si="1284"/>
        <v>0</v>
      </c>
      <c r="FV507" s="238">
        <f t="shared" si="1285"/>
        <v>0</v>
      </c>
      <c r="FW507" s="238">
        <f t="shared" si="1286"/>
        <v>0</v>
      </c>
      <c r="FX507" s="238">
        <f t="shared" si="1287"/>
        <v>0</v>
      </c>
      <c r="FY507" s="238">
        <f t="shared" si="1288"/>
        <v>0</v>
      </c>
      <c r="FZ507" s="238">
        <f t="shared" si="1289"/>
        <v>0</v>
      </c>
      <c r="GA507" s="238">
        <f t="shared" si="1290"/>
        <v>0</v>
      </c>
      <c r="GB507" s="238">
        <f t="shared" si="1291"/>
        <v>0</v>
      </c>
      <c r="GC507" s="238">
        <f t="shared" si="1292"/>
        <v>0</v>
      </c>
      <c r="GD507" s="238">
        <f t="shared" si="1293"/>
        <v>0</v>
      </c>
      <c r="GE507" s="238">
        <f t="shared" si="1294"/>
        <v>0</v>
      </c>
      <c r="GF507" s="238">
        <f t="shared" si="1295"/>
        <v>0</v>
      </c>
      <c r="GG507" s="238">
        <f t="shared" si="1296"/>
        <v>0</v>
      </c>
      <c r="GH507" s="238">
        <f t="shared" si="1297"/>
        <v>0</v>
      </c>
      <c r="GI507" s="238">
        <f t="shared" si="1298"/>
        <v>0</v>
      </c>
      <c r="GJ507" s="238">
        <f t="shared" si="1299"/>
        <v>0</v>
      </c>
      <c r="GK507" s="238">
        <f t="shared" si="1300"/>
        <v>0</v>
      </c>
      <c r="GL507" s="238">
        <f t="shared" si="1301"/>
        <v>0</v>
      </c>
      <c r="GM507" s="238">
        <f t="shared" si="1302"/>
        <v>0</v>
      </c>
      <c r="GN507" s="238">
        <f t="shared" si="1303"/>
        <v>0</v>
      </c>
      <c r="GO507" s="238">
        <f t="shared" si="1304"/>
        <v>0</v>
      </c>
      <c r="GP507" s="238">
        <f t="shared" si="1305"/>
        <v>0</v>
      </c>
      <c r="GQ507" s="238">
        <f t="shared" si="1306"/>
        <v>0</v>
      </c>
      <c r="GR507" s="238">
        <f t="shared" si="1307"/>
        <v>0</v>
      </c>
      <c r="GS507" s="238">
        <f t="shared" si="1308"/>
        <v>0</v>
      </c>
      <c r="GT507" s="238">
        <f t="shared" si="1309"/>
        <v>0</v>
      </c>
      <c r="GU507" s="238">
        <f t="shared" si="1310"/>
        <v>0</v>
      </c>
      <c r="GV507" s="238">
        <f t="shared" si="1311"/>
        <v>0</v>
      </c>
      <c r="GW507" s="238">
        <f t="shared" si="1312"/>
        <v>0</v>
      </c>
      <c r="GX507" s="238">
        <f t="shared" si="1313"/>
        <v>0</v>
      </c>
      <c r="GY507" s="238">
        <f t="shared" si="1314"/>
        <v>0</v>
      </c>
      <c r="GZ507" s="238">
        <f t="shared" si="1315"/>
        <v>0</v>
      </c>
      <c r="HA507" s="238">
        <f t="shared" si="1316"/>
        <v>0</v>
      </c>
      <c r="HB507" s="238">
        <f t="shared" si="1317"/>
        <v>0</v>
      </c>
      <c r="HC507" s="238">
        <f t="shared" si="1318"/>
        <v>0</v>
      </c>
      <c r="HD507" s="238">
        <f t="shared" si="1319"/>
        <v>0</v>
      </c>
      <c r="HE507" s="238">
        <f t="shared" si="1320"/>
        <v>0</v>
      </c>
      <c r="HF507" s="238">
        <f t="shared" si="1321"/>
        <v>0</v>
      </c>
      <c r="HG507" s="238">
        <f t="shared" si="1322"/>
        <v>0</v>
      </c>
      <c r="HH507" s="238">
        <f t="shared" si="1323"/>
        <v>0</v>
      </c>
      <c r="HI507" s="238">
        <f t="shared" si="1324"/>
        <v>0</v>
      </c>
      <c r="HJ507" s="238">
        <f t="shared" si="1325"/>
        <v>0</v>
      </c>
      <c r="HK507" s="238">
        <f t="shared" si="1326"/>
        <v>0</v>
      </c>
      <c r="HL507" s="238">
        <f t="shared" si="1327"/>
        <v>0</v>
      </c>
      <c r="HM507" s="238">
        <f t="shared" si="1328"/>
        <v>0</v>
      </c>
      <c r="HN507" s="238">
        <f t="shared" si="1329"/>
        <v>0</v>
      </c>
      <c r="HO507" s="238">
        <f t="shared" si="1330"/>
        <v>0</v>
      </c>
      <c r="HP507" s="238">
        <f t="shared" si="1331"/>
        <v>0</v>
      </c>
      <c r="HQ507" s="238">
        <f t="shared" si="1332"/>
        <v>0</v>
      </c>
      <c r="HR507" s="238">
        <f t="shared" si="1333"/>
        <v>0</v>
      </c>
      <c r="HS507" s="238">
        <f t="shared" si="1334"/>
        <v>0</v>
      </c>
      <c r="HT507" s="238">
        <f t="shared" si="1335"/>
        <v>0</v>
      </c>
      <c r="HU507" s="238">
        <f t="shared" si="1336"/>
        <v>0</v>
      </c>
      <c r="HV507" s="238">
        <f t="shared" si="1337"/>
        <v>0</v>
      </c>
      <c r="HW507" s="238">
        <f t="shared" si="1338"/>
        <v>0</v>
      </c>
      <c r="HX507" s="238">
        <f t="shared" si="1339"/>
        <v>0</v>
      </c>
      <c r="HY507" s="238">
        <f t="shared" si="1340"/>
        <v>0</v>
      </c>
      <c r="HZ507" s="238">
        <f t="shared" si="1341"/>
        <v>0</v>
      </c>
      <c r="IA507" s="238">
        <f t="shared" si="1342"/>
        <v>0</v>
      </c>
      <c r="IB507" s="238">
        <f t="shared" si="1343"/>
        <v>0</v>
      </c>
      <c r="IC507" s="238">
        <f t="shared" si="1344"/>
        <v>0</v>
      </c>
      <c r="ID507" s="238">
        <f t="shared" si="1345"/>
        <v>0</v>
      </c>
      <c r="IE507" s="238">
        <f t="shared" si="1346"/>
        <v>0</v>
      </c>
      <c r="IF507" s="238">
        <f t="shared" si="1347"/>
        <v>0</v>
      </c>
      <c r="IG507" s="238">
        <f t="shared" si="1348"/>
        <v>0</v>
      </c>
      <c r="IH507" s="238">
        <f t="shared" si="1349"/>
        <v>0</v>
      </c>
      <c r="II507" s="238">
        <f t="shared" si="1350"/>
        <v>0</v>
      </c>
      <c r="IJ507" s="238">
        <f t="shared" si="1351"/>
        <v>0</v>
      </c>
      <c r="IK507" s="238">
        <f t="shared" si="1352"/>
        <v>0</v>
      </c>
      <c r="IL507" s="238">
        <f t="shared" si="1353"/>
        <v>0</v>
      </c>
      <c r="IM507" s="238">
        <f t="shared" si="1354"/>
        <v>0</v>
      </c>
      <c r="IN507" s="238">
        <f t="shared" si="1355"/>
        <v>0</v>
      </c>
      <c r="IO507" s="238">
        <f t="shared" si="1356"/>
        <v>0</v>
      </c>
      <c r="IP507" s="238">
        <f t="shared" si="1357"/>
        <v>0</v>
      </c>
      <c r="IQ507" s="238">
        <f t="shared" si="1358"/>
        <v>0</v>
      </c>
      <c r="IR507" s="238">
        <f t="shared" si="1359"/>
        <v>0</v>
      </c>
      <c r="IS507" s="238">
        <f t="shared" si="1360"/>
        <v>0</v>
      </c>
      <c r="IT507" s="238">
        <f t="shared" si="1361"/>
        <v>0</v>
      </c>
      <c r="IU507" s="238">
        <f t="shared" si="1362"/>
        <v>0</v>
      </c>
      <c r="IV507" s="238">
        <f t="shared" si="1363"/>
        <v>0</v>
      </c>
      <c r="IW507" s="238">
        <f t="shared" si="1364"/>
        <v>0</v>
      </c>
      <c r="IX507" s="238">
        <f t="shared" si="1365"/>
        <v>0</v>
      </c>
      <c r="IY507" s="238">
        <f t="shared" si="1366"/>
        <v>0</v>
      </c>
      <c r="IZ507" s="238">
        <f t="shared" si="1367"/>
        <v>0</v>
      </c>
      <c r="JA507" s="238">
        <f t="shared" si="1368"/>
        <v>0</v>
      </c>
      <c r="JB507" s="238">
        <f t="shared" si="1369"/>
        <v>0</v>
      </c>
    </row>
    <row r="508" spans="2:262">
      <c r="B508" s="248">
        <v>147</v>
      </c>
      <c r="C508" s="247">
        <f t="shared" si="1370"/>
        <v>2.8710937500000021E-3</v>
      </c>
      <c r="D508" s="244">
        <f t="shared" ca="1" si="1113"/>
        <v>79.797651926581281</v>
      </c>
      <c r="E508" s="243">
        <f ca="1">EW361</f>
        <v>-0.20234807341872221</v>
      </c>
      <c r="F508" s="242">
        <v>147</v>
      </c>
      <c r="G508" s="238">
        <f t="shared" si="1114"/>
        <v>0</v>
      </c>
      <c r="H508" s="238">
        <f t="shared" si="1115"/>
        <v>0</v>
      </c>
      <c r="I508" s="238">
        <f t="shared" si="1116"/>
        <v>0</v>
      </c>
      <c r="J508" s="238">
        <f t="shared" si="1117"/>
        <v>0</v>
      </c>
      <c r="K508" s="238">
        <f t="shared" si="1118"/>
        <v>0</v>
      </c>
      <c r="L508" s="238">
        <f t="shared" si="1119"/>
        <v>0</v>
      </c>
      <c r="M508" s="238">
        <f t="shared" si="1120"/>
        <v>0</v>
      </c>
      <c r="N508" s="238">
        <f t="shared" si="1121"/>
        <v>0</v>
      </c>
      <c r="O508" s="238">
        <f t="shared" si="1122"/>
        <v>0</v>
      </c>
      <c r="P508" s="238">
        <f t="shared" si="1123"/>
        <v>0</v>
      </c>
      <c r="Q508" s="238">
        <f t="shared" si="1124"/>
        <v>0</v>
      </c>
      <c r="R508" s="238">
        <f t="shared" si="1125"/>
        <v>0</v>
      </c>
      <c r="S508" s="238">
        <f t="shared" si="1126"/>
        <v>0</v>
      </c>
      <c r="T508" s="238">
        <f t="shared" si="1127"/>
        <v>0</v>
      </c>
      <c r="U508" s="239">
        <f t="shared" si="1128"/>
        <v>0</v>
      </c>
      <c r="V508" s="238">
        <f t="shared" si="1129"/>
        <v>0</v>
      </c>
      <c r="W508" s="238">
        <f t="shared" si="1130"/>
        <v>0</v>
      </c>
      <c r="X508" s="238">
        <f t="shared" si="1131"/>
        <v>0</v>
      </c>
      <c r="Y508" s="238">
        <f t="shared" si="1132"/>
        <v>0</v>
      </c>
      <c r="Z508" s="238">
        <f t="shared" si="1133"/>
        <v>0</v>
      </c>
      <c r="AA508" s="238">
        <f t="shared" si="1134"/>
        <v>0</v>
      </c>
      <c r="AB508" s="238">
        <f t="shared" si="1135"/>
        <v>0</v>
      </c>
      <c r="AC508" s="238">
        <f t="shared" si="1136"/>
        <v>0</v>
      </c>
      <c r="AD508" s="238">
        <f t="shared" si="1137"/>
        <v>0</v>
      </c>
      <c r="AE508" s="238">
        <f t="shared" si="1138"/>
        <v>0</v>
      </c>
      <c r="AF508" s="238">
        <f t="shared" si="1139"/>
        <v>0</v>
      </c>
      <c r="AG508" s="238">
        <f t="shared" si="1140"/>
        <v>0</v>
      </c>
      <c r="AH508" s="238">
        <f t="shared" si="1141"/>
        <v>0</v>
      </c>
      <c r="AI508" s="238">
        <f t="shared" si="1142"/>
        <v>0</v>
      </c>
      <c r="AJ508" s="238">
        <f t="shared" si="1143"/>
        <v>0</v>
      </c>
      <c r="AK508" s="238">
        <f t="shared" si="1144"/>
        <v>0</v>
      </c>
      <c r="AL508" s="238">
        <f t="shared" si="1145"/>
        <v>0</v>
      </c>
      <c r="AM508" s="238">
        <f t="shared" si="1146"/>
        <v>0</v>
      </c>
      <c r="AN508" s="238">
        <f t="shared" si="1147"/>
        <v>0</v>
      </c>
      <c r="AO508" s="238">
        <f t="shared" si="1148"/>
        <v>0</v>
      </c>
      <c r="AP508" s="238">
        <f t="shared" si="1149"/>
        <v>0</v>
      </c>
      <c r="AQ508" s="238">
        <f t="shared" si="1150"/>
        <v>0</v>
      </c>
      <c r="AR508" s="238">
        <f t="shared" si="1151"/>
        <v>0</v>
      </c>
      <c r="AS508" s="238">
        <f t="shared" si="1152"/>
        <v>0</v>
      </c>
      <c r="AT508" s="238">
        <f t="shared" si="1153"/>
        <v>0</v>
      </c>
      <c r="AU508" s="238">
        <f t="shared" si="1154"/>
        <v>0</v>
      </c>
      <c r="AV508" s="238">
        <f t="shared" si="1155"/>
        <v>0</v>
      </c>
      <c r="AW508" s="238">
        <f t="shared" si="1156"/>
        <v>0</v>
      </c>
      <c r="AX508" s="238">
        <f t="shared" si="1157"/>
        <v>0</v>
      </c>
      <c r="AY508" s="238">
        <f t="shared" si="1158"/>
        <v>0</v>
      </c>
      <c r="AZ508" s="238">
        <f t="shared" si="1159"/>
        <v>0</v>
      </c>
      <c r="BA508" s="238">
        <f t="shared" si="1160"/>
        <v>0</v>
      </c>
      <c r="BB508" s="238">
        <f t="shared" si="1161"/>
        <v>0</v>
      </c>
      <c r="BC508" s="238">
        <f t="shared" si="1162"/>
        <v>0</v>
      </c>
      <c r="BD508" s="238">
        <f t="shared" si="1163"/>
        <v>0</v>
      </c>
      <c r="BE508" s="238">
        <f t="shared" si="1164"/>
        <v>0</v>
      </c>
      <c r="BF508" s="238">
        <f t="shared" si="1165"/>
        <v>0</v>
      </c>
      <c r="BG508" s="238">
        <f t="shared" si="1166"/>
        <v>0</v>
      </c>
      <c r="BH508" s="238">
        <f t="shared" si="1167"/>
        <v>0</v>
      </c>
      <c r="BI508" s="238">
        <f t="shared" si="1168"/>
        <v>0</v>
      </c>
      <c r="BJ508" s="238">
        <f t="shared" si="1169"/>
        <v>0</v>
      </c>
      <c r="BK508" s="238">
        <f t="shared" si="1170"/>
        <v>0</v>
      </c>
      <c r="BL508" s="238">
        <f t="shared" si="1171"/>
        <v>0</v>
      </c>
      <c r="BM508" s="238">
        <f t="shared" si="1172"/>
        <v>0</v>
      </c>
      <c r="BN508" s="238">
        <f t="shared" si="1173"/>
        <v>0</v>
      </c>
      <c r="BO508" s="238">
        <f t="shared" si="1174"/>
        <v>0</v>
      </c>
      <c r="BP508" s="238">
        <f t="shared" si="1175"/>
        <v>0</v>
      </c>
      <c r="BQ508" s="238">
        <f t="shared" si="1176"/>
        <v>0</v>
      </c>
      <c r="BR508" s="238">
        <f t="shared" si="1177"/>
        <v>0</v>
      </c>
      <c r="BS508" s="238">
        <f t="shared" si="1178"/>
        <v>0</v>
      </c>
      <c r="BT508" s="238">
        <f t="shared" si="1179"/>
        <v>0</v>
      </c>
      <c r="BU508" s="238">
        <f t="shared" si="1180"/>
        <v>0</v>
      </c>
      <c r="BV508" s="238">
        <f t="shared" si="1181"/>
        <v>0</v>
      </c>
      <c r="BW508" s="238">
        <f t="shared" si="1182"/>
        <v>0</v>
      </c>
      <c r="BX508" s="238">
        <f t="shared" si="1183"/>
        <v>0</v>
      </c>
      <c r="BY508" s="238">
        <f t="shared" si="1184"/>
        <v>0</v>
      </c>
      <c r="BZ508" s="238">
        <f t="shared" si="1185"/>
        <v>0</v>
      </c>
      <c r="CA508" s="238">
        <f t="shared" si="1186"/>
        <v>0</v>
      </c>
      <c r="CB508" s="238">
        <f t="shared" si="1187"/>
        <v>0</v>
      </c>
      <c r="CC508" s="238">
        <f t="shared" si="1188"/>
        <v>0</v>
      </c>
      <c r="CD508" s="238">
        <f t="shared" si="1189"/>
        <v>0</v>
      </c>
      <c r="CE508" s="238">
        <f t="shared" si="1190"/>
        <v>0</v>
      </c>
      <c r="CF508" s="238">
        <f t="shared" si="1191"/>
        <v>0</v>
      </c>
      <c r="CG508" s="238">
        <f t="shared" si="1192"/>
        <v>0</v>
      </c>
      <c r="CH508" s="238">
        <f t="shared" si="1193"/>
        <v>0</v>
      </c>
      <c r="CI508" s="238">
        <f t="shared" si="1194"/>
        <v>0</v>
      </c>
      <c r="CJ508" s="238">
        <f t="shared" si="1195"/>
        <v>0</v>
      </c>
      <c r="CK508" s="238">
        <f t="shared" si="1196"/>
        <v>0</v>
      </c>
      <c r="CL508" s="238">
        <f t="shared" si="1197"/>
        <v>0</v>
      </c>
      <c r="CM508" s="238">
        <f t="shared" si="1198"/>
        <v>0</v>
      </c>
      <c r="CN508" s="238">
        <f t="shared" si="1199"/>
        <v>0</v>
      </c>
      <c r="CO508" s="238">
        <f t="shared" si="1200"/>
        <v>0</v>
      </c>
      <c r="CP508" s="238">
        <f t="shared" si="1201"/>
        <v>0</v>
      </c>
      <c r="CQ508" s="238">
        <f t="shared" si="1202"/>
        <v>0</v>
      </c>
      <c r="CR508" s="238">
        <f t="shared" si="1203"/>
        <v>0</v>
      </c>
      <c r="CS508" s="238">
        <f t="shared" si="1204"/>
        <v>0</v>
      </c>
      <c r="CT508" s="238">
        <f t="shared" si="1205"/>
        <v>0</v>
      </c>
      <c r="CU508" s="238">
        <f t="shared" si="1206"/>
        <v>0</v>
      </c>
      <c r="CV508" s="238">
        <f t="shared" si="1207"/>
        <v>0</v>
      </c>
      <c r="CW508" s="238">
        <f t="shared" si="1208"/>
        <v>0</v>
      </c>
      <c r="CX508" s="238">
        <f t="shared" si="1209"/>
        <v>0</v>
      </c>
      <c r="CY508" s="238">
        <f t="shared" si="1210"/>
        <v>0</v>
      </c>
      <c r="CZ508" s="238">
        <f t="shared" si="1211"/>
        <v>0</v>
      </c>
      <c r="DA508" s="238">
        <f t="shared" si="1212"/>
        <v>0</v>
      </c>
      <c r="DB508" s="238">
        <f t="shared" si="1213"/>
        <v>0</v>
      </c>
      <c r="DC508" s="238">
        <f t="shared" si="1214"/>
        <v>0</v>
      </c>
      <c r="DD508" s="238">
        <f t="shared" si="1215"/>
        <v>0</v>
      </c>
      <c r="DE508" s="238">
        <f t="shared" si="1216"/>
        <v>0</v>
      </c>
      <c r="DF508" s="238">
        <f t="shared" si="1217"/>
        <v>0</v>
      </c>
      <c r="DG508" s="238">
        <f t="shared" si="1218"/>
        <v>0</v>
      </c>
      <c r="DH508" s="238">
        <f t="shared" si="1219"/>
        <v>0</v>
      </c>
      <c r="DI508" s="238">
        <f t="shared" si="1220"/>
        <v>0</v>
      </c>
      <c r="DJ508" s="238">
        <f t="shared" si="1221"/>
        <v>0</v>
      </c>
      <c r="DK508" s="238">
        <f t="shared" si="1222"/>
        <v>0</v>
      </c>
      <c r="DL508" s="238">
        <f t="shared" si="1223"/>
        <v>0</v>
      </c>
      <c r="DM508" s="238">
        <f t="shared" si="1224"/>
        <v>0</v>
      </c>
      <c r="DN508" s="238">
        <f t="shared" si="1225"/>
        <v>0</v>
      </c>
      <c r="DO508" s="238">
        <f t="shared" si="1226"/>
        <v>0</v>
      </c>
      <c r="DP508" s="238">
        <f t="shared" si="1227"/>
        <v>0</v>
      </c>
      <c r="DQ508" s="238">
        <f t="shared" si="1228"/>
        <v>0</v>
      </c>
      <c r="DR508" s="238">
        <f t="shared" si="1229"/>
        <v>0</v>
      </c>
      <c r="DS508" s="238">
        <f t="shared" si="1230"/>
        <v>0</v>
      </c>
      <c r="DT508" s="238">
        <f t="shared" si="1231"/>
        <v>0</v>
      </c>
      <c r="DU508" s="238">
        <f t="shared" si="1232"/>
        <v>0</v>
      </c>
      <c r="DV508" s="238">
        <f t="shared" si="1233"/>
        <v>0</v>
      </c>
      <c r="DW508" s="238">
        <f t="shared" si="1234"/>
        <v>0</v>
      </c>
      <c r="DX508" s="238">
        <f t="shared" si="1235"/>
        <v>0</v>
      </c>
      <c r="DY508" s="238">
        <f t="shared" si="1236"/>
        <v>0</v>
      </c>
      <c r="DZ508" s="238">
        <f t="shared" si="1237"/>
        <v>0</v>
      </c>
      <c r="EA508" s="238">
        <f t="shared" si="1238"/>
        <v>0</v>
      </c>
      <c r="EB508" s="238">
        <f t="shared" si="1239"/>
        <v>0</v>
      </c>
      <c r="EC508" s="238">
        <f t="shared" si="1240"/>
        <v>0</v>
      </c>
      <c r="ED508" s="238">
        <f t="shared" si="1241"/>
        <v>0</v>
      </c>
      <c r="EE508" s="238">
        <f t="shared" si="1242"/>
        <v>0</v>
      </c>
      <c r="EF508" s="238">
        <f t="shared" si="1243"/>
        <v>0</v>
      </c>
      <c r="EG508" s="238">
        <f t="shared" si="1244"/>
        <v>0</v>
      </c>
      <c r="EH508" s="238">
        <f t="shared" si="1245"/>
        <v>0</v>
      </c>
      <c r="EI508" s="238">
        <f t="shared" si="1246"/>
        <v>0</v>
      </c>
      <c r="EJ508" s="238">
        <f t="shared" si="1247"/>
        <v>0</v>
      </c>
      <c r="EK508" s="238">
        <f t="shared" si="1248"/>
        <v>0</v>
      </c>
      <c r="EL508" s="238">
        <f t="shared" si="1249"/>
        <v>0</v>
      </c>
      <c r="EM508" s="238">
        <f t="shared" si="1250"/>
        <v>0</v>
      </c>
      <c r="EN508" s="238">
        <f t="shared" si="1251"/>
        <v>0</v>
      </c>
      <c r="EO508" s="238">
        <f t="shared" si="1252"/>
        <v>0</v>
      </c>
      <c r="EP508" s="238">
        <f t="shared" si="1253"/>
        <v>0</v>
      </c>
      <c r="EQ508" s="238">
        <f t="shared" si="1254"/>
        <v>0</v>
      </c>
      <c r="ER508" s="238">
        <f t="shared" si="1255"/>
        <v>0</v>
      </c>
      <c r="ES508" s="238">
        <f t="shared" si="1256"/>
        <v>0</v>
      </c>
      <c r="ET508" s="238">
        <f t="shared" si="1257"/>
        <v>0</v>
      </c>
      <c r="EU508" s="238">
        <f t="shared" si="1258"/>
        <v>0</v>
      </c>
      <c r="EV508" s="238">
        <f t="shared" si="1259"/>
        <v>0</v>
      </c>
      <c r="EW508" s="238">
        <f t="shared" si="1260"/>
        <v>0</v>
      </c>
      <c r="EX508" s="238">
        <f t="shared" si="1261"/>
        <v>0</v>
      </c>
      <c r="EY508" s="238">
        <f t="shared" si="1262"/>
        <v>0</v>
      </c>
      <c r="EZ508" s="238">
        <f t="shared" si="1263"/>
        <v>0</v>
      </c>
      <c r="FA508" s="238">
        <f t="shared" si="1264"/>
        <v>0</v>
      </c>
      <c r="FB508" s="238">
        <f t="shared" si="1265"/>
        <v>0</v>
      </c>
      <c r="FC508" s="238">
        <f t="shared" si="1266"/>
        <v>0</v>
      </c>
      <c r="FD508" s="238">
        <f t="shared" si="1267"/>
        <v>0</v>
      </c>
      <c r="FE508" s="238">
        <f t="shared" si="1268"/>
        <v>0</v>
      </c>
      <c r="FF508" s="238">
        <f t="shared" si="1269"/>
        <v>0</v>
      </c>
      <c r="FG508" s="238">
        <f t="shared" si="1270"/>
        <v>0</v>
      </c>
      <c r="FH508" s="238">
        <f t="shared" si="1271"/>
        <v>0</v>
      </c>
      <c r="FI508" s="238">
        <f t="shared" si="1272"/>
        <v>0</v>
      </c>
      <c r="FJ508" s="238">
        <f t="shared" si="1273"/>
        <v>0</v>
      </c>
      <c r="FK508" s="238">
        <f t="shared" si="1274"/>
        <v>0</v>
      </c>
      <c r="FL508" s="238">
        <f t="shared" si="1275"/>
        <v>0</v>
      </c>
      <c r="FM508" s="238">
        <f t="shared" si="1276"/>
        <v>0</v>
      </c>
      <c r="FN508" s="238">
        <f t="shared" si="1277"/>
        <v>0</v>
      </c>
      <c r="FO508" s="238">
        <f t="shared" si="1278"/>
        <v>0</v>
      </c>
      <c r="FP508" s="238">
        <f t="shared" si="1279"/>
        <v>0</v>
      </c>
      <c r="FQ508" s="238">
        <f t="shared" si="1280"/>
        <v>0</v>
      </c>
      <c r="FR508" s="238">
        <f t="shared" si="1281"/>
        <v>0</v>
      </c>
      <c r="FS508" s="238">
        <f t="shared" si="1282"/>
        <v>0</v>
      </c>
      <c r="FT508" s="238">
        <f t="shared" si="1283"/>
        <v>0</v>
      </c>
      <c r="FU508" s="238">
        <f t="shared" si="1284"/>
        <v>0</v>
      </c>
      <c r="FV508" s="238">
        <f t="shared" si="1285"/>
        <v>0</v>
      </c>
      <c r="FW508" s="238">
        <f t="shared" si="1286"/>
        <v>0</v>
      </c>
      <c r="FX508" s="238">
        <f t="shared" si="1287"/>
        <v>0</v>
      </c>
      <c r="FY508" s="238">
        <f t="shared" si="1288"/>
        <v>0</v>
      </c>
      <c r="FZ508" s="238">
        <f t="shared" si="1289"/>
        <v>0</v>
      </c>
      <c r="GA508" s="238">
        <f t="shared" si="1290"/>
        <v>0</v>
      </c>
      <c r="GB508" s="238">
        <f t="shared" si="1291"/>
        <v>0</v>
      </c>
      <c r="GC508" s="238">
        <f t="shared" si="1292"/>
        <v>0</v>
      </c>
      <c r="GD508" s="238">
        <f t="shared" si="1293"/>
        <v>0</v>
      </c>
      <c r="GE508" s="238">
        <f t="shared" si="1294"/>
        <v>0</v>
      </c>
      <c r="GF508" s="238">
        <f t="shared" si="1295"/>
        <v>0</v>
      </c>
      <c r="GG508" s="238">
        <f t="shared" si="1296"/>
        <v>0</v>
      </c>
      <c r="GH508" s="238">
        <f t="shared" si="1297"/>
        <v>0</v>
      </c>
      <c r="GI508" s="238">
        <f t="shared" si="1298"/>
        <v>0</v>
      </c>
      <c r="GJ508" s="238">
        <f t="shared" si="1299"/>
        <v>0</v>
      </c>
      <c r="GK508" s="238">
        <f t="shared" si="1300"/>
        <v>0</v>
      </c>
      <c r="GL508" s="238">
        <f t="shared" si="1301"/>
        <v>0</v>
      </c>
      <c r="GM508" s="238">
        <f t="shared" si="1302"/>
        <v>0</v>
      </c>
      <c r="GN508" s="238">
        <f t="shared" si="1303"/>
        <v>0</v>
      </c>
      <c r="GO508" s="238">
        <f t="shared" si="1304"/>
        <v>0</v>
      </c>
      <c r="GP508" s="238">
        <f t="shared" si="1305"/>
        <v>0</v>
      </c>
      <c r="GQ508" s="238">
        <f t="shared" si="1306"/>
        <v>0</v>
      </c>
      <c r="GR508" s="238">
        <f t="shared" si="1307"/>
        <v>0</v>
      </c>
      <c r="GS508" s="238">
        <f t="shared" si="1308"/>
        <v>0</v>
      </c>
      <c r="GT508" s="238">
        <f t="shared" si="1309"/>
        <v>0</v>
      </c>
      <c r="GU508" s="238">
        <f t="shared" si="1310"/>
        <v>0</v>
      </c>
      <c r="GV508" s="238">
        <f t="shared" si="1311"/>
        <v>0</v>
      </c>
      <c r="GW508" s="238">
        <f t="shared" si="1312"/>
        <v>0</v>
      </c>
      <c r="GX508" s="238">
        <f t="shared" si="1313"/>
        <v>0</v>
      </c>
      <c r="GY508" s="238">
        <f t="shared" si="1314"/>
        <v>0</v>
      </c>
      <c r="GZ508" s="238">
        <f t="shared" si="1315"/>
        <v>0</v>
      </c>
      <c r="HA508" s="238">
        <f t="shared" si="1316"/>
        <v>0</v>
      </c>
      <c r="HB508" s="238">
        <f t="shared" si="1317"/>
        <v>0</v>
      </c>
      <c r="HC508" s="238">
        <f t="shared" si="1318"/>
        <v>0</v>
      </c>
      <c r="HD508" s="238">
        <f t="shared" si="1319"/>
        <v>0</v>
      </c>
      <c r="HE508" s="238">
        <f t="shared" si="1320"/>
        <v>0</v>
      </c>
      <c r="HF508" s="238">
        <f t="shared" si="1321"/>
        <v>0</v>
      </c>
      <c r="HG508" s="238">
        <f t="shared" si="1322"/>
        <v>0</v>
      </c>
      <c r="HH508" s="238">
        <f t="shared" si="1323"/>
        <v>0</v>
      </c>
      <c r="HI508" s="238">
        <f t="shared" si="1324"/>
        <v>0</v>
      </c>
      <c r="HJ508" s="238">
        <f t="shared" si="1325"/>
        <v>0</v>
      </c>
      <c r="HK508" s="238">
        <f t="shared" si="1326"/>
        <v>0</v>
      </c>
      <c r="HL508" s="238">
        <f t="shared" si="1327"/>
        <v>0</v>
      </c>
      <c r="HM508" s="238">
        <f t="shared" si="1328"/>
        <v>0</v>
      </c>
      <c r="HN508" s="238">
        <f t="shared" si="1329"/>
        <v>0</v>
      </c>
      <c r="HO508" s="238">
        <f t="shared" si="1330"/>
        <v>0</v>
      </c>
      <c r="HP508" s="238">
        <f t="shared" si="1331"/>
        <v>0</v>
      </c>
      <c r="HQ508" s="238">
        <f t="shared" si="1332"/>
        <v>0</v>
      </c>
      <c r="HR508" s="238">
        <f t="shared" si="1333"/>
        <v>0</v>
      </c>
      <c r="HS508" s="238">
        <f t="shared" si="1334"/>
        <v>0</v>
      </c>
      <c r="HT508" s="238">
        <f t="shared" si="1335"/>
        <v>0</v>
      </c>
      <c r="HU508" s="238">
        <f t="shared" si="1336"/>
        <v>0</v>
      </c>
      <c r="HV508" s="238">
        <f t="shared" si="1337"/>
        <v>0</v>
      </c>
      <c r="HW508" s="238">
        <f t="shared" si="1338"/>
        <v>0</v>
      </c>
      <c r="HX508" s="238">
        <f t="shared" si="1339"/>
        <v>0</v>
      </c>
      <c r="HY508" s="238">
        <f t="shared" si="1340"/>
        <v>0</v>
      </c>
      <c r="HZ508" s="238">
        <f t="shared" si="1341"/>
        <v>0</v>
      </c>
      <c r="IA508" s="238">
        <f t="shared" si="1342"/>
        <v>0</v>
      </c>
      <c r="IB508" s="238">
        <f t="shared" si="1343"/>
        <v>0</v>
      </c>
      <c r="IC508" s="238">
        <f t="shared" si="1344"/>
        <v>0</v>
      </c>
      <c r="ID508" s="238">
        <f t="shared" si="1345"/>
        <v>0</v>
      </c>
      <c r="IE508" s="238">
        <f t="shared" si="1346"/>
        <v>0</v>
      </c>
      <c r="IF508" s="238">
        <f t="shared" si="1347"/>
        <v>0</v>
      </c>
      <c r="IG508" s="238">
        <f t="shared" si="1348"/>
        <v>0</v>
      </c>
      <c r="IH508" s="238">
        <f t="shared" si="1349"/>
        <v>0</v>
      </c>
      <c r="II508" s="238">
        <f t="shared" si="1350"/>
        <v>0</v>
      </c>
      <c r="IJ508" s="238">
        <f t="shared" si="1351"/>
        <v>0</v>
      </c>
      <c r="IK508" s="238">
        <f t="shared" si="1352"/>
        <v>0</v>
      </c>
      <c r="IL508" s="238">
        <f t="shared" si="1353"/>
        <v>0</v>
      </c>
      <c r="IM508" s="238">
        <f t="shared" si="1354"/>
        <v>0</v>
      </c>
      <c r="IN508" s="238">
        <f t="shared" si="1355"/>
        <v>0</v>
      </c>
      <c r="IO508" s="238">
        <f t="shared" si="1356"/>
        <v>0</v>
      </c>
      <c r="IP508" s="238">
        <f t="shared" si="1357"/>
        <v>0</v>
      </c>
      <c r="IQ508" s="238">
        <f t="shared" si="1358"/>
        <v>0</v>
      </c>
      <c r="IR508" s="238">
        <f t="shared" si="1359"/>
        <v>0</v>
      </c>
      <c r="IS508" s="238">
        <f t="shared" si="1360"/>
        <v>0</v>
      </c>
      <c r="IT508" s="238">
        <f t="shared" si="1361"/>
        <v>0</v>
      </c>
      <c r="IU508" s="238">
        <f t="shared" si="1362"/>
        <v>0</v>
      </c>
      <c r="IV508" s="238">
        <f t="shared" si="1363"/>
        <v>0</v>
      </c>
      <c r="IW508" s="238">
        <f t="shared" si="1364"/>
        <v>0</v>
      </c>
      <c r="IX508" s="238">
        <f t="shared" si="1365"/>
        <v>0</v>
      </c>
      <c r="IY508" s="238">
        <f t="shared" si="1366"/>
        <v>0</v>
      </c>
      <c r="IZ508" s="238">
        <f t="shared" si="1367"/>
        <v>0</v>
      </c>
      <c r="JA508" s="238">
        <f t="shared" si="1368"/>
        <v>0</v>
      </c>
      <c r="JB508" s="238">
        <f t="shared" si="1369"/>
        <v>0</v>
      </c>
    </row>
    <row r="509" spans="2:262">
      <c r="B509" s="248">
        <v>148</v>
      </c>
      <c r="C509" s="247">
        <f t="shared" si="1370"/>
        <v>2.8906250000000021E-3</v>
      </c>
      <c r="D509" s="244">
        <f t="shared" ca="1" si="1113"/>
        <v>79.800364919611667</v>
      </c>
      <c r="E509" s="243">
        <f ca="1">EX361</f>
        <v>-0.19963508038832767</v>
      </c>
      <c r="F509" s="242">
        <v>148</v>
      </c>
      <c r="G509" s="238">
        <f t="shared" si="1114"/>
        <v>0</v>
      </c>
      <c r="H509" s="238">
        <f t="shared" si="1115"/>
        <v>0</v>
      </c>
      <c r="I509" s="238">
        <f t="shared" si="1116"/>
        <v>0</v>
      </c>
      <c r="J509" s="238">
        <f t="shared" si="1117"/>
        <v>0</v>
      </c>
      <c r="K509" s="238">
        <f t="shared" si="1118"/>
        <v>0</v>
      </c>
      <c r="L509" s="238">
        <f t="shared" si="1119"/>
        <v>0</v>
      </c>
      <c r="M509" s="238">
        <f t="shared" si="1120"/>
        <v>0</v>
      </c>
      <c r="N509" s="238">
        <f t="shared" si="1121"/>
        <v>0</v>
      </c>
      <c r="O509" s="238">
        <f t="shared" si="1122"/>
        <v>0</v>
      </c>
      <c r="P509" s="238">
        <f t="shared" si="1123"/>
        <v>0</v>
      </c>
      <c r="Q509" s="238">
        <f t="shared" si="1124"/>
        <v>0</v>
      </c>
      <c r="R509" s="238">
        <f t="shared" si="1125"/>
        <v>0</v>
      </c>
      <c r="S509" s="238">
        <f t="shared" si="1126"/>
        <v>0</v>
      </c>
      <c r="T509" s="238">
        <f t="shared" si="1127"/>
        <v>0</v>
      </c>
      <c r="U509" s="239">
        <f t="shared" si="1128"/>
        <v>0</v>
      </c>
      <c r="V509" s="238">
        <f t="shared" si="1129"/>
        <v>0</v>
      </c>
      <c r="W509" s="238">
        <f t="shared" si="1130"/>
        <v>0</v>
      </c>
      <c r="X509" s="238">
        <f t="shared" si="1131"/>
        <v>0</v>
      </c>
      <c r="Y509" s="238">
        <f t="shared" si="1132"/>
        <v>0</v>
      </c>
      <c r="Z509" s="238">
        <f t="shared" si="1133"/>
        <v>0</v>
      </c>
      <c r="AA509" s="238">
        <f t="shared" si="1134"/>
        <v>0</v>
      </c>
      <c r="AB509" s="238">
        <f t="shared" si="1135"/>
        <v>0</v>
      </c>
      <c r="AC509" s="238">
        <f t="shared" si="1136"/>
        <v>0</v>
      </c>
      <c r="AD509" s="238">
        <f t="shared" si="1137"/>
        <v>0</v>
      </c>
      <c r="AE509" s="238">
        <f t="shared" si="1138"/>
        <v>0</v>
      </c>
      <c r="AF509" s="238">
        <f t="shared" si="1139"/>
        <v>0</v>
      </c>
      <c r="AG509" s="238">
        <f t="shared" si="1140"/>
        <v>0</v>
      </c>
      <c r="AH509" s="238">
        <f t="shared" si="1141"/>
        <v>0</v>
      </c>
      <c r="AI509" s="238">
        <f t="shared" si="1142"/>
        <v>0</v>
      </c>
      <c r="AJ509" s="238">
        <f t="shared" si="1143"/>
        <v>0</v>
      </c>
      <c r="AK509" s="238">
        <f t="shared" si="1144"/>
        <v>0</v>
      </c>
      <c r="AL509" s="238">
        <f t="shared" si="1145"/>
        <v>0</v>
      </c>
      <c r="AM509" s="238">
        <f t="shared" si="1146"/>
        <v>0</v>
      </c>
      <c r="AN509" s="238">
        <f t="shared" si="1147"/>
        <v>0</v>
      </c>
      <c r="AO509" s="238">
        <f t="shared" si="1148"/>
        <v>0</v>
      </c>
      <c r="AP509" s="238">
        <f t="shared" si="1149"/>
        <v>0</v>
      </c>
      <c r="AQ509" s="238">
        <f t="shared" si="1150"/>
        <v>0</v>
      </c>
      <c r="AR509" s="238">
        <f t="shared" si="1151"/>
        <v>0</v>
      </c>
      <c r="AS509" s="238">
        <f t="shared" si="1152"/>
        <v>0</v>
      </c>
      <c r="AT509" s="238">
        <f t="shared" si="1153"/>
        <v>0</v>
      </c>
      <c r="AU509" s="238">
        <f t="shared" si="1154"/>
        <v>0</v>
      </c>
      <c r="AV509" s="238">
        <f t="shared" si="1155"/>
        <v>0</v>
      </c>
      <c r="AW509" s="238">
        <f t="shared" si="1156"/>
        <v>0</v>
      </c>
      <c r="AX509" s="238">
        <f t="shared" si="1157"/>
        <v>0</v>
      </c>
      <c r="AY509" s="238">
        <f t="shared" si="1158"/>
        <v>0</v>
      </c>
      <c r="AZ509" s="238">
        <f t="shared" si="1159"/>
        <v>0</v>
      </c>
      <c r="BA509" s="238">
        <f t="shared" si="1160"/>
        <v>0</v>
      </c>
      <c r="BB509" s="238">
        <f t="shared" si="1161"/>
        <v>0</v>
      </c>
      <c r="BC509" s="238">
        <f t="shared" si="1162"/>
        <v>0</v>
      </c>
      <c r="BD509" s="238">
        <f t="shared" si="1163"/>
        <v>0</v>
      </c>
      <c r="BE509" s="238">
        <f t="shared" si="1164"/>
        <v>0</v>
      </c>
      <c r="BF509" s="238">
        <f t="shared" si="1165"/>
        <v>0</v>
      </c>
      <c r="BG509" s="238">
        <f t="shared" si="1166"/>
        <v>0</v>
      </c>
      <c r="BH509" s="238">
        <f t="shared" si="1167"/>
        <v>0</v>
      </c>
      <c r="BI509" s="238">
        <f t="shared" si="1168"/>
        <v>0</v>
      </c>
      <c r="BJ509" s="238">
        <f t="shared" si="1169"/>
        <v>0</v>
      </c>
      <c r="BK509" s="238">
        <f t="shared" si="1170"/>
        <v>0</v>
      </c>
      <c r="BL509" s="238">
        <f t="shared" si="1171"/>
        <v>0</v>
      </c>
      <c r="BM509" s="238">
        <f t="shared" si="1172"/>
        <v>0</v>
      </c>
      <c r="BN509" s="238">
        <f t="shared" si="1173"/>
        <v>0</v>
      </c>
      <c r="BO509" s="238">
        <f t="shared" si="1174"/>
        <v>0</v>
      </c>
      <c r="BP509" s="238">
        <f t="shared" si="1175"/>
        <v>0</v>
      </c>
      <c r="BQ509" s="238">
        <f t="shared" si="1176"/>
        <v>0</v>
      </c>
      <c r="BR509" s="238">
        <f t="shared" si="1177"/>
        <v>0</v>
      </c>
      <c r="BS509" s="238">
        <f t="shared" si="1178"/>
        <v>0</v>
      </c>
      <c r="BT509" s="238">
        <f t="shared" si="1179"/>
        <v>0</v>
      </c>
      <c r="BU509" s="238">
        <f t="shared" si="1180"/>
        <v>0</v>
      </c>
      <c r="BV509" s="238">
        <f t="shared" si="1181"/>
        <v>0</v>
      </c>
      <c r="BW509" s="238">
        <f t="shared" si="1182"/>
        <v>0</v>
      </c>
      <c r="BX509" s="238">
        <f t="shared" si="1183"/>
        <v>0</v>
      </c>
      <c r="BY509" s="238">
        <f t="shared" si="1184"/>
        <v>0</v>
      </c>
      <c r="BZ509" s="238">
        <f t="shared" si="1185"/>
        <v>0</v>
      </c>
      <c r="CA509" s="238">
        <f t="shared" si="1186"/>
        <v>0</v>
      </c>
      <c r="CB509" s="238">
        <f t="shared" si="1187"/>
        <v>0</v>
      </c>
      <c r="CC509" s="238">
        <f t="shared" si="1188"/>
        <v>0</v>
      </c>
      <c r="CD509" s="238">
        <f t="shared" si="1189"/>
        <v>0</v>
      </c>
      <c r="CE509" s="238">
        <f t="shared" si="1190"/>
        <v>0</v>
      </c>
      <c r="CF509" s="238">
        <f t="shared" si="1191"/>
        <v>0</v>
      </c>
      <c r="CG509" s="238">
        <f t="shared" si="1192"/>
        <v>0</v>
      </c>
      <c r="CH509" s="238">
        <f t="shared" si="1193"/>
        <v>0</v>
      </c>
      <c r="CI509" s="238">
        <f t="shared" si="1194"/>
        <v>0</v>
      </c>
      <c r="CJ509" s="238">
        <f t="shared" si="1195"/>
        <v>0</v>
      </c>
      <c r="CK509" s="238">
        <f t="shared" si="1196"/>
        <v>0</v>
      </c>
      <c r="CL509" s="238">
        <f t="shared" si="1197"/>
        <v>0</v>
      </c>
      <c r="CM509" s="238">
        <f t="shared" si="1198"/>
        <v>0</v>
      </c>
      <c r="CN509" s="238">
        <f t="shared" si="1199"/>
        <v>0</v>
      </c>
      <c r="CO509" s="238">
        <f t="shared" si="1200"/>
        <v>0</v>
      </c>
      <c r="CP509" s="238">
        <f t="shared" si="1201"/>
        <v>0</v>
      </c>
      <c r="CQ509" s="238">
        <f t="shared" si="1202"/>
        <v>0</v>
      </c>
      <c r="CR509" s="238">
        <f t="shared" si="1203"/>
        <v>0</v>
      </c>
      <c r="CS509" s="238">
        <f t="shared" si="1204"/>
        <v>0</v>
      </c>
      <c r="CT509" s="238">
        <f t="shared" si="1205"/>
        <v>0</v>
      </c>
      <c r="CU509" s="238">
        <f t="shared" si="1206"/>
        <v>0</v>
      </c>
      <c r="CV509" s="238">
        <f t="shared" si="1207"/>
        <v>0</v>
      </c>
      <c r="CW509" s="238">
        <f t="shared" si="1208"/>
        <v>0</v>
      </c>
      <c r="CX509" s="238">
        <f t="shared" si="1209"/>
        <v>0</v>
      </c>
      <c r="CY509" s="238">
        <f t="shared" si="1210"/>
        <v>0</v>
      </c>
      <c r="CZ509" s="238">
        <f t="shared" si="1211"/>
        <v>0</v>
      </c>
      <c r="DA509" s="238">
        <f t="shared" si="1212"/>
        <v>0</v>
      </c>
      <c r="DB509" s="238">
        <f t="shared" si="1213"/>
        <v>0</v>
      </c>
      <c r="DC509" s="238">
        <f t="shared" si="1214"/>
        <v>0</v>
      </c>
      <c r="DD509" s="238">
        <f t="shared" si="1215"/>
        <v>0</v>
      </c>
      <c r="DE509" s="238">
        <f t="shared" si="1216"/>
        <v>0</v>
      </c>
      <c r="DF509" s="238">
        <f t="shared" si="1217"/>
        <v>0</v>
      </c>
      <c r="DG509" s="238">
        <f t="shared" si="1218"/>
        <v>0</v>
      </c>
      <c r="DH509" s="238">
        <f t="shared" si="1219"/>
        <v>0</v>
      </c>
      <c r="DI509" s="238">
        <f t="shared" si="1220"/>
        <v>0</v>
      </c>
      <c r="DJ509" s="238">
        <f t="shared" si="1221"/>
        <v>0</v>
      </c>
      <c r="DK509" s="238">
        <f t="shared" si="1222"/>
        <v>0</v>
      </c>
      <c r="DL509" s="238">
        <f t="shared" si="1223"/>
        <v>0</v>
      </c>
      <c r="DM509" s="238">
        <f t="shared" si="1224"/>
        <v>0</v>
      </c>
      <c r="DN509" s="238">
        <f t="shared" si="1225"/>
        <v>0</v>
      </c>
      <c r="DO509" s="238">
        <f t="shared" si="1226"/>
        <v>0</v>
      </c>
      <c r="DP509" s="238">
        <f t="shared" si="1227"/>
        <v>0</v>
      </c>
      <c r="DQ509" s="238">
        <f t="shared" si="1228"/>
        <v>0</v>
      </c>
      <c r="DR509" s="238">
        <f t="shared" si="1229"/>
        <v>0</v>
      </c>
      <c r="DS509" s="238">
        <f t="shared" si="1230"/>
        <v>0</v>
      </c>
      <c r="DT509" s="238">
        <f t="shared" si="1231"/>
        <v>0</v>
      </c>
      <c r="DU509" s="238">
        <f t="shared" si="1232"/>
        <v>0</v>
      </c>
      <c r="DV509" s="238">
        <f t="shared" si="1233"/>
        <v>0</v>
      </c>
      <c r="DW509" s="238">
        <f t="shared" si="1234"/>
        <v>0</v>
      </c>
      <c r="DX509" s="238">
        <f t="shared" si="1235"/>
        <v>0</v>
      </c>
      <c r="DY509" s="238">
        <f t="shared" si="1236"/>
        <v>0</v>
      </c>
      <c r="DZ509" s="238">
        <f t="shared" si="1237"/>
        <v>0</v>
      </c>
      <c r="EA509" s="238">
        <f t="shared" si="1238"/>
        <v>0</v>
      </c>
      <c r="EB509" s="238">
        <f t="shared" si="1239"/>
        <v>0</v>
      </c>
      <c r="EC509" s="238">
        <f t="shared" si="1240"/>
        <v>0</v>
      </c>
      <c r="ED509" s="238">
        <f t="shared" si="1241"/>
        <v>0</v>
      </c>
      <c r="EE509" s="238">
        <f t="shared" si="1242"/>
        <v>0</v>
      </c>
      <c r="EF509" s="238">
        <f t="shared" si="1243"/>
        <v>0</v>
      </c>
      <c r="EG509" s="238">
        <f t="shared" si="1244"/>
        <v>0</v>
      </c>
      <c r="EH509" s="238">
        <f t="shared" si="1245"/>
        <v>0</v>
      </c>
      <c r="EI509" s="238">
        <f t="shared" si="1246"/>
        <v>0</v>
      </c>
      <c r="EJ509" s="238">
        <f t="shared" si="1247"/>
        <v>0</v>
      </c>
      <c r="EK509" s="238">
        <f t="shared" si="1248"/>
        <v>0</v>
      </c>
      <c r="EL509" s="238">
        <f t="shared" si="1249"/>
        <v>0</v>
      </c>
      <c r="EM509" s="238">
        <f t="shared" si="1250"/>
        <v>0</v>
      </c>
      <c r="EN509" s="238">
        <f t="shared" si="1251"/>
        <v>0</v>
      </c>
      <c r="EO509" s="238">
        <f t="shared" si="1252"/>
        <v>0</v>
      </c>
      <c r="EP509" s="238">
        <f t="shared" si="1253"/>
        <v>0</v>
      </c>
      <c r="EQ509" s="238">
        <f t="shared" si="1254"/>
        <v>0</v>
      </c>
      <c r="ER509" s="238">
        <f t="shared" si="1255"/>
        <v>0</v>
      </c>
      <c r="ES509" s="238">
        <f t="shared" si="1256"/>
        <v>0</v>
      </c>
      <c r="ET509" s="238">
        <f t="shared" si="1257"/>
        <v>0</v>
      </c>
      <c r="EU509" s="238">
        <f t="shared" si="1258"/>
        <v>0</v>
      </c>
      <c r="EV509" s="238">
        <f t="shared" si="1259"/>
        <v>0</v>
      </c>
      <c r="EW509" s="238">
        <f t="shared" si="1260"/>
        <v>0</v>
      </c>
      <c r="EX509" s="238">
        <f t="shared" si="1261"/>
        <v>0</v>
      </c>
      <c r="EY509" s="238">
        <f t="shared" si="1262"/>
        <v>0</v>
      </c>
      <c r="EZ509" s="238">
        <f t="shared" si="1263"/>
        <v>0</v>
      </c>
      <c r="FA509" s="238">
        <f t="shared" si="1264"/>
        <v>0</v>
      </c>
      <c r="FB509" s="238">
        <f t="shared" si="1265"/>
        <v>0</v>
      </c>
      <c r="FC509" s="238">
        <f t="shared" si="1266"/>
        <v>0</v>
      </c>
      <c r="FD509" s="238">
        <f t="shared" si="1267"/>
        <v>0</v>
      </c>
      <c r="FE509" s="238">
        <f t="shared" si="1268"/>
        <v>0</v>
      </c>
      <c r="FF509" s="238">
        <f t="shared" si="1269"/>
        <v>0</v>
      </c>
      <c r="FG509" s="238">
        <f t="shared" si="1270"/>
        <v>0</v>
      </c>
      <c r="FH509" s="238">
        <f t="shared" si="1271"/>
        <v>0</v>
      </c>
      <c r="FI509" s="238">
        <f t="shared" si="1272"/>
        <v>0</v>
      </c>
      <c r="FJ509" s="238">
        <f t="shared" si="1273"/>
        <v>0</v>
      </c>
      <c r="FK509" s="238">
        <f t="shared" si="1274"/>
        <v>0</v>
      </c>
      <c r="FL509" s="238">
        <f t="shared" si="1275"/>
        <v>0</v>
      </c>
      <c r="FM509" s="238">
        <f t="shared" si="1276"/>
        <v>0</v>
      </c>
      <c r="FN509" s="238">
        <f t="shared" si="1277"/>
        <v>0</v>
      </c>
      <c r="FO509" s="238">
        <f t="shared" si="1278"/>
        <v>0</v>
      </c>
      <c r="FP509" s="238">
        <f t="shared" si="1279"/>
        <v>0</v>
      </c>
      <c r="FQ509" s="238">
        <f t="shared" si="1280"/>
        <v>0</v>
      </c>
      <c r="FR509" s="238">
        <f t="shared" si="1281"/>
        <v>0</v>
      </c>
      <c r="FS509" s="238">
        <f t="shared" si="1282"/>
        <v>0</v>
      </c>
      <c r="FT509" s="238">
        <f t="shared" si="1283"/>
        <v>0</v>
      </c>
      <c r="FU509" s="238">
        <f t="shared" si="1284"/>
        <v>0</v>
      </c>
      <c r="FV509" s="238">
        <f t="shared" si="1285"/>
        <v>0</v>
      </c>
      <c r="FW509" s="238">
        <f t="shared" si="1286"/>
        <v>0</v>
      </c>
      <c r="FX509" s="238">
        <f t="shared" si="1287"/>
        <v>0</v>
      </c>
      <c r="FY509" s="238">
        <f t="shared" si="1288"/>
        <v>0</v>
      </c>
      <c r="FZ509" s="238">
        <f t="shared" si="1289"/>
        <v>0</v>
      </c>
      <c r="GA509" s="238">
        <f t="shared" si="1290"/>
        <v>0</v>
      </c>
      <c r="GB509" s="238">
        <f t="shared" si="1291"/>
        <v>0</v>
      </c>
      <c r="GC509" s="238">
        <f t="shared" si="1292"/>
        <v>0</v>
      </c>
      <c r="GD509" s="238">
        <f t="shared" si="1293"/>
        <v>0</v>
      </c>
      <c r="GE509" s="238">
        <f t="shared" si="1294"/>
        <v>0</v>
      </c>
      <c r="GF509" s="238">
        <f t="shared" si="1295"/>
        <v>0</v>
      </c>
      <c r="GG509" s="238">
        <f t="shared" si="1296"/>
        <v>0</v>
      </c>
      <c r="GH509" s="238">
        <f t="shared" si="1297"/>
        <v>0</v>
      </c>
      <c r="GI509" s="238">
        <f t="shared" si="1298"/>
        <v>0</v>
      </c>
      <c r="GJ509" s="238">
        <f t="shared" si="1299"/>
        <v>0</v>
      </c>
      <c r="GK509" s="238">
        <f t="shared" si="1300"/>
        <v>0</v>
      </c>
      <c r="GL509" s="238">
        <f t="shared" si="1301"/>
        <v>0</v>
      </c>
      <c r="GM509" s="238">
        <f t="shared" si="1302"/>
        <v>0</v>
      </c>
      <c r="GN509" s="238">
        <f t="shared" si="1303"/>
        <v>0</v>
      </c>
      <c r="GO509" s="238">
        <f t="shared" si="1304"/>
        <v>0</v>
      </c>
      <c r="GP509" s="238">
        <f t="shared" si="1305"/>
        <v>0</v>
      </c>
      <c r="GQ509" s="238">
        <f t="shared" si="1306"/>
        <v>0</v>
      </c>
      <c r="GR509" s="238">
        <f t="shared" si="1307"/>
        <v>0</v>
      </c>
      <c r="GS509" s="238">
        <f t="shared" si="1308"/>
        <v>0</v>
      </c>
      <c r="GT509" s="238">
        <f t="shared" si="1309"/>
        <v>0</v>
      </c>
      <c r="GU509" s="238">
        <f t="shared" si="1310"/>
        <v>0</v>
      </c>
      <c r="GV509" s="238">
        <f t="shared" si="1311"/>
        <v>0</v>
      </c>
      <c r="GW509" s="238">
        <f t="shared" si="1312"/>
        <v>0</v>
      </c>
      <c r="GX509" s="238">
        <f t="shared" si="1313"/>
        <v>0</v>
      </c>
      <c r="GY509" s="238">
        <f t="shared" si="1314"/>
        <v>0</v>
      </c>
      <c r="GZ509" s="238">
        <f t="shared" si="1315"/>
        <v>0</v>
      </c>
      <c r="HA509" s="238">
        <f t="shared" si="1316"/>
        <v>0</v>
      </c>
      <c r="HB509" s="238">
        <f t="shared" si="1317"/>
        <v>0</v>
      </c>
      <c r="HC509" s="238">
        <f t="shared" si="1318"/>
        <v>0</v>
      </c>
      <c r="HD509" s="238">
        <f t="shared" si="1319"/>
        <v>0</v>
      </c>
      <c r="HE509" s="238">
        <f t="shared" si="1320"/>
        <v>0</v>
      </c>
      <c r="HF509" s="238">
        <f t="shared" si="1321"/>
        <v>0</v>
      </c>
      <c r="HG509" s="238">
        <f t="shared" si="1322"/>
        <v>0</v>
      </c>
      <c r="HH509" s="238">
        <f t="shared" si="1323"/>
        <v>0</v>
      </c>
      <c r="HI509" s="238">
        <f t="shared" si="1324"/>
        <v>0</v>
      </c>
      <c r="HJ509" s="238">
        <f t="shared" si="1325"/>
        <v>0</v>
      </c>
      <c r="HK509" s="238">
        <f t="shared" si="1326"/>
        <v>0</v>
      </c>
      <c r="HL509" s="238">
        <f t="shared" si="1327"/>
        <v>0</v>
      </c>
      <c r="HM509" s="238">
        <f t="shared" si="1328"/>
        <v>0</v>
      </c>
      <c r="HN509" s="238">
        <f t="shared" si="1329"/>
        <v>0</v>
      </c>
      <c r="HO509" s="238">
        <f t="shared" si="1330"/>
        <v>0</v>
      </c>
      <c r="HP509" s="238">
        <f t="shared" si="1331"/>
        <v>0</v>
      </c>
      <c r="HQ509" s="238">
        <f t="shared" si="1332"/>
        <v>0</v>
      </c>
      <c r="HR509" s="238">
        <f t="shared" si="1333"/>
        <v>0</v>
      </c>
      <c r="HS509" s="238">
        <f t="shared" si="1334"/>
        <v>0</v>
      </c>
      <c r="HT509" s="238">
        <f t="shared" si="1335"/>
        <v>0</v>
      </c>
      <c r="HU509" s="238">
        <f t="shared" si="1336"/>
        <v>0</v>
      </c>
      <c r="HV509" s="238">
        <f t="shared" si="1337"/>
        <v>0</v>
      </c>
      <c r="HW509" s="238">
        <f t="shared" si="1338"/>
        <v>0</v>
      </c>
      <c r="HX509" s="238">
        <f t="shared" si="1339"/>
        <v>0</v>
      </c>
      <c r="HY509" s="238">
        <f t="shared" si="1340"/>
        <v>0</v>
      </c>
      <c r="HZ509" s="238">
        <f t="shared" si="1341"/>
        <v>0</v>
      </c>
      <c r="IA509" s="238">
        <f t="shared" si="1342"/>
        <v>0</v>
      </c>
      <c r="IB509" s="238">
        <f t="shared" si="1343"/>
        <v>0</v>
      </c>
      <c r="IC509" s="238">
        <f t="shared" si="1344"/>
        <v>0</v>
      </c>
      <c r="ID509" s="238">
        <f t="shared" si="1345"/>
        <v>0</v>
      </c>
      <c r="IE509" s="238">
        <f t="shared" si="1346"/>
        <v>0</v>
      </c>
      <c r="IF509" s="238">
        <f t="shared" si="1347"/>
        <v>0</v>
      </c>
      <c r="IG509" s="238">
        <f t="shared" si="1348"/>
        <v>0</v>
      </c>
      <c r="IH509" s="238">
        <f t="shared" si="1349"/>
        <v>0</v>
      </c>
      <c r="II509" s="238">
        <f t="shared" si="1350"/>
        <v>0</v>
      </c>
      <c r="IJ509" s="238">
        <f t="shared" si="1351"/>
        <v>0</v>
      </c>
      <c r="IK509" s="238">
        <f t="shared" si="1352"/>
        <v>0</v>
      </c>
      <c r="IL509" s="238">
        <f t="shared" si="1353"/>
        <v>0</v>
      </c>
      <c r="IM509" s="238">
        <f t="shared" si="1354"/>
        <v>0</v>
      </c>
      <c r="IN509" s="238">
        <f t="shared" si="1355"/>
        <v>0</v>
      </c>
      <c r="IO509" s="238">
        <f t="shared" si="1356"/>
        <v>0</v>
      </c>
      <c r="IP509" s="238">
        <f t="shared" si="1357"/>
        <v>0</v>
      </c>
      <c r="IQ509" s="238">
        <f t="shared" si="1358"/>
        <v>0</v>
      </c>
      <c r="IR509" s="238">
        <f t="shared" si="1359"/>
        <v>0</v>
      </c>
      <c r="IS509" s="238">
        <f t="shared" si="1360"/>
        <v>0</v>
      </c>
      <c r="IT509" s="238">
        <f t="shared" si="1361"/>
        <v>0</v>
      </c>
      <c r="IU509" s="238">
        <f t="shared" si="1362"/>
        <v>0</v>
      </c>
      <c r="IV509" s="238">
        <f t="shared" si="1363"/>
        <v>0</v>
      </c>
      <c r="IW509" s="238">
        <f t="shared" si="1364"/>
        <v>0</v>
      </c>
      <c r="IX509" s="238">
        <f t="shared" si="1365"/>
        <v>0</v>
      </c>
      <c r="IY509" s="238">
        <f t="shared" si="1366"/>
        <v>0</v>
      </c>
      <c r="IZ509" s="238">
        <f t="shared" si="1367"/>
        <v>0</v>
      </c>
      <c r="JA509" s="238">
        <f t="shared" si="1368"/>
        <v>0</v>
      </c>
      <c r="JB509" s="238">
        <f t="shared" si="1369"/>
        <v>0</v>
      </c>
    </row>
    <row r="510" spans="2:262">
      <c r="B510" s="248">
        <v>149</v>
      </c>
      <c r="C510" s="247">
        <f t="shared" si="1370"/>
        <v>2.9101562500000022E-3</v>
      </c>
      <c r="D510" s="244">
        <f t="shared" ca="1" si="1113"/>
        <v>79.800205484150666</v>
      </c>
      <c r="E510" s="243">
        <f ca="1">EY361</f>
        <v>-0.19979451584933078</v>
      </c>
      <c r="F510" s="242">
        <v>149</v>
      </c>
      <c r="G510" s="238">
        <f t="shared" si="1114"/>
        <v>0</v>
      </c>
      <c r="H510" s="238">
        <f t="shared" si="1115"/>
        <v>0</v>
      </c>
      <c r="I510" s="238">
        <f t="shared" si="1116"/>
        <v>0</v>
      </c>
      <c r="J510" s="238">
        <f t="shared" si="1117"/>
        <v>0</v>
      </c>
      <c r="K510" s="238">
        <f t="shared" si="1118"/>
        <v>0</v>
      </c>
      <c r="L510" s="238">
        <f t="shared" si="1119"/>
        <v>0</v>
      </c>
      <c r="M510" s="238">
        <f t="shared" si="1120"/>
        <v>0</v>
      </c>
      <c r="N510" s="238">
        <f t="shared" si="1121"/>
        <v>0</v>
      </c>
      <c r="O510" s="238">
        <f t="shared" si="1122"/>
        <v>0</v>
      </c>
      <c r="P510" s="238">
        <f t="shared" si="1123"/>
        <v>0</v>
      </c>
      <c r="Q510" s="238">
        <f t="shared" si="1124"/>
        <v>0</v>
      </c>
      <c r="R510" s="238">
        <f t="shared" si="1125"/>
        <v>0</v>
      </c>
      <c r="S510" s="238">
        <f t="shared" si="1126"/>
        <v>0</v>
      </c>
      <c r="T510" s="238">
        <f t="shared" si="1127"/>
        <v>0</v>
      </c>
      <c r="U510" s="239">
        <f t="shared" si="1128"/>
        <v>0</v>
      </c>
      <c r="V510" s="238">
        <f t="shared" si="1129"/>
        <v>0</v>
      </c>
      <c r="W510" s="238">
        <f t="shared" si="1130"/>
        <v>0</v>
      </c>
      <c r="X510" s="238">
        <f t="shared" si="1131"/>
        <v>0</v>
      </c>
      <c r="Y510" s="238">
        <f t="shared" si="1132"/>
        <v>0</v>
      </c>
      <c r="Z510" s="238">
        <f t="shared" si="1133"/>
        <v>0</v>
      </c>
      <c r="AA510" s="238">
        <f t="shared" si="1134"/>
        <v>0</v>
      </c>
      <c r="AB510" s="238">
        <f t="shared" si="1135"/>
        <v>0</v>
      </c>
      <c r="AC510" s="238">
        <f t="shared" si="1136"/>
        <v>0</v>
      </c>
      <c r="AD510" s="238">
        <f t="shared" si="1137"/>
        <v>0</v>
      </c>
      <c r="AE510" s="238">
        <f t="shared" si="1138"/>
        <v>0</v>
      </c>
      <c r="AF510" s="238">
        <f t="shared" si="1139"/>
        <v>0</v>
      </c>
      <c r="AG510" s="238">
        <f t="shared" si="1140"/>
        <v>0</v>
      </c>
      <c r="AH510" s="238">
        <f t="shared" si="1141"/>
        <v>0</v>
      </c>
      <c r="AI510" s="238">
        <f t="shared" si="1142"/>
        <v>0</v>
      </c>
      <c r="AJ510" s="238">
        <f t="shared" si="1143"/>
        <v>0</v>
      </c>
      <c r="AK510" s="238">
        <f t="shared" si="1144"/>
        <v>0</v>
      </c>
      <c r="AL510" s="238">
        <f t="shared" si="1145"/>
        <v>0</v>
      </c>
      <c r="AM510" s="238">
        <f t="shared" si="1146"/>
        <v>0</v>
      </c>
      <c r="AN510" s="238">
        <f t="shared" si="1147"/>
        <v>0</v>
      </c>
      <c r="AO510" s="238">
        <f t="shared" si="1148"/>
        <v>0</v>
      </c>
      <c r="AP510" s="238">
        <f t="shared" si="1149"/>
        <v>0</v>
      </c>
      <c r="AQ510" s="238">
        <f t="shared" si="1150"/>
        <v>0</v>
      </c>
      <c r="AR510" s="238">
        <f t="shared" si="1151"/>
        <v>0</v>
      </c>
      <c r="AS510" s="238">
        <f t="shared" si="1152"/>
        <v>0</v>
      </c>
      <c r="AT510" s="238">
        <f t="shared" si="1153"/>
        <v>0</v>
      </c>
      <c r="AU510" s="238">
        <f t="shared" si="1154"/>
        <v>0</v>
      </c>
      <c r="AV510" s="238">
        <f t="shared" si="1155"/>
        <v>0</v>
      </c>
      <c r="AW510" s="238">
        <f t="shared" si="1156"/>
        <v>0</v>
      </c>
      <c r="AX510" s="238">
        <f t="shared" si="1157"/>
        <v>0</v>
      </c>
      <c r="AY510" s="238">
        <f t="shared" si="1158"/>
        <v>0</v>
      </c>
      <c r="AZ510" s="238">
        <f t="shared" si="1159"/>
        <v>0</v>
      </c>
      <c r="BA510" s="238">
        <f t="shared" si="1160"/>
        <v>0</v>
      </c>
      <c r="BB510" s="238">
        <f t="shared" si="1161"/>
        <v>0</v>
      </c>
      <c r="BC510" s="238">
        <f t="shared" si="1162"/>
        <v>0</v>
      </c>
      <c r="BD510" s="238">
        <f t="shared" si="1163"/>
        <v>0</v>
      </c>
      <c r="BE510" s="238">
        <f t="shared" si="1164"/>
        <v>0</v>
      </c>
      <c r="BF510" s="238">
        <f t="shared" si="1165"/>
        <v>0</v>
      </c>
      <c r="BG510" s="238">
        <f t="shared" si="1166"/>
        <v>0</v>
      </c>
      <c r="BH510" s="238">
        <f t="shared" si="1167"/>
        <v>0</v>
      </c>
      <c r="BI510" s="238">
        <f t="shared" si="1168"/>
        <v>0</v>
      </c>
      <c r="BJ510" s="238">
        <f t="shared" si="1169"/>
        <v>0</v>
      </c>
      <c r="BK510" s="238">
        <f t="shared" si="1170"/>
        <v>0</v>
      </c>
      <c r="BL510" s="238">
        <f t="shared" si="1171"/>
        <v>0</v>
      </c>
      <c r="BM510" s="238">
        <f t="shared" si="1172"/>
        <v>0</v>
      </c>
      <c r="BN510" s="238">
        <f t="shared" si="1173"/>
        <v>0</v>
      </c>
      <c r="BO510" s="238">
        <f t="shared" si="1174"/>
        <v>0</v>
      </c>
      <c r="BP510" s="238">
        <f t="shared" si="1175"/>
        <v>0</v>
      </c>
      <c r="BQ510" s="238">
        <f t="shared" si="1176"/>
        <v>0</v>
      </c>
      <c r="BR510" s="238">
        <f t="shared" si="1177"/>
        <v>0</v>
      </c>
      <c r="BS510" s="238">
        <f t="shared" si="1178"/>
        <v>0</v>
      </c>
      <c r="BT510" s="238">
        <f t="shared" si="1179"/>
        <v>0</v>
      </c>
      <c r="BU510" s="238">
        <f t="shared" si="1180"/>
        <v>0</v>
      </c>
      <c r="BV510" s="238">
        <f t="shared" si="1181"/>
        <v>0</v>
      </c>
      <c r="BW510" s="238">
        <f t="shared" si="1182"/>
        <v>0</v>
      </c>
      <c r="BX510" s="238">
        <f t="shared" si="1183"/>
        <v>0</v>
      </c>
      <c r="BY510" s="238">
        <f t="shared" si="1184"/>
        <v>0</v>
      </c>
      <c r="BZ510" s="238">
        <f t="shared" si="1185"/>
        <v>0</v>
      </c>
      <c r="CA510" s="238">
        <f t="shared" si="1186"/>
        <v>0</v>
      </c>
      <c r="CB510" s="238">
        <f t="shared" si="1187"/>
        <v>0</v>
      </c>
      <c r="CC510" s="238">
        <f t="shared" si="1188"/>
        <v>0</v>
      </c>
      <c r="CD510" s="238">
        <f t="shared" si="1189"/>
        <v>0</v>
      </c>
      <c r="CE510" s="238">
        <f t="shared" si="1190"/>
        <v>0</v>
      </c>
      <c r="CF510" s="238">
        <f t="shared" si="1191"/>
        <v>0</v>
      </c>
      <c r="CG510" s="238">
        <f t="shared" si="1192"/>
        <v>0</v>
      </c>
      <c r="CH510" s="238">
        <f t="shared" si="1193"/>
        <v>0</v>
      </c>
      <c r="CI510" s="238">
        <f t="shared" si="1194"/>
        <v>0</v>
      </c>
      <c r="CJ510" s="238">
        <f t="shared" si="1195"/>
        <v>0</v>
      </c>
      <c r="CK510" s="238">
        <f t="shared" si="1196"/>
        <v>0</v>
      </c>
      <c r="CL510" s="238">
        <f t="shared" si="1197"/>
        <v>0</v>
      </c>
      <c r="CM510" s="238">
        <f t="shared" si="1198"/>
        <v>0</v>
      </c>
      <c r="CN510" s="238">
        <f t="shared" si="1199"/>
        <v>0</v>
      </c>
      <c r="CO510" s="238">
        <f t="shared" si="1200"/>
        <v>0</v>
      </c>
      <c r="CP510" s="238">
        <f t="shared" si="1201"/>
        <v>0</v>
      </c>
      <c r="CQ510" s="238">
        <f t="shared" si="1202"/>
        <v>0</v>
      </c>
      <c r="CR510" s="238">
        <f t="shared" si="1203"/>
        <v>0</v>
      </c>
      <c r="CS510" s="238">
        <f t="shared" si="1204"/>
        <v>0</v>
      </c>
      <c r="CT510" s="238">
        <f t="shared" si="1205"/>
        <v>0</v>
      </c>
      <c r="CU510" s="238">
        <f t="shared" si="1206"/>
        <v>0</v>
      </c>
      <c r="CV510" s="238">
        <f t="shared" si="1207"/>
        <v>0</v>
      </c>
      <c r="CW510" s="238">
        <f t="shared" si="1208"/>
        <v>0</v>
      </c>
      <c r="CX510" s="238">
        <f t="shared" si="1209"/>
        <v>0</v>
      </c>
      <c r="CY510" s="238">
        <f t="shared" si="1210"/>
        <v>0</v>
      </c>
      <c r="CZ510" s="238">
        <f t="shared" si="1211"/>
        <v>0</v>
      </c>
      <c r="DA510" s="238">
        <f t="shared" si="1212"/>
        <v>0</v>
      </c>
      <c r="DB510" s="238">
        <f t="shared" si="1213"/>
        <v>0</v>
      </c>
      <c r="DC510" s="238">
        <f t="shared" si="1214"/>
        <v>0</v>
      </c>
      <c r="DD510" s="238">
        <f t="shared" si="1215"/>
        <v>0</v>
      </c>
      <c r="DE510" s="238">
        <f t="shared" si="1216"/>
        <v>0</v>
      </c>
      <c r="DF510" s="238">
        <f t="shared" si="1217"/>
        <v>0</v>
      </c>
      <c r="DG510" s="238">
        <f t="shared" si="1218"/>
        <v>0</v>
      </c>
      <c r="DH510" s="238">
        <f t="shared" si="1219"/>
        <v>0</v>
      </c>
      <c r="DI510" s="238">
        <f t="shared" si="1220"/>
        <v>0</v>
      </c>
      <c r="DJ510" s="238">
        <f t="shared" si="1221"/>
        <v>0</v>
      </c>
      <c r="DK510" s="238">
        <f t="shared" si="1222"/>
        <v>0</v>
      </c>
      <c r="DL510" s="238">
        <f t="shared" si="1223"/>
        <v>0</v>
      </c>
      <c r="DM510" s="238">
        <f t="shared" si="1224"/>
        <v>0</v>
      </c>
      <c r="DN510" s="238">
        <f t="shared" si="1225"/>
        <v>0</v>
      </c>
      <c r="DO510" s="238">
        <f t="shared" si="1226"/>
        <v>0</v>
      </c>
      <c r="DP510" s="238">
        <f t="shared" si="1227"/>
        <v>0</v>
      </c>
      <c r="DQ510" s="238">
        <f t="shared" si="1228"/>
        <v>0</v>
      </c>
      <c r="DR510" s="238">
        <f t="shared" si="1229"/>
        <v>0</v>
      </c>
      <c r="DS510" s="238">
        <f t="shared" si="1230"/>
        <v>0</v>
      </c>
      <c r="DT510" s="238">
        <f t="shared" si="1231"/>
        <v>0</v>
      </c>
      <c r="DU510" s="238">
        <f t="shared" si="1232"/>
        <v>0</v>
      </c>
      <c r="DV510" s="238">
        <f t="shared" si="1233"/>
        <v>0</v>
      </c>
      <c r="DW510" s="238">
        <f t="shared" si="1234"/>
        <v>0</v>
      </c>
      <c r="DX510" s="238">
        <f t="shared" si="1235"/>
        <v>0</v>
      </c>
      <c r="DY510" s="238">
        <f t="shared" si="1236"/>
        <v>0</v>
      </c>
      <c r="DZ510" s="238">
        <f t="shared" si="1237"/>
        <v>0</v>
      </c>
      <c r="EA510" s="238">
        <f t="shared" si="1238"/>
        <v>0</v>
      </c>
      <c r="EB510" s="238">
        <f t="shared" si="1239"/>
        <v>0</v>
      </c>
      <c r="EC510" s="238">
        <f t="shared" si="1240"/>
        <v>0</v>
      </c>
      <c r="ED510" s="238">
        <f t="shared" si="1241"/>
        <v>0</v>
      </c>
      <c r="EE510" s="238">
        <f t="shared" si="1242"/>
        <v>0</v>
      </c>
      <c r="EF510" s="238">
        <f t="shared" si="1243"/>
        <v>0</v>
      </c>
      <c r="EG510" s="238">
        <f t="shared" si="1244"/>
        <v>0</v>
      </c>
      <c r="EH510" s="238">
        <f t="shared" si="1245"/>
        <v>0</v>
      </c>
      <c r="EI510" s="238">
        <f t="shared" si="1246"/>
        <v>0</v>
      </c>
      <c r="EJ510" s="238">
        <f t="shared" si="1247"/>
        <v>0</v>
      </c>
      <c r="EK510" s="238">
        <f t="shared" si="1248"/>
        <v>0</v>
      </c>
      <c r="EL510" s="238">
        <f t="shared" si="1249"/>
        <v>0</v>
      </c>
      <c r="EM510" s="238">
        <f t="shared" si="1250"/>
        <v>0</v>
      </c>
      <c r="EN510" s="238">
        <f t="shared" si="1251"/>
        <v>0</v>
      </c>
      <c r="EO510" s="238">
        <f t="shared" si="1252"/>
        <v>0</v>
      </c>
      <c r="EP510" s="238">
        <f t="shared" si="1253"/>
        <v>0</v>
      </c>
      <c r="EQ510" s="238">
        <f t="shared" si="1254"/>
        <v>0</v>
      </c>
      <c r="ER510" s="238">
        <f t="shared" si="1255"/>
        <v>0</v>
      </c>
      <c r="ES510" s="238">
        <f t="shared" si="1256"/>
        <v>0</v>
      </c>
      <c r="ET510" s="238">
        <f t="shared" si="1257"/>
        <v>0</v>
      </c>
      <c r="EU510" s="238">
        <f t="shared" si="1258"/>
        <v>0</v>
      </c>
      <c r="EV510" s="238">
        <f t="shared" si="1259"/>
        <v>0</v>
      </c>
      <c r="EW510" s="238">
        <f t="shared" si="1260"/>
        <v>0</v>
      </c>
      <c r="EX510" s="238">
        <f t="shared" si="1261"/>
        <v>0</v>
      </c>
      <c r="EY510" s="238">
        <f t="shared" si="1262"/>
        <v>0</v>
      </c>
      <c r="EZ510" s="238">
        <f t="shared" si="1263"/>
        <v>0</v>
      </c>
      <c r="FA510" s="238">
        <f t="shared" si="1264"/>
        <v>0</v>
      </c>
      <c r="FB510" s="238">
        <f t="shared" si="1265"/>
        <v>0</v>
      </c>
      <c r="FC510" s="238">
        <f t="shared" si="1266"/>
        <v>0</v>
      </c>
      <c r="FD510" s="238">
        <f t="shared" si="1267"/>
        <v>0</v>
      </c>
      <c r="FE510" s="238">
        <f t="shared" si="1268"/>
        <v>0</v>
      </c>
      <c r="FF510" s="238">
        <f t="shared" si="1269"/>
        <v>0</v>
      </c>
      <c r="FG510" s="238">
        <f t="shared" si="1270"/>
        <v>0</v>
      </c>
      <c r="FH510" s="238">
        <f t="shared" si="1271"/>
        <v>0</v>
      </c>
      <c r="FI510" s="238">
        <f t="shared" si="1272"/>
        <v>0</v>
      </c>
      <c r="FJ510" s="238">
        <f t="shared" si="1273"/>
        <v>0</v>
      </c>
      <c r="FK510" s="238">
        <f t="shared" si="1274"/>
        <v>0</v>
      </c>
      <c r="FL510" s="238">
        <f t="shared" si="1275"/>
        <v>0</v>
      </c>
      <c r="FM510" s="238">
        <f t="shared" si="1276"/>
        <v>0</v>
      </c>
      <c r="FN510" s="238">
        <f t="shared" si="1277"/>
        <v>0</v>
      </c>
      <c r="FO510" s="238">
        <f t="shared" si="1278"/>
        <v>0</v>
      </c>
      <c r="FP510" s="238">
        <f t="shared" si="1279"/>
        <v>0</v>
      </c>
      <c r="FQ510" s="238">
        <f t="shared" si="1280"/>
        <v>0</v>
      </c>
      <c r="FR510" s="238">
        <f t="shared" si="1281"/>
        <v>0</v>
      </c>
      <c r="FS510" s="238">
        <f t="shared" si="1282"/>
        <v>0</v>
      </c>
      <c r="FT510" s="238">
        <f t="shared" si="1283"/>
        <v>0</v>
      </c>
      <c r="FU510" s="238">
        <f t="shared" si="1284"/>
        <v>0</v>
      </c>
      <c r="FV510" s="238">
        <f t="shared" si="1285"/>
        <v>0</v>
      </c>
      <c r="FW510" s="238">
        <f t="shared" si="1286"/>
        <v>0</v>
      </c>
      <c r="FX510" s="238">
        <f t="shared" si="1287"/>
        <v>0</v>
      </c>
      <c r="FY510" s="238">
        <f t="shared" si="1288"/>
        <v>0</v>
      </c>
      <c r="FZ510" s="238">
        <f t="shared" si="1289"/>
        <v>0</v>
      </c>
      <c r="GA510" s="238">
        <f t="shared" si="1290"/>
        <v>0</v>
      </c>
      <c r="GB510" s="238">
        <f t="shared" si="1291"/>
        <v>0</v>
      </c>
      <c r="GC510" s="238">
        <f t="shared" si="1292"/>
        <v>0</v>
      </c>
      <c r="GD510" s="238">
        <f t="shared" si="1293"/>
        <v>0</v>
      </c>
      <c r="GE510" s="238">
        <f t="shared" si="1294"/>
        <v>0</v>
      </c>
      <c r="GF510" s="238">
        <f t="shared" si="1295"/>
        <v>0</v>
      </c>
      <c r="GG510" s="238">
        <f t="shared" si="1296"/>
        <v>0</v>
      </c>
      <c r="GH510" s="238">
        <f t="shared" si="1297"/>
        <v>0</v>
      </c>
      <c r="GI510" s="238">
        <f t="shared" si="1298"/>
        <v>0</v>
      </c>
      <c r="GJ510" s="238">
        <f t="shared" si="1299"/>
        <v>0</v>
      </c>
      <c r="GK510" s="238">
        <f t="shared" si="1300"/>
        <v>0</v>
      </c>
      <c r="GL510" s="238">
        <f t="shared" si="1301"/>
        <v>0</v>
      </c>
      <c r="GM510" s="238">
        <f t="shared" si="1302"/>
        <v>0</v>
      </c>
      <c r="GN510" s="238">
        <f t="shared" si="1303"/>
        <v>0</v>
      </c>
      <c r="GO510" s="238">
        <f t="shared" si="1304"/>
        <v>0</v>
      </c>
      <c r="GP510" s="238">
        <f t="shared" si="1305"/>
        <v>0</v>
      </c>
      <c r="GQ510" s="238">
        <f t="shared" si="1306"/>
        <v>0</v>
      </c>
      <c r="GR510" s="238">
        <f t="shared" si="1307"/>
        <v>0</v>
      </c>
      <c r="GS510" s="238">
        <f t="shared" si="1308"/>
        <v>0</v>
      </c>
      <c r="GT510" s="238">
        <f t="shared" si="1309"/>
        <v>0</v>
      </c>
      <c r="GU510" s="238">
        <f t="shared" si="1310"/>
        <v>0</v>
      </c>
      <c r="GV510" s="238">
        <f t="shared" si="1311"/>
        <v>0</v>
      </c>
      <c r="GW510" s="238">
        <f t="shared" si="1312"/>
        <v>0</v>
      </c>
      <c r="GX510" s="238">
        <f t="shared" si="1313"/>
        <v>0</v>
      </c>
      <c r="GY510" s="238">
        <f t="shared" si="1314"/>
        <v>0</v>
      </c>
      <c r="GZ510" s="238">
        <f t="shared" si="1315"/>
        <v>0</v>
      </c>
      <c r="HA510" s="238">
        <f t="shared" si="1316"/>
        <v>0</v>
      </c>
      <c r="HB510" s="238">
        <f t="shared" si="1317"/>
        <v>0</v>
      </c>
      <c r="HC510" s="238">
        <f t="shared" si="1318"/>
        <v>0</v>
      </c>
      <c r="HD510" s="238">
        <f t="shared" si="1319"/>
        <v>0</v>
      </c>
      <c r="HE510" s="238">
        <f t="shared" si="1320"/>
        <v>0</v>
      </c>
      <c r="HF510" s="238">
        <f t="shared" si="1321"/>
        <v>0</v>
      </c>
      <c r="HG510" s="238">
        <f t="shared" si="1322"/>
        <v>0</v>
      </c>
      <c r="HH510" s="238">
        <f t="shared" si="1323"/>
        <v>0</v>
      </c>
      <c r="HI510" s="238">
        <f t="shared" si="1324"/>
        <v>0</v>
      </c>
      <c r="HJ510" s="238">
        <f t="shared" si="1325"/>
        <v>0</v>
      </c>
      <c r="HK510" s="238">
        <f t="shared" si="1326"/>
        <v>0</v>
      </c>
      <c r="HL510" s="238">
        <f t="shared" si="1327"/>
        <v>0</v>
      </c>
      <c r="HM510" s="238">
        <f t="shared" si="1328"/>
        <v>0</v>
      </c>
      <c r="HN510" s="238">
        <f t="shared" si="1329"/>
        <v>0</v>
      </c>
      <c r="HO510" s="238">
        <f t="shared" si="1330"/>
        <v>0</v>
      </c>
      <c r="HP510" s="238">
        <f t="shared" si="1331"/>
        <v>0</v>
      </c>
      <c r="HQ510" s="238">
        <f t="shared" si="1332"/>
        <v>0</v>
      </c>
      <c r="HR510" s="238">
        <f t="shared" si="1333"/>
        <v>0</v>
      </c>
      <c r="HS510" s="238">
        <f t="shared" si="1334"/>
        <v>0</v>
      </c>
      <c r="HT510" s="238">
        <f t="shared" si="1335"/>
        <v>0</v>
      </c>
      <c r="HU510" s="238">
        <f t="shared" si="1336"/>
        <v>0</v>
      </c>
      <c r="HV510" s="238">
        <f t="shared" si="1337"/>
        <v>0</v>
      </c>
      <c r="HW510" s="238">
        <f t="shared" si="1338"/>
        <v>0</v>
      </c>
      <c r="HX510" s="238">
        <f t="shared" si="1339"/>
        <v>0</v>
      </c>
      <c r="HY510" s="238">
        <f t="shared" si="1340"/>
        <v>0</v>
      </c>
      <c r="HZ510" s="238">
        <f t="shared" si="1341"/>
        <v>0</v>
      </c>
      <c r="IA510" s="238">
        <f t="shared" si="1342"/>
        <v>0</v>
      </c>
      <c r="IB510" s="238">
        <f t="shared" si="1343"/>
        <v>0</v>
      </c>
      <c r="IC510" s="238">
        <f t="shared" si="1344"/>
        <v>0</v>
      </c>
      <c r="ID510" s="238">
        <f t="shared" si="1345"/>
        <v>0</v>
      </c>
      <c r="IE510" s="238">
        <f t="shared" si="1346"/>
        <v>0</v>
      </c>
      <c r="IF510" s="238">
        <f t="shared" si="1347"/>
        <v>0</v>
      </c>
      <c r="IG510" s="238">
        <f t="shared" si="1348"/>
        <v>0</v>
      </c>
      <c r="IH510" s="238">
        <f t="shared" si="1349"/>
        <v>0</v>
      </c>
      <c r="II510" s="238">
        <f t="shared" si="1350"/>
        <v>0</v>
      </c>
      <c r="IJ510" s="238">
        <f t="shared" si="1351"/>
        <v>0</v>
      </c>
      <c r="IK510" s="238">
        <f t="shared" si="1352"/>
        <v>0</v>
      </c>
      <c r="IL510" s="238">
        <f t="shared" si="1353"/>
        <v>0</v>
      </c>
      <c r="IM510" s="238">
        <f t="shared" si="1354"/>
        <v>0</v>
      </c>
      <c r="IN510" s="238">
        <f t="shared" si="1355"/>
        <v>0</v>
      </c>
      <c r="IO510" s="238">
        <f t="shared" si="1356"/>
        <v>0</v>
      </c>
      <c r="IP510" s="238">
        <f t="shared" si="1357"/>
        <v>0</v>
      </c>
      <c r="IQ510" s="238">
        <f t="shared" si="1358"/>
        <v>0</v>
      </c>
      <c r="IR510" s="238">
        <f t="shared" si="1359"/>
        <v>0</v>
      </c>
      <c r="IS510" s="238">
        <f t="shared" si="1360"/>
        <v>0</v>
      </c>
      <c r="IT510" s="238">
        <f t="shared" si="1361"/>
        <v>0</v>
      </c>
      <c r="IU510" s="238">
        <f t="shared" si="1362"/>
        <v>0</v>
      </c>
      <c r="IV510" s="238">
        <f t="shared" si="1363"/>
        <v>0</v>
      </c>
      <c r="IW510" s="238">
        <f t="shared" si="1364"/>
        <v>0</v>
      </c>
      <c r="IX510" s="238">
        <f t="shared" si="1365"/>
        <v>0</v>
      </c>
      <c r="IY510" s="238">
        <f t="shared" si="1366"/>
        <v>0</v>
      </c>
      <c r="IZ510" s="238">
        <f t="shared" si="1367"/>
        <v>0</v>
      </c>
      <c r="JA510" s="238">
        <f t="shared" si="1368"/>
        <v>0</v>
      </c>
      <c r="JB510" s="238">
        <f t="shared" si="1369"/>
        <v>0</v>
      </c>
    </row>
    <row r="511" spans="2:262">
      <c r="B511" s="248">
        <v>150</v>
      </c>
      <c r="C511" s="247">
        <f t="shared" si="1370"/>
        <v>2.9296875000000022E-3</v>
      </c>
      <c r="D511" s="244">
        <f t="shared" ca="1" si="1113"/>
        <v>79.796842924638597</v>
      </c>
      <c r="E511" s="243">
        <f ca="1">EZ361</f>
        <v>-0.20315707536141037</v>
      </c>
      <c r="F511" s="242">
        <v>150</v>
      </c>
      <c r="G511" s="238">
        <f t="shared" si="1114"/>
        <v>0</v>
      </c>
      <c r="H511" s="238">
        <f t="shared" si="1115"/>
        <v>0</v>
      </c>
      <c r="I511" s="238">
        <f t="shared" si="1116"/>
        <v>0</v>
      </c>
      <c r="J511" s="238">
        <f t="shared" si="1117"/>
        <v>0</v>
      </c>
      <c r="K511" s="238">
        <f t="shared" si="1118"/>
        <v>0</v>
      </c>
      <c r="L511" s="238">
        <f t="shared" si="1119"/>
        <v>0</v>
      </c>
      <c r="M511" s="238">
        <f t="shared" si="1120"/>
        <v>0</v>
      </c>
      <c r="N511" s="238">
        <f t="shared" si="1121"/>
        <v>0</v>
      </c>
      <c r="O511" s="238">
        <f t="shared" si="1122"/>
        <v>0</v>
      </c>
      <c r="P511" s="238">
        <f t="shared" si="1123"/>
        <v>0</v>
      </c>
      <c r="Q511" s="238">
        <f t="shared" si="1124"/>
        <v>0</v>
      </c>
      <c r="R511" s="238">
        <f t="shared" si="1125"/>
        <v>0</v>
      </c>
      <c r="S511" s="238">
        <f t="shared" si="1126"/>
        <v>0</v>
      </c>
      <c r="T511" s="238">
        <f t="shared" si="1127"/>
        <v>0</v>
      </c>
      <c r="U511" s="239">
        <f t="shared" si="1128"/>
        <v>0</v>
      </c>
      <c r="V511" s="238">
        <f t="shared" si="1129"/>
        <v>0</v>
      </c>
      <c r="W511" s="238">
        <f t="shared" si="1130"/>
        <v>0</v>
      </c>
      <c r="X511" s="238">
        <f t="shared" si="1131"/>
        <v>0</v>
      </c>
      <c r="Y511" s="238">
        <f t="shared" si="1132"/>
        <v>0</v>
      </c>
      <c r="Z511" s="238">
        <f t="shared" si="1133"/>
        <v>0</v>
      </c>
      <c r="AA511" s="238">
        <f t="shared" si="1134"/>
        <v>0</v>
      </c>
      <c r="AB511" s="238">
        <f t="shared" si="1135"/>
        <v>0</v>
      </c>
      <c r="AC511" s="238">
        <f t="shared" si="1136"/>
        <v>0</v>
      </c>
      <c r="AD511" s="238">
        <f t="shared" si="1137"/>
        <v>0</v>
      </c>
      <c r="AE511" s="238">
        <f t="shared" si="1138"/>
        <v>0</v>
      </c>
      <c r="AF511" s="238">
        <f t="shared" si="1139"/>
        <v>0</v>
      </c>
      <c r="AG511" s="238">
        <f t="shared" si="1140"/>
        <v>0</v>
      </c>
      <c r="AH511" s="238">
        <f t="shared" si="1141"/>
        <v>0</v>
      </c>
      <c r="AI511" s="238">
        <f t="shared" si="1142"/>
        <v>0</v>
      </c>
      <c r="AJ511" s="238">
        <f t="shared" si="1143"/>
        <v>0</v>
      </c>
      <c r="AK511" s="238">
        <f t="shared" si="1144"/>
        <v>0</v>
      </c>
      <c r="AL511" s="238">
        <f t="shared" si="1145"/>
        <v>0</v>
      </c>
      <c r="AM511" s="238">
        <f t="shared" si="1146"/>
        <v>0</v>
      </c>
      <c r="AN511" s="238">
        <f t="shared" si="1147"/>
        <v>0</v>
      </c>
      <c r="AO511" s="238">
        <f t="shared" si="1148"/>
        <v>0</v>
      </c>
      <c r="AP511" s="238">
        <f t="shared" si="1149"/>
        <v>0</v>
      </c>
      <c r="AQ511" s="238">
        <f t="shared" si="1150"/>
        <v>0</v>
      </c>
      <c r="AR511" s="238">
        <f t="shared" si="1151"/>
        <v>0</v>
      </c>
      <c r="AS511" s="238">
        <f t="shared" si="1152"/>
        <v>0</v>
      </c>
      <c r="AT511" s="238">
        <f t="shared" si="1153"/>
        <v>0</v>
      </c>
      <c r="AU511" s="238">
        <f t="shared" si="1154"/>
        <v>0</v>
      </c>
      <c r="AV511" s="238">
        <f t="shared" si="1155"/>
        <v>0</v>
      </c>
      <c r="AW511" s="238">
        <f t="shared" si="1156"/>
        <v>0</v>
      </c>
      <c r="AX511" s="238">
        <f t="shared" si="1157"/>
        <v>0</v>
      </c>
      <c r="AY511" s="238">
        <f t="shared" si="1158"/>
        <v>0</v>
      </c>
      <c r="AZ511" s="238">
        <f t="shared" si="1159"/>
        <v>0</v>
      </c>
      <c r="BA511" s="238">
        <f t="shared" si="1160"/>
        <v>0</v>
      </c>
      <c r="BB511" s="238">
        <f t="shared" si="1161"/>
        <v>0</v>
      </c>
      <c r="BC511" s="238">
        <f t="shared" si="1162"/>
        <v>0</v>
      </c>
      <c r="BD511" s="238">
        <f t="shared" si="1163"/>
        <v>0</v>
      </c>
      <c r="BE511" s="238">
        <f t="shared" si="1164"/>
        <v>0</v>
      </c>
      <c r="BF511" s="238">
        <f t="shared" si="1165"/>
        <v>0</v>
      </c>
      <c r="BG511" s="238">
        <f t="shared" si="1166"/>
        <v>0</v>
      </c>
      <c r="BH511" s="238">
        <f t="shared" si="1167"/>
        <v>0</v>
      </c>
      <c r="BI511" s="238">
        <f t="shared" si="1168"/>
        <v>0</v>
      </c>
      <c r="BJ511" s="238">
        <f t="shared" si="1169"/>
        <v>0</v>
      </c>
      <c r="BK511" s="238">
        <f t="shared" si="1170"/>
        <v>0</v>
      </c>
      <c r="BL511" s="238">
        <f t="shared" si="1171"/>
        <v>0</v>
      </c>
      <c r="BM511" s="238">
        <f t="shared" si="1172"/>
        <v>0</v>
      </c>
      <c r="BN511" s="238">
        <f t="shared" si="1173"/>
        <v>0</v>
      </c>
      <c r="BO511" s="238">
        <f t="shared" si="1174"/>
        <v>0</v>
      </c>
      <c r="BP511" s="238">
        <f t="shared" si="1175"/>
        <v>0</v>
      </c>
      <c r="BQ511" s="238">
        <f t="shared" si="1176"/>
        <v>0</v>
      </c>
      <c r="BR511" s="238">
        <f t="shared" si="1177"/>
        <v>0</v>
      </c>
      <c r="BS511" s="238">
        <f t="shared" si="1178"/>
        <v>0</v>
      </c>
      <c r="BT511" s="238">
        <f t="shared" si="1179"/>
        <v>0</v>
      </c>
      <c r="BU511" s="238">
        <f t="shared" si="1180"/>
        <v>0</v>
      </c>
      <c r="BV511" s="238">
        <f t="shared" si="1181"/>
        <v>0</v>
      </c>
      <c r="BW511" s="238">
        <f t="shared" si="1182"/>
        <v>0</v>
      </c>
      <c r="BX511" s="238">
        <f t="shared" si="1183"/>
        <v>0</v>
      </c>
      <c r="BY511" s="238">
        <f t="shared" si="1184"/>
        <v>0</v>
      </c>
      <c r="BZ511" s="238">
        <f t="shared" si="1185"/>
        <v>0</v>
      </c>
      <c r="CA511" s="238">
        <f t="shared" si="1186"/>
        <v>0</v>
      </c>
      <c r="CB511" s="238">
        <f t="shared" si="1187"/>
        <v>0</v>
      </c>
      <c r="CC511" s="238">
        <f t="shared" si="1188"/>
        <v>0</v>
      </c>
      <c r="CD511" s="238">
        <f t="shared" si="1189"/>
        <v>0</v>
      </c>
      <c r="CE511" s="238">
        <f t="shared" si="1190"/>
        <v>0</v>
      </c>
      <c r="CF511" s="238">
        <f t="shared" si="1191"/>
        <v>0</v>
      </c>
      <c r="CG511" s="238">
        <f t="shared" si="1192"/>
        <v>0</v>
      </c>
      <c r="CH511" s="238">
        <f t="shared" si="1193"/>
        <v>0</v>
      </c>
      <c r="CI511" s="238">
        <f t="shared" si="1194"/>
        <v>0</v>
      </c>
      <c r="CJ511" s="238">
        <f t="shared" si="1195"/>
        <v>0</v>
      </c>
      <c r="CK511" s="238">
        <f t="shared" si="1196"/>
        <v>0</v>
      </c>
      <c r="CL511" s="238">
        <f t="shared" si="1197"/>
        <v>0</v>
      </c>
      <c r="CM511" s="238">
        <f t="shared" si="1198"/>
        <v>0</v>
      </c>
      <c r="CN511" s="238">
        <f t="shared" si="1199"/>
        <v>0</v>
      </c>
      <c r="CO511" s="238">
        <f t="shared" si="1200"/>
        <v>0</v>
      </c>
      <c r="CP511" s="238">
        <f t="shared" si="1201"/>
        <v>0</v>
      </c>
      <c r="CQ511" s="238">
        <f t="shared" si="1202"/>
        <v>0</v>
      </c>
      <c r="CR511" s="238">
        <f t="shared" si="1203"/>
        <v>0</v>
      </c>
      <c r="CS511" s="238">
        <f t="shared" si="1204"/>
        <v>0</v>
      </c>
      <c r="CT511" s="238">
        <f t="shared" si="1205"/>
        <v>0</v>
      </c>
      <c r="CU511" s="238">
        <f t="shared" si="1206"/>
        <v>0</v>
      </c>
      <c r="CV511" s="238">
        <f t="shared" si="1207"/>
        <v>0</v>
      </c>
      <c r="CW511" s="238">
        <f t="shared" si="1208"/>
        <v>0</v>
      </c>
      <c r="CX511" s="238">
        <f t="shared" si="1209"/>
        <v>0</v>
      </c>
      <c r="CY511" s="238">
        <f t="shared" si="1210"/>
        <v>0</v>
      </c>
      <c r="CZ511" s="238">
        <f t="shared" si="1211"/>
        <v>0</v>
      </c>
      <c r="DA511" s="238">
        <f t="shared" si="1212"/>
        <v>0</v>
      </c>
      <c r="DB511" s="238">
        <f t="shared" si="1213"/>
        <v>0</v>
      </c>
      <c r="DC511" s="238">
        <f t="shared" si="1214"/>
        <v>0</v>
      </c>
      <c r="DD511" s="238">
        <f t="shared" si="1215"/>
        <v>0</v>
      </c>
      <c r="DE511" s="238">
        <f t="shared" si="1216"/>
        <v>0</v>
      </c>
      <c r="DF511" s="238">
        <f t="shared" si="1217"/>
        <v>0</v>
      </c>
      <c r="DG511" s="238">
        <f t="shared" si="1218"/>
        <v>0</v>
      </c>
      <c r="DH511" s="238">
        <f t="shared" si="1219"/>
        <v>0</v>
      </c>
      <c r="DI511" s="238">
        <f t="shared" si="1220"/>
        <v>0</v>
      </c>
      <c r="DJ511" s="238">
        <f t="shared" si="1221"/>
        <v>0</v>
      </c>
      <c r="DK511" s="238">
        <f t="shared" si="1222"/>
        <v>0</v>
      </c>
      <c r="DL511" s="238">
        <f t="shared" si="1223"/>
        <v>0</v>
      </c>
      <c r="DM511" s="238">
        <f t="shared" si="1224"/>
        <v>0</v>
      </c>
      <c r="DN511" s="238">
        <f t="shared" si="1225"/>
        <v>0</v>
      </c>
      <c r="DO511" s="238">
        <f t="shared" si="1226"/>
        <v>0</v>
      </c>
      <c r="DP511" s="238">
        <f t="shared" si="1227"/>
        <v>0</v>
      </c>
      <c r="DQ511" s="238">
        <f t="shared" si="1228"/>
        <v>0</v>
      </c>
      <c r="DR511" s="238">
        <f t="shared" si="1229"/>
        <v>0</v>
      </c>
      <c r="DS511" s="238">
        <f t="shared" si="1230"/>
        <v>0</v>
      </c>
      <c r="DT511" s="238">
        <f t="shared" si="1231"/>
        <v>0</v>
      </c>
      <c r="DU511" s="238">
        <f t="shared" si="1232"/>
        <v>0</v>
      </c>
      <c r="DV511" s="238">
        <f t="shared" si="1233"/>
        <v>0</v>
      </c>
      <c r="DW511" s="238">
        <f t="shared" si="1234"/>
        <v>0</v>
      </c>
      <c r="DX511" s="238">
        <f t="shared" si="1235"/>
        <v>0</v>
      </c>
      <c r="DY511" s="238">
        <f t="shared" si="1236"/>
        <v>0</v>
      </c>
      <c r="DZ511" s="238">
        <f t="shared" si="1237"/>
        <v>0</v>
      </c>
      <c r="EA511" s="238">
        <f t="shared" si="1238"/>
        <v>0</v>
      </c>
      <c r="EB511" s="238">
        <f t="shared" si="1239"/>
        <v>0</v>
      </c>
      <c r="EC511" s="238">
        <f t="shared" si="1240"/>
        <v>0</v>
      </c>
      <c r="ED511" s="238">
        <f t="shared" si="1241"/>
        <v>0</v>
      </c>
      <c r="EE511" s="238">
        <f t="shared" si="1242"/>
        <v>0</v>
      </c>
      <c r="EF511" s="238">
        <f t="shared" si="1243"/>
        <v>0</v>
      </c>
      <c r="EG511" s="238">
        <f t="shared" si="1244"/>
        <v>0</v>
      </c>
      <c r="EH511" s="238">
        <f t="shared" si="1245"/>
        <v>0</v>
      </c>
      <c r="EI511" s="238">
        <f t="shared" si="1246"/>
        <v>0</v>
      </c>
      <c r="EJ511" s="238">
        <f t="shared" si="1247"/>
        <v>0</v>
      </c>
      <c r="EK511" s="238">
        <f t="shared" si="1248"/>
        <v>0</v>
      </c>
      <c r="EL511" s="238">
        <f t="shared" si="1249"/>
        <v>0</v>
      </c>
      <c r="EM511" s="238">
        <f t="shared" si="1250"/>
        <v>0</v>
      </c>
      <c r="EN511" s="238">
        <f t="shared" si="1251"/>
        <v>0</v>
      </c>
      <c r="EO511" s="238">
        <f t="shared" si="1252"/>
        <v>0</v>
      </c>
      <c r="EP511" s="238">
        <f t="shared" si="1253"/>
        <v>0</v>
      </c>
      <c r="EQ511" s="238">
        <f t="shared" si="1254"/>
        <v>0</v>
      </c>
      <c r="ER511" s="238">
        <f t="shared" si="1255"/>
        <v>0</v>
      </c>
      <c r="ES511" s="238">
        <f t="shared" si="1256"/>
        <v>0</v>
      </c>
      <c r="ET511" s="238">
        <f t="shared" si="1257"/>
        <v>0</v>
      </c>
      <c r="EU511" s="238">
        <f t="shared" si="1258"/>
        <v>0</v>
      </c>
      <c r="EV511" s="238">
        <f t="shared" si="1259"/>
        <v>0</v>
      </c>
      <c r="EW511" s="238">
        <f t="shared" si="1260"/>
        <v>0</v>
      </c>
      <c r="EX511" s="238">
        <f t="shared" si="1261"/>
        <v>0</v>
      </c>
      <c r="EY511" s="238">
        <f t="shared" si="1262"/>
        <v>0</v>
      </c>
      <c r="EZ511" s="238">
        <f t="shared" si="1263"/>
        <v>0</v>
      </c>
      <c r="FA511" s="238">
        <f t="shared" si="1264"/>
        <v>0</v>
      </c>
      <c r="FB511" s="238">
        <f t="shared" si="1265"/>
        <v>0</v>
      </c>
      <c r="FC511" s="238">
        <f t="shared" si="1266"/>
        <v>0</v>
      </c>
      <c r="FD511" s="238">
        <f t="shared" si="1267"/>
        <v>0</v>
      </c>
      <c r="FE511" s="238">
        <f t="shared" si="1268"/>
        <v>0</v>
      </c>
      <c r="FF511" s="238">
        <f t="shared" si="1269"/>
        <v>0</v>
      </c>
      <c r="FG511" s="238">
        <f t="shared" si="1270"/>
        <v>0</v>
      </c>
      <c r="FH511" s="238">
        <f t="shared" si="1271"/>
        <v>0</v>
      </c>
      <c r="FI511" s="238">
        <f t="shared" si="1272"/>
        <v>0</v>
      </c>
      <c r="FJ511" s="238">
        <f t="shared" si="1273"/>
        <v>0</v>
      </c>
      <c r="FK511" s="238">
        <f t="shared" si="1274"/>
        <v>0</v>
      </c>
      <c r="FL511" s="238">
        <f t="shared" si="1275"/>
        <v>0</v>
      </c>
      <c r="FM511" s="238">
        <f t="shared" si="1276"/>
        <v>0</v>
      </c>
      <c r="FN511" s="238">
        <f t="shared" si="1277"/>
        <v>0</v>
      </c>
      <c r="FO511" s="238">
        <f t="shared" si="1278"/>
        <v>0</v>
      </c>
      <c r="FP511" s="238">
        <f t="shared" si="1279"/>
        <v>0</v>
      </c>
      <c r="FQ511" s="238">
        <f t="shared" si="1280"/>
        <v>0</v>
      </c>
      <c r="FR511" s="238">
        <f t="shared" si="1281"/>
        <v>0</v>
      </c>
      <c r="FS511" s="238">
        <f t="shared" si="1282"/>
        <v>0</v>
      </c>
      <c r="FT511" s="238">
        <f t="shared" si="1283"/>
        <v>0</v>
      </c>
      <c r="FU511" s="238">
        <f t="shared" si="1284"/>
        <v>0</v>
      </c>
      <c r="FV511" s="238">
        <f t="shared" si="1285"/>
        <v>0</v>
      </c>
      <c r="FW511" s="238">
        <f t="shared" si="1286"/>
        <v>0</v>
      </c>
      <c r="FX511" s="238">
        <f t="shared" si="1287"/>
        <v>0</v>
      </c>
      <c r="FY511" s="238">
        <f t="shared" si="1288"/>
        <v>0</v>
      </c>
      <c r="FZ511" s="238">
        <f t="shared" si="1289"/>
        <v>0</v>
      </c>
      <c r="GA511" s="238">
        <f t="shared" si="1290"/>
        <v>0</v>
      </c>
      <c r="GB511" s="238">
        <f t="shared" si="1291"/>
        <v>0</v>
      </c>
      <c r="GC511" s="238">
        <f t="shared" si="1292"/>
        <v>0</v>
      </c>
      <c r="GD511" s="238">
        <f t="shared" si="1293"/>
        <v>0</v>
      </c>
      <c r="GE511" s="238">
        <f t="shared" si="1294"/>
        <v>0</v>
      </c>
      <c r="GF511" s="238">
        <f t="shared" si="1295"/>
        <v>0</v>
      </c>
      <c r="GG511" s="238">
        <f t="shared" si="1296"/>
        <v>0</v>
      </c>
      <c r="GH511" s="238">
        <f t="shared" si="1297"/>
        <v>0</v>
      </c>
      <c r="GI511" s="238">
        <f t="shared" si="1298"/>
        <v>0</v>
      </c>
      <c r="GJ511" s="238">
        <f t="shared" si="1299"/>
        <v>0</v>
      </c>
      <c r="GK511" s="238">
        <f t="shared" si="1300"/>
        <v>0</v>
      </c>
      <c r="GL511" s="238">
        <f t="shared" si="1301"/>
        <v>0</v>
      </c>
      <c r="GM511" s="238">
        <f t="shared" si="1302"/>
        <v>0</v>
      </c>
      <c r="GN511" s="238">
        <f t="shared" si="1303"/>
        <v>0</v>
      </c>
      <c r="GO511" s="238">
        <f t="shared" si="1304"/>
        <v>0</v>
      </c>
      <c r="GP511" s="238">
        <f t="shared" si="1305"/>
        <v>0</v>
      </c>
      <c r="GQ511" s="238">
        <f t="shared" si="1306"/>
        <v>0</v>
      </c>
      <c r="GR511" s="238">
        <f t="shared" si="1307"/>
        <v>0</v>
      </c>
      <c r="GS511" s="238">
        <f t="shared" si="1308"/>
        <v>0</v>
      </c>
      <c r="GT511" s="238">
        <f t="shared" si="1309"/>
        <v>0</v>
      </c>
      <c r="GU511" s="238">
        <f t="shared" si="1310"/>
        <v>0</v>
      </c>
      <c r="GV511" s="238">
        <f t="shared" si="1311"/>
        <v>0</v>
      </c>
      <c r="GW511" s="238">
        <f t="shared" si="1312"/>
        <v>0</v>
      </c>
      <c r="GX511" s="238">
        <f t="shared" si="1313"/>
        <v>0</v>
      </c>
      <c r="GY511" s="238">
        <f t="shared" si="1314"/>
        <v>0</v>
      </c>
      <c r="GZ511" s="238">
        <f t="shared" si="1315"/>
        <v>0</v>
      </c>
      <c r="HA511" s="238">
        <f t="shared" si="1316"/>
        <v>0</v>
      </c>
      <c r="HB511" s="238">
        <f t="shared" si="1317"/>
        <v>0</v>
      </c>
      <c r="HC511" s="238">
        <f t="shared" si="1318"/>
        <v>0</v>
      </c>
      <c r="HD511" s="238">
        <f t="shared" si="1319"/>
        <v>0</v>
      </c>
      <c r="HE511" s="238">
        <f t="shared" si="1320"/>
        <v>0</v>
      </c>
      <c r="HF511" s="238">
        <f t="shared" si="1321"/>
        <v>0</v>
      </c>
      <c r="HG511" s="238">
        <f t="shared" si="1322"/>
        <v>0</v>
      </c>
      <c r="HH511" s="238">
        <f t="shared" si="1323"/>
        <v>0</v>
      </c>
      <c r="HI511" s="238">
        <f t="shared" si="1324"/>
        <v>0</v>
      </c>
      <c r="HJ511" s="238">
        <f t="shared" si="1325"/>
        <v>0</v>
      </c>
      <c r="HK511" s="238">
        <f t="shared" si="1326"/>
        <v>0</v>
      </c>
      <c r="HL511" s="238">
        <f t="shared" si="1327"/>
        <v>0</v>
      </c>
      <c r="HM511" s="238">
        <f t="shared" si="1328"/>
        <v>0</v>
      </c>
      <c r="HN511" s="238">
        <f t="shared" si="1329"/>
        <v>0</v>
      </c>
      <c r="HO511" s="238">
        <f t="shared" si="1330"/>
        <v>0</v>
      </c>
      <c r="HP511" s="238">
        <f t="shared" si="1331"/>
        <v>0</v>
      </c>
      <c r="HQ511" s="238">
        <f t="shared" si="1332"/>
        <v>0</v>
      </c>
      <c r="HR511" s="238">
        <f t="shared" si="1333"/>
        <v>0</v>
      </c>
      <c r="HS511" s="238">
        <f t="shared" si="1334"/>
        <v>0</v>
      </c>
      <c r="HT511" s="238">
        <f t="shared" si="1335"/>
        <v>0</v>
      </c>
      <c r="HU511" s="238">
        <f t="shared" si="1336"/>
        <v>0</v>
      </c>
      <c r="HV511" s="238">
        <f t="shared" si="1337"/>
        <v>0</v>
      </c>
      <c r="HW511" s="238">
        <f t="shared" si="1338"/>
        <v>0</v>
      </c>
      <c r="HX511" s="238">
        <f t="shared" si="1339"/>
        <v>0</v>
      </c>
      <c r="HY511" s="238">
        <f t="shared" si="1340"/>
        <v>0</v>
      </c>
      <c r="HZ511" s="238">
        <f t="shared" si="1341"/>
        <v>0</v>
      </c>
      <c r="IA511" s="238">
        <f t="shared" si="1342"/>
        <v>0</v>
      </c>
      <c r="IB511" s="238">
        <f t="shared" si="1343"/>
        <v>0</v>
      </c>
      <c r="IC511" s="238">
        <f t="shared" si="1344"/>
        <v>0</v>
      </c>
      <c r="ID511" s="238">
        <f t="shared" si="1345"/>
        <v>0</v>
      </c>
      <c r="IE511" s="238">
        <f t="shared" si="1346"/>
        <v>0</v>
      </c>
      <c r="IF511" s="238">
        <f t="shared" si="1347"/>
        <v>0</v>
      </c>
      <c r="IG511" s="238">
        <f t="shared" si="1348"/>
        <v>0</v>
      </c>
      <c r="IH511" s="238">
        <f t="shared" si="1349"/>
        <v>0</v>
      </c>
      <c r="II511" s="238">
        <f t="shared" si="1350"/>
        <v>0</v>
      </c>
      <c r="IJ511" s="238">
        <f t="shared" si="1351"/>
        <v>0</v>
      </c>
      <c r="IK511" s="238">
        <f t="shared" si="1352"/>
        <v>0</v>
      </c>
      <c r="IL511" s="238">
        <f t="shared" si="1353"/>
        <v>0</v>
      </c>
      <c r="IM511" s="238">
        <f t="shared" si="1354"/>
        <v>0</v>
      </c>
      <c r="IN511" s="238">
        <f t="shared" si="1355"/>
        <v>0</v>
      </c>
      <c r="IO511" s="238">
        <f t="shared" si="1356"/>
        <v>0</v>
      </c>
      <c r="IP511" s="238">
        <f t="shared" si="1357"/>
        <v>0</v>
      </c>
      <c r="IQ511" s="238">
        <f t="shared" si="1358"/>
        <v>0</v>
      </c>
      <c r="IR511" s="238">
        <f t="shared" si="1359"/>
        <v>0</v>
      </c>
      <c r="IS511" s="238">
        <f t="shared" si="1360"/>
        <v>0</v>
      </c>
      <c r="IT511" s="238">
        <f t="shared" si="1361"/>
        <v>0</v>
      </c>
      <c r="IU511" s="238">
        <f t="shared" si="1362"/>
        <v>0</v>
      </c>
      <c r="IV511" s="238">
        <f t="shared" si="1363"/>
        <v>0</v>
      </c>
      <c r="IW511" s="238">
        <f t="shared" si="1364"/>
        <v>0</v>
      </c>
      <c r="IX511" s="238">
        <f t="shared" si="1365"/>
        <v>0</v>
      </c>
      <c r="IY511" s="238">
        <f t="shared" si="1366"/>
        <v>0</v>
      </c>
      <c r="IZ511" s="238">
        <f t="shared" si="1367"/>
        <v>0</v>
      </c>
      <c r="JA511" s="238">
        <f t="shared" si="1368"/>
        <v>0</v>
      </c>
      <c r="JB511" s="238">
        <f t="shared" si="1369"/>
        <v>0</v>
      </c>
    </row>
    <row r="512" spans="2:262">
      <c r="B512" s="248">
        <v>151</v>
      </c>
      <c r="C512" s="247">
        <f t="shared" si="1370"/>
        <v>2.9492187500000022E-3</v>
      </c>
      <c r="D512" s="244">
        <f t="shared" ca="1" si="1113"/>
        <v>79.796381597073534</v>
      </c>
      <c r="E512" s="243">
        <f ca="1">FA361</f>
        <v>-0.20361840292646866</v>
      </c>
      <c r="F512" s="242">
        <v>151</v>
      </c>
      <c r="G512" s="238">
        <f t="shared" si="1114"/>
        <v>0</v>
      </c>
      <c r="H512" s="238">
        <f t="shared" si="1115"/>
        <v>0</v>
      </c>
      <c r="I512" s="238">
        <f t="shared" si="1116"/>
        <v>0</v>
      </c>
      <c r="J512" s="238">
        <f t="shared" si="1117"/>
        <v>0</v>
      </c>
      <c r="K512" s="238">
        <f t="shared" si="1118"/>
        <v>0</v>
      </c>
      <c r="L512" s="238">
        <f t="shared" si="1119"/>
        <v>0</v>
      </c>
      <c r="M512" s="238">
        <f t="shared" si="1120"/>
        <v>0</v>
      </c>
      <c r="N512" s="238">
        <f t="shared" si="1121"/>
        <v>0</v>
      </c>
      <c r="O512" s="238">
        <f t="shared" si="1122"/>
        <v>0</v>
      </c>
      <c r="P512" s="238">
        <f t="shared" si="1123"/>
        <v>0</v>
      </c>
      <c r="Q512" s="238">
        <f t="shared" si="1124"/>
        <v>0</v>
      </c>
      <c r="R512" s="238">
        <f t="shared" si="1125"/>
        <v>0</v>
      </c>
      <c r="S512" s="238">
        <f t="shared" si="1126"/>
        <v>0</v>
      </c>
      <c r="T512" s="238">
        <f t="shared" si="1127"/>
        <v>0</v>
      </c>
      <c r="U512" s="239">
        <f t="shared" si="1128"/>
        <v>0</v>
      </c>
      <c r="V512" s="238">
        <f t="shared" si="1129"/>
        <v>0</v>
      </c>
      <c r="W512" s="238">
        <f t="shared" si="1130"/>
        <v>0</v>
      </c>
      <c r="X512" s="238">
        <f t="shared" si="1131"/>
        <v>0</v>
      </c>
      <c r="Y512" s="238">
        <f t="shared" si="1132"/>
        <v>0</v>
      </c>
      <c r="Z512" s="238">
        <f t="shared" si="1133"/>
        <v>0</v>
      </c>
      <c r="AA512" s="238">
        <f t="shared" si="1134"/>
        <v>0</v>
      </c>
      <c r="AB512" s="238">
        <f t="shared" si="1135"/>
        <v>0</v>
      </c>
      <c r="AC512" s="238">
        <f t="shared" si="1136"/>
        <v>0</v>
      </c>
      <c r="AD512" s="238">
        <f t="shared" si="1137"/>
        <v>0</v>
      </c>
      <c r="AE512" s="238">
        <f t="shared" si="1138"/>
        <v>0</v>
      </c>
      <c r="AF512" s="238">
        <f t="shared" si="1139"/>
        <v>0</v>
      </c>
      <c r="AG512" s="238">
        <f t="shared" si="1140"/>
        <v>0</v>
      </c>
      <c r="AH512" s="238">
        <f t="shared" si="1141"/>
        <v>0</v>
      </c>
      <c r="AI512" s="238">
        <f t="shared" si="1142"/>
        <v>0</v>
      </c>
      <c r="AJ512" s="238">
        <f t="shared" si="1143"/>
        <v>0</v>
      </c>
      <c r="AK512" s="238">
        <f t="shared" si="1144"/>
        <v>0</v>
      </c>
      <c r="AL512" s="238">
        <f t="shared" si="1145"/>
        <v>0</v>
      </c>
      <c r="AM512" s="238">
        <f t="shared" si="1146"/>
        <v>0</v>
      </c>
      <c r="AN512" s="238">
        <f t="shared" si="1147"/>
        <v>0</v>
      </c>
      <c r="AO512" s="238">
        <f t="shared" si="1148"/>
        <v>0</v>
      </c>
      <c r="AP512" s="238">
        <f t="shared" si="1149"/>
        <v>0</v>
      </c>
      <c r="AQ512" s="238">
        <f t="shared" si="1150"/>
        <v>0</v>
      </c>
      <c r="AR512" s="238">
        <f t="shared" si="1151"/>
        <v>0</v>
      </c>
      <c r="AS512" s="238">
        <f t="shared" si="1152"/>
        <v>0</v>
      </c>
      <c r="AT512" s="238">
        <f t="shared" si="1153"/>
        <v>0</v>
      </c>
      <c r="AU512" s="238">
        <f t="shared" si="1154"/>
        <v>0</v>
      </c>
      <c r="AV512" s="238">
        <f t="shared" si="1155"/>
        <v>0</v>
      </c>
      <c r="AW512" s="238">
        <f t="shared" si="1156"/>
        <v>0</v>
      </c>
      <c r="AX512" s="238">
        <f t="shared" si="1157"/>
        <v>0</v>
      </c>
      <c r="AY512" s="238">
        <f t="shared" si="1158"/>
        <v>0</v>
      </c>
      <c r="AZ512" s="238">
        <f t="shared" si="1159"/>
        <v>0</v>
      </c>
      <c r="BA512" s="238">
        <f t="shared" si="1160"/>
        <v>0</v>
      </c>
      <c r="BB512" s="238">
        <f t="shared" si="1161"/>
        <v>0</v>
      </c>
      <c r="BC512" s="238">
        <f t="shared" si="1162"/>
        <v>0</v>
      </c>
      <c r="BD512" s="238">
        <f t="shared" si="1163"/>
        <v>0</v>
      </c>
      <c r="BE512" s="238">
        <f t="shared" si="1164"/>
        <v>0</v>
      </c>
      <c r="BF512" s="238">
        <f t="shared" si="1165"/>
        <v>0</v>
      </c>
      <c r="BG512" s="238">
        <f t="shared" si="1166"/>
        <v>0</v>
      </c>
      <c r="BH512" s="238">
        <f t="shared" si="1167"/>
        <v>0</v>
      </c>
      <c r="BI512" s="238">
        <f t="shared" si="1168"/>
        <v>0</v>
      </c>
      <c r="BJ512" s="238">
        <f t="shared" si="1169"/>
        <v>0</v>
      </c>
      <c r="BK512" s="238">
        <f t="shared" si="1170"/>
        <v>0</v>
      </c>
      <c r="BL512" s="238">
        <f t="shared" si="1171"/>
        <v>0</v>
      </c>
      <c r="BM512" s="238">
        <f t="shared" si="1172"/>
        <v>0</v>
      </c>
      <c r="BN512" s="238">
        <f t="shared" si="1173"/>
        <v>0</v>
      </c>
      <c r="BO512" s="238">
        <f t="shared" si="1174"/>
        <v>0</v>
      </c>
      <c r="BP512" s="238">
        <f t="shared" si="1175"/>
        <v>0</v>
      </c>
      <c r="BQ512" s="238">
        <f t="shared" si="1176"/>
        <v>0</v>
      </c>
      <c r="BR512" s="238">
        <f t="shared" si="1177"/>
        <v>0</v>
      </c>
      <c r="BS512" s="238">
        <f t="shared" si="1178"/>
        <v>0</v>
      </c>
      <c r="BT512" s="238">
        <f t="shared" si="1179"/>
        <v>0</v>
      </c>
      <c r="BU512" s="238">
        <f t="shared" si="1180"/>
        <v>0</v>
      </c>
      <c r="BV512" s="238">
        <f t="shared" si="1181"/>
        <v>0</v>
      </c>
      <c r="BW512" s="238">
        <f t="shared" si="1182"/>
        <v>0</v>
      </c>
      <c r="BX512" s="238">
        <f t="shared" si="1183"/>
        <v>0</v>
      </c>
      <c r="BY512" s="238">
        <f t="shared" si="1184"/>
        <v>0</v>
      </c>
      <c r="BZ512" s="238">
        <f t="shared" si="1185"/>
        <v>0</v>
      </c>
      <c r="CA512" s="238">
        <f t="shared" si="1186"/>
        <v>0</v>
      </c>
      <c r="CB512" s="238">
        <f t="shared" si="1187"/>
        <v>0</v>
      </c>
      <c r="CC512" s="238">
        <f t="shared" si="1188"/>
        <v>0</v>
      </c>
      <c r="CD512" s="238">
        <f t="shared" si="1189"/>
        <v>0</v>
      </c>
      <c r="CE512" s="238">
        <f t="shared" si="1190"/>
        <v>0</v>
      </c>
      <c r="CF512" s="238">
        <f t="shared" si="1191"/>
        <v>0</v>
      </c>
      <c r="CG512" s="238">
        <f t="shared" si="1192"/>
        <v>0</v>
      </c>
      <c r="CH512" s="238">
        <f t="shared" si="1193"/>
        <v>0</v>
      </c>
      <c r="CI512" s="238">
        <f t="shared" si="1194"/>
        <v>0</v>
      </c>
      <c r="CJ512" s="238">
        <f t="shared" si="1195"/>
        <v>0</v>
      </c>
      <c r="CK512" s="238">
        <f t="shared" si="1196"/>
        <v>0</v>
      </c>
      <c r="CL512" s="238">
        <f t="shared" si="1197"/>
        <v>0</v>
      </c>
      <c r="CM512" s="238">
        <f t="shared" si="1198"/>
        <v>0</v>
      </c>
      <c r="CN512" s="238">
        <f t="shared" si="1199"/>
        <v>0</v>
      </c>
      <c r="CO512" s="238">
        <f t="shared" si="1200"/>
        <v>0</v>
      </c>
      <c r="CP512" s="238">
        <f t="shared" si="1201"/>
        <v>0</v>
      </c>
      <c r="CQ512" s="238">
        <f t="shared" si="1202"/>
        <v>0</v>
      </c>
      <c r="CR512" s="238">
        <f t="shared" si="1203"/>
        <v>0</v>
      </c>
      <c r="CS512" s="238">
        <f t="shared" si="1204"/>
        <v>0</v>
      </c>
      <c r="CT512" s="238">
        <f t="shared" si="1205"/>
        <v>0</v>
      </c>
      <c r="CU512" s="238">
        <f t="shared" si="1206"/>
        <v>0</v>
      </c>
      <c r="CV512" s="238">
        <f t="shared" si="1207"/>
        <v>0</v>
      </c>
      <c r="CW512" s="238">
        <f t="shared" si="1208"/>
        <v>0</v>
      </c>
      <c r="CX512" s="238">
        <f t="shared" si="1209"/>
        <v>0</v>
      </c>
      <c r="CY512" s="238">
        <f t="shared" si="1210"/>
        <v>0</v>
      </c>
      <c r="CZ512" s="238">
        <f t="shared" si="1211"/>
        <v>0</v>
      </c>
      <c r="DA512" s="238">
        <f t="shared" si="1212"/>
        <v>0</v>
      </c>
      <c r="DB512" s="238">
        <f t="shared" si="1213"/>
        <v>0</v>
      </c>
      <c r="DC512" s="238">
        <f t="shared" si="1214"/>
        <v>0</v>
      </c>
      <c r="DD512" s="238">
        <f t="shared" si="1215"/>
        <v>0</v>
      </c>
      <c r="DE512" s="238">
        <f t="shared" si="1216"/>
        <v>0</v>
      </c>
      <c r="DF512" s="238">
        <f t="shared" si="1217"/>
        <v>0</v>
      </c>
      <c r="DG512" s="238">
        <f t="shared" si="1218"/>
        <v>0</v>
      </c>
      <c r="DH512" s="238">
        <f t="shared" si="1219"/>
        <v>0</v>
      </c>
      <c r="DI512" s="238">
        <f t="shared" si="1220"/>
        <v>0</v>
      </c>
      <c r="DJ512" s="238">
        <f t="shared" si="1221"/>
        <v>0</v>
      </c>
      <c r="DK512" s="238">
        <f t="shared" si="1222"/>
        <v>0</v>
      </c>
      <c r="DL512" s="238">
        <f t="shared" si="1223"/>
        <v>0</v>
      </c>
      <c r="DM512" s="238">
        <f t="shared" si="1224"/>
        <v>0</v>
      </c>
      <c r="DN512" s="238">
        <f t="shared" si="1225"/>
        <v>0</v>
      </c>
      <c r="DO512" s="238">
        <f t="shared" si="1226"/>
        <v>0</v>
      </c>
      <c r="DP512" s="238">
        <f t="shared" si="1227"/>
        <v>0</v>
      </c>
      <c r="DQ512" s="238">
        <f t="shared" si="1228"/>
        <v>0</v>
      </c>
      <c r="DR512" s="238">
        <f t="shared" si="1229"/>
        <v>0</v>
      </c>
      <c r="DS512" s="238">
        <f t="shared" si="1230"/>
        <v>0</v>
      </c>
      <c r="DT512" s="238">
        <f t="shared" si="1231"/>
        <v>0</v>
      </c>
      <c r="DU512" s="238">
        <f t="shared" si="1232"/>
        <v>0</v>
      </c>
      <c r="DV512" s="238">
        <f t="shared" si="1233"/>
        <v>0</v>
      </c>
      <c r="DW512" s="238">
        <f t="shared" si="1234"/>
        <v>0</v>
      </c>
      <c r="DX512" s="238">
        <f t="shared" si="1235"/>
        <v>0</v>
      </c>
      <c r="DY512" s="238">
        <f t="shared" si="1236"/>
        <v>0</v>
      </c>
      <c r="DZ512" s="238">
        <f t="shared" si="1237"/>
        <v>0</v>
      </c>
      <c r="EA512" s="238">
        <f t="shared" si="1238"/>
        <v>0</v>
      </c>
      <c r="EB512" s="238">
        <f t="shared" si="1239"/>
        <v>0</v>
      </c>
      <c r="EC512" s="238">
        <f t="shared" si="1240"/>
        <v>0</v>
      </c>
      <c r="ED512" s="238">
        <f t="shared" si="1241"/>
        <v>0</v>
      </c>
      <c r="EE512" s="238">
        <f t="shared" si="1242"/>
        <v>0</v>
      </c>
      <c r="EF512" s="238">
        <f t="shared" si="1243"/>
        <v>0</v>
      </c>
      <c r="EG512" s="238">
        <f t="shared" si="1244"/>
        <v>0</v>
      </c>
      <c r="EH512" s="238">
        <f t="shared" si="1245"/>
        <v>0</v>
      </c>
      <c r="EI512" s="238">
        <f t="shared" si="1246"/>
        <v>0</v>
      </c>
      <c r="EJ512" s="238">
        <f t="shared" si="1247"/>
        <v>0</v>
      </c>
      <c r="EK512" s="238">
        <f t="shared" si="1248"/>
        <v>0</v>
      </c>
      <c r="EL512" s="238">
        <f t="shared" si="1249"/>
        <v>0</v>
      </c>
      <c r="EM512" s="238">
        <f t="shared" si="1250"/>
        <v>0</v>
      </c>
      <c r="EN512" s="238">
        <f t="shared" si="1251"/>
        <v>0</v>
      </c>
      <c r="EO512" s="238">
        <f t="shared" si="1252"/>
        <v>0</v>
      </c>
      <c r="EP512" s="238">
        <f t="shared" si="1253"/>
        <v>0</v>
      </c>
      <c r="EQ512" s="238">
        <f t="shared" si="1254"/>
        <v>0</v>
      </c>
      <c r="ER512" s="238">
        <f t="shared" si="1255"/>
        <v>0</v>
      </c>
      <c r="ES512" s="238">
        <f t="shared" si="1256"/>
        <v>0</v>
      </c>
      <c r="ET512" s="238">
        <f t="shared" si="1257"/>
        <v>0</v>
      </c>
      <c r="EU512" s="238">
        <f t="shared" si="1258"/>
        <v>0</v>
      </c>
      <c r="EV512" s="238">
        <f t="shared" si="1259"/>
        <v>0</v>
      </c>
      <c r="EW512" s="238">
        <f t="shared" si="1260"/>
        <v>0</v>
      </c>
      <c r="EX512" s="238">
        <f t="shared" si="1261"/>
        <v>0</v>
      </c>
      <c r="EY512" s="238">
        <f t="shared" si="1262"/>
        <v>0</v>
      </c>
      <c r="EZ512" s="238">
        <f t="shared" si="1263"/>
        <v>0</v>
      </c>
      <c r="FA512" s="238">
        <f t="shared" si="1264"/>
        <v>0</v>
      </c>
      <c r="FB512" s="238">
        <f t="shared" si="1265"/>
        <v>0</v>
      </c>
      <c r="FC512" s="238">
        <f t="shared" si="1266"/>
        <v>0</v>
      </c>
      <c r="FD512" s="238">
        <f t="shared" si="1267"/>
        <v>0</v>
      </c>
      <c r="FE512" s="238">
        <f t="shared" si="1268"/>
        <v>0</v>
      </c>
      <c r="FF512" s="238">
        <f t="shared" si="1269"/>
        <v>0</v>
      </c>
      <c r="FG512" s="238">
        <f t="shared" si="1270"/>
        <v>0</v>
      </c>
      <c r="FH512" s="238">
        <f t="shared" si="1271"/>
        <v>0</v>
      </c>
      <c r="FI512" s="238">
        <f t="shared" si="1272"/>
        <v>0</v>
      </c>
      <c r="FJ512" s="238">
        <f t="shared" si="1273"/>
        <v>0</v>
      </c>
      <c r="FK512" s="238">
        <f t="shared" si="1274"/>
        <v>0</v>
      </c>
      <c r="FL512" s="238">
        <f t="shared" si="1275"/>
        <v>0</v>
      </c>
      <c r="FM512" s="238">
        <f t="shared" si="1276"/>
        <v>0</v>
      </c>
      <c r="FN512" s="238">
        <f t="shared" si="1277"/>
        <v>0</v>
      </c>
      <c r="FO512" s="238">
        <f t="shared" si="1278"/>
        <v>0</v>
      </c>
      <c r="FP512" s="238">
        <f t="shared" si="1279"/>
        <v>0</v>
      </c>
      <c r="FQ512" s="238">
        <f t="shared" si="1280"/>
        <v>0</v>
      </c>
      <c r="FR512" s="238">
        <f t="shared" si="1281"/>
        <v>0</v>
      </c>
      <c r="FS512" s="238">
        <f t="shared" si="1282"/>
        <v>0</v>
      </c>
      <c r="FT512" s="238">
        <f t="shared" si="1283"/>
        <v>0</v>
      </c>
      <c r="FU512" s="238">
        <f t="shared" si="1284"/>
        <v>0</v>
      </c>
      <c r="FV512" s="238">
        <f t="shared" si="1285"/>
        <v>0</v>
      </c>
      <c r="FW512" s="238">
        <f t="shared" si="1286"/>
        <v>0</v>
      </c>
      <c r="FX512" s="238">
        <f t="shared" si="1287"/>
        <v>0</v>
      </c>
      <c r="FY512" s="238">
        <f t="shared" si="1288"/>
        <v>0</v>
      </c>
      <c r="FZ512" s="238">
        <f t="shared" si="1289"/>
        <v>0</v>
      </c>
      <c r="GA512" s="238">
        <f t="shared" si="1290"/>
        <v>0</v>
      </c>
      <c r="GB512" s="238">
        <f t="shared" si="1291"/>
        <v>0</v>
      </c>
      <c r="GC512" s="238">
        <f t="shared" si="1292"/>
        <v>0</v>
      </c>
      <c r="GD512" s="238">
        <f t="shared" si="1293"/>
        <v>0</v>
      </c>
      <c r="GE512" s="238">
        <f t="shared" si="1294"/>
        <v>0</v>
      </c>
      <c r="GF512" s="238">
        <f t="shared" si="1295"/>
        <v>0</v>
      </c>
      <c r="GG512" s="238">
        <f t="shared" si="1296"/>
        <v>0</v>
      </c>
      <c r="GH512" s="238">
        <f t="shared" si="1297"/>
        <v>0</v>
      </c>
      <c r="GI512" s="238">
        <f t="shared" si="1298"/>
        <v>0</v>
      </c>
      <c r="GJ512" s="238">
        <f t="shared" si="1299"/>
        <v>0</v>
      </c>
      <c r="GK512" s="238">
        <f t="shared" si="1300"/>
        <v>0</v>
      </c>
      <c r="GL512" s="238">
        <f t="shared" si="1301"/>
        <v>0</v>
      </c>
      <c r="GM512" s="238">
        <f t="shared" si="1302"/>
        <v>0</v>
      </c>
      <c r="GN512" s="238">
        <f t="shared" si="1303"/>
        <v>0</v>
      </c>
      <c r="GO512" s="238">
        <f t="shared" si="1304"/>
        <v>0</v>
      </c>
      <c r="GP512" s="238">
        <f t="shared" si="1305"/>
        <v>0</v>
      </c>
      <c r="GQ512" s="238">
        <f t="shared" si="1306"/>
        <v>0</v>
      </c>
      <c r="GR512" s="238">
        <f t="shared" si="1307"/>
        <v>0</v>
      </c>
      <c r="GS512" s="238">
        <f t="shared" si="1308"/>
        <v>0</v>
      </c>
      <c r="GT512" s="238">
        <f t="shared" si="1309"/>
        <v>0</v>
      </c>
      <c r="GU512" s="238">
        <f t="shared" si="1310"/>
        <v>0</v>
      </c>
      <c r="GV512" s="238">
        <f t="shared" si="1311"/>
        <v>0</v>
      </c>
      <c r="GW512" s="238">
        <f t="shared" si="1312"/>
        <v>0</v>
      </c>
      <c r="GX512" s="238">
        <f t="shared" si="1313"/>
        <v>0</v>
      </c>
      <c r="GY512" s="238">
        <f t="shared" si="1314"/>
        <v>0</v>
      </c>
      <c r="GZ512" s="238">
        <f t="shared" si="1315"/>
        <v>0</v>
      </c>
      <c r="HA512" s="238">
        <f t="shared" si="1316"/>
        <v>0</v>
      </c>
      <c r="HB512" s="238">
        <f t="shared" si="1317"/>
        <v>0</v>
      </c>
      <c r="HC512" s="238">
        <f t="shared" si="1318"/>
        <v>0</v>
      </c>
      <c r="HD512" s="238">
        <f t="shared" si="1319"/>
        <v>0</v>
      </c>
      <c r="HE512" s="238">
        <f t="shared" si="1320"/>
        <v>0</v>
      </c>
      <c r="HF512" s="238">
        <f t="shared" si="1321"/>
        <v>0</v>
      </c>
      <c r="HG512" s="238">
        <f t="shared" si="1322"/>
        <v>0</v>
      </c>
      <c r="HH512" s="238">
        <f t="shared" si="1323"/>
        <v>0</v>
      </c>
      <c r="HI512" s="238">
        <f t="shared" si="1324"/>
        <v>0</v>
      </c>
      <c r="HJ512" s="238">
        <f t="shared" si="1325"/>
        <v>0</v>
      </c>
      <c r="HK512" s="238">
        <f t="shared" si="1326"/>
        <v>0</v>
      </c>
      <c r="HL512" s="238">
        <f t="shared" si="1327"/>
        <v>0</v>
      </c>
      <c r="HM512" s="238">
        <f t="shared" si="1328"/>
        <v>0</v>
      </c>
      <c r="HN512" s="238">
        <f t="shared" si="1329"/>
        <v>0</v>
      </c>
      <c r="HO512" s="238">
        <f t="shared" si="1330"/>
        <v>0</v>
      </c>
      <c r="HP512" s="238">
        <f t="shared" si="1331"/>
        <v>0</v>
      </c>
      <c r="HQ512" s="238">
        <f t="shared" si="1332"/>
        <v>0</v>
      </c>
      <c r="HR512" s="238">
        <f t="shared" si="1333"/>
        <v>0</v>
      </c>
      <c r="HS512" s="238">
        <f t="shared" si="1334"/>
        <v>0</v>
      </c>
      <c r="HT512" s="238">
        <f t="shared" si="1335"/>
        <v>0</v>
      </c>
      <c r="HU512" s="238">
        <f t="shared" si="1336"/>
        <v>0</v>
      </c>
      <c r="HV512" s="238">
        <f t="shared" si="1337"/>
        <v>0</v>
      </c>
      <c r="HW512" s="238">
        <f t="shared" si="1338"/>
        <v>0</v>
      </c>
      <c r="HX512" s="238">
        <f t="shared" si="1339"/>
        <v>0</v>
      </c>
      <c r="HY512" s="238">
        <f t="shared" si="1340"/>
        <v>0</v>
      </c>
      <c r="HZ512" s="238">
        <f t="shared" si="1341"/>
        <v>0</v>
      </c>
      <c r="IA512" s="238">
        <f t="shared" si="1342"/>
        <v>0</v>
      </c>
      <c r="IB512" s="238">
        <f t="shared" si="1343"/>
        <v>0</v>
      </c>
      <c r="IC512" s="238">
        <f t="shared" si="1344"/>
        <v>0</v>
      </c>
      <c r="ID512" s="238">
        <f t="shared" si="1345"/>
        <v>0</v>
      </c>
      <c r="IE512" s="238">
        <f t="shared" si="1346"/>
        <v>0</v>
      </c>
      <c r="IF512" s="238">
        <f t="shared" si="1347"/>
        <v>0</v>
      </c>
      <c r="IG512" s="238">
        <f t="shared" si="1348"/>
        <v>0</v>
      </c>
      <c r="IH512" s="238">
        <f t="shared" si="1349"/>
        <v>0</v>
      </c>
      <c r="II512" s="238">
        <f t="shared" si="1350"/>
        <v>0</v>
      </c>
      <c r="IJ512" s="238">
        <f t="shared" si="1351"/>
        <v>0</v>
      </c>
      <c r="IK512" s="238">
        <f t="shared" si="1352"/>
        <v>0</v>
      </c>
      <c r="IL512" s="238">
        <f t="shared" si="1353"/>
        <v>0</v>
      </c>
      <c r="IM512" s="238">
        <f t="shared" si="1354"/>
        <v>0</v>
      </c>
      <c r="IN512" s="238">
        <f t="shared" si="1355"/>
        <v>0</v>
      </c>
      <c r="IO512" s="238">
        <f t="shared" si="1356"/>
        <v>0</v>
      </c>
      <c r="IP512" s="238">
        <f t="shared" si="1357"/>
        <v>0</v>
      </c>
      <c r="IQ512" s="238">
        <f t="shared" si="1358"/>
        <v>0</v>
      </c>
      <c r="IR512" s="238">
        <f t="shared" si="1359"/>
        <v>0</v>
      </c>
      <c r="IS512" s="238">
        <f t="shared" si="1360"/>
        <v>0</v>
      </c>
      <c r="IT512" s="238">
        <f t="shared" si="1361"/>
        <v>0</v>
      </c>
      <c r="IU512" s="238">
        <f t="shared" si="1362"/>
        <v>0</v>
      </c>
      <c r="IV512" s="238">
        <f t="shared" si="1363"/>
        <v>0</v>
      </c>
      <c r="IW512" s="238">
        <f t="shared" si="1364"/>
        <v>0</v>
      </c>
      <c r="IX512" s="238">
        <f t="shared" si="1365"/>
        <v>0</v>
      </c>
      <c r="IY512" s="238">
        <f t="shared" si="1366"/>
        <v>0</v>
      </c>
      <c r="IZ512" s="238">
        <f t="shared" si="1367"/>
        <v>0</v>
      </c>
      <c r="JA512" s="238">
        <f t="shared" si="1368"/>
        <v>0</v>
      </c>
      <c r="JB512" s="238">
        <f t="shared" si="1369"/>
        <v>0</v>
      </c>
    </row>
    <row r="513" spans="2:262">
      <c r="B513" s="248">
        <v>152</v>
      </c>
      <c r="C513" s="247">
        <f t="shared" si="1370"/>
        <v>2.9687500000000022E-3</v>
      </c>
      <c r="D513" s="244">
        <f t="shared" ca="1" si="1113"/>
        <v>79.797261893200343</v>
      </c>
      <c r="E513" s="243">
        <f ca="1">FB361</f>
        <v>-0.20273810679966364</v>
      </c>
      <c r="F513" s="242">
        <v>152</v>
      </c>
      <c r="G513" s="238">
        <f t="shared" si="1114"/>
        <v>0</v>
      </c>
      <c r="H513" s="238">
        <f t="shared" si="1115"/>
        <v>0</v>
      </c>
      <c r="I513" s="238">
        <f t="shared" si="1116"/>
        <v>0</v>
      </c>
      <c r="J513" s="238">
        <f t="shared" si="1117"/>
        <v>0</v>
      </c>
      <c r="K513" s="238">
        <f t="shared" si="1118"/>
        <v>0</v>
      </c>
      <c r="L513" s="238">
        <f t="shared" si="1119"/>
        <v>0</v>
      </c>
      <c r="M513" s="238">
        <f t="shared" si="1120"/>
        <v>0</v>
      </c>
      <c r="N513" s="238">
        <f t="shared" si="1121"/>
        <v>0</v>
      </c>
      <c r="O513" s="238">
        <f t="shared" si="1122"/>
        <v>0</v>
      </c>
      <c r="P513" s="238">
        <f t="shared" si="1123"/>
        <v>0</v>
      </c>
      <c r="Q513" s="238">
        <f t="shared" si="1124"/>
        <v>0</v>
      </c>
      <c r="R513" s="238">
        <f t="shared" si="1125"/>
        <v>0</v>
      </c>
      <c r="S513" s="238">
        <f t="shared" si="1126"/>
        <v>0</v>
      </c>
      <c r="T513" s="238">
        <f t="shared" si="1127"/>
        <v>0</v>
      </c>
      <c r="U513" s="239">
        <f t="shared" si="1128"/>
        <v>0</v>
      </c>
      <c r="V513" s="238">
        <f t="shared" si="1129"/>
        <v>0</v>
      </c>
      <c r="W513" s="238">
        <f t="shared" si="1130"/>
        <v>0</v>
      </c>
      <c r="X513" s="238">
        <f t="shared" si="1131"/>
        <v>0</v>
      </c>
      <c r="Y513" s="238">
        <f t="shared" si="1132"/>
        <v>0</v>
      </c>
      <c r="Z513" s="238">
        <f t="shared" si="1133"/>
        <v>0</v>
      </c>
      <c r="AA513" s="238">
        <f t="shared" si="1134"/>
        <v>0</v>
      </c>
      <c r="AB513" s="238">
        <f t="shared" si="1135"/>
        <v>0</v>
      </c>
      <c r="AC513" s="238">
        <f t="shared" si="1136"/>
        <v>0</v>
      </c>
      <c r="AD513" s="238">
        <f t="shared" si="1137"/>
        <v>0</v>
      </c>
      <c r="AE513" s="238">
        <f t="shared" si="1138"/>
        <v>0</v>
      </c>
      <c r="AF513" s="238">
        <f t="shared" si="1139"/>
        <v>0</v>
      </c>
      <c r="AG513" s="238">
        <f t="shared" si="1140"/>
        <v>0</v>
      </c>
      <c r="AH513" s="238">
        <f t="shared" si="1141"/>
        <v>0</v>
      </c>
      <c r="AI513" s="238">
        <f t="shared" si="1142"/>
        <v>0</v>
      </c>
      <c r="AJ513" s="238">
        <f t="shared" si="1143"/>
        <v>0</v>
      </c>
      <c r="AK513" s="238">
        <f t="shared" si="1144"/>
        <v>0</v>
      </c>
      <c r="AL513" s="238">
        <f t="shared" si="1145"/>
        <v>0</v>
      </c>
      <c r="AM513" s="238">
        <f t="shared" si="1146"/>
        <v>0</v>
      </c>
      <c r="AN513" s="238">
        <f t="shared" si="1147"/>
        <v>0</v>
      </c>
      <c r="AO513" s="238">
        <f t="shared" si="1148"/>
        <v>0</v>
      </c>
      <c r="AP513" s="238">
        <f t="shared" si="1149"/>
        <v>0</v>
      </c>
      <c r="AQ513" s="238">
        <f t="shared" si="1150"/>
        <v>0</v>
      </c>
      <c r="AR513" s="238">
        <f t="shared" si="1151"/>
        <v>0</v>
      </c>
      <c r="AS513" s="238">
        <f t="shared" si="1152"/>
        <v>0</v>
      </c>
      <c r="AT513" s="238">
        <f t="shared" si="1153"/>
        <v>0</v>
      </c>
      <c r="AU513" s="238">
        <f t="shared" si="1154"/>
        <v>0</v>
      </c>
      <c r="AV513" s="238">
        <f t="shared" si="1155"/>
        <v>0</v>
      </c>
      <c r="AW513" s="238">
        <f t="shared" si="1156"/>
        <v>0</v>
      </c>
      <c r="AX513" s="238">
        <f t="shared" si="1157"/>
        <v>0</v>
      </c>
      <c r="AY513" s="238">
        <f t="shared" si="1158"/>
        <v>0</v>
      </c>
      <c r="AZ513" s="238">
        <f t="shared" si="1159"/>
        <v>0</v>
      </c>
      <c r="BA513" s="238">
        <f t="shared" si="1160"/>
        <v>0</v>
      </c>
      <c r="BB513" s="238">
        <f t="shared" si="1161"/>
        <v>0</v>
      </c>
      <c r="BC513" s="238">
        <f t="shared" si="1162"/>
        <v>0</v>
      </c>
      <c r="BD513" s="238">
        <f t="shared" si="1163"/>
        <v>0</v>
      </c>
      <c r="BE513" s="238">
        <f t="shared" si="1164"/>
        <v>0</v>
      </c>
      <c r="BF513" s="238">
        <f t="shared" si="1165"/>
        <v>0</v>
      </c>
      <c r="BG513" s="238">
        <f t="shared" si="1166"/>
        <v>0</v>
      </c>
      <c r="BH513" s="238">
        <f t="shared" si="1167"/>
        <v>0</v>
      </c>
      <c r="BI513" s="238">
        <f t="shared" si="1168"/>
        <v>0</v>
      </c>
      <c r="BJ513" s="238">
        <f t="shared" si="1169"/>
        <v>0</v>
      </c>
      <c r="BK513" s="238">
        <f t="shared" si="1170"/>
        <v>0</v>
      </c>
      <c r="BL513" s="238">
        <f t="shared" si="1171"/>
        <v>0</v>
      </c>
      <c r="BM513" s="238">
        <f t="shared" si="1172"/>
        <v>0</v>
      </c>
      <c r="BN513" s="238">
        <f t="shared" si="1173"/>
        <v>0</v>
      </c>
      <c r="BO513" s="238">
        <f t="shared" si="1174"/>
        <v>0</v>
      </c>
      <c r="BP513" s="238">
        <f t="shared" si="1175"/>
        <v>0</v>
      </c>
      <c r="BQ513" s="238">
        <f t="shared" si="1176"/>
        <v>0</v>
      </c>
      <c r="BR513" s="238">
        <f t="shared" si="1177"/>
        <v>0</v>
      </c>
      <c r="BS513" s="238">
        <f t="shared" si="1178"/>
        <v>0</v>
      </c>
      <c r="BT513" s="238">
        <f t="shared" si="1179"/>
        <v>0</v>
      </c>
      <c r="BU513" s="238">
        <f t="shared" si="1180"/>
        <v>0</v>
      </c>
      <c r="BV513" s="238">
        <f t="shared" si="1181"/>
        <v>0</v>
      </c>
      <c r="BW513" s="238">
        <f t="shared" si="1182"/>
        <v>0</v>
      </c>
      <c r="BX513" s="238">
        <f t="shared" si="1183"/>
        <v>0</v>
      </c>
      <c r="BY513" s="238">
        <f t="shared" si="1184"/>
        <v>0</v>
      </c>
      <c r="BZ513" s="238">
        <f t="shared" si="1185"/>
        <v>0</v>
      </c>
      <c r="CA513" s="238">
        <f t="shared" si="1186"/>
        <v>0</v>
      </c>
      <c r="CB513" s="238">
        <f t="shared" si="1187"/>
        <v>0</v>
      </c>
      <c r="CC513" s="238">
        <f t="shared" si="1188"/>
        <v>0</v>
      </c>
      <c r="CD513" s="238">
        <f t="shared" si="1189"/>
        <v>0</v>
      </c>
      <c r="CE513" s="238">
        <f t="shared" si="1190"/>
        <v>0</v>
      </c>
      <c r="CF513" s="238">
        <f t="shared" si="1191"/>
        <v>0</v>
      </c>
      <c r="CG513" s="238">
        <f t="shared" si="1192"/>
        <v>0</v>
      </c>
      <c r="CH513" s="238">
        <f t="shared" si="1193"/>
        <v>0</v>
      </c>
      <c r="CI513" s="238">
        <f t="shared" si="1194"/>
        <v>0</v>
      </c>
      <c r="CJ513" s="238">
        <f t="shared" si="1195"/>
        <v>0</v>
      </c>
      <c r="CK513" s="238">
        <f t="shared" si="1196"/>
        <v>0</v>
      </c>
      <c r="CL513" s="238">
        <f t="shared" si="1197"/>
        <v>0</v>
      </c>
      <c r="CM513" s="238">
        <f t="shared" si="1198"/>
        <v>0</v>
      </c>
      <c r="CN513" s="238">
        <f t="shared" si="1199"/>
        <v>0</v>
      </c>
      <c r="CO513" s="238">
        <f t="shared" si="1200"/>
        <v>0</v>
      </c>
      <c r="CP513" s="238">
        <f t="shared" si="1201"/>
        <v>0</v>
      </c>
      <c r="CQ513" s="238">
        <f t="shared" si="1202"/>
        <v>0</v>
      </c>
      <c r="CR513" s="238">
        <f t="shared" si="1203"/>
        <v>0</v>
      </c>
      <c r="CS513" s="238">
        <f t="shared" si="1204"/>
        <v>0</v>
      </c>
      <c r="CT513" s="238">
        <f t="shared" si="1205"/>
        <v>0</v>
      </c>
      <c r="CU513" s="238">
        <f t="shared" si="1206"/>
        <v>0</v>
      </c>
      <c r="CV513" s="238">
        <f t="shared" si="1207"/>
        <v>0</v>
      </c>
      <c r="CW513" s="238">
        <f t="shared" si="1208"/>
        <v>0</v>
      </c>
      <c r="CX513" s="238">
        <f t="shared" si="1209"/>
        <v>0</v>
      </c>
      <c r="CY513" s="238">
        <f t="shared" si="1210"/>
        <v>0</v>
      </c>
      <c r="CZ513" s="238">
        <f t="shared" si="1211"/>
        <v>0</v>
      </c>
      <c r="DA513" s="238">
        <f t="shared" si="1212"/>
        <v>0</v>
      </c>
      <c r="DB513" s="238">
        <f t="shared" si="1213"/>
        <v>0</v>
      </c>
      <c r="DC513" s="238">
        <f t="shared" si="1214"/>
        <v>0</v>
      </c>
      <c r="DD513" s="238">
        <f t="shared" si="1215"/>
        <v>0</v>
      </c>
      <c r="DE513" s="238">
        <f t="shared" si="1216"/>
        <v>0</v>
      </c>
      <c r="DF513" s="238">
        <f t="shared" si="1217"/>
        <v>0</v>
      </c>
      <c r="DG513" s="238">
        <f t="shared" si="1218"/>
        <v>0</v>
      </c>
      <c r="DH513" s="238">
        <f t="shared" si="1219"/>
        <v>0</v>
      </c>
      <c r="DI513" s="238">
        <f t="shared" si="1220"/>
        <v>0</v>
      </c>
      <c r="DJ513" s="238">
        <f t="shared" si="1221"/>
        <v>0</v>
      </c>
      <c r="DK513" s="238">
        <f t="shared" si="1222"/>
        <v>0</v>
      </c>
      <c r="DL513" s="238">
        <f t="shared" si="1223"/>
        <v>0</v>
      </c>
      <c r="DM513" s="238">
        <f t="shared" si="1224"/>
        <v>0</v>
      </c>
      <c r="DN513" s="238">
        <f t="shared" si="1225"/>
        <v>0</v>
      </c>
      <c r="DO513" s="238">
        <f t="shared" si="1226"/>
        <v>0</v>
      </c>
      <c r="DP513" s="238">
        <f t="shared" si="1227"/>
        <v>0</v>
      </c>
      <c r="DQ513" s="238">
        <f t="shared" si="1228"/>
        <v>0</v>
      </c>
      <c r="DR513" s="238">
        <f t="shared" si="1229"/>
        <v>0</v>
      </c>
      <c r="DS513" s="238">
        <f t="shared" si="1230"/>
        <v>0</v>
      </c>
      <c r="DT513" s="238">
        <f t="shared" si="1231"/>
        <v>0</v>
      </c>
      <c r="DU513" s="238">
        <f t="shared" si="1232"/>
        <v>0</v>
      </c>
      <c r="DV513" s="238">
        <f t="shared" si="1233"/>
        <v>0</v>
      </c>
      <c r="DW513" s="238">
        <f t="shared" si="1234"/>
        <v>0</v>
      </c>
      <c r="DX513" s="238">
        <f t="shared" si="1235"/>
        <v>0</v>
      </c>
      <c r="DY513" s="238">
        <f t="shared" si="1236"/>
        <v>0</v>
      </c>
      <c r="DZ513" s="238">
        <f t="shared" si="1237"/>
        <v>0</v>
      </c>
      <c r="EA513" s="238">
        <f t="shared" si="1238"/>
        <v>0</v>
      </c>
      <c r="EB513" s="238">
        <f t="shared" si="1239"/>
        <v>0</v>
      </c>
      <c r="EC513" s="238">
        <f t="shared" si="1240"/>
        <v>0</v>
      </c>
      <c r="ED513" s="238">
        <f t="shared" si="1241"/>
        <v>0</v>
      </c>
      <c r="EE513" s="238">
        <f t="shared" si="1242"/>
        <v>0</v>
      </c>
      <c r="EF513" s="238">
        <f t="shared" si="1243"/>
        <v>0</v>
      </c>
      <c r="EG513" s="238">
        <f t="shared" si="1244"/>
        <v>0</v>
      </c>
      <c r="EH513" s="238">
        <f t="shared" si="1245"/>
        <v>0</v>
      </c>
      <c r="EI513" s="238">
        <f t="shared" si="1246"/>
        <v>0</v>
      </c>
      <c r="EJ513" s="238">
        <f t="shared" si="1247"/>
        <v>0</v>
      </c>
      <c r="EK513" s="238">
        <f t="shared" si="1248"/>
        <v>0</v>
      </c>
      <c r="EL513" s="238">
        <f t="shared" si="1249"/>
        <v>0</v>
      </c>
      <c r="EM513" s="238">
        <f t="shared" si="1250"/>
        <v>0</v>
      </c>
      <c r="EN513" s="238">
        <f t="shared" si="1251"/>
        <v>0</v>
      </c>
      <c r="EO513" s="238">
        <f t="shared" si="1252"/>
        <v>0</v>
      </c>
      <c r="EP513" s="238">
        <f t="shared" si="1253"/>
        <v>0</v>
      </c>
      <c r="EQ513" s="238">
        <f t="shared" si="1254"/>
        <v>0</v>
      </c>
      <c r="ER513" s="238">
        <f t="shared" si="1255"/>
        <v>0</v>
      </c>
      <c r="ES513" s="238">
        <f t="shared" si="1256"/>
        <v>0</v>
      </c>
      <c r="ET513" s="238">
        <f t="shared" si="1257"/>
        <v>0</v>
      </c>
      <c r="EU513" s="238">
        <f t="shared" si="1258"/>
        <v>0</v>
      </c>
      <c r="EV513" s="238">
        <f t="shared" si="1259"/>
        <v>0</v>
      </c>
      <c r="EW513" s="238">
        <f t="shared" si="1260"/>
        <v>0</v>
      </c>
      <c r="EX513" s="238">
        <f t="shared" si="1261"/>
        <v>0</v>
      </c>
      <c r="EY513" s="238">
        <f t="shared" si="1262"/>
        <v>0</v>
      </c>
      <c r="EZ513" s="238">
        <f t="shared" si="1263"/>
        <v>0</v>
      </c>
      <c r="FA513" s="238">
        <f t="shared" si="1264"/>
        <v>0</v>
      </c>
      <c r="FB513" s="238">
        <f t="shared" si="1265"/>
        <v>0</v>
      </c>
      <c r="FC513" s="238">
        <f t="shared" si="1266"/>
        <v>0</v>
      </c>
      <c r="FD513" s="238">
        <f t="shared" si="1267"/>
        <v>0</v>
      </c>
      <c r="FE513" s="238">
        <f t="shared" si="1268"/>
        <v>0</v>
      </c>
      <c r="FF513" s="238">
        <f t="shared" si="1269"/>
        <v>0</v>
      </c>
      <c r="FG513" s="238">
        <f t="shared" si="1270"/>
        <v>0</v>
      </c>
      <c r="FH513" s="238">
        <f t="shared" si="1271"/>
        <v>0</v>
      </c>
      <c r="FI513" s="238">
        <f t="shared" si="1272"/>
        <v>0</v>
      </c>
      <c r="FJ513" s="238">
        <f t="shared" si="1273"/>
        <v>0</v>
      </c>
      <c r="FK513" s="238">
        <f t="shared" si="1274"/>
        <v>0</v>
      </c>
      <c r="FL513" s="238">
        <f t="shared" si="1275"/>
        <v>0</v>
      </c>
      <c r="FM513" s="238">
        <f t="shared" si="1276"/>
        <v>0</v>
      </c>
      <c r="FN513" s="238">
        <f t="shared" si="1277"/>
        <v>0</v>
      </c>
      <c r="FO513" s="238">
        <f t="shared" si="1278"/>
        <v>0</v>
      </c>
      <c r="FP513" s="238">
        <f t="shared" si="1279"/>
        <v>0</v>
      </c>
      <c r="FQ513" s="238">
        <f t="shared" si="1280"/>
        <v>0</v>
      </c>
      <c r="FR513" s="238">
        <f t="shared" si="1281"/>
        <v>0</v>
      </c>
      <c r="FS513" s="238">
        <f t="shared" si="1282"/>
        <v>0</v>
      </c>
      <c r="FT513" s="238">
        <f t="shared" si="1283"/>
        <v>0</v>
      </c>
      <c r="FU513" s="238">
        <f t="shared" si="1284"/>
        <v>0</v>
      </c>
      <c r="FV513" s="238">
        <f t="shared" si="1285"/>
        <v>0</v>
      </c>
      <c r="FW513" s="238">
        <f t="shared" si="1286"/>
        <v>0</v>
      </c>
      <c r="FX513" s="238">
        <f t="shared" si="1287"/>
        <v>0</v>
      </c>
      <c r="FY513" s="238">
        <f t="shared" si="1288"/>
        <v>0</v>
      </c>
      <c r="FZ513" s="238">
        <f t="shared" si="1289"/>
        <v>0</v>
      </c>
      <c r="GA513" s="238">
        <f t="shared" si="1290"/>
        <v>0</v>
      </c>
      <c r="GB513" s="238">
        <f t="shared" si="1291"/>
        <v>0</v>
      </c>
      <c r="GC513" s="238">
        <f t="shared" si="1292"/>
        <v>0</v>
      </c>
      <c r="GD513" s="238">
        <f t="shared" si="1293"/>
        <v>0</v>
      </c>
      <c r="GE513" s="238">
        <f t="shared" si="1294"/>
        <v>0</v>
      </c>
      <c r="GF513" s="238">
        <f t="shared" si="1295"/>
        <v>0</v>
      </c>
      <c r="GG513" s="238">
        <f t="shared" si="1296"/>
        <v>0</v>
      </c>
      <c r="GH513" s="238">
        <f t="shared" si="1297"/>
        <v>0</v>
      </c>
      <c r="GI513" s="238">
        <f t="shared" si="1298"/>
        <v>0</v>
      </c>
      <c r="GJ513" s="238">
        <f t="shared" si="1299"/>
        <v>0</v>
      </c>
      <c r="GK513" s="238">
        <f t="shared" si="1300"/>
        <v>0</v>
      </c>
      <c r="GL513" s="238">
        <f t="shared" si="1301"/>
        <v>0</v>
      </c>
      <c r="GM513" s="238">
        <f t="shared" si="1302"/>
        <v>0</v>
      </c>
      <c r="GN513" s="238">
        <f t="shared" si="1303"/>
        <v>0</v>
      </c>
      <c r="GO513" s="238">
        <f t="shared" si="1304"/>
        <v>0</v>
      </c>
      <c r="GP513" s="238">
        <f t="shared" si="1305"/>
        <v>0</v>
      </c>
      <c r="GQ513" s="238">
        <f t="shared" si="1306"/>
        <v>0</v>
      </c>
      <c r="GR513" s="238">
        <f t="shared" si="1307"/>
        <v>0</v>
      </c>
      <c r="GS513" s="238">
        <f t="shared" si="1308"/>
        <v>0</v>
      </c>
      <c r="GT513" s="238">
        <f t="shared" si="1309"/>
        <v>0</v>
      </c>
      <c r="GU513" s="238">
        <f t="shared" si="1310"/>
        <v>0</v>
      </c>
      <c r="GV513" s="238">
        <f t="shared" si="1311"/>
        <v>0</v>
      </c>
      <c r="GW513" s="238">
        <f t="shared" si="1312"/>
        <v>0</v>
      </c>
      <c r="GX513" s="238">
        <f t="shared" si="1313"/>
        <v>0</v>
      </c>
      <c r="GY513" s="238">
        <f t="shared" si="1314"/>
        <v>0</v>
      </c>
      <c r="GZ513" s="238">
        <f t="shared" si="1315"/>
        <v>0</v>
      </c>
      <c r="HA513" s="238">
        <f t="shared" si="1316"/>
        <v>0</v>
      </c>
      <c r="HB513" s="238">
        <f t="shared" si="1317"/>
        <v>0</v>
      </c>
      <c r="HC513" s="238">
        <f t="shared" si="1318"/>
        <v>0</v>
      </c>
      <c r="HD513" s="238">
        <f t="shared" si="1319"/>
        <v>0</v>
      </c>
      <c r="HE513" s="238">
        <f t="shared" si="1320"/>
        <v>0</v>
      </c>
      <c r="HF513" s="238">
        <f t="shared" si="1321"/>
        <v>0</v>
      </c>
      <c r="HG513" s="238">
        <f t="shared" si="1322"/>
        <v>0</v>
      </c>
      <c r="HH513" s="238">
        <f t="shared" si="1323"/>
        <v>0</v>
      </c>
      <c r="HI513" s="238">
        <f t="shared" si="1324"/>
        <v>0</v>
      </c>
      <c r="HJ513" s="238">
        <f t="shared" si="1325"/>
        <v>0</v>
      </c>
      <c r="HK513" s="238">
        <f t="shared" si="1326"/>
        <v>0</v>
      </c>
      <c r="HL513" s="238">
        <f t="shared" si="1327"/>
        <v>0</v>
      </c>
      <c r="HM513" s="238">
        <f t="shared" si="1328"/>
        <v>0</v>
      </c>
      <c r="HN513" s="238">
        <f t="shared" si="1329"/>
        <v>0</v>
      </c>
      <c r="HO513" s="238">
        <f t="shared" si="1330"/>
        <v>0</v>
      </c>
      <c r="HP513" s="238">
        <f t="shared" si="1331"/>
        <v>0</v>
      </c>
      <c r="HQ513" s="238">
        <f t="shared" si="1332"/>
        <v>0</v>
      </c>
      <c r="HR513" s="238">
        <f t="shared" si="1333"/>
        <v>0</v>
      </c>
      <c r="HS513" s="238">
        <f t="shared" si="1334"/>
        <v>0</v>
      </c>
      <c r="HT513" s="238">
        <f t="shared" si="1335"/>
        <v>0</v>
      </c>
      <c r="HU513" s="238">
        <f t="shared" si="1336"/>
        <v>0</v>
      </c>
      <c r="HV513" s="238">
        <f t="shared" si="1337"/>
        <v>0</v>
      </c>
      <c r="HW513" s="238">
        <f t="shared" si="1338"/>
        <v>0</v>
      </c>
      <c r="HX513" s="238">
        <f t="shared" si="1339"/>
        <v>0</v>
      </c>
      <c r="HY513" s="238">
        <f t="shared" si="1340"/>
        <v>0</v>
      </c>
      <c r="HZ513" s="238">
        <f t="shared" si="1341"/>
        <v>0</v>
      </c>
      <c r="IA513" s="238">
        <f t="shared" si="1342"/>
        <v>0</v>
      </c>
      <c r="IB513" s="238">
        <f t="shared" si="1343"/>
        <v>0</v>
      </c>
      <c r="IC513" s="238">
        <f t="shared" si="1344"/>
        <v>0</v>
      </c>
      <c r="ID513" s="238">
        <f t="shared" si="1345"/>
        <v>0</v>
      </c>
      <c r="IE513" s="238">
        <f t="shared" si="1346"/>
        <v>0</v>
      </c>
      <c r="IF513" s="238">
        <f t="shared" si="1347"/>
        <v>0</v>
      </c>
      <c r="IG513" s="238">
        <f t="shared" si="1348"/>
        <v>0</v>
      </c>
      <c r="IH513" s="238">
        <f t="shared" si="1349"/>
        <v>0</v>
      </c>
      <c r="II513" s="238">
        <f t="shared" si="1350"/>
        <v>0</v>
      </c>
      <c r="IJ513" s="238">
        <f t="shared" si="1351"/>
        <v>0</v>
      </c>
      <c r="IK513" s="238">
        <f t="shared" si="1352"/>
        <v>0</v>
      </c>
      <c r="IL513" s="238">
        <f t="shared" si="1353"/>
        <v>0</v>
      </c>
      <c r="IM513" s="238">
        <f t="shared" si="1354"/>
        <v>0</v>
      </c>
      <c r="IN513" s="238">
        <f t="shared" si="1355"/>
        <v>0</v>
      </c>
      <c r="IO513" s="238">
        <f t="shared" si="1356"/>
        <v>0</v>
      </c>
      <c r="IP513" s="238">
        <f t="shared" si="1357"/>
        <v>0</v>
      </c>
      <c r="IQ513" s="238">
        <f t="shared" si="1358"/>
        <v>0</v>
      </c>
      <c r="IR513" s="238">
        <f t="shared" si="1359"/>
        <v>0</v>
      </c>
      <c r="IS513" s="238">
        <f t="shared" si="1360"/>
        <v>0</v>
      </c>
      <c r="IT513" s="238">
        <f t="shared" si="1361"/>
        <v>0</v>
      </c>
      <c r="IU513" s="238">
        <f t="shared" si="1362"/>
        <v>0</v>
      </c>
      <c r="IV513" s="238">
        <f t="shared" si="1363"/>
        <v>0</v>
      </c>
      <c r="IW513" s="238">
        <f t="shared" si="1364"/>
        <v>0</v>
      </c>
      <c r="IX513" s="238">
        <f t="shared" si="1365"/>
        <v>0</v>
      </c>
      <c r="IY513" s="238">
        <f t="shared" si="1366"/>
        <v>0</v>
      </c>
      <c r="IZ513" s="238">
        <f t="shared" si="1367"/>
        <v>0</v>
      </c>
      <c r="JA513" s="238">
        <f t="shared" si="1368"/>
        <v>0</v>
      </c>
      <c r="JB513" s="238">
        <f t="shared" si="1369"/>
        <v>0</v>
      </c>
    </row>
    <row r="514" spans="2:262">
      <c r="B514" s="248">
        <v>153</v>
      </c>
      <c r="C514" s="247">
        <f t="shared" si="1370"/>
        <v>2.9882812500000022E-3</v>
      </c>
      <c r="D514" s="244">
        <f t="shared" ca="1" si="1113"/>
        <v>79.804589736721681</v>
      </c>
      <c r="E514" s="243">
        <f ca="1">FC361</f>
        <v>-0.19541026327832139</v>
      </c>
      <c r="F514" s="242">
        <v>153</v>
      </c>
      <c r="G514" s="238">
        <f t="shared" si="1114"/>
        <v>0</v>
      </c>
      <c r="H514" s="238">
        <f t="shared" si="1115"/>
        <v>0</v>
      </c>
      <c r="I514" s="238">
        <f t="shared" si="1116"/>
        <v>0</v>
      </c>
      <c r="J514" s="238">
        <f t="shared" si="1117"/>
        <v>0</v>
      </c>
      <c r="K514" s="238">
        <f t="shared" si="1118"/>
        <v>0</v>
      </c>
      <c r="L514" s="238">
        <f t="shared" si="1119"/>
        <v>0</v>
      </c>
      <c r="M514" s="238">
        <f t="shared" si="1120"/>
        <v>0</v>
      </c>
      <c r="N514" s="238">
        <f t="shared" si="1121"/>
        <v>0</v>
      </c>
      <c r="O514" s="238">
        <f t="shared" si="1122"/>
        <v>0</v>
      </c>
      <c r="P514" s="238">
        <f t="shared" si="1123"/>
        <v>0</v>
      </c>
      <c r="Q514" s="238">
        <f t="shared" si="1124"/>
        <v>0</v>
      </c>
      <c r="R514" s="238">
        <f t="shared" si="1125"/>
        <v>0</v>
      </c>
      <c r="S514" s="238">
        <f t="shared" si="1126"/>
        <v>0</v>
      </c>
      <c r="T514" s="238">
        <f t="shared" si="1127"/>
        <v>0</v>
      </c>
      <c r="U514" s="239">
        <f t="shared" si="1128"/>
        <v>0</v>
      </c>
      <c r="V514" s="238">
        <f t="shared" si="1129"/>
        <v>0</v>
      </c>
      <c r="W514" s="238">
        <f t="shared" si="1130"/>
        <v>0</v>
      </c>
      <c r="X514" s="238">
        <f t="shared" si="1131"/>
        <v>0</v>
      </c>
      <c r="Y514" s="238">
        <f t="shared" si="1132"/>
        <v>0</v>
      </c>
      <c r="Z514" s="238">
        <f t="shared" si="1133"/>
        <v>0</v>
      </c>
      <c r="AA514" s="238">
        <f t="shared" si="1134"/>
        <v>0</v>
      </c>
      <c r="AB514" s="238">
        <f t="shared" si="1135"/>
        <v>0</v>
      </c>
      <c r="AC514" s="238">
        <f t="shared" si="1136"/>
        <v>0</v>
      </c>
      <c r="AD514" s="238">
        <f t="shared" si="1137"/>
        <v>0</v>
      </c>
      <c r="AE514" s="238">
        <f t="shared" si="1138"/>
        <v>0</v>
      </c>
      <c r="AF514" s="238">
        <f t="shared" si="1139"/>
        <v>0</v>
      </c>
      <c r="AG514" s="238">
        <f t="shared" si="1140"/>
        <v>0</v>
      </c>
      <c r="AH514" s="238">
        <f t="shared" si="1141"/>
        <v>0</v>
      </c>
      <c r="AI514" s="238">
        <f t="shared" si="1142"/>
        <v>0</v>
      </c>
      <c r="AJ514" s="238">
        <f t="shared" si="1143"/>
        <v>0</v>
      </c>
      <c r="AK514" s="238">
        <f t="shared" si="1144"/>
        <v>0</v>
      </c>
      <c r="AL514" s="238">
        <f t="shared" si="1145"/>
        <v>0</v>
      </c>
      <c r="AM514" s="238">
        <f t="shared" si="1146"/>
        <v>0</v>
      </c>
      <c r="AN514" s="238">
        <f t="shared" si="1147"/>
        <v>0</v>
      </c>
      <c r="AO514" s="238">
        <f t="shared" si="1148"/>
        <v>0</v>
      </c>
      <c r="AP514" s="238">
        <f t="shared" si="1149"/>
        <v>0</v>
      </c>
      <c r="AQ514" s="238">
        <f t="shared" si="1150"/>
        <v>0</v>
      </c>
      <c r="AR514" s="238">
        <f t="shared" si="1151"/>
        <v>0</v>
      </c>
      <c r="AS514" s="238">
        <f t="shared" si="1152"/>
        <v>0</v>
      </c>
      <c r="AT514" s="238">
        <f t="shared" si="1153"/>
        <v>0</v>
      </c>
      <c r="AU514" s="238">
        <f t="shared" si="1154"/>
        <v>0</v>
      </c>
      <c r="AV514" s="238">
        <f t="shared" si="1155"/>
        <v>0</v>
      </c>
      <c r="AW514" s="238">
        <f t="shared" si="1156"/>
        <v>0</v>
      </c>
      <c r="AX514" s="238">
        <f t="shared" si="1157"/>
        <v>0</v>
      </c>
      <c r="AY514" s="238">
        <f t="shared" si="1158"/>
        <v>0</v>
      </c>
      <c r="AZ514" s="238">
        <f t="shared" si="1159"/>
        <v>0</v>
      </c>
      <c r="BA514" s="238">
        <f t="shared" si="1160"/>
        <v>0</v>
      </c>
      <c r="BB514" s="238">
        <f t="shared" si="1161"/>
        <v>0</v>
      </c>
      <c r="BC514" s="238">
        <f t="shared" si="1162"/>
        <v>0</v>
      </c>
      <c r="BD514" s="238">
        <f t="shared" si="1163"/>
        <v>0</v>
      </c>
      <c r="BE514" s="238">
        <f t="shared" si="1164"/>
        <v>0</v>
      </c>
      <c r="BF514" s="238">
        <f t="shared" si="1165"/>
        <v>0</v>
      </c>
      <c r="BG514" s="238">
        <f t="shared" si="1166"/>
        <v>0</v>
      </c>
      <c r="BH514" s="238">
        <f t="shared" si="1167"/>
        <v>0</v>
      </c>
      <c r="BI514" s="238">
        <f t="shared" si="1168"/>
        <v>0</v>
      </c>
      <c r="BJ514" s="238">
        <f t="shared" si="1169"/>
        <v>0</v>
      </c>
      <c r="BK514" s="238">
        <f t="shared" si="1170"/>
        <v>0</v>
      </c>
      <c r="BL514" s="238">
        <f t="shared" si="1171"/>
        <v>0</v>
      </c>
      <c r="BM514" s="238">
        <f t="shared" si="1172"/>
        <v>0</v>
      </c>
      <c r="BN514" s="238">
        <f t="shared" si="1173"/>
        <v>0</v>
      </c>
      <c r="BO514" s="238">
        <f t="shared" si="1174"/>
        <v>0</v>
      </c>
      <c r="BP514" s="238">
        <f t="shared" si="1175"/>
        <v>0</v>
      </c>
      <c r="BQ514" s="238">
        <f t="shared" si="1176"/>
        <v>0</v>
      </c>
      <c r="BR514" s="238">
        <f t="shared" si="1177"/>
        <v>0</v>
      </c>
      <c r="BS514" s="238">
        <f t="shared" si="1178"/>
        <v>0</v>
      </c>
      <c r="BT514" s="238">
        <f t="shared" si="1179"/>
        <v>0</v>
      </c>
      <c r="BU514" s="238">
        <f t="shared" si="1180"/>
        <v>0</v>
      </c>
      <c r="BV514" s="238">
        <f t="shared" si="1181"/>
        <v>0</v>
      </c>
      <c r="BW514" s="238">
        <f t="shared" si="1182"/>
        <v>0</v>
      </c>
      <c r="BX514" s="238">
        <f t="shared" si="1183"/>
        <v>0</v>
      </c>
      <c r="BY514" s="238">
        <f t="shared" si="1184"/>
        <v>0</v>
      </c>
      <c r="BZ514" s="238">
        <f t="shared" si="1185"/>
        <v>0</v>
      </c>
      <c r="CA514" s="238">
        <f t="shared" si="1186"/>
        <v>0</v>
      </c>
      <c r="CB514" s="238">
        <f t="shared" si="1187"/>
        <v>0</v>
      </c>
      <c r="CC514" s="238">
        <f t="shared" si="1188"/>
        <v>0</v>
      </c>
      <c r="CD514" s="238">
        <f t="shared" si="1189"/>
        <v>0</v>
      </c>
      <c r="CE514" s="238">
        <f t="shared" si="1190"/>
        <v>0</v>
      </c>
      <c r="CF514" s="238">
        <f t="shared" si="1191"/>
        <v>0</v>
      </c>
      <c r="CG514" s="238">
        <f t="shared" si="1192"/>
        <v>0</v>
      </c>
      <c r="CH514" s="238">
        <f t="shared" si="1193"/>
        <v>0</v>
      </c>
      <c r="CI514" s="238">
        <f t="shared" si="1194"/>
        <v>0</v>
      </c>
      <c r="CJ514" s="238">
        <f t="shared" si="1195"/>
        <v>0</v>
      </c>
      <c r="CK514" s="238">
        <f t="shared" si="1196"/>
        <v>0</v>
      </c>
      <c r="CL514" s="238">
        <f t="shared" si="1197"/>
        <v>0</v>
      </c>
      <c r="CM514" s="238">
        <f t="shared" si="1198"/>
        <v>0</v>
      </c>
      <c r="CN514" s="238">
        <f t="shared" si="1199"/>
        <v>0</v>
      </c>
      <c r="CO514" s="238">
        <f t="shared" si="1200"/>
        <v>0</v>
      </c>
      <c r="CP514" s="238">
        <f t="shared" si="1201"/>
        <v>0</v>
      </c>
      <c r="CQ514" s="238">
        <f t="shared" si="1202"/>
        <v>0</v>
      </c>
      <c r="CR514" s="238">
        <f t="shared" si="1203"/>
        <v>0</v>
      </c>
      <c r="CS514" s="238">
        <f t="shared" si="1204"/>
        <v>0</v>
      </c>
      <c r="CT514" s="238">
        <f t="shared" si="1205"/>
        <v>0</v>
      </c>
      <c r="CU514" s="238">
        <f t="shared" si="1206"/>
        <v>0</v>
      </c>
      <c r="CV514" s="238">
        <f t="shared" si="1207"/>
        <v>0</v>
      </c>
      <c r="CW514" s="238">
        <f t="shared" si="1208"/>
        <v>0</v>
      </c>
      <c r="CX514" s="238">
        <f t="shared" si="1209"/>
        <v>0</v>
      </c>
      <c r="CY514" s="238">
        <f t="shared" si="1210"/>
        <v>0</v>
      </c>
      <c r="CZ514" s="238">
        <f t="shared" si="1211"/>
        <v>0</v>
      </c>
      <c r="DA514" s="238">
        <f t="shared" si="1212"/>
        <v>0</v>
      </c>
      <c r="DB514" s="238">
        <f t="shared" si="1213"/>
        <v>0</v>
      </c>
      <c r="DC514" s="238">
        <f t="shared" si="1214"/>
        <v>0</v>
      </c>
      <c r="DD514" s="238">
        <f t="shared" si="1215"/>
        <v>0</v>
      </c>
      <c r="DE514" s="238">
        <f t="shared" si="1216"/>
        <v>0</v>
      </c>
      <c r="DF514" s="238">
        <f t="shared" si="1217"/>
        <v>0</v>
      </c>
      <c r="DG514" s="238">
        <f t="shared" si="1218"/>
        <v>0</v>
      </c>
      <c r="DH514" s="238">
        <f t="shared" si="1219"/>
        <v>0</v>
      </c>
      <c r="DI514" s="238">
        <f t="shared" si="1220"/>
        <v>0</v>
      </c>
      <c r="DJ514" s="238">
        <f t="shared" si="1221"/>
        <v>0</v>
      </c>
      <c r="DK514" s="238">
        <f t="shared" si="1222"/>
        <v>0</v>
      </c>
      <c r="DL514" s="238">
        <f t="shared" si="1223"/>
        <v>0</v>
      </c>
      <c r="DM514" s="238">
        <f t="shared" si="1224"/>
        <v>0</v>
      </c>
      <c r="DN514" s="238">
        <f t="shared" si="1225"/>
        <v>0</v>
      </c>
      <c r="DO514" s="238">
        <f t="shared" si="1226"/>
        <v>0</v>
      </c>
      <c r="DP514" s="238">
        <f t="shared" si="1227"/>
        <v>0</v>
      </c>
      <c r="DQ514" s="238">
        <f t="shared" si="1228"/>
        <v>0</v>
      </c>
      <c r="DR514" s="238">
        <f t="shared" si="1229"/>
        <v>0</v>
      </c>
      <c r="DS514" s="238">
        <f t="shared" si="1230"/>
        <v>0</v>
      </c>
      <c r="DT514" s="238">
        <f t="shared" si="1231"/>
        <v>0</v>
      </c>
      <c r="DU514" s="238">
        <f t="shared" si="1232"/>
        <v>0</v>
      </c>
      <c r="DV514" s="238">
        <f t="shared" si="1233"/>
        <v>0</v>
      </c>
      <c r="DW514" s="238">
        <f t="shared" si="1234"/>
        <v>0</v>
      </c>
      <c r="DX514" s="238">
        <f t="shared" si="1235"/>
        <v>0</v>
      </c>
      <c r="DY514" s="238">
        <f t="shared" si="1236"/>
        <v>0</v>
      </c>
      <c r="DZ514" s="238">
        <f t="shared" si="1237"/>
        <v>0</v>
      </c>
      <c r="EA514" s="238">
        <f t="shared" si="1238"/>
        <v>0</v>
      </c>
      <c r="EB514" s="238">
        <f t="shared" si="1239"/>
        <v>0</v>
      </c>
      <c r="EC514" s="238">
        <f t="shared" si="1240"/>
        <v>0</v>
      </c>
      <c r="ED514" s="238">
        <f t="shared" si="1241"/>
        <v>0</v>
      </c>
      <c r="EE514" s="238">
        <f t="shared" si="1242"/>
        <v>0</v>
      </c>
      <c r="EF514" s="238">
        <f t="shared" si="1243"/>
        <v>0</v>
      </c>
      <c r="EG514" s="238">
        <f t="shared" si="1244"/>
        <v>0</v>
      </c>
      <c r="EH514" s="238">
        <f t="shared" si="1245"/>
        <v>0</v>
      </c>
      <c r="EI514" s="238">
        <f t="shared" si="1246"/>
        <v>0</v>
      </c>
      <c r="EJ514" s="238">
        <f t="shared" si="1247"/>
        <v>0</v>
      </c>
      <c r="EK514" s="238">
        <f t="shared" si="1248"/>
        <v>0</v>
      </c>
      <c r="EL514" s="238">
        <f t="shared" si="1249"/>
        <v>0</v>
      </c>
      <c r="EM514" s="238">
        <f t="shared" si="1250"/>
        <v>0</v>
      </c>
      <c r="EN514" s="238">
        <f t="shared" si="1251"/>
        <v>0</v>
      </c>
      <c r="EO514" s="238">
        <f t="shared" si="1252"/>
        <v>0</v>
      </c>
      <c r="EP514" s="238">
        <f t="shared" si="1253"/>
        <v>0</v>
      </c>
      <c r="EQ514" s="238">
        <f t="shared" si="1254"/>
        <v>0</v>
      </c>
      <c r="ER514" s="238">
        <f t="shared" si="1255"/>
        <v>0</v>
      </c>
      <c r="ES514" s="238">
        <f t="shared" si="1256"/>
        <v>0</v>
      </c>
      <c r="ET514" s="238">
        <f t="shared" si="1257"/>
        <v>0</v>
      </c>
      <c r="EU514" s="238">
        <f t="shared" si="1258"/>
        <v>0</v>
      </c>
      <c r="EV514" s="238">
        <f t="shared" si="1259"/>
        <v>0</v>
      </c>
      <c r="EW514" s="238">
        <f t="shared" si="1260"/>
        <v>0</v>
      </c>
      <c r="EX514" s="238">
        <f t="shared" si="1261"/>
        <v>0</v>
      </c>
      <c r="EY514" s="238">
        <f t="shared" si="1262"/>
        <v>0</v>
      </c>
      <c r="EZ514" s="238">
        <f t="shared" si="1263"/>
        <v>0</v>
      </c>
      <c r="FA514" s="238">
        <f t="shared" si="1264"/>
        <v>0</v>
      </c>
      <c r="FB514" s="238">
        <f t="shared" si="1265"/>
        <v>0</v>
      </c>
      <c r="FC514" s="238">
        <f t="shared" si="1266"/>
        <v>0</v>
      </c>
      <c r="FD514" s="238">
        <f t="shared" si="1267"/>
        <v>0</v>
      </c>
      <c r="FE514" s="238">
        <f t="shared" si="1268"/>
        <v>0</v>
      </c>
      <c r="FF514" s="238">
        <f t="shared" si="1269"/>
        <v>0</v>
      </c>
      <c r="FG514" s="238">
        <f t="shared" si="1270"/>
        <v>0</v>
      </c>
      <c r="FH514" s="238">
        <f t="shared" si="1271"/>
        <v>0</v>
      </c>
      <c r="FI514" s="238">
        <f t="shared" si="1272"/>
        <v>0</v>
      </c>
      <c r="FJ514" s="238">
        <f t="shared" si="1273"/>
        <v>0</v>
      </c>
      <c r="FK514" s="238">
        <f t="shared" si="1274"/>
        <v>0</v>
      </c>
      <c r="FL514" s="238">
        <f t="shared" si="1275"/>
        <v>0</v>
      </c>
      <c r="FM514" s="238">
        <f t="shared" si="1276"/>
        <v>0</v>
      </c>
      <c r="FN514" s="238">
        <f t="shared" si="1277"/>
        <v>0</v>
      </c>
      <c r="FO514" s="238">
        <f t="shared" si="1278"/>
        <v>0</v>
      </c>
      <c r="FP514" s="238">
        <f t="shared" si="1279"/>
        <v>0</v>
      </c>
      <c r="FQ514" s="238">
        <f t="shared" si="1280"/>
        <v>0</v>
      </c>
      <c r="FR514" s="238">
        <f t="shared" si="1281"/>
        <v>0</v>
      </c>
      <c r="FS514" s="238">
        <f t="shared" si="1282"/>
        <v>0</v>
      </c>
      <c r="FT514" s="238">
        <f t="shared" si="1283"/>
        <v>0</v>
      </c>
      <c r="FU514" s="238">
        <f t="shared" si="1284"/>
        <v>0</v>
      </c>
      <c r="FV514" s="238">
        <f t="shared" si="1285"/>
        <v>0</v>
      </c>
      <c r="FW514" s="238">
        <f t="shared" si="1286"/>
        <v>0</v>
      </c>
      <c r="FX514" s="238">
        <f t="shared" si="1287"/>
        <v>0</v>
      </c>
      <c r="FY514" s="238">
        <f t="shared" si="1288"/>
        <v>0</v>
      </c>
      <c r="FZ514" s="238">
        <f t="shared" si="1289"/>
        <v>0</v>
      </c>
      <c r="GA514" s="238">
        <f t="shared" si="1290"/>
        <v>0</v>
      </c>
      <c r="GB514" s="238">
        <f t="shared" si="1291"/>
        <v>0</v>
      </c>
      <c r="GC514" s="238">
        <f t="shared" si="1292"/>
        <v>0</v>
      </c>
      <c r="GD514" s="238">
        <f t="shared" si="1293"/>
        <v>0</v>
      </c>
      <c r="GE514" s="238">
        <f t="shared" si="1294"/>
        <v>0</v>
      </c>
      <c r="GF514" s="238">
        <f t="shared" si="1295"/>
        <v>0</v>
      </c>
      <c r="GG514" s="238">
        <f t="shared" si="1296"/>
        <v>0</v>
      </c>
      <c r="GH514" s="238">
        <f t="shared" si="1297"/>
        <v>0</v>
      </c>
      <c r="GI514" s="238">
        <f t="shared" si="1298"/>
        <v>0</v>
      </c>
      <c r="GJ514" s="238">
        <f t="shared" si="1299"/>
        <v>0</v>
      </c>
      <c r="GK514" s="238">
        <f t="shared" si="1300"/>
        <v>0</v>
      </c>
      <c r="GL514" s="238">
        <f t="shared" si="1301"/>
        <v>0</v>
      </c>
      <c r="GM514" s="238">
        <f t="shared" si="1302"/>
        <v>0</v>
      </c>
      <c r="GN514" s="238">
        <f t="shared" si="1303"/>
        <v>0</v>
      </c>
      <c r="GO514" s="238">
        <f t="shared" si="1304"/>
        <v>0</v>
      </c>
      <c r="GP514" s="238">
        <f t="shared" si="1305"/>
        <v>0</v>
      </c>
      <c r="GQ514" s="238">
        <f t="shared" si="1306"/>
        <v>0</v>
      </c>
      <c r="GR514" s="238">
        <f t="shared" si="1307"/>
        <v>0</v>
      </c>
      <c r="GS514" s="238">
        <f t="shared" si="1308"/>
        <v>0</v>
      </c>
      <c r="GT514" s="238">
        <f t="shared" si="1309"/>
        <v>0</v>
      </c>
      <c r="GU514" s="238">
        <f t="shared" si="1310"/>
        <v>0</v>
      </c>
      <c r="GV514" s="238">
        <f t="shared" si="1311"/>
        <v>0</v>
      </c>
      <c r="GW514" s="238">
        <f t="shared" si="1312"/>
        <v>0</v>
      </c>
      <c r="GX514" s="238">
        <f t="shared" si="1313"/>
        <v>0</v>
      </c>
      <c r="GY514" s="238">
        <f t="shared" si="1314"/>
        <v>0</v>
      </c>
      <c r="GZ514" s="238">
        <f t="shared" si="1315"/>
        <v>0</v>
      </c>
      <c r="HA514" s="238">
        <f t="shared" si="1316"/>
        <v>0</v>
      </c>
      <c r="HB514" s="238">
        <f t="shared" si="1317"/>
        <v>0</v>
      </c>
      <c r="HC514" s="238">
        <f t="shared" si="1318"/>
        <v>0</v>
      </c>
      <c r="HD514" s="238">
        <f t="shared" si="1319"/>
        <v>0</v>
      </c>
      <c r="HE514" s="238">
        <f t="shared" si="1320"/>
        <v>0</v>
      </c>
      <c r="HF514" s="238">
        <f t="shared" si="1321"/>
        <v>0</v>
      </c>
      <c r="HG514" s="238">
        <f t="shared" si="1322"/>
        <v>0</v>
      </c>
      <c r="HH514" s="238">
        <f t="shared" si="1323"/>
        <v>0</v>
      </c>
      <c r="HI514" s="238">
        <f t="shared" si="1324"/>
        <v>0</v>
      </c>
      <c r="HJ514" s="238">
        <f t="shared" si="1325"/>
        <v>0</v>
      </c>
      <c r="HK514" s="238">
        <f t="shared" si="1326"/>
        <v>0</v>
      </c>
      <c r="HL514" s="238">
        <f t="shared" si="1327"/>
        <v>0</v>
      </c>
      <c r="HM514" s="238">
        <f t="shared" si="1328"/>
        <v>0</v>
      </c>
      <c r="HN514" s="238">
        <f t="shared" si="1329"/>
        <v>0</v>
      </c>
      <c r="HO514" s="238">
        <f t="shared" si="1330"/>
        <v>0</v>
      </c>
      <c r="HP514" s="238">
        <f t="shared" si="1331"/>
        <v>0</v>
      </c>
      <c r="HQ514" s="238">
        <f t="shared" si="1332"/>
        <v>0</v>
      </c>
      <c r="HR514" s="238">
        <f t="shared" si="1333"/>
        <v>0</v>
      </c>
      <c r="HS514" s="238">
        <f t="shared" si="1334"/>
        <v>0</v>
      </c>
      <c r="HT514" s="238">
        <f t="shared" si="1335"/>
        <v>0</v>
      </c>
      <c r="HU514" s="238">
        <f t="shared" si="1336"/>
        <v>0</v>
      </c>
      <c r="HV514" s="238">
        <f t="shared" si="1337"/>
        <v>0</v>
      </c>
      <c r="HW514" s="238">
        <f t="shared" si="1338"/>
        <v>0</v>
      </c>
      <c r="HX514" s="238">
        <f t="shared" si="1339"/>
        <v>0</v>
      </c>
      <c r="HY514" s="238">
        <f t="shared" si="1340"/>
        <v>0</v>
      </c>
      <c r="HZ514" s="238">
        <f t="shared" si="1341"/>
        <v>0</v>
      </c>
      <c r="IA514" s="238">
        <f t="shared" si="1342"/>
        <v>0</v>
      </c>
      <c r="IB514" s="238">
        <f t="shared" si="1343"/>
        <v>0</v>
      </c>
      <c r="IC514" s="238">
        <f t="shared" si="1344"/>
        <v>0</v>
      </c>
      <c r="ID514" s="238">
        <f t="shared" si="1345"/>
        <v>0</v>
      </c>
      <c r="IE514" s="238">
        <f t="shared" si="1346"/>
        <v>0</v>
      </c>
      <c r="IF514" s="238">
        <f t="shared" si="1347"/>
        <v>0</v>
      </c>
      <c r="IG514" s="238">
        <f t="shared" si="1348"/>
        <v>0</v>
      </c>
      <c r="IH514" s="238">
        <f t="shared" si="1349"/>
        <v>0</v>
      </c>
      <c r="II514" s="238">
        <f t="shared" si="1350"/>
        <v>0</v>
      </c>
      <c r="IJ514" s="238">
        <f t="shared" si="1351"/>
        <v>0</v>
      </c>
      <c r="IK514" s="238">
        <f t="shared" si="1352"/>
        <v>0</v>
      </c>
      <c r="IL514" s="238">
        <f t="shared" si="1353"/>
        <v>0</v>
      </c>
      <c r="IM514" s="238">
        <f t="shared" si="1354"/>
        <v>0</v>
      </c>
      <c r="IN514" s="238">
        <f t="shared" si="1355"/>
        <v>0</v>
      </c>
      <c r="IO514" s="238">
        <f t="shared" si="1356"/>
        <v>0</v>
      </c>
      <c r="IP514" s="238">
        <f t="shared" si="1357"/>
        <v>0</v>
      </c>
      <c r="IQ514" s="238">
        <f t="shared" si="1358"/>
        <v>0</v>
      </c>
      <c r="IR514" s="238">
        <f t="shared" si="1359"/>
        <v>0</v>
      </c>
      <c r="IS514" s="238">
        <f t="shared" si="1360"/>
        <v>0</v>
      </c>
      <c r="IT514" s="238">
        <f t="shared" si="1361"/>
        <v>0</v>
      </c>
      <c r="IU514" s="238">
        <f t="shared" si="1362"/>
        <v>0</v>
      </c>
      <c r="IV514" s="238">
        <f t="shared" si="1363"/>
        <v>0</v>
      </c>
      <c r="IW514" s="238">
        <f t="shared" si="1364"/>
        <v>0</v>
      </c>
      <c r="IX514" s="238">
        <f t="shared" si="1365"/>
        <v>0</v>
      </c>
      <c r="IY514" s="238">
        <f t="shared" si="1366"/>
        <v>0</v>
      </c>
      <c r="IZ514" s="238">
        <f t="shared" si="1367"/>
        <v>0</v>
      </c>
      <c r="JA514" s="238">
        <f t="shared" si="1368"/>
        <v>0</v>
      </c>
      <c r="JB514" s="238">
        <f t="shared" si="1369"/>
        <v>0</v>
      </c>
    </row>
    <row r="515" spans="2:262">
      <c r="B515" s="248">
        <v>154</v>
      </c>
      <c r="C515" s="247">
        <f t="shared" si="1370"/>
        <v>3.0078125000000022E-3</v>
      </c>
      <c r="D515" s="244">
        <f t="shared" ca="1" si="1113"/>
        <v>79.812085323199383</v>
      </c>
      <c r="E515" s="243">
        <f ca="1">FD361</f>
        <v>-0.18791467680062063</v>
      </c>
      <c r="F515" s="242">
        <v>154</v>
      </c>
      <c r="G515" s="238">
        <f t="shared" si="1114"/>
        <v>0</v>
      </c>
      <c r="H515" s="238">
        <f t="shared" si="1115"/>
        <v>0</v>
      </c>
      <c r="I515" s="238">
        <f t="shared" si="1116"/>
        <v>0</v>
      </c>
      <c r="J515" s="238">
        <f t="shared" si="1117"/>
        <v>0</v>
      </c>
      <c r="K515" s="238">
        <f t="shared" si="1118"/>
        <v>0</v>
      </c>
      <c r="L515" s="238">
        <f t="shared" si="1119"/>
        <v>0</v>
      </c>
      <c r="M515" s="238">
        <f t="shared" si="1120"/>
        <v>0</v>
      </c>
      <c r="N515" s="238">
        <f t="shared" si="1121"/>
        <v>0</v>
      </c>
      <c r="O515" s="238">
        <f t="shared" si="1122"/>
        <v>0</v>
      </c>
      <c r="P515" s="238">
        <f t="shared" si="1123"/>
        <v>0</v>
      </c>
      <c r="Q515" s="238">
        <f t="shared" si="1124"/>
        <v>0</v>
      </c>
      <c r="R515" s="238">
        <f t="shared" si="1125"/>
        <v>0</v>
      </c>
      <c r="S515" s="238">
        <f t="shared" si="1126"/>
        <v>0</v>
      </c>
      <c r="T515" s="238">
        <f t="shared" si="1127"/>
        <v>0</v>
      </c>
      <c r="U515" s="239">
        <f t="shared" si="1128"/>
        <v>0</v>
      </c>
      <c r="V515" s="238">
        <f t="shared" si="1129"/>
        <v>0</v>
      </c>
      <c r="W515" s="238">
        <f t="shared" si="1130"/>
        <v>0</v>
      </c>
      <c r="X515" s="238">
        <f t="shared" si="1131"/>
        <v>0</v>
      </c>
      <c r="Y515" s="238">
        <f t="shared" si="1132"/>
        <v>0</v>
      </c>
      <c r="Z515" s="238">
        <f t="shared" si="1133"/>
        <v>0</v>
      </c>
      <c r="AA515" s="238">
        <f t="shared" si="1134"/>
        <v>0</v>
      </c>
      <c r="AB515" s="238">
        <f t="shared" si="1135"/>
        <v>0</v>
      </c>
      <c r="AC515" s="238">
        <f t="shared" si="1136"/>
        <v>0</v>
      </c>
      <c r="AD515" s="238">
        <f t="shared" si="1137"/>
        <v>0</v>
      </c>
      <c r="AE515" s="238">
        <f t="shared" si="1138"/>
        <v>0</v>
      </c>
      <c r="AF515" s="238">
        <f t="shared" si="1139"/>
        <v>0</v>
      </c>
      <c r="AG515" s="238">
        <f t="shared" si="1140"/>
        <v>0</v>
      </c>
      <c r="AH515" s="238">
        <f t="shared" si="1141"/>
        <v>0</v>
      </c>
      <c r="AI515" s="238">
        <f t="shared" si="1142"/>
        <v>0</v>
      </c>
      <c r="AJ515" s="238">
        <f t="shared" si="1143"/>
        <v>0</v>
      </c>
      <c r="AK515" s="238">
        <f t="shared" si="1144"/>
        <v>0</v>
      </c>
      <c r="AL515" s="238">
        <f t="shared" si="1145"/>
        <v>0</v>
      </c>
      <c r="AM515" s="238">
        <f t="shared" si="1146"/>
        <v>0</v>
      </c>
      <c r="AN515" s="238">
        <f t="shared" si="1147"/>
        <v>0</v>
      </c>
      <c r="AO515" s="238">
        <f t="shared" si="1148"/>
        <v>0</v>
      </c>
      <c r="AP515" s="238">
        <f t="shared" si="1149"/>
        <v>0</v>
      </c>
      <c r="AQ515" s="238">
        <f t="shared" si="1150"/>
        <v>0</v>
      </c>
      <c r="AR515" s="238">
        <f t="shared" si="1151"/>
        <v>0</v>
      </c>
      <c r="AS515" s="238">
        <f t="shared" si="1152"/>
        <v>0</v>
      </c>
      <c r="AT515" s="238">
        <f t="shared" si="1153"/>
        <v>0</v>
      </c>
      <c r="AU515" s="238">
        <f t="shared" si="1154"/>
        <v>0</v>
      </c>
      <c r="AV515" s="238">
        <f t="shared" si="1155"/>
        <v>0</v>
      </c>
      <c r="AW515" s="238">
        <f t="shared" si="1156"/>
        <v>0</v>
      </c>
      <c r="AX515" s="238">
        <f t="shared" si="1157"/>
        <v>0</v>
      </c>
      <c r="AY515" s="238">
        <f t="shared" si="1158"/>
        <v>0</v>
      </c>
      <c r="AZ515" s="238">
        <f t="shared" si="1159"/>
        <v>0</v>
      </c>
      <c r="BA515" s="238">
        <f t="shared" si="1160"/>
        <v>0</v>
      </c>
      <c r="BB515" s="238">
        <f t="shared" si="1161"/>
        <v>0</v>
      </c>
      <c r="BC515" s="238">
        <f t="shared" si="1162"/>
        <v>0</v>
      </c>
      <c r="BD515" s="238">
        <f t="shared" si="1163"/>
        <v>0</v>
      </c>
      <c r="BE515" s="238">
        <f t="shared" si="1164"/>
        <v>0</v>
      </c>
      <c r="BF515" s="238">
        <f t="shared" si="1165"/>
        <v>0</v>
      </c>
      <c r="BG515" s="238">
        <f t="shared" si="1166"/>
        <v>0</v>
      </c>
      <c r="BH515" s="238">
        <f t="shared" si="1167"/>
        <v>0</v>
      </c>
      <c r="BI515" s="238">
        <f t="shared" si="1168"/>
        <v>0</v>
      </c>
      <c r="BJ515" s="238">
        <f t="shared" si="1169"/>
        <v>0</v>
      </c>
      <c r="BK515" s="238">
        <f t="shared" si="1170"/>
        <v>0</v>
      </c>
      <c r="BL515" s="238">
        <f t="shared" si="1171"/>
        <v>0</v>
      </c>
      <c r="BM515" s="238">
        <f t="shared" si="1172"/>
        <v>0</v>
      </c>
      <c r="BN515" s="238">
        <f t="shared" si="1173"/>
        <v>0</v>
      </c>
      <c r="BO515" s="238">
        <f t="shared" si="1174"/>
        <v>0</v>
      </c>
      <c r="BP515" s="238">
        <f t="shared" si="1175"/>
        <v>0</v>
      </c>
      <c r="BQ515" s="238">
        <f t="shared" si="1176"/>
        <v>0</v>
      </c>
      <c r="BR515" s="238">
        <f t="shared" si="1177"/>
        <v>0</v>
      </c>
      <c r="BS515" s="238">
        <f t="shared" si="1178"/>
        <v>0</v>
      </c>
      <c r="BT515" s="238">
        <f t="shared" si="1179"/>
        <v>0</v>
      </c>
      <c r="BU515" s="238">
        <f t="shared" si="1180"/>
        <v>0</v>
      </c>
      <c r="BV515" s="238">
        <f t="shared" si="1181"/>
        <v>0</v>
      </c>
      <c r="BW515" s="238">
        <f t="shared" si="1182"/>
        <v>0</v>
      </c>
      <c r="BX515" s="238">
        <f t="shared" si="1183"/>
        <v>0</v>
      </c>
      <c r="BY515" s="238">
        <f t="shared" si="1184"/>
        <v>0</v>
      </c>
      <c r="BZ515" s="238">
        <f t="shared" si="1185"/>
        <v>0</v>
      </c>
      <c r="CA515" s="238">
        <f t="shared" si="1186"/>
        <v>0</v>
      </c>
      <c r="CB515" s="238">
        <f t="shared" si="1187"/>
        <v>0</v>
      </c>
      <c r="CC515" s="238">
        <f t="shared" si="1188"/>
        <v>0</v>
      </c>
      <c r="CD515" s="238">
        <f t="shared" si="1189"/>
        <v>0</v>
      </c>
      <c r="CE515" s="238">
        <f t="shared" si="1190"/>
        <v>0</v>
      </c>
      <c r="CF515" s="238">
        <f t="shared" si="1191"/>
        <v>0</v>
      </c>
      <c r="CG515" s="238">
        <f t="shared" si="1192"/>
        <v>0</v>
      </c>
      <c r="CH515" s="238">
        <f t="shared" si="1193"/>
        <v>0</v>
      </c>
      <c r="CI515" s="238">
        <f t="shared" si="1194"/>
        <v>0</v>
      </c>
      <c r="CJ515" s="238">
        <f t="shared" si="1195"/>
        <v>0</v>
      </c>
      <c r="CK515" s="238">
        <f t="shared" si="1196"/>
        <v>0</v>
      </c>
      <c r="CL515" s="238">
        <f t="shared" si="1197"/>
        <v>0</v>
      </c>
      <c r="CM515" s="238">
        <f t="shared" si="1198"/>
        <v>0</v>
      </c>
      <c r="CN515" s="238">
        <f t="shared" si="1199"/>
        <v>0</v>
      </c>
      <c r="CO515" s="238">
        <f t="shared" si="1200"/>
        <v>0</v>
      </c>
      <c r="CP515" s="238">
        <f t="shared" si="1201"/>
        <v>0</v>
      </c>
      <c r="CQ515" s="238">
        <f t="shared" si="1202"/>
        <v>0</v>
      </c>
      <c r="CR515" s="238">
        <f t="shared" si="1203"/>
        <v>0</v>
      </c>
      <c r="CS515" s="238">
        <f t="shared" si="1204"/>
        <v>0</v>
      </c>
      <c r="CT515" s="238">
        <f t="shared" si="1205"/>
        <v>0</v>
      </c>
      <c r="CU515" s="238">
        <f t="shared" si="1206"/>
        <v>0</v>
      </c>
      <c r="CV515" s="238">
        <f t="shared" si="1207"/>
        <v>0</v>
      </c>
      <c r="CW515" s="238">
        <f t="shared" si="1208"/>
        <v>0</v>
      </c>
      <c r="CX515" s="238">
        <f t="shared" si="1209"/>
        <v>0</v>
      </c>
      <c r="CY515" s="238">
        <f t="shared" si="1210"/>
        <v>0</v>
      </c>
      <c r="CZ515" s="238">
        <f t="shared" si="1211"/>
        <v>0</v>
      </c>
      <c r="DA515" s="238">
        <f t="shared" si="1212"/>
        <v>0</v>
      </c>
      <c r="DB515" s="238">
        <f t="shared" si="1213"/>
        <v>0</v>
      </c>
      <c r="DC515" s="238">
        <f t="shared" si="1214"/>
        <v>0</v>
      </c>
      <c r="DD515" s="238">
        <f t="shared" si="1215"/>
        <v>0</v>
      </c>
      <c r="DE515" s="238">
        <f t="shared" si="1216"/>
        <v>0</v>
      </c>
      <c r="DF515" s="238">
        <f t="shared" si="1217"/>
        <v>0</v>
      </c>
      <c r="DG515" s="238">
        <f t="shared" si="1218"/>
        <v>0</v>
      </c>
      <c r="DH515" s="238">
        <f t="shared" si="1219"/>
        <v>0</v>
      </c>
      <c r="DI515" s="238">
        <f t="shared" si="1220"/>
        <v>0</v>
      </c>
      <c r="DJ515" s="238">
        <f t="shared" si="1221"/>
        <v>0</v>
      </c>
      <c r="DK515" s="238">
        <f t="shared" si="1222"/>
        <v>0</v>
      </c>
      <c r="DL515" s="238">
        <f t="shared" si="1223"/>
        <v>0</v>
      </c>
      <c r="DM515" s="238">
        <f t="shared" si="1224"/>
        <v>0</v>
      </c>
      <c r="DN515" s="238">
        <f t="shared" si="1225"/>
        <v>0</v>
      </c>
      <c r="DO515" s="238">
        <f t="shared" si="1226"/>
        <v>0</v>
      </c>
      <c r="DP515" s="238">
        <f t="shared" si="1227"/>
        <v>0</v>
      </c>
      <c r="DQ515" s="238">
        <f t="shared" si="1228"/>
        <v>0</v>
      </c>
      <c r="DR515" s="238">
        <f t="shared" si="1229"/>
        <v>0</v>
      </c>
      <c r="DS515" s="238">
        <f t="shared" si="1230"/>
        <v>0</v>
      </c>
      <c r="DT515" s="238">
        <f t="shared" si="1231"/>
        <v>0</v>
      </c>
      <c r="DU515" s="238">
        <f t="shared" si="1232"/>
        <v>0</v>
      </c>
      <c r="DV515" s="238">
        <f t="shared" si="1233"/>
        <v>0</v>
      </c>
      <c r="DW515" s="238">
        <f t="shared" si="1234"/>
        <v>0</v>
      </c>
      <c r="DX515" s="238">
        <f t="shared" si="1235"/>
        <v>0</v>
      </c>
      <c r="DY515" s="238">
        <f t="shared" si="1236"/>
        <v>0</v>
      </c>
      <c r="DZ515" s="238">
        <f t="shared" si="1237"/>
        <v>0</v>
      </c>
      <c r="EA515" s="238">
        <f t="shared" si="1238"/>
        <v>0</v>
      </c>
      <c r="EB515" s="238">
        <f t="shared" si="1239"/>
        <v>0</v>
      </c>
      <c r="EC515" s="238">
        <f t="shared" si="1240"/>
        <v>0</v>
      </c>
      <c r="ED515" s="238">
        <f t="shared" si="1241"/>
        <v>0</v>
      </c>
      <c r="EE515" s="238">
        <f t="shared" si="1242"/>
        <v>0</v>
      </c>
      <c r="EF515" s="238">
        <f t="shared" si="1243"/>
        <v>0</v>
      </c>
      <c r="EG515" s="238">
        <f t="shared" si="1244"/>
        <v>0</v>
      </c>
      <c r="EH515" s="238">
        <f t="shared" si="1245"/>
        <v>0</v>
      </c>
      <c r="EI515" s="238">
        <f t="shared" si="1246"/>
        <v>0</v>
      </c>
      <c r="EJ515" s="238">
        <f t="shared" si="1247"/>
        <v>0</v>
      </c>
      <c r="EK515" s="238">
        <f t="shared" si="1248"/>
        <v>0</v>
      </c>
      <c r="EL515" s="238">
        <f t="shared" si="1249"/>
        <v>0</v>
      </c>
      <c r="EM515" s="238">
        <f t="shared" si="1250"/>
        <v>0</v>
      </c>
      <c r="EN515" s="238">
        <f t="shared" si="1251"/>
        <v>0</v>
      </c>
      <c r="EO515" s="238">
        <f t="shared" si="1252"/>
        <v>0</v>
      </c>
      <c r="EP515" s="238">
        <f t="shared" si="1253"/>
        <v>0</v>
      </c>
      <c r="EQ515" s="238">
        <f t="shared" si="1254"/>
        <v>0</v>
      </c>
      <c r="ER515" s="238">
        <f t="shared" si="1255"/>
        <v>0</v>
      </c>
      <c r="ES515" s="238">
        <f t="shared" si="1256"/>
        <v>0</v>
      </c>
      <c r="ET515" s="238">
        <f t="shared" si="1257"/>
        <v>0</v>
      </c>
      <c r="EU515" s="238">
        <f t="shared" si="1258"/>
        <v>0</v>
      </c>
      <c r="EV515" s="238">
        <f t="shared" si="1259"/>
        <v>0</v>
      </c>
      <c r="EW515" s="238">
        <f t="shared" si="1260"/>
        <v>0</v>
      </c>
      <c r="EX515" s="238">
        <f t="shared" si="1261"/>
        <v>0</v>
      </c>
      <c r="EY515" s="238">
        <f t="shared" si="1262"/>
        <v>0</v>
      </c>
      <c r="EZ515" s="238">
        <f t="shared" si="1263"/>
        <v>0</v>
      </c>
      <c r="FA515" s="238">
        <f t="shared" si="1264"/>
        <v>0</v>
      </c>
      <c r="FB515" s="238">
        <f t="shared" si="1265"/>
        <v>0</v>
      </c>
      <c r="FC515" s="238">
        <f t="shared" si="1266"/>
        <v>0</v>
      </c>
      <c r="FD515" s="238">
        <f t="shared" si="1267"/>
        <v>0</v>
      </c>
      <c r="FE515" s="238">
        <f t="shared" si="1268"/>
        <v>0</v>
      </c>
      <c r="FF515" s="238">
        <f t="shared" si="1269"/>
        <v>0</v>
      </c>
      <c r="FG515" s="238">
        <f t="shared" si="1270"/>
        <v>0</v>
      </c>
      <c r="FH515" s="238">
        <f t="shared" si="1271"/>
        <v>0</v>
      </c>
      <c r="FI515" s="238">
        <f t="shared" si="1272"/>
        <v>0</v>
      </c>
      <c r="FJ515" s="238">
        <f t="shared" si="1273"/>
        <v>0</v>
      </c>
      <c r="FK515" s="238">
        <f t="shared" si="1274"/>
        <v>0</v>
      </c>
      <c r="FL515" s="238">
        <f t="shared" si="1275"/>
        <v>0</v>
      </c>
      <c r="FM515" s="238">
        <f t="shared" si="1276"/>
        <v>0</v>
      </c>
      <c r="FN515" s="238">
        <f t="shared" si="1277"/>
        <v>0</v>
      </c>
      <c r="FO515" s="238">
        <f t="shared" si="1278"/>
        <v>0</v>
      </c>
      <c r="FP515" s="238">
        <f t="shared" si="1279"/>
        <v>0</v>
      </c>
      <c r="FQ515" s="238">
        <f t="shared" si="1280"/>
        <v>0</v>
      </c>
      <c r="FR515" s="238">
        <f t="shared" si="1281"/>
        <v>0</v>
      </c>
      <c r="FS515" s="238">
        <f t="shared" si="1282"/>
        <v>0</v>
      </c>
      <c r="FT515" s="238">
        <f t="shared" si="1283"/>
        <v>0</v>
      </c>
      <c r="FU515" s="238">
        <f t="shared" si="1284"/>
        <v>0</v>
      </c>
      <c r="FV515" s="238">
        <f t="shared" si="1285"/>
        <v>0</v>
      </c>
      <c r="FW515" s="238">
        <f t="shared" si="1286"/>
        <v>0</v>
      </c>
      <c r="FX515" s="238">
        <f t="shared" si="1287"/>
        <v>0</v>
      </c>
      <c r="FY515" s="238">
        <f t="shared" si="1288"/>
        <v>0</v>
      </c>
      <c r="FZ515" s="238">
        <f t="shared" si="1289"/>
        <v>0</v>
      </c>
      <c r="GA515" s="238">
        <f t="shared" si="1290"/>
        <v>0</v>
      </c>
      <c r="GB515" s="238">
        <f t="shared" si="1291"/>
        <v>0</v>
      </c>
      <c r="GC515" s="238">
        <f t="shared" si="1292"/>
        <v>0</v>
      </c>
      <c r="GD515" s="238">
        <f t="shared" si="1293"/>
        <v>0</v>
      </c>
      <c r="GE515" s="238">
        <f t="shared" si="1294"/>
        <v>0</v>
      </c>
      <c r="GF515" s="238">
        <f t="shared" si="1295"/>
        <v>0</v>
      </c>
      <c r="GG515" s="238">
        <f t="shared" si="1296"/>
        <v>0</v>
      </c>
      <c r="GH515" s="238">
        <f t="shared" si="1297"/>
        <v>0</v>
      </c>
      <c r="GI515" s="238">
        <f t="shared" si="1298"/>
        <v>0</v>
      </c>
      <c r="GJ515" s="238">
        <f t="shared" si="1299"/>
        <v>0</v>
      </c>
      <c r="GK515" s="238">
        <f t="shared" si="1300"/>
        <v>0</v>
      </c>
      <c r="GL515" s="238">
        <f t="shared" si="1301"/>
        <v>0</v>
      </c>
      <c r="GM515" s="238">
        <f t="shared" si="1302"/>
        <v>0</v>
      </c>
      <c r="GN515" s="238">
        <f t="shared" si="1303"/>
        <v>0</v>
      </c>
      <c r="GO515" s="238">
        <f t="shared" si="1304"/>
        <v>0</v>
      </c>
      <c r="GP515" s="238">
        <f t="shared" si="1305"/>
        <v>0</v>
      </c>
      <c r="GQ515" s="238">
        <f t="shared" si="1306"/>
        <v>0</v>
      </c>
      <c r="GR515" s="238">
        <f t="shared" si="1307"/>
        <v>0</v>
      </c>
      <c r="GS515" s="238">
        <f t="shared" si="1308"/>
        <v>0</v>
      </c>
      <c r="GT515" s="238">
        <f t="shared" si="1309"/>
        <v>0</v>
      </c>
      <c r="GU515" s="238">
        <f t="shared" si="1310"/>
        <v>0</v>
      </c>
      <c r="GV515" s="238">
        <f t="shared" si="1311"/>
        <v>0</v>
      </c>
      <c r="GW515" s="238">
        <f t="shared" si="1312"/>
        <v>0</v>
      </c>
      <c r="GX515" s="238">
        <f t="shared" si="1313"/>
        <v>0</v>
      </c>
      <c r="GY515" s="238">
        <f t="shared" si="1314"/>
        <v>0</v>
      </c>
      <c r="GZ515" s="238">
        <f t="shared" si="1315"/>
        <v>0</v>
      </c>
      <c r="HA515" s="238">
        <f t="shared" si="1316"/>
        <v>0</v>
      </c>
      <c r="HB515" s="238">
        <f t="shared" si="1317"/>
        <v>0</v>
      </c>
      <c r="HC515" s="238">
        <f t="shared" si="1318"/>
        <v>0</v>
      </c>
      <c r="HD515" s="238">
        <f t="shared" si="1319"/>
        <v>0</v>
      </c>
      <c r="HE515" s="238">
        <f t="shared" si="1320"/>
        <v>0</v>
      </c>
      <c r="HF515" s="238">
        <f t="shared" si="1321"/>
        <v>0</v>
      </c>
      <c r="HG515" s="238">
        <f t="shared" si="1322"/>
        <v>0</v>
      </c>
      <c r="HH515" s="238">
        <f t="shared" si="1323"/>
        <v>0</v>
      </c>
      <c r="HI515" s="238">
        <f t="shared" si="1324"/>
        <v>0</v>
      </c>
      <c r="HJ515" s="238">
        <f t="shared" si="1325"/>
        <v>0</v>
      </c>
      <c r="HK515" s="238">
        <f t="shared" si="1326"/>
        <v>0</v>
      </c>
      <c r="HL515" s="238">
        <f t="shared" si="1327"/>
        <v>0</v>
      </c>
      <c r="HM515" s="238">
        <f t="shared" si="1328"/>
        <v>0</v>
      </c>
      <c r="HN515" s="238">
        <f t="shared" si="1329"/>
        <v>0</v>
      </c>
      <c r="HO515" s="238">
        <f t="shared" si="1330"/>
        <v>0</v>
      </c>
      <c r="HP515" s="238">
        <f t="shared" si="1331"/>
        <v>0</v>
      </c>
      <c r="HQ515" s="238">
        <f t="shared" si="1332"/>
        <v>0</v>
      </c>
      <c r="HR515" s="238">
        <f t="shared" si="1333"/>
        <v>0</v>
      </c>
      <c r="HS515" s="238">
        <f t="shared" si="1334"/>
        <v>0</v>
      </c>
      <c r="HT515" s="238">
        <f t="shared" si="1335"/>
        <v>0</v>
      </c>
      <c r="HU515" s="238">
        <f t="shared" si="1336"/>
        <v>0</v>
      </c>
      <c r="HV515" s="238">
        <f t="shared" si="1337"/>
        <v>0</v>
      </c>
      <c r="HW515" s="238">
        <f t="shared" si="1338"/>
        <v>0</v>
      </c>
      <c r="HX515" s="238">
        <f t="shared" si="1339"/>
        <v>0</v>
      </c>
      <c r="HY515" s="238">
        <f t="shared" si="1340"/>
        <v>0</v>
      </c>
      <c r="HZ515" s="238">
        <f t="shared" si="1341"/>
        <v>0</v>
      </c>
      <c r="IA515" s="238">
        <f t="shared" si="1342"/>
        <v>0</v>
      </c>
      <c r="IB515" s="238">
        <f t="shared" si="1343"/>
        <v>0</v>
      </c>
      <c r="IC515" s="238">
        <f t="shared" si="1344"/>
        <v>0</v>
      </c>
      <c r="ID515" s="238">
        <f t="shared" si="1345"/>
        <v>0</v>
      </c>
      <c r="IE515" s="238">
        <f t="shared" si="1346"/>
        <v>0</v>
      </c>
      <c r="IF515" s="238">
        <f t="shared" si="1347"/>
        <v>0</v>
      </c>
      <c r="IG515" s="238">
        <f t="shared" si="1348"/>
        <v>0</v>
      </c>
      <c r="IH515" s="238">
        <f t="shared" si="1349"/>
        <v>0</v>
      </c>
      <c r="II515" s="238">
        <f t="shared" si="1350"/>
        <v>0</v>
      </c>
      <c r="IJ515" s="238">
        <f t="shared" si="1351"/>
        <v>0</v>
      </c>
      <c r="IK515" s="238">
        <f t="shared" si="1352"/>
        <v>0</v>
      </c>
      <c r="IL515" s="238">
        <f t="shared" si="1353"/>
        <v>0</v>
      </c>
      <c r="IM515" s="238">
        <f t="shared" si="1354"/>
        <v>0</v>
      </c>
      <c r="IN515" s="238">
        <f t="shared" si="1355"/>
        <v>0</v>
      </c>
      <c r="IO515" s="238">
        <f t="shared" si="1356"/>
        <v>0</v>
      </c>
      <c r="IP515" s="238">
        <f t="shared" si="1357"/>
        <v>0</v>
      </c>
      <c r="IQ515" s="238">
        <f t="shared" si="1358"/>
        <v>0</v>
      </c>
      <c r="IR515" s="238">
        <f t="shared" si="1359"/>
        <v>0</v>
      </c>
      <c r="IS515" s="238">
        <f t="shared" si="1360"/>
        <v>0</v>
      </c>
      <c r="IT515" s="238">
        <f t="shared" si="1361"/>
        <v>0</v>
      </c>
      <c r="IU515" s="238">
        <f t="shared" si="1362"/>
        <v>0</v>
      </c>
      <c r="IV515" s="238">
        <f t="shared" si="1363"/>
        <v>0</v>
      </c>
      <c r="IW515" s="238">
        <f t="shared" si="1364"/>
        <v>0</v>
      </c>
      <c r="IX515" s="238">
        <f t="shared" si="1365"/>
        <v>0</v>
      </c>
      <c r="IY515" s="238">
        <f t="shared" si="1366"/>
        <v>0</v>
      </c>
      <c r="IZ515" s="238">
        <f t="shared" si="1367"/>
        <v>0</v>
      </c>
      <c r="JA515" s="238">
        <f t="shared" si="1368"/>
        <v>0</v>
      </c>
      <c r="JB515" s="238">
        <f t="shared" si="1369"/>
        <v>0</v>
      </c>
    </row>
    <row r="516" spans="2:262">
      <c r="B516" s="248">
        <v>155</v>
      </c>
      <c r="C516" s="247">
        <f t="shared" si="1370"/>
        <v>3.0273437500000023E-3</v>
      </c>
      <c r="D516" s="244">
        <f t="shared" ca="1" si="1113"/>
        <v>79.822226900781573</v>
      </c>
      <c r="E516" s="243">
        <f ca="1">FE361</f>
        <v>-0.17777309921842882</v>
      </c>
      <c r="F516" s="242">
        <v>155</v>
      </c>
      <c r="G516" s="238">
        <f t="shared" si="1114"/>
        <v>0</v>
      </c>
      <c r="H516" s="238">
        <f t="shared" si="1115"/>
        <v>0</v>
      </c>
      <c r="I516" s="238">
        <f t="shared" si="1116"/>
        <v>0</v>
      </c>
      <c r="J516" s="238">
        <f t="shared" si="1117"/>
        <v>0</v>
      </c>
      <c r="K516" s="238">
        <f t="shared" si="1118"/>
        <v>0</v>
      </c>
      <c r="L516" s="238">
        <f t="shared" si="1119"/>
        <v>0</v>
      </c>
      <c r="M516" s="238">
        <f t="shared" si="1120"/>
        <v>0</v>
      </c>
      <c r="N516" s="238">
        <f t="shared" si="1121"/>
        <v>0</v>
      </c>
      <c r="O516" s="238">
        <f t="shared" si="1122"/>
        <v>0</v>
      </c>
      <c r="P516" s="238">
        <f t="shared" si="1123"/>
        <v>0</v>
      </c>
      <c r="Q516" s="238">
        <f t="shared" si="1124"/>
        <v>0</v>
      </c>
      <c r="R516" s="238">
        <f t="shared" si="1125"/>
        <v>0</v>
      </c>
      <c r="S516" s="238">
        <f t="shared" si="1126"/>
        <v>0</v>
      </c>
      <c r="T516" s="238">
        <f t="shared" si="1127"/>
        <v>0</v>
      </c>
      <c r="U516" s="239">
        <f t="shared" si="1128"/>
        <v>0</v>
      </c>
      <c r="V516" s="238">
        <f t="shared" si="1129"/>
        <v>0</v>
      </c>
      <c r="W516" s="238">
        <f t="shared" si="1130"/>
        <v>0</v>
      </c>
      <c r="X516" s="238">
        <f t="shared" si="1131"/>
        <v>0</v>
      </c>
      <c r="Y516" s="238">
        <f t="shared" si="1132"/>
        <v>0</v>
      </c>
      <c r="Z516" s="238">
        <f t="shared" si="1133"/>
        <v>0</v>
      </c>
      <c r="AA516" s="238">
        <f t="shared" si="1134"/>
        <v>0</v>
      </c>
      <c r="AB516" s="238">
        <f t="shared" si="1135"/>
        <v>0</v>
      </c>
      <c r="AC516" s="238">
        <f t="shared" si="1136"/>
        <v>0</v>
      </c>
      <c r="AD516" s="238">
        <f t="shared" si="1137"/>
        <v>0</v>
      </c>
      <c r="AE516" s="238">
        <f t="shared" si="1138"/>
        <v>0</v>
      </c>
      <c r="AF516" s="238">
        <f t="shared" si="1139"/>
        <v>0</v>
      </c>
      <c r="AG516" s="238">
        <f t="shared" si="1140"/>
        <v>0</v>
      </c>
      <c r="AH516" s="238">
        <f t="shared" si="1141"/>
        <v>0</v>
      </c>
      <c r="AI516" s="238">
        <f t="shared" si="1142"/>
        <v>0</v>
      </c>
      <c r="AJ516" s="238">
        <f t="shared" si="1143"/>
        <v>0</v>
      </c>
      <c r="AK516" s="238">
        <f t="shared" si="1144"/>
        <v>0</v>
      </c>
      <c r="AL516" s="238">
        <f t="shared" si="1145"/>
        <v>0</v>
      </c>
      <c r="AM516" s="238">
        <f t="shared" si="1146"/>
        <v>0</v>
      </c>
      <c r="AN516" s="238">
        <f t="shared" si="1147"/>
        <v>0</v>
      </c>
      <c r="AO516" s="238">
        <f t="shared" si="1148"/>
        <v>0</v>
      </c>
      <c r="AP516" s="238">
        <f t="shared" si="1149"/>
        <v>0</v>
      </c>
      <c r="AQ516" s="238">
        <f t="shared" si="1150"/>
        <v>0</v>
      </c>
      <c r="AR516" s="238">
        <f t="shared" si="1151"/>
        <v>0</v>
      </c>
      <c r="AS516" s="238">
        <f t="shared" si="1152"/>
        <v>0</v>
      </c>
      <c r="AT516" s="238">
        <f t="shared" si="1153"/>
        <v>0</v>
      </c>
      <c r="AU516" s="238">
        <f t="shared" si="1154"/>
        <v>0</v>
      </c>
      <c r="AV516" s="238">
        <f t="shared" si="1155"/>
        <v>0</v>
      </c>
      <c r="AW516" s="238">
        <f t="shared" si="1156"/>
        <v>0</v>
      </c>
      <c r="AX516" s="238">
        <f t="shared" si="1157"/>
        <v>0</v>
      </c>
      <c r="AY516" s="238">
        <f t="shared" si="1158"/>
        <v>0</v>
      </c>
      <c r="AZ516" s="238">
        <f t="shared" si="1159"/>
        <v>0</v>
      </c>
      <c r="BA516" s="238">
        <f t="shared" si="1160"/>
        <v>0</v>
      </c>
      <c r="BB516" s="238">
        <f t="shared" si="1161"/>
        <v>0</v>
      </c>
      <c r="BC516" s="238">
        <f t="shared" si="1162"/>
        <v>0</v>
      </c>
      <c r="BD516" s="238">
        <f t="shared" si="1163"/>
        <v>0</v>
      </c>
      <c r="BE516" s="238">
        <f t="shared" si="1164"/>
        <v>0</v>
      </c>
      <c r="BF516" s="238">
        <f t="shared" si="1165"/>
        <v>0</v>
      </c>
      <c r="BG516" s="238">
        <f t="shared" si="1166"/>
        <v>0</v>
      </c>
      <c r="BH516" s="238">
        <f t="shared" si="1167"/>
        <v>0</v>
      </c>
      <c r="BI516" s="238">
        <f t="shared" si="1168"/>
        <v>0</v>
      </c>
      <c r="BJ516" s="238">
        <f t="shared" si="1169"/>
        <v>0</v>
      </c>
      <c r="BK516" s="238">
        <f t="shared" si="1170"/>
        <v>0</v>
      </c>
      <c r="BL516" s="238">
        <f t="shared" si="1171"/>
        <v>0</v>
      </c>
      <c r="BM516" s="238">
        <f t="shared" si="1172"/>
        <v>0</v>
      </c>
      <c r="BN516" s="238">
        <f t="shared" si="1173"/>
        <v>0</v>
      </c>
      <c r="BO516" s="238">
        <f t="shared" si="1174"/>
        <v>0</v>
      </c>
      <c r="BP516" s="238">
        <f t="shared" si="1175"/>
        <v>0</v>
      </c>
      <c r="BQ516" s="238">
        <f t="shared" si="1176"/>
        <v>0</v>
      </c>
      <c r="BR516" s="238">
        <f t="shared" si="1177"/>
        <v>0</v>
      </c>
      <c r="BS516" s="238">
        <f t="shared" si="1178"/>
        <v>0</v>
      </c>
      <c r="BT516" s="238">
        <f t="shared" si="1179"/>
        <v>0</v>
      </c>
      <c r="BU516" s="238">
        <f t="shared" si="1180"/>
        <v>0</v>
      </c>
      <c r="BV516" s="238">
        <f t="shared" si="1181"/>
        <v>0</v>
      </c>
      <c r="BW516" s="238">
        <f t="shared" si="1182"/>
        <v>0</v>
      </c>
      <c r="BX516" s="238">
        <f t="shared" si="1183"/>
        <v>0</v>
      </c>
      <c r="BY516" s="238">
        <f t="shared" si="1184"/>
        <v>0</v>
      </c>
      <c r="BZ516" s="238">
        <f t="shared" si="1185"/>
        <v>0</v>
      </c>
      <c r="CA516" s="238">
        <f t="shared" si="1186"/>
        <v>0</v>
      </c>
      <c r="CB516" s="238">
        <f t="shared" si="1187"/>
        <v>0</v>
      </c>
      <c r="CC516" s="238">
        <f t="shared" si="1188"/>
        <v>0</v>
      </c>
      <c r="CD516" s="238">
        <f t="shared" si="1189"/>
        <v>0</v>
      </c>
      <c r="CE516" s="238">
        <f t="shared" si="1190"/>
        <v>0</v>
      </c>
      <c r="CF516" s="238">
        <f t="shared" si="1191"/>
        <v>0</v>
      </c>
      <c r="CG516" s="238">
        <f t="shared" si="1192"/>
        <v>0</v>
      </c>
      <c r="CH516" s="238">
        <f t="shared" si="1193"/>
        <v>0</v>
      </c>
      <c r="CI516" s="238">
        <f t="shared" si="1194"/>
        <v>0</v>
      </c>
      <c r="CJ516" s="238">
        <f t="shared" si="1195"/>
        <v>0</v>
      </c>
      <c r="CK516" s="238">
        <f t="shared" si="1196"/>
        <v>0</v>
      </c>
      <c r="CL516" s="238">
        <f t="shared" si="1197"/>
        <v>0</v>
      </c>
      <c r="CM516" s="238">
        <f t="shared" si="1198"/>
        <v>0</v>
      </c>
      <c r="CN516" s="238">
        <f t="shared" si="1199"/>
        <v>0</v>
      </c>
      <c r="CO516" s="238">
        <f t="shared" si="1200"/>
        <v>0</v>
      </c>
      <c r="CP516" s="238">
        <f t="shared" si="1201"/>
        <v>0</v>
      </c>
      <c r="CQ516" s="238">
        <f t="shared" si="1202"/>
        <v>0</v>
      </c>
      <c r="CR516" s="238">
        <f t="shared" si="1203"/>
        <v>0</v>
      </c>
      <c r="CS516" s="238">
        <f t="shared" si="1204"/>
        <v>0</v>
      </c>
      <c r="CT516" s="238">
        <f t="shared" si="1205"/>
        <v>0</v>
      </c>
      <c r="CU516" s="238">
        <f t="shared" si="1206"/>
        <v>0</v>
      </c>
      <c r="CV516" s="238">
        <f t="shared" si="1207"/>
        <v>0</v>
      </c>
      <c r="CW516" s="238">
        <f t="shared" si="1208"/>
        <v>0</v>
      </c>
      <c r="CX516" s="238">
        <f t="shared" si="1209"/>
        <v>0</v>
      </c>
      <c r="CY516" s="238">
        <f t="shared" si="1210"/>
        <v>0</v>
      </c>
      <c r="CZ516" s="238">
        <f t="shared" si="1211"/>
        <v>0</v>
      </c>
      <c r="DA516" s="238">
        <f t="shared" si="1212"/>
        <v>0</v>
      </c>
      <c r="DB516" s="238">
        <f t="shared" si="1213"/>
        <v>0</v>
      </c>
      <c r="DC516" s="238">
        <f t="shared" si="1214"/>
        <v>0</v>
      </c>
      <c r="DD516" s="238">
        <f t="shared" si="1215"/>
        <v>0</v>
      </c>
      <c r="DE516" s="238">
        <f t="shared" si="1216"/>
        <v>0</v>
      </c>
      <c r="DF516" s="238">
        <f t="shared" si="1217"/>
        <v>0</v>
      </c>
      <c r="DG516" s="238">
        <f t="shared" si="1218"/>
        <v>0</v>
      </c>
      <c r="DH516" s="238">
        <f t="shared" si="1219"/>
        <v>0</v>
      </c>
      <c r="DI516" s="238">
        <f t="shared" si="1220"/>
        <v>0</v>
      </c>
      <c r="DJ516" s="238">
        <f t="shared" si="1221"/>
        <v>0</v>
      </c>
      <c r="DK516" s="238">
        <f t="shared" si="1222"/>
        <v>0</v>
      </c>
      <c r="DL516" s="238">
        <f t="shared" si="1223"/>
        <v>0</v>
      </c>
      <c r="DM516" s="238">
        <f t="shared" si="1224"/>
        <v>0</v>
      </c>
      <c r="DN516" s="238">
        <f t="shared" si="1225"/>
        <v>0</v>
      </c>
      <c r="DO516" s="238">
        <f t="shared" si="1226"/>
        <v>0</v>
      </c>
      <c r="DP516" s="238">
        <f t="shared" si="1227"/>
        <v>0</v>
      </c>
      <c r="DQ516" s="238">
        <f t="shared" si="1228"/>
        <v>0</v>
      </c>
      <c r="DR516" s="238">
        <f t="shared" si="1229"/>
        <v>0</v>
      </c>
      <c r="DS516" s="238">
        <f t="shared" si="1230"/>
        <v>0</v>
      </c>
      <c r="DT516" s="238">
        <f t="shared" si="1231"/>
        <v>0</v>
      </c>
      <c r="DU516" s="238">
        <f t="shared" si="1232"/>
        <v>0</v>
      </c>
      <c r="DV516" s="238">
        <f t="shared" si="1233"/>
        <v>0</v>
      </c>
      <c r="DW516" s="238">
        <f t="shared" si="1234"/>
        <v>0</v>
      </c>
      <c r="DX516" s="238">
        <f t="shared" si="1235"/>
        <v>0</v>
      </c>
      <c r="DY516" s="238">
        <f t="shared" si="1236"/>
        <v>0</v>
      </c>
      <c r="DZ516" s="238">
        <f t="shared" si="1237"/>
        <v>0</v>
      </c>
      <c r="EA516" s="238">
        <f t="shared" si="1238"/>
        <v>0</v>
      </c>
      <c r="EB516" s="238">
        <f t="shared" si="1239"/>
        <v>0</v>
      </c>
      <c r="EC516" s="238">
        <f t="shared" si="1240"/>
        <v>0</v>
      </c>
      <c r="ED516" s="238">
        <f t="shared" si="1241"/>
        <v>0</v>
      </c>
      <c r="EE516" s="238">
        <f t="shared" si="1242"/>
        <v>0</v>
      </c>
      <c r="EF516" s="238">
        <f t="shared" si="1243"/>
        <v>0</v>
      </c>
      <c r="EG516" s="238">
        <f t="shared" si="1244"/>
        <v>0</v>
      </c>
      <c r="EH516" s="238">
        <f t="shared" si="1245"/>
        <v>0</v>
      </c>
      <c r="EI516" s="238">
        <f t="shared" si="1246"/>
        <v>0</v>
      </c>
      <c r="EJ516" s="238">
        <f t="shared" si="1247"/>
        <v>0</v>
      </c>
      <c r="EK516" s="238">
        <f t="shared" si="1248"/>
        <v>0</v>
      </c>
      <c r="EL516" s="238">
        <f t="shared" si="1249"/>
        <v>0</v>
      </c>
      <c r="EM516" s="238">
        <f t="shared" si="1250"/>
        <v>0</v>
      </c>
      <c r="EN516" s="238">
        <f t="shared" si="1251"/>
        <v>0</v>
      </c>
      <c r="EO516" s="238">
        <f t="shared" si="1252"/>
        <v>0</v>
      </c>
      <c r="EP516" s="238">
        <f t="shared" si="1253"/>
        <v>0</v>
      </c>
      <c r="EQ516" s="238">
        <f t="shared" si="1254"/>
        <v>0</v>
      </c>
      <c r="ER516" s="238">
        <f t="shared" si="1255"/>
        <v>0</v>
      </c>
      <c r="ES516" s="238">
        <f t="shared" si="1256"/>
        <v>0</v>
      </c>
      <c r="ET516" s="238">
        <f t="shared" si="1257"/>
        <v>0</v>
      </c>
      <c r="EU516" s="238">
        <f t="shared" si="1258"/>
        <v>0</v>
      </c>
      <c r="EV516" s="238">
        <f t="shared" si="1259"/>
        <v>0</v>
      </c>
      <c r="EW516" s="238">
        <f t="shared" si="1260"/>
        <v>0</v>
      </c>
      <c r="EX516" s="238">
        <f t="shared" si="1261"/>
        <v>0</v>
      </c>
      <c r="EY516" s="238">
        <f t="shared" si="1262"/>
        <v>0</v>
      </c>
      <c r="EZ516" s="238">
        <f t="shared" si="1263"/>
        <v>0</v>
      </c>
      <c r="FA516" s="238">
        <f t="shared" si="1264"/>
        <v>0</v>
      </c>
      <c r="FB516" s="238">
        <f t="shared" si="1265"/>
        <v>0</v>
      </c>
      <c r="FC516" s="238">
        <f t="shared" si="1266"/>
        <v>0</v>
      </c>
      <c r="FD516" s="238">
        <f t="shared" si="1267"/>
        <v>0</v>
      </c>
      <c r="FE516" s="238">
        <f t="shared" si="1268"/>
        <v>0</v>
      </c>
      <c r="FF516" s="238">
        <f t="shared" si="1269"/>
        <v>0</v>
      </c>
      <c r="FG516" s="238">
        <f t="shared" si="1270"/>
        <v>0</v>
      </c>
      <c r="FH516" s="238">
        <f t="shared" si="1271"/>
        <v>0</v>
      </c>
      <c r="FI516" s="238">
        <f t="shared" si="1272"/>
        <v>0</v>
      </c>
      <c r="FJ516" s="238">
        <f t="shared" si="1273"/>
        <v>0</v>
      </c>
      <c r="FK516" s="238">
        <f t="shared" si="1274"/>
        <v>0</v>
      </c>
      <c r="FL516" s="238">
        <f t="shared" si="1275"/>
        <v>0</v>
      </c>
      <c r="FM516" s="238">
        <f t="shared" si="1276"/>
        <v>0</v>
      </c>
      <c r="FN516" s="238">
        <f t="shared" si="1277"/>
        <v>0</v>
      </c>
      <c r="FO516" s="238">
        <f t="shared" si="1278"/>
        <v>0</v>
      </c>
      <c r="FP516" s="238">
        <f t="shared" si="1279"/>
        <v>0</v>
      </c>
      <c r="FQ516" s="238">
        <f t="shared" si="1280"/>
        <v>0</v>
      </c>
      <c r="FR516" s="238">
        <f t="shared" si="1281"/>
        <v>0</v>
      </c>
      <c r="FS516" s="238">
        <f t="shared" si="1282"/>
        <v>0</v>
      </c>
      <c r="FT516" s="238">
        <f t="shared" si="1283"/>
        <v>0</v>
      </c>
      <c r="FU516" s="238">
        <f t="shared" si="1284"/>
        <v>0</v>
      </c>
      <c r="FV516" s="238">
        <f t="shared" si="1285"/>
        <v>0</v>
      </c>
      <c r="FW516" s="238">
        <f t="shared" si="1286"/>
        <v>0</v>
      </c>
      <c r="FX516" s="238">
        <f t="shared" si="1287"/>
        <v>0</v>
      </c>
      <c r="FY516" s="238">
        <f t="shared" si="1288"/>
        <v>0</v>
      </c>
      <c r="FZ516" s="238">
        <f t="shared" si="1289"/>
        <v>0</v>
      </c>
      <c r="GA516" s="238">
        <f t="shared" si="1290"/>
        <v>0</v>
      </c>
      <c r="GB516" s="238">
        <f t="shared" si="1291"/>
        <v>0</v>
      </c>
      <c r="GC516" s="238">
        <f t="shared" si="1292"/>
        <v>0</v>
      </c>
      <c r="GD516" s="238">
        <f t="shared" si="1293"/>
        <v>0</v>
      </c>
      <c r="GE516" s="238">
        <f t="shared" si="1294"/>
        <v>0</v>
      </c>
      <c r="GF516" s="238">
        <f t="shared" si="1295"/>
        <v>0</v>
      </c>
      <c r="GG516" s="238">
        <f t="shared" si="1296"/>
        <v>0</v>
      </c>
      <c r="GH516" s="238">
        <f t="shared" si="1297"/>
        <v>0</v>
      </c>
      <c r="GI516" s="238">
        <f t="shared" si="1298"/>
        <v>0</v>
      </c>
      <c r="GJ516" s="238">
        <f t="shared" si="1299"/>
        <v>0</v>
      </c>
      <c r="GK516" s="238">
        <f t="shared" si="1300"/>
        <v>0</v>
      </c>
      <c r="GL516" s="238">
        <f t="shared" si="1301"/>
        <v>0</v>
      </c>
      <c r="GM516" s="238">
        <f t="shared" si="1302"/>
        <v>0</v>
      </c>
      <c r="GN516" s="238">
        <f t="shared" si="1303"/>
        <v>0</v>
      </c>
      <c r="GO516" s="238">
        <f t="shared" si="1304"/>
        <v>0</v>
      </c>
      <c r="GP516" s="238">
        <f t="shared" si="1305"/>
        <v>0</v>
      </c>
      <c r="GQ516" s="238">
        <f t="shared" si="1306"/>
        <v>0</v>
      </c>
      <c r="GR516" s="238">
        <f t="shared" si="1307"/>
        <v>0</v>
      </c>
      <c r="GS516" s="238">
        <f t="shared" si="1308"/>
        <v>0</v>
      </c>
      <c r="GT516" s="238">
        <f t="shared" si="1309"/>
        <v>0</v>
      </c>
      <c r="GU516" s="238">
        <f t="shared" si="1310"/>
        <v>0</v>
      </c>
      <c r="GV516" s="238">
        <f t="shared" si="1311"/>
        <v>0</v>
      </c>
      <c r="GW516" s="238">
        <f t="shared" si="1312"/>
        <v>0</v>
      </c>
      <c r="GX516" s="238">
        <f t="shared" si="1313"/>
        <v>0</v>
      </c>
      <c r="GY516" s="238">
        <f t="shared" si="1314"/>
        <v>0</v>
      </c>
      <c r="GZ516" s="238">
        <f t="shared" si="1315"/>
        <v>0</v>
      </c>
      <c r="HA516" s="238">
        <f t="shared" si="1316"/>
        <v>0</v>
      </c>
      <c r="HB516" s="238">
        <f t="shared" si="1317"/>
        <v>0</v>
      </c>
      <c r="HC516" s="238">
        <f t="shared" si="1318"/>
        <v>0</v>
      </c>
      <c r="HD516" s="238">
        <f t="shared" si="1319"/>
        <v>0</v>
      </c>
      <c r="HE516" s="238">
        <f t="shared" si="1320"/>
        <v>0</v>
      </c>
      <c r="HF516" s="238">
        <f t="shared" si="1321"/>
        <v>0</v>
      </c>
      <c r="HG516" s="238">
        <f t="shared" si="1322"/>
        <v>0</v>
      </c>
      <c r="HH516" s="238">
        <f t="shared" si="1323"/>
        <v>0</v>
      </c>
      <c r="HI516" s="238">
        <f t="shared" si="1324"/>
        <v>0</v>
      </c>
      <c r="HJ516" s="238">
        <f t="shared" si="1325"/>
        <v>0</v>
      </c>
      <c r="HK516" s="238">
        <f t="shared" si="1326"/>
        <v>0</v>
      </c>
      <c r="HL516" s="238">
        <f t="shared" si="1327"/>
        <v>0</v>
      </c>
      <c r="HM516" s="238">
        <f t="shared" si="1328"/>
        <v>0</v>
      </c>
      <c r="HN516" s="238">
        <f t="shared" si="1329"/>
        <v>0</v>
      </c>
      <c r="HO516" s="238">
        <f t="shared" si="1330"/>
        <v>0</v>
      </c>
      <c r="HP516" s="238">
        <f t="shared" si="1331"/>
        <v>0</v>
      </c>
      <c r="HQ516" s="238">
        <f t="shared" si="1332"/>
        <v>0</v>
      </c>
      <c r="HR516" s="238">
        <f t="shared" si="1333"/>
        <v>0</v>
      </c>
      <c r="HS516" s="238">
        <f t="shared" si="1334"/>
        <v>0</v>
      </c>
      <c r="HT516" s="238">
        <f t="shared" si="1335"/>
        <v>0</v>
      </c>
      <c r="HU516" s="238">
        <f t="shared" si="1336"/>
        <v>0</v>
      </c>
      <c r="HV516" s="238">
        <f t="shared" si="1337"/>
        <v>0</v>
      </c>
      <c r="HW516" s="238">
        <f t="shared" si="1338"/>
        <v>0</v>
      </c>
      <c r="HX516" s="238">
        <f t="shared" si="1339"/>
        <v>0</v>
      </c>
      <c r="HY516" s="238">
        <f t="shared" si="1340"/>
        <v>0</v>
      </c>
      <c r="HZ516" s="238">
        <f t="shared" si="1341"/>
        <v>0</v>
      </c>
      <c r="IA516" s="238">
        <f t="shared" si="1342"/>
        <v>0</v>
      </c>
      <c r="IB516" s="238">
        <f t="shared" si="1343"/>
        <v>0</v>
      </c>
      <c r="IC516" s="238">
        <f t="shared" si="1344"/>
        <v>0</v>
      </c>
      <c r="ID516" s="238">
        <f t="shared" si="1345"/>
        <v>0</v>
      </c>
      <c r="IE516" s="238">
        <f t="shared" si="1346"/>
        <v>0</v>
      </c>
      <c r="IF516" s="238">
        <f t="shared" si="1347"/>
        <v>0</v>
      </c>
      <c r="IG516" s="238">
        <f t="shared" si="1348"/>
        <v>0</v>
      </c>
      <c r="IH516" s="238">
        <f t="shared" si="1349"/>
        <v>0</v>
      </c>
      <c r="II516" s="238">
        <f t="shared" si="1350"/>
        <v>0</v>
      </c>
      <c r="IJ516" s="238">
        <f t="shared" si="1351"/>
        <v>0</v>
      </c>
      <c r="IK516" s="238">
        <f t="shared" si="1352"/>
        <v>0</v>
      </c>
      <c r="IL516" s="238">
        <f t="shared" si="1353"/>
        <v>0</v>
      </c>
      <c r="IM516" s="238">
        <f t="shared" si="1354"/>
        <v>0</v>
      </c>
      <c r="IN516" s="238">
        <f t="shared" si="1355"/>
        <v>0</v>
      </c>
      <c r="IO516" s="238">
        <f t="shared" si="1356"/>
        <v>0</v>
      </c>
      <c r="IP516" s="238">
        <f t="shared" si="1357"/>
        <v>0</v>
      </c>
      <c r="IQ516" s="238">
        <f t="shared" si="1358"/>
        <v>0</v>
      </c>
      <c r="IR516" s="238">
        <f t="shared" si="1359"/>
        <v>0</v>
      </c>
      <c r="IS516" s="238">
        <f t="shared" si="1360"/>
        <v>0</v>
      </c>
      <c r="IT516" s="238">
        <f t="shared" si="1361"/>
        <v>0</v>
      </c>
      <c r="IU516" s="238">
        <f t="shared" si="1362"/>
        <v>0</v>
      </c>
      <c r="IV516" s="238">
        <f t="shared" si="1363"/>
        <v>0</v>
      </c>
      <c r="IW516" s="238">
        <f t="shared" si="1364"/>
        <v>0</v>
      </c>
      <c r="IX516" s="238">
        <f t="shared" si="1365"/>
        <v>0</v>
      </c>
      <c r="IY516" s="238">
        <f t="shared" si="1366"/>
        <v>0</v>
      </c>
      <c r="IZ516" s="238">
        <f t="shared" si="1367"/>
        <v>0</v>
      </c>
      <c r="JA516" s="238">
        <f t="shared" si="1368"/>
        <v>0</v>
      </c>
      <c r="JB516" s="238">
        <f t="shared" si="1369"/>
        <v>0</v>
      </c>
    </row>
    <row r="517" spans="2:262">
      <c r="B517" s="248">
        <v>156</v>
      </c>
      <c r="C517" s="247">
        <f t="shared" si="1370"/>
        <v>3.0468750000000023E-3</v>
      </c>
      <c r="D517" s="244">
        <f t="shared" ca="1" si="1113"/>
        <v>79.826937012098796</v>
      </c>
      <c r="E517" s="243">
        <f ca="1">FF361</f>
        <v>-0.17306298790120495</v>
      </c>
      <c r="F517" s="242">
        <v>156</v>
      </c>
      <c r="G517" s="238">
        <f t="shared" si="1114"/>
        <v>0</v>
      </c>
      <c r="H517" s="238">
        <f t="shared" si="1115"/>
        <v>0</v>
      </c>
      <c r="I517" s="238">
        <f t="shared" si="1116"/>
        <v>0</v>
      </c>
      <c r="J517" s="238">
        <f t="shared" si="1117"/>
        <v>0</v>
      </c>
      <c r="K517" s="238">
        <f t="shared" si="1118"/>
        <v>0</v>
      </c>
      <c r="L517" s="238">
        <f t="shared" si="1119"/>
        <v>0</v>
      </c>
      <c r="M517" s="238">
        <f t="shared" si="1120"/>
        <v>0</v>
      </c>
      <c r="N517" s="238">
        <f t="shared" si="1121"/>
        <v>0</v>
      </c>
      <c r="O517" s="238">
        <f t="shared" si="1122"/>
        <v>0</v>
      </c>
      <c r="P517" s="238">
        <f t="shared" si="1123"/>
        <v>0</v>
      </c>
      <c r="Q517" s="238">
        <f t="shared" si="1124"/>
        <v>0</v>
      </c>
      <c r="R517" s="238">
        <f t="shared" si="1125"/>
        <v>0</v>
      </c>
      <c r="S517" s="238">
        <f t="shared" si="1126"/>
        <v>0</v>
      </c>
      <c r="T517" s="238">
        <f t="shared" si="1127"/>
        <v>0</v>
      </c>
      <c r="U517" s="239">
        <f t="shared" si="1128"/>
        <v>0</v>
      </c>
      <c r="V517" s="238">
        <f t="shared" si="1129"/>
        <v>0</v>
      </c>
      <c r="W517" s="238">
        <f t="shared" si="1130"/>
        <v>0</v>
      </c>
      <c r="X517" s="238">
        <f t="shared" si="1131"/>
        <v>0</v>
      </c>
      <c r="Y517" s="238">
        <f t="shared" si="1132"/>
        <v>0</v>
      </c>
      <c r="Z517" s="238">
        <f t="shared" si="1133"/>
        <v>0</v>
      </c>
      <c r="AA517" s="238">
        <f t="shared" si="1134"/>
        <v>0</v>
      </c>
      <c r="AB517" s="238">
        <f t="shared" si="1135"/>
        <v>0</v>
      </c>
      <c r="AC517" s="238">
        <f t="shared" si="1136"/>
        <v>0</v>
      </c>
      <c r="AD517" s="238">
        <f t="shared" si="1137"/>
        <v>0</v>
      </c>
      <c r="AE517" s="238">
        <f t="shared" si="1138"/>
        <v>0</v>
      </c>
      <c r="AF517" s="238">
        <f t="shared" si="1139"/>
        <v>0</v>
      </c>
      <c r="AG517" s="238">
        <f t="shared" si="1140"/>
        <v>0</v>
      </c>
      <c r="AH517" s="238">
        <f t="shared" si="1141"/>
        <v>0</v>
      </c>
      <c r="AI517" s="238">
        <f t="shared" si="1142"/>
        <v>0</v>
      </c>
      <c r="AJ517" s="238">
        <f t="shared" si="1143"/>
        <v>0</v>
      </c>
      <c r="AK517" s="238">
        <f t="shared" si="1144"/>
        <v>0</v>
      </c>
      <c r="AL517" s="238">
        <f t="shared" si="1145"/>
        <v>0</v>
      </c>
      <c r="AM517" s="238">
        <f t="shared" si="1146"/>
        <v>0</v>
      </c>
      <c r="AN517" s="238">
        <f t="shared" si="1147"/>
        <v>0</v>
      </c>
      <c r="AO517" s="238">
        <f t="shared" si="1148"/>
        <v>0</v>
      </c>
      <c r="AP517" s="238">
        <f t="shared" si="1149"/>
        <v>0</v>
      </c>
      <c r="AQ517" s="238">
        <f t="shared" si="1150"/>
        <v>0</v>
      </c>
      <c r="AR517" s="238">
        <f t="shared" si="1151"/>
        <v>0</v>
      </c>
      <c r="AS517" s="238">
        <f t="shared" si="1152"/>
        <v>0</v>
      </c>
      <c r="AT517" s="238">
        <f t="shared" si="1153"/>
        <v>0</v>
      </c>
      <c r="AU517" s="238">
        <f t="shared" si="1154"/>
        <v>0</v>
      </c>
      <c r="AV517" s="238">
        <f t="shared" si="1155"/>
        <v>0</v>
      </c>
      <c r="AW517" s="238">
        <f t="shared" si="1156"/>
        <v>0</v>
      </c>
      <c r="AX517" s="238">
        <f t="shared" si="1157"/>
        <v>0</v>
      </c>
      <c r="AY517" s="238">
        <f t="shared" si="1158"/>
        <v>0</v>
      </c>
      <c r="AZ517" s="238">
        <f t="shared" si="1159"/>
        <v>0</v>
      </c>
      <c r="BA517" s="238">
        <f t="shared" si="1160"/>
        <v>0</v>
      </c>
      <c r="BB517" s="238">
        <f t="shared" si="1161"/>
        <v>0</v>
      </c>
      <c r="BC517" s="238">
        <f t="shared" si="1162"/>
        <v>0</v>
      </c>
      <c r="BD517" s="238">
        <f t="shared" si="1163"/>
        <v>0</v>
      </c>
      <c r="BE517" s="238">
        <f t="shared" si="1164"/>
        <v>0</v>
      </c>
      <c r="BF517" s="238">
        <f t="shared" si="1165"/>
        <v>0</v>
      </c>
      <c r="BG517" s="238">
        <f t="shared" si="1166"/>
        <v>0</v>
      </c>
      <c r="BH517" s="238">
        <f t="shared" si="1167"/>
        <v>0</v>
      </c>
      <c r="BI517" s="238">
        <f t="shared" si="1168"/>
        <v>0</v>
      </c>
      <c r="BJ517" s="238">
        <f t="shared" si="1169"/>
        <v>0</v>
      </c>
      <c r="BK517" s="238">
        <f t="shared" si="1170"/>
        <v>0</v>
      </c>
      <c r="BL517" s="238">
        <f t="shared" si="1171"/>
        <v>0</v>
      </c>
      <c r="BM517" s="238">
        <f t="shared" si="1172"/>
        <v>0</v>
      </c>
      <c r="BN517" s="238">
        <f t="shared" si="1173"/>
        <v>0</v>
      </c>
      <c r="BO517" s="238">
        <f t="shared" si="1174"/>
        <v>0</v>
      </c>
      <c r="BP517" s="238">
        <f t="shared" si="1175"/>
        <v>0</v>
      </c>
      <c r="BQ517" s="238">
        <f t="shared" si="1176"/>
        <v>0</v>
      </c>
      <c r="BR517" s="238">
        <f t="shared" si="1177"/>
        <v>0</v>
      </c>
      <c r="BS517" s="238">
        <f t="shared" si="1178"/>
        <v>0</v>
      </c>
      <c r="BT517" s="238">
        <f t="shared" si="1179"/>
        <v>0</v>
      </c>
      <c r="BU517" s="238">
        <f t="shared" si="1180"/>
        <v>0</v>
      </c>
      <c r="BV517" s="238">
        <f t="shared" si="1181"/>
        <v>0</v>
      </c>
      <c r="BW517" s="238">
        <f t="shared" si="1182"/>
        <v>0</v>
      </c>
      <c r="BX517" s="238">
        <f t="shared" si="1183"/>
        <v>0</v>
      </c>
      <c r="BY517" s="238">
        <f t="shared" si="1184"/>
        <v>0</v>
      </c>
      <c r="BZ517" s="238">
        <f t="shared" si="1185"/>
        <v>0</v>
      </c>
      <c r="CA517" s="238">
        <f t="shared" si="1186"/>
        <v>0</v>
      </c>
      <c r="CB517" s="238">
        <f t="shared" si="1187"/>
        <v>0</v>
      </c>
      <c r="CC517" s="238">
        <f t="shared" si="1188"/>
        <v>0</v>
      </c>
      <c r="CD517" s="238">
        <f t="shared" si="1189"/>
        <v>0</v>
      </c>
      <c r="CE517" s="238">
        <f t="shared" si="1190"/>
        <v>0</v>
      </c>
      <c r="CF517" s="238">
        <f t="shared" si="1191"/>
        <v>0</v>
      </c>
      <c r="CG517" s="238">
        <f t="shared" si="1192"/>
        <v>0</v>
      </c>
      <c r="CH517" s="238">
        <f t="shared" si="1193"/>
        <v>0</v>
      </c>
      <c r="CI517" s="238">
        <f t="shared" si="1194"/>
        <v>0</v>
      </c>
      <c r="CJ517" s="238">
        <f t="shared" si="1195"/>
        <v>0</v>
      </c>
      <c r="CK517" s="238">
        <f t="shared" si="1196"/>
        <v>0</v>
      </c>
      <c r="CL517" s="238">
        <f t="shared" si="1197"/>
        <v>0</v>
      </c>
      <c r="CM517" s="238">
        <f t="shared" si="1198"/>
        <v>0</v>
      </c>
      <c r="CN517" s="238">
        <f t="shared" si="1199"/>
        <v>0</v>
      </c>
      <c r="CO517" s="238">
        <f t="shared" si="1200"/>
        <v>0</v>
      </c>
      <c r="CP517" s="238">
        <f t="shared" si="1201"/>
        <v>0</v>
      </c>
      <c r="CQ517" s="238">
        <f t="shared" si="1202"/>
        <v>0</v>
      </c>
      <c r="CR517" s="238">
        <f t="shared" si="1203"/>
        <v>0</v>
      </c>
      <c r="CS517" s="238">
        <f t="shared" si="1204"/>
        <v>0</v>
      </c>
      <c r="CT517" s="238">
        <f t="shared" si="1205"/>
        <v>0</v>
      </c>
      <c r="CU517" s="238">
        <f t="shared" si="1206"/>
        <v>0</v>
      </c>
      <c r="CV517" s="238">
        <f t="shared" si="1207"/>
        <v>0</v>
      </c>
      <c r="CW517" s="238">
        <f t="shared" si="1208"/>
        <v>0</v>
      </c>
      <c r="CX517" s="238">
        <f t="shared" si="1209"/>
        <v>0</v>
      </c>
      <c r="CY517" s="238">
        <f t="shared" si="1210"/>
        <v>0</v>
      </c>
      <c r="CZ517" s="238">
        <f t="shared" si="1211"/>
        <v>0</v>
      </c>
      <c r="DA517" s="238">
        <f t="shared" si="1212"/>
        <v>0</v>
      </c>
      <c r="DB517" s="238">
        <f t="shared" si="1213"/>
        <v>0</v>
      </c>
      <c r="DC517" s="238">
        <f t="shared" si="1214"/>
        <v>0</v>
      </c>
      <c r="DD517" s="238">
        <f t="shared" si="1215"/>
        <v>0</v>
      </c>
      <c r="DE517" s="238">
        <f t="shared" si="1216"/>
        <v>0</v>
      </c>
      <c r="DF517" s="238">
        <f t="shared" si="1217"/>
        <v>0</v>
      </c>
      <c r="DG517" s="238">
        <f t="shared" si="1218"/>
        <v>0</v>
      </c>
      <c r="DH517" s="238">
        <f t="shared" si="1219"/>
        <v>0</v>
      </c>
      <c r="DI517" s="238">
        <f t="shared" si="1220"/>
        <v>0</v>
      </c>
      <c r="DJ517" s="238">
        <f t="shared" si="1221"/>
        <v>0</v>
      </c>
      <c r="DK517" s="238">
        <f t="shared" si="1222"/>
        <v>0</v>
      </c>
      <c r="DL517" s="238">
        <f t="shared" si="1223"/>
        <v>0</v>
      </c>
      <c r="DM517" s="238">
        <f t="shared" si="1224"/>
        <v>0</v>
      </c>
      <c r="DN517" s="238">
        <f t="shared" si="1225"/>
        <v>0</v>
      </c>
      <c r="DO517" s="238">
        <f t="shared" si="1226"/>
        <v>0</v>
      </c>
      <c r="DP517" s="238">
        <f t="shared" si="1227"/>
        <v>0</v>
      </c>
      <c r="DQ517" s="238">
        <f t="shared" si="1228"/>
        <v>0</v>
      </c>
      <c r="DR517" s="238">
        <f t="shared" si="1229"/>
        <v>0</v>
      </c>
      <c r="DS517" s="238">
        <f t="shared" si="1230"/>
        <v>0</v>
      </c>
      <c r="DT517" s="238">
        <f t="shared" si="1231"/>
        <v>0</v>
      </c>
      <c r="DU517" s="238">
        <f t="shared" si="1232"/>
        <v>0</v>
      </c>
      <c r="DV517" s="238">
        <f t="shared" si="1233"/>
        <v>0</v>
      </c>
      <c r="DW517" s="238">
        <f t="shared" si="1234"/>
        <v>0</v>
      </c>
      <c r="DX517" s="238">
        <f t="shared" si="1235"/>
        <v>0</v>
      </c>
      <c r="DY517" s="238">
        <f t="shared" si="1236"/>
        <v>0</v>
      </c>
      <c r="DZ517" s="238">
        <f t="shared" si="1237"/>
        <v>0</v>
      </c>
      <c r="EA517" s="238">
        <f t="shared" si="1238"/>
        <v>0</v>
      </c>
      <c r="EB517" s="238">
        <f t="shared" si="1239"/>
        <v>0</v>
      </c>
      <c r="EC517" s="238">
        <f t="shared" si="1240"/>
        <v>0</v>
      </c>
      <c r="ED517" s="238">
        <f t="shared" si="1241"/>
        <v>0</v>
      </c>
      <c r="EE517" s="238">
        <f t="shared" si="1242"/>
        <v>0</v>
      </c>
      <c r="EF517" s="238">
        <f t="shared" si="1243"/>
        <v>0</v>
      </c>
      <c r="EG517" s="238">
        <f t="shared" si="1244"/>
        <v>0</v>
      </c>
      <c r="EH517" s="238">
        <f t="shared" si="1245"/>
        <v>0</v>
      </c>
      <c r="EI517" s="238">
        <f t="shared" si="1246"/>
        <v>0</v>
      </c>
      <c r="EJ517" s="238">
        <f t="shared" si="1247"/>
        <v>0</v>
      </c>
      <c r="EK517" s="238">
        <f t="shared" si="1248"/>
        <v>0</v>
      </c>
      <c r="EL517" s="238">
        <f t="shared" si="1249"/>
        <v>0</v>
      </c>
      <c r="EM517" s="238">
        <f t="shared" si="1250"/>
        <v>0</v>
      </c>
      <c r="EN517" s="238">
        <f t="shared" si="1251"/>
        <v>0</v>
      </c>
      <c r="EO517" s="238">
        <f t="shared" si="1252"/>
        <v>0</v>
      </c>
      <c r="EP517" s="238">
        <f t="shared" si="1253"/>
        <v>0</v>
      </c>
      <c r="EQ517" s="238">
        <f t="shared" si="1254"/>
        <v>0</v>
      </c>
      <c r="ER517" s="238">
        <f t="shared" si="1255"/>
        <v>0</v>
      </c>
      <c r="ES517" s="238">
        <f t="shared" si="1256"/>
        <v>0</v>
      </c>
      <c r="ET517" s="238">
        <f t="shared" si="1257"/>
        <v>0</v>
      </c>
      <c r="EU517" s="238">
        <f t="shared" si="1258"/>
        <v>0</v>
      </c>
      <c r="EV517" s="238">
        <f t="shared" si="1259"/>
        <v>0</v>
      </c>
      <c r="EW517" s="238">
        <f t="shared" si="1260"/>
        <v>0</v>
      </c>
      <c r="EX517" s="238">
        <f t="shared" si="1261"/>
        <v>0</v>
      </c>
      <c r="EY517" s="238">
        <f t="shared" si="1262"/>
        <v>0</v>
      </c>
      <c r="EZ517" s="238">
        <f t="shared" si="1263"/>
        <v>0</v>
      </c>
      <c r="FA517" s="238">
        <f t="shared" si="1264"/>
        <v>0</v>
      </c>
      <c r="FB517" s="238">
        <f t="shared" si="1265"/>
        <v>0</v>
      </c>
      <c r="FC517" s="238">
        <f t="shared" si="1266"/>
        <v>0</v>
      </c>
      <c r="FD517" s="238">
        <f t="shared" si="1267"/>
        <v>0</v>
      </c>
      <c r="FE517" s="238">
        <f t="shared" si="1268"/>
        <v>0</v>
      </c>
      <c r="FF517" s="238">
        <f t="shared" si="1269"/>
        <v>0</v>
      </c>
      <c r="FG517" s="238">
        <f t="shared" si="1270"/>
        <v>0</v>
      </c>
      <c r="FH517" s="238">
        <f t="shared" si="1271"/>
        <v>0</v>
      </c>
      <c r="FI517" s="238">
        <f t="shared" si="1272"/>
        <v>0</v>
      </c>
      <c r="FJ517" s="238">
        <f t="shared" si="1273"/>
        <v>0</v>
      </c>
      <c r="FK517" s="238">
        <f t="shared" si="1274"/>
        <v>0</v>
      </c>
      <c r="FL517" s="238">
        <f t="shared" si="1275"/>
        <v>0</v>
      </c>
      <c r="FM517" s="238">
        <f t="shared" si="1276"/>
        <v>0</v>
      </c>
      <c r="FN517" s="238">
        <f t="shared" si="1277"/>
        <v>0</v>
      </c>
      <c r="FO517" s="238">
        <f t="shared" si="1278"/>
        <v>0</v>
      </c>
      <c r="FP517" s="238">
        <f t="shared" si="1279"/>
        <v>0</v>
      </c>
      <c r="FQ517" s="238">
        <f t="shared" si="1280"/>
        <v>0</v>
      </c>
      <c r="FR517" s="238">
        <f t="shared" si="1281"/>
        <v>0</v>
      </c>
      <c r="FS517" s="238">
        <f t="shared" si="1282"/>
        <v>0</v>
      </c>
      <c r="FT517" s="238">
        <f t="shared" si="1283"/>
        <v>0</v>
      </c>
      <c r="FU517" s="238">
        <f t="shared" si="1284"/>
        <v>0</v>
      </c>
      <c r="FV517" s="238">
        <f t="shared" si="1285"/>
        <v>0</v>
      </c>
      <c r="FW517" s="238">
        <f t="shared" si="1286"/>
        <v>0</v>
      </c>
      <c r="FX517" s="238">
        <f t="shared" si="1287"/>
        <v>0</v>
      </c>
      <c r="FY517" s="238">
        <f t="shared" si="1288"/>
        <v>0</v>
      </c>
      <c r="FZ517" s="238">
        <f t="shared" si="1289"/>
        <v>0</v>
      </c>
      <c r="GA517" s="238">
        <f t="shared" si="1290"/>
        <v>0</v>
      </c>
      <c r="GB517" s="238">
        <f t="shared" si="1291"/>
        <v>0</v>
      </c>
      <c r="GC517" s="238">
        <f t="shared" si="1292"/>
        <v>0</v>
      </c>
      <c r="GD517" s="238">
        <f t="shared" si="1293"/>
        <v>0</v>
      </c>
      <c r="GE517" s="238">
        <f t="shared" si="1294"/>
        <v>0</v>
      </c>
      <c r="GF517" s="238">
        <f t="shared" si="1295"/>
        <v>0</v>
      </c>
      <c r="GG517" s="238">
        <f t="shared" si="1296"/>
        <v>0</v>
      </c>
      <c r="GH517" s="238">
        <f t="shared" si="1297"/>
        <v>0</v>
      </c>
      <c r="GI517" s="238">
        <f t="shared" si="1298"/>
        <v>0</v>
      </c>
      <c r="GJ517" s="238">
        <f t="shared" si="1299"/>
        <v>0</v>
      </c>
      <c r="GK517" s="238">
        <f t="shared" si="1300"/>
        <v>0</v>
      </c>
      <c r="GL517" s="238">
        <f t="shared" si="1301"/>
        <v>0</v>
      </c>
      <c r="GM517" s="238">
        <f t="shared" si="1302"/>
        <v>0</v>
      </c>
      <c r="GN517" s="238">
        <f t="shared" si="1303"/>
        <v>0</v>
      </c>
      <c r="GO517" s="238">
        <f t="shared" si="1304"/>
        <v>0</v>
      </c>
      <c r="GP517" s="238">
        <f t="shared" si="1305"/>
        <v>0</v>
      </c>
      <c r="GQ517" s="238">
        <f t="shared" si="1306"/>
        <v>0</v>
      </c>
      <c r="GR517" s="238">
        <f t="shared" si="1307"/>
        <v>0</v>
      </c>
      <c r="GS517" s="238">
        <f t="shared" si="1308"/>
        <v>0</v>
      </c>
      <c r="GT517" s="238">
        <f t="shared" si="1309"/>
        <v>0</v>
      </c>
      <c r="GU517" s="238">
        <f t="shared" si="1310"/>
        <v>0</v>
      </c>
      <c r="GV517" s="238">
        <f t="shared" si="1311"/>
        <v>0</v>
      </c>
      <c r="GW517" s="238">
        <f t="shared" si="1312"/>
        <v>0</v>
      </c>
      <c r="GX517" s="238">
        <f t="shared" si="1313"/>
        <v>0</v>
      </c>
      <c r="GY517" s="238">
        <f t="shared" si="1314"/>
        <v>0</v>
      </c>
      <c r="GZ517" s="238">
        <f t="shared" si="1315"/>
        <v>0</v>
      </c>
      <c r="HA517" s="238">
        <f t="shared" si="1316"/>
        <v>0</v>
      </c>
      <c r="HB517" s="238">
        <f t="shared" si="1317"/>
        <v>0</v>
      </c>
      <c r="HC517" s="238">
        <f t="shared" si="1318"/>
        <v>0</v>
      </c>
      <c r="HD517" s="238">
        <f t="shared" si="1319"/>
        <v>0</v>
      </c>
      <c r="HE517" s="238">
        <f t="shared" si="1320"/>
        <v>0</v>
      </c>
      <c r="HF517" s="238">
        <f t="shared" si="1321"/>
        <v>0</v>
      </c>
      <c r="HG517" s="238">
        <f t="shared" si="1322"/>
        <v>0</v>
      </c>
      <c r="HH517" s="238">
        <f t="shared" si="1323"/>
        <v>0</v>
      </c>
      <c r="HI517" s="238">
        <f t="shared" si="1324"/>
        <v>0</v>
      </c>
      <c r="HJ517" s="238">
        <f t="shared" si="1325"/>
        <v>0</v>
      </c>
      <c r="HK517" s="238">
        <f t="shared" si="1326"/>
        <v>0</v>
      </c>
      <c r="HL517" s="238">
        <f t="shared" si="1327"/>
        <v>0</v>
      </c>
      <c r="HM517" s="238">
        <f t="shared" si="1328"/>
        <v>0</v>
      </c>
      <c r="HN517" s="238">
        <f t="shared" si="1329"/>
        <v>0</v>
      </c>
      <c r="HO517" s="238">
        <f t="shared" si="1330"/>
        <v>0</v>
      </c>
      <c r="HP517" s="238">
        <f t="shared" si="1331"/>
        <v>0</v>
      </c>
      <c r="HQ517" s="238">
        <f t="shared" si="1332"/>
        <v>0</v>
      </c>
      <c r="HR517" s="238">
        <f t="shared" si="1333"/>
        <v>0</v>
      </c>
      <c r="HS517" s="238">
        <f t="shared" si="1334"/>
        <v>0</v>
      </c>
      <c r="HT517" s="238">
        <f t="shared" si="1335"/>
        <v>0</v>
      </c>
      <c r="HU517" s="238">
        <f t="shared" si="1336"/>
        <v>0</v>
      </c>
      <c r="HV517" s="238">
        <f t="shared" si="1337"/>
        <v>0</v>
      </c>
      <c r="HW517" s="238">
        <f t="shared" si="1338"/>
        <v>0</v>
      </c>
      <c r="HX517" s="238">
        <f t="shared" si="1339"/>
        <v>0</v>
      </c>
      <c r="HY517" s="238">
        <f t="shared" si="1340"/>
        <v>0</v>
      </c>
      <c r="HZ517" s="238">
        <f t="shared" si="1341"/>
        <v>0</v>
      </c>
      <c r="IA517" s="238">
        <f t="shared" si="1342"/>
        <v>0</v>
      </c>
      <c r="IB517" s="238">
        <f t="shared" si="1343"/>
        <v>0</v>
      </c>
      <c r="IC517" s="238">
        <f t="shared" si="1344"/>
        <v>0</v>
      </c>
      <c r="ID517" s="238">
        <f t="shared" si="1345"/>
        <v>0</v>
      </c>
      <c r="IE517" s="238">
        <f t="shared" si="1346"/>
        <v>0</v>
      </c>
      <c r="IF517" s="238">
        <f t="shared" si="1347"/>
        <v>0</v>
      </c>
      <c r="IG517" s="238">
        <f t="shared" si="1348"/>
        <v>0</v>
      </c>
      <c r="IH517" s="238">
        <f t="shared" si="1349"/>
        <v>0</v>
      </c>
      <c r="II517" s="238">
        <f t="shared" si="1350"/>
        <v>0</v>
      </c>
      <c r="IJ517" s="238">
        <f t="shared" si="1351"/>
        <v>0</v>
      </c>
      <c r="IK517" s="238">
        <f t="shared" si="1352"/>
        <v>0</v>
      </c>
      <c r="IL517" s="238">
        <f t="shared" si="1353"/>
        <v>0</v>
      </c>
      <c r="IM517" s="238">
        <f t="shared" si="1354"/>
        <v>0</v>
      </c>
      <c r="IN517" s="238">
        <f t="shared" si="1355"/>
        <v>0</v>
      </c>
      <c r="IO517" s="238">
        <f t="shared" si="1356"/>
        <v>0</v>
      </c>
      <c r="IP517" s="238">
        <f t="shared" si="1357"/>
        <v>0</v>
      </c>
      <c r="IQ517" s="238">
        <f t="shared" si="1358"/>
        <v>0</v>
      </c>
      <c r="IR517" s="238">
        <f t="shared" si="1359"/>
        <v>0</v>
      </c>
      <c r="IS517" s="238">
        <f t="shared" si="1360"/>
        <v>0</v>
      </c>
      <c r="IT517" s="238">
        <f t="shared" si="1361"/>
        <v>0</v>
      </c>
      <c r="IU517" s="238">
        <f t="shared" si="1362"/>
        <v>0</v>
      </c>
      <c r="IV517" s="238">
        <f t="shared" si="1363"/>
        <v>0</v>
      </c>
      <c r="IW517" s="238">
        <f t="shared" si="1364"/>
        <v>0</v>
      </c>
      <c r="IX517" s="238">
        <f t="shared" si="1365"/>
        <v>0</v>
      </c>
      <c r="IY517" s="238">
        <f t="shared" si="1366"/>
        <v>0</v>
      </c>
      <c r="IZ517" s="238">
        <f t="shared" si="1367"/>
        <v>0</v>
      </c>
      <c r="JA517" s="238">
        <f t="shared" si="1368"/>
        <v>0</v>
      </c>
      <c r="JB517" s="238">
        <f t="shared" si="1369"/>
        <v>0</v>
      </c>
    </row>
    <row r="518" spans="2:262">
      <c r="B518" s="248">
        <v>157</v>
      </c>
      <c r="C518" s="247">
        <f t="shared" si="1370"/>
        <v>3.0664062500000023E-3</v>
      </c>
      <c r="D518" s="244">
        <f t="shared" ca="1" si="1113"/>
        <v>79.830120781928514</v>
      </c>
      <c r="E518" s="243">
        <f ca="1">FG361</f>
        <v>-0.16987921807148904</v>
      </c>
      <c r="F518" s="242">
        <v>157</v>
      </c>
      <c r="G518" s="238">
        <f t="shared" si="1114"/>
        <v>0</v>
      </c>
      <c r="H518" s="238">
        <f t="shared" si="1115"/>
        <v>0</v>
      </c>
      <c r="I518" s="238">
        <f t="shared" si="1116"/>
        <v>0</v>
      </c>
      <c r="J518" s="238">
        <f t="shared" si="1117"/>
        <v>0</v>
      </c>
      <c r="K518" s="238">
        <f t="shared" si="1118"/>
        <v>0</v>
      </c>
      <c r="L518" s="238">
        <f t="shared" si="1119"/>
        <v>0</v>
      </c>
      <c r="M518" s="238">
        <f t="shared" si="1120"/>
        <v>0</v>
      </c>
      <c r="N518" s="238">
        <f t="shared" si="1121"/>
        <v>0</v>
      </c>
      <c r="O518" s="238">
        <f t="shared" si="1122"/>
        <v>0</v>
      </c>
      <c r="P518" s="238">
        <f t="shared" si="1123"/>
        <v>0</v>
      </c>
      <c r="Q518" s="238">
        <f t="shared" si="1124"/>
        <v>0</v>
      </c>
      <c r="R518" s="238">
        <f t="shared" si="1125"/>
        <v>0</v>
      </c>
      <c r="S518" s="238">
        <f t="shared" si="1126"/>
        <v>0</v>
      </c>
      <c r="T518" s="238">
        <f t="shared" si="1127"/>
        <v>0</v>
      </c>
      <c r="U518" s="239">
        <f t="shared" si="1128"/>
        <v>0</v>
      </c>
      <c r="V518" s="238">
        <f t="shared" si="1129"/>
        <v>0</v>
      </c>
      <c r="W518" s="238">
        <f t="shared" si="1130"/>
        <v>0</v>
      </c>
      <c r="X518" s="238">
        <f t="shared" si="1131"/>
        <v>0</v>
      </c>
      <c r="Y518" s="238">
        <f t="shared" si="1132"/>
        <v>0</v>
      </c>
      <c r="Z518" s="238">
        <f t="shared" si="1133"/>
        <v>0</v>
      </c>
      <c r="AA518" s="238">
        <f t="shared" si="1134"/>
        <v>0</v>
      </c>
      <c r="AB518" s="238">
        <f t="shared" si="1135"/>
        <v>0</v>
      </c>
      <c r="AC518" s="238">
        <f t="shared" si="1136"/>
        <v>0</v>
      </c>
      <c r="AD518" s="238">
        <f t="shared" si="1137"/>
        <v>0</v>
      </c>
      <c r="AE518" s="238">
        <f t="shared" si="1138"/>
        <v>0</v>
      </c>
      <c r="AF518" s="238">
        <f t="shared" si="1139"/>
        <v>0</v>
      </c>
      <c r="AG518" s="238">
        <f t="shared" si="1140"/>
        <v>0</v>
      </c>
      <c r="AH518" s="238">
        <f t="shared" si="1141"/>
        <v>0</v>
      </c>
      <c r="AI518" s="238">
        <f t="shared" si="1142"/>
        <v>0</v>
      </c>
      <c r="AJ518" s="238">
        <f t="shared" si="1143"/>
        <v>0</v>
      </c>
      <c r="AK518" s="238">
        <f t="shared" si="1144"/>
        <v>0</v>
      </c>
      <c r="AL518" s="238">
        <f t="shared" si="1145"/>
        <v>0</v>
      </c>
      <c r="AM518" s="238">
        <f t="shared" si="1146"/>
        <v>0</v>
      </c>
      <c r="AN518" s="238">
        <f t="shared" si="1147"/>
        <v>0</v>
      </c>
      <c r="AO518" s="238">
        <f t="shared" si="1148"/>
        <v>0</v>
      </c>
      <c r="AP518" s="238">
        <f t="shared" si="1149"/>
        <v>0</v>
      </c>
      <c r="AQ518" s="238">
        <f t="shared" si="1150"/>
        <v>0</v>
      </c>
      <c r="AR518" s="238">
        <f t="shared" si="1151"/>
        <v>0</v>
      </c>
      <c r="AS518" s="238">
        <f t="shared" si="1152"/>
        <v>0</v>
      </c>
      <c r="AT518" s="238">
        <f t="shared" si="1153"/>
        <v>0</v>
      </c>
      <c r="AU518" s="238">
        <f t="shared" si="1154"/>
        <v>0</v>
      </c>
      <c r="AV518" s="238">
        <f t="shared" si="1155"/>
        <v>0</v>
      </c>
      <c r="AW518" s="238">
        <f t="shared" si="1156"/>
        <v>0</v>
      </c>
      <c r="AX518" s="238">
        <f t="shared" si="1157"/>
        <v>0</v>
      </c>
      <c r="AY518" s="238">
        <f t="shared" si="1158"/>
        <v>0</v>
      </c>
      <c r="AZ518" s="238">
        <f t="shared" si="1159"/>
        <v>0</v>
      </c>
      <c r="BA518" s="238">
        <f t="shared" si="1160"/>
        <v>0</v>
      </c>
      <c r="BB518" s="238">
        <f t="shared" si="1161"/>
        <v>0</v>
      </c>
      <c r="BC518" s="238">
        <f t="shared" si="1162"/>
        <v>0</v>
      </c>
      <c r="BD518" s="238">
        <f t="shared" si="1163"/>
        <v>0</v>
      </c>
      <c r="BE518" s="238">
        <f t="shared" si="1164"/>
        <v>0</v>
      </c>
      <c r="BF518" s="238">
        <f t="shared" si="1165"/>
        <v>0</v>
      </c>
      <c r="BG518" s="238">
        <f t="shared" si="1166"/>
        <v>0</v>
      </c>
      <c r="BH518" s="238">
        <f t="shared" si="1167"/>
        <v>0</v>
      </c>
      <c r="BI518" s="238">
        <f t="shared" si="1168"/>
        <v>0</v>
      </c>
      <c r="BJ518" s="238">
        <f t="shared" si="1169"/>
        <v>0</v>
      </c>
      <c r="BK518" s="238">
        <f t="shared" si="1170"/>
        <v>0</v>
      </c>
      <c r="BL518" s="238">
        <f t="shared" si="1171"/>
        <v>0</v>
      </c>
      <c r="BM518" s="238">
        <f t="shared" si="1172"/>
        <v>0</v>
      </c>
      <c r="BN518" s="238">
        <f t="shared" si="1173"/>
        <v>0</v>
      </c>
      <c r="BO518" s="238">
        <f t="shared" si="1174"/>
        <v>0</v>
      </c>
      <c r="BP518" s="238">
        <f t="shared" si="1175"/>
        <v>0</v>
      </c>
      <c r="BQ518" s="238">
        <f t="shared" si="1176"/>
        <v>0</v>
      </c>
      <c r="BR518" s="238">
        <f t="shared" si="1177"/>
        <v>0</v>
      </c>
      <c r="BS518" s="238">
        <f t="shared" si="1178"/>
        <v>0</v>
      </c>
      <c r="BT518" s="238">
        <f t="shared" si="1179"/>
        <v>0</v>
      </c>
      <c r="BU518" s="238">
        <f t="shared" si="1180"/>
        <v>0</v>
      </c>
      <c r="BV518" s="238">
        <f t="shared" si="1181"/>
        <v>0</v>
      </c>
      <c r="BW518" s="238">
        <f t="shared" si="1182"/>
        <v>0</v>
      </c>
      <c r="BX518" s="238">
        <f t="shared" si="1183"/>
        <v>0</v>
      </c>
      <c r="BY518" s="238">
        <f t="shared" si="1184"/>
        <v>0</v>
      </c>
      <c r="BZ518" s="238">
        <f t="shared" si="1185"/>
        <v>0</v>
      </c>
      <c r="CA518" s="238">
        <f t="shared" si="1186"/>
        <v>0</v>
      </c>
      <c r="CB518" s="238">
        <f t="shared" si="1187"/>
        <v>0</v>
      </c>
      <c r="CC518" s="238">
        <f t="shared" si="1188"/>
        <v>0</v>
      </c>
      <c r="CD518" s="238">
        <f t="shared" si="1189"/>
        <v>0</v>
      </c>
      <c r="CE518" s="238">
        <f t="shared" si="1190"/>
        <v>0</v>
      </c>
      <c r="CF518" s="238">
        <f t="shared" si="1191"/>
        <v>0</v>
      </c>
      <c r="CG518" s="238">
        <f t="shared" si="1192"/>
        <v>0</v>
      </c>
      <c r="CH518" s="238">
        <f t="shared" si="1193"/>
        <v>0</v>
      </c>
      <c r="CI518" s="238">
        <f t="shared" si="1194"/>
        <v>0</v>
      </c>
      <c r="CJ518" s="238">
        <f t="shared" si="1195"/>
        <v>0</v>
      </c>
      <c r="CK518" s="238">
        <f t="shared" si="1196"/>
        <v>0</v>
      </c>
      <c r="CL518" s="238">
        <f t="shared" si="1197"/>
        <v>0</v>
      </c>
      <c r="CM518" s="238">
        <f t="shared" si="1198"/>
        <v>0</v>
      </c>
      <c r="CN518" s="238">
        <f t="shared" si="1199"/>
        <v>0</v>
      </c>
      <c r="CO518" s="238">
        <f t="shared" si="1200"/>
        <v>0</v>
      </c>
      <c r="CP518" s="238">
        <f t="shared" si="1201"/>
        <v>0</v>
      </c>
      <c r="CQ518" s="238">
        <f t="shared" si="1202"/>
        <v>0</v>
      </c>
      <c r="CR518" s="238">
        <f t="shared" si="1203"/>
        <v>0</v>
      </c>
      <c r="CS518" s="238">
        <f t="shared" si="1204"/>
        <v>0</v>
      </c>
      <c r="CT518" s="238">
        <f t="shared" si="1205"/>
        <v>0</v>
      </c>
      <c r="CU518" s="238">
        <f t="shared" si="1206"/>
        <v>0</v>
      </c>
      <c r="CV518" s="238">
        <f t="shared" si="1207"/>
        <v>0</v>
      </c>
      <c r="CW518" s="238">
        <f t="shared" si="1208"/>
        <v>0</v>
      </c>
      <c r="CX518" s="238">
        <f t="shared" si="1209"/>
        <v>0</v>
      </c>
      <c r="CY518" s="238">
        <f t="shared" si="1210"/>
        <v>0</v>
      </c>
      <c r="CZ518" s="238">
        <f t="shared" si="1211"/>
        <v>0</v>
      </c>
      <c r="DA518" s="238">
        <f t="shared" si="1212"/>
        <v>0</v>
      </c>
      <c r="DB518" s="238">
        <f t="shared" si="1213"/>
        <v>0</v>
      </c>
      <c r="DC518" s="238">
        <f t="shared" si="1214"/>
        <v>0</v>
      </c>
      <c r="DD518" s="238">
        <f t="shared" si="1215"/>
        <v>0</v>
      </c>
      <c r="DE518" s="238">
        <f t="shared" si="1216"/>
        <v>0</v>
      </c>
      <c r="DF518" s="238">
        <f t="shared" si="1217"/>
        <v>0</v>
      </c>
      <c r="DG518" s="238">
        <f t="shared" si="1218"/>
        <v>0</v>
      </c>
      <c r="DH518" s="238">
        <f t="shared" si="1219"/>
        <v>0</v>
      </c>
      <c r="DI518" s="238">
        <f t="shared" si="1220"/>
        <v>0</v>
      </c>
      <c r="DJ518" s="238">
        <f t="shared" si="1221"/>
        <v>0</v>
      </c>
      <c r="DK518" s="238">
        <f t="shared" si="1222"/>
        <v>0</v>
      </c>
      <c r="DL518" s="238">
        <f t="shared" si="1223"/>
        <v>0</v>
      </c>
      <c r="DM518" s="238">
        <f t="shared" si="1224"/>
        <v>0</v>
      </c>
      <c r="DN518" s="238">
        <f t="shared" si="1225"/>
        <v>0</v>
      </c>
      <c r="DO518" s="238">
        <f t="shared" si="1226"/>
        <v>0</v>
      </c>
      <c r="DP518" s="238">
        <f t="shared" si="1227"/>
        <v>0</v>
      </c>
      <c r="DQ518" s="238">
        <f t="shared" si="1228"/>
        <v>0</v>
      </c>
      <c r="DR518" s="238">
        <f t="shared" si="1229"/>
        <v>0</v>
      </c>
      <c r="DS518" s="238">
        <f t="shared" si="1230"/>
        <v>0</v>
      </c>
      <c r="DT518" s="238">
        <f t="shared" si="1231"/>
        <v>0</v>
      </c>
      <c r="DU518" s="238">
        <f t="shared" si="1232"/>
        <v>0</v>
      </c>
      <c r="DV518" s="238">
        <f t="shared" si="1233"/>
        <v>0</v>
      </c>
      <c r="DW518" s="238">
        <f t="shared" si="1234"/>
        <v>0</v>
      </c>
      <c r="DX518" s="238">
        <f t="shared" si="1235"/>
        <v>0</v>
      </c>
      <c r="DY518" s="238">
        <f t="shared" si="1236"/>
        <v>0</v>
      </c>
      <c r="DZ518" s="238">
        <f t="shared" si="1237"/>
        <v>0</v>
      </c>
      <c r="EA518" s="238">
        <f t="shared" si="1238"/>
        <v>0</v>
      </c>
      <c r="EB518" s="238">
        <f t="shared" si="1239"/>
        <v>0</v>
      </c>
      <c r="EC518" s="238">
        <f t="shared" si="1240"/>
        <v>0</v>
      </c>
      <c r="ED518" s="238">
        <f t="shared" si="1241"/>
        <v>0</v>
      </c>
      <c r="EE518" s="238">
        <f t="shared" si="1242"/>
        <v>0</v>
      </c>
      <c r="EF518" s="238">
        <f t="shared" si="1243"/>
        <v>0</v>
      </c>
      <c r="EG518" s="238">
        <f t="shared" si="1244"/>
        <v>0</v>
      </c>
      <c r="EH518" s="238">
        <f t="shared" si="1245"/>
        <v>0</v>
      </c>
      <c r="EI518" s="238">
        <f t="shared" si="1246"/>
        <v>0</v>
      </c>
      <c r="EJ518" s="238">
        <f t="shared" si="1247"/>
        <v>0</v>
      </c>
      <c r="EK518" s="238">
        <f t="shared" si="1248"/>
        <v>0</v>
      </c>
      <c r="EL518" s="238">
        <f t="shared" si="1249"/>
        <v>0</v>
      </c>
      <c r="EM518" s="238">
        <f t="shared" si="1250"/>
        <v>0</v>
      </c>
      <c r="EN518" s="238">
        <f t="shared" si="1251"/>
        <v>0</v>
      </c>
      <c r="EO518" s="238">
        <f t="shared" si="1252"/>
        <v>0</v>
      </c>
      <c r="EP518" s="238">
        <f t="shared" si="1253"/>
        <v>0</v>
      </c>
      <c r="EQ518" s="238">
        <f t="shared" si="1254"/>
        <v>0</v>
      </c>
      <c r="ER518" s="238">
        <f t="shared" si="1255"/>
        <v>0</v>
      </c>
      <c r="ES518" s="238">
        <f t="shared" si="1256"/>
        <v>0</v>
      </c>
      <c r="ET518" s="238">
        <f t="shared" si="1257"/>
        <v>0</v>
      </c>
      <c r="EU518" s="238">
        <f t="shared" si="1258"/>
        <v>0</v>
      </c>
      <c r="EV518" s="238">
        <f t="shared" si="1259"/>
        <v>0</v>
      </c>
      <c r="EW518" s="238">
        <f t="shared" si="1260"/>
        <v>0</v>
      </c>
      <c r="EX518" s="238">
        <f t="shared" si="1261"/>
        <v>0</v>
      </c>
      <c r="EY518" s="238">
        <f t="shared" si="1262"/>
        <v>0</v>
      </c>
      <c r="EZ518" s="238">
        <f t="shared" si="1263"/>
        <v>0</v>
      </c>
      <c r="FA518" s="238">
        <f t="shared" si="1264"/>
        <v>0</v>
      </c>
      <c r="FB518" s="238">
        <f t="shared" si="1265"/>
        <v>0</v>
      </c>
      <c r="FC518" s="238">
        <f t="shared" si="1266"/>
        <v>0</v>
      </c>
      <c r="FD518" s="238">
        <f t="shared" si="1267"/>
        <v>0</v>
      </c>
      <c r="FE518" s="238">
        <f t="shared" si="1268"/>
        <v>0</v>
      </c>
      <c r="FF518" s="238">
        <f t="shared" si="1269"/>
        <v>0</v>
      </c>
      <c r="FG518" s="238">
        <f t="shared" si="1270"/>
        <v>0</v>
      </c>
      <c r="FH518" s="238">
        <f t="shared" si="1271"/>
        <v>0</v>
      </c>
      <c r="FI518" s="238">
        <f t="shared" si="1272"/>
        <v>0</v>
      </c>
      <c r="FJ518" s="238">
        <f t="shared" si="1273"/>
        <v>0</v>
      </c>
      <c r="FK518" s="238">
        <f t="shared" si="1274"/>
        <v>0</v>
      </c>
      <c r="FL518" s="238">
        <f t="shared" si="1275"/>
        <v>0</v>
      </c>
      <c r="FM518" s="238">
        <f t="shared" si="1276"/>
        <v>0</v>
      </c>
      <c r="FN518" s="238">
        <f t="shared" si="1277"/>
        <v>0</v>
      </c>
      <c r="FO518" s="238">
        <f t="shared" si="1278"/>
        <v>0</v>
      </c>
      <c r="FP518" s="238">
        <f t="shared" si="1279"/>
        <v>0</v>
      </c>
      <c r="FQ518" s="238">
        <f t="shared" si="1280"/>
        <v>0</v>
      </c>
      <c r="FR518" s="238">
        <f t="shared" si="1281"/>
        <v>0</v>
      </c>
      <c r="FS518" s="238">
        <f t="shared" si="1282"/>
        <v>0</v>
      </c>
      <c r="FT518" s="238">
        <f t="shared" si="1283"/>
        <v>0</v>
      </c>
      <c r="FU518" s="238">
        <f t="shared" si="1284"/>
        <v>0</v>
      </c>
      <c r="FV518" s="238">
        <f t="shared" si="1285"/>
        <v>0</v>
      </c>
      <c r="FW518" s="238">
        <f t="shared" si="1286"/>
        <v>0</v>
      </c>
      <c r="FX518" s="238">
        <f t="shared" si="1287"/>
        <v>0</v>
      </c>
      <c r="FY518" s="238">
        <f t="shared" si="1288"/>
        <v>0</v>
      </c>
      <c r="FZ518" s="238">
        <f t="shared" si="1289"/>
        <v>0</v>
      </c>
      <c r="GA518" s="238">
        <f t="shared" si="1290"/>
        <v>0</v>
      </c>
      <c r="GB518" s="238">
        <f t="shared" si="1291"/>
        <v>0</v>
      </c>
      <c r="GC518" s="238">
        <f t="shared" si="1292"/>
        <v>0</v>
      </c>
      <c r="GD518" s="238">
        <f t="shared" si="1293"/>
        <v>0</v>
      </c>
      <c r="GE518" s="238">
        <f t="shared" si="1294"/>
        <v>0</v>
      </c>
      <c r="GF518" s="238">
        <f t="shared" si="1295"/>
        <v>0</v>
      </c>
      <c r="GG518" s="238">
        <f t="shared" si="1296"/>
        <v>0</v>
      </c>
      <c r="GH518" s="238">
        <f t="shared" si="1297"/>
        <v>0</v>
      </c>
      <c r="GI518" s="238">
        <f t="shared" si="1298"/>
        <v>0</v>
      </c>
      <c r="GJ518" s="238">
        <f t="shared" si="1299"/>
        <v>0</v>
      </c>
      <c r="GK518" s="238">
        <f t="shared" si="1300"/>
        <v>0</v>
      </c>
      <c r="GL518" s="238">
        <f t="shared" si="1301"/>
        <v>0</v>
      </c>
      <c r="GM518" s="238">
        <f t="shared" si="1302"/>
        <v>0</v>
      </c>
      <c r="GN518" s="238">
        <f t="shared" si="1303"/>
        <v>0</v>
      </c>
      <c r="GO518" s="238">
        <f t="shared" si="1304"/>
        <v>0</v>
      </c>
      <c r="GP518" s="238">
        <f t="shared" si="1305"/>
        <v>0</v>
      </c>
      <c r="GQ518" s="238">
        <f t="shared" si="1306"/>
        <v>0</v>
      </c>
      <c r="GR518" s="238">
        <f t="shared" si="1307"/>
        <v>0</v>
      </c>
      <c r="GS518" s="238">
        <f t="shared" si="1308"/>
        <v>0</v>
      </c>
      <c r="GT518" s="238">
        <f t="shared" si="1309"/>
        <v>0</v>
      </c>
      <c r="GU518" s="238">
        <f t="shared" si="1310"/>
        <v>0</v>
      </c>
      <c r="GV518" s="238">
        <f t="shared" si="1311"/>
        <v>0</v>
      </c>
      <c r="GW518" s="238">
        <f t="shared" si="1312"/>
        <v>0</v>
      </c>
      <c r="GX518" s="238">
        <f t="shared" si="1313"/>
        <v>0</v>
      </c>
      <c r="GY518" s="238">
        <f t="shared" si="1314"/>
        <v>0</v>
      </c>
      <c r="GZ518" s="238">
        <f t="shared" si="1315"/>
        <v>0</v>
      </c>
      <c r="HA518" s="238">
        <f t="shared" si="1316"/>
        <v>0</v>
      </c>
      <c r="HB518" s="238">
        <f t="shared" si="1317"/>
        <v>0</v>
      </c>
      <c r="HC518" s="238">
        <f t="shared" si="1318"/>
        <v>0</v>
      </c>
      <c r="HD518" s="238">
        <f t="shared" si="1319"/>
        <v>0</v>
      </c>
      <c r="HE518" s="238">
        <f t="shared" si="1320"/>
        <v>0</v>
      </c>
      <c r="HF518" s="238">
        <f t="shared" si="1321"/>
        <v>0</v>
      </c>
      <c r="HG518" s="238">
        <f t="shared" si="1322"/>
        <v>0</v>
      </c>
      <c r="HH518" s="238">
        <f t="shared" si="1323"/>
        <v>0</v>
      </c>
      <c r="HI518" s="238">
        <f t="shared" si="1324"/>
        <v>0</v>
      </c>
      <c r="HJ518" s="238">
        <f t="shared" si="1325"/>
        <v>0</v>
      </c>
      <c r="HK518" s="238">
        <f t="shared" si="1326"/>
        <v>0</v>
      </c>
      <c r="HL518" s="238">
        <f t="shared" si="1327"/>
        <v>0</v>
      </c>
      <c r="HM518" s="238">
        <f t="shared" si="1328"/>
        <v>0</v>
      </c>
      <c r="HN518" s="238">
        <f t="shared" si="1329"/>
        <v>0</v>
      </c>
      <c r="HO518" s="238">
        <f t="shared" si="1330"/>
        <v>0</v>
      </c>
      <c r="HP518" s="238">
        <f t="shared" si="1331"/>
        <v>0</v>
      </c>
      <c r="HQ518" s="238">
        <f t="shared" si="1332"/>
        <v>0</v>
      </c>
      <c r="HR518" s="238">
        <f t="shared" si="1333"/>
        <v>0</v>
      </c>
      <c r="HS518" s="238">
        <f t="shared" si="1334"/>
        <v>0</v>
      </c>
      <c r="HT518" s="238">
        <f t="shared" si="1335"/>
        <v>0</v>
      </c>
      <c r="HU518" s="238">
        <f t="shared" si="1336"/>
        <v>0</v>
      </c>
      <c r="HV518" s="238">
        <f t="shared" si="1337"/>
        <v>0</v>
      </c>
      <c r="HW518" s="238">
        <f t="shared" si="1338"/>
        <v>0</v>
      </c>
      <c r="HX518" s="238">
        <f t="shared" si="1339"/>
        <v>0</v>
      </c>
      <c r="HY518" s="238">
        <f t="shared" si="1340"/>
        <v>0</v>
      </c>
      <c r="HZ518" s="238">
        <f t="shared" si="1341"/>
        <v>0</v>
      </c>
      <c r="IA518" s="238">
        <f t="shared" si="1342"/>
        <v>0</v>
      </c>
      <c r="IB518" s="238">
        <f t="shared" si="1343"/>
        <v>0</v>
      </c>
      <c r="IC518" s="238">
        <f t="shared" si="1344"/>
        <v>0</v>
      </c>
      <c r="ID518" s="238">
        <f t="shared" si="1345"/>
        <v>0</v>
      </c>
      <c r="IE518" s="238">
        <f t="shared" si="1346"/>
        <v>0</v>
      </c>
      <c r="IF518" s="238">
        <f t="shared" si="1347"/>
        <v>0</v>
      </c>
      <c r="IG518" s="238">
        <f t="shared" si="1348"/>
        <v>0</v>
      </c>
      <c r="IH518" s="238">
        <f t="shared" si="1349"/>
        <v>0</v>
      </c>
      <c r="II518" s="238">
        <f t="shared" si="1350"/>
        <v>0</v>
      </c>
      <c r="IJ518" s="238">
        <f t="shared" si="1351"/>
        <v>0</v>
      </c>
      <c r="IK518" s="238">
        <f t="shared" si="1352"/>
        <v>0</v>
      </c>
      <c r="IL518" s="238">
        <f t="shared" si="1353"/>
        <v>0</v>
      </c>
      <c r="IM518" s="238">
        <f t="shared" si="1354"/>
        <v>0</v>
      </c>
      <c r="IN518" s="238">
        <f t="shared" si="1355"/>
        <v>0</v>
      </c>
      <c r="IO518" s="238">
        <f t="shared" si="1356"/>
        <v>0</v>
      </c>
      <c r="IP518" s="238">
        <f t="shared" si="1357"/>
        <v>0</v>
      </c>
      <c r="IQ518" s="238">
        <f t="shared" si="1358"/>
        <v>0</v>
      </c>
      <c r="IR518" s="238">
        <f t="shared" si="1359"/>
        <v>0</v>
      </c>
      <c r="IS518" s="238">
        <f t="shared" si="1360"/>
        <v>0</v>
      </c>
      <c r="IT518" s="238">
        <f t="shared" si="1361"/>
        <v>0</v>
      </c>
      <c r="IU518" s="238">
        <f t="shared" si="1362"/>
        <v>0</v>
      </c>
      <c r="IV518" s="238">
        <f t="shared" si="1363"/>
        <v>0</v>
      </c>
      <c r="IW518" s="238">
        <f t="shared" si="1364"/>
        <v>0</v>
      </c>
      <c r="IX518" s="238">
        <f t="shared" si="1365"/>
        <v>0</v>
      </c>
      <c r="IY518" s="238">
        <f t="shared" si="1366"/>
        <v>0</v>
      </c>
      <c r="IZ518" s="238">
        <f t="shared" si="1367"/>
        <v>0</v>
      </c>
      <c r="JA518" s="238">
        <f t="shared" si="1368"/>
        <v>0</v>
      </c>
      <c r="JB518" s="238">
        <f t="shared" si="1369"/>
        <v>0</v>
      </c>
    </row>
    <row r="519" spans="2:262">
      <c r="B519" s="248">
        <v>158</v>
      </c>
      <c r="C519" s="247">
        <f t="shared" si="1370"/>
        <v>3.0859375000000023E-3</v>
      </c>
      <c r="D519" s="244">
        <f t="shared" ca="1" si="1113"/>
        <v>79.827152782757864</v>
      </c>
      <c r="E519" s="243">
        <f ca="1">FH361</f>
        <v>-0.17284721724213742</v>
      </c>
      <c r="F519" s="242">
        <v>158</v>
      </c>
      <c r="G519" s="238">
        <f t="shared" si="1114"/>
        <v>0</v>
      </c>
      <c r="H519" s="238">
        <f t="shared" si="1115"/>
        <v>0</v>
      </c>
      <c r="I519" s="238">
        <f t="shared" si="1116"/>
        <v>0</v>
      </c>
      <c r="J519" s="238">
        <f t="shared" si="1117"/>
        <v>0</v>
      </c>
      <c r="K519" s="238">
        <f t="shared" si="1118"/>
        <v>0</v>
      </c>
      <c r="L519" s="238">
        <f t="shared" si="1119"/>
        <v>0</v>
      </c>
      <c r="M519" s="238">
        <f t="shared" si="1120"/>
        <v>0</v>
      </c>
      <c r="N519" s="238">
        <f t="shared" si="1121"/>
        <v>0</v>
      </c>
      <c r="O519" s="238">
        <f t="shared" si="1122"/>
        <v>0</v>
      </c>
      <c r="P519" s="238">
        <f t="shared" si="1123"/>
        <v>0</v>
      </c>
      <c r="Q519" s="238">
        <f t="shared" si="1124"/>
        <v>0</v>
      </c>
      <c r="R519" s="238">
        <f t="shared" si="1125"/>
        <v>0</v>
      </c>
      <c r="S519" s="238">
        <f t="shared" si="1126"/>
        <v>0</v>
      </c>
      <c r="T519" s="238">
        <f t="shared" si="1127"/>
        <v>0</v>
      </c>
      <c r="U519" s="239">
        <f t="shared" si="1128"/>
        <v>0</v>
      </c>
      <c r="V519" s="238">
        <f t="shared" si="1129"/>
        <v>0</v>
      </c>
      <c r="W519" s="238">
        <f t="shared" si="1130"/>
        <v>0</v>
      </c>
      <c r="X519" s="238">
        <f t="shared" si="1131"/>
        <v>0</v>
      </c>
      <c r="Y519" s="238">
        <f t="shared" si="1132"/>
        <v>0</v>
      </c>
      <c r="Z519" s="238">
        <f t="shared" si="1133"/>
        <v>0</v>
      </c>
      <c r="AA519" s="238">
        <f t="shared" si="1134"/>
        <v>0</v>
      </c>
      <c r="AB519" s="238">
        <f t="shared" si="1135"/>
        <v>0</v>
      </c>
      <c r="AC519" s="238">
        <f t="shared" si="1136"/>
        <v>0</v>
      </c>
      <c r="AD519" s="238">
        <f t="shared" si="1137"/>
        <v>0</v>
      </c>
      <c r="AE519" s="238">
        <f t="shared" si="1138"/>
        <v>0</v>
      </c>
      <c r="AF519" s="238">
        <f t="shared" si="1139"/>
        <v>0</v>
      </c>
      <c r="AG519" s="238">
        <f t="shared" si="1140"/>
        <v>0</v>
      </c>
      <c r="AH519" s="238">
        <f t="shared" si="1141"/>
        <v>0</v>
      </c>
      <c r="AI519" s="238">
        <f t="shared" si="1142"/>
        <v>0</v>
      </c>
      <c r="AJ519" s="238">
        <f t="shared" si="1143"/>
        <v>0</v>
      </c>
      <c r="AK519" s="238">
        <f t="shared" si="1144"/>
        <v>0</v>
      </c>
      <c r="AL519" s="238">
        <f t="shared" si="1145"/>
        <v>0</v>
      </c>
      <c r="AM519" s="238">
        <f t="shared" si="1146"/>
        <v>0</v>
      </c>
      <c r="AN519" s="238">
        <f t="shared" si="1147"/>
        <v>0</v>
      </c>
      <c r="AO519" s="238">
        <f t="shared" si="1148"/>
        <v>0</v>
      </c>
      <c r="AP519" s="238">
        <f t="shared" si="1149"/>
        <v>0</v>
      </c>
      <c r="AQ519" s="238">
        <f t="shared" si="1150"/>
        <v>0</v>
      </c>
      <c r="AR519" s="238">
        <f t="shared" si="1151"/>
        <v>0</v>
      </c>
      <c r="AS519" s="238">
        <f t="shared" si="1152"/>
        <v>0</v>
      </c>
      <c r="AT519" s="238">
        <f t="shared" si="1153"/>
        <v>0</v>
      </c>
      <c r="AU519" s="238">
        <f t="shared" si="1154"/>
        <v>0</v>
      </c>
      <c r="AV519" s="238">
        <f t="shared" si="1155"/>
        <v>0</v>
      </c>
      <c r="AW519" s="238">
        <f t="shared" si="1156"/>
        <v>0</v>
      </c>
      <c r="AX519" s="238">
        <f t="shared" si="1157"/>
        <v>0</v>
      </c>
      <c r="AY519" s="238">
        <f t="shared" si="1158"/>
        <v>0</v>
      </c>
      <c r="AZ519" s="238">
        <f t="shared" si="1159"/>
        <v>0</v>
      </c>
      <c r="BA519" s="238">
        <f t="shared" si="1160"/>
        <v>0</v>
      </c>
      <c r="BB519" s="238">
        <f t="shared" si="1161"/>
        <v>0</v>
      </c>
      <c r="BC519" s="238">
        <f t="shared" si="1162"/>
        <v>0</v>
      </c>
      <c r="BD519" s="238">
        <f t="shared" si="1163"/>
        <v>0</v>
      </c>
      <c r="BE519" s="238">
        <f t="shared" si="1164"/>
        <v>0</v>
      </c>
      <c r="BF519" s="238">
        <f t="shared" si="1165"/>
        <v>0</v>
      </c>
      <c r="BG519" s="238">
        <f t="shared" si="1166"/>
        <v>0</v>
      </c>
      <c r="BH519" s="238">
        <f t="shared" si="1167"/>
        <v>0</v>
      </c>
      <c r="BI519" s="238">
        <f t="shared" si="1168"/>
        <v>0</v>
      </c>
      <c r="BJ519" s="238">
        <f t="shared" si="1169"/>
        <v>0</v>
      </c>
      <c r="BK519" s="238">
        <f t="shared" si="1170"/>
        <v>0</v>
      </c>
      <c r="BL519" s="238">
        <f t="shared" si="1171"/>
        <v>0</v>
      </c>
      <c r="BM519" s="238">
        <f t="shared" si="1172"/>
        <v>0</v>
      </c>
      <c r="BN519" s="238">
        <f t="shared" si="1173"/>
        <v>0</v>
      </c>
      <c r="BO519" s="238">
        <f t="shared" si="1174"/>
        <v>0</v>
      </c>
      <c r="BP519" s="238">
        <f t="shared" si="1175"/>
        <v>0</v>
      </c>
      <c r="BQ519" s="238">
        <f t="shared" si="1176"/>
        <v>0</v>
      </c>
      <c r="BR519" s="238">
        <f t="shared" si="1177"/>
        <v>0</v>
      </c>
      <c r="BS519" s="238">
        <f t="shared" si="1178"/>
        <v>0</v>
      </c>
      <c r="BT519" s="238">
        <f t="shared" si="1179"/>
        <v>0</v>
      </c>
      <c r="BU519" s="238">
        <f t="shared" si="1180"/>
        <v>0</v>
      </c>
      <c r="BV519" s="238">
        <f t="shared" si="1181"/>
        <v>0</v>
      </c>
      <c r="BW519" s="238">
        <f t="shared" si="1182"/>
        <v>0</v>
      </c>
      <c r="BX519" s="238">
        <f t="shared" si="1183"/>
        <v>0</v>
      </c>
      <c r="BY519" s="238">
        <f t="shared" si="1184"/>
        <v>0</v>
      </c>
      <c r="BZ519" s="238">
        <f t="shared" si="1185"/>
        <v>0</v>
      </c>
      <c r="CA519" s="238">
        <f t="shared" si="1186"/>
        <v>0</v>
      </c>
      <c r="CB519" s="238">
        <f t="shared" si="1187"/>
        <v>0</v>
      </c>
      <c r="CC519" s="238">
        <f t="shared" si="1188"/>
        <v>0</v>
      </c>
      <c r="CD519" s="238">
        <f t="shared" si="1189"/>
        <v>0</v>
      </c>
      <c r="CE519" s="238">
        <f t="shared" si="1190"/>
        <v>0</v>
      </c>
      <c r="CF519" s="238">
        <f t="shared" si="1191"/>
        <v>0</v>
      </c>
      <c r="CG519" s="238">
        <f t="shared" si="1192"/>
        <v>0</v>
      </c>
      <c r="CH519" s="238">
        <f t="shared" si="1193"/>
        <v>0</v>
      </c>
      <c r="CI519" s="238">
        <f t="shared" si="1194"/>
        <v>0</v>
      </c>
      <c r="CJ519" s="238">
        <f t="shared" si="1195"/>
        <v>0</v>
      </c>
      <c r="CK519" s="238">
        <f t="shared" si="1196"/>
        <v>0</v>
      </c>
      <c r="CL519" s="238">
        <f t="shared" si="1197"/>
        <v>0</v>
      </c>
      <c r="CM519" s="238">
        <f t="shared" si="1198"/>
        <v>0</v>
      </c>
      <c r="CN519" s="238">
        <f t="shared" si="1199"/>
        <v>0</v>
      </c>
      <c r="CO519" s="238">
        <f t="shared" si="1200"/>
        <v>0</v>
      </c>
      <c r="CP519" s="238">
        <f t="shared" si="1201"/>
        <v>0</v>
      </c>
      <c r="CQ519" s="238">
        <f t="shared" si="1202"/>
        <v>0</v>
      </c>
      <c r="CR519" s="238">
        <f t="shared" si="1203"/>
        <v>0</v>
      </c>
      <c r="CS519" s="238">
        <f t="shared" si="1204"/>
        <v>0</v>
      </c>
      <c r="CT519" s="238">
        <f t="shared" si="1205"/>
        <v>0</v>
      </c>
      <c r="CU519" s="238">
        <f t="shared" si="1206"/>
        <v>0</v>
      </c>
      <c r="CV519" s="238">
        <f t="shared" si="1207"/>
        <v>0</v>
      </c>
      <c r="CW519" s="238">
        <f t="shared" si="1208"/>
        <v>0</v>
      </c>
      <c r="CX519" s="238">
        <f t="shared" si="1209"/>
        <v>0</v>
      </c>
      <c r="CY519" s="238">
        <f t="shared" si="1210"/>
        <v>0</v>
      </c>
      <c r="CZ519" s="238">
        <f t="shared" si="1211"/>
        <v>0</v>
      </c>
      <c r="DA519" s="238">
        <f t="shared" si="1212"/>
        <v>0</v>
      </c>
      <c r="DB519" s="238">
        <f t="shared" si="1213"/>
        <v>0</v>
      </c>
      <c r="DC519" s="238">
        <f t="shared" si="1214"/>
        <v>0</v>
      </c>
      <c r="DD519" s="238">
        <f t="shared" si="1215"/>
        <v>0</v>
      </c>
      <c r="DE519" s="238">
        <f t="shared" si="1216"/>
        <v>0</v>
      </c>
      <c r="DF519" s="238">
        <f t="shared" si="1217"/>
        <v>0</v>
      </c>
      <c r="DG519" s="238">
        <f t="shared" si="1218"/>
        <v>0</v>
      </c>
      <c r="DH519" s="238">
        <f t="shared" si="1219"/>
        <v>0</v>
      </c>
      <c r="DI519" s="238">
        <f t="shared" si="1220"/>
        <v>0</v>
      </c>
      <c r="DJ519" s="238">
        <f t="shared" si="1221"/>
        <v>0</v>
      </c>
      <c r="DK519" s="238">
        <f t="shared" si="1222"/>
        <v>0</v>
      </c>
      <c r="DL519" s="238">
        <f t="shared" si="1223"/>
        <v>0</v>
      </c>
      <c r="DM519" s="238">
        <f t="shared" si="1224"/>
        <v>0</v>
      </c>
      <c r="DN519" s="238">
        <f t="shared" si="1225"/>
        <v>0</v>
      </c>
      <c r="DO519" s="238">
        <f t="shared" si="1226"/>
        <v>0</v>
      </c>
      <c r="DP519" s="238">
        <f t="shared" si="1227"/>
        <v>0</v>
      </c>
      <c r="DQ519" s="238">
        <f t="shared" si="1228"/>
        <v>0</v>
      </c>
      <c r="DR519" s="238">
        <f t="shared" si="1229"/>
        <v>0</v>
      </c>
      <c r="DS519" s="238">
        <f t="shared" si="1230"/>
        <v>0</v>
      </c>
      <c r="DT519" s="238">
        <f t="shared" si="1231"/>
        <v>0</v>
      </c>
      <c r="DU519" s="238">
        <f t="shared" si="1232"/>
        <v>0</v>
      </c>
      <c r="DV519" s="238">
        <f t="shared" si="1233"/>
        <v>0</v>
      </c>
      <c r="DW519" s="238">
        <f t="shared" si="1234"/>
        <v>0</v>
      </c>
      <c r="DX519" s="238">
        <f t="shared" si="1235"/>
        <v>0</v>
      </c>
      <c r="DY519" s="238">
        <f t="shared" si="1236"/>
        <v>0</v>
      </c>
      <c r="DZ519" s="238">
        <f t="shared" si="1237"/>
        <v>0</v>
      </c>
      <c r="EA519" s="238">
        <f t="shared" si="1238"/>
        <v>0</v>
      </c>
      <c r="EB519" s="238">
        <f t="shared" si="1239"/>
        <v>0</v>
      </c>
      <c r="EC519" s="238">
        <f t="shared" si="1240"/>
        <v>0</v>
      </c>
      <c r="ED519" s="238">
        <f t="shared" si="1241"/>
        <v>0</v>
      </c>
      <c r="EE519" s="238">
        <f t="shared" si="1242"/>
        <v>0</v>
      </c>
      <c r="EF519" s="238">
        <f t="shared" si="1243"/>
        <v>0</v>
      </c>
      <c r="EG519" s="238">
        <f t="shared" si="1244"/>
        <v>0</v>
      </c>
      <c r="EH519" s="238">
        <f t="shared" si="1245"/>
        <v>0</v>
      </c>
      <c r="EI519" s="238">
        <f t="shared" si="1246"/>
        <v>0</v>
      </c>
      <c r="EJ519" s="238">
        <f t="shared" si="1247"/>
        <v>0</v>
      </c>
      <c r="EK519" s="238">
        <f t="shared" si="1248"/>
        <v>0</v>
      </c>
      <c r="EL519" s="238">
        <f t="shared" si="1249"/>
        <v>0</v>
      </c>
      <c r="EM519" s="238">
        <f t="shared" si="1250"/>
        <v>0</v>
      </c>
      <c r="EN519" s="238">
        <f t="shared" si="1251"/>
        <v>0</v>
      </c>
      <c r="EO519" s="238">
        <f t="shared" si="1252"/>
        <v>0</v>
      </c>
      <c r="EP519" s="238">
        <f t="shared" si="1253"/>
        <v>0</v>
      </c>
      <c r="EQ519" s="238">
        <f t="shared" si="1254"/>
        <v>0</v>
      </c>
      <c r="ER519" s="238">
        <f t="shared" si="1255"/>
        <v>0</v>
      </c>
      <c r="ES519" s="238">
        <f t="shared" si="1256"/>
        <v>0</v>
      </c>
      <c r="ET519" s="238">
        <f t="shared" si="1257"/>
        <v>0</v>
      </c>
      <c r="EU519" s="238">
        <f t="shared" si="1258"/>
        <v>0</v>
      </c>
      <c r="EV519" s="238">
        <f t="shared" si="1259"/>
        <v>0</v>
      </c>
      <c r="EW519" s="238">
        <f t="shared" si="1260"/>
        <v>0</v>
      </c>
      <c r="EX519" s="238">
        <f t="shared" si="1261"/>
        <v>0</v>
      </c>
      <c r="EY519" s="238">
        <f t="shared" si="1262"/>
        <v>0</v>
      </c>
      <c r="EZ519" s="238">
        <f t="shared" si="1263"/>
        <v>0</v>
      </c>
      <c r="FA519" s="238">
        <f t="shared" si="1264"/>
        <v>0</v>
      </c>
      <c r="FB519" s="238">
        <f t="shared" si="1265"/>
        <v>0</v>
      </c>
      <c r="FC519" s="238">
        <f t="shared" si="1266"/>
        <v>0</v>
      </c>
      <c r="FD519" s="238">
        <f t="shared" si="1267"/>
        <v>0</v>
      </c>
      <c r="FE519" s="238">
        <f t="shared" si="1268"/>
        <v>0</v>
      </c>
      <c r="FF519" s="238">
        <f t="shared" si="1269"/>
        <v>0</v>
      </c>
      <c r="FG519" s="238">
        <f t="shared" si="1270"/>
        <v>0</v>
      </c>
      <c r="FH519" s="238">
        <f t="shared" si="1271"/>
        <v>0</v>
      </c>
      <c r="FI519" s="238">
        <f t="shared" si="1272"/>
        <v>0</v>
      </c>
      <c r="FJ519" s="238">
        <f t="shared" si="1273"/>
        <v>0</v>
      </c>
      <c r="FK519" s="238">
        <f t="shared" si="1274"/>
        <v>0</v>
      </c>
      <c r="FL519" s="238">
        <f t="shared" si="1275"/>
        <v>0</v>
      </c>
      <c r="FM519" s="238">
        <f t="shared" si="1276"/>
        <v>0</v>
      </c>
      <c r="FN519" s="238">
        <f t="shared" si="1277"/>
        <v>0</v>
      </c>
      <c r="FO519" s="238">
        <f t="shared" si="1278"/>
        <v>0</v>
      </c>
      <c r="FP519" s="238">
        <f t="shared" si="1279"/>
        <v>0</v>
      </c>
      <c r="FQ519" s="238">
        <f t="shared" si="1280"/>
        <v>0</v>
      </c>
      <c r="FR519" s="238">
        <f t="shared" si="1281"/>
        <v>0</v>
      </c>
      <c r="FS519" s="238">
        <f t="shared" si="1282"/>
        <v>0</v>
      </c>
      <c r="FT519" s="238">
        <f t="shared" si="1283"/>
        <v>0</v>
      </c>
      <c r="FU519" s="238">
        <f t="shared" si="1284"/>
        <v>0</v>
      </c>
      <c r="FV519" s="238">
        <f t="shared" si="1285"/>
        <v>0</v>
      </c>
      <c r="FW519" s="238">
        <f t="shared" si="1286"/>
        <v>0</v>
      </c>
      <c r="FX519" s="238">
        <f t="shared" si="1287"/>
        <v>0</v>
      </c>
      <c r="FY519" s="238">
        <f t="shared" si="1288"/>
        <v>0</v>
      </c>
      <c r="FZ519" s="238">
        <f t="shared" si="1289"/>
        <v>0</v>
      </c>
      <c r="GA519" s="238">
        <f t="shared" si="1290"/>
        <v>0</v>
      </c>
      <c r="GB519" s="238">
        <f t="shared" si="1291"/>
        <v>0</v>
      </c>
      <c r="GC519" s="238">
        <f t="shared" si="1292"/>
        <v>0</v>
      </c>
      <c r="GD519" s="238">
        <f t="shared" si="1293"/>
        <v>0</v>
      </c>
      <c r="GE519" s="238">
        <f t="shared" si="1294"/>
        <v>0</v>
      </c>
      <c r="GF519" s="238">
        <f t="shared" si="1295"/>
        <v>0</v>
      </c>
      <c r="GG519" s="238">
        <f t="shared" si="1296"/>
        <v>0</v>
      </c>
      <c r="GH519" s="238">
        <f t="shared" si="1297"/>
        <v>0</v>
      </c>
      <c r="GI519" s="238">
        <f t="shared" si="1298"/>
        <v>0</v>
      </c>
      <c r="GJ519" s="238">
        <f t="shared" si="1299"/>
        <v>0</v>
      </c>
      <c r="GK519" s="238">
        <f t="shared" si="1300"/>
        <v>0</v>
      </c>
      <c r="GL519" s="238">
        <f t="shared" si="1301"/>
        <v>0</v>
      </c>
      <c r="GM519" s="238">
        <f t="shared" si="1302"/>
        <v>0</v>
      </c>
      <c r="GN519" s="238">
        <f t="shared" si="1303"/>
        <v>0</v>
      </c>
      <c r="GO519" s="238">
        <f t="shared" si="1304"/>
        <v>0</v>
      </c>
      <c r="GP519" s="238">
        <f t="shared" si="1305"/>
        <v>0</v>
      </c>
      <c r="GQ519" s="238">
        <f t="shared" si="1306"/>
        <v>0</v>
      </c>
      <c r="GR519" s="238">
        <f t="shared" si="1307"/>
        <v>0</v>
      </c>
      <c r="GS519" s="238">
        <f t="shared" si="1308"/>
        <v>0</v>
      </c>
      <c r="GT519" s="238">
        <f t="shared" si="1309"/>
        <v>0</v>
      </c>
      <c r="GU519" s="238">
        <f t="shared" si="1310"/>
        <v>0</v>
      </c>
      <c r="GV519" s="238">
        <f t="shared" si="1311"/>
        <v>0</v>
      </c>
      <c r="GW519" s="238">
        <f t="shared" si="1312"/>
        <v>0</v>
      </c>
      <c r="GX519" s="238">
        <f t="shared" si="1313"/>
        <v>0</v>
      </c>
      <c r="GY519" s="238">
        <f t="shared" si="1314"/>
        <v>0</v>
      </c>
      <c r="GZ519" s="238">
        <f t="shared" si="1315"/>
        <v>0</v>
      </c>
      <c r="HA519" s="238">
        <f t="shared" si="1316"/>
        <v>0</v>
      </c>
      <c r="HB519" s="238">
        <f t="shared" si="1317"/>
        <v>0</v>
      </c>
      <c r="HC519" s="238">
        <f t="shared" si="1318"/>
        <v>0</v>
      </c>
      <c r="HD519" s="238">
        <f t="shared" si="1319"/>
        <v>0</v>
      </c>
      <c r="HE519" s="238">
        <f t="shared" si="1320"/>
        <v>0</v>
      </c>
      <c r="HF519" s="238">
        <f t="shared" si="1321"/>
        <v>0</v>
      </c>
      <c r="HG519" s="238">
        <f t="shared" si="1322"/>
        <v>0</v>
      </c>
      <c r="HH519" s="238">
        <f t="shared" si="1323"/>
        <v>0</v>
      </c>
      <c r="HI519" s="238">
        <f t="shared" si="1324"/>
        <v>0</v>
      </c>
      <c r="HJ519" s="238">
        <f t="shared" si="1325"/>
        <v>0</v>
      </c>
      <c r="HK519" s="238">
        <f t="shared" si="1326"/>
        <v>0</v>
      </c>
      <c r="HL519" s="238">
        <f t="shared" si="1327"/>
        <v>0</v>
      </c>
      <c r="HM519" s="238">
        <f t="shared" si="1328"/>
        <v>0</v>
      </c>
      <c r="HN519" s="238">
        <f t="shared" si="1329"/>
        <v>0</v>
      </c>
      <c r="HO519" s="238">
        <f t="shared" si="1330"/>
        <v>0</v>
      </c>
      <c r="HP519" s="238">
        <f t="shared" si="1331"/>
        <v>0</v>
      </c>
      <c r="HQ519" s="238">
        <f t="shared" si="1332"/>
        <v>0</v>
      </c>
      <c r="HR519" s="238">
        <f t="shared" si="1333"/>
        <v>0</v>
      </c>
      <c r="HS519" s="238">
        <f t="shared" si="1334"/>
        <v>0</v>
      </c>
      <c r="HT519" s="238">
        <f t="shared" si="1335"/>
        <v>0</v>
      </c>
      <c r="HU519" s="238">
        <f t="shared" si="1336"/>
        <v>0</v>
      </c>
      <c r="HV519" s="238">
        <f t="shared" si="1337"/>
        <v>0</v>
      </c>
      <c r="HW519" s="238">
        <f t="shared" si="1338"/>
        <v>0</v>
      </c>
      <c r="HX519" s="238">
        <f t="shared" si="1339"/>
        <v>0</v>
      </c>
      <c r="HY519" s="238">
        <f t="shared" si="1340"/>
        <v>0</v>
      </c>
      <c r="HZ519" s="238">
        <f t="shared" si="1341"/>
        <v>0</v>
      </c>
      <c r="IA519" s="238">
        <f t="shared" si="1342"/>
        <v>0</v>
      </c>
      <c r="IB519" s="238">
        <f t="shared" si="1343"/>
        <v>0</v>
      </c>
      <c r="IC519" s="238">
        <f t="shared" si="1344"/>
        <v>0</v>
      </c>
      <c r="ID519" s="238">
        <f t="shared" si="1345"/>
        <v>0</v>
      </c>
      <c r="IE519" s="238">
        <f t="shared" si="1346"/>
        <v>0</v>
      </c>
      <c r="IF519" s="238">
        <f t="shared" si="1347"/>
        <v>0</v>
      </c>
      <c r="IG519" s="238">
        <f t="shared" si="1348"/>
        <v>0</v>
      </c>
      <c r="IH519" s="238">
        <f t="shared" si="1349"/>
        <v>0</v>
      </c>
      <c r="II519" s="238">
        <f t="shared" si="1350"/>
        <v>0</v>
      </c>
      <c r="IJ519" s="238">
        <f t="shared" si="1351"/>
        <v>0</v>
      </c>
      <c r="IK519" s="238">
        <f t="shared" si="1352"/>
        <v>0</v>
      </c>
      <c r="IL519" s="238">
        <f t="shared" si="1353"/>
        <v>0</v>
      </c>
      <c r="IM519" s="238">
        <f t="shared" si="1354"/>
        <v>0</v>
      </c>
      <c r="IN519" s="238">
        <f t="shared" si="1355"/>
        <v>0</v>
      </c>
      <c r="IO519" s="238">
        <f t="shared" si="1356"/>
        <v>0</v>
      </c>
      <c r="IP519" s="238">
        <f t="shared" si="1357"/>
        <v>0</v>
      </c>
      <c r="IQ519" s="238">
        <f t="shared" si="1358"/>
        <v>0</v>
      </c>
      <c r="IR519" s="238">
        <f t="shared" si="1359"/>
        <v>0</v>
      </c>
      <c r="IS519" s="238">
        <f t="shared" si="1360"/>
        <v>0</v>
      </c>
      <c r="IT519" s="238">
        <f t="shared" si="1361"/>
        <v>0</v>
      </c>
      <c r="IU519" s="238">
        <f t="shared" si="1362"/>
        <v>0</v>
      </c>
      <c r="IV519" s="238">
        <f t="shared" si="1363"/>
        <v>0</v>
      </c>
      <c r="IW519" s="238">
        <f t="shared" si="1364"/>
        <v>0</v>
      </c>
      <c r="IX519" s="238">
        <f t="shared" si="1365"/>
        <v>0</v>
      </c>
      <c r="IY519" s="238">
        <f t="shared" si="1366"/>
        <v>0</v>
      </c>
      <c r="IZ519" s="238">
        <f t="shared" si="1367"/>
        <v>0</v>
      </c>
      <c r="JA519" s="238">
        <f t="shared" si="1368"/>
        <v>0</v>
      </c>
      <c r="JB519" s="238">
        <f t="shared" si="1369"/>
        <v>0</v>
      </c>
    </row>
    <row r="520" spans="2:262">
      <c r="B520" s="248">
        <v>159</v>
      </c>
      <c r="C520" s="247">
        <f t="shared" si="1370"/>
        <v>3.1054687500000023E-3</v>
      </c>
      <c r="D520" s="244">
        <f t="shared" ca="1" si="1113"/>
        <v>79.825264477440598</v>
      </c>
      <c r="E520" s="243">
        <f ca="1">FI361</f>
        <v>-0.17473552255939931</v>
      </c>
      <c r="F520" s="242">
        <v>159</v>
      </c>
      <c r="G520" s="238">
        <f t="shared" si="1114"/>
        <v>0</v>
      </c>
      <c r="H520" s="238">
        <f t="shared" si="1115"/>
        <v>0</v>
      </c>
      <c r="I520" s="238">
        <f t="shared" si="1116"/>
        <v>0</v>
      </c>
      <c r="J520" s="238">
        <f t="shared" si="1117"/>
        <v>0</v>
      </c>
      <c r="K520" s="238">
        <f t="shared" si="1118"/>
        <v>0</v>
      </c>
      <c r="L520" s="238">
        <f t="shared" si="1119"/>
        <v>0</v>
      </c>
      <c r="M520" s="238">
        <f t="shared" si="1120"/>
        <v>0</v>
      </c>
      <c r="N520" s="238">
        <f t="shared" si="1121"/>
        <v>0</v>
      </c>
      <c r="O520" s="238">
        <f t="shared" si="1122"/>
        <v>0</v>
      </c>
      <c r="P520" s="238">
        <f t="shared" si="1123"/>
        <v>0</v>
      </c>
      <c r="Q520" s="238">
        <f t="shared" si="1124"/>
        <v>0</v>
      </c>
      <c r="R520" s="238">
        <f t="shared" si="1125"/>
        <v>0</v>
      </c>
      <c r="S520" s="238">
        <f t="shared" si="1126"/>
        <v>0</v>
      </c>
      <c r="T520" s="238">
        <f t="shared" si="1127"/>
        <v>0</v>
      </c>
      <c r="U520" s="239">
        <f t="shared" si="1128"/>
        <v>0</v>
      </c>
      <c r="V520" s="238">
        <f t="shared" si="1129"/>
        <v>0</v>
      </c>
      <c r="W520" s="238">
        <f t="shared" si="1130"/>
        <v>0</v>
      </c>
      <c r="X520" s="238">
        <f t="shared" si="1131"/>
        <v>0</v>
      </c>
      <c r="Y520" s="238">
        <f t="shared" si="1132"/>
        <v>0</v>
      </c>
      <c r="Z520" s="238">
        <f t="shared" si="1133"/>
        <v>0</v>
      </c>
      <c r="AA520" s="238">
        <f t="shared" si="1134"/>
        <v>0</v>
      </c>
      <c r="AB520" s="238">
        <f t="shared" si="1135"/>
        <v>0</v>
      </c>
      <c r="AC520" s="238">
        <f t="shared" si="1136"/>
        <v>0</v>
      </c>
      <c r="AD520" s="238">
        <f t="shared" si="1137"/>
        <v>0</v>
      </c>
      <c r="AE520" s="238">
        <f t="shared" si="1138"/>
        <v>0</v>
      </c>
      <c r="AF520" s="238">
        <f t="shared" si="1139"/>
        <v>0</v>
      </c>
      <c r="AG520" s="238">
        <f t="shared" si="1140"/>
        <v>0</v>
      </c>
      <c r="AH520" s="238">
        <f t="shared" si="1141"/>
        <v>0</v>
      </c>
      <c r="AI520" s="238">
        <f t="shared" si="1142"/>
        <v>0</v>
      </c>
      <c r="AJ520" s="238">
        <f t="shared" si="1143"/>
        <v>0</v>
      </c>
      <c r="AK520" s="238">
        <f t="shared" si="1144"/>
        <v>0</v>
      </c>
      <c r="AL520" s="238">
        <f t="shared" si="1145"/>
        <v>0</v>
      </c>
      <c r="AM520" s="238">
        <f t="shared" si="1146"/>
        <v>0</v>
      </c>
      <c r="AN520" s="238">
        <f t="shared" si="1147"/>
        <v>0</v>
      </c>
      <c r="AO520" s="238">
        <f t="shared" si="1148"/>
        <v>0</v>
      </c>
      <c r="AP520" s="238">
        <f t="shared" si="1149"/>
        <v>0</v>
      </c>
      <c r="AQ520" s="238">
        <f t="shared" si="1150"/>
        <v>0</v>
      </c>
      <c r="AR520" s="238">
        <f t="shared" si="1151"/>
        <v>0</v>
      </c>
      <c r="AS520" s="238">
        <f t="shared" si="1152"/>
        <v>0</v>
      </c>
      <c r="AT520" s="238">
        <f t="shared" si="1153"/>
        <v>0</v>
      </c>
      <c r="AU520" s="238">
        <f t="shared" si="1154"/>
        <v>0</v>
      </c>
      <c r="AV520" s="238">
        <f t="shared" si="1155"/>
        <v>0</v>
      </c>
      <c r="AW520" s="238">
        <f t="shared" si="1156"/>
        <v>0</v>
      </c>
      <c r="AX520" s="238">
        <f t="shared" si="1157"/>
        <v>0</v>
      </c>
      <c r="AY520" s="238">
        <f t="shared" si="1158"/>
        <v>0</v>
      </c>
      <c r="AZ520" s="238">
        <f t="shared" si="1159"/>
        <v>0</v>
      </c>
      <c r="BA520" s="238">
        <f t="shared" si="1160"/>
        <v>0</v>
      </c>
      <c r="BB520" s="238">
        <f t="shared" si="1161"/>
        <v>0</v>
      </c>
      <c r="BC520" s="238">
        <f t="shared" si="1162"/>
        <v>0</v>
      </c>
      <c r="BD520" s="238">
        <f t="shared" si="1163"/>
        <v>0</v>
      </c>
      <c r="BE520" s="238">
        <f t="shared" si="1164"/>
        <v>0</v>
      </c>
      <c r="BF520" s="238">
        <f t="shared" si="1165"/>
        <v>0</v>
      </c>
      <c r="BG520" s="238">
        <f t="shared" si="1166"/>
        <v>0</v>
      </c>
      <c r="BH520" s="238">
        <f t="shared" si="1167"/>
        <v>0</v>
      </c>
      <c r="BI520" s="238">
        <f t="shared" si="1168"/>
        <v>0</v>
      </c>
      <c r="BJ520" s="238">
        <f t="shared" si="1169"/>
        <v>0</v>
      </c>
      <c r="BK520" s="238">
        <f t="shared" si="1170"/>
        <v>0</v>
      </c>
      <c r="BL520" s="238">
        <f t="shared" si="1171"/>
        <v>0</v>
      </c>
      <c r="BM520" s="238">
        <f t="shared" si="1172"/>
        <v>0</v>
      </c>
      <c r="BN520" s="238">
        <f t="shared" si="1173"/>
        <v>0</v>
      </c>
      <c r="BO520" s="238">
        <f t="shared" si="1174"/>
        <v>0</v>
      </c>
      <c r="BP520" s="238">
        <f t="shared" si="1175"/>
        <v>0</v>
      </c>
      <c r="BQ520" s="238">
        <f t="shared" si="1176"/>
        <v>0</v>
      </c>
      <c r="BR520" s="238">
        <f t="shared" si="1177"/>
        <v>0</v>
      </c>
      <c r="BS520" s="238">
        <f t="shared" si="1178"/>
        <v>0</v>
      </c>
      <c r="BT520" s="238">
        <f t="shared" si="1179"/>
        <v>0</v>
      </c>
      <c r="BU520" s="238">
        <f t="shared" si="1180"/>
        <v>0</v>
      </c>
      <c r="BV520" s="238">
        <f t="shared" si="1181"/>
        <v>0</v>
      </c>
      <c r="BW520" s="238">
        <f t="shared" si="1182"/>
        <v>0</v>
      </c>
      <c r="BX520" s="238">
        <f t="shared" si="1183"/>
        <v>0</v>
      </c>
      <c r="BY520" s="238">
        <f t="shared" si="1184"/>
        <v>0</v>
      </c>
      <c r="BZ520" s="238">
        <f t="shared" si="1185"/>
        <v>0</v>
      </c>
      <c r="CA520" s="238">
        <f t="shared" si="1186"/>
        <v>0</v>
      </c>
      <c r="CB520" s="238">
        <f t="shared" si="1187"/>
        <v>0</v>
      </c>
      <c r="CC520" s="238">
        <f t="shared" si="1188"/>
        <v>0</v>
      </c>
      <c r="CD520" s="238">
        <f t="shared" si="1189"/>
        <v>0</v>
      </c>
      <c r="CE520" s="238">
        <f t="shared" si="1190"/>
        <v>0</v>
      </c>
      <c r="CF520" s="238">
        <f t="shared" si="1191"/>
        <v>0</v>
      </c>
      <c r="CG520" s="238">
        <f t="shared" si="1192"/>
        <v>0</v>
      </c>
      <c r="CH520" s="238">
        <f t="shared" si="1193"/>
        <v>0</v>
      </c>
      <c r="CI520" s="238">
        <f t="shared" si="1194"/>
        <v>0</v>
      </c>
      <c r="CJ520" s="238">
        <f t="shared" si="1195"/>
        <v>0</v>
      </c>
      <c r="CK520" s="238">
        <f t="shared" si="1196"/>
        <v>0</v>
      </c>
      <c r="CL520" s="238">
        <f t="shared" si="1197"/>
        <v>0</v>
      </c>
      <c r="CM520" s="238">
        <f t="shared" si="1198"/>
        <v>0</v>
      </c>
      <c r="CN520" s="238">
        <f t="shared" si="1199"/>
        <v>0</v>
      </c>
      <c r="CO520" s="238">
        <f t="shared" si="1200"/>
        <v>0</v>
      </c>
      <c r="CP520" s="238">
        <f t="shared" si="1201"/>
        <v>0</v>
      </c>
      <c r="CQ520" s="238">
        <f t="shared" si="1202"/>
        <v>0</v>
      </c>
      <c r="CR520" s="238">
        <f t="shared" si="1203"/>
        <v>0</v>
      </c>
      <c r="CS520" s="238">
        <f t="shared" si="1204"/>
        <v>0</v>
      </c>
      <c r="CT520" s="238">
        <f t="shared" si="1205"/>
        <v>0</v>
      </c>
      <c r="CU520" s="238">
        <f t="shared" si="1206"/>
        <v>0</v>
      </c>
      <c r="CV520" s="238">
        <f t="shared" si="1207"/>
        <v>0</v>
      </c>
      <c r="CW520" s="238">
        <f t="shared" si="1208"/>
        <v>0</v>
      </c>
      <c r="CX520" s="238">
        <f t="shared" si="1209"/>
        <v>0</v>
      </c>
      <c r="CY520" s="238">
        <f t="shared" si="1210"/>
        <v>0</v>
      </c>
      <c r="CZ520" s="238">
        <f t="shared" si="1211"/>
        <v>0</v>
      </c>
      <c r="DA520" s="238">
        <f t="shared" si="1212"/>
        <v>0</v>
      </c>
      <c r="DB520" s="238">
        <f t="shared" si="1213"/>
        <v>0</v>
      </c>
      <c r="DC520" s="238">
        <f t="shared" si="1214"/>
        <v>0</v>
      </c>
      <c r="DD520" s="238">
        <f t="shared" si="1215"/>
        <v>0</v>
      </c>
      <c r="DE520" s="238">
        <f t="shared" si="1216"/>
        <v>0</v>
      </c>
      <c r="DF520" s="238">
        <f t="shared" si="1217"/>
        <v>0</v>
      </c>
      <c r="DG520" s="238">
        <f t="shared" si="1218"/>
        <v>0</v>
      </c>
      <c r="DH520" s="238">
        <f t="shared" si="1219"/>
        <v>0</v>
      </c>
      <c r="DI520" s="238">
        <f t="shared" si="1220"/>
        <v>0</v>
      </c>
      <c r="DJ520" s="238">
        <f t="shared" si="1221"/>
        <v>0</v>
      </c>
      <c r="DK520" s="238">
        <f t="shared" si="1222"/>
        <v>0</v>
      </c>
      <c r="DL520" s="238">
        <f t="shared" si="1223"/>
        <v>0</v>
      </c>
      <c r="DM520" s="238">
        <f t="shared" si="1224"/>
        <v>0</v>
      </c>
      <c r="DN520" s="238">
        <f t="shared" si="1225"/>
        <v>0</v>
      </c>
      <c r="DO520" s="238">
        <f t="shared" si="1226"/>
        <v>0</v>
      </c>
      <c r="DP520" s="238">
        <f t="shared" si="1227"/>
        <v>0</v>
      </c>
      <c r="DQ520" s="238">
        <f t="shared" si="1228"/>
        <v>0</v>
      </c>
      <c r="DR520" s="238">
        <f t="shared" si="1229"/>
        <v>0</v>
      </c>
      <c r="DS520" s="238">
        <f t="shared" si="1230"/>
        <v>0</v>
      </c>
      <c r="DT520" s="238">
        <f t="shared" si="1231"/>
        <v>0</v>
      </c>
      <c r="DU520" s="238">
        <f t="shared" si="1232"/>
        <v>0</v>
      </c>
      <c r="DV520" s="238">
        <f t="shared" si="1233"/>
        <v>0</v>
      </c>
      <c r="DW520" s="238">
        <f t="shared" si="1234"/>
        <v>0</v>
      </c>
      <c r="DX520" s="238">
        <f t="shared" si="1235"/>
        <v>0</v>
      </c>
      <c r="DY520" s="238">
        <f t="shared" si="1236"/>
        <v>0</v>
      </c>
      <c r="DZ520" s="238">
        <f t="shared" si="1237"/>
        <v>0</v>
      </c>
      <c r="EA520" s="238">
        <f t="shared" si="1238"/>
        <v>0</v>
      </c>
      <c r="EB520" s="238">
        <f t="shared" si="1239"/>
        <v>0</v>
      </c>
      <c r="EC520" s="238">
        <f t="shared" si="1240"/>
        <v>0</v>
      </c>
      <c r="ED520" s="238">
        <f t="shared" si="1241"/>
        <v>0</v>
      </c>
      <c r="EE520" s="238">
        <f t="shared" si="1242"/>
        <v>0</v>
      </c>
      <c r="EF520" s="238">
        <f t="shared" si="1243"/>
        <v>0</v>
      </c>
      <c r="EG520" s="238">
        <f t="shared" si="1244"/>
        <v>0</v>
      </c>
      <c r="EH520" s="238">
        <f t="shared" si="1245"/>
        <v>0</v>
      </c>
      <c r="EI520" s="238">
        <f t="shared" si="1246"/>
        <v>0</v>
      </c>
      <c r="EJ520" s="238">
        <f t="shared" si="1247"/>
        <v>0</v>
      </c>
      <c r="EK520" s="238">
        <f t="shared" si="1248"/>
        <v>0</v>
      </c>
      <c r="EL520" s="238">
        <f t="shared" si="1249"/>
        <v>0</v>
      </c>
      <c r="EM520" s="238">
        <f t="shared" si="1250"/>
        <v>0</v>
      </c>
      <c r="EN520" s="238">
        <f t="shared" si="1251"/>
        <v>0</v>
      </c>
      <c r="EO520" s="238">
        <f t="shared" si="1252"/>
        <v>0</v>
      </c>
      <c r="EP520" s="238">
        <f t="shared" si="1253"/>
        <v>0</v>
      </c>
      <c r="EQ520" s="238">
        <f t="shared" si="1254"/>
        <v>0</v>
      </c>
      <c r="ER520" s="238">
        <f t="shared" si="1255"/>
        <v>0</v>
      </c>
      <c r="ES520" s="238">
        <f t="shared" si="1256"/>
        <v>0</v>
      </c>
      <c r="ET520" s="238">
        <f t="shared" si="1257"/>
        <v>0</v>
      </c>
      <c r="EU520" s="238">
        <f t="shared" si="1258"/>
        <v>0</v>
      </c>
      <c r="EV520" s="238">
        <f t="shared" si="1259"/>
        <v>0</v>
      </c>
      <c r="EW520" s="238">
        <f t="shared" si="1260"/>
        <v>0</v>
      </c>
      <c r="EX520" s="238">
        <f t="shared" si="1261"/>
        <v>0</v>
      </c>
      <c r="EY520" s="238">
        <f t="shared" si="1262"/>
        <v>0</v>
      </c>
      <c r="EZ520" s="238">
        <f t="shared" si="1263"/>
        <v>0</v>
      </c>
      <c r="FA520" s="238">
        <f t="shared" si="1264"/>
        <v>0</v>
      </c>
      <c r="FB520" s="238">
        <f t="shared" si="1265"/>
        <v>0</v>
      </c>
      <c r="FC520" s="238">
        <f t="shared" si="1266"/>
        <v>0</v>
      </c>
      <c r="FD520" s="238">
        <f t="shared" si="1267"/>
        <v>0</v>
      </c>
      <c r="FE520" s="238">
        <f t="shared" si="1268"/>
        <v>0</v>
      </c>
      <c r="FF520" s="238">
        <f t="shared" si="1269"/>
        <v>0</v>
      </c>
      <c r="FG520" s="238">
        <f t="shared" si="1270"/>
        <v>0</v>
      </c>
      <c r="FH520" s="238">
        <f t="shared" si="1271"/>
        <v>0</v>
      </c>
      <c r="FI520" s="238">
        <f t="shared" si="1272"/>
        <v>0</v>
      </c>
      <c r="FJ520" s="238">
        <f t="shared" si="1273"/>
        <v>0</v>
      </c>
      <c r="FK520" s="238">
        <f t="shared" si="1274"/>
        <v>0</v>
      </c>
      <c r="FL520" s="238">
        <f t="shared" si="1275"/>
        <v>0</v>
      </c>
      <c r="FM520" s="238">
        <f t="shared" si="1276"/>
        <v>0</v>
      </c>
      <c r="FN520" s="238">
        <f t="shared" si="1277"/>
        <v>0</v>
      </c>
      <c r="FO520" s="238">
        <f t="shared" si="1278"/>
        <v>0</v>
      </c>
      <c r="FP520" s="238">
        <f t="shared" si="1279"/>
        <v>0</v>
      </c>
      <c r="FQ520" s="238">
        <f t="shared" si="1280"/>
        <v>0</v>
      </c>
      <c r="FR520" s="238">
        <f t="shared" si="1281"/>
        <v>0</v>
      </c>
      <c r="FS520" s="238">
        <f t="shared" si="1282"/>
        <v>0</v>
      </c>
      <c r="FT520" s="238">
        <f t="shared" si="1283"/>
        <v>0</v>
      </c>
      <c r="FU520" s="238">
        <f t="shared" si="1284"/>
        <v>0</v>
      </c>
      <c r="FV520" s="238">
        <f t="shared" si="1285"/>
        <v>0</v>
      </c>
      <c r="FW520" s="238">
        <f t="shared" si="1286"/>
        <v>0</v>
      </c>
      <c r="FX520" s="238">
        <f t="shared" si="1287"/>
        <v>0</v>
      </c>
      <c r="FY520" s="238">
        <f t="shared" si="1288"/>
        <v>0</v>
      </c>
      <c r="FZ520" s="238">
        <f t="shared" si="1289"/>
        <v>0</v>
      </c>
      <c r="GA520" s="238">
        <f t="shared" si="1290"/>
        <v>0</v>
      </c>
      <c r="GB520" s="238">
        <f t="shared" si="1291"/>
        <v>0</v>
      </c>
      <c r="GC520" s="238">
        <f t="shared" si="1292"/>
        <v>0</v>
      </c>
      <c r="GD520" s="238">
        <f t="shared" si="1293"/>
        <v>0</v>
      </c>
      <c r="GE520" s="238">
        <f t="shared" si="1294"/>
        <v>0</v>
      </c>
      <c r="GF520" s="238">
        <f t="shared" si="1295"/>
        <v>0</v>
      </c>
      <c r="GG520" s="238">
        <f t="shared" si="1296"/>
        <v>0</v>
      </c>
      <c r="GH520" s="238">
        <f t="shared" si="1297"/>
        <v>0</v>
      </c>
      <c r="GI520" s="238">
        <f t="shared" si="1298"/>
        <v>0</v>
      </c>
      <c r="GJ520" s="238">
        <f t="shared" si="1299"/>
        <v>0</v>
      </c>
      <c r="GK520" s="238">
        <f t="shared" si="1300"/>
        <v>0</v>
      </c>
      <c r="GL520" s="238">
        <f t="shared" si="1301"/>
        <v>0</v>
      </c>
      <c r="GM520" s="238">
        <f t="shared" si="1302"/>
        <v>0</v>
      </c>
      <c r="GN520" s="238">
        <f t="shared" si="1303"/>
        <v>0</v>
      </c>
      <c r="GO520" s="238">
        <f t="shared" si="1304"/>
        <v>0</v>
      </c>
      <c r="GP520" s="238">
        <f t="shared" si="1305"/>
        <v>0</v>
      </c>
      <c r="GQ520" s="238">
        <f t="shared" si="1306"/>
        <v>0</v>
      </c>
      <c r="GR520" s="238">
        <f t="shared" si="1307"/>
        <v>0</v>
      </c>
      <c r="GS520" s="238">
        <f t="shared" si="1308"/>
        <v>0</v>
      </c>
      <c r="GT520" s="238">
        <f t="shared" si="1309"/>
        <v>0</v>
      </c>
      <c r="GU520" s="238">
        <f t="shared" si="1310"/>
        <v>0</v>
      </c>
      <c r="GV520" s="238">
        <f t="shared" si="1311"/>
        <v>0</v>
      </c>
      <c r="GW520" s="238">
        <f t="shared" si="1312"/>
        <v>0</v>
      </c>
      <c r="GX520" s="238">
        <f t="shared" si="1313"/>
        <v>0</v>
      </c>
      <c r="GY520" s="238">
        <f t="shared" si="1314"/>
        <v>0</v>
      </c>
      <c r="GZ520" s="238">
        <f t="shared" si="1315"/>
        <v>0</v>
      </c>
      <c r="HA520" s="238">
        <f t="shared" si="1316"/>
        <v>0</v>
      </c>
      <c r="HB520" s="238">
        <f t="shared" si="1317"/>
        <v>0</v>
      </c>
      <c r="HC520" s="238">
        <f t="shared" si="1318"/>
        <v>0</v>
      </c>
      <c r="HD520" s="238">
        <f t="shared" si="1319"/>
        <v>0</v>
      </c>
      <c r="HE520" s="238">
        <f t="shared" si="1320"/>
        <v>0</v>
      </c>
      <c r="HF520" s="238">
        <f t="shared" si="1321"/>
        <v>0</v>
      </c>
      <c r="HG520" s="238">
        <f t="shared" si="1322"/>
        <v>0</v>
      </c>
      <c r="HH520" s="238">
        <f t="shared" si="1323"/>
        <v>0</v>
      </c>
      <c r="HI520" s="238">
        <f t="shared" si="1324"/>
        <v>0</v>
      </c>
      <c r="HJ520" s="238">
        <f t="shared" si="1325"/>
        <v>0</v>
      </c>
      <c r="HK520" s="238">
        <f t="shared" si="1326"/>
        <v>0</v>
      </c>
      <c r="HL520" s="238">
        <f t="shared" si="1327"/>
        <v>0</v>
      </c>
      <c r="HM520" s="238">
        <f t="shared" si="1328"/>
        <v>0</v>
      </c>
      <c r="HN520" s="238">
        <f t="shared" si="1329"/>
        <v>0</v>
      </c>
      <c r="HO520" s="238">
        <f t="shared" si="1330"/>
        <v>0</v>
      </c>
      <c r="HP520" s="238">
        <f t="shared" si="1331"/>
        <v>0</v>
      </c>
      <c r="HQ520" s="238">
        <f t="shared" si="1332"/>
        <v>0</v>
      </c>
      <c r="HR520" s="238">
        <f t="shared" si="1333"/>
        <v>0</v>
      </c>
      <c r="HS520" s="238">
        <f t="shared" si="1334"/>
        <v>0</v>
      </c>
      <c r="HT520" s="238">
        <f t="shared" si="1335"/>
        <v>0</v>
      </c>
      <c r="HU520" s="238">
        <f t="shared" si="1336"/>
        <v>0</v>
      </c>
      <c r="HV520" s="238">
        <f t="shared" si="1337"/>
        <v>0</v>
      </c>
      <c r="HW520" s="238">
        <f t="shared" si="1338"/>
        <v>0</v>
      </c>
      <c r="HX520" s="238">
        <f t="shared" si="1339"/>
        <v>0</v>
      </c>
      <c r="HY520" s="238">
        <f t="shared" si="1340"/>
        <v>0</v>
      </c>
      <c r="HZ520" s="238">
        <f t="shared" si="1341"/>
        <v>0</v>
      </c>
      <c r="IA520" s="238">
        <f t="shared" si="1342"/>
        <v>0</v>
      </c>
      <c r="IB520" s="238">
        <f t="shared" si="1343"/>
        <v>0</v>
      </c>
      <c r="IC520" s="238">
        <f t="shared" si="1344"/>
        <v>0</v>
      </c>
      <c r="ID520" s="238">
        <f t="shared" si="1345"/>
        <v>0</v>
      </c>
      <c r="IE520" s="238">
        <f t="shared" si="1346"/>
        <v>0</v>
      </c>
      <c r="IF520" s="238">
        <f t="shared" si="1347"/>
        <v>0</v>
      </c>
      <c r="IG520" s="238">
        <f t="shared" si="1348"/>
        <v>0</v>
      </c>
      <c r="IH520" s="238">
        <f t="shared" si="1349"/>
        <v>0</v>
      </c>
      <c r="II520" s="238">
        <f t="shared" si="1350"/>
        <v>0</v>
      </c>
      <c r="IJ520" s="238">
        <f t="shared" si="1351"/>
        <v>0</v>
      </c>
      <c r="IK520" s="238">
        <f t="shared" si="1352"/>
        <v>0</v>
      </c>
      <c r="IL520" s="238">
        <f t="shared" si="1353"/>
        <v>0</v>
      </c>
      <c r="IM520" s="238">
        <f t="shared" si="1354"/>
        <v>0</v>
      </c>
      <c r="IN520" s="238">
        <f t="shared" si="1355"/>
        <v>0</v>
      </c>
      <c r="IO520" s="238">
        <f t="shared" si="1356"/>
        <v>0</v>
      </c>
      <c r="IP520" s="238">
        <f t="shared" si="1357"/>
        <v>0</v>
      </c>
      <c r="IQ520" s="238">
        <f t="shared" si="1358"/>
        <v>0</v>
      </c>
      <c r="IR520" s="238">
        <f t="shared" si="1359"/>
        <v>0</v>
      </c>
      <c r="IS520" s="238">
        <f t="shared" si="1360"/>
        <v>0</v>
      </c>
      <c r="IT520" s="238">
        <f t="shared" si="1361"/>
        <v>0</v>
      </c>
      <c r="IU520" s="238">
        <f t="shared" si="1362"/>
        <v>0</v>
      </c>
      <c r="IV520" s="238">
        <f t="shared" si="1363"/>
        <v>0</v>
      </c>
      <c r="IW520" s="238">
        <f t="shared" si="1364"/>
        <v>0</v>
      </c>
      <c r="IX520" s="238">
        <f t="shared" si="1365"/>
        <v>0</v>
      </c>
      <c r="IY520" s="238">
        <f t="shared" si="1366"/>
        <v>0</v>
      </c>
      <c r="IZ520" s="238">
        <f t="shared" si="1367"/>
        <v>0</v>
      </c>
      <c r="JA520" s="238">
        <f t="shared" si="1368"/>
        <v>0</v>
      </c>
      <c r="JB520" s="238">
        <f t="shared" si="1369"/>
        <v>0</v>
      </c>
    </row>
    <row r="521" spans="2:262">
      <c r="B521" s="248">
        <v>160</v>
      </c>
      <c r="C521" s="247">
        <f t="shared" si="1370"/>
        <v>3.1250000000000023E-3</v>
      </c>
      <c r="D521" s="244">
        <f t="shared" ca="1" si="1113"/>
        <v>79.822808985094028</v>
      </c>
      <c r="E521" s="243">
        <f ca="1">FJ361</f>
        <v>-0.17719101490597713</v>
      </c>
      <c r="F521" s="242">
        <v>160</v>
      </c>
      <c r="G521" s="238">
        <f t="shared" si="1114"/>
        <v>0</v>
      </c>
      <c r="H521" s="238">
        <f t="shared" si="1115"/>
        <v>0</v>
      </c>
      <c r="I521" s="238">
        <f t="shared" si="1116"/>
        <v>0</v>
      </c>
      <c r="J521" s="238">
        <f t="shared" si="1117"/>
        <v>0</v>
      </c>
      <c r="K521" s="238">
        <f t="shared" si="1118"/>
        <v>0</v>
      </c>
      <c r="L521" s="238">
        <f t="shared" si="1119"/>
        <v>0</v>
      </c>
      <c r="M521" s="238">
        <f t="shared" si="1120"/>
        <v>0</v>
      </c>
      <c r="N521" s="238">
        <f t="shared" si="1121"/>
        <v>0</v>
      </c>
      <c r="O521" s="238">
        <f t="shared" si="1122"/>
        <v>0</v>
      </c>
      <c r="P521" s="238">
        <f t="shared" si="1123"/>
        <v>0</v>
      </c>
      <c r="Q521" s="238">
        <f t="shared" si="1124"/>
        <v>0</v>
      </c>
      <c r="R521" s="238">
        <f t="shared" si="1125"/>
        <v>0</v>
      </c>
      <c r="S521" s="238">
        <f t="shared" si="1126"/>
        <v>0</v>
      </c>
      <c r="T521" s="238">
        <f t="shared" si="1127"/>
        <v>0</v>
      </c>
      <c r="U521" s="239">
        <f t="shared" si="1128"/>
        <v>0</v>
      </c>
      <c r="V521" s="238">
        <f t="shared" si="1129"/>
        <v>0</v>
      </c>
      <c r="W521" s="238">
        <f t="shared" si="1130"/>
        <v>0</v>
      </c>
      <c r="X521" s="238">
        <f t="shared" si="1131"/>
        <v>0</v>
      </c>
      <c r="Y521" s="238">
        <f t="shared" si="1132"/>
        <v>0</v>
      </c>
      <c r="Z521" s="238">
        <f t="shared" si="1133"/>
        <v>0</v>
      </c>
      <c r="AA521" s="238">
        <f t="shared" si="1134"/>
        <v>0</v>
      </c>
      <c r="AB521" s="238">
        <f t="shared" si="1135"/>
        <v>0</v>
      </c>
      <c r="AC521" s="238">
        <f t="shared" si="1136"/>
        <v>0</v>
      </c>
      <c r="AD521" s="238">
        <f t="shared" si="1137"/>
        <v>0</v>
      </c>
      <c r="AE521" s="238">
        <f t="shared" si="1138"/>
        <v>0</v>
      </c>
      <c r="AF521" s="238">
        <f t="shared" si="1139"/>
        <v>0</v>
      </c>
      <c r="AG521" s="238">
        <f t="shared" si="1140"/>
        <v>0</v>
      </c>
      <c r="AH521" s="238">
        <f t="shared" si="1141"/>
        <v>0</v>
      </c>
      <c r="AI521" s="238">
        <f t="shared" si="1142"/>
        <v>0</v>
      </c>
      <c r="AJ521" s="238">
        <f t="shared" si="1143"/>
        <v>0</v>
      </c>
      <c r="AK521" s="238">
        <f t="shared" si="1144"/>
        <v>0</v>
      </c>
      <c r="AL521" s="238">
        <f t="shared" si="1145"/>
        <v>0</v>
      </c>
      <c r="AM521" s="238">
        <f t="shared" si="1146"/>
        <v>0</v>
      </c>
      <c r="AN521" s="238">
        <f t="shared" si="1147"/>
        <v>0</v>
      </c>
      <c r="AO521" s="238">
        <f t="shared" si="1148"/>
        <v>0</v>
      </c>
      <c r="AP521" s="238">
        <f t="shared" si="1149"/>
        <v>0</v>
      </c>
      <c r="AQ521" s="238">
        <f t="shared" si="1150"/>
        <v>0</v>
      </c>
      <c r="AR521" s="238">
        <f t="shared" si="1151"/>
        <v>0</v>
      </c>
      <c r="AS521" s="238">
        <f t="shared" si="1152"/>
        <v>0</v>
      </c>
      <c r="AT521" s="238">
        <f t="shared" si="1153"/>
        <v>0</v>
      </c>
      <c r="AU521" s="238">
        <f t="shared" si="1154"/>
        <v>0</v>
      </c>
      <c r="AV521" s="238">
        <f t="shared" si="1155"/>
        <v>0</v>
      </c>
      <c r="AW521" s="238">
        <f t="shared" si="1156"/>
        <v>0</v>
      </c>
      <c r="AX521" s="238">
        <f t="shared" si="1157"/>
        <v>0</v>
      </c>
      <c r="AY521" s="238">
        <f t="shared" si="1158"/>
        <v>0</v>
      </c>
      <c r="AZ521" s="238">
        <f t="shared" si="1159"/>
        <v>0</v>
      </c>
      <c r="BA521" s="238">
        <f t="shared" si="1160"/>
        <v>0</v>
      </c>
      <c r="BB521" s="238">
        <f t="shared" si="1161"/>
        <v>0</v>
      </c>
      <c r="BC521" s="238">
        <f t="shared" si="1162"/>
        <v>0</v>
      </c>
      <c r="BD521" s="238">
        <f t="shared" si="1163"/>
        <v>0</v>
      </c>
      <c r="BE521" s="238">
        <f t="shared" si="1164"/>
        <v>0</v>
      </c>
      <c r="BF521" s="238">
        <f t="shared" si="1165"/>
        <v>0</v>
      </c>
      <c r="BG521" s="238">
        <f t="shared" si="1166"/>
        <v>0</v>
      </c>
      <c r="BH521" s="238">
        <f t="shared" si="1167"/>
        <v>0</v>
      </c>
      <c r="BI521" s="238">
        <f t="shared" si="1168"/>
        <v>0</v>
      </c>
      <c r="BJ521" s="238">
        <f t="shared" si="1169"/>
        <v>0</v>
      </c>
      <c r="BK521" s="238">
        <f t="shared" si="1170"/>
        <v>0</v>
      </c>
      <c r="BL521" s="238">
        <f t="shared" si="1171"/>
        <v>0</v>
      </c>
      <c r="BM521" s="238">
        <f t="shared" si="1172"/>
        <v>0</v>
      </c>
      <c r="BN521" s="238">
        <f t="shared" si="1173"/>
        <v>0</v>
      </c>
      <c r="BO521" s="238">
        <f t="shared" si="1174"/>
        <v>0</v>
      </c>
      <c r="BP521" s="238">
        <f t="shared" si="1175"/>
        <v>0</v>
      </c>
      <c r="BQ521" s="238">
        <f t="shared" si="1176"/>
        <v>0</v>
      </c>
      <c r="BR521" s="238">
        <f t="shared" si="1177"/>
        <v>0</v>
      </c>
      <c r="BS521" s="238">
        <f t="shared" si="1178"/>
        <v>0</v>
      </c>
      <c r="BT521" s="238">
        <f t="shared" si="1179"/>
        <v>0</v>
      </c>
      <c r="BU521" s="238">
        <f t="shared" si="1180"/>
        <v>0</v>
      </c>
      <c r="BV521" s="238">
        <f t="shared" si="1181"/>
        <v>0</v>
      </c>
      <c r="BW521" s="238">
        <f t="shared" si="1182"/>
        <v>0</v>
      </c>
      <c r="BX521" s="238">
        <f t="shared" si="1183"/>
        <v>0</v>
      </c>
      <c r="BY521" s="238">
        <f t="shared" si="1184"/>
        <v>0</v>
      </c>
      <c r="BZ521" s="238">
        <f t="shared" si="1185"/>
        <v>0</v>
      </c>
      <c r="CA521" s="238">
        <f t="shared" si="1186"/>
        <v>0</v>
      </c>
      <c r="CB521" s="238">
        <f t="shared" si="1187"/>
        <v>0</v>
      </c>
      <c r="CC521" s="238">
        <f t="shared" si="1188"/>
        <v>0</v>
      </c>
      <c r="CD521" s="238">
        <f t="shared" si="1189"/>
        <v>0</v>
      </c>
      <c r="CE521" s="238">
        <f t="shared" si="1190"/>
        <v>0</v>
      </c>
      <c r="CF521" s="238">
        <f t="shared" si="1191"/>
        <v>0</v>
      </c>
      <c r="CG521" s="238">
        <f t="shared" si="1192"/>
        <v>0</v>
      </c>
      <c r="CH521" s="238">
        <f t="shared" si="1193"/>
        <v>0</v>
      </c>
      <c r="CI521" s="238">
        <f t="shared" si="1194"/>
        <v>0</v>
      </c>
      <c r="CJ521" s="238">
        <f t="shared" si="1195"/>
        <v>0</v>
      </c>
      <c r="CK521" s="238">
        <f t="shared" si="1196"/>
        <v>0</v>
      </c>
      <c r="CL521" s="238">
        <f t="shared" si="1197"/>
        <v>0</v>
      </c>
      <c r="CM521" s="238">
        <f t="shared" si="1198"/>
        <v>0</v>
      </c>
      <c r="CN521" s="238">
        <f t="shared" si="1199"/>
        <v>0</v>
      </c>
      <c r="CO521" s="238">
        <f t="shared" si="1200"/>
        <v>0</v>
      </c>
      <c r="CP521" s="238">
        <f t="shared" si="1201"/>
        <v>0</v>
      </c>
      <c r="CQ521" s="238">
        <f t="shared" si="1202"/>
        <v>0</v>
      </c>
      <c r="CR521" s="238">
        <f t="shared" si="1203"/>
        <v>0</v>
      </c>
      <c r="CS521" s="238">
        <f t="shared" si="1204"/>
        <v>0</v>
      </c>
      <c r="CT521" s="238">
        <f t="shared" si="1205"/>
        <v>0</v>
      </c>
      <c r="CU521" s="238">
        <f t="shared" si="1206"/>
        <v>0</v>
      </c>
      <c r="CV521" s="238">
        <f t="shared" si="1207"/>
        <v>0</v>
      </c>
      <c r="CW521" s="238">
        <f t="shared" si="1208"/>
        <v>0</v>
      </c>
      <c r="CX521" s="238">
        <f t="shared" si="1209"/>
        <v>0</v>
      </c>
      <c r="CY521" s="238">
        <f t="shared" si="1210"/>
        <v>0</v>
      </c>
      <c r="CZ521" s="238">
        <f t="shared" si="1211"/>
        <v>0</v>
      </c>
      <c r="DA521" s="238">
        <f t="shared" si="1212"/>
        <v>0</v>
      </c>
      <c r="DB521" s="238">
        <f t="shared" si="1213"/>
        <v>0</v>
      </c>
      <c r="DC521" s="238">
        <f t="shared" si="1214"/>
        <v>0</v>
      </c>
      <c r="DD521" s="238">
        <f t="shared" si="1215"/>
        <v>0</v>
      </c>
      <c r="DE521" s="238">
        <f t="shared" si="1216"/>
        <v>0</v>
      </c>
      <c r="DF521" s="238">
        <f t="shared" si="1217"/>
        <v>0</v>
      </c>
      <c r="DG521" s="238">
        <f t="shared" si="1218"/>
        <v>0</v>
      </c>
      <c r="DH521" s="238">
        <f t="shared" si="1219"/>
        <v>0</v>
      </c>
      <c r="DI521" s="238">
        <f t="shared" si="1220"/>
        <v>0</v>
      </c>
      <c r="DJ521" s="238">
        <f t="shared" si="1221"/>
        <v>0</v>
      </c>
      <c r="DK521" s="238">
        <f t="shared" si="1222"/>
        <v>0</v>
      </c>
      <c r="DL521" s="238">
        <f t="shared" si="1223"/>
        <v>0</v>
      </c>
      <c r="DM521" s="238">
        <f t="shared" si="1224"/>
        <v>0</v>
      </c>
      <c r="DN521" s="238">
        <f t="shared" si="1225"/>
        <v>0</v>
      </c>
      <c r="DO521" s="238">
        <f t="shared" si="1226"/>
        <v>0</v>
      </c>
      <c r="DP521" s="238">
        <f t="shared" si="1227"/>
        <v>0</v>
      </c>
      <c r="DQ521" s="238">
        <f t="shared" si="1228"/>
        <v>0</v>
      </c>
      <c r="DR521" s="238">
        <f t="shared" si="1229"/>
        <v>0</v>
      </c>
      <c r="DS521" s="238">
        <f t="shared" si="1230"/>
        <v>0</v>
      </c>
      <c r="DT521" s="238">
        <f t="shared" si="1231"/>
        <v>0</v>
      </c>
      <c r="DU521" s="238">
        <f t="shared" si="1232"/>
        <v>0</v>
      </c>
      <c r="DV521" s="238">
        <f t="shared" si="1233"/>
        <v>0</v>
      </c>
      <c r="DW521" s="238">
        <f t="shared" si="1234"/>
        <v>0</v>
      </c>
      <c r="DX521" s="238">
        <f t="shared" si="1235"/>
        <v>0</v>
      </c>
      <c r="DY521" s="238">
        <f t="shared" si="1236"/>
        <v>0</v>
      </c>
      <c r="DZ521" s="238">
        <f t="shared" si="1237"/>
        <v>0</v>
      </c>
      <c r="EA521" s="238">
        <f t="shared" si="1238"/>
        <v>0</v>
      </c>
      <c r="EB521" s="238">
        <f t="shared" si="1239"/>
        <v>0</v>
      </c>
      <c r="EC521" s="238">
        <f t="shared" si="1240"/>
        <v>0</v>
      </c>
      <c r="ED521" s="238">
        <f t="shared" si="1241"/>
        <v>0</v>
      </c>
      <c r="EE521" s="238">
        <f t="shared" si="1242"/>
        <v>0</v>
      </c>
      <c r="EF521" s="238">
        <f t="shared" si="1243"/>
        <v>0</v>
      </c>
      <c r="EG521" s="238">
        <f t="shared" si="1244"/>
        <v>0</v>
      </c>
      <c r="EH521" s="238">
        <f t="shared" si="1245"/>
        <v>0</v>
      </c>
      <c r="EI521" s="238">
        <f t="shared" si="1246"/>
        <v>0</v>
      </c>
      <c r="EJ521" s="238">
        <f t="shared" si="1247"/>
        <v>0</v>
      </c>
      <c r="EK521" s="238">
        <f t="shared" si="1248"/>
        <v>0</v>
      </c>
      <c r="EL521" s="238">
        <f t="shared" si="1249"/>
        <v>0</v>
      </c>
      <c r="EM521" s="238">
        <f t="shared" si="1250"/>
        <v>0</v>
      </c>
      <c r="EN521" s="238">
        <f t="shared" si="1251"/>
        <v>0</v>
      </c>
      <c r="EO521" s="238">
        <f t="shared" si="1252"/>
        <v>0</v>
      </c>
      <c r="EP521" s="238">
        <f t="shared" si="1253"/>
        <v>0</v>
      </c>
      <c r="EQ521" s="238">
        <f t="shared" si="1254"/>
        <v>0</v>
      </c>
      <c r="ER521" s="238">
        <f t="shared" si="1255"/>
        <v>0</v>
      </c>
      <c r="ES521" s="238">
        <f t="shared" si="1256"/>
        <v>0</v>
      </c>
      <c r="ET521" s="238">
        <f t="shared" si="1257"/>
        <v>0</v>
      </c>
      <c r="EU521" s="238">
        <f t="shared" si="1258"/>
        <v>0</v>
      </c>
      <c r="EV521" s="238">
        <f t="shared" si="1259"/>
        <v>0</v>
      </c>
      <c r="EW521" s="238">
        <f t="shared" si="1260"/>
        <v>0</v>
      </c>
      <c r="EX521" s="238">
        <f t="shared" si="1261"/>
        <v>0</v>
      </c>
      <c r="EY521" s="238">
        <f t="shared" si="1262"/>
        <v>0</v>
      </c>
      <c r="EZ521" s="238">
        <f t="shared" si="1263"/>
        <v>0</v>
      </c>
      <c r="FA521" s="238">
        <f t="shared" si="1264"/>
        <v>0</v>
      </c>
      <c r="FB521" s="238">
        <f t="shared" si="1265"/>
        <v>0</v>
      </c>
      <c r="FC521" s="238">
        <f t="shared" si="1266"/>
        <v>0</v>
      </c>
      <c r="FD521" s="238">
        <f t="shared" si="1267"/>
        <v>0</v>
      </c>
      <c r="FE521" s="238">
        <f t="shared" si="1268"/>
        <v>0</v>
      </c>
      <c r="FF521" s="238">
        <f t="shared" si="1269"/>
        <v>0</v>
      </c>
      <c r="FG521" s="238">
        <f t="shared" si="1270"/>
        <v>0</v>
      </c>
      <c r="FH521" s="238">
        <f t="shared" si="1271"/>
        <v>0</v>
      </c>
      <c r="FI521" s="238">
        <f t="shared" si="1272"/>
        <v>0</v>
      </c>
      <c r="FJ521" s="238">
        <f t="shared" si="1273"/>
        <v>0</v>
      </c>
      <c r="FK521" s="238">
        <f t="shared" si="1274"/>
        <v>0</v>
      </c>
      <c r="FL521" s="238">
        <f t="shared" si="1275"/>
        <v>0</v>
      </c>
      <c r="FM521" s="238">
        <f t="shared" si="1276"/>
        <v>0</v>
      </c>
      <c r="FN521" s="238">
        <f t="shared" si="1277"/>
        <v>0</v>
      </c>
      <c r="FO521" s="238">
        <f t="shared" si="1278"/>
        <v>0</v>
      </c>
      <c r="FP521" s="238">
        <f t="shared" si="1279"/>
        <v>0</v>
      </c>
      <c r="FQ521" s="238">
        <f t="shared" si="1280"/>
        <v>0</v>
      </c>
      <c r="FR521" s="238">
        <f t="shared" si="1281"/>
        <v>0</v>
      </c>
      <c r="FS521" s="238">
        <f t="shared" si="1282"/>
        <v>0</v>
      </c>
      <c r="FT521" s="238">
        <f t="shared" si="1283"/>
        <v>0</v>
      </c>
      <c r="FU521" s="238">
        <f t="shared" si="1284"/>
        <v>0</v>
      </c>
      <c r="FV521" s="238">
        <f t="shared" si="1285"/>
        <v>0</v>
      </c>
      <c r="FW521" s="238">
        <f t="shared" si="1286"/>
        <v>0</v>
      </c>
      <c r="FX521" s="238">
        <f t="shared" si="1287"/>
        <v>0</v>
      </c>
      <c r="FY521" s="238">
        <f t="shared" si="1288"/>
        <v>0</v>
      </c>
      <c r="FZ521" s="238">
        <f t="shared" si="1289"/>
        <v>0</v>
      </c>
      <c r="GA521" s="238">
        <f t="shared" si="1290"/>
        <v>0</v>
      </c>
      <c r="GB521" s="238">
        <f t="shared" si="1291"/>
        <v>0</v>
      </c>
      <c r="GC521" s="238">
        <f t="shared" si="1292"/>
        <v>0</v>
      </c>
      <c r="GD521" s="238">
        <f t="shared" si="1293"/>
        <v>0</v>
      </c>
      <c r="GE521" s="238">
        <f t="shared" si="1294"/>
        <v>0</v>
      </c>
      <c r="GF521" s="238">
        <f t="shared" si="1295"/>
        <v>0</v>
      </c>
      <c r="GG521" s="238">
        <f t="shared" si="1296"/>
        <v>0</v>
      </c>
      <c r="GH521" s="238">
        <f t="shared" si="1297"/>
        <v>0</v>
      </c>
      <c r="GI521" s="238">
        <f t="shared" si="1298"/>
        <v>0</v>
      </c>
      <c r="GJ521" s="238">
        <f t="shared" si="1299"/>
        <v>0</v>
      </c>
      <c r="GK521" s="238">
        <f t="shared" si="1300"/>
        <v>0</v>
      </c>
      <c r="GL521" s="238">
        <f t="shared" si="1301"/>
        <v>0</v>
      </c>
      <c r="GM521" s="238">
        <f t="shared" si="1302"/>
        <v>0</v>
      </c>
      <c r="GN521" s="238">
        <f t="shared" si="1303"/>
        <v>0</v>
      </c>
      <c r="GO521" s="238">
        <f t="shared" si="1304"/>
        <v>0</v>
      </c>
      <c r="GP521" s="238">
        <f t="shared" si="1305"/>
        <v>0</v>
      </c>
      <c r="GQ521" s="238">
        <f t="shared" si="1306"/>
        <v>0</v>
      </c>
      <c r="GR521" s="238">
        <f t="shared" si="1307"/>
        <v>0</v>
      </c>
      <c r="GS521" s="238">
        <f t="shared" si="1308"/>
        <v>0</v>
      </c>
      <c r="GT521" s="238">
        <f t="shared" si="1309"/>
        <v>0</v>
      </c>
      <c r="GU521" s="238">
        <f t="shared" si="1310"/>
        <v>0</v>
      </c>
      <c r="GV521" s="238">
        <f t="shared" si="1311"/>
        <v>0</v>
      </c>
      <c r="GW521" s="238">
        <f t="shared" si="1312"/>
        <v>0</v>
      </c>
      <c r="GX521" s="238">
        <f t="shared" si="1313"/>
        <v>0</v>
      </c>
      <c r="GY521" s="238">
        <f t="shared" si="1314"/>
        <v>0</v>
      </c>
      <c r="GZ521" s="238">
        <f t="shared" si="1315"/>
        <v>0</v>
      </c>
      <c r="HA521" s="238">
        <f t="shared" si="1316"/>
        <v>0</v>
      </c>
      <c r="HB521" s="238">
        <f t="shared" si="1317"/>
        <v>0</v>
      </c>
      <c r="HC521" s="238">
        <f t="shared" si="1318"/>
        <v>0</v>
      </c>
      <c r="HD521" s="238">
        <f t="shared" si="1319"/>
        <v>0</v>
      </c>
      <c r="HE521" s="238">
        <f t="shared" si="1320"/>
        <v>0</v>
      </c>
      <c r="HF521" s="238">
        <f t="shared" si="1321"/>
        <v>0</v>
      </c>
      <c r="HG521" s="238">
        <f t="shared" si="1322"/>
        <v>0</v>
      </c>
      <c r="HH521" s="238">
        <f t="shared" si="1323"/>
        <v>0</v>
      </c>
      <c r="HI521" s="238">
        <f t="shared" si="1324"/>
        <v>0</v>
      </c>
      <c r="HJ521" s="238">
        <f t="shared" si="1325"/>
        <v>0</v>
      </c>
      <c r="HK521" s="238">
        <f t="shared" si="1326"/>
        <v>0</v>
      </c>
      <c r="HL521" s="238">
        <f t="shared" si="1327"/>
        <v>0</v>
      </c>
      <c r="HM521" s="238">
        <f t="shared" si="1328"/>
        <v>0</v>
      </c>
      <c r="HN521" s="238">
        <f t="shared" si="1329"/>
        <v>0</v>
      </c>
      <c r="HO521" s="238">
        <f t="shared" si="1330"/>
        <v>0</v>
      </c>
      <c r="HP521" s="238">
        <f t="shared" si="1331"/>
        <v>0</v>
      </c>
      <c r="HQ521" s="238">
        <f t="shared" si="1332"/>
        <v>0</v>
      </c>
      <c r="HR521" s="238">
        <f t="shared" si="1333"/>
        <v>0</v>
      </c>
      <c r="HS521" s="238">
        <f t="shared" si="1334"/>
        <v>0</v>
      </c>
      <c r="HT521" s="238">
        <f t="shared" si="1335"/>
        <v>0</v>
      </c>
      <c r="HU521" s="238">
        <f t="shared" si="1336"/>
        <v>0</v>
      </c>
      <c r="HV521" s="238">
        <f t="shared" si="1337"/>
        <v>0</v>
      </c>
      <c r="HW521" s="238">
        <f t="shared" si="1338"/>
        <v>0</v>
      </c>
      <c r="HX521" s="238">
        <f t="shared" si="1339"/>
        <v>0</v>
      </c>
      <c r="HY521" s="238">
        <f t="shared" si="1340"/>
        <v>0</v>
      </c>
      <c r="HZ521" s="238">
        <f t="shared" si="1341"/>
        <v>0</v>
      </c>
      <c r="IA521" s="238">
        <f t="shared" si="1342"/>
        <v>0</v>
      </c>
      <c r="IB521" s="238">
        <f t="shared" si="1343"/>
        <v>0</v>
      </c>
      <c r="IC521" s="238">
        <f t="shared" si="1344"/>
        <v>0</v>
      </c>
      <c r="ID521" s="238">
        <f t="shared" si="1345"/>
        <v>0</v>
      </c>
      <c r="IE521" s="238">
        <f t="shared" si="1346"/>
        <v>0</v>
      </c>
      <c r="IF521" s="238">
        <f t="shared" si="1347"/>
        <v>0</v>
      </c>
      <c r="IG521" s="238">
        <f t="shared" si="1348"/>
        <v>0</v>
      </c>
      <c r="IH521" s="238">
        <f t="shared" si="1349"/>
        <v>0</v>
      </c>
      <c r="II521" s="238">
        <f t="shared" si="1350"/>
        <v>0</v>
      </c>
      <c r="IJ521" s="238">
        <f t="shared" si="1351"/>
        <v>0</v>
      </c>
      <c r="IK521" s="238">
        <f t="shared" si="1352"/>
        <v>0</v>
      </c>
      <c r="IL521" s="238">
        <f t="shared" si="1353"/>
        <v>0</v>
      </c>
      <c r="IM521" s="238">
        <f t="shared" si="1354"/>
        <v>0</v>
      </c>
      <c r="IN521" s="238">
        <f t="shared" si="1355"/>
        <v>0</v>
      </c>
      <c r="IO521" s="238">
        <f t="shared" si="1356"/>
        <v>0</v>
      </c>
      <c r="IP521" s="238">
        <f t="shared" si="1357"/>
        <v>0</v>
      </c>
      <c r="IQ521" s="238">
        <f t="shared" si="1358"/>
        <v>0</v>
      </c>
      <c r="IR521" s="238">
        <f t="shared" si="1359"/>
        <v>0</v>
      </c>
      <c r="IS521" s="238">
        <f t="shared" si="1360"/>
        <v>0</v>
      </c>
      <c r="IT521" s="238">
        <f t="shared" si="1361"/>
        <v>0</v>
      </c>
      <c r="IU521" s="238">
        <f t="shared" si="1362"/>
        <v>0</v>
      </c>
      <c r="IV521" s="238">
        <f t="shared" si="1363"/>
        <v>0</v>
      </c>
      <c r="IW521" s="238">
        <f t="shared" si="1364"/>
        <v>0</v>
      </c>
      <c r="IX521" s="238">
        <f t="shared" si="1365"/>
        <v>0</v>
      </c>
      <c r="IY521" s="238">
        <f t="shared" si="1366"/>
        <v>0</v>
      </c>
      <c r="IZ521" s="238">
        <f t="shared" si="1367"/>
        <v>0</v>
      </c>
      <c r="JA521" s="238">
        <f t="shared" si="1368"/>
        <v>0</v>
      </c>
      <c r="JB521" s="238">
        <f t="shared" si="1369"/>
        <v>0</v>
      </c>
    </row>
    <row r="522" spans="2:262">
      <c r="B522" s="248">
        <v>161</v>
      </c>
      <c r="C522" s="247">
        <f t="shared" si="1370"/>
        <v>3.1445312500000024E-3</v>
      </c>
      <c r="D522" s="244">
        <f t="shared" ca="1" si="1113"/>
        <v>79.825977205012094</v>
      </c>
      <c r="E522" s="243">
        <f ca="1">FK361</f>
        <v>-0.17402279498790968</v>
      </c>
      <c r="F522" s="242">
        <v>161</v>
      </c>
      <c r="G522" s="238">
        <f t="shared" si="1114"/>
        <v>0</v>
      </c>
      <c r="H522" s="238">
        <f t="shared" si="1115"/>
        <v>0</v>
      </c>
      <c r="I522" s="238">
        <f t="shared" si="1116"/>
        <v>0</v>
      </c>
      <c r="J522" s="238">
        <f t="shared" si="1117"/>
        <v>0</v>
      </c>
      <c r="K522" s="238">
        <f t="shared" si="1118"/>
        <v>0</v>
      </c>
      <c r="L522" s="238">
        <f t="shared" si="1119"/>
        <v>0</v>
      </c>
      <c r="M522" s="238">
        <f t="shared" si="1120"/>
        <v>0</v>
      </c>
      <c r="N522" s="238">
        <f t="shared" si="1121"/>
        <v>0</v>
      </c>
      <c r="O522" s="238">
        <f t="shared" si="1122"/>
        <v>0</v>
      </c>
      <c r="P522" s="238">
        <f t="shared" si="1123"/>
        <v>0</v>
      </c>
      <c r="Q522" s="238">
        <f t="shared" si="1124"/>
        <v>0</v>
      </c>
      <c r="R522" s="238">
        <f t="shared" si="1125"/>
        <v>0</v>
      </c>
      <c r="S522" s="238">
        <f t="shared" si="1126"/>
        <v>0</v>
      </c>
      <c r="T522" s="238">
        <f t="shared" si="1127"/>
        <v>0</v>
      </c>
      <c r="U522" s="239">
        <f t="shared" si="1128"/>
        <v>0</v>
      </c>
      <c r="V522" s="238">
        <f t="shared" si="1129"/>
        <v>0</v>
      </c>
      <c r="W522" s="238">
        <f t="shared" si="1130"/>
        <v>0</v>
      </c>
      <c r="X522" s="238">
        <f t="shared" si="1131"/>
        <v>0</v>
      </c>
      <c r="Y522" s="238">
        <f t="shared" si="1132"/>
        <v>0</v>
      </c>
      <c r="Z522" s="238">
        <f t="shared" si="1133"/>
        <v>0</v>
      </c>
      <c r="AA522" s="238">
        <f t="shared" si="1134"/>
        <v>0</v>
      </c>
      <c r="AB522" s="238">
        <f t="shared" si="1135"/>
        <v>0</v>
      </c>
      <c r="AC522" s="238">
        <f t="shared" si="1136"/>
        <v>0</v>
      </c>
      <c r="AD522" s="238">
        <f t="shared" si="1137"/>
        <v>0</v>
      </c>
      <c r="AE522" s="238">
        <f t="shared" si="1138"/>
        <v>0</v>
      </c>
      <c r="AF522" s="238">
        <f t="shared" si="1139"/>
        <v>0</v>
      </c>
      <c r="AG522" s="238">
        <f t="shared" si="1140"/>
        <v>0</v>
      </c>
      <c r="AH522" s="238">
        <f t="shared" si="1141"/>
        <v>0</v>
      </c>
      <c r="AI522" s="238">
        <f t="shared" si="1142"/>
        <v>0</v>
      </c>
      <c r="AJ522" s="238">
        <f t="shared" si="1143"/>
        <v>0</v>
      </c>
      <c r="AK522" s="238">
        <f t="shared" si="1144"/>
        <v>0</v>
      </c>
      <c r="AL522" s="238">
        <f t="shared" si="1145"/>
        <v>0</v>
      </c>
      <c r="AM522" s="238">
        <f t="shared" si="1146"/>
        <v>0</v>
      </c>
      <c r="AN522" s="238">
        <f t="shared" si="1147"/>
        <v>0</v>
      </c>
      <c r="AO522" s="238">
        <f t="shared" si="1148"/>
        <v>0</v>
      </c>
      <c r="AP522" s="238">
        <f t="shared" si="1149"/>
        <v>0</v>
      </c>
      <c r="AQ522" s="238">
        <f t="shared" si="1150"/>
        <v>0</v>
      </c>
      <c r="AR522" s="238">
        <f t="shared" si="1151"/>
        <v>0</v>
      </c>
      <c r="AS522" s="238">
        <f t="shared" si="1152"/>
        <v>0</v>
      </c>
      <c r="AT522" s="238">
        <f t="shared" si="1153"/>
        <v>0</v>
      </c>
      <c r="AU522" s="238">
        <f t="shared" si="1154"/>
        <v>0</v>
      </c>
      <c r="AV522" s="238">
        <f t="shared" si="1155"/>
        <v>0</v>
      </c>
      <c r="AW522" s="238">
        <f t="shared" si="1156"/>
        <v>0</v>
      </c>
      <c r="AX522" s="238">
        <f t="shared" si="1157"/>
        <v>0</v>
      </c>
      <c r="AY522" s="238">
        <f t="shared" si="1158"/>
        <v>0</v>
      </c>
      <c r="AZ522" s="238">
        <f t="shared" si="1159"/>
        <v>0</v>
      </c>
      <c r="BA522" s="238">
        <f t="shared" si="1160"/>
        <v>0</v>
      </c>
      <c r="BB522" s="238">
        <f t="shared" si="1161"/>
        <v>0</v>
      </c>
      <c r="BC522" s="238">
        <f t="shared" si="1162"/>
        <v>0</v>
      </c>
      <c r="BD522" s="238">
        <f t="shared" si="1163"/>
        <v>0</v>
      </c>
      <c r="BE522" s="238">
        <f t="shared" si="1164"/>
        <v>0</v>
      </c>
      <c r="BF522" s="238">
        <f t="shared" si="1165"/>
        <v>0</v>
      </c>
      <c r="BG522" s="238">
        <f t="shared" si="1166"/>
        <v>0</v>
      </c>
      <c r="BH522" s="238">
        <f t="shared" si="1167"/>
        <v>0</v>
      </c>
      <c r="BI522" s="238">
        <f t="shared" si="1168"/>
        <v>0</v>
      </c>
      <c r="BJ522" s="238">
        <f t="shared" si="1169"/>
        <v>0</v>
      </c>
      <c r="BK522" s="238">
        <f t="shared" si="1170"/>
        <v>0</v>
      </c>
      <c r="BL522" s="238">
        <f t="shared" si="1171"/>
        <v>0</v>
      </c>
      <c r="BM522" s="238">
        <f t="shared" si="1172"/>
        <v>0</v>
      </c>
      <c r="BN522" s="238">
        <f t="shared" si="1173"/>
        <v>0</v>
      </c>
      <c r="BO522" s="238">
        <f t="shared" si="1174"/>
        <v>0</v>
      </c>
      <c r="BP522" s="238">
        <f t="shared" si="1175"/>
        <v>0</v>
      </c>
      <c r="BQ522" s="238">
        <f t="shared" si="1176"/>
        <v>0</v>
      </c>
      <c r="BR522" s="238">
        <f t="shared" si="1177"/>
        <v>0</v>
      </c>
      <c r="BS522" s="238">
        <f t="shared" si="1178"/>
        <v>0</v>
      </c>
      <c r="BT522" s="238">
        <f t="shared" si="1179"/>
        <v>0</v>
      </c>
      <c r="BU522" s="238">
        <f t="shared" si="1180"/>
        <v>0</v>
      </c>
      <c r="BV522" s="238">
        <f t="shared" si="1181"/>
        <v>0</v>
      </c>
      <c r="BW522" s="238">
        <f t="shared" si="1182"/>
        <v>0</v>
      </c>
      <c r="BX522" s="238">
        <f t="shared" si="1183"/>
        <v>0</v>
      </c>
      <c r="BY522" s="238">
        <f t="shared" si="1184"/>
        <v>0</v>
      </c>
      <c r="BZ522" s="238">
        <f t="shared" si="1185"/>
        <v>0</v>
      </c>
      <c r="CA522" s="238">
        <f t="shared" si="1186"/>
        <v>0</v>
      </c>
      <c r="CB522" s="238">
        <f t="shared" si="1187"/>
        <v>0</v>
      </c>
      <c r="CC522" s="238">
        <f t="shared" si="1188"/>
        <v>0</v>
      </c>
      <c r="CD522" s="238">
        <f t="shared" si="1189"/>
        <v>0</v>
      </c>
      <c r="CE522" s="238">
        <f t="shared" si="1190"/>
        <v>0</v>
      </c>
      <c r="CF522" s="238">
        <f t="shared" si="1191"/>
        <v>0</v>
      </c>
      <c r="CG522" s="238">
        <f t="shared" si="1192"/>
        <v>0</v>
      </c>
      <c r="CH522" s="238">
        <f t="shared" si="1193"/>
        <v>0</v>
      </c>
      <c r="CI522" s="238">
        <f t="shared" si="1194"/>
        <v>0</v>
      </c>
      <c r="CJ522" s="238">
        <f t="shared" si="1195"/>
        <v>0</v>
      </c>
      <c r="CK522" s="238">
        <f t="shared" si="1196"/>
        <v>0</v>
      </c>
      <c r="CL522" s="238">
        <f t="shared" si="1197"/>
        <v>0</v>
      </c>
      <c r="CM522" s="238">
        <f t="shared" si="1198"/>
        <v>0</v>
      </c>
      <c r="CN522" s="238">
        <f t="shared" si="1199"/>
        <v>0</v>
      </c>
      <c r="CO522" s="238">
        <f t="shared" si="1200"/>
        <v>0</v>
      </c>
      <c r="CP522" s="238">
        <f t="shared" si="1201"/>
        <v>0</v>
      </c>
      <c r="CQ522" s="238">
        <f t="shared" si="1202"/>
        <v>0</v>
      </c>
      <c r="CR522" s="238">
        <f t="shared" si="1203"/>
        <v>0</v>
      </c>
      <c r="CS522" s="238">
        <f t="shared" si="1204"/>
        <v>0</v>
      </c>
      <c r="CT522" s="238">
        <f t="shared" si="1205"/>
        <v>0</v>
      </c>
      <c r="CU522" s="238">
        <f t="shared" si="1206"/>
        <v>0</v>
      </c>
      <c r="CV522" s="238">
        <f t="shared" si="1207"/>
        <v>0</v>
      </c>
      <c r="CW522" s="238">
        <f t="shared" si="1208"/>
        <v>0</v>
      </c>
      <c r="CX522" s="238">
        <f t="shared" si="1209"/>
        <v>0</v>
      </c>
      <c r="CY522" s="238">
        <f t="shared" si="1210"/>
        <v>0</v>
      </c>
      <c r="CZ522" s="238">
        <f t="shared" si="1211"/>
        <v>0</v>
      </c>
      <c r="DA522" s="238">
        <f t="shared" si="1212"/>
        <v>0</v>
      </c>
      <c r="DB522" s="238">
        <f t="shared" si="1213"/>
        <v>0</v>
      </c>
      <c r="DC522" s="238">
        <f t="shared" si="1214"/>
        <v>0</v>
      </c>
      <c r="DD522" s="238">
        <f t="shared" si="1215"/>
        <v>0</v>
      </c>
      <c r="DE522" s="238">
        <f t="shared" si="1216"/>
        <v>0</v>
      </c>
      <c r="DF522" s="238">
        <f t="shared" si="1217"/>
        <v>0</v>
      </c>
      <c r="DG522" s="238">
        <f t="shared" si="1218"/>
        <v>0</v>
      </c>
      <c r="DH522" s="238">
        <f t="shared" si="1219"/>
        <v>0</v>
      </c>
      <c r="DI522" s="238">
        <f t="shared" si="1220"/>
        <v>0</v>
      </c>
      <c r="DJ522" s="238">
        <f t="shared" si="1221"/>
        <v>0</v>
      </c>
      <c r="DK522" s="238">
        <f t="shared" si="1222"/>
        <v>0</v>
      </c>
      <c r="DL522" s="238">
        <f t="shared" si="1223"/>
        <v>0</v>
      </c>
      <c r="DM522" s="238">
        <f t="shared" si="1224"/>
        <v>0</v>
      </c>
      <c r="DN522" s="238">
        <f t="shared" si="1225"/>
        <v>0</v>
      </c>
      <c r="DO522" s="238">
        <f t="shared" si="1226"/>
        <v>0</v>
      </c>
      <c r="DP522" s="238">
        <f t="shared" si="1227"/>
        <v>0</v>
      </c>
      <c r="DQ522" s="238">
        <f t="shared" si="1228"/>
        <v>0</v>
      </c>
      <c r="DR522" s="238">
        <f t="shared" si="1229"/>
        <v>0</v>
      </c>
      <c r="DS522" s="238">
        <f t="shared" si="1230"/>
        <v>0</v>
      </c>
      <c r="DT522" s="238">
        <f t="shared" si="1231"/>
        <v>0</v>
      </c>
      <c r="DU522" s="238">
        <f t="shared" si="1232"/>
        <v>0</v>
      </c>
      <c r="DV522" s="238">
        <f t="shared" si="1233"/>
        <v>0</v>
      </c>
      <c r="DW522" s="238">
        <f t="shared" si="1234"/>
        <v>0</v>
      </c>
      <c r="DX522" s="238">
        <f t="shared" si="1235"/>
        <v>0</v>
      </c>
      <c r="DY522" s="238">
        <f t="shared" si="1236"/>
        <v>0</v>
      </c>
      <c r="DZ522" s="238">
        <f t="shared" si="1237"/>
        <v>0</v>
      </c>
      <c r="EA522" s="238">
        <f t="shared" si="1238"/>
        <v>0</v>
      </c>
      <c r="EB522" s="238">
        <f t="shared" si="1239"/>
        <v>0</v>
      </c>
      <c r="EC522" s="238">
        <f t="shared" si="1240"/>
        <v>0</v>
      </c>
      <c r="ED522" s="238">
        <f t="shared" si="1241"/>
        <v>0</v>
      </c>
      <c r="EE522" s="238">
        <f t="shared" si="1242"/>
        <v>0</v>
      </c>
      <c r="EF522" s="238">
        <f t="shared" si="1243"/>
        <v>0</v>
      </c>
      <c r="EG522" s="238">
        <f t="shared" si="1244"/>
        <v>0</v>
      </c>
      <c r="EH522" s="238">
        <f t="shared" si="1245"/>
        <v>0</v>
      </c>
      <c r="EI522" s="238">
        <f t="shared" si="1246"/>
        <v>0</v>
      </c>
      <c r="EJ522" s="238">
        <f t="shared" si="1247"/>
        <v>0</v>
      </c>
      <c r="EK522" s="238">
        <f t="shared" si="1248"/>
        <v>0</v>
      </c>
      <c r="EL522" s="238">
        <f t="shared" si="1249"/>
        <v>0</v>
      </c>
      <c r="EM522" s="238">
        <f t="shared" si="1250"/>
        <v>0</v>
      </c>
      <c r="EN522" s="238">
        <f t="shared" si="1251"/>
        <v>0</v>
      </c>
      <c r="EO522" s="238">
        <f t="shared" si="1252"/>
        <v>0</v>
      </c>
      <c r="EP522" s="238">
        <f t="shared" si="1253"/>
        <v>0</v>
      </c>
      <c r="EQ522" s="238">
        <f t="shared" si="1254"/>
        <v>0</v>
      </c>
      <c r="ER522" s="238">
        <f t="shared" si="1255"/>
        <v>0</v>
      </c>
      <c r="ES522" s="238">
        <f t="shared" si="1256"/>
        <v>0</v>
      </c>
      <c r="ET522" s="238">
        <f t="shared" si="1257"/>
        <v>0</v>
      </c>
      <c r="EU522" s="238">
        <f t="shared" si="1258"/>
        <v>0</v>
      </c>
      <c r="EV522" s="238">
        <f t="shared" si="1259"/>
        <v>0</v>
      </c>
      <c r="EW522" s="238">
        <f t="shared" si="1260"/>
        <v>0</v>
      </c>
      <c r="EX522" s="238">
        <f t="shared" si="1261"/>
        <v>0</v>
      </c>
      <c r="EY522" s="238">
        <f t="shared" si="1262"/>
        <v>0</v>
      </c>
      <c r="EZ522" s="238">
        <f t="shared" si="1263"/>
        <v>0</v>
      </c>
      <c r="FA522" s="238">
        <f t="shared" si="1264"/>
        <v>0</v>
      </c>
      <c r="FB522" s="238">
        <f t="shared" si="1265"/>
        <v>0</v>
      </c>
      <c r="FC522" s="238">
        <f t="shared" si="1266"/>
        <v>0</v>
      </c>
      <c r="FD522" s="238">
        <f t="shared" si="1267"/>
        <v>0</v>
      </c>
      <c r="FE522" s="238">
        <f t="shared" si="1268"/>
        <v>0</v>
      </c>
      <c r="FF522" s="238">
        <f t="shared" si="1269"/>
        <v>0</v>
      </c>
      <c r="FG522" s="238">
        <f t="shared" si="1270"/>
        <v>0</v>
      </c>
      <c r="FH522" s="238">
        <f t="shared" si="1271"/>
        <v>0</v>
      </c>
      <c r="FI522" s="238">
        <f t="shared" si="1272"/>
        <v>0</v>
      </c>
      <c r="FJ522" s="238">
        <f t="shared" si="1273"/>
        <v>0</v>
      </c>
      <c r="FK522" s="238">
        <f t="shared" si="1274"/>
        <v>0</v>
      </c>
      <c r="FL522" s="238">
        <f t="shared" si="1275"/>
        <v>0</v>
      </c>
      <c r="FM522" s="238">
        <f t="shared" si="1276"/>
        <v>0</v>
      </c>
      <c r="FN522" s="238">
        <f t="shared" si="1277"/>
        <v>0</v>
      </c>
      <c r="FO522" s="238">
        <f t="shared" si="1278"/>
        <v>0</v>
      </c>
      <c r="FP522" s="238">
        <f t="shared" si="1279"/>
        <v>0</v>
      </c>
      <c r="FQ522" s="238">
        <f t="shared" si="1280"/>
        <v>0</v>
      </c>
      <c r="FR522" s="238">
        <f t="shared" si="1281"/>
        <v>0</v>
      </c>
      <c r="FS522" s="238">
        <f t="shared" si="1282"/>
        <v>0</v>
      </c>
      <c r="FT522" s="238">
        <f t="shared" si="1283"/>
        <v>0</v>
      </c>
      <c r="FU522" s="238">
        <f t="shared" si="1284"/>
        <v>0</v>
      </c>
      <c r="FV522" s="238">
        <f t="shared" si="1285"/>
        <v>0</v>
      </c>
      <c r="FW522" s="238">
        <f t="shared" si="1286"/>
        <v>0</v>
      </c>
      <c r="FX522" s="238">
        <f t="shared" si="1287"/>
        <v>0</v>
      </c>
      <c r="FY522" s="238">
        <f t="shared" si="1288"/>
        <v>0</v>
      </c>
      <c r="FZ522" s="238">
        <f t="shared" si="1289"/>
        <v>0</v>
      </c>
      <c r="GA522" s="238">
        <f t="shared" si="1290"/>
        <v>0</v>
      </c>
      <c r="GB522" s="238">
        <f t="shared" si="1291"/>
        <v>0</v>
      </c>
      <c r="GC522" s="238">
        <f t="shared" si="1292"/>
        <v>0</v>
      </c>
      <c r="GD522" s="238">
        <f t="shared" si="1293"/>
        <v>0</v>
      </c>
      <c r="GE522" s="238">
        <f t="shared" si="1294"/>
        <v>0</v>
      </c>
      <c r="GF522" s="238">
        <f t="shared" si="1295"/>
        <v>0</v>
      </c>
      <c r="GG522" s="238">
        <f t="shared" si="1296"/>
        <v>0</v>
      </c>
      <c r="GH522" s="238">
        <f t="shared" si="1297"/>
        <v>0</v>
      </c>
      <c r="GI522" s="238">
        <f t="shared" si="1298"/>
        <v>0</v>
      </c>
      <c r="GJ522" s="238">
        <f t="shared" si="1299"/>
        <v>0</v>
      </c>
      <c r="GK522" s="238">
        <f t="shared" si="1300"/>
        <v>0</v>
      </c>
      <c r="GL522" s="238">
        <f t="shared" si="1301"/>
        <v>0</v>
      </c>
      <c r="GM522" s="238">
        <f t="shared" si="1302"/>
        <v>0</v>
      </c>
      <c r="GN522" s="238">
        <f t="shared" si="1303"/>
        <v>0</v>
      </c>
      <c r="GO522" s="238">
        <f t="shared" si="1304"/>
        <v>0</v>
      </c>
      <c r="GP522" s="238">
        <f t="shared" si="1305"/>
        <v>0</v>
      </c>
      <c r="GQ522" s="238">
        <f t="shared" si="1306"/>
        <v>0</v>
      </c>
      <c r="GR522" s="238">
        <f t="shared" si="1307"/>
        <v>0</v>
      </c>
      <c r="GS522" s="238">
        <f t="shared" si="1308"/>
        <v>0</v>
      </c>
      <c r="GT522" s="238">
        <f t="shared" si="1309"/>
        <v>0</v>
      </c>
      <c r="GU522" s="238">
        <f t="shared" si="1310"/>
        <v>0</v>
      </c>
      <c r="GV522" s="238">
        <f t="shared" si="1311"/>
        <v>0</v>
      </c>
      <c r="GW522" s="238">
        <f t="shared" si="1312"/>
        <v>0</v>
      </c>
      <c r="GX522" s="238">
        <f t="shared" si="1313"/>
        <v>0</v>
      </c>
      <c r="GY522" s="238">
        <f t="shared" si="1314"/>
        <v>0</v>
      </c>
      <c r="GZ522" s="238">
        <f t="shared" si="1315"/>
        <v>0</v>
      </c>
      <c r="HA522" s="238">
        <f t="shared" si="1316"/>
        <v>0</v>
      </c>
      <c r="HB522" s="238">
        <f t="shared" si="1317"/>
        <v>0</v>
      </c>
      <c r="HC522" s="238">
        <f t="shared" si="1318"/>
        <v>0</v>
      </c>
      <c r="HD522" s="238">
        <f t="shared" si="1319"/>
        <v>0</v>
      </c>
      <c r="HE522" s="238">
        <f t="shared" si="1320"/>
        <v>0</v>
      </c>
      <c r="HF522" s="238">
        <f t="shared" si="1321"/>
        <v>0</v>
      </c>
      <c r="HG522" s="238">
        <f t="shared" si="1322"/>
        <v>0</v>
      </c>
      <c r="HH522" s="238">
        <f t="shared" si="1323"/>
        <v>0</v>
      </c>
      <c r="HI522" s="238">
        <f t="shared" si="1324"/>
        <v>0</v>
      </c>
      <c r="HJ522" s="238">
        <f t="shared" si="1325"/>
        <v>0</v>
      </c>
      <c r="HK522" s="238">
        <f t="shared" si="1326"/>
        <v>0</v>
      </c>
      <c r="HL522" s="238">
        <f t="shared" si="1327"/>
        <v>0</v>
      </c>
      <c r="HM522" s="238">
        <f t="shared" si="1328"/>
        <v>0</v>
      </c>
      <c r="HN522" s="238">
        <f t="shared" si="1329"/>
        <v>0</v>
      </c>
      <c r="HO522" s="238">
        <f t="shared" si="1330"/>
        <v>0</v>
      </c>
      <c r="HP522" s="238">
        <f t="shared" si="1331"/>
        <v>0</v>
      </c>
      <c r="HQ522" s="238">
        <f t="shared" si="1332"/>
        <v>0</v>
      </c>
      <c r="HR522" s="238">
        <f t="shared" si="1333"/>
        <v>0</v>
      </c>
      <c r="HS522" s="238">
        <f t="shared" si="1334"/>
        <v>0</v>
      </c>
      <c r="HT522" s="238">
        <f t="shared" si="1335"/>
        <v>0</v>
      </c>
      <c r="HU522" s="238">
        <f t="shared" si="1336"/>
        <v>0</v>
      </c>
      <c r="HV522" s="238">
        <f t="shared" si="1337"/>
        <v>0</v>
      </c>
      <c r="HW522" s="238">
        <f t="shared" si="1338"/>
        <v>0</v>
      </c>
      <c r="HX522" s="238">
        <f t="shared" si="1339"/>
        <v>0</v>
      </c>
      <c r="HY522" s="238">
        <f t="shared" si="1340"/>
        <v>0</v>
      </c>
      <c r="HZ522" s="238">
        <f t="shared" si="1341"/>
        <v>0</v>
      </c>
      <c r="IA522" s="238">
        <f t="shared" si="1342"/>
        <v>0</v>
      </c>
      <c r="IB522" s="238">
        <f t="shared" si="1343"/>
        <v>0</v>
      </c>
      <c r="IC522" s="238">
        <f t="shared" si="1344"/>
        <v>0</v>
      </c>
      <c r="ID522" s="238">
        <f t="shared" si="1345"/>
        <v>0</v>
      </c>
      <c r="IE522" s="238">
        <f t="shared" si="1346"/>
        <v>0</v>
      </c>
      <c r="IF522" s="238">
        <f t="shared" si="1347"/>
        <v>0</v>
      </c>
      <c r="IG522" s="238">
        <f t="shared" si="1348"/>
        <v>0</v>
      </c>
      <c r="IH522" s="238">
        <f t="shared" si="1349"/>
        <v>0</v>
      </c>
      <c r="II522" s="238">
        <f t="shared" si="1350"/>
        <v>0</v>
      </c>
      <c r="IJ522" s="238">
        <f t="shared" si="1351"/>
        <v>0</v>
      </c>
      <c r="IK522" s="238">
        <f t="shared" si="1352"/>
        <v>0</v>
      </c>
      <c r="IL522" s="238">
        <f t="shared" si="1353"/>
        <v>0</v>
      </c>
      <c r="IM522" s="238">
        <f t="shared" si="1354"/>
        <v>0</v>
      </c>
      <c r="IN522" s="238">
        <f t="shared" si="1355"/>
        <v>0</v>
      </c>
      <c r="IO522" s="238">
        <f t="shared" si="1356"/>
        <v>0</v>
      </c>
      <c r="IP522" s="238">
        <f t="shared" si="1357"/>
        <v>0</v>
      </c>
      <c r="IQ522" s="238">
        <f t="shared" si="1358"/>
        <v>0</v>
      </c>
      <c r="IR522" s="238">
        <f t="shared" si="1359"/>
        <v>0</v>
      </c>
      <c r="IS522" s="238">
        <f t="shared" si="1360"/>
        <v>0</v>
      </c>
      <c r="IT522" s="238">
        <f t="shared" si="1361"/>
        <v>0</v>
      </c>
      <c r="IU522" s="238">
        <f t="shared" si="1362"/>
        <v>0</v>
      </c>
      <c r="IV522" s="238">
        <f t="shared" si="1363"/>
        <v>0</v>
      </c>
      <c r="IW522" s="238">
        <f t="shared" si="1364"/>
        <v>0</v>
      </c>
      <c r="IX522" s="238">
        <f t="shared" si="1365"/>
        <v>0</v>
      </c>
      <c r="IY522" s="238">
        <f t="shared" si="1366"/>
        <v>0</v>
      </c>
      <c r="IZ522" s="238">
        <f t="shared" si="1367"/>
        <v>0</v>
      </c>
      <c r="JA522" s="238">
        <f t="shared" si="1368"/>
        <v>0</v>
      </c>
      <c r="JB522" s="238">
        <f t="shared" si="1369"/>
        <v>0</v>
      </c>
    </row>
    <row r="523" spans="2:262">
      <c r="B523" s="248">
        <v>162</v>
      </c>
      <c r="C523" s="247">
        <f t="shared" si="1370"/>
        <v>3.1640625000000024E-3</v>
      </c>
      <c r="D523" s="244">
        <f t="shared" ca="1" si="1113"/>
        <v>79.831519222808652</v>
      </c>
      <c r="E523" s="243">
        <f ca="1">FL361</f>
        <v>-0.16848077719134655</v>
      </c>
      <c r="F523" s="242">
        <v>162</v>
      </c>
      <c r="G523" s="238">
        <f t="shared" si="1114"/>
        <v>0</v>
      </c>
      <c r="H523" s="238">
        <f t="shared" si="1115"/>
        <v>0</v>
      </c>
      <c r="I523" s="238">
        <f t="shared" si="1116"/>
        <v>0</v>
      </c>
      <c r="J523" s="238">
        <f t="shared" si="1117"/>
        <v>0</v>
      </c>
      <c r="K523" s="238">
        <f t="shared" si="1118"/>
        <v>0</v>
      </c>
      <c r="L523" s="238">
        <f t="shared" si="1119"/>
        <v>0</v>
      </c>
      <c r="M523" s="238">
        <f t="shared" si="1120"/>
        <v>0</v>
      </c>
      <c r="N523" s="238">
        <f t="shared" si="1121"/>
        <v>0</v>
      </c>
      <c r="O523" s="238">
        <f t="shared" si="1122"/>
        <v>0</v>
      </c>
      <c r="P523" s="238">
        <f t="shared" si="1123"/>
        <v>0</v>
      </c>
      <c r="Q523" s="238">
        <f t="shared" si="1124"/>
        <v>0</v>
      </c>
      <c r="R523" s="238">
        <f t="shared" si="1125"/>
        <v>0</v>
      </c>
      <c r="S523" s="238">
        <f t="shared" si="1126"/>
        <v>0</v>
      </c>
      <c r="T523" s="238">
        <f t="shared" si="1127"/>
        <v>0</v>
      </c>
      <c r="U523" s="239">
        <f t="shared" si="1128"/>
        <v>0</v>
      </c>
      <c r="V523" s="238">
        <f t="shared" si="1129"/>
        <v>0</v>
      </c>
      <c r="W523" s="238">
        <f t="shared" si="1130"/>
        <v>0</v>
      </c>
      <c r="X523" s="238">
        <f t="shared" si="1131"/>
        <v>0</v>
      </c>
      <c r="Y523" s="238">
        <f t="shared" si="1132"/>
        <v>0</v>
      </c>
      <c r="Z523" s="238">
        <f t="shared" si="1133"/>
        <v>0</v>
      </c>
      <c r="AA523" s="238">
        <f t="shared" si="1134"/>
        <v>0</v>
      </c>
      <c r="AB523" s="238">
        <f t="shared" si="1135"/>
        <v>0</v>
      </c>
      <c r="AC523" s="238">
        <f t="shared" si="1136"/>
        <v>0</v>
      </c>
      <c r="AD523" s="238">
        <f t="shared" si="1137"/>
        <v>0</v>
      </c>
      <c r="AE523" s="238">
        <f t="shared" si="1138"/>
        <v>0</v>
      </c>
      <c r="AF523" s="238">
        <f t="shared" si="1139"/>
        <v>0</v>
      </c>
      <c r="AG523" s="238">
        <f t="shared" si="1140"/>
        <v>0</v>
      </c>
      <c r="AH523" s="238">
        <f t="shared" si="1141"/>
        <v>0</v>
      </c>
      <c r="AI523" s="238">
        <f t="shared" si="1142"/>
        <v>0</v>
      </c>
      <c r="AJ523" s="238">
        <f t="shared" si="1143"/>
        <v>0</v>
      </c>
      <c r="AK523" s="238">
        <f t="shared" si="1144"/>
        <v>0</v>
      </c>
      <c r="AL523" s="238">
        <f t="shared" si="1145"/>
        <v>0</v>
      </c>
      <c r="AM523" s="238">
        <f t="shared" si="1146"/>
        <v>0</v>
      </c>
      <c r="AN523" s="238">
        <f t="shared" si="1147"/>
        <v>0</v>
      </c>
      <c r="AO523" s="238">
        <f t="shared" si="1148"/>
        <v>0</v>
      </c>
      <c r="AP523" s="238">
        <f t="shared" si="1149"/>
        <v>0</v>
      </c>
      <c r="AQ523" s="238">
        <f t="shared" si="1150"/>
        <v>0</v>
      </c>
      <c r="AR523" s="238">
        <f t="shared" si="1151"/>
        <v>0</v>
      </c>
      <c r="AS523" s="238">
        <f t="shared" si="1152"/>
        <v>0</v>
      </c>
      <c r="AT523" s="238">
        <f t="shared" si="1153"/>
        <v>0</v>
      </c>
      <c r="AU523" s="238">
        <f t="shared" si="1154"/>
        <v>0</v>
      </c>
      <c r="AV523" s="238">
        <f t="shared" si="1155"/>
        <v>0</v>
      </c>
      <c r="AW523" s="238">
        <f t="shared" si="1156"/>
        <v>0</v>
      </c>
      <c r="AX523" s="238">
        <f t="shared" si="1157"/>
        <v>0</v>
      </c>
      <c r="AY523" s="238">
        <f t="shared" si="1158"/>
        <v>0</v>
      </c>
      <c r="AZ523" s="238">
        <f t="shared" si="1159"/>
        <v>0</v>
      </c>
      <c r="BA523" s="238">
        <f t="shared" si="1160"/>
        <v>0</v>
      </c>
      <c r="BB523" s="238">
        <f t="shared" si="1161"/>
        <v>0</v>
      </c>
      <c r="BC523" s="238">
        <f t="shared" si="1162"/>
        <v>0</v>
      </c>
      <c r="BD523" s="238">
        <f t="shared" si="1163"/>
        <v>0</v>
      </c>
      <c r="BE523" s="238">
        <f t="shared" si="1164"/>
        <v>0</v>
      </c>
      <c r="BF523" s="238">
        <f t="shared" si="1165"/>
        <v>0</v>
      </c>
      <c r="BG523" s="238">
        <f t="shared" si="1166"/>
        <v>0</v>
      </c>
      <c r="BH523" s="238">
        <f t="shared" si="1167"/>
        <v>0</v>
      </c>
      <c r="BI523" s="238">
        <f t="shared" si="1168"/>
        <v>0</v>
      </c>
      <c r="BJ523" s="238">
        <f t="shared" si="1169"/>
        <v>0</v>
      </c>
      <c r="BK523" s="238">
        <f t="shared" si="1170"/>
        <v>0</v>
      </c>
      <c r="BL523" s="238">
        <f t="shared" si="1171"/>
        <v>0</v>
      </c>
      <c r="BM523" s="238">
        <f t="shared" si="1172"/>
        <v>0</v>
      </c>
      <c r="BN523" s="238">
        <f t="shared" si="1173"/>
        <v>0</v>
      </c>
      <c r="BO523" s="238">
        <f t="shared" si="1174"/>
        <v>0</v>
      </c>
      <c r="BP523" s="238">
        <f t="shared" si="1175"/>
        <v>0</v>
      </c>
      <c r="BQ523" s="238">
        <f t="shared" si="1176"/>
        <v>0</v>
      </c>
      <c r="BR523" s="238">
        <f t="shared" si="1177"/>
        <v>0</v>
      </c>
      <c r="BS523" s="238">
        <f t="shared" si="1178"/>
        <v>0</v>
      </c>
      <c r="BT523" s="238">
        <f t="shared" si="1179"/>
        <v>0</v>
      </c>
      <c r="BU523" s="238">
        <f t="shared" si="1180"/>
        <v>0</v>
      </c>
      <c r="BV523" s="238">
        <f t="shared" si="1181"/>
        <v>0</v>
      </c>
      <c r="BW523" s="238">
        <f t="shared" si="1182"/>
        <v>0</v>
      </c>
      <c r="BX523" s="238">
        <f t="shared" si="1183"/>
        <v>0</v>
      </c>
      <c r="BY523" s="238">
        <f t="shared" si="1184"/>
        <v>0</v>
      </c>
      <c r="BZ523" s="238">
        <f t="shared" si="1185"/>
        <v>0</v>
      </c>
      <c r="CA523" s="238">
        <f t="shared" si="1186"/>
        <v>0</v>
      </c>
      <c r="CB523" s="238">
        <f t="shared" si="1187"/>
        <v>0</v>
      </c>
      <c r="CC523" s="238">
        <f t="shared" si="1188"/>
        <v>0</v>
      </c>
      <c r="CD523" s="238">
        <f t="shared" si="1189"/>
        <v>0</v>
      </c>
      <c r="CE523" s="238">
        <f t="shared" si="1190"/>
        <v>0</v>
      </c>
      <c r="CF523" s="238">
        <f t="shared" si="1191"/>
        <v>0</v>
      </c>
      <c r="CG523" s="238">
        <f t="shared" si="1192"/>
        <v>0</v>
      </c>
      <c r="CH523" s="238">
        <f t="shared" si="1193"/>
        <v>0</v>
      </c>
      <c r="CI523" s="238">
        <f t="shared" si="1194"/>
        <v>0</v>
      </c>
      <c r="CJ523" s="238">
        <f t="shared" si="1195"/>
        <v>0</v>
      </c>
      <c r="CK523" s="238">
        <f t="shared" si="1196"/>
        <v>0</v>
      </c>
      <c r="CL523" s="238">
        <f t="shared" si="1197"/>
        <v>0</v>
      </c>
      <c r="CM523" s="238">
        <f t="shared" si="1198"/>
        <v>0</v>
      </c>
      <c r="CN523" s="238">
        <f t="shared" si="1199"/>
        <v>0</v>
      </c>
      <c r="CO523" s="238">
        <f t="shared" si="1200"/>
        <v>0</v>
      </c>
      <c r="CP523" s="238">
        <f t="shared" si="1201"/>
        <v>0</v>
      </c>
      <c r="CQ523" s="238">
        <f t="shared" si="1202"/>
        <v>0</v>
      </c>
      <c r="CR523" s="238">
        <f t="shared" si="1203"/>
        <v>0</v>
      </c>
      <c r="CS523" s="238">
        <f t="shared" si="1204"/>
        <v>0</v>
      </c>
      <c r="CT523" s="238">
        <f t="shared" si="1205"/>
        <v>0</v>
      </c>
      <c r="CU523" s="238">
        <f t="shared" si="1206"/>
        <v>0</v>
      </c>
      <c r="CV523" s="238">
        <f t="shared" si="1207"/>
        <v>0</v>
      </c>
      <c r="CW523" s="238">
        <f t="shared" si="1208"/>
        <v>0</v>
      </c>
      <c r="CX523" s="238">
        <f t="shared" si="1209"/>
        <v>0</v>
      </c>
      <c r="CY523" s="238">
        <f t="shared" si="1210"/>
        <v>0</v>
      </c>
      <c r="CZ523" s="238">
        <f t="shared" si="1211"/>
        <v>0</v>
      </c>
      <c r="DA523" s="238">
        <f t="shared" si="1212"/>
        <v>0</v>
      </c>
      <c r="DB523" s="238">
        <f t="shared" si="1213"/>
        <v>0</v>
      </c>
      <c r="DC523" s="238">
        <f t="shared" si="1214"/>
        <v>0</v>
      </c>
      <c r="DD523" s="238">
        <f t="shared" si="1215"/>
        <v>0</v>
      </c>
      <c r="DE523" s="238">
        <f t="shared" si="1216"/>
        <v>0</v>
      </c>
      <c r="DF523" s="238">
        <f t="shared" si="1217"/>
        <v>0</v>
      </c>
      <c r="DG523" s="238">
        <f t="shared" si="1218"/>
        <v>0</v>
      </c>
      <c r="DH523" s="238">
        <f t="shared" si="1219"/>
        <v>0</v>
      </c>
      <c r="DI523" s="238">
        <f t="shared" si="1220"/>
        <v>0</v>
      </c>
      <c r="DJ523" s="238">
        <f t="shared" si="1221"/>
        <v>0</v>
      </c>
      <c r="DK523" s="238">
        <f t="shared" si="1222"/>
        <v>0</v>
      </c>
      <c r="DL523" s="238">
        <f t="shared" si="1223"/>
        <v>0</v>
      </c>
      <c r="DM523" s="238">
        <f t="shared" si="1224"/>
        <v>0</v>
      </c>
      <c r="DN523" s="238">
        <f t="shared" si="1225"/>
        <v>0</v>
      </c>
      <c r="DO523" s="238">
        <f t="shared" si="1226"/>
        <v>0</v>
      </c>
      <c r="DP523" s="238">
        <f t="shared" si="1227"/>
        <v>0</v>
      </c>
      <c r="DQ523" s="238">
        <f t="shared" si="1228"/>
        <v>0</v>
      </c>
      <c r="DR523" s="238">
        <f t="shared" si="1229"/>
        <v>0</v>
      </c>
      <c r="DS523" s="238">
        <f t="shared" si="1230"/>
        <v>0</v>
      </c>
      <c r="DT523" s="238">
        <f t="shared" si="1231"/>
        <v>0</v>
      </c>
      <c r="DU523" s="238">
        <f t="shared" si="1232"/>
        <v>0</v>
      </c>
      <c r="DV523" s="238">
        <f t="shared" si="1233"/>
        <v>0</v>
      </c>
      <c r="DW523" s="238">
        <f t="shared" si="1234"/>
        <v>0</v>
      </c>
      <c r="DX523" s="238">
        <f t="shared" si="1235"/>
        <v>0</v>
      </c>
      <c r="DY523" s="238">
        <f t="shared" si="1236"/>
        <v>0</v>
      </c>
      <c r="DZ523" s="238">
        <f t="shared" si="1237"/>
        <v>0</v>
      </c>
      <c r="EA523" s="238">
        <f t="shared" si="1238"/>
        <v>0</v>
      </c>
      <c r="EB523" s="238">
        <f t="shared" si="1239"/>
        <v>0</v>
      </c>
      <c r="EC523" s="238">
        <f t="shared" si="1240"/>
        <v>0</v>
      </c>
      <c r="ED523" s="238">
        <f t="shared" si="1241"/>
        <v>0</v>
      </c>
      <c r="EE523" s="238">
        <f t="shared" si="1242"/>
        <v>0</v>
      </c>
      <c r="EF523" s="238">
        <f t="shared" si="1243"/>
        <v>0</v>
      </c>
      <c r="EG523" s="238">
        <f t="shared" si="1244"/>
        <v>0</v>
      </c>
      <c r="EH523" s="238">
        <f t="shared" si="1245"/>
        <v>0</v>
      </c>
      <c r="EI523" s="238">
        <f t="shared" si="1246"/>
        <v>0</v>
      </c>
      <c r="EJ523" s="238">
        <f t="shared" si="1247"/>
        <v>0</v>
      </c>
      <c r="EK523" s="238">
        <f t="shared" si="1248"/>
        <v>0</v>
      </c>
      <c r="EL523" s="238">
        <f t="shared" si="1249"/>
        <v>0</v>
      </c>
      <c r="EM523" s="238">
        <f t="shared" si="1250"/>
        <v>0</v>
      </c>
      <c r="EN523" s="238">
        <f t="shared" si="1251"/>
        <v>0</v>
      </c>
      <c r="EO523" s="238">
        <f t="shared" si="1252"/>
        <v>0</v>
      </c>
      <c r="EP523" s="238">
        <f t="shared" si="1253"/>
        <v>0</v>
      </c>
      <c r="EQ523" s="238">
        <f t="shared" si="1254"/>
        <v>0</v>
      </c>
      <c r="ER523" s="238">
        <f t="shared" si="1255"/>
        <v>0</v>
      </c>
      <c r="ES523" s="238">
        <f t="shared" si="1256"/>
        <v>0</v>
      </c>
      <c r="ET523" s="238">
        <f t="shared" si="1257"/>
        <v>0</v>
      </c>
      <c r="EU523" s="238">
        <f t="shared" si="1258"/>
        <v>0</v>
      </c>
      <c r="EV523" s="238">
        <f t="shared" si="1259"/>
        <v>0</v>
      </c>
      <c r="EW523" s="238">
        <f t="shared" si="1260"/>
        <v>0</v>
      </c>
      <c r="EX523" s="238">
        <f t="shared" si="1261"/>
        <v>0</v>
      </c>
      <c r="EY523" s="238">
        <f t="shared" si="1262"/>
        <v>0</v>
      </c>
      <c r="EZ523" s="238">
        <f t="shared" si="1263"/>
        <v>0</v>
      </c>
      <c r="FA523" s="238">
        <f t="shared" si="1264"/>
        <v>0</v>
      </c>
      <c r="FB523" s="238">
        <f t="shared" si="1265"/>
        <v>0</v>
      </c>
      <c r="FC523" s="238">
        <f t="shared" si="1266"/>
        <v>0</v>
      </c>
      <c r="FD523" s="238">
        <f t="shared" si="1267"/>
        <v>0</v>
      </c>
      <c r="FE523" s="238">
        <f t="shared" si="1268"/>
        <v>0</v>
      </c>
      <c r="FF523" s="238">
        <f t="shared" si="1269"/>
        <v>0</v>
      </c>
      <c r="FG523" s="238">
        <f t="shared" si="1270"/>
        <v>0</v>
      </c>
      <c r="FH523" s="238">
        <f t="shared" si="1271"/>
        <v>0</v>
      </c>
      <c r="FI523" s="238">
        <f t="shared" si="1272"/>
        <v>0</v>
      </c>
      <c r="FJ523" s="238">
        <f t="shared" si="1273"/>
        <v>0</v>
      </c>
      <c r="FK523" s="238">
        <f t="shared" si="1274"/>
        <v>0</v>
      </c>
      <c r="FL523" s="238">
        <f t="shared" si="1275"/>
        <v>0</v>
      </c>
      <c r="FM523" s="238">
        <f t="shared" si="1276"/>
        <v>0</v>
      </c>
      <c r="FN523" s="238">
        <f t="shared" si="1277"/>
        <v>0</v>
      </c>
      <c r="FO523" s="238">
        <f t="shared" si="1278"/>
        <v>0</v>
      </c>
      <c r="FP523" s="238">
        <f t="shared" si="1279"/>
        <v>0</v>
      </c>
      <c r="FQ523" s="238">
        <f t="shared" si="1280"/>
        <v>0</v>
      </c>
      <c r="FR523" s="238">
        <f t="shared" si="1281"/>
        <v>0</v>
      </c>
      <c r="FS523" s="238">
        <f t="shared" si="1282"/>
        <v>0</v>
      </c>
      <c r="FT523" s="238">
        <f t="shared" si="1283"/>
        <v>0</v>
      </c>
      <c r="FU523" s="238">
        <f t="shared" si="1284"/>
        <v>0</v>
      </c>
      <c r="FV523" s="238">
        <f t="shared" si="1285"/>
        <v>0</v>
      </c>
      <c r="FW523" s="238">
        <f t="shared" si="1286"/>
        <v>0</v>
      </c>
      <c r="FX523" s="238">
        <f t="shared" si="1287"/>
        <v>0</v>
      </c>
      <c r="FY523" s="238">
        <f t="shared" si="1288"/>
        <v>0</v>
      </c>
      <c r="FZ523" s="238">
        <f t="shared" si="1289"/>
        <v>0</v>
      </c>
      <c r="GA523" s="238">
        <f t="shared" si="1290"/>
        <v>0</v>
      </c>
      <c r="GB523" s="238">
        <f t="shared" si="1291"/>
        <v>0</v>
      </c>
      <c r="GC523" s="238">
        <f t="shared" si="1292"/>
        <v>0</v>
      </c>
      <c r="GD523" s="238">
        <f t="shared" si="1293"/>
        <v>0</v>
      </c>
      <c r="GE523" s="238">
        <f t="shared" si="1294"/>
        <v>0</v>
      </c>
      <c r="GF523" s="238">
        <f t="shared" si="1295"/>
        <v>0</v>
      </c>
      <c r="GG523" s="238">
        <f t="shared" si="1296"/>
        <v>0</v>
      </c>
      <c r="GH523" s="238">
        <f t="shared" si="1297"/>
        <v>0</v>
      </c>
      <c r="GI523" s="238">
        <f t="shared" si="1298"/>
        <v>0</v>
      </c>
      <c r="GJ523" s="238">
        <f t="shared" si="1299"/>
        <v>0</v>
      </c>
      <c r="GK523" s="238">
        <f t="shared" si="1300"/>
        <v>0</v>
      </c>
      <c r="GL523" s="238">
        <f t="shared" si="1301"/>
        <v>0</v>
      </c>
      <c r="GM523" s="238">
        <f t="shared" si="1302"/>
        <v>0</v>
      </c>
      <c r="GN523" s="238">
        <f t="shared" si="1303"/>
        <v>0</v>
      </c>
      <c r="GO523" s="238">
        <f t="shared" si="1304"/>
        <v>0</v>
      </c>
      <c r="GP523" s="238">
        <f t="shared" si="1305"/>
        <v>0</v>
      </c>
      <c r="GQ523" s="238">
        <f t="shared" si="1306"/>
        <v>0</v>
      </c>
      <c r="GR523" s="238">
        <f t="shared" si="1307"/>
        <v>0</v>
      </c>
      <c r="GS523" s="238">
        <f t="shared" si="1308"/>
        <v>0</v>
      </c>
      <c r="GT523" s="238">
        <f t="shared" si="1309"/>
        <v>0</v>
      </c>
      <c r="GU523" s="238">
        <f t="shared" si="1310"/>
        <v>0</v>
      </c>
      <c r="GV523" s="238">
        <f t="shared" si="1311"/>
        <v>0</v>
      </c>
      <c r="GW523" s="238">
        <f t="shared" si="1312"/>
        <v>0</v>
      </c>
      <c r="GX523" s="238">
        <f t="shared" si="1313"/>
        <v>0</v>
      </c>
      <c r="GY523" s="238">
        <f t="shared" si="1314"/>
        <v>0</v>
      </c>
      <c r="GZ523" s="238">
        <f t="shared" si="1315"/>
        <v>0</v>
      </c>
      <c r="HA523" s="238">
        <f t="shared" si="1316"/>
        <v>0</v>
      </c>
      <c r="HB523" s="238">
        <f t="shared" si="1317"/>
        <v>0</v>
      </c>
      <c r="HC523" s="238">
        <f t="shared" si="1318"/>
        <v>0</v>
      </c>
      <c r="HD523" s="238">
        <f t="shared" si="1319"/>
        <v>0</v>
      </c>
      <c r="HE523" s="238">
        <f t="shared" si="1320"/>
        <v>0</v>
      </c>
      <c r="HF523" s="238">
        <f t="shared" si="1321"/>
        <v>0</v>
      </c>
      <c r="HG523" s="238">
        <f t="shared" si="1322"/>
        <v>0</v>
      </c>
      <c r="HH523" s="238">
        <f t="shared" si="1323"/>
        <v>0</v>
      </c>
      <c r="HI523" s="238">
        <f t="shared" si="1324"/>
        <v>0</v>
      </c>
      <c r="HJ523" s="238">
        <f t="shared" si="1325"/>
        <v>0</v>
      </c>
      <c r="HK523" s="238">
        <f t="shared" si="1326"/>
        <v>0</v>
      </c>
      <c r="HL523" s="238">
        <f t="shared" si="1327"/>
        <v>0</v>
      </c>
      <c r="HM523" s="238">
        <f t="shared" si="1328"/>
        <v>0</v>
      </c>
      <c r="HN523" s="238">
        <f t="shared" si="1329"/>
        <v>0</v>
      </c>
      <c r="HO523" s="238">
        <f t="shared" si="1330"/>
        <v>0</v>
      </c>
      <c r="HP523" s="238">
        <f t="shared" si="1331"/>
        <v>0</v>
      </c>
      <c r="HQ523" s="238">
        <f t="shared" si="1332"/>
        <v>0</v>
      </c>
      <c r="HR523" s="238">
        <f t="shared" si="1333"/>
        <v>0</v>
      </c>
      <c r="HS523" s="238">
        <f t="shared" si="1334"/>
        <v>0</v>
      </c>
      <c r="HT523" s="238">
        <f t="shared" si="1335"/>
        <v>0</v>
      </c>
      <c r="HU523" s="238">
        <f t="shared" si="1336"/>
        <v>0</v>
      </c>
      <c r="HV523" s="238">
        <f t="shared" si="1337"/>
        <v>0</v>
      </c>
      <c r="HW523" s="238">
        <f t="shared" si="1338"/>
        <v>0</v>
      </c>
      <c r="HX523" s="238">
        <f t="shared" si="1339"/>
        <v>0</v>
      </c>
      <c r="HY523" s="238">
        <f t="shared" si="1340"/>
        <v>0</v>
      </c>
      <c r="HZ523" s="238">
        <f t="shared" si="1341"/>
        <v>0</v>
      </c>
      <c r="IA523" s="238">
        <f t="shared" si="1342"/>
        <v>0</v>
      </c>
      <c r="IB523" s="238">
        <f t="shared" si="1343"/>
        <v>0</v>
      </c>
      <c r="IC523" s="238">
        <f t="shared" si="1344"/>
        <v>0</v>
      </c>
      <c r="ID523" s="238">
        <f t="shared" si="1345"/>
        <v>0</v>
      </c>
      <c r="IE523" s="238">
        <f t="shared" si="1346"/>
        <v>0</v>
      </c>
      <c r="IF523" s="238">
        <f t="shared" si="1347"/>
        <v>0</v>
      </c>
      <c r="IG523" s="238">
        <f t="shared" si="1348"/>
        <v>0</v>
      </c>
      <c r="IH523" s="238">
        <f t="shared" si="1349"/>
        <v>0</v>
      </c>
      <c r="II523" s="238">
        <f t="shared" si="1350"/>
        <v>0</v>
      </c>
      <c r="IJ523" s="238">
        <f t="shared" si="1351"/>
        <v>0</v>
      </c>
      <c r="IK523" s="238">
        <f t="shared" si="1352"/>
        <v>0</v>
      </c>
      <c r="IL523" s="238">
        <f t="shared" si="1353"/>
        <v>0</v>
      </c>
      <c r="IM523" s="238">
        <f t="shared" si="1354"/>
        <v>0</v>
      </c>
      <c r="IN523" s="238">
        <f t="shared" si="1355"/>
        <v>0</v>
      </c>
      <c r="IO523" s="238">
        <f t="shared" si="1356"/>
        <v>0</v>
      </c>
      <c r="IP523" s="238">
        <f t="shared" si="1357"/>
        <v>0</v>
      </c>
      <c r="IQ523" s="238">
        <f t="shared" si="1358"/>
        <v>0</v>
      </c>
      <c r="IR523" s="238">
        <f t="shared" si="1359"/>
        <v>0</v>
      </c>
      <c r="IS523" s="238">
        <f t="shared" si="1360"/>
        <v>0</v>
      </c>
      <c r="IT523" s="238">
        <f t="shared" si="1361"/>
        <v>0</v>
      </c>
      <c r="IU523" s="238">
        <f t="shared" si="1362"/>
        <v>0</v>
      </c>
      <c r="IV523" s="238">
        <f t="shared" si="1363"/>
        <v>0</v>
      </c>
      <c r="IW523" s="238">
        <f t="shared" si="1364"/>
        <v>0</v>
      </c>
      <c r="IX523" s="238">
        <f t="shared" si="1365"/>
        <v>0</v>
      </c>
      <c r="IY523" s="238">
        <f t="shared" si="1366"/>
        <v>0</v>
      </c>
      <c r="IZ523" s="238">
        <f t="shared" si="1367"/>
        <v>0</v>
      </c>
      <c r="JA523" s="238">
        <f t="shared" si="1368"/>
        <v>0</v>
      </c>
      <c r="JB523" s="238">
        <f t="shared" si="1369"/>
        <v>0</v>
      </c>
    </row>
    <row r="524" spans="2:262">
      <c r="B524" s="248">
        <v>163</v>
      </c>
      <c r="C524" s="247">
        <f t="shared" si="1370"/>
        <v>3.1835937500000024E-3</v>
      </c>
      <c r="D524" s="244">
        <f t="shared" ca="1" si="1113"/>
        <v>79.840680015306077</v>
      </c>
      <c r="E524" s="243">
        <f ca="1">FM361</f>
        <v>-0.15931998469392145</v>
      </c>
      <c r="F524" s="242">
        <v>163</v>
      </c>
      <c r="G524" s="238">
        <f t="shared" si="1114"/>
        <v>0</v>
      </c>
      <c r="H524" s="238">
        <f t="shared" si="1115"/>
        <v>0</v>
      </c>
      <c r="I524" s="238">
        <f t="shared" si="1116"/>
        <v>0</v>
      </c>
      <c r="J524" s="238">
        <f t="shared" si="1117"/>
        <v>0</v>
      </c>
      <c r="K524" s="238">
        <f t="shared" si="1118"/>
        <v>0</v>
      </c>
      <c r="L524" s="238">
        <f t="shared" si="1119"/>
        <v>0</v>
      </c>
      <c r="M524" s="238">
        <f t="shared" si="1120"/>
        <v>0</v>
      </c>
      <c r="N524" s="238">
        <f t="shared" si="1121"/>
        <v>0</v>
      </c>
      <c r="O524" s="238">
        <f t="shared" si="1122"/>
        <v>0</v>
      </c>
      <c r="P524" s="238">
        <f t="shared" si="1123"/>
        <v>0</v>
      </c>
      <c r="Q524" s="238">
        <f t="shared" si="1124"/>
        <v>0</v>
      </c>
      <c r="R524" s="238">
        <f t="shared" si="1125"/>
        <v>0</v>
      </c>
      <c r="S524" s="238">
        <f t="shared" si="1126"/>
        <v>0</v>
      </c>
      <c r="T524" s="238">
        <f t="shared" si="1127"/>
        <v>0</v>
      </c>
      <c r="U524" s="239">
        <f t="shared" si="1128"/>
        <v>0</v>
      </c>
      <c r="V524" s="238">
        <f t="shared" si="1129"/>
        <v>0</v>
      </c>
      <c r="W524" s="238">
        <f t="shared" si="1130"/>
        <v>0</v>
      </c>
      <c r="X524" s="238">
        <f t="shared" si="1131"/>
        <v>0</v>
      </c>
      <c r="Y524" s="238">
        <f t="shared" si="1132"/>
        <v>0</v>
      </c>
      <c r="Z524" s="238">
        <f t="shared" si="1133"/>
        <v>0</v>
      </c>
      <c r="AA524" s="238">
        <f t="shared" si="1134"/>
        <v>0</v>
      </c>
      <c r="AB524" s="238">
        <f t="shared" si="1135"/>
        <v>0</v>
      </c>
      <c r="AC524" s="238">
        <f t="shared" si="1136"/>
        <v>0</v>
      </c>
      <c r="AD524" s="238">
        <f t="shared" si="1137"/>
        <v>0</v>
      </c>
      <c r="AE524" s="238">
        <f t="shared" si="1138"/>
        <v>0</v>
      </c>
      <c r="AF524" s="238">
        <f t="shared" si="1139"/>
        <v>0</v>
      </c>
      <c r="AG524" s="238">
        <f t="shared" si="1140"/>
        <v>0</v>
      </c>
      <c r="AH524" s="238">
        <f t="shared" si="1141"/>
        <v>0</v>
      </c>
      <c r="AI524" s="238">
        <f t="shared" si="1142"/>
        <v>0</v>
      </c>
      <c r="AJ524" s="238">
        <f t="shared" si="1143"/>
        <v>0</v>
      </c>
      <c r="AK524" s="238">
        <f t="shared" si="1144"/>
        <v>0</v>
      </c>
      <c r="AL524" s="238">
        <f t="shared" si="1145"/>
        <v>0</v>
      </c>
      <c r="AM524" s="238">
        <f t="shared" si="1146"/>
        <v>0</v>
      </c>
      <c r="AN524" s="238">
        <f t="shared" si="1147"/>
        <v>0</v>
      </c>
      <c r="AO524" s="238">
        <f t="shared" si="1148"/>
        <v>0</v>
      </c>
      <c r="AP524" s="238">
        <f t="shared" si="1149"/>
        <v>0</v>
      </c>
      <c r="AQ524" s="238">
        <f t="shared" si="1150"/>
        <v>0</v>
      </c>
      <c r="AR524" s="238">
        <f t="shared" si="1151"/>
        <v>0</v>
      </c>
      <c r="AS524" s="238">
        <f t="shared" si="1152"/>
        <v>0</v>
      </c>
      <c r="AT524" s="238">
        <f t="shared" si="1153"/>
        <v>0</v>
      </c>
      <c r="AU524" s="238">
        <f t="shared" si="1154"/>
        <v>0</v>
      </c>
      <c r="AV524" s="238">
        <f t="shared" si="1155"/>
        <v>0</v>
      </c>
      <c r="AW524" s="238">
        <f t="shared" si="1156"/>
        <v>0</v>
      </c>
      <c r="AX524" s="238">
        <f t="shared" si="1157"/>
        <v>0</v>
      </c>
      <c r="AY524" s="238">
        <f t="shared" si="1158"/>
        <v>0</v>
      </c>
      <c r="AZ524" s="238">
        <f t="shared" si="1159"/>
        <v>0</v>
      </c>
      <c r="BA524" s="238">
        <f t="shared" si="1160"/>
        <v>0</v>
      </c>
      <c r="BB524" s="238">
        <f t="shared" si="1161"/>
        <v>0</v>
      </c>
      <c r="BC524" s="238">
        <f t="shared" si="1162"/>
        <v>0</v>
      </c>
      <c r="BD524" s="238">
        <f t="shared" si="1163"/>
        <v>0</v>
      </c>
      <c r="BE524" s="238">
        <f t="shared" si="1164"/>
        <v>0</v>
      </c>
      <c r="BF524" s="238">
        <f t="shared" si="1165"/>
        <v>0</v>
      </c>
      <c r="BG524" s="238">
        <f t="shared" si="1166"/>
        <v>0</v>
      </c>
      <c r="BH524" s="238">
        <f t="shared" si="1167"/>
        <v>0</v>
      </c>
      <c r="BI524" s="238">
        <f t="shared" si="1168"/>
        <v>0</v>
      </c>
      <c r="BJ524" s="238">
        <f t="shared" si="1169"/>
        <v>0</v>
      </c>
      <c r="BK524" s="238">
        <f t="shared" si="1170"/>
        <v>0</v>
      </c>
      <c r="BL524" s="238">
        <f t="shared" si="1171"/>
        <v>0</v>
      </c>
      <c r="BM524" s="238">
        <f t="shared" si="1172"/>
        <v>0</v>
      </c>
      <c r="BN524" s="238">
        <f t="shared" si="1173"/>
        <v>0</v>
      </c>
      <c r="BO524" s="238">
        <f t="shared" si="1174"/>
        <v>0</v>
      </c>
      <c r="BP524" s="238">
        <f t="shared" si="1175"/>
        <v>0</v>
      </c>
      <c r="BQ524" s="238">
        <f t="shared" si="1176"/>
        <v>0</v>
      </c>
      <c r="BR524" s="238">
        <f t="shared" si="1177"/>
        <v>0</v>
      </c>
      <c r="BS524" s="238">
        <f t="shared" si="1178"/>
        <v>0</v>
      </c>
      <c r="BT524" s="238">
        <f t="shared" si="1179"/>
        <v>0</v>
      </c>
      <c r="BU524" s="238">
        <f t="shared" si="1180"/>
        <v>0</v>
      </c>
      <c r="BV524" s="238">
        <f t="shared" si="1181"/>
        <v>0</v>
      </c>
      <c r="BW524" s="238">
        <f t="shared" si="1182"/>
        <v>0</v>
      </c>
      <c r="BX524" s="238">
        <f t="shared" si="1183"/>
        <v>0</v>
      </c>
      <c r="BY524" s="238">
        <f t="shared" si="1184"/>
        <v>0</v>
      </c>
      <c r="BZ524" s="238">
        <f t="shared" si="1185"/>
        <v>0</v>
      </c>
      <c r="CA524" s="238">
        <f t="shared" si="1186"/>
        <v>0</v>
      </c>
      <c r="CB524" s="238">
        <f t="shared" si="1187"/>
        <v>0</v>
      </c>
      <c r="CC524" s="238">
        <f t="shared" si="1188"/>
        <v>0</v>
      </c>
      <c r="CD524" s="238">
        <f t="shared" si="1189"/>
        <v>0</v>
      </c>
      <c r="CE524" s="238">
        <f t="shared" si="1190"/>
        <v>0</v>
      </c>
      <c r="CF524" s="238">
        <f t="shared" si="1191"/>
        <v>0</v>
      </c>
      <c r="CG524" s="238">
        <f t="shared" si="1192"/>
        <v>0</v>
      </c>
      <c r="CH524" s="238">
        <f t="shared" si="1193"/>
        <v>0</v>
      </c>
      <c r="CI524" s="238">
        <f t="shared" si="1194"/>
        <v>0</v>
      </c>
      <c r="CJ524" s="238">
        <f t="shared" si="1195"/>
        <v>0</v>
      </c>
      <c r="CK524" s="238">
        <f t="shared" si="1196"/>
        <v>0</v>
      </c>
      <c r="CL524" s="238">
        <f t="shared" si="1197"/>
        <v>0</v>
      </c>
      <c r="CM524" s="238">
        <f t="shared" si="1198"/>
        <v>0</v>
      </c>
      <c r="CN524" s="238">
        <f t="shared" si="1199"/>
        <v>0</v>
      </c>
      <c r="CO524" s="238">
        <f t="shared" si="1200"/>
        <v>0</v>
      </c>
      <c r="CP524" s="238">
        <f t="shared" si="1201"/>
        <v>0</v>
      </c>
      <c r="CQ524" s="238">
        <f t="shared" si="1202"/>
        <v>0</v>
      </c>
      <c r="CR524" s="238">
        <f t="shared" si="1203"/>
        <v>0</v>
      </c>
      <c r="CS524" s="238">
        <f t="shared" si="1204"/>
        <v>0</v>
      </c>
      <c r="CT524" s="238">
        <f t="shared" si="1205"/>
        <v>0</v>
      </c>
      <c r="CU524" s="238">
        <f t="shared" si="1206"/>
        <v>0</v>
      </c>
      <c r="CV524" s="238">
        <f t="shared" si="1207"/>
        <v>0</v>
      </c>
      <c r="CW524" s="238">
        <f t="shared" si="1208"/>
        <v>0</v>
      </c>
      <c r="CX524" s="238">
        <f t="shared" si="1209"/>
        <v>0</v>
      </c>
      <c r="CY524" s="238">
        <f t="shared" si="1210"/>
        <v>0</v>
      </c>
      <c r="CZ524" s="238">
        <f t="shared" si="1211"/>
        <v>0</v>
      </c>
      <c r="DA524" s="238">
        <f t="shared" si="1212"/>
        <v>0</v>
      </c>
      <c r="DB524" s="238">
        <f t="shared" si="1213"/>
        <v>0</v>
      </c>
      <c r="DC524" s="238">
        <f t="shared" si="1214"/>
        <v>0</v>
      </c>
      <c r="DD524" s="238">
        <f t="shared" si="1215"/>
        <v>0</v>
      </c>
      <c r="DE524" s="238">
        <f t="shared" si="1216"/>
        <v>0</v>
      </c>
      <c r="DF524" s="238">
        <f t="shared" si="1217"/>
        <v>0</v>
      </c>
      <c r="DG524" s="238">
        <f t="shared" si="1218"/>
        <v>0</v>
      </c>
      <c r="DH524" s="238">
        <f t="shared" si="1219"/>
        <v>0</v>
      </c>
      <c r="DI524" s="238">
        <f t="shared" si="1220"/>
        <v>0</v>
      </c>
      <c r="DJ524" s="238">
        <f t="shared" si="1221"/>
        <v>0</v>
      </c>
      <c r="DK524" s="238">
        <f t="shared" si="1222"/>
        <v>0</v>
      </c>
      <c r="DL524" s="238">
        <f t="shared" si="1223"/>
        <v>0</v>
      </c>
      <c r="DM524" s="238">
        <f t="shared" si="1224"/>
        <v>0</v>
      </c>
      <c r="DN524" s="238">
        <f t="shared" si="1225"/>
        <v>0</v>
      </c>
      <c r="DO524" s="238">
        <f t="shared" si="1226"/>
        <v>0</v>
      </c>
      <c r="DP524" s="238">
        <f t="shared" si="1227"/>
        <v>0</v>
      </c>
      <c r="DQ524" s="238">
        <f t="shared" si="1228"/>
        <v>0</v>
      </c>
      <c r="DR524" s="238">
        <f t="shared" si="1229"/>
        <v>0</v>
      </c>
      <c r="DS524" s="238">
        <f t="shared" si="1230"/>
        <v>0</v>
      </c>
      <c r="DT524" s="238">
        <f t="shared" si="1231"/>
        <v>0</v>
      </c>
      <c r="DU524" s="238">
        <f t="shared" si="1232"/>
        <v>0</v>
      </c>
      <c r="DV524" s="238">
        <f t="shared" si="1233"/>
        <v>0</v>
      </c>
      <c r="DW524" s="238">
        <f t="shared" si="1234"/>
        <v>0</v>
      </c>
      <c r="DX524" s="238">
        <f t="shared" si="1235"/>
        <v>0</v>
      </c>
      <c r="DY524" s="238">
        <f t="shared" si="1236"/>
        <v>0</v>
      </c>
      <c r="DZ524" s="238">
        <f t="shared" si="1237"/>
        <v>0</v>
      </c>
      <c r="EA524" s="238">
        <f t="shared" si="1238"/>
        <v>0</v>
      </c>
      <c r="EB524" s="238">
        <f t="shared" si="1239"/>
        <v>0</v>
      </c>
      <c r="EC524" s="238">
        <f t="shared" si="1240"/>
        <v>0</v>
      </c>
      <c r="ED524" s="238">
        <f t="shared" si="1241"/>
        <v>0</v>
      </c>
      <c r="EE524" s="238">
        <f t="shared" si="1242"/>
        <v>0</v>
      </c>
      <c r="EF524" s="238">
        <f t="shared" si="1243"/>
        <v>0</v>
      </c>
      <c r="EG524" s="238">
        <f t="shared" si="1244"/>
        <v>0</v>
      </c>
      <c r="EH524" s="238">
        <f t="shared" si="1245"/>
        <v>0</v>
      </c>
      <c r="EI524" s="238">
        <f t="shared" si="1246"/>
        <v>0</v>
      </c>
      <c r="EJ524" s="238">
        <f t="shared" si="1247"/>
        <v>0</v>
      </c>
      <c r="EK524" s="238">
        <f t="shared" si="1248"/>
        <v>0</v>
      </c>
      <c r="EL524" s="238">
        <f t="shared" si="1249"/>
        <v>0</v>
      </c>
      <c r="EM524" s="238">
        <f t="shared" si="1250"/>
        <v>0</v>
      </c>
      <c r="EN524" s="238">
        <f t="shared" si="1251"/>
        <v>0</v>
      </c>
      <c r="EO524" s="238">
        <f t="shared" si="1252"/>
        <v>0</v>
      </c>
      <c r="EP524" s="238">
        <f t="shared" si="1253"/>
        <v>0</v>
      </c>
      <c r="EQ524" s="238">
        <f t="shared" si="1254"/>
        <v>0</v>
      </c>
      <c r="ER524" s="238">
        <f t="shared" si="1255"/>
        <v>0</v>
      </c>
      <c r="ES524" s="238">
        <f t="shared" si="1256"/>
        <v>0</v>
      </c>
      <c r="ET524" s="238">
        <f t="shared" si="1257"/>
        <v>0</v>
      </c>
      <c r="EU524" s="238">
        <f t="shared" si="1258"/>
        <v>0</v>
      </c>
      <c r="EV524" s="238">
        <f t="shared" si="1259"/>
        <v>0</v>
      </c>
      <c r="EW524" s="238">
        <f t="shared" si="1260"/>
        <v>0</v>
      </c>
      <c r="EX524" s="238">
        <f t="shared" si="1261"/>
        <v>0</v>
      </c>
      <c r="EY524" s="238">
        <f t="shared" si="1262"/>
        <v>0</v>
      </c>
      <c r="EZ524" s="238">
        <f t="shared" si="1263"/>
        <v>0</v>
      </c>
      <c r="FA524" s="238">
        <f t="shared" si="1264"/>
        <v>0</v>
      </c>
      <c r="FB524" s="238">
        <f t="shared" si="1265"/>
        <v>0</v>
      </c>
      <c r="FC524" s="238">
        <f t="shared" si="1266"/>
        <v>0</v>
      </c>
      <c r="FD524" s="238">
        <f t="shared" si="1267"/>
        <v>0</v>
      </c>
      <c r="FE524" s="238">
        <f t="shared" si="1268"/>
        <v>0</v>
      </c>
      <c r="FF524" s="238">
        <f t="shared" si="1269"/>
        <v>0</v>
      </c>
      <c r="FG524" s="238">
        <f t="shared" si="1270"/>
        <v>0</v>
      </c>
      <c r="FH524" s="238">
        <f t="shared" si="1271"/>
        <v>0</v>
      </c>
      <c r="FI524" s="238">
        <f t="shared" si="1272"/>
        <v>0</v>
      </c>
      <c r="FJ524" s="238">
        <f t="shared" si="1273"/>
        <v>0</v>
      </c>
      <c r="FK524" s="238">
        <f t="shared" si="1274"/>
        <v>0</v>
      </c>
      <c r="FL524" s="238">
        <f t="shared" si="1275"/>
        <v>0</v>
      </c>
      <c r="FM524" s="238">
        <f t="shared" si="1276"/>
        <v>0</v>
      </c>
      <c r="FN524" s="238">
        <f t="shared" si="1277"/>
        <v>0</v>
      </c>
      <c r="FO524" s="238">
        <f t="shared" si="1278"/>
        <v>0</v>
      </c>
      <c r="FP524" s="238">
        <f t="shared" si="1279"/>
        <v>0</v>
      </c>
      <c r="FQ524" s="238">
        <f t="shared" si="1280"/>
        <v>0</v>
      </c>
      <c r="FR524" s="238">
        <f t="shared" si="1281"/>
        <v>0</v>
      </c>
      <c r="FS524" s="238">
        <f t="shared" si="1282"/>
        <v>0</v>
      </c>
      <c r="FT524" s="238">
        <f t="shared" si="1283"/>
        <v>0</v>
      </c>
      <c r="FU524" s="238">
        <f t="shared" si="1284"/>
        <v>0</v>
      </c>
      <c r="FV524" s="238">
        <f t="shared" si="1285"/>
        <v>0</v>
      </c>
      <c r="FW524" s="238">
        <f t="shared" si="1286"/>
        <v>0</v>
      </c>
      <c r="FX524" s="238">
        <f t="shared" si="1287"/>
        <v>0</v>
      </c>
      <c r="FY524" s="238">
        <f t="shared" si="1288"/>
        <v>0</v>
      </c>
      <c r="FZ524" s="238">
        <f t="shared" si="1289"/>
        <v>0</v>
      </c>
      <c r="GA524" s="238">
        <f t="shared" si="1290"/>
        <v>0</v>
      </c>
      <c r="GB524" s="238">
        <f t="shared" si="1291"/>
        <v>0</v>
      </c>
      <c r="GC524" s="238">
        <f t="shared" si="1292"/>
        <v>0</v>
      </c>
      <c r="GD524" s="238">
        <f t="shared" si="1293"/>
        <v>0</v>
      </c>
      <c r="GE524" s="238">
        <f t="shared" si="1294"/>
        <v>0</v>
      </c>
      <c r="GF524" s="238">
        <f t="shared" si="1295"/>
        <v>0</v>
      </c>
      <c r="GG524" s="238">
        <f t="shared" si="1296"/>
        <v>0</v>
      </c>
      <c r="GH524" s="238">
        <f t="shared" si="1297"/>
        <v>0</v>
      </c>
      <c r="GI524" s="238">
        <f t="shared" si="1298"/>
        <v>0</v>
      </c>
      <c r="GJ524" s="238">
        <f t="shared" si="1299"/>
        <v>0</v>
      </c>
      <c r="GK524" s="238">
        <f t="shared" si="1300"/>
        <v>0</v>
      </c>
      <c r="GL524" s="238">
        <f t="shared" si="1301"/>
        <v>0</v>
      </c>
      <c r="GM524" s="238">
        <f t="shared" si="1302"/>
        <v>0</v>
      </c>
      <c r="GN524" s="238">
        <f t="shared" si="1303"/>
        <v>0</v>
      </c>
      <c r="GO524" s="238">
        <f t="shared" si="1304"/>
        <v>0</v>
      </c>
      <c r="GP524" s="238">
        <f t="shared" si="1305"/>
        <v>0</v>
      </c>
      <c r="GQ524" s="238">
        <f t="shared" si="1306"/>
        <v>0</v>
      </c>
      <c r="GR524" s="238">
        <f t="shared" si="1307"/>
        <v>0</v>
      </c>
      <c r="GS524" s="238">
        <f t="shared" si="1308"/>
        <v>0</v>
      </c>
      <c r="GT524" s="238">
        <f t="shared" si="1309"/>
        <v>0</v>
      </c>
      <c r="GU524" s="238">
        <f t="shared" si="1310"/>
        <v>0</v>
      </c>
      <c r="GV524" s="238">
        <f t="shared" si="1311"/>
        <v>0</v>
      </c>
      <c r="GW524" s="238">
        <f t="shared" si="1312"/>
        <v>0</v>
      </c>
      <c r="GX524" s="238">
        <f t="shared" si="1313"/>
        <v>0</v>
      </c>
      <c r="GY524" s="238">
        <f t="shared" si="1314"/>
        <v>0</v>
      </c>
      <c r="GZ524" s="238">
        <f t="shared" si="1315"/>
        <v>0</v>
      </c>
      <c r="HA524" s="238">
        <f t="shared" si="1316"/>
        <v>0</v>
      </c>
      <c r="HB524" s="238">
        <f t="shared" si="1317"/>
        <v>0</v>
      </c>
      <c r="HC524" s="238">
        <f t="shared" si="1318"/>
        <v>0</v>
      </c>
      <c r="HD524" s="238">
        <f t="shared" si="1319"/>
        <v>0</v>
      </c>
      <c r="HE524" s="238">
        <f t="shared" si="1320"/>
        <v>0</v>
      </c>
      <c r="HF524" s="238">
        <f t="shared" si="1321"/>
        <v>0</v>
      </c>
      <c r="HG524" s="238">
        <f t="shared" si="1322"/>
        <v>0</v>
      </c>
      <c r="HH524" s="238">
        <f t="shared" si="1323"/>
        <v>0</v>
      </c>
      <c r="HI524" s="238">
        <f t="shared" si="1324"/>
        <v>0</v>
      </c>
      <c r="HJ524" s="238">
        <f t="shared" si="1325"/>
        <v>0</v>
      </c>
      <c r="HK524" s="238">
        <f t="shared" si="1326"/>
        <v>0</v>
      </c>
      <c r="HL524" s="238">
        <f t="shared" si="1327"/>
        <v>0</v>
      </c>
      <c r="HM524" s="238">
        <f t="shared" si="1328"/>
        <v>0</v>
      </c>
      <c r="HN524" s="238">
        <f t="shared" si="1329"/>
        <v>0</v>
      </c>
      <c r="HO524" s="238">
        <f t="shared" si="1330"/>
        <v>0</v>
      </c>
      <c r="HP524" s="238">
        <f t="shared" si="1331"/>
        <v>0</v>
      </c>
      <c r="HQ524" s="238">
        <f t="shared" si="1332"/>
        <v>0</v>
      </c>
      <c r="HR524" s="238">
        <f t="shared" si="1333"/>
        <v>0</v>
      </c>
      <c r="HS524" s="238">
        <f t="shared" si="1334"/>
        <v>0</v>
      </c>
      <c r="HT524" s="238">
        <f t="shared" si="1335"/>
        <v>0</v>
      </c>
      <c r="HU524" s="238">
        <f t="shared" si="1336"/>
        <v>0</v>
      </c>
      <c r="HV524" s="238">
        <f t="shared" si="1337"/>
        <v>0</v>
      </c>
      <c r="HW524" s="238">
        <f t="shared" si="1338"/>
        <v>0</v>
      </c>
      <c r="HX524" s="238">
        <f t="shared" si="1339"/>
        <v>0</v>
      </c>
      <c r="HY524" s="238">
        <f t="shared" si="1340"/>
        <v>0</v>
      </c>
      <c r="HZ524" s="238">
        <f t="shared" si="1341"/>
        <v>0</v>
      </c>
      <c r="IA524" s="238">
        <f t="shared" si="1342"/>
        <v>0</v>
      </c>
      <c r="IB524" s="238">
        <f t="shared" si="1343"/>
        <v>0</v>
      </c>
      <c r="IC524" s="238">
        <f t="shared" si="1344"/>
        <v>0</v>
      </c>
      <c r="ID524" s="238">
        <f t="shared" si="1345"/>
        <v>0</v>
      </c>
      <c r="IE524" s="238">
        <f t="shared" si="1346"/>
        <v>0</v>
      </c>
      <c r="IF524" s="238">
        <f t="shared" si="1347"/>
        <v>0</v>
      </c>
      <c r="IG524" s="238">
        <f t="shared" si="1348"/>
        <v>0</v>
      </c>
      <c r="IH524" s="238">
        <f t="shared" si="1349"/>
        <v>0</v>
      </c>
      <c r="II524" s="238">
        <f t="shared" si="1350"/>
        <v>0</v>
      </c>
      <c r="IJ524" s="238">
        <f t="shared" si="1351"/>
        <v>0</v>
      </c>
      <c r="IK524" s="238">
        <f t="shared" si="1352"/>
        <v>0</v>
      </c>
      <c r="IL524" s="238">
        <f t="shared" si="1353"/>
        <v>0</v>
      </c>
      <c r="IM524" s="238">
        <f t="shared" si="1354"/>
        <v>0</v>
      </c>
      <c r="IN524" s="238">
        <f t="shared" si="1355"/>
        <v>0</v>
      </c>
      <c r="IO524" s="238">
        <f t="shared" si="1356"/>
        <v>0</v>
      </c>
      <c r="IP524" s="238">
        <f t="shared" si="1357"/>
        <v>0</v>
      </c>
      <c r="IQ524" s="238">
        <f t="shared" si="1358"/>
        <v>0</v>
      </c>
      <c r="IR524" s="238">
        <f t="shared" si="1359"/>
        <v>0</v>
      </c>
      <c r="IS524" s="238">
        <f t="shared" si="1360"/>
        <v>0</v>
      </c>
      <c r="IT524" s="238">
        <f t="shared" si="1361"/>
        <v>0</v>
      </c>
      <c r="IU524" s="238">
        <f t="shared" si="1362"/>
        <v>0</v>
      </c>
      <c r="IV524" s="238">
        <f t="shared" si="1363"/>
        <v>0</v>
      </c>
      <c r="IW524" s="238">
        <f t="shared" si="1364"/>
        <v>0</v>
      </c>
      <c r="IX524" s="238">
        <f t="shared" si="1365"/>
        <v>0</v>
      </c>
      <c r="IY524" s="238">
        <f t="shared" si="1366"/>
        <v>0</v>
      </c>
      <c r="IZ524" s="238">
        <f t="shared" si="1367"/>
        <v>0</v>
      </c>
      <c r="JA524" s="238">
        <f t="shared" si="1368"/>
        <v>0</v>
      </c>
      <c r="JB524" s="238">
        <f t="shared" si="1369"/>
        <v>0</v>
      </c>
    </row>
    <row r="525" spans="2:262">
      <c r="B525" s="248">
        <v>164</v>
      </c>
      <c r="C525" s="247">
        <f t="shared" si="1370"/>
        <v>3.2031250000000024E-3</v>
      </c>
      <c r="D525" s="244">
        <f t="shared" ca="1" si="1113"/>
        <v>79.848362095049183</v>
      </c>
      <c r="E525" s="243">
        <f ca="1">FN361</f>
        <v>-0.15163790495081983</v>
      </c>
      <c r="F525" s="242">
        <v>164</v>
      </c>
      <c r="G525" s="238">
        <f t="shared" si="1114"/>
        <v>0</v>
      </c>
      <c r="H525" s="238">
        <f t="shared" si="1115"/>
        <v>0</v>
      </c>
      <c r="I525" s="238">
        <f t="shared" si="1116"/>
        <v>0</v>
      </c>
      <c r="J525" s="238">
        <f t="shared" si="1117"/>
        <v>0</v>
      </c>
      <c r="K525" s="238">
        <f t="shared" si="1118"/>
        <v>0</v>
      </c>
      <c r="L525" s="238">
        <f t="shared" si="1119"/>
        <v>0</v>
      </c>
      <c r="M525" s="238">
        <f t="shared" si="1120"/>
        <v>0</v>
      </c>
      <c r="N525" s="238">
        <f t="shared" si="1121"/>
        <v>0</v>
      </c>
      <c r="O525" s="238">
        <f t="shared" si="1122"/>
        <v>0</v>
      </c>
      <c r="P525" s="238">
        <f t="shared" si="1123"/>
        <v>0</v>
      </c>
      <c r="Q525" s="238">
        <f t="shared" si="1124"/>
        <v>0</v>
      </c>
      <c r="R525" s="238">
        <f t="shared" si="1125"/>
        <v>0</v>
      </c>
      <c r="S525" s="238">
        <f t="shared" si="1126"/>
        <v>0</v>
      </c>
      <c r="T525" s="238">
        <f t="shared" si="1127"/>
        <v>0</v>
      </c>
      <c r="U525" s="239">
        <f t="shared" si="1128"/>
        <v>0</v>
      </c>
      <c r="V525" s="238">
        <f t="shared" si="1129"/>
        <v>0</v>
      </c>
      <c r="W525" s="238">
        <f t="shared" si="1130"/>
        <v>0</v>
      </c>
      <c r="X525" s="238">
        <f t="shared" si="1131"/>
        <v>0</v>
      </c>
      <c r="Y525" s="238">
        <f t="shared" si="1132"/>
        <v>0</v>
      </c>
      <c r="Z525" s="238">
        <f t="shared" si="1133"/>
        <v>0</v>
      </c>
      <c r="AA525" s="238">
        <f t="shared" si="1134"/>
        <v>0</v>
      </c>
      <c r="AB525" s="238">
        <f t="shared" si="1135"/>
        <v>0</v>
      </c>
      <c r="AC525" s="238">
        <f t="shared" si="1136"/>
        <v>0</v>
      </c>
      <c r="AD525" s="238">
        <f t="shared" si="1137"/>
        <v>0</v>
      </c>
      <c r="AE525" s="238">
        <f t="shared" si="1138"/>
        <v>0</v>
      </c>
      <c r="AF525" s="238">
        <f t="shared" si="1139"/>
        <v>0</v>
      </c>
      <c r="AG525" s="238">
        <f t="shared" si="1140"/>
        <v>0</v>
      </c>
      <c r="AH525" s="238">
        <f t="shared" si="1141"/>
        <v>0</v>
      </c>
      <c r="AI525" s="238">
        <f t="shared" si="1142"/>
        <v>0</v>
      </c>
      <c r="AJ525" s="238">
        <f t="shared" si="1143"/>
        <v>0</v>
      </c>
      <c r="AK525" s="238">
        <f t="shared" si="1144"/>
        <v>0</v>
      </c>
      <c r="AL525" s="238">
        <f t="shared" si="1145"/>
        <v>0</v>
      </c>
      <c r="AM525" s="238">
        <f t="shared" si="1146"/>
        <v>0</v>
      </c>
      <c r="AN525" s="238">
        <f t="shared" si="1147"/>
        <v>0</v>
      </c>
      <c r="AO525" s="238">
        <f t="shared" si="1148"/>
        <v>0</v>
      </c>
      <c r="AP525" s="238">
        <f t="shared" si="1149"/>
        <v>0</v>
      </c>
      <c r="AQ525" s="238">
        <f t="shared" si="1150"/>
        <v>0</v>
      </c>
      <c r="AR525" s="238">
        <f t="shared" si="1151"/>
        <v>0</v>
      </c>
      <c r="AS525" s="238">
        <f t="shared" si="1152"/>
        <v>0</v>
      </c>
      <c r="AT525" s="238">
        <f t="shared" si="1153"/>
        <v>0</v>
      </c>
      <c r="AU525" s="238">
        <f t="shared" si="1154"/>
        <v>0</v>
      </c>
      <c r="AV525" s="238">
        <f t="shared" si="1155"/>
        <v>0</v>
      </c>
      <c r="AW525" s="238">
        <f t="shared" si="1156"/>
        <v>0</v>
      </c>
      <c r="AX525" s="238">
        <f t="shared" si="1157"/>
        <v>0</v>
      </c>
      <c r="AY525" s="238">
        <f t="shared" si="1158"/>
        <v>0</v>
      </c>
      <c r="AZ525" s="238">
        <f t="shared" si="1159"/>
        <v>0</v>
      </c>
      <c r="BA525" s="238">
        <f t="shared" si="1160"/>
        <v>0</v>
      </c>
      <c r="BB525" s="238">
        <f t="shared" si="1161"/>
        <v>0</v>
      </c>
      <c r="BC525" s="238">
        <f t="shared" si="1162"/>
        <v>0</v>
      </c>
      <c r="BD525" s="238">
        <f t="shared" si="1163"/>
        <v>0</v>
      </c>
      <c r="BE525" s="238">
        <f t="shared" si="1164"/>
        <v>0</v>
      </c>
      <c r="BF525" s="238">
        <f t="shared" si="1165"/>
        <v>0</v>
      </c>
      <c r="BG525" s="238">
        <f t="shared" si="1166"/>
        <v>0</v>
      </c>
      <c r="BH525" s="238">
        <f t="shared" si="1167"/>
        <v>0</v>
      </c>
      <c r="BI525" s="238">
        <f t="shared" si="1168"/>
        <v>0</v>
      </c>
      <c r="BJ525" s="238">
        <f t="shared" si="1169"/>
        <v>0</v>
      </c>
      <c r="BK525" s="238">
        <f t="shared" si="1170"/>
        <v>0</v>
      </c>
      <c r="BL525" s="238">
        <f t="shared" si="1171"/>
        <v>0</v>
      </c>
      <c r="BM525" s="238">
        <f t="shared" si="1172"/>
        <v>0</v>
      </c>
      <c r="BN525" s="238">
        <f t="shared" si="1173"/>
        <v>0</v>
      </c>
      <c r="BO525" s="238">
        <f t="shared" si="1174"/>
        <v>0</v>
      </c>
      <c r="BP525" s="238">
        <f t="shared" si="1175"/>
        <v>0</v>
      </c>
      <c r="BQ525" s="238">
        <f t="shared" si="1176"/>
        <v>0</v>
      </c>
      <c r="BR525" s="238">
        <f t="shared" si="1177"/>
        <v>0</v>
      </c>
      <c r="BS525" s="238">
        <f t="shared" si="1178"/>
        <v>0</v>
      </c>
      <c r="BT525" s="238">
        <f t="shared" si="1179"/>
        <v>0</v>
      </c>
      <c r="BU525" s="238">
        <f t="shared" si="1180"/>
        <v>0</v>
      </c>
      <c r="BV525" s="238">
        <f t="shared" si="1181"/>
        <v>0</v>
      </c>
      <c r="BW525" s="238">
        <f t="shared" si="1182"/>
        <v>0</v>
      </c>
      <c r="BX525" s="238">
        <f t="shared" si="1183"/>
        <v>0</v>
      </c>
      <c r="BY525" s="238">
        <f t="shared" si="1184"/>
        <v>0</v>
      </c>
      <c r="BZ525" s="238">
        <f t="shared" si="1185"/>
        <v>0</v>
      </c>
      <c r="CA525" s="238">
        <f t="shared" si="1186"/>
        <v>0</v>
      </c>
      <c r="CB525" s="238">
        <f t="shared" si="1187"/>
        <v>0</v>
      </c>
      <c r="CC525" s="238">
        <f t="shared" si="1188"/>
        <v>0</v>
      </c>
      <c r="CD525" s="238">
        <f t="shared" si="1189"/>
        <v>0</v>
      </c>
      <c r="CE525" s="238">
        <f t="shared" si="1190"/>
        <v>0</v>
      </c>
      <c r="CF525" s="238">
        <f t="shared" si="1191"/>
        <v>0</v>
      </c>
      <c r="CG525" s="238">
        <f t="shared" si="1192"/>
        <v>0</v>
      </c>
      <c r="CH525" s="238">
        <f t="shared" si="1193"/>
        <v>0</v>
      </c>
      <c r="CI525" s="238">
        <f t="shared" si="1194"/>
        <v>0</v>
      </c>
      <c r="CJ525" s="238">
        <f t="shared" si="1195"/>
        <v>0</v>
      </c>
      <c r="CK525" s="238">
        <f t="shared" si="1196"/>
        <v>0</v>
      </c>
      <c r="CL525" s="238">
        <f t="shared" si="1197"/>
        <v>0</v>
      </c>
      <c r="CM525" s="238">
        <f t="shared" si="1198"/>
        <v>0</v>
      </c>
      <c r="CN525" s="238">
        <f t="shared" si="1199"/>
        <v>0</v>
      </c>
      <c r="CO525" s="238">
        <f t="shared" si="1200"/>
        <v>0</v>
      </c>
      <c r="CP525" s="238">
        <f t="shared" si="1201"/>
        <v>0</v>
      </c>
      <c r="CQ525" s="238">
        <f t="shared" si="1202"/>
        <v>0</v>
      </c>
      <c r="CR525" s="238">
        <f t="shared" si="1203"/>
        <v>0</v>
      </c>
      <c r="CS525" s="238">
        <f t="shared" si="1204"/>
        <v>0</v>
      </c>
      <c r="CT525" s="238">
        <f t="shared" si="1205"/>
        <v>0</v>
      </c>
      <c r="CU525" s="238">
        <f t="shared" si="1206"/>
        <v>0</v>
      </c>
      <c r="CV525" s="238">
        <f t="shared" si="1207"/>
        <v>0</v>
      </c>
      <c r="CW525" s="238">
        <f t="shared" si="1208"/>
        <v>0</v>
      </c>
      <c r="CX525" s="238">
        <f t="shared" si="1209"/>
        <v>0</v>
      </c>
      <c r="CY525" s="238">
        <f t="shared" si="1210"/>
        <v>0</v>
      </c>
      <c r="CZ525" s="238">
        <f t="shared" si="1211"/>
        <v>0</v>
      </c>
      <c r="DA525" s="238">
        <f t="shared" si="1212"/>
        <v>0</v>
      </c>
      <c r="DB525" s="238">
        <f t="shared" si="1213"/>
        <v>0</v>
      </c>
      <c r="DC525" s="238">
        <f t="shared" si="1214"/>
        <v>0</v>
      </c>
      <c r="DD525" s="238">
        <f t="shared" si="1215"/>
        <v>0</v>
      </c>
      <c r="DE525" s="238">
        <f t="shared" si="1216"/>
        <v>0</v>
      </c>
      <c r="DF525" s="238">
        <f t="shared" si="1217"/>
        <v>0</v>
      </c>
      <c r="DG525" s="238">
        <f t="shared" si="1218"/>
        <v>0</v>
      </c>
      <c r="DH525" s="238">
        <f t="shared" si="1219"/>
        <v>0</v>
      </c>
      <c r="DI525" s="238">
        <f t="shared" si="1220"/>
        <v>0</v>
      </c>
      <c r="DJ525" s="238">
        <f t="shared" si="1221"/>
        <v>0</v>
      </c>
      <c r="DK525" s="238">
        <f t="shared" si="1222"/>
        <v>0</v>
      </c>
      <c r="DL525" s="238">
        <f t="shared" si="1223"/>
        <v>0</v>
      </c>
      <c r="DM525" s="238">
        <f t="shared" si="1224"/>
        <v>0</v>
      </c>
      <c r="DN525" s="238">
        <f t="shared" si="1225"/>
        <v>0</v>
      </c>
      <c r="DO525" s="238">
        <f t="shared" si="1226"/>
        <v>0</v>
      </c>
      <c r="DP525" s="238">
        <f t="shared" si="1227"/>
        <v>0</v>
      </c>
      <c r="DQ525" s="238">
        <f t="shared" si="1228"/>
        <v>0</v>
      </c>
      <c r="DR525" s="238">
        <f t="shared" si="1229"/>
        <v>0</v>
      </c>
      <c r="DS525" s="238">
        <f t="shared" si="1230"/>
        <v>0</v>
      </c>
      <c r="DT525" s="238">
        <f t="shared" si="1231"/>
        <v>0</v>
      </c>
      <c r="DU525" s="238">
        <f t="shared" si="1232"/>
        <v>0</v>
      </c>
      <c r="DV525" s="238">
        <f t="shared" si="1233"/>
        <v>0</v>
      </c>
      <c r="DW525" s="238">
        <f t="shared" si="1234"/>
        <v>0</v>
      </c>
      <c r="DX525" s="238">
        <f t="shared" si="1235"/>
        <v>0</v>
      </c>
      <c r="DY525" s="238">
        <f t="shared" si="1236"/>
        <v>0</v>
      </c>
      <c r="DZ525" s="238">
        <f t="shared" si="1237"/>
        <v>0</v>
      </c>
      <c r="EA525" s="238">
        <f t="shared" si="1238"/>
        <v>0</v>
      </c>
      <c r="EB525" s="238">
        <f t="shared" si="1239"/>
        <v>0</v>
      </c>
      <c r="EC525" s="238">
        <f t="shared" si="1240"/>
        <v>0</v>
      </c>
      <c r="ED525" s="238">
        <f t="shared" si="1241"/>
        <v>0</v>
      </c>
      <c r="EE525" s="238">
        <f t="shared" si="1242"/>
        <v>0</v>
      </c>
      <c r="EF525" s="238">
        <f t="shared" si="1243"/>
        <v>0</v>
      </c>
      <c r="EG525" s="238">
        <f t="shared" si="1244"/>
        <v>0</v>
      </c>
      <c r="EH525" s="238">
        <f t="shared" si="1245"/>
        <v>0</v>
      </c>
      <c r="EI525" s="238">
        <f t="shared" si="1246"/>
        <v>0</v>
      </c>
      <c r="EJ525" s="238">
        <f t="shared" si="1247"/>
        <v>0</v>
      </c>
      <c r="EK525" s="238">
        <f t="shared" si="1248"/>
        <v>0</v>
      </c>
      <c r="EL525" s="238">
        <f t="shared" si="1249"/>
        <v>0</v>
      </c>
      <c r="EM525" s="238">
        <f t="shared" si="1250"/>
        <v>0</v>
      </c>
      <c r="EN525" s="238">
        <f t="shared" si="1251"/>
        <v>0</v>
      </c>
      <c r="EO525" s="238">
        <f t="shared" si="1252"/>
        <v>0</v>
      </c>
      <c r="EP525" s="238">
        <f t="shared" si="1253"/>
        <v>0</v>
      </c>
      <c r="EQ525" s="238">
        <f t="shared" si="1254"/>
        <v>0</v>
      </c>
      <c r="ER525" s="238">
        <f t="shared" si="1255"/>
        <v>0</v>
      </c>
      <c r="ES525" s="238">
        <f t="shared" si="1256"/>
        <v>0</v>
      </c>
      <c r="ET525" s="238">
        <f t="shared" si="1257"/>
        <v>0</v>
      </c>
      <c r="EU525" s="238">
        <f t="shared" si="1258"/>
        <v>0</v>
      </c>
      <c r="EV525" s="238">
        <f t="shared" si="1259"/>
        <v>0</v>
      </c>
      <c r="EW525" s="238">
        <f t="shared" si="1260"/>
        <v>0</v>
      </c>
      <c r="EX525" s="238">
        <f t="shared" si="1261"/>
        <v>0</v>
      </c>
      <c r="EY525" s="238">
        <f t="shared" si="1262"/>
        <v>0</v>
      </c>
      <c r="EZ525" s="238">
        <f t="shared" si="1263"/>
        <v>0</v>
      </c>
      <c r="FA525" s="238">
        <f t="shared" si="1264"/>
        <v>0</v>
      </c>
      <c r="FB525" s="238">
        <f t="shared" si="1265"/>
        <v>0</v>
      </c>
      <c r="FC525" s="238">
        <f t="shared" si="1266"/>
        <v>0</v>
      </c>
      <c r="FD525" s="238">
        <f t="shared" si="1267"/>
        <v>0</v>
      </c>
      <c r="FE525" s="238">
        <f t="shared" si="1268"/>
        <v>0</v>
      </c>
      <c r="FF525" s="238">
        <f t="shared" si="1269"/>
        <v>0</v>
      </c>
      <c r="FG525" s="238">
        <f t="shared" si="1270"/>
        <v>0</v>
      </c>
      <c r="FH525" s="238">
        <f t="shared" si="1271"/>
        <v>0</v>
      </c>
      <c r="FI525" s="238">
        <f t="shared" si="1272"/>
        <v>0</v>
      </c>
      <c r="FJ525" s="238">
        <f t="shared" si="1273"/>
        <v>0</v>
      </c>
      <c r="FK525" s="238">
        <f t="shared" si="1274"/>
        <v>0</v>
      </c>
      <c r="FL525" s="238">
        <f t="shared" si="1275"/>
        <v>0</v>
      </c>
      <c r="FM525" s="238">
        <f t="shared" si="1276"/>
        <v>0</v>
      </c>
      <c r="FN525" s="238">
        <f t="shared" si="1277"/>
        <v>0</v>
      </c>
      <c r="FO525" s="238">
        <f t="shared" si="1278"/>
        <v>0</v>
      </c>
      <c r="FP525" s="238">
        <f t="shared" si="1279"/>
        <v>0</v>
      </c>
      <c r="FQ525" s="238">
        <f t="shared" si="1280"/>
        <v>0</v>
      </c>
      <c r="FR525" s="238">
        <f t="shared" si="1281"/>
        <v>0</v>
      </c>
      <c r="FS525" s="238">
        <f t="shared" si="1282"/>
        <v>0</v>
      </c>
      <c r="FT525" s="238">
        <f t="shared" si="1283"/>
        <v>0</v>
      </c>
      <c r="FU525" s="238">
        <f t="shared" si="1284"/>
        <v>0</v>
      </c>
      <c r="FV525" s="238">
        <f t="shared" si="1285"/>
        <v>0</v>
      </c>
      <c r="FW525" s="238">
        <f t="shared" si="1286"/>
        <v>0</v>
      </c>
      <c r="FX525" s="238">
        <f t="shared" si="1287"/>
        <v>0</v>
      </c>
      <c r="FY525" s="238">
        <f t="shared" si="1288"/>
        <v>0</v>
      </c>
      <c r="FZ525" s="238">
        <f t="shared" si="1289"/>
        <v>0</v>
      </c>
      <c r="GA525" s="238">
        <f t="shared" si="1290"/>
        <v>0</v>
      </c>
      <c r="GB525" s="238">
        <f t="shared" si="1291"/>
        <v>0</v>
      </c>
      <c r="GC525" s="238">
        <f t="shared" si="1292"/>
        <v>0</v>
      </c>
      <c r="GD525" s="238">
        <f t="shared" si="1293"/>
        <v>0</v>
      </c>
      <c r="GE525" s="238">
        <f t="shared" si="1294"/>
        <v>0</v>
      </c>
      <c r="GF525" s="238">
        <f t="shared" si="1295"/>
        <v>0</v>
      </c>
      <c r="GG525" s="238">
        <f t="shared" si="1296"/>
        <v>0</v>
      </c>
      <c r="GH525" s="238">
        <f t="shared" si="1297"/>
        <v>0</v>
      </c>
      <c r="GI525" s="238">
        <f t="shared" si="1298"/>
        <v>0</v>
      </c>
      <c r="GJ525" s="238">
        <f t="shared" si="1299"/>
        <v>0</v>
      </c>
      <c r="GK525" s="238">
        <f t="shared" si="1300"/>
        <v>0</v>
      </c>
      <c r="GL525" s="238">
        <f t="shared" si="1301"/>
        <v>0</v>
      </c>
      <c r="GM525" s="238">
        <f t="shared" si="1302"/>
        <v>0</v>
      </c>
      <c r="GN525" s="238">
        <f t="shared" si="1303"/>
        <v>0</v>
      </c>
      <c r="GO525" s="238">
        <f t="shared" si="1304"/>
        <v>0</v>
      </c>
      <c r="GP525" s="238">
        <f t="shared" si="1305"/>
        <v>0</v>
      </c>
      <c r="GQ525" s="238">
        <f t="shared" si="1306"/>
        <v>0</v>
      </c>
      <c r="GR525" s="238">
        <f t="shared" si="1307"/>
        <v>0</v>
      </c>
      <c r="GS525" s="238">
        <f t="shared" si="1308"/>
        <v>0</v>
      </c>
      <c r="GT525" s="238">
        <f t="shared" si="1309"/>
        <v>0</v>
      </c>
      <c r="GU525" s="238">
        <f t="shared" si="1310"/>
        <v>0</v>
      </c>
      <c r="GV525" s="238">
        <f t="shared" si="1311"/>
        <v>0</v>
      </c>
      <c r="GW525" s="238">
        <f t="shared" si="1312"/>
        <v>0</v>
      </c>
      <c r="GX525" s="238">
        <f t="shared" si="1313"/>
        <v>0</v>
      </c>
      <c r="GY525" s="238">
        <f t="shared" si="1314"/>
        <v>0</v>
      </c>
      <c r="GZ525" s="238">
        <f t="shared" si="1315"/>
        <v>0</v>
      </c>
      <c r="HA525" s="238">
        <f t="shared" si="1316"/>
        <v>0</v>
      </c>
      <c r="HB525" s="238">
        <f t="shared" si="1317"/>
        <v>0</v>
      </c>
      <c r="HC525" s="238">
        <f t="shared" si="1318"/>
        <v>0</v>
      </c>
      <c r="HD525" s="238">
        <f t="shared" si="1319"/>
        <v>0</v>
      </c>
      <c r="HE525" s="238">
        <f t="shared" si="1320"/>
        <v>0</v>
      </c>
      <c r="HF525" s="238">
        <f t="shared" si="1321"/>
        <v>0</v>
      </c>
      <c r="HG525" s="238">
        <f t="shared" si="1322"/>
        <v>0</v>
      </c>
      <c r="HH525" s="238">
        <f t="shared" si="1323"/>
        <v>0</v>
      </c>
      <c r="HI525" s="238">
        <f t="shared" si="1324"/>
        <v>0</v>
      </c>
      <c r="HJ525" s="238">
        <f t="shared" si="1325"/>
        <v>0</v>
      </c>
      <c r="HK525" s="238">
        <f t="shared" si="1326"/>
        <v>0</v>
      </c>
      <c r="HL525" s="238">
        <f t="shared" si="1327"/>
        <v>0</v>
      </c>
      <c r="HM525" s="238">
        <f t="shared" si="1328"/>
        <v>0</v>
      </c>
      <c r="HN525" s="238">
        <f t="shared" si="1329"/>
        <v>0</v>
      </c>
      <c r="HO525" s="238">
        <f t="shared" si="1330"/>
        <v>0</v>
      </c>
      <c r="HP525" s="238">
        <f t="shared" si="1331"/>
        <v>0</v>
      </c>
      <c r="HQ525" s="238">
        <f t="shared" si="1332"/>
        <v>0</v>
      </c>
      <c r="HR525" s="238">
        <f t="shared" si="1333"/>
        <v>0</v>
      </c>
      <c r="HS525" s="238">
        <f t="shared" si="1334"/>
        <v>0</v>
      </c>
      <c r="HT525" s="238">
        <f t="shared" si="1335"/>
        <v>0</v>
      </c>
      <c r="HU525" s="238">
        <f t="shared" si="1336"/>
        <v>0</v>
      </c>
      <c r="HV525" s="238">
        <f t="shared" si="1337"/>
        <v>0</v>
      </c>
      <c r="HW525" s="238">
        <f t="shared" si="1338"/>
        <v>0</v>
      </c>
      <c r="HX525" s="238">
        <f t="shared" si="1339"/>
        <v>0</v>
      </c>
      <c r="HY525" s="238">
        <f t="shared" si="1340"/>
        <v>0</v>
      </c>
      <c r="HZ525" s="238">
        <f t="shared" si="1341"/>
        <v>0</v>
      </c>
      <c r="IA525" s="238">
        <f t="shared" si="1342"/>
        <v>0</v>
      </c>
      <c r="IB525" s="238">
        <f t="shared" si="1343"/>
        <v>0</v>
      </c>
      <c r="IC525" s="238">
        <f t="shared" si="1344"/>
        <v>0</v>
      </c>
      <c r="ID525" s="238">
        <f t="shared" si="1345"/>
        <v>0</v>
      </c>
      <c r="IE525" s="238">
        <f t="shared" si="1346"/>
        <v>0</v>
      </c>
      <c r="IF525" s="238">
        <f t="shared" si="1347"/>
        <v>0</v>
      </c>
      <c r="IG525" s="238">
        <f t="shared" si="1348"/>
        <v>0</v>
      </c>
      <c r="IH525" s="238">
        <f t="shared" si="1349"/>
        <v>0</v>
      </c>
      <c r="II525" s="238">
        <f t="shared" si="1350"/>
        <v>0</v>
      </c>
      <c r="IJ525" s="238">
        <f t="shared" si="1351"/>
        <v>0</v>
      </c>
      <c r="IK525" s="238">
        <f t="shared" si="1352"/>
        <v>0</v>
      </c>
      <c r="IL525" s="238">
        <f t="shared" si="1353"/>
        <v>0</v>
      </c>
      <c r="IM525" s="238">
        <f t="shared" si="1354"/>
        <v>0</v>
      </c>
      <c r="IN525" s="238">
        <f t="shared" si="1355"/>
        <v>0</v>
      </c>
      <c r="IO525" s="238">
        <f t="shared" si="1356"/>
        <v>0</v>
      </c>
      <c r="IP525" s="238">
        <f t="shared" si="1357"/>
        <v>0</v>
      </c>
      <c r="IQ525" s="238">
        <f t="shared" si="1358"/>
        <v>0</v>
      </c>
      <c r="IR525" s="238">
        <f t="shared" si="1359"/>
        <v>0</v>
      </c>
      <c r="IS525" s="238">
        <f t="shared" si="1360"/>
        <v>0</v>
      </c>
      <c r="IT525" s="238">
        <f t="shared" si="1361"/>
        <v>0</v>
      </c>
      <c r="IU525" s="238">
        <f t="shared" si="1362"/>
        <v>0</v>
      </c>
      <c r="IV525" s="238">
        <f t="shared" si="1363"/>
        <v>0</v>
      </c>
      <c r="IW525" s="238">
        <f t="shared" si="1364"/>
        <v>0</v>
      </c>
      <c r="IX525" s="238">
        <f t="shared" si="1365"/>
        <v>0</v>
      </c>
      <c r="IY525" s="238">
        <f t="shared" si="1366"/>
        <v>0</v>
      </c>
      <c r="IZ525" s="238">
        <f t="shared" si="1367"/>
        <v>0</v>
      </c>
      <c r="JA525" s="238">
        <f t="shared" si="1368"/>
        <v>0</v>
      </c>
      <c r="JB525" s="238">
        <f t="shared" si="1369"/>
        <v>0</v>
      </c>
    </row>
    <row r="526" spans="2:262">
      <c r="B526" s="248">
        <v>165</v>
      </c>
      <c r="C526" s="247">
        <f t="shared" si="1370"/>
        <v>3.2226562500000024E-3</v>
      </c>
      <c r="D526" s="244">
        <f t="shared" ca="1" si="1113"/>
        <v>79.853567316756255</v>
      </c>
      <c r="E526" s="243">
        <f ca="1">FO361</f>
        <v>-0.14643268324374531</v>
      </c>
      <c r="F526" s="242">
        <v>165</v>
      </c>
      <c r="G526" s="238">
        <f t="shared" si="1114"/>
        <v>0</v>
      </c>
      <c r="H526" s="238">
        <f t="shared" si="1115"/>
        <v>0</v>
      </c>
      <c r="I526" s="238">
        <f t="shared" si="1116"/>
        <v>0</v>
      </c>
      <c r="J526" s="238">
        <f t="shared" si="1117"/>
        <v>0</v>
      </c>
      <c r="K526" s="238">
        <f t="shared" si="1118"/>
        <v>0</v>
      </c>
      <c r="L526" s="238">
        <f t="shared" si="1119"/>
        <v>0</v>
      </c>
      <c r="M526" s="238">
        <f t="shared" si="1120"/>
        <v>0</v>
      </c>
      <c r="N526" s="238">
        <f t="shared" si="1121"/>
        <v>0</v>
      </c>
      <c r="O526" s="238">
        <f t="shared" si="1122"/>
        <v>0</v>
      </c>
      <c r="P526" s="238">
        <f t="shared" si="1123"/>
        <v>0</v>
      </c>
      <c r="Q526" s="238">
        <f t="shared" si="1124"/>
        <v>0</v>
      </c>
      <c r="R526" s="238">
        <f t="shared" si="1125"/>
        <v>0</v>
      </c>
      <c r="S526" s="238">
        <f t="shared" si="1126"/>
        <v>0</v>
      </c>
      <c r="T526" s="238">
        <f t="shared" si="1127"/>
        <v>0</v>
      </c>
      <c r="U526" s="239">
        <f t="shared" si="1128"/>
        <v>0</v>
      </c>
      <c r="V526" s="238">
        <f t="shared" si="1129"/>
        <v>0</v>
      </c>
      <c r="W526" s="238">
        <f t="shared" si="1130"/>
        <v>0</v>
      </c>
      <c r="X526" s="238">
        <f t="shared" si="1131"/>
        <v>0</v>
      </c>
      <c r="Y526" s="238">
        <f t="shared" si="1132"/>
        <v>0</v>
      </c>
      <c r="Z526" s="238">
        <f t="shared" si="1133"/>
        <v>0</v>
      </c>
      <c r="AA526" s="238">
        <f t="shared" si="1134"/>
        <v>0</v>
      </c>
      <c r="AB526" s="238">
        <f t="shared" si="1135"/>
        <v>0</v>
      </c>
      <c r="AC526" s="238">
        <f t="shared" si="1136"/>
        <v>0</v>
      </c>
      <c r="AD526" s="238">
        <f t="shared" si="1137"/>
        <v>0</v>
      </c>
      <c r="AE526" s="238">
        <f t="shared" si="1138"/>
        <v>0</v>
      </c>
      <c r="AF526" s="238">
        <f t="shared" si="1139"/>
        <v>0</v>
      </c>
      <c r="AG526" s="238">
        <f t="shared" si="1140"/>
        <v>0</v>
      </c>
      <c r="AH526" s="238">
        <f t="shared" si="1141"/>
        <v>0</v>
      </c>
      <c r="AI526" s="238">
        <f t="shared" si="1142"/>
        <v>0</v>
      </c>
      <c r="AJ526" s="238">
        <f t="shared" si="1143"/>
        <v>0</v>
      </c>
      <c r="AK526" s="238">
        <f t="shared" si="1144"/>
        <v>0</v>
      </c>
      <c r="AL526" s="238">
        <f t="shared" si="1145"/>
        <v>0</v>
      </c>
      <c r="AM526" s="238">
        <f t="shared" si="1146"/>
        <v>0</v>
      </c>
      <c r="AN526" s="238">
        <f t="shared" si="1147"/>
        <v>0</v>
      </c>
      <c r="AO526" s="238">
        <f t="shared" si="1148"/>
        <v>0</v>
      </c>
      <c r="AP526" s="238">
        <f t="shared" si="1149"/>
        <v>0</v>
      </c>
      <c r="AQ526" s="238">
        <f t="shared" si="1150"/>
        <v>0</v>
      </c>
      <c r="AR526" s="238">
        <f t="shared" si="1151"/>
        <v>0</v>
      </c>
      <c r="AS526" s="238">
        <f t="shared" si="1152"/>
        <v>0</v>
      </c>
      <c r="AT526" s="238">
        <f t="shared" si="1153"/>
        <v>0</v>
      </c>
      <c r="AU526" s="238">
        <f t="shared" si="1154"/>
        <v>0</v>
      </c>
      <c r="AV526" s="238">
        <f t="shared" si="1155"/>
        <v>0</v>
      </c>
      <c r="AW526" s="238">
        <f t="shared" si="1156"/>
        <v>0</v>
      </c>
      <c r="AX526" s="238">
        <f t="shared" si="1157"/>
        <v>0</v>
      </c>
      <c r="AY526" s="238">
        <f t="shared" si="1158"/>
        <v>0</v>
      </c>
      <c r="AZ526" s="238">
        <f t="shared" si="1159"/>
        <v>0</v>
      </c>
      <c r="BA526" s="238">
        <f t="shared" si="1160"/>
        <v>0</v>
      </c>
      <c r="BB526" s="238">
        <f t="shared" si="1161"/>
        <v>0</v>
      </c>
      <c r="BC526" s="238">
        <f t="shared" si="1162"/>
        <v>0</v>
      </c>
      <c r="BD526" s="238">
        <f t="shared" si="1163"/>
        <v>0</v>
      </c>
      <c r="BE526" s="238">
        <f t="shared" si="1164"/>
        <v>0</v>
      </c>
      <c r="BF526" s="238">
        <f t="shared" si="1165"/>
        <v>0</v>
      </c>
      <c r="BG526" s="238">
        <f t="shared" si="1166"/>
        <v>0</v>
      </c>
      <c r="BH526" s="238">
        <f t="shared" si="1167"/>
        <v>0</v>
      </c>
      <c r="BI526" s="238">
        <f t="shared" si="1168"/>
        <v>0</v>
      </c>
      <c r="BJ526" s="238">
        <f t="shared" si="1169"/>
        <v>0</v>
      </c>
      <c r="BK526" s="238">
        <f t="shared" si="1170"/>
        <v>0</v>
      </c>
      <c r="BL526" s="238">
        <f t="shared" si="1171"/>
        <v>0</v>
      </c>
      <c r="BM526" s="238">
        <f t="shared" si="1172"/>
        <v>0</v>
      </c>
      <c r="BN526" s="238">
        <f t="shared" si="1173"/>
        <v>0</v>
      </c>
      <c r="BO526" s="238">
        <f t="shared" si="1174"/>
        <v>0</v>
      </c>
      <c r="BP526" s="238">
        <f t="shared" si="1175"/>
        <v>0</v>
      </c>
      <c r="BQ526" s="238">
        <f t="shared" si="1176"/>
        <v>0</v>
      </c>
      <c r="BR526" s="238">
        <f t="shared" si="1177"/>
        <v>0</v>
      </c>
      <c r="BS526" s="238">
        <f t="shared" si="1178"/>
        <v>0</v>
      </c>
      <c r="BT526" s="238">
        <f t="shared" si="1179"/>
        <v>0</v>
      </c>
      <c r="BU526" s="238">
        <f t="shared" si="1180"/>
        <v>0</v>
      </c>
      <c r="BV526" s="238">
        <f t="shared" si="1181"/>
        <v>0</v>
      </c>
      <c r="BW526" s="238">
        <f t="shared" si="1182"/>
        <v>0</v>
      </c>
      <c r="BX526" s="238">
        <f t="shared" si="1183"/>
        <v>0</v>
      </c>
      <c r="BY526" s="238">
        <f t="shared" si="1184"/>
        <v>0</v>
      </c>
      <c r="BZ526" s="238">
        <f t="shared" si="1185"/>
        <v>0</v>
      </c>
      <c r="CA526" s="238">
        <f t="shared" si="1186"/>
        <v>0</v>
      </c>
      <c r="CB526" s="238">
        <f t="shared" si="1187"/>
        <v>0</v>
      </c>
      <c r="CC526" s="238">
        <f t="shared" si="1188"/>
        <v>0</v>
      </c>
      <c r="CD526" s="238">
        <f t="shared" si="1189"/>
        <v>0</v>
      </c>
      <c r="CE526" s="238">
        <f t="shared" si="1190"/>
        <v>0</v>
      </c>
      <c r="CF526" s="238">
        <f t="shared" si="1191"/>
        <v>0</v>
      </c>
      <c r="CG526" s="238">
        <f t="shared" si="1192"/>
        <v>0</v>
      </c>
      <c r="CH526" s="238">
        <f t="shared" si="1193"/>
        <v>0</v>
      </c>
      <c r="CI526" s="238">
        <f t="shared" si="1194"/>
        <v>0</v>
      </c>
      <c r="CJ526" s="238">
        <f t="shared" si="1195"/>
        <v>0</v>
      </c>
      <c r="CK526" s="238">
        <f t="shared" si="1196"/>
        <v>0</v>
      </c>
      <c r="CL526" s="238">
        <f t="shared" si="1197"/>
        <v>0</v>
      </c>
      <c r="CM526" s="238">
        <f t="shared" si="1198"/>
        <v>0</v>
      </c>
      <c r="CN526" s="238">
        <f t="shared" si="1199"/>
        <v>0</v>
      </c>
      <c r="CO526" s="238">
        <f t="shared" si="1200"/>
        <v>0</v>
      </c>
      <c r="CP526" s="238">
        <f t="shared" si="1201"/>
        <v>0</v>
      </c>
      <c r="CQ526" s="238">
        <f t="shared" si="1202"/>
        <v>0</v>
      </c>
      <c r="CR526" s="238">
        <f t="shared" si="1203"/>
        <v>0</v>
      </c>
      <c r="CS526" s="238">
        <f t="shared" si="1204"/>
        <v>0</v>
      </c>
      <c r="CT526" s="238">
        <f t="shared" si="1205"/>
        <v>0</v>
      </c>
      <c r="CU526" s="238">
        <f t="shared" si="1206"/>
        <v>0</v>
      </c>
      <c r="CV526" s="238">
        <f t="shared" si="1207"/>
        <v>0</v>
      </c>
      <c r="CW526" s="238">
        <f t="shared" si="1208"/>
        <v>0</v>
      </c>
      <c r="CX526" s="238">
        <f t="shared" si="1209"/>
        <v>0</v>
      </c>
      <c r="CY526" s="238">
        <f t="shared" si="1210"/>
        <v>0</v>
      </c>
      <c r="CZ526" s="238">
        <f t="shared" si="1211"/>
        <v>0</v>
      </c>
      <c r="DA526" s="238">
        <f t="shared" si="1212"/>
        <v>0</v>
      </c>
      <c r="DB526" s="238">
        <f t="shared" si="1213"/>
        <v>0</v>
      </c>
      <c r="DC526" s="238">
        <f t="shared" si="1214"/>
        <v>0</v>
      </c>
      <c r="DD526" s="238">
        <f t="shared" si="1215"/>
        <v>0</v>
      </c>
      <c r="DE526" s="238">
        <f t="shared" si="1216"/>
        <v>0</v>
      </c>
      <c r="DF526" s="238">
        <f t="shared" si="1217"/>
        <v>0</v>
      </c>
      <c r="DG526" s="238">
        <f t="shared" si="1218"/>
        <v>0</v>
      </c>
      <c r="DH526" s="238">
        <f t="shared" si="1219"/>
        <v>0</v>
      </c>
      <c r="DI526" s="238">
        <f t="shared" si="1220"/>
        <v>0</v>
      </c>
      <c r="DJ526" s="238">
        <f t="shared" si="1221"/>
        <v>0</v>
      </c>
      <c r="DK526" s="238">
        <f t="shared" si="1222"/>
        <v>0</v>
      </c>
      <c r="DL526" s="238">
        <f t="shared" si="1223"/>
        <v>0</v>
      </c>
      <c r="DM526" s="238">
        <f t="shared" si="1224"/>
        <v>0</v>
      </c>
      <c r="DN526" s="238">
        <f t="shared" si="1225"/>
        <v>0</v>
      </c>
      <c r="DO526" s="238">
        <f t="shared" si="1226"/>
        <v>0</v>
      </c>
      <c r="DP526" s="238">
        <f t="shared" si="1227"/>
        <v>0</v>
      </c>
      <c r="DQ526" s="238">
        <f t="shared" si="1228"/>
        <v>0</v>
      </c>
      <c r="DR526" s="238">
        <f t="shared" si="1229"/>
        <v>0</v>
      </c>
      <c r="DS526" s="238">
        <f t="shared" si="1230"/>
        <v>0</v>
      </c>
      <c r="DT526" s="238">
        <f t="shared" si="1231"/>
        <v>0</v>
      </c>
      <c r="DU526" s="238">
        <f t="shared" si="1232"/>
        <v>0</v>
      </c>
      <c r="DV526" s="238">
        <f t="shared" si="1233"/>
        <v>0</v>
      </c>
      <c r="DW526" s="238">
        <f t="shared" si="1234"/>
        <v>0</v>
      </c>
      <c r="DX526" s="238">
        <f t="shared" si="1235"/>
        <v>0</v>
      </c>
      <c r="DY526" s="238">
        <f t="shared" si="1236"/>
        <v>0</v>
      </c>
      <c r="DZ526" s="238">
        <f t="shared" si="1237"/>
        <v>0</v>
      </c>
      <c r="EA526" s="238">
        <f t="shared" si="1238"/>
        <v>0</v>
      </c>
      <c r="EB526" s="238">
        <f t="shared" si="1239"/>
        <v>0</v>
      </c>
      <c r="EC526" s="238">
        <f t="shared" si="1240"/>
        <v>0</v>
      </c>
      <c r="ED526" s="238">
        <f t="shared" si="1241"/>
        <v>0</v>
      </c>
      <c r="EE526" s="238">
        <f t="shared" si="1242"/>
        <v>0</v>
      </c>
      <c r="EF526" s="238">
        <f t="shared" si="1243"/>
        <v>0</v>
      </c>
      <c r="EG526" s="238">
        <f t="shared" si="1244"/>
        <v>0</v>
      </c>
      <c r="EH526" s="238">
        <f t="shared" si="1245"/>
        <v>0</v>
      </c>
      <c r="EI526" s="238">
        <f t="shared" si="1246"/>
        <v>0</v>
      </c>
      <c r="EJ526" s="238">
        <f t="shared" si="1247"/>
        <v>0</v>
      </c>
      <c r="EK526" s="238">
        <f t="shared" si="1248"/>
        <v>0</v>
      </c>
      <c r="EL526" s="238">
        <f t="shared" si="1249"/>
        <v>0</v>
      </c>
      <c r="EM526" s="238">
        <f t="shared" si="1250"/>
        <v>0</v>
      </c>
      <c r="EN526" s="238">
        <f t="shared" si="1251"/>
        <v>0</v>
      </c>
      <c r="EO526" s="238">
        <f t="shared" si="1252"/>
        <v>0</v>
      </c>
      <c r="EP526" s="238">
        <f t="shared" si="1253"/>
        <v>0</v>
      </c>
      <c r="EQ526" s="238">
        <f t="shared" si="1254"/>
        <v>0</v>
      </c>
      <c r="ER526" s="238">
        <f t="shared" si="1255"/>
        <v>0</v>
      </c>
      <c r="ES526" s="238">
        <f t="shared" si="1256"/>
        <v>0</v>
      </c>
      <c r="ET526" s="238">
        <f t="shared" si="1257"/>
        <v>0</v>
      </c>
      <c r="EU526" s="238">
        <f t="shared" si="1258"/>
        <v>0</v>
      </c>
      <c r="EV526" s="238">
        <f t="shared" si="1259"/>
        <v>0</v>
      </c>
      <c r="EW526" s="238">
        <f t="shared" si="1260"/>
        <v>0</v>
      </c>
      <c r="EX526" s="238">
        <f t="shared" si="1261"/>
        <v>0</v>
      </c>
      <c r="EY526" s="238">
        <f t="shared" si="1262"/>
        <v>0</v>
      </c>
      <c r="EZ526" s="238">
        <f t="shared" si="1263"/>
        <v>0</v>
      </c>
      <c r="FA526" s="238">
        <f t="shared" si="1264"/>
        <v>0</v>
      </c>
      <c r="FB526" s="238">
        <f t="shared" si="1265"/>
        <v>0</v>
      </c>
      <c r="FC526" s="238">
        <f t="shared" si="1266"/>
        <v>0</v>
      </c>
      <c r="FD526" s="238">
        <f t="shared" si="1267"/>
        <v>0</v>
      </c>
      <c r="FE526" s="238">
        <f t="shared" si="1268"/>
        <v>0</v>
      </c>
      <c r="FF526" s="238">
        <f t="shared" si="1269"/>
        <v>0</v>
      </c>
      <c r="FG526" s="238">
        <f t="shared" si="1270"/>
        <v>0</v>
      </c>
      <c r="FH526" s="238">
        <f t="shared" si="1271"/>
        <v>0</v>
      </c>
      <c r="FI526" s="238">
        <f t="shared" si="1272"/>
        <v>0</v>
      </c>
      <c r="FJ526" s="238">
        <f t="shared" si="1273"/>
        <v>0</v>
      </c>
      <c r="FK526" s="238">
        <f t="shared" si="1274"/>
        <v>0</v>
      </c>
      <c r="FL526" s="238">
        <f t="shared" si="1275"/>
        <v>0</v>
      </c>
      <c r="FM526" s="238">
        <f t="shared" si="1276"/>
        <v>0</v>
      </c>
      <c r="FN526" s="238">
        <f t="shared" si="1277"/>
        <v>0</v>
      </c>
      <c r="FO526" s="238">
        <f t="shared" si="1278"/>
        <v>0</v>
      </c>
      <c r="FP526" s="238">
        <f t="shared" si="1279"/>
        <v>0</v>
      </c>
      <c r="FQ526" s="238">
        <f t="shared" si="1280"/>
        <v>0</v>
      </c>
      <c r="FR526" s="238">
        <f t="shared" si="1281"/>
        <v>0</v>
      </c>
      <c r="FS526" s="238">
        <f t="shared" si="1282"/>
        <v>0</v>
      </c>
      <c r="FT526" s="238">
        <f t="shared" si="1283"/>
        <v>0</v>
      </c>
      <c r="FU526" s="238">
        <f t="shared" si="1284"/>
        <v>0</v>
      </c>
      <c r="FV526" s="238">
        <f t="shared" si="1285"/>
        <v>0</v>
      </c>
      <c r="FW526" s="238">
        <f t="shared" si="1286"/>
        <v>0</v>
      </c>
      <c r="FX526" s="238">
        <f t="shared" si="1287"/>
        <v>0</v>
      </c>
      <c r="FY526" s="238">
        <f t="shared" si="1288"/>
        <v>0</v>
      </c>
      <c r="FZ526" s="238">
        <f t="shared" si="1289"/>
        <v>0</v>
      </c>
      <c r="GA526" s="238">
        <f t="shared" si="1290"/>
        <v>0</v>
      </c>
      <c r="GB526" s="238">
        <f t="shared" si="1291"/>
        <v>0</v>
      </c>
      <c r="GC526" s="238">
        <f t="shared" si="1292"/>
        <v>0</v>
      </c>
      <c r="GD526" s="238">
        <f t="shared" si="1293"/>
        <v>0</v>
      </c>
      <c r="GE526" s="238">
        <f t="shared" si="1294"/>
        <v>0</v>
      </c>
      <c r="GF526" s="238">
        <f t="shared" si="1295"/>
        <v>0</v>
      </c>
      <c r="GG526" s="238">
        <f t="shared" si="1296"/>
        <v>0</v>
      </c>
      <c r="GH526" s="238">
        <f t="shared" si="1297"/>
        <v>0</v>
      </c>
      <c r="GI526" s="238">
        <f t="shared" si="1298"/>
        <v>0</v>
      </c>
      <c r="GJ526" s="238">
        <f t="shared" si="1299"/>
        <v>0</v>
      </c>
      <c r="GK526" s="238">
        <f t="shared" si="1300"/>
        <v>0</v>
      </c>
      <c r="GL526" s="238">
        <f t="shared" si="1301"/>
        <v>0</v>
      </c>
      <c r="GM526" s="238">
        <f t="shared" si="1302"/>
        <v>0</v>
      </c>
      <c r="GN526" s="238">
        <f t="shared" si="1303"/>
        <v>0</v>
      </c>
      <c r="GO526" s="238">
        <f t="shared" si="1304"/>
        <v>0</v>
      </c>
      <c r="GP526" s="238">
        <f t="shared" si="1305"/>
        <v>0</v>
      </c>
      <c r="GQ526" s="238">
        <f t="shared" si="1306"/>
        <v>0</v>
      </c>
      <c r="GR526" s="238">
        <f t="shared" si="1307"/>
        <v>0</v>
      </c>
      <c r="GS526" s="238">
        <f t="shared" si="1308"/>
        <v>0</v>
      </c>
      <c r="GT526" s="238">
        <f t="shared" si="1309"/>
        <v>0</v>
      </c>
      <c r="GU526" s="238">
        <f t="shared" si="1310"/>
        <v>0</v>
      </c>
      <c r="GV526" s="238">
        <f t="shared" si="1311"/>
        <v>0</v>
      </c>
      <c r="GW526" s="238">
        <f t="shared" si="1312"/>
        <v>0</v>
      </c>
      <c r="GX526" s="238">
        <f t="shared" si="1313"/>
        <v>0</v>
      </c>
      <c r="GY526" s="238">
        <f t="shared" si="1314"/>
        <v>0</v>
      </c>
      <c r="GZ526" s="238">
        <f t="shared" si="1315"/>
        <v>0</v>
      </c>
      <c r="HA526" s="238">
        <f t="shared" si="1316"/>
        <v>0</v>
      </c>
      <c r="HB526" s="238">
        <f t="shared" si="1317"/>
        <v>0</v>
      </c>
      <c r="HC526" s="238">
        <f t="shared" si="1318"/>
        <v>0</v>
      </c>
      <c r="HD526" s="238">
        <f t="shared" si="1319"/>
        <v>0</v>
      </c>
      <c r="HE526" s="238">
        <f t="shared" si="1320"/>
        <v>0</v>
      </c>
      <c r="HF526" s="238">
        <f t="shared" si="1321"/>
        <v>0</v>
      </c>
      <c r="HG526" s="238">
        <f t="shared" si="1322"/>
        <v>0</v>
      </c>
      <c r="HH526" s="238">
        <f t="shared" si="1323"/>
        <v>0</v>
      </c>
      <c r="HI526" s="238">
        <f t="shared" si="1324"/>
        <v>0</v>
      </c>
      <c r="HJ526" s="238">
        <f t="shared" si="1325"/>
        <v>0</v>
      </c>
      <c r="HK526" s="238">
        <f t="shared" si="1326"/>
        <v>0</v>
      </c>
      <c r="HL526" s="238">
        <f t="shared" si="1327"/>
        <v>0</v>
      </c>
      <c r="HM526" s="238">
        <f t="shared" si="1328"/>
        <v>0</v>
      </c>
      <c r="HN526" s="238">
        <f t="shared" si="1329"/>
        <v>0</v>
      </c>
      <c r="HO526" s="238">
        <f t="shared" si="1330"/>
        <v>0</v>
      </c>
      <c r="HP526" s="238">
        <f t="shared" si="1331"/>
        <v>0</v>
      </c>
      <c r="HQ526" s="238">
        <f t="shared" si="1332"/>
        <v>0</v>
      </c>
      <c r="HR526" s="238">
        <f t="shared" si="1333"/>
        <v>0</v>
      </c>
      <c r="HS526" s="238">
        <f t="shared" si="1334"/>
        <v>0</v>
      </c>
      <c r="HT526" s="238">
        <f t="shared" si="1335"/>
        <v>0</v>
      </c>
      <c r="HU526" s="238">
        <f t="shared" si="1336"/>
        <v>0</v>
      </c>
      <c r="HV526" s="238">
        <f t="shared" si="1337"/>
        <v>0</v>
      </c>
      <c r="HW526" s="238">
        <f t="shared" si="1338"/>
        <v>0</v>
      </c>
      <c r="HX526" s="238">
        <f t="shared" si="1339"/>
        <v>0</v>
      </c>
      <c r="HY526" s="238">
        <f t="shared" si="1340"/>
        <v>0</v>
      </c>
      <c r="HZ526" s="238">
        <f t="shared" si="1341"/>
        <v>0</v>
      </c>
      <c r="IA526" s="238">
        <f t="shared" si="1342"/>
        <v>0</v>
      </c>
      <c r="IB526" s="238">
        <f t="shared" si="1343"/>
        <v>0</v>
      </c>
      <c r="IC526" s="238">
        <f t="shared" si="1344"/>
        <v>0</v>
      </c>
      <c r="ID526" s="238">
        <f t="shared" si="1345"/>
        <v>0</v>
      </c>
      <c r="IE526" s="238">
        <f t="shared" si="1346"/>
        <v>0</v>
      </c>
      <c r="IF526" s="238">
        <f t="shared" si="1347"/>
        <v>0</v>
      </c>
      <c r="IG526" s="238">
        <f t="shared" si="1348"/>
        <v>0</v>
      </c>
      <c r="IH526" s="238">
        <f t="shared" si="1349"/>
        <v>0</v>
      </c>
      <c r="II526" s="238">
        <f t="shared" si="1350"/>
        <v>0</v>
      </c>
      <c r="IJ526" s="238">
        <f t="shared" si="1351"/>
        <v>0</v>
      </c>
      <c r="IK526" s="238">
        <f t="shared" si="1352"/>
        <v>0</v>
      </c>
      <c r="IL526" s="238">
        <f t="shared" si="1353"/>
        <v>0</v>
      </c>
      <c r="IM526" s="238">
        <f t="shared" si="1354"/>
        <v>0</v>
      </c>
      <c r="IN526" s="238">
        <f t="shared" si="1355"/>
        <v>0</v>
      </c>
      <c r="IO526" s="238">
        <f t="shared" si="1356"/>
        <v>0</v>
      </c>
      <c r="IP526" s="238">
        <f t="shared" si="1357"/>
        <v>0</v>
      </c>
      <c r="IQ526" s="238">
        <f t="shared" si="1358"/>
        <v>0</v>
      </c>
      <c r="IR526" s="238">
        <f t="shared" si="1359"/>
        <v>0</v>
      </c>
      <c r="IS526" s="238">
        <f t="shared" si="1360"/>
        <v>0</v>
      </c>
      <c r="IT526" s="238">
        <f t="shared" si="1361"/>
        <v>0</v>
      </c>
      <c r="IU526" s="238">
        <f t="shared" si="1362"/>
        <v>0</v>
      </c>
      <c r="IV526" s="238">
        <f t="shared" si="1363"/>
        <v>0</v>
      </c>
      <c r="IW526" s="238">
        <f t="shared" si="1364"/>
        <v>0</v>
      </c>
      <c r="IX526" s="238">
        <f t="shared" si="1365"/>
        <v>0</v>
      </c>
      <c r="IY526" s="238">
        <f t="shared" si="1366"/>
        <v>0</v>
      </c>
      <c r="IZ526" s="238">
        <f t="shared" si="1367"/>
        <v>0</v>
      </c>
      <c r="JA526" s="238">
        <f t="shared" si="1368"/>
        <v>0</v>
      </c>
      <c r="JB526" s="238">
        <f t="shared" si="1369"/>
        <v>0</v>
      </c>
    </row>
    <row r="527" spans="2:262">
      <c r="B527" s="248">
        <v>166</v>
      </c>
      <c r="C527" s="247">
        <f t="shared" si="1370"/>
        <v>3.2421875000000024E-3</v>
      </c>
      <c r="D527" s="244">
        <f t="shared" ca="1" si="1113"/>
        <v>79.854264368837249</v>
      </c>
      <c r="E527" s="243">
        <f ca="1">FP361</f>
        <v>-0.14573563116274491</v>
      </c>
      <c r="F527" s="242">
        <v>166</v>
      </c>
      <c r="G527" s="238">
        <f t="shared" si="1114"/>
        <v>0</v>
      </c>
      <c r="H527" s="238">
        <f t="shared" si="1115"/>
        <v>0</v>
      </c>
      <c r="I527" s="238">
        <f t="shared" si="1116"/>
        <v>0</v>
      </c>
      <c r="J527" s="238">
        <f t="shared" si="1117"/>
        <v>0</v>
      </c>
      <c r="K527" s="238">
        <f t="shared" si="1118"/>
        <v>0</v>
      </c>
      <c r="L527" s="238">
        <f t="shared" si="1119"/>
        <v>0</v>
      </c>
      <c r="M527" s="238">
        <f t="shared" si="1120"/>
        <v>0</v>
      </c>
      <c r="N527" s="238">
        <f t="shared" si="1121"/>
        <v>0</v>
      </c>
      <c r="O527" s="238">
        <f t="shared" si="1122"/>
        <v>0</v>
      </c>
      <c r="P527" s="238">
        <f t="shared" si="1123"/>
        <v>0</v>
      </c>
      <c r="Q527" s="238">
        <f t="shared" si="1124"/>
        <v>0</v>
      </c>
      <c r="R527" s="238">
        <f t="shared" si="1125"/>
        <v>0</v>
      </c>
      <c r="S527" s="238">
        <f t="shared" si="1126"/>
        <v>0</v>
      </c>
      <c r="T527" s="238">
        <f t="shared" si="1127"/>
        <v>0</v>
      </c>
      <c r="U527" s="239">
        <f t="shared" si="1128"/>
        <v>0</v>
      </c>
      <c r="V527" s="238">
        <f t="shared" si="1129"/>
        <v>0</v>
      </c>
      <c r="W527" s="238">
        <f t="shared" si="1130"/>
        <v>0</v>
      </c>
      <c r="X527" s="238">
        <f t="shared" si="1131"/>
        <v>0</v>
      </c>
      <c r="Y527" s="238">
        <f t="shared" si="1132"/>
        <v>0</v>
      </c>
      <c r="Z527" s="238">
        <f t="shared" si="1133"/>
        <v>0</v>
      </c>
      <c r="AA527" s="238">
        <f t="shared" si="1134"/>
        <v>0</v>
      </c>
      <c r="AB527" s="238">
        <f t="shared" si="1135"/>
        <v>0</v>
      </c>
      <c r="AC527" s="238">
        <f t="shared" si="1136"/>
        <v>0</v>
      </c>
      <c r="AD527" s="238">
        <f t="shared" si="1137"/>
        <v>0</v>
      </c>
      <c r="AE527" s="238">
        <f t="shared" si="1138"/>
        <v>0</v>
      </c>
      <c r="AF527" s="238">
        <f t="shared" si="1139"/>
        <v>0</v>
      </c>
      <c r="AG527" s="238">
        <f t="shared" si="1140"/>
        <v>0</v>
      </c>
      <c r="AH527" s="238">
        <f t="shared" si="1141"/>
        <v>0</v>
      </c>
      <c r="AI527" s="238">
        <f t="shared" si="1142"/>
        <v>0</v>
      </c>
      <c r="AJ527" s="238">
        <f t="shared" si="1143"/>
        <v>0</v>
      </c>
      <c r="AK527" s="238">
        <f t="shared" si="1144"/>
        <v>0</v>
      </c>
      <c r="AL527" s="238">
        <f t="shared" si="1145"/>
        <v>0</v>
      </c>
      <c r="AM527" s="238">
        <f t="shared" si="1146"/>
        <v>0</v>
      </c>
      <c r="AN527" s="238">
        <f t="shared" si="1147"/>
        <v>0</v>
      </c>
      <c r="AO527" s="238">
        <f t="shared" si="1148"/>
        <v>0</v>
      </c>
      <c r="AP527" s="238">
        <f t="shared" si="1149"/>
        <v>0</v>
      </c>
      <c r="AQ527" s="238">
        <f t="shared" si="1150"/>
        <v>0</v>
      </c>
      <c r="AR527" s="238">
        <f t="shared" si="1151"/>
        <v>0</v>
      </c>
      <c r="AS527" s="238">
        <f t="shared" si="1152"/>
        <v>0</v>
      </c>
      <c r="AT527" s="238">
        <f t="shared" si="1153"/>
        <v>0</v>
      </c>
      <c r="AU527" s="238">
        <f t="shared" si="1154"/>
        <v>0</v>
      </c>
      <c r="AV527" s="238">
        <f t="shared" si="1155"/>
        <v>0</v>
      </c>
      <c r="AW527" s="238">
        <f t="shared" si="1156"/>
        <v>0</v>
      </c>
      <c r="AX527" s="238">
        <f t="shared" si="1157"/>
        <v>0</v>
      </c>
      <c r="AY527" s="238">
        <f t="shared" si="1158"/>
        <v>0</v>
      </c>
      <c r="AZ527" s="238">
        <f t="shared" si="1159"/>
        <v>0</v>
      </c>
      <c r="BA527" s="238">
        <f t="shared" si="1160"/>
        <v>0</v>
      </c>
      <c r="BB527" s="238">
        <f t="shared" si="1161"/>
        <v>0</v>
      </c>
      <c r="BC527" s="238">
        <f t="shared" si="1162"/>
        <v>0</v>
      </c>
      <c r="BD527" s="238">
        <f t="shared" si="1163"/>
        <v>0</v>
      </c>
      <c r="BE527" s="238">
        <f t="shared" si="1164"/>
        <v>0</v>
      </c>
      <c r="BF527" s="238">
        <f t="shared" si="1165"/>
        <v>0</v>
      </c>
      <c r="BG527" s="238">
        <f t="shared" si="1166"/>
        <v>0</v>
      </c>
      <c r="BH527" s="238">
        <f t="shared" si="1167"/>
        <v>0</v>
      </c>
      <c r="BI527" s="238">
        <f t="shared" si="1168"/>
        <v>0</v>
      </c>
      <c r="BJ527" s="238">
        <f t="shared" si="1169"/>
        <v>0</v>
      </c>
      <c r="BK527" s="238">
        <f t="shared" si="1170"/>
        <v>0</v>
      </c>
      <c r="BL527" s="238">
        <f t="shared" si="1171"/>
        <v>0</v>
      </c>
      <c r="BM527" s="238">
        <f t="shared" si="1172"/>
        <v>0</v>
      </c>
      <c r="BN527" s="238">
        <f t="shared" si="1173"/>
        <v>0</v>
      </c>
      <c r="BO527" s="238">
        <f t="shared" si="1174"/>
        <v>0</v>
      </c>
      <c r="BP527" s="238">
        <f t="shared" si="1175"/>
        <v>0</v>
      </c>
      <c r="BQ527" s="238">
        <f t="shared" si="1176"/>
        <v>0</v>
      </c>
      <c r="BR527" s="238">
        <f t="shared" si="1177"/>
        <v>0</v>
      </c>
      <c r="BS527" s="238">
        <f t="shared" si="1178"/>
        <v>0</v>
      </c>
      <c r="BT527" s="238">
        <f t="shared" si="1179"/>
        <v>0</v>
      </c>
      <c r="BU527" s="238">
        <f t="shared" si="1180"/>
        <v>0</v>
      </c>
      <c r="BV527" s="238">
        <f t="shared" si="1181"/>
        <v>0</v>
      </c>
      <c r="BW527" s="238">
        <f t="shared" si="1182"/>
        <v>0</v>
      </c>
      <c r="BX527" s="238">
        <f t="shared" si="1183"/>
        <v>0</v>
      </c>
      <c r="BY527" s="238">
        <f t="shared" si="1184"/>
        <v>0</v>
      </c>
      <c r="BZ527" s="238">
        <f t="shared" si="1185"/>
        <v>0</v>
      </c>
      <c r="CA527" s="238">
        <f t="shared" si="1186"/>
        <v>0</v>
      </c>
      <c r="CB527" s="238">
        <f t="shared" si="1187"/>
        <v>0</v>
      </c>
      <c r="CC527" s="238">
        <f t="shared" si="1188"/>
        <v>0</v>
      </c>
      <c r="CD527" s="238">
        <f t="shared" si="1189"/>
        <v>0</v>
      </c>
      <c r="CE527" s="238">
        <f t="shared" si="1190"/>
        <v>0</v>
      </c>
      <c r="CF527" s="238">
        <f t="shared" si="1191"/>
        <v>0</v>
      </c>
      <c r="CG527" s="238">
        <f t="shared" si="1192"/>
        <v>0</v>
      </c>
      <c r="CH527" s="238">
        <f t="shared" si="1193"/>
        <v>0</v>
      </c>
      <c r="CI527" s="238">
        <f t="shared" si="1194"/>
        <v>0</v>
      </c>
      <c r="CJ527" s="238">
        <f t="shared" si="1195"/>
        <v>0</v>
      </c>
      <c r="CK527" s="238">
        <f t="shared" si="1196"/>
        <v>0</v>
      </c>
      <c r="CL527" s="238">
        <f t="shared" si="1197"/>
        <v>0</v>
      </c>
      <c r="CM527" s="238">
        <f t="shared" si="1198"/>
        <v>0</v>
      </c>
      <c r="CN527" s="238">
        <f t="shared" si="1199"/>
        <v>0</v>
      </c>
      <c r="CO527" s="238">
        <f t="shared" si="1200"/>
        <v>0</v>
      </c>
      <c r="CP527" s="238">
        <f t="shared" si="1201"/>
        <v>0</v>
      </c>
      <c r="CQ527" s="238">
        <f t="shared" si="1202"/>
        <v>0</v>
      </c>
      <c r="CR527" s="238">
        <f t="shared" si="1203"/>
        <v>0</v>
      </c>
      <c r="CS527" s="238">
        <f t="shared" si="1204"/>
        <v>0</v>
      </c>
      <c r="CT527" s="238">
        <f t="shared" si="1205"/>
        <v>0</v>
      </c>
      <c r="CU527" s="238">
        <f t="shared" si="1206"/>
        <v>0</v>
      </c>
      <c r="CV527" s="238">
        <f t="shared" si="1207"/>
        <v>0</v>
      </c>
      <c r="CW527" s="238">
        <f t="shared" si="1208"/>
        <v>0</v>
      </c>
      <c r="CX527" s="238">
        <f t="shared" si="1209"/>
        <v>0</v>
      </c>
      <c r="CY527" s="238">
        <f t="shared" si="1210"/>
        <v>0</v>
      </c>
      <c r="CZ527" s="238">
        <f t="shared" si="1211"/>
        <v>0</v>
      </c>
      <c r="DA527" s="238">
        <f t="shared" si="1212"/>
        <v>0</v>
      </c>
      <c r="DB527" s="238">
        <f t="shared" si="1213"/>
        <v>0</v>
      </c>
      <c r="DC527" s="238">
        <f t="shared" si="1214"/>
        <v>0</v>
      </c>
      <c r="DD527" s="238">
        <f t="shared" si="1215"/>
        <v>0</v>
      </c>
      <c r="DE527" s="238">
        <f t="shared" si="1216"/>
        <v>0</v>
      </c>
      <c r="DF527" s="238">
        <f t="shared" si="1217"/>
        <v>0</v>
      </c>
      <c r="DG527" s="238">
        <f t="shared" si="1218"/>
        <v>0</v>
      </c>
      <c r="DH527" s="238">
        <f t="shared" si="1219"/>
        <v>0</v>
      </c>
      <c r="DI527" s="238">
        <f t="shared" si="1220"/>
        <v>0</v>
      </c>
      <c r="DJ527" s="238">
        <f t="shared" si="1221"/>
        <v>0</v>
      </c>
      <c r="DK527" s="238">
        <f t="shared" si="1222"/>
        <v>0</v>
      </c>
      <c r="DL527" s="238">
        <f t="shared" si="1223"/>
        <v>0</v>
      </c>
      <c r="DM527" s="238">
        <f t="shared" si="1224"/>
        <v>0</v>
      </c>
      <c r="DN527" s="238">
        <f t="shared" si="1225"/>
        <v>0</v>
      </c>
      <c r="DO527" s="238">
        <f t="shared" si="1226"/>
        <v>0</v>
      </c>
      <c r="DP527" s="238">
        <f t="shared" si="1227"/>
        <v>0</v>
      </c>
      <c r="DQ527" s="238">
        <f t="shared" si="1228"/>
        <v>0</v>
      </c>
      <c r="DR527" s="238">
        <f t="shared" si="1229"/>
        <v>0</v>
      </c>
      <c r="DS527" s="238">
        <f t="shared" si="1230"/>
        <v>0</v>
      </c>
      <c r="DT527" s="238">
        <f t="shared" si="1231"/>
        <v>0</v>
      </c>
      <c r="DU527" s="238">
        <f t="shared" si="1232"/>
        <v>0</v>
      </c>
      <c r="DV527" s="238">
        <f t="shared" si="1233"/>
        <v>0</v>
      </c>
      <c r="DW527" s="238">
        <f t="shared" si="1234"/>
        <v>0</v>
      </c>
      <c r="DX527" s="238">
        <f t="shared" si="1235"/>
        <v>0</v>
      </c>
      <c r="DY527" s="238">
        <f t="shared" si="1236"/>
        <v>0</v>
      </c>
      <c r="DZ527" s="238">
        <f t="shared" si="1237"/>
        <v>0</v>
      </c>
      <c r="EA527" s="238">
        <f t="shared" si="1238"/>
        <v>0</v>
      </c>
      <c r="EB527" s="238">
        <f t="shared" si="1239"/>
        <v>0</v>
      </c>
      <c r="EC527" s="238">
        <f t="shared" si="1240"/>
        <v>0</v>
      </c>
      <c r="ED527" s="238">
        <f t="shared" si="1241"/>
        <v>0</v>
      </c>
      <c r="EE527" s="238">
        <f t="shared" si="1242"/>
        <v>0</v>
      </c>
      <c r="EF527" s="238">
        <f t="shared" si="1243"/>
        <v>0</v>
      </c>
      <c r="EG527" s="238">
        <f t="shared" si="1244"/>
        <v>0</v>
      </c>
      <c r="EH527" s="238">
        <f t="shared" si="1245"/>
        <v>0</v>
      </c>
      <c r="EI527" s="238">
        <f t="shared" si="1246"/>
        <v>0</v>
      </c>
      <c r="EJ527" s="238">
        <f t="shared" si="1247"/>
        <v>0</v>
      </c>
      <c r="EK527" s="238">
        <f t="shared" si="1248"/>
        <v>0</v>
      </c>
      <c r="EL527" s="238">
        <f t="shared" si="1249"/>
        <v>0</v>
      </c>
      <c r="EM527" s="238">
        <f t="shared" si="1250"/>
        <v>0</v>
      </c>
      <c r="EN527" s="238">
        <f t="shared" si="1251"/>
        <v>0</v>
      </c>
      <c r="EO527" s="238">
        <f t="shared" si="1252"/>
        <v>0</v>
      </c>
      <c r="EP527" s="238">
        <f t="shared" si="1253"/>
        <v>0</v>
      </c>
      <c r="EQ527" s="238">
        <f t="shared" si="1254"/>
        <v>0</v>
      </c>
      <c r="ER527" s="238">
        <f t="shared" si="1255"/>
        <v>0</v>
      </c>
      <c r="ES527" s="238">
        <f t="shared" si="1256"/>
        <v>0</v>
      </c>
      <c r="ET527" s="238">
        <f t="shared" si="1257"/>
        <v>0</v>
      </c>
      <c r="EU527" s="238">
        <f t="shared" si="1258"/>
        <v>0</v>
      </c>
      <c r="EV527" s="238">
        <f t="shared" si="1259"/>
        <v>0</v>
      </c>
      <c r="EW527" s="238">
        <f t="shared" si="1260"/>
        <v>0</v>
      </c>
      <c r="EX527" s="238">
        <f t="shared" si="1261"/>
        <v>0</v>
      </c>
      <c r="EY527" s="238">
        <f t="shared" si="1262"/>
        <v>0</v>
      </c>
      <c r="EZ527" s="238">
        <f t="shared" si="1263"/>
        <v>0</v>
      </c>
      <c r="FA527" s="238">
        <f t="shared" si="1264"/>
        <v>0</v>
      </c>
      <c r="FB527" s="238">
        <f t="shared" si="1265"/>
        <v>0</v>
      </c>
      <c r="FC527" s="238">
        <f t="shared" si="1266"/>
        <v>0</v>
      </c>
      <c r="FD527" s="238">
        <f t="shared" si="1267"/>
        <v>0</v>
      </c>
      <c r="FE527" s="238">
        <f t="shared" si="1268"/>
        <v>0</v>
      </c>
      <c r="FF527" s="238">
        <f t="shared" si="1269"/>
        <v>0</v>
      </c>
      <c r="FG527" s="238">
        <f t="shared" si="1270"/>
        <v>0</v>
      </c>
      <c r="FH527" s="238">
        <f t="shared" si="1271"/>
        <v>0</v>
      </c>
      <c r="FI527" s="238">
        <f t="shared" si="1272"/>
        <v>0</v>
      </c>
      <c r="FJ527" s="238">
        <f t="shared" si="1273"/>
        <v>0</v>
      </c>
      <c r="FK527" s="238">
        <f t="shared" si="1274"/>
        <v>0</v>
      </c>
      <c r="FL527" s="238">
        <f t="shared" si="1275"/>
        <v>0</v>
      </c>
      <c r="FM527" s="238">
        <f t="shared" si="1276"/>
        <v>0</v>
      </c>
      <c r="FN527" s="238">
        <f t="shared" si="1277"/>
        <v>0</v>
      </c>
      <c r="FO527" s="238">
        <f t="shared" si="1278"/>
        <v>0</v>
      </c>
      <c r="FP527" s="238">
        <f t="shared" si="1279"/>
        <v>0</v>
      </c>
      <c r="FQ527" s="238">
        <f t="shared" si="1280"/>
        <v>0</v>
      </c>
      <c r="FR527" s="238">
        <f t="shared" si="1281"/>
        <v>0</v>
      </c>
      <c r="FS527" s="238">
        <f t="shared" si="1282"/>
        <v>0</v>
      </c>
      <c r="FT527" s="238">
        <f t="shared" si="1283"/>
        <v>0</v>
      </c>
      <c r="FU527" s="238">
        <f t="shared" si="1284"/>
        <v>0</v>
      </c>
      <c r="FV527" s="238">
        <f t="shared" si="1285"/>
        <v>0</v>
      </c>
      <c r="FW527" s="238">
        <f t="shared" si="1286"/>
        <v>0</v>
      </c>
      <c r="FX527" s="238">
        <f t="shared" si="1287"/>
        <v>0</v>
      </c>
      <c r="FY527" s="238">
        <f t="shared" si="1288"/>
        <v>0</v>
      </c>
      <c r="FZ527" s="238">
        <f t="shared" si="1289"/>
        <v>0</v>
      </c>
      <c r="GA527" s="238">
        <f t="shared" si="1290"/>
        <v>0</v>
      </c>
      <c r="GB527" s="238">
        <f t="shared" si="1291"/>
        <v>0</v>
      </c>
      <c r="GC527" s="238">
        <f t="shared" si="1292"/>
        <v>0</v>
      </c>
      <c r="GD527" s="238">
        <f t="shared" si="1293"/>
        <v>0</v>
      </c>
      <c r="GE527" s="238">
        <f t="shared" si="1294"/>
        <v>0</v>
      </c>
      <c r="GF527" s="238">
        <f t="shared" si="1295"/>
        <v>0</v>
      </c>
      <c r="GG527" s="238">
        <f t="shared" si="1296"/>
        <v>0</v>
      </c>
      <c r="GH527" s="238">
        <f t="shared" si="1297"/>
        <v>0</v>
      </c>
      <c r="GI527" s="238">
        <f t="shared" si="1298"/>
        <v>0</v>
      </c>
      <c r="GJ527" s="238">
        <f t="shared" si="1299"/>
        <v>0</v>
      </c>
      <c r="GK527" s="238">
        <f t="shared" si="1300"/>
        <v>0</v>
      </c>
      <c r="GL527" s="238">
        <f t="shared" si="1301"/>
        <v>0</v>
      </c>
      <c r="GM527" s="238">
        <f t="shared" si="1302"/>
        <v>0</v>
      </c>
      <c r="GN527" s="238">
        <f t="shared" si="1303"/>
        <v>0</v>
      </c>
      <c r="GO527" s="238">
        <f t="shared" si="1304"/>
        <v>0</v>
      </c>
      <c r="GP527" s="238">
        <f t="shared" si="1305"/>
        <v>0</v>
      </c>
      <c r="GQ527" s="238">
        <f t="shared" si="1306"/>
        <v>0</v>
      </c>
      <c r="GR527" s="238">
        <f t="shared" si="1307"/>
        <v>0</v>
      </c>
      <c r="GS527" s="238">
        <f t="shared" si="1308"/>
        <v>0</v>
      </c>
      <c r="GT527" s="238">
        <f t="shared" si="1309"/>
        <v>0</v>
      </c>
      <c r="GU527" s="238">
        <f t="shared" si="1310"/>
        <v>0</v>
      </c>
      <c r="GV527" s="238">
        <f t="shared" si="1311"/>
        <v>0</v>
      </c>
      <c r="GW527" s="238">
        <f t="shared" si="1312"/>
        <v>0</v>
      </c>
      <c r="GX527" s="238">
        <f t="shared" si="1313"/>
        <v>0</v>
      </c>
      <c r="GY527" s="238">
        <f t="shared" si="1314"/>
        <v>0</v>
      </c>
      <c r="GZ527" s="238">
        <f t="shared" si="1315"/>
        <v>0</v>
      </c>
      <c r="HA527" s="238">
        <f t="shared" si="1316"/>
        <v>0</v>
      </c>
      <c r="HB527" s="238">
        <f t="shared" si="1317"/>
        <v>0</v>
      </c>
      <c r="HC527" s="238">
        <f t="shared" si="1318"/>
        <v>0</v>
      </c>
      <c r="HD527" s="238">
        <f t="shared" si="1319"/>
        <v>0</v>
      </c>
      <c r="HE527" s="238">
        <f t="shared" si="1320"/>
        <v>0</v>
      </c>
      <c r="HF527" s="238">
        <f t="shared" si="1321"/>
        <v>0</v>
      </c>
      <c r="HG527" s="238">
        <f t="shared" si="1322"/>
        <v>0</v>
      </c>
      <c r="HH527" s="238">
        <f t="shared" si="1323"/>
        <v>0</v>
      </c>
      <c r="HI527" s="238">
        <f t="shared" si="1324"/>
        <v>0</v>
      </c>
      <c r="HJ527" s="238">
        <f t="shared" si="1325"/>
        <v>0</v>
      </c>
      <c r="HK527" s="238">
        <f t="shared" si="1326"/>
        <v>0</v>
      </c>
      <c r="HL527" s="238">
        <f t="shared" si="1327"/>
        <v>0</v>
      </c>
      <c r="HM527" s="238">
        <f t="shared" si="1328"/>
        <v>0</v>
      </c>
      <c r="HN527" s="238">
        <f t="shared" si="1329"/>
        <v>0</v>
      </c>
      <c r="HO527" s="238">
        <f t="shared" si="1330"/>
        <v>0</v>
      </c>
      <c r="HP527" s="238">
        <f t="shared" si="1331"/>
        <v>0</v>
      </c>
      <c r="HQ527" s="238">
        <f t="shared" si="1332"/>
        <v>0</v>
      </c>
      <c r="HR527" s="238">
        <f t="shared" si="1333"/>
        <v>0</v>
      </c>
      <c r="HS527" s="238">
        <f t="shared" si="1334"/>
        <v>0</v>
      </c>
      <c r="HT527" s="238">
        <f t="shared" si="1335"/>
        <v>0</v>
      </c>
      <c r="HU527" s="238">
        <f t="shared" si="1336"/>
        <v>0</v>
      </c>
      <c r="HV527" s="238">
        <f t="shared" si="1337"/>
        <v>0</v>
      </c>
      <c r="HW527" s="238">
        <f t="shared" si="1338"/>
        <v>0</v>
      </c>
      <c r="HX527" s="238">
        <f t="shared" si="1339"/>
        <v>0</v>
      </c>
      <c r="HY527" s="238">
        <f t="shared" si="1340"/>
        <v>0</v>
      </c>
      <c r="HZ527" s="238">
        <f t="shared" si="1341"/>
        <v>0</v>
      </c>
      <c r="IA527" s="238">
        <f t="shared" si="1342"/>
        <v>0</v>
      </c>
      <c r="IB527" s="238">
        <f t="shared" si="1343"/>
        <v>0</v>
      </c>
      <c r="IC527" s="238">
        <f t="shared" si="1344"/>
        <v>0</v>
      </c>
      <c r="ID527" s="238">
        <f t="shared" si="1345"/>
        <v>0</v>
      </c>
      <c r="IE527" s="238">
        <f t="shared" si="1346"/>
        <v>0</v>
      </c>
      <c r="IF527" s="238">
        <f t="shared" si="1347"/>
        <v>0</v>
      </c>
      <c r="IG527" s="238">
        <f t="shared" si="1348"/>
        <v>0</v>
      </c>
      <c r="IH527" s="238">
        <f t="shared" si="1349"/>
        <v>0</v>
      </c>
      <c r="II527" s="238">
        <f t="shared" si="1350"/>
        <v>0</v>
      </c>
      <c r="IJ527" s="238">
        <f t="shared" si="1351"/>
        <v>0</v>
      </c>
      <c r="IK527" s="238">
        <f t="shared" si="1352"/>
        <v>0</v>
      </c>
      <c r="IL527" s="238">
        <f t="shared" si="1353"/>
        <v>0</v>
      </c>
      <c r="IM527" s="238">
        <f t="shared" si="1354"/>
        <v>0</v>
      </c>
      <c r="IN527" s="238">
        <f t="shared" si="1355"/>
        <v>0</v>
      </c>
      <c r="IO527" s="238">
        <f t="shared" si="1356"/>
        <v>0</v>
      </c>
      <c r="IP527" s="238">
        <f t="shared" si="1357"/>
        <v>0</v>
      </c>
      <c r="IQ527" s="238">
        <f t="shared" si="1358"/>
        <v>0</v>
      </c>
      <c r="IR527" s="238">
        <f t="shared" si="1359"/>
        <v>0</v>
      </c>
      <c r="IS527" s="238">
        <f t="shared" si="1360"/>
        <v>0</v>
      </c>
      <c r="IT527" s="238">
        <f t="shared" si="1361"/>
        <v>0</v>
      </c>
      <c r="IU527" s="238">
        <f t="shared" si="1362"/>
        <v>0</v>
      </c>
      <c r="IV527" s="238">
        <f t="shared" si="1363"/>
        <v>0</v>
      </c>
      <c r="IW527" s="238">
        <f t="shared" si="1364"/>
        <v>0</v>
      </c>
      <c r="IX527" s="238">
        <f t="shared" si="1365"/>
        <v>0</v>
      </c>
      <c r="IY527" s="238">
        <f t="shared" si="1366"/>
        <v>0</v>
      </c>
      <c r="IZ527" s="238">
        <f t="shared" si="1367"/>
        <v>0</v>
      </c>
      <c r="JA527" s="238">
        <f t="shared" si="1368"/>
        <v>0</v>
      </c>
      <c r="JB527" s="238">
        <f t="shared" si="1369"/>
        <v>0</v>
      </c>
    </row>
    <row r="528" spans="2:262">
      <c r="B528" s="248">
        <v>167</v>
      </c>
      <c r="C528" s="247">
        <f t="shared" si="1370"/>
        <v>3.2617187500000025E-3</v>
      </c>
      <c r="D528" s="244">
        <f t="shared" ca="1" si="1113"/>
        <v>79.851622040819706</v>
      </c>
      <c r="E528" s="243">
        <f ca="1">FQ361</f>
        <v>-0.1483779591802902</v>
      </c>
      <c r="F528" s="242">
        <v>167</v>
      </c>
      <c r="G528" s="238">
        <f t="shared" si="1114"/>
        <v>0</v>
      </c>
      <c r="H528" s="238">
        <f t="shared" si="1115"/>
        <v>0</v>
      </c>
      <c r="I528" s="238">
        <f t="shared" si="1116"/>
        <v>0</v>
      </c>
      <c r="J528" s="238">
        <f t="shared" si="1117"/>
        <v>0</v>
      </c>
      <c r="K528" s="238">
        <f t="shared" si="1118"/>
        <v>0</v>
      </c>
      <c r="L528" s="238">
        <f t="shared" si="1119"/>
        <v>0</v>
      </c>
      <c r="M528" s="238">
        <f t="shared" si="1120"/>
        <v>0</v>
      </c>
      <c r="N528" s="238">
        <f t="shared" si="1121"/>
        <v>0</v>
      </c>
      <c r="O528" s="238">
        <f t="shared" si="1122"/>
        <v>0</v>
      </c>
      <c r="P528" s="238">
        <f t="shared" si="1123"/>
        <v>0</v>
      </c>
      <c r="Q528" s="238">
        <f t="shared" si="1124"/>
        <v>0</v>
      </c>
      <c r="R528" s="238">
        <f t="shared" si="1125"/>
        <v>0</v>
      </c>
      <c r="S528" s="238">
        <f t="shared" si="1126"/>
        <v>0</v>
      </c>
      <c r="T528" s="238">
        <f t="shared" si="1127"/>
        <v>0</v>
      </c>
      <c r="U528" s="239">
        <f t="shared" si="1128"/>
        <v>0</v>
      </c>
      <c r="V528" s="238">
        <f t="shared" si="1129"/>
        <v>0</v>
      </c>
      <c r="W528" s="238">
        <f t="shared" si="1130"/>
        <v>0</v>
      </c>
      <c r="X528" s="238">
        <f t="shared" si="1131"/>
        <v>0</v>
      </c>
      <c r="Y528" s="238">
        <f t="shared" si="1132"/>
        <v>0</v>
      </c>
      <c r="Z528" s="238">
        <f t="shared" si="1133"/>
        <v>0</v>
      </c>
      <c r="AA528" s="238">
        <f t="shared" si="1134"/>
        <v>0</v>
      </c>
      <c r="AB528" s="238">
        <f t="shared" si="1135"/>
        <v>0</v>
      </c>
      <c r="AC528" s="238">
        <f t="shared" si="1136"/>
        <v>0</v>
      </c>
      <c r="AD528" s="238">
        <f t="shared" si="1137"/>
        <v>0</v>
      </c>
      <c r="AE528" s="238">
        <f t="shared" si="1138"/>
        <v>0</v>
      </c>
      <c r="AF528" s="238">
        <f t="shared" si="1139"/>
        <v>0</v>
      </c>
      <c r="AG528" s="238">
        <f t="shared" si="1140"/>
        <v>0</v>
      </c>
      <c r="AH528" s="238">
        <f t="shared" si="1141"/>
        <v>0</v>
      </c>
      <c r="AI528" s="238">
        <f t="shared" si="1142"/>
        <v>0</v>
      </c>
      <c r="AJ528" s="238">
        <f t="shared" si="1143"/>
        <v>0</v>
      </c>
      <c r="AK528" s="238">
        <f t="shared" si="1144"/>
        <v>0</v>
      </c>
      <c r="AL528" s="238">
        <f t="shared" si="1145"/>
        <v>0</v>
      </c>
      <c r="AM528" s="238">
        <f t="shared" si="1146"/>
        <v>0</v>
      </c>
      <c r="AN528" s="238">
        <f t="shared" si="1147"/>
        <v>0</v>
      </c>
      <c r="AO528" s="238">
        <f t="shared" si="1148"/>
        <v>0</v>
      </c>
      <c r="AP528" s="238">
        <f t="shared" si="1149"/>
        <v>0</v>
      </c>
      <c r="AQ528" s="238">
        <f t="shared" si="1150"/>
        <v>0</v>
      </c>
      <c r="AR528" s="238">
        <f t="shared" si="1151"/>
        <v>0</v>
      </c>
      <c r="AS528" s="238">
        <f t="shared" si="1152"/>
        <v>0</v>
      </c>
      <c r="AT528" s="238">
        <f t="shared" si="1153"/>
        <v>0</v>
      </c>
      <c r="AU528" s="238">
        <f t="shared" si="1154"/>
        <v>0</v>
      </c>
      <c r="AV528" s="238">
        <f t="shared" si="1155"/>
        <v>0</v>
      </c>
      <c r="AW528" s="238">
        <f t="shared" si="1156"/>
        <v>0</v>
      </c>
      <c r="AX528" s="238">
        <f t="shared" si="1157"/>
        <v>0</v>
      </c>
      <c r="AY528" s="238">
        <f t="shared" si="1158"/>
        <v>0</v>
      </c>
      <c r="AZ528" s="238">
        <f t="shared" si="1159"/>
        <v>0</v>
      </c>
      <c r="BA528" s="238">
        <f t="shared" si="1160"/>
        <v>0</v>
      </c>
      <c r="BB528" s="238">
        <f t="shared" si="1161"/>
        <v>0</v>
      </c>
      <c r="BC528" s="238">
        <f t="shared" si="1162"/>
        <v>0</v>
      </c>
      <c r="BD528" s="238">
        <f t="shared" si="1163"/>
        <v>0</v>
      </c>
      <c r="BE528" s="238">
        <f t="shared" si="1164"/>
        <v>0</v>
      </c>
      <c r="BF528" s="238">
        <f t="shared" si="1165"/>
        <v>0</v>
      </c>
      <c r="BG528" s="238">
        <f t="shared" si="1166"/>
        <v>0</v>
      </c>
      <c r="BH528" s="238">
        <f t="shared" si="1167"/>
        <v>0</v>
      </c>
      <c r="BI528" s="238">
        <f t="shared" si="1168"/>
        <v>0</v>
      </c>
      <c r="BJ528" s="238">
        <f t="shared" si="1169"/>
        <v>0</v>
      </c>
      <c r="BK528" s="238">
        <f t="shared" si="1170"/>
        <v>0</v>
      </c>
      <c r="BL528" s="238">
        <f t="shared" si="1171"/>
        <v>0</v>
      </c>
      <c r="BM528" s="238">
        <f t="shared" si="1172"/>
        <v>0</v>
      </c>
      <c r="BN528" s="238">
        <f t="shared" si="1173"/>
        <v>0</v>
      </c>
      <c r="BO528" s="238">
        <f t="shared" si="1174"/>
        <v>0</v>
      </c>
      <c r="BP528" s="238">
        <f t="shared" si="1175"/>
        <v>0</v>
      </c>
      <c r="BQ528" s="238">
        <f t="shared" si="1176"/>
        <v>0</v>
      </c>
      <c r="BR528" s="238">
        <f t="shared" si="1177"/>
        <v>0</v>
      </c>
      <c r="BS528" s="238">
        <f t="shared" si="1178"/>
        <v>0</v>
      </c>
      <c r="BT528" s="238">
        <f t="shared" si="1179"/>
        <v>0</v>
      </c>
      <c r="BU528" s="238">
        <f t="shared" si="1180"/>
        <v>0</v>
      </c>
      <c r="BV528" s="238">
        <f t="shared" si="1181"/>
        <v>0</v>
      </c>
      <c r="BW528" s="238">
        <f t="shared" si="1182"/>
        <v>0</v>
      </c>
      <c r="BX528" s="238">
        <f t="shared" si="1183"/>
        <v>0</v>
      </c>
      <c r="BY528" s="238">
        <f t="shared" si="1184"/>
        <v>0</v>
      </c>
      <c r="BZ528" s="238">
        <f t="shared" si="1185"/>
        <v>0</v>
      </c>
      <c r="CA528" s="238">
        <f t="shared" si="1186"/>
        <v>0</v>
      </c>
      <c r="CB528" s="238">
        <f t="shared" si="1187"/>
        <v>0</v>
      </c>
      <c r="CC528" s="238">
        <f t="shared" si="1188"/>
        <v>0</v>
      </c>
      <c r="CD528" s="238">
        <f t="shared" si="1189"/>
        <v>0</v>
      </c>
      <c r="CE528" s="238">
        <f t="shared" si="1190"/>
        <v>0</v>
      </c>
      <c r="CF528" s="238">
        <f t="shared" si="1191"/>
        <v>0</v>
      </c>
      <c r="CG528" s="238">
        <f t="shared" si="1192"/>
        <v>0</v>
      </c>
      <c r="CH528" s="238">
        <f t="shared" si="1193"/>
        <v>0</v>
      </c>
      <c r="CI528" s="238">
        <f t="shared" si="1194"/>
        <v>0</v>
      </c>
      <c r="CJ528" s="238">
        <f t="shared" si="1195"/>
        <v>0</v>
      </c>
      <c r="CK528" s="238">
        <f t="shared" si="1196"/>
        <v>0</v>
      </c>
      <c r="CL528" s="238">
        <f t="shared" si="1197"/>
        <v>0</v>
      </c>
      <c r="CM528" s="238">
        <f t="shared" si="1198"/>
        <v>0</v>
      </c>
      <c r="CN528" s="238">
        <f t="shared" si="1199"/>
        <v>0</v>
      </c>
      <c r="CO528" s="238">
        <f t="shared" si="1200"/>
        <v>0</v>
      </c>
      <c r="CP528" s="238">
        <f t="shared" si="1201"/>
        <v>0</v>
      </c>
      <c r="CQ528" s="238">
        <f t="shared" si="1202"/>
        <v>0</v>
      </c>
      <c r="CR528" s="238">
        <f t="shared" si="1203"/>
        <v>0</v>
      </c>
      <c r="CS528" s="238">
        <f t="shared" si="1204"/>
        <v>0</v>
      </c>
      <c r="CT528" s="238">
        <f t="shared" si="1205"/>
        <v>0</v>
      </c>
      <c r="CU528" s="238">
        <f t="shared" si="1206"/>
        <v>0</v>
      </c>
      <c r="CV528" s="238">
        <f t="shared" si="1207"/>
        <v>0</v>
      </c>
      <c r="CW528" s="238">
        <f t="shared" si="1208"/>
        <v>0</v>
      </c>
      <c r="CX528" s="238">
        <f t="shared" si="1209"/>
        <v>0</v>
      </c>
      <c r="CY528" s="238">
        <f t="shared" si="1210"/>
        <v>0</v>
      </c>
      <c r="CZ528" s="238">
        <f t="shared" si="1211"/>
        <v>0</v>
      </c>
      <c r="DA528" s="238">
        <f t="shared" si="1212"/>
        <v>0</v>
      </c>
      <c r="DB528" s="238">
        <f t="shared" si="1213"/>
        <v>0</v>
      </c>
      <c r="DC528" s="238">
        <f t="shared" si="1214"/>
        <v>0</v>
      </c>
      <c r="DD528" s="238">
        <f t="shared" si="1215"/>
        <v>0</v>
      </c>
      <c r="DE528" s="238">
        <f t="shared" si="1216"/>
        <v>0</v>
      </c>
      <c r="DF528" s="238">
        <f t="shared" si="1217"/>
        <v>0</v>
      </c>
      <c r="DG528" s="238">
        <f t="shared" si="1218"/>
        <v>0</v>
      </c>
      <c r="DH528" s="238">
        <f t="shared" si="1219"/>
        <v>0</v>
      </c>
      <c r="DI528" s="238">
        <f t="shared" si="1220"/>
        <v>0</v>
      </c>
      <c r="DJ528" s="238">
        <f t="shared" si="1221"/>
        <v>0</v>
      </c>
      <c r="DK528" s="238">
        <f t="shared" si="1222"/>
        <v>0</v>
      </c>
      <c r="DL528" s="238">
        <f t="shared" si="1223"/>
        <v>0</v>
      </c>
      <c r="DM528" s="238">
        <f t="shared" si="1224"/>
        <v>0</v>
      </c>
      <c r="DN528" s="238">
        <f t="shared" si="1225"/>
        <v>0</v>
      </c>
      <c r="DO528" s="238">
        <f t="shared" si="1226"/>
        <v>0</v>
      </c>
      <c r="DP528" s="238">
        <f t="shared" si="1227"/>
        <v>0</v>
      </c>
      <c r="DQ528" s="238">
        <f t="shared" si="1228"/>
        <v>0</v>
      </c>
      <c r="DR528" s="238">
        <f t="shared" si="1229"/>
        <v>0</v>
      </c>
      <c r="DS528" s="238">
        <f t="shared" si="1230"/>
        <v>0</v>
      </c>
      <c r="DT528" s="238">
        <f t="shared" si="1231"/>
        <v>0</v>
      </c>
      <c r="DU528" s="238">
        <f t="shared" si="1232"/>
        <v>0</v>
      </c>
      <c r="DV528" s="238">
        <f t="shared" si="1233"/>
        <v>0</v>
      </c>
      <c r="DW528" s="238">
        <f t="shared" si="1234"/>
        <v>0</v>
      </c>
      <c r="DX528" s="238">
        <f t="shared" si="1235"/>
        <v>0</v>
      </c>
      <c r="DY528" s="238">
        <f t="shared" si="1236"/>
        <v>0</v>
      </c>
      <c r="DZ528" s="238">
        <f t="shared" si="1237"/>
        <v>0</v>
      </c>
      <c r="EA528" s="238">
        <f t="shared" si="1238"/>
        <v>0</v>
      </c>
      <c r="EB528" s="238">
        <f t="shared" si="1239"/>
        <v>0</v>
      </c>
      <c r="EC528" s="238">
        <f t="shared" si="1240"/>
        <v>0</v>
      </c>
      <c r="ED528" s="238">
        <f t="shared" si="1241"/>
        <v>0</v>
      </c>
      <c r="EE528" s="238">
        <f t="shared" si="1242"/>
        <v>0</v>
      </c>
      <c r="EF528" s="238">
        <f t="shared" si="1243"/>
        <v>0</v>
      </c>
      <c r="EG528" s="238">
        <f t="shared" si="1244"/>
        <v>0</v>
      </c>
      <c r="EH528" s="238">
        <f t="shared" si="1245"/>
        <v>0</v>
      </c>
      <c r="EI528" s="238">
        <f t="shared" si="1246"/>
        <v>0</v>
      </c>
      <c r="EJ528" s="238">
        <f t="shared" si="1247"/>
        <v>0</v>
      </c>
      <c r="EK528" s="238">
        <f t="shared" si="1248"/>
        <v>0</v>
      </c>
      <c r="EL528" s="238">
        <f t="shared" si="1249"/>
        <v>0</v>
      </c>
      <c r="EM528" s="238">
        <f t="shared" si="1250"/>
        <v>0</v>
      </c>
      <c r="EN528" s="238">
        <f t="shared" si="1251"/>
        <v>0</v>
      </c>
      <c r="EO528" s="238">
        <f t="shared" si="1252"/>
        <v>0</v>
      </c>
      <c r="EP528" s="238">
        <f t="shared" si="1253"/>
        <v>0</v>
      </c>
      <c r="EQ528" s="238">
        <f t="shared" si="1254"/>
        <v>0</v>
      </c>
      <c r="ER528" s="238">
        <f t="shared" si="1255"/>
        <v>0</v>
      </c>
      <c r="ES528" s="238">
        <f t="shared" si="1256"/>
        <v>0</v>
      </c>
      <c r="ET528" s="238">
        <f t="shared" si="1257"/>
        <v>0</v>
      </c>
      <c r="EU528" s="238">
        <f t="shared" si="1258"/>
        <v>0</v>
      </c>
      <c r="EV528" s="238">
        <f t="shared" si="1259"/>
        <v>0</v>
      </c>
      <c r="EW528" s="238">
        <f t="shared" si="1260"/>
        <v>0</v>
      </c>
      <c r="EX528" s="238">
        <f t="shared" si="1261"/>
        <v>0</v>
      </c>
      <c r="EY528" s="238">
        <f t="shared" si="1262"/>
        <v>0</v>
      </c>
      <c r="EZ528" s="238">
        <f t="shared" si="1263"/>
        <v>0</v>
      </c>
      <c r="FA528" s="238">
        <f t="shared" si="1264"/>
        <v>0</v>
      </c>
      <c r="FB528" s="238">
        <f t="shared" si="1265"/>
        <v>0</v>
      </c>
      <c r="FC528" s="238">
        <f t="shared" si="1266"/>
        <v>0</v>
      </c>
      <c r="FD528" s="238">
        <f t="shared" si="1267"/>
        <v>0</v>
      </c>
      <c r="FE528" s="238">
        <f t="shared" si="1268"/>
        <v>0</v>
      </c>
      <c r="FF528" s="238">
        <f t="shared" si="1269"/>
        <v>0</v>
      </c>
      <c r="FG528" s="238">
        <f t="shared" si="1270"/>
        <v>0</v>
      </c>
      <c r="FH528" s="238">
        <f t="shared" si="1271"/>
        <v>0</v>
      </c>
      <c r="FI528" s="238">
        <f t="shared" si="1272"/>
        <v>0</v>
      </c>
      <c r="FJ528" s="238">
        <f t="shared" si="1273"/>
        <v>0</v>
      </c>
      <c r="FK528" s="238">
        <f t="shared" si="1274"/>
        <v>0</v>
      </c>
      <c r="FL528" s="238">
        <f t="shared" si="1275"/>
        <v>0</v>
      </c>
      <c r="FM528" s="238">
        <f t="shared" si="1276"/>
        <v>0</v>
      </c>
      <c r="FN528" s="238">
        <f t="shared" si="1277"/>
        <v>0</v>
      </c>
      <c r="FO528" s="238">
        <f t="shared" si="1278"/>
        <v>0</v>
      </c>
      <c r="FP528" s="238">
        <f t="shared" si="1279"/>
        <v>0</v>
      </c>
      <c r="FQ528" s="238">
        <f t="shared" si="1280"/>
        <v>0</v>
      </c>
      <c r="FR528" s="238">
        <f t="shared" si="1281"/>
        <v>0</v>
      </c>
      <c r="FS528" s="238">
        <f t="shared" si="1282"/>
        <v>0</v>
      </c>
      <c r="FT528" s="238">
        <f t="shared" si="1283"/>
        <v>0</v>
      </c>
      <c r="FU528" s="238">
        <f t="shared" si="1284"/>
        <v>0</v>
      </c>
      <c r="FV528" s="238">
        <f t="shared" si="1285"/>
        <v>0</v>
      </c>
      <c r="FW528" s="238">
        <f t="shared" si="1286"/>
        <v>0</v>
      </c>
      <c r="FX528" s="238">
        <f t="shared" si="1287"/>
        <v>0</v>
      </c>
      <c r="FY528" s="238">
        <f t="shared" si="1288"/>
        <v>0</v>
      </c>
      <c r="FZ528" s="238">
        <f t="shared" si="1289"/>
        <v>0</v>
      </c>
      <c r="GA528" s="238">
        <f t="shared" si="1290"/>
        <v>0</v>
      </c>
      <c r="GB528" s="238">
        <f t="shared" si="1291"/>
        <v>0</v>
      </c>
      <c r="GC528" s="238">
        <f t="shared" si="1292"/>
        <v>0</v>
      </c>
      <c r="GD528" s="238">
        <f t="shared" si="1293"/>
        <v>0</v>
      </c>
      <c r="GE528" s="238">
        <f t="shared" si="1294"/>
        <v>0</v>
      </c>
      <c r="GF528" s="238">
        <f t="shared" si="1295"/>
        <v>0</v>
      </c>
      <c r="GG528" s="238">
        <f t="shared" si="1296"/>
        <v>0</v>
      </c>
      <c r="GH528" s="238">
        <f t="shared" si="1297"/>
        <v>0</v>
      </c>
      <c r="GI528" s="238">
        <f t="shared" si="1298"/>
        <v>0</v>
      </c>
      <c r="GJ528" s="238">
        <f t="shared" si="1299"/>
        <v>0</v>
      </c>
      <c r="GK528" s="238">
        <f t="shared" si="1300"/>
        <v>0</v>
      </c>
      <c r="GL528" s="238">
        <f t="shared" si="1301"/>
        <v>0</v>
      </c>
      <c r="GM528" s="238">
        <f t="shared" si="1302"/>
        <v>0</v>
      </c>
      <c r="GN528" s="238">
        <f t="shared" si="1303"/>
        <v>0</v>
      </c>
      <c r="GO528" s="238">
        <f t="shared" si="1304"/>
        <v>0</v>
      </c>
      <c r="GP528" s="238">
        <f t="shared" si="1305"/>
        <v>0</v>
      </c>
      <c r="GQ528" s="238">
        <f t="shared" si="1306"/>
        <v>0</v>
      </c>
      <c r="GR528" s="238">
        <f t="shared" si="1307"/>
        <v>0</v>
      </c>
      <c r="GS528" s="238">
        <f t="shared" si="1308"/>
        <v>0</v>
      </c>
      <c r="GT528" s="238">
        <f t="shared" si="1309"/>
        <v>0</v>
      </c>
      <c r="GU528" s="238">
        <f t="shared" si="1310"/>
        <v>0</v>
      </c>
      <c r="GV528" s="238">
        <f t="shared" si="1311"/>
        <v>0</v>
      </c>
      <c r="GW528" s="238">
        <f t="shared" si="1312"/>
        <v>0</v>
      </c>
      <c r="GX528" s="238">
        <f t="shared" si="1313"/>
        <v>0</v>
      </c>
      <c r="GY528" s="238">
        <f t="shared" si="1314"/>
        <v>0</v>
      </c>
      <c r="GZ528" s="238">
        <f t="shared" si="1315"/>
        <v>0</v>
      </c>
      <c r="HA528" s="238">
        <f t="shared" si="1316"/>
        <v>0</v>
      </c>
      <c r="HB528" s="238">
        <f t="shared" si="1317"/>
        <v>0</v>
      </c>
      <c r="HC528" s="238">
        <f t="shared" si="1318"/>
        <v>0</v>
      </c>
      <c r="HD528" s="238">
        <f t="shared" si="1319"/>
        <v>0</v>
      </c>
      <c r="HE528" s="238">
        <f t="shared" si="1320"/>
        <v>0</v>
      </c>
      <c r="HF528" s="238">
        <f t="shared" si="1321"/>
        <v>0</v>
      </c>
      <c r="HG528" s="238">
        <f t="shared" si="1322"/>
        <v>0</v>
      </c>
      <c r="HH528" s="238">
        <f t="shared" si="1323"/>
        <v>0</v>
      </c>
      <c r="HI528" s="238">
        <f t="shared" si="1324"/>
        <v>0</v>
      </c>
      <c r="HJ528" s="238">
        <f t="shared" si="1325"/>
        <v>0</v>
      </c>
      <c r="HK528" s="238">
        <f t="shared" si="1326"/>
        <v>0</v>
      </c>
      <c r="HL528" s="238">
        <f t="shared" si="1327"/>
        <v>0</v>
      </c>
      <c r="HM528" s="238">
        <f t="shared" si="1328"/>
        <v>0</v>
      </c>
      <c r="HN528" s="238">
        <f t="shared" si="1329"/>
        <v>0</v>
      </c>
      <c r="HO528" s="238">
        <f t="shared" si="1330"/>
        <v>0</v>
      </c>
      <c r="HP528" s="238">
        <f t="shared" si="1331"/>
        <v>0</v>
      </c>
      <c r="HQ528" s="238">
        <f t="shared" si="1332"/>
        <v>0</v>
      </c>
      <c r="HR528" s="238">
        <f t="shared" si="1333"/>
        <v>0</v>
      </c>
      <c r="HS528" s="238">
        <f t="shared" si="1334"/>
        <v>0</v>
      </c>
      <c r="HT528" s="238">
        <f t="shared" si="1335"/>
        <v>0</v>
      </c>
      <c r="HU528" s="238">
        <f t="shared" si="1336"/>
        <v>0</v>
      </c>
      <c r="HV528" s="238">
        <f t="shared" si="1337"/>
        <v>0</v>
      </c>
      <c r="HW528" s="238">
        <f t="shared" si="1338"/>
        <v>0</v>
      </c>
      <c r="HX528" s="238">
        <f t="shared" si="1339"/>
        <v>0</v>
      </c>
      <c r="HY528" s="238">
        <f t="shared" si="1340"/>
        <v>0</v>
      </c>
      <c r="HZ528" s="238">
        <f t="shared" si="1341"/>
        <v>0</v>
      </c>
      <c r="IA528" s="238">
        <f t="shared" si="1342"/>
        <v>0</v>
      </c>
      <c r="IB528" s="238">
        <f t="shared" si="1343"/>
        <v>0</v>
      </c>
      <c r="IC528" s="238">
        <f t="shared" si="1344"/>
        <v>0</v>
      </c>
      <c r="ID528" s="238">
        <f t="shared" si="1345"/>
        <v>0</v>
      </c>
      <c r="IE528" s="238">
        <f t="shared" si="1346"/>
        <v>0</v>
      </c>
      <c r="IF528" s="238">
        <f t="shared" si="1347"/>
        <v>0</v>
      </c>
      <c r="IG528" s="238">
        <f t="shared" si="1348"/>
        <v>0</v>
      </c>
      <c r="IH528" s="238">
        <f t="shared" si="1349"/>
        <v>0</v>
      </c>
      <c r="II528" s="238">
        <f t="shared" si="1350"/>
        <v>0</v>
      </c>
      <c r="IJ528" s="238">
        <f t="shared" si="1351"/>
        <v>0</v>
      </c>
      <c r="IK528" s="238">
        <f t="shared" si="1352"/>
        <v>0</v>
      </c>
      <c r="IL528" s="238">
        <f t="shared" si="1353"/>
        <v>0</v>
      </c>
      <c r="IM528" s="238">
        <f t="shared" si="1354"/>
        <v>0</v>
      </c>
      <c r="IN528" s="238">
        <f t="shared" si="1355"/>
        <v>0</v>
      </c>
      <c r="IO528" s="238">
        <f t="shared" si="1356"/>
        <v>0</v>
      </c>
      <c r="IP528" s="238">
        <f t="shared" si="1357"/>
        <v>0</v>
      </c>
      <c r="IQ528" s="238">
        <f t="shared" si="1358"/>
        <v>0</v>
      </c>
      <c r="IR528" s="238">
        <f t="shared" si="1359"/>
        <v>0</v>
      </c>
      <c r="IS528" s="238">
        <f t="shared" si="1360"/>
        <v>0</v>
      </c>
      <c r="IT528" s="238">
        <f t="shared" si="1361"/>
        <v>0</v>
      </c>
      <c r="IU528" s="238">
        <f t="shared" si="1362"/>
        <v>0</v>
      </c>
      <c r="IV528" s="238">
        <f t="shared" si="1363"/>
        <v>0</v>
      </c>
      <c r="IW528" s="238">
        <f t="shared" si="1364"/>
        <v>0</v>
      </c>
      <c r="IX528" s="238">
        <f t="shared" si="1365"/>
        <v>0</v>
      </c>
      <c r="IY528" s="238">
        <f t="shared" si="1366"/>
        <v>0</v>
      </c>
      <c r="IZ528" s="238">
        <f t="shared" si="1367"/>
        <v>0</v>
      </c>
      <c r="JA528" s="238">
        <f t="shared" si="1368"/>
        <v>0</v>
      </c>
      <c r="JB528" s="238">
        <f t="shared" si="1369"/>
        <v>0</v>
      </c>
    </row>
    <row r="529" spans="2:262">
      <c r="B529" s="248">
        <v>168</v>
      </c>
      <c r="C529" s="247">
        <f t="shared" si="1370"/>
        <v>3.2812500000000025E-3</v>
      </c>
      <c r="D529" s="244">
        <f t="shared" ca="1" si="1113"/>
        <v>79.848537643974979</v>
      </c>
      <c r="E529" s="243">
        <f ca="1">FR361</f>
        <v>-0.15146235602501765</v>
      </c>
      <c r="F529" s="242">
        <v>168</v>
      </c>
      <c r="G529" s="238">
        <f t="shared" si="1114"/>
        <v>0</v>
      </c>
      <c r="H529" s="238">
        <f t="shared" si="1115"/>
        <v>0</v>
      </c>
      <c r="I529" s="238">
        <f t="shared" si="1116"/>
        <v>0</v>
      </c>
      <c r="J529" s="238">
        <f t="shared" si="1117"/>
        <v>0</v>
      </c>
      <c r="K529" s="238">
        <f t="shared" si="1118"/>
        <v>0</v>
      </c>
      <c r="L529" s="238">
        <f t="shared" si="1119"/>
        <v>0</v>
      </c>
      <c r="M529" s="238">
        <f t="shared" si="1120"/>
        <v>0</v>
      </c>
      <c r="N529" s="238">
        <f t="shared" si="1121"/>
        <v>0</v>
      </c>
      <c r="O529" s="238">
        <f t="shared" si="1122"/>
        <v>0</v>
      </c>
      <c r="P529" s="238">
        <f t="shared" si="1123"/>
        <v>0</v>
      </c>
      <c r="Q529" s="238">
        <f t="shared" si="1124"/>
        <v>0</v>
      </c>
      <c r="R529" s="238">
        <f t="shared" si="1125"/>
        <v>0</v>
      </c>
      <c r="S529" s="238">
        <f t="shared" si="1126"/>
        <v>0</v>
      </c>
      <c r="T529" s="238">
        <f t="shared" si="1127"/>
        <v>0</v>
      </c>
      <c r="U529" s="239">
        <f t="shared" si="1128"/>
        <v>0</v>
      </c>
      <c r="V529" s="238">
        <f t="shared" si="1129"/>
        <v>0</v>
      </c>
      <c r="W529" s="238">
        <f t="shared" si="1130"/>
        <v>0</v>
      </c>
      <c r="X529" s="238">
        <f t="shared" si="1131"/>
        <v>0</v>
      </c>
      <c r="Y529" s="238">
        <f t="shared" si="1132"/>
        <v>0</v>
      </c>
      <c r="Z529" s="238">
        <f t="shared" si="1133"/>
        <v>0</v>
      </c>
      <c r="AA529" s="238">
        <f t="shared" si="1134"/>
        <v>0</v>
      </c>
      <c r="AB529" s="238">
        <f t="shared" si="1135"/>
        <v>0</v>
      </c>
      <c r="AC529" s="238">
        <f t="shared" si="1136"/>
        <v>0</v>
      </c>
      <c r="AD529" s="238">
        <f t="shared" si="1137"/>
        <v>0</v>
      </c>
      <c r="AE529" s="238">
        <f t="shared" si="1138"/>
        <v>0</v>
      </c>
      <c r="AF529" s="238">
        <f t="shared" si="1139"/>
        <v>0</v>
      </c>
      <c r="AG529" s="238">
        <f t="shared" si="1140"/>
        <v>0</v>
      </c>
      <c r="AH529" s="238">
        <f t="shared" si="1141"/>
        <v>0</v>
      </c>
      <c r="AI529" s="238">
        <f t="shared" si="1142"/>
        <v>0</v>
      </c>
      <c r="AJ529" s="238">
        <f t="shared" si="1143"/>
        <v>0</v>
      </c>
      <c r="AK529" s="238">
        <f t="shared" si="1144"/>
        <v>0</v>
      </c>
      <c r="AL529" s="238">
        <f t="shared" si="1145"/>
        <v>0</v>
      </c>
      <c r="AM529" s="238">
        <f t="shared" si="1146"/>
        <v>0</v>
      </c>
      <c r="AN529" s="238">
        <f t="shared" si="1147"/>
        <v>0</v>
      </c>
      <c r="AO529" s="238">
        <f t="shared" si="1148"/>
        <v>0</v>
      </c>
      <c r="AP529" s="238">
        <f t="shared" si="1149"/>
        <v>0</v>
      </c>
      <c r="AQ529" s="238">
        <f t="shared" si="1150"/>
        <v>0</v>
      </c>
      <c r="AR529" s="238">
        <f t="shared" si="1151"/>
        <v>0</v>
      </c>
      <c r="AS529" s="238">
        <f t="shared" si="1152"/>
        <v>0</v>
      </c>
      <c r="AT529" s="238">
        <f t="shared" si="1153"/>
        <v>0</v>
      </c>
      <c r="AU529" s="238">
        <f t="shared" si="1154"/>
        <v>0</v>
      </c>
      <c r="AV529" s="238">
        <f t="shared" si="1155"/>
        <v>0</v>
      </c>
      <c r="AW529" s="238">
        <f t="shared" si="1156"/>
        <v>0</v>
      </c>
      <c r="AX529" s="238">
        <f t="shared" si="1157"/>
        <v>0</v>
      </c>
      <c r="AY529" s="238">
        <f t="shared" si="1158"/>
        <v>0</v>
      </c>
      <c r="AZ529" s="238">
        <f t="shared" si="1159"/>
        <v>0</v>
      </c>
      <c r="BA529" s="238">
        <f t="shared" si="1160"/>
        <v>0</v>
      </c>
      <c r="BB529" s="238">
        <f t="shared" si="1161"/>
        <v>0</v>
      </c>
      <c r="BC529" s="238">
        <f t="shared" si="1162"/>
        <v>0</v>
      </c>
      <c r="BD529" s="238">
        <f t="shared" si="1163"/>
        <v>0</v>
      </c>
      <c r="BE529" s="238">
        <f t="shared" si="1164"/>
        <v>0</v>
      </c>
      <c r="BF529" s="238">
        <f t="shared" si="1165"/>
        <v>0</v>
      </c>
      <c r="BG529" s="238">
        <f t="shared" si="1166"/>
        <v>0</v>
      </c>
      <c r="BH529" s="238">
        <f t="shared" si="1167"/>
        <v>0</v>
      </c>
      <c r="BI529" s="238">
        <f t="shared" si="1168"/>
        <v>0</v>
      </c>
      <c r="BJ529" s="238">
        <f t="shared" si="1169"/>
        <v>0</v>
      </c>
      <c r="BK529" s="238">
        <f t="shared" si="1170"/>
        <v>0</v>
      </c>
      <c r="BL529" s="238">
        <f t="shared" si="1171"/>
        <v>0</v>
      </c>
      <c r="BM529" s="238">
        <f t="shared" si="1172"/>
        <v>0</v>
      </c>
      <c r="BN529" s="238">
        <f t="shared" si="1173"/>
        <v>0</v>
      </c>
      <c r="BO529" s="238">
        <f t="shared" si="1174"/>
        <v>0</v>
      </c>
      <c r="BP529" s="238">
        <f t="shared" si="1175"/>
        <v>0</v>
      </c>
      <c r="BQ529" s="238">
        <f t="shared" si="1176"/>
        <v>0</v>
      </c>
      <c r="BR529" s="238">
        <f t="shared" si="1177"/>
        <v>0</v>
      </c>
      <c r="BS529" s="238">
        <f t="shared" si="1178"/>
        <v>0</v>
      </c>
      <c r="BT529" s="238">
        <f t="shared" si="1179"/>
        <v>0</v>
      </c>
      <c r="BU529" s="238">
        <f t="shared" si="1180"/>
        <v>0</v>
      </c>
      <c r="BV529" s="238">
        <f t="shared" si="1181"/>
        <v>0</v>
      </c>
      <c r="BW529" s="238">
        <f t="shared" si="1182"/>
        <v>0</v>
      </c>
      <c r="BX529" s="238">
        <f t="shared" si="1183"/>
        <v>0</v>
      </c>
      <c r="BY529" s="238">
        <f t="shared" si="1184"/>
        <v>0</v>
      </c>
      <c r="BZ529" s="238">
        <f t="shared" si="1185"/>
        <v>0</v>
      </c>
      <c r="CA529" s="238">
        <f t="shared" si="1186"/>
        <v>0</v>
      </c>
      <c r="CB529" s="238">
        <f t="shared" si="1187"/>
        <v>0</v>
      </c>
      <c r="CC529" s="238">
        <f t="shared" si="1188"/>
        <v>0</v>
      </c>
      <c r="CD529" s="238">
        <f t="shared" si="1189"/>
        <v>0</v>
      </c>
      <c r="CE529" s="238">
        <f t="shared" si="1190"/>
        <v>0</v>
      </c>
      <c r="CF529" s="238">
        <f t="shared" si="1191"/>
        <v>0</v>
      </c>
      <c r="CG529" s="238">
        <f t="shared" si="1192"/>
        <v>0</v>
      </c>
      <c r="CH529" s="238">
        <f t="shared" si="1193"/>
        <v>0</v>
      </c>
      <c r="CI529" s="238">
        <f t="shared" si="1194"/>
        <v>0</v>
      </c>
      <c r="CJ529" s="238">
        <f t="shared" si="1195"/>
        <v>0</v>
      </c>
      <c r="CK529" s="238">
        <f t="shared" si="1196"/>
        <v>0</v>
      </c>
      <c r="CL529" s="238">
        <f t="shared" si="1197"/>
        <v>0</v>
      </c>
      <c r="CM529" s="238">
        <f t="shared" si="1198"/>
        <v>0</v>
      </c>
      <c r="CN529" s="238">
        <f t="shared" si="1199"/>
        <v>0</v>
      </c>
      <c r="CO529" s="238">
        <f t="shared" si="1200"/>
        <v>0</v>
      </c>
      <c r="CP529" s="238">
        <f t="shared" si="1201"/>
        <v>0</v>
      </c>
      <c r="CQ529" s="238">
        <f t="shared" si="1202"/>
        <v>0</v>
      </c>
      <c r="CR529" s="238">
        <f t="shared" si="1203"/>
        <v>0</v>
      </c>
      <c r="CS529" s="238">
        <f t="shared" si="1204"/>
        <v>0</v>
      </c>
      <c r="CT529" s="238">
        <f t="shared" si="1205"/>
        <v>0</v>
      </c>
      <c r="CU529" s="238">
        <f t="shared" si="1206"/>
        <v>0</v>
      </c>
      <c r="CV529" s="238">
        <f t="shared" si="1207"/>
        <v>0</v>
      </c>
      <c r="CW529" s="238">
        <f t="shared" si="1208"/>
        <v>0</v>
      </c>
      <c r="CX529" s="238">
        <f t="shared" si="1209"/>
        <v>0</v>
      </c>
      <c r="CY529" s="238">
        <f t="shared" si="1210"/>
        <v>0</v>
      </c>
      <c r="CZ529" s="238">
        <f t="shared" si="1211"/>
        <v>0</v>
      </c>
      <c r="DA529" s="238">
        <f t="shared" si="1212"/>
        <v>0</v>
      </c>
      <c r="DB529" s="238">
        <f t="shared" si="1213"/>
        <v>0</v>
      </c>
      <c r="DC529" s="238">
        <f t="shared" si="1214"/>
        <v>0</v>
      </c>
      <c r="DD529" s="238">
        <f t="shared" si="1215"/>
        <v>0</v>
      </c>
      <c r="DE529" s="238">
        <f t="shared" si="1216"/>
        <v>0</v>
      </c>
      <c r="DF529" s="238">
        <f t="shared" si="1217"/>
        <v>0</v>
      </c>
      <c r="DG529" s="238">
        <f t="shared" si="1218"/>
        <v>0</v>
      </c>
      <c r="DH529" s="238">
        <f t="shared" si="1219"/>
        <v>0</v>
      </c>
      <c r="DI529" s="238">
        <f t="shared" si="1220"/>
        <v>0</v>
      </c>
      <c r="DJ529" s="238">
        <f t="shared" si="1221"/>
        <v>0</v>
      </c>
      <c r="DK529" s="238">
        <f t="shared" si="1222"/>
        <v>0</v>
      </c>
      <c r="DL529" s="238">
        <f t="shared" si="1223"/>
        <v>0</v>
      </c>
      <c r="DM529" s="238">
        <f t="shared" si="1224"/>
        <v>0</v>
      </c>
      <c r="DN529" s="238">
        <f t="shared" si="1225"/>
        <v>0</v>
      </c>
      <c r="DO529" s="238">
        <f t="shared" si="1226"/>
        <v>0</v>
      </c>
      <c r="DP529" s="238">
        <f t="shared" si="1227"/>
        <v>0</v>
      </c>
      <c r="DQ529" s="238">
        <f t="shared" si="1228"/>
        <v>0</v>
      </c>
      <c r="DR529" s="238">
        <f t="shared" si="1229"/>
        <v>0</v>
      </c>
      <c r="DS529" s="238">
        <f t="shared" si="1230"/>
        <v>0</v>
      </c>
      <c r="DT529" s="238">
        <f t="shared" si="1231"/>
        <v>0</v>
      </c>
      <c r="DU529" s="238">
        <f t="shared" si="1232"/>
        <v>0</v>
      </c>
      <c r="DV529" s="238">
        <f t="shared" si="1233"/>
        <v>0</v>
      </c>
      <c r="DW529" s="238">
        <f t="shared" si="1234"/>
        <v>0</v>
      </c>
      <c r="DX529" s="238">
        <f t="shared" si="1235"/>
        <v>0</v>
      </c>
      <c r="DY529" s="238">
        <f t="shared" si="1236"/>
        <v>0</v>
      </c>
      <c r="DZ529" s="238">
        <f t="shared" si="1237"/>
        <v>0</v>
      </c>
      <c r="EA529" s="238">
        <f t="shared" si="1238"/>
        <v>0</v>
      </c>
      <c r="EB529" s="238">
        <f t="shared" si="1239"/>
        <v>0</v>
      </c>
      <c r="EC529" s="238">
        <f t="shared" si="1240"/>
        <v>0</v>
      </c>
      <c r="ED529" s="238">
        <f t="shared" si="1241"/>
        <v>0</v>
      </c>
      <c r="EE529" s="238">
        <f t="shared" si="1242"/>
        <v>0</v>
      </c>
      <c r="EF529" s="238">
        <f t="shared" si="1243"/>
        <v>0</v>
      </c>
      <c r="EG529" s="238">
        <f t="shared" si="1244"/>
        <v>0</v>
      </c>
      <c r="EH529" s="238">
        <f t="shared" si="1245"/>
        <v>0</v>
      </c>
      <c r="EI529" s="238">
        <f t="shared" si="1246"/>
        <v>0</v>
      </c>
      <c r="EJ529" s="238">
        <f t="shared" si="1247"/>
        <v>0</v>
      </c>
      <c r="EK529" s="238">
        <f t="shared" si="1248"/>
        <v>0</v>
      </c>
      <c r="EL529" s="238">
        <f t="shared" si="1249"/>
        <v>0</v>
      </c>
      <c r="EM529" s="238">
        <f t="shared" si="1250"/>
        <v>0</v>
      </c>
      <c r="EN529" s="238">
        <f t="shared" si="1251"/>
        <v>0</v>
      </c>
      <c r="EO529" s="238">
        <f t="shared" si="1252"/>
        <v>0</v>
      </c>
      <c r="EP529" s="238">
        <f t="shared" si="1253"/>
        <v>0</v>
      </c>
      <c r="EQ529" s="238">
        <f t="shared" si="1254"/>
        <v>0</v>
      </c>
      <c r="ER529" s="238">
        <f t="shared" si="1255"/>
        <v>0</v>
      </c>
      <c r="ES529" s="238">
        <f t="shared" si="1256"/>
        <v>0</v>
      </c>
      <c r="ET529" s="238">
        <f t="shared" si="1257"/>
        <v>0</v>
      </c>
      <c r="EU529" s="238">
        <f t="shared" si="1258"/>
        <v>0</v>
      </c>
      <c r="EV529" s="238">
        <f t="shared" si="1259"/>
        <v>0</v>
      </c>
      <c r="EW529" s="238">
        <f t="shared" si="1260"/>
        <v>0</v>
      </c>
      <c r="EX529" s="238">
        <f t="shared" si="1261"/>
        <v>0</v>
      </c>
      <c r="EY529" s="238">
        <f t="shared" si="1262"/>
        <v>0</v>
      </c>
      <c r="EZ529" s="238">
        <f t="shared" si="1263"/>
        <v>0</v>
      </c>
      <c r="FA529" s="238">
        <f t="shared" si="1264"/>
        <v>0</v>
      </c>
      <c r="FB529" s="238">
        <f t="shared" si="1265"/>
        <v>0</v>
      </c>
      <c r="FC529" s="238">
        <f t="shared" si="1266"/>
        <v>0</v>
      </c>
      <c r="FD529" s="238">
        <f t="shared" si="1267"/>
        <v>0</v>
      </c>
      <c r="FE529" s="238">
        <f t="shared" si="1268"/>
        <v>0</v>
      </c>
      <c r="FF529" s="238">
        <f t="shared" si="1269"/>
        <v>0</v>
      </c>
      <c r="FG529" s="238">
        <f t="shared" si="1270"/>
        <v>0</v>
      </c>
      <c r="FH529" s="238">
        <f t="shared" si="1271"/>
        <v>0</v>
      </c>
      <c r="FI529" s="238">
        <f t="shared" si="1272"/>
        <v>0</v>
      </c>
      <c r="FJ529" s="238">
        <f t="shared" si="1273"/>
        <v>0</v>
      </c>
      <c r="FK529" s="238">
        <f t="shared" si="1274"/>
        <v>0</v>
      </c>
      <c r="FL529" s="238">
        <f t="shared" si="1275"/>
        <v>0</v>
      </c>
      <c r="FM529" s="238">
        <f t="shared" si="1276"/>
        <v>0</v>
      </c>
      <c r="FN529" s="238">
        <f t="shared" si="1277"/>
        <v>0</v>
      </c>
      <c r="FO529" s="238">
        <f t="shared" si="1278"/>
        <v>0</v>
      </c>
      <c r="FP529" s="238">
        <f t="shared" si="1279"/>
        <v>0</v>
      </c>
      <c r="FQ529" s="238">
        <f t="shared" si="1280"/>
        <v>0</v>
      </c>
      <c r="FR529" s="238">
        <f t="shared" si="1281"/>
        <v>0</v>
      </c>
      <c r="FS529" s="238">
        <f t="shared" si="1282"/>
        <v>0</v>
      </c>
      <c r="FT529" s="238">
        <f t="shared" si="1283"/>
        <v>0</v>
      </c>
      <c r="FU529" s="238">
        <f t="shared" si="1284"/>
        <v>0</v>
      </c>
      <c r="FV529" s="238">
        <f t="shared" si="1285"/>
        <v>0</v>
      </c>
      <c r="FW529" s="238">
        <f t="shared" si="1286"/>
        <v>0</v>
      </c>
      <c r="FX529" s="238">
        <f t="shared" si="1287"/>
        <v>0</v>
      </c>
      <c r="FY529" s="238">
        <f t="shared" si="1288"/>
        <v>0</v>
      </c>
      <c r="FZ529" s="238">
        <f t="shared" si="1289"/>
        <v>0</v>
      </c>
      <c r="GA529" s="238">
        <f t="shared" si="1290"/>
        <v>0</v>
      </c>
      <c r="GB529" s="238">
        <f t="shared" si="1291"/>
        <v>0</v>
      </c>
      <c r="GC529" s="238">
        <f t="shared" si="1292"/>
        <v>0</v>
      </c>
      <c r="GD529" s="238">
        <f t="shared" si="1293"/>
        <v>0</v>
      </c>
      <c r="GE529" s="238">
        <f t="shared" si="1294"/>
        <v>0</v>
      </c>
      <c r="GF529" s="238">
        <f t="shared" si="1295"/>
        <v>0</v>
      </c>
      <c r="GG529" s="238">
        <f t="shared" si="1296"/>
        <v>0</v>
      </c>
      <c r="GH529" s="238">
        <f t="shared" si="1297"/>
        <v>0</v>
      </c>
      <c r="GI529" s="238">
        <f t="shared" si="1298"/>
        <v>0</v>
      </c>
      <c r="GJ529" s="238">
        <f t="shared" si="1299"/>
        <v>0</v>
      </c>
      <c r="GK529" s="238">
        <f t="shared" si="1300"/>
        <v>0</v>
      </c>
      <c r="GL529" s="238">
        <f t="shared" si="1301"/>
        <v>0</v>
      </c>
      <c r="GM529" s="238">
        <f t="shared" si="1302"/>
        <v>0</v>
      </c>
      <c r="GN529" s="238">
        <f t="shared" si="1303"/>
        <v>0</v>
      </c>
      <c r="GO529" s="238">
        <f t="shared" si="1304"/>
        <v>0</v>
      </c>
      <c r="GP529" s="238">
        <f t="shared" si="1305"/>
        <v>0</v>
      </c>
      <c r="GQ529" s="238">
        <f t="shared" si="1306"/>
        <v>0</v>
      </c>
      <c r="GR529" s="238">
        <f t="shared" si="1307"/>
        <v>0</v>
      </c>
      <c r="GS529" s="238">
        <f t="shared" si="1308"/>
        <v>0</v>
      </c>
      <c r="GT529" s="238">
        <f t="shared" si="1309"/>
        <v>0</v>
      </c>
      <c r="GU529" s="238">
        <f t="shared" si="1310"/>
        <v>0</v>
      </c>
      <c r="GV529" s="238">
        <f t="shared" si="1311"/>
        <v>0</v>
      </c>
      <c r="GW529" s="238">
        <f t="shared" si="1312"/>
        <v>0</v>
      </c>
      <c r="GX529" s="238">
        <f t="shared" si="1313"/>
        <v>0</v>
      </c>
      <c r="GY529" s="238">
        <f t="shared" si="1314"/>
        <v>0</v>
      </c>
      <c r="GZ529" s="238">
        <f t="shared" si="1315"/>
        <v>0</v>
      </c>
      <c r="HA529" s="238">
        <f t="shared" si="1316"/>
        <v>0</v>
      </c>
      <c r="HB529" s="238">
        <f t="shared" si="1317"/>
        <v>0</v>
      </c>
      <c r="HC529" s="238">
        <f t="shared" si="1318"/>
        <v>0</v>
      </c>
      <c r="HD529" s="238">
        <f t="shared" si="1319"/>
        <v>0</v>
      </c>
      <c r="HE529" s="238">
        <f t="shared" si="1320"/>
        <v>0</v>
      </c>
      <c r="HF529" s="238">
        <f t="shared" si="1321"/>
        <v>0</v>
      </c>
      <c r="HG529" s="238">
        <f t="shared" si="1322"/>
        <v>0</v>
      </c>
      <c r="HH529" s="238">
        <f t="shared" si="1323"/>
        <v>0</v>
      </c>
      <c r="HI529" s="238">
        <f t="shared" si="1324"/>
        <v>0</v>
      </c>
      <c r="HJ529" s="238">
        <f t="shared" si="1325"/>
        <v>0</v>
      </c>
      <c r="HK529" s="238">
        <f t="shared" si="1326"/>
        <v>0</v>
      </c>
      <c r="HL529" s="238">
        <f t="shared" si="1327"/>
        <v>0</v>
      </c>
      <c r="HM529" s="238">
        <f t="shared" si="1328"/>
        <v>0</v>
      </c>
      <c r="HN529" s="238">
        <f t="shared" si="1329"/>
        <v>0</v>
      </c>
      <c r="HO529" s="238">
        <f t="shared" si="1330"/>
        <v>0</v>
      </c>
      <c r="HP529" s="238">
        <f t="shared" si="1331"/>
        <v>0</v>
      </c>
      <c r="HQ529" s="238">
        <f t="shared" si="1332"/>
        <v>0</v>
      </c>
      <c r="HR529" s="238">
        <f t="shared" si="1333"/>
        <v>0</v>
      </c>
      <c r="HS529" s="238">
        <f t="shared" si="1334"/>
        <v>0</v>
      </c>
      <c r="HT529" s="238">
        <f t="shared" si="1335"/>
        <v>0</v>
      </c>
      <c r="HU529" s="238">
        <f t="shared" si="1336"/>
        <v>0</v>
      </c>
      <c r="HV529" s="238">
        <f t="shared" si="1337"/>
        <v>0</v>
      </c>
      <c r="HW529" s="238">
        <f t="shared" si="1338"/>
        <v>0</v>
      </c>
      <c r="HX529" s="238">
        <f t="shared" si="1339"/>
        <v>0</v>
      </c>
      <c r="HY529" s="238">
        <f t="shared" si="1340"/>
        <v>0</v>
      </c>
      <c r="HZ529" s="238">
        <f t="shared" si="1341"/>
        <v>0</v>
      </c>
      <c r="IA529" s="238">
        <f t="shared" si="1342"/>
        <v>0</v>
      </c>
      <c r="IB529" s="238">
        <f t="shared" si="1343"/>
        <v>0</v>
      </c>
      <c r="IC529" s="238">
        <f t="shared" si="1344"/>
        <v>0</v>
      </c>
      <c r="ID529" s="238">
        <f t="shared" si="1345"/>
        <v>0</v>
      </c>
      <c r="IE529" s="238">
        <f t="shared" si="1346"/>
        <v>0</v>
      </c>
      <c r="IF529" s="238">
        <f t="shared" si="1347"/>
        <v>0</v>
      </c>
      <c r="IG529" s="238">
        <f t="shared" si="1348"/>
        <v>0</v>
      </c>
      <c r="IH529" s="238">
        <f t="shared" si="1349"/>
        <v>0</v>
      </c>
      <c r="II529" s="238">
        <f t="shared" si="1350"/>
        <v>0</v>
      </c>
      <c r="IJ529" s="238">
        <f t="shared" si="1351"/>
        <v>0</v>
      </c>
      <c r="IK529" s="238">
        <f t="shared" si="1352"/>
        <v>0</v>
      </c>
      <c r="IL529" s="238">
        <f t="shared" si="1353"/>
        <v>0</v>
      </c>
      <c r="IM529" s="238">
        <f t="shared" si="1354"/>
        <v>0</v>
      </c>
      <c r="IN529" s="238">
        <f t="shared" si="1355"/>
        <v>0</v>
      </c>
      <c r="IO529" s="238">
        <f t="shared" si="1356"/>
        <v>0</v>
      </c>
      <c r="IP529" s="238">
        <f t="shared" si="1357"/>
        <v>0</v>
      </c>
      <c r="IQ529" s="238">
        <f t="shared" si="1358"/>
        <v>0</v>
      </c>
      <c r="IR529" s="238">
        <f t="shared" si="1359"/>
        <v>0</v>
      </c>
      <c r="IS529" s="238">
        <f t="shared" si="1360"/>
        <v>0</v>
      </c>
      <c r="IT529" s="238">
        <f t="shared" si="1361"/>
        <v>0</v>
      </c>
      <c r="IU529" s="238">
        <f t="shared" si="1362"/>
        <v>0</v>
      </c>
      <c r="IV529" s="238">
        <f t="shared" si="1363"/>
        <v>0</v>
      </c>
      <c r="IW529" s="238">
        <f t="shared" si="1364"/>
        <v>0</v>
      </c>
      <c r="IX529" s="238">
        <f t="shared" si="1365"/>
        <v>0</v>
      </c>
      <c r="IY529" s="238">
        <f t="shared" si="1366"/>
        <v>0</v>
      </c>
      <c r="IZ529" s="238">
        <f t="shared" si="1367"/>
        <v>0</v>
      </c>
      <c r="JA529" s="238">
        <f t="shared" si="1368"/>
        <v>0</v>
      </c>
      <c r="JB529" s="238">
        <f t="shared" si="1369"/>
        <v>0</v>
      </c>
    </row>
    <row r="530" spans="2:262">
      <c r="B530" s="248">
        <v>169</v>
      </c>
      <c r="C530" s="247">
        <f t="shared" si="1370"/>
        <v>3.3007812500000025E-3</v>
      </c>
      <c r="D530" s="244">
        <f t="shared" ca="1" si="1113"/>
        <v>79.846868917858032</v>
      </c>
      <c r="E530" s="243">
        <f ca="1">FS361</f>
        <v>-0.15313108214196686</v>
      </c>
      <c r="F530" s="242">
        <v>169</v>
      </c>
      <c r="G530" s="238">
        <f t="shared" si="1114"/>
        <v>0</v>
      </c>
      <c r="H530" s="238">
        <f t="shared" si="1115"/>
        <v>0</v>
      </c>
      <c r="I530" s="238">
        <f t="shared" si="1116"/>
        <v>0</v>
      </c>
      <c r="J530" s="238">
        <f t="shared" si="1117"/>
        <v>0</v>
      </c>
      <c r="K530" s="238">
        <f t="shared" si="1118"/>
        <v>0</v>
      </c>
      <c r="L530" s="238">
        <f t="shared" si="1119"/>
        <v>0</v>
      </c>
      <c r="M530" s="238">
        <f t="shared" si="1120"/>
        <v>0</v>
      </c>
      <c r="N530" s="238">
        <f t="shared" si="1121"/>
        <v>0</v>
      </c>
      <c r="O530" s="238">
        <f t="shared" si="1122"/>
        <v>0</v>
      </c>
      <c r="P530" s="238">
        <f t="shared" si="1123"/>
        <v>0</v>
      </c>
      <c r="Q530" s="238">
        <f t="shared" si="1124"/>
        <v>0</v>
      </c>
      <c r="R530" s="238">
        <f t="shared" si="1125"/>
        <v>0</v>
      </c>
      <c r="S530" s="238">
        <f t="shared" si="1126"/>
        <v>0</v>
      </c>
      <c r="T530" s="238">
        <f t="shared" si="1127"/>
        <v>0</v>
      </c>
      <c r="U530" s="239">
        <f t="shared" si="1128"/>
        <v>0</v>
      </c>
      <c r="V530" s="238">
        <f t="shared" si="1129"/>
        <v>0</v>
      </c>
      <c r="W530" s="238">
        <f t="shared" si="1130"/>
        <v>0</v>
      </c>
      <c r="X530" s="238">
        <f t="shared" si="1131"/>
        <v>0</v>
      </c>
      <c r="Y530" s="238">
        <f t="shared" si="1132"/>
        <v>0</v>
      </c>
      <c r="Z530" s="238">
        <f t="shared" si="1133"/>
        <v>0</v>
      </c>
      <c r="AA530" s="238">
        <f t="shared" si="1134"/>
        <v>0</v>
      </c>
      <c r="AB530" s="238">
        <f t="shared" si="1135"/>
        <v>0</v>
      </c>
      <c r="AC530" s="238">
        <f t="shared" si="1136"/>
        <v>0</v>
      </c>
      <c r="AD530" s="238">
        <f t="shared" si="1137"/>
        <v>0</v>
      </c>
      <c r="AE530" s="238">
        <f t="shared" si="1138"/>
        <v>0</v>
      </c>
      <c r="AF530" s="238">
        <f t="shared" si="1139"/>
        <v>0</v>
      </c>
      <c r="AG530" s="238">
        <f t="shared" si="1140"/>
        <v>0</v>
      </c>
      <c r="AH530" s="238">
        <f t="shared" si="1141"/>
        <v>0</v>
      </c>
      <c r="AI530" s="238">
        <f t="shared" si="1142"/>
        <v>0</v>
      </c>
      <c r="AJ530" s="238">
        <f t="shared" si="1143"/>
        <v>0</v>
      </c>
      <c r="AK530" s="238">
        <f t="shared" si="1144"/>
        <v>0</v>
      </c>
      <c r="AL530" s="238">
        <f t="shared" si="1145"/>
        <v>0</v>
      </c>
      <c r="AM530" s="238">
        <f t="shared" si="1146"/>
        <v>0</v>
      </c>
      <c r="AN530" s="238">
        <f t="shared" si="1147"/>
        <v>0</v>
      </c>
      <c r="AO530" s="238">
        <f t="shared" si="1148"/>
        <v>0</v>
      </c>
      <c r="AP530" s="238">
        <f t="shared" si="1149"/>
        <v>0</v>
      </c>
      <c r="AQ530" s="238">
        <f t="shared" si="1150"/>
        <v>0</v>
      </c>
      <c r="AR530" s="238">
        <f t="shared" si="1151"/>
        <v>0</v>
      </c>
      <c r="AS530" s="238">
        <f t="shared" si="1152"/>
        <v>0</v>
      </c>
      <c r="AT530" s="238">
        <f t="shared" si="1153"/>
        <v>0</v>
      </c>
      <c r="AU530" s="238">
        <f t="shared" si="1154"/>
        <v>0</v>
      </c>
      <c r="AV530" s="238">
        <f t="shared" si="1155"/>
        <v>0</v>
      </c>
      <c r="AW530" s="238">
        <f t="shared" si="1156"/>
        <v>0</v>
      </c>
      <c r="AX530" s="238">
        <f t="shared" si="1157"/>
        <v>0</v>
      </c>
      <c r="AY530" s="238">
        <f t="shared" si="1158"/>
        <v>0</v>
      </c>
      <c r="AZ530" s="238">
        <f t="shared" si="1159"/>
        <v>0</v>
      </c>
      <c r="BA530" s="238">
        <f t="shared" si="1160"/>
        <v>0</v>
      </c>
      <c r="BB530" s="238">
        <f t="shared" si="1161"/>
        <v>0</v>
      </c>
      <c r="BC530" s="238">
        <f t="shared" si="1162"/>
        <v>0</v>
      </c>
      <c r="BD530" s="238">
        <f t="shared" si="1163"/>
        <v>0</v>
      </c>
      <c r="BE530" s="238">
        <f t="shared" si="1164"/>
        <v>0</v>
      </c>
      <c r="BF530" s="238">
        <f t="shared" si="1165"/>
        <v>0</v>
      </c>
      <c r="BG530" s="238">
        <f t="shared" si="1166"/>
        <v>0</v>
      </c>
      <c r="BH530" s="238">
        <f t="shared" si="1167"/>
        <v>0</v>
      </c>
      <c r="BI530" s="238">
        <f t="shared" si="1168"/>
        <v>0</v>
      </c>
      <c r="BJ530" s="238">
        <f t="shared" si="1169"/>
        <v>0</v>
      </c>
      <c r="BK530" s="238">
        <f t="shared" si="1170"/>
        <v>0</v>
      </c>
      <c r="BL530" s="238">
        <f t="shared" si="1171"/>
        <v>0</v>
      </c>
      <c r="BM530" s="238">
        <f t="shared" si="1172"/>
        <v>0</v>
      </c>
      <c r="BN530" s="238">
        <f t="shared" si="1173"/>
        <v>0</v>
      </c>
      <c r="BO530" s="238">
        <f t="shared" si="1174"/>
        <v>0</v>
      </c>
      <c r="BP530" s="238">
        <f t="shared" si="1175"/>
        <v>0</v>
      </c>
      <c r="BQ530" s="238">
        <f t="shared" si="1176"/>
        <v>0</v>
      </c>
      <c r="BR530" s="238">
        <f t="shared" si="1177"/>
        <v>0</v>
      </c>
      <c r="BS530" s="238">
        <f t="shared" si="1178"/>
        <v>0</v>
      </c>
      <c r="BT530" s="238">
        <f t="shared" si="1179"/>
        <v>0</v>
      </c>
      <c r="BU530" s="238">
        <f t="shared" si="1180"/>
        <v>0</v>
      </c>
      <c r="BV530" s="238">
        <f t="shared" si="1181"/>
        <v>0</v>
      </c>
      <c r="BW530" s="238">
        <f t="shared" si="1182"/>
        <v>0</v>
      </c>
      <c r="BX530" s="238">
        <f t="shared" si="1183"/>
        <v>0</v>
      </c>
      <c r="BY530" s="238">
        <f t="shared" si="1184"/>
        <v>0</v>
      </c>
      <c r="BZ530" s="238">
        <f t="shared" si="1185"/>
        <v>0</v>
      </c>
      <c r="CA530" s="238">
        <f t="shared" si="1186"/>
        <v>0</v>
      </c>
      <c r="CB530" s="238">
        <f t="shared" si="1187"/>
        <v>0</v>
      </c>
      <c r="CC530" s="238">
        <f t="shared" si="1188"/>
        <v>0</v>
      </c>
      <c r="CD530" s="238">
        <f t="shared" si="1189"/>
        <v>0</v>
      </c>
      <c r="CE530" s="238">
        <f t="shared" si="1190"/>
        <v>0</v>
      </c>
      <c r="CF530" s="238">
        <f t="shared" si="1191"/>
        <v>0</v>
      </c>
      <c r="CG530" s="238">
        <f t="shared" si="1192"/>
        <v>0</v>
      </c>
      <c r="CH530" s="238">
        <f t="shared" si="1193"/>
        <v>0</v>
      </c>
      <c r="CI530" s="238">
        <f t="shared" si="1194"/>
        <v>0</v>
      </c>
      <c r="CJ530" s="238">
        <f t="shared" si="1195"/>
        <v>0</v>
      </c>
      <c r="CK530" s="238">
        <f t="shared" si="1196"/>
        <v>0</v>
      </c>
      <c r="CL530" s="238">
        <f t="shared" si="1197"/>
        <v>0</v>
      </c>
      <c r="CM530" s="238">
        <f t="shared" si="1198"/>
        <v>0</v>
      </c>
      <c r="CN530" s="238">
        <f t="shared" si="1199"/>
        <v>0</v>
      </c>
      <c r="CO530" s="238">
        <f t="shared" si="1200"/>
        <v>0</v>
      </c>
      <c r="CP530" s="238">
        <f t="shared" si="1201"/>
        <v>0</v>
      </c>
      <c r="CQ530" s="238">
        <f t="shared" si="1202"/>
        <v>0</v>
      </c>
      <c r="CR530" s="238">
        <f t="shared" si="1203"/>
        <v>0</v>
      </c>
      <c r="CS530" s="238">
        <f t="shared" si="1204"/>
        <v>0</v>
      </c>
      <c r="CT530" s="238">
        <f t="shared" si="1205"/>
        <v>0</v>
      </c>
      <c r="CU530" s="238">
        <f t="shared" si="1206"/>
        <v>0</v>
      </c>
      <c r="CV530" s="238">
        <f t="shared" si="1207"/>
        <v>0</v>
      </c>
      <c r="CW530" s="238">
        <f t="shared" si="1208"/>
        <v>0</v>
      </c>
      <c r="CX530" s="238">
        <f t="shared" si="1209"/>
        <v>0</v>
      </c>
      <c r="CY530" s="238">
        <f t="shared" si="1210"/>
        <v>0</v>
      </c>
      <c r="CZ530" s="238">
        <f t="shared" si="1211"/>
        <v>0</v>
      </c>
      <c r="DA530" s="238">
        <f t="shared" si="1212"/>
        <v>0</v>
      </c>
      <c r="DB530" s="238">
        <f t="shared" si="1213"/>
        <v>0</v>
      </c>
      <c r="DC530" s="238">
        <f t="shared" si="1214"/>
        <v>0</v>
      </c>
      <c r="DD530" s="238">
        <f t="shared" si="1215"/>
        <v>0</v>
      </c>
      <c r="DE530" s="238">
        <f t="shared" si="1216"/>
        <v>0</v>
      </c>
      <c r="DF530" s="238">
        <f t="shared" si="1217"/>
        <v>0</v>
      </c>
      <c r="DG530" s="238">
        <f t="shared" si="1218"/>
        <v>0</v>
      </c>
      <c r="DH530" s="238">
        <f t="shared" si="1219"/>
        <v>0</v>
      </c>
      <c r="DI530" s="238">
        <f t="shared" si="1220"/>
        <v>0</v>
      </c>
      <c r="DJ530" s="238">
        <f t="shared" si="1221"/>
        <v>0</v>
      </c>
      <c r="DK530" s="238">
        <f t="shared" si="1222"/>
        <v>0</v>
      </c>
      <c r="DL530" s="238">
        <f t="shared" si="1223"/>
        <v>0</v>
      </c>
      <c r="DM530" s="238">
        <f t="shared" si="1224"/>
        <v>0</v>
      </c>
      <c r="DN530" s="238">
        <f t="shared" si="1225"/>
        <v>0</v>
      </c>
      <c r="DO530" s="238">
        <f t="shared" si="1226"/>
        <v>0</v>
      </c>
      <c r="DP530" s="238">
        <f t="shared" si="1227"/>
        <v>0</v>
      </c>
      <c r="DQ530" s="238">
        <f t="shared" si="1228"/>
        <v>0</v>
      </c>
      <c r="DR530" s="238">
        <f t="shared" si="1229"/>
        <v>0</v>
      </c>
      <c r="DS530" s="238">
        <f t="shared" si="1230"/>
        <v>0</v>
      </c>
      <c r="DT530" s="238">
        <f t="shared" si="1231"/>
        <v>0</v>
      </c>
      <c r="DU530" s="238">
        <f t="shared" si="1232"/>
        <v>0</v>
      </c>
      <c r="DV530" s="238">
        <f t="shared" si="1233"/>
        <v>0</v>
      </c>
      <c r="DW530" s="238">
        <f t="shared" si="1234"/>
        <v>0</v>
      </c>
      <c r="DX530" s="238">
        <f t="shared" si="1235"/>
        <v>0</v>
      </c>
      <c r="DY530" s="238">
        <f t="shared" si="1236"/>
        <v>0</v>
      </c>
      <c r="DZ530" s="238">
        <f t="shared" si="1237"/>
        <v>0</v>
      </c>
      <c r="EA530" s="238">
        <f t="shared" si="1238"/>
        <v>0</v>
      </c>
      <c r="EB530" s="238">
        <f t="shared" si="1239"/>
        <v>0</v>
      </c>
      <c r="EC530" s="238">
        <f t="shared" si="1240"/>
        <v>0</v>
      </c>
      <c r="ED530" s="238">
        <f t="shared" si="1241"/>
        <v>0</v>
      </c>
      <c r="EE530" s="238">
        <f t="shared" si="1242"/>
        <v>0</v>
      </c>
      <c r="EF530" s="238">
        <f t="shared" si="1243"/>
        <v>0</v>
      </c>
      <c r="EG530" s="238">
        <f t="shared" si="1244"/>
        <v>0</v>
      </c>
      <c r="EH530" s="238">
        <f t="shared" si="1245"/>
        <v>0</v>
      </c>
      <c r="EI530" s="238">
        <f t="shared" si="1246"/>
        <v>0</v>
      </c>
      <c r="EJ530" s="238">
        <f t="shared" si="1247"/>
        <v>0</v>
      </c>
      <c r="EK530" s="238">
        <f t="shared" si="1248"/>
        <v>0</v>
      </c>
      <c r="EL530" s="238">
        <f t="shared" si="1249"/>
        <v>0</v>
      </c>
      <c r="EM530" s="238">
        <f t="shared" si="1250"/>
        <v>0</v>
      </c>
      <c r="EN530" s="238">
        <f t="shared" si="1251"/>
        <v>0</v>
      </c>
      <c r="EO530" s="238">
        <f t="shared" si="1252"/>
        <v>0</v>
      </c>
      <c r="EP530" s="238">
        <f t="shared" si="1253"/>
        <v>0</v>
      </c>
      <c r="EQ530" s="238">
        <f t="shared" si="1254"/>
        <v>0</v>
      </c>
      <c r="ER530" s="238">
        <f t="shared" si="1255"/>
        <v>0</v>
      </c>
      <c r="ES530" s="238">
        <f t="shared" si="1256"/>
        <v>0</v>
      </c>
      <c r="ET530" s="238">
        <f t="shared" si="1257"/>
        <v>0</v>
      </c>
      <c r="EU530" s="238">
        <f t="shared" si="1258"/>
        <v>0</v>
      </c>
      <c r="EV530" s="238">
        <f t="shared" si="1259"/>
        <v>0</v>
      </c>
      <c r="EW530" s="238">
        <f t="shared" si="1260"/>
        <v>0</v>
      </c>
      <c r="EX530" s="238">
        <f t="shared" si="1261"/>
        <v>0</v>
      </c>
      <c r="EY530" s="238">
        <f t="shared" si="1262"/>
        <v>0</v>
      </c>
      <c r="EZ530" s="238">
        <f t="shared" si="1263"/>
        <v>0</v>
      </c>
      <c r="FA530" s="238">
        <f t="shared" si="1264"/>
        <v>0</v>
      </c>
      <c r="FB530" s="238">
        <f t="shared" si="1265"/>
        <v>0</v>
      </c>
      <c r="FC530" s="238">
        <f t="shared" si="1266"/>
        <v>0</v>
      </c>
      <c r="FD530" s="238">
        <f t="shared" si="1267"/>
        <v>0</v>
      </c>
      <c r="FE530" s="238">
        <f t="shared" si="1268"/>
        <v>0</v>
      </c>
      <c r="FF530" s="238">
        <f t="shared" si="1269"/>
        <v>0</v>
      </c>
      <c r="FG530" s="238">
        <f t="shared" si="1270"/>
        <v>0</v>
      </c>
      <c r="FH530" s="238">
        <f t="shared" si="1271"/>
        <v>0</v>
      </c>
      <c r="FI530" s="238">
        <f t="shared" si="1272"/>
        <v>0</v>
      </c>
      <c r="FJ530" s="238">
        <f t="shared" si="1273"/>
        <v>0</v>
      </c>
      <c r="FK530" s="238">
        <f t="shared" si="1274"/>
        <v>0</v>
      </c>
      <c r="FL530" s="238">
        <f t="shared" si="1275"/>
        <v>0</v>
      </c>
      <c r="FM530" s="238">
        <f t="shared" si="1276"/>
        <v>0</v>
      </c>
      <c r="FN530" s="238">
        <f t="shared" si="1277"/>
        <v>0</v>
      </c>
      <c r="FO530" s="238">
        <f t="shared" si="1278"/>
        <v>0</v>
      </c>
      <c r="FP530" s="238">
        <f t="shared" si="1279"/>
        <v>0</v>
      </c>
      <c r="FQ530" s="238">
        <f t="shared" si="1280"/>
        <v>0</v>
      </c>
      <c r="FR530" s="238">
        <f t="shared" si="1281"/>
        <v>0</v>
      </c>
      <c r="FS530" s="238">
        <f t="shared" si="1282"/>
        <v>0</v>
      </c>
      <c r="FT530" s="238">
        <f t="shared" si="1283"/>
        <v>0</v>
      </c>
      <c r="FU530" s="238">
        <f t="shared" si="1284"/>
        <v>0</v>
      </c>
      <c r="FV530" s="238">
        <f t="shared" si="1285"/>
        <v>0</v>
      </c>
      <c r="FW530" s="238">
        <f t="shared" si="1286"/>
        <v>0</v>
      </c>
      <c r="FX530" s="238">
        <f t="shared" si="1287"/>
        <v>0</v>
      </c>
      <c r="FY530" s="238">
        <f t="shared" si="1288"/>
        <v>0</v>
      </c>
      <c r="FZ530" s="238">
        <f t="shared" si="1289"/>
        <v>0</v>
      </c>
      <c r="GA530" s="238">
        <f t="shared" si="1290"/>
        <v>0</v>
      </c>
      <c r="GB530" s="238">
        <f t="shared" si="1291"/>
        <v>0</v>
      </c>
      <c r="GC530" s="238">
        <f t="shared" si="1292"/>
        <v>0</v>
      </c>
      <c r="GD530" s="238">
        <f t="shared" si="1293"/>
        <v>0</v>
      </c>
      <c r="GE530" s="238">
        <f t="shared" si="1294"/>
        <v>0</v>
      </c>
      <c r="GF530" s="238">
        <f t="shared" si="1295"/>
        <v>0</v>
      </c>
      <c r="GG530" s="238">
        <f t="shared" si="1296"/>
        <v>0</v>
      </c>
      <c r="GH530" s="238">
        <f t="shared" si="1297"/>
        <v>0</v>
      </c>
      <c r="GI530" s="238">
        <f t="shared" si="1298"/>
        <v>0</v>
      </c>
      <c r="GJ530" s="238">
        <f t="shared" si="1299"/>
        <v>0</v>
      </c>
      <c r="GK530" s="238">
        <f t="shared" si="1300"/>
        <v>0</v>
      </c>
      <c r="GL530" s="238">
        <f t="shared" si="1301"/>
        <v>0</v>
      </c>
      <c r="GM530" s="238">
        <f t="shared" si="1302"/>
        <v>0</v>
      </c>
      <c r="GN530" s="238">
        <f t="shared" si="1303"/>
        <v>0</v>
      </c>
      <c r="GO530" s="238">
        <f t="shared" si="1304"/>
        <v>0</v>
      </c>
      <c r="GP530" s="238">
        <f t="shared" si="1305"/>
        <v>0</v>
      </c>
      <c r="GQ530" s="238">
        <f t="shared" si="1306"/>
        <v>0</v>
      </c>
      <c r="GR530" s="238">
        <f t="shared" si="1307"/>
        <v>0</v>
      </c>
      <c r="GS530" s="238">
        <f t="shared" si="1308"/>
        <v>0</v>
      </c>
      <c r="GT530" s="238">
        <f t="shared" si="1309"/>
        <v>0</v>
      </c>
      <c r="GU530" s="238">
        <f t="shared" si="1310"/>
        <v>0</v>
      </c>
      <c r="GV530" s="238">
        <f t="shared" si="1311"/>
        <v>0</v>
      </c>
      <c r="GW530" s="238">
        <f t="shared" si="1312"/>
        <v>0</v>
      </c>
      <c r="GX530" s="238">
        <f t="shared" si="1313"/>
        <v>0</v>
      </c>
      <c r="GY530" s="238">
        <f t="shared" si="1314"/>
        <v>0</v>
      </c>
      <c r="GZ530" s="238">
        <f t="shared" si="1315"/>
        <v>0</v>
      </c>
      <c r="HA530" s="238">
        <f t="shared" si="1316"/>
        <v>0</v>
      </c>
      <c r="HB530" s="238">
        <f t="shared" si="1317"/>
        <v>0</v>
      </c>
      <c r="HC530" s="238">
        <f t="shared" si="1318"/>
        <v>0</v>
      </c>
      <c r="HD530" s="238">
        <f t="shared" si="1319"/>
        <v>0</v>
      </c>
      <c r="HE530" s="238">
        <f t="shared" si="1320"/>
        <v>0</v>
      </c>
      <c r="HF530" s="238">
        <f t="shared" si="1321"/>
        <v>0</v>
      </c>
      <c r="HG530" s="238">
        <f t="shared" si="1322"/>
        <v>0</v>
      </c>
      <c r="HH530" s="238">
        <f t="shared" si="1323"/>
        <v>0</v>
      </c>
      <c r="HI530" s="238">
        <f t="shared" si="1324"/>
        <v>0</v>
      </c>
      <c r="HJ530" s="238">
        <f t="shared" si="1325"/>
        <v>0</v>
      </c>
      <c r="HK530" s="238">
        <f t="shared" si="1326"/>
        <v>0</v>
      </c>
      <c r="HL530" s="238">
        <f t="shared" si="1327"/>
        <v>0</v>
      </c>
      <c r="HM530" s="238">
        <f t="shared" si="1328"/>
        <v>0</v>
      </c>
      <c r="HN530" s="238">
        <f t="shared" si="1329"/>
        <v>0</v>
      </c>
      <c r="HO530" s="238">
        <f t="shared" si="1330"/>
        <v>0</v>
      </c>
      <c r="HP530" s="238">
        <f t="shared" si="1331"/>
        <v>0</v>
      </c>
      <c r="HQ530" s="238">
        <f t="shared" si="1332"/>
        <v>0</v>
      </c>
      <c r="HR530" s="238">
        <f t="shared" si="1333"/>
        <v>0</v>
      </c>
      <c r="HS530" s="238">
        <f t="shared" si="1334"/>
        <v>0</v>
      </c>
      <c r="HT530" s="238">
        <f t="shared" si="1335"/>
        <v>0</v>
      </c>
      <c r="HU530" s="238">
        <f t="shared" si="1336"/>
        <v>0</v>
      </c>
      <c r="HV530" s="238">
        <f t="shared" si="1337"/>
        <v>0</v>
      </c>
      <c r="HW530" s="238">
        <f t="shared" si="1338"/>
        <v>0</v>
      </c>
      <c r="HX530" s="238">
        <f t="shared" si="1339"/>
        <v>0</v>
      </c>
      <c r="HY530" s="238">
        <f t="shared" si="1340"/>
        <v>0</v>
      </c>
      <c r="HZ530" s="238">
        <f t="shared" si="1341"/>
        <v>0</v>
      </c>
      <c r="IA530" s="238">
        <f t="shared" si="1342"/>
        <v>0</v>
      </c>
      <c r="IB530" s="238">
        <f t="shared" si="1343"/>
        <v>0</v>
      </c>
      <c r="IC530" s="238">
        <f t="shared" si="1344"/>
        <v>0</v>
      </c>
      <c r="ID530" s="238">
        <f t="shared" si="1345"/>
        <v>0</v>
      </c>
      <c r="IE530" s="238">
        <f t="shared" si="1346"/>
        <v>0</v>
      </c>
      <c r="IF530" s="238">
        <f t="shared" si="1347"/>
        <v>0</v>
      </c>
      <c r="IG530" s="238">
        <f t="shared" si="1348"/>
        <v>0</v>
      </c>
      <c r="IH530" s="238">
        <f t="shared" si="1349"/>
        <v>0</v>
      </c>
      <c r="II530" s="238">
        <f t="shared" si="1350"/>
        <v>0</v>
      </c>
      <c r="IJ530" s="238">
        <f t="shared" si="1351"/>
        <v>0</v>
      </c>
      <c r="IK530" s="238">
        <f t="shared" si="1352"/>
        <v>0</v>
      </c>
      <c r="IL530" s="238">
        <f t="shared" si="1353"/>
        <v>0</v>
      </c>
      <c r="IM530" s="238">
        <f t="shared" si="1354"/>
        <v>0</v>
      </c>
      <c r="IN530" s="238">
        <f t="shared" si="1355"/>
        <v>0</v>
      </c>
      <c r="IO530" s="238">
        <f t="shared" si="1356"/>
        <v>0</v>
      </c>
      <c r="IP530" s="238">
        <f t="shared" si="1357"/>
        <v>0</v>
      </c>
      <c r="IQ530" s="238">
        <f t="shared" si="1358"/>
        <v>0</v>
      </c>
      <c r="IR530" s="238">
        <f t="shared" si="1359"/>
        <v>0</v>
      </c>
      <c r="IS530" s="238">
        <f t="shared" si="1360"/>
        <v>0</v>
      </c>
      <c r="IT530" s="238">
        <f t="shared" si="1361"/>
        <v>0</v>
      </c>
      <c r="IU530" s="238">
        <f t="shared" si="1362"/>
        <v>0</v>
      </c>
      <c r="IV530" s="238">
        <f t="shared" si="1363"/>
        <v>0</v>
      </c>
      <c r="IW530" s="238">
        <f t="shared" si="1364"/>
        <v>0</v>
      </c>
      <c r="IX530" s="238">
        <f t="shared" si="1365"/>
        <v>0</v>
      </c>
      <c r="IY530" s="238">
        <f t="shared" si="1366"/>
        <v>0</v>
      </c>
      <c r="IZ530" s="238">
        <f t="shared" si="1367"/>
        <v>0</v>
      </c>
      <c r="JA530" s="238">
        <f t="shared" si="1368"/>
        <v>0</v>
      </c>
      <c r="JB530" s="238">
        <f t="shared" si="1369"/>
        <v>0</v>
      </c>
    </row>
    <row r="531" spans="2:262">
      <c r="B531" s="248">
        <v>170</v>
      </c>
      <c r="C531" s="247">
        <f t="shared" si="1370"/>
        <v>3.3203125000000025E-3</v>
      </c>
      <c r="D531" s="244">
        <f t="shared" ca="1" si="1113"/>
        <v>79.850046461845096</v>
      </c>
      <c r="E531" s="243">
        <f ca="1">FT361</f>
        <v>-0.14995353815490273</v>
      </c>
      <c r="F531" s="242">
        <v>170</v>
      </c>
      <c r="G531" s="238">
        <f t="shared" si="1114"/>
        <v>0</v>
      </c>
      <c r="H531" s="238">
        <f t="shared" si="1115"/>
        <v>0</v>
      </c>
      <c r="I531" s="238">
        <f t="shared" si="1116"/>
        <v>0</v>
      </c>
      <c r="J531" s="238">
        <f t="shared" si="1117"/>
        <v>0</v>
      </c>
      <c r="K531" s="238">
        <f t="shared" si="1118"/>
        <v>0</v>
      </c>
      <c r="L531" s="238">
        <f t="shared" si="1119"/>
        <v>0</v>
      </c>
      <c r="M531" s="238">
        <f t="shared" si="1120"/>
        <v>0</v>
      </c>
      <c r="N531" s="238">
        <f t="shared" si="1121"/>
        <v>0</v>
      </c>
      <c r="O531" s="238">
        <f t="shared" si="1122"/>
        <v>0</v>
      </c>
      <c r="P531" s="238">
        <f t="shared" si="1123"/>
        <v>0</v>
      </c>
      <c r="Q531" s="238">
        <f t="shared" si="1124"/>
        <v>0</v>
      </c>
      <c r="R531" s="238">
        <f t="shared" si="1125"/>
        <v>0</v>
      </c>
      <c r="S531" s="238">
        <f t="shared" si="1126"/>
        <v>0</v>
      </c>
      <c r="T531" s="238">
        <f t="shared" si="1127"/>
        <v>0</v>
      </c>
      <c r="U531" s="239">
        <f t="shared" si="1128"/>
        <v>0</v>
      </c>
      <c r="V531" s="238">
        <f t="shared" si="1129"/>
        <v>0</v>
      </c>
      <c r="W531" s="238">
        <f t="shared" si="1130"/>
        <v>0</v>
      </c>
      <c r="X531" s="238">
        <f t="shared" si="1131"/>
        <v>0</v>
      </c>
      <c r="Y531" s="238">
        <f t="shared" si="1132"/>
        <v>0</v>
      </c>
      <c r="Z531" s="238">
        <f t="shared" si="1133"/>
        <v>0</v>
      </c>
      <c r="AA531" s="238">
        <f t="shared" si="1134"/>
        <v>0</v>
      </c>
      <c r="AB531" s="238">
        <f t="shared" si="1135"/>
        <v>0</v>
      </c>
      <c r="AC531" s="238">
        <f t="shared" si="1136"/>
        <v>0</v>
      </c>
      <c r="AD531" s="238">
        <f t="shared" si="1137"/>
        <v>0</v>
      </c>
      <c r="AE531" s="238">
        <f t="shared" si="1138"/>
        <v>0</v>
      </c>
      <c r="AF531" s="238">
        <f t="shared" si="1139"/>
        <v>0</v>
      </c>
      <c r="AG531" s="238">
        <f t="shared" si="1140"/>
        <v>0</v>
      </c>
      <c r="AH531" s="238">
        <f t="shared" si="1141"/>
        <v>0</v>
      </c>
      <c r="AI531" s="238">
        <f t="shared" si="1142"/>
        <v>0</v>
      </c>
      <c r="AJ531" s="238">
        <f t="shared" si="1143"/>
        <v>0</v>
      </c>
      <c r="AK531" s="238">
        <f t="shared" si="1144"/>
        <v>0</v>
      </c>
      <c r="AL531" s="238">
        <f t="shared" si="1145"/>
        <v>0</v>
      </c>
      <c r="AM531" s="238">
        <f t="shared" si="1146"/>
        <v>0</v>
      </c>
      <c r="AN531" s="238">
        <f t="shared" si="1147"/>
        <v>0</v>
      </c>
      <c r="AO531" s="238">
        <f t="shared" si="1148"/>
        <v>0</v>
      </c>
      <c r="AP531" s="238">
        <f t="shared" si="1149"/>
        <v>0</v>
      </c>
      <c r="AQ531" s="238">
        <f t="shared" si="1150"/>
        <v>0</v>
      </c>
      <c r="AR531" s="238">
        <f t="shared" si="1151"/>
        <v>0</v>
      </c>
      <c r="AS531" s="238">
        <f t="shared" si="1152"/>
        <v>0</v>
      </c>
      <c r="AT531" s="238">
        <f t="shared" si="1153"/>
        <v>0</v>
      </c>
      <c r="AU531" s="238">
        <f t="shared" si="1154"/>
        <v>0</v>
      </c>
      <c r="AV531" s="238">
        <f t="shared" si="1155"/>
        <v>0</v>
      </c>
      <c r="AW531" s="238">
        <f t="shared" si="1156"/>
        <v>0</v>
      </c>
      <c r="AX531" s="238">
        <f t="shared" si="1157"/>
        <v>0</v>
      </c>
      <c r="AY531" s="238">
        <f t="shared" si="1158"/>
        <v>0</v>
      </c>
      <c r="AZ531" s="238">
        <f t="shared" si="1159"/>
        <v>0</v>
      </c>
      <c r="BA531" s="238">
        <f t="shared" si="1160"/>
        <v>0</v>
      </c>
      <c r="BB531" s="238">
        <f t="shared" si="1161"/>
        <v>0</v>
      </c>
      <c r="BC531" s="238">
        <f t="shared" si="1162"/>
        <v>0</v>
      </c>
      <c r="BD531" s="238">
        <f t="shared" si="1163"/>
        <v>0</v>
      </c>
      <c r="BE531" s="238">
        <f t="shared" si="1164"/>
        <v>0</v>
      </c>
      <c r="BF531" s="238">
        <f t="shared" si="1165"/>
        <v>0</v>
      </c>
      <c r="BG531" s="238">
        <f t="shared" si="1166"/>
        <v>0</v>
      </c>
      <c r="BH531" s="238">
        <f t="shared" si="1167"/>
        <v>0</v>
      </c>
      <c r="BI531" s="238">
        <f t="shared" si="1168"/>
        <v>0</v>
      </c>
      <c r="BJ531" s="238">
        <f t="shared" si="1169"/>
        <v>0</v>
      </c>
      <c r="BK531" s="238">
        <f t="shared" si="1170"/>
        <v>0</v>
      </c>
      <c r="BL531" s="238">
        <f t="shared" si="1171"/>
        <v>0</v>
      </c>
      <c r="BM531" s="238">
        <f t="shared" si="1172"/>
        <v>0</v>
      </c>
      <c r="BN531" s="238">
        <f t="shared" si="1173"/>
        <v>0</v>
      </c>
      <c r="BO531" s="238">
        <f t="shared" si="1174"/>
        <v>0</v>
      </c>
      <c r="BP531" s="238">
        <f t="shared" si="1175"/>
        <v>0</v>
      </c>
      <c r="BQ531" s="238">
        <f t="shared" si="1176"/>
        <v>0</v>
      </c>
      <c r="BR531" s="238">
        <f t="shared" si="1177"/>
        <v>0</v>
      </c>
      <c r="BS531" s="238">
        <f t="shared" si="1178"/>
        <v>0</v>
      </c>
      <c r="BT531" s="238">
        <f t="shared" si="1179"/>
        <v>0</v>
      </c>
      <c r="BU531" s="238">
        <f t="shared" si="1180"/>
        <v>0</v>
      </c>
      <c r="BV531" s="238">
        <f t="shared" si="1181"/>
        <v>0</v>
      </c>
      <c r="BW531" s="238">
        <f t="shared" si="1182"/>
        <v>0</v>
      </c>
      <c r="BX531" s="238">
        <f t="shared" si="1183"/>
        <v>0</v>
      </c>
      <c r="BY531" s="238">
        <f t="shared" si="1184"/>
        <v>0</v>
      </c>
      <c r="BZ531" s="238">
        <f t="shared" si="1185"/>
        <v>0</v>
      </c>
      <c r="CA531" s="238">
        <f t="shared" si="1186"/>
        <v>0</v>
      </c>
      <c r="CB531" s="238">
        <f t="shared" si="1187"/>
        <v>0</v>
      </c>
      <c r="CC531" s="238">
        <f t="shared" si="1188"/>
        <v>0</v>
      </c>
      <c r="CD531" s="238">
        <f t="shared" si="1189"/>
        <v>0</v>
      </c>
      <c r="CE531" s="238">
        <f t="shared" si="1190"/>
        <v>0</v>
      </c>
      <c r="CF531" s="238">
        <f t="shared" si="1191"/>
        <v>0</v>
      </c>
      <c r="CG531" s="238">
        <f t="shared" si="1192"/>
        <v>0</v>
      </c>
      <c r="CH531" s="238">
        <f t="shared" si="1193"/>
        <v>0</v>
      </c>
      <c r="CI531" s="238">
        <f t="shared" si="1194"/>
        <v>0</v>
      </c>
      <c r="CJ531" s="238">
        <f t="shared" si="1195"/>
        <v>0</v>
      </c>
      <c r="CK531" s="238">
        <f t="shared" si="1196"/>
        <v>0</v>
      </c>
      <c r="CL531" s="238">
        <f t="shared" si="1197"/>
        <v>0</v>
      </c>
      <c r="CM531" s="238">
        <f t="shared" si="1198"/>
        <v>0</v>
      </c>
      <c r="CN531" s="238">
        <f t="shared" si="1199"/>
        <v>0</v>
      </c>
      <c r="CO531" s="238">
        <f t="shared" si="1200"/>
        <v>0</v>
      </c>
      <c r="CP531" s="238">
        <f t="shared" si="1201"/>
        <v>0</v>
      </c>
      <c r="CQ531" s="238">
        <f t="shared" si="1202"/>
        <v>0</v>
      </c>
      <c r="CR531" s="238">
        <f t="shared" si="1203"/>
        <v>0</v>
      </c>
      <c r="CS531" s="238">
        <f t="shared" si="1204"/>
        <v>0</v>
      </c>
      <c r="CT531" s="238">
        <f t="shared" si="1205"/>
        <v>0</v>
      </c>
      <c r="CU531" s="238">
        <f t="shared" si="1206"/>
        <v>0</v>
      </c>
      <c r="CV531" s="238">
        <f t="shared" si="1207"/>
        <v>0</v>
      </c>
      <c r="CW531" s="238">
        <f t="shared" si="1208"/>
        <v>0</v>
      </c>
      <c r="CX531" s="238">
        <f t="shared" si="1209"/>
        <v>0</v>
      </c>
      <c r="CY531" s="238">
        <f t="shared" si="1210"/>
        <v>0</v>
      </c>
      <c r="CZ531" s="238">
        <f t="shared" si="1211"/>
        <v>0</v>
      </c>
      <c r="DA531" s="238">
        <f t="shared" si="1212"/>
        <v>0</v>
      </c>
      <c r="DB531" s="238">
        <f t="shared" si="1213"/>
        <v>0</v>
      </c>
      <c r="DC531" s="238">
        <f t="shared" si="1214"/>
        <v>0</v>
      </c>
      <c r="DD531" s="238">
        <f t="shared" si="1215"/>
        <v>0</v>
      </c>
      <c r="DE531" s="238">
        <f t="shared" si="1216"/>
        <v>0</v>
      </c>
      <c r="DF531" s="238">
        <f t="shared" si="1217"/>
        <v>0</v>
      </c>
      <c r="DG531" s="238">
        <f t="shared" si="1218"/>
        <v>0</v>
      </c>
      <c r="DH531" s="238">
        <f t="shared" si="1219"/>
        <v>0</v>
      </c>
      <c r="DI531" s="238">
        <f t="shared" si="1220"/>
        <v>0</v>
      </c>
      <c r="DJ531" s="238">
        <f t="shared" si="1221"/>
        <v>0</v>
      </c>
      <c r="DK531" s="238">
        <f t="shared" si="1222"/>
        <v>0</v>
      </c>
      <c r="DL531" s="238">
        <f t="shared" si="1223"/>
        <v>0</v>
      </c>
      <c r="DM531" s="238">
        <f t="shared" si="1224"/>
        <v>0</v>
      </c>
      <c r="DN531" s="238">
        <f t="shared" si="1225"/>
        <v>0</v>
      </c>
      <c r="DO531" s="238">
        <f t="shared" si="1226"/>
        <v>0</v>
      </c>
      <c r="DP531" s="238">
        <f t="shared" si="1227"/>
        <v>0</v>
      </c>
      <c r="DQ531" s="238">
        <f t="shared" si="1228"/>
        <v>0</v>
      </c>
      <c r="DR531" s="238">
        <f t="shared" si="1229"/>
        <v>0</v>
      </c>
      <c r="DS531" s="238">
        <f t="shared" si="1230"/>
        <v>0</v>
      </c>
      <c r="DT531" s="238">
        <f t="shared" si="1231"/>
        <v>0</v>
      </c>
      <c r="DU531" s="238">
        <f t="shared" si="1232"/>
        <v>0</v>
      </c>
      <c r="DV531" s="238">
        <f t="shared" si="1233"/>
        <v>0</v>
      </c>
      <c r="DW531" s="238">
        <f t="shared" si="1234"/>
        <v>0</v>
      </c>
      <c r="DX531" s="238">
        <f t="shared" si="1235"/>
        <v>0</v>
      </c>
      <c r="DY531" s="238">
        <f t="shared" si="1236"/>
        <v>0</v>
      </c>
      <c r="DZ531" s="238">
        <f t="shared" si="1237"/>
        <v>0</v>
      </c>
      <c r="EA531" s="238">
        <f t="shared" si="1238"/>
        <v>0</v>
      </c>
      <c r="EB531" s="238">
        <f t="shared" si="1239"/>
        <v>0</v>
      </c>
      <c r="EC531" s="238">
        <f t="shared" si="1240"/>
        <v>0</v>
      </c>
      <c r="ED531" s="238">
        <f t="shared" si="1241"/>
        <v>0</v>
      </c>
      <c r="EE531" s="238">
        <f t="shared" si="1242"/>
        <v>0</v>
      </c>
      <c r="EF531" s="238">
        <f t="shared" si="1243"/>
        <v>0</v>
      </c>
      <c r="EG531" s="238">
        <f t="shared" si="1244"/>
        <v>0</v>
      </c>
      <c r="EH531" s="238">
        <f t="shared" si="1245"/>
        <v>0</v>
      </c>
      <c r="EI531" s="238">
        <f t="shared" si="1246"/>
        <v>0</v>
      </c>
      <c r="EJ531" s="238">
        <f t="shared" si="1247"/>
        <v>0</v>
      </c>
      <c r="EK531" s="238">
        <f t="shared" si="1248"/>
        <v>0</v>
      </c>
      <c r="EL531" s="238">
        <f t="shared" si="1249"/>
        <v>0</v>
      </c>
      <c r="EM531" s="238">
        <f t="shared" si="1250"/>
        <v>0</v>
      </c>
      <c r="EN531" s="238">
        <f t="shared" si="1251"/>
        <v>0</v>
      </c>
      <c r="EO531" s="238">
        <f t="shared" si="1252"/>
        <v>0</v>
      </c>
      <c r="EP531" s="238">
        <f t="shared" si="1253"/>
        <v>0</v>
      </c>
      <c r="EQ531" s="238">
        <f t="shared" si="1254"/>
        <v>0</v>
      </c>
      <c r="ER531" s="238">
        <f t="shared" si="1255"/>
        <v>0</v>
      </c>
      <c r="ES531" s="238">
        <f t="shared" si="1256"/>
        <v>0</v>
      </c>
      <c r="ET531" s="238">
        <f t="shared" si="1257"/>
        <v>0</v>
      </c>
      <c r="EU531" s="238">
        <f t="shared" si="1258"/>
        <v>0</v>
      </c>
      <c r="EV531" s="238">
        <f t="shared" si="1259"/>
        <v>0</v>
      </c>
      <c r="EW531" s="238">
        <f t="shared" si="1260"/>
        <v>0</v>
      </c>
      <c r="EX531" s="238">
        <f t="shared" si="1261"/>
        <v>0</v>
      </c>
      <c r="EY531" s="238">
        <f t="shared" si="1262"/>
        <v>0</v>
      </c>
      <c r="EZ531" s="238">
        <f t="shared" si="1263"/>
        <v>0</v>
      </c>
      <c r="FA531" s="238">
        <f t="shared" si="1264"/>
        <v>0</v>
      </c>
      <c r="FB531" s="238">
        <f t="shared" si="1265"/>
        <v>0</v>
      </c>
      <c r="FC531" s="238">
        <f t="shared" si="1266"/>
        <v>0</v>
      </c>
      <c r="FD531" s="238">
        <f t="shared" si="1267"/>
        <v>0</v>
      </c>
      <c r="FE531" s="238">
        <f t="shared" si="1268"/>
        <v>0</v>
      </c>
      <c r="FF531" s="238">
        <f t="shared" si="1269"/>
        <v>0</v>
      </c>
      <c r="FG531" s="238">
        <f t="shared" si="1270"/>
        <v>0</v>
      </c>
      <c r="FH531" s="238">
        <f t="shared" si="1271"/>
        <v>0</v>
      </c>
      <c r="FI531" s="238">
        <f t="shared" si="1272"/>
        <v>0</v>
      </c>
      <c r="FJ531" s="238">
        <f t="shared" si="1273"/>
        <v>0</v>
      </c>
      <c r="FK531" s="238">
        <f t="shared" si="1274"/>
        <v>0</v>
      </c>
      <c r="FL531" s="238">
        <f t="shared" si="1275"/>
        <v>0</v>
      </c>
      <c r="FM531" s="238">
        <f t="shared" si="1276"/>
        <v>0</v>
      </c>
      <c r="FN531" s="238">
        <f t="shared" si="1277"/>
        <v>0</v>
      </c>
      <c r="FO531" s="238">
        <f t="shared" si="1278"/>
        <v>0</v>
      </c>
      <c r="FP531" s="238">
        <f t="shared" si="1279"/>
        <v>0</v>
      </c>
      <c r="FQ531" s="238">
        <f t="shared" si="1280"/>
        <v>0</v>
      </c>
      <c r="FR531" s="238">
        <f t="shared" si="1281"/>
        <v>0</v>
      </c>
      <c r="FS531" s="238">
        <f t="shared" si="1282"/>
        <v>0</v>
      </c>
      <c r="FT531" s="238">
        <f t="shared" si="1283"/>
        <v>0</v>
      </c>
      <c r="FU531" s="238">
        <f t="shared" si="1284"/>
        <v>0</v>
      </c>
      <c r="FV531" s="238">
        <f t="shared" si="1285"/>
        <v>0</v>
      </c>
      <c r="FW531" s="238">
        <f t="shared" si="1286"/>
        <v>0</v>
      </c>
      <c r="FX531" s="238">
        <f t="shared" si="1287"/>
        <v>0</v>
      </c>
      <c r="FY531" s="238">
        <f t="shared" si="1288"/>
        <v>0</v>
      </c>
      <c r="FZ531" s="238">
        <f t="shared" si="1289"/>
        <v>0</v>
      </c>
      <c r="GA531" s="238">
        <f t="shared" si="1290"/>
        <v>0</v>
      </c>
      <c r="GB531" s="238">
        <f t="shared" si="1291"/>
        <v>0</v>
      </c>
      <c r="GC531" s="238">
        <f t="shared" si="1292"/>
        <v>0</v>
      </c>
      <c r="GD531" s="238">
        <f t="shared" si="1293"/>
        <v>0</v>
      </c>
      <c r="GE531" s="238">
        <f t="shared" si="1294"/>
        <v>0</v>
      </c>
      <c r="GF531" s="238">
        <f t="shared" si="1295"/>
        <v>0</v>
      </c>
      <c r="GG531" s="238">
        <f t="shared" si="1296"/>
        <v>0</v>
      </c>
      <c r="GH531" s="238">
        <f t="shared" si="1297"/>
        <v>0</v>
      </c>
      <c r="GI531" s="238">
        <f t="shared" si="1298"/>
        <v>0</v>
      </c>
      <c r="GJ531" s="238">
        <f t="shared" si="1299"/>
        <v>0</v>
      </c>
      <c r="GK531" s="238">
        <f t="shared" si="1300"/>
        <v>0</v>
      </c>
      <c r="GL531" s="238">
        <f t="shared" si="1301"/>
        <v>0</v>
      </c>
      <c r="GM531" s="238">
        <f t="shared" si="1302"/>
        <v>0</v>
      </c>
      <c r="GN531" s="238">
        <f t="shared" si="1303"/>
        <v>0</v>
      </c>
      <c r="GO531" s="238">
        <f t="shared" si="1304"/>
        <v>0</v>
      </c>
      <c r="GP531" s="238">
        <f t="shared" si="1305"/>
        <v>0</v>
      </c>
      <c r="GQ531" s="238">
        <f t="shared" si="1306"/>
        <v>0</v>
      </c>
      <c r="GR531" s="238">
        <f t="shared" si="1307"/>
        <v>0</v>
      </c>
      <c r="GS531" s="238">
        <f t="shared" si="1308"/>
        <v>0</v>
      </c>
      <c r="GT531" s="238">
        <f t="shared" si="1309"/>
        <v>0</v>
      </c>
      <c r="GU531" s="238">
        <f t="shared" si="1310"/>
        <v>0</v>
      </c>
      <c r="GV531" s="238">
        <f t="shared" si="1311"/>
        <v>0</v>
      </c>
      <c r="GW531" s="238">
        <f t="shared" si="1312"/>
        <v>0</v>
      </c>
      <c r="GX531" s="238">
        <f t="shared" si="1313"/>
        <v>0</v>
      </c>
      <c r="GY531" s="238">
        <f t="shared" si="1314"/>
        <v>0</v>
      </c>
      <c r="GZ531" s="238">
        <f t="shared" si="1315"/>
        <v>0</v>
      </c>
      <c r="HA531" s="238">
        <f t="shared" si="1316"/>
        <v>0</v>
      </c>
      <c r="HB531" s="238">
        <f t="shared" si="1317"/>
        <v>0</v>
      </c>
      <c r="HC531" s="238">
        <f t="shared" si="1318"/>
        <v>0</v>
      </c>
      <c r="HD531" s="238">
        <f t="shared" si="1319"/>
        <v>0</v>
      </c>
      <c r="HE531" s="238">
        <f t="shared" si="1320"/>
        <v>0</v>
      </c>
      <c r="HF531" s="238">
        <f t="shared" si="1321"/>
        <v>0</v>
      </c>
      <c r="HG531" s="238">
        <f t="shared" si="1322"/>
        <v>0</v>
      </c>
      <c r="HH531" s="238">
        <f t="shared" si="1323"/>
        <v>0</v>
      </c>
      <c r="HI531" s="238">
        <f t="shared" si="1324"/>
        <v>0</v>
      </c>
      <c r="HJ531" s="238">
        <f t="shared" si="1325"/>
        <v>0</v>
      </c>
      <c r="HK531" s="238">
        <f t="shared" si="1326"/>
        <v>0</v>
      </c>
      <c r="HL531" s="238">
        <f t="shared" si="1327"/>
        <v>0</v>
      </c>
      <c r="HM531" s="238">
        <f t="shared" si="1328"/>
        <v>0</v>
      </c>
      <c r="HN531" s="238">
        <f t="shared" si="1329"/>
        <v>0</v>
      </c>
      <c r="HO531" s="238">
        <f t="shared" si="1330"/>
        <v>0</v>
      </c>
      <c r="HP531" s="238">
        <f t="shared" si="1331"/>
        <v>0</v>
      </c>
      <c r="HQ531" s="238">
        <f t="shared" si="1332"/>
        <v>0</v>
      </c>
      <c r="HR531" s="238">
        <f t="shared" si="1333"/>
        <v>0</v>
      </c>
      <c r="HS531" s="238">
        <f t="shared" si="1334"/>
        <v>0</v>
      </c>
      <c r="HT531" s="238">
        <f t="shared" si="1335"/>
        <v>0</v>
      </c>
      <c r="HU531" s="238">
        <f t="shared" si="1336"/>
        <v>0</v>
      </c>
      <c r="HV531" s="238">
        <f t="shared" si="1337"/>
        <v>0</v>
      </c>
      <c r="HW531" s="238">
        <f t="shared" si="1338"/>
        <v>0</v>
      </c>
      <c r="HX531" s="238">
        <f t="shared" si="1339"/>
        <v>0</v>
      </c>
      <c r="HY531" s="238">
        <f t="shared" si="1340"/>
        <v>0</v>
      </c>
      <c r="HZ531" s="238">
        <f t="shared" si="1341"/>
        <v>0</v>
      </c>
      <c r="IA531" s="238">
        <f t="shared" si="1342"/>
        <v>0</v>
      </c>
      <c r="IB531" s="238">
        <f t="shared" si="1343"/>
        <v>0</v>
      </c>
      <c r="IC531" s="238">
        <f t="shared" si="1344"/>
        <v>0</v>
      </c>
      <c r="ID531" s="238">
        <f t="shared" si="1345"/>
        <v>0</v>
      </c>
      <c r="IE531" s="238">
        <f t="shared" si="1346"/>
        <v>0</v>
      </c>
      <c r="IF531" s="238">
        <f t="shared" si="1347"/>
        <v>0</v>
      </c>
      <c r="IG531" s="238">
        <f t="shared" si="1348"/>
        <v>0</v>
      </c>
      <c r="IH531" s="238">
        <f t="shared" si="1349"/>
        <v>0</v>
      </c>
      <c r="II531" s="238">
        <f t="shared" si="1350"/>
        <v>0</v>
      </c>
      <c r="IJ531" s="238">
        <f t="shared" si="1351"/>
        <v>0</v>
      </c>
      <c r="IK531" s="238">
        <f t="shared" si="1352"/>
        <v>0</v>
      </c>
      <c r="IL531" s="238">
        <f t="shared" si="1353"/>
        <v>0</v>
      </c>
      <c r="IM531" s="238">
        <f t="shared" si="1354"/>
        <v>0</v>
      </c>
      <c r="IN531" s="238">
        <f t="shared" si="1355"/>
        <v>0</v>
      </c>
      <c r="IO531" s="238">
        <f t="shared" si="1356"/>
        <v>0</v>
      </c>
      <c r="IP531" s="238">
        <f t="shared" si="1357"/>
        <v>0</v>
      </c>
      <c r="IQ531" s="238">
        <f t="shared" si="1358"/>
        <v>0</v>
      </c>
      <c r="IR531" s="238">
        <f t="shared" si="1359"/>
        <v>0</v>
      </c>
      <c r="IS531" s="238">
        <f t="shared" si="1360"/>
        <v>0</v>
      </c>
      <c r="IT531" s="238">
        <f t="shared" si="1361"/>
        <v>0</v>
      </c>
      <c r="IU531" s="238">
        <f t="shared" si="1362"/>
        <v>0</v>
      </c>
      <c r="IV531" s="238">
        <f t="shared" si="1363"/>
        <v>0</v>
      </c>
      <c r="IW531" s="238">
        <f t="shared" si="1364"/>
        <v>0</v>
      </c>
      <c r="IX531" s="238">
        <f t="shared" si="1365"/>
        <v>0</v>
      </c>
      <c r="IY531" s="238">
        <f t="shared" si="1366"/>
        <v>0</v>
      </c>
      <c r="IZ531" s="238">
        <f t="shared" si="1367"/>
        <v>0</v>
      </c>
      <c r="JA531" s="238">
        <f t="shared" si="1368"/>
        <v>0</v>
      </c>
      <c r="JB531" s="238">
        <f t="shared" si="1369"/>
        <v>0</v>
      </c>
    </row>
    <row r="532" spans="2:262">
      <c r="B532" s="248">
        <v>171</v>
      </c>
      <c r="C532" s="247">
        <f t="shared" si="1370"/>
        <v>3.3398437500000025E-3</v>
      </c>
      <c r="D532" s="244">
        <f t="shared" ca="1" si="1113"/>
        <v>79.855888355066185</v>
      </c>
      <c r="E532" s="243">
        <f ca="1">FU361</f>
        <v>-0.14411164493381901</v>
      </c>
      <c r="F532" s="242">
        <v>171</v>
      </c>
      <c r="G532" s="238">
        <f t="shared" si="1114"/>
        <v>0</v>
      </c>
      <c r="H532" s="238">
        <f t="shared" si="1115"/>
        <v>0</v>
      </c>
      <c r="I532" s="238">
        <f t="shared" si="1116"/>
        <v>0</v>
      </c>
      <c r="J532" s="238">
        <f t="shared" si="1117"/>
        <v>0</v>
      </c>
      <c r="K532" s="238">
        <f t="shared" si="1118"/>
        <v>0</v>
      </c>
      <c r="L532" s="238">
        <f t="shared" si="1119"/>
        <v>0</v>
      </c>
      <c r="M532" s="238">
        <f t="shared" si="1120"/>
        <v>0</v>
      </c>
      <c r="N532" s="238">
        <f t="shared" si="1121"/>
        <v>0</v>
      </c>
      <c r="O532" s="238">
        <f t="shared" si="1122"/>
        <v>0</v>
      </c>
      <c r="P532" s="238">
        <f t="shared" si="1123"/>
        <v>0</v>
      </c>
      <c r="Q532" s="238">
        <f t="shared" si="1124"/>
        <v>0</v>
      </c>
      <c r="R532" s="238">
        <f t="shared" si="1125"/>
        <v>0</v>
      </c>
      <c r="S532" s="238">
        <f t="shared" si="1126"/>
        <v>0</v>
      </c>
      <c r="T532" s="238">
        <f t="shared" si="1127"/>
        <v>0</v>
      </c>
      <c r="U532" s="239">
        <f t="shared" si="1128"/>
        <v>0</v>
      </c>
      <c r="V532" s="238">
        <f t="shared" si="1129"/>
        <v>0</v>
      </c>
      <c r="W532" s="238">
        <f t="shared" si="1130"/>
        <v>0</v>
      </c>
      <c r="X532" s="238">
        <f t="shared" si="1131"/>
        <v>0</v>
      </c>
      <c r="Y532" s="238">
        <f t="shared" si="1132"/>
        <v>0</v>
      </c>
      <c r="Z532" s="238">
        <f t="shared" si="1133"/>
        <v>0</v>
      </c>
      <c r="AA532" s="238">
        <f t="shared" si="1134"/>
        <v>0</v>
      </c>
      <c r="AB532" s="238">
        <f t="shared" si="1135"/>
        <v>0</v>
      </c>
      <c r="AC532" s="238">
        <f t="shared" si="1136"/>
        <v>0</v>
      </c>
      <c r="AD532" s="238">
        <f t="shared" si="1137"/>
        <v>0</v>
      </c>
      <c r="AE532" s="238">
        <f t="shared" si="1138"/>
        <v>0</v>
      </c>
      <c r="AF532" s="238">
        <f t="shared" si="1139"/>
        <v>0</v>
      </c>
      <c r="AG532" s="238">
        <f t="shared" si="1140"/>
        <v>0</v>
      </c>
      <c r="AH532" s="238">
        <f t="shared" si="1141"/>
        <v>0</v>
      </c>
      <c r="AI532" s="238">
        <f t="shared" si="1142"/>
        <v>0</v>
      </c>
      <c r="AJ532" s="238">
        <f t="shared" si="1143"/>
        <v>0</v>
      </c>
      <c r="AK532" s="238">
        <f t="shared" si="1144"/>
        <v>0</v>
      </c>
      <c r="AL532" s="238">
        <f t="shared" si="1145"/>
        <v>0</v>
      </c>
      <c r="AM532" s="238">
        <f t="shared" si="1146"/>
        <v>0</v>
      </c>
      <c r="AN532" s="238">
        <f t="shared" si="1147"/>
        <v>0</v>
      </c>
      <c r="AO532" s="238">
        <f t="shared" si="1148"/>
        <v>0</v>
      </c>
      <c r="AP532" s="238">
        <f t="shared" si="1149"/>
        <v>0</v>
      </c>
      <c r="AQ532" s="238">
        <f t="shared" si="1150"/>
        <v>0</v>
      </c>
      <c r="AR532" s="238">
        <f t="shared" si="1151"/>
        <v>0</v>
      </c>
      <c r="AS532" s="238">
        <f t="shared" si="1152"/>
        <v>0</v>
      </c>
      <c r="AT532" s="238">
        <f t="shared" si="1153"/>
        <v>0</v>
      </c>
      <c r="AU532" s="238">
        <f t="shared" si="1154"/>
        <v>0</v>
      </c>
      <c r="AV532" s="238">
        <f t="shared" si="1155"/>
        <v>0</v>
      </c>
      <c r="AW532" s="238">
        <f t="shared" si="1156"/>
        <v>0</v>
      </c>
      <c r="AX532" s="238">
        <f t="shared" si="1157"/>
        <v>0</v>
      </c>
      <c r="AY532" s="238">
        <f t="shared" si="1158"/>
        <v>0</v>
      </c>
      <c r="AZ532" s="238">
        <f t="shared" si="1159"/>
        <v>0</v>
      </c>
      <c r="BA532" s="238">
        <f t="shared" si="1160"/>
        <v>0</v>
      </c>
      <c r="BB532" s="238">
        <f t="shared" si="1161"/>
        <v>0</v>
      </c>
      <c r="BC532" s="238">
        <f t="shared" si="1162"/>
        <v>0</v>
      </c>
      <c r="BD532" s="238">
        <f t="shared" si="1163"/>
        <v>0</v>
      </c>
      <c r="BE532" s="238">
        <f t="shared" si="1164"/>
        <v>0</v>
      </c>
      <c r="BF532" s="238">
        <f t="shared" si="1165"/>
        <v>0</v>
      </c>
      <c r="BG532" s="238">
        <f t="shared" si="1166"/>
        <v>0</v>
      </c>
      <c r="BH532" s="238">
        <f t="shared" si="1167"/>
        <v>0</v>
      </c>
      <c r="BI532" s="238">
        <f t="shared" si="1168"/>
        <v>0</v>
      </c>
      <c r="BJ532" s="238">
        <f t="shared" si="1169"/>
        <v>0</v>
      </c>
      <c r="BK532" s="238">
        <f t="shared" si="1170"/>
        <v>0</v>
      </c>
      <c r="BL532" s="238">
        <f t="shared" si="1171"/>
        <v>0</v>
      </c>
      <c r="BM532" s="238">
        <f t="shared" si="1172"/>
        <v>0</v>
      </c>
      <c r="BN532" s="238">
        <f t="shared" si="1173"/>
        <v>0</v>
      </c>
      <c r="BO532" s="238">
        <f t="shared" si="1174"/>
        <v>0</v>
      </c>
      <c r="BP532" s="238">
        <f t="shared" si="1175"/>
        <v>0</v>
      </c>
      <c r="BQ532" s="238">
        <f t="shared" si="1176"/>
        <v>0</v>
      </c>
      <c r="BR532" s="238">
        <f t="shared" si="1177"/>
        <v>0</v>
      </c>
      <c r="BS532" s="238">
        <f t="shared" si="1178"/>
        <v>0</v>
      </c>
      <c r="BT532" s="238">
        <f t="shared" si="1179"/>
        <v>0</v>
      </c>
      <c r="BU532" s="238">
        <f t="shared" si="1180"/>
        <v>0</v>
      </c>
      <c r="BV532" s="238">
        <f t="shared" si="1181"/>
        <v>0</v>
      </c>
      <c r="BW532" s="238">
        <f t="shared" si="1182"/>
        <v>0</v>
      </c>
      <c r="BX532" s="238">
        <f t="shared" si="1183"/>
        <v>0</v>
      </c>
      <c r="BY532" s="238">
        <f t="shared" si="1184"/>
        <v>0</v>
      </c>
      <c r="BZ532" s="238">
        <f t="shared" si="1185"/>
        <v>0</v>
      </c>
      <c r="CA532" s="238">
        <f t="shared" si="1186"/>
        <v>0</v>
      </c>
      <c r="CB532" s="238">
        <f t="shared" si="1187"/>
        <v>0</v>
      </c>
      <c r="CC532" s="238">
        <f t="shared" si="1188"/>
        <v>0</v>
      </c>
      <c r="CD532" s="238">
        <f t="shared" si="1189"/>
        <v>0</v>
      </c>
      <c r="CE532" s="238">
        <f t="shared" si="1190"/>
        <v>0</v>
      </c>
      <c r="CF532" s="238">
        <f t="shared" si="1191"/>
        <v>0</v>
      </c>
      <c r="CG532" s="238">
        <f t="shared" si="1192"/>
        <v>0</v>
      </c>
      <c r="CH532" s="238">
        <f t="shared" si="1193"/>
        <v>0</v>
      </c>
      <c r="CI532" s="238">
        <f t="shared" si="1194"/>
        <v>0</v>
      </c>
      <c r="CJ532" s="238">
        <f t="shared" si="1195"/>
        <v>0</v>
      </c>
      <c r="CK532" s="238">
        <f t="shared" si="1196"/>
        <v>0</v>
      </c>
      <c r="CL532" s="238">
        <f t="shared" si="1197"/>
        <v>0</v>
      </c>
      <c r="CM532" s="238">
        <f t="shared" si="1198"/>
        <v>0</v>
      </c>
      <c r="CN532" s="238">
        <f t="shared" si="1199"/>
        <v>0</v>
      </c>
      <c r="CO532" s="238">
        <f t="shared" si="1200"/>
        <v>0</v>
      </c>
      <c r="CP532" s="238">
        <f t="shared" si="1201"/>
        <v>0</v>
      </c>
      <c r="CQ532" s="238">
        <f t="shared" si="1202"/>
        <v>0</v>
      </c>
      <c r="CR532" s="238">
        <f t="shared" si="1203"/>
        <v>0</v>
      </c>
      <c r="CS532" s="238">
        <f t="shared" si="1204"/>
        <v>0</v>
      </c>
      <c r="CT532" s="238">
        <f t="shared" si="1205"/>
        <v>0</v>
      </c>
      <c r="CU532" s="238">
        <f t="shared" si="1206"/>
        <v>0</v>
      </c>
      <c r="CV532" s="238">
        <f t="shared" si="1207"/>
        <v>0</v>
      </c>
      <c r="CW532" s="238">
        <f t="shared" si="1208"/>
        <v>0</v>
      </c>
      <c r="CX532" s="238">
        <f t="shared" si="1209"/>
        <v>0</v>
      </c>
      <c r="CY532" s="238">
        <f t="shared" si="1210"/>
        <v>0</v>
      </c>
      <c r="CZ532" s="238">
        <f t="shared" si="1211"/>
        <v>0</v>
      </c>
      <c r="DA532" s="238">
        <f t="shared" si="1212"/>
        <v>0</v>
      </c>
      <c r="DB532" s="238">
        <f t="shared" si="1213"/>
        <v>0</v>
      </c>
      <c r="DC532" s="238">
        <f t="shared" si="1214"/>
        <v>0</v>
      </c>
      <c r="DD532" s="238">
        <f t="shared" si="1215"/>
        <v>0</v>
      </c>
      <c r="DE532" s="238">
        <f t="shared" si="1216"/>
        <v>0</v>
      </c>
      <c r="DF532" s="238">
        <f t="shared" si="1217"/>
        <v>0</v>
      </c>
      <c r="DG532" s="238">
        <f t="shared" si="1218"/>
        <v>0</v>
      </c>
      <c r="DH532" s="238">
        <f t="shared" si="1219"/>
        <v>0</v>
      </c>
      <c r="DI532" s="238">
        <f t="shared" si="1220"/>
        <v>0</v>
      </c>
      <c r="DJ532" s="238">
        <f t="shared" si="1221"/>
        <v>0</v>
      </c>
      <c r="DK532" s="238">
        <f t="shared" si="1222"/>
        <v>0</v>
      </c>
      <c r="DL532" s="238">
        <f t="shared" si="1223"/>
        <v>0</v>
      </c>
      <c r="DM532" s="238">
        <f t="shared" si="1224"/>
        <v>0</v>
      </c>
      <c r="DN532" s="238">
        <f t="shared" si="1225"/>
        <v>0</v>
      </c>
      <c r="DO532" s="238">
        <f t="shared" si="1226"/>
        <v>0</v>
      </c>
      <c r="DP532" s="238">
        <f t="shared" si="1227"/>
        <v>0</v>
      </c>
      <c r="DQ532" s="238">
        <f t="shared" si="1228"/>
        <v>0</v>
      </c>
      <c r="DR532" s="238">
        <f t="shared" si="1229"/>
        <v>0</v>
      </c>
      <c r="DS532" s="238">
        <f t="shared" si="1230"/>
        <v>0</v>
      </c>
      <c r="DT532" s="238">
        <f t="shared" si="1231"/>
        <v>0</v>
      </c>
      <c r="DU532" s="238">
        <f t="shared" si="1232"/>
        <v>0</v>
      </c>
      <c r="DV532" s="238">
        <f t="shared" si="1233"/>
        <v>0</v>
      </c>
      <c r="DW532" s="238">
        <f t="shared" si="1234"/>
        <v>0</v>
      </c>
      <c r="DX532" s="238">
        <f t="shared" si="1235"/>
        <v>0</v>
      </c>
      <c r="DY532" s="238">
        <f t="shared" si="1236"/>
        <v>0</v>
      </c>
      <c r="DZ532" s="238">
        <f t="shared" si="1237"/>
        <v>0</v>
      </c>
      <c r="EA532" s="238">
        <f t="shared" si="1238"/>
        <v>0</v>
      </c>
      <c r="EB532" s="238">
        <f t="shared" si="1239"/>
        <v>0</v>
      </c>
      <c r="EC532" s="238">
        <f t="shared" si="1240"/>
        <v>0</v>
      </c>
      <c r="ED532" s="238">
        <f t="shared" si="1241"/>
        <v>0</v>
      </c>
      <c r="EE532" s="238">
        <f t="shared" si="1242"/>
        <v>0</v>
      </c>
      <c r="EF532" s="238">
        <f t="shared" si="1243"/>
        <v>0</v>
      </c>
      <c r="EG532" s="238">
        <f t="shared" si="1244"/>
        <v>0</v>
      </c>
      <c r="EH532" s="238">
        <f t="shared" si="1245"/>
        <v>0</v>
      </c>
      <c r="EI532" s="238">
        <f t="shared" si="1246"/>
        <v>0</v>
      </c>
      <c r="EJ532" s="238">
        <f t="shared" si="1247"/>
        <v>0</v>
      </c>
      <c r="EK532" s="238">
        <f t="shared" si="1248"/>
        <v>0</v>
      </c>
      <c r="EL532" s="238">
        <f t="shared" si="1249"/>
        <v>0</v>
      </c>
      <c r="EM532" s="238">
        <f t="shared" si="1250"/>
        <v>0</v>
      </c>
      <c r="EN532" s="238">
        <f t="shared" si="1251"/>
        <v>0</v>
      </c>
      <c r="EO532" s="238">
        <f t="shared" si="1252"/>
        <v>0</v>
      </c>
      <c r="EP532" s="238">
        <f t="shared" si="1253"/>
        <v>0</v>
      </c>
      <c r="EQ532" s="238">
        <f t="shared" si="1254"/>
        <v>0</v>
      </c>
      <c r="ER532" s="238">
        <f t="shared" si="1255"/>
        <v>0</v>
      </c>
      <c r="ES532" s="238">
        <f t="shared" si="1256"/>
        <v>0</v>
      </c>
      <c r="ET532" s="238">
        <f t="shared" si="1257"/>
        <v>0</v>
      </c>
      <c r="EU532" s="238">
        <f t="shared" si="1258"/>
        <v>0</v>
      </c>
      <c r="EV532" s="238">
        <f t="shared" si="1259"/>
        <v>0</v>
      </c>
      <c r="EW532" s="238">
        <f t="shared" si="1260"/>
        <v>0</v>
      </c>
      <c r="EX532" s="238">
        <f t="shared" si="1261"/>
        <v>0</v>
      </c>
      <c r="EY532" s="238">
        <f t="shared" si="1262"/>
        <v>0</v>
      </c>
      <c r="EZ532" s="238">
        <f t="shared" si="1263"/>
        <v>0</v>
      </c>
      <c r="FA532" s="238">
        <f t="shared" si="1264"/>
        <v>0</v>
      </c>
      <c r="FB532" s="238">
        <f t="shared" si="1265"/>
        <v>0</v>
      </c>
      <c r="FC532" s="238">
        <f t="shared" si="1266"/>
        <v>0</v>
      </c>
      <c r="FD532" s="238">
        <f t="shared" si="1267"/>
        <v>0</v>
      </c>
      <c r="FE532" s="238">
        <f t="shared" si="1268"/>
        <v>0</v>
      </c>
      <c r="FF532" s="238">
        <f t="shared" si="1269"/>
        <v>0</v>
      </c>
      <c r="FG532" s="238">
        <f t="shared" si="1270"/>
        <v>0</v>
      </c>
      <c r="FH532" s="238">
        <f t="shared" si="1271"/>
        <v>0</v>
      </c>
      <c r="FI532" s="238">
        <f t="shared" si="1272"/>
        <v>0</v>
      </c>
      <c r="FJ532" s="238">
        <f t="shared" si="1273"/>
        <v>0</v>
      </c>
      <c r="FK532" s="238">
        <f t="shared" si="1274"/>
        <v>0</v>
      </c>
      <c r="FL532" s="238">
        <f t="shared" si="1275"/>
        <v>0</v>
      </c>
      <c r="FM532" s="238">
        <f t="shared" si="1276"/>
        <v>0</v>
      </c>
      <c r="FN532" s="238">
        <f t="shared" si="1277"/>
        <v>0</v>
      </c>
      <c r="FO532" s="238">
        <f t="shared" si="1278"/>
        <v>0</v>
      </c>
      <c r="FP532" s="238">
        <f t="shared" si="1279"/>
        <v>0</v>
      </c>
      <c r="FQ532" s="238">
        <f t="shared" si="1280"/>
        <v>0</v>
      </c>
      <c r="FR532" s="238">
        <f t="shared" si="1281"/>
        <v>0</v>
      </c>
      <c r="FS532" s="238">
        <f t="shared" si="1282"/>
        <v>0</v>
      </c>
      <c r="FT532" s="238">
        <f t="shared" si="1283"/>
        <v>0</v>
      </c>
      <c r="FU532" s="238">
        <f t="shared" si="1284"/>
        <v>0</v>
      </c>
      <c r="FV532" s="238">
        <f t="shared" si="1285"/>
        <v>0</v>
      </c>
      <c r="FW532" s="238">
        <f t="shared" si="1286"/>
        <v>0</v>
      </c>
      <c r="FX532" s="238">
        <f t="shared" si="1287"/>
        <v>0</v>
      </c>
      <c r="FY532" s="238">
        <f t="shared" si="1288"/>
        <v>0</v>
      </c>
      <c r="FZ532" s="238">
        <f t="shared" si="1289"/>
        <v>0</v>
      </c>
      <c r="GA532" s="238">
        <f t="shared" si="1290"/>
        <v>0</v>
      </c>
      <c r="GB532" s="238">
        <f t="shared" si="1291"/>
        <v>0</v>
      </c>
      <c r="GC532" s="238">
        <f t="shared" si="1292"/>
        <v>0</v>
      </c>
      <c r="GD532" s="238">
        <f t="shared" si="1293"/>
        <v>0</v>
      </c>
      <c r="GE532" s="238">
        <f t="shared" si="1294"/>
        <v>0</v>
      </c>
      <c r="GF532" s="238">
        <f t="shared" si="1295"/>
        <v>0</v>
      </c>
      <c r="GG532" s="238">
        <f t="shared" si="1296"/>
        <v>0</v>
      </c>
      <c r="GH532" s="238">
        <f t="shared" si="1297"/>
        <v>0</v>
      </c>
      <c r="GI532" s="238">
        <f t="shared" si="1298"/>
        <v>0</v>
      </c>
      <c r="GJ532" s="238">
        <f t="shared" si="1299"/>
        <v>0</v>
      </c>
      <c r="GK532" s="238">
        <f t="shared" si="1300"/>
        <v>0</v>
      </c>
      <c r="GL532" s="238">
        <f t="shared" si="1301"/>
        <v>0</v>
      </c>
      <c r="GM532" s="238">
        <f t="shared" si="1302"/>
        <v>0</v>
      </c>
      <c r="GN532" s="238">
        <f t="shared" si="1303"/>
        <v>0</v>
      </c>
      <c r="GO532" s="238">
        <f t="shared" si="1304"/>
        <v>0</v>
      </c>
      <c r="GP532" s="238">
        <f t="shared" si="1305"/>
        <v>0</v>
      </c>
      <c r="GQ532" s="238">
        <f t="shared" si="1306"/>
        <v>0</v>
      </c>
      <c r="GR532" s="238">
        <f t="shared" si="1307"/>
        <v>0</v>
      </c>
      <c r="GS532" s="238">
        <f t="shared" si="1308"/>
        <v>0</v>
      </c>
      <c r="GT532" s="238">
        <f t="shared" si="1309"/>
        <v>0</v>
      </c>
      <c r="GU532" s="238">
        <f t="shared" si="1310"/>
        <v>0</v>
      </c>
      <c r="GV532" s="238">
        <f t="shared" si="1311"/>
        <v>0</v>
      </c>
      <c r="GW532" s="238">
        <f t="shared" si="1312"/>
        <v>0</v>
      </c>
      <c r="GX532" s="238">
        <f t="shared" si="1313"/>
        <v>0</v>
      </c>
      <c r="GY532" s="238">
        <f t="shared" si="1314"/>
        <v>0</v>
      </c>
      <c r="GZ532" s="238">
        <f t="shared" si="1315"/>
        <v>0</v>
      </c>
      <c r="HA532" s="238">
        <f t="shared" si="1316"/>
        <v>0</v>
      </c>
      <c r="HB532" s="238">
        <f t="shared" si="1317"/>
        <v>0</v>
      </c>
      <c r="HC532" s="238">
        <f t="shared" si="1318"/>
        <v>0</v>
      </c>
      <c r="HD532" s="238">
        <f t="shared" si="1319"/>
        <v>0</v>
      </c>
      <c r="HE532" s="238">
        <f t="shared" si="1320"/>
        <v>0</v>
      </c>
      <c r="HF532" s="238">
        <f t="shared" si="1321"/>
        <v>0</v>
      </c>
      <c r="HG532" s="238">
        <f t="shared" si="1322"/>
        <v>0</v>
      </c>
      <c r="HH532" s="238">
        <f t="shared" si="1323"/>
        <v>0</v>
      </c>
      <c r="HI532" s="238">
        <f t="shared" si="1324"/>
        <v>0</v>
      </c>
      <c r="HJ532" s="238">
        <f t="shared" si="1325"/>
        <v>0</v>
      </c>
      <c r="HK532" s="238">
        <f t="shared" si="1326"/>
        <v>0</v>
      </c>
      <c r="HL532" s="238">
        <f t="shared" si="1327"/>
        <v>0</v>
      </c>
      <c r="HM532" s="238">
        <f t="shared" si="1328"/>
        <v>0</v>
      </c>
      <c r="HN532" s="238">
        <f t="shared" si="1329"/>
        <v>0</v>
      </c>
      <c r="HO532" s="238">
        <f t="shared" si="1330"/>
        <v>0</v>
      </c>
      <c r="HP532" s="238">
        <f t="shared" si="1331"/>
        <v>0</v>
      </c>
      <c r="HQ532" s="238">
        <f t="shared" si="1332"/>
        <v>0</v>
      </c>
      <c r="HR532" s="238">
        <f t="shared" si="1333"/>
        <v>0</v>
      </c>
      <c r="HS532" s="238">
        <f t="shared" si="1334"/>
        <v>0</v>
      </c>
      <c r="HT532" s="238">
        <f t="shared" si="1335"/>
        <v>0</v>
      </c>
      <c r="HU532" s="238">
        <f t="shared" si="1336"/>
        <v>0</v>
      </c>
      <c r="HV532" s="238">
        <f t="shared" si="1337"/>
        <v>0</v>
      </c>
      <c r="HW532" s="238">
        <f t="shared" si="1338"/>
        <v>0</v>
      </c>
      <c r="HX532" s="238">
        <f t="shared" si="1339"/>
        <v>0</v>
      </c>
      <c r="HY532" s="238">
        <f t="shared" si="1340"/>
        <v>0</v>
      </c>
      <c r="HZ532" s="238">
        <f t="shared" si="1341"/>
        <v>0</v>
      </c>
      <c r="IA532" s="238">
        <f t="shared" si="1342"/>
        <v>0</v>
      </c>
      <c r="IB532" s="238">
        <f t="shared" si="1343"/>
        <v>0</v>
      </c>
      <c r="IC532" s="238">
        <f t="shared" si="1344"/>
        <v>0</v>
      </c>
      <c r="ID532" s="238">
        <f t="shared" si="1345"/>
        <v>0</v>
      </c>
      <c r="IE532" s="238">
        <f t="shared" si="1346"/>
        <v>0</v>
      </c>
      <c r="IF532" s="238">
        <f t="shared" si="1347"/>
        <v>0</v>
      </c>
      <c r="IG532" s="238">
        <f t="shared" si="1348"/>
        <v>0</v>
      </c>
      <c r="IH532" s="238">
        <f t="shared" si="1349"/>
        <v>0</v>
      </c>
      <c r="II532" s="238">
        <f t="shared" si="1350"/>
        <v>0</v>
      </c>
      <c r="IJ532" s="238">
        <f t="shared" si="1351"/>
        <v>0</v>
      </c>
      <c r="IK532" s="238">
        <f t="shared" si="1352"/>
        <v>0</v>
      </c>
      <c r="IL532" s="238">
        <f t="shared" si="1353"/>
        <v>0</v>
      </c>
      <c r="IM532" s="238">
        <f t="shared" si="1354"/>
        <v>0</v>
      </c>
      <c r="IN532" s="238">
        <f t="shared" si="1355"/>
        <v>0</v>
      </c>
      <c r="IO532" s="238">
        <f t="shared" si="1356"/>
        <v>0</v>
      </c>
      <c r="IP532" s="238">
        <f t="shared" si="1357"/>
        <v>0</v>
      </c>
      <c r="IQ532" s="238">
        <f t="shared" si="1358"/>
        <v>0</v>
      </c>
      <c r="IR532" s="238">
        <f t="shared" si="1359"/>
        <v>0</v>
      </c>
      <c r="IS532" s="238">
        <f t="shared" si="1360"/>
        <v>0</v>
      </c>
      <c r="IT532" s="238">
        <f t="shared" si="1361"/>
        <v>0</v>
      </c>
      <c r="IU532" s="238">
        <f t="shared" si="1362"/>
        <v>0</v>
      </c>
      <c r="IV532" s="238">
        <f t="shared" si="1363"/>
        <v>0</v>
      </c>
      <c r="IW532" s="238">
        <f t="shared" si="1364"/>
        <v>0</v>
      </c>
      <c r="IX532" s="238">
        <f t="shared" si="1365"/>
        <v>0</v>
      </c>
      <c r="IY532" s="238">
        <f t="shared" si="1366"/>
        <v>0</v>
      </c>
      <c r="IZ532" s="238">
        <f t="shared" si="1367"/>
        <v>0</v>
      </c>
      <c r="JA532" s="238">
        <f t="shared" si="1368"/>
        <v>0</v>
      </c>
      <c r="JB532" s="238">
        <f t="shared" si="1369"/>
        <v>0</v>
      </c>
    </row>
    <row r="533" spans="2:262">
      <c r="B533" s="248">
        <v>172</v>
      </c>
      <c r="C533" s="247">
        <f t="shared" si="1370"/>
        <v>3.3593750000000026E-3</v>
      </c>
      <c r="D533" s="244">
        <f t="shared" ca="1" si="1113"/>
        <v>79.865016079633534</v>
      </c>
      <c r="E533" s="243">
        <f ca="1">FV361</f>
        <v>-0.13498392036646606</v>
      </c>
      <c r="F533" s="242">
        <v>172</v>
      </c>
      <c r="G533" s="238">
        <f t="shared" si="1114"/>
        <v>0</v>
      </c>
      <c r="H533" s="238">
        <f t="shared" si="1115"/>
        <v>0</v>
      </c>
      <c r="I533" s="238">
        <f t="shared" si="1116"/>
        <v>0</v>
      </c>
      <c r="J533" s="238">
        <f t="shared" si="1117"/>
        <v>0</v>
      </c>
      <c r="K533" s="238">
        <f t="shared" si="1118"/>
        <v>0</v>
      </c>
      <c r="L533" s="238">
        <f t="shared" si="1119"/>
        <v>0</v>
      </c>
      <c r="M533" s="238">
        <f t="shared" si="1120"/>
        <v>0</v>
      </c>
      <c r="N533" s="238">
        <f t="shared" si="1121"/>
        <v>0</v>
      </c>
      <c r="O533" s="238">
        <f t="shared" si="1122"/>
        <v>0</v>
      </c>
      <c r="P533" s="238">
        <f t="shared" si="1123"/>
        <v>0</v>
      </c>
      <c r="Q533" s="238">
        <f t="shared" si="1124"/>
        <v>0</v>
      </c>
      <c r="R533" s="238">
        <f t="shared" si="1125"/>
        <v>0</v>
      </c>
      <c r="S533" s="238">
        <f t="shared" si="1126"/>
        <v>0</v>
      </c>
      <c r="T533" s="238">
        <f t="shared" si="1127"/>
        <v>0</v>
      </c>
      <c r="U533" s="239">
        <f t="shared" si="1128"/>
        <v>0</v>
      </c>
      <c r="V533" s="238">
        <f t="shared" si="1129"/>
        <v>0</v>
      </c>
      <c r="W533" s="238">
        <f t="shared" si="1130"/>
        <v>0</v>
      </c>
      <c r="X533" s="238">
        <f t="shared" si="1131"/>
        <v>0</v>
      </c>
      <c r="Y533" s="238">
        <f t="shared" si="1132"/>
        <v>0</v>
      </c>
      <c r="Z533" s="238">
        <f t="shared" si="1133"/>
        <v>0</v>
      </c>
      <c r="AA533" s="238">
        <f t="shared" si="1134"/>
        <v>0</v>
      </c>
      <c r="AB533" s="238">
        <f t="shared" si="1135"/>
        <v>0</v>
      </c>
      <c r="AC533" s="238">
        <f t="shared" si="1136"/>
        <v>0</v>
      </c>
      <c r="AD533" s="238">
        <f t="shared" si="1137"/>
        <v>0</v>
      </c>
      <c r="AE533" s="238">
        <f t="shared" si="1138"/>
        <v>0</v>
      </c>
      <c r="AF533" s="238">
        <f t="shared" si="1139"/>
        <v>0</v>
      </c>
      <c r="AG533" s="238">
        <f t="shared" si="1140"/>
        <v>0</v>
      </c>
      <c r="AH533" s="238">
        <f t="shared" si="1141"/>
        <v>0</v>
      </c>
      <c r="AI533" s="238">
        <f t="shared" si="1142"/>
        <v>0</v>
      </c>
      <c r="AJ533" s="238">
        <f t="shared" si="1143"/>
        <v>0</v>
      </c>
      <c r="AK533" s="238">
        <f t="shared" si="1144"/>
        <v>0</v>
      </c>
      <c r="AL533" s="238">
        <f t="shared" si="1145"/>
        <v>0</v>
      </c>
      <c r="AM533" s="238">
        <f t="shared" si="1146"/>
        <v>0</v>
      </c>
      <c r="AN533" s="238">
        <f t="shared" si="1147"/>
        <v>0</v>
      </c>
      <c r="AO533" s="238">
        <f t="shared" si="1148"/>
        <v>0</v>
      </c>
      <c r="AP533" s="238">
        <f t="shared" si="1149"/>
        <v>0</v>
      </c>
      <c r="AQ533" s="238">
        <f t="shared" si="1150"/>
        <v>0</v>
      </c>
      <c r="AR533" s="238">
        <f t="shared" si="1151"/>
        <v>0</v>
      </c>
      <c r="AS533" s="238">
        <f t="shared" si="1152"/>
        <v>0</v>
      </c>
      <c r="AT533" s="238">
        <f t="shared" si="1153"/>
        <v>0</v>
      </c>
      <c r="AU533" s="238">
        <f t="shared" si="1154"/>
        <v>0</v>
      </c>
      <c r="AV533" s="238">
        <f t="shared" si="1155"/>
        <v>0</v>
      </c>
      <c r="AW533" s="238">
        <f t="shared" si="1156"/>
        <v>0</v>
      </c>
      <c r="AX533" s="238">
        <f t="shared" si="1157"/>
        <v>0</v>
      </c>
      <c r="AY533" s="238">
        <f t="shared" si="1158"/>
        <v>0</v>
      </c>
      <c r="AZ533" s="238">
        <f t="shared" si="1159"/>
        <v>0</v>
      </c>
      <c r="BA533" s="238">
        <f t="shared" si="1160"/>
        <v>0</v>
      </c>
      <c r="BB533" s="238">
        <f t="shared" si="1161"/>
        <v>0</v>
      </c>
      <c r="BC533" s="238">
        <f t="shared" si="1162"/>
        <v>0</v>
      </c>
      <c r="BD533" s="238">
        <f t="shared" si="1163"/>
        <v>0</v>
      </c>
      <c r="BE533" s="238">
        <f t="shared" si="1164"/>
        <v>0</v>
      </c>
      <c r="BF533" s="238">
        <f t="shared" si="1165"/>
        <v>0</v>
      </c>
      <c r="BG533" s="238">
        <f t="shared" si="1166"/>
        <v>0</v>
      </c>
      <c r="BH533" s="238">
        <f t="shared" si="1167"/>
        <v>0</v>
      </c>
      <c r="BI533" s="238">
        <f t="shared" si="1168"/>
        <v>0</v>
      </c>
      <c r="BJ533" s="238">
        <f t="shared" si="1169"/>
        <v>0</v>
      </c>
      <c r="BK533" s="238">
        <f t="shared" si="1170"/>
        <v>0</v>
      </c>
      <c r="BL533" s="238">
        <f t="shared" si="1171"/>
        <v>0</v>
      </c>
      <c r="BM533" s="238">
        <f t="shared" si="1172"/>
        <v>0</v>
      </c>
      <c r="BN533" s="238">
        <f t="shared" si="1173"/>
        <v>0</v>
      </c>
      <c r="BO533" s="238">
        <f t="shared" si="1174"/>
        <v>0</v>
      </c>
      <c r="BP533" s="238">
        <f t="shared" si="1175"/>
        <v>0</v>
      </c>
      <c r="BQ533" s="238">
        <f t="shared" si="1176"/>
        <v>0</v>
      </c>
      <c r="BR533" s="238">
        <f t="shared" si="1177"/>
        <v>0</v>
      </c>
      <c r="BS533" s="238">
        <f t="shared" si="1178"/>
        <v>0</v>
      </c>
      <c r="BT533" s="238">
        <f t="shared" si="1179"/>
        <v>0</v>
      </c>
      <c r="BU533" s="238">
        <f t="shared" si="1180"/>
        <v>0</v>
      </c>
      <c r="BV533" s="238">
        <f t="shared" si="1181"/>
        <v>0</v>
      </c>
      <c r="BW533" s="238">
        <f t="shared" si="1182"/>
        <v>0</v>
      </c>
      <c r="BX533" s="238">
        <f t="shared" si="1183"/>
        <v>0</v>
      </c>
      <c r="BY533" s="238">
        <f t="shared" si="1184"/>
        <v>0</v>
      </c>
      <c r="BZ533" s="238">
        <f t="shared" si="1185"/>
        <v>0</v>
      </c>
      <c r="CA533" s="238">
        <f t="shared" si="1186"/>
        <v>0</v>
      </c>
      <c r="CB533" s="238">
        <f t="shared" si="1187"/>
        <v>0</v>
      </c>
      <c r="CC533" s="238">
        <f t="shared" si="1188"/>
        <v>0</v>
      </c>
      <c r="CD533" s="238">
        <f t="shared" si="1189"/>
        <v>0</v>
      </c>
      <c r="CE533" s="238">
        <f t="shared" si="1190"/>
        <v>0</v>
      </c>
      <c r="CF533" s="238">
        <f t="shared" si="1191"/>
        <v>0</v>
      </c>
      <c r="CG533" s="238">
        <f t="shared" si="1192"/>
        <v>0</v>
      </c>
      <c r="CH533" s="238">
        <f t="shared" si="1193"/>
        <v>0</v>
      </c>
      <c r="CI533" s="238">
        <f t="shared" si="1194"/>
        <v>0</v>
      </c>
      <c r="CJ533" s="238">
        <f t="shared" si="1195"/>
        <v>0</v>
      </c>
      <c r="CK533" s="238">
        <f t="shared" si="1196"/>
        <v>0</v>
      </c>
      <c r="CL533" s="238">
        <f t="shared" si="1197"/>
        <v>0</v>
      </c>
      <c r="CM533" s="238">
        <f t="shared" si="1198"/>
        <v>0</v>
      </c>
      <c r="CN533" s="238">
        <f t="shared" si="1199"/>
        <v>0</v>
      </c>
      <c r="CO533" s="238">
        <f t="shared" si="1200"/>
        <v>0</v>
      </c>
      <c r="CP533" s="238">
        <f t="shared" si="1201"/>
        <v>0</v>
      </c>
      <c r="CQ533" s="238">
        <f t="shared" si="1202"/>
        <v>0</v>
      </c>
      <c r="CR533" s="238">
        <f t="shared" si="1203"/>
        <v>0</v>
      </c>
      <c r="CS533" s="238">
        <f t="shared" si="1204"/>
        <v>0</v>
      </c>
      <c r="CT533" s="238">
        <f t="shared" si="1205"/>
        <v>0</v>
      </c>
      <c r="CU533" s="238">
        <f t="shared" si="1206"/>
        <v>0</v>
      </c>
      <c r="CV533" s="238">
        <f t="shared" si="1207"/>
        <v>0</v>
      </c>
      <c r="CW533" s="238">
        <f t="shared" si="1208"/>
        <v>0</v>
      </c>
      <c r="CX533" s="238">
        <f t="shared" si="1209"/>
        <v>0</v>
      </c>
      <c r="CY533" s="238">
        <f t="shared" si="1210"/>
        <v>0</v>
      </c>
      <c r="CZ533" s="238">
        <f t="shared" si="1211"/>
        <v>0</v>
      </c>
      <c r="DA533" s="238">
        <f t="shared" si="1212"/>
        <v>0</v>
      </c>
      <c r="DB533" s="238">
        <f t="shared" si="1213"/>
        <v>0</v>
      </c>
      <c r="DC533" s="238">
        <f t="shared" si="1214"/>
        <v>0</v>
      </c>
      <c r="DD533" s="238">
        <f t="shared" si="1215"/>
        <v>0</v>
      </c>
      <c r="DE533" s="238">
        <f t="shared" si="1216"/>
        <v>0</v>
      </c>
      <c r="DF533" s="238">
        <f t="shared" si="1217"/>
        <v>0</v>
      </c>
      <c r="DG533" s="238">
        <f t="shared" si="1218"/>
        <v>0</v>
      </c>
      <c r="DH533" s="238">
        <f t="shared" si="1219"/>
        <v>0</v>
      </c>
      <c r="DI533" s="238">
        <f t="shared" si="1220"/>
        <v>0</v>
      </c>
      <c r="DJ533" s="238">
        <f t="shared" si="1221"/>
        <v>0</v>
      </c>
      <c r="DK533" s="238">
        <f t="shared" si="1222"/>
        <v>0</v>
      </c>
      <c r="DL533" s="238">
        <f t="shared" si="1223"/>
        <v>0</v>
      </c>
      <c r="DM533" s="238">
        <f t="shared" si="1224"/>
        <v>0</v>
      </c>
      <c r="DN533" s="238">
        <f t="shared" si="1225"/>
        <v>0</v>
      </c>
      <c r="DO533" s="238">
        <f t="shared" si="1226"/>
        <v>0</v>
      </c>
      <c r="DP533" s="238">
        <f t="shared" si="1227"/>
        <v>0</v>
      </c>
      <c r="DQ533" s="238">
        <f t="shared" si="1228"/>
        <v>0</v>
      </c>
      <c r="DR533" s="238">
        <f t="shared" si="1229"/>
        <v>0</v>
      </c>
      <c r="DS533" s="238">
        <f t="shared" si="1230"/>
        <v>0</v>
      </c>
      <c r="DT533" s="238">
        <f t="shared" si="1231"/>
        <v>0</v>
      </c>
      <c r="DU533" s="238">
        <f t="shared" si="1232"/>
        <v>0</v>
      </c>
      <c r="DV533" s="238">
        <f t="shared" si="1233"/>
        <v>0</v>
      </c>
      <c r="DW533" s="238">
        <f t="shared" si="1234"/>
        <v>0</v>
      </c>
      <c r="DX533" s="238">
        <f t="shared" si="1235"/>
        <v>0</v>
      </c>
      <c r="DY533" s="238">
        <f t="shared" si="1236"/>
        <v>0</v>
      </c>
      <c r="DZ533" s="238">
        <f t="shared" si="1237"/>
        <v>0</v>
      </c>
      <c r="EA533" s="238">
        <f t="shared" si="1238"/>
        <v>0</v>
      </c>
      <c r="EB533" s="238">
        <f t="shared" si="1239"/>
        <v>0</v>
      </c>
      <c r="EC533" s="238">
        <f t="shared" si="1240"/>
        <v>0</v>
      </c>
      <c r="ED533" s="238">
        <f t="shared" si="1241"/>
        <v>0</v>
      </c>
      <c r="EE533" s="238">
        <f t="shared" si="1242"/>
        <v>0</v>
      </c>
      <c r="EF533" s="238">
        <f t="shared" si="1243"/>
        <v>0</v>
      </c>
      <c r="EG533" s="238">
        <f t="shared" si="1244"/>
        <v>0</v>
      </c>
      <c r="EH533" s="238">
        <f t="shared" si="1245"/>
        <v>0</v>
      </c>
      <c r="EI533" s="238">
        <f t="shared" si="1246"/>
        <v>0</v>
      </c>
      <c r="EJ533" s="238">
        <f t="shared" si="1247"/>
        <v>0</v>
      </c>
      <c r="EK533" s="238">
        <f t="shared" si="1248"/>
        <v>0</v>
      </c>
      <c r="EL533" s="238">
        <f t="shared" si="1249"/>
        <v>0</v>
      </c>
      <c r="EM533" s="238">
        <f t="shared" si="1250"/>
        <v>0</v>
      </c>
      <c r="EN533" s="238">
        <f t="shared" si="1251"/>
        <v>0</v>
      </c>
      <c r="EO533" s="238">
        <f t="shared" si="1252"/>
        <v>0</v>
      </c>
      <c r="EP533" s="238">
        <f t="shared" si="1253"/>
        <v>0</v>
      </c>
      <c r="EQ533" s="238">
        <f t="shared" si="1254"/>
        <v>0</v>
      </c>
      <c r="ER533" s="238">
        <f t="shared" si="1255"/>
        <v>0</v>
      </c>
      <c r="ES533" s="238">
        <f t="shared" si="1256"/>
        <v>0</v>
      </c>
      <c r="ET533" s="238">
        <f t="shared" si="1257"/>
        <v>0</v>
      </c>
      <c r="EU533" s="238">
        <f t="shared" si="1258"/>
        <v>0</v>
      </c>
      <c r="EV533" s="238">
        <f t="shared" si="1259"/>
        <v>0</v>
      </c>
      <c r="EW533" s="238">
        <f t="shared" si="1260"/>
        <v>0</v>
      </c>
      <c r="EX533" s="238">
        <f t="shared" si="1261"/>
        <v>0</v>
      </c>
      <c r="EY533" s="238">
        <f t="shared" si="1262"/>
        <v>0</v>
      </c>
      <c r="EZ533" s="238">
        <f t="shared" si="1263"/>
        <v>0</v>
      </c>
      <c r="FA533" s="238">
        <f t="shared" si="1264"/>
        <v>0</v>
      </c>
      <c r="FB533" s="238">
        <f t="shared" si="1265"/>
        <v>0</v>
      </c>
      <c r="FC533" s="238">
        <f t="shared" si="1266"/>
        <v>0</v>
      </c>
      <c r="FD533" s="238">
        <f t="shared" si="1267"/>
        <v>0</v>
      </c>
      <c r="FE533" s="238">
        <f t="shared" si="1268"/>
        <v>0</v>
      </c>
      <c r="FF533" s="238">
        <f t="shared" si="1269"/>
        <v>0</v>
      </c>
      <c r="FG533" s="238">
        <f t="shared" si="1270"/>
        <v>0</v>
      </c>
      <c r="FH533" s="238">
        <f t="shared" si="1271"/>
        <v>0</v>
      </c>
      <c r="FI533" s="238">
        <f t="shared" si="1272"/>
        <v>0</v>
      </c>
      <c r="FJ533" s="238">
        <f t="shared" si="1273"/>
        <v>0</v>
      </c>
      <c r="FK533" s="238">
        <f t="shared" si="1274"/>
        <v>0</v>
      </c>
      <c r="FL533" s="238">
        <f t="shared" si="1275"/>
        <v>0</v>
      </c>
      <c r="FM533" s="238">
        <f t="shared" si="1276"/>
        <v>0</v>
      </c>
      <c r="FN533" s="238">
        <f t="shared" si="1277"/>
        <v>0</v>
      </c>
      <c r="FO533" s="238">
        <f t="shared" si="1278"/>
        <v>0</v>
      </c>
      <c r="FP533" s="238">
        <f t="shared" si="1279"/>
        <v>0</v>
      </c>
      <c r="FQ533" s="238">
        <f t="shared" si="1280"/>
        <v>0</v>
      </c>
      <c r="FR533" s="238">
        <f t="shared" si="1281"/>
        <v>0</v>
      </c>
      <c r="FS533" s="238">
        <f t="shared" si="1282"/>
        <v>0</v>
      </c>
      <c r="FT533" s="238">
        <f t="shared" si="1283"/>
        <v>0</v>
      </c>
      <c r="FU533" s="238">
        <f t="shared" si="1284"/>
        <v>0</v>
      </c>
      <c r="FV533" s="238">
        <f t="shared" si="1285"/>
        <v>0</v>
      </c>
      <c r="FW533" s="238">
        <f t="shared" si="1286"/>
        <v>0</v>
      </c>
      <c r="FX533" s="238">
        <f t="shared" si="1287"/>
        <v>0</v>
      </c>
      <c r="FY533" s="238">
        <f t="shared" si="1288"/>
        <v>0</v>
      </c>
      <c r="FZ533" s="238">
        <f t="shared" si="1289"/>
        <v>0</v>
      </c>
      <c r="GA533" s="238">
        <f t="shared" si="1290"/>
        <v>0</v>
      </c>
      <c r="GB533" s="238">
        <f t="shared" si="1291"/>
        <v>0</v>
      </c>
      <c r="GC533" s="238">
        <f t="shared" si="1292"/>
        <v>0</v>
      </c>
      <c r="GD533" s="238">
        <f t="shared" si="1293"/>
        <v>0</v>
      </c>
      <c r="GE533" s="238">
        <f t="shared" si="1294"/>
        <v>0</v>
      </c>
      <c r="GF533" s="238">
        <f t="shared" si="1295"/>
        <v>0</v>
      </c>
      <c r="GG533" s="238">
        <f t="shared" si="1296"/>
        <v>0</v>
      </c>
      <c r="GH533" s="238">
        <f t="shared" si="1297"/>
        <v>0</v>
      </c>
      <c r="GI533" s="238">
        <f t="shared" si="1298"/>
        <v>0</v>
      </c>
      <c r="GJ533" s="238">
        <f t="shared" si="1299"/>
        <v>0</v>
      </c>
      <c r="GK533" s="238">
        <f t="shared" si="1300"/>
        <v>0</v>
      </c>
      <c r="GL533" s="238">
        <f t="shared" si="1301"/>
        <v>0</v>
      </c>
      <c r="GM533" s="238">
        <f t="shared" si="1302"/>
        <v>0</v>
      </c>
      <c r="GN533" s="238">
        <f t="shared" si="1303"/>
        <v>0</v>
      </c>
      <c r="GO533" s="238">
        <f t="shared" si="1304"/>
        <v>0</v>
      </c>
      <c r="GP533" s="238">
        <f t="shared" si="1305"/>
        <v>0</v>
      </c>
      <c r="GQ533" s="238">
        <f t="shared" si="1306"/>
        <v>0</v>
      </c>
      <c r="GR533" s="238">
        <f t="shared" si="1307"/>
        <v>0</v>
      </c>
      <c r="GS533" s="238">
        <f t="shared" si="1308"/>
        <v>0</v>
      </c>
      <c r="GT533" s="238">
        <f t="shared" si="1309"/>
        <v>0</v>
      </c>
      <c r="GU533" s="238">
        <f t="shared" si="1310"/>
        <v>0</v>
      </c>
      <c r="GV533" s="238">
        <f t="shared" si="1311"/>
        <v>0</v>
      </c>
      <c r="GW533" s="238">
        <f t="shared" si="1312"/>
        <v>0</v>
      </c>
      <c r="GX533" s="238">
        <f t="shared" si="1313"/>
        <v>0</v>
      </c>
      <c r="GY533" s="238">
        <f t="shared" si="1314"/>
        <v>0</v>
      </c>
      <c r="GZ533" s="238">
        <f t="shared" si="1315"/>
        <v>0</v>
      </c>
      <c r="HA533" s="238">
        <f t="shared" si="1316"/>
        <v>0</v>
      </c>
      <c r="HB533" s="238">
        <f t="shared" si="1317"/>
        <v>0</v>
      </c>
      <c r="HC533" s="238">
        <f t="shared" si="1318"/>
        <v>0</v>
      </c>
      <c r="HD533" s="238">
        <f t="shared" si="1319"/>
        <v>0</v>
      </c>
      <c r="HE533" s="238">
        <f t="shared" si="1320"/>
        <v>0</v>
      </c>
      <c r="HF533" s="238">
        <f t="shared" si="1321"/>
        <v>0</v>
      </c>
      <c r="HG533" s="238">
        <f t="shared" si="1322"/>
        <v>0</v>
      </c>
      <c r="HH533" s="238">
        <f t="shared" si="1323"/>
        <v>0</v>
      </c>
      <c r="HI533" s="238">
        <f t="shared" si="1324"/>
        <v>0</v>
      </c>
      <c r="HJ533" s="238">
        <f t="shared" si="1325"/>
        <v>0</v>
      </c>
      <c r="HK533" s="238">
        <f t="shared" si="1326"/>
        <v>0</v>
      </c>
      <c r="HL533" s="238">
        <f t="shared" si="1327"/>
        <v>0</v>
      </c>
      <c r="HM533" s="238">
        <f t="shared" si="1328"/>
        <v>0</v>
      </c>
      <c r="HN533" s="238">
        <f t="shared" si="1329"/>
        <v>0</v>
      </c>
      <c r="HO533" s="238">
        <f t="shared" si="1330"/>
        <v>0</v>
      </c>
      <c r="HP533" s="238">
        <f t="shared" si="1331"/>
        <v>0</v>
      </c>
      <c r="HQ533" s="238">
        <f t="shared" si="1332"/>
        <v>0</v>
      </c>
      <c r="HR533" s="238">
        <f t="shared" si="1333"/>
        <v>0</v>
      </c>
      <c r="HS533" s="238">
        <f t="shared" si="1334"/>
        <v>0</v>
      </c>
      <c r="HT533" s="238">
        <f t="shared" si="1335"/>
        <v>0</v>
      </c>
      <c r="HU533" s="238">
        <f t="shared" si="1336"/>
        <v>0</v>
      </c>
      <c r="HV533" s="238">
        <f t="shared" si="1337"/>
        <v>0</v>
      </c>
      <c r="HW533" s="238">
        <f t="shared" si="1338"/>
        <v>0</v>
      </c>
      <c r="HX533" s="238">
        <f t="shared" si="1339"/>
        <v>0</v>
      </c>
      <c r="HY533" s="238">
        <f t="shared" si="1340"/>
        <v>0</v>
      </c>
      <c r="HZ533" s="238">
        <f t="shared" si="1341"/>
        <v>0</v>
      </c>
      <c r="IA533" s="238">
        <f t="shared" si="1342"/>
        <v>0</v>
      </c>
      <c r="IB533" s="238">
        <f t="shared" si="1343"/>
        <v>0</v>
      </c>
      <c r="IC533" s="238">
        <f t="shared" si="1344"/>
        <v>0</v>
      </c>
      <c r="ID533" s="238">
        <f t="shared" si="1345"/>
        <v>0</v>
      </c>
      <c r="IE533" s="238">
        <f t="shared" si="1346"/>
        <v>0</v>
      </c>
      <c r="IF533" s="238">
        <f t="shared" si="1347"/>
        <v>0</v>
      </c>
      <c r="IG533" s="238">
        <f t="shared" si="1348"/>
        <v>0</v>
      </c>
      <c r="IH533" s="238">
        <f t="shared" si="1349"/>
        <v>0</v>
      </c>
      <c r="II533" s="238">
        <f t="shared" si="1350"/>
        <v>0</v>
      </c>
      <c r="IJ533" s="238">
        <f t="shared" si="1351"/>
        <v>0</v>
      </c>
      <c r="IK533" s="238">
        <f t="shared" si="1352"/>
        <v>0</v>
      </c>
      <c r="IL533" s="238">
        <f t="shared" si="1353"/>
        <v>0</v>
      </c>
      <c r="IM533" s="238">
        <f t="shared" si="1354"/>
        <v>0</v>
      </c>
      <c r="IN533" s="238">
        <f t="shared" si="1355"/>
        <v>0</v>
      </c>
      <c r="IO533" s="238">
        <f t="shared" si="1356"/>
        <v>0</v>
      </c>
      <c r="IP533" s="238">
        <f t="shared" si="1357"/>
        <v>0</v>
      </c>
      <c r="IQ533" s="238">
        <f t="shared" si="1358"/>
        <v>0</v>
      </c>
      <c r="IR533" s="238">
        <f t="shared" si="1359"/>
        <v>0</v>
      </c>
      <c r="IS533" s="238">
        <f t="shared" si="1360"/>
        <v>0</v>
      </c>
      <c r="IT533" s="238">
        <f t="shared" si="1361"/>
        <v>0</v>
      </c>
      <c r="IU533" s="238">
        <f t="shared" si="1362"/>
        <v>0</v>
      </c>
      <c r="IV533" s="238">
        <f t="shared" si="1363"/>
        <v>0</v>
      </c>
      <c r="IW533" s="238">
        <f t="shared" si="1364"/>
        <v>0</v>
      </c>
      <c r="IX533" s="238">
        <f t="shared" si="1365"/>
        <v>0</v>
      </c>
      <c r="IY533" s="238">
        <f t="shared" si="1366"/>
        <v>0</v>
      </c>
      <c r="IZ533" s="238">
        <f t="shared" si="1367"/>
        <v>0</v>
      </c>
      <c r="JA533" s="238">
        <f t="shared" si="1368"/>
        <v>0</v>
      </c>
      <c r="JB533" s="238">
        <f t="shared" si="1369"/>
        <v>0</v>
      </c>
    </row>
    <row r="534" spans="2:262">
      <c r="B534" s="248">
        <v>173</v>
      </c>
      <c r="C534" s="247">
        <f t="shared" si="1370"/>
        <v>3.3789062500000026E-3</v>
      </c>
      <c r="D534" s="244">
        <f t="shared" ca="1" si="1113"/>
        <v>79.871551666695268</v>
      </c>
      <c r="E534" s="243">
        <f ca="1">FW361</f>
        <v>-0.12844833330472488</v>
      </c>
      <c r="F534" s="242">
        <v>173</v>
      </c>
      <c r="G534" s="238">
        <f t="shared" si="1114"/>
        <v>0</v>
      </c>
      <c r="H534" s="238">
        <f t="shared" si="1115"/>
        <v>0</v>
      </c>
      <c r="I534" s="238">
        <f t="shared" si="1116"/>
        <v>0</v>
      </c>
      <c r="J534" s="238">
        <f t="shared" si="1117"/>
        <v>0</v>
      </c>
      <c r="K534" s="238">
        <f t="shared" si="1118"/>
        <v>0</v>
      </c>
      <c r="L534" s="238">
        <f t="shared" si="1119"/>
        <v>0</v>
      </c>
      <c r="M534" s="238">
        <f t="shared" si="1120"/>
        <v>0</v>
      </c>
      <c r="N534" s="238">
        <f t="shared" si="1121"/>
        <v>0</v>
      </c>
      <c r="O534" s="238">
        <f t="shared" si="1122"/>
        <v>0</v>
      </c>
      <c r="P534" s="238">
        <f t="shared" si="1123"/>
        <v>0</v>
      </c>
      <c r="Q534" s="238">
        <f t="shared" si="1124"/>
        <v>0</v>
      </c>
      <c r="R534" s="238">
        <f t="shared" si="1125"/>
        <v>0</v>
      </c>
      <c r="S534" s="238">
        <f t="shared" si="1126"/>
        <v>0</v>
      </c>
      <c r="T534" s="238">
        <f t="shared" si="1127"/>
        <v>0</v>
      </c>
      <c r="U534" s="239">
        <f t="shared" si="1128"/>
        <v>0</v>
      </c>
      <c r="V534" s="238">
        <f t="shared" si="1129"/>
        <v>0</v>
      </c>
      <c r="W534" s="238">
        <f t="shared" si="1130"/>
        <v>0</v>
      </c>
      <c r="X534" s="238">
        <f t="shared" si="1131"/>
        <v>0</v>
      </c>
      <c r="Y534" s="238">
        <f t="shared" si="1132"/>
        <v>0</v>
      </c>
      <c r="Z534" s="238">
        <f t="shared" si="1133"/>
        <v>0</v>
      </c>
      <c r="AA534" s="238">
        <f t="shared" si="1134"/>
        <v>0</v>
      </c>
      <c r="AB534" s="238">
        <f t="shared" si="1135"/>
        <v>0</v>
      </c>
      <c r="AC534" s="238">
        <f t="shared" si="1136"/>
        <v>0</v>
      </c>
      <c r="AD534" s="238">
        <f t="shared" si="1137"/>
        <v>0</v>
      </c>
      <c r="AE534" s="238">
        <f t="shared" si="1138"/>
        <v>0</v>
      </c>
      <c r="AF534" s="238">
        <f t="shared" si="1139"/>
        <v>0</v>
      </c>
      <c r="AG534" s="238">
        <f t="shared" si="1140"/>
        <v>0</v>
      </c>
      <c r="AH534" s="238">
        <f t="shared" si="1141"/>
        <v>0</v>
      </c>
      <c r="AI534" s="238">
        <f t="shared" si="1142"/>
        <v>0</v>
      </c>
      <c r="AJ534" s="238">
        <f t="shared" si="1143"/>
        <v>0</v>
      </c>
      <c r="AK534" s="238">
        <f t="shared" si="1144"/>
        <v>0</v>
      </c>
      <c r="AL534" s="238">
        <f t="shared" si="1145"/>
        <v>0</v>
      </c>
      <c r="AM534" s="238">
        <f t="shared" si="1146"/>
        <v>0</v>
      </c>
      <c r="AN534" s="238">
        <f t="shared" si="1147"/>
        <v>0</v>
      </c>
      <c r="AO534" s="238">
        <f t="shared" si="1148"/>
        <v>0</v>
      </c>
      <c r="AP534" s="238">
        <f t="shared" si="1149"/>
        <v>0</v>
      </c>
      <c r="AQ534" s="238">
        <f t="shared" si="1150"/>
        <v>0</v>
      </c>
      <c r="AR534" s="238">
        <f t="shared" si="1151"/>
        <v>0</v>
      </c>
      <c r="AS534" s="238">
        <f t="shared" si="1152"/>
        <v>0</v>
      </c>
      <c r="AT534" s="238">
        <f t="shared" si="1153"/>
        <v>0</v>
      </c>
      <c r="AU534" s="238">
        <f t="shared" si="1154"/>
        <v>0</v>
      </c>
      <c r="AV534" s="238">
        <f t="shared" si="1155"/>
        <v>0</v>
      </c>
      <c r="AW534" s="238">
        <f t="shared" si="1156"/>
        <v>0</v>
      </c>
      <c r="AX534" s="238">
        <f t="shared" si="1157"/>
        <v>0</v>
      </c>
      <c r="AY534" s="238">
        <f t="shared" si="1158"/>
        <v>0</v>
      </c>
      <c r="AZ534" s="238">
        <f t="shared" si="1159"/>
        <v>0</v>
      </c>
      <c r="BA534" s="238">
        <f t="shared" si="1160"/>
        <v>0</v>
      </c>
      <c r="BB534" s="238">
        <f t="shared" si="1161"/>
        <v>0</v>
      </c>
      <c r="BC534" s="238">
        <f t="shared" si="1162"/>
        <v>0</v>
      </c>
      <c r="BD534" s="238">
        <f t="shared" si="1163"/>
        <v>0</v>
      </c>
      <c r="BE534" s="238">
        <f t="shared" si="1164"/>
        <v>0</v>
      </c>
      <c r="BF534" s="238">
        <f t="shared" si="1165"/>
        <v>0</v>
      </c>
      <c r="BG534" s="238">
        <f t="shared" si="1166"/>
        <v>0</v>
      </c>
      <c r="BH534" s="238">
        <f t="shared" si="1167"/>
        <v>0</v>
      </c>
      <c r="BI534" s="238">
        <f t="shared" si="1168"/>
        <v>0</v>
      </c>
      <c r="BJ534" s="238">
        <f t="shared" si="1169"/>
        <v>0</v>
      </c>
      <c r="BK534" s="238">
        <f t="shared" si="1170"/>
        <v>0</v>
      </c>
      <c r="BL534" s="238">
        <f t="shared" si="1171"/>
        <v>0</v>
      </c>
      <c r="BM534" s="238">
        <f t="shared" si="1172"/>
        <v>0</v>
      </c>
      <c r="BN534" s="238">
        <f t="shared" si="1173"/>
        <v>0</v>
      </c>
      <c r="BO534" s="238">
        <f t="shared" si="1174"/>
        <v>0</v>
      </c>
      <c r="BP534" s="238">
        <f t="shared" si="1175"/>
        <v>0</v>
      </c>
      <c r="BQ534" s="238">
        <f t="shared" si="1176"/>
        <v>0</v>
      </c>
      <c r="BR534" s="238">
        <f t="shared" si="1177"/>
        <v>0</v>
      </c>
      <c r="BS534" s="238">
        <f t="shared" si="1178"/>
        <v>0</v>
      </c>
      <c r="BT534" s="238">
        <f t="shared" si="1179"/>
        <v>0</v>
      </c>
      <c r="BU534" s="238">
        <f t="shared" si="1180"/>
        <v>0</v>
      </c>
      <c r="BV534" s="238">
        <f t="shared" si="1181"/>
        <v>0</v>
      </c>
      <c r="BW534" s="238">
        <f t="shared" si="1182"/>
        <v>0</v>
      </c>
      <c r="BX534" s="238">
        <f t="shared" si="1183"/>
        <v>0</v>
      </c>
      <c r="BY534" s="238">
        <f t="shared" si="1184"/>
        <v>0</v>
      </c>
      <c r="BZ534" s="238">
        <f t="shared" si="1185"/>
        <v>0</v>
      </c>
      <c r="CA534" s="238">
        <f t="shared" si="1186"/>
        <v>0</v>
      </c>
      <c r="CB534" s="238">
        <f t="shared" si="1187"/>
        <v>0</v>
      </c>
      <c r="CC534" s="238">
        <f t="shared" si="1188"/>
        <v>0</v>
      </c>
      <c r="CD534" s="238">
        <f t="shared" si="1189"/>
        <v>0</v>
      </c>
      <c r="CE534" s="238">
        <f t="shared" si="1190"/>
        <v>0</v>
      </c>
      <c r="CF534" s="238">
        <f t="shared" si="1191"/>
        <v>0</v>
      </c>
      <c r="CG534" s="238">
        <f t="shared" si="1192"/>
        <v>0</v>
      </c>
      <c r="CH534" s="238">
        <f t="shared" si="1193"/>
        <v>0</v>
      </c>
      <c r="CI534" s="238">
        <f t="shared" si="1194"/>
        <v>0</v>
      </c>
      <c r="CJ534" s="238">
        <f t="shared" si="1195"/>
        <v>0</v>
      </c>
      <c r="CK534" s="238">
        <f t="shared" si="1196"/>
        <v>0</v>
      </c>
      <c r="CL534" s="238">
        <f t="shared" si="1197"/>
        <v>0</v>
      </c>
      <c r="CM534" s="238">
        <f t="shared" si="1198"/>
        <v>0</v>
      </c>
      <c r="CN534" s="238">
        <f t="shared" si="1199"/>
        <v>0</v>
      </c>
      <c r="CO534" s="238">
        <f t="shared" si="1200"/>
        <v>0</v>
      </c>
      <c r="CP534" s="238">
        <f t="shared" si="1201"/>
        <v>0</v>
      </c>
      <c r="CQ534" s="238">
        <f t="shared" si="1202"/>
        <v>0</v>
      </c>
      <c r="CR534" s="238">
        <f t="shared" si="1203"/>
        <v>0</v>
      </c>
      <c r="CS534" s="238">
        <f t="shared" si="1204"/>
        <v>0</v>
      </c>
      <c r="CT534" s="238">
        <f t="shared" si="1205"/>
        <v>0</v>
      </c>
      <c r="CU534" s="238">
        <f t="shared" si="1206"/>
        <v>0</v>
      </c>
      <c r="CV534" s="238">
        <f t="shared" si="1207"/>
        <v>0</v>
      </c>
      <c r="CW534" s="238">
        <f t="shared" si="1208"/>
        <v>0</v>
      </c>
      <c r="CX534" s="238">
        <f t="shared" si="1209"/>
        <v>0</v>
      </c>
      <c r="CY534" s="238">
        <f t="shared" si="1210"/>
        <v>0</v>
      </c>
      <c r="CZ534" s="238">
        <f t="shared" si="1211"/>
        <v>0</v>
      </c>
      <c r="DA534" s="238">
        <f t="shared" si="1212"/>
        <v>0</v>
      </c>
      <c r="DB534" s="238">
        <f t="shared" si="1213"/>
        <v>0</v>
      </c>
      <c r="DC534" s="238">
        <f t="shared" si="1214"/>
        <v>0</v>
      </c>
      <c r="DD534" s="238">
        <f t="shared" si="1215"/>
        <v>0</v>
      </c>
      <c r="DE534" s="238">
        <f t="shared" si="1216"/>
        <v>0</v>
      </c>
      <c r="DF534" s="238">
        <f t="shared" si="1217"/>
        <v>0</v>
      </c>
      <c r="DG534" s="238">
        <f t="shared" si="1218"/>
        <v>0</v>
      </c>
      <c r="DH534" s="238">
        <f t="shared" si="1219"/>
        <v>0</v>
      </c>
      <c r="DI534" s="238">
        <f t="shared" si="1220"/>
        <v>0</v>
      </c>
      <c r="DJ534" s="238">
        <f t="shared" si="1221"/>
        <v>0</v>
      </c>
      <c r="DK534" s="238">
        <f t="shared" si="1222"/>
        <v>0</v>
      </c>
      <c r="DL534" s="238">
        <f t="shared" si="1223"/>
        <v>0</v>
      </c>
      <c r="DM534" s="238">
        <f t="shared" si="1224"/>
        <v>0</v>
      </c>
      <c r="DN534" s="238">
        <f t="shared" si="1225"/>
        <v>0</v>
      </c>
      <c r="DO534" s="238">
        <f t="shared" si="1226"/>
        <v>0</v>
      </c>
      <c r="DP534" s="238">
        <f t="shared" si="1227"/>
        <v>0</v>
      </c>
      <c r="DQ534" s="238">
        <f t="shared" si="1228"/>
        <v>0</v>
      </c>
      <c r="DR534" s="238">
        <f t="shared" si="1229"/>
        <v>0</v>
      </c>
      <c r="DS534" s="238">
        <f t="shared" si="1230"/>
        <v>0</v>
      </c>
      <c r="DT534" s="238">
        <f t="shared" si="1231"/>
        <v>0</v>
      </c>
      <c r="DU534" s="238">
        <f t="shared" si="1232"/>
        <v>0</v>
      </c>
      <c r="DV534" s="238">
        <f t="shared" si="1233"/>
        <v>0</v>
      </c>
      <c r="DW534" s="238">
        <f t="shared" si="1234"/>
        <v>0</v>
      </c>
      <c r="DX534" s="238">
        <f t="shared" si="1235"/>
        <v>0</v>
      </c>
      <c r="DY534" s="238">
        <f t="shared" si="1236"/>
        <v>0</v>
      </c>
      <c r="DZ534" s="238">
        <f t="shared" si="1237"/>
        <v>0</v>
      </c>
      <c r="EA534" s="238">
        <f t="shared" si="1238"/>
        <v>0</v>
      </c>
      <c r="EB534" s="238">
        <f t="shared" si="1239"/>
        <v>0</v>
      </c>
      <c r="EC534" s="238">
        <f t="shared" si="1240"/>
        <v>0</v>
      </c>
      <c r="ED534" s="238">
        <f t="shared" si="1241"/>
        <v>0</v>
      </c>
      <c r="EE534" s="238">
        <f t="shared" si="1242"/>
        <v>0</v>
      </c>
      <c r="EF534" s="238">
        <f t="shared" si="1243"/>
        <v>0</v>
      </c>
      <c r="EG534" s="238">
        <f t="shared" si="1244"/>
        <v>0</v>
      </c>
      <c r="EH534" s="238">
        <f t="shared" si="1245"/>
        <v>0</v>
      </c>
      <c r="EI534" s="238">
        <f t="shared" si="1246"/>
        <v>0</v>
      </c>
      <c r="EJ534" s="238">
        <f t="shared" si="1247"/>
        <v>0</v>
      </c>
      <c r="EK534" s="238">
        <f t="shared" si="1248"/>
        <v>0</v>
      </c>
      <c r="EL534" s="238">
        <f t="shared" si="1249"/>
        <v>0</v>
      </c>
      <c r="EM534" s="238">
        <f t="shared" si="1250"/>
        <v>0</v>
      </c>
      <c r="EN534" s="238">
        <f t="shared" si="1251"/>
        <v>0</v>
      </c>
      <c r="EO534" s="238">
        <f t="shared" si="1252"/>
        <v>0</v>
      </c>
      <c r="EP534" s="238">
        <f t="shared" si="1253"/>
        <v>0</v>
      </c>
      <c r="EQ534" s="238">
        <f t="shared" si="1254"/>
        <v>0</v>
      </c>
      <c r="ER534" s="238">
        <f t="shared" si="1255"/>
        <v>0</v>
      </c>
      <c r="ES534" s="238">
        <f t="shared" si="1256"/>
        <v>0</v>
      </c>
      <c r="ET534" s="238">
        <f t="shared" si="1257"/>
        <v>0</v>
      </c>
      <c r="EU534" s="238">
        <f t="shared" si="1258"/>
        <v>0</v>
      </c>
      <c r="EV534" s="238">
        <f t="shared" si="1259"/>
        <v>0</v>
      </c>
      <c r="EW534" s="238">
        <f t="shared" si="1260"/>
        <v>0</v>
      </c>
      <c r="EX534" s="238">
        <f t="shared" si="1261"/>
        <v>0</v>
      </c>
      <c r="EY534" s="238">
        <f t="shared" si="1262"/>
        <v>0</v>
      </c>
      <c r="EZ534" s="238">
        <f t="shared" si="1263"/>
        <v>0</v>
      </c>
      <c r="FA534" s="238">
        <f t="shared" si="1264"/>
        <v>0</v>
      </c>
      <c r="FB534" s="238">
        <f t="shared" si="1265"/>
        <v>0</v>
      </c>
      <c r="FC534" s="238">
        <f t="shared" si="1266"/>
        <v>0</v>
      </c>
      <c r="FD534" s="238">
        <f t="shared" si="1267"/>
        <v>0</v>
      </c>
      <c r="FE534" s="238">
        <f t="shared" si="1268"/>
        <v>0</v>
      </c>
      <c r="FF534" s="238">
        <f t="shared" si="1269"/>
        <v>0</v>
      </c>
      <c r="FG534" s="238">
        <f t="shared" si="1270"/>
        <v>0</v>
      </c>
      <c r="FH534" s="238">
        <f t="shared" si="1271"/>
        <v>0</v>
      </c>
      <c r="FI534" s="238">
        <f t="shared" si="1272"/>
        <v>0</v>
      </c>
      <c r="FJ534" s="238">
        <f t="shared" si="1273"/>
        <v>0</v>
      </c>
      <c r="FK534" s="238">
        <f t="shared" si="1274"/>
        <v>0</v>
      </c>
      <c r="FL534" s="238">
        <f t="shared" si="1275"/>
        <v>0</v>
      </c>
      <c r="FM534" s="238">
        <f t="shared" si="1276"/>
        <v>0</v>
      </c>
      <c r="FN534" s="238">
        <f t="shared" si="1277"/>
        <v>0</v>
      </c>
      <c r="FO534" s="238">
        <f t="shared" si="1278"/>
        <v>0</v>
      </c>
      <c r="FP534" s="238">
        <f t="shared" si="1279"/>
        <v>0</v>
      </c>
      <c r="FQ534" s="238">
        <f t="shared" si="1280"/>
        <v>0</v>
      </c>
      <c r="FR534" s="238">
        <f t="shared" si="1281"/>
        <v>0</v>
      </c>
      <c r="FS534" s="238">
        <f t="shared" si="1282"/>
        <v>0</v>
      </c>
      <c r="FT534" s="238">
        <f t="shared" si="1283"/>
        <v>0</v>
      </c>
      <c r="FU534" s="238">
        <f t="shared" si="1284"/>
        <v>0</v>
      </c>
      <c r="FV534" s="238">
        <f t="shared" si="1285"/>
        <v>0</v>
      </c>
      <c r="FW534" s="238">
        <f t="shared" si="1286"/>
        <v>0</v>
      </c>
      <c r="FX534" s="238">
        <f t="shared" si="1287"/>
        <v>0</v>
      </c>
      <c r="FY534" s="238">
        <f t="shared" si="1288"/>
        <v>0</v>
      </c>
      <c r="FZ534" s="238">
        <f t="shared" si="1289"/>
        <v>0</v>
      </c>
      <c r="GA534" s="238">
        <f t="shared" si="1290"/>
        <v>0</v>
      </c>
      <c r="GB534" s="238">
        <f t="shared" si="1291"/>
        <v>0</v>
      </c>
      <c r="GC534" s="238">
        <f t="shared" si="1292"/>
        <v>0</v>
      </c>
      <c r="GD534" s="238">
        <f t="shared" si="1293"/>
        <v>0</v>
      </c>
      <c r="GE534" s="238">
        <f t="shared" si="1294"/>
        <v>0</v>
      </c>
      <c r="GF534" s="238">
        <f t="shared" si="1295"/>
        <v>0</v>
      </c>
      <c r="GG534" s="238">
        <f t="shared" si="1296"/>
        <v>0</v>
      </c>
      <c r="GH534" s="238">
        <f t="shared" si="1297"/>
        <v>0</v>
      </c>
      <c r="GI534" s="238">
        <f t="shared" si="1298"/>
        <v>0</v>
      </c>
      <c r="GJ534" s="238">
        <f t="shared" si="1299"/>
        <v>0</v>
      </c>
      <c r="GK534" s="238">
        <f t="shared" si="1300"/>
        <v>0</v>
      </c>
      <c r="GL534" s="238">
        <f t="shared" si="1301"/>
        <v>0</v>
      </c>
      <c r="GM534" s="238">
        <f t="shared" si="1302"/>
        <v>0</v>
      </c>
      <c r="GN534" s="238">
        <f t="shared" si="1303"/>
        <v>0</v>
      </c>
      <c r="GO534" s="238">
        <f t="shared" si="1304"/>
        <v>0</v>
      </c>
      <c r="GP534" s="238">
        <f t="shared" si="1305"/>
        <v>0</v>
      </c>
      <c r="GQ534" s="238">
        <f t="shared" si="1306"/>
        <v>0</v>
      </c>
      <c r="GR534" s="238">
        <f t="shared" si="1307"/>
        <v>0</v>
      </c>
      <c r="GS534" s="238">
        <f t="shared" si="1308"/>
        <v>0</v>
      </c>
      <c r="GT534" s="238">
        <f t="shared" si="1309"/>
        <v>0</v>
      </c>
      <c r="GU534" s="238">
        <f t="shared" si="1310"/>
        <v>0</v>
      </c>
      <c r="GV534" s="238">
        <f t="shared" si="1311"/>
        <v>0</v>
      </c>
      <c r="GW534" s="238">
        <f t="shared" si="1312"/>
        <v>0</v>
      </c>
      <c r="GX534" s="238">
        <f t="shared" si="1313"/>
        <v>0</v>
      </c>
      <c r="GY534" s="238">
        <f t="shared" si="1314"/>
        <v>0</v>
      </c>
      <c r="GZ534" s="238">
        <f t="shared" si="1315"/>
        <v>0</v>
      </c>
      <c r="HA534" s="238">
        <f t="shared" si="1316"/>
        <v>0</v>
      </c>
      <c r="HB534" s="238">
        <f t="shared" si="1317"/>
        <v>0</v>
      </c>
      <c r="HC534" s="238">
        <f t="shared" si="1318"/>
        <v>0</v>
      </c>
      <c r="HD534" s="238">
        <f t="shared" si="1319"/>
        <v>0</v>
      </c>
      <c r="HE534" s="238">
        <f t="shared" si="1320"/>
        <v>0</v>
      </c>
      <c r="HF534" s="238">
        <f t="shared" si="1321"/>
        <v>0</v>
      </c>
      <c r="HG534" s="238">
        <f t="shared" si="1322"/>
        <v>0</v>
      </c>
      <c r="HH534" s="238">
        <f t="shared" si="1323"/>
        <v>0</v>
      </c>
      <c r="HI534" s="238">
        <f t="shared" si="1324"/>
        <v>0</v>
      </c>
      <c r="HJ534" s="238">
        <f t="shared" si="1325"/>
        <v>0</v>
      </c>
      <c r="HK534" s="238">
        <f t="shared" si="1326"/>
        <v>0</v>
      </c>
      <c r="HL534" s="238">
        <f t="shared" si="1327"/>
        <v>0</v>
      </c>
      <c r="HM534" s="238">
        <f t="shared" si="1328"/>
        <v>0</v>
      </c>
      <c r="HN534" s="238">
        <f t="shared" si="1329"/>
        <v>0</v>
      </c>
      <c r="HO534" s="238">
        <f t="shared" si="1330"/>
        <v>0</v>
      </c>
      <c r="HP534" s="238">
        <f t="shared" si="1331"/>
        <v>0</v>
      </c>
      <c r="HQ534" s="238">
        <f t="shared" si="1332"/>
        <v>0</v>
      </c>
      <c r="HR534" s="238">
        <f t="shared" si="1333"/>
        <v>0</v>
      </c>
      <c r="HS534" s="238">
        <f t="shared" si="1334"/>
        <v>0</v>
      </c>
      <c r="HT534" s="238">
        <f t="shared" si="1335"/>
        <v>0</v>
      </c>
      <c r="HU534" s="238">
        <f t="shared" si="1336"/>
        <v>0</v>
      </c>
      <c r="HV534" s="238">
        <f t="shared" si="1337"/>
        <v>0</v>
      </c>
      <c r="HW534" s="238">
        <f t="shared" si="1338"/>
        <v>0</v>
      </c>
      <c r="HX534" s="238">
        <f t="shared" si="1339"/>
        <v>0</v>
      </c>
      <c r="HY534" s="238">
        <f t="shared" si="1340"/>
        <v>0</v>
      </c>
      <c r="HZ534" s="238">
        <f t="shared" si="1341"/>
        <v>0</v>
      </c>
      <c r="IA534" s="238">
        <f t="shared" si="1342"/>
        <v>0</v>
      </c>
      <c r="IB534" s="238">
        <f t="shared" si="1343"/>
        <v>0</v>
      </c>
      <c r="IC534" s="238">
        <f t="shared" si="1344"/>
        <v>0</v>
      </c>
      <c r="ID534" s="238">
        <f t="shared" si="1345"/>
        <v>0</v>
      </c>
      <c r="IE534" s="238">
        <f t="shared" si="1346"/>
        <v>0</v>
      </c>
      <c r="IF534" s="238">
        <f t="shared" si="1347"/>
        <v>0</v>
      </c>
      <c r="IG534" s="238">
        <f t="shared" si="1348"/>
        <v>0</v>
      </c>
      <c r="IH534" s="238">
        <f t="shared" si="1349"/>
        <v>0</v>
      </c>
      <c r="II534" s="238">
        <f t="shared" si="1350"/>
        <v>0</v>
      </c>
      <c r="IJ534" s="238">
        <f t="shared" si="1351"/>
        <v>0</v>
      </c>
      <c r="IK534" s="238">
        <f t="shared" si="1352"/>
        <v>0</v>
      </c>
      <c r="IL534" s="238">
        <f t="shared" si="1353"/>
        <v>0</v>
      </c>
      <c r="IM534" s="238">
        <f t="shared" si="1354"/>
        <v>0</v>
      </c>
      <c r="IN534" s="238">
        <f t="shared" si="1355"/>
        <v>0</v>
      </c>
      <c r="IO534" s="238">
        <f t="shared" si="1356"/>
        <v>0</v>
      </c>
      <c r="IP534" s="238">
        <f t="shared" si="1357"/>
        <v>0</v>
      </c>
      <c r="IQ534" s="238">
        <f t="shared" si="1358"/>
        <v>0</v>
      </c>
      <c r="IR534" s="238">
        <f t="shared" si="1359"/>
        <v>0</v>
      </c>
      <c r="IS534" s="238">
        <f t="shared" si="1360"/>
        <v>0</v>
      </c>
      <c r="IT534" s="238">
        <f t="shared" si="1361"/>
        <v>0</v>
      </c>
      <c r="IU534" s="238">
        <f t="shared" si="1362"/>
        <v>0</v>
      </c>
      <c r="IV534" s="238">
        <f t="shared" si="1363"/>
        <v>0</v>
      </c>
      <c r="IW534" s="238">
        <f t="shared" si="1364"/>
        <v>0</v>
      </c>
      <c r="IX534" s="238">
        <f t="shared" si="1365"/>
        <v>0</v>
      </c>
      <c r="IY534" s="238">
        <f t="shared" si="1366"/>
        <v>0</v>
      </c>
      <c r="IZ534" s="238">
        <f t="shared" si="1367"/>
        <v>0</v>
      </c>
      <c r="JA534" s="238">
        <f t="shared" si="1368"/>
        <v>0</v>
      </c>
      <c r="JB534" s="238">
        <f t="shared" si="1369"/>
        <v>0</v>
      </c>
    </row>
    <row r="535" spans="2:262">
      <c r="B535" s="248">
        <v>174</v>
      </c>
      <c r="C535" s="247">
        <f t="shared" si="1370"/>
        <v>3.3984375000000026E-3</v>
      </c>
      <c r="D535" s="244">
        <f t="shared" ca="1" si="1113"/>
        <v>79.876417743814812</v>
      </c>
      <c r="E535" s="243">
        <f ca="1">FX361</f>
        <v>-0.12358225618518116</v>
      </c>
      <c r="F535" s="242">
        <v>174</v>
      </c>
      <c r="G535" s="238">
        <f t="shared" si="1114"/>
        <v>0</v>
      </c>
      <c r="H535" s="238">
        <f t="shared" si="1115"/>
        <v>0</v>
      </c>
      <c r="I535" s="238">
        <f t="shared" si="1116"/>
        <v>0</v>
      </c>
      <c r="J535" s="238">
        <f t="shared" si="1117"/>
        <v>0</v>
      </c>
      <c r="K535" s="238">
        <f t="shared" si="1118"/>
        <v>0</v>
      </c>
      <c r="L535" s="238">
        <f t="shared" si="1119"/>
        <v>0</v>
      </c>
      <c r="M535" s="238">
        <f t="shared" si="1120"/>
        <v>0</v>
      </c>
      <c r="N535" s="238">
        <f t="shared" si="1121"/>
        <v>0</v>
      </c>
      <c r="O535" s="238">
        <f t="shared" si="1122"/>
        <v>0</v>
      </c>
      <c r="P535" s="238">
        <f t="shared" si="1123"/>
        <v>0</v>
      </c>
      <c r="Q535" s="238">
        <f t="shared" si="1124"/>
        <v>0</v>
      </c>
      <c r="R535" s="238">
        <f t="shared" si="1125"/>
        <v>0</v>
      </c>
      <c r="S535" s="238">
        <f t="shared" si="1126"/>
        <v>0</v>
      </c>
      <c r="T535" s="238">
        <f t="shared" si="1127"/>
        <v>0</v>
      </c>
      <c r="U535" s="239">
        <f t="shared" si="1128"/>
        <v>0</v>
      </c>
      <c r="V535" s="238">
        <f t="shared" si="1129"/>
        <v>0</v>
      </c>
      <c r="W535" s="238">
        <f t="shared" si="1130"/>
        <v>0</v>
      </c>
      <c r="X535" s="238">
        <f t="shared" si="1131"/>
        <v>0</v>
      </c>
      <c r="Y535" s="238">
        <f t="shared" si="1132"/>
        <v>0</v>
      </c>
      <c r="Z535" s="238">
        <f t="shared" si="1133"/>
        <v>0</v>
      </c>
      <c r="AA535" s="238">
        <f t="shared" si="1134"/>
        <v>0</v>
      </c>
      <c r="AB535" s="238">
        <f t="shared" si="1135"/>
        <v>0</v>
      </c>
      <c r="AC535" s="238">
        <f t="shared" si="1136"/>
        <v>0</v>
      </c>
      <c r="AD535" s="238">
        <f t="shared" si="1137"/>
        <v>0</v>
      </c>
      <c r="AE535" s="238">
        <f t="shared" si="1138"/>
        <v>0</v>
      </c>
      <c r="AF535" s="238">
        <f t="shared" si="1139"/>
        <v>0</v>
      </c>
      <c r="AG535" s="238">
        <f t="shared" si="1140"/>
        <v>0</v>
      </c>
      <c r="AH535" s="238">
        <f t="shared" si="1141"/>
        <v>0</v>
      </c>
      <c r="AI535" s="238">
        <f t="shared" si="1142"/>
        <v>0</v>
      </c>
      <c r="AJ535" s="238">
        <f t="shared" si="1143"/>
        <v>0</v>
      </c>
      <c r="AK535" s="238">
        <f t="shared" si="1144"/>
        <v>0</v>
      </c>
      <c r="AL535" s="238">
        <f t="shared" si="1145"/>
        <v>0</v>
      </c>
      <c r="AM535" s="238">
        <f t="shared" si="1146"/>
        <v>0</v>
      </c>
      <c r="AN535" s="238">
        <f t="shared" si="1147"/>
        <v>0</v>
      </c>
      <c r="AO535" s="238">
        <f t="shared" si="1148"/>
        <v>0</v>
      </c>
      <c r="AP535" s="238">
        <f t="shared" si="1149"/>
        <v>0</v>
      </c>
      <c r="AQ535" s="238">
        <f t="shared" si="1150"/>
        <v>0</v>
      </c>
      <c r="AR535" s="238">
        <f t="shared" si="1151"/>
        <v>0</v>
      </c>
      <c r="AS535" s="238">
        <f t="shared" si="1152"/>
        <v>0</v>
      </c>
      <c r="AT535" s="238">
        <f t="shared" si="1153"/>
        <v>0</v>
      </c>
      <c r="AU535" s="238">
        <f t="shared" si="1154"/>
        <v>0</v>
      </c>
      <c r="AV535" s="238">
        <f t="shared" si="1155"/>
        <v>0</v>
      </c>
      <c r="AW535" s="238">
        <f t="shared" si="1156"/>
        <v>0</v>
      </c>
      <c r="AX535" s="238">
        <f t="shared" si="1157"/>
        <v>0</v>
      </c>
      <c r="AY535" s="238">
        <f t="shared" si="1158"/>
        <v>0</v>
      </c>
      <c r="AZ535" s="238">
        <f t="shared" si="1159"/>
        <v>0</v>
      </c>
      <c r="BA535" s="238">
        <f t="shared" si="1160"/>
        <v>0</v>
      </c>
      <c r="BB535" s="238">
        <f t="shared" si="1161"/>
        <v>0</v>
      </c>
      <c r="BC535" s="238">
        <f t="shared" si="1162"/>
        <v>0</v>
      </c>
      <c r="BD535" s="238">
        <f t="shared" si="1163"/>
        <v>0</v>
      </c>
      <c r="BE535" s="238">
        <f t="shared" si="1164"/>
        <v>0</v>
      </c>
      <c r="BF535" s="238">
        <f t="shared" si="1165"/>
        <v>0</v>
      </c>
      <c r="BG535" s="238">
        <f t="shared" si="1166"/>
        <v>0</v>
      </c>
      <c r="BH535" s="238">
        <f t="shared" si="1167"/>
        <v>0</v>
      </c>
      <c r="BI535" s="238">
        <f t="shared" si="1168"/>
        <v>0</v>
      </c>
      <c r="BJ535" s="238">
        <f t="shared" si="1169"/>
        <v>0</v>
      </c>
      <c r="BK535" s="238">
        <f t="shared" si="1170"/>
        <v>0</v>
      </c>
      <c r="BL535" s="238">
        <f t="shared" si="1171"/>
        <v>0</v>
      </c>
      <c r="BM535" s="238">
        <f t="shared" si="1172"/>
        <v>0</v>
      </c>
      <c r="BN535" s="238">
        <f t="shared" si="1173"/>
        <v>0</v>
      </c>
      <c r="BO535" s="238">
        <f t="shared" si="1174"/>
        <v>0</v>
      </c>
      <c r="BP535" s="238">
        <f t="shared" si="1175"/>
        <v>0</v>
      </c>
      <c r="BQ535" s="238">
        <f t="shared" si="1176"/>
        <v>0</v>
      </c>
      <c r="BR535" s="238">
        <f t="shared" si="1177"/>
        <v>0</v>
      </c>
      <c r="BS535" s="238">
        <f t="shared" si="1178"/>
        <v>0</v>
      </c>
      <c r="BT535" s="238">
        <f t="shared" si="1179"/>
        <v>0</v>
      </c>
      <c r="BU535" s="238">
        <f t="shared" si="1180"/>
        <v>0</v>
      </c>
      <c r="BV535" s="238">
        <f t="shared" si="1181"/>
        <v>0</v>
      </c>
      <c r="BW535" s="238">
        <f t="shared" si="1182"/>
        <v>0</v>
      </c>
      <c r="BX535" s="238">
        <f t="shared" si="1183"/>
        <v>0</v>
      </c>
      <c r="BY535" s="238">
        <f t="shared" si="1184"/>
        <v>0</v>
      </c>
      <c r="BZ535" s="238">
        <f t="shared" si="1185"/>
        <v>0</v>
      </c>
      <c r="CA535" s="238">
        <f t="shared" si="1186"/>
        <v>0</v>
      </c>
      <c r="CB535" s="238">
        <f t="shared" si="1187"/>
        <v>0</v>
      </c>
      <c r="CC535" s="238">
        <f t="shared" si="1188"/>
        <v>0</v>
      </c>
      <c r="CD535" s="238">
        <f t="shared" si="1189"/>
        <v>0</v>
      </c>
      <c r="CE535" s="238">
        <f t="shared" si="1190"/>
        <v>0</v>
      </c>
      <c r="CF535" s="238">
        <f t="shared" si="1191"/>
        <v>0</v>
      </c>
      <c r="CG535" s="238">
        <f t="shared" si="1192"/>
        <v>0</v>
      </c>
      <c r="CH535" s="238">
        <f t="shared" si="1193"/>
        <v>0</v>
      </c>
      <c r="CI535" s="238">
        <f t="shared" si="1194"/>
        <v>0</v>
      </c>
      <c r="CJ535" s="238">
        <f t="shared" si="1195"/>
        <v>0</v>
      </c>
      <c r="CK535" s="238">
        <f t="shared" si="1196"/>
        <v>0</v>
      </c>
      <c r="CL535" s="238">
        <f t="shared" si="1197"/>
        <v>0</v>
      </c>
      <c r="CM535" s="238">
        <f t="shared" si="1198"/>
        <v>0</v>
      </c>
      <c r="CN535" s="238">
        <f t="shared" si="1199"/>
        <v>0</v>
      </c>
      <c r="CO535" s="238">
        <f t="shared" si="1200"/>
        <v>0</v>
      </c>
      <c r="CP535" s="238">
        <f t="shared" si="1201"/>
        <v>0</v>
      </c>
      <c r="CQ535" s="238">
        <f t="shared" si="1202"/>
        <v>0</v>
      </c>
      <c r="CR535" s="238">
        <f t="shared" si="1203"/>
        <v>0</v>
      </c>
      <c r="CS535" s="238">
        <f t="shared" si="1204"/>
        <v>0</v>
      </c>
      <c r="CT535" s="238">
        <f t="shared" si="1205"/>
        <v>0</v>
      </c>
      <c r="CU535" s="238">
        <f t="shared" si="1206"/>
        <v>0</v>
      </c>
      <c r="CV535" s="238">
        <f t="shared" si="1207"/>
        <v>0</v>
      </c>
      <c r="CW535" s="238">
        <f t="shared" si="1208"/>
        <v>0</v>
      </c>
      <c r="CX535" s="238">
        <f t="shared" si="1209"/>
        <v>0</v>
      </c>
      <c r="CY535" s="238">
        <f t="shared" si="1210"/>
        <v>0</v>
      </c>
      <c r="CZ535" s="238">
        <f t="shared" si="1211"/>
        <v>0</v>
      </c>
      <c r="DA535" s="238">
        <f t="shared" si="1212"/>
        <v>0</v>
      </c>
      <c r="DB535" s="238">
        <f t="shared" si="1213"/>
        <v>0</v>
      </c>
      <c r="DC535" s="238">
        <f t="shared" si="1214"/>
        <v>0</v>
      </c>
      <c r="DD535" s="238">
        <f t="shared" si="1215"/>
        <v>0</v>
      </c>
      <c r="DE535" s="238">
        <f t="shared" si="1216"/>
        <v>0</v>
      </c>
      <c r="DF535" s="238">
        <f t="shared" si="1217"/>
        <v>0</v>
      </c>
      <c r="DG535" s="238">
        <f t="shared" si="1218"/>
        <v>0</v>
      </c>
      <c r="DH535" s="238">
        <f t="shared" si="1219"/>
        <v>0</v>
      </c>
      <c r="DI535" s="238">
        <f t="shared" si="1220"/>
        <v>0</v>
      </c>
      <c r="DJ535" s="238">
        <f t="shared" si="1221"/>
        <v>0</v>
      </c>
      <c r="DK535" s="238">
        <f t="shared" si="1222"/>
        <v>0</v>
      </c>
      <c r="DL535" s="238">
        <f t="shared" si="1223"/>
        <v>0</v>
      </c>
      <c r="DM535" s="238">
        <f t="shared" si="1224"/>
        <v>0</v>
      </c>
      <c r="DN535" s="238">
        <f t="shared" si="1225"/>
        <v>0</v>
      </c>
      <c r="DO535" s="238">
        <f t="shared" si="1226"/>
        <v>0</v>
      </c>
      <c r="DP535" s="238">
        <f t="shared" si="1227"/>
        <v>0</v>
      </c>
      <c r="DQ535" s="238">
        <f t="shared" si="1228"/>
        <v>0</v>
      </c>
      <c r="DR535" s="238">
        <f t="shared" si="1229"/>
        <v>0</v>
      </c>
      <c r="DS535" s="238">
        <f t="shared" si="1230"/>
        <v>0</v>
      </c>
      <c r="DT535" s="238">
        <f t="shared" si="1231"/>
        <v>0</v>
      </c>
      <c r="DU535" s="238">
        <f t="shared" si="1232"/>
        <v>0</v>
      </c>
      <c r="DV535" s="238">
        <f t="shared" si="1233"/>
        <v>0</v>
      </c>
      <c r="DW535" s="238">
        <f t="shared" si="1234"/>
        <v>0</v>
      </c>
      <c r="DX535" s="238">
        <f t="shared" si="1235"/>
        <v>0</v>
      </c>
      <c r="DY535" s="238">
        <f t="shared" si="1236"/>
        <v>0</v>
      </c>
      <c r="DZ535" s="238">
        <f t="shared" si="1237"/>
        <v>0</v>
      </c>
      <c r="EA535" s="238">
        <f t="shared" si="1238"/>
        <v>0</v>
      </c>
      <c r="EB535" s="238">
        <f t="shared" si="1239"/>
        <v>0</v>
      </c>
      <c r="EC535" s="238">
        <f t="shared" si="1240"/>
        <v>0</v>
      </c>
      <c r="ED535" s="238">
        <f t="shared" si="1241"/>
        <v>0</v>
      </c>
      <c r="EE535" s="238">
        <f t="shared" si="1242"/>
        <v>0</v>
      </c>
      <c r="EF535" s="238">
        <f t="shared" si="1243"/>
        <v>0</v>
      </c>
      <c r="EG535" s="238">
        <f t="shared" si="1244"/>
        <v>0</v>
      </c>
      <c r="EH535" s="238">
        <f t="shared" si="1245"/>
        <v>0</v>
      </c>
      <c r="EI535" s="238">
        <f t="shared" si="1246"/>
        <v>0</v>
      </c>
      <c r="EJ535" s="238">
        <f t="shared" si="1247"/>
        <v>0</v>
      </c>
      <c r="EK535" s="238">
        <f t="shared" si="1248"/>
        <v>0</v>
      </c>
      <c r="EL535" s="238">
        <f t="shared" si="1249"/>
        <v>0</v>
      </c>
      <c r="EM535" s="238">
        <f t="shared" si="1250"/>
        <v>0</v>
      </c>
      <c r="EN535" s="238">
        <f t="shared" si="1251"/>
        <v>0</v>
      </c>
      <c r="EO535" s="238">
        <f t="shared" si="1252"/>
        <v>0</v>
      </c>
      <c r="EP535" s="238">
        <f t="shared" si="1253"/>
        <v>0</v>
      </c>
      <c r="EQ535" s="238">
        <f t="shared" si="1254"/>
        <v>0</v>
      </c>
      <c r="ER535" s="238">
        <f t="shared" si="1255"/>
        <v>0</v>
      </c>
      <c r="ES535" s="238">
        <f t="shared" si="1256"/>
        <v>0</v>
      </c>
      <c r="ET535" s="238">
        <f t="shared" si="1257"/>
        <v>0</v>
      </c>
      <c r="EU535" s="238">
        <f t="shared" si="1258"/>
        <v>0</v>
      </c>
      <c r="EV535" s="238">
        <f t="shared" si="1259"/>
        <v>0</v>
      </c>
      <c r="EW535" s="238">
        <f t="shared" si="1260"/>
        <v>0</v>
      </c>
      <c r="EX535" s="238">
        <f t="shared" si="1261"/>
        <v>0</v>
      </c>
      <c r="EY535" s="238">
        <f t="shared" si="1262"/>
        <v>0</v>
      </c>
      <c r="EZ535" s="238">
        <f t="shared" si="1263"/>
        <v>0</v>
      </c>
      <c r="FA535" s="238">
        <f t="shared" si="1264"/>
        <v>0</v>
      </c>
      <c r="FB535" s="238">
        <f t="shared" si="1265"/>
        <v>0</v>
      </c>
      <c r="FC535" s="238">
        <f t="shared" si="1266"/>
        <v>0</v>
      </c>
      <c r="FD535" s="238">
        <f t="shared" si="1267"/>
        <v>0</v>
      </c>
      <c r="FE535" s="238">
        <f t="shared" si="1268"/>
        <v>0</v>
      </c>
      <c r="FF535" s="238">
        <f t="shared" si="1269"/>
        <v>0</v>
      </c>
      <c r="FG535" s="238">
        <f t="shared" si="1270"/>
        <v>0</v>
      </c>
      <c r="FH535" s="238">
        <f t="shared" si="1271"/>
        <v>0</v>
      </c>
      <c r="FI535" s="238">
        <f t="shared" si="1272"/>
        <v>0</v>
      </c>
      <c r="FJ535" s="238">
        <f t="shared" si="1273"/>
        <v>0</v>
      </c>
      <c r="FK535" s="238">
        <f t="shared" si="1274"/>
        <v>0</v>
      </c>
      <c r="FL535" s="238">
        <f t="shared" si="1275"/>
        <v>0</v>
      </c>
      <c r="FM535" s="238">
        <f t="shared" si="1276"/>
        <v>0</v>
      </c>
      <c r="FN535" s="238">
        <f t="shared" si="1277"/>
        <v>0</v>
      </c>
      <c r="FO535" s="238">
        <f t="shared" si="1278"/>
        <v>0</v>
      </c>
      <c r="FP535" s="238">
        <f t="shared" si="1279"/>
        <v>0</v>
      </c>
      <c r="FQ535" s="238">
        <f t="shared" si="1280"/>
        <v>0</v>
      </c>
      <c r="FR535" s="238">
        <f t="shared" si="1281"/>
        <v>0</v>
      </c>
      <c r="FS535" s="238">
        <f t="shared" si="1282"/>
        <v>0</v>
      </c>
      <c r="FT535" s="238">
        <f t="shared" si="1283"/>
        <v>0</v>
      </c>
      <c r="FU535" s="238">
        <f t="shared" si="1284"/>
        <v>0</v>
      </c>
      <c r="FV535" s="238">
        <f t="shared" si="1285"/>
        <v>0</v>
      </c>
      <c r="FW535" s="238">
        <f t="shared" si="1286"/>
        <v>0</v>
      </c>
      <c r="FX535" s="238">
        <f t="shared" si="1287"/>
        <v>0</v>
      </c>
      <c r="FY535" s="238">
        <f t="shared" si="1288"/>
        <v>0</v>
      </c>
      <c r="FZ535" s="238">
        <f t="shared" si="1289"/>
        <v>0</v>
      </c>
      <c r="GA535" s="238">
        <f t="shared" si="1290"/>
        <v>0</v>
      </c>
      <c r="GB535" s="238">
        <f t="shared" si="1291"/>
        <v>0</v>
      </c>
      <c r="GC535" s="238">
        <f t="shared" si="1292"/>
        <v>0</v>
      </c>
      <c r="GD535" s="238">
        <f t="shared" si="1293"/>
        <v>0</v>
      </c>
      <c r="GE535" s="238">
        <f t="shared" si="1294"/>
        <v>0</v>
      </c>
      <c r="GF535" s="238">
        <f t="shared" si="1295"/>
        <v>0</v>
      </c>
      <c r="GG535" s="238">
        <f t="shared" si="1296"/>
        <v>0</v>
      </c>
      <c r="GH535" s="238">
        <f t="shared" si="1297"/>
        <v>0</v>
      </c>
      <c r="GI535" s="238">
        <f t="shared" si="1298"/>
        <v>0</v>
      </c>
      <c r="GJ535" s="238">
        <f t="shared" si="1299"/>
        <v>0</v>
      </c>
      <c r="GK535" s="238">
        <f t="shared" si="1300"/>
        <v>0</v>
      </c>
      <c r="GL535" s="238">
        <f t="shared" si="1301"/>
        <v>0</v>
      </c>
      <c r="GM535" s="238">
        <f t="shared" si="1302"/>
        <v>0</v>
      </c>
      <c r="GN535" s="238">
        <f t="shared" si="1303"/>
        <v>0</v>
      </c>
      <c r="GO535" s="238">
        <f t="shared" si="1304"/>
        <v>0</v>
      </c>
      <c r="GP535" s="238">
        <f t="shared" si="1305"/>
        <v>0</v>
      </c>
      <c r="GQ535" s="238">
        <f t="shared" si="1306"/>
        <v>0</v>
      </c>
      <c r="GR535" s="238">
        <f t="shared" si="1307"/>
        <v>0</v>
      </c>
      <c r="GS535" s="238">
        <f t="shared" si="1308"/>
        <v>0</v>
      </c>
      <c r="GT535" s="238">
        <f t="shared" si="1309"/>
        <v>0</v>
      </c>
      <c r="GU535" s="238">
        <f t="shared" si="1310"/>
        <v>0</v>
      </c>
      <c r="GV535" s="238">
        <f t="shared" si="1311"/>
        <v>0</v>
      </c>
      <c r="GW535" s="238">
        <f t="shared" si="1312"/>
        <v>0</v>
      </c>
      <c r="GX535" s="238">
        <f t="shared" si="1313"/>
        <v>0</v>
      </c>
      <c r="GY535" s="238">
        <f t="shared" si="1314"/>
        <v>0</v>
      </c>
      <c r="GZ535" s="238">
        <f t="shared" si="1315"/>
        <v>0</v>
      </c>
      <c r="HA535" s="238">
        <f t="shared" si="1316"/>
        <v>0</v>
      </c>
      <c r="HB535" s="238">
        <f t="shared" si="1317"/>
        <v>0</v>
      </c>
      <c r="HC535" s="238">
        <f t="shared" si="1318"/>
        <v>0</v>
      </c>
      <c r="HD535" s="238">
        <f t="shared" si="1319"/>
        <v>0</v>
      </c>
      <c r="HE535" s="238">
        <f t="shared" si="1320"/>
        <v>0</v>
      </c>
      <c r="HF535" s="238">
        <f t="shared" si="1321"/>
        <v>0</v>
      </c>
      <c r="HG535" s="238">
        <f t="shared" si="1322"/>
        <v>0</v>
      </c>
      <c r="HH535" s="238">
        <f t="shared" si="1323"/>
        <v>0</v>
      </c>
      <c r="HI535" s="238">
        <f t="shared" si="1324"/>
        <v>0</v>
      </c>
      <c r="HJ535" s="238">
        <f t="shared" si="1325"/>
        <v>0</v>
      </c>
      <c r="HK535" s="238">
        <f t="shared" si="1326"/>
        <v>0</v>
      </c>
      <c r="HL535" s="238">
        <f t="shared" si="1327"/>
        <v>0</v>
      </c>
      <c r="HM535" s="238">
        <f t="shared" si="1328"/>
        <v>0</v>
      </c>
      <c r="HN535" s="238">
        <f t="shared" si="1329"/>
        <v>0</v>
      </c>
      <c r="HO535" s="238">
        <f t="shared" si="1330"/>
        <v>0</v>
      </c>
      <c r="HP535" s="238">
        <f t="shared" si="1331"/>
        <v>0</v>
      </c>
      <c r="HQ535" s="238">
        <f t="shared" si="1332"/>
        <v>0</v>
      </c>
      <c r="HR535" s="238">
        <f t="shared" si="1333"/>
        <v>0</v>
      </c>
      <c r="HS535" s="238">
        <f t="shared" si="1334"/>
        <v>0</v>
      </c>
      <c r="HT535" s="238">
        <f t="shared" si="1335"/>
        <v>0</v>
      </c>
      <c r="HU535" s="238">
        <f t="shared" si="1336"/>
        <v>0</v>
      </c>
      <c r="HV535" s="238">
        <f t="shared" si="1337"/>
        <v>0</v>
      </c>
      <c r="HW535" s="238">
        <f t="shared" si="1338"/>
        <v>0</v>
      </c>
      <c r="HX535" s="238">
        <f t="shared" si="1339"/>
        <v>0</v>
      </c>
      <c r="HY535" s="238">
        <f t="shared" si="1340"/>
        <v>0</v>
      </c>
      <c r="HZ535" s="238">
        <f t="shared" si="1341"/>
        <v>0</v>
      </c>
      <c r="IA535" s="238">
        <f t="shared" si="1342"/>
        <v>0</v>
      </c>
      <c r="IB535" s="238">
        <f t="shared" si="1343"/>
        <v>0</v>
      </c>
      <c r="IC535" s="238">
        <f t="shared" si="1344"/>
        <v>0</v>
      </c>
      <c r="ID535" s="238">
        <f t="shared" si="1345"/>
        <v>0</v>
      </c>
      <c r="IE535" s="238">
        <f t="shared" si="1346"/>
        <v>0</v>
      </c>
      <c r="IF535" s="238">
        <f t="shared" si="1347"/>
        <v>0</v>
      </c>
      <c r="IG535" s="238">
        <f t="shared" si="1348"/>
        <v>0</v>
      </c>
      <c r="IH535" s="238">
        <f t="shared" si="1349"/>
        <v>0</v>
      </c>
      <c r="II535" s="238">
        <f t="shared" si="1350"/>
        <v>0</v>
      </c>
      <c r="IJ535" s="238">
        <f t="shared" si="1351"/>
        <v>0</v>
      </c>
      <c r="IK535" s="238">
        <f t="shared" si="1352"/>
        <v>0</v>
      </c>
      <c r="IL535" s="238">
        <f t="shared" si="1353"/>
        <v>0</v>
      </c>
      <c r="IM535" s="238">
        <f t="shared" si="1354"/>
        <v>0</v>
      </c>
      <c r="IN535" s="238">
        <f t="shared" si="1355"/>
        <v>0</v>
      </c>
      <c r="IO535" s="238">
        <f t="shared" si="1356"/>
        <v>0</v>
      </c>
      <c r="IP535" s="238">
        <f t="shared" si="1357"/>
        <v>0</v>
      </c>
      <c r="IQ535" s="238">
        <f t="shared" si="1358"/>
        <v>0</v>
      </c>
      <c r="IR535" s="238">
        <f t="shared" si="1359"/>
        <v>0</v>
      </c>
      <c r="IS535" s="238">
        <f t="shared" si="1360"/>
        <v>0</v>
      </c>
      <c r="IT535" s="238">
        <f t="shared" si="1361"/>
        <v>0</v>
      </c>
      <c r="IU535" s="238">
        <f t="shared" si="1362"/>
        <v>0</v>
      </c>
      <c r="IV535" s="238">
        <f t="shared" si="1363"/>
        <v>0</v>
      </c>
      <c r="IW535" s="238">
        <f t="shared" si="1364"/>
        <v>0</v>
      </c>
      <c r="IX535" s="238">
        <f t="shared" si="1365"/>
        <v>0</v>
      </c>
      <c r="IY535" s="238">
        <f t="shared" si="1366"/>
        <v>0</v>
      </c>
      <c r="IZ535" s="238">
        <f t="shared" si="1367"/>
        <v>0</v>
      </c>
      <c r="JA535" s="238">
        <f t="shared" si="1368"/>
        <v>0</v>
      </c>
      <c r="JB535" s="238">
        <f t="shared" si="1369"/>
        <v>0</v>
      </c>
    </row>
    <row r="536" spans="2:262">
      <c r="B536" s="248">
        <v>175</v>
      </c>
      <c r="C536" s="247">
        <f t="shared" si="1370"/>
        <v>3.4179687500000026E-3</v>
      </c>
      <c r="D536" s="244">
        <f t="shared" ca="1" si="1113"/>
        <v>79.875214623609921</v>
      </c>
      <c r="E536" s="243">
        <f ca="1">FY361</f>
        <v>-0.12478537639008028</v>
      </c>
      <c r="F536" s="242">
        <v>175</v>
      </c>
      <c r="G536" s="238">
        <f t="shared" si="1114"/>
        <v>0</v>
      </c>
      <c r="H536" s="238">
        <f t="shared" si="1115"/>
        <v>0</v>
      </c>
      <c r="I536" s="238">
        <f t="shared" si="1116"/>
        <v>0</v>
      </c>
      <c r="J536" s="238">
        <f t="shared" si="1117"/>
        <v>0</v>
      </c>
      <c r="K536" s="238">
        <f t="shared" si="1118"/>
        <v>0</v>
      </c>
      <c r="L536" s="238">
        <f t="shared" si="1119"/>
        <v>0</v>
      </c>
      <c r="M536" s="238">
        <f t="shared" si="1120"/>
        <v>0</v>
      </c>
      <c r="N536" s="238">
        <f t="shared" si="1121"/>
        <v>0</v>
      </c>
      <c r="O536" s="238">
        <f t="shared" si="1122"/>
        <v>0</v>
      </c>
      <c r="P536" s="238">
        <f t="shared" si="1123"/>
        <v>0</v>
      </c>
      <c r="Q536" s="238">
        <f t="shared" si="1124"/>
        <v>0</v>
      </c>
      <c r="R536" s="238">
        <f t="shared" si="1125"/>
        <v>0</v>
      </c>
      <c r="S536" s="238">
        <f t="shared" si="1126"/>
        <v>0</v>
      </c>
      <c r="T536" s="238">
        <f t="shared" si="1127"/>
        <v>0</v>
      </c>
      <c r="U536" s="239">
        <f t="shared" si="1128"/>
        <v>0</v>
      </c>
      <c r="V536" s="238">
        <f t="shared" si="1129"/>
        <v>0</v>
      </c>
      <c r="W536" s="238">
        <f t="shared" si="1130"/>
        <v>0</v>
      </c>
      <c r="X536" s="238">
        <f t="shared" si="1131"/>
        <v>0</v>
      </c>
      <c r="Y536" s="238">
        <f t="shared" si="1132"/>
        <v>0</v>
      </c>
      <c r="Z536" s="238">
        <f t="shared" si="1133"/>
        <v>0</v>
      </c>
      <c r="AA536" s="238">
        <f t="shared" si="1134"/>
        <v>0</v>
      </c>
      <c r="AB536" s="238">
        <f t="shared" si="1135"/>
        <v>0</v>
      </c>
      <c r="AC536" s="238">
        <f t="shared" si="1136"/>
        <v>0</v>
      </c>
      <c r="AD536" s="238">
        <f t="shared" si="1137"/>
        <v>0</v>
      </c>
      <c r="AE536" s="238">
        <f t="shared" si="1138"/>
        <v>0</v>
      </c>
      <c r="AF536" s="238">
        <f t="shared" si="1139"/>
        <v>0</v>
      </c>
      <c r="AG536" s="238">
        <f t="shared" si="1140"/>
        <v>0</v>
      </c>
      <c r="AH536" s="238">
        <f t="shared" si="1141"/>
        <v>0</v>
      </c>
      <c r="AI536" s="238">
        <f t="shared" si="1142"/>
        <v>0</v>
      </c>
      <c r="AJ536" s="238">
        <f t="shared" si="1143"/>
        <v>0</v>
      </c>
      <c r="AK536" s="238">
        <f t="shared" si="1144"/>
        <v>0</v>
      </c>
      <c r="AL536" s="238">
        <f t="shared" si="1145"/>
        <v>0</v>
      </c>
      <c r="AM536" s="238">
        <f t="shared" si="1146"/>
        <v>0</v>
      </c>
      <c r="AN536" s="238">
        <f t="shared" si="1147"/>
        <v>0</v>
      </c>
      <c r="AO536" s="238">
        <f t="shared" si="1148"/>
        <v>0</v>
      </c>
      <c r="AP536" s="238">
        <f t="shared" si="1149"/>
        <v>0</v>
      </c>
      <c r="AQ536" s="238">
        <f t="shared" si="1150"/>
        <v>0</v>
      </c>
      <c r="AR536" s="238">
        <f t="shared" si="1151"/>
        <v>0</v>
      </c>
      <c r="AS536" s="238">
        <f t="shared" si="1152"/>
        <v>0</v>
      </c>
      <c r="AT536" s="238">
        <f t="shared" si="1153"/>
        <v>0</v>
      </c>
      <c r="AU536" s="238">
        <f t="shared" si="1154"/>
        <v>0</v>
      </c>
      <c r="AV536" s="238">
        <f t="shared" si="1155"/>
        <v>0</v>
      </c>
      <c r="AW536" s="238">
        <f t="shared" si="1156"/>
        <v>0</v>
      </c>
      <c r="AX536" s="238">
        <f t="shared" si="1157"/>
        <v>0</v>
      </c>
      <c r="AY536" s="238">
        <f t="shared" si="1158"/>
        <v>0</v>
      </c>
      <c r="AZ536" s="238">
        <f t="shared" si="1159"/>
        <v>0</v>
      </c>
      <c r="BA536" s="238">
        <f t="shared" si="1160"/>
        <v>0</v>
      </c>
      <c r="BB536" s="238">
        <f t="shared" si="1161"/>
        <v>0</v>
      </c>
      <c r="BC536" s="238">
        <f t="shared" si="1162"/>
        <v>0</v>
      </c>
      <c r="BD536" s="238">
        <f t="shared" si="1163"/>
        <v>0</v>
      </c>
      <c r="BE536" s="238">
        <f t="shared" si="1164"/>
        <v>0</v>
      </c>
      <c r="BF536" s="238">
        <f t="shared" si="1165"/>
        <v>0</v>
      </c>
      <c r="BG536" s="238">
        <f t="shared" si="1166"/>
        <v>0</v>
      </c>
      <c r="BH536" s="238">
        <f t="shared" si="1167"/>
        <v>0</v>
      </c>
      <c r="BI536" s="238">
        <f t="shared" si="1168"/>
        <v>0</v>
      </c>
      <c r="BJ536" s="238">
        <f t="shared" si="1169"/>
        <v>0</v>
      </c>
      <c r="BK536" s="238">
        <f t="shared" si="1170"/>
        <v>0</v>
      </c>
      <c r="BL536" s="238">
        <f t="shared" si="1171"/>
        <v>0</v>
      </c>
      <c r="BM536" s="238">
        <f t="shared" si="1172"/>
        <v>0</v>
      </c>
      <c r="BN536" s="238">
        <f t="shared" si="1173"/>
        <v>0</v>
      </c>
      <c r="BO536" s="238">
        <f t="shared" si="1174"/>
        <v>0</v>
      </c>
      <c r="BP536" s="238">
        <f t="shared" si="1175"/>
        <v>0</v>
      </c>
      <c r="BQ536" s="238">
        <f t="shared" si="1176"/>
        <v>0</v>
      </c>
      <c r="BR536" s="238">
        <f t="shared" si="1177"/>
        <v>0</v>
      </c>
      <c r="BS536" s="238">
        <f t="shared" si="1178"/>
        <v>0</v>
      </c>
      <c r="BT536" s="238">
        <f t="shared" si="1179"/>
        <v>0</v>
      </c>
      <c r="BU536" s="238">
        <f t="shared" si="1180"/>
        <v>0</v>
      </c>
      <c r="BV536" s="238">
        <f t="shared" si="1181"/>
        <v>0</v>
      </c>
      <c r="BW536" s="238">
        <f t="shared" si="1182"/>
        <v>0</v>
      </c>
      <c r="BX536" s="238">
        <f t="shared" si="1183"/>
        <v>0</v>
      </c>
      <c r="BY536" s="238">
        <f t="shared" si="1184"/>
        <v>0</v>
      </c>
      <c r="BZ536" s="238">
        <f t="shared" si="1185"/>
        <v>0</v>
      </c>
      <c r="CA536" s="238">
        <f t="shared" si="1186"/>
        <v>0</v>
      </c>
      <c r="CB536" s="238">
        <f t="shared" si="1187"/>
        <v>0</v>
      </c>
      <c r="CC536" s="238">
        <f t="shared" si="1188"/>
        <v>0</v>
      </c>
      <c r="CD536" s="238">
        <f t="shared" si="1189"/>
        <v>0</v>
      </c>
      <c r="CE536" s="238">
        <f t="shared" si="1190"/>
        <v>0</v>
      </c>
      <c r="CF536" s="238">
        <f t="shared" si="1191"/>
        <v>0</v>
      </c>
      <c r="CG536" s="238">
        <f t="shared" si="1192"/>
        <v>0</v>
      </c>
      <c r="CH536" s="238">
        <f t="shared" si="1193"/>
        <v>0</v>
      </c>
      <c r="CI536" s="238">
        <f t="shared" si="1194"/>
        <v>0</v>
      </c>
      <c r="CJ536" s="238">
        <f t="shared" si="1195"/>
        <v>0</v>
      </c>
      <c r="CK536" s="238">
        <f t="shared" si="1196"/>
        <v>0</v>
      </c>
      <c r="CL536" s="238">
        <f t="shared" si="1197"/>
        <v>0</v>
      </c>
      <c r="CM536" s="238">
        <f t="shared" si="1198"/>
        <v>0</v>
      </c>
      <c r="CN536" s="238">
        <f t="shared" si="1199"/>
        <v>0</v>
      </c>
      <c r="CO536" s="238">
        <f t="shared" si="1200"/>
        <v>0</v>
      </c>
      <c r="CP536" s="238">
        <f t="shared" si="1201"/>
        <v>0</v>
      </c>
      <c r="CQ536" s="238">
        <f t="shared" si="1202"/>
        <v>0</v>
      </c>
      <c r="CR536" s="238">
        <f t="shared" si="1203"/>
        <v>0</v>
      </c>
      <c r="CS536" s="238">
        <f t="shared" si="1204"/>
        <v>0</v>
      </c>
      <c r="CT536" s="238">
        <f t="shared" si="1205"/>
        <v>0</v>
      </c>
      <c r="CU536" s="238">
        <f t="shared" si="1206"/>
        <v>0</v>
      </c>
      <c r="CV536" s="238">
        <f t="shared" si="1207"/>
        <v>0</v>
      </c>
      <c r="CW536" s="238">
        <f t="shared" si="1208"/>
        <v>0</v>
      </c>
      <c r="CX536" s="238">
        <f t="shared" si="1209"/>
        <v>0</v>
      </c>
      <c r="CY536" s="238">
        <f t="shared" si="1210"/>
        <v>0</v>
      </c>
      <c r="CZ536" s="238">
        <f t="shared" si="1211"/>
        <v>0</v>
      </c>
      <c r="DA536" s="238">
        <f t="shared" si="1212"/>
        <v>0</v>
      </c>
      <c r="DB536" s="238">
        <f t="shared" si="1213"/>
        <v>0</v>
      </c>
      <c r="DC536" s="238">
        <f t="shared" si="1214"/>
        <v>0</v>
      </c>
      <c r="DD536" s="238">
        <f t="shared" si="1215"/>
        <v>0</v>
      </c>
      <c r="DE536" s="238">
        <f t="shared" si="1216"/>
        <v>0</v>
      </c>
      <c r="DF536" s="238">
        <f t="shared" si="1217"/>
        <v>0</v>
      </c>
      <c r="DG536" s="238">
        <f t="shared" si="1218"/>
        <v>0</v>
      </c>
      <c r="DH536" s="238">
        <f t="shared" si="1219"/>
        <v>0</v>
      </c>
      <c r="DI536" s="238">
        <f t="shared" si="1220"/>
        <v>0</v>
      </c>
      <c r="DJ536" s="238">
        <f t="shared" si="1221"/>
        <v>0</v>
      </c>
      <c r="DK536" s="238">
        <f t="shared" si="1222"/>
        <v>0</v>
      </c>
      <c r="DL536" s="238">
        <f t="shared" si="1223"/>
        <v>0</v>
      </c>
      <c r="DM536" s="238">
        <f t="shared" si="1224"/>
        <v>0</v>
      </c>
      <c r="DN536" s="238">
        <f t="shared" si="1225"/>
        <v>0</v>
      </c>
      <c r="DO536" s="238">
        <f t="shared" si="1226"/>
        <v>0</v>
      </c>
      <c r="DP536" s="238">
        <f t="shared" si="1227"/>
        <v>0</v>
      </c>
      <c r="DQ536" s="238">
        <f t="shared" si="1228"/>
        <v>0</v>
      </c>
      <c r="DR536" s="238">
        <f t="shared" si="1229"/>
        <v>0</v>
      </c>
      <c r="DS536" s="238">
        <f t="shared" si="1230"/>
        <v>0</v>
      </c>
      <c r="DT536" s="238">
        <f t="shared" si="1231"/>
        <v>0</v>
      </c>
      <c r="DU536" s="238">
        <f t="shared" si="1232"/>
        <v>0</v>
      </c>
      <c r="DV536" s="238">
        <f t="shared" si="1233"/>
        <v>0</v>
      </c>
      <c r="DW536" s="238">
        <f t="shared" si="1234"/>
        <v>0</v>
      </c>
      <c r="DX536" s="238">
        <f t="shared" si="1235"/>
        <v>0</v>
      </c>
      <c r="DY536" s="238">
        <f t="shared" si="1236"/>
        <v>0</v>
      </c>
      <c r="DZ536" s="238">
        <f t="shared" si="1237"/>
        <v>0</v>
      </c>
      <c r="EA536" s="238">
        <f t="shared" si="1238"/>
        <v>0</v>
      </c>
      <c r="EB536" s="238">
        <f t="shared" si="1239"/>
        <v>0</v>
      </c>
      <c r="EC536" s="238">
        <f t="shared" si="1240"/>
        <v>0</v>
      </c>
      <c r="ED536" s="238">
        <f t="shared" si="1241"/>
        <v>0</v>
      </c>
      <c r="EE536" s="238">
        <f t="shared" si="1242"/>
        <v>0</v>
      </c>
      <c r="EF536" s="238">
        <f t="shared" si="1243"/>
        <v>0</v>
      </c>
      <c r="EG536" s="238">
        <f t="shared" si="1244"/>
        <v>0</v>
      </c>
      <c r="EH536" s="238">
        <f t="shared" si="1245"/>
        <v>0</v>
      </c>
      <c r="EI536" s="238">
        <f t="shared" si="1246"/>
        <v>0</v>
      </c>
      <c r="EJ536" s="238">
        <f t="shared" si="1247"/>
        <v>0</v>
      </c>
      <c r="EK536" s="238">
        <f t="shared" si="1248"/>
        <v>0</v>
      </c>
      <c r="EL536" s="238">
        <f t="shared" si="1249"/>
        <v>0</v>
      </c>
      <c r="EM536" s="238">
        <f t="shared" si="1250"/>
        <v>0</v>
      </c>
      <c r="EN536" s="238">
        <f t="shared" si="1251"/>
        <v>0</v>
      </c>
      <c r="EO536" s="238">
        <f t="shared" si="1252"/>
        <v>0</v>
      </c>
      <c r="EP536" s="238">
        <f t="shared" si="1253"/>
        <v>0</v>
      </c>
      <c r="EQ536" s="238">
        <f t="shared" si="1254"/>
        <v>0</v>
      </c>
      <c r="ER536" s="238">
        <f t="shared" si="1255"/>
        <v>0</v>
      </c>
      <c r="ES536" s="238">
        <f t="shared" si="1256"/>
        <v>0</v>
      </c>
      <c r="ET536" s="238">
        <f t="shared" si="1257"/>
        <v>0</v>
      </c>
      <c r="EU536" s="238">
        <f t="shared" si="1258"/>
        <v>0</v>
      </c>
      <c r="EV536" s="238">
        <f t="shared" si="1259"/>
        <v>0</v>
      </c>
      <c r="EW536" s="238">
        <f t="shared" si="1260"/>
        <v>0</v>
      </c>
      <c r="EX536" s="238">
        <f t="shared" si="1261"/>
        <v>0</v>
      </c>
      <c r="EY536" s="238">
        <f t="shared" si="1262"/>
        <v>0</v>
      </c>
      <c r="EZ536" s="238">
        <f t="shared" si="1263"/>
        <v>0</v>
      </c>
      <c r="FA536" s="238">
        <f t="shared" si="1264"/>
        <v>0</v>
      </c>
      <c r="FB536" s="238">
        <f t="shared" si="1265"/>
        <v>0</v>
      </c>
      <c r="FC536" s="238">
        <f t="shared" si="1266"/>
        <v>0</v>
      </c>
      <c r="FD536" s="238">
        <f t="shared" si="1267"/>
        <v>0</v>
      </c>
      <c r="FE536" s="238">
        <f t="shared" si="1268"/>
        <v>0</v>
      </c>
      <c r="FF536" s="238">
        <f t="shared" si="1269"/>
        <v>0</v>
      </c>
      <c r="FG536" s="238">
        <f t="shared" si="1270"/>
        <v>0</v>
      </c>
      <c r="FH536" s="238">
        <f t="shared" si="1271"/>
        <v>0</v>
      </c>
      <c r="FI536" s="238">
        <f t="shared" si="1272"/>
        <v>0</v>
      </c>
      <c r="FJ536" s="238">
        <f t="shared" si="1273"/>
        <v>0</v>
      </c>
      <c r="FK536" s="238">
        <f t="shared" si="1274"/>
        <v>0</v>
      </c>
      <c r="FL536" s="238">
        <f t="shared" si="1275"/>
        <v>0</v>
      </c>
      <c r="FM536" s="238">
        <f t="shared" si="1276"/>
        <v>0</v>
      </c>
      <c r="FN536" s="238">
        <f t="shared" si="1277"/>
        <v>0</v>
      </c>
      <c r="FO536" s="238">
        <f t="shared" si="1278"/>
        <v>0</v>
      </c>
      <c r="FP536" s="238">
        <f t="shared" si="1279"/>
        <v>0</v>
      </c>
      <c r="FQ536" s="238">
        <f t="shared" si="1280"/>
        <v>0</v>
      </c>
      <c r="FR536" s="238">
        <f t="shared" si="1281"/>
        <v>0</v>
      </c>
      <c r="FS536" s="238">
        <f t="shared" si="1282"/>
        <v>0</v>
      </c>
      <c r="FT536" s="238">
        <f t="shared" si="1283"/>
        <v>0</v>
      </c>
      <c r="FU536" s="238">
        <f t="shared" si="1284"/>
        <v>0</v>
      </c>
      <c r="FV536" s="238">
        <f t="shared" si="1285"/>
        <v>0</v>
      </c>
      <c r="FW536" s="238">
        <f t="shared" si="1286"/>
        <v>0</v>
      </c>
      <c r="FX536" s="238">
        <f t="shared" si="1287"/>
        <v>0</v>
      </c>
      <c r="FY536" s="238">
        <f t="shared" si="1288"/>
        <v>0</v>
      </c>
      <c r="FZ536" s="238">
        <f t="shared" si="1289"/>
        <v>0</v>
      </c>
      <c r="GA536" s="238">
        <f t="shared" si="1290"/>
        <v>0</v>
      </c>
      <c r="GB536" s="238">
        <f t="shared" si="1291"/>
        <v>0</v>
      </c>
      <c r="GC536" s="238">
        <f t="shared" si="1292"/>
        <v>0</v>
      </c>
      <c r="GD536" s="238">
        <f t="shared" si="1293"/>
        <v>0</v>
      </c>
      <c r="GE536" s="238">
        <f t="shared" si="1294"/>
        <v>0</v>
      </c>
      <c r="GF536" s="238">
        <f t="shared" si="1295"/>
        <v>0</v>
      </c>
      <c r="GG536" s="238">
        <f t="shared" si="1296"/>
        <v>0</v>
      </c>
      <c r="GH536" s="238">
        <f t="shared" si="1297"/>
        <v>0</v>
      </c>
      <c r="GI536" s="238">
        <f t="shared" si="1298"/>
        <v>0</v>
      </c>
      <c r="GJ536" s="238">
        <f t="shared" si="1299"/>
        <v>0</v>
      </c>
      <c r="GK536" s="238">
        <f t="shared" si="1300"/>
        <v>0</v>
      </c>
      <c r="GL536" s="238">
        <f t="shared" si="1301"/>
        <v>0</v>
      </c>
      <c r="GM536" s="238">
        <f t="shared" si="1302"/>
        <v>0</v>
      </c>
      <c r="GN536" s="238">
        <f t="shared" si="1303"/>
        <v>0</v>
      </c>
      <c r="GO536" s="238">
        <f t="shared" si="1304"/>
        <v>0</v>
      </c>
      <c r="GP536" s="238">
        <f t="shared" si="1305"/>
        <v>0</v>
      </c>
      <c r="GQ536" s="238">
        <f t="shared" si="1306"/>
        <v>0</v>
      </c>
      <c r="GR536" s="238">
        <f t="shared" si="1307"/>
        <v>0</v>
      </c>
      <c r="GS536" s="238">
        <f t="shared" si="1308"/>
        <v>0</v>
      </c>
      <c r="GT536" s="238">
        <f t="shared" si="1309"/>
        <v>0</v>
      </c>
      <c r="GU536" s="238">
        <f t="shared" si="1310"/>
        <v>0</v>
      </c>
      <c r="GV536" s="238">
        <f t="shared" si="1311"/>
        <v>0</v>
      </c>
      <c r="GW536" s="238">
        <f t="shared" si="1312"/>
        <v>0</v>
      </c>
      <c r="GX536" s="238">
        <f t="shared" si="1313"/>
        <v>0</v>
      </c>
      <c r="GY536" s="238">
        <f t="shared" si="1314"/>
        <v>0</v>
      </c>
      <c r="GZ536" s="238">
        <f t="shared" si="1315"/>
        <v>0</v>
      </c>
      <c r="HA536" s="238">
        <f t="shared" si="1316"/>
        <v>0</v>
      </c>
      <c r="HB536" s="238">
        <f t="shared" si="1317"/>
        <v>0</v>
      </c>
      <c r="HC536" s="238">
        <f t="shared" si="1318"/>
        <v>0</v>
      </c>
      <c r="HD536" s="238">
        <f t="shared" si="1319"/>
        <v>0</v>
      </c>
      <c r="HE536" s="238">
        <f t="shared" si="1320"/>
        <v>0</v>
      </c>
      <c r="HF536" s="238">
        <f t="shared" si="1321"/>
        <v>0</v>
      </c>
      <c r="HG536" s="238">
        <f t="shared" si="1322"/>
        <v>0</v>
      </c>
      <c r="HH536" s="238">
        <f t="shared" si="1323"/>
        <v>0</v>
      </c>
      <c r="HI536" s="238">
        <f t="shared" si="1324"/>
        <v>0</v>
      </c>
      <c r="HJ536" s="238">
        <f t="shared" si="1325"/>
        <v>0</v>
      </c>
      <c r="HK536" s="238">
        <f t="shared" si="1326"/>
        <v>0</v>
      </c>
      <c r="HL536" s="238">
        <f t="shared" si="1327"/>
        <v>0</v>
      </c>
      <c r="HM536" s="238">
        <f t="shared" si="1328"/>
        <v>0</v>
      </c>
      <c r="HN536" s="238">
        <f t="shared" si="1329"/>
        <v>0</v>
      </c>
      <c r="HO536" s="238">
        <f t="shared" si="1330"/>
        <v>0</v>
      </c>
      <c r="HP536" s="238">
        <f t="shared" si="1331"/>
        <v>0</v>
      </c>
      <c r="HQ536" s="238">
        <f t="shared" si="1332"/>
        <v>0</v>
      </c>
      <c r="HR536" s="238">
        <f t="shared" si="1333"/>
        <v>0</v>
      </c>
      <c r="HS536" s="238">
        <f t="shared" si="1334"/>
        <v>0</v>
      </c>
      <c r="HT536" s="238">
        <f t="shared" si="1335"/>
        <v>0</v>
      </c>
      <c r="HU536" s="238">
        <f t="shared" si="1336"/>
        <v>0</v>
      </c>
      <c r="HV536" s="238">
        <f t="shared" si="1337"/>
        <v>0</v>
      </c>
      <c r="HW536" s="238">
        <f t="shared" si="1338"/>
        <v>0</v>
      </c>
      <c r="HX536" s="238">
        <f t="shared" si="1339"/>
        <v>0</v>
      </c>
      <c r="HY536" s="238">
        <f t="shared" si="1340"/>
        <v>0</v>
      </c>
      <c r="HZ536" s="238">
        <f t="shared" si="1341"/>
        <v>0</v>
      </c>
      <c r="IA536" s="238">
        <f t="shared" si="1342"/>
        <v>0</v>
      </c>
      <c r="IB536" s="238">
        <f t="shared" si="1343"/>
        <v>0</v>
      </c>
      <c r="IC536" s="238">
        <f t="shared" si="1344"/>
        <v>0</v>
      </c>
      <c r="ID536" s="238">
        <f t="shared" si="1345"/>
        <v>0</v>
      </c>
      <c r="IE536" s="238">
        <f t="shared" si="1346"/>
        <v>0</v>
      </c>
      <c r="IF536" s="238">
        <f t="shared" si="1347"/>
        <v>0</v>
      </c>
      <c r="IG536" s="238">
        <f t="shared" si="1348"/>
        <v>0</v>
      </c>
      <c r="IH536" s="238">
        <f t="shared" si="1349"/>
        <v>0</v>
      </c>
      <c r="II536" s="238">
        <f t="shared" si="1350"/>
        <v>0</v>
      </c>
      <c r="IJ536" s="238">
        <f t="shared" si="1351"/>
        <v>0</v>
      </c>
      <c r="IK536" s="238">
        <f t="shared" si="1352"/>
        <v>0</v>
      </c>
      <c r="IL536" s="238">
        <f t="shared" si="1353"/>
        <v>0</v>
      </c>
      <c r="IM536" s="238">
        <f t="shared" si="1354"/>
        <v>0</v>
      </c>
      <c r="IN536" s="238">
        <f t="shared" si="1355"/>
        <v>0</v>
      </c>
      <c r="IO536" s="238">
        <f t="shared" si="1356"/>
        <v>0</v>
      </c>
      <c r="IP536" s="238">
        <f t="shared" si="1357"/>
        <v>0</v>
      </c>
      <c r="IQ536" s="238">
        <f t="shared" si="1358"/>
        <v>0</v>
      </c>
      <c r="IR536" s="238">
        <f t="shared" si="1359"/>
        <v>0</v>
      </c>
      <c r="IS536" s="238">
        <f t="shared" si="1360"/>
        <v>0</v>
      </c>
      <c r="IT536" s="238">
        <f t="shared" si="1361"/>
        <v>0</v>
      </c>
      <c r="IU536" s="238">
        <f t="shared" si="1362"/>
        <v>0</v>
      </c>
      <c r="IV536" s="238">
        <f t="shared" si="1363"/>
        <v>0</v>
      </c>
      <c r="IW536" s="238">
        <f t="shared" si="1364"/>
        <v>0</v>
      </c>
      <c r="IX536" s="238">
        <f t="shared" si="1365"/>
        <v>0</v>
      </c>
      <c r="IY536" s="238">
        <f t="shared" si="1366"/>
        <v>0</v>
      </c>
      <c r="IZ536" s="238">
        <f t="shared" si="1367"/>
        <v>0</v>
      </c>
      <c r="JA536" s="238">
        <f t="shared" si="1368"/>
        <v>0</v>
      </c>
      <c r="JB536" s="238">
        <f t="shared" si="1369"/>
        <v>0</v>
      </c>
    </row>
    <row r="537" spans="2:262">
      <c r="B537" s="248">
        <v>176</v>
      </c>
      <c r="C537" s="247">
        <f t="shared" si="1370"/>
        <v>3.4375000000000026E-3</v>
      </c>
      <c r="D537" s="244">
        <f t="shared" ca="1" si="1113"/>
        <v>79.873046099478842</v>
      </c>
      <c r="E537" s="243">
        <f ca="1">FZ361</f>
        <v>-0.1269539005211629</v>
      </c>
      <c r="F537" s="242">
        <v>176</v>
      </c>
      <c r="G537" s="238">
        <f t="shared" si="1114"/>
        <v>0</v>
      </c>
      <c r="H537" s="238">
        <f t="shared" si="1115"/>
        <v>0</v>
      </c>
      <c r="I537" s="238">
        <f t="shared" si="1116"/>
        <v>0</v>
      </c>
      <c r="J537" s="238">
        <f t="shared" si="1117"/>
        <v>0</v>
      </c>
      <c r="K537" s="238">
        <f t="shared" si="1118"/>
        <v>0</v>
      </c>
      <c r="L537" s="238">
        <f t="shared" si="1119"/>
        <v>0</v>
      </c>
      <c r="M537" s="238">
        <f t="shared" si="1120"/>
        <v>0</v>
      </c>
      <c r="N537" s="238">
        <f t="shared" si="1121"/>
        <v>0</v>
      </c>
      <c r="O537" s="238">
        <f t="shared" si="1122"/>
        <v>0</v>
      </c>
      <c r="P537" s="238">
        <f t="shared" si="1123"/>
        <v>0</v>
      </c>
      <c r="Q537" s="238">
        <f t="shared" si="1124"/>
        <v>0</v>
      </c>
      <c r="R537" s="238">
        <f t="shared" si="1125"/>
        <v>0</v>
      </c>
      <c r="S537" s="238">
        <f t="shared" si="1126"/>
        <v>0</v>
      </c>
      <c r="T537" s="238">
        <f t="shared" si="1127"/>
        <v>0</v>
      </c>
      <c r="U537" s="239">
        <f t="shared" si="1128"/>
        <v>0</v>
      </c>
      <c r="V537" s="238">
        <f t="shared" si="1129"/>
        <v>0</v>
      </c>
      <c r="W537" s="238">
        <f t="shared" si="1130"/>
        <v>0</v>
      </c>
      <c r="X537" s="238">
        <f t="shared" si="1131"/>
        <v>0</v>
      </c>
      <c r="Y537" s="238">
        <f t="shared" si="1132"/>
        <v>0</v>
      </c>
      <c r="Z537" s="238">
        <f t="shared" si="1133"/>
        <v>0</v>
      </c>
      <c r="AA537" s="238">
        <f t="shared" si="1134"/>
        <v>0</v>
      </c>
      <c r="AB537" s="238">
        <f t="shared" si="1135"/>
        <v>0</v>
      </c>
      <c r="AC537" s="238">
        <f t="shared" si="1136"/>
        <v>0</v>
      </c>
      <c r="AD537" s="238">
        <f t="shared" si="1137"/>
        <v>0</v>
      </c>
      <c r="AE537" s="238">
        <f t="shared" si="1138"/>
        <v>0</v>
      </c>
      <c r="AF537" s="238">
        <f t="shared" si="1139"/>
        <v>0</v>
      </c>
      <c r="AG537" s="238">
        <f t="shared" si="1140"/>
        <v>0</v>
      </c>
      <c r="AH537" s="238">
        <f t="shared" si="1141"/>
        <v>0</v>
      </c>
      <c r="AI537" s="238">
        <f t="shared" si="1142"/>
        <v>0</v>
      </c>
      <c r="AJ537" s="238">
        <f t="shared" si="1143"/>
        <v>0</v>
      </c>
      <c r="AK537" s="238">
        <f t="shared" si="1144"/>
        <v>0</v>
      </c>
      <c r="AL537" s="238">
        <f t="shared" si="1145"/>
        <v>0</v>
      </c>
      <c r="AM537" s="238">
        <f t="shared" si="1146"/>
        <v>0</v>
      </c>
      <c r="AN537" s="238">
        <f t="shared" si="1147"/>
        <v>0</v>
      </c>
      <c r="AO537" s="238">
        <f t="shared" si="1148"/>
        <v>0</v>
      </c>
      <c r="AP537" s="238">
        <f t="shared" si="1149"/>
        <v>0</v>
      </c>
      <c r="AQ537" s="238">
        <f t="shared" si="1150"/>
        <v>0</v>
      </c>
      <c r="AR537" s="238">
        <f t="shared" si="1151"/>
        <v>0</v>
      </c>
      <c r="AS537" s="238">
        <f t="shared" si="1152"/>
        <v>0</v>
      </c>
      <c r="AT537" s="238">
        <f t="shared" si="1153"/>
        <v>0</v>
      </c>
      <c r="AU537" s="238">
        <f t="shared" si="1154"/>
        <v>0</v>
      </c>
      <c r="AV537" s="238">
        <f t="shared" si="1155"/>
        <v>0</v>
      </c>
      <c r="AW537" s="238">
        <f t="shared" si="1156"/>
        <v>0</v>
      </c>
      <c r="AX537" s="238">
        <f t="shared" si="1157"/>
        <v>0</v>
      </c>
      <c r="AY537" s="238">
        <f t="shared" si="1158"/>
        <v>0</v>
      </c>
      <c r="AZ537" s="238">
        <f t="shared" si="1159"/>
        <v>0</v>
      </c>
      <c r="BA537" s="238">
        <f t="shared" si="1160"/>
        <v>0</v>
      </c>
      <c r="BB537" s="238">
        <f t="shared" si="1161"/>
        <v>0</v>
      </c>
      <c r="BC537" s="238">
        <f t="shared" si="1162"/>
        <v>0</v>
      </c>
      <c r="BD537" s="238">
        <f t="shared" si="1163"/>
        <v>0</v>
      </c>
      <c r="BE537" s="238">
        <f t="shared" si="1164"/>
        <v>0</v>
      </c>
      <c r="BF537" s="238">
        <f t="shared" si="1165"/>
        <v>0</v>
      </c>
      <c r="BG537" s="238">
        <f t="shared" si="1166"/>
        <v>0</v>
      </c>
      <c r="BH537" s="238">
        <f t="shared" si="1167"/>
        <v>0</v>
      </c>
      <c r="BI537" s="238">
        <f t="shared" si="1168"/>
        <v>0</v>
      </c>
      <c r="BJ537" s="238">
        <f t="shared" si="1169"/>
        <v>0</v>
      </c>
      <c r="BK537" s="238">
        <f t="shared" si="1170"/>
        <v>0</v>
      </c>
      <c r="BL537" s="238">
        <f t="shared" si="1171"/>
        <v>0</v>
      </c>
      <c r="BM537" s="238">
        <f t="shared" si="1172"/>
        <v>0</v>
      </c>
      <c r="BN537" s="238">
        <f t="shared" si="1173"/>
        <v>0</v>
      </c>
      <c r="BO537" s="238">
        <f t="shared" si="1174"/>
        <v>0</v>
      </c>
      <c r="BP537" s="238">
        <f t="shared" si="1175"/>
        <v>0</v>
      </c>
      <c r="BQ537" s="238">
        <f t="shared" si="1176"/>
        <v>0</v>
      </c>
      <c r="BR537" s="238">
        <f t="shared" si="1177"/>
        <v>0</v>
      </c>
      <c r="BS537" s="238">
        <f t="shared" si="1178"/>
        <v>0</v>
      </c>
      <c r="BT537" s="238">
        <f t="shared" si="1179"/>
        <v>0</v>
      </c>
      <c r="BU537" s="238">
        <f t="shared" si="1180"/>
        <v>0</v>
      </c>
      <c r="BV537" s="238">
        <f t="shared" si="1181"/>
        <v>0</v>
      </c>
      <c r="BW537" s="238">
        <f t="shared" si="1182"/>
        <v>0</v>
      </c>
      <c r="BX537" s="238">
        <f t="shared" si="1183"/>
        <v>0</v>
      </c>
      <c r="BY537" s="238">
        <f t="shared" si="1184"/>
        <v>0</v>
      </c>
      <c r="BZ537" s="238">
        <f t="shared" si="1185"/>
        <v>0</v>
      </c>
      <c r="CA537" s="238">
        <f t="shared" si="1186"/>
        <v>0</v>
      </c>
      <c r="CB537" s="238">
        <f t="shared" si="1187"/>
        <v>0</v>
      </c>
      <c r="CC537" s="238">
        <f t="shared" si="1188"/>
        <v>0</v>
      </c>
      <c r="CD537" s="238">
        <f t="shared" si="1189"/>
        <v>0</v>
      </c>
      <c r="CE537" s="238">
        <f t="shared" si="1190"/>
        <v>0</v>
      </c>
      <c r="CF537" s="238">
        <f t="shared" si="1191"/>
        <v>0</v>
      </c>
      <c r="CG537" s="238">
        <f t="shared" si="1192"/>
        <v>0</v>
      </c>
      <c r="CH537" s="238">
        <f t="shared" si="1193"/>
        <v>0</v>
      </c>
      <c r="CI537" s="238">
        <f t="shared" si="1194"/>
        <v>0</v>
      </c>
      <c r="CJ537" s="238">
        <f t="shared" si="1195"/>
        <v>0</v>
      </c>
      <c r="CK537" s="238">
        <f t="shared" si="1196"/>
        <v>0</v>
      </c>
      <c r="CL537" s="238">
        <f t="shared" si="1197"/>
        <v>0</v>
      </c>
      <c r="CM537" s="238">
        <f t="shared" si="1198"/>
        <v>0</v>
      </c>
      <c r="CN537" s="238">
        <f t="shared" si="1199"/>
        <v>0</v>
      </c>
      <c r="CO537" s="238">
        <f t="shared" si="1200"/>
        <v>0</v>
      </c>
      <c r="CP537" s="238">
        <f t="shared" si="1201"/>
        <v>0</v>
      </c>
      <c r="CQ537" s="238">
        <f t="shared" si="1202"/>
        <v>0</v>
      </c>
      <c r="CR537" s="238">
        <f t="shared" si="1203"/>
        <v>0</v>
      </c>
      <c r="CS537" s="238">
        <f t="shared" si="1204"/>
        <v>0</v>
      </c>
      <c r="CT537" s="238">
        <f t="shared" si="1205"/>
        <v>0</v>
      </c>
      <c r="CU537" s="238">
        <f t="shared" si="1206"/>
        <v>0</v>
      </c>
      <c r="CV537" s="238">
        <f t="shared" si="1207"/>
        <v>0</v>
      </c>
      <c r="CW537" s="238">
        <f t="shared" si="1208"/>
        <v>0</v>
      </c>
      <c r="CX537" s="238">
        <f t="shared" si="1209"/>
        <v>0</v>
      </c>
      <c r="CY537" s="238">
        <f t="shared" si="1210"/>
        <v>0</v>
      </c>
      <c r="CZ537" s="238">
        <f t="shared" si="1211"/>
        <v>0</v>
      </c>
      <c r="DA537" s="238">
        <f t="shared" si="1212"/>
        <v>0</v>
      </c>
      <c r="DB537" s="238">
        <f t="shared" si="1213"/>
        <v>0</v>
      </c>
      <c r="DC537" s="238">
        <f t="shared" si="1214"/>
        <v>0</v>
      </c>
      <c r="DD537" s="238">
        <f t="shared" si="1215"/>
        <v>0</v>
      </c>
      <c r="DE537" s="238">
        <f t="shared" si="1216"/>
        <v>0</v>
      </c>
      <c r="DF537" s="238">
        <f t="shared" si="1217"/>
        <v>0</v>
      </c>
      <c r="DG537" s="238">
        <f t="shared" si="1218"/>
        <v>0</v>
      </c>
      <c r="DH537" s="238">
        <f t="shared" si="1219"/>
        <v>0</v>
      </c>
      <c r="DI537" s="238">
        <f t="shared" si="1220"/>
        <v>0</v>
      </c>
      <c r="DJ537" s="238">
        <f t="shared" si="1221"/>
        <v>0</v>
      </c>
      <c r="DK537" s="238">
        <f t="shared" si="1222"/>
        <v>0</v>
      </c>
      <c r="DL537" s="238">
        <f t="shared" si="1223"/>
        <v>0</v>
      </c>
      <c r="DM537" s="238">
        <f t="shared" si="1224"/>
        <v>0</v>
      </c>
      <c r="DN537" s="238">
        <f t="shared" si="1225"/>
        <v>0</v>
      </c>
      <c r="DO537" s="238">
        <f t="shared" si="1226"/>
        <v>0</v>
      </c>
      <c r="DP537" s="238">
        <f t="shared" si="1227"/>
        <v>0</v>
      </c>
      <c r="DQ537" s="238">
        <f t="shared" si="1228"/>
        <v>0</v>
      </c>
      <c r="DR537" s="238">
        <f t="shared" si="1229"/>
        <v>0</v>
      </c>
      <c r="DS537" s="238">
        <f t="shared" si="1230"/>
        <v>0</v>
      </c>
      <c r="DT537" s="238">
        <f t="shared" si="1231"/>
        <v>0</v>
      </c>
      <c r="DU537" s="238">
        <f t="shared" si="1232"/>
        <v>0</v>
      </c>
      <c r="DV537" s="238">
        <f t="shared" si="1233"/>
        <v>0</v>
      </c>
      <c r="DW537" s="238">
        <f t="shared" si="1234"/>
        <v>0</v>
      </c>
      <c r="DX537" s="238">
        <f t="shared" si="1235"/>
        <v>0</v>
      </c>
      <c r="DY537" s="238">
        <f t="shared" si="1236"/>
        <v>0</v>
      </c>
      <c r="DZ537" s="238">
        <f t="shared" si="1237"/>
        <v>0</v>
      </c>
      <c r="EA537" s="238">
        <f t="shared" si="1238"/>
        <v>0</v>
      </c>
      <c r="EB537" s="238">
        <f t="shared" si="1239"/>
        <v>0</v>
      </c>
      <c r="EC537" s="238">
        <f t="shared" si="1240"/>
        <v>0</v>
      </c>
      <c r="ED537" s="238">
        <f t="shared" si="1241"/>
        <v>0</v>
      </c>
      <c r="EE537" s="238">
        <f t="shared" si="1242"/>
        <v>0</v>
      </c>
      <c r="EF537" s="238">
        <f t="shared" si="1243"/>
        <v>0</v>
      </c>
      <c r="EG537" s="238">
        <f t="shared" si="1244"/>
        <v>0</v>
      </c>
      <c r="EH537" s="238">
        <f t="shared" si="1245"/>
        <v>0</v>
      </c>
      <c r="EI537" s="238">
        <f t="shared" si="1246"/>
        <v>0</v>
      </c>
      <c r="EJ537" s="238">
        <f t="shared" si="1247"/>
        <v>0</v>
      </c>
      <c r="EK537" s="238">
        <f t="shared" si="1248"/>
        <v>0</v>
      </c>
      <c r="EL537" s="238">
        <f t="shared" si="1249"/>
        <v>0</v>
      </c>
      <c r="EM537" s="238">
        <f t="shared" si="1250"/>
        <v>0</v>
      </c>
      <c r="EN537" s="238">
        <f t="shared" si="1251"/>
        <v>0</v>
      </c>
      <c r="EO537" s="238">
        <f t="shared" si="1252"/>
        <v>0</v>
      </c>
      <c r="EP537" s="238">
        <f t="shared" si="1253"/>
        <v>0</v>
      </c>
      <c r="EQ537" s="238">
        <f t="shared" si="1254"/>
        <v>0</v>
      </c>
      <c r="ER537" s="238">
        <f t="shared" si="1255"/>
        <v>0</v>
      </c>
      <c r="ES537" s="238">
        <f t="shared" si="1256"/>
        <v>0</v>
      </c>
      <c r="ET537" s="238">
        <f t="shared" si="1257"/>
        <v>0</v>
      </c>
      <c r="EU537" s="238">
        <f t="shared" si="1258"/>
        <v>0</v>
      </c>
      <c r="EV537" s="238">
        <f t="shared" si="1259"/>
        <v>0</v>
      </c>
      <c r="EW537" s="238">
        <f t="shared" si="1260"/>
        <v>0</v>
      </c>
      <c r="EX537" s="238">
        <f t="shared" si="1261"/>
        <v>0</v>
      </c>
      <c r="EY537" s="238">
        <f t="shared" si="1262"/>
        <v>0</v>
      </c>
      <c r="EZ537" s="238">
        <f t="shared" si="1263"/>
        <v>0</v>
      </c>
      <c r="FA537" s="238">
        <f t="shared" si="1264"/>
        <v>0</v>
      </c>
      <c r="FB537" s="238">
        <f t="shared" si="1265"/>
        <v>0</v>
      </c>
      <c r="FC537" s="238">
        <f t="shared" si="1266"/>
        <v>0</v>
      </c>
      <c r="FD537" s="238">
        <f t="shared" si="1267"/>
        <v>0</v>
      </c>
      <c r="FE537" s="238">
        <f t="shared" si="1268"/>
        <v>0</v>
      </c>
      <c r="FF537" s="238">
        <f t="shared" si="1269"/>
        <v>0</v>
      </c>
      <c r="FG537" s="238">
        <f t="shared" si="1270"/>
        <v>0</v>
      </c>
      <c r="FH537" s="238">
        <f t="shared" si="1271"/>
        <v>0</v>
      </c>
      <c r="FI537" s="238">
        <f t="shared" si="1272"/>
        <v>0</v>
      </c>
      <c r="FJ537" s="238">
        <f t="shared" si="1273"/>
        <v>0</v>
      </c>
      <c r="FK537" s="238">
        <f t="shared" si="1274"/>
        <v>0</v>
      </c>
      <c r="FL537" s="238">
        <f t="shared" si="1275"/>
        <v>0</v>
      </c>
      <c r="FM537" s="238">
        <f t="shared" si="1276"/>
        <v>0</v>
      </c>
      <c r="FN537" s="238">
        <f t="shared" si="1277"/>
        <v>0</v>
      </c>
      <c r="FO537" s="238">
        <f t="shared" si="1278"/>
        <v>0</v>
      </c>
      <c r="FP537" s="238">
        <f t="shared" si="1279"/>
        <v>0</v>
      </c>
      <c r="FQ537" s="238">
        <f t="shared" si="1280"/>
        <v>0</v>
      </c>
      <c r="FR537" s="238">
        <f t="shared" si="1281"/>
        <v>0</v>
      </c>
      <c r="FS537" s="238">
        <f t="shared" si="1282"/>
        <v>0</v>
      </c>
      <c r="FT537" s="238">
        <f t="shared" si="1283"/>
        <v>0</v>
      </c>
      <c r="FU537" s="238">
        <f t="shared" si="1284"/>
        <v>0</v>
      </c>
      <c r="FV537" s="238">
        <f t="shared" si="1285"/>
        <v>0</v>
      </c>
      <c r="FW537" s="238">
        <f t="shared" si="1286"/>
        <v>0</v>
      </c>
      <c r="FX537" s="238">
        <f t="shared" si="1287"/>
        <v>0</v>
      </c>
      <c r="FY537" s="238">
        <f t="shared" si="1288"/>
        <v>0</v>
      </c>
      <c r="FZ537" s="238">
        <f t="shared" si="1289"/>
        <v>0</v>
      </c>
      <c r="GA537" s="238">
        <f t="shared" si="1290"/>
        <v>0</v>
      </c>
      <c r="GB537" s="238">
        <f t="shared" si="1291"/>
        <v>0</v>
      </c>
      <c r="GC537" s="238">
        <f t="shared" si="1292"/>
        <v>0</v>
      </c>
      <c r="GD537" s="238">
        <f t="shared" si="1293"/>
        <v>0</v>
      </c>
      <c r="GE537" s="238">
        <f t="shared" si="1294"/>
        <v>0</v>
      </c>
      <c r="GF537" s="238">
        <f t="shared" si="1295"/>
        <v>0</v>
      </c>
      <c r="GG537" s="238">
        <f t="shared" si="1296"/>
        <v>0</v>
      </c>
      <c r="GH537" s="238">
        <f t="shared" si="1297"/>
        <v>0</v>
      </c>
      <c r="GI537" s="238">
        <f t="shared" si="1298"/>
        <v>0</v>
      </c>
      <c r="GJ537" s="238">
        <f t="shared" si="1299"/>
        <v>0</v>
      </c>
      <c r="GK537" s="238">
        <f t="shared" si="1300"/>
        <v>0</v>
      </c>
      <c r="GL537" s="238">
        <f t="shared" si="1301"/>
        <v>0</v>
      </c>
      <c r="GM537" s="238">
        <f t="shared" si="1302"/>
        <v>0</v>
      </c>
      <c r="GN537" s="238">
        <f t="shared" si="1303"/>
        <v>0</v>
      </c>
      <c r="GO537" s="238">
        <f t="shared" si="1304"/>
        <v>0</v>
      </c>
      <c r="GP537" s="238">
        <f t="shared" si="1305"/>
        <v>0</v>
      </c>
      <c r="GQ537" s="238">
        <f t="shared" si="1306"/>
        <v>0</v>
      </c>
      <c r="GR537" s="238">
        <f t="shared" si="1307"/>
        <v>0</v>
      </c>
      <c r="GS537" s="238">
        <f t="shared" si="1308"/>
        <v>0</v>
      </c>
      <c r="GT537" s="238">
        <f t="shared" si="1309"/>
        <v>0</v>
      </c>
      <c r="GU537" s="238">
        <f t="shared" si="1310"/>
        <v>0</v>
      </c>
      <c r="GV537" s="238">
        <f t="shared" si="1311"/>
        <v>0</v>
      </c>
      <c r="GW537" s="238">
        <f t="shared" si="1312"/>
        <v>0</v>
      </c>
      <c r="GX537" s="238">
        <f t="shared" si="1313"/>
        <v>0</v>
      </c>
      <c r="GY537" s="238">
        <f t="shared" si="1314"/>
        <v>0</v>
      </c>
      <c r="GZ537" s="238">
        <f t="shared" si="1315"/>
        <v>0</v>
      </c>
      <c r="HA537" s="238">
        <f t="shared" si="1316"/>
        <v>0</v>
      </c>
      <c r="HB537" s="238">
        <f t="shared" si="1317"/>
        <v>0</v>
      </c>
      <c r="HC537" s="238">
        <f t="shared" si="1318"/>
        <v>0</v>
      </c>
      <c r="HD537" s="238">
        <f t="shared" si="1319"/>
        <v>0</v>
      </c>
      <c r="HE537" s="238">
        <f t="shared" si="1320"/>
        <v>0</v>
      </c>
      <c r="HF537" s="238">
        <f t="shared" si="1321"/>
        <v>0</v>
      </c>
      <c r="HG537" s="238">
        <f t="shared" si="1322"/>
        <v>0</v>
      </c>
      <c r="HH537" s="238">
        <f t="shared" si="1323"/>
        <v>0</v>
      </c>
      <c r="HI537" s="238">
        <f t="shared" si="1324"/>
        <v>0</v>
      </c>
      <c r="HJ537" s="238">
        <f t="shared" si="1325"/>
        <v>0</v>
      </c>
      <c r="HK537" s="238">
        <f t="shared" si="1326"/>
        <v>0</v>
      </c>
      <c r="HL537" s="238">
        <f t="shared" si="1327"/>
        <v>0</v>
      </c>
      <c r="HM537" s="238">
        <f t="shared" si="1328"/>
        <v>0</v>
      </c>
      <c r="HN537" s="238">
        <f t="shared" si="1329"/>
        <v>0</v>
      </c>
      <c r="HO537" s="238">
        <f t="shared" si="1330"/>
        <v>0</v>
      </c>
      <c r="HP537" s="238">
        <f t="shared" si="1331"/>
        <v>0</v>
      </c>
      <c r="HQ537" s="238">
        <f t="shared" si="1332"/>
        <v>0</v>
      </c>
      <c r="HR537" s="238">
        <f t="shared" si="1333"/>
        <v>0</v>
      </c>
      <c r="HS537" s="238">
        <f t="shared" si="1334"/>
        <v>0</v>
      </c>
      <c r="HT537" s="238">
        <f t="shared" si="1335"/>
        <v>0</v>
      </c>
      <c r="HU537" s="238">
        <f t="shared" si="1336"/>
        <v>0</v>
      </c>
      <c r="HV537" s="238">
        <f t="shared" si="1337"/>
        <v>0</v>
      </c>
      <c r="HW537" s="238">
        <f t="shared" si="1338"/>
        <v>0</v>
      </c>
      <c r="HX537" s="238">
        <f t="shared" si="1339"/>
        <v>0</v>
      </c>
      <c r="HY537" s="238">
        <f t="shared" si="1340"/>
        <v>0</v>
      </c>
      <c r="HZ537" s="238">
        <f t="shared" si="1341"/>
        <v>0</v>
      </c>
      <c r="IA537" s="238">
        <f t="shared" si="1342"/>
        <v>0</v>
      </c>
      <c r="IB537" s="238">
        <f t="shared" si="1343"/>
        <v>0</v>
      </c>
      <c r="IC537" s="238">
        <f t="shared" si="1344"/>
        <v>0</v>
      </c>
      <c r="ID537" s="238">
        <f t="shared" si="1345"/>
        <v>0</v>
      </c>
      <c r="IE537" s="238">
        <f t="shared" si="1346"/>
        <v>0</v>
      </c>
      <c r="IF537" s="238">
        <f t="shared" si="1347"/>
        <v>0</v>
      </c>
      <c r="IG537" s="238">
        <f t="shared" si="1348"/>
        <v>0</v>
      </c>
      <c r="IH537" s="238">
        <f t="shared" si="1349"/>
        <v>0</v>
      </c>
      <c r="II537" s="238">
        <f t="shared" si="1350"/>
        <v>0</v>
      </c>
      <c r="IJ537" s="238">
        <f t="shared" si="1351"/>
        <v>0</v>
      </c>
      <c r="IK537" s="238">
        <f t="shared" si="1352"/>
        <v>0</v>
      </c>
      <c r="IL537" s="238">
        <f t="shared" si="1353"/>
        <v>0</v>
      </c>
      <c r="IM537" s="238">
        <f t="shared" si="1354"/>
        <v>0</v>
      </c>
      <c r="IN537" s="238">
        <f t="shared" si="1355"/>
        <v>0</v>
      </c>
      <c r="IO537" s="238">
        <f t="shared" si="1356"/>
        <v>0</v>
      </c>
      <c r="IP537" s="238">
        <f t="shared" si="1357"/>
        <v>0</v>
      </c>
      <c r="IQ537" s="238">
        <f t="shared" si="1358"/>
        <v>0</v>
      </c>
      <c r="IR537" s="238">
        <f t="shared" si="1359"/>
        <v>0</v>
      </c>
      <c r="IS537" s="238">
        <f t="shared" si="1360"/>
        <v>0</v>
      </c>
      <c r="IT537" s="238">
        <f t="shared" si="1361"/>
        <v>0</v>
      </c>
      <c r="IU537" s="238">
        <f t="shared" si="1362"/>
        <v>0</v>
      </c>
      <c r="IV537" s="238">
        <f t="shared" si="1363"/>
        <v>0</v>
      </c>
      <c r="IW537" s="238">
        <f t="shared" si="1364"/>
        <v>0</v>
      </c>
      <c r="IX537" s="238">
        <f t="shared" si="1365"/>
        <v>0</v>
      </c>
      <c r="IY537" s="238">
        <f t="shared" si="1366"/>
        <v>0</v>
      </c>
      <c r="IZ537" s="238">
        <f t="shared" si="1367"/>
        <v>0</v>
      </c>
      <c r="JA537" s="238">
        <f t="shared" si="1368"/>
        <v>0</v>
      </c>
      <c r="JB537" s="238">
        <f t="shared" si="1369"/>
        <v>0</v>
      </c>
    </row>
    <row r="538" spans="2:262">
      <c r="B538" s="248">
        <v>177</v>
      </c>
      <c r="C538" s="247">
        <f t="shared" si="1370"/>
        <v>3.4570312500000026E-3</v>
      </c>
      <c r="D538" s="244">
        <f t="shared" ca="1" si="1113"/>
        <v>79.868563976897434</v>
      </c>
      <c r="E538" s="243">
        <f ca="1">GA361</f>
        <v>-0.13143602310256874</v>
      </c>
      <c r="F538" s="242">
        <v>177</v>
      </c>
      <c r="G538" s="238">
        <f t="shared" si="1114"/>
        <v>0</v>
      </c>
      <c r="H538" s="238">
        <f t="shared" si="1115"/>
        <v>0</v>
      </c>
      <c r="I538" s="238">
        <f t="shared" si="1116"/>
        <v>0</v>
      </c>
      <c r="J538" s="238">
        <f t="shared" si="1117"/>
        <v>0</v>
      </c>
      <c r="K538" s="238">
        <f t="shared" si="1118"/>
        <v>0</v>
      </c>
      <c r="L538" s="238">
        <f t="shared" si="1119"/>
        <v>0</v>
      </c>
      <c r="M538" s="238">
        <f t="shared" si="1120"/>
        <v>0</v>
      </c>
      <c r="N538" s="238">
        <f t="shared" si="1121"/>
        <v>0</v>
      </c>
      <c r="O538" s="238">
        <f t="shared" si="1122"/>
        <v>0</v>
      </c>
      <c r="P538" s="238">
        <f t="shared" si="1123"/>
        <v>0</v>
      </c>
      <c r="Q538" s="238">
        <f t="shared" si="1124"/>
        <v>0</v>
      </c>
      <c r="R538" s="238">
        <f t="shared" si="1125"/>
        <v>0</v>
      </c>
      <c r="S538" s="238">
        <f t="shared" si="1126"/>
        <v>0</v>
      </c>
      <c r="T538" s="238">
        <f t="shared" si="1127"/>
        <v>0</v>
      </c>
      <c r="U538" s="239">
        <f t="shared" si="1128"/>
        <v>0</v>
      </c>
      <c r="V538" s="238">
        <f t="shared" si="1129"/>
        <v>0</v>
      </c>
      <c r="W538" s="238">
        <f t="shared" si="1130"/>
        <v>0</v>
      </c>
      <c r="X538" s="238">
        <f t="shared" si="1131"/>
        <v>0</v>
      </c>
      <c r="Y538" s="238">
        <f t="shared" si="1132"/>
        <v>0</v>
      </c>
      <c r="Z538" s="238">
        <f t="shared" si="1133"/>
        <v>0</v>
      </c>
      <c r="AA538" s="238">
        <f t="shared" si="1134"/>
        <v>0</v>
      </c>
      <c r="AB538" s="238">
        <f t="shared" si="1135"/>
        <v>0</v>
      </c>
      <c r="AC538" s="238">
        <f t="shared" si="1136"/>
        <v>0</v>
      </c>
      <c r="AD538" s="238">
        <f t="shared" si="1137"/>
        <v>0</v>
      </c>
      <c r="AE538" s="238">
        <f t="shared" si="1138"/>
        <v>0</v>
      </c>
      <c r="AF538" s="238">
        <f t="shared" si="1139"/>
        <v>0</v>
      </c>
      <c r="AG538" s="238">
        <f t="shared" si="1140"/>
        <v>0</v>
      </c>
      <c r="AH538" s="238">
        <f t="shared" si="1141"/>
        <v>0</v>
      </c>
      <c r="AI538" s="238">
        <f t="shared" si="1142"/>
        <v>0</v>
      </c>
      <c r="AJ538" s="238">
        <f t="shared" si="1143"/>
        <v>0</v>
      </c>
      <c r="AK538" s="238">
        <f t="shared" si="1144"/>
        <v>0</v>
      </c>
      <c r="AL538" s="238">
        <f t="shared" si="1145"/>
        <v>0</v>
      </c>
      <c r="AM538" s="238">
        <f t="shared" si="1146"/>
        <v>0</v>
      </c>
      <c r="AN538" s="238">
        <f t="shared" si="1147"/>
        <v>0</v>
      </c>
      <c r="AO538" s="238">
        <f t="shared" si="1148"/>
        <v>0</v>
      </c>
      <c r="AP538" s="238">
        <f t="shared" si="1149"/>
        <v>0</v>
      </c>
      <c r="AQ538" s="238">
        <f t="shared" si="1150"/>
        <v>0</v>
      </c>
      <c r="AR538" s="238">
        <f t="shared" si="1151"/>
        <v>0</v>
      </c>
      <c r="AS538" s="238">
        <f t="shared" si="1152"/>
        <v>0</v>
      </c>
      <c r="AT538" s="238">
        <f t="shared" si="1153"/>
        <v>0</v>
      </c>
      <c r="AU538" s="238">
        <f t="shared" si="1154"/>
        <v>0</v>
      </c>
      <c r="AV538" s="238">
        <f t="shared" si="1155"/>
        <v>0</v>
      </c>
      <c r="AW538" s="238">
        <f t="shared" si="1156"/>
        <v>0</v>
      </c>
      <c r="AX538" s="238">
        <f t="shared" si="1157"/>
        <v>0</v>
      </c>
      <c r="AY538" s="238">
        <f t="shared" si="1158"/>
        <v>0</v>
      </c>
      <c r="AZ538" s="238">
        <f t="shared" si="1159"/>
        <v>0</v>
      </c>
      <c r="BA538" s="238">
        <f t="shared" si="1160"/>
        <v>0</v>
      </c>
      <c r="BB538" s="238">
        <f t="shared" si="1161"/>
        <v>0</v>
      </c>
      <c r="BC538" s="238">
        <f t="shared" si="1162"/>
        <v>0</v>
      </c>
      <c r="BD538" s="238">
        <f t="shared" si="1163"/>
        <v>0</v>
      </c>
      <c r="BE538" s="238">
        <f t="shared" si="1164"/>
        <v>0</v>
      </c>
      <c r="BF538" s="238">
        <f t="shared" si="1165"/>
        <v>0</v>
      </c>
      <c r="BG538" s="238">
        <f t="shared" si="1166"/>
        <v>0</v>
      </c>
      <c r="BH538" s="238">
        <f t="shared" si="1167"/>
        <v>0</v>
      </c>
      <c r="BI538" s="238">
        <f t="shared" si="1168"/>
        <v>0</v>
      </c>
      <c r="BJ538" s="238">
        <f t="shared" si="1169"/>
        <v>0</v>
      </c>
      <c r="BK538" s="238">
        <f t="shared" si="1170"/>
        <v>0</v>
      </c>
      <c r="BL538" s="238">
        <f t="shared" si="1171"/>
        <v>0</v>
      </c>
      <c r="BM538" s="238">
        <f t="shared" si="1172"/>
        <v>0</v>
      </c>
      <c r="BN538" s="238">
        <f t="shared" si="1173"/>
        <v>0</v>
      </c>
      <c r="BO538" s="238">
        <f t="shared" si="1174"/>
        <v>0</v>
      </c>
      <c r="BP538" s="238">
        <f t="shared" si="1175"/>
        <v>0</v>
      </c>
      <c r="BQ538" s="238">
        <f t="shared" si="1176"/>
        <v>0</v>
      </c>
      <c r="BR538" s="238">
        <f t="shared" si="1177"/>
        <v>0</v>
      </c>
      <c r="BS538" s="238">
        <f t="shared" si="1178"/>
        <v>0</v>
      </c>
      <c r="BT538" s="238">
        <f t="shared" si="1179"/>
        <v>0</v>
      </c>
      <c r="BU538" s="238">
        <f t="shared" si="1180"/>
        <v>0</v>
      </c>
      <c r="BV538" s="238">
        <f t="shared" si="1181"/>
        <v>0</v>
      </c>
      <c r="BW538" s="238">
        <f t="shared" si="1182"/>
        <v>0</v>
      </c>
      <c r="BX538" s="238">
        <f t="shared" si="1183"/>
        <v>0</v>
      </c>
      <c r="BY538" s="238">
        <f t="shared" si="1184"/>
        <v>0</v>
      </c>
      <c r="BZ538" s="238">
        <f t="shared" si="1185"/>
        <v>0</v>
      </c>
      <c r="CA538" s="238">
        <f t="shared" si="1186"/>
        <v>0</v>
      </c>
      <c r="CB538" s="238">
        <f t="shared" si="1187"/>
        <v>0</v>
      </c>
      <c r="CC538" s="238">
        <f t="shared" si="1188"/>
        <v>0</v>
      </c>
      <c r="CD538" s="238">
        <f t="shared" si="1189"/>
        <v>0</v>
      </c>
      <c r="CE538" s="238">
        <f t="shared" si="1190"/>
        <v>0</v>
      </c>
      <c r="CF538" s="238">
        <f t="shared" si="1191"/>
        <v>0</v>
      </c>
      <c r="CG538" s="238">
        <f t="shared" si="1192"/>
        <v>0</v>
      </c>
      <c r="CH538" s="238">
        <f t="shared" si="1193"/>
        <v>0</v>
      </c>
      <c r="CI538" s="238">
        <f t="shared" si="1194"/>
        <v>0</v>
      </c>
      <c r="CJ538" s="238">
        <f t="shared" si="1195"/>
        <v>0</v>
      </c>
      <c r="CK538" s="238">
        <f t="shared" si="1196"/>
        <v>0</v>
      </c>
      <c r="CL538" s="238">
        <f t="shared" si="1197"/>
        <v>0</v>
      </c>
      <c r="CM538" s="238">
        <f t="shared" si="1198"/>
        <v>0</v>
      </c>
      <c r="CN538" s="238">
        <f t="shared" si="1199"/>
        <v>0</v>
      </c>
      <c r="CO538" s="238">
        <f t="shared" si="1200"/>
        <v>0</v>
      </c>
      <c r="CP538" s="238">
        <f t="shared" si="1201"/>
        <v>0</v>
      </c>
      <c r="CQ538" s="238">
        <f t="shared" si="1202"/>
        <v>0</v>
      </c>
      <c r="CR538" s="238">
        <f t="shared" si="1203"/>
        <v>0</v>
      </c>
      <c r="CS538" s="238">
        <f t="shared" si="1204"/>
        <v>0</v>
      </c>
      <c r="CT538" s="238">
        <f t="shared" si="1205"/>
        <v>0</v>
      </c>
      <c r="CU538" s="238">
        <f t="shared" si="1206"/>
        <v>0</v>
      </c>
      <c r="CV538" s="238">
        <f t="shared" si="1207"/>
        <v>0</v>
      </c>
      <c r="CW538" s="238">
        <f t="shared" si="1208"/>
        <v>0</v>
      </c>
      <c r="CX538" s="238">
        <f t="shared" si="1209"/>
        <v>0</v>
      </c>
      <c r="CY538" s="238">
        <f t="shared" si="1210"/>
        <v>0</v>
      </c>
      <c r="CZ538" s="238">
        <f t="shared" si="1211"/>
        <v>0</v>
      </c>
      <c r="DA538" s="238">
        <f t="shared" si="1212"/>
        <v>0</v>
      </c>
      <c r="DB538" s="238">
        <f t="shared" si="1213"/>
        <v>0</v>
      </c>
      <c r="DC538" s="238">
        <f t="shared" si="1214"/>
        <v>0</v>
      </c>
      <c r="DD538" s="238">
        <f t="shared" si="1215"/>
        <v>0</v>
      </c>
      <c r="DE538" s="238">
        <f t="shared" si="1216"/>
        <v>0</v>
      </c>
      <c r="DF538" s="238">
        <f t="shared" si="1217"/>
        <v>0</v>
      </c>
      <c r="DG538" s="238">
        <f t="shared" si="1218"/>
        <v>0</v>
      </c>
      <c r="DH538" s="238">
        <f t="shared" si="1219"/>
        <v>0</v>
      </c>
      <c r="DI538" s="238">
        <f t="shared" si="1220"/>
        <v>0</v>
      </c>
      <c r="DJ538" s="238">
        <f t="shared" si="1221"/>
        <v>0</v>
      </c>
      <c r="DK538" s="238">
        <f t="shared" si="1222"/>
        <v>0</v>
      </c>
      <c r="DL538" s="238">
        <f t="shared" si="1223"/>
        <v>0</v>
      </c>
      <c r="DM538" s="238">
        <f t="shared" si="1224"/>
        <v>0</v>
      </c>
      <c r="DN538" s="238">
        <f t="shared" si="1225"/>
        <v>0</v>
      </c>
      <c r="DO538" s="238">
        <f t="shared" si="1226"/>
        <v>0</v>
      </c>
      <c r="DP538" s="238">
        <f t="shared" si="1227"/>
        <v>0</v>
      </c>
      <c r="DQ538" s="238">
        <f t="shared" si="1228"/>
        <v>0</v>
      </c>
      <c r="DR538" s="238">
        <f t="shared" si="1229"/>
        <v>0</v>
      </c>
      <c r="DS538" s="238">
        <f t="shared" si="1230"/>
        <v>0</v>
      </c>
      <c r="DT538" s="238">
        <f t="shared" si="1231"/>
        <v>0</v>
      </c>
      <c r="DU538" s="238">
        <f t="shared" si="1232"/>
        <v>0</v>
      </c>
      <c r="DV538" s="238">
        <f t="shared" si="1233"/>
        <v>0</v>
      </c>
      <c r="DW538" s="238">
        <f t="shared" si="1234"/>
        <v>0</v>
      </c>
      <c r="DX538" s="238">
        <f t="shared" si="1235"/>
        <v>0</v>
      </c>
      <c r="DY538" s="238">
        <f t="shared" si="1236"/>
        <v>0</v>
      </c>
      <c r="DZ538" s="238">
        <f t="shared" si="1237"/>
        <v>0</v>
      </c>
      <c r="EA538" s="238">
        <f t="shared" si="1238"/>
        <v>0</v>
      </c>
      <c r="EB538" s="238">
        <f t="shared" si="1239"/>
        <v>0</v>
      </c>
      <c r="EC538" s="238">
        <f t="shared" si="1240"/>
        <v>0</v>
      </c>
      <c r="ED538" s="238">
        <f t="shared" si="1241"/>
        <v>0</v>
      </c>
      <c r="EE538" s="238">
        <f t="shared" si="1242"/>
        <v>0</v>
      </c>
      <c r="EF538" s="238">
        <f t="shared" si="1243"/>
        <v>0</v>
      </c>
      <c r="EG538" s="238">
        <f t="shared" si="1244"/>
        <v>0</v>
      </c>
      <c r="EH538" s="238">
        <f t="shared" si="1245"/>
        <v>0</v>
      </c>
      <c r="EI538" s="238">
        <f t="shared" si="1246"/>
        <v>0</v>
      </c>
      <c r="EJ538" s="238">
        <f t="shared" si="1247"/>
        <v>0</v>
      </c>
      <c r="EK538" s="238">
        <f t="shared" si="1248"/>
        <v>0</v>
      </c>
      <c r="EL538" s="238">
        <f t="shared" si="1249"/>
        <v>0</v>
      </c>
      <c r="EM538" s="238">
        <f t="shared" si="1250"/>
        <v>0</v>
      </c>
      <c r="EN538" s="238">
        <f t="shared" si="1251"/>
        <v>0</v>
      </c>
      <c r="EO538" s="238">
        <f t="shared" si="1252"/>
        <v>0</v>
      </c>
      <c r="EP538" s="238">
        <f t="shared" si="1253"/>
        <v>0</v>
      </c>
      <c r="EQ538" s="238">
        <f t="shared" si="1254"/>
        <v>0</v>
      </c>
      <c r="ER538" s="238">
        <f t="shared" si="1255"/>
        <v>0</v>
      </c>
      <c r="ES538" s="238">
        <f t="shared" si="1256"/>
        <v>0</v>
      </c>
      <c r="ET538" s="238">
        <f t="shared" si="1257"/>
        <v>0</v>
      </c>
      <c r="EU538" s="238">
        <f t="shared" si="1258"/>
        <v>0</v>
      </c>
      <c r="EV538" s="238">
        <f t="shared" si="1259"/>
        <v>0</v>
      </c>
      <c r="EW538" s="238">
        <f t="shared" si="1260"/>
        <v>0</v>
      </c>
      <c r="EX538" s="238">
        <f t="shared" si="1261"/>
        <v>0</v>
      </c>
      <c r="EY538" s="238">
        <f t="shared" si="1262"/>
        <v>0</v>
      </c>
      <c r="EZ538" s="238">
        <f t="shared" si="1263"/>
        <v>0</v>
      </c>
      <c r="FA538" s="238">
        <f t="shared" si="1264"/>
        <v>0</v>
      </c>
      <c r="FB538" s="238">
        <f t="shared" si="1265"/>
        <v>0</v>
      </c>
      <c r="FC538" s="238">
        <f t="shared" si="1266"/>
        <v>0</v>
      </c>
      <c r="FD538" s="238">
        <f t="shared" si="1267"/>
        <v>0</v>
      </c>
      <c r="FE538" s="238">
        <f t="shared" si="1268"/>
        <v>0</v>
      </c>
      <c r="FF538" s="238">
        <f t="shared" si="1269"/>
        <v>0</v>
      </c>
      <c r="FG538" s="238">
        <f t="shared" si="1270"/>
        <v>0</v>
      </c>
      <c r="FH538" s="238">
        <f t="shared" si="1271"/>
        <v>0</v>
      </c>
      <c r="FI538" s="238">
        <f t="shared" si="1272"/>
        <v>0</v>
      </c>
      <c r="FJ538" s="238">
        <f t="shared" si="1273"/>
        <v>0</v>
      </c>
      <c r="FK538" s="238">
        <f t="shared" si="1274"/>
        <v>0</v>
      </c>
      <c r="FL538" s="238">
        <f t="shared" si="1275"/>
        <v>0</v>
      </c>
      <c r="FM538" s="238">
        <f t="shared" si="1276"/>
        <v>0</v>
      </c>
      <c r="FN538" s="238">
        <f t="shared" si="1277"/>
        <v>0</v>
      </c>
      <c r="FO538" s="238">
        <f t="shared" si="1278"/>
        <v>0</v>
      </c>
      <c r="FP538" s="238">
        <f t="shared" si="1279"/>
        <v>0</v>
      </c>
      <c r="FQ538" s="238">
        <f t="shared" si="1280"/>
        <v>0</v>
      </c>
      <c r="FR538" s="238">
        <f t="shared" si="1281"/>
        <v>0</v>
      </c>
      <c r="FS538" s="238">
        <f t="shared" si="1282"/>
        <v>0</v>
      </c>
      <c r="FT538" s="238">
        <f t="shared" si="1283"/>
        <v>0</v>
      </c>
      <c r="FU538" s="238">
        <f t="shared" si="1284"/>
        <v>0</v>
      </c>
      <c r="FV538" s="238">
        <f t="shared" si="1285"/>
        <v>0</v>
      </c>
      <c r="FW538" s="238">
        <f t="shared" si="1286"/>
        <v>0</v>
      </c>
      <c r="FX538" s="238">
        <f t="shared" si="1287"/>
        <v>0</v>
      </c>
      <c r="FY538" s="238">
        <f t="shared" si="1288"/>
        <v>0</v>
      </c>
      <c r="FZ538" s="238">
        <f t="shared" si="1289"/>
        <v>0</v>
      </c>
      <c r="GA538" s="238">
        <f t="shared" si="1290"/>
        <v>0</v>
      </c>
      <c r="GB538" s="238">
        <f t="shared" si="1291"/>
        <v>0</v>
      </c>
      <c r="GC538" s="238">
        <f t="shared" si="1292"/>
        <v>0</v>
      </c>
      <c r="GD538" s="238">
        <f t="shared" si="1293"/>
        <v>0</v>
      </c>
      <c r="GE538" s="238">
        <f t="shared" si="1294"/>
        <v>0</v>
      </c>
      <c r="GF538" s="238">
        <f t="shared" si="1295"/>
        <v>0</v>
      </c>
      <c r="GG538" s="238">
        <f t="shared" si="1296"/>
        <v>0</v>
      </c>
      <c r="GH538" s="238">
        <f t="shared" si="1297"/>
        <v>0</v>
      </c>
      <c r="GI538" s="238">
        <f t="shared" si="1298"/>
        <v>0</v>
      </c>
      <c r="GJ538" s="238">
        <f t="shared" si="1299"/>
        <v>0</v>
      </c>
      <c r="GK538" s="238">
        <f t="shared" si="1300"/>
        <v>0</v>
      </c>
      <c r="GL538" s="238">
        <f t="shared" si="1301"/>
        <v>0</v>
      </c>
      <c r="GM538" s="238">
        <f t="shared" si="1302"/>
        <v>0</v>
      </c>
      <c r="GN538" s="238">
        <f t="shared" si="1303"/>
        <v>0</v>
      </c>
      <c r="GO538" s="238">
        <f t="shared" si="1304"/>
        <v>0</v>
      </c>
      <c r="GP538" s="238">
        <f t="shared" si="1305"/>
        <v>0</v>
      </c>
      <c r="GQ538" s="238">
        <f t="shared" si="1306"/>
        <v>0</v>
      </c>
      <c r="GR538" s="238">
        <f t="shared" si="1307"/>
        <v>0</v>
      </c>
      <c r="GS538" s="238">
        <f t="shared" si="1308"/>
        <v>0</v>
      </c>
      <c r="GT538" s="238">
        <f t="shared" si="1309"/>
        <v>0</v>
      </c>
      <c r="GU538" s="238">
        <f t="shared" si="1310"/>
        <v>0</v>
      </c>
      <c r="GV538" s="238">
        <f t="shared" si="1311"/>
        <v>0</v>
      </c>
      <c r="GW538" s="238">
        <f t="shared" si="1312"/>
        <v>0</v>
      </c>
      <c r="GX538" s="238">
        <f t="shared" si="1313"/>
        <v>0</v>
      </c>
      <c r="GY538" s="238">
        <f t="shared" si="1314"/>
        <v>0</v>
      </c>
      <c r="GZ538" s="238">
        <f t="shared" si="1315"/>
        <v>0</v>
      </c>
      <c r="HA538" s="238">
        <f t="shared" si="1316"/>
        <v>0</v>
      </c>
      <c r="HB538" s="238">
        <f t="shared" si="1317"/>
        <v>0</v>
      </c>
      <c r="HC538" s="238">
        <f t="shared" si="1318"/>
        <v>0</v>
      </c>
      <c r="HD538" s="238">
        <f t="shared" si="1319"/>
        <v>0</v>
      </c>
      <c r="HE538" s="238">
        <f t="shared" si="1320"/>
        <v>0</v>
      </c>
      <c r="HF538" s="238">
        <f t="shared" si="1321"/>
        <v>0</v>
      </c>
      <c r="HG538" s="238">
        <f t="shared" si="1322"/>
        <v>0</v>
      </c>
      <c r="HH538" s="238">
        <f t="shared" si="1323"/>
        <v>0</v>
      </c>
      <c r="HI538" s="238">
        <f t="shared" si="1324"/>
        <v>0</v>
      </c>
      <c r="HJ538" s="238">
        <f t="shared" si="1325"/>
        <v>0</v>
      </c>
      <c r="HK538" s="238">
        <f t="shared" si="1326"/>
        <v>0</v>
      </c>
      <c r="HL538" s="238">
        <f t="shared" si="1327"/>
        <v>0</v>
      </c>
      <c r="HM538" s="238">
        <f t="shared" si="1328"/>
        <v>0</v>
      </c>
      <c r="HN538" s="238">
        <f t="shared" si="1329"/>
        <v>0</v>
      </c>
      <c r="HO538" s="238">
        <f t="shared" si="1330"/>
        <v>0</v>
      </c>
      <c r="HP538" s="238">
        <f t="shared" si="1331"/>
        <v>0</v>
      </c>
      <c r="HQ538" s="238">
        <f t="shared" si="1332"/>
        <v>0</v>
      </c>
      <c r="HR538" s="238">
        <f t="shared" si="1333"/>
        <v>0</v>
      </c>
      <c r="HS538" s="238">
        <f t="shared" si="1334"/>
        <v>0</v>
      </c>
      <c r="HT538" s="238">
        <f t="shared" si="1335"/>
        <v>0</v>
      </c>
      <c r="HU538" s="238">
        <f t="shared" si="1336"/>
        <v>0</v>
      </c>
      <c r="HV538" s="238">
        <f t="shared" si="1337"/>
        <v>0</v>
      </c>
      <c r="HW538" s="238">
        <f t="shared" si="1338"/>
        <v>0</v>
      </c>
      <c r="HX538" s="238">
        <f t="shared" si="1339"/>
        <v>0</v>
      </c>
      <c r="HY538" s="238">
        <f t="shared" si="1340"/>
        <v>0</v>
      </c>
      <c r="HZ538" s="238">
        <f t="shared" si="1341"/>
        <v>0</v>
      </c>
      <c r="IA538" s="238">
        <f t="shared" si="1342"/>
        <v>0</v>
      </c>
      <c r="IB538" s="238">
        <f t="shared" si="1343"/>
        <v>0</v>
      </c>
      <c r="IC538" s="238">
        <f t="shared" si="1344"/>
        <v>0</v>
      </c>
      <c r="ID538" s="238">
        <f t="shared" si="1345"/>
        <v>0</v>
      </c>
      <c r="IE538" s="238">
        <f t="shared" si="1346"/>
        <v>0</v>
      </c>
      <c r="IF538" s="238">
        <f t="shared" si="1347"/>
        <v>0</v>
      </c>
      <c r="IG538" s="238">
        <f t="shared" si="1348"/>
        <v>0</v>
      </c>
      <c r="IH538" s="238">
        <f t="shared" si="1349"/>
        <v>0</v>
      </c>
      <c r="II538" s="238">
        <f t="shared" si="1350"/>
        <v>0</v>
      </c>
      <c r="IJ538" s="238">
        <f t="shared" si="1351"/>
        <v>0</v>
      </c>
      <c r="IK538" s="238">
        <f t="shared" si="1352"/>
        <v>0</v>
      </c>
      <c r="IL538" s="238">
        <f t="shared" si="1353"/>
        <v>0</v>
      </c>
      <c r="IM538" s="238">
        <f t="shared" si="1354"/>
        <v>0</v>
      </c>
      <c r="IN538" s="238">
        <f t="shared" si="1355"/>
        <v>0</v>
      </c>
      <c r="IO538" s="238">
        <f t="shared" si="1356"/>
        <v>0</v>
      </c>
      <c r="IP538" s="238">
        <f t="shared" si="1357"/>
        <v>0</v>
      </c>
      <c r="IQ538" s="238">
        <f t="shared" si="1358"/>
        <v>0</v>
      </c>
      <c r="IR538" s="238">
        <f t="shared" si="1359"/>
        <v>0</v>
      </c>
      <c r="IS538" s="238">
        <f t="shared" si="1360"/>
        <v>0</v>
      </c>
      <c r="IT538" s="238">
        <f t="shared" si="1361"/>
        <v>0</v>
      </c>
      <c r="IU538" s="238">
        <f t="shared" si="1362"/>
        <v>0</v>
      </c>
      <c r="IV538" s="238">
        <f t="shared" si="1363"/>
        <v>0</v>
      </c>
      <c r="IW538" s="238">
        <f t="shared" si="1364"/>
        <v>0</v>
      </c>
      <c r="IX538" s="238">
        <f t="shared" si="1365"/>
        <v>0</v>
      </c>
      <c r="IY538" s="238">
        <f t="shared" si="1366"/>
        <v>0</v>
      </c>
      <c r="IZ538" s="238">
        <f t="shared" si="1367"/>
        <v>0</v>
      </c>
      <c r="JA538" s="238">
        <f t="shared" si="1368"/>
        <v>0</v>
      </c>
      <c r="JB538" s="238">
        <f t="shared" si="1369"/>
        <v>0</v>
      </c>
    </row>
    <row r="539" spans="2:262">
      <c r="B539" s="248">
        <v>178</v>
      </c>
      <c r="C539" s="247">
        <f t="shared" si="1370"/>
        <v>3.4765625000000027E-3</v>
      </c>
      <c r="D539" s="244">
        <f t="shared" ca="1" si="1113"/>
        <v>79.868668056071684</v>
      </c>
      <c r="E539" s="243">
        <f ca="1">GB361</f>
        <v>-0.13133194392831932</v>
      </c>
      <c r="F539" s="242">
        <v>178</v>
      </c>
      <c r="G539" s="238">
        <f t="shared" si="1114"/>
        <v>0</v>
      </c>
      <c r="H539" s="238">
        <f t="shared" si="1115"/>
        <v>0</v>
      </c>
      <c r="I539" s="238">
        <f t="shared" si="1116"/>
        <v>0</v>
      </c>
      <c r="J539" s="238">
        <f t="shared" si="1117"/>
        <v>0</v>
      </c>
      <c r="K539" s="238">
        <f t="shared" si="1118"/>
        <v>0</v>
      </c>
      <c r="L539" s="238">
        <f t="shared" si="1119"/>
        <v>0</v>
      </c>
      <c r="M539" s="238">
        <f t="shared" si="1120"/>
        <v>0</v>
      </c>
      <c r="N539" s="238">
        <f t="shared" si="1121"/>
        <v>0</v>
      </c>
      <c r="O539" s="238">
        <f t="shared" si="1122"/>
        <v>0</v>
      </c>
      <c r="P539" s="238">
        <f t="shared" si="1123"/>
        <v>0</v>
      </c>
      <c r="Q539" s="238">
        <f t="shared" si="1124"/>
        <v>0</v>
      </c>
      <c r="R539" s="238">
        <f t="shared" si="1125"/>
        <v>0</v>
      </c>
      <c r="S539" s="238">
        <f t="shared" si="1126"/>
        <v>0</v>
      </c>
      <c r="T539" s="238">
        <f t="shared" si="1127"/>
        <v>0</v>
      </c>
      <c r="U539" s="239">
        <f t="shared" si="1128"/>
        <v>0</v>
      </c>
      <c r="V539" s="238">
        <f t="shared" si="1129"/>
        <v>0</v>
      </c>
      <c r="W539" s="238">
        <f t="shared" si="1130"/>
        <v>0</v>
      </c>
      <c r="X539" s="238">
        <f t="shared" si="1131"/>
        <v>0</v>
      </c>
      <c r="Y539" s="238">
        <f t="shared" si="1132"/>
        <v>0</v>
      </c>
      <c r="Z539" s="238">
        <f t="shared" si="1133"/>
        <v>0</v>
      </c>
      <c r="AA539" s="238">
        <f t="shared" si="1134"/>
        <v>0</v>
      </c>
      <c r="AB539" s="238">
        <f t="shared" si="1135"/>
        <v>0</v>
      </c>
      <c r="AC539" s="238">
        <f t="shared" si="1136"/>
        <v>0</v>
      </c>
      <c r="AD539" s="238">
        <f t="shared" si="1137"/>
        <v>0</v>
      </c>
      <c r="AE539" s="238">
        <f t="shared" si="1138"/>
        <v>0</v>
      </c>
      <c r="AF539" s="238">
        <f t="shared" si="1139"/>
        <v>0</v>
      </c>
      <c r="AG539" s="238">
        <f t="shared" si="1140"/>
        <v>0</v>
      </c>
      <c r="AH539" s="238">
        <f t="shared" si="1141"/>
        <v>0</v>
      </c>
      <c r="AI539" s="238">
        <f t="shared" si="1142"/>
        <v>0</v>
      </c>
      <c r="AJ539" s="238">
        <f t="shared" si="1143"/>
        <v>0</v>
      </c>
      <c r="AK539" s="238">
        <f t="shared" si="1144"/>
        <v>0</v>
      </c>
      <c r="AL539" s="238">
        <f t="shared" si="1145"/>
        <v>0</v>
      </c>
      <c r="AM539" s="238">
        <f t="shared" si="1146"/>
        <v>0</v>
      </c>
      <c r="AN539" s="238">
        <f t="shared" si="1147"/>
        <v>0</v>
      </c>
      <c r="AO539" s="238">
        <f t="shared" si="1148"/>
        <v>0</v>
      </c>
      <c r="AP539" s="238">
        <f t="shared" si="1149"/>
        <v>0</v>
      </c>
      <c r="AQ539" s="238">
        <f t="shared" si="1150"/>
        <v>0</v>
      </c>
      <c r="AR539" s="238">
        <f t="shared" si="1151"/>
        <v>0</v>
      </c>
      <c r="AS539" s="238">
        <f t="shared" si="1152"/>
        <v>0</v>
      </c>
      <c r="AT539" s="238">
        <f t="shared" si="1153"/>
        <v>0</v>
      </c>
      <c r="AU539" s="238">
        <f t="shared" si="1154"/>
        <v>0</v>
      </c>
      <c r="AV539" s="238">
        <f t="shared" si="1155"/>
        <v>0</v>
      </c>
      <c r="AW539" s="238">
        <f t="shared" si="1156"/>
        <v>0</v>
      </c>
      <c r="AX539" s="238">
        <f t="shared" si="1157"/>
        <v>0</v>
      </c>
      <c r="AY539" s="238">
        <f t="shared" si="1158"/>
        <v>0</v>
      </c>
      <c r="AZ539" s="238">
        <f t="shared" si="1159"/>
        <v>0</v>
      </c>
      <c r="BA539" s="238">
        <f t="shared" si="1160"/>
        <v>0</v>
      </c>
      <c r="BB539" s="238">
        <f t="shared" si="1161"/>
        <v>0</v>
      </c>
      <c r="BC539" s="238">
        <f t="shared" si="1162"/>
        <v>0</v>
      </c>
      <c r="BD539" s="238">
        <f t="shared" si="1163"/>
        <v>0</v>
      </c>
      <c r="BE539" s="238">
        <f t="shared" si="1164"/>
        <v>0</v>
      </c>
      <c r="BF539" s="238">
        <f t="shared" si="1165"/>
        <v>0</v>
      </c>
      <c r="BG539" s="238">
        <f t="shared" si="1166"/>
        <v>0</v>
      </c>
      <c r="BH539" s="238">
        <f t="shared" si="1167"/>
        <v>0</v>
      </c>
      <c r="BI539" s="238">
        <f t="shared" si="1168"/>
        <v>0</v>
      </c>
      <c r="BJ539" s="238">
        <f t="shared" si="1169"/>
        <v>0</v>
      </c>
      <c r="BK539" s="238">
        <f t="shared" si="1170"/>
        <v>0</v>
      </c>
      <c r="BL539" s="238">
        <f t="shared" si="1171"/>
        <v>0</v>
      </c>
      <c r="BM539" s="238">
        <f t="shared" si="1172"/>
        <v>0</v>
      </c>
      <c r="BN539" s="238">
        <f t="shared" si="1173"/>
        <v>0</v>
      </c>
      <c r="BO539" s="238">
        <f t="shared" si="1174"/>
        <v>0</v>
      </c>
      <c r="BP539" s="238">
        <f t="shared" si="1175"/>
        <v>0</v>
      </c>
      <c r="BQ539" s="238">
        <f t="shared" si="1176"/>
        <v>0</v>
      </c>
      <c r="BR539" s="238">
        <f t="shared" si="1177"/>
        <v>0</v>
      </c>
      <c r="BS539" s="238">
        <f t="shared" si="1178"/>
        <v>0</v>
      </c>
      <c r="BT539" s="238">
        <f t="shared" si="1179"/>
        <v>0</v>
      </c>
      <c r="BU539" s="238">
        <f t="shared" si="1180"/>
        <v>0</v>
      </c>
      <c r="BV539" s="238">
        <f t="shared" si="1181"/>
        <v>0</v>
      </c>
      <c r="BW539" s="238">
        <f t="shared" si="1182"/>
        <v>0</v>
      </c>
      <c r="BX539" s="238">
        <f t="shared" si="1183"/>
        <v>0</v>
      </c>
      <c r="BY539" s="238">
        <f t="shared" si="1184"/>
        <v>0</v>
      </c>
      <c r="BZ539" s="238">
        <f t="shared" si="1185"/>
        <v>0</v>
      </c>
      <c r="CA539" s="238">
        <f t="shared" si="1186"/>
        <v>0</v>
      </c>
      <c r="CB539" s="238">
        <f t="shared" si="1187"/>
        <v>0</v>
      </c>
      <c r="CC539" s="238">
        <f t="shared" si="1188"/>
        <v>0</v>
      </c>
      <c r="CD539" s="238">
        <f t="shared" si="1189"/>
        <v>0</v>
      </c>
      <c r="CE539" s="238">
        <f t="shared" si="1190"/>
        <v>0</v>
      </c>
      <c r="CF539" s="238">
        <f t="shared" si="1191"/>
        <v>0</v>
      </c>
      <c r="CG539" s="238">
        <f t="shared" si="1192"/>
        <v>0</v>
      </c>
      <c r="CH539" s="238">
        <f t="shared" si="1193"/>
        <v>0</v>
      </c>
      <c r="CI539" s="238">
        <f t="shared" si="1194"/>
        <v>0</v>
      </c>
      <c r="CJ539" s="238">
        <f t="shared" si="1195"/>
        <v>0</v>
      </c>
      <c r="CK539" s="238">
        <f t="shared" si="1196"/>
        <v>0</v>
      </c>
      <c r="CL539" s="238">
        <f t="shared" si="1197"/>
        <v>0</v>
      </c>
      <c r="CM539" s="238">
        <f t="shared" si="1198"/>
        <v>0</v>
      </c>
      <c r="CN539" s="238">
        <f t="shared" si="1199"/>
        <v>0</v>
      </c>
      <c r="CO539" s="238">
        <f t="shared" si="1200"/>
        <v>0</v>
      </c>
      <c r="CP539" s="238">
        <f t="shared" si="1201"/>
        <v>0</v>
      </c>
      <c r="CQ539" s="238">
        <f t="shared" si="1202"/>
        <v>0</v>
      </c>
      <c r="CR539" s="238">
        <f t="shared" si="1203"/>
        <v>0</v>
      </c>
      <c r="CS539" s="238">
        <f t="shared" si="1204"/>
        <v>0</v>
      </c>
      <c r="CT539" s="238">
        <f t="shared" si="1205"/>
        <v>0</v>
      </c>
      <c r="CU539" s="238">
        <f t="shared" si="1206"/>
        <v>0</v>
      </c>
      <c r="CV539" s="238">
        <f t="shared" si="1207"/>
        <v>0</v>
      </c>
      <c r="CW539" s="238">
        <f t="shared" si="1208"/>
        <v>0</v>
      </c>
      <c r="CX539" s="238">
        <f t="shared" si="1209"/>
        <v>0</v>
      </c>
      <c r="CY539" s="238">
        <f t="shared" si="1210"/>
        <v>0</v>
      </c>
      <c r="CZ539" s="238">
        <f t="shared" si="1211"/>
        <v>0</v>
      </c>
      <c r="DA539" s="238">
        <f t="shared" si="1212"/>
        <v>0</v>
      </c>
      <c r="DB539" s="238">
        <f t="shared" si="1213"/>
        <v>0</v>
      </c>
      <c r="DC539" s="238">
        <f t="shared" si="1214"/>
        <v>0</v>
      </c>
      <c r="DD539" s="238">
        <f t="shared" si="1215"/>
        <v>0</v>
      </c>
      <c r="DE539" s="238">
        <f t="shared" si="1216"/>
        <v>0</v>
      </c>
      <c r="DF539" s="238">
        <f t="shared" si="1217"/>
        <v>0</v>
      </c>
      <c r="DG539" s="238">
        <f t="shared" si="1218"/>
        <v>0</v>
      </c>
      <c r="DH539" s="238">
        <f t="shared" si="1219"/>
        <v>0</v>
      </c>
      <c r="DI539" s="238">
        <f t="shared" si="1220"/>
        <v>0</v>
      </c>
      <c r="DJ539" s="238">
        <f t="shared" si="1221"/>
        <v>0</v>
      </c>
      <c r="DK539" s="238">
        <f t="shared" si="1222"/>
        <v>0</v>
      </c>
      <c r="DL539" s="238">
        <f t="shared" si="1223"/>
        <v>0</v>
      </c>
      <c r="DM539" s="238">
        <f t="shared" si="1224"/>
        <v>0</v>
      </c>
      <c r="DN539" s="238">
        <f t="shared" si="1225"/>
        <v>0</v>
      </c>
      <c r="DO539" s="238">
        <f t="shared" si="1226"/>
        <v>0</v>
      </c>
      <c r="DP539" s="238">
        <f t="shared" si="1227"/>
        <v>0</v>
      </c>
      <c r="DQ539" s="238">
        <f t="shared" si="1228"/>
        <v>0</v>
      </c>
      <c r="DR539" s="238">
        <f t="shared" si="1229"/>
        <v>0</v>
      </c>
      <c r="DS539" s="238">
        <f t="shared" si="1230"/>
        <v>0</v>
      </c>
      <c r="DT539" s="238">
        <f t="shared" si="1231"/>
        <v>0</v>
      </c>
      <c r="DU539" s="238">
        <f t="shared" si="1232"/>
        <v>0</v>
      </c>
      <c r="DV539" s="238">
        <f t="shared" si="1233"/>
        <v>0</v>
      </c>
      <c r="DW539" s="238">
        <f t="shared" si="1234"/>
        <v>0</v>
      </c>
      <c r="DX539" s="238">
        <f t="shared" si="1235"/>
        <v>0</v>
      </c>
      <c r="DY539" s="238">
        <f t="shared" si="1236"/>
        <v>0</v>
      </c>
      <c r="DZ539" s="238">
        <f t="shared" si="1237"/>
        <v>0</v>
      </c>
      <c r="EA539" s="238">
        <f t="shared" si="1238"/>
        <v>0</v>
      </c>
      <c r="EB539" s="238">
        <f t="shared" si="1239"/>
        <v>0</v>
      </c>
      <c r="EC539" s="238">
        <f t="shared" si="1240"/>
        <v>0</v>
      </c>
      <c r="ED539" s="238">
        <f t="shared" si="1241"/>
        <v>0</v>
      </c>
      <c r="EE539" s="238">
        <f t="shared" si="1242"/>
        <v>0</v>
      </c>
      <c r="EF539" s="238">
        <f t="shared" si="1243"/>
        <v>0</v>
      </c>
      <c r="EG539" s="238">
        <f t="shared" si="1244"/>
        <v>0</v>
      </c>
      <c r="EH539" s="238">
        <f t="shared" si="1245"/>
        <v>0</v>
      </c>
      <c r="EI539" s="238">
        <f t="shared" si="1246"/>
        <v>0</v>
      </c>
      <c r="EJ539" s="238">
        <f t="shared" si="1247"/>
        <v>0</v>
      </c>
      <c r="EK539" s="238">
        <f t="shared" si="1248"/>
        <v>0</v>
      </c>
      <c r="EL539" s="238">
        <f t="shared" si="1249"/>
        <v>0</v>
      </c>
      <c r="EM539" s="238">
        <f t="shared" si="1250"/>
        <v>0</v>
      </c>
      <c r="EN539" s="238">
        <f t="shared" si="1251"/>
        <v>0</v>
      </c>
      <c r="EO539" s="238">
        <f t="shared" si="1252"/>
        <v>0</v>
      </c>
      <c r="EP539" s="238">
        <f t="shared" si="1253"/>
        <v>0</v>
      </c>
      <c r="EQ539" s="238">
        <f t="shared" si="1254"/>
        <v>0</v>
      </c>
      <c r="ER539" s="238">
        <f t="shared" si="1255"/>
        <v>0</v>
      </c>
      <c r="ES539" s="238">
        <f t="shared" si="1256"/>
        <v>0</v>
      </c>
      <c r="ET539" s="238">
        <f t="shared" si="1257"/>
        <v>0</v>
      </c>
      <c r="EU539" s="238">
        <f t="shared" si="1258"/>
        <v>0</v>
      </c>
      <c r="EV539" s="238">
        <f t="shared" si="1259"/>
        <v>0</v>
      </c>
      <c r="EW539" s="238">
        <f t="shared" si="1260"/>
        <v>0</v>
      </c>
      <c r="EX539" s="238">
        <f t="shared" si="1261"/>
        <v>0</v>
      </c>
      <c r="EY539" s="238">
        <f t="shared" si="1262"/>
        <v>0</v>
      </c>
      <c r="EZ539" s="238">
        <f t="shared" si="1263"/>
        <v>0</v>
      </c>
      <c r="FA539" s="238">
        <f t="shared" si="1264"/>
        <v>0</v>
      </c>
      <c r="FB539" s="238">
        <f t="shared" si="1265"/>
        <v>0</v>
      </c>
      <c r="FC539" s="238">
        <f t="shared" si="1266"/>
        <v>0</v>
      </c>
      <c r="FD539" s="238">
        <f t="shared" si="1267"/>
        <v>0</v>
      </c>
      <c r="FE539" s="238">
        <f t="shared" si="1268"/>
        <v>0</v>
      </c>
      <c r="FF539" s="238">
        <f t="shared" si="1269"/>
        <v>0</v>
      </c>
      <c r="FG539" s="238">
        <f t="shared" si="1270"/>
        <v>0</v>
      </c>
      <c r="FH539" s="238">
        <f t="shared" si="1271"/>
        <v>0</v>
      </c>
      <c r="FI539" s="238">
        <f t="shared" si="1272"/>
        <v>0</v>
      </c>
      <c r="FJ539" s="238">
        <f t="shared" si="1273"/>
        <v>0</v>
      </c>
      <c r="FK539" s="238">
        <f t="shared" si="1274"/>
        <v>0</v>
      </c>
      <c r="FL539" s="238">
        <f t="shared" si="1275"/>
        <v>0</v>
      </c>
      <c r="FM539" s="238">
        <f t="shared" si="1276"/>
        <v>0</v>
      </c>
      <c r="FN539" s="238">
        <f t="shared" si="1277"/>
        <v>0</v>
      </c>
      <c r="FO539" s="238">
        <f t="shared" si="1278"/>
        <v>0</v>
      </c>
      <c r="FP539" s="238">
        <f t="shared" si="1279"/>
        <v>0</v>
      </c>
      <c r="FQ539" s="238">
        <f t="shared" si="1280"/>
        <v>0</v>
      </c>
      <c r="FR539" s="238">
        <f t="shared" si="1281"/>
        <v>0</v>
      </c>
      <c r="FS539" s="238">
        <f t="shared" si="1282"/>
        <v>0</v>
      </c>
      <c r="FT539" s="238">
        <f t="shared" si="1283"/>
        <v>0</v>
      </c>
      <c r="FU539" s="238">
        <f t="shared" si="1284"/>
        <v>0</v>
      </c>
      <c r="FV539" s="238">
        <f t="shared" si="1285"/>
        <v>0</v>
      </c>
      <c r="FW539" s="238">
        <f t="shared" si="1286"/>
        <v>0</v>
      </c>
      <c r="FX539" s="238">
        <f t="shared" si="1287"/>
        <v>0</v>
      </c>
      <c r="FY539" s="238">
        <f t="shared" si="1288"/>
        <v>0</v>
      </c>
      <c r="FZ539" s="238">
        <f t="shared" si="1289"/>
        <v>0</v>
      </c>
      <c r="GA539" s="238">
        <f t="shared" si="1290"/>
        <v>0</v>
      </c>
      <c r="GB539" s="238">
        <f t="shared" si="1291"/>
        <v>0</v>
      </c>
      <c r="GC539" s="238">
        <f t="shared" si="1292"/>
        <v>0</v>
      </c>
      <c r="GD539" s="238">
        <f t="shared" si="1293"/>
        <v>0</v>
      </c>
      <c r="GE539" s="238">
        <f t="shared" si="1294"/>
        <v>0</v>
      </c>
      <c r="GF539" s="238">
        <f t="shared" si="1295"/>
        <v>0</v>
      </c>
      <c r="GG539" s="238">
        <f t="shared" si="1296"/>
        <v>0</v>
      </c>
      <c r="GH539" s="238">
        <f t="shared" si="1297"/>
        <v>0</v>
      </c>
      <c r="GI539" s="238">
        <f t="shared" si="1298"/>
        <v>0</v>
      </c>
      <c r="GJ539" s="238">
        <f t="shared" si="1299"/>
        <v>0</v>
      </c>
      <c r="GK539" s="238">
        <f t="shared" si="1300"/>
        <v>0</v>
      </c>
      <c r="GL539" s="238">
        <f t="shared" si="1301"/>
        <v>0</v>
      </c>
      <c r="GM539" s="238">
        <f t="shared" si="1302"/>
        <v>0</v>
      </c>
      <c r="GN539" s="238">
        <f t="shared" si="1303"/>
        <v>0</v>
      </c>
      <c r="GO539" s="238">
        <f t="shared" si="1304"/>
        <v>0</v>
      </c>
      <c r="GP539" s="238">
        <f t="shared" si="1305"/>
        <v>0</v>
      </c>
      <c r="GQ539" s="238">
        <f t="shared" si="1306"/>
        <v>0</v>
      </c>
      <c r="GR539" s="238">
        <f t="shared" si="1307"/>
        <v>0</v>
      </c>
      <c r="GS539" s="238">
        <f t="shared" si="1308"/>
        <v>0</v>
      </c>
      <c r="GT539" s="238">
        <f t="shared" si="1309"/>
        <v>0</v>
      </c>
      <c r="GU539" s="238">
        <f t="shared" si="1310"/>
        <v>0</v>
      </c>
      <c r="GV539" s="238">
        <f t="shared" si="1311"/>
        <v>0</v>
      </c>
      <c r="GW539" s="238">
        <f t="shared" si="1312"/>
        <v>0</v>
      </c>
      <c r="GX539" s="238">
        <f t="shared" si="1313"/>
        <v>0</v>
      </c>
      <c r="GY539" s="238">
        <f t="shared" si="1314"/>
        <v>0</v>
      </c>
      <c r="GZ539" s="238">
        <f t="shared" si="1315"/>
        <v>0</v>
      </c>
      <c r="HA539" s="238">
        <f t="shared" si="1316"/>
        <v>0</v>
      </c>
      <c r="HB539" s="238">
        <f t="shared" si="1317"/>
        <v>0</v>
      </c>
      <c r="HC539" s="238">
        <f t="shared" si="1318"/>
        <v>0</v>
      </c>
      <c r="HD539" s="238">
        <f t="shared" si="1319"/>
        <v>0</v>
      </c>
      <c r="HE539" s="238">
        <f t="shared" si="1320"/>
        <v>0</v>
      </c>
      <c r="HF539" s="238">
        <f t="shared" si="1321"/>
        <v>0</v>
      </c>
      <c r="HG539" s="238">
        <f t="shared" si="1322"/>
        <v>0</v>
      </c>
      <c r="HH539" s="238">
        <f t="shared" si="1323"/>
        <v>0</v>
      </c>
      <c r="HI539" s="238">
        <f t="shared" si="1324"/>
        <v>0</v>
      </c>
      <c r="HJ539" s="238">
        <f t="shared" si="1325"/>
        <v>0</v>
      </c>
      <c r="HK539" s="238">
        <f t="shared" si="1326"/>
        <v>0</v>
      </c>
      <c r="HL539" s="238">
        <f t="shared" si="1327"/>
        <v>0</v>
      </c>
      <c r="HM539" s="238">
        <f t="shared" si="1328"/>
        <v>0</v>
      </c>
      <c r="HN539" s="238">
        <f t="shared" si="1329"/>
        <v>0</v>
      </c>
      <c r="HO539" s="238">
        <f t="shared" si="1330"/>
        <v>0</v>
      </c>
      <c r="HP539" s="238">
        <f t="shared" si="1331"/>
        <v>0</v>
      </c>
      <c r="HQ539" s="238">
        <f t="shared" si="1332"/>
        <v>0</v>
      </c>
      <c r="HR539" s="238">
        <f t="shared" si="1333"/>
        <v>0</v>
      </c>
      <c r="HS539" s="238">
        <f t="shared" si="1334"/>
        <v>0</v>
      </c>
      <c r="HT539" s="238">
        <f t="shared" si="1335"/>
        <v>0</v>
      </c>
      <c r="HU539" s="238">
        <f t="shared" si="1336"/>
        <v>0</v>
      </c>
      <c r="HV539" s="238">
        <f t="shared" si="1337"/>
        <v>0</v>
      </c>
      <c r="HW539" s="238">
        <f t="shared" si="1338"/>
        <v>0</v>
      </c>
      <c r="HX539" s="238">
        <f t="shared" si="1339"/>
        <v>0</v>
      </c>
      <c r="HY539" s="238">
        <f t="shared" si="1340"/>
        <v>0</v>
      </c>
      <c r="HZ539" s="238">
        <f t="shared" si="1341"/>
        <v>0</v>
      </c>
      <c r="IA539" s="238">
        <f t="shared" si="1342"/>
        <v>0</v>
      </c>
      <c r="IB539" s="238">
        <f t="shared" si="1343"/>
        <v>0</v>
      </c>
      <c r="IC539" s="238">
        <f t="shared" si="1344"/>
        <v>0</v>
      </c>
      <c r="ID539" s="238">
        <f t="shared" si="1345"/>
        <v>0</v>
      </c>
      <c r="IE539" s="238">
        <f t="shared" si="1346"/>
        <v>0</v>
      </c>
      <c r="IF539" s="238">
        <f t="shared" si="1347"/>
        <v>0</v>
      </c>
      <c r="IG539" s="238">
        <f t="shared" si="1348"/>
        <v>0</v>
      </c>
      <c r="IH539" s="238">
        <f t="shared" si="1349"/>
        <v>0</v>
      </c>
      <c r="II539" s="238">
        <f t="shared" si="1350"/>
        <v>0</v>
      </c>
      <c r="IJ539" s="238">
        <f t="shared" si="1351"/>
        <v>0</v>
      </c>
      <c r="IK539" s="238">
        <f t="shared" si="1352"/>
        <v>0</v>
      </c>
      <c r="IL539" s="238">
        <f t="shared" si="1353"/>
        <v>0</v>
      </c>
      <c r="IM539" s="238">
        <f t="shared" si="1354"/>
        <v>0</v>
      </c>
      <c r="IN539" s="238">
        <f t="shared" si="1355"/>
        <v>0</v>
      </c>
      <c r="IO539" s="238">
        <f t="shared" si="1356"/>
        <v>0</v>
      </c>
      <c r="IP539" s="238">
        <f t="shared" si="1357"/>
        <v>0</v>
      </c>
      <c r="IQ539" s="238">
        <f t="shared" si="1358"/>
        <v>0</v>
      </c>
      <c r="IR539" s="238">
        <f t="shared" si="1359"/>
        <v>0</v>
      </c>
      <c r="IS539" s="238">
        <f t="shared" si="1360"/>
        <v>0</v>
      </c>
      <c r="IT539" s="238">
        <f t="shared" si="1361"/>
        <v>0</v>
      </c>
      <c r="IU539" s="238">
        <f t="shared" si="1362"/>
        <v>0</v>
      </c>
      <c r="IV539" s="238">
        <f t="shared" si="1363"/>
        <v>0</v>
      </c>
      <c r="IW539" s="238">
        <f t="shared" si="1364"/>
        <v>0</v>
      </c>
      <c r="IX539" s="238">
        <f t="shared" si="1365"/>
        <v>0</v>
      </c>
      <c r="IY539" s="238">
        <f t="shared" si="1366"/>
        <v>0</v>
      </c>
      <c r="IZ539" s="238">
        <f t="shared" si="1367"/>
        <v>0</v>
      </c>
      <c r="JA539" s="238">
        <f t="shared" si="1368"/>
        <v>0</v>
      </c>
      <c r="JB539" s="238">
        <f t="shared" si="1369"/>
        <v>0</v>
      </c>
    </row>
    <row r="540" spans="2:262">
      <c r="B540" s="248">
        <v>179</v>
      </c>
      <c r="C540" s="247">
        <f t="shared" si="1370"/>
        <v>3.4960937500000027E-3</v>
      </c>
      <c r="D540" s="244">
        <f t="shared" ca="1" si="1113"/>
        <v>79.870774416331059</v>
      </c>
      <c r="E540" s="243">
        <f ca="1">GC361</f>
        <v>-0.12922558366893777</v>
      </c>
      <c r="F540" s="242">
        <v>179</v>
      </c>
      <c r="G540" s="238">
        <f t="shared" si="1114"/>
        <v>0</v>
      </c>
      <c r="H540" s="238">
        <f t="shared" si="1115"/>
        <v>0</v>
      </c>
      <c r="I540" s="238">
        <f t="shared" si="1116"/>
        <v>0</v>
      </c>
      <c r="J540" s="238">
        <f t="shared" si="1117"/>
        <v>0</v>
      </c>
      <c r="K540" s="238">
        <f t="shared" si="1118"/>
        <v>0</v>
      </c>
      <c r="L540" s="238">
        <f t="shared" si="1119"/>
        <v>0</v>
      </c>
      <c r="M540" s="238">
        <f t="shared" si="1120"/>
        <v>0</v>
      </c>
      <c r="N540" s="238">
        <f t="shared" si="1121"/>
        <v>0</v>
      </c>
      <c r="O540" s="238">
        <f t="shared" si="1122"/>
        <v>0</v>
      </c>
      <c r="P540" s="238">
        <f t="shared" si="1123"/>
        <v>0</v>
      </c>
      <c r="Q540" s="238">
        <f t="shared" si="1124"/>
        <v>0</v>
      </c>
      <c r="R540" s="238">
        <f t="shared" si="1125"/>
        <v>0</v>
      </c>
      <c r="S540" s="238">
        <f t="shared" si="1126"/>
        <v>0</v>
      </c>
      <c r="T540" s="238">
        <f t="shared" si="1127"/>
        <v>0</v>
      </c>
      <c r="U540" s="239">
        <f t="shared" si="1128"/>
        <v>0</v>
      </c>
      <c r="V540" s="238">
        <f t="shared" si="1129"/>
        <v>0</v>
      </c>
      <c r="W540" s="238">
        <f t="shared" si="1130"/>
        <v>0</v>
      </c>
      <c r="X540" s="238">
        <f t="shared" si="1131"/>
        <v>0</v>
      </c>
      <c r="Y540" s="238">
        <f t="shared" si="1132"/>
        <v>0</v>
      </c>
      <c r="Z540" s="238">
        <f t="shared" si="1133"/>
        <v>0</v>
      </c>
      <c r="AA540" s="238">
        <f t="shared" si="1134"/>
        <v>0</v>
      </c>
      <c r="AB540" s="238">
        <f t="shared" si="1135"/>
        <v>0</v>
      </c>
      <c r="AC540" s="238">
        <f t="shared" si="1136"/>
        <v>0</v>
      </c>
      <c r="AD540" s="238">
        <f t="shared" si="1137"/>
        <v>0</v>
      </c>
      <c r="AE540" s="238">
        <f t="shared" si="1138"/>
        <v>0</v>
      </c>
      <c r="AF540" s="238">
        <f t="shared" si="1139"/>
        <v>0</v>
      </c>
      <c r="AG540" s="238">
        <f t="shared" si="1140"/>
        <v>0</v>
      </c>
      <c r="AH540" s="238">
        <f t="shared" si="1141"/>
        <v>0</v>
      </c>
      <c r="AI540" s="238">
        <f t="shared" si="1142"/>
        <v>0</v>
      </c>
      <c r="AJ540" s="238">
        <f t="shared" si="1143"/>
        <v>0</v>
      </c>
      <c r="AK540" s="238">
        <f t="shared" si="1144"/>
        <v>0</v>
      </c>
      <c r="AL540" s="238">
        <f t="shared" si="1145"/>
        <v>0</v>
      </c>
      <c r="AM540" s="238">
        <f t="shared" si="1146"/>
        <v>0</v>
      </c>
      <c r="AN540" s="238">
        <f t="shared" si="1147"/>
        <v>0</v>
      </c>
      <c r="AO540" s="238">
        <f t="shared" si="1148"/>
        <v>0</v>
      </c>
      <c r="AP540" s="238">
        <f t="shared" si="1149"/>
        <v>0</v>
      </c>
      <c r="AQ540" s="238">
        <f t="shared" si="1150"/>
        <v>0</v>
      </c>
      <c r="AR540" s="238">
        <f t="shared" si="1151"/>
        <v>0</v>
      </c>
      <c r="AS540" s="238">
        <f t="shared" si="1152"/>
        <v>0</v>
      </c>
      <c r="AT540" s="238">
        <f t="shared" si="1153"/>
        <v>0</v>
      </c>
      <c r="AU540" s="238">
        <f t="shared" si="1154"/>
        <v>0</v>
      </c>
      <c r="AV540" s="238">
        <f t="shared" si="1155"/>
        <v>0</v>
      </c>
      <c r="AW540" s="238">
        <f t="shared" si="1156"/>
        <v>0</v>
      </c>
      <c r="AX540" s="238">
        <f t="shared" si="1157"/>
        <v>0</v>
      </c>
      <c r="AY540" s="238">
        <f t="shared" si="1158"/>
        <v>0</v>
      </c>
      <c r="AZ540" s="238">
        <f t="shared" si="1159"/>
        <v>0</v>
      </c>
      <c r="BA540" s="238">
        <f t="shared" si="1160"/>
        <v>0</v>
      </c>
      <c r="BB540" s="238">
        <f t="shared" si="1161"/>
        <v>0</v>
      </c>
      <c r="BC540" s="238">
        <f t="shared" si="1162"/>
        <v>0</v>
      </c>
      <c r="BD540" s="238">
        <f t="shared" si="1163"/>
        <v>0</v>
      </c>
      <c r="BE540" s="238">
        <f t="shared" si="1164"/>
        <v>0</v>
      </c>
      <c r="BF540" s="238">
        <f t="shared" si="1165"/>
        <v>0</v>
      </c>
      <c r="BG540" s="238">
        <f t="shared" si="1166"/>
        <v>0</v>
      </c>
      <c r="BH540" s="238">
        <f t="shared" si="1167"/>
        <v>0</v>
      </c>
      <c r="BI540" s="238">
        <f t="shared" si="1168"/>
        <v>0</v>
      </c>
      <c r="BJ540" s="238">
        <f t="shared" si="1169"/>
        <v>0</v>
      </c>
      <c r="BK540" s="238">
        <f t="shared" si="1170"/>
        <v>0</v>
      </c>
      <c r="BL540" s="238">
        <f t="shared" si="1171"/>
        <v>0</v>
      </c>
      <c r="BM540" s="238">
        <f t="shared" si="1172"/>
        <v>0</v>
      </c>
      <c r="BN540" s="238">
        <f t="shared" si="1173"/>
        <v>0</v>
      </c>
      <c r="BO540" s="238">
        <f t="shared" si="1174"/>
        <v>0</v>
      </c>
      <c r="BP540" s="238">
        <f t="shared" si="1175"/>
        <v>0</v>
      </c>
      <c r="BQ540" s="238">
        <f t="shared" si="1176"/>
        <v>0</v>
      </c>
      <c r="BR540" s="238">
        <f t="shared" si="1177"/>
        <v>0</v>
      </c>
      <c r="BS540" s="238">
        <f t="shared" si="1178"/>
        <v>0</v>
      </c>
      <c r="BT540" s="238">
        <f t="shared" si="1179"/>
        <v>0</v>
      </c>
      <c r="BU540" s="238">
        <f t="shared" si="1180"/>
        <v>0</v>
      </c>
      <c r="BV540" s="238">
        <f t="shared" si="1181"/>
        <v>0</v>
      </c>
      <c r="BW540" s="238">
        <f t="shared" si="1182"/>
        <v>0</v>
      </c>
      <c r="BX540" s="238">
        <f t="shared" si="1183"/>
        <v>0</v>
      </c>
      <c r="BY540" s="238">
        <f t="shared" si="1184"/>
        <v>0</v>
      </c>
      <c r="BZ540" s="238">
        <f t="shared" si="1185"/>
        <v>0</v>
      </c>
      <c r="CA540" s="238">
        <f t="shared" si="1186"/>
        <v>0</v>
      </c>
      <c r="CB540" s="238">
        <f t="shared" si="1187"/>
        <v>0</v>
      </c>
      <c r="CC540" s="238">
        <f t="shared" si="1188"/>
        <v>0</v>
      </c>
      <c r="CD540" s="238">
        <f t="shared" si="1189"/>
        <v>0</v>
      </c>
      <c r="CE540" s="238">
        <f t="shared" si="1190"/>
        <v>0</v>
      </c>
      <c r="CF540" s="238">
        <f t="shared" si="1191"/>
        <v>0</v>
      </c>
      <c r="CG540" s="238">
        <f t="shared" si="1192"/>
        <v>0</v>
      </c>
      <c r="CH540" s="238">
        <f t="shared" si="1193"/>
        <v>0</v>
      </c>
      <c r="CI540" s="238">
        <f t="shared" si="1194"/>
        <v>0</v>
      </c>
      <c r="CJ540" s="238">
        <f t="shared" si="1195"/>
        <v>0</v>
      </c>
      <c r="CK540" s="238">
        <f t="shared" si="1196"/>
        <v>0</v>
      </c>
      <c r="CL540" s="238">
        <f t="shared" si="1197"/>
        <v>0</v>
      </c>
      <c r="CM540" s="238">
        <f t="shared" si="1198"/>
        <v>0</v>
      </c>
      <c r="CN540" s="238">
        <f t="shared" si="1199"/>
        <v>0</v>
      </c>
      <c r="CO540" s="238">
        <f t="shared" si="1200"/>
        <v>0</v>
      </c>
      <c r="CP540" s="238">
        <f t="shared" si="1201"/>
        <v>0</v>
      </c>
      <c r="CQ540" s="238">
        <f t="shared" si="1202"/>
        <v>0</v>
      </c>
      <c r="CR540" s="238">
        <f t="shared" si="1203"/>
        <v>0</v>
      </c>
      <c r="CS540" s="238">
        <f t="shared" si="1204"/>
        <v>0</v>
      </c>
      <c r="CT540" s="238">
        <f t="shared" si="1205"/>
        <v>0</v>
      </c>
      <c r="CU540" s="238">
        <f t="shared" si="1206"/>
        <v>0</v>
      </c>
      <c r="CV540" s="238">
        <f t="shared" si="1207"/>
        <v>0</v>
      </c>
      <c r="CW540" s="238">
        <f t="shared" si="1208"/>
        <v>0</v>
      </c>
      <c r="CX540" s="238">
        <f t="shared" si="1209"/>
        <v>0</v>
      </c>
      <c r="CY540" s="238">
        <f t="shared" si="1210"/>
        <v>0</v>
      </c>
      <c r="CZ540" s="238">
        <f t="shared" si="1211"/>
        <v>0</v>
      </c>
      <c r="DA540" s="238">
        <f t="shared" si="1212"/>
        <v>0</v>
      </c>
      <c r="DB540" s="238">
        <f t="shared" si="1213"/>
        <v>0</v>
      </c>
      <c r="DC540" s="238">
        <f t="shared" si="1214"/>
        <v>0</v>
      </c>
      <c r="DD540" s="238">
        <f t="shared" si="1215"/>
        <v>0</v>
      </c>
      <c r="DE540" s="238">
        <f t="shared" si="1216"/>
        <v>0</v>
      </c>
      <c r="DF540" s="238">
        <f t="shared" si="1217"/>
        <v>0</v>
      </c>
      <c r="DG540" s="238">
        <f t="shared" si="1218"/>
        <v>0</v>
      </c>
      <c r="DH540" s="238">
        <f t="shared" si="1219"/>
        <v>0</v>
      </c>
      <c r="DI540" s="238">
        <f t="shared" si="1220"/>
        <v>0</v>
      </c>
      <c r="DJ540" s="238">
        <f t="shared" si="1221"/>
        <v>0</v>
      </c>
      <c r="DK540" s="238">
        <f t="shared" si="1222"/>
        <v>0</v>
      </c>
      <c r="DL540" s="238">
        <f t="shared" si="1223"/>
        <v>0</v>
      </c>
      <c r="DM540" s="238">
        <f t="shared" si="1224"/>
        <v>0</v>
      </c>
      <c r="DN540" s="238">
        <f t="shared" si="1225"/>
        <v>0</v>
      </c>
      <c r="DO540" s="238">
        <f t="shared" si="1226"/>
        <v>0</v>
      </c>
      <c r="DP540" s="238">
        <f t="shared" si="1227"/>
        <v>0</v>
      </c>
      <c r="DQ540" s="238">
        <f t="shared" si="1228"/>
        <v>0</v>
      </c>
      <c r="DR540" s="238">
        <f t="shared" si="1229"/>
        <v>0</v>
      </c>
      <c r="DS540" s="238">
        <f t="shared" si="1230"/>
        <v>0</v>
      </c>
      <c r="DT540" s="238">
        <f t="shared" si="1231"/>
        <v>0</v>
      </c>
      <c r="DU540" s="238">
        <f t="shared" si="1232"/>
        <v>0</v>
      </c>
      <c r="DV540" s="238">
        <f t="shared" si="1233"/>
        <v>0</v>
      </c>
      <c r="DW540" s="238">
        <f t="shared" si="1234"/>
        <v>0</v>
      </c>
      <c r="DX540" s="238">
        <f t="shared" si="1235"/>
        <v>0</v>
      </c>
      <c r="DY540" s="238">
        <f t="shared" si="1236"/>
        <v>0</v>
      </c>
      <c r="DZ540" s="238">
        <f t="shared" si="1237"/>
        <v>0</v>
      </c>
      <c r="EA540" s="238">
        <f t="shared" si="1238"/>
        <v>0</v>
      </c>
      <c r="EB540" s="238">
        <f t="shared" si="1239"/>
        <v>0</v>
      </c>
      <c r="EC540" s="238">
        <f t="shared" si="1240"/>
        <v>0</v>
      </c>
      <c r="ED540" s="238">
        <f t="shared" si="1241"/>
        <v>0</v>
      </c>
      <c r="EE540" s="238">
        <f t="shared" si="1242"/>
        <v>0</v>
      </c>
      <c r="EF540" s="238">
        <f t="shared" si="1243"/>
        <v>0</v>
      </c>
      <c r="EG540" s="238">
        <f t="shared" si="1244"/>
        <v>0</v>
      </c>
      <c r="EH540" s="238">
        <f t="shared" si="1245"/>
        <v>0</v>
      </c>
      <c r="EI540" s="238">
        <f t="shared" si="1246"/>
        <v>0</v>
      </c>
      <c r="EJ540" s="238">
        <f t="shared" si="1247"/>
        <v>0</v>
      </c>
      <c r="EK540" s="238">
        <f t="shared" si="1248"/>
        <v>0</v>
      </c>
      <c r="EL540" s="238">
        <f t="shared" si="1249"/>
        <v>0</v>
      </c>
      <c r="EM540" s="238">
        <f t="shared" si="1250"/>
        <v>0</v>
      </c>
      <c r="EN540" s="238">
        <f t="shared" si="1251"/>
        <v>0</v>
      </c>
      <c r="EO540" s="238">
        <f t="shared" si="1252"/>
        <v>0</v>
      </c>
      <c r="EP540" s="238">
        <f t="shared" si="1253"/>
        <v>0</v>
      </c>
      <c r="EQ540" s="238">
        <f t="shared" si="1254"/>
        <v>0</v>
      </c>
      <c r="ER540" s="238">
        <f t="shared" si="1255"/>
        <v>0</v>
      </c>
      <c r="ES540" s="238">
        <f t="shared" si="1256"/>
        <v>0</v>
      </c>
      <c r="ET540" s="238">
        <f t="shared" si="1257"/>
        <v>0</v>
      </c>
      <c r="EU540" s="238">
        <f t="shared" si="1258"/>
        <v>0</v>
      </c>
      <c r="EV540" s="238">
        <f t="shared" si="1259"/>
        <v>0</v>
      </c>
      <c r="EW540" s="238">
        <f t="shared" si="1260"/>
        <v>0</v>
      </c>
      <c r="EX540" s="238">
        <f t="shared" si="1261"/>
        <v>0</v>
      </c>
      <c r="EY540" s="238">
        <f t="shared" si="1262"/>
        <v>0</v>
      </c>
      <c r="EZ540" s="238">
        <f t="shared" si="1263"/>
        <v>0</v>
      </c>
      <c r="FA540" s="238">
        <f t="shared" si="1264"/>
        <v>0</v>
      </c>
      <c r="FB540" s="238">
        <f t="shared" si="1265"/>
        <v>0</v>
      </c>
      <c r="FC540" s="238">
        <f t="shared" si="1266"/>
        <v>0</v>
      </c>
      <c r="FD540" s="238">
        <f t="shared" si="1267"/>
        <v>0</v>
      </c>
      <c r="FE540" s="238">
        <f t="shared" si="1268"/>
        <v>0</v>
      </c>
      <c r="FF540" s="238">
        <f t="shared" si="1269"/>
        <v>0</v>
      </c>
      <c r="FG540" s="238">
        <f t="shared" si="1270"/>
        <v>0</v>
      </c>
      <c r="FH540" s="238">
        <f t="shared" si="1271"/>
        <v>0</v>
      </c>
      <c r="FI540" s="238">
        <f t="shared" si="1272"/>
        <v>0</v>
      </c>
      <c r="FJ540" s="238">
        <f t="shared" si="1273"/>
        <v>0</v>
      </c>
      <c r="FK540" s="238">
        <f t="shared" si="1274"/>
        <v>0</v>
      </c>
      <c r="FL540" s="238">
        <f t="shared" si="1275"/>
        <v>0</v>
      </c>
      <c r="FM540" s="238">
        <f t="shared" si="1276"/>
        <v>0</v>
      </c>
      <c r="FN540" s="238">
        <f t="shared" si="1277"/>
        <v>0</v>
      </c>
      <c r="FO540" s="238">
        <f t="shared" si="1278"/>
        <v>0</v>
      </c>
      <c r="FP540" s="238">
        <f t="shared" si="1279"/>
        <v>0</v>
      </c>
      <c r="FQ540" s="238">
        <f t="shared" si="1280"/>
        <v>0</v>
      </c>
      <c r="FR540" s="238">
        <f t="shared" si="1281"/>
        <v>0</v>
      </c>
      <c r="FS540" s="238">
        <f t="shared" si="1282"/>
        <v>0</v>
      </c>
      <c r="FT540" s="238">
        <f t="shared" si="1283"/>
        <v>0</v>
      </c>
      <c r="FU540" s="238">
        <f t="shared" si="1284"/>
        <v>0</v>
      </c>
      <c r="FV540" s="238">
        <f t="shared" si="1285"/>
        <v>0</v>
      </c>
      <c r="FW540" s="238">
        <f t="shared" si="1286"/>
        <v>0</v>
      </c>
      <c r="FX540" s="238">
        <f t="shared" si="1287"/>
        <v>0</v>
      </c>
      <c r="FY540" s="238">
        <f t="shared" si="1288"/>
        <v>0</v>
      </c>
      <c r="FZ540" s="238">
        <f t="shared" si="1289"/>
        <v>0</v>
      </c>
      <c r="GA540" s="238">
        <f t="shared" si="1290"/>
        <v>0</v>
      </c>
      <c r="GB540" s="238">
        <f t="shared" si="1291"/>
        <v>0</v>
      </c>
      <c r="GC540" s="238">
        <f t="shared" si="1292"/>
        <v>0</v>
      </c>
      <c r="GD540" s="238">
        <f t="shared" si="1293"/>
        <v>0</v>
      </c>
      <c r="GE540" s="238">
        <f t="shared" si="1294"/>
        <v>0</v>
      </c>
      <c r="GF540" s="238">
        <f t="shared" si="1295"/>
        <v>0</v>
      </c>
      <c r="GG540" s="238">
        <f t="shared" si="1296"/>
        <v>0</v>
      </c>
      <c r="GH540" s="238">
        <f t="shared" si="1297"/>
        <v>0</v>
      </c>
      <c r="GI540" s="238">
        <f t="shared" si="1298"/>
        <v>0</v>
      </c>
      <c r="GJ540" s="238">
        <f t="shared" si="1299"/>
        <v>0</v>
      </c>
      <c r="GK540" s="238">
        <f t="shared" si="1300"/>
        <v>0</v>
      </c>
      <c r="GL540" s="238">
        <f t="shared" si="1301"/>
        <v>0</v>
      </c>
      <c r="GM540" s="238">
        <f t="shared" si="1302"/>
        <v>0</v>
      </c>
      <c r="GN540" s="238">
        <f t="shared" si="1303"/>
        <v>0</v>
      </c>
      <c r="GO540" s="238">
        <f t="shared" si="1304"/>
        <v>0</v>
      </c>
      <c r="GP540" s="238">
        <f t="shared" si="1305"/>
        <v>0</v>
      </c>
      <c r="GQ540" s="238">
        <f t="shared" si="1306"/>
        <v>0</v>
      </c>
      <c r="GR540" s="238">
        <f t="shared" si="1307"/>
        <v>0</v>
      </c>
      <c r="GS540" s="238">
        <f t="shared" si="1308"/>
        <v>0</v>
      </c>
      <c r="GT540" s="238">
        <f t="shared" si="1309"/>
        <v>0</v>
      </c>
      <c r="GU540" s="238">
        <f t="shared" si="1310"/>
        <v>0</v>
      </c>
      <c r="GV540" s="238">
        <f t="shared" si="1311"/>
        <v>0</v>
      </c>
      <c r="GW540" s="238">
        <f t="shared" si="1312"/>
        <v>0</v>
      </c>
      <c r="GX540" s="238">
        <f t="shared" si="1313"/>
        <v>0</v>
      </c>
      <c r="GY540" s="238">
        <f t="shared" si="1314"/>
        <v>0</v>
      </c>
      <c r="GZ540" s="238">
        <f t="shared" si="1315"/>
        <v>0</v>
      </c>
      <c r="HA540" s="238">
        <f t="shared" si="1316"/>
        <v>0</v>
      </c>
      <c r="HB540" s="238">
        <f t="shared" si="1317"/>
        <v>0</v>
      </c>
      <c r="HC540" s="238">
        <f t="shared" si="1318"/>
        <v>0</v>
      </c>
      <c r="HD540" s="238">
        <f t="shared" si="1319"/>
        <v>0</v>
      </c>
      <c r="HE540" s="238">
        <f t="shared" si="1320"/>
        <v>0</v>
      </c>
      <c r="HF540" s="238">
        <f t="shared" si="1321"/>
        <v>0</v>
      </c>
      <c r="HG540" s="238">
        <f t="shared" si="1322"/>
        <v>0</v>
      </c>
      <c r="HH540" s="238">
        <f t="shared" si="1323"/>
        <v>0</v>
      </c>
      <c r="HI540" s="238">
        <f t="shared" si="1324"/>
        <v>0</v>
      </c>
      <c r="HJ540" s="238">
        <f t="shared" si="1325"/>
        <v>0</v>
      </c>
      <c r="HK540" s="238">
        <f t="shared" si="1326"/>
        <v>0</v>
      </c>
      <c r="HL540" s="238">
        <f t="shared" si="1327"/>
        <v>0</v>
      </c>
      <c r="HM540" s="238">
        <f t="shared" si="1328"/>
        <v>0</v>
      </c>
      <c r="HN540" s="238">
        <f t="shared" si="1329"/>
        <v>0</v>
      </c>
      <c r="HO540" s="238">
        <f t="shared" si="1330"/>
        <v>0</v>
      </c>
      <c r="HP540" s="238">
        <f t="shared" si="1331"/>
        <v>0</v>
      </c>
      <c r="HQ540" s="238">
        <f t="shared" si="1332"/>
        <v>0</v>
      </c>
      <c r="HR540" s="238">
        <f t="shared" si="1333"/>
        <v>0</v>
      </c>
      <c r="HS540" s="238">
        <f t="shared" si="1334"/>
        <v>0</v>
      </c>
      <c r="HT540" s="238">
        <f t="shared" si="1335"/>
        <v>0</v>
      </c>
      <c r="HU540" s="238">
        <f t="shared" si="1336"/>
        <v>0</v>
      </c>
      <c r="HV540" s="238">
        <f t="shared" si="1337"/>
        <v>0</v>
      </c>
      <c r="HW540" s="238">
        <f t="shared" si="1338"/>
        <v>0</v>
      </c>
      <c r="HX540" s="238">
        <f t="shared" si="1339"/>
        <v>0</v>
      </c>
      <c r="HY540" s="238">
        <f t="shared" si="1340"/>
        <v>0</v>
      </c>
      <c r="HZ540" s="238">
        <f t="shared" si="1341"/>
        <v>0</v>
      </c>
      <c r="IA540" s="238">
        <f t="shared" si="1342"/>
        <v>0</v>
      </c>
      <c r="IB540" s="238">
        <f t="shared" si="1343"/>
        <v>0</v>
      </c>
      <c r="IC540" s="238">
        <f t="shared" si="1344"/>
        <v>0</v>
      </c>
      <c r="ID540" s="238">
        <f t="shared" si="1345"/>
        <v>0</v>
      </c>
      <c r="IE540" s="238">
        <f t="shared" si="1346"/>
        <v>0</v>
      </c>
      <c r="IF540" s="238">
        <f t="shared" si="1347"/>
        <v>0</v>
      </c>
      <c r="IG540" s="238">
        <f t="shared" si="1348"/>
        <v>0</v>
      </c>
      <c r="IH540" s="238">
        <f t="shared" si="1349"/>
        <v>0</v>
      </c>
      <c r="II540" s="238">
        <f t="shared" si="1350"/>
        <v>0</v>
      </c>
      <c r="IJ540" s="238">
        <f t="shared" si="1351"/>
        <v>0</v>
      </c>
      <c r="IK540" s="238">
        <f t="shared" si="1352"/>
        <v>0</v>
      </c>
      <c r="IL540" s="238">
        <f t="shared" si="1353"/>
        <v>0</v>
      </c>
      <c r="IM540" s="238">
        <f t="shared" si="1354"/>
        <v>0</v>
      </c>
      <c r="IN540" s="238">
        <f t="shared" si="1355"/>
        <v>0</v>
      </c>
      <c r="IO540" s="238">
        <f t="shared" si="1356"/>
        <v>0</v>
      </c>
      <c r="IP540" s="238">
        <f t="shared" si="1357"/>
        <v>0</v>
      </c>
      <c r="IQ540" s="238">
        <f t="shared" si="1358"/>
        <v>0</v>
      </c>
      <c r="IR540" s="238">
        <f t="shared" si="1359"/>
        <v>0</v>
      </c>
      <c r="IS540" s="238">
        <f t="shared" si="1360"/>
        <v>0</v>
      </c>
      <c r="IT540" s="238">
        <f t="shared" si="1361"/>
        <v>0</v>
      </c>
      <c r="IU540" s="238">
        <f t="shared" si="1362"/>
        <v>0</v>
      </c>
      <c r="IV540" s="238">
        <f t="shared" si="1363"/>
        <v>0</v>
      </c>
      <c r="IW540" s="238">
        <f t="shared" si="1364"/>
        <v>0</v>
      </c>
      <c r="IX540" s="238">
        <f t="shared" si="1365"/>
        <v>0</v>
      </c>
      <c r="IY540" s="238">
        <f t="shared" si="1366"/>
        <v>0</v>
      </c>
      <c r="IZ540" s="238">
        <f t="shared" si="1367"/>
        <v>0</v>
      </c>
      <c r="JA540" s="238">
        <f t="shared" si="1368"/>
        <v>0</v>
      </c>
      <c r="JB540" s="238">
        <f t="shared" si="1369"/>
        <v>0</v>
      </c>
    </row>
    <row r="541" spans="2:262">
      <c r="B541" s="248">
        <v>180</v>
      </c>
      <c r="C541" s="247">
        <f t="shared" si="1370"/>
        <v>3.5156250000000027E-3</v>
      </c>
      <c r="D541" s="244">
        <f t="shared" ca="1" si="1113"/>
        <v>79.878568626659657</v>
      </c>
      <c r="E541" s="243">
        <f ca="1">GD361</f>
        <v>-0.12143137334034153</v>
      </c>
      <c r="F541" s="242">
        <v>180</v>
      </c>
      <c r="G541" s="238">
        <f t="shared" si="1114"/>
        <v>0</v>
      </c>
      <c r="H541" s="238">
        <f t="shared" si="1115"/>
        <v>0</v>
      </c>
      <c r="I541" s="238">
        <f t="shared" si="1116"/>
        <v>0</v>
      </c>
      <c r="J541" s="238">
        <f t="shared" si="1117"/>
        <v>0</v>
      </c>
      <c r="K541" s="238">
        <f t="shared" si="1118"/>
        <v>0</v>
      </c>
      <c r="L541" s="238">
        <f t="shared" si="1119"/>
        <v>0</v>
      </c>
      <c r="M541" s="238">
        <f t="shared" si="1120"/>
        <v>0</v>
      </c>
      <c r="N541" s="238">
        <f t="shared" si="1121"/>
        <v>0</v>
      </c>
      <c r="O541" s="238">
        <f t="shared" si="1122"/>
        <v>0</v>
      </c>
      <c r="P541" s="238">
        <f t="shared" si="1123"/>
        <v>0</v>
      </c>
      <c r="Q541" s="238">
        <f t="shared" si="1124"/>
        <v>0</v>
      </c>
      <c r="R541" s="238">
        <f t="shared" si="1125"/>
        <v>0</v>
      </c>
      <c r="S541" s="238">
        <f t="shared" si="1126"/>
        <v>0</v>
      </c>
      <c r="T541" s="238">
        <f t="shared" si="1127"/>
        <v>0</v>
      </c>
      <c r="U541" s="239">
        <f t="shared" si="1128"/>
        <v>0</v>
      </c>
      <c r="V541" s="238">
        <f t="shared" si="1129"/>
        <v>0</v>
      </c>
      <c r="W541" s="238">
        <f t="shared" si="1130"/>
        <v>0</v>
      </c>
      <c r="X541" s="238">
        <f t="shared" si="1131"/>
        <v>0</v>
      </c>
      <c r="Y541" s="238">
        <f t="shared" si="1132"/>
        <v>0</v>
      </c>
      <c r="Z541" s="238">
        <f t="shared" si="1133"/>
        <v>0</v>
      </c>
      <c r="AA541" s="238">
        <f t="shared" si="1134"/>
        <v>0</v>
      </c>
      <c r="AB541" s="238">
        <f t="shared" si="1135"/>
        <v>0</v>
      </c>
      <c r="AC541" s="238">
        <f t="shared" si="1136"/>
        <v>0</v>
      </c>
      <c r="AD541" s="238">
        <f t="shared" si="1137"/>
        <v>0</v>
      </c>
      <c r="AE541" s="238">
        <f t="shared" si="1138"/>
        <v>0</v>
      </c>
      <c r="AF541" s="238">
        <f t="shared" si="1139"/>
        <v>0</v>
      </c>
      <c r="AG541" s="238">
        <f t="shared" si="1140"/>
        <v>0</v>
      </c>
      <c r="AH541" s="238">
        <f t="shared" si="1141"/>
        <v>0</v>
      </c>
      <c r="AI541" s="238">
        <f t="shared" si="1142"/>
        <v>0</v>
      </c>
      <c r="AJ541" s="238">
        <f t="shared" si="1143"/>
        <v>0</v>
      </c>
      <c r="AK541" s="238">
        <f t="shared" si="1144"/>
        <v>0</v>
      </c>
      <c r="AL541" s="238">
        <f t="shared" si="1145"/>
        <v>0</v>
      </c>
      <c r="AM541" s="238">
        <f t="shared" si="1146"/>
        <v>0</v>
      </c>
      <c r="AN541" s="238">
        <f t="shared" si="1147"/>
        <v>0</v>
      </c>
      <c r="AO541" s="238">
        <f t="shared" si="1148"/>
        <v>0</v>
      </c>
      <c r="AP541" s="238">
        <f t="shared" si="1149"/>
        <v>0</v>
      </c>
      <c r="AQ541" s="238">
        <f t="shared" si="1150"/>
        <v>0</v>
      </c>
      <c r="AR541" s="238">
        <f t="shared" si="1151"/>
        <v>0</v>
      </c>
      <c r="AS541" s="238">
        <f t="shared" si="1152"/>
        <v>0</v>
      </c>
      <c r="AT541" s="238">
        <f t="shared" si="1153"/>
        <v>0</v>
      </c>
      <c r="AU541" s="238">
        <f t="shared" si="1154"/>
        <v>0</v>
      </c>
      <c r="AV541" s="238">
        <f t="shared" si="1155"/>
        <v>0</v>
      </c>
      <c r="AW541" s="238">
        <f t="shared" si="1156"/>
        <v>0</v>
      </c>
      <c r="AX541" s="238">
        <f t="shared" si="1157"/>
        <v>0</v>
      </c>
      <c r="AY541" s="238">
        <f t="shared" si="1158"/>
        <v>0</v>
      </c>
      <c r="AZ541" s="238">
        <f t="shared" si="1159"/>
        <v>0</v>
      </c>
      <c r="BA541" s="238">
        <f t="shared" si="1160"/>
        <v>0</v>
      </c>
      <c r="BB541" s="238">
        <f t="shared" si="1161"/>
        <v>0</v>
      </c>
      <c r="BC541" s="238">
        <f t="shared" si="1162"/>
        <v>0</v>
      </c>
      <c r="BD541" s="238">
        <f t="shared" si="1163"/>
        <v>0</v>
      </c>
      <c r="BE541" s="238">
        <f t="shared" si="1164"/>
        <v>0</v>
      </c>
      <c r="BF541" s="238">
        <f t="shared" si="1165"/>
        <v>0</v>
      </c>
      <c r="BG541" s="238">
        <f t="shared" si="1166"/>
        <v>0</v>
      </c>
      <c r="BH541" s="238">
        <f t="shared" si="1167"/>
        <v>0</v>
      </c>
      <c r="BI541" s="238">
        <f t="shared" si="1168"/>
        <v>0</v>
      </c>
      <c r="BJ541" s="238">
        <f t="shared" si="1169"/>
        <v>0</v>
      </c>
      <c r="BK541" s="238">
        <f t="shared" si="1170"/>
        <v>0</v>
      </c>
      <c r="BL541" s="238">
        <f t="shared" si="1171"/>
        <v>0</v>
      </c>
      <c r="BM541" s="238">
        <f t="shared" si="1172"/>
        <v>0</v>
      </c>
      <c r="BN541" s="238">
        <f t="shared" si="1173"/>
        <v>0</v>
      </c>
      <c r="BO541" s="238">
        <f t="shared" si="1174"/>
        <v>0</v>
      </c>
      <c r="BP541" s="238">
        <f t="shared" si="1175"/>
        <v>0</v>
      </c>
      <c r="BQ541" s="238">
        <f t="shared" si="1176"/>
        <v>0</v>
      </c>
      <c r="BR541" s="238">
        <f t="shared" si="1177"/>
        <v>0</v>
      </c>
      <c r="BS541" s="238">
        <f t="shared" si="1178"/>
        <v>0</v>
      </c>
      <c r="BT541" s="238">
        <f t="shared" si="1179"/>
        <v>0</v>
      </c>
      <c r="BU541" s="238">
        <f t="shared" si="1180"/>
        <v>0</v>
      </c>
      <c r="BV541" s="238">
        <f t="shared" si="1181"/>
        <v>0</v>
      </c>
      <c r="BW541" s="238">
        <f t="shared" si="1182"/>
        <v>0</v>
      </c>
      <c r="BX541" s="238">
        <f t="shared" si="1183"/>
        <v>0</v>
      </c>
      <c r="BY541" s="238">
        <f t="shared" si="1184"/>
        <v>0</v>
      </c>
      <c r="BZ541" s="238">
        <f t="shared" si="1185"/>
        <v>0</v>
      </c>
      <c r="CA541" s="238">
        <f t="shared" si="1186"/>
        <v>0</v>
      </c>
      <c r="CB541" s="238">
        <f t="shared" si="1187"/>
        <v>0</v>
      </c>
      <c r="CC541" s="238">
        <f t="shared" si="1188"/>
        <v>0</v>
      </c>
      <c r="CD541" s="238">
        <f t="shared" si="1189"/>
        <v>0</v>
      </c>
      <c r="CE541" s="238">
        <f t="shared" si="1190"/>
        <v>0</v>
      </c>
      <c r="CF541" s="238">
        <f t="shared" si="1191"/>
        <v>0</v>
      </c>
      <c r="CG541" s="238">
        <f t="shared" si="1192"/>
        <v>0</v>
      </c>
      <c r="CH541" s="238">
        <f t="shared" si="1193"/>
        <v>0</v>
      </c>
      <c r="CI541" s="238">
        <f t="shared" si="1194"/>
        <v>0</v>
      </c>
      <c r="CJ541" s="238">
        <f t="shared" si="1195"/>
        <v>0</v>
      </c>
      <c r="CK541" s="238">
        <f t="shared" si="1196"/>
        <v>0</v>
      </c>
      <c r="CL541" s="238">
        <f t="shared" si="1197"/>
        <v>0</v>
      </c>
      <c r="CM541" s="238">
        <f t="shared" si="1198"/>
        <v>0</v>
      </c>
      <c r="CN541" s="238">
        <f t="shared" si="1199"/>
        <v>0</v>
      </c>
      <c r="CO541" s="238">
        <f t="shared" si="1200"/>
        <v>0</v>
      </c>
      <c r="CP541" s="238">
        <f t="shared" si="1201"/>
        <v>0</v>
      </c>
      <c r="CQ541" s="238">
        <f t="shared" si="1202"/>
        <v>0</v>
      </c>
      <c r="CR541" s="238">
        <f t="shared" si="1203"/>
        <v>0</v>
      </c>
      <c r="CS541" s="238">
        <f t="shared" si="1204"/>
        <v>0</v>
      </c>
      <c r="CT541" s="238">
        <f t="shared" si="1205"/>
        <v>0</v>
      </c>
      <c r="CU541" s="238">
        <f t="shared" si="1206"/>
        <v>0</v>
      </c>
      <c r="CV541" s="238">
        <f t="shared" si="1207"/>
        <v>0</v>
      </c>
      <c r="CW541" s="238">
        <f t="shared" si="1208"/>
        <v>0</v>
      </c>
      <c r="CX541" s="238">
        <f t="shared" si="1209"/>
        <v>0</v>
      </c>
      <c r="CY541" s="238">
        <f t="shared" si="1210"/>
        <v>0</v>
      </c>
      <c r="CZ541" s="238">
        <f t="shared" si="1211"/>
        <v>0</v>
      </c>
      <c r="DA541" s="238">
        <f t="shared" si="1212"/>
        <v>0</v>
      </c>
      <c r="DB541" s="238">
        <f t="shared" si="1213"/>
        <v>0</v>
      </c>
      <c r="DC541" s="238">
        <f t="shared" si="1214"/>
        <v>0</v>
      </c>
      <c r="DD541" s="238">
        <f t="shared" si="1215"/>
        <v>0</v>
      </c>
      <c r="DE541" s="238">
        <f t="shared" si="1216"/>
        <v>0</v>
      </c>
      <c r="DF541" s="238">
        <f t="shared" si="1217"/>
        <v>0</v>
      </c>
      <c r="DG541" s="238">
        <f t="shared" si="1218"/>
        <v>0</v>
      </c>
      <c r="DH541" s="238">
        <f t="shared" si="1219"/>
        <v>0</v>
      </c>
      <c r="DI541" s="238">
        <f t="shared" si="1220"/>
        <v>0</v>
      </c>
      <c r="DJ541" s="238">
        <f t="shared" si="1221"/>
        <v>0</v>
      </c>
      <c r="DK541" s="238">
        <f t="shared" si="1222"/>
        <v>0</v>
      </c>
      <c r="DL541" s="238">
        <f t="shared" si="1223"/>
        <v>0</v>
      </c>
      <c r="DM541" s="238">
        <f t="shared" si="1224"/>
        <v>0</v>
      </c>
      <c r="DN541" s="238">
        <f t="shared" si="1225"/>
        <v>0</v>
      </c>
      <c r="DO541" s="238">
        <f t="shared" si="1226"/>
        <v>0</v>
      </c>
      <c r="DP541" s="238">
        <f t="shared" si="1227"/>
        <v>0</v>
      </c>
      <c r="DQ541" s="238">
        <f t="shared" si="1228"/>
        <v>0</v>
      </c>
      <c r="DR541" s="238">
        <f t="shared" si="1229"/>
        <v>0</v>
      </c>
      <c r="DS541" s="238">
        <f t="shared" si="1230"/>
        <v>0</v>
      </c>
      <c r="DT541" s="238">
        <f t="shared" si="1231"/>
        <v>0</v>
      </c>
      <c r="DU541" s="238">
        <f t="shared" si="1232"/>
        <v>0</v>
      </c>
      <c r="DV541" s="238">
        <f t="shared" si="1233"/>
        <v>0</v>
      </c>
      <c r="DW541" s="238">
        <f t="shared" si="1234"/>
        <v>0</v>
      </c>
      <c r="DX541" s="238">
        <f t="shared" si="1235"/>
        <v>0</v>
      </c>
      <c r="DY541" s="238">
        <f t="shared" si="1236"/>
        <v>0</v>
      </c>
      <c r="DZ541" s="238">
        <f t="shared" si="1237"/>
        <v>0</v>
      </c>
      <c r="EA541" s="238">
        <f t="shared" si="1238"/>
        <v>0</v>
      </c>
      <c r="EB541" s="238">
        <f t="shared" si="1239"/>
        <v>0</v>
      </c>
      <c r="EC541" s="238">
        <f t="shared" si="1240"/>
        <v>0</v>
      </c>
      <c r="ED541" s="238">
        <f t="shared" si="1241"/>
        <v>0</v>
      </c>
      <c r="EE541" s="238">
        <f t="shared" si="1242"/>
        <v>0</v>
      </c>
      <c r="EF541" s="238">
        <f t="shared" si="1243"/>
        <v>0</v>
      </c>
      <c r="EG541" s="238">
        <f t="shared" si="1244"/>
        <v>0</v>
      </c>
      <c r="EH541" s="238">
        <f t="shared" si="1245"/>
        <v>0</v>
      </c>
      <c r="EI541" s="238">
        <f t="shared" si="1246"/>
        <v>0</v>
      </c>
      <c r="EJ541" s="238">
        <f t="shared" si="1247"/>
        <v>0</v>
      </c>
      <c r="EK541" s="238">
        <f t="shared" si="1248"/>
        <v>0</v>
      </c>
      <c r="EL541" s="238">
        <f t="shared" si="1249"/>
        <v>0</v>
      </c>
      <c r="EM541" s="238">
        <f t="shared" si="1250"/>
        <v>0</v>
      </c>
      <c r="EN541" s="238">
        <f t="shared" si="1251"/>
        <v>0</v>
      </c>
      <c r="EO541" s="238">
        <f t="shared" si="1252"/>
        <v>0</v>
      </c>
      <c r="EP541" s="238">
        <f t="shared" si="1253"/>
        <v>0</v>
      </c>
      <c r="EQ541" s="238">
        <f t="shared" si="1254"/>
        <v>0</v>
      </c>
      <c r="ER541" s="238">
        <f t="shared" si="1255"/>
        <v>0</v>
      </c>
      <c r="ES541" s="238">
        <f t="shared" si="1256"/>
        <v>0</v>
      </c>
      <c r="ET541" s="238">
        <f t="shared" si="1257"/>
        <v>0</v>
      </c>
      <c r="EU541" s="238">
        <f t="shared" si="1258"/>
        <v>0</v>
      </c>
      <c r="EV541" s="238">
        <f t="shared" si="1259"/>
        <v>0</v>
      </c>
      <c r="EW541" s="238">
        <f t="shared" si="1260"/>
        <v>0</v>
      </c>
      <c r="EX541" s="238">
        <f t="shared" si="1261"/>
        <v>0</v>
      </c>
      <c r="EY541" s="238">
        <f t="shared" si="1262"/>
        <v>0</v>
      </c>
      <c r="EZ541" s="238">
        <f t="shared" si="1263"/>
        <v>0</v>
      </c>
      <c r="FA541" s="238">
        <f t="shared" si="1264"/>
        <v>0</v>
      </c>
      <c r="FB541" s="238">
        <f t="shared" si="1265"/>
        <v>0</v>
      </c>
      <c r="FC541" s="238">
        <f t="shared" si="1266"/>
        <v>0</v>
      </c>
      <c r="FD541" s="238">
        <f t="shared" si="1267"/>
        <v>0</v>
      </c>
      <c r="FE541" s="238">
        <f t="shared" si="1268"/>
        <v>0</v>
      </c>
      <c r="FF541" s="238">
        <f t="shared" si="1269"/>
        <v>0</v>
      </c>
      <c r="FG541" s="238">
        <f t="shared" si="1270"/>
        <v>0</v>
      </c>
      <c r="FH541" s="238">
        <f t="shared" si="1271"/>
        <v>0</v>
      </c>
      <c r="FI541" s="238">
        <f t="shared" si="1272"/>
        <v>0</v>
      </c>
      <c r="FJ541" s="238">
        <f t="shared" si="1273"/>
        <v>0</v>
      </c>
      <c r="FK541" s="238">
        <f t="shared" si="1274"/>
        <v>0</v>
      </c>
      <c r="FL541" s="238">
        <f t="shared" si="1275"/>
        <v>0</v>
      </c>
      <c r="FM541" s="238">
        <f t="shared" si="1276"/>
        <v>0</v>
      </c>
      <c r="FN541" s="238">
        <f t="shared" si="1277"/>
        <v>0</v>
      </c>
      <c r="FO541" s="238">
        <f t="shared" si="1278"/>
        <v>0</v>
      </c>
      <c r="FP541" s="238">
        <f t="shared" si="1279"/>
        <v>0</v>
      </c>
      <c r="FQ541" s="238">
        <f t="shared" si="1280"/>
        <v>0</v>
      </c>
      <c r="FR541" s="238">
        <f t="shared" si="1281"/>
        <v>0</v>
      </c>
      <c r="FS541" s="238">
        <f t="shared" si="1282"/>
        <v>0</v>
      </c>
      <c r="FT541" s="238">
        <f t="shared" si="1283"/>
        <v>0</v>
      </c>
      <c r="FU541" s="238">
        <f t="shared" si="1284"/>
        <v>0</v>
      </c>
      <c r="FV541" s="238">
        <f t="shared" si="1285"/>
        <v>0</v>
      </c>
      <c r="FW541" s="238">
        <f t="shared" si="1286"/>
        <v>0</v>
      </c>
      <c r="FX541" s="238">
        <f t="shared" si="1287"/>
        <v>0</v>
      </c>
      <c r="FY541" s="238">
        <f t="shared" si="1288"/>
        <v>0</v>
      </c>
      <c r="FZ541" s="238">
        <f t="shared" si="1289"/>
        <v>0</v>
      </c>
      <c r="GA541" s="238">
        <f t="shared" si="1290"/>
        <v>0</v>
      </c>
      <c r="GB541" s="238">
        <f t="shared" si="1291"/>
        <v>0</v>
      </c>
      <c r="GC541" s="238">
        <f t="shared" si="1292"/>
        <v>0</v>
      </c>
      <c r="GD541" s="238">
        <f t="shared" si="1293"/>
        <v>0</v>
      </c>
      <c r="GE541" s="238">
        <f t="shared" si="1294"/>
        <v>0</v>
      </c>
      <c r="GF541" s="238">
        <f t="shared" si="1295"/>
        <v>0</v>
      </c>
      <c r="GG541" s="238">
        <f t="shared" si="1296"/>
        <v>0</v>
      </c>
      <c r="GH541" s="238">
        <f t="shared" si="1297"/>
        <v>0</v>
      </c>
      <c r="GI541" s="238">
        <f t="shared" si="1298"/>
        <v>0</v>
      </c>
      <c r="GJ541" s="238">
        <f t="shared" si="1299"/>
        <v>0</v>
      </c>
      <c r="GK541" s="238">
        <f t="shared" si="1300"/>
        <v>0</v>
      </c>
      <c r="GL541" s="238">
        <f t="shared" si="1301"/>
        <v>0</v>
      </c>
      <c r="GM541" s="238">
        <f t="shared" si="1302"/>
        <v>0</v>
      </c>
      <c r="GN541" s="238">
        <f t="shared" si="1303"/>
        <v>0</v>
      </c>
      <c r="GO541" s="238">
        <f t="shared" si="1304"/>
        <v>0</v>
      </c>
      <c r="GP541" s="238">
        <f t="shared" si="1305"/>
        <v>0</v>
      </c>
      <c r="GQ541" s="238">
        <f t="shared" si="1306"/>
        <v>0</v>
      </c>
      <c r="GR541" s="238">
        <f t="shared" si="1307"/>
        <v>0</v>
      </c>
      <c r="GS541" s="238">
        <f t="shared" si="1308"/>
        <v>0</v>
      </c>
      <c r="GT541" s="238">
        <f t="shared" si="1309"/>
        <v>0</v>
      </c>
      <c r="GU541" s="238">
        <f t="shared" si="1310"/>
        <v>0</v>
      </c>
      <c r="GV541" s="238">
        <f t="shared" si="1311"/>
        <v>0</v>
      </c>
      <c r="GW541" s="238">
        <f t="shared" si="1312"/>
        <v>0</v>
      </c>
      <c r="GX541" s="238">
        <f t="shared" si="1313"/>
        <v>0</v>
      </c>
      <c r="GY541" s="238">
        <f t="shared" si="1314"/>
        <v>0</v>
      </c>
      <c r="GZ541" s="238">
        <f t="shared" si="1315"/>
        <v>0</v>
      </c>
      <c r="HA541" s="238">
        <f t="shared" si="1316"/>
        <v>0</v>
      </c>
      <c r="HB541" s="238">
        <f t="shared" si="1317"/>
        <v>0</v>
      </c>
      <c r="HC541" s="238">
        <f t="shared" si="1318"/>
        <v>0</v>
      </c>
      <c r="HD541" s="238">
        <f t="shared" si="1319"/>
        <v>0</v>
      </c>
      <c r="HE541" s="238">
        <f t="shared" si="1320"/>
        <v>0</v>
      </c>
      <c r="HF541" s="238">
        <f t="shared" si="1321"/>
        <v>0</v>
      </c>
      <c r="HG541" s="238">
        <f t="shared" si="1322"/>
        <v>0</v>
      </c>
      <c r="HH541" s="238">
        <f t="shared" si="1323"/>
        <v>0</v>
      </c>
      <c r="HI541" s="238">
        <f t="shared" si="1324"/>
        <v>0</v>
      </c>
      <c r="HJ541" s="238">
        <f t="shared" si="1325"/>
        <v>0</v>
      </c>
      <c r="HK541" s="238">
        <f t="shared" si="1326"/>
        <v>0</v>
      </c>
      <c r="HL541" s="238">
        <f t="shared" si="1327"/>
        <v>0</v>
      </c>
      <c r="HM541" s="238">
        <f t="shared" si="1328"/>
        <v>0</v>
      </c>
      <c r="HN541" s="238">
        <f t="shared" si="1329"/>
        <v>0</v>
      </c>
      <c r="HO541" s="238">
        <f t="shared" si="1330"/>
        <v>0</v>
      </c>
      <c r="HP541" s="238">
        <f t="shared" si="1331"/>
        <v>0</v>
      </c>
      <c r="HQ541" s="238">
        <f t="shared" si="1332"/>
        <v>0</v>
      </c>
      <c r="HR541" s="238">
        <f t="shared" si="1333"/>
        <v>0</v>
      </c>
      <c r="HS541" s="238">
        <f t="shared" si="1334"/>
        <v>0</v>
      </c>
      <c r="HT541" s="238">
        <f t="shared" si="1335"/>
        <v>0</v>
      </c>
      <c r="HU541" s="238">
        <f t="shared" si="1336"/>
        <v>0</v>
      </c>
      <c r="HV541" s="238">
        <f t="shared" si="1337"/>
        <v>0</v>
      </c>
      <c r="HW541" s="238">
        <f t="shared" si="1338"/>
        <v>0</v>
      </c>
      <c r="HX541" s="238">
        <f t="shared" si="1339"/>
        <v>0</v>
      </c>
      <c r="HY541" s="238">
        <f t="shared" si="1340"/>
        <v>0</v>
      </c>
      <c r="HZ541" s="238">
        <f t="shared" si="1341"/>
        <v>0</v>
      </c>
      <c r="IA541" s="238">
        <f t="shared" si="1342"/>
        <v>0</v>
      </c>
      <c r="IB541" s="238">
        <f t="shared" si="1343"/>
        <v>0</v>
      </c>
      <c r="IC541" s="238">
        <f t="shared" si="1344"/>
        <v>0</v>
      </c>
      <c r="ID541" s="238">
        <f t="shared" si="1345"/>
        <v>0</v>
      </c>
      <c r="IE541" s="238">
        <f t="shared" si="1346"/>
        <v>0</v>
      </c>
      <c r="IF541" s="238">
        <f t="shared" si="1347"/>
        <v>0</v>
      </c>
      <c r="IG541" s="238">
        <f t="shared" si="1348"/>
        <v>0</v>
      </c>
      <c r="IH541" s="238">
        <f t="shared" si="1349"/>
        <v>0</v>
      </c>
      <c r="II541" s="238">
        <f t="shared" si="1350"/>
        <v>0</v>
      </c>
      <c r="IJ541" s="238">
        <f t="shared" si="1351"/>
        <v>0</v>
      </c>
      <c r="IK541" s="238">
        <f t="shared" si="1352"/>
        <v>0</v>
      </c>
      <c r="IL541" s="238">
        <f t="shared" si="1353"/>
        <v>0</v>
      </c>
      <c r="IM541" s="238">
        <f t="shared" si="1354"/>
        <v>0</v>
      </c>
      <c r="IN541" s="238">
        <f t="shared" si="1355"/>
        <v>0</v>
      </c>
      <c r="IO541" s="238">
        <f t="shared" si="1356"/>
        <v>0</v>
      </c>
      <c r="IP541" s="238">
        <f t="shared" si="1357"/>
        <v>0</v>
      </c>
      <c r="IQ541" s="238">
        <f t="shared" si="1358"/>
        <v>0</v>
      </c>
      <c r="IR541" s="238">
        <f t="shared" si="1359"/>
        <v>0</v>
      </c>
      <c r="IS541" s="238">
        <f t="shared" si="1360"/>
        <v>0</v>
      </c>
      <c r="IT541" s="238">
        <f t="shared" si="1361"/>
        <v>0</v>
      </c>
      <c r="IU541" s="238">
        <f t="shared" si="1362"/>
        <v>0</v>
      </c>
      <c r="IV541" s="238">
        <f t="shared" si="1363"/>
        <v>0</v>
      </c>
      <c r="IW541" s="238">
        <f t="shared" si="1364"/>
        <v>0</v>
      </c>
      <c r="IX541" s="238">
        <f t="shared" si="1365"/>
        <v>0</v>
      </c>
      <c r="IY541" s="238">
        <f t="shared" si="1366"/>
        <v>0</v>
      </c>
      <c r="IZ541" s="238">
        <f t="shared" si="1367"/>
        <v>0</v>
      </c>
      <c r="JA541" s="238">
        <f t="shared" si="1368"/>
        <v>0</v>
      </c>
      <c r="JB541" s="238">
        <f t="shared" si="1369"/>
        <v>0</v>
      </c>
    </row>
    <row r="542" spans="2:262">
      <c r="B542" s="248">
        <v>181</v>
      </c>
      <c r="C542" s="247">
        <f t="shared" si="1370"/>
        <v>3.5351562500000027E-3</v>
      </c>
      <c r="D542" s="244">
        <f t="shared" ca="1" si="1113"/>
        <v>79.885834780671374</v>
      </c>
      <c r="E542" s="243">
        <f ca="1">GE361</f>
        <v>-0.11416521932863029</v>
      </c>
      <c r="F542" s="242">
        <v>181</v>
      </c>
      <c r="G542" s="238">
        <f t="shared" si="1114"/>
        <v>0</v>
      </c>
      <c r="H542" s="238">
        <f t="shared" si="1115"/>
        <v>0</v>
      </c>
      <c r="I542" s="238">
        <f t="shared" si="1116"/>
        <v>0</v>
      </c>
      <c r="J542" s="238">
        <f t="shared" si="1117"/>
        <v>0</v>
      </c>
      <c r="K542" s="238">
        <f t="shared" si="1118"/>
        <v>0</v>
      </c>
      <c r="L542" s="238">
        <f t="shared" si="1119"/>
        <v>0</v>
      </c>
      <c r="M542" s="238">
        <f t="shared" si="1120"/>
        <v>0</v>
      </c>
      <c r="N542" s="238">
        <f t="shared" si="1121"/>
        <v>0</v>
      </c>
      <c r="O542" s="238">
        <f t="shared" si="1122"/>
        <v>0</v>
      </c>
      <c r="P542" s="238">
        <f t="shared" si="1123"/>
        <v>0</v>
      </c>
      <c r="Q542" s="238">
        <f t="shared" si="1124"/>
        <v>0</v>
      </c>
      <c r="R542" s="238">
        <f t="shared" si="1125"/>
        <v>0</v>
      </c>
      <c r="S542" s="238">
        <f t="shared" si="1126"/>
        <v>0</v>
      </c>
      <c r="T542" s="238">
        <f t="shared" si="1127"/>
        <v>0</v>
      </c>
      <c r="U542" s="239">
        <f t="shared" si="1128"/>
        <v>0</v>
      </c>
      <c r="V542" s="238">
        <f t="shared" si="1129"/>
        <v>0</v>
      </c>
      <c r="W542" s="238">
        <f t="shared" si="1130"/>
        <v>0</v>
      </c>
      <c r="X542" s="238">
        <f t="shared" si="1131"/>
        <v>0</v>
      </c>
      <c r="Y542" s="238">
        <f t="shared" si="1132"/>
        <v>0</v>
      </c>
      <c r="Z542" s="238">
        <f t="shared" si="1133"/>
        <v>0</v>
      </c>
      <c r="AA542" s="238">
        <f t="shared" si="1134"/>
        <v>0</v>
      </c>
      <c r="AB542" s="238">
        <f t="shared" si="1135"/>
        <v>0</v>
      </c>
      <c r="AC542" s="238">
        <f t="shared" si="1136"/>
        <v>0</v>
      </c>
      <c r="AD542" s="238">
        <f t="shared" si="1137"/>
        <v>0</v>
      </c>
      <c r="AE542" s="238">
        <f t="shared" si="1138"/>
        <v>0</v>
      </c>
      <c r="AF542" s="238">
        <f t="shared" si="1139"/>
        <v>0</v>
      </c>
      <c r="AG542" s="238">
        <f t="shared" si="1140"/>
        <v>0</v>
      </c>
      <c r="AH542" s="238">
        <f t="shared" si="1141"/>
        <v>0</v>
      </c>
      <c r="AI542" s="238">
        <f t="shared" si="1142"/>
        <v>0</v>
      </c>
      <c r="AJ542" s="238">
        <f t="shared" si="1143"/>
        <v>0</v>
      </c>
      <c r="AK542" s="238">
        <f t="shared" si="1144"/>
        <v>0</v>
      </c>
      <c r="AL542" s="238">
        <f t="shared" si="1145"/>
        <v>0</v>
      </c>
      <c r="AM542" s="238">
        <f t="shared" si="1146"/>
        <v>0</v>
      </c>
      <c r="AN542" s="238">
        <f t="shared" si="1147"/>
        <v>0</v>
      </c>
      <c r="AO542" s="238">
        <f t="shared" si="1148"/>
        <v>0</v>
      </c>
      <c r="AP542" s="238">
        <f t="shared" si="1149"/>
        <v>0</v>
      </c>
      <c r="AQ542" s="238">
        <f t="shared" si="1150"/>
        <v>0</v>
      </c>
      <c r="AR542" s="238">
        <f t="shared" si="1151"/>
        <v>0</v>
      </c>
      <c r="AS542" s="238">
        <f t="shared" si="1152"/>
        <v>0</v>
      </c>
      <c r="AT542" s="238">
        <f t="shared" si="1153"/>
        <v>0</v>
      </c>
      <c r="AU542" s="238">
        <f t="shared" si="1154"/>
        <v>0</v>
      </c>
      <c r="AV542" s="238">
        <f t="shared" si="1155"/>
        <v>0</v>
      </c>
      <c r="AW542" s="238">
        <f t="shared" si="1156"/>
        <v>0</v>
      </c>
      <c r="AX542" s="238">
        <f t="shared" si="1157"/>
        <v>0</v>
      </c>
      <c r="AY542" s="238">
        <f t="shared" si="1158"/>
        <v>0</v>
      </c>
      <c r="AZ542" s="238">
        <f t="shared" si="1159"/>
        <v>0</v>
      </c>
      <c r="BA542" s="238">
        <f t="shared" si="1160"/>
        <v>0</v>
      </c>
      <c r="BB542" s="238">
        <f t="shared" si="1161"/>
        <v>0</v>
      </c>
      <c r="BC542" s="238">
        <f t="shared" si="1162"/>
        <v>0</v>
      </c>
      <c r="BD542" s="238">
        <f t="shared" si="1163"/>
        <v>0</v>
      </c>
      <c r="BE542" s="238">
        <f t="shared" si="1164"/>
        <v>0</v>
      </c>
      <c r="BF542" s="238">
        <f t="shared" si="1165"/>
        <v>0</v>
      </c>
      <c r="BG542" s="238">
        <f t="shared" si="1166"/>
        <v>0</v>
      </c>
      <c r="BH542" s="238">
        <f t="shared" si="1167"/>
        <v>0</v>
      </c>
      <c r="BI542" s="238">
        <f t="shared" si="1168"/>
        <v>0</v>
      </c>
      <c r="BJ542" s="238">
        <f t="shared" si="1169"/>
        <v>0</v>
      </c>
      <c r="BK542" s="238">
        <f t="shared" si="1170"/>
        <v>0</v>
      </c>
      <c r="BL542" s="238">
        <f t="shared" si="1171"/>
        <v>0</v>
      </c>
      <c r="BM542" s="238">
        <f t="shared" si="1172"/>
        <v>0</v>
      </c>
      <c r="BN542" s="238">
        <f t="shared" si="1173"/>
        <v>0</v>
      </c>
      <c r="BO542" s="238">
        <f t="shared" si="1174"/>
        <v>0</v>
      </c>
      <c r="BP542" s="238">
        <f t="shared" si="1175"/>
        <v>0</v>
      </c>
      <c r="BQ542" s="238">
        <f t="shared" si="1176"/>
        <v>0</v>
      </c>
      <c r="BR542" s="238">
        <f t="shared" si="1177"/>
        <v>0</v>
      </c>
      <c r="BS542" s="238">
        <f t="shared" si="1178"/>
        <v>0</v>
      </c>
      <c r="BT542" s="238">
        <f t="shared" si="1179"/>
        <v>0</v>
      </c>
      <c r="BU542" s="238">
        <f t="shared" si="1180"/>
        <v>0</v>
      </c>
      <c r="BV542" s="238">
        <f t="shared" si="1181"/>
        <v>0</v>
      </c>
      <c r="BW542" s="238">
        <f t="shared" si="1182"/>
        <v>0</v>
      </c>
      <c r="BX542" s="238">
        <f t="shared" si="1183"/>
        <v>0</v>
      </c>
      <c r="BY542" s="238">
        <f t="shared" si="1184"/>
        <v>0</v>
      </c>
      <c r="BZ542" s="238">
        <f t="shared" si="1185"/>
        <v>0</v>
      </c>
      <c r="CA542" s="238">
        <f t="shared" si="1186"/>
        <v>0</v>
      </c>
      <c r="CB542" s="238">
        <f t="shared" si="1187"/>
        <v>0</v>
      </c>
      <c r="CC542" s="238">
        <f t="shared" si="1188"/>
        <v>0</v>
      </c>
      <c r="CD542" s="238">
        <f t="shared" si="1189"/>
        <v>0</v>
      </c>
      <c r="CE542" s="238">
        <f t="shared" si="1190"/>
        <v>0</v>
      </c>
      <c r="CF542" s="238">
        <f t="shared" si="1191"/>
        <v>0</v>
      </c>
      <c r="CG542" s="238">
        <f t="shared" si="1192"/>
        <v>0</v>
      </c>
      <c r="CH542" s="238">
        <f t="shared" si="1193"/>
        <v>0</v>
      </c>
      <c r="CI542" s="238">
        <f t="shared" si="1194"/>
        <v>0</v>
      </c>
      <c r="CJ542" s="238">
        <f t="shared" si="1195"/>
        <v>0</v>
      </c>
      <c r="CK542" s="238">
        <f t="shared" si="1196"/>
        <v>0</v>
      </c>
      <c r="CL542" s="238">
        <f t="shared" si="1197"/>
        <v>0</v>
      </c>
      <c r="CM542" s="238">
        <f t="shared" si="1198"/>
        <v>0</v>
      </c>
      <c r="CN542" s="238">
        <f t="shared" si="1199"/>
        <v>0</v>
      </c>
      <c r="CO542" s="238">
        <f t="shared" si="1200"/>
        <v>0</v>
      </c>
      <c r="CP542" s="238">
        <f t="shared" si="1201"/>
        <v>0</v>
      </c>
      <c r="CQ542" s="238">
        <f t="shared" si="1202"/>
        <v>0</v>
      </c>
      <c r="CR542" s="238">
        <f t="shared" si="1203"/>
        <v>0</v>
      </c>
      <c r="CS542" s="238">
        <f t="shared" si="1204"/>
        <v>0</v>
      </c>
      <c r="CT542" s="238">
        <f t="shared" si="1205"/>
        <v>0</v>
      </c>
      <c r="CU542" s="238">
        <f t="shared" si="1206"/>
        <v>0</v>
      </c>
      <c r="CV542" s="238">
        <f t="shared" si="1207"/>
        <v>0</v>
      </c>
      <c r="CW542" s="238">
        <f t="shared" si="1208"/>
        <v>0</v>
      </c>
      <c r="CX542" s="238">
        <f t="shared" si="1209"/>
        <v>0</v>
      </c>
      <c r="CY542" s="238">
        <f t="shared" si="1210"/>
        <v>0</v>
      </c>
      <c r="CZ542" s="238">
        <f t="shared" si="1211"/>
        <v>0</v>
      </c>
      <c r="DA542" s="238">
        <f t="shared" si="1212"/>
        <v>0</v>
      </c>
      <c r="DB542" s="238">
        <f t="shared" si="1213"/>
        <v>0</v>
      </c>
      <c r="DC542" s="238">
        <f t="shared" si="1214"/>
        <v>0</v>
      </c>
      <c r="DD542" s="238">
        <f t="shared" si="1215"/>
        <v>0</v>
      </c>
      <c r="DE542" s="238">
        <f t="shared" si="1216"/>
        <v>0</v>
      </c>
      <c r="DF542" s="238">
        <f t="shared" si="1217"/>
        <v>0</v>
      </c>
      <c r="DG542" s="238">
        <f t="shared" si="1218"/>
        <v>0</v>
      </c>
      <c r="DH542" s="238">
        <f t="shared" si="1219"/>
        <v>0</v>
      </c>
      <c r="DI542" s="238">
        <f t="shared" si="1220"/>
        <v>0</v>
      </c>
      <c r="DJ542" s="238">
        <f t="shared" si="1221"/>
        <v>0</v>
      </c>
      <c r="DK542" s="238">
        <f t="shared" si="1222"/>
        <v>0</v>
      </c>
      <c r="DL542" s="238">
        <f t="shared" si="1223"/>
        <v>0</v>
      </c>
      <c r="DM542" s="238">
        <f t="shared" si="1224"/>
        <v>0</v>
      </c>
      <c r="DN542" s="238">
        <f t="shared" si="1225"/>
        <v>0</v>
      </c>
      <c r="DO542" s="238">
        <f t="shared" si="1226"/>
        <v>0</v>
      </c>
      <c r="DP542" s="238">
        <f t="shared" si="1227"/>
        <v>0</v>
      </c>
      <c r="DQ542" s="238">
        <f t="shared" si="1228"/>
        <v>0</v>
      </c>
      <c r="DR542" s="238">
        <f t="shared" si="1229"/>
        <v>0</v>
      </c>
      <c r="DS542" s="238">
        <f t="shared" si="1230"/>
        <v>0</v>
      </c>
      <c r="DT542" s="238">
        <f t="shared" si="1231"/>
        <v>0</v>
      </c>
      <c r="DU542" s="238">
        <f t="shared" si="1232"/>
        <v>0</v>
      </c>
      <c r="DV542" s="238">
        <f t="shared" si="1233"/>
        <v>0</v>
      </c>
      <c r="DW542" s="238">
        <f t="shared" si="1234"/>
        <v>0</v>
      </c>
      <c r="DX542" s="238">
        <f t="shared" si="1235"/>
        <v>0</v>
      </c>
      <c r="DY542" s="238">
        <f t="shared" si="1236"/>
        <v>0</v>
      </c>
      <c r="DZ542" s="238">
        <f t="shared" si="1237"/>
        <v>0</v>
      </c>
      <c r="EA542" s="238">
        <f t="shared" si="1238"/>
        <v>0</v>
      </c>
      <c r="EB542" s="238">
        <f t="shared" si="1239"/>
        <v>0</v>
      </c>
      <c r="EC542" s="238">
        <f t="shared" si="1240"/>
        <v>0</v>
      </c>
      <c r="ED542" s="238">
        <f t="shared" si="1241"/>
        <v>0</v>
      </c>
      <c r="EE542" s="238">
        <f t="shared" si="1242"/>
        <v>0</v>
      </c>
      <c r="EF542" s="238">
        <f t="shared" si="1243"/>
        <v>0</v>
      </c>
      <c r="EG542" s="238">
        <f t="shared" si="1244"/>
        <v>0</v>
      </c>
      <c r="EH542" s="238">
        <f t="shared" si="1245"/>
        <v>0</v>
      </c>
      <c r="EI542" s="238">
        <f t="shared" si="1246"/>
        <v>0</v>
      </c>
      <c r="EJ542" s="238">
        <f t="shared" si="1247"/>
        <v>0</v>
      </c>
      <c r="EK542" s="238">
        <f t="shared" si="1248"/>
        <v>0</v>
      </c>
      <c r="EL542" s="238">
        <f t="shared" si="1249"/>
        <v>0</v>
      </c>
      <c r="EM542" s="238">
        <f t="shared" si="1250"/>
        <v>0</v>
      </c>
      <c r="EN542" s="238">
        <f t="shared" si="1251"/>
        <v>0</v>
      </c>
      <c r="EO542" s="238">
        <f t="shared" si="1252"/>
        <v>0</v>
      </c>
      <c r="EP542" s="238">
        <f t="shared" si="1253"/>
        <v>0</v>
      </c>
      <c r="EQ542" s="238">
        <f t="shared" si="1254"/>
        <v>0</v>
      </c>
      <c r="ER542" s="238">
        <f t="shared" si="1255"/>
        <v>0</v>
      </c>
      <c r="ES542" s="238">
        <f t="shared" si="1256"/>
        <v>0</v>
      </c>
      <c r="ET542" s="238">
        <f t="shared" si="1257"/>
        <v>0</v>
      </c>
      <c r="EU542" s="238">
        <f t="shared" si="1258"/>
        <v>0</v>
      </c>
      <c r="EV542" s="238">
        <f t="shared" si="1259"/>
        <v>0</v>
      </c>
      <c r="EW542" s="238">
        <f t="shared" si="1260"/>
        <v>0</v>
      </c>
      <c r="EX542" s="238">
        <f t="shared" si="1261"/>
        <v>0</v>
      </c>
      <c r="EY542" s="238">
        <f t="shared" si="1262"/>
        <v>0</v>
      </c>
      <c r="EZ542" s="238">
        <f t="shared" si="1263"/>
        <v>0</v>
      </c>
      <c r="FA542" s="238">
        <f t="shared" si="1264"/>
        <v>0</v>
      </c>
      <c r="FB542" s="238">
        <f t="shared" si="1265"/>
        <v>0</v>
      </c>
      <c r="FC542" s="238">
        <f t="shared" si="1266"/>
        <v>0</v>
      </c>
      <c r="FD542" s="238">
        <f t="shared" si="1267"/>
        <v>0</v>
      </c>
      <c r="FE542" s="238">
        <f t="shared" si="1268"/>
        <v>0</v>
      </c>
      <c r="FF542" s="238">
        <f t="shared" si="1269"/>
        <v>0</v>
      </c>
      <c r="FG542" s="238">
        <f t="shared" si="1270"/>
        <v>0</v>
      </c>
      <c r="FH542" s="238">
        <f t="shared" si="1271"/>
        <v>0</v>
      </c>
      <c r="FI542" s="238">
        <f t="shared" si="1272"/>
        <v>0</v>
      </c>
      <c r="FJ542" s="238">
        <f t="shared" si="1273"/>
        <v>0</v>
      </c>
      <c r="FK542" s="238">
        <f t="shared" si="1274"/>
        <v>0</v>
      </c>
      <c r="FL542" s="238">
        <f t="shared" si="1275"/>
        <v>0</v>
      </c>
      <c r="FM542" s="238">
        <f t="shared" si="1276"/>
        <v>0</v>
      </c>
      <c r="FN542" s="238">
        <f t="shared" si="1277"/>
        <v>0</v>
      </c>
      <c r="FO542" s="238">
        <f t="shared" si="1278"/>
        <v>0</v>
      </c>
      <c r="FP542" s="238">
        <f t="shared" si="1279"/>
        <v>0</v>
      </c>
      <c r="FQ542" s="238">
        <f t="shared" si="1280"/>
        <v>0</v>
      </c>
      <c r="FR542" s="238">
        <f t="shared" si="1281"/>
        <v>0</v>
      </c>
      <c r="FS542" s="238">
        <f t="shared" si="1282"/>
        <v>0</v>
      </c>
      <c r="FT542" s="238">
        <f t="shared" si="1283"/>
        <v>0</v>
      </c>
      <c r="FU542" s="238">
        <f t="shared" si="1284"/>
        <v>0</v>
      </c>
      <c r="FV542" s="238">
        <f t="shared" si="1285"/>
        <v>0</v>
      </c>
      <c r="FW542" s="238">
        <f t="shared" si="1286"/>
        <v>0</v>
      </c>
      <c r="FX542" s="238">
        <f t="shared" si="1287"/>
        <v>0</v>
      </c>
      <c r="FY542" s="238">
        <f t="shared" si="1288"/>
        <v>0</v>
      </c>
      <c r="FZ542" s="238">
        <f t="shared" si="1289"/>
        <v>0</v>
      </c>
      <c r="GA542" s="238">
        <f t="shared" si="1290"/>
        <v>0</v>
      </c>
      <c r="GB542" s="238">
        <f t="shared" si="1291"/>
        <v>0</v>
      </c>
      <c r="GC542" s="238">
        <f t="shared" si="1292"/>
        <v>0</v>
      </c>
      <c r="GD542" s="238">
        <f t="shared" si="1293"/>
        <v>0</v>
      </c>
      <c r="GE542" s="238">
        <f t="shared" si="1294"/>
        <v>0</v>
      </c>
      <c r="GF542" s="238">
        <f t="shared" si="1295"/>
        <v>0</v>
      </c>
      <c r="GG542" s="238">
        <f t="shared" si="1296"/>
        <v>0</v>
      </c>
      <c r="GH542" s="238">
        <f t="shared" si="1297"/>
        <v>0</v>
      </c>
      <c r="GI542" s="238">
        <f t="shared" si="1298"/>
        <v>0</v>
      </c>
      <c r="GJ542" s="238">
        <f t="shared" si="1299"/>
        <v>0</v>
      </c>
      <c r="GK542" s="238">
        <f t="shared" si="1300"/>
        <v>0</v>
      </c>
      <c r="GL542" s="238">
        <f t="shared" si="1301"/>
        <v>0</v>
      </c>
      <c r="GM542" s="238">
        <f t="shared" si="1302"/>
        <v>0</v>
      </c>
      <c r="GN542" s="238">
        <f t="shared" si="1303"/>
        <v>0</v>
      </c>
      <c r="GO542" s="238">
        <f t="shared" si="1304"/>
        <v>0</v>
      </c>
      <c r="GP542" s="238">
        <f t="shared" si="1305"/>
        <v>0</v>
      </c>
      <c r="GQ542" s="238">
        <f t="shared" si="1306"/>
        <v>0</v>
      </c>
      <c r="GR542" s="238">
        <f t="shared" si="1307"/>
        <v>0</v>
      </c>
      <c r="GS542" s="238">
        <f t="shared" si="1308"/>
        <v>0</v>
      </c>
      <c r="GT542" s="238">
        <f t="shared" si="1309"/>
        <v>0</v>
      </c>
      <c r="GU542" s="238">
        <f t="shared" si="1310"/>
        <v>0</v>
      </c>
      <c r="GV542" s="238">
        <f t="shared" si="1311"/>
        <v>0</v>
      </c>
      <c r="GW542" s="238">
        <f t="shared" si="1312"/>
        <v>0</v>
      </c>
      <c r="GX542" s="238">
        <f t="shared" si="1313"/>
        <v>0</v>
      </c>
      <c r="GY542" s="238">
        <f t="shared" si="1314"/>
        <v>0</v>
      </c>
      <c r="GZ542" s="238">
        <f t="shared" si="1315"/>
        <v>0</v>
      </c>
      <c r="HA542" s="238">
        <f t="shared" si="1316"/>
        <v>0</v>
      </c>
      <c r="HB542" s="238">
        <f t="shared" si="1317"/>
        <v>0</v>
      </c>
      <c r="HC542" s="238">
        <f t="shared" si="1318"/>
        <v>0</v>
      </c>
      <c r="HD542" s="238">
        <f t="shared" si="1319"/>
        <v>0</v>
      </c>
      <c r="HE542" s="238">
        <f t="shared" si="1320"/>
        <v>0</v>
      </c>
      <c r="HF542" s="238">
        <f t="shared" si="1321"/>
        <v>0</v>
      </c>
      <c r="HG542" s="238">
        <f t="shared" si="1322"/>
        <v>0</v>
      </c>
      <c r="HH542" s="238">
        <f t="shared" si="1323"/>
        <v>0</v>
      </c>
      <c r="HI542" s="238">
        <f t="shared" si="1324"/>
        <v>0</v>
      </c>
      <c r="HJ542" s="238">
        <f t="shared" si="1325"/>
        <v>0</v>
      </c>
      <c r="HK542" s="238">
        <f t="shared" si="1326"/>
        <v>0</v>
      </c>
      <c r="HL542" s="238">
        <f t="shared" si="1327"/>
        <v>0</v>
      </c>
      <c r="HM542" s="238">
        <f t="shared" si="1328"/>
        <v>0</v>
      </c>
      <c r="HN542" s="238">
        <f t="shared" si="1329"/>
        <v>0</v>
      </c>
      <c r="HO542" s="238">
        <f t="shared" si="1330"/>
        <v>0</v>
      </c>
      <c r="HP542" s="238">
        <f t="shared" si="1331"/>
        <v>0</v>
      </c>
      <c r="HQ542" s="238">
        <f t="shared" si="1332"/>
        <v>0</v>
      </c>
      <c r="HR542" s="238">
        <f t="shared" si="1333"/>
        <v>0</v>
      </c>
      <c r="HS542" s="238">
        <f t="shared" si="1334"/>
        <v>0</v>
      </c>
      <c r="HT542" s="238">
        <f t="shared" si="1335"/>
        <v>0</v>
      </c>
      <c r="HU542" s="238">
        <f t="shared" si="1336"/>
        <v>0</v>
      </c>
      <c r="HV542" s="238">
        <f t="shared" si="1337"/>
        <v>0</v>
      </c>
      <c r="HW542" s="238">
        <f t="shared" si="1338"/>
        <v>0</v>
      </c>
      <c r="HX542" s="238">
        <f t="shared" si="1339"/>
        <v>0</v>
      </c>
      <c r="HY542" s="238">
        <f t="shared" si="1340"/>
        <v>0</v>
      </c>
      <c r="HZ542" s="238">
        <f t="shared" si="1341"/>
        <v>0</v>
      </c>
      <c r="IA542" s="238">
        <f t="shared" si="1342"/>
        <v>0</v>
      </c>
      <c r="IB542" s="238">
        <f t="shared" si="1343"/>
        <v>0</v>
      </c>
      <c r="IC542" s="238">
        <f t="shared" si="1344"/>
        <v>0</v>
      </c>
      <c r="ID542" s="238">
        <f t="shared" si="1345"/>
        <v>0</v>
      </c>
      <c r="IE542" s="238">
        <f t="shared" si="1346"/>
        <v>0</v>
      </c>
      <c r="IF542" s="238">
        <f t="shared" si="1347"/>
        <v>0</v>
      </c>
      <c r="IG542" s="238">
        <f t="shared" si="1348"/>
        <v>0</v>
      </c>
      <c r="IH542" s="238">
        <f t="shared" si="1349"/>
        <v>0</v>
      </c>
      <c r="II542" s="238">
        <f t="shared" si="1350"/>
        <v>0</v>
      </c>
      <c r="IJ542" s="238">
        <f t="shared" si="1351"/>
        <v>0</v>
      </c>
      <c r="IK542" s="238">
        <f t="shared" si="1352"/>
        <v>0</v>
      </c>
      <c r="IL542" s="238">
        <f t="shared" si="1353"/>
        <v>0</v>
      </c>
      <c r="IM542" s="238">
        <f t="shared" si="1354"/>
        <v>0</v>
      </c>
      <c r="IN542" s="238">
        <f t="shared" si="1355"/>
        <v>0</v>
      </c>
      <c r="IO542" s="238">
        <f t="shared" si="1356"/>
        <v>0</v>
      </c>
      <c r="IP542" s="238">
        <f t="shared" si="1357"/>
        <v>0</v>
      </c>
      <c r="IQ542" s="238">
        <f t="shared" si="1358"/>
        <v>0</v>
      </c>
      <c r="IR542" s="238">
        <f t="shared" si="1359"/>
        <v>0</v>
      </c>
      <c r="IS542" s="238">
        <f t="shared" si="1360"/>
        <v>0</v>
      </c>
      <c r="IT542" s="238">
        <f t="shared" si="1361"/>
        <v>0</v>
      </c>
      <c r="IU542" s="238">
        <f t="shared" si="1362"/>
        <v>0</v>
      </c>
      <c r="IV542" s="238">
        <f t="shared" si="1363"/>
        <v>0</v>
      </c>
      <c r="IW542" s="238">
        <f t="shared" si="1364"/>
        <v>0</v>
      </c>
      <c r="IX542" s="238">
        <f t="shared" si="1365"/>
        <v>0</v>
      </c>
      <c r="IY542" s="238">
        <f t="shared" si="1366"/>
        <v>0</v>
      </c>
      <c r="IZ542" s="238">
        <f t="shared" si="1367"/>
        <v>0</v>
      </c>
      <c r="JA542" s="238">
        <f t="shared" si="1368"/>
        <v>0</v>
      </c>
      <c r="JB542" s="238">
        <f t="shared" si="1369"/>
        <v>0</v>
      </c>
    </row>
    <row r="543" spans="2:262">
      <c r="B543" s="248">
        <v>182</v>
      </c>
      <c r="C543" s="247">
        <f t="shared" si="1370"/>
        <v>3.5546875000000027E-3</v>
      </c>
      <c r="D543" s="244">
        <f t="shared" ca="1" si="1113"/>
        <v>79.8935291811421</v>
      </c>
      <c r="E543" s="243">
        <f ca="1">GF361</f>
        <v>-0.10647081885789339</v>
      </c>
      <c r="F543" s="242">
        <v>182</v>
      </c>
      <c r="G543" s="238">
        <f t="shared" si="1114"/>
        <v>0</v>
      </c>
      <c r="H543" s="238">
        <f t="shared" si="1115"/>
        <v>0</v>
      </c>
      <c r="I543" s="238">
        <f t="shared" si="1116"/>
        <v>0</v>
      </c>
      <c r="J543" s="238">
        <f t="shared" si="1117"/>
        <v>0</v>
      </c>
      <c r="K543" s="238">
        <f t="shared" si="1118"/>
        <v>0</v>
      </c>
      <c r="L543" s="238">
        <f t="shared" si="1119"/>
        <v>0</v>
      </c>
      <c r="M543" s="238">
        <f t="shared" si="1120"/>
        <v>0</v>
      </c>
      <c r="N543" s="238">
        <f t="shared" si="1121"/>
        <v>0</v>
      </c>
      <c r="O543" s="238">
        <f t="shared" si="1122"/>
        <v>0</v>
      </c>
      <c r="P543" s="238">
        <f t="shared" si="1123"/>
        <v>0</v>
      </c>
      <c r="Q543" s="238">
        <f t="shared" si="1124"/>
        <v>0</v>
      </c>
      <c r="R543" s="238">
        <f t="shared" si="1125"/>
        <v>0</v>
      </c>
      <c r="S543" s="238">
        <f t="shared" si="1126"/>
        <v>0</v>
      </c>
      <c r="T543" s="238">
        <f t="shared" si="1127"/>
        <v>0</v>
      </c>
      <c r="U543" s="239">
        <f t="shared" si="1128"/>
        <v>0</v>
      </c>
      <c r="V543" s="238">
        <f t="shared" si="1129"/>
        <v>0</v>
      </c>
      <c r="W543" s="238">
        <f t="shared" si="1130"/>
        <v>0</v>
      </c>
      <c r="X543" s="238">
        <f t="shared" si="1131"/>
        <v>0</v>
      </c>
      <c r="Y543" s="238">
        <f t="shared" si="1132"/>
        <v>0</v>
      </c>
      <c r="Z543" s="238">
        <f t="shared" si="1133"/>
        <v>0</v>
      </c>
      <c r="AA543" s="238">
        <f t="shared" si="1134"/>
        <v>0</v>
      </c>
      <c r="AB543" s="238">
        <f t="shared" si="1135"/>
        <v>0</v>
      </c>
      <c r="AC543" s="238">
        <f t="shared" si="1136"/>
        <v>0</v>
      </c>
      <c r="AD543" s="238">
        <f t="shared" si="1137"/>
        <v>0</v>
      </c>
      <c r="AE543" s="238">
        <f t="shared" si="1138"/>
        <v>0</v>
      </c>
      <c r="AF543" s="238">
        <f t="shared" si="1139"/>
        <v>0</v>
      </c>
      <c r="AG543" s="238">
        <f t="shared" si="1140"/>
        <v>0</v>
      </c>
      <c r="AH543" s="238">
        <f t="shared" si="1141"/>
        <v>0</v>
      </c>
      <c r="AI543" s="238">
        <f t="shared" si="1142"/>
        <v>0</v>
      </c>
      <c r="AJ543" s="238">
        <f t="shared" si="1143"/>
        <v>0</v>
      </c>
      <c r="AK543" s="238">
        <f t="shared" si="1144"/>
        <v>0</v>
      </c>
      <c r="AL543" s="238">
        <f t="shared" si="1145"/>
        <v>0</v>
      </c>
      <c r="AM543" s="238">
        <f t="shared" si="1146"/>
        <v>0</v>
      </c>
      <c r="AN543" s="238">
        <f t="shared" si="1147"/>
        <v>0</v>
      </c>
      <c r="AO543" s="238">
        <f t="shared" si="1148"/>
        <v>0</v>
      </c>
      <c r="AP543" s="238">
        <f t="shared" si="1149"/>
        <v>0</v>
      </c>
      <c r="AQ543" s="238">
        <f t="shared" si="1150"/>
        <v>0</v>
      </c>
      <c r="AR543" s="238">
        <f t="shared" si="1151"/>
        <v>0</v>
      </c>
      <c r="AS543" s="238">
        <f t="shared" si="1152"/>
        <v>0</v>
      </c>
      <c r="AT543" s="238">
        <f t="shared" si="1153"/>
        <v>0</v>
      </c>
      <c r="AU543" s="238">
        <f t="shared" si="1154"/>
        <v>0</v>
      </c>
      <c r="AV543" s="238">
        <f t="shared" si="1155"/>
        <v>0</v>
      </c>
      <c r="AW543" s="238">
        <f t="shared" si="1156"/>
        <v>0</v>
      </c>
      <c r="AX543" s="238">
        <f t="shared" si="1157"/>
        <v>0</v>
      </c>
      <c r="AY543" s="238">
        <f t="shared" si="1158"/>
        <v>0</v>
      </c>
      <c r="AZ543" s="238">
        <f t="shared" si="1159"/>
        <v>0</v>
      </c>
      <c r="BA543" s="238">
        <f t="shared" si="1160"/>
        <v>0</v>
      </c>
      <c r="BB543" s="238">
        <f t="shared" si="1161"/>
        <v>0</v>
      </c>
      <c r="BC543" s="238">
        <f t="shared" si="1162"/>
        <v>0</v>
      </c>
      <c r="BD543" s="238">
        <f t="shared" si="1163"/>
        <v>0</v>
      </c>
      <c r="BE543" s="238">
        <f t="shared" si="1164"/>
        <v>0</v>
      </c>
      <c r="BF543" s="238">
        <f t="shared" si="1165"/>
        <v>0</v>
      </c>
      <c r="BG543" s="238">
        <f t="shared" si="1166"/>
        <v>0</v>
      </c>
      <c r="BH543" s="238">
        <f t="shared" si="1167"/>
        <v>0</v>
      </c>
      <c r="BI543" s="238">
        <f t="shared" si="1168"/>
        <v>0</v>
      </c>
      <c r="BJ543" s="238">
        <f t="shared" si="1169"/>
        <v>0</v>
      </c>
      <c r="BK543" s="238">
        <f t="shared" si="1170"/>
        <v>0</v>
      </c>
      <c r="BL543" s="238">
        <f t="shared" si="1171"/>
        <v>0</v>
      </c>
      <c r="BM543" s="238">
        <f t="shared" si="1172"/>
        <v>0</v>
      </c>
      <c r="BN543" s="238">
        <f t="shared" si="1173"/>
        <v>0</v>
      </c>
      <c r="BO543" s="238">
        <f t="shared" si="1174"/>
        <v>0</v>
      </c>
      <c r="BP543" s="238">
        <f t="shared" si="1175"/>
        <v>0</v>
      </c>
      <c r="BQ543" s="238">
        <f t="shared" si="1176"/>
        <v>0</v>
      </c>
      <c r="BR543" s="238">
        <f t="shared" si="1177"/>
        <v>0</v>
      </c>
      <c r="BS543" s="238">
        <f t="shared" si="1178"/>
        <v>0</v>
      </c>
      <c r="BT543" s="238">
        <f t="shared" si="1179"/>
        <v>0</v>
      </c>
      <c r="BU543" s="238">
        <f t="shared" si="1180"/>
        <v>0</v>
      </c>
      <c r="BV543" s="238">
        <f t="shared" si="1181"/>
        <v>0</v>
      </c>
      <c r="BW543" s="238">
        <f t="shared" si="1182"/>
        <v>0</v>
      </c>
      <c r="BX543" s="238">
        <f t="shared" si="1183"/>
        <v>0</v>
      </c>
      <c r="BY543" s="238">
        <f t="shared" si="1184"/>
        <v>0</v>
      </c>
      <c r="BZ543" s="238">
        <f t="shared" si="1185"/>
        <v>0</v>
      </c>
      <c r="CA543" s="238">
        <f t="shared" si="1186"/>
        <v>0</v>
      </c>
      <c r="CB543" s="238">
        <f t="shared" si="1187"/>
        <v>0</v>
      </c>
      <c r="CC543" s="238">
        <f t="shared" si="1188"/>
        <v>0</v>
      </c>
      <c r="CD543" s="238">
        <f t="shared" si="1189"/>
        <v>0</v>
      </c>
      <c r="CE543" s="238">
        <f t="shared" si="1190"/>
        <v>0</v>
      </c>
      <c r="CF543" s="238">
        <f t="shared" si="1191"/>
        <v>0</v>
      </c>
      <c r="CG543" s="238">
        <f t="shared" si="1192"/>
        <v>0</v>
      </c>
      <c r="CH543" s="238">
        <f t="shared" si="1193"/>
        <v>0</v>
      </c>
      <c r="CI543" s="238">
        <f t="shared" si="1194"/>
        <v>0</v>
      </c>
      <c r="CJ543" s="238">
        <f t="shared" si="1195"/>
        <v>0</v>
      </c>
      <c r="CK543" s="238">
        <f t="shared" si="1196"/>
        <v>0</v>
      </c>
      <c r="CL543" s="238">
        <f t="shared" si="1197"/>
        <v>0</v>
      </c>
      <c r="CM543" s="238">
        <f t="shared" si="1198"/>
        <v>0</v>
      </c>
      <c r="CN543" s="238">
        <f t="shared" si="1199"/>
        <v>0</v>
      </c>
      <c r="CO543" s="238">
        <f t="shared" si="1200"/>
        <v>0</v>
      </c>
      <c r="CP543" s="238">
        <f t="shared" si="1201"/>
        <v>0</v>
      </c>
      <c r="CQ543" s="238">
        <f t="shared" si="1202"/>
        <v>0</v>
      </c>
      <c r="CR543" s="238">
        <f t="shared" si="1203"/>
        <v>0</v>
      </c>
      <c r="CS543" s="238">
        <f t="shared" si="1204"/>
        <v>0</v>
      </c>
      <c r="CT543" s="238">
        <f t="shared" si="1205"/>
        <v>0</v>
      </c>
      <c r="CU543" s="238">
        <f t="shared" si="1206"/>
        <v>0</v>
      </c>
      <c r="CV543" s="238">
        <f t="shared" si="1207"/>
        <v>0</v>
      </c>
      <c r="CW543" s="238">
        <f t="shared" si="1208"/>
        <v>0</v>
      </c>
      <c r="CX543" s="238">
        <f t="shared" si="1209"/>
        <v>0</v>
      </c>
      <c r="CY543" s="238">
        <f t="shared" si="1210"/>
        <v>0</v>
      </c>
      <c r="CZ543" s="238">
        <f t="shared" si="1211"/>
        <v>0</v>
      </c>
      <c r="DA543" s="238">
        <f t="shared" si="1212"/>
        <v>0</v>
      </c>
      <c r="DB543" s="238">
        <f t="shared" si="1213"/>
        <v>0</v>
      </c>
      <c r="DC543" s="238">
        <f t="shared" si="1214"/>
        <v>0</v>
      </c>
      <c r="DD543" s="238">
        <f t="shared" si="1215"/>
        <v>0</v>
      </c>
      <c r="DE543" s="238">
        <f t="shared" si="1216"/>
        <v>0</v>
      </c>
      <c r="DF543" s="238">
        <f t="shared" si="1217"/>
        <v>0</v>
      </c>
      <c r="DG543" s="238">
        <f t="shared" si="1218"/>
        <v>0</v>
      </c>
      <c r="DH543" s="238">
        <f t="shared" si="1219"/>
        <v>0</v>
      </c>
      <c r="DI543" s="238">
        <f t="shared" si="1220"/>
        <v>0</v>
      </c>
      <c r="DJ543" s="238">
        <f t="shared" si="1221"/>
        <v>0</v>
      </c>
      <c r="DK543" s="238">
        <f t="shared" si="1222"/>
        <v>0</v>
      </c>
      <c r="DL543" s="238">
        <f t="shared" si="1223"/>
        <v>0</v>
      </c>
      <c r="DM543" s="238">
        <f t="shared" si="1224"/>
        <v>0</v>
      </c>
      <c r="DN543" s="238">
        <f t="shared" si="1225"/>
        <v>0</v>
      </c>
      <c r="DO543" s="238">
        <f t="shared" si="1226"/>
        <v>0</v>
      </c>
      <c r="DP543" s="238">
        <f t="shared" si="1227"/>
        <v>0</v>
      </c>
      <c r="DQ543" s="238">
        <f t="shared" si="1228"/>
        <v>0</v>
      </c>
      <c r="DR543" s="238">
        <f t="shared" si="1229"/>
        <v>0</v>
      </c>
      <c r="DS543" s="238">
        <f t="shared" si="1230"/>
        <v>0</v>
      </c>
      <c r="DT543" s="238">
        <f t="shared" si="1231"/>
        <v>0</v>
      </c>
      <c r="DU543" s="238">
        <f t="shared" si="1232"/>
        <v>0</v>
      </c>
      <c r="DV543" s="238">
        <f t="shared" si="1233"/>
        <v>0</v>
      </c>
      <c r="DW543" s="238">
        <f t="shared" si="1234"/>
        <v>0</v>
      </c>
      <c r="DX543" s="238">
        <f t="shared" si="1235"/>
        <v>0</v>
      </c>
      <c r="DY543" s="238">
        <f t="shared" si="1236"/>
        <v>0</v>
      </c>
      <c r="DZ543" s="238">
        <f t="shared" si="1237"/>
        <v>0</v>
      </c>
      <c r="EA543" s="238">
        <f t="shared" si="1238"/>
        <v>0</v>
      </c>
      <c r="EB543" s="238">
        <f t="shared" si="1239"/>
        <v>0</v>
      </c>
      <c r="EC543" s="238">
        <f t="shared" si="1240"/>
        <v>0</v>
      </c>
      <c r="ED543" s="238">
        <f t="shared" si="1241"/>
        <v>0</v>
      </c>
      <c r="EE543" s="238">
        <f t="shared" si="1242"/>
        <v>0</v>
      </c>
      <c r="EF543" s="238">
        <f t="shared" si="1243"/>
        <v>0</v>
      </c>
      <c r="EG543" s="238">
        <f t="shared" si="1244"/>
        <v>0</v>
      </c>
      <c r="EH543" s="238">
        <f t="shared" si="1245"/>
        <v>0</v>
      </c>
      <c r="EI543" s="238">
        <f t="shared" si="1246"/>
        <v>0</v>
      </c>
      <c r="EJ543" s="238">
        <f t="shared" si="1247"/>
        <v>0</v>
      </c>
      <c r="EK543" s="238">
        <f t="shared" si="1248"/>
        <v>0</v>
      </c>
      <c r="EL543" s="238">
        <f t="shared" si="1249"/>
        <v>0</v>
      </c>
      <c r="EM543" s="238">
        <f t="shared" si="1250"/>
        <v>0</v>
      </c>
      <c r="EN543" s="238">
        <f t="shared" si="1251"/>
        <v>0</v>
      </c>
      <c r="EO543" s="238">
        <f t="shared" si="1252"/>
        <v>0</v>
      </c>
      <c r="EP543" s="238">
        <f t="shared" si="1253"/>
        <v>0</v>
      </c>
      <c r="EQ543" s="238">
        <f t="shared" si="1254"/>
        <v>0</v>
      </c>
      <c r="ER543" s="238">
        <f t="shared" si="1255"/>
        <v>0</v>
      </c>
      <c r="ES543" s="238">
        <f t="shared" si="1256"/>
        <v>0</v>
      </c>
      <c r="ET543" s="238">
        <f t="shared" si="1257"/>
        <v>0</v>
      </c>
      <c r="EU543" s="238">
        <f t="shared" si="1258"/>
        <v>0</v>
      </c>
      <c r="EV543" s="238">
        <f t="shared" si="1259"/>
        <v>0</v>
      </c>
      <c r="EW543" s="238">
        <f t="shared" si="1260"/>
        <v>0</v>
      </c>
      <c r="EX543" s="238">
        <f t="shared" si="1261"/>
        <v>0</v>
      </c>
      <c r="EY543" s="238">
        <f t="shared" si="1262"/>
        <v>0</v>
      </c>
      <c r="EZ543" s="238">
        <f t="shared" si="1263"/>
        <v>0</v>
      </c>
      <c r="FA543" s="238">
        <f t="shared" si="1264"/>
        <v>0</v>
      </c>
      <c r="FB543" s="238">
        <f t="shared" si="1265"/>
        <v>0</v>
      </c>
      <c r="FC543" s="238">
        <f t="shared" si="1266"/>
        <v>0</v>
      </c>
      <c r="FD543" s="238">
        <f t="shared" si="1267"/>
        <v>0</v>
      </c>
      <c r="FE543" s="238">
        <f t="shared" si="1268"/>
        <v>0</v>
      </c>
      <c r="FF543" s="238">
        <f t="shared" si="1269"/>
        <v>0</v>
      </c>
      <c r="FG543" s="238">
        <f t="shared" si="1270"/>
        <v>0</v>
      </c>
      <c r="FH543" s="238">
        <f t="shared" si="1271"/>
        <v>0</v>
      </c>
      <c r="FI543" s="238">
        <f t="shared" si="1272"/>
        <v>0</v>
      </c>
      <c r="FJ543" s="238">
        <f t="shared" si="1273"/>
        <v>0</v>
      </c>
      <c r="FK543" s="238">
        <f t="shared" si="1274"/>
        <v>0</v>
      </c>
      <c r="FL543" s="238">
        <f t="shared" si="1275"/>
        <v>0</v>
      </c>
      <c r="FM543" s="238">
        <f t="shared" si="1276"/>
        <v>0</v>
      </c>
      <c r="FN543" s="238">
        <f t="shared" si="1277"/>
        <v>0</v>
      </c>
      <c r="FO543" s="238">
        <f t="shared" si="1278"/>
        <v>0</v>
      </c>
      <c r="FP543" s="238">
        <f t="shared" si="1279"/>
        <v>0</v>
      </c>
      <c r="FQ543" s="238">
        <f t="shared" si="1280"/>
        <v>0</v>
      </c>
      <c r="FR543" s="238">
        <f t="shared" si="1281"/>
        <v>0</v>
      </c>
      <c r="FS543" s="238">
        <f t="shared" si="1282"/>
        <v>0</v>
      </c>
      <c r="FT543" s="238">
        <f t="shared" si="1283"/>
        <v>0</v>
      </c>
      <c r="FU543" s="238">
        <f t="shared" si="1284"/>
        <v>0</v>
      </c>
      <c r="FV543" s="238">
        <f t="shared" si="1285"/>
        <v>0</v>
      </c>
      <c r="FW543" s="238">
        <f t="shared" si="1286"/>
        <v>0</v>
      </c>
      <c r="FX543" s="238">
        <f t="shared" si="1287"/>
        <v>0</v>
      </c>
      <c r="FY543" s="238">
        <f t="shared" si="1288"/>
        <v>0</v>
      </c>
      <c r="FZ543" s="238">
        <f t="shared" si="1289"/>
        <v>0</v>
      </c>
      <c r="GA543" s="238">
        <f t="shared" si="1290"/>
        <v>0</v>
      </c>
      <c r="GB543" s="238">
        <f t="shared" si="1291"/>
        <v>0</v>
      </c>
      <c r="GC543" s="238">
        <f t="shared" si="1292"/>
        <v>0</v>
      </c>
      <c r="GD543" s="238">
        <f t="shared" si="1293"/>
        <v>0</v>
      </c>
      <c r="GE543" s="238">
        <f t="shared" si="1294"/>
        <v>0</v>
      </c>
      <c r="GF543" s="238">
        <f t="shared" si="1295"/>
        <v>0</v>
      </c>
      <c r="GG543" s="238">
        <f t="shared" si="1296"/>
        <v>0</v>
      </c>
      <c r="GH543" s="238">
        <f t="shared" si="1297"/>
        <v>0</v>
      </c>
      <c r="GI543" s="238">
        <f t="shared" si="1298"/>
        <v>0</v>
      </c>
      <c r="GJ543" s="238">
        <f t="shared" si="1299"/>
        <v>0</v>
      </c>
      <c r="GK543" s="238">
        <f t="shared" si="1300"/>
        <v>0</v>
      </c>
      <c r="GL543" s="238">
        <f t="shared" si="1301"/>
        <v>0</v>
      </c>
      <c r="GM543" s="238">
        <f t="shared" si="1302"/>
        <v>0</v>
      </c>
      <c r="GN543" s="238">
        <f t="shared" si="1303"/>
        <v>0</v>
      </c>
      <c r="GO543" s="238">
        <f t="shared" si="1304"/>
        <v>0</v>
      </c>
      <c r="GP543" s="238">
        <f t="shared" si="1305"/>
        <v>0</v>
      </c>
      <c r="GQ543" s="238">
        <f t="shared" si="1306"/>
        <v>0</v>
      </c>
      <c r="GR543" s="238">
        <f t="shared" si="1307"/>
        <v>0</v>
      </c>
      <c r="GS543" s="238">
        <f t="shared" si="1308"/>
        <v>0</v>
      </c>
      <c r="GT543" s="238">
        <f t="shared" si="1309"/>
        <v>0</v>
      </c>
      <c r="GU543" s="238">
        <f t="shared" si="1310"/>
        <v>0</v>
      </c>
      <c r="GV543" s="238">
        <f t="shared" si="1311"/>
        <v>0</v>
      </c>
      <c r="GW543" s="238">
        <f t="shared" si="1312"/>
        <v>0</v>
      </c>
      <c r="GX543" s="238">
        <f t="shared" si="1313"/>
        <v>0</v>
      </c>
      <c r="GY543" s="238">
        <f t="shared" si="1314"/>
        <v>0</v>
      </c>
      <c r="GZ543" s="238">
        <f t="shared" si="1315"/>
        <v>0</v>
      </c>
      <c r="HA543" s="238">
        <f t="shared" si="1316"/>
        <v>0</v>
      </c>
      <c r="HB543" s="238">
        <f t="shared" si="1317"/>
        <v>0</v>
      </c>
      <c r="HC543" s="238">
        <f t="shared" si="1318"/>
        <v>0</v>
      </c>
      <c r="HD543" s="238">
        <f t="shared" si="1319"/>
        <v>0</v>
      </c>
      <c r="HE543" s="238">
        <f t="shared" si="1320"/>
        <v>0</v>
      </c>
      <c r="HF543" s="238">
        <f t="shared" si="1321"/>
        <v>0</v>
      </c>
      <c r="HG543" s="238">
        <f t="shared" si="1322"/>
        <v>0</v>
      </c>
      <c r="HH543" s="238">
        <f t="shared" si="1323"/>
        <v>0</v>
      </c>
      <c r="HI543" s="238">
        <f t="shared" si="1324"/>
        <v>0</v>
      </c>
      <c r="HJ543" s="238">
        <f t="shared" si="1325"/>
        <v>0</v>
      </c>
      <c r="HK543" s="238">
        <f t="shared" si="1326"/>
        <v>0</v>
      </c>
      <c r="HL543" s="238">
        <f t="shared" si="1327"/>
        <v>0</v>
      </c>
      <c r="HM543" s="238">
        <f t="shared" si="1328"/>
        <v>0</v>
      </c>
      <c r="HN543" s="238">
        <f t="shared" si="1329"/>
        <v>0</v>
      </c>
      <c r="HO543" s="238">
        <f t="shared" si="1330"/>
        <v>0</v>
      </c>
      <c r="HP543" s="238">
        <f t="shared" si="1331"/>
        <v>0</v>
      </c>
      <c r="HQ543" s="238">
        <f t="shared" si="1332"/>
        <v>0</v>
      </c>
      <c r="HR543" s="238">
        <f t="shared" si="1333"/>
        <v>0</v>
      </c>
      <c r="HS543" s="238">
        <f t="shared" si="1334"/>
        <v>0</v>
      </c>
      <c r="HT543" s="238">
        <f t="shared" si="1335"/>
        <v>0</v>
      </c>
      <c r="HU543" s="238">
        <f t="shared" si="1336"/>
        <v>0</v>
      </c>
      <c r="HV543" s="238">
        <f t="shared" si="1337"/>
        <v>0</v>
      </c>
      <c r="HW543" s="238">
        <f t="shared" si="1338"/>
        <v>0</v>
      </c>
      <c r="HX543" s="238">
        <f t="shared" si="1339"/>
        <v>0</v>
      </c>
      <c r="HY543" s="238">
        <f t="shared" si="1340"/>
        <v>0</v>
      </c>
      <c r="HZ543" s="238">
        <f t="shared" si="1341"/>
        <v>0</v>
      </c>
      <c r="IA543" s="238">
        <f t="shared" si="1342"/>
        <v>0</v>
      </c>
      <c r="IB543" s="238">
        <f t="shared" si="1343"/>
        <v>0</v>
      </c>
      <c r="IC543" s="238">
        <f t="shared" si="1344"/>
        <v>0</v>
      </c>
      <c r="ID543" s="238">
        <f t="shared" si="1345"/>
        <v>0</v>
      </c>
      <c r="IE543" s="238">
        <f t="shared" si="1346"/>
        <v>0</v>
      </c>
      <c r="IF543" s="238">
        <f t="shared" si="1347"/>
        <v>0</v>
      </c>
      <c r="IG543" s="238">
        <f t="shared" si="1348"/>
        <v>0</v>
      </c>
      <c r="IH543" s="238">
        <f t="shared" si="1349"/>
        <v>0</v>
      </c>
      <c r="II543" s="238">
        <f t="shared" si="1350"/>
        <v>0</v>
      </c>
      <c r="IJ543" s="238">
        <f t="shared" si="1351"/>
        <v>0</v>
      </c>
      <c r="IK543" s="238">
        <f t="shared" si="1352"/>
        <v>0</v>
      </c>
      <c r="IL543" s="238">
        <f t="shared" si="1353"/>
        <v>0</v>
      </c>
      <c r="IM543" s="238">
        <f t="shared" si="1354"/>
        <v>0</v>
      </c>
      <c r="IN543" s="238">
        <f t="shared" si="1355"/>
        <v>0</v>
      </c>
      <c r="IO543" s="238">
        <f t="shared" si="1356"/>
        <v>0</v>
      </c>
      <c r="IP543" s="238">
        <f t="shared" si="1357"/>
        <v>0</v>
      </c>
      <c r="IQ543" s="238">
        <f t="shared" si="1358"/>
        <v>0</v>
      </c>
      <c r="IR543" s="238">
        <f t="shared" si="1359"/>
        <v>0</v>
      </c>
      <c r="IS543" s="238">
        <f t="shared" si="1360"/>
        <v>0</v>
      </c>
      <c r="IT543" s="238">
        <f t="shared" si="1361"/>
        <v>0</v>
      </c>
      <c r="IU543" s="238">
        <f t="shared" si="1362"/>
        <v>0</v>
      </c>
      <c r="IV543" s="238">
        <f t="shared" si="1363"/>
        <v>0</v>
      </c>
      <c r="IW543" s="238">
        <f t="shared" si="1364"/>
        <v>0</v>
      </c>
      <c r="IX543" s="238">
        <f t="shared" si="1365"/>
        <v>0</v>
      </c>
      <c r="IY543" s="238">
        <f t="shared" si="1366"/>
        <v>0</v>
      </c>
      <c r="IZ543" s="238">
        <f t="shared" si="1367"/>
        <v>0</v>
      </c>
      <c r="JA543" s="238">
        <f t="shared" si="1368"/>
        <v>0</v>
      </c>
      <c r="JB543" s="238">
        <f t="shared" si="1369"/>
        <v>0</v>
      </c>
    </row>
    <row r="544" spans="2:262">
      <c r="B544" s="248">
        <v>183</v>
      </c>
      <c r="C544" s="247">
        <f t="shared" si="1370"/>
        <v>3.5742187500000027E-3</v>
      </c>
      <c r="D544" s="244">
        <f t="shared" ca="1" si="1113"/>
        <v>79.895815214770167</v>
      </c>
      <c r="E544" s="243">
        <f ca="1">GG361</f>
        <v>-0.10418478522983247</v>
      </c>
      <c r="F544" s="242">
        <v>183</v>
      </c>
      <c r="G544" s="238">
        <f t="shared" si="1114"/>
        <v>0</v>
      </c>
      <c r="H544" s="238">
        <f t="shared" si="1115"/>
        <v>0</v>
      </c>
      <c r="I544" s="238">
        <f t="shared" si="1116"/>
        <v>0</v>
      </c>
      <c r="J544" s="238">
        <f t="shared" si="1117"/>
        <v>0</v>
      </c>
      <c r="K544" s="238">
        <f t="shared" si="1118"/>
        <v>0</v>
      </c>
      <c r="L544" s="238">
        <f t="shared" si="1119"/>
        <v>0</v>
      </c>
      <c r="M544" s="238">
        <f t="shared" si="1120"/>
        <v>0</v>
      </c>
      <c r="N544" s="238">
        <f t="shared" si="1121"/>
        <v>0</v>
      </c>
      <c r="O544" s="238">
        <f t="shared" si="1122"/>
        <v>0</v>
      </c>
      <c r="P544" s="238">
        <f t="shared" si="1123"/>
        <v>0</v>
      </c>
      <c r="Q544" s="238">
        <f t="shared" si="1124"/>
        <v>0</v>
      </c>
      <c r="R544" s="238">
        <f t="shared" si="1125"/>
        <v>0</v>
      </c>
      <c r="S544" s="238">
        <f t="shared" si="1126"/>
        <v>0</v>
      </c>
      <c r="T544" s="238">
        <f t="shared" si="1127"/>
        <v>0</v>
      </c>
      <c r="U544" s="239">
        <f t="shared" si="1128"/>
        <v>0</v>
      </c>
      <c r="V544" s="238">
        <f t="shared" si="1129"/>
        <v>0</v>
      </c>
      <c r="W544" s="238">
        <f t="shared" si="1130"/>
        <v>0</v>
      </c>
      <c r="X544" s="238">
        <f t="shared" si="1131"/>
        <v>0</v>
      </c>
      <c r="Y544" s="238">
        <f t="shared" si="1132"/>
        <v>0</v>
      </c>
      <c r="Z544" s="238">
        <f t="shared" si="1133"/>
        <v>0</v>
      </c>
      <c r="AA544" s="238">
        <f t="shared" si="1134"/>
        <v>0</v>
      </c>
      <c r="AB544" s="238">
        <f t="shared" si="1135"/>
        <v>0</v>
      </c>
      <c r="AC544" s="238">
        <f t="shared" si="1136"/>
        <v>0</v>
      </c>
      <c r="AD544" s="238">
        <f t="shared" si="1137"/>
        <v>0</v>
      </c>
      <c r="AE544" s="238">
        <f t="shared" si="1138"/>
        <v>0</v>
      </c>
      <c r="AF544" s="238">
        <f t="shared" si="1139"/>
        <v>0</v>
      </c>
      <c r="AG544" s="238">
        <f t="shared" si="1140"/>
        <v>0</v>
      </c>
      <c r="AH544" s="238">
        <f t="shared" si="1141"/>
        <v>0</v>
      </c>
      <c r="AI544" s="238">
        <f t="shared" si="1142"/>
        <v>0</v>
      </c>
      <c r="AJ544" s="238">
        <f t="shared" si="1143"/>
        <v>0</v>
      </c>
      <c r="AK544" s="238">
        <f t="shared" si="1144"/>
        <v>0</v>
      </c>
      <c r="AL544" s="238">
        <f t="shared" si="1145"/>
        <v>0</v>
      </c>
      <c r="AM544" s="238">
        <f t="shared" si="1146"/>
        <v>0</v>
      </c>
      <c r="AN544" s="238">
        <f t="shared" si="1147"/>
        <v>0</v>
      </c>
      <c r="AO544" s="238">
        <f t="shared" si="1148"/>
        <v>0</v>
      </c>
      <c r="AP544" s="238">
        <f t="shared" si="1149"/>
        <v>0</v>
      </c>
      <c r="AQ544" s="238">
        <f t="shared" si="1150"/>
        <v>0</v>
      </c>
      <c r="AR544" s="238">
        <f t="shared" si="1151"/>
        <v>0</v>
      </c>
      <c r="AS544" s="238">
        <f t="shared" si="1152"/>
        <v>0</v>
      </c>
      <c r="AT544" s="238">
        <f t="shared" si="1153"/>
        <v>0</v>
      </c>
      <c r="AU544" s="238">
        <f t="shared" si="1154"/>
        <v>0</v>
      </c>
      <c r="AV544" s="238">
        <f t="shared" si="1155"/>
        <v>0</v>
      </c>
      <c r="AW544" s="238">
        <f t="shared" si="1156"/>
        <v>0</v>
      </c>
      <c r="AX544" s="238">
        <f t="shared" si="1157"/>
        <v>0</v>
      </c>
      <c r="AY544" s="238">
        <f t="shared" si="1158"/>
        <v>0</v>
      </c>
      <c r="AZ544" s="238">
        <f t="shared" si="1159"/>
        <v>0</v>
      </c>
      <c r="BA544" s="238">
        <f t="shared" si="1160"/>
        <v>0</v>
      </c>
      <c r="BB544" s="238">
        <f t="shared" si="1161"/>
        <v>0</v>
      </c>
      <c r="BC544" s="238">
        <f t="shared" si="1162"/>
        <v>0</v>
      </c>
      <c r="BD544" s="238">
        <f t="shared" si="1163"/>
        <v>0</v>
      </c>
      <c r="BE544" s="238">
        <f t="shared" si="1164"/>
        <v>0</v>
      </c>
      <c r="BF544" s="238">
        <f t="shared" si="1165"/>
        <v>0</v>
      </c>
      <c r="BG544" s="238">
        <f t="shared" si="1166"/>
        <v>0</v>
      </c>
      <c r="BH544" s="238">
        <f t="shared" si="1167"/>
        <v>0</v>
      </c>
      <c r="BI544" s="238">
        <f t="shared" si="1168"/>
        <v>0</v>
      </c>
      <c r="BJ544" s="238">
        <f t="shared" si="1169"/>
        <v>0</v>
      </c>
      <c r="BK544" s="238">
        <f t="shared" si="1170"/>
        <v>0</v>
      </c>
      <c r="BL544" s="238">
        <f t="shared" si="1171"/>
        <v>0</v>
      </c>
      <c r="BM544" s="238">
        <f t="shared" si="1172"/>
        <v>0</v>
      </c>
      <c r="BN544" s="238">
        <f t="shared" si="1173"/>
        <v>0</v>
      </c>
      <c r="BO544" s="238">
        <f t="shared" si="1174"/>
        <v>0</v>
      </c>
      <c r="BP544" s="238">
        <f t="shared" si="1175"/>
        <v>0</v>
      </c>
      <c r="BQ544" s="238">
        <f t="shared" si="1176"/>
        <v>0</v>
      </c>
      <c r="BR544" s="238">
        <f t="shared" si="1177"/>
        <v>0</v>
      </c>
      <c r="BS544" s="238">
        <f t="shared" si="1178"/>
        <v>0</v>
      </c>
      <c r="BT544" s="238">
        <f t="shared" si="1179"/>
        <v>0</v>
      </c>
      <c r="BU544" s="238">
        <f t="shared" si="1180"/>
        <v>0</v>
      </c>
      <c r="BV544" s="238">
        <f t="shared" si="1181"/>
        <v>0</v>
      </c>
      <c r="BW544" s="238">
        <f t="shared" si="1182"/>
        <v>0</v>
      </c>
      <c r="BX544" s="238">
        <f t="shared" si="1183"/>
        <v>0</v>
      </c>
      <c r="BY544" s="238">
        <f t="shared" si="1184"/>
        <v>0</v>
      </c>
      <c r="BZ544" s="238">
        <f t="shared" si="1185"/>
        <v>0</v>
      </c>
      <c r="CA544" s="238">
        <f t="shared" si="1186"/>
        <v>0</v>
      </c>
      <c r="CB544" s="238">
        <f t="shared" si="1187"/>
        <v>0</v>
      </c>
      <c r="CC544" s="238">
        <f t="shared" si="1188"/>
        <v>0</v>
      </c>
      <c r="CD544" s="238">
        <f t="shared" si="1189"/>
        <v>0</v>
      </c>
      <c r="CE544" s="238">
        <f t="shared" si="1190"/>
        <v>0</v>
      </c>
      <c r="CF544" s="238">
        <f t="shared" si="1191"/>
        <v>0</v>
      </c>
      <c r="CG544" s="238">
        <f t="shared" si="1192"/>
        <v>0</v>
      </c>
      <c r="CH544" s="238">
        <f t="shared" si="1193"/>
        <v>0</v>
      </c>
      <c r="CI544" s="238">
        <f t="shared" si="1194"/>
        <v>0</v>
      </c>
      <c r="CJ544" s="238">
        <f t="shared" si="1195"/>
        <v>0</v>
      </c>
      <c r="CK544" s="238">
        <f t="shared" si="1196"/>
        <v>0</v>
      </c>
      <c r="CL544" s="238">
        <f t="shared" si="1197"/>
        <v>0</v>
      </c>
      <c r="CM544" s="238">
        <f t="shared" si="1198"/>
        <v>0</v>
      </c>
      <c r="CN544" s="238">
        <f t="shared" si="1199"/>
        <v>0</v>
      </c>
      <c r="CO544" s="238">
        <f t="shared" si="1200"/>
        <v>0</v>
      </c>
      <c r="CP544" s="238">
        <f t="shared" si="1201"/>
        <v>0</v>
      </c>
      <c r="CQ544" s="238">
        <f t="shared" si="1202"/>
        <v>0</v>
      </c>
      <c r="CR544" s="238">
        <f t="shared" si="1203"/>
        <v>0</v>
      </c>
      <c r="CS544" s="238">
        <f t="shared" si="1204"/>
        <v>0</v>
      </c>
      <c r="CT544" s="238">
        <f t="shared" si="1205"/>
        <v>0</v>
      </c>
      <c r="CU544" s="238">
        <f t="shared" si="1206"/>
        <v>0</v>
      </c>
      <c r="CV544" s="238">
        <f t="shared" si="1207"/>
        <v>0</v>
      </c>
      <c r="CW544" s="238">
        <f t="shared" si="1208"/>
        <v>0</v>
      </c>
      <c r="CX544" s="238">
        <f t="shared" si="1209"/>
        <v>0</v>
      </c>
      <c r="CY544" s="238">
        <f t="shared" si="1210"/>
        <v>0</v>
      </c>
      <c r="CZ544" s="238">
        <f t="shared" si="1211"/>
        <v>0</v>
      </c>
      <c r="DA544" s="238">
        <f t="shared" si="1212"/>
        <v>0</v>
      </c>
      <c r="DB544" s="238">
        <f t="shared" si="1213"/>
        <v>0</v>
      </c>
      <c r="DC544" s="238">
        <f t="shared" si="1214"/>
        <v>0</v>
      </c>
      <c r="DD544" s="238">
        <f t="shared" si="1215"/>
        <v>0</v>
      </c>
      <c r="DE544" s="238">
        <f t="shared" si="1216"/>
        <v>0</v>
      </c>
      <c r="DF544" s="238">
        <f t="shared" si="1217"/>
        <v>0</v>
      </c>
      <c r="DG544" s="238">
        <f t="shared" si="1218"/>
        <v>0</v>
      </c>
      <c r="DH544" s="238">
        <f t="shared" si="1219"/>
        <v>0</v>
      </c>
      <c r="DI544" s="238">
        <f t="shared" si="1220"/>
        <v>0</v>
      </c>
      <c r="DJ544" s="238">
        <f t="shared" si="1221"/>
        <v>0</v>
      </c>
      <c r="DK544" s="238">
        <f t="shared" si="1222"/>
        <v>0</v>
      </c>
      <c r="DL544" s="238">
        <f t="shared" si="1223"/>
        <v>0</v>
      </c>
      <c r="DM544" s="238">
        <f t="shared" si="1224"/>
        <v>0</v>
      </c>
      <c r="DN544" s="238">
        <f t="shared" si="1225"/>
        <v>0</v>
      </c>
      <c r="DO544" s="238">
        <f t="shared" si="1226"/>
        <v>0</v>
      </c>
      <c r="DP544" s="238">
        <f t="shared" si="1227"/>
        <v>0</v>
      </c>
      <c r="DQ544" s="238">
        <f t="shared" si="1228"/>
        <v>0</v>
      </c>
      <c r="DR544" s="238">
        <f t="shared" si="1229"/>
        <v>0</v>
      </c>
      <c r="DS544" s="238">
        <f t="shared" si="1230"/>
        <v>0</v>
      </c>
      <c r="DT544" s="238">
        <f t="shared" si="1231"/>
        <v>0</v>
      </c>
      <c r="DU544" s="238">
        <f t="shared" si="1232"/>
        <v>0</v>
      </c>
      <c r="DV544" s="238">
        <f t="shared" si="1233"/>
        <v>0</v>
      </c>
      <c r="DW544" s="238">
        <f t="shared" si="1234"/>
        <v>0</v>
      </c>
      <c r="DX544" s="238">
        <f t="shared" si="1235"/>
        <v>0</v>
      </c>
      <c r="DY544" s="238">
        <f t="shared" si="1236"/>
        <v>0</v>
      </c>
      <c r="DZ544" s="238">
        <f t="shared" si="1237"/>
        <v>0</v>
      </c>
      <c r="EA544" s="238">
        <f t="shared" si="1238"/>
        <v>0</v>
      </c>
      <c r="EB544" s="238">
        <f t="shared" si="1239"/>
        <v>0</v>
      </c>
      <c r="EC544" s="238">
        <f t="shared" si="1240"/>
        <v>0</v>
      </c>
      <c r="ED544" s="238">
        <f t="shared" si="1241"/>
        <v>0</v>
      </c>
      <c r="EE544" s="238">
        <f t="shared" si="1242"/>
        <v>0</v>
      </c>
      <c r="EF544" s="238">
        <f t="shared" si="1243"/>
        <v>0</v>
      </c>
      <c r="EG544" s="238">
        <f t="shared" si="1244"/>
        <v>0</v>
      </c>
      <c r="EH544" s="238">
        <f t="shared" si="1245"/>
        <v>0</v>
      </c>
      <c r="EI544" s="238">
        <f t="shared" si="1246"/>
        <v>0</v>
      </c>
      <c r="EJ544" s="238">
        <f t="shared" si="1247"/>
        <v>0</v>
      </c>
      <c r="EK544" s="238">
        <f t="shared" si="1248"/>
        <v>0</v>
      </c>
      <c r="EL544" s="238">
        <f t="shared" si="1249"/>
        <v>0</v>
      </c>
      <c r="EM544" s="238">
        <f t="shared" si="1250"/>
        <v>0</v>
      </c>
      <c r="EN544" s="238">
        <f t="shared" si="1251"/>
        <v>0</v>
      </c>
      <c r="EO544" s="238">
        <f t="shared" si="1252"/>
        <v>0</v>
      </c>
      <c r="EP544" s="238">
        <f t="shared" si="1253"/>
        <v>0</v>
      </c>
      <c r="EQ544" s="238">
        <f t="shared" si="1254"/>
        <v>0</v>
      </c>
      <c r="ER544" s="238">
        <f t="shared" si="1255"/>
        <v>0</v>
      </c>
      <c r="ES544" s="238">
        <f t="shared" si="1256"/>
        <v>0</v>
      </c>
      <c r="ET544" s="238">
        <f t="shared" si="1257"/>
        <v>0</v>
      </c>
      <c r="EU544" s="238">
        <f t="shared" si="1258"/>
        <v>0</v>
      </c>
      <c r="EV544" s="238">
        <f t="shared" si="1259"/>
        <v>0</v>
      </c>
      <c r="EW544" s="238">
        <f t="shared" si="1260"/>
        <v>0</v>
      </c>
      <c r="EX544" s="238">
        <f t="shared" si="1261"/>
        <v>0</v>
      </c>
      <c r="EY544" s="238">
        <f t="shared" si="1262"/>
        <v>0</v>
      </c>
      <c r="EZ544" s="238">
        <f t="shared" si="1263"/>
        <v>0</v>
      </c>
      <c r="FA544" s="238">
        <f t="shared" si="1264"/>
        <v>0</v>
      </c>
      <c r="FB544" s="238">
        <f t="shared" si="1265"/>
        <v>0</v>
      </c>
      <c r="FC544" s="238">
        <f t="shared" si="1266"/>
        <v>0</v>
      </c>
      <c r="FD544" s="238">
        <f t="shared" si="1267"/>
        <v>0</v>
      </c>
      <c r="FE544" s="238">
        <f t="shared" si="1268"/>
        <v>0</v>
      </c>
      <c r="FF544" s="238">
        <f t="shared" si="1269"/>
        <v>0</v>
      </c>
      <c r="FG544" s="238">
        <f t="shared" si="1270"/>
        <v>0</v>
      </c>
      <c r="FH544" s="238">
        <f t="shared" si="1271"/>
        <v>0</v>
      </c>
      <c r="FI544" s="238">
        <f t="shared" si="1272"/>
        <v>0</v>
      </c>
      <c r="FJ544" s="238">
        <f t="shared" si="1273"/>
        <v>0</v>
      </c>
      <c r="FK544" s="238">
        <f t="shared" si="1274"/>
        <v>0</v>
      </c>
      <c r="FL544" s="238">
        <f t="shared" si="1275"/>
        <v>0</v>
      </c>
      <c r="FM544" s="238">
        <f t="shared" si="1276"/>
        <v>0</v>
      </c>
      <c r="FN544" s="238">
        <f t="shared" si="1277"/>
        <v>0</v>
      </c>
      <c r="FO544" s="238">
        <f t="shared" si="1278"/>
        <v>0</v>
      </c>
      <c r="FP544" s="238">
        <f t="shared" si="1279"/>
        <v>0</v>
      </c>
      <c r="FQ544" s="238">
        <f t="shared" si="1280"/>
        <v>0</v>
      </c>
      <c r="FR544" s="238">
        <f t="shared" si="1281"/>
        <v>0</v>
      </c>
      <c r="FS544" s="238">
        <f t="shared" si="1282"/>
        <v>0</v>
      </c>
      <c r="FT544" s="238">
        <f t="shared" si="1283"/>
        <v>0</v>
      </c>
      <c r="FU544" s="238">
        <f t="shared" si="1284"/>
        <v>0</v>
      </c>
      <c r="FV544" s="238">
        <f t="shared" si="1285"/>
        <v>0</v>
      </c>
      <c r="FW544" s="238">
        <f t="shared" si="1286"/>
        <v>0</v>
      </c>
      <c r="FX544" s="238">
        <f t="shared" si="1287"/>
        <v>0</v>
      </c>
      <c r="FY544" s="238">
        <f t="shared" si="1288"/>
        <v>0</v>
      </c>
      <c r="FZ544" s="238">
        <f t="shared" si="1289"/>
        <v>0</v>
      </c>
      <c r="GA544" s="238">
        <f t="shared" si="1290"/>
        <v>0</v>
      </c>
      <c r="GB544" s="238">
        <f t="shared" si="1291"/>
        <v>0</v>
      </c>
      <c r="GC544" s="238">
        <f t="shared" si="1292"/>
        <v>0</v>
      </c>
      <c r="GD544" s="238">
        <f t="shared" si="1293"/>
        <v>0</v>
      </c>
      <c r="GE544" s="238">
        <f t="shared" si="1294"/>
        <v>0</v>
      </c>
      <c r="GF544" s="238">
        <f t="shared" si="1295"/>
        <v>0</v>
      </c>
      <c r="GG544" s="238">
        <f t="shared" si="1296"/>
        <v>0</v>
      </c>
      <c r="GH544" s="238">
        <f t="shared" si="1297"/>
        <v>0</v>
      </c>
      <c r="GI544" s="238">
        <f t="shared" si="1298"/>
        <v>0</v>
      </c>
      <c r="GJ544" s="238">
        <f t="shared" si="1299"/>
        <v>0</v>
      </c>
      <c r="GK544" s="238">
        <f t="shared" si="1300"/>
        <v>0</v>
      </c>
      <c r="GL544" s="238">
        <f t="shared" si="1301"/>
        <v>0</v>
      </c>
      <c r="GM544" s="238">
        <f t="shared" si="1302"/>
        <v>0</v>
      </c>
      <c r="GN544" s="238">
        <f t="shared" si="1303"/>
        <v>0</v>
      </c>
      <c r="GO544" s="238">
        <f t="shared" si="1304"/>
        <v>0</v>
      </c>
      <c r="GP544" s="238">
        <f t="shared" si="1305"/>
        <v>0</v>
      </c>
      <c r="GQ544" s="238">
        <f t="shared" si="1306"/>
        <v>0</v>
      </c>
      <c r="GR544" s="238">
        <f t="shared" si="1307"/>
        <v>0</v>
      </c>
      <c r="GS544" s="238">
        <f t="shared" si="1308"/>
        <v>0</v>
      </c>
      <c r="GT544" s="238">
        <f t="shared" si="1309"/>
        <v>0</v>
      </c>
      <c r="GU544" s="238">
        <f t="shared" si="1310"/>
        <v>0</v>
      </c>
      <c r="GV544" s="238">
        <f t="shared" si="1311"/>
        <v>0</v>
      </c>
      <c r="GW544" s="238">
        <f t="shared" si="1312"/>
        <v>0</v>
      </c>
      <c r="GX544" s="238">
        <f t="shared" si="1313"/>
        <v>0</v>
      </c>
      <c r="GY544" s="238">
        <f t="shared" si="1314"/>
        <v>0</v>
      </c>
      <c r="GZ544" s="238">
        <f t="shared" si="1315"/>
        <v>0</v>
      </c>
      <c r="HA544" s="238">
        <f t="shared" si="1316"/>
        <v>0</v>
      </c>
      <c r="HB544" s="238">
        <f t="shared" si="1317"/>
        <v>0</v>
      </c>
      <c r="HC544" s="238">
        <f t="shared" si="1318"/>
        <v>0</v>
      </c>
      <c r="HD544" s="238">
        <f t="shared" si="1319"/>
        <v>0</v>
      </c>
      <c r="HE544" s="238">
        <f t="shared" si="1320"/>
        <v>0</v>
      </c>
      <c r="HF544" s="238">
        <f t="shared" si="1321"/>
        <v>0</v>
      </c>
      <c r="HG544" s="238">
        <f t="shared" si="1322"/>
        <v>0</v>
      </c>
      <c r="HH544" s="238">
        <f t="shared" si="1323"/>
        <v>0</v>
      </c>
      <c r="HI544" s="238">
        <f t="shared" si="1324"/>
        <v>0</v>
      </c>
      <c r="HJ544" s="238">
        <f t="shared" si="1325"/>
        <v>0</v>
      </c>
      <c r="HK544" s="238">
        <f t="shared" si="1326"/>
        <v>0</v>
      </c>
      <c r="HL544" s="238">
        <f t="shared" si="1327"/>
        <v>0</v>
      </c>
      <c r="HM544" s="238">
        <f t="shared" si="1328"/>
        <v>0</v>
      </c>
      <c r="HN544" s="238">
        <f t="shared" si="1329"/>
        <v>0</v>
      </c>
      <c r="HO544" s="238">
        <f t="shared" si="1330"/>
        <v>0</v>
      </c>
      <c r="HP544" s="238">
        <f t="shared" si="1331"/>
        <v>0</v>
      </c>
      <c r="HQ544" s="238">
        <f t="shared" si="1332"/>
        <v>0</v>
      </c>
      <c r="HR544" s="238">
        <f t="shared" si="1333"/>
        <v>0</v>
      </c>
      <c r="HS544" s="238">
        <f t="shared" si="1334"/>
        <v>0</v>
      </c>
      <c r="HT544" s="238">
        <f t="shared" si="1335"/>
        <v>0</v>
      </c>
      <c r="HU544" s="238">
        <f t="shared" si="1336"/>
        <v>0</v>
      </c>
      <c r="HV544" s="238">
        <f t="shared" si="1337"/>
        <v>0</v>
      </c>
      <c r="HW544" s="238">
        <f t="shared" si="1338"/>
        <v>0</v>
      </c>
      <c r="HX544" s="238">
        <f t="shared" si="1339"/>
        <v>0</v>
      </c>
      <c r="HY544" s="238">
        <f t="shared" si="1340"/>
        <v>0</v>
      </c>
      <c r="HZ544" s="238">
        <f t="shared" si="1341"/>
        <v>0</v>
      </c>
      <c r="IA544" s="238">
        <f t="shared" si="1342"/>
        <v>0</v>
      </c>
      <c r="IB544" s="238">
        <f t="shared" si="1343"/>
        <v>0</v>
      </c>
      <c r="IC544" s="238">
        <f t="shared" si="1344"/>
        <v>0</v>
      </c>
      <c r="ID544" s="238">
        <f t="shared" si="1345"/>
        <v>0</v>
      </c>
      <c r="IE544" s="238">
        <f t="shared" si="1346"/>
        <v>0</v>
      </c>
      <c r="IF544" s="238">
        <f t="shared" si="1347"/>
        <v>0</v>
      </c>
      <c r="IG544" s="238">
        <f t="shared" si="1348"/>
        <v>0</v>
      </c>
      <c r="IH544" s="238">
        <f t="shared" si="1349"/>
        <v>0</v>
      </c>
      <c r="II544" s="238">
        <f t="shared" si="1350"/>
        <v>0</v>
      </c>
      <c r="IJ544" s="238">
        <f t="shared" si="1351"/>
        <v>0</v>
      </c>
      <c r="IK544" s="238">
        <f t="shared" si="1352"/>
        <v>0</v>
      </c>
      <c r="IL544" s="238">
        <f t="shared" si="1353"/>
        <v>0</v>
      </c>
      <c r="IM544" s="238">
        <f t="shared" si="1354"/>
        <v>0</v>
      </c>
      <c r="IN544" s="238">
        <f t="shared" si="1355"/>
        <v>0</v>
      </c>
      <c r="IO544" s="238">
        <f t="shared" si="1356"/>
        <v>0</v>
      </c>
      <c r="IP544" s="238">
        <f t="shared" si="1357"/>
        <v>0</v>
      </c>
      <c r="IQ544" s="238">
        <f t="shared" si="1358"/>
        <v>0</v>
      </c>
      <c r="IR544" s="238">
        <f t="shared" si="1359"/>
        <v>0</v>
      </c>
      <c r="IS544" s="238">
        <f t="shared" si="1360"/>
        <v>0</v>
      </c>
      <c r="IT544" s="238">
        <f t="shared" si="1361"/>
        <v>0</v>
      </c>
      <c r="IU544" s="238">
        <f t="shared" si="1362"/>
        <v>0</v>
      </c>
      <c r="IV544" s="238">
        <f t="shared" si="1363"/>
        <v>0</v>
      </c>
      <c r="IW544" s="238">
        <f t="shared" si="1364"/>
        <v>0</v>
      </c>
      <c r="IX544" s="238">
        <f t="shared" si="1365"/>
        <v>0</v>
      </c>
      <c r="IY544" s="238">
        <f t="shared" si="1366"/>
        <v>0</v>
      </c>
      <c r="IZ544" s="238">
        <f t="shared" si="1367"/>
        <v>0</v>
      </c>
      <c r="JA544" s="238">
        <f t="shared" si="1368"/>
        <v>0</v>
      </c>
      <c r="JB544" s="238">
        <f t="shared" si="1369"/>
        <v>0</v>
      </c>
    </row>
    <row r="545" spans="2:262">
      <c r="B545" s="248">
        <v>184</v>
      </c>
      <c r="C545" s="247">
        <f t="shared" si="1370"/>
        <v>3.5937500000000028E-3</v>
      </c>
      <c r="D545" s="244">
        <f t="shared" ca="1" si="1113"/>
        <v>79.895669765764637</v>
      </c>
      <c r="E545" s="243">
        <f ca="1">GH361</f>
        <v>-0.10433023423535984</v>
      </c>
      <c r="F545" s="242">
        <v>184</v>
      </c>
      <c r="G545" s="238">
        <f t="shared" si="1114"/>
        <v>0</v>
      </c>
      <c r="H545" s="238">
        <f t="shared" si="1115"/>
        <v>0</v>
      </c>
      <c r="I545" s="238">
        <f t="shared" si="1116"/>
        <v>0</v>
      </c>
      <c r="J545" s="238">
        <f t="shared" si="1117"/>
        <v>0</v>
      </c>
      <c r="K545" s="238">
        <f t="shared" si="1118"/>
        <v>0</v>
      </c>
      <c r="L545" s="238">
        <f t="shared" si="1119"/>
        <v>0</v>
      </c>
      <c r="M545" s="238">
        <f t="shared" si="1120"/>
        <v>0</v>
      </c>
      <c r="N545" s="238">
        <f t="shared" si="1121"/>
        <v>0</v>
      </c>
      <c r="O545" s="238">
        <f t="shared" si="1122"/>
        <v>0</v>
      </c>
      <c r="P545" s="238">
        <f t="shared" si="1123"/>
        <v>0</v>
      </c>
      <c r="Q545" s="238">
        <f t="shared" si="1124"/>
        <v>0</v>
      </c>
      <c r="R545" s="238">
        <f t="shared" si="1125"/>
        <v>0</v>
      </c>
      <c r="S545" s="238">
        <f t="shared" si="1126"/>
        <v>0</v>
      </c>
      <c r="T545" s="238">
        <f t="shared" si="1127"/>
        <v>0</v>
      </c>
      <c r="U545" s="239">
        <f t="shared" si="1128"/>
        <v>0</v>
      </c>
      <c r="V545" s="238">
        <f t="shared" si="1129"/>
        <v>0</v>
      </c>
      <c r="W545" s="238">
        <f t="shared" si="1130"/>
        <v>0</v>
      </c>
      <c r="X545" s="238">
        <f t="shared" si="1131"/>
        <v>0</v>
      </c>
      <c r="Y545" s="238">
        <f t="shared" si="1132"/>
        <v>0</v>
      </c>
      <c r="Z545" s="238">
        <f t="shared" si="1133"/>
        <v>0</v>
      </c>
      <c r="AA545" s="238">
        <f t="shared" si="1134"/>
        <v>0</v>
      </c>
      <c r="AB545" s="238">
        <f t="shared" si="1135"/>
        <v>0</v>
      </c>
      <c r="AC545" s="238">
        <f t="shared" si="1136"/>
        <v>0</v>
      </c>
      <c r="AD545" s="238">
        <f t="shared" si="1137"/>
        <v>0</v>
      </c>
      <c r="AE545" s="238">
        <f t="shared" si="1138"/>
        <v>0</v>
      </c>
      <c r="AF545" s="238">
        <f t="shared" si="1139"/>
        <v>0</v>
      </c>
      <c r="AG545" s="238">
        <f t="shared" si="1140"/>
        <v>0</v>
      </c>
      <c r="AH545" s="238">
        <f t="shared" si="1141"/>
        <v>0</v>
      </c>
      <c r="AI545" s="238">
        <f t="shared" si="1142"/>
        <v>0</v>
      </c>
      <c r="AJ545" s="238">
        <f t="shared" si="1143"/>
        <v>0</v>
      </c>
      <c r="AK545" s="238">
        <f t="shared" si="1144"/>
        <v>0</v>
      </c>
      <c r="AL545" s="238">
        <f t="shared" si="1145"/>
        <v>0</v>
      </c>
      <c r="AM545" s="238">
        <f t="shared" si="1146"/>
        <v>0</v>
      </c>
      <c r="AN545" s="238">
        <f t="shared" si="1147"/>
        <v>0</v>
      </c>
      <c r="AO545" s="238">
        <f t="shared" si="1148"/>
        <v>0</v>
      </c>
      <c r="AP545" s="238">
        <f t="shared" si="1149"/>
        <v>0</v>
      </c>
      <c r="AQ545" s="238">
        <f t="shared" si="1150"/>
        <v>0</v>
      </c>
      <c r="AR545" s="238">
        <f t="shared" si="1151"/>
        <v>0</v>
      </c>
      <c r="AS545" s="238">
        <f t="shared" si="1152"/>
        <v>0</v>
      </c>
      <c r="AT545" s="238">
        <f t="shared" si="1153"/>
        <v>0</v>
      </c>
      <c r="AU545" s="238">
        <f t="shared" si="1154"/>
        <v>0</v>
      </c>
      <c r="AV545" s="238">
        <f t="shared" si="1155"/>
        <v>0</v>
      </c>
      <c r="AW545" s="238">
        <f t="shared" si="1156"/>
        <v>0</v>
      </c>
      <c r="AX545" s="238">
        <f t="shared" si="1157"/>
        <v>0</v>
      </c>
      <c r="AY545" s="238">
        <f t="shared" si="1158"/>
        <v>0</v>
      </c>
      <c r="AZ545" s="238">
        <f t="shared" si="1159"/>
        <v>0</v>
      </c>
      <c r="BA545" s="238">
        <f t="shared" si="1160"/>
        <v>0</v>
      </c>
      <c r="BB545" s="238">
        <f t="shared" si="1161"/>
        <v>0</v>
      </c>
      <c r="BC545" s="238">
        <f t="shared" si="1162"/>
        <v>0</v>
      </c>
      <c r="BD545" s="238">
        <f t="shared" si="1163"/>
        <v>0</v>
      </c>
      <c r="BE545" s="238">
        <f t="shared" si="1164"/>
        <v>0</v>
      </c>
      <c r="BF545" s="238">
        <f t="shared" si="1165"/>
        <v>0</v>
      </c>
      <c r="BG545" s="238">
        <f t="shared" si="1166"/>
        <v>0</v>
      </c>
      <c r="BH545" s="238">
        <f t="shared" si="1167"/>
        <v>0</v>
      </c>
      <c r="BI545" s="238">
        <f t="shared" si="1168"/>
        <v>0</v>
      </c>
      <c r="BJ545" s="238">
        <f t="shared" si="1169"/>
        <v>0</v>
      </c>
      <c r="BK545" s="238">
        <f t="shared" si="1170"/>
        <v>0</v>
      </c>
      <c r="BL545" s="238">
        <f t="shared" si="1171"/>
        <v>0</v>
      </c>
      <c r="BM545" s="238">
        <f t="shared" si="1172"/>
        <v>0</v>
      </c>
      <c r="BN545" s="238">
        <f t="shared" si="1173"/>
        <v>0</v>
      </c>
      <c r="BO545" s="238">
        <f t="shared" si="1174"/>
        <v>0</v>
      </c>
      <c r="BP545" s="238">
        <f t="shared" si="1175"/>
        <v>0</v>
      </c>
      <c r="BQ545" s="238">
        <f t="shared" si="1176"/>
        <v>0</v>
      </c>
      <c r="BR545" s="238">
        <f t="shared" si="1177"/>
        <v>0</v>
      </c>
      <c r="BS545" s="238">
        <f t="shared" si="1178"/>
        <v>0</v>
      </c>
      <c r="BT545" s="238">
        <f t="shared" si="1179"/>
        <v>0</v>
      </c>
      <c r="BU545" s="238">
        <f t="shared" si="1180"/>
        <v>0</v>
      </c>
      <c r="BV545" s="238">
        <f t="shared" si="1181"/>
        <v>0</v>
      </c>
      <c r="BW545" s="238">
        <f t="shared" si="1182"/>
        <v>0</v>
      </c>
      <c r="BX545" s="238">
        <f t="shared" si="1183"/>
        <v>0</v>
      </c>
      <c r="BY545" s="238">
        <f t="shared" si="1184"/>
        <v>0</v>
      </c>
      <c r="BZ545" s="238">
        <f t="shared" si="1185"/>
        <v>0</v>
      </c>
      <c r="CA545" s="238">
        <f t="shared" si="1186"/>
        <v>0</v>
      </c>
      <c r="CB545" s="238">
        <f t="shared" si="1187"/>
        <v>0</v>
      </c>
      <c r="CC545" s="238">
        <f t="shared" si="1188"/>
        <v>0</v>
      </c>
      <c r="CD545" s="238">
        <f t="shared" si="1189"/>
        <v>0</v>
      </c>
      <c r="CE545" s="238">
        <f t="shared" si="1190"/>
        <v>0</v>
      </c>
      <c r="CF545" s="238">
        <f t="shared" si="1191"/>
        <v>0</v>
      </c>
      <c r="CG545" s="238">
        <f t="shared" si="1192"/>
        <v>0</v>
      </c>
      <c r="CH545" s="238">
        <f t="shared" si="1193"/>
        <v>0</v>
      </c>
      <c r="CI545" s="238">
        <f t="shared" si="1194"/>
        <v>0</v>
      </c>
      <c r="CJ545" s="238">
        <f t="shared" si="1195"/>
        <v>0</v>
      </c>
      <c r="CK545" s="238">
        <f t="shared" si="1196"/>
        <v>0</v>
      </c>
      <c r="CL545" s="238">
        <f t="shared" si="1197"/>
        <v>0</v>
      </c>
      <c r="CM545" s="238">
        <f t="shared" si="1198"/>
        <v>0</v>
      </c>
      <c r="CN545" s="238">
        <f t="shared" si="1199"/>
        <v>0</v>
      </c>
      <c r="CO545" s="238">
        <f t="shared" si="1200"/>
        <v>0</v>
      </c>
      <c r="CP545" s="238">
        <f t="shared" si="1201"/>
        <v>0</v>
      </c>
      <c r="CQ545" s="238">
        <f t="shared" si="1202"/>
        <v>0</v>
      </c>
      <c r="CR545" s="238">
        <f t="shared" si="1203"/>
        <v>0</v>
      </c>
      <c r="CS545" s="238">
        <f t="shared" si="1204"/>
        <v>0</v>
      </c>
      <c r="CT545" s="238">
        <f t="shared" si="1205"/>
        <v>0</v>
      </c>
      <c r="CU545" s="238">
        <f t="shared" si="1206"/>
        <v>0</v>
      </c>
      <c r="CV545" s="238">
        <f t="shared" si="1207"/>
        <v>0</v>
      </c>
      <c r="CW545" s="238">
        <f t="shared" si="1208"/>
        <v>0</v>
      </c>
      <c r="CX545" s="238">
        <f t="shared" si="1209"/>
        <v>0</v>
      </c>
      <c r="CY545" s="238">
        <f t="shared" si="1210"/>
        <v>0</v>
      </c>
      <c r="CZ545" s="238">
        <f t="shared" si="1211"/>
        <v>0</v>
      </c>
      <c r="DA545" s="238">
        <f t="shared" si="1212"/>
        <v>0</v>
      </c>
      <c r="DB545" s="238">
        <f t="shared" si="1213"/>
        <v>0</v>
      </c>
      <c r="DC545" s="238">
        <f t="shared" si="1214"/>
        <v>0</v>
      </c>
      <c r="DD545" s="238">
        <f t="shared" si="1215"/>
        <v>0</v>
      </c>
      <c r="DE545" s="238">
        <f t="shared" si="1216"/>
        <v>0</v>
      </c>
      <c r="DF545" s="238">
        <f t="shared" si="1217"/>
        <v>0</v>
      </c>
      <c r="DG545" s="238">
        <f t="shared" si="1218"/>
        <v>0</v>
      </c>
      <c r="DH545" s="238">
        <f t="shared" si="1219"/>
        <v>0</v>
      </c>
      <c r="DI545" s="238">
        <f t="shared" si="1220"/>
        <v>0</v>
      </c>
      <c r="DJ545" s="238">
        <f t="shared" si="1221"/>
        <v>0</v>
      </c>
      <c r="DK545" s="238">
        <f t="shared" si="1222"/>
        <v>0</v>
      </c>
      <c r="DL545" s="238">
        <f t="shared" si="1223"/>
        <v>0</v>
      </c>
      <c r="DM545" s="238">
        <f t="shared" si="1224"/>
        <v>0</v>
      </c>
      <c r="DN545" s="238">
        <f t="shared" si="1225"/>
        <v>0</v>
      </c>
      <c r="DO545" s="238">
        <f t="shared" si="1226"/>
        <v>0</v>
      </c>
      <c r="DP545" s="238">
        <f t="shared" si="1227"/>
        <v>0</v>
      </c>
      <c r="DQ545" s="238">
        <f t="shared" si="1228"/>
        <v>0</v>
      </c>
      <c r="DR545" s="238">
        <f t="shared" si="1229"/>
        <v>0</v>
      </c>
      <c r="DS545" s="238">
        <f t="shared" si="1230"/>
        <v>0</v>
      </c>
      <c r="DT545" s="238">
        <f t="shared" si="1231"/>
        <v>0</v>
      </c>
      <c r="DU545" s="238">
        <f t="shared" si="1232"/>
        <v>0</v>
      </c>
      <c r="DV545" s="238">
        <f t="shared" si="1233"/>
        <v>0</v>
      </c>
      <c r="DW545" s="238">
        <f t="shared" si="1234"/>
        <v>0</v>
      </c>
      <c r="DX545" s="238">
        <f t="shared" si="1235"/>
        <v>0</v>
      </c>
      <c r="DY545" s="238">
        <f t="shared" si="1236"/>
        <v>0</v>
      </c>
      <c r="DZ545" s="238">
        <f t="shared" si="1237"/>
        <v>0</v>
      </c>
      <c r="EA545" s="238">
        <f t="shared" si="1238"/>
        <v>0</v>
      </c>
      <c r="EB545" s="238">
        <f t="shared" si="1239"/>
        <v>0</v>
      </c>
      <c r="EC545" s="238">
        <f t="shared" si="1240"/>
        <v>0</v>
      </c>
      <c r="ED545" s="238">
        <f t="shared" si="1241"/>
        <v>0</v>
      </c>
      <c r="EE545" s="238">
        <f t="shared" si="1242"/>
        <v>0</v>
      </c>
      <c r="EF545" s="238">
        <f t="shared" si="1243"/>
        <v>0</v>
      </c>
      <c r="EG545" s="238">
        <f t="shared" si="1244"/>
        <v>0</v>
      </c>
      <c r="EH545" s="238">
        <f t="shared" si="1245"/>
        <v>0</v>
      </c>
      <c r="EI545" s="238">
        <f t="shared" si="1246"/>
        <v>0</v>
      </c>
      <c r="EJ545" s="238">
        <f t="shared" si="1247"/>
        <v>0</v>
      </c>
      <c r="EK545" s="238">
        <f t="shared" si="1248"/>
        <v>0</v>
      </c>
      <c r="EL545" s="238">
        <f t="shared" si="1249"/>
        <v>0</v>
      </c>
      <c r="EM545" s="238">
        <f t="shared" si="1250"/>
        <v>0</v>
      </c>
      <c r="EN545" s="238">
        <f t="shared" si="1251"/>
        <v>0</v>
      </c>
      <c r="EO545" s="238">
        <f t="shared" si="1252"/>
        <v>0</v>
      </c>
      <c r="EP545" s="238">
        <f t="shared" si="1253"/>
        <v>0</v>
      </c>
      <c r="EQ545" s="238">
        <f t="shared" si="1254"/>
        <v>0</v>
      </c>
      <c r="ER545" s="238">
        <f t="shared" si="1255"/>
        <v>0</v>
      </c>
      <c r="ES545" s="238">
        <f t="shared" si="1256"/>
        <v>0</v>
      </c>
      <c r="ET545" s="238">
        <f t="shared" si="1257"/>
        <v>0</v>
      </c>
      <c r="EU545" s="238">
        <f t="shared" si="1258"/>
        <v>0</v>
      </c>
      <c r="EV545" s="238">
        <f t="shared" si="1259"/>
        <v>0</v>
      </c>
      <c r="EW545" s="238">
        <f t="shared" si="1260"/>
        <v>0</v>
      </c>
      <c r="EX545" s="238">
        <f t="shared" si="1261"/>
        <v>0</v>
      </c>
      <c r="EY545" s="238">
        <f t="shared" si="1262"/>
        <v>0</v>
      </c>
      <c r="EZ545" s="238">
        <f t="shared" si="1263"/>
        <v>0</v>
      </c>
      <c r="FA545" s="238">
        <f t="shared" si="1264"/>
        <v>0</v>
      </c>
      <c r="FB545" s="238">
        <f t="shared" si="1265"/>
        <v>0</v>
      </c>
      <c r="FC545" s="238">
        <f t="shared" si="1266"/>
        <v>0</v>
      </c>
      <c r="FD545" s="238">
        <f t="shared" si="1267"/>
        <v>0</v>
      </c>
      <c r="FE545" s="238">
        <f t="shared" si="1268"/>
        <v>0</v>
      </c>
      <c r="FF545" s="238">
        <f t="shared" si="1269"/>
        <v>0</v>
      </c>
      <c r="FG545" s="238">
        <f t="shared" si="1270"/>
        <v>0</v>
      </c>
      <c r="FH545" s="238">
        <f t="shared" si="1271"/>
        <v>0</v>
      </c>
      <c r="FI545" s="238">
        <f t="shared" si="1272"/>
        <v>0</v>
      </c>
      <c r="FJ545" s="238">
        <f t="shared" si="1273"/>
        <v>0</v>
      </c>
      <c r="FK545" s="238">
        <f t="shared" si="1274"/>
        <v>0</v>
      </c>
      <c r="FL545" s="238">
        <f t="shared" si="1275"/>
        <v>0</v>
      </c>
      <c r="FM545" s="238">
        <f t="shared" si="1276"/>
        <v>0</v>
      </c>
      <c r="FN545" s="238">
        <f t="shared" si="1277"/>
        <v>0</v>
      </c>
      <c r="FO545" s="238">
        <f t="shared" si="1278"/>
        <v>0</v>
      </c>
      <c r="FP545" s="238">
        <f t="shared" si="1279"/>
        <v>0</v>
      </c>
      <c r="FQ545" s="238">
        <f t="shared" si="1280"/>
        <v>0</v>
      </c>
      <c r="FR545" s="238">
        <f t="shared" si="1281"/>
        <v>0</v>
      </c>
      <c r="FS545" s="238">
        <f t="shared" si="1282"/>
        <v>0</v>
      </c>
      <c r="FT545" s="238">
        <f t="shared" si="1283"/>
        <v>0</v>
      </c>
      <c r="FU545" s="238">
        <f t="shared" si="1284"/>
        <v>0</v>
      </c>
      <c r="FV545" s="238">
        <f t="shared" si="1285"/>
        <v>0</v>
      </c>
      <c r="FW545" s="238">
        <f t="shared" si="1286"/>
        <v>0</v>
      </c>
      <c r="FX545" s="238">
        <f t="shared" si="1287"/>
        <v>0</v>
      </c>
      <c r="FY545" s="238">
        <f t="shared" si="1288"/>
        <v>0</v>
      </c>
      <c r="FZ545" s="238">
        <f t="shared" si="1289"/>
        <v>0</v>
      </c>
      <c r="GA545" s="238">
        <f t="shared" si="1290"/>
        <v>0</v>
      </c>
      <c r="GB545" s="238">
        <f t="shared" si="1291"/>
        <v>0</v>
      </c>
      <c r="GC545" s="238">
        <f t="shared" si="1292"/>
        <v>0</v>
      </c>
      <c r="GD545" s="238">
        <f t="shared" si="1293"/>
        <v>0</v>
      </c>
      <c r="GE545" s="238">
        <f t="shared" si="1294"/>
        <v>0</v>
      </c>
      <c r="GF545" s="238">
        <f t="shared" si="1295"/>
        <v>0</v>
      </c>
      <c r="GG545" s="238">
        <f t="shared" si="1296"/>
        <v>0</v>
      </c>
      <c r="GH545" s="238">
        <f t="shared" si="1297"/>
        <v>0</v>
      </c>
      <c r="GI545" s="238">
        <f t="shared" si="1298"/>
        <v>0</v>
      </c>
      <c r="GJ545" s="238">
        <f t="shared" si="1299"/>
        <v>0</v>
      </c>
      <c r="GK545" s="238">
        <f t="shared" si="1300"/>
        <v>0</v>
      </c>
      <c r="GL545" s="238">
        <f t="shared" si="1301"/>
        <v>0</v>
      </c>
      <c r="GM545" s="238">
        <f t="shared" si="1302"/>
        <v>0</v>
      </c>
      <c r="GN545" s="238">
        <f t="shared" si="1303"/>
        <v>0</v>
      </c>
      <c r="GO545" s="238">
        <f t="shared" si="1304"/>
        <v>0</v>
      </c>
      <c r="GP545" s="238">
        <f t="shared" si="1305"/>
        <v>0</v>
      </c>
      <c r="GQ545" s="238">
        <f t="shared" si="1306"/>
        <v>0</v>
      </c>
      <c r="GR545" s="238">
        <f t="shared" si="1307"/>
        <v>0</v>
      </c>
      <c r="GS545" s="238">
        <f t="shared" si="1308"/>
        <v>0</v>
      </c>
      <c r="GT545" s="238">
        <f t="shared" si="1309"/>
        <v>0</v>
      </c>
      <c r="GU545" s="238">
        <f t="shared" si="1310"/>
        <v>0</v>
      </c>
      <c r="GV545" s="238">
        <f t="shared" si="1311"/>
        <v>0</v>
      </c>
      <c r="GW545" s="238">
        <f t="shared" si="1312"/>
        <v>0</v>
      </c>
      <c r="GX545" s="238">
        <f t="shared" si="1313"/>
        <v>0</v>
      </c>
      <c r="GY545" s="238">
        <f t="shared" si="1314"/>
        <v>0</v>
      </c>
      <c r="GZ545" s="238">
        <f t="shared" si="1315"/>
        <v>0</v>
      </c>
      <c r="HA545" s="238">
        <f t="shared" si="1316"/>
        <v>0</v>
      </c>
      <c r="HB545" s="238">
        <f t="shared" si="1317"/>
        <v>0</v>
      </c>
      <c r="HC545" s="238">
        <f t="shared" si="1318"/>
        <v>0</v>
      </c>
      <c r="HD545" s="238">
        <f t="shared" si="1319"/>
        <v>0</v>
      </c>
      <c r="HE545" s="238">
        <f t="shared" si="1320"/>
        <v>0</v>
      </c>
      <c r="HF545" s="238">
        <f t="shared" si="1321"/>
        <v>0</v>
      </c>
      <c r="HG545" s="238">
        <f t="shared" si="1322"/>
        <v>0</v>
      </c>
      <c r="HH545" s="238">
        <f t="shared" si="1323"/>
        <v>0</v>
      </c>
      <c r="HI545" s="238">
        <f t="shared" si="1324"/>
        <v>0</v>
      </c>
      <c r="HJ545" s="238">
        <f t="shared" si="1325"/>
        <v>0</v>
      </c>
      <c r="HK545" s="238">
        <f t="shared" si="1326"/>
        <v>0</v>
      </c>
      <c r="HL545" s="238">
        <f t="shared" si="1327"/>
        <v>0</v>
      </c>
      <c r="HM545" s="238">
        <f t="shared" si="1328"/>
        <v>0</v>
      </c>
      <c r="HN545" s="238">
        <f t="shared" si="1329"/>
        <v>0</v>
      </c>
      <c r="HO545" s="238">
        <f t="shared" si="1330"/>
        <v>0</v>
      </c>
      <c r="HP545" s="238">
        <f t="shared" si="1331"/>
        <v>0</v>
      </c>
      <c r="HQ545" s="238">
        <f t="shared" si="1332"/>
        <v>0</v>
      </c>
      <c r="HR545" s="238">
        <f t="shared" si="1333"/>
        <v>0</v>
      </c>
      <c r="HS545" s="238">
        <f t="shared" si="1334"/>
        <v>0</v>
      </c>
      <c r="HT545" s="238">
        <f t="shared" si="1335"/>
        <v>0</v>
      </c>
      <c r="HU545" s="238">
        <f t="shared" si="1336"/>
        <v>0</v>
      </c>
      <c r="HV545" s="238">
        <f t="shared" si="1337"/>
        <v>0</v>
      </c>
      <c r="HW545" s="238">
        <f t="shared" si="1338"/>
        <v>0</v>
      </c>
      <c r="HX545" s="238">
        <f t="shared" si="1339"/>
        <v>0</v>
      </c>
      <c r="HY545" s="238">
        <f t="shared" si="1340"/>
        <v>0</v>
      </c>
      <c r="HZ545" s="238">
        <f t="shared" si="1341"/>
        <v>0</v>
      </c>
      <c r="IA545" s="238">
        <f t="shared" si="1342"/>
        <v>0</v>
      </c>
      <c r="IB545" s="238">
        <f t="shared" si="1343"/>
        <v>0</v>
      </c>
      <c r="IC545" s="238">
        <f t="shared" si="1344"/>
        <v>0</v>
      </c>
      <c r="ID545" s="238">
        <f t="shared" si="1345"/>
        <v>0</v>
      </c>
      <c r="IE545" s="238">
        <f t="shared" si="1346"/>
        <v>0</v>
      </c>
      <c r="IF545" s="238">
        <f t="shared" si="1347"/>
        <v>0</v>
      </c>
      <c r="IG545" s="238">
        <f t="shared" si="1348"/>
        <v>0</v>
      </c>
      <c r="IH545" s="238">
        <f t="shared" si="1349"/>
        <v>0</v>
      </c>
      <c r="II545" s="238">
        <f t="shared" si="1350"/>
        <v>0</v>
      </c>
      <c r="IJ545" s="238">
        <f t="shared" si="1351"/>
        <v>0</v>
      </c>
      <c r="IK545" s="238">
        <f t="shared" si="1352"/>
        <v>0</v>
      </c>
      <c r="IL545" s="238">
        <f t="shared" si="1353"/>
        <v>0</v>
      </c>
      <c r="IM545" s="238">
        <f t="shared" si="1354"/>
        <v>0</v>
      </c>
      <c r="IN545" s="238">
        <f t="shared" si="1355"/>
        <v>0</v>
      </c>
      <c r="IO545" s="238">
        <f t="shared" si="1356"/>
        <v>0</v>
      </c>
      <c r="IP545" s="238">
        <f t="shared" si="1357"/>
        <v>0</v>
      </c>
      <c r="IQ545" s="238">
        <f t="shared" si="1358"/>
        <v>0</v>
      </c>
      <c r="IR545" s="238">
        <f t="shared" si="1359"/>
        <v>0</v>
      </c>
      <c r="IS545" s="238">
        <f t="shared" si="1360"/>
        <v>0</v>
      </c>
      <c r="IT545" s="238">
        <f t="shared" si="1361"/>
        <v>0</v>
      </c>
      <c r="IU545" s="238">
        <f t="shared" si="1362"/>
        <v>0</v>
      </c>
      <c r="IV545" s="238">
        <f t="shared" si="1363"/>
        <v>0</v>
      </c>
      <c r="IW545" s="238">
        <f t="shared" si="1364"/>
        <v>0</v>
      </c>
      <c r="IX545" s="238">
        <f t="shared" si="1365"/>
        <v>0</v>
      </c>
      <c r="IY545" s="238">
        <f t="shared" si="1366"/>
        <v>0</v>
      </c>
      <c r="IZ545" s="238">
        <f t="shared" si="1367"/>
        <v>0</v>
      </c>
      <c r="JA545" s="238">
        <f t="shared" si="1368"/>
        <v>0</v>
      </c>
      <c r="JB545" s="238">
        <f t="shared" si="1369"/>
        <v>0</v>
      </c>
    </row>
    <row r="546" spans="2:262">
      <c r="B546" s="248">
        <v>185</v>
      </c>
      <c r="C546" s="247">
        <f t="shared" si="1370"/>
        <v>3.6132812500000028E-3</v>
      </c>
      <c r="D546" s="244">
        <f t="shared" ca="1" si="1113"/>
        <v>79.891593401268423</v>
      </c>
      <c r="E546" s="243">
        <f ca="1">GI361</f>
        <v>-0.1084065987315783</v>
      </c>
      <c r="F546" s="242">
        <v>185</v>
      </c>
      <c r="G546" s="238">
        <f t="shared" si="1114"/>
        <v>0</v>
      </c>
      <c r="H546" s="238">
        <f t="shared" si="1115"/>
        <v>0</v>
      </c>
      <c r="I546" s="238">
        <f t="shared" si="1116"/>
        <v>0</v>
      </c>
      <c r="J546" s="238">
        <f t="shared" si="1117"/>
        <v>0</v>
      </c>
      <c r="K546" s="238">
        <f t="shared" si="1118"/>
        <v>0</v>
      </c>
      <c r="L546" s="238">
        <f t="shared" si="1119"/>
        <v>0</v>
      </c>
      <c r="M546" s="238">
        <f t="shared" si="1120"/>
        <v>0</v>
      </c>
      <c r="N546" s="238">
        <f t="shared" si="1121"/>
        <v>0</v>
      </c>
      <c r="O546" s="238">
        <f t="shared" si="1122"/>
        <v>0</v>
      </c>
      <c r="P546" s="238">
        <f t="shared" si="1123"/>
        <v>0</v>
      </c>
      <c r="Q546" s="238">
        <f t="shared" si="1124"/>
        <v>0</v>
      </c>
      <c r="R546" s="238">
        <f t="shared" si="1125"/>
        <v>0</v>
      </c>
      <c r="S546" s="238">
        <f t="shared" si="1126"/>
        <v>0</v>
      </c>
      <c r="T546" s="238">
        <f t="shared" si="1127"/>
        <v>0</v>
      </c>
      <c r="U546" s="239">
        <f t="shared" si="1128"/>
        <v>0</v>
      </c>
      <c r="V546" s="238">
        <f t="shared" si="1129"/>
        <v>0</v>
      </c>
      <c r="W546" s="238">
        <f t="shared" si="1130"/>
        <v>0</v>
      </c>
      <c r="X546" s="238">
        <f t="shared" si="1131"/>
        <v>0</v>
      </c>
      <c r="Y546" s="238">
        <f t="shared" si="1132"/>
        <v>0</v>
      </c>
      <c r="Z546" s="238">
        <f t="shared" si="1133"/>
        <v>0</v>
      </c>
      <c r="AA546" s="238">
        <f t="shared" si="1134"/>
        <v>0</v>
      </c>
      <c r="AB546" s="238">
        <f t="shared" si="1135"/>
        <v>0</v>
      </c>
      <c r="AC546" s="238">
        <f t="shared" si="1136"/>
        <v>0</v>
      </c>
      <c r="AD546" s="238">
        <f t="shared" si="1137"/>
        <v>0</v>
      </c>
      <c r="AE546" s="238">
        <f t="shared" si="1138"/>
        <v>0</v>
      </c>
      <c r="AF546" s="238">
        <f t="shared" si="1139"/>
        <v>0</v>
      </c>
      <c r="AG546" s="238">
        <f t="shared" si="1140"/>
        <v>0</v>
      </c>
      <c r="AH546" s="238">
        <f t="shared" si="1141"/>
        <v>0</v>
      </c>
      <c r="AI546" s="238">
        <f t="shared" si="1142"/>
        <v>0</v>
      </c>
      <c r="AJ546" s="238">
        <f t="shared" si="1143"/>
        <v>0</v>
      </c>
      <c r="AK546" s="238">
        <f t="shared" si="1144"/>
        <v>0</v>
      </c>
      <c r="AL546" s="238">
        <f t="shared" si="1145"/>
        <v>0</v>
      </c>
      <c r="AM546" s="238">
        <f t="shared" si="1146"/>
        <v>0</v>
      </c>
      <c r="AN546" s="238">
        <f t="shared" si="1147"/>
        <v>0</v>
      </c>
      <c r="AO546" s="238">
        <f t="shared" si="1148"/>
        <v>0</v>
      </c>
      <c r="AP546" s="238">
        <f t="shared" si="1149"/>
        <v>0</v>
      </c>
      <c r="AQ546" s="238">
        <f t="shared" si="1150"/>
        <v>0</v>
      </c>
      <c r="AR546" s="238">
        <f t="shared" si="1151"/>
        <v>0</v>
      </c>
      <c r="AS546" s="238">
        <f t="shared" si="1152"/>
        <v>0</v>
      </c>
      <c r="AT546" s="238">
        <f t="shared" si="1153"/>
        <v>0</v>
      </c>
      <c r="AU546" s="238">
        <f t="shared" si="1154"/>
        <v>0</v>
      </c>
      <c r="AV546" s="238">
        <f t="shared" si="1155"/>
        <v>0</v>
      </c>
      <c r="AW546" s="238">
        <f t="shared" si="1156"/>
        <v>0</v>
      </c>
      <c r="AX546" s="238">
        <f t="shared" si="1157"/>
        <v>0</v>
      </c>
      <c r="AY546" s="238">
        <f t="shared" si="1158"/>
        <v>0</v>
      </c>
      <c r="AZ546" s="238">
        <f t="shared" si="1159"/>
        <v>0</v>
      </c>
      <c r="BA546" s="238">
        <f t="shared" si="1160"/>
        <v>0</v>
      </c>
      <c r="BB546" s="238">
        <f t="shared" si="1161"/>
        <v>0</v>
      </c>
      <c r="BC546" s="238">
        <f t="shared" si="1162"/>
        <v>0</v>
      </c>
      <c r="BD546" s="238">
        <f t="shared" si="1163"/>
        <v>0</v>
      </c>
      <c r="BE546" s="238">
        <f t="shared" si="1164"/>
        <v>0</v>
      </c>
      <c r="BF546" s="238">
        <f t="shared" si="1165"/>
        <v>0</v>
      </c>
      <c r="BG546" s="238">
        <f t="shared" si="1166"/>
        <v>0</v>
      </c>
      <c r="BH546" s="238">
        <f t="shared" si="1167"/>
        <v>0</v>
      </c>
      <c r="BI546" s="238">
        <f t="shared" si="1168"/>
        <v>0</v>
      </c>
      <c r="BJ546" s="238">
        <f t="shared" si="1169"/>
        <v>0</v>
      </c>
      <c r="BK546" s="238">
        <f t="shared" si="1170"/>
        <v>0</v>
      </c>
      <c r="BL546" s="238">
        <f t="shared" si="1171"/>
        <v>0</v>
      </c>
      <c r="BM546" s="238">
        <f t="shared" si="1172"/>
        <v>0</v>
      </c>
      <c r="BN546" s="238">
        <f t="shared" si="1173"/>
        <v>0</v>
      </c>
      <c r="BO546" s="238">
        <f t="shared" si="1174"/>
        <v>0</v>
      </c>
      <c r="BP546" s="238">
        <f t="shared" si="1175"/>
        <v>0</v>
      </c>
      <c r="BQ546" s="238">
        <f t="shared" si="1176"/>
        <v>0</v>
      </c>
      <c r="BR546" s="238">
        <f t="shared" si="1177"/>
        <v>0</v>
      </c>
      <c r="BS546" s="238">
        <f t="shared" si="1178"/>
        <v>0</v>
      </c>
      <c r="BT546" s="238">
        <f t="shared" si="1179"/>
        <v>0</v>
      </c>
      <c r="BU546" s="238">
        <f t="shared" si="1180"/>
        <v>0</v>
      </c>
      <c r="BV546" s="238">
        <f t="shared" si="1181"/>
        <v>0</v>
      </c>
      <c r="BW546" s="238">
        <f t="shared" si="1182"/>
        <v>0</v>
      </c>
      <c r="BX546" s="238">
        <f t="shared" si="1183"/>
        <v>0</v>
      </c>
      <c r="BY546" s="238">
        <f t="shared" si="1184"/>
        <v>0</v>
      </c>
      <c r="BZ546" s="238">
        <f t="shared" si="1185"/>
        <v>0</v>
      </c>
      <c r="CA546" s="238">
        <f t="shared" si="1186"/>
        <v>0</v>
      </c>
      <c r="CB546" s="238">
        <f t="shared" si="1187"/>
        <v>0</v>
      </c>
      <c r="CC546" s="238">
        <f t="shared" si="1188"/>
        <v>0</v>
      </c>
      <c r="CD546" s="238">
        <f t="shared" si="1189"/>
        <v>0</v>
      </c>
      <c r="CE546" s="238">
        <f t="shared" si="1190"/>
        <v>0</v>
      </c>
      <c r="CF546" s="238">
        <f t="shared" si="1191"/>
        <v>0</v>
      </c>
      <c r="CG546" s="238">
        <f t="shared" si="1192"/>
        <v>0</v>
      </c>
      <c r="CH546" s="238">
        <f t="shared" si="1193"/>
        <v>0</v>
      </c>
      <c r="CI546" s="238">
        <f t="shared" si="1194"/>
        <v>0</v>
      </c>
      <c r="CJ546" s="238">
        <f t="shared" si="1195"/>
        <v>0</v>
      </c>
      <c r="CK546" s="238">
        <f t="shared" si="1196"/>
        <v>0</v>
      </c>
      <c r="CL546" s="238">
        <f t="shared" si="1197"/>
        <v>0</v>
      </c>
      <c r="CM546" s="238">
        <f t="shared" si="1198"/>
        <v>0</v>
      </c>
      <c r="CN546" s="238">
        <f t="shared" si="1199"/>
        <v>0</v>
      </c>
      <c r="CO546" s="238">
        <f t="shared" si="1200"/>
        <v>0</v>
      </c>
      <c r="CP546" s="238">
        <f t="shared" si="1201"/>
        <v>0</v>
      </c>
      <c r="CQ546" s="238">
        <f t="shared" si="1202"/>
        <v>0</v>
      </c>
      <c r="CR546" s="238">
        <f t="shared" si="1203"/>
        <v>0</v>
      </c>
      <c r="CS546" s="238">
        <f t="shared" si="1204"/>
        <v>0</v>
      </c>
      <c r="CT546" s="238">
        <f t="shared" si="1205"/>
        <v>0</v>
      </c>
      <c r="CU546" s="238">
        <f t="shared" si="1206"/>
        <v>0</v>
      </c>
      <c r="CV546" s="238">
        <f t="shared" si="1207"/>
        <v>0</v>
      </c>
      <c r="CW546" s="238">
        <f t="shared" si="1208"/>
        <v>0</v>
      </c>
      <c r="CX546" s="238">
        <f t="shared" si="1209"/>
        <v>0</v>
      </c>
      <c r="CY546" s="238">
        <f t="shared" si="1210"/>
        <v>0</v>
      </c>
      <c r="CZ546" s="238">
        <f t="shared" si="1211"/>
        <v>0</v>
      </c>
      <c r="DA546" s="238">
        <f t="shared" si="1212"/>
        <v>0</v>
      </c>
      <c r="DB546" s="238">
        <f t="shared" si="1213"/>
        <v>0</v>
      </c>
      <c r="DC546" s="238">
        <f t="shared" si="1214"/>
        <v>0</v>
      </c>
      <c r="DD546" s="238">
        <f t="shared" si="1215"/>
        <v>0</v>
      </c>
      <c r="DE546" s="238">
        <f t="shared" si="1216"/>
        <v>0</v>
      </c>
      <c r="DF546" s="238">
        <f t="shared" si="1217"/>
        <v>0</v>
      </c>
      <c r="DG546" s="238">
        <f t="shared" si="1218"/>
        <v>0</v>
      </c>
      <c r="DH546" s="238">
        <f t="shared" si="1219"/>
        <v>0</v>
      </c>
      <c r="DI546" s="238">
        <f t="shared" si="1220"/>
        <v>0</v>
      </c>
      <c r="DJ546" s="238">
        <f t="shared" si="1221"/>
        <v>0</v>
      </c>
      <c r="DK546" s="238">
        <f t="shared" si="1222"/>
        <v>0</v>
      </c>
      <c r="DL546" s="238">
        <f t="shared" si="1223"/>
        <v>0</v>
      </c>
      <c r="DM546" s="238">
        <f t="shared" si="1224"/>
        <v>0</v>
      </c>
      <c r="DN546" s="238">
        <f t="shared" si="1225"/>
        <v>0</v>
      </c>
      <c r="DO546" s="238">
        <f t="shared" si="1226"/>
        <v>0</v>
      </c>
      <c r="DP546" s="238">
        <f t="shared" si="1227"/>
        <v>0</v>
      </c>
      <c r="DQ546" s="238">
        <f t="shared" si="1228"/>
        <v>0</v>
      </c>
      <c r="DR546" s="238">
        <f t="shared" si="1229"/>
        <v>0</v>
      </c>
      <c r="DS546" s="238">
        <f t="shared" si="1230"/>
        <v>0</v>
      </c>
      <c r="DT546" s="238">
        <f t="shared" si="1231"/>
        <v>0</v>
      </c>
      <c r="DU546" s="238">
        <f t="shared" si="1232"/>
        <v>0</v>
      </c>
      <c r="DV546" s="238">
        <f t="shared" si="1233"/>
        <v>0</v>
      </c>
      <c r="DW546" s="238">
        <f t="shared" si="1234"/>
        <v>0</v>
      </c>
      <c r="DX546" s="238">
        <f t="shared" si="1235"/>
        <v>0</v>
      </c>
      <c r="DY546" s="238">
        <f t="shared" si="1236"/>
        <v>0</v>
      </c>
      <c r="DZ546" s="238">
        <f t="shared" si="1237"/>
        <v>0</v>
      </c>
      <c r="EA546" s="238">
        <f t="shared" si="1238"/>
        <v>0</v>
      </c>
      <c r="EB546" s="238">
        <f t="shared" si="1239"/>
        <v>0</v>
      </c>
      <c r="EC546" s="238">
        <f t="shared" si="1240"/>
        <v>0</v>
      </c>
      <c r="ED546" s="238">
        <f t="shared" si="1241"/>
        <v>0</v>
      </c>
      <c r="EE546" s="238">
        <f t="shared" si="1242"/>
        <v>0</v>
      </c>
      <c r="EF546" s="238">
        <f t="shared" si="1243"/>
        <v>0</v>
      </c>
      <c r="EG546" s="238">
        <f t="shared" si="1244"/>
        <v>0</v>
      </c>
      <c r="EH546" s="238">
        <f t="shared" si="1245"/>
        <v>0</v>
      </c>
      <c r="EI546" s="238">
        <f t="shared" si="1246"/>
        <v>0</v>
      </c>
      <c r="EJ546" s="238">
        <f t="shared" si="1247"/>
        <v>0</v>
      </c>
      <c r="EK546" s="238">
        <f t="shared" si="1248"/>
        <v>0</v>
      </c>
      <c r="EL546" s="238">
        <f t="shared" si="1249"/>
        <v>0</v>
      </c>
      <c r="EM546" s="238">
        <f t="shared" si="1250"/>
        <v>0</v>
      </c>
      <c r="EN546" s="238">
        <f t="shared" si="1251"/>
        <v>0</v>
      </c>
      <c r="EO546" s="238">
        <f t="shared" si="1252"/>
        <v>0</v>
      </c>
      <c r="EP546" s="238">
        <f t="shared" si="1253"/>
        <v>0</v>
      </c>
      <c r="EQ546" s="238">
        <f t="shared" si="1254"/>
        <v>0</v>
      </c>
      <c r="ER546" s="238">
        <f t="shared" si="1255"/>
        <v>0</v>
      </c>
      <c r="ES546" s="238">
        <f t="shared" si="1256"/>
        <v>0</v>
      </c>
      <c r="ET546" s="238">
        <f t="shared" si="1257"/>
        <v>0</v>
      </c>
      <c r="EU546" s="238">
        <f t="shared" si="1258"/>
        <v>0</v>
      </c>
      <c r="EV546" s="238">
        <f t="shared" si="1259"/>
        <v>0</v>
      </c>
      <c r="EW546" s="238">
        <f t="shared" si="1260"/>
        <v>0</v>
      </c>
      <c r="EX546" s="238">
        <f t="shared" si="1261"/>
        <v>0</v>
      </c>
      <c r="EY546" s="238">
        <f t="shared" si="1262"/>
        <v>0</v>
      </c>
      <c r="EZ546" s="238">
        <f t="shared" si="1263"/>
        <v>0</v>
      </c>
      <c r="FA546" s="238">
        <f t="shared" si="1264"/>
        <v>0</v>
      </c>
      <c r="FB546" s="238">
        <f t="shared" si="1265"/>
        <v>0</v>
      </c>
      <c r="FC546" s="238">
        <f t="shared" si="1266"/>
        <v>0</v>
      </c>
      <c r="FD546" s="238">
        <f t="shared" si="1267"/>
        <v>0</v>
      </c>
      <c r="FE546" s="238">
        <f t="shared" si="1268"/>
        <v>0</v>
      </c>
      <c r="FF546" s="238">
        <f t="shared" si="1269"/>
        <v>0</v>
      </c>
      <c r="FG546" s="238">
        <f t="shared" si="1270"/>
        <v>0</v>
      </c>
      <c r="FH546" s="238">
        <f t="shared" si="1271"/>
        <v>0</v>
      </c>
      <c r="FI546" s="238">
        <f t="shared" si="1272"/>
        <v>0</v>
      </c>
      <c r="FJ546" s="238">
        <f t="shared" si="1273"/>
        <v>0</v>
      </c>
      <c r="FK546" s="238">
        <f t="shared" si="1274"/>
        <v>0</v>
      </c>
      <c r="FL546" s="238">
        <f t="shared" si="1275"/>
        <v>0</v>
      </c>
      <c r="FM546" s="238">
        <f t="shared" si="1276"/>
        <v>0</v>
      </c>
      <c r="FN546" s="238">
        <f t="shared" si="1277"/>
        <v>0</v>
      </c>
      <c r="FO546" s="238">
        <f t="shared" si="1278"/>
        <v>0</v>
      </c>
      <c r="FP546" s="238">
        <f t="shared" si="1279"/>
        <v>0</v>
      </c>
      <c r="FQ546" s="238">
        <f t="shared" si="1280"/>
        <v>0</v>
      </c>
      <c r="FR546" s="238">
        <f t="shared" si="1281"/>
        <v>0</v>
      </c>
      <c r="FS546" s="238">
        <f t="shared" si="1282"/>
        <v>0</v>
      </c>
      <c r="FT546" s="238">
        <f t="shared" si="1283"/>
        <v>0</v>
      </c>
      <c r="FU546" s="238">
        <f t="shared" si="1284"/>
        <v>0</v>
      </c>
      <c r="FV546" s="238">
        <f t="shared" si="1285"/>
        <v>0</v>
      </c>
      <c r="FW546" s="238">
        <f t="shared" si="1286"/>
        <v>0</v>
      </c>
      <c r="FX546" s="238">
        <f t="shared" si="1287"/>
        <v>0</v>
      </c>
      <c r="FY546" s="238">
        <f t="shared" si="1288"/>
        <v>0</v>
      </c>
      <c r="FZ546" s="238">
        <f t="shared" si="1289"/>
        <v>0</v>
      </c>
      <c r="GA546" s="238">
        <f t="shared" si="1290"/>
        <v>0</v>
      </c>
      <c r="GB546" s="238">
        <f t="shared" si="1291"/>
        <v>0</v>
      </c>
      <c r="GC546" s="238">
        <f t="shared" si="1292"/>
        <v>0</v>
      </c>
      <c r="GD546" s="238">
        <f t="shared" si="1293"/>
        <v>0</v>
      </c>
      <c r="GE546" s="238">
        <f t="shared" si="1294"/>
        <v>0</v>
      </c>
      <c r="GF546" s="238">
        <f t="shared" si="1295"/>
        <v>0</v>
      </c>
      <c r="GG546" s="238">
        <f t="shared" si="1296"/>
        <v>0</v>
      </c>
      <c r="GH546" s="238">
        <f t="shared" si="1297"/>
        <v>0</v>
      </c>
      <c r="GI546" s="238">
        <f t="shared" si="1298"/>
        <v>0</v>
      </c>
      <c r="GJ546" s="238">
        <f t="shared" si="1299"/>
        <v>0</v>
      </c>
      <c r="GK546" s="238">
        <f t="shared" si="1300"/>
        <v>0</v>
      </c>
      <c r="GL546" s="238">
        <f t="shared" si="1301"/>
        <v>0</v>
      </c>
      <c r="GM546" s="238">
        <f t="shared" si="1302"/>
        <v>0</v>
      </c>
      <c r="GN546" s="238">
        <f t="shared" si="1303"/>
        <v>0</v>
      </c>
      <c r="GO546" s="238">
        <f t="shared" si="1304"/>
        <v>0</v>
      </c>
      <c r="GP546" s="238">
        <f t="shared" si="1305"/>
        <v>0</v>
      </c>
      <c r="GQ546" s="238">
        <f t="shared" si="1306"/>
        <v>0</v>
      </c>
      <c r="GR546" s="238">
        <f t="shared" si="1307"/>
        <v>0</v>
      </c>
      <c r="GS546" s="238">
        <f t="shared" si="1308"/>
        <v>0</v>
      </c>
      <c r="GT546" s="238">
        <f t="shared" si="1309"/>
        <v>0</v>
      </c>
      <c r="GU546" s="238">
        <f t="shared" si="1310"/>
        <v>0</v>
      </c>
      <c r="GV546" s="238">
        <f t="shared" si="1311"/>
        <v>0</v>
      </c>
      <c r="GW546" s="238">
        <f t="shared" si="1312"/>
        <v>0</v>
      </c>
      <c r="GX546" s="238">
        <f t="shared" si="1313"/>
        <v>0</v>
      </c>
      <c r="GY546" s="238">
        <f t="shared" si="1314"/>
        <v>0</v>
      </c>
      <c r="GZ546" s="238">
        <f t="shared" si="1315"/>
        <v>0</v>
      </c>
      <c r="HA546" s="238">
        <f t="shared" si="1316"/>
        <v>0</v>
      </c>
      <c r="HB546" s="238">
        <f t="shared" si="1317"/>
        <v>0</v>
      </c>
      <c r="HC546" s="238">
        <f t="shared" si="1318"/>
        <v>0</v>
      </c>
      <c r="HD546" s="238">
        <f t="shared" si="1319"/>
        <v>0</v>
      </c>
      <c r="HE546" s="238">
        <f t="shared" si="1320"/>
        <v>0</v>
      </c>
      <c r="HF546" s="238">
        <f t="shared" si="1321"/>
        <v>0</v>
      </c>
      <c r="HG546" s="238">
        <f t="shared" si="1322"/>
        <v>0</v>
      </c>
      <c r="HH546" s="238">
        <f t="shared" si="1323"/>
        <v>0</v>
      </c>
      <c r="HI546" s="238">
        <f t="shared" si="1324"/>
        <v>0</v>
      </c>
      <c r="HJ546" s="238">
        <f t="shared" si="1325"/>
        <v>0</v>
      </c>
      <c r="HK546" s="238">
        <f t="shared" si="1326"/>
        <v>0</v>
      </c>
      <c r="HL546" s="238">
        <f t="shared" si="1327"/>
        <v>0</v>
      </c>
      <c r="HM546" s="238">
        <f t="shared" si="1328"/>
        <v>0</v>
      </c>
      <c r="HN546" s="238">
        <f t="shared" si="1329"/>
        <v>0</v>
      </c>
      <c r="HO546" s="238">
        <f t="shared" si="1330"/>
        <v>0</v>
      </c>
      <c r="HP546" s="238">
        <f t="shared" si="1331"/>
        <v>0</v>
      </c>
      <c r="HQ546" s="238">
        <f t="shared" si="1332"/>
        <v>0</v>
      </c>
      <c r="HR546" s="238">
        <f t="shared" si="1333"/>
        <v>0</v>
      </c>
      <c r="HS546" s="238">
        <f t="shared" si="1334"/>
        <v>0</v>
      </c>
      <c r="HT546" s="238">
        <f t="shared" si="1335"/>
        <v>0</v>
      </c>
      <c r="HU546" s="238">
        <f t="shared" si="1336"/>
        <v>0</v>
      </c>
      <c r="HV546" s="238">
        <f t="shared" si="1337"/>
        <v>0</v>
      </c>
      <c r="HW546" s="238">
        <f t="shared" si="1338"/>
        <v>0</v>
      </c>
      <c r="HX546" s="238">
        <f t="shared" si="1339"/>
        <v>0</v>
      </c>
      <c r="HY546" s="238">
        <f t="shared" si="1340"/>
        <v>0</v>
      </c>
      <c r="HZ546" s="238">
        <f t="shared" si="1341"/>
        <v>0</v>
      </c>
      <c r="IA546" s="238">
        <f t="shared" si="1342"/>
        <v>0</v>
      </c>
      <c r="IB546" s="238">
        <f t="shared" si="1343"/>
        <v>0</v>
      </c>
      <c r="IC546" s="238">
        <f t="shared" si="1344"/>
        <v>0</v>
      </c>
      <c r="ID546" s="238">
        <f t="shared" si="1345"/>
        <v>0</v>
      </c>
      <c r="IE546" s="238">
        <f t="shared" si="1346"/>
        <v>0</v>
      </c>
      <c r="IF546" s="238">
        <f t="shared" si="1347"/>
        <v>0</v>
      </c>
      <c r="IG546" s="238">
        <f t="shared" si="1348"/>
        <v>0</v>
      </c>
      <c r="IH546" s="238">
        <f t="shared" si="1349"/>
        <v>0</v>
      </c>
      <c r="II546" s="238">
        <f t="shared" si="1350"/>
        <v>0</v>
      </c>
      <c r="IJ546" s="238">
        <f t="shared" si="1351"/>
        <v>0</v>
      </c>
      <c r="IK546" s="238">
        <f t="shared" si="1352"/>
        <v>0</v>
      </c>
      <c r="IL546" s="238">
        <f t="shared" si="1353"/>
        <v>0</v>
      </c>
      <c r="IM546" s="238">
        <f t="shared" si="1354"/>
        <v>0</v>
      </c>
      <c r="IN546" s="238">
        <f t="shared" si="1355"/>
        <v>0</v>
      </c>
      <c r="IO546" s="238">
        <f t="shared" si="1356"/>
        <v>0</v>
      </c>
      <c r="IP546" s="238">
        <f t="shared" si="1357"/>
        <v>0</v>
      </c>
      <c r="IQ546" s="238">
        <f t="shared" si="1358"/>
        <v>0</v>
      </c>
      <c r="IR546" s="238">
        <f t="shared" si="1359"/>
        <v>0</v>
      </c>
      <c r="IS546" s="238">
        <f t="shared" si="1360"/>
        <v>0</v>
      </c>
      <c r="IT546" s="238">
        <f t="shared" si="1361"/>
        <v>0</v>
      </c>
      <c r="IU546" s="238">
        <f t="shared" si="1362"/>
        <v>0</v>
      </c>
      <c r="IV546" s="238">
        <f t="shared" si="1363"/>
        <v>0</v>
      </c>
      <c r="IW546" s="238">
        <f t="shared" si="1364"/>
        <v>0</v>
      </c>
      <c r="IX546" s="238">
        <f t="shared" si="1365"/>
        <v>0</v>
      </c>
      <c r="IY546" s="238">
        <f t="shared" si="1366"/>
        <v>0</v>
      </c>
      <c r="IZ546" s="238">
        <f t="shared" si="1367"/>
        <v>0</v>
      </c>
      <c r="JA546" s="238">
        <f t="shared" si="1368"/>
        <v>0</v>
      </c>
      <c r="JB546" s="238">
        <f t="shared" si="1369"/>
        <v>0</v>
      </c>
    </row>
    <row r="547" spans="2:262">
      <c r="B547" s="248">
        <v>186</v>
      </c>
      <c r="C547" s="247">
        <f t="shared" si="1370"/>
        <v>3.6328125000000028E-3</v>
      </c>
      <c r="D547" s="244">
        <f t="shared" ca="1" si="1113"/>
        <v>79.889185878757118</v>
      </c>
      <c r="E547" s="243">
        <f ca="1">GJ361</f>
        <v>-0.11081412124288033</v>
      </c>
      <c r="F547" s="242">
        <v>186</v>
      </c>
      <c r="G547" s="238">
        <f t="shared" si="1114"/>
        <v>0</v>
      </c>
      <c r="H547" s="238">
        <f t="shared" si="1115"/>
        <v>0</v>
      </c>
      <c r="I547" s="238">
        <f t="shared" si="1116"/>
        <v>0</v>
      </c>
      <c r="J547" s="238">
        <f t="shared" si="1117"/>
        <v>0</v>
      </c>
      <c r="K547" s="238">
        <f t="shared" si="1118"/>
        <v>0</v>
      </c>
      <c r="L547" s="238">
        <f t="shared" si="1119"/>
        <v>0</v>
      </c>
      <c r="M547" s="238">
        <f t="shared" si="1120"/>
        <v>0</v>
      </c>
      <c r="N547" s="238">
        <f t="shared" si="1121"/>
        <v>0</v>
      </c>
      <c r="O547" s="238">
        <f t="shared" si="1122"/>
        <v>0</v>
      </c>
      <c r="P547" s="238">
        <f t="shared" si="1123"/>
        <v>0</v>
      </c>
      <c r="Q547" s="238">
        <f t="shared" si="1124"/>
        <v>0</v>
      </c>
      <c r="R547" s="238">
        <f t="shared" si="1125"/>
        <v>0</v>
      </c>
      <c r="S547" s="238">
        <f t="shared" si="1126"/>
        <v>0</v>
      </c>
      <c r="T547" s="238">
        <f t="shared" si="1127"/>
        <v>0</v>
      </c>
      <c r="U547" s="239">
        <f t="shared" si="1128"/>
        <v>0</v>
      </c>
      <c r="V547" s="238">
        <f t="shared" si="1129"/>
        <v>0</v>
      </c>
      <c r="W547" s="238">
        <f t="shared" si="1130"/>
        <v>0</v>
      </c>
      <c r="X547" s="238">
        <f t="shared" si="1131"/>
        <v>0</v>
      </c>
      <c r="Y547" s="238">
        <f t="shared" si="1132"/>
        <v>0</v>
      </c>
      <c r="Z547" s="238">
        <f t="shared" si="1133"/>
        <v>0</v>
      </c>
      <c r="AA547" s="238">
        <f t="shared" si="1134"/>
        <v>0</v>
      </c>
      <c r="AB547" s="238">
        <f t="shared" si="1135"/>
        <v>0</v>
      </c>
      <c r="AC547" s="238">
        <f t="shared" si="1136"/>
        <v>0</v>
      </c>
      <c r="AD547" s="238">
        <f t="shared" si="1137"/>
        <v>0</v>
      </c>
      <c r="AE547" s="238">
        <f t="shared" si="1138"/>
        <v>0</v>
      </c>
      <c r="AF547" s="238">
        <f t="shared" si="1139"/>
        <v>0</v>
      </c>
      <c r="AG547" s="238">
        <f t="shared" si="1140"/>
        <v>0</v>
      </c>
      <c r="AH547" s="238">
        <f t="shared" si="1141"/>
        <v>0</v>
      </c>
      <c r="AI547" s="238">
        <f t="shared" si="1142"/>
        <v>0</v>
      </c>
      <c r="AJ547" s="238">
        <f t="shared" si="1143"/>
        <v>0</v>
      </c>
      <c r="AK547" s="238">
        <f t="shared" si="1144"/>
        <v>0</v>
      </c>
      <c r="AL547" s="238">
        <f t="shared" si="1145"/>
        <v>0</v>
      </c>
      <c r="AM547" s="238">
        <f t="shared" si="1146"/>
        <v>0</v>
      </c>
      <c r="AN547" s="238">
        <f t="shared" si="1147"/>
        <v>0</v>
      </c>
      <c r="AO547" s="238">
        <f t="shared" si="1148"/>
        <v>0</v>
      </c>
      <c r="AP547" s="238">
        <f t="shared" si="1149"/>
        <v>0</v>
      </c>
      <c r="AQ547" s="238">
        <f t="shared" si="1150"/>
        <v>0</v>
      </c>
      <c r="AR547" s="238">
        <f t="shared" si="1151"/>
        <v>0</v>
      </c>
      <c r="AS547" s="238">
        <f t="shared" si="1152"/>
        <v>0</v>
      </c>
      <c r="AT547" s="238">
        <f t="shared" si="1153"/>
        <v>0</v>
      </c>
      <c r="AU547" s="238">
        <f t="shared" si="1154"/>
        <v>0</v>
      </c>
      <c r="AV547" s="238">
        <f t="shared" si="1155"/>
        <v>0</v>
      </c>
      <c r="AW547" s="238">
        <f t="shared" si="1156"/>
        <v>0</v>
      </c>
      <c r="AX547" s="238">
        <f t="shared" si="1157"/>
        <v>0</v>
      </c>
      <c r="AY547" s="238">
        <f t="shared" si="1158"/>
        <v>0</v>
      </c>
      <c r="AZ547" s="238">
        <f t="shared" si="1159"/>
        <v>0</v>
      </c>
      <c r="BA547" s="238">
        <f t="shared" si="1160"/>
        <v>0</v>
      </c>
      <c r="BB547" s="238">
        <f t="shared" si="1161"/>
        <v>0</v>
      </c>
      <c r="BC547" s="238">
        <f t="shared" si="1162"/>
        <v>0</v>
      </c>
      <c r="BD547" s="238">
        <f t="shared" si="1163"/>
        <v>0</v>
      </c>
      <c r="BE547" s="238">
        <f t="shared" si="1164"/>
        <v>0</v>
      </c>
      <c r="BF547" s="238">
        <f t="shared" si="1165"/>
        <v>0</v>
      </c>
      <c r="BG547" s="238">
        <f t="shared" si="1166"/>
        <v>0</v>
      </c>
      <c r="BH547" s="238">
        <f t="shared" si="1167"/>
        <v>0</v>
      </c>
      <c r="BI547" s="238">
        <f t="shared" si="1168"/>
        <v>0</v>
      </c>
      <c r="BJ547" s="238">
        <f t="shared" si="1169"/>
        <v>0</v>
      </c>
      <c r="BK547" s="238">
        <f t="shared" si="1170"/>
        <v>0</v>
      </c>
      <c r="BL547" s="238">
        <f t="shared" si="1171"/>
        <v>0</v>
      </c>
      <c r="BM547" s="238">
        <f t="shared" si="1172"/>
        <v>0</v>
      </c>
      <c r="BN547" s="238">
        <f t="shared" si="1173"/>
        <v>0</v>
      </c>
      <c r="BO547" s="238">
        <f t="shared" si="1174"/>
        <v>0</v>
      </c>
      <c r="BP547" s="238">
        <f t="shared" si="1175"/>
        <v>0</v>
      </c>
      <c r="BQ547" s="238">
        <f t="shared" si="1176"/>
        <v>0</v>
      </c>
      <c r="BR547" s="238">
        <f t="shared" si="1177"/>
        <v>0</v>
      </c>
      <c r="BS547" s="238">
        <f t="shared" si="1178"/>
        <v>0</v>
      </c>
      <c r="BT547" s="238">
        <f t="shared" si="1179"/>
        <v>0</v>
      </c>
      <c r="BU547" s="238">
        <f t="shared" si="1180"/>
        <v>0</v>
      </c>
      <c r="BV547" s="238">
        <f t="shared" si="1181"/>
        <v>0</v>
      </c>
      <c r="BW547" s="238">
        <f t="shared" si="1182"/>
        <v>0</v>
      </c>
      <c r="BX547" s="238">
        <f t="shared" si="1183"/>
        <v>0</v>
      </c>
      <c r="BY547" s="238">
        <f t="shared" si="1184"/>
        <v>0</v>
      </c>
      <c r="BZ547" s="238">
        <f t="shared" si="1185"/>
        <v>0</v>
      </c>
      <c r="CA547" s="238">
        <f t="shared" si="1186"/>
        <v>0</v>
      </c>
      <c r="CB547" s="238">
        <f t="shared" si="1187"/>
        <v>0</v>
      </c>
      <c r="CC547" s="238">
        <f t="shared" si="1188"/>
        <v>0</v>
      </c>
      <c r="CD547" s="238">
        <f t="shared" si="1189"/>
        <v>0</v>
      </c>
      <c r="CE547" s="238">
        <f t="shared" si="1190"/>
        <v>0</v>
      </c>
      <c r="CF547" s="238">
        <f t="shared" si="1191"/>
        <v>0</v>
      </c>
      <c r="CG547" s="238">
        <f t="shared" si="1192"/>
        <v>0</v>
      </c>
      <c r="CH547" s="238">
        <f t="shared" si="1193"/>
        <v>0</v>
      </c>
      <c r="CI547" s="238">
        <f t="shared" si="1194"/>
        <v>0</v>
      </c>
      <c r="CJ547" s="238">
        <f t="shared" si="1195"/>
        <v>0</v>
      </c>
      <c r="CK547" s="238">
        <f t="shared" si="1196"/>
        <v>0</v>
      </c>
      <c r="CL547" s="238">
        <f t="shared" si="1197"/>
        <v>0</v>
      </c>
      <c r="CM547" s="238">
        <f t="shared" si="1198"/>
        <v>0</v>
      </c>
      <c r="CN547" s="238">
        <f t="shared" si="1199"/>
        <v>0</v>
      </c>
      <c r="CO547" s="238">
        <f t="shared" si="1200"/>
        <v>0</v>
      </c>
      <c r="CP547" s="238">
        <f t="shared" si="1201"/>
        <v>0</v>
      </c>
      <c r="CQ547" s="238">
        <f t="shared" si="1202"/>
        <v>0</v>
      </c>
      <c r="CR547" s="238">
        <f t="shared" si="1203"/>
        <v>0</v>
      </c>
      <c r="CS547" s="238">
        <f t="shared" si="1204"/>
        <v>0</v>
      </c>
      <c r="CT547" s="238">
        <f t="shared" si="1205"/>
        <v>0</v>
      </c>
      <c r="CU547" s="238">
        <f t="shared" si="1206"/>
        <v>0</v>
      </c>
      <c r="CV547" s="238">
        <f t="shared" si="1207"/>
        <v>0</v>
      </c>
      <c r="CW547" s="238">
        <f t="shared" si="1208"/>
        <v>0</v>
      </c>
      <c r="CX547" s="238">
        <f t="shared" si="1209"/>
        <v>0</v>
      </c>
      <c r="CY547" s="238">
        <f t="shared" si="1210"/>
        <v>0</v>
      </c>
      <c r="CZ547" s="238">
        <f t="shared" si="1211"/>
        <v>0</v>
      </c>
      <c r="DA547" s="238">
        <f t="shared" si="1212"/>
        <v>0</v>
      </c>
      <c r="DB547" s="238">
        <f t="shared" si="1213"/>
        <v>0</v>
      </c>
      <c r="DC547" s="238">
        <f t="shared" si="1214"/>
        <v>0</v>
      </c>
      <c r="DD547" s="238">
        <f t="shared" si="1215"/>
        <v>0</v>
      </c>
      <c r="DE547" s="238">
        <f t="shared" si="1216"/>
        <v>0</v>
      </c>
      <c r="DF547" s="238">
        <f t="shared" si="1217"/>
        <v>0</v>
      </c>
      <c r="DG547" s="238">
        <f t="shared" si="1218"/>
        <v>0</v>
      </c>
      <c r="DH547" s="238">
        <f t="shared" si="1219"/>
        <v>0</v>
      </c>
      <c r="DI547" s="238">
        <f t="shared" si="1220"/>
        <v>0</v>
      </c>
      <c r="DJ547" s="238">
        <f t="shared" si="1221"/>
        <v>0</v>
      </c>
      <c r="DK547" s="238">
        <f t="shared" si="1222"/>
        <v>0</v>
      </c>
      <c r="DL547" s="238">
        <f t="shared" si="1223"/>
        <v>0</v>
      </c>
      <c r="DM547" s="238">
        <f t="shared" si="1224"/>
        <v>0</v>
      </c>
      <c r="DN547" s="238">
        <f t="shared" si="1225"/>
        <v>0</v>
      </c>
      <c r="DO547" s="238">
        <f t="shared" si="1226"/>
        <v>0</v>
      </c>
      <c r="DP547" s="238">
        <f t="shared" si="1227"/>
        <v>0</v>
      </c>
      <c r="DQ547" s="238">
        <f t="shared" si="1228"/>
        <v>0</v>
      </c>
      <c r="DR547" s="238">
        <f t="shared" si="1229"/>
        <v>0</v>
      </c>
      <c r="DS547" s="238">
        <f t="shared" si="1230"/>
        <v>0</v>
      </c>
      <c r="DT547" s="238">
        <f t="shared" si="1231"/>
        <v>0</v>
      </c>
      <c r="DU547" s="238">
        <f t="shared" si="1232"/>
        <v>0</v>
      </c>
      <c r="DV547" s="238">
        <f t="shared" si="1233"/>
        <v>0</v>
      </c>
      <c r="DW547" s="238">
        <f t="shared" si="1234"/>
        <v>0</v>
      </c>
      <c r="DX547" s="238">
        <f t="shared" si="1235"/>
        <v>0</v>
      </c>
      <c r="DY547" s="238">
        <f t="shared" si="1236"/>
        <v>0</v>
      </c>
      <c r="DZ547" s="238">
        <f t="shared" si="1237"/>
        <v>0</v>
      </c>
      <c r="EA547" s="238">
        <f t="shared" si="1238"/>
        <v>0</v>
      </c>
      <c r="EB547" s="238">
        <f t="shared" si="1239"/>
        <v>0</v>
      </c>
      <c r="EC547" s="238">
        <f t="shared" si="1240"/>
        <v>0</v>
      </c>
      <c r="ED547" s="238">
        <f t="shared" si="1241"/>
        <v>0</v>
      </c>
      <c r="EE547" s="238">
        <f t="shared" si="1242"/>
        <v>0</v>
      </c>
      <c r="EF547" s="238">
        <f t="shared" si="1243"/>
        <v>0</v>
      </c>
      <c r="EG547" s="238">
        <f t="shared" si="1244"/>
        <v>0</v>
      </c>
      <c r="EH547" s="238">
        <f t="shared" si="1245"/>
        <v>0</v>
      </c>
      <c r="EI547" s="238">
        <f t="shared" si="1246"/>
        <v>0</v>
      </c>
      <c r="EJ547" s="238">
        <f t="shared" si="1247"/>
        <v>0</v>
      </c>
      <c r="EK547" s="238">
        <f t="shared" si="1248"/>
        <v>0</v>
      </c>
      <c r="EL547" s="238">
        <f t="shared" si="1249"/>
        <v>0</v>
      </c>
      <c r="EM547" s="238">
        <f t="shared" si="1250"/>
        <v>0</v>
      </c>
      <c r="EN547" s="238">
        <f t="shared" si="1251"/>
        <v>0</v>
      </c>
      <c r="EO547" s="238">
        <f t="shared" si="1252"/>
        <v>0</v>
      </c>
      <c r="EP547" s="238">
        <f t="shared" si="1253"/>
        <v>0</v>
      </c>
      <c r="EQ547" s="238">
        <f t="shared" si="1254"/>
        <v>0</v>
      </c>
      <c r="ER547" s="238">
        <f t="shared" si="1255"/>
        <v>0</v>
      </c>
      <c r="ES547" s="238">
        <f t="shared" si="1256"/>
        <v>0</v>
      </c>
      <c r="ET547" s="238">
        <f t="shared" si="1257"/>
        <v>0</v>
      </c>
      <c r="EU547" s="238">
        <f t="shared" si="1258"/>
        <v>0</v>
      </c>
      <c r="EV547" s="238">
        <f t="shared" si="1259"/>
        <v>0</v>
      </c>
      <c r="EW547" s="238">
        <f t="shared" si="1260"/>
        <v>0</v>
      </c>
      <c r="EX547" s="238">
        <f t="shared" si="1261"/>
        <v>0</v>
      </c>
      <c r="EY547" s="238">
        <f t="shared" si="1262"/>
        <v>0</v>
      </c>
      <c r="EZ547" s="238">
        <f t="shared" si="1263"/>
        <v>0</v>
      </c>
      <c r="FA547" s="238">
        <f t="shared" si="1264"/>
        <v>0</v>
      </c>
      <c r="FB547" s="238">
        <f t="shared" si="1265"/>
        <v>0</v>
      </c>
      <c r="FC547" s="238">
        <f t="shared" si="1266"/>
        <v>0</v>
      </c>
      <c r="FD547" s="238">
        <f t="shared" si="1267"/>
        <v>0</v>
      </c>
      <c r="FE547" s="238">
        <f t="shared" si="1268"/>
        <v>0</v>
      </c>
      <c r="FF547" s="238">
        <f t="shared" si="1269"/>
        <v>0</v>
      </c>
      <c r="FG547" s="238">
        <f t="shared" si="1270"/>
        <v>0</v>
      </c>
      <c r="FH547" s="238">
        <f t="shared" si="1271"/>
        <v>0</v>
      </c>
      <c r="FI547" s="238">
        <f t="shared" si="1272"/>
        <v>0</v>
      </c>
      <c r="FJ547" s="238">
        <f t="shared" si="1273"/>
        <v>0</v>
      </c>
      <c r="FK547" s="238">
        <f t="shared" si="1274"/>
        <v>0</v>
      </c>
      <c r="FL547" s="238">
        <f t="shared" si="1275"/>
        <v>0</v>
      </c>
      <c r="FM547" s="238">
        <f t="shared" si="1276"/>
        <v>0</v>
      </c>
      <c r="FN547" s="238">
        <f t="shared" si="1277"/>
        <v>0</v>
      </c>
      <c r="FO547" s="238">
        <f t="shared" si="1278"/>
        <v>0</v>
      </c>
      <c r="FP547" s="238">
        <f t="shared" si="1279"/>
        <v>0</v>
      </c>
      <c r="FQ547" s="238">
        <f t="shared" si="1280"/>
        <v>0</v>
      </c>
      <c r="FR547" s="238">
        <f t="shared" si="1281"/>
        <v>0</v>
      </c>
      <c r="FS547" s="238">
        <f t="shared" si="1282"/>
        <v>0</v>
      </c>
      <c r="FT547" s="238">
        <f t="shared" si="1283"/>
        <v>0</v>
      </c>
      <c r="FU547" s="238">
        <f t="shared" si="1284"/>
        <v>0</v>
      </c>
      <c r="FV547" s="238">
        <f t="shared" si="1285"/>
        <v>0</v>
      </c>
      <c r="FW547" s="238">
        <f t="shared" si="1286"/>
        <v>0</v>
      </c>
      <c r="FX547" s="238">
        <f t="shared" si="1287"/>
        <v>0</v>
      </c>
      <c r="FY547" s="238">
        <f t="shared" si="1288"/>
        <v>0</v>
      </c>
      <c r="FZ547" s="238">
        <f t="shared" si="1289"/>
        <v>0</v>
      </c>
      <c r="GA547" s="238">
        <f t="shared" si="1290"/>
        <v>0</v>
      </c>
      <c r="GB547" s="238">
        <f t="shared" si="1291"/>
        <v>0</v>
      </c>
      <c r="GC547" s="238">
        <f t="shared" si="1292"/>
        <v>0</v>
      </c>
      <c r="GD547" s="238">
        <f t="shared" si="1293"/>
        <v>0</v>
      </c>
      <c r="GE547" s="238">
        <f t="shared" si="1294"/>
        <v>0</v>
      </c>
      <c r="GF547" s="238">
        <f t="shared" si="1295"/>
        <v>0</v>
      </c>
      <c r="GG547" s="238">
        <f t="shared" si="1296"/>
        <v>0</v>
      </c>
      <c r="GH547" s="238">
        <f t="shared" si="1297"/>
        <v>0</v>
      </c>
      <c r="GI547" s="238">
        <f t="shared" si="1298"/>
        <v>0</v>
      </c>
      <c r="GJ547" s="238">
        <f t="shared" si="1299"/>
        <v>0</v>
      </c>
      <c r="GK547" s="238">
        <f t="shared" si="1300"/>
        <v>0</v>
      </c>
      <c r="GL547" s="238">
        <f t="shared" si="1301"/>
        <v>0</v>
      </c>
      <c r="GM547" s="238">
        <f t="shared" si="1302"/>
        <v>0</v>
      </c>
      <c r="GN547" s="238">
        <f t="shared" si="1303"/>
        <v>0</v>
      </c>
      <c r="GO547" s="238">
        <f t="shared" si="1304"/>
        <v>0</v>
      </c>
      <c r="GP547" s="238">
        <f t="shared" si="1305"/>
        <v>0</v>
      </c>
      <c r="GQ547" s="238">
        <f t="shared" si="1306"/>
        <v>0</v>
      </c>
      <c r="GR547" s="238">
        <f t="shared" si="1307"/>
        <v>0</v>
      </c>
      <c r="GS547" s="238">
        <f t="shared" si="1308"/>
        <v>0</v>
      </c>
      <c r="GT547" s="238">
        <f t="shared" si="1309"/>
        <v>0</v>
      </c>
      <c r="GU547" s="238">
        <f t="shared" si="1310"/>
        <v>0</v>
      </c>
      <c r="GV547" s="238">
        <f t="shared" si="1311"/>
        <v>0</v>
      </c>
      <c r="GW547" s="238">
        <f t="shared" si="1312"/>
        <v>0</v>
      </c>
      <c r="GX547" s="238">
        <f t="shared" si="1313"/>
        <v>0</v>
      </c>
      <c r="GY547" s="238">
        <f t="shared" si="1314"/>
        <v>0</v>
      </c>
      <c r="GZ547" s="238">
        <f t="shared" si="1315"/>
        <v>0</v>
      </c>
      <c r="HA547" s="238">
        <f t="shared" si="1316"/>
        <v>0</v>
      </c>
      <c r="HB547" s="238">
        <f t="shared" si="1317"/>
        <v>0</v>
      </c>
      <c r="HC547" s="238">
        <f t="shared" si="1318"/>
        <v>0</v>
      </c>
      <c r="HD547" s="238">
        <f t="shared" si="1319"/>
        <v>0</v>
      </c>
      <c r="HE547" s="238">
        <f t="shared" si="1320"/>
        <v>0</v>
      </c>
      <c r="HF547" s="238">
        <f t="shared" si="1321"/>
        <v>0</v>
      </c>
      <c r="HG547" s="238">
        <f t="shared" si="1322"/>
        <v>0</v>
      </c>
      <c r="HH547" s="238">
        <f t="shared" si="1323"/>
        <v>0</v>
      </c>
      <c r="HI547" s="238">
        <f t="shared" si="1324"/>
        <v>0</v>
      </c>
      <c r="HJ547" s="238">
        <f t="shared" si="1325"/>
        <v>0</v>
      </c>
      <c r="HK547" s="238">
        <f t="shared" si="1326"/>
        <v>0</v>
      </c>
      <c r="HL547" s="238">
        <f t="shared" si="1327"/>
        <v>0</v>
      </c>
      <c r="HM547" s="238">
        <f t="shared" si="1328"/>
        <v>0</v>
      </c>
      <c r="HN547" s="238">
        <f t="shared" si="1329"/>
        <v>0</v>
      </c>
      <c r="HO547" s="238">
        <f t="shared" si="1330"/>
        <v>0</v>
      </c>
      <c r="HP547" s="238">
        <f t="shared" si="1331"/>
        <v>0</v>
      </c>
      <c r="HQ547" s="238">
        <f t="shared" si="1332"/>
        <v>0</v>
      </c>
      <c r="HR547" s="238">
        <f t="shared" si="1333"/>
        <v>0</v>
      </c>
      <c r="HS547" s="238">
        <f t="shared" si="1334"/>
        <v>0</v>
      </c>
      <c r="HT547" s="238">
        <f t="shared" si="1335"/>
        <v>0</v>
      </c>
      <c r="HU547" s="238">
        <f t="shared" si="1336"/>
        <v>0</v>
      </c>
      <c r="HV547" s="238">
        <f t="shared" si="1337"/>
        <v>0</v>
      </c>
      <c r="HW547" s="238">
        <f t="shared" si="1338"/>
        <v>0</v>
      </c>
      <c r="HX547" s="238">
        <f t="shared" si="1339"/>
        <v>0</v>
      </c>
      <c r="HY547" s="238">
        <f t="shared" si="1340"/>
        <v>0</v>
      </c>
      <c r="HZ547" s="238">
        <f t="shared" si="1341"/>
        <v>0</v>
      </c>
      <c r="IA547" s="238">
        <f t="shared" si="1342"/>
        <v>0</v>
      </c>
      <c r="IB547" s="238">
        <f t="shared" si="1343"/>
        <v>0</v>
      </c>
      <c r="IC547" s="238">
        <f t="shared" si="1344"/>
        <v>0</v>
      </c>
      <c r="ID547" s="238">
        <f t="shared" si="1345"/>
        <v>0</v>
      </c>
      <c r="IE547" s="238">
        <f t="shared" si="1346"/>
        <v>0</v>
      </c>
      <c r="IF547" s="238">
        <f t="shared" si="1347"/>
        <v>0</v>
      </c>
      <c r="IG547" s="238">
        <f t="shared" si="1348"/>
        <v>0</v>
      </c>
      <c r="IH547" s="238">
        <f t="shared" si="1349"/>
        <v>0</v>
      </c>
      <c r="II547" s="238">
        <f t="shared" si="1350"/>
        <v>0</v>
      </c>
      <c r="IJ547" s="238">
        <f t="shared" si="1351"/>
        <v>0</v>
      </c>
      <c r="IK547" s="238">
        <f t="shared" si="1352"/>
        <v>0</v>
      </c>
      <c r="IL547" s="238">
        <f t="shared" si="1353"/>
        <v>0</v>
      </c>
      <c r="IM547" s="238">
        <f t="shared" si="1354"/>
        <v>0</v>
      </c>
      <c r="IN547" s="238">
        <f t="shared" si="1355"/>
        <v>0</v>
      </c>
      <c r="IO547" s="238">
        <f t="shared" si="1356"/>
        <v>0</v>
      </c>
      <c r="IP547" s="238">
        <f t="shared" si="1357"/>
        <v>0</v>
      </c>
      <c r="IQ547" s="238">
        <f t="shared" si="1358"/>
        <v>0</v>
      </c>
      <c r="IR547" s="238">
        <f t="shared" si="1359"/>
        <v>0</v>
      </c>
      <c r="IS547" s="238">
        <f t="shared" si="1360"/>
        <v>0</v>
      </c>
      <c r="IT547" s="238">
        <f t="shared" si="1361"/>
        <v>0</v>
      </c>
      <c r="IU547" s="238">
        <f t="shared" si="1362"/>
        <v>0</v>
      </c>
      <c r="IV547" s="238">
        <f t="shared" si="1363"/>
        <v>0</v>
      </c>
      <c r="IW547" s="238">
        <f t="shared" si="1364"/>
        <v>0</v>
      </c>
      <c r="IX547" s="238">
        <f t="shared" si="1365"/>
        <v>0</v>
      </c>
      <c r="IY547" s="238">
        <f t="shared" si="1366"/>
        <v>0</v>
      </c>
      <c r="IZ547" s="238">
        <f t="shared" si="1367"/>
        <v>0</v>
      </c>
      <c r="JA547" s="238">
        <f t="shared" si="1368"/>
        <v>0</v>
      </c>
      <c r="JB547" s="238">
        <f t="shared" si="1369"/>
        <v>0</v>
      </c>
    </row>
    <row r="548" spans="2:262">
      <c r="B548" s="248">
        <v>187</v>
      </c>
      <c r="C548" s="247">
        <f t="shared" si="1370"/>
        <v>3.6523437500000028E-3</v>
      </c>
      <c r="D548" s="244">
        <f t="shared" ca="1" si="1113"/>
        <v>79.888682346502236</v>
      </c>
      <c r="E548" s="243">
        <f ca="1">GK361</f>
        <v>-0.11131765349776133</v>
      </c>
      <c r="F548" s="242">
        <v>187</v>
      </c>
      <c r="G548" s="238">
        <f t="shared" si="1114"/>
        <v>0</v>
      </c>
      <c r="H548" s="238">
        <f t="shared" si="1115"/>
        <v>0</v>
      </c>
      <c r="I548" s="238">
        <f t="shared" si="1116"/>
        <v>0</v>
      </c>
      <c r="J548" s="238">
        <f t="shared" si="1117"/>
        <v>0</v>
      </c>
      <c r="K548" s="238">
        <f t="shared" si="1118"/>
        <v>0</v>
      </c>
      <c r="L548" s="238">
        <f t="shared" si="1119"/>
        <v>0</v>
      </c>
      <c r="M548" s="238">
        <f t="shared" si="1120"/>
        <v>0</v>
      </c>
      <c r="N548" s="238">
        <f t="shared" si="1121"/>
        <v>0</v>
      </c>
      <c r="O548" s="238">
        <f t="shared" si="1122"/>
        <v>0</v>
      </c>
      <c r="P548" s="238">
        <f t="shared" si="1123"/>
        <v>0</v>
      </c>
      <c r="Q548" s="238">
        <f t="shared" si="1124"/>
        <v>0</v>
      </c>
      <c r="R548" s="238">
        <f t="shared" si="1125"/>
        <v>0</v>
      </c>
      <c r="S548" s="238">
        <f t="shared" si="1126"/>
        <v>0</v>
      </c>
      <c r="T548" s="238">
        <f t="shared" si="1127"/>
        <v>0</v>
      </c>
      <c r="U548" s="239">
        <f t="shared" si="1128"/>
        <v>0</v>
      </c>
      <c r="V548" s="238">
        <f t="shared" si="1129"/>
        <v>0</v>
      </c>
      <c r="W548" s="238">
        <f t="shared" si="1130"/>
        <v>0</v>
      </c>
      <c r="X548" s="238">
        <f t="shared" si="1131"/>
        <v>0</v>
      </c>
      <c r="Y548" s="238">
        <f t="shared" si="1132"/>
        <v>0</v>
      </c>
      <c r="Z548" s="238">
        <f t="shared" si="1133"/>
        <v>0</v>
      </c>
      <c r="AA548" s="238">
        <f t="shared" si="1134"/>
        <v>0</v>
      </c>
      <c r="AB548" s="238">
        <f t="shared" si="1135"/>
        <v>0</v>
      </c>
      <c r="AC548" s="238">
        <f t="shared" si="1136"/>
        <v>0</v>
      </c>
      <c r="AD548" s="238">
        <f t="shared" si="1137"/>
        <v>0</v>
      </c>
      <c r="AE548" s="238">
        <f t="shared" si="1138"/>
        <v>0</v>
      </c>
      <c r="AF548" s="238">
        <f t="shared" si="1139"/>
        <v>0</v>
      </c>
      <c r="AG548" s="238">
        <f t="shared" si="1140"/>
        <v>0</v>
      </c>
      <c r="AH548" s="238">
        <f t="shared" si="1141"/>
        <v>0</v>
      </c>
      <c r="AI548" s="238">
        <f t="shared" si="1142"/>
        <v>0</v>
      </c>
      <c r="AJ548" s="238">
        <f t="shared" si="1143"/>
        <v>0</v>
      </c>
      <c r="AK548" s="238">
        <f t="shared" si="1144"/>
        <v>0</v>
      </c>
      <c r="AL548" s="238">
        <f t="shared" si="1145"/>
        <v>0</v>
      </c>
      <c r="AM548" s="238">
        <f t="shared" si="1146"/>
        <v>0</v>
      </c>
      <c r="AN548" s="238">
        <f t="shared" si="1147"/>
        <v>0</v>
      </c>
      <c r="AO548" s="238">
        <f t="shared" si="1148"/>
        <v>0</v>
      </c>
      <c r="AP548" s="238">
        <f t="shared" si="1149"/>
        <v>0</v>
      </c>
      <c r="AQ548" s="238">
        <f t="shared" si="1150"/>
        <v>0</v>
      </c>
      <c r="AR548" s="238">
        <f t="shared" si="1151"/>
        <v>0</v>
      </c>
      <c r="AS548" s="238">
        <f t="shared" si="1152"/>
        <v>0</v>
      </c>
      <c r="AT548" s="238">
        <f t="shared" si="1153"/>
        <v>0</v>
      </c>
      <c r="AU548" s="238">
        <f t="shared" si="1154"/>
        <v>0</v>
      </c>
      <c r="AV548" s="238">
        <f t="shared" si="1155"/>
        <v>0</v>
      </c>
      <c r="AW548" s="238">
        <f t="shared" si="1156"/>
        <v>0</v>
      </c>
      <c r="AX548" s="238">
        <f t="shared" si="1157"/>
        <v>0</v>
      </c>
      <c r="AY548" s="238">
        <f t="shared" si="1158"/>
        <v>0</v>
      </c>
      <c r="AZ548" s="238">
        <f t="shared" si="1159"/>
        <v>0</v>
      </c>
      <c r="BA548" s="238">
        <f t="shared" si="1160"/>
        <v>0</v>
      </c>
      <c r="BB548" s="238">
        <f t="shared" si="1161"/>
        <v>0</v>
      </c>
      <c r="BC548" s="238">
        <f t="shared" si="1162"/>
        <v>0</v>
      </c>
      <c r="BD548" s="238">
        <f t="shared" si="1163"/>
        <v>0</v>
      </c>
      <c r="BE548" s="238">
        <f t="shared" si="1164"/>
        <v>0</v>
      </c>
      <c r="BF548" s="238">
        <f t="shared" si="1165"/>
        <v>0</v>
      </c>
      <c r="BG548" s="238">
        <f t="shared" si="1166"/>
        <v>0</v>
      </c>
      <c r="BH548" s="238">
        <f t="shared" si="1167"/>
        <v>0</v>
      </c>
      <c r="BI548" s="238">
        <f t="shared" si="1168"/>
        <v>0</v>
      </c>
      <c r="BJ548" s="238">
        <f t="shared" si="1169"/>
        <v>0</v>
      </c>
      <c r="BK548" s="238">
        <f t="shared" si="1170"/>
        <v>0</v>
      </c>
      <c r="BL548" s="238">
        <f t="shared" si="1171"/>
        <v>0</v>
      </c>
      <c r="BM548" s="238">
        <f t="shared" si="1172"/>
        <v>0</v>
      </c>
      <c r="BN548" s="238">
        <f t="shared" si="1173"/>
        <v>0</v>
      </c>
      <c r="BO548" s="238">
        <f t="shared" si="1174"/>
        <v>0</v>
      </c>
      <c r="BP548" s="238">
        <f t="shared" si="1175"/>
        <v>0</v>
      </c>
      <c r="BQ548" s="238">
        <f t="shared" si="1176"/>
        <v>0</v>
      </c>
      <c r="BR548" s="238">
        <f t="shared" si="1177"/>
        <v>0</v>
      </c>
      <c r="BS548" s="238">
        <f t="shared" si="1178"/>
        <v>0</v>
      </c>
      <c r="BT548" s="238">
        <f t="shared" si="1179"/>
        <v>0</v>
      </c>
      <c r="BU548" s="238">
        <f t="shared" si="1180"/>
        <v>0</v>
      </c>
      <c r="BV548" s="238">
        <f t="shared" si="1181"/>
        <v>0</v>
      </c>
      <c r="BW548" s="238">
        <f t="shared" si="1182"/>
        <v>0</v>
      </c>
      <c r="BX548" s="238">
        <f t="shared" si="1183"/>
        <v>0</v>
      </c>
      <c r="BY548" s="238">
        <f t="shared" si="1184"/>
        <v>0</v>
      </c>
      <c r="BZ548" s="238">
        <f t="shared" si="1185"/>
        <v>0</v>
      </c>
      <c r="CA548" s="238">
        <f t="shared" si="1186"/>
        <v>0</v>
      </c>
      <c r="CB548" s="238">
        <f t="shared" si="1187"/>
        <v>0</v>
      </c>
      <c r="CC548" s="238">
        <f t="shared" si="1188"/>
        <v>0</v>
      </c>
      <c r="CD548" s="238">
        <f t="shared" si="1189"/>
        <v>0</v>
      </c>
      <c r="CE548" s="238">
        <f t="shared" si="1190"/>
        <v>0</v>
      </c>
      <c r="CF548" s="238">
        <f t="shared" si="1191"/>
        <v>0</v>
      </c>
      <c r="CG548" s="238">
        <f t="shared" si="1192"/>
        <v>0</v>
      </c>
      <c r="CH548" s="238">
        <f t="shared" si="1193"/>
        <v>0</v>
      </c>
      <c r="CI548" s="238">
        <f t="shared" si="1194"/>
        <v>0</v>
      </c>
      <c r="CJ548" s="238">
        <f t="shared" si="1195"/>
        <v>0</v>
      </c>
      <c r="CK548" s="238">
        <f t="shared" si="1196"/>
        <v>0</v>
      </c>
      <c r="CL548" s="238">
        <f t="shared" si="1197"/>
        <v>0</v>
      </c>
      <c r="CM548" s="238">
        <f t="shared" si="1198"/>
        <v>0</v>
      </c>
      <c r="CN548" s="238">
        <f t="shared" si="1199"/>
        <v>0</v>
      </c>
      <c r="CO548" s="238">
        <f t="shared" si="1200"/>
        <v>0</v>
      </c>
      <c r="CP548" s="238">
        <f t="shared" si="1201"/>
        <v>0</v>
      </c>
      <c r="CQ548" s="238">
        <f t="shared" si="1202"/>
        <v>0</v>
      </c>
      <c r="CR548" s="238">
        <f t="shared" si="1203"/>
        <v>0</v>
      </c>
      <c r="CS548" s="238">
        <f t="shared" si="1204"/>
        <v>0</v>
      </c>
      <c r="CT548" s="238">
        <f t="shared" si="1205"/>
        <v>0</v>
      </c>
      <c r="CU548" s="238">
        <f t="shared" si="1206"/>
        <v>0</v>
      </c>
      <c r="CV548" s="238">
        <f t="shared" si="1207"/>
        <v>0</v>
      </c>
      <c r="CW548" s="238">
        <f t="shared" si="1208"/>
        <v>0</v>
      </c>
      <c r="CX548" s="238">
        <f t="shared" si="1209"/>
        <v>0</v>
      </c>
      <c r="CY548" s="238">
        <f t="shared" si="1210"/>
        <v>0</v>
      </c>
      <c r="CZ548" s="238">
        <f t="shared" si="1211"/>
        <v>0</v>
      </c>
      <c r="DA548" s="238">
        <f t="shared" si="1212"/>
        <v>0</v>
      </c>
      <c r="DB548" s="238">
        <f t="shared" si="1213"/>
        <v>0</v>
      </c>
      <c r="DC548" s="238">
        <f t="shared" si="1214"/>
        <v>0</v>
      </c>
      <c r="DD548" s="238">
        <f t="shared" si="1215"/>
        <v>0</v>
      </c>
      <c r="DE548" s="238">
        <f t="shared" si="1216"/>
        <v>0</v>
      </c>
      <c r="DF548" s="238">
        <f t="shared" si="1217"/>
        <v>0</v>
      </c>
      <c r="DG548" s="238">
        <f t="shared" si="1218"/>
        <v>0</v>
      </c>
      <c r="DH548" s="238">
        <f t="shared" si="1219"/>
        <v>0</v>
      </c>
      <c r="DI548" s="238">
        <f t="shared" si="1220"/>
        <v>0</v>
      </c>
      <c r="DJ548" s="238">
        <f t="shared" si="1221"/>
        <v>0</v>
      </c>
      <c r="DK548" s="238">
        <f t="shared" si="1222"/>
        <v>0</v>
      </c>
      <c r="DL548" s="238">
        <f t="shared" si="1223"/>
        <v>0</v>
      </c>
      <c r="DM548" s="238">
        <f t="shared" si="1224"/>
        <v>0</v>
      </c>
      <c r="DN548" s="238">
        <f t="shared" si="1225"/>
        <v>0</v>
      </c>
      <c r="DO548" s="238">
        <f t="shared" si="1226"/>
        <v>0</v>
      </c>
      <c r="DP548" s="238">
        <f t="shared" si="1227"/>
        <v>0</v>
      </c>
      <c r="DQ548" s="238">
        <f t="shared" si="1228"/>
        <v>0</v>
      </c>
      <c r="DR548" s="238">
        <f t="shared" si="1229"/>
        <v>0</v>
      </c>
      <c r="DS548" s="238">
        <f t="shared" si="1230"/>
        <v>0</v>
      </c>
      <c r="DT548" s="238">
        <f t="shared" si="1231"/>
        <v>0</v>
      </c>
      <c r="DU548" s="238">
        <f t="shared" si="1232"/>
        <v>0</v>
      </c>
      <c r="DV548" s="238">
        <f t="shared" si="1233"/>
        <v>0</v>
      </c>
      <c r="DW548" s="238">
        <f t="shared" si="1234"/>
        <v>0</v>
      </c>
      <c r="DX548" s="238">
        <f t="shared" si="1235"/>
        <v>0</v>
      </c>
      <c r="DY548" s="238">
        <f t="shared" si="1236"/>
        <v>0</v>
      </c>
      <c r="DZ548" s="238">
        <f t="shared" si="1237"/>
        <v>0</v>
      </c>
      <c r="EA548" s="238">
        <f t="shared" si="1238"/>
        <v>0</v>
      </c>
      <c r="EB548" s="238">
        <f t="shared" si="1239"/>
        <v>0</v>
      </c>
      <c r="EC548" s="238">
        <f t="shared" si="1240"/>
        <v>0</v>
      </c>
      <c r="ED548" s="238">
        <f t="shared" si="1241"/>
        <v>0</v>
      </c>
      <c r="EE548" s="238">
        <f t="shared" si="1242"/>
        <v>0</v>
      </c>
      <c r="EF548" s="238">
        <f t="shared" si="1243"/>
        <v>0</v>
      </c>
      <c r="EG548" s="238">
        <f t="shared" si="1244"/>
        <v>0</v>
      </c>
      <c r="EH548" s="238">
        <f t="shared" si="1245"/>
        <v>0</v>
      </c>
      <c r="EI548" s="238">
        <f t="shared" si="1246"/>
        <v>0</v>
      </c>
      <c r="EJ548" s="238">
        <f t="shared" si="1247"/>
        <v>0</v>
      </c>
      <c r="EK548" s="238">
        <f t="shared" si="1248"/>
        <v>0</v>
      </c>
      <c r="EL548" s="238">
        <f t="shared" si="1249"/>
        <v>0</v>
      </c>
      <c r="EM548" s="238">
        <f t="shared" si="1250"/>
        <v>0</v>
      </c>
      <c r="EN548" s="238">
        <f t="shared" si="1251"/>
        <v>0</v>
      </c>
      <c r="EO548" s="238">
        <f t="shared" si="1252"/>
        <v>0</v>
      </c>
      <c r="EP548" s="238">
        <f t="shared" si="1253"/>
        <v>0</v>
      </c>
      <c r="EQ548" s="238">
        <f t="shared" si="1254"/>
        <v>0</v>
      </c>
      <c r="ER548" s="238">
        <f t="shared" si="1255"/>
        <v>0</v>
      </c>
      <c r="ES548" s="238">
        <f t="shared" si="1256"/>
        <v>0</v>
      </c>
      <c r="ET548" s="238">
        <f t="shared" si="1257"/>
        <v>0</v>
      </c>
      <c r="EU548" s="238">
        <f t="shared" si="1258"/>
        <v>0</v>
      </c>
      <c r="EV548" s="238">
        <f t="shared" si="1259"/>
        <v>0</v>
      </c>
      <c r="EW548" s="238">
        <f t="shared" si="1260"/>
        <v>0</v>
      </c>
      <c r="EX548" s="238">
        <f t="shared" si="1261"/>
        <v>0</v>
      </c>
      <c r="EY548" s="238">
        <f t="shared" si="1262"/>
        <v>0</v>
      </c>
      <c r="EZ548" s="238">
        <f t="shared" si="1263"/>
        <v>0</v>
      </c>
      <c r="FA548" s="238">
        <f t="shared" si="1264"/>
        <v>0</v>
      </c>
      <c r="FB548" s="238">
        <f t="shared" si="1265"/>
        <v>0</v>
      </c>
      <c r="FC548" s="238">
        <f t="shared" si="1266"/>
        <v>0</v>
      </c>
      <c r="FD548" s="238">
        <f t="shared" si="1267"/>
        <v>0</v>
      </c>
      <c r="FE548" s="238">
        <f t="shared" si="1268"/>
        <v>0</v>
      </c>
      <c r="FF548" s="238">
        <f t="shared" si="1269"/>
        <v>0</v>
      </c>
      <c r="FG548" s="238">
        <f t="shared" si="1270"/>
        <v>0</v>
      </c>
      <c r="FH548" s="238">
        <f t="shared" si="1271"/>
        <v>0</v>
      </c>
      <c r="FI548" s="238">
        <f t="shared" si="1272"/>
        <v>0</v>
      </c>
      <c r="FJ548" s="238">
        <f t="shared" si="1273"/>
        <v>0</v>
      </c>
      <c r="FK548" s="238">
        <f t="shared" si="1274"/>
        <v>0</v>
      </c>
      <c r="FL548" s="238">
        <f t="shared" si="1275"/>
        <v>0</v>
      </c>
      <c r="FM548" s="238">
        <f t="shared" si="1276"/>
        <v>0</v>
      </c>
      <c r="FN548" s="238">
        <f t="shared" si="1277"/>
        <v>0</v>
      </c>
      <c r="FO548" s="238">
        <f t="shared" si="1278"/>
        <v>0</v>
      </c>
      <c r="FP548" s="238">
        <f t="shared" si="1279"/>
        <v>0</v>
      </c>
      <c r="FQ548" s="238">
        <f t="shared" si="1280"/>
        <v>0</v>
      </c>
      <c r="FR548" s="238">
        <f t="shared" si="1281"/>
        <v>0</v>
      </c>
      <c r="FS548" s="238">
        <f t="shared" si="1282"/>
        <v>0</v>
      </c>
      <c r="FT548" s="238">
        <f t="shared" si="1283"/>
        <v>0</v>
      </c>
      <c r="FU548" s="238">
        <f t="shared" si="1284"/>
        <v>0</v>
      </c>
      <c r="FV548" s="238">
        <f t="shared" si="1285"/>
        <v>0</v>
      </c>
      <c r="FW548" s="238">
        <f t="shared" si="1286"/>
        <v>0</v>
      </c>
      <c r="FX548" s="238">
        <f t="shared" si="1287"/>
        <v>0</v>
      </c>
      <c r="FY548" s="238">
        <f t="shared" si="1288"/>
        <v>0</v>
      </c>
      <c r="FZ548" s="238">
        <f t="shared" si="1289"/>
        <v>0</v>
      </c>
      <c r="GA548" s="238">
        <f t="shared" si="1290"/>
        <v>0</v>
      </c>
      <c r="GB548" s="238">
        <f t="shared" si="1291"/>
        <v>0</v>
      </c>
      <c r="GC548" s="238">
        <f t="shared" si="1292"/>
        <v>0</v>
      </c>
      <c r="GD548" s="238">
        <f t="shared" si="1293"/>
        <v>0</v>
      </c>
      <c r="GE548" s="238">
        <f t="shared" si="1294"/>
        <v>0</v>
      </c>
      <c r="GF548" s="238">
        <f t="shared" si="1295"/>
        <v>0</v>
      </c>
      <c r="GG548" s="238">
        <f t="shared" si="1296"/>
        <v>0</v>
      </c>
      <c r="GH548" s="238">
        <f t="shared" si="1297"/>
        <v>0</v>
      </c>
      <c r="GI548" s="238">
        <f t="shared" si="1298"/>
        <v>0</v>
      </c>
      <c r="GJ548" s="238">
        <f t="shared" si="1299"/>
        <v>0</v>
      </c>
      <c r="GK548" s="238">
        <f t="shared" si="1300"/>
        <v>0</v>
      </c>
      <c r="GL548" s="238">
        <f t="shared" si="1301"/>
        <v>0</v>
      </c>
      <c r="GM548" s="238">
        <f t="shared" si="1302"/>
        <v>0</v>
      </c>
      <c r="GN548" s="238">
        <f t="shared" si="1303"/>
        <v>0</v>
      </c>
      <c r="GO548" s="238">
        <f t="shared" si="1304"/>
        <v>0</v>
      </c>
      <c r="GP548" s="238">
        <f t="shared" si="1305"/>
        <v>0</v>
      </c>
      <c r="GQ548" s="238">
        <f t="shared" si="1306"/>
        <v>0</v>
      </c>
      <c r="GR548" s="238">
        <f t="shared" si="1307"/>
        <v>0</v>
      </c>
      <c r="GS548" s="238">
        <f t="shared" si="1308"/>
        <v>0</v>
      </c>
      <c r="GT548" s="238">
        <f t="shared" si="1309"/>
        <v>0</v>
      </c>
      <c r="GU548" s="238">
        <f t="shared" si="1310"/>
        <v>0</v>
      </c>
      <c r="GV548" s="238">
        <f t="shared" si="1311"/>
        <v>0</v>
      </c>
      <c r="GW548" s="238">
        <f t="shared" si="1312"/>
        <v>0</v>
      </c>
      <c r="GX548" s="238">
        <f t="shared" si="1313"/>
        <v>0</v>
      </c>
      <c r="GY548" s="238">
        <f t="shared" si="1314"/>
        <v>0</v>
      </c>
      <c r="GZ548" s="238">
        <f t="shared" si="1315"/>
        <v>0</v>
      </c>
      <c r="HA548" s="238">
        <f t="shared" si="1316"/>
        <v>0</v>
      </c>
      <c r="HB548" s="238">
        <f t="shared" si="1317"/>
        <v>0</v>
      </c>
      <c r="HC548" s="238">
        <f t="shared" si="1318"/>
        <v>0</v>
      </c>
      <c r="HD548" s="238">
        <f t="shared" si="1319"/>
        <v>0</v>
      </c>
      <c r="HE548" s="238">
        <f t="shared" si="1320"/>
        <v>0</v>
      </c>
      <c r="HF548" s="238">
        <f t="shared" si="1321"/>
        <v>0</v>
      </c>
      <c r="HG548" s="238">
        <f t="shared" si="1322"/>
        <v>0</v>
      </c>
      <c r="HH548" s="238">
        <f t="shared" si="1323"/>
        <v>0</v>
      </c>
      <c r="HI548" s="238">
        <f t="shared" si="1324"/>
        <v>0</v>
      </c>
      <c r="HJ548" s="238">
        <f t="shared" si="1325"/>
        <v>0</v>
      </c>
      <c r="HK548" s="238">
        <f t="shared" si="1326"/>
        <v>0</v>
      </c>
      <c r="HL548" s="238">
        <f t="shared" si="1327"/>
        <v>0</v>
      </c>
      <c r="HM548" s="238">
        <f t="shared" si="1328"/>
        <v>0</v>
      </c>
      <c r="HN548" s="238">
        <f t="shared" si="1329"/>
        <v>0</v>
      </c>
      <c r="HO548" s="238">
        <f t="shared" si="1330"/>
        <v>0</v>
      </c>
      <c r="HP548" s="238">
        <f t="shared" si="1331"/>
        <v>0</v>
      </c>
      <c r="HQ548" s="238">
        <f t="shared" si="1332"/>
        <v>0</v>
      </c>
      <c r="HR548" s="238">
        <f t="shared" si="1333"/>
        <v>0</v>
      </c>
      <c r="HS548" s="238">
        <f t="shared" si="1334"/>
        <v>0</v>
      </c>
      <c r="HT548" s="238">
        <f t="shared" si="1335"/>
        <v>0</v>
      </c>
      <c r="HU548" s="238">
        <f t="shared" si="1336"/>
        <v>0</v>
      </c>
      <c r="HV548" s="238">
        <f t="shared" si="1337"/>
        <v>0</v>
      </c>
      <c r="HW548" s="238">
        <f t="shared" si="1338"/>
        <v>0</v>
      </c>
      <c r="HX548" s="238">
        <f t="shared" si="1339"/>
        <v>0</v>
      </c>
      <c r="HY548" s="238">
        <f t="shared" si="1340"/>
        <v>0</v>
      </c>
      <c r="HZ548" s="238">
        <f t="shared" si="1341"/>
        <v>0</v>
      </c>
      <c r="IA548" s="238">
        <f t="shared" si="1342"/>
        <v>0</v>
      </c>
      <c r="IB548" s="238">
        <f t="shared" si="1343"/>
        <v>0</v>
      </c>
      <c r="IC548" s="238">
        <f t="shared" si="1344"/>
        <v>0</v>
      </c>
      <c r="ID548" s="238">
        <f t="shared" si="1345"/>
        <v>0</v>
      </c>
      <c r="IE548" s="238">
        <f t="shared" si="1346"/>
        <v>0</v>
      </c>
      <c r="IF548" s="238">
        <f t="shared" si="1347"/>
        <v>0</v>
      </c>
      <c r="IG548" s="238">
        <f t="shared" si="1348"/>
        <v>0</v>
      </c>
      <c r="IH548" s="238">
        <f t="shared" si="1349"/>
        <v>0</v>
      </c>
      <c r="II548" s="238">
        <f t="shared" si="1350"/>
        <v>0</v>
      </c>
      <c r="IJ548" s="238">
        <f t="shared" si="1351"/>
        <v>0</v>
      </c>
      <c r="IK548" s="238">
        <f t="shared" si="1352"/>
        <v>0</v>
      </c>
      <c r="IL548" s="238">
        <f t="shared" si="1353"/>
        <v>0</v>
      </c>
      <c r="IM548" s="238">
        <f t="shared" si="1354"/>
        <v>0</v>
      </c>
      <c r="IN548" s="238">
        <f t="shared" si="1355"/>
        <v>0</v>
      </c>
      <c r="IO548" s="238">
        <f t="shared" si="1356"/>
        <v>0</v>
      </c>
      <c r="IP548" s="238">
        <f t="shared" si="1357"/>
        <v>0</v>
      </c>
      <c r="IQ548" s="238">
        <f t="shared" si="1358"/>
        <v>0</v>
      </c>
      <c r="IR548" s="238">
        <f t="shared" si="1359"/>
        <v>0</v>
      </c>
      <c r="IS548" s="238">
        <f t="shared" si="1360"/>
        <v>0</v>
      </c>
      <c r="IT548" s="238">
        <f t="shared" si="1361"/>
        <v>0</v>
      </c>
      <c r="IU548" s="238">
        <f t="shared" si="1362"/>
        <v>0</v>
      </c>
      <c r="IV548" s="238">
        <f t="shared" si="1363"/>
        <v>0</v>
      </c>
      <c r="IW548" s="238">
        <f t="shared" si="1364"/>
        <v>0</v>
      </c>
      <c r="IX548" s="238">
        <f t="shared" si="1365"/>
        <v>0</v>
      </c>
      <c r="IY548" s="238">
        <f t="shared" si="1366"/>
        <v>0</v>
      </c>
      <c r="IZ548" s="238">
        <f t="shared" si="1367"/>
        <v>0</v>
      </c>
      <c r="JA548" s="238">
        <f t="shared" si="1368"/>
        <v>0</v>
      </c>
      <c r="JB548" s="238">
        <f t="shared" si="1369"/>
        <v>0</v>
      </c>
    </row>
    <row r="549" spans="2:262">
      <c r="B549" s="248">
        <v>188</v>
      </c>
      <c r="C549" s="247">
        <f t="shared" si="1370"/>
        <v>3.6718750000000028E-3</v>
      </c>
      <c r="D549" s="244">
        <f t="shared" ca="1" si="1113"/>
        <v>79.893752766800688</v>
      </c>
      <c r="E549" s="243">
        <f ca="1">GL361</f>
        <v>-0.10624723319930592</v>
      </c>
      <c r="F549" s="242">
        <v>188</v>
      </c>
      <c r="G549" s="238">
        <f t="shared" si="1114"/>
        <v>0</v>
      </c>
      <c r="H549" s="238">
        <f t="shared" si="1115"/>
        <v>0</v>
      </c>
      <c r="I549" s="238">
        <f t="shared" si="1116"/>
        <v>0</v>
      </c>
      <c r="J549" s="238">
        <f t="shared" si="1117"/>
        <v>0</v>
      </c>
      <c r="K549" s="238">
        <f t="shared" si="1118"/>
        <v>0</v>
      </c>
      <c r="L549" s="238">
        <f t="shared" si="1119"/>
        <v>0</v>
      </c>
      <c r="M549" s="238">
        <f t="shared" si="1120"/>
        <v>0</v>
      </c>
      <c r="N549" s="238">
        <f t="shared" si="1121"/>
        <v>0</v>
      </c>
      <c r="O549" s="238">
        <f t="shared" si="1122"/>
        <v>0</v>
      </c>
      <c r="P549" s="238">
        <f t="shared" si="1123"/>
        <v>0</v>
      </c>
      <c r="Q549" s="238">
        <f t="shared" si="1124"/>
        <v>0</v>
      </c>
      <c r="R549" s="238">
        <f t="shared" si="1125"/>
        <v>0</v>
      </c>
      <c r="S549" s="238">
        <f t="shared" si="1126"/>
        <v>0</v>
      </c>
      <c r="T549" s="238">
        <f t="shared" si="1127"/>
        <v>0</v>
      </c>
      <c r="U549" s="239">
        <f t="shared" si="1128"/>
        <v>0</v>
      </c>
      <c r="V549" s="238">
        <f t="shared" si="1129"/>
        <v>0</v>
      </c>
      <c r="W549" s="238">
        <f t="shared" si="1130"/>
        <v>0</v>
      </c>
      <c r="X549" s="238">
        <f t="shared" si="1131"/>
        <v>0</v>
      </c>
      <c r="Y549" s="238">
        <f t="shared" si="1132"/>
        <v>0</v>
      </c>
      <c r="Z549" s="238">
        <f t="shared" si="1133"/>
        <v>0</v>
      </c>
      <c r="AA549" s="238">
        <f t="shared" si="1134"/>
        <v>0</v>
      </c>
      <c r="AB549" s="238">
        <f t="shared" si="1135"/>
        <v>0</v>
      </c>
      <c r="AC549" s="238">
        <f t="shared" si="1136"/>
        <v>0</v>
      </c>
      <c r="AD549" s="238">
        <f t="shared" si="1137"/>
        <v>0</v>
      </c>
      <c r="AE549" s="238">
        <f t="shared" si="1138"/>
        <v>0</v>
      </c>
      <c r="AF549" s="238">
        <f t="shared" si="1139"/>
        <v>0</v>
      </c>
      <c r="AG549" s="238">
        <f t="shared" si="1140"/>
        <v>0</v>
      </c>
      <c r="AH549" s="238">
        <f t="shared" si="1141"/>
        <v>0</v>
      </c>
      <c r="AI549" s="238">
        <f t="shared" si="1142"/>
        <v>0</v>
      </c>
      <c r="AJ549" s="238">
        <f t="shared" si="1143"/>
        <v>0</v>
      </c>
      <c r="AK549" s="238">
        <f t="shared" si="1144"/>
        <v>0</v>
      </c>
      <c r="AL549" s="238">
        <f t="shared" si="1145"/>
        <v>0</v>
      </c>
      <c r="AM549" s="238">
        <f t="shared" si="1146"/>
        <v>0</v>
      </c>
      <c r="AN549" s="238">
        <f t="shared" si="1147"/>
        <v>0</v>
      </c>
      <c r="AO549" s="238">
        <f t="shared" si="1148"/>
        <v>0</v>
      </c>
      <c r="AP549" s="238">
        <f t="shared" si="1149"/>
        <v>0</v>
      </c>
      <c r="AQ549" s="238">
        <f t="shared" si="1150"/>
        <v>0</v>
      </c>
      <c r="AR549" s="238">
        <f t="shared" si="1151"/>
        <v>0</v>
      </c>
      <c r="AS549" s="238">
        <f t="shared" si="1152"/>
        <v>0</v>
      </c>
      <c r="AT549" s="238">
        <f t="shared" si="1153"/>
        <v>0</v>
      </c>
      <c r="AU549" s="238">
        <f t="shared" si="1154"/>
        <v>0</v>
      </c>
      <c r="AV549" s="238">
        <f t="shared" si="1155"/>
        <v>0</v>
      </c>
      <c r="AW549" s="238">
        <f t="shared" si="1156"/>
        <v>0</v>
      </c>
      <c r="AX549" s="238">
        <f t="shared" si="1157"/>
        <v>0</v>
      </c>
      <c r="AY549" s="238">
        <f t="shared" si="1158"/>
        <v>0</v>
      </c>
      <c r="AZ549" s="238">
        <f t="shared" si="1159"/>
        <v>0</v>
      </c>
      <c r="BA549" s="238">
        <f t="shared" si="1160"/>
        <v>0</v>
      </c>
      <c r="BB549" s="238">
        <f t="shared" si="1161"/>
        <v>0</v>
      </c>
      <c r="BC549" s="238">
        <f t="shared" si="1162"/>
        <v>0</v>
      </c>
      <c r="BD549" s="238">
        <f t="shared" si="1163"/>
        <v>0</v>
      </c>
      <c r="BE549" s="238">
        <f t="shared" si="1164"/>
        <v>0</v>
      </c>
      <c r="BF549" s="238">
        <f t="shared" si="1165"/>
        <v>0</v>
      </c>
      <c r="BG549" s="238">
        <f t="shared" si="1166"/>
        <v>0</v>
      </c>
      <c r="BH549" s="238">
        <f t="shared" si="1167"/>
        <v>0</v>
      </c>
      <c r="BI549" s="238">
        <f t="shared" si="1168"/>
        <v>0</v>
      </c>
      <c r="BJ549" s="238">
        <f t="shared" si="1169"/>
        <v>0</v>
      </c>
      <c r="BK549" s="238">
        <f t="shared" si="1170"/>
        <v>0</v>
      </c>
      <c r="BL549" s="238">
        <f t="shared" si="1171"/>
        <v>0</v>
      </c>
      <c r="BM549" s="238">
        <f t="shared" si="1172"/>
        <v>0</v>
      </c>
      <c r="BN549" s="238">
        <f t="shared" si="1173"/>
        <v>0</v>
      </c>
      <c r="BO549" s="238">
        <f t="shared" si="1174"/>
        <v>0</v>
      </c>
      <c r="BP549" s="238">
        <f t="shared" si="1175"/>
        <v>0</v>
      </c>
      <c r="BQ549" s="238">
        <f t="shared" si="1176"/>
        <v>0</v>
      </c>
      <c r="BR549" s="238">
        <f t="shared" si="1177"/>
        <v>0</v>
      </c>
      <c r="BS549" s="238">
        <f t="shared" si="1178"/>
        <v>0</v>
      </c>
      <c r="BT549" s="238">
        <f t="shared" si="1179"/>
        <v>0</v>
      </c>
      <c r="BU549" s="238">
        <f t="shared" si="1180"/>
        <v>0</v>
      </c>
      <c r="BV549" s="238">
        <f t="shared" si="1181"/>
        <v>0</v>
      </c>
      <c r="BW549" s="238">
        <f t="shared" si="1182"/>
        <v>0</v>
      </c>
      <c r="BX549" s="238">
        <f t="shared" si="1183"/>
        <v>0</v>
      </c>
      <c r="BY549" s="238">
        <f t="shared" si="1184"/>
        <v>0</v>
      </c>
      <c r="BZ549" s="238">
        <f t="shared" si="1185"/>
        <v>0</v>
      </c>
      <c r="CA549" s="238">
        <f t="shared" si="1186"/>
        <v>0</v>
      </c>
      <c r="CB549" s="238">
        <f t="shared" si="1187"/>
        <v>0</v>
      </c>
      <c r="CC549" s="238">
        <f t="shared" si="1188"/>
        <v>0</v>
      </c>
      <c r="CD549" s="238">
        <f t="shared" si="1189"/>
        <v>0</v>
      </c>
      <c r="CE549" s="238">
        <f t="shared" si="1190"/>
        <v>0</v>
      </c>
      <c r="CF549" s="238">
        <f t="shared" si="1191"/>
        <v>0</v>
      </c>
      <c r="CG549" s="238">
        <f t="shared" si="1192"/>
        <v>0</v>
      </c>
      <c r="CH549" s="238">
        <f t="shared" si="1193"/>
        <v>0</v>
      </c>
      <c r="CI549" s="238">
        <f t="shared" si="1194"/>
        <v>0</v>
      </c>
      <c r="CJ549" s="238">
        <f t="shared" si="1195"/>
        <v>0</v>
      </c>
      <c r="CK549" s="238">
        <f t="shared" si="1196"/>
        <v>0</v>
      </c>
      <c r="CL549" s="238">
        <f t="shared" si="1197"/>
        <v>0</v>
      </c>
      <c r="CM549" s="238">
        <f t="shared" si="1198"/>
        <v>0</v>
      </c>
      <c r="CN549" s="238">
        <f t="shared" si="1199"/>
        <v>0</v>
      </c>
      <c r="CO549" s="238">
        <f t="shared" si="1200"/>
        <v>0</v>
      </c>
      <c r="CP549" s="238">
        <f t="shared" si="1201"/>
        <v>0</v>
      </c>
      <c r="CQ549" s="238">
        <f t="shared" si="1202"/>
        <v>0</v>
      </c>
      <c r="CR549" s="238">
        <f t="shared" si="1203"/>
        <v>0</v>
      </c>
      <c r="CS549" s="238">
        <f t="shared" si="1204"/>
        <v>0</v>
      </c>
      <c r="CT549" s="238">
        <f t="shared" si="1205"/>
        <v>0</v>
      </c>
      <c r="CU549" s="238">
        <f t="shared" si="1206"/>
        <v>0</v>
      </c>
      <c r="CV549" s="238">
        <f t="shared" si="1207"/>
        <v>0</v>
      </c>
      <c r="CW549" s="238">
        <f t="shared" si="1208"/>
        <v>0</v>
      </c>
      <c r="CX549" s="238">
        <f t="shared" si="1209"/>
        <v>0</v>
      </c>
      <c r="CY549" s="238">
        <f t="shared" si="1210"/>
        <v>0</v>
      </c>
      <c r="CZ549" s="238">
        <f t="shared" si="1211"/>
        <v>0</v>
      </c>
      <c r="DA549" s="238">
        <f t="shared" si="1212"/>
        <v>0</v>
      </c>
      <c r="DB549" s="238">
        <f t="shared" si="1213"/>
        <v>0</v>
      </c>
      <c r="DC549" s="238">
        <f t="shared" si="1214"/>
        <v>0</v>
      </c>
      <c r="DD549" s="238">
        <f t="shared" si="1215"/>
        <v>0</v>
      </c>
      <c r="DE549" s="238">
        <f t="shared" si="1216"/>
        <v>0</v>
      </c>
      <c r="DF549" s="238">
        <f t="shared" si="1217"/>
        <v>0</v>
      </c>
      <c r="DG549" s="238">
        <f t="shared" si="1218"/>
        <v>0</v>
      </c>
      <c r="DH549" s="238">
        <f t="shared" si="1219"/>
        <v>0</v>
      </c>
      <c r="DI549" s="238">
        <f t="shared" si="1220"/>
        <v>0</v>
      </c>
      <c r="DJ549" s="238">
        <f t="shared" si="1221"/>
        <v>0</v>
      </c>
      <c r="DK549" s="238">
        <f t="shared" si="1222"/>
        <v>0</v>
      </c>
      <c r="DL549" s="238">
        <f t="shared" si="1223"/>
        <v>0</v>
      </c>
      <c r="DM549" s="238">
        <f t="shared" si="1224"/>
        <v>0</v>
      </c>
      <c r="DN549" s="238">
        <f t="shared" si="1225"/>
        <v>0</v>
      </c>
      <c r="DO549" s="238">
        <f t="shared" si="1226"/>
        <v>0</v>
      </c>
      <c r="DP549" s="238">
        <f t="shared" si="1227"/>
        <v>0</v>
      </c>
      <c r="DQ549" s="238">
        <f t="shared" si="1228"/>
        <v>0</v>
      </c>
      <c r="DR549" s="238">
        <f t="shared" si="1229"/>
        <v>0</v>
      </c>
      <c r="DS549" s="238">
        <f t="shared" si="1230"/>
        <v>0</v>
      </c>
      <c r="DT549" s="238">
        <f t="shared" si="1231"/>
        <v>0</v>
      </c>
      <c r="DU549" s="238">
        <f t="shared" si="1232"/>
        <v>0</v>
      </c>
      <c r="DV549" s="238">
        <f t="shared" si="1233"/>
        <v>0</v>
      </c>
      <c r="DW549" s="238">
        <f t="shared" si="1234"/>
        <v>0</v>
      </c>
      <c r="DX549" s="238">
        <f t="shared" si="1235"/>
        <v>0</v>
      </c>
      <c r="DY549" s="238">
        <f t="shared" si="1236"/>
        <v>0</v>
      </c>
      <c r="DZ549" s="238">
        <f t="shared" si="1237"/>
        <v>0</v>
      </c>
      <c r="EA549" s="238">
        <f t="shared" si="1238"/>
        <v>0</v>
      </c>
      <c r="EB549" s="238">
        <f t="shared" si="1239"/>
        <v>0</v>
      </c>
      <c r="EC549" s="238">
        <f t="shared" si="1240"/>
        <v>0</v>
      </c>
      <c r="ED549" s="238">
        <f t="shared" si="1241"/>
        <v>0</v>
      </c>
      <c r="EE549" s="238">
        <f t="shared" si="1242"/>
        <v>0</v>
      </c>
      <c r="EF549" s="238">
        <f t="shared" si="1243"/>
        <v>0</v>
      </c>
      <c r="EG549" s="238">
        <f t="shared" si="1244"/>
        <v>0</v>
      </c>
      <c r="EH549" s="238">
        <f t="shared" si="1245"/>
        <v>0</v>
      </c>
      <c r="EI549" s="238">
        <f t="shared" si="1246"/>
        <v>0</v>
      </c>
      <c r="EJ549" s="238">
        <f t="shared" si="1247"/>
        <v>0</v>
      </c>
      <c r="EK549" s="238">
        <f t="shared" si="1248"/>
        <v>0</v>
      </c>
      <c r="EL549" s="238">
        <f t="shared" si="1249"/>
        <v>0</v>
      </c>
      <c r="EM549" s="238">
        <f t="shared" si="1250"/>
        <v>0</v>
      </c>
      <c r="EN549" s="238">
        <f t="shared" si="1251"/>
        <v>0</v>
      </c>
      <c r="EO549" s="238">
        <f t="shared" si="1252"/>
        <v>0</v>
      </c>
      <c r="EP549" s="238">
        <f t="shared" si="1253"/>
        <v>0</v>
      </c>
      <c r="EQ549" s="238">
        <f t="shared" si="1254"/>
        <v>0</v>
      </c>
      <c r="ER549" s="238">
        <f t="shared" si="1255"/>
        <v>0</v>
      </c>
      <c r="ES549" s="238">
        <f t="shared" si="1256"/>
        <v>0</v>
      </c>
      <c r="ET549" s="238">
        <f t="shared" si="1257"/>
        <v>0</v>
      </c>
      <c r="EU549" s="238">
        <f t="shared" si="1258"/>
        <v>0</v>
      </c>
      <c r="EV549" s="238">
        <f t="shared" si="1259"/>
        <v>0</v>
      </c>
      <c r="EW549" s="238">
        <f t="shared" si="1260"/>
        <v>0</v>
      </c>
      <c r="EX549" s="238">
        <f t="shared" si="1261"/>
        <v>0</v>
      </c>
      <c r="EY549" s="238">
        <f t="shared" si="1262"/>
        <v>0</v>
      </c>
      <c r="EZ549" s="238">
        <f t="shared" si="1263"/>
        <v>0</v>
      </c>
      <c r="FA549" s="238">
        <f t="shared" si="1264"/>
        <v>0</v>
      </c>
      <c r="FB549" s="238">
        <f t="shared" si="1265"/>
        <v>0</v>
      </c>
      <c r="FC549" s="238">
        <f t="shared" si="1266"/>
        <v>0</v>
      </c>
      <c r="FD549" s="238">
        <f t="shared" si="1267"/>
        <v>0</v>
      </c>
      <c r="FE549" s="238">
        <f t="shared" si="1268"/>
        <v>0</v>
      </c>
      <c r="FF549" s="238">
        <f t="shared" si="1269"/>
        <v>0</v>
      </c>
      <c r="FG549" s="238">
        <f t="shared" si="1270"/>
        <v>0</v>
      </c>
      <c r="FH549" s="238">
        <f t="shared" si="1271"/>
        <v>0</v>
      </c>
      <c r="FI549" s="238">
        <f t="shared" si="1272"/>
        <v>0</v>
      </c>
      <c r="FJ549" s="238">
        <f t="shared" si="1273"/>
        <v>0</v>
      </c>
      <c r="FK549" s="238">
        <f t="shared" si="1274"/>
        <v>0</v>
      </c>
      <c r="FL549" s="238">
        <f t="shared" si="1275"/>
        <v>0</v>
      </c>
      <c r="FM549" s="238">
        <f t="shared" si="1276"/>
        <v>0</v>
      </c>
      <c r="FN549" s="238">
        <f t="shared" si="1277"/>
        <v>0</v>
      </c>
      <c r="FO549" s="238">
        <f t="shared" si="1278"/>
        <v>0</v>
      </c>
      <c r="FP549" s="238">
        <f t="shared" si="1279"/>
        <v>0</v>
      </c>
      <c r="FQ549" s="238">
        <f t="shared" si="1280"/>
        <v>0</v>
      </c>
      <c r="FR549" s="238">
        <f t="shared" si="1281"/>
        <v>0</v>
      </c>
      <c r="FS549" s="238">
        <f t="shared" si="1282"/>
        <v>0</v>
      </c>
      <c r="FT549" s="238">
        <f t="shared" si="1283"/>
        <v>0</v>
      </c>
      <c r="FU549" s="238">
        <f t="shared" si="1284"/>
        <v>0</v>
      </c>
      <c r="FV549" s="238">
        <f t="shared" si="1285"/>
        <v>0</v>
      </c>
      <c r="FW549" s="238">
        <f t="shared" si="1286"/>
        <v>0</v>
      </c>
      <c r="FX549" s="238">
        <f t="shared" si="1287"/>
        <v>0</v>
      </c>
      <c r="FY549" s="238">
        <f t="shared" si="1288"/>
        <v>0</v>
      </c>
      <c r="FZ549" s="238">
        <f t="shared" si="1289"/>
        <v>0</v>
      </c>
      <c r="GA549" s="238">
        <f t="shared" si="1290"/>
        <v>0</v>
      </c>
      <c r="GB549" s="238">
        <f t="shared" si="1291"/>
        <v>0</v>
      </c>
      <c r="GC549" s="238">
        <f t="shared" si="1292"/>
        <v>0</v>
      </c>
      <c r="GD549" s="238">
        <f t="shared" si="1293"/>
        <v>0</v>
      </c>
      <c r="GE549" s="238">
        <f t="shared" si="1294"/>
        <v>0</v>
      </c>
      <c r="GF549" s="238">
        <f t="shared" si="1295"/>
        <v>0</v>
      </c>
      <c r="GG549" s="238">
        <f t="shared" si="1296"/>
        <v>0</v>
      </c>
      <c r="GH549" s="238">
        <f t="shared" si="1297"/>
        <v>0</v>
      </c>
      <c r="GI549" s="238">
        <f t="shared" si="1298"/>
        <v>0</v>
      </c>
      <c r="GJ549" s="238">
        <f t="shared" si="1299"/>
        <v>0</v>
      </c>
      <c r="GK549" s="238">
        <f t="shared" si="1300"/>
        <v>0</v>
      </c>
      <c r="GL549" s="238">
        <f t="shared" si="1301"/>
        <v>0</v>
      </c>
      <c r="GM549" s="238">
        <f t="shared" si="1302"/>
        <v>0</v>
      </c>
      <c r="GN549" s="238">
        <f t="shared" si="1303"/>
        <v>0</v>
      </c>
      <c r="GO549" s="238">
        <f t="shared" si="1304"/>
        <v>0</v>
      </c>
      <c r="GP549" s="238">
        <f t="shared" si="1305"/>
        <v>0</v>
      </c>
      <c r="GQ549" s="238">
        <f t="shared" si="1306"/>
        <v>0</v>
      </c>
      <c r="GR549" s="238">
        <f t="shared" si="1307"/>
        <v>0</v>
      </c>
      <c r="GS549" s="238">
        <f t="shared" si="1308"/>
        <v>0</v>
      </c>
      <c r="GT549" s="238">
        <f t="shared" si="1309"/>
        <v>0</v>
      </c>
      <c r="GU549" s="238">
        <f t="shared" si="1310"/>
        <v>0</v>
      </c>
      <c r="GV549" s="238">
        <f t="shared" si="1311"/>
        <v>0</v>
      </c>
      <c r="GW549" s="238">
        <f t="shared" si="1312"/>
        <v>0</v>
      </c>
      <c r="GX549" s="238">
        <f t="shared" si="1313"/>
        <v>0</v>
      </c>
      <c r="GY549" s="238">
        <f t="shared" si="1314"/>
        <v>0</v>
      </c>
      <c r="GZ549" s="238">
        <f t="shared" si="1315"/>
        <v>0</v>
      </c>
      <c r="HA549" s="238">
        <f t="shared" si="1316"/>
        <v>0</v>
      </c>
      <c r="HB549" s="238">
        <f t="shared" si="1317"/>
        <v>0</v>
      </c>
      <c r="HC549" s="238">
        <f t="shared" si="1318"/>
        <v>0</v>
      </c>
      <c r="HD549" s="238">
        <f t="shared" si="1319"/>
        <v>0</v>
      </c>
      <c r="HE549" s="238">
        <f t="shared" si="1320"/>
        <v>0</v>
      </c>
      <c r="HF549" s="238">
        <f t="shared" si="1321"/>
        <v>0</v>
      </c>
      <c r="HG549" s="238">
        <f t="shared" si="1322"/>
        <v>0</v>
      </c>
      <c r="HH549" s="238">
        <f t="shared" si="1323"/>
        <v>0</v>
      </c>
      <c r="HI549" s="238">
        <f t="shared" si="1324"/>
        <v>0</v>
      </c>
      <c r="HJ549" s="238">
        <f t="shared" si="1325"/>
        <v>0</v>
      </c>
      <c r="HK549" s="238">
        <f t="shared" si="1326"/>
        <v>0</v>
      </c>
      <c r="HL549" s="238">
        <f t="shared" si="1327"/>
        <v>0</v>
      </c>
      <c r="HM549" s="238">
        <f t="shared" si="1328"/>
        <v>0</v>
      </c>
      <c r="HN549" s="238">
        <f t="shared" si="1329"/>
        <v>0</v>
      </c>
      <c r="HO549" s="238">
        <f t="shared" si="1330"/>
        <v>0</v>
      </c>
      <c r="HP549" s="238">
        <f t="shared" si="1331"/>
        <v>0</v>
      </c>
      <c r="HQ549" s="238">
        <f t="shared" si="1332"/>
        <v>0</v>
      </c>
      <c r="HR549" s="238">
        <f t="shared" si="1333"/>
        <v>0</v>
      </c>
      <c r="HS549" s="238">
        <f t="shared" si="1334"/>
        <v>0</v>
      </c>
      <c r="HT549" s="238">
        <f t="shared" si="1335"/>
        <v>0</v>
      </c>
      <c r="HU549" s="238">
        <f t="shared" si="1336"/>
        <v>0</v>
      </c>
      <c r="HV549" s="238">
        <f t="shared" si="1337"/>
        <v>0</v>
      </c>
      <c r="HW549" s="238">
        <f t="shared" si="1338"/>
        <v>0</v>
      </c>
      <c r="HX549" s="238">
        <f t="shared" si="1339"/>
        <v>0</v>
      </c>
      <c r="HY549" s="238">
        <f t="shared" si="1340"/>
        <v>0</v>
      </c>
      <c r="HZ549" s="238">
        <f t="shared" si="1341"/>
        <v>0</v>
      </c>
      <c r="IA549" s="238">
        <f t="shared" si="1342"/>
        <v>0</v>
      </c>
      <c r="IB549" s="238">
        <f t="shared" si="1343"/>
        <v>0</v>
      </c>
      <c r="IC549" s="238">
        <f t="shared" si="1344"/>
        <v>0</v>
      </c>
      <c r="ID549" s="238">
        <f t="shared" si="1345"/>
        <v>0</v>
      </c>
      <c r="IE549" s="238">
        <f t="shared" si="1346"/>
        <v>0</v>
      </c>
      <c r="IF549" s="238">
        <f t="shared" si="1347"/>
        <v>0</v>
      </c>
      <c r="IG549" s="238">
        <f t="shared" si="1348"/>
        <v>0</v>
      </c>
      <c r="IH549" s="238">
        <f t="shared" si="1349"/>
        <v>0</v>
      </c>
      <c r="II549" s="238">
        <f t="shared" si="1350"/>
        <v>0</v>
      </c>
      <c r="IJ549" s="238">
        <f t="shared" si="1351"/>
        <v>0</v>
      </c>
      <c r="IK549" s="238">
        <f t="shared" si="1352"/>
        <v>0</v>
      </c>
      <c r="IL549" s="238">
        <f t="shared" si="1353"/>
        <v>0</v>
      </c>
      <c r="IM549" s="238">
        <f t="shared" si="1354"/>
        <v>0</v>
      </c>
      <c r="IN549" s="238">
        <f t="shared" si="1355"/>
        <v>0</v>
      </c>
      <c r="IO549" s="238">
        <f t="shared" si="1356"/>
        <v>0</v>
      </c>
      <c r="IP549" s="238">
        <f t="shared" si="1357"/>
        <v>0</v>
      </c>
      <c r="IQ549" s="238">
        <f t="shared" si="1358"/>
        <v>0</v>
      </c>
      <c r="IR549" s="238">
        <f t="shared" si="1359"/>
        <v>0</v>
      </c>
      <c r="IS549" s="238">
        <f t="shared" si="1360"/>
        <v>0</v>
      </c>
      <c r="IT549" s="238">
        <f t="shared" si="1361"/>
        <v>0</v>
      </c>
      <c r="IU549" s="238">
        <f t="shared" si="1362"/>
        <v>0</v>
      </c>
      <c r="IV549" s="238">
        <f t="shared" si="1363"/>
        <v>0</v>
      </c>
      <c r="IW549" s="238">
        <f t="shared" si="1364"/>
        <v>0</v>
      </c>
      <c r="IX549" s="238">
        <f t="shared" si="1365"/>
        <v>0</v>
      </c>
      <c r="IY549" s="238">
        <f t="shared" si="1366"/>
        <v>0</v>
      </c>
      <c r="IZ549" s="238">
        <f t="shared" si="1367"/>
        <v>0</v>
      </c>
      <c r="JA549" s="238">
        <f t="shared" si="1368"/>
        <v>0</v>
      </c>
      <c r="JB549" s="238">
        <f t="shared" si="1369"/>
        <v>0</v>
      </c>
    </row>
    <row r="550" spans="2:262">
      <c r="B550" s="248">
        <v>189</v>
      </c>
      <c r="C550" s="247">
        <f t="shared" si="1370"/>
        <v>3.6914062500000028E-3</v>
      </c>
      <c r="D550" s="244">
        <f t="shared" ca="1" si="1113"/>
        <v>79.901421713726819</v>
      </c>
      <c r="E550" s="243">
        <f ca="1">GM361</f>
        <v>-9.857828627317991E-2</v>
      </c>
      <c r="F550" s="242">
        <v>189</v>
      </c>
      <c r="G550" s="238">
        <f t="shared" si="1114"/>
        <v>0</v>
      </c>
      <c r="H550" s="238">
        <f t="shared" si="1115"/>
        <v>0</v>
      </c>
      <c r="I550" s="238">
        <f t="shared" si="1116"/>
        <v>0</v>
      </c>
      <c r="J550" s="238">
        <f t="shared" si="1117"/>
        <v>0</v>
      </c>
      <c r="K550" s="238">
        <f t="shared" si="1118"/>
        <v>0</v>
      </c>
      <c r="L550" s="238">
        <f t="shared" si="1119"/>
        <v>0</v>
      </c>
      <c r="M550" s="238">
        <f t="shared" si="1120"/>
        <v>0</v>
      </c>
      <c r="N550" s="238">
        <f t="shared" si="1121"/>
        <v>0</v>
      </c>
      <c r="O550" s="238">
        <f t="shared" si="1122"/>
        <v>0</v>
      </c>
      <c r="P550" s="238">
        <f t="shared" si="1123"/>
        <v>0</v>
      </c>
      <c r="Q550" s="238">
        <f t="shared" si="1124"/>
        <v>0</v>
      </c>
      <c r="R550" s="238">
        <f t="shared" si="1125"/>
        <v>0</v>
      </c>
      <c r="S550" s="238">
        <f t="shared" si="1126"/>
        <v>0</v>
      </c>
      <c r="T550" s="238">
        <f t="shared" si="1127"/>
        <v>0</v>
      </c>
      <c r="U550" s="239">
        <f t="shared" si="1128"/>
        <v>0</v>
      </c>
      <c r="V550" s="238">
        <f t="shared" si="1129"/>
        <v>0</v>
      </c>
      <c r="W550" s="238">
        <f t="shared" si="1130"/>
        <v>0</v>
      </c>
      <c r="X550" s="238">
        <f t="shared" si="1131"/>
        <v>0</v>
      </c>
      <c r="Y550" s="238">
        <f t="shared" si="1132"/>
        <v>0</v>
      </c>
      <c r="Z550" s="238">
        <f t="shared" si="1133"/>
        <v>0</v>
      </c>
      <c r="AA550" s="238">
        <f t="shared" si="1134"/>
        <v>0</v>
      </c>
      <c r="AB550" s="238">
        <f t="shared" si="1135"/>
        <v>0</v>
      </c>
      <c r="AC550" s="238">
        <f t="shared" si="1136"/>
        <v>0</v>
      </c>
      <c r="AD550" s="238">
        <f t="shared" si="1137"/>
        <v>0</v>
      </c>
      <c r="AE550" s="238">
        <f t="shared" si="1138"/>
        <v>0</v>
      </c>
      <c r="AF550" s="238">
        <f t="shared" si="1139"/>
        <v>0</v>
      </c>
      <c r="AG550" s="238">
        <f t="shared" si="1140"/>
        <v>0</v>
      </c>
      <c r="AH550" s="238">
        <f t="shared" si="1141"/>
        <v>0</v>
      </c>
      <c r="AI550" s="238">
        <f t="shared" si="1142"/>
        <v>0</v>
      </c>
      <c r="AJ550" s="238">
        <f t="shared" si="1143"/>
        <v>0</v>
      </c>
      <c r="AK550" s="238">
        <f t="shared" si="1144"/>
        <v>0</v>
      </c>
      <c r="AL550" s="238">
        <f t="shared" si="1145"/>
        <v>0</v>
      </c>
      <c r="AM550" s="238">
        <f t="shared" si="1146"/>
        <v>0</v>
      </c>
      <c r="AN550" s="238">
        <f t="shared" si="1147"/>
        <v>0</v>
      </c>
      <c r="AO550" s="238">
        <f t="shared" si="1148"/>
        <v>0</v>
      </c>
      <c r="AP550" s="238">
        <f t="shared" si="1149"/>
        <v>0</v>
      </c>
      <c r="AQ550" s="238">
        <f t="shared" si="1150"/>
        <v>0</v>
      </c>
      <c r="AR550" s="238">
        <f t="shared" si="1151"/>
        <v>0</v>
      </c>
      <c r="AS550" s="238">
        <f t="shared" si="1152"/>
        <v>0</v>
      </c>
      <c r="AT550" s="238">
        <f t="shared" si="1153"/>
        <v>0</v>
      </c>
      <c r="AU550" s="238">
        <f t="shared" si="1154"/>
        <v>0</v>
      </c>
      <c r="AV550" s="238">
        <f t="shared" si="1155"/>
        <v>0</v>
      </c>
      <c r="AW550" s="238">
        <f t="shared" si="1156"/>
        <v>0</v>
      </c>
      <c r="AX550" s="238">
        <f t="shared" si="1157"/>
        <v>0</v>
      </c>
      <c r="AY550" s="238">
        <f t="shared" si="1158"/>
        <v>0</v>
      </c>
      <c r="AZ550" s="238">
        <f t="shared" si="1159"/>
        <v>0</v>
      </c>
      <c r="BA550" s="238">
        <f t="shared" si="1160"/>
        <v>0</v>
      </c>
      <c r="BB550" s="238">
        <f t="shared" si="1161"/>
        <v>0</v>
      </c>
      <c r="BC550" s="238">
        <f t="shared" si="1162"/>
        <v>0</v>
      </c>
      <c r="BD550" s="238">
        <f t="shared" si="1163"/>
        <v>0</v>
      </c>
      <c r="BE550" s="238">
        <f t="shared" si="1164"/>
        <v>0</v>
      </c>
      <c r="BF550" s="238">
        <f t="shared" si="1165"/>
        <v>0</v>
      </c>
      <c r="BG550" s="238">
        <f t="shared" si="1166"/>
        <v>0</v>
      </c>
      <c r="BH550" s="238">
        <f t="shared" si="1167"/>
        <v>0</v>
      </c>
      <c r="BI550" s="238">
        <f t="shared" si="1168"/>
        <v>0</v>
      </c>
      <c r="BJ550" s="238">
        <f t="shared" si="1169"/>
        <v>0</v>
      </c>
      <c r="BK550" s="238">
        <f t="shared" si="1170"/>
        <v>0</v>
      </c>
      <c r="BL550" s="238">
        <f t="shared" si="1171"/>
        <v>0</v>
      </c>
      <c r="BM550" s="238">
        <f t="shared" si="1172"/>
        <v>0</v>
      </c>
      <c r="BN550" s="238">
        <f t="shared" si="1173"/>
        <v>0</v>
      </c>
      <c r="BO550" s="238">
        <f t="shared" si="1174"/>
        <v>0</v>
      </c>
      <c r="BP550" s="238">
        <f t="shared" si="1175"/>
        <v>0</v>
      </c>
      <c r="BQ550" s="238">
        <f t="shared" si="1176"/>
        <v>0</v>
      </c>
      <c r="BR550" s="238">
        <f t="shared" si="1177"/>
        <v>0</v>
      </c>
      <c r="BS550" s="238">
        <f t="shared" si="1178"/>
        <v>0</v>
      </c>
      <c r="BT550" s="238">
        <f t="shared" si="1179"/>
        <v>0</v>
      </c>
      <c r="BU550" s="238">
        <f t="shared" si="1180"/>
        <v>0</v>
      </c>
      <c r="BV550" s="238">
        <f t="shared" si="1181"/>
        <v>0</v>
      </c>
      <c r="BW550" s="238">
        <f t="shared" si="1182"/>
        <v>0</v>
      </c>
      <c r="BX550" s="238">
        <f t="shared" si="1183"/>
        <v>0</v>
      </c>
      <c r="BY550" s="238">
        <f t="shared" si="1184"/>
        <v>0</v>
      </c>
      <c r="BZ550" s="238">
        <f t="shared" si="1185"/>
        <v>0</v>
      </c>
      <c r="CA550" s="238">
        <f t="shared" si="1186"/>
        <v>0</v>
      </c>
      <c r="CB550" s="238">
        <f t="shared" si="1187"/>
        <v>0</v>
      </c>
      <c r="CC550" s="238">
        <f t="shared" si="1188"/>
        <v>0</v>
      </c>
      <c r="CD550" s="238">
        <f t="shared" si="1189"/>
        <v>0</v>
      </c>
      <c r="CE550" s="238">
        <f t="shared" si="1190"/>
        <v>0</v>
      </c>
      <c r="CF550" s="238">
        <f t="shared" si="1191"/>
        <v>0</v>
      </c>
      <c r="CG550" s="238">
        <f t="shared" si="1192"/>
        <v>0</v>
      </c>
      <c r="CH550" s="238">
        <f t="shared" si="1193"/>
        <v>0</v>
      </c>
      <c r="CI550" s="238">
        <f t="shared" si="1194"/>
        <v>0</v>
      </c>
      <c r="CJ550" s="238">
        <f t="shared" si="1195"/>
        <v>0</v>
      </c>
      <c r="CK550" s="238">
        <f t="shared" si="1196"/>
        <v>0</v>
      </c>
      <c r="CL550" s="238">
        <f t="shared" si="1197"/>
        <v>0</v>
      </c>
      <c r="CM550" s="238">
        <f t="shared" si="1198"/>
        <v>0</v>
      </c>
      <c r="CN550" s="238">
        <f t="shared" si="1199"/>
        <v>0</v>
      </c>
      <c r="CO550" s="238">
        <f t="shared" si="1200"/>
        <v>0</v>
      </c>
      <c r="CP550" s="238">
        <f t="shared" si="1201"/>
        <v>0</v>
      </c>
      <c r="CQ550" s="238">
        <f t="shared" si="1202"/>
        <v>0</v>
      </c>
      <c r="CR550" s="238">
        <f t="shared" si="1203"/>
        <v>0</v>
      </c>
      <c r="CS550" s="238">
        <f t="shared" si="1204"/>
        <v>0</v>
      </c>
      <c r="CT550" s="238">
        <f t="shared" si="1205"/>
        <v>0</v>
      </c>
      <c r="CU550" s="238">
        <f t="shared" si="1206"/>
        <v>0</v>
      </c>
      <c r="CV550" s="238">
        <f t="shared" si="1207"/>
        <v>0</v>
      </c>
      <c r="CW550" s="238">
        <f t="shared" si="1208"/>
        <v>0</v>
      </c>
      <c r="CX550" s="238">
        <f t="shared" si="1209"/>
        <v>0</v>
      </c>
      <c r="CY550" s="238">
        <f t="shared" si="1210"/>
        <v>0</v>
      </c>
      <c r="CZ550" s="238">
        <f t="shared" si="1211"/>
        <v>0</v>
      </c>
      <c r="DA550" s="238">
        <f t="shared" si="1212"/>
        <v>0</v>
      </c>
      <c r="DB550" s="238">
        <f t="shared" si="1213"/>
        <v>0</v>
      </c>
      <c r="DC550" s="238">
        <f t="shared" si="1214"/>
        <v>0</v>
      </c>
      <c r="DD550" s="238">
        <f t="shared" si="1215"/>
        <v>0</v>
      </c>
      <c r="DE550" s="238">
        <f t="shared" si="1216"/>
        <v>0</v>
      </c>
      <c r="DF550" s="238">
        <f t="shared" si="1217"/>
        <v>0</v>
      </c>
      <c r="DG550" s="238">
        <f t="shared" si="1218"/>
        <v>0</v>
      </c>
      <c r="DH550" s="238">
        <f t="shared" si="1219"/>
        <v>0</v>
      </c>
      <c r="DI550" s="238">
        <f t="shared" si="1220"/>
        <v>0</v>
      </c>
      <c r="DJ550" s="238">
        <f t="shared" si="1221"/>
        <v>0</v>
      </c>
      <c r="DK550" s="238">
        <f t="shared" si="1222"/>
        <v>0</v>
      </c>
      <c r="DL550" s="238">
        <f t="shared" si="1223"/>
        <v>0</v>
      </c>
      <c r="DM550" s="238">
        <f t="shared" si="1224"/>
        <v>0</v>
      </c>
      <c r="DN550" s="238">
        <f t="shared" si="1225"/>
        <v>0</v>
      </c>
      <c r="DO550" s="238">
        <f t="shared" si="1226"/>
        <v>0</v>
      </c>
      <c r="DP550" s="238">
        <f t="shared" si="1227"/>
        <v>0</v>
      </c>
      <c r="DQ550" s="238">
        <f t="shared" si="1228"/>
        <v>0</v>
      </c>
      <c r="DR550" s="238">
        <f t="shared" si="1229"/>
        <v>0</v>
      </c>
      <c r="DS550" s="238">
        <f t="shared" si="1230"/>
        <v>0</v>
      </c>
      <c r="DT550" s="238">
        <f t="shared" si="1231"/>
        <v>0</v>
      </c>
      <c r="DU550" s="238">
        <f t="shared" si="1232"/>
        <v>0</v>
      </c>
      <c r="DV550" s="238">
        <f t="shared" si="1233"/>
        <v>0</v>
      </c>
      <c r="DW550" s="238">
        <f t="shared" si="1234"/>
        <v>0</v>
      </c>
      <c r="DX550" s="238">
        <f t="shared" si="1235"/>
        <v>0</v>
      </c>
      <c r="DY550" s="238">
        <f t="shared" si="1236"/>
        <v>0</v>
      </c>
      <c r="DZ550" s="238">
        <f t="shared" si="1237"/>
        <v>0</v>
      </c>
      <c r="EA550" s="238">
        <f t="shared" si="1238"/>
        <v>0</v>
      </c>
      <c r="EB550" s="238">
        <f t="shared" si="1239"/>
        <v>0</v>
      </c>
      <c r="EC550" s="238">
        <f t="shared" si="1240"/>
        <v>0</v>
      </c>
      <c r="ED550" s="238">
        <f t="shared" si="1241"/>
        <v>0</v>
      </c>
      <c r="EE550" s="238">
        <f t="shared" si="1242"/>
        <v>0</v>
      </c>
      <c r="EF550" s="238">
        <f t="shared" si="1243"/>
        <v>0</v>
      </c>
      <c r="EG550" s="238">
        <f t="shared" si="1244"/>
        <v>0</v>
      </c>
      <c r="EH550" s="238">
        <f t="shared" si="1245"/>
        <v>0</v>
      </c>
      <c r="EI550" s="238">
        <f t="shared" si="1246"/>
        <v>0</v>
      </c>
      <c r="EJ550" s="238">
        <f t="shared" si="1247"/>
        <v>0</v>
      </c>
      <c r="EK550" s="238">
        <f t="shared" si="1248"/>
        <v>0</v>
      </c>
      <c r="EL550" s="238">
        <f t="shared" si="1249"/>
        <v>0</v>
      </c>
      <c r="EM550" s="238">
        <f t="shared" si="1250"/>
        <v>0</v>
      </c>
      <c r="EN550" s="238">
        <f t="shared" si="1251"/>
        <v>0</v>
      </c>
      <c r="EO550" s="238">
        <f t="shared" si="1252"/>
        <v>0</v>
      </c>
      <c r="EP550" s="238">
        <f t="shared" si="1253"/>
        <v>0</v>
      </c>
      <c r="EQ550" s="238">
        <f t="shared" si="1254"/>
        <v>0</v>
      </c>
      <c r="ER550" s="238">
        <f t="shared" si="1255"/>
        <v>0</v>
      </c>
      <c r="ES550" s="238">
        <f t="shared" si="1256"/>
        <v>0</v>
      </c>
      <c r="ET550" s="238">
        <f t="shared" si="1257"/>
        <v>0</v>
      </c>
      <c r="EU550" s="238">
        <f t="shared" si="1258"/>
        <v>0</v>
      </c>
      <c r="EV550" s="238">
        <f t="shared" si="1259"/>
        <v>0</v>
      </c>
      <c r="EW550" s="238">
        <f t="shared" si="1260"/>
        <v>0</v>
      </c>
      <c r="EX550" s="238">
        <f t="shared" si="1261"/>
        <v>0</v>
      </c>
      <c r="EY550" s="238">
        <f t="shared" si="1262"/>
        <v>0</v>
      </c>
      <c r="EZ550" s="238">
        <f t="shared" si="1263"/>
        <v>0</v>
      </c>
      <c r="FA550" s="238">
        <f t="shared" si="1264"/>
        <v>0</v>
      </c>
      <c r="FB550" s="238">
        <f t="shared" si="1265"/>
        <v>0</v>
      </c>
      <c r="FC550" s="238">
        <f t="shared" si="1266"/>
        <v>0</v>
      </c>
      <c r="FD550" s="238">
        <f t="shared" si="1267"/>
        <v>0</v>
      </c>
      <c r="FE550" s="238">
        <f t="shared" si="1268"/>
        <v>0</v>
      </c>
      <c r="FF550" s="238">
        <f t="shared" si="1269"/>
        <v>0</v>
      </c>
      <c r="FG550" s="238">
        <f t="shared" si="1270"/>
        <v>0</v>
      </c>
      <c r="FH550" s="238">
        <f t="shared" si="1271"/>
        <v>0</v>
      </c>
      <c r="FI550" s="238">
        <f t="shared" si="1272"/>
        <v>0</v>
      </c>
      <c r="FJ550" s="238">
        <f t="shared" si="1273"/>
        <v>0</v>
      </c>
      <c r="FK550" s="238">
        <f t="shared" si="1274"/>
        <v>0</v>
      </c>
      <c r="FL550" s="238">
        <f t="shared" si="1275"/>
        <v>0</v>
      </c>
      <c r="FM550" s="238">
        <f t="shared" si="1276"/>
        <v>0</v>
      </c>
      <c r="FN550" s="238">
        <f t="shared" si="1277"/>
        <v>0</v>
      </c>
      <c r="FO550" s="238">
        <f t="shared" si="1278"/>
        <v>0</v>
      </c>
      <c r="FP550" s="238">
        <f t="shared" si="1279"/>
        <v>0</v>
      </c>
      <c r="FQ550" s="238">
        <f t="shared" si="1280"/>
        <v>0</v>
      </c>
      <c r="FR550" s="238">
        <f t="shared" si="1281"/>
        <v>0</v>
      </c>
      <c r="FS550" s="238">
        <f t="shared" si="1282"/>
        <v>0</v>
      </c>
      <c r="FT550" s="238">
        <f t="shared" si="1283"/>
        <v>0</v>
      </c>
      <c r="FU550" s="238">
        <f t="shared" si="1284"/>
        <v>0</v>
      </c>
      <c r="FV550" s="238">
        <f t="shared" si="1285"/>
        <v>0</v>
      </c>
      <c r="FW550" s="238">
        <f t="shared" si="1286"/>
        <v>0</v>
      </c>
      <c r="FX550" s="238">
        <f t="shared" si="1287"/>
        <v>0</v>
      </c>
      <c r="FY550" s="238">
        <f t="shared" si="1288"/>
        <v>0</v>
      </c>
      <c r="FZ550" s="238">
        <f t="shared" si="1289"/>
        <v>0</v>
      </c>
      <c r="GA550" s="238">
        <f t="shared" si="1290"/>
        <v>0</v>
      </c>
      <c r="GB550" s="238">
        <f t="shared" si="1291"/>
        <v>0</v>
      </c>
      <c r="GC550" s="238">
        <f t="shared" si="1292"/>
        <v>0</v>
      </c>
      <c r="GD550" s="238">
        <f t="shared" si="1293"/>
        <v>0</v>
      </c>
      <c r="GE550" s="238">
        <f t="shared" si="1294"/>
        <v>0</v>
      </c>
      <c r="GF550" s="238">
        <f t="shared" si="1295"/>
        <v>0</v>
      </c>
      <c r="GG550" s="238">
        <f t="shared" si="1296"/>
        <v>0</v>
      </c>
      <c r="GH550" s="238">
        <f t="shared" si="1297"/>
        <v>0</v>
      </c>
      <c r="GI550" s="238">
        <f t="shared" si="1298"/>
        <v>0</v>
      </c>
      <c r="GJ550" s="238">
        <f t="shared" si="1299"/>
        <v>0</v>
      </c>
      <c r="GK550" s="238">
        <f t="shared" si="1300"/>
        <v>0</v>
      </c>
      <c r="GL550" s="238">
        <f t="shared" si="1301"/>
        <v>0</v>
      </c>
      <c r="GM550" s="238">
        <f t="shared" si="1302"/>
        <v>0</v>
      </c>
      <c r="GN550" s="238">
        <f t="shared" si="1303"/>
        <v>0</v>
      </c>
      <c r="GO550" s="238">
        <f t="shared" si="1304"/>
        <v>0</v>
      </c>
      <c r="GP550" s="238">
        <f t="shared" si="1305"/>
        <v>0</v>
      </c>
      <c r="GQ550" s="238">
        <f t="shared" si="1306"/>
        <v>0</v>
      </c>
      <c r="GR550" s="238">
        <f t="shared" si="1307"/>
        <v>0</v>
      </c>
      <c r="GS550" s="238">
        <f t="shared" si="1308"/>
        <v>0</v>
      </c>
      <c r="GT550" s="238">
        <f t="shared" si="1309"/>
        <v>0</v>
      </c>
      <c r="GU550" s="238">
        <f t="shared" si="1310"/>
        <v>0</v>
      </c>
      <c r="GV550" s="238">
        <f t="shared" si="1311"/>
        <v>0</v>
      </c>
      <c r="GW550" s="238">
        <f t="shared" si="1312"/>
        <v>0</v>
      </c>
      <c r="GX550" s="238">
        <f t="shared" si="1313"/>
        <v>0</v>
      </c>
      <c r="GY550" s="238">
        <f t="shared" si="1314"/>
        <v>0</v>
      </c>
      <c r="GZ550" s="238">
        <f t="shared" si="1315"/>
        <v>0</v>
      </c>
      <c r="HA550" s="238">
        <f t="shared" si="1316"/>
        <v>0</v>
      </c>
      <c r="HB550" s="238">
        <f t="shared" si="1317"/>
        <v>0</v>
      </c>
      <c r="HC550" s="238">
        <f t="shared" si="1318"/>
        <v>0</v>
      </c>
      <c r="HD550" s="238">
        <f t="shared" si="1319"/>
        <v>0</v>
      </c>
      <c r="HE550" s="238">
        <f t="shared" si="1320"/>
        <v>0</v>
      </c>
      <c r="HF550" s="238">
        <f t="shared" si="1321"/>
        <v>0</v>
      </c>
      <c r="HG550" s="238">
        <f t="shared" si="1322"/>
        <v>0</v>
      </c>
      <c r="HH550" s="238">
        <f t="shared" si="1323"/>
        <v>0</v>
      </c>
      <c r="HI550" s="238">
        <f t="shared" si="1324"/>
        <v>0</v>
      </c>
      <c r="HJ550" s="238">
        <f t="shared" si="1325"/>
        <v>0</v>
      </c>
      <c r="HK550" s="238">
        <f t="shared" si="1326"/>
        <v>0</v>
      </c>
      <c r="HL550" s="238">
        <f t="shared" si="1327"/>
        <v>0</v>
      </c>
      <c r="HM550" s="238">
        <f t="shared" si="1328"/>
        <v>0</v>
      </c>
      <c r="HN550" s="238">
        <f t="shared" si="1329"/>
        <v>0</v>
      </c>
      <c r="HO550" s="238">
        <f t="shared" si="1330"/>
        <v>0</v>
      </c>
      <c r="HP550" s="238">
        <f t="shared" si="1331"/>
        <v>0</v>
      </c>
      <c r="HQ550" s="238">
        <f t="shared" si="1332"/>
        <v>0</v>
      </c>
      <c r="HR550" s="238">
        <f t="shared" si="1333"/>
        <v>0</v>
      </c>
      <c r="HS550" s="238">
        <f t="shared" si="1334"/>
        <v>0</v>
      </c>
      <c r="HT550" s="238">
        <f t="shared" si="1335"/>
        <v>0</v>
      </c>
      <c r="HU550" s="238">
        <f t="shared" si="1336"/>
        <v>0</v>
      </c>
      <c r="HV550" s="238">
        <f t="shared" si="1337"/>
        <v>0</v>
      </c>
      <c r="HW550" s="238">
        <f t="shared" si="1338"/>
        <v>0</v>
      </c>
      <c r="HX550" s="238">
        <f t="shared" si="1339"/>
        <v>0</v>
      </c>
      <c r="HY550" s="238">
        <f t="shared" si="1340"/>
        <v>0</v>
      </c>
      <c r="HZ550" s="238">
        <f t="shared" si="1341"/>
        <v>0</v>
      </c>
      <c r="IA550" s="238">
        <f t="shared" si="1342"/>
        <v>0</v>
      </c>
      <c r="IB550" s="238">
        <f t="shared" si="1343"/>
        <v>0</v>
      </c>
      <c r="IC550" s="238">
        <f t="shared" si="1344"/>
        <v>0</v>
      </c>
      <c r="ID550" s="238">
        <f t="shared" si="1345"/>
        <v>0</v>
      </c>
      <c r="IE550" s="238">
        <f t="shared" si="1346"/>
        <v>0</v>
      </c>
      <c r="IF550" s="238">
        <f t="shared" si="1347"/>
        <v>0</v>
      </c>
      <c r="IG550" s="238">
        <f t="shared" si="1348"/>
        <v>0</v>
      </c>
      <c r="IH550" s="238">
        <f t="shared" si="1349"/>
        <v>0</v>
      </c>
      <c r="II550" s="238">
        <f t="shared" si="1350"/>
        <v>0</v>
      </c>
      <c r="IJ550" s="238">
        <f t="shared" si="1351"/>
        <v>0</v>
      </c>
      <c r="IK550" s="238">
        <f t="shared" si="1352"/>
        <v>0</v>
      </c>
      <c r="IL550" s="238">
        <f t="shared" si="1353"/>
        <v>0</v>
      </c>
      <c r="IM550" s="238">
        <f t="shared" si="1354"/>
        <v>0</v>
      </c>
      <c r="IN550" s="238">
        <f t="shared" si="1355"/>
        <v>0</v>
      </c>
      <c r="IO550" s="238">
        <f t="shared" si="1356"/>
        <v>0</v>
      </c>
      <c r="IP550" s="238">
        <f t="shared" si="1357"/>
        <v>0</v>
      </c>
      <c r="IQ550" s="238">
        <f t="shared" si="1358"/>
        <v>0</v>
      </c>
      <c r="IR550" s="238">
        <f t="shared" si="1359"/>
        <v>0</v>
      </c>
      <c r="IS550" s="238">
        <f t="shared" si="1360"/>
        <v>0</v>
      </c>
      <c r="IT550" s="238">
        <f t="shared" si="1361"/>
        <v>0</v>
      </c>
      <c r="IU550" s="238">
        <f t="shared" si="1362"/>
        <v>0</v>
      </c>
      <c r="IV550" s="238">
        <f t="shared" si="1363"/>
        <v>0</v>
      </c>
      <c r="IW550" s="238">
        <f t="shared" si="1364"/>
        <v>0</v>
      </c>
      <c r="IX550" s="238">
        <f t="shared" si="1365"/>
        <v>0</v>
      </c>
      <c r="IY550" s="238">
        <f t="shared" si="1366"/>
        <v>0</v>
      </c>
      <c r="IZ550" s="238">
        <f t="shared" si="1367"/>
        <v>0</v>
      </c>
      <c r="JA550" s="238">
        <f t="shared" si="1368"/>
        <v>0</v>
      </c>
      <c r="JB550" s="238">
        <f t="shared" si="1369"/>
        <v>0</v>
      </c>
    </row>
    <row r="551" spans="2:262">
      <c r="B551" s="248">
        <v>190</v>
      </c>
      <c r="C551" s="247">
        <f t="shared" si="1370"/>
        <v>3.7109375000000029E-3</v>
      </c>
      <c r="D551" s="244">
        <f t="shared" ca="1" si="1113"/>
        <v>79.913136517205714</v>
      </c>
      <c r="E551" s="243">
        <f ca="1">GN361</f>
        <v>-8.6863482794292526E-2</v>
      </c>
      <c r="F551" s="242">
        <v>190</v>
      </c>
      <c r="G551" s="238">
        <f t="shared" si="1114"/>
        <v>0</v>
      </c>
      <c r="H551" s="238">
        <f t="shared" si="1115"/>
        <v>0</v>
      </c>
      <c r="I551" s="238">
        <f t="shared" si="1116"/>
        <v>0</v>
      </c>
      <c r="J551" s="238">
        <f t="shared" si="1117"/>
        <v>0</v>
      </c>
      <c r="K551" s="238">
        <f t="shared" si="1118"/>
        <v>0</v>
      </c>
      <c r="L551" s="238">
        <f t="shared" si="1119"/>
        <v>0</v>
      </c>
      <c r="M551" s="238">
        <f t="shared" si="1120"/>
        <v>0</v>
      </c>
      <c r="N551" s="238">
        <f t="shared" si="1121"/>
        <v>0</v>
      </c>
      <c r="O551" s="238">
        <f t="shared" si="1122"/>
        <v>0</v>
      </c>
      <c r="P551" s="238">
        <f t="shared" si="1123"/>
        <v>0</v>
      </c>
      <c r="Q551" s="238">
        <f t="shared" si="1124"/>
        <v>0</v>
      </c>
      <c r="R551" s="238">
        <f t="shared" si="1125"/>
        <v>0</v>
      </c>
      <c r="S551" s="238">
        <f t="shared" si="1126"/>
        <v>0</v>
      </c>
      <c r="T551" s="238">
        <f t="shared" si="1127"/>
        <v>0</v>
      </c>
      <c r="U551" s="239">
        <f t="shared" si="1128"/>
        <v>0</v>
      </c>
      <c r="V551" s="238">
        <f t="shared" si="1129"/>
        <v>0</v>
      </c>
      <c r="W551" s="238">
        <f t="shared" si="1130"/>
        <v>0</v>
      </c>
      <c r="X551" s="238">
        <f t="shared" si="1131"/>
        <v>0</v>
      </c>
      <c r="Y551" s="238">
        <f t="shared" si="1132"/>
        <v>0</v>
      </c>
      <c r="Z551" s="238">
        <f t="shared" si="1133"/>
        <v>0</v>
      </c>
      <c r="AA551" s="238">
        <f t="shared" si="1134"/>
        <v>0</v>
      </c>
      <c r="AB551" s="238">
        <f t="shared" si="1135"/>
        <v>0</v>
      </c>
      <c r="AC551" s="238">
        <f t="shared" si="1136"/>
        <v>0</v>
      </c>
      <c r="AD551" s="238">
        <f t="shared" si="1137"/>
        <v>0</v>
      </c>
      <c r="AE551" s="238">
        <f t="shared" si="1138"/>
        <v>0</v>
      </c>
      <c r="AF551" s="238">
        <f t="shared" si="1139"/>
        <v>0</v>
      </c>
      <c r="AG551" s="238">
        <f t="shared" si="1140"/>
        <v>0</v>
      </c>
      <c r="AH551" s="238">
        <f t="shared" si="1141"/>
        <v>0</v>
      </c>
      <c r="AI551" s="238">
        <f t="shared" si="1142"/>
        <v>0</v>
      </c>
      <c r="AJ551" s="238">
        <f t="shared" si="1143"/>
        <v>0</v>
      </c>
      <c r="AK551" s="238">
        <f t="shared" si="1144"/>
        <v>0</v>
      </c>
      <c r="AL551" s="238">
        <f t="shared" si="1145"/>
        <v>0</v>
      </c>
      <c r="AM551" s="238">
        <f t="shared" si="1146"/>
        <v>0</v>
      </c>
      <c r="AN551" s="238">
        <f t="shared" si="1147"/>
        <v>0</v>
      </c>
      <c r="AO551" s="238">
        <f t="shared" si="1148"/>
        <v>0</v>
      </c>
      <c r="AP551" s="238">
        <f t="shared" si="1149"/>
        <v>0</v>
      </c>
      <c r="AQ551" s="238">
        <f t="shared" si="1150"/>
        <v>0</v>
      </c>
      <c r="AR551" s="238">
        <f t="shared" si="1151"/>
        <v>0</v>
      </c>
      <c r="AS551" s="238">
        <f t="shared" si="1152"/>
        <v>0</v>
      </c>
      <c r="AT551" s="238">
        <f t="shared" si="1153"/>
        <v>0</v>
      </c>
      <c r="AU551" s="238">
        <f t="shared" si="1154"/>
        <v>0</v>
      </c>
      <c r="AV551" s="238">
        <f t="shared" si="1155"/>
        <v>0</v>
      </c>
      <c r="AW551" s="238">
        <f t="shared" si="1156"/>
        <v>0</v>
      </c>
      <c r="AX551" s="238">
        <f t="shared" si="1157"/>
        <v>0</v>
      </c>
      <c r="AY551" s="238">
        <f t="shared" si="1158"/>
        <v>0</v>
      </c>
      <c r="AZ551" s="238">
        <f t="shared" si="1159"/>
        <v>0</v>
      </c>
      <c r="BA551" s="238">
        <f t="shared" si="1160"/>
        <v>0</v>
      </c>
      <c r="BB551" s="238">
        <f t="shared" si="1161"/>
        <v>0</v>
      </c>
      <c r="BC551" s="238">
        <f t="shared" si="1162"/>
        <v>0</v>
      </c>
      <c r="BD551" s="238">
        <f t="shared" si="1163"/>
        <v>0</v>
      </c>
      <c r="BE551" s="238">
        <f t="shared" si="1164"/>
        <v>0</v>
      </c>
      <c r="BF551" s="238">
        <f t="shared" si="1165"/>
        <v>0</v>
      </c>
      <c r="BG551" s="238">
        <f t="shared" si="1166"/>
        <v>0</v>
      </c>
      <c r="BH551" s="238">
        <f t="shared" si="1167"/>
        <v>0</v>
      </c>
      <c r="BI551" s="238">
        <f t="shared" si="1168"/>
        <v>0</v>
      </c>
      <c r="BJ551" s="238">
        <f t="shared" si="1169"/>
        <v>0</v>
      </c>
      <c r="BK551" s="238">
        <f t="shared" si="1170"/>
        <v>0</v>
      </c>
      <c r="BL551" s="238">
        <f t="shared" si="1171"/>
        <v>0</v>
      </c>
      <c r="BM551" s="238">
        <f t="shared" si="1172"/>
        <v>0</v>
      </c>
      <c r="BN551" s="238">
        <f t="shared" si="1173"/>
        <v>0</v>
      </c>
      <c r="BO551" s="238">
        <f t="shared" si="1174"/>
        <v>0</v>
      </c>
      <c r="BP551" s="238">
        <f t="shared" si="1175"/>
        <v>0</v>
      </c>
      <c r="BQ551" s="238">
        <f t="shared" si="1176"/>
        <v>0</v>
      </c>
      <c r="BR551" s="238">
        <f t="shared" si="1177"/>
        <v>0</v>
      </c>
      <c r="BS551" s="238">
        <f t="shared" si="1178"/>
        <v>0</v>
      </c>
      <c r="BT551" s="238">
        <f t="shared" si="1179"/>
        <v>0</v>
      </c>
      <c r="BU551" s="238">
        <f t="shared" si="1180"/>
        <v>0</v>
      </c>
      <c r="BV551" s="238">
        <f t="shared" si="1181"/>
        <v>0</v>
      </c>
      <c r="BW551" s="238">
        <f t="shared" si="1182"/>
        <v>0</v>
      </c>
      <c r="BX551" s="238">
        <f t="shared" si="1183"/>
        <v>0</v>
      </c>
      <c r="BY551" s="238">
        <f t="shared" si="1184"/>
        <v>0</v>
      </c>
      <c r="BZ551" s="238">
        <f t="shared" si="1185"/>
        <v>0</v>
      </c>
      <c r="CA551" s="238">
        <f t="shared" si="1186"/>
        <v>0</v>
      </c>
      <c r="CB551" s="238">
        <f t="shared" si="1187"/>
        <v>0</v>
      </c>
      <c r="CC551" s="238">
        <f t="shared" si="1188"/>
        <v>0</v>
      </c>
      <c r="CD551" s="238">
        <f t="shared" si="1189"/>
        <v>0</v>
      </c>
      <c r="CE551" s="238">
        <f t="shared" si="1190"/>
        <v>0</v>
      </c>
      <c r="CF551" s="238">
        <f t="shared" si="1191"/>
        <v>0</v>
      </c>
      <c r="CG551" s="238">
        <f t="shared" si="1192"/>
        <v>0</v>
      </c>
      <c r="CH551" s="238">
        <f t="shared" si="1193"/>
        <v>0</v>
      </c>
      <c r="CI551" s="238">
        <f t="shared" si="1194"/>
        <v>0</v>
      </c>
      <c r="CJ551" s="238">
        <f t="shared" si="1195"/>
        <v>0</v>
      </c>
      <c r="CK551" s="238">
        <f t="shared" si="1196"/>
        <v>0</v>
      </c>
      <c r="CL551" s="238">
        <f t="shared" si="1197"/>
        <v>0</v>
      </c>
      <c r="CM551" s="238">
        <f t="shared" si="1198"/>
        <v>0</v>
      </c>
      <c r="CN551" s="238">
        <f t="shared" si="1199"/>
        <v>0</v>
      </c>
      <c r="CO551" s="238">
        <f t="shared" si="1200"/>
        <v>0</v>
      </c>
      <c r="CP551" s="238">
        <f t="shared" si="1201"/>
        <v>0</v>
      </c>
      <c r="CQ551" s="238">
        <f t="shared" si="1202"/>
        <v>0</v>
      </c>
      <c r="CR551" s="238">
        <f t="shared" si="1203"/>
        <v>0</v>
      </c>
      <c r="CS551" s="238">
        <f t="shared" si="1204"/>
        <v>0</v>
      </c>
      <c r="CT551" s="238">
        <f t="shared" si="1205"/>
        <v>0</v>
      </c>
      <c r="CU551" s="238">
        <f t="shared" si="1206"/>
        <v>0</v>
      </c>
      <c r="CV551" s="238">
        <f t="shared" si="1207"/>
        <v>0</v>
      </c>
      <c r="CW551" s="238">
        <f t="shared" si="1208"/>
        <v>0</v>
      </c>
      <c r="CX551" s="238">
        <f t="shared" si="1209"/>
        <v>0</v>
      </c>
      <c r="CY551" s="238">
        <f t="shared" si="1210"/>
        <v>0</v>
      </c>
      <c r="CZ551" s="238">
        <f t="shared" si="1211"/>
        <v>0</v>
      </c>
      <c r="DA551" s="238">
        <f t="shared" si="1212"/>
        <v>0</v>
      </c>
      <c r="DB551" s="238">
        <f t="shared" si="1213"/>
        <v>0</v>
      </c>
      <c r="DC551" s="238">
        <f t="shared" si="1214"/>
        <v>0</v>
      </c>
      <c r="DD551" s="238">
        <f t="shared" si="1215"/>
        <v>0</v>
      </c>
      <c r="DE551" s="238">
        <f t="shared" si="1216"/>
        <v>0</v>
      </c>
      <c r="DF551" s="238">
        <f t="shared" si="1217"/>
        <v>0</v>
      </c>
      <c r="DG551" s="238">
        <f t="shared" si="1218"/>
        <v>0</v>
      </c>
      <c r="DH551" s="238">
        <f t="shared" si="1219"/>
        <v>0</v>
      </c>
      <c r="DI551" s="238">
        <f t="shared" si="1220"/>
        <v>0</v>
      </c>
      <c r="DJ551" s="238">
        <f t="shared" si="1221"/>
        <v>0</v>
      </c>
      <c r="DK551" s="238">
        <f t="shared" si="1222"/>
        <v>0</v>
      </c>
      <c r="DL551" s="238">
        <f t="shared" si="1223"/>
        <v>0</v>
      </c>
      <c r="DM551" s="238">
        <f t="shared" si="1224"/>
        <v>0</v>
      </c>
      <c r="DN551" s="238">
        <f t="shared" si="1225"/>
        <v>0</v>
      </c>
      <c r="DO551" s="238">
        <f t="shared" si="1226"/>
        <v>0</v>
      </c>
      <c r="DP551" s="238">
        <f t="shared" si="1227"/>
        <v>0</v>
      </c>
      <c r="DQ551" s="238">
        <f t="shared" si="1228"/>
        <v>0</v>
      </c>
      <c r="DR551" s="238">
        <f t="shared" si="1229"/>
        <v>0</v>
      </c>
      <c r="DS551" s="238">
        <f t="shared" si="1230"/>
        <v>0</v>
      </c>
      <c r="DT551" s="238">
        <f t="shared" si="1231"/>
        <v>0</v>
      </c>
      <c r="DU551" s="238">
        <f t="shared" si="1232"/>
        <v>0</v>
      </c>
      <c r="DV551" s="238">
        <f t="shared" si="1233"/>
        <v>0</v>
      </c>
      <c r="DW551" s="238">
        <f t="shared" si="1234"/>
        <v>0</v>
      </c>
      <c r="DX551" s="238">
        <f t="shared" si="1235"/>
        <v>0</v>
      </c>
      <c r="DY551" s="238">
        <f t="shared" si="1236"/>
        <v>0</v>
      </c>
      <c r="DZ551" s="238">
        <f t="shared" si="1237"/>
        <v>0</v>
      </c>
      <c r="EA551" s="238">
        <f t="shared" si="1238"/>
        <v>0</v>
      </c>
      <c r="EB551" s="238">
        <f t="shared" si="1239"/>
        <v>0</v>
      </c>
      <c r="EC551" s="238">
        <f t="shared" si="1240"/>
        <v>0</v>
      </c>
      <c r="ED551" s="238">
        <f t="shared" si="1241"/>
        <v>0</v>
      </c>
      <c r="EE551" s="238">
        <f t="shared" si="1242"/>
        <v>0</v>
      </c>
      <c r="EF551" s="238">
        <f t="shared" si="1243"/>
        <v>0</v>
      </c>
      <c r="EG551" s="238">
        <f t="shared" si="1244"/>
        <v>0</v>
      </c>
      <c r="EH551" s="238">
        <f t="shared" si="1245"/>
        <v>0</v>
      </c>
      <c r="EI551" s="238">
        <f t="shared" si="1246"/>
        <v>0</v>
      </c>
      <c r="EJ551" s="238">
        <f t="shared" si="1247"/>
        <v>0</v>
      </c>
      <c r="EK551" s="238">
        <f t="shared" si="1248"/>
        <v>0</v>
      </c>
      <c r="EL551" s="238">
        <f t="shared" si="1249"/>
        <v>0</v>
      </c>
      <c r="EM551" s="238">
        <f t="shared" si="1250"/>
        <v>0</v>
      </c>
      <c r="EN551" s="238">
        <f t="shared" si="1251"/>
        <v>0</v>
      </c>
      <c r="EO551" s="238">
        <f t="shared" si="1252"/>
        <v>0</v>
      </c>
      <c r="EP551" s="238">
        <f t="shared" si="1253"/>
        <v>0</v>
      </c>
      <c r="EQ551" s="238">
        <f t="shared" si="1254"/>
        <v>0</v>
      </c>
      <c r="ER551" s="238">
        <f t="shared" si="1255"/>
        <v>0</v>
      </c>
      <c r="ES551" s="238">
        <f t="shared" si="1256"/>
        <v>0</v>
      </c>
      <c r="ET551" s="238">
        <f t="shared" si="1257"/>
        <v>0</v>
      </c>
      <c r="EU551" s="238">
        <f t="shared" si="1258"/>
        <v>0</v>
      </c>
      <c r="EV551" s="238">
        <f t="shared" si="1259"/>
        <v>0</v>
      </c>
      <c r="EW551" s="238">
        <f t="shared" si="1260"/>
        <v>0</v>
      </c>
      <c r="EX551" s="238">
        <f t="shared" si="1261"/>
        <v>0</v>
      </c>
      <c r="EY551" s="238">
        <f t="shared" si="1262"/>
        <v>0</v>
      </c>
      <c r="EZ551" s="238">
        <f t="shared" si="1263"/>
        <v>0</v>
      </c>
      <c r="FA551" s="238">
        <f t="shared" si="1264"/>
        <v>0</v>
      </c>
      <c r="FB551" s="238">
        <f t="shared" si="1265"/>
        <v>0</v>
      </c>
      <c r="FC551" s="238">
        <f t="shared" si="1266"/>
        <v>0</v>
      </c>
      <c r="FD551" s="238">
        <f t="shared" si="1267"/>
        <v>0</v>
      </c>
      <c r="FE551" s="238">
        <f t="shared" si="1268"/>
        <v>0</v>
      </c>
      <c r="FF551" s="238">
        <f t="shared" si="1269"/>
        <v>0</v>
      </c>
      <c r="FG551" s="238">
        <f t="shared" si="1270"/>
        <v>0</v>
      </c>
      <c r="FH551" s="238">
        <f t="shared" si="1271"/>
        <v>0</v>
      </c>
      <c r="FI551" s="238">
        <f t="shared" si="1272"/>
        <v>0</v>
      </c>
      <c r="FJ551" s="238">
        <f t="shared" si="1273"/>
        <v>0</v>
      </c>
      <c r="FK551" s="238">
        <f t="shared" si="1274"/>
        <v>0</v>
      </c>
      <c r="FL551" s="238">
        <f t="shared" si="1275"/>
        <v>0</v>
      </c>
      <c r="FM551" s="238">
        <f t="shared" si="1276"/>
        <v>0</v>
      </c>
      <c r="FN551" s="238">
        <f t="shared" si="1277"/>
        <v>0</v>
      </c>
      <c r="FO551" s="238">
        <f t="shared" si="1278"/>
        <v>0</v>
      </c>
      <c r="FP551" s="238">
        <f t="shared" si="1279"/>
        <v>0</v>
      </c>
      <c r="FQ551" s="238">
        <f t="shared" si="1280"/>
        <v>0</v>
      </c>
      <c r="FR551" s="238">
        <f t="shared" si="1281"/>
        <v>0</v>
      </c>
      <c r="FS551" s="238">
        <f t="shared" si="1282"/>
        <v>0</v>
      </c>
      <c r="FT551" s="238">
        <f t="shared" si="1283"/>
        <v>0</v>
      </c>
      <c r="FU551" s="238">
        <f t="shared" si="1284"/>
        <v>0</v>
      </c>
      <c r="FV551" s="238">
        <f t="shared" si="1285"/>
        <v>0</v>
      </c>
      <c r="FW551" s="238">
        <f t="shared" si="1286"/>
        <v>0</v>
      </c>
      <c r="FX551" s="238">
        <f t="shared" si="1287"/>
        <v>0</v>
      </c>
      <c r="FY551" s="238">
        <f t="shared" si="1288"/>
        <v>0</v>
      </c>
      <c r="FZ551" s="238">
        <f t="shared" si="1289"/>
        <v>0</v>
      </c>
      <c r="GA551" s="238">
        <f t="shared" si="1290"/>
        <v>0</v>
      </c>
      <c r="GB551" s="238">
        <f t="shared" si="1291"/>
        <v>0</v>
      </c>
      <c r="GC551" s="238">
        <f t="shared" si="1292"/>
        <v>0</v>
      </c>
      <c r="GD551" s="238">
        <f t="shared" si="1293"/>
        <v>0</v>
      </c>
      <c r="GE551" s="238">
        <f t="shared" si="1294"/>
        <v>0</v>
      </c>
      <c r="GF551" s="238">
        <f t="shared" si="1295"/>
        <v>0</v>
      </c>
      <c r="GG551" s="238">
        <f t="shared" si="1296"/>
        <v>0</v>
      </c>
      <c r="GH551" s="238">
        <f t="shared" si="1297"/>
        <v>0</v>
      </c>
      <c r="GI551" s="238">
        <f t="shared" si="1298"/>
        <v>0</v>
      </c>
      <c r="GJ551" s="238">
        <f t="shared" si="1299"/>
        <v>0</v>
      </c>
      <c r="GK551" s="238">
        <f t="shared" si="1300"/>
        <v>0</v>
      </c>
      <c r="GL551" s="238">
        <f t="shared" si="1301"/>
        <v>0</v>
      </c>
      <c r="GM551" s="238">
        <f t="shared" si="1302"/>
        <v>0</v>
      </c>
      <c r="GN551" s="238">
        <f t="shared" si="1303"/>
        <v>0</v>
      </c>
      <c r="GO551" s="238">
        <f t="shared" si="1304"/>
        <v>0</v>
      </c>
      <c r="GP551" s="238">
        <f t="shared" si="1305"/>
        <v>0</v>
      </c>
      <c r="GQ551" s="238">
        <f t="shared" si="1306"/>
        <v>0</v>
      </c>
      <c r="GR551" s="238">
        <f t="shared" si="1307"/>
        <v>0</v>
      </c>
      <c r="GS551" s="238">
        <f t="shared" si="1308"/>
        <v>0</v>
      </c>
      <c r="GT551" s="238">
        <f t="shared" si="1309"/>
        <v>0</v>
      </c>
      <c r="GU551" s="238">
        <f t="shared" si="1310"/>
        <v>0</v>
      </c>
      <c r="GV551" s="238">
        <f t="shared" si="1311"/>
        <v>0</v>
      </c>
      <c r="GW551" s="238">
        <f t="shared" si="1312"/>
        <v>0</v>
      </c>
      <c r="GX551" s="238">
        <f t="shared" si="1313"/>
        <v>0</v>
      </c>
      <c r="GY551" s="238">
        <f t="shared" si="1314"/>
        <v>0</v>
      </c>
      <c r="GZ551" s="238">
        <f t="shared" si="1315"/>
        <v>0</v>
      </c>
      <c r="HA551" s="238">
        <f t="shared" si="1316"/>
        <v>0</v>
      </c>
      <c r="HB551" s="238">
        <f t="shared" si="1317"/>
        <v>0</v>
      </c>
      <c r="HC551" s="238">
        <f t="shared" si="1318"/>
        <v>0</v>
      </c>
      <c r="HD551" s="238">
        <f t="shared" si="1319"/>
        <v>0</v>
      </c>
      <c r="HE551" s="238">
        <f t="shared" si="1320"/>
        <v>0</v>
      </c>
      <c r="HF551" s="238">
        <f t="shared" si="1321"/>
        <v>0</v>
      </c>
      <c r="HG551" s="238">
        <f t="shared" si="1322"/>
        <v>0</v>
      </c>
      <c r="HH551" s="238">
        <f t="shared" si="1323"/>
        <v>0</v>
      </c>
      <c r="HI551" s="238">
        <f t="shared" si="1324"/>
        <v>0</v>
      </c>
      <c r="HJ551" s="238">
        <f t="shared" si="1325"/>
        <v>0</v>
      </c>
      <c r="HK551" s="238">
        <f t="shared" si="1326"/>
        <v>0</v>
      </c>
      <c r="HL551" s="238">
        <f t="shared" si="1327"/>
        <v>0</v>
      </c>
      <c r="HM551" s="238">
        <f t="shared" si="1328"/>
        <v>0</v>
      </c>
      <c r="HN551" s="238">
        <f t="shared" si="1329"/>
        <v>0</v>
      </c>
      <c r="HO551" s="238">
        <f t="shared" si="1330"/>
        <v>0</v>
      </c>
      <c r="HP551" s="238">
        <f t="shared" si="1331"/>
        <v>0</v>
      </c>
      <c r="HQ551" s="238">
        <f t="shared" si="1332"/>
        <v>0</v>
      </c>
      <c r="HR551" s="238">
        <f t="shared" si="1333"/>
        <v>0</v>
      </c>
      <c r="HS551" s="238">
        <f t="shared" si="1334"/>
        <v>0</v>
      </c>
      <c r="HT551" s="238">
        <f t="shared" si="1335"/>
        <v>0</v>
      </c>
      <c r="HU551" s="238">
        <f t="shared" si="1336"/>
        <v>0</v>
      </c>
      <c r="HV551" s="238">
        <f t="shared" si="1337"/>
        <v>0</v>
      </c>
      <c r="HW551" s="238">
        <f t="shared" si="1338"/>
        <v>0</v>
      </c>
      <c r="HX551" s="238">
        <f t="shared" si="1339"/>
        <v>0</v>
      </c>
      <c r="HY551" s="238">
        <f t="shared" si="1340"/>
        <v>0</v>
      </c>
      <c r="HZ551" s="238">
        <f t="shared" si="1341"/>
        <v>0</v>
      </c>
      <c r="IA551" s="238">
        <f t="shared" si="1342"/>
        <v>0</v>
      </c>
      <c r="IB551" s="238">
        <f t="shared" si="1343"/>
        <v>0</v>
      </c>
      <c r="IC551" s="238">
        <f t="shared" si="1344"/>
        <v>0</v>
      </c>
      <c r="ID551" s="238">
        <f t="shared" si="1345"/>
        <v>0</v>
      </c>
      <c r="IE551" s="238">
        <f t="shared" si="1346"/>
        <v>0</v>
      </c>
      <c r="IF551" s="238">
        <f t="shared" si="1347"/>
        <v>0</v>
      </c>
      <c r="IG551" s="238">
        <f t="shared" si="1348"/>
        <v>0</v>
      </c>
      <c r="IH551" s="238">
        <f t="shared" si="1349"/>
        <v>0</v>
      </c>
      <c r="II551" s="238">
        <f t="shared" si="1350"/>
        <v>0</v>
      </c>
      <c r="IJ551" s="238">
        <f t="shared" si="1351"/>
        <v>0</v>
      </c>
      <c r="IK551" s="238">
        <f t="shared" si="1352"/>
        <v>0</v>
      </c>
      <c r="IL551" s="238">
        <f t="shared" si="1353"/>
        <v>0</v>
      </c>
      <c r="IM551" s="238">
        <f t="shared" si="1354"/>
        <v>0</v>
      </c>
      <c r="IN551" s="238">
        <f t="shared" si="1355"/>
        <v>0</v>
      </c>
      <c r="IO551" s="238">
        <f t="shared" si="1356"/>
        <v>0</v>
      </c>
      <c r="IP551" s="238">
        <f t="shared" si="1357"/>
        <v>0</v>
      </c>
      <c r="IQ551" s="238">
        <f t="shared" si="1358"/>
        <v>0</v>
      </c>
      <c r="IR551" s="238">
        <f t="shared" si="1359"/>
        <v>0</v>
      </c>
      <c r="IS551" s="238">
        <f t="shared" si="1360"/>
        <v>0</v>
      </c>
      <c r="IT551" s="238">
        <f t="shared" si="1361"/>
        <v>0</v>
      </c>
      <c r="IU551" s="238">
        <f t="shared" si="1362"/>
        <v>0</v>
      </c>
      <c r="IV551" s="238">
        <f t="shared" si="1363"/>
        <v>0</v>
      </c>
      <c r="IW551" s="238">
        <f t="shared" si="1364"/>
        <v>0</v>
      </c>
      <c r="IX551" s="238">
        <f t="shared" si="1365"/>
        <v>0</v>
      </c>
      <c r="IY551" s="238">
        <f t="shared" si="1366"/>
        <v>0</v>
      </c>
      <c r="IZ551" s="238">
        <f t="shared" si="1367"/>
        <v>0</v>
      </c>
      <c r="JA551" s="238">
        <f t="shared" si="1368"/>
        <v>0</v>
      </c>
      <c r="JB551" s="238">
        <f t="shared" si="1369"/>
        <v>0</v>
      </c>
    </row>
    <row r="552" spans="2:262">
      <c r="B552" s="248">
        <v>191</v>
      </c>
      <c r="C552" s="247">
        <f t="shared" si="1370"/>
        <v>3.7304687500000029E-3</v>
      </c>
      <c r="D552" s="244">
        <f t="shared" ca="1" si="1113"/>
        <v>79.920911920957792</v>
      </c>
      <c r="E552" s="243">
        <f ca="1">GO361</f>
        <v>-7.9088079042210102E-2</v>
      </c>
      <c r="F552" s="242">
        <v>191</v>
      </c>
      <c r="G552" s="238">
        <f t="shared" si="1114"/>
        <v>0</v>
      </c>
      <c r="H552" s="238">
        <f t="shared" si="1115"/>
        <v>0</v>
      </c>
      <c r="I552" s="238">
        <f t="shared" si="1116"/>
        <v>0</v>
      </c>
      <c r="J552" s="238">
        <f t="shared" si="1117"/>
        <v>0</v>
      </c>
      <c r="K552" s="238">
        <f t="shared" si="1118"/>
        <v>0</v>
      </c>
      <c r="L552" s="238">
        <f t="shared" si="1119"/>
        <v>0</v>
      </c>
      <c r="M552" s="238">
        <f t="shared" si="1120"/>
        <v>0</v>
      </c>
      <c r="N552" s="238">
        <f t="shared" si="1121"/>
        <v>0</v>
      </c>
      <c r="O552" s="238">
        <f t="shared" si="1122"/>
        <v>0</v>
      </c>
      <c r="P552" s="238">
        <f t="shared" si="1123"/>
        <v>0</v>
      </c>
      <c r="Q552" s="238">
        <f t="shared" si="1124"/>
        <v>0</v>
      </c>
      <c r="R552" s="238">
        <f t="shared" si="1125"/>
        <v>0</v>
      </c>
      <c r="S552" s="238">
        <f t="shared" si="1126"/>
        <v>0</v>
      </c>
      <c r="T552" s="238">
        <f t="shared" si="1127"/>
        <v>0</v>
      </c>
      <c r="U552" s="239">
        <f t="shared" si="1128"/>
        <v>0</v>
      </c>
      <c r="V552" s="238">
        <f t="shared" si="1129"/>
        <v>0</v>
      </c>
      <c r="W552" s="238">
        <f t="shared" si="1130"/>
        <v>0</v>
      </c>
      <c r="X552" s="238">
        <f t="shared" si="1131"/>
        <v>0</v>
      </c>
      <c r="Y552" s="238">
        <f t="shared" si="1132"/>
        <v>0</v>
      </c>
      <c r="Z552" s="238">
        <f t="shared" si="1133"/>
        <v>0</v>
      </c>
      <c r="AA552" s="238">
        <f t="shared" si="1134"/>
        <v>0</v>
      </c>
      <c r="AB552" s="238">
        <f t="shared" si="1135"/>
        <v>0</v>
      </c>
      <c r="AC552" s="238">
        <f t="shared" si="1136"/>
        <v>0</v>
      </c>
      <c r="AD552" s="238">
        <f t="shared" si="1137"/>
        <v>0</v>
      </c>
      <c r="AE552" s="238">
        <f t="shared" si="1138"/>
        <v>0</v>
      </c>
      <c r="AF552" s="238">
        <f t="shared" si="1139"/>
        <v>0</v>
      </c>
      <c r="AG552" s="238">
        <f t="shared" si="1140"/>
        <v>0</v>
      </c>
      <c r="AH552" s="238">
        <f t="shared" si="1141"/>
        <v>0</v>
      </c>
      <c r="AI552" s="238">
        <f t="shared" si="1142"/>
        <v>0</v>
      </c>
      <c r="AJ552" s="238">
        <f t="shared" si="1143"/>
        <v>0</v>
      </c>
      <c r="AK552" s="238">
        <f t="shared" si="1144"/>
        <v>0</v>
      </c>
      <c r="AL552" s="238">
        <f t="shared" si="1145"/>
        <v>0</v>
      </c>
      <c r="AM552" s="238">
        <f t="shared" si="1146"/>
        <v>0</v>
      </c>
      <c r="AN552" s="238">
        <f t="shared" si="1147"/>
        <v>0</v>
      </c>
      <c r="AO552" s="238">
        <f t="shared" si="1148"/>
        <v>0</v>
      </c>
      <c r="AP552" s="238">
        <f t="shared" si="1149"/>
        <v>0</v>
      </c>
      <c r="AQ552" s="238">
        <f t="shared" si="1150"/>
        <v>0</v>
      </c>
      <c r="AR552" s="238">
        <f t="shared" si="1151"/>
        <v>0</v>
      </c>
      <c r="AS552" s="238">
        <f t="shared" si="1152"/>
        <v>0</v>
      </c>
      <c r="AT552" s="238">
        <f t="shared" si="1153"/>
        <v>0</v>
      </c>
      <c r="AU552" s="238">
        <f t="shared" si="1154"/>
        <v>0</v>
      </c>
      <c r="AV552" s="238">
        <f t="shared" si="1155"/>
        <v>0</v>
      </c>
      <c r="AW552" s="238">
        <f t="shared" si="1156"/>
        <v>0</v>
      </c>
      <c r="AX552" s="238">
        <f t="shared" si="1157"/>
        <v>0</v>
      </c>
      <c r="AY552" s="238">
        <f t="shared" si="1158"/>
        <v>0</v>
      </c>
      <c r="AZ552" s="238">
        <f t="shared" si="1159"/>
        <v>0</v>
      </c>
      <c r="BA552" s="238">
        <f t="shared" si="1160"/>
        <v>0</v>
      </c>
      <c r="BB552" s="238">
        <f t="shared" si="1161"/>
        <v>0</v>
      </c>
      <c r="BC552" s="238">
        <f t="shared" si="1162"/>
        <v>0</v>
      </c>
      <c r="BD552" s="238">
        <f t="shared" si="1163"/>
        <v>0</v>
      </c>
      <c r="BE552" s="238">
        <f t="shared" si="1164"/>
        <v>0</v>
      </c>
      <c r="BF552" s="238">
        <f t="shared" si="1165"/>
        <v>0</v>
      </c>
      <c r="BG552" s="238">
        <f t="shared" si="1166"/>
        <v>0</v>
      </c>
      <c r="BH552" s="238">
        <f t="shared" si="1167"/>
        <v>0</v>
      </c>
      <c r="BI552" s="238">
        <f t="shared" si="1168"/>
        <v>0</v>
      </c>
      <c r="BJ552" s="238">
        <f t="shared" si="1169"/>
        <v>0</v>
      </c>
      <c r="BK552" s="238">
        <f t="shared" si="1170"/>
        <v>0</v>
      </c>
      <c r="BL552" s="238">
        <f t="shared" si="1171"/>
        <v>0</v>
      </c>
      <c r="BM552" s="238">
        <f t="shared" si="1172"/>
        <v>0</v>
      </c>
      <c r="BN552" s="238">
        <f t="shared" si="1173"/>
        <v>0</v>
      </c>
      <c r="BO552" s="238">
        <f t="shared" si="1174"/>
        <v>0</v>
      </c>
      <c r="BP552" s="238">
        <f t="shared" si="1175"/>
        <v>0</v>
      </c>
      <c r="BQ552" s="238">
        <f t="shared" si="1176"/>
        <v>0</v>
      </c>
      <c r="BR552" s="238">
        <f t="shared" si="1177"/>
        <v>0</v>
      </c>
      <c r="BS552" s="238">
        <f t="shared" si="1178"/>
        <v>0</v>
      </c>
      <c r="BT552" s="238">
        <f t="shared" si="1179"/>
        <v>0</v>
      </c>
      <c r="BU552" s="238">
        <f t="shared" si="1180"/>
        <v>0</v>
      </c>
      <c r="BV552" s="238">
        <f t="shared" si="1181"/>
        <v>0</v>
      </c>
      <c r="BW552" s="238">
        <f t="shared" si="1182"/>
        <v>0</v>
      </c>
      <c r="BX552" s="238">
        <f t="shared" si="1183"/>
        <v>0</v>
      </c>
      <c r="BY552" s="238">
        <f t="shared" si="1184"/>
        <v>0</v>
      </c>
      <c r="BZ552" s="238">
        <f t="shared" si="1185"/>
        <v>0</v>
      </c>
      <c r="CA552" s="238">
        <f t="shared" si="1186"/>
        <v>0</v>
      </c>
      <c r="CB552" s="238">
        <f t="shared" si="1187"/>
        <v>0</v>
      </c>
      <c r="CC552" s="238">
        <f t="shared" si="1188"/>
        <v>0</v>
      </c>
      <c r="CD552" s="238">
        <f t="shared" si="1189"/>
        <v>0</v>
      </c>
      <c r="CE552" s="238">
        <f t="shared" si="1190"/>
        <v>0</v>
      </c>
      <c r="CF552" s="238">
        <f t="shared" si="1191"/>
        <v>0</v>
      </c>
      <c r="CG552" s="238">
        <f t="shared" si="1192"/>
        <v>0</v>
      </c>
      <c r="CH552" s="238">
        <f t="shared" si="1193"/>
        <v>0</v>
      </c>
      <c r="CI552" s="238">
        <f t="shared" si="1194"/>
        <v>0</v>
      </c>
      <c r="CJ552" s="238">
        <f t="shared" si="1195"/>
        <v>0</v>
      </c>
      <c r="CK552" s="238">
        <f t="shared" si="1196"/>
        <v>0</v>
      </c>
      <c r="CL552" s="238">
        <f t="shared" si="1197"/>
        <v>0</v>
      </c>
      <c r="CM552" s="238">
        <f t="shared" si="1198"/>
        <v>0</v>
      </c>
      <c r="CN552" s="238">
        <f t="shared" si="1199"/>
        <v>0</v>
      </c>
      <c r="CO552" s="238">
        <f t="shared" si="1200"/>
        <v>0</v>
      </c>
      <c r="CP552" s="238">
        <f t="shared" si="1201"/>
        <v>0</v>
      </c>
      <c r="CQ552" s="238">
        <f t="shared" si="1202"/>
        <v>0</v>
      </c>
      <c r="CR552" s="238">
        <f t="shared" si="1203"/>
        <v>0</v>
      </c>
      <c r="CS552" s="238">
        <f t="shared" si="1204"/>
        <v>0</v>
      </c>
      <c r="CT552" s="238">
        <f t="shared" si="1205"/>
        <v>0</v>
      </c>
      <c r="CU552" s="238">
        <f t="shared" si="1206"/>
        <v>0</v>
      </c>
      <c r="CV552" s="238">
        <f t="shared" si="1207"/>
        <v>0</v>
      </c>
      <c r="CW552" s="238">
        <f t="shared" si="1208"/>
        <v>0</v>
      </c>
      <c r="CX552" s="238">
        <f t="shared" si="1209"/>
        <v>0</v>
      </c>
      <c r="CY552" s="238">
        <f t="shared" si="1210"/>
        <v>0</v>
      </c>
      <c r="CZ552" s="238">
        <f t="shared" si="1211"/>
        <v>0</v>
      </c>
      <c r="DA552" s="238">
        <f t="shared" si="1212"/>
        <v>0</v>
      </c>
      <c r="DB552" s="238">
        <f t="shared" si="1213"/>
        <v>0</v>
      </c>
      <c r="DC552" s="238">
        <f t="shared" si="1214"/>
        <v>0</v>
      </c>
      <c r="DD552" s="238">
        <f t="shared" si="1215"/>
        <v>0</v>
      </c>
      <c r="DE552" s="238">
        <f t="shared" si="1216"/>
        <v>0</v>
      </c>
      <c r="DF552" s="238">
        <f t="shared" si="1217"/>
        <v>0</v>
      </c>
      <c r="DG552" s="238">
        <f t="shared" si="1218"/>
        <v>0</v>
      </c>
      <c r="DH552" s="238">
        <f t="shared" si="1219"/>
        <v>0</v>
      </c>
      <c r="DI552" s="238">
        <f t="shared" si="1220"/>
        <v>0</v>
      </c>
      <c r="DJ552" s="238">
        <f t="shared" si="1221"/>
        <v>0</v>
      </c>
      <c r="DK552" s="238">
        <f t="shared" si="1222"/>
        <v>0</v>
      </c>
      <c r="DL552" s="238">
        <f t="shared" si="1223"/>
        <v>0</v>
      </c>
      <c r="DM552" s="238">
        <f t="shared" si="1224"/>
        <v>0</v>
      </c>
      <c r="DN552" s="238">
        <f t="shared" si="1225"/>
        <v>0</v>
      </c>
      <c r="DO552" s="238">
        <f t="shared" si="1226"/>
        <v>0</v>
      </c>
      <c r="DP552" s="238">
        <f t="shared" si="1227"/>
        <v>0</v>
      </c>
      <c r="DQ552" s="238">
        <f t="shared" si="1228"/>
        <v>0</v>
      </c>
      <c r="DR552" s="238">
        <f t="shared" si="1229"/>
        <v>0</v>
      </c>
      <c r="DS552" s="238">
        <f t="shared" si="1230"/>
        <v>0</v>
      </c>
      <c r="DT552" s="238">
        <f t="shared" si="1231"/>
        <v>0</v>
      </c>
      <c r="DU552" s="238">
        <f t="shared" si="1232"/>
        <v>0</v>
      </c>
      <c r="DV552" s="238">
        <f t="shared" si="1233"/>
        <v>0</v>
      </c>
      <c r="DW552" s="238">
        <f t="shared" si="1234"/>
        <v>0</v>
      </c>
      <c r="DX552" s="238">
        <f t="shared" si="1235"/>
        <v>0</v>
      </c>
      <c r="DY552" s="238">
        <f t="shared" si="1236"/>
        <v>0</v>
      </c>
      <c r="DZ552" s="238">
        <f t="shared" si="1237"/>
        <v>0</v>
      </c>
      <c r="EA552" s="238">
        <f t="shared" si="1238"/>
        <v>0</v>
      </c>
      <c r="EB552" s="238">
        <f t="shared" si="1239"/>
        <v>0</v>
      </c>
      <c r="EC552" s="238">
        <f t="shared" si="1240"/>
        <v>0</v>
      </c>
      <c r="ED552" s="238">
        <f t="shared" si="1241"/>
        <v>0</v>
      </c>
      <c r="EE552" s="238">
        <f t="shared" si="1242"/>
        <v>0</v>
      </c>
      <c r="EF552" s="238">
        <f t="shared" si="1243"/>
        <v>0</v>
      </c>
      <c r="EG552" s="238">
        <f t="shared" si="1244"/>
        <v>0</v>
      </c>
      <c r="EH552" s="238">
        <f t="shared" si="1245"/>
        <v>0</v>
      </c>
      <c r="EI552" s="238">
        <f t="shared" si="1246"/>
        <v>0</v>
      </c>
      <c r="EJ552" s="238">
        <f t="shared" si="1247"/>
        <v>0</v>
      </c>
      <c r="EK552" s="238">
        <f t="shared" si="1248"/>
        <v>0</v>
      </c>
      <c r="EL552" s="238">
        <f t="shared" si="1249"/>
        <v>0</v>
      </c>
      <c r="EM552" s="238">
        <f t="shared" si="1250"/>
        <v>0</v>
      </c>
      <c r="EN552" s="238">
        <f t="shared" si="1251"/>
        <v>0</v>
      </c>
      <c r="EO552" s="238">
        <f t="shared" si="1252"/>
        <v>0</v>
      </c>
      <c r="EP552" s="238">
        <f t="shared" si="1253"/>
        <v>0</v>
      </c>
      <c r="EQ552" s="238">
        <f t="shared" si="1254"/>
        <v>0</v>
      </c>
      <c r="ER552" s="238">
        <f t="shared" si="1255"/>
        <v>0</v>
      </c>
      <c r="ES552" s="238">
        <f t="shared" si="1256"/>
        <v>0</v>
      </c>
      <c r="ET552" s="238">
        <f t="shared" si="1257"/>
        <v>0</v>
      </c>
      <c r="EU552" s="238">
        <f t="shared" si="1258"/>
        <v>0</v>
      </c>
      <c r="EV552" s="238">
        <f t="shared" si="1259"/>
        <v>0</v>
      </c>
      <c r="EW552" s="238">
        <f t="shared" si="1260"/>
        <v>0</v>
      </c>
      <c r="EX552" s="238">
        <f t="shared" si="1261"/>
        <v>0</v>
      </c>
      <c r="EY552" s="238">
        <f t="shared" si="1262"/>
        <v>0</v>
      </c>
      <c r="EZ552" s="238">
        <f t="shared" si="1263"/>
        <v>0</v>
      </c>
      <c r="FA552" s="238">
        <f t="shared" si="1264"/>
        <v>0</v>
      </c>
      <c r="FB552" s="238">
        <f t="shared" si="1265"/>
        <v>0</v>
      </c>
      <c r="FC552" s="238">
        <f t="shared" si="1266"/>
        <v>0</v>
      </c>
      <c r="FD552" s="238">
        <f t="shared" si="1267"/>
        <v>0</v>
      </c>
      <c r="FE552" s="238">
        <f t="shared" si="1268"/>
        <v>0</v>
      </c>
      <c r="FF552" s="238">
        <f t="shared" si="1269"/>
        <v>0</v>
      </c>
      <c r="FG552" s="238">
        <f t="shared" si="1270"/>
        <v>0</v>
      </c>
      <c r="FH552" s="238">
        <f t="shared" si="1271"/>
        <v>0</v>
      </c>
      <c r="FI552" s="238">
        <f t="shared" si="1272"/>
        <v>0</v>
      </c>
      <c r="FJ552" s="238">
        <f t="shared" si="1273"/>
        <v>0</v>
      </c>
      <c r="FK552" s="238">
        <f t="shared" si="1274"/>
        <v>0</v>
      </c>
      <c r="FL552" s="238">
        <f t="shared" si="1275"/>
        <v>0</v>
      </c>
      <c r="FM552" s="238">
        <f t="shared" si="1276"/>
        <v>0</v>
      </c>
      <c r="FN552" s="238">
        <f t="shared" si="1277"/>
        <v>0</v>
      </c>
      <c r="FO552" s="238">
        <f t="shared" si="1278"/>
        <v>0</v>
      </c>
      <c r="FP552" s="238">
        <f t="shared" si="1279"/>
        <v>0</v>
      </c>
      <c r="FQ552" s="238">
        <f t="shared" si="1280"/>
        <v>0</v>
      </c>
      <c r="FR552" s="238">
        <f t="shared" si="1281"/>
        <v>0</v>
      </c>
      <c r="FS552" s="238">
        <f t="shared" si="1282"/>
        <v>0</v>
      </c>
      <c r="FT552" s="238">
        <f t="shared" si="1283"/>
        <v>0</v>
      </c>
      <c r="FU552" s="238">
        <f t="shared" si="1284"/>
        <v>0</v>
      </c>
      <c r="FV552" s="238">
        <f t="shared" si="1285"/>
        <v>0</v>
      </c>
      <c r="FW552" s="238">
        <f t="shared" si="1286"/>
        <v>0</v>
      </c>
      <c r="FX552" s="238">
        <f t="shared" si="1287"/>
        <v>0</v>
      </c>
      <c r="FY552" s="238">
        <f t="shared" si="1288"/>
        <v>0</v>
      </c>
      <c r="FZ552" s="238">
        <f t="shared" si="1289"/>
        <v>0</v>
      </c>
      <c r="GA552" s="238">
        <f t="shared" si="1290"/>
        <v>0</v>
      </c>
      <c r="GB552" s="238">
        <f t="shared" si="1291"/>
        <v>0</v>
      </c>
      <c r="GC552" s="238">
        <f t="shared" si="1292"/>
        <v>0</v>
      </c>
      <c r="GD552" s="238">
        <f t="shared" si="1293"/>
        <v>0</v>
      </c>
      <c r="GE552" s="238">
        <f t="shared" si="1294"/>
        <v>0</v>
      </c>
      <c r="GF552" s="238">
        <f t="shared" si="1295"/>
        <v>0</v>
      </c>
      <c r="GG552" s="238">
        <f t="shared" si="1296"/>
        <v>0</v>
      </c>
      <c r="GH552" s="238">
        <f t="shared" si="1297"/>
        <v>0</v>
      </c>
      <c r="GI552" s="238">
        <f t="shared" si="1298"/>
        <v>0</v>
      </c>
      <c r="GJ552" s="238">
        <f t="shared" si="1299"/>
        <v>0</v>
      </c>
      <c r="GK552" s="238">
        <f t="shared" si="1300"/>
        <v>0</v>
      </c>
      <c r="GL552" s="238">
        <f t="shared" si="1301"/>
        <v>0</v>
      </c>
      <c r="GM552" s="238">
        <f t="shared" si="1302"/>
        <v>0</v>
      </c>
      <c r="GN552" s="238">
        <f t="shared" si="1303"/>
        <v>0</v>
      </c>
      <c r="GO552" s="238">
        <f t="shared" si="1304"/>
        <v>0</v>
      </c>
      <c r="GP552" s="238">
        <f t="shared" si="1305"/>
        <v>0</v>
      </c>
      <c r="GQ552" s="238">
        <f t="shared" si="1306"/>
        <v>0</v>
      </c>
      <c r="GR552" s="238">
        <f t="shared" si="1307"/>
        <v>0</v>
      </c>
      <c r="GS552" s="238">
        <f t="shared" si="1308"/>
        <v>0</v>
      </c>
      <c r="GT552" s="238">
        <f t="shared" si="1309"/>
        <v>0</v>
      </c>
      <c r="GU552" s="238">
        <f t="shared" si="1310"/>
        <v>0</v>
      </c>
      <c r="GV552" s="238">
        <f t="shared" si="1311"/>
        <v>0</v>
      </c>
      <c r="GW552" s="238">
        <f t="shared" si="1312"/>
        <v>0</v>
      </c>
      <c r="GX552" s="238">
        <f t="shared" si="1313"/>
        <v>0</v>
      </c>
      <c r="GY552" s="238">
        <f t="shared" si="1314"/>
        <v>0</v>
      </c>
      <c r="GZ552" s="238">
        <f t="shared" si="1315"/>
        <v>0</v>
      </c>
      <c r="HA552" s="238">
        <f t="shared" si="1316"/>
        <v>0</v>
      </c>
      <c r="HB552" s="238">
        <f t="shared" si="1317"/>
        <v>0</v>
      </c>
      <c r="HC552" s="238">
        <f t="shared" si="1318"/>
        <v>0</v>
      </c>
      <c r="HD552" s="238">
        <f t="shared" si="1319"/>
        <v>0</v>
      </c>
      <c r="HE552" s="238">
        <f t="shared" si="1320"/>
        <v>0</v>
      </c>
      <c r="HF552" s="238">
        <f t="shared" si="1321"/>
        <v>0</v>
      </c>
      <c r="HG552" s="238">
        <f t="shared" si="1322"/>
        <v>0</v>
      </c>
      <c r="HH552" s="238">
        <f t="shared" si="1323"/>
        <v>0</v>
      </c>
      <c r="HI552" s="238">
        <f t="shared" si="1324"/>
        <v>0</v>
      </c>
      <c r="HJ552" s="238">
        <f t="shared" si="1325"/>
        <v>0</v>
      </c>
      <c r="HK552" s="238">
        <f t="shared" si="1326"/>
        <v>0</v>
      </c>
      <c r="HL552" s="238">
        <f t="shared" si="1327"/>
        <v>0</v>
      </c>
      <c r="HM552" s="238">
        <f t="shared" si="1328"/>
        <v>0</v>
      </c>
      <c r="HN552" s="238">
        <f t="shared" si="1329"/>
        <v>0</v>
      </c>
      <c r="HO552" s="238">
        <f t="shared" si="1330"/>
        <v>0</v>
      </c>
      <c r="HP552" s="238">
        <f t="shared" si="1331"/>
        <v>0</v>
      </c>
      <c r="HQ552" s="238">
        <f t="shared" si="1332"/>
        <v>0</v>
      </c>
      <c r="HR552" s="238">
        <f t="shared" si="1333"/>
        <v>0</v>
      </c>
      <c r="HS552" s="238">
        <f t="shared" si="1334"/>
        <v>0</v>
      </c>
      <c r="HT552" s="238">
        <f t="shared" si="1335"/>
        <v>0</v>
      </c>
      <c r="HU552" s="238">
        <f t="shared" si="1336"/>
        <v>0</v>
      </c>
      <c r="HV552" s="238">
        <f t="shared" si="1337"/>
        <v>0</v>
      </c>
      <c r="HW552" s="238">
        <f t="shared" si="1338"/>
        <v>0</v>
      </c>
      <c r="HX552" s="238">
        <f t="shared" si="1339"/>
        <v>0</v>
      </c>
      <c r="HY552" s="238">
        <f t="shared" si="1340"/>
        <v>0</v>
      </c>
      <c r="HZ552" s="238">
        <f t="shared" si="1341"/>
        <v>0</v>
      </c>
      <c r="IA552" s="238">
        <f t="shared" si="1342"/>
        <v>0</v>
      </c>
      <c r="IB552" s="238">
        <f t="shared" si="1343"/>
        <v>0</v>
      </c>
      <c r="IC552" s="238">
        <f t="shared" si="1344"/>
        <v>0</v>
      </c>
      <c r="ID552" s="238">
        <f t="shared" si="1345"/>
        <v>0</v>
      </c>
      <c r="IE552" s="238">
        <f t="shared" si="1346"/>
        <v>0</v>
      </c>
      <c r="IF552" s="238">
        <f t="shared" si="1347"/>
        <v>0</v>
      </c>
      <c r="IG552" s="238">
        <f t="shared" si="1348"/>
        <v>0</v>
      </c>
      <c r="IH552" s="238">
        <f t="shared" si="1349"/>
        <v>0</v>
      </c>
      <c r="II552" s="238">
        <f t="shared" si="1350"/>
        <v>0</v>
      </c>
      <c r="IJ552" s="238">
        <f t="shared" si="1351"/>
        <v>0</v>
      </c>
      <c r="IK552" s="238">
        <f t="shared" si="1352"/>
        <v>0</v>
      </c>
      <c r="IL552" s="238">
        <f t="shared" si="1353"/>
        <v>0</v>
      </c>
      <c r="IM552" s="238">
        <f t="shared" si="1354"/>
        <v>0</v>
      </c>
      <c r="IN552" s="238">
        <f t="shared" si="1355"/>
        <v>0</v>
      </c>
      <c r="IO552" s="238">
        <f t="shared" si="1356"/>
        <v>0</v>
      </c>
      <c r="IP552" s="238">
        <f t="shared" si="1357"/>
        <v>0</v>
      </c>
      <c r="IQ552" s="238">
        <f t="shared" si="1358"/>
        <v>0</v>
      </c>
      <c r="IR552" s="238">
        <f t="shared" si="1359"/>
        <v>0</v>
      </c>
      <c r="IS552" s="238">
        <f t="shared" si="1360"/>
        <v>0</v>
      </c>
      <c r="IT552" s="238">
        <f t="shared" si="1361"/>
        <v>0</v>
      </c>
      <c r="IU552" s="238">
        <f t="shared" si="1362"/>
        <v>0</v>
      </c>
      <c r="IV552" s="238">
        <f t="shared" si="1363"/>
        <v>0</v>
      </c>
      <c r="IW552" s="238">
        <f t="shared" si="1364"/>
        <v>0</v>
      </c>
      <c r="IX552" s="238">
        <f t="shared" si="1365"/>
        <v>0</v>
      </c>
      <c r="IY552" s="238">
        <f t="shared" si="1366"/>
        <v>0</v>
      </c>
      <c r="IZ552" s="238">
        <f t="shared" si="1367"/>
        <v>0</v>
      </c>
      <c r="JA552" s="238">
        <f t="shared" si="1368"/>
        <v>0</v>
      </c>
      <c r="JB552" s="238">
        <f t="shared" si="1369"/>
        <v>0</v>
      </c>
    </row>
    <row r="553" spans="2:262">
      <c r="B553" s="248">
        <v>192</v>
      </c>
      <c r="C553" s="247">
        <f t="shared" si="1370"/>
        <v>3.7500000000000029E-3</v>
      </c>
      <c r="D553" s="244">
        <f t="shared" ca="1" si="1113"/>
        <v>79.979806395797638</v>
      </c>
      <c r="E553" s="243">
        <f ca="1">GP361</f>
        <v>-2.0193604202365555E-2</v>
      </c>
      <c r="F553" s="242">
        <v>192</v>
      </c>
      <c r="G553" s="238">
        <f t="shared" si="1114"/>
        <v>0</v>
      </c>
      <c r="H553" s="238">
        <f t="shared" si="1115"/>
        <v>0</v>
      </c>
      <c r="I553" s="238">
        <f t="shared" si="1116"/>
        <v>0</v>
      </c>
      <c r="J553" s="238">
        <f t="shared" si="1117"/>
        <v>0</v>
      </c>
      <c r="K553" s="238">
        <f t="shared" si="1118"/>
        <v>0</v>
      </c>
      <c r="L553" s="238">
        <f t="shared" si="1119"/>
        <v>0</v>
      </c>
      <c r="M553" s="238">
        <f t="shared" si="1120"/>
        <v>0</v>
      </c>
      <c r="N553" s="238">
        <f t="shared" si="1121"/>
        <v>0</v>
      </c>
      <c r="O553" s="238">
        <f t="shared" si="1122"/>
        <v>0</v>
      </c>
      <c r="P553" s="238">
        <f t="shared" si="1123"/>
        <v>0</v>
      </c>
      <c r="Q553" s="238">
        <f t="shared" si="1124"/>
        <v>0</v>
      </c>
      <c r="R553" s="238">
        <f t="shared" si="1125"/>
        <v>0</v>
      </c>
      <c r="S553" s="238">
        <f t="shared" si="1126"/>
        <v>0</v>
      </c>
      <c r="T553" s="238">
        <f t="shared" si="1127"/>
        <v>0</v>
      </c>
      <c r="U553" s="239">
        <f t="shared" si="1128"/>
        <v>0</v>
      </c>
      <c r="V553" s="238">
        <f t="shared" si="1129"/>
        <v>0</v>
      </c>
      <c r="W553" s="238">
        <f t="shared" si="1130"/>
        <v>0</v>
      </c>
      <c r="X553" s="238">
        <f t="shared" si="1131"/>
        <v>0</v>
      </c>
      <c r="Y553" s="238">
        <f t="shared" si="1132"/>
        <v>0</v>
      </c>
      <c r="Z553" s="238">
        <f t="shared" si="1133"/>
        <v>0</v>
      </c>
      <c r="AA553" s="238">
        <f t="shared" si="1134"/>
        <v>0</v>
      </c>
      <c r="AB553" s="238">
        <f t="shared" si="1135"/>
        <v>0</v>
      </c>
      <c r="AC553" s="238">
        <f t="shared" si="1136"/>
        <v>0</v>
      </c>
      <c r="AD553" s="238">
        <f t="shared" si="1137"/>
        <v>0</v>
      </c>
      <c r="AE553" s="238">
        <f t="shared" si="1138"/>
        <v>0</v>
      </c>
      <c r="AF553" s="238">
        <f t="shared" si="1139"/>
        <v>0</v>
      </c>
      <c r="AG553" s="238">
        <f t="shared" si="1140"/>
        <v>0</v>
      </c>
      <c r="AH553" s="238">
        <f t="shared" si="1141"/>
        <v>0</v>
      </c>
      <c r="AI553" s="238">
        <f t="shared" si="1142"/>
        <v>0</v>
      </c>
      <c r="AJ553" s="238">
        <f t="shared" si="1143"/>
        <v>0</v>
      </c>
      <c r="AK553" s="238">
        <f t="shared" si="1144"/>
        <v>0</v>
      </c>
      <c r="AL553" s="238">
        <f t="shared" si="1145"/>
        <v>0</v>
      </c>
      <c r="AM553" s="238">
        <f t="shared" si="1146"/>
        <v>0</v>
      </c>
      <c r="AN553" s="238">
        <f t="shared" si="1147"/>
        <v>0</v>
      </c>
      <c r="AO553" s="238">
        <f t="shared" si="1148"/>
        <v>0</v>
      </c>
      <c r="AP553" s="238">
        <f t="shared" si="1149"/>
        <v>0</v>
      </c>
      <c r="AQ553" s="238">
        <f t="shared" si="1150"/>
        <v>0</v>
      </c>
      <c r="AR553" s="238">
        <f t="shared" si="1151"/>
        <v>0</v>
      </c>
      <c r="AS553" s="238">
        <f t="shared" si="1152"/>
        <v>0</v>
      </c>
      <c r="AT553" s="238">
        <f t="shared" si="1153"/>
        <v>0</v>
      </c>
      <c r="AU553" s="238">
        <f t="shared" si="1154"/>
        <v>0</v>
      </c>
      <c r="AV553" s="238">
        <f t="shared" si="1155"/>
        <v>0</v>
      </c>
      <c r="AW553" s="238">
        <f t="shared" si="1156"/>
        <v>0</v>
      </c>
      <c r="AX553" s="238">
        <f t="shared" si="1157"/>
        <v>0</v>
      </c>
      <c r="AY553" s="238">
        <f t="shared" si="1158"/>
        <v>0</v>
      </c>
      <c r="AZ553" s="238">
        <f t="shared" si="1159"/>
        <v>0</v>
      </c>
      <c r="BA553" s="238">
        <f t="shared" si="1160"/>
        <v>0</v>
      </c>
      <c r="BB553" s="238">
        <f t="shared" si="1161"/>
        <v>0</v>
      </c>
      <c r="BC553" s="238">
        <f t="shared" si="1162"/>
        <v>0</v>
      </c>
      <c r="BD553" s="238">
        <f t="shared" si="1163"/>
        <v>0</v>
      </c>
      <c r="BE553" s="238">
        <f t="shared" si="1164"/>
        <v>0</v>
      </c>
      <c r="BF553" s="238">
        <f t="shared" si="1165"/>
        <v>0</v>
      </c>
      <c r="BG553" s="238">
        <f t="shared" si="1166"/>
        <v>0</v>
      </c>
      <c r="BH553" s="238">
        <f t="shared" si="1167"/>
        <v>0</v>
      </c>
      <c r="BI553" s="238">
        <f t="shared" si="1168"/>
        <v>0</v>
      </c>
      <c r="BJ553" s="238">
        <f t="shared" si="1169"/>
        <v>0</v>
      </c>
      <c r="BK553" s="238">
        <f t="shared" si="1170"/>
        <v>0</v>
      </c>
      <c r="BL553" s="238">
        <f t="shared" si="1171"/>
        <v>0</v>
      </c>
      <c r="BM553" s="238">
        <f t="shared" si="1172"/>
        <v>0</v>
      </c>
      <c r="BN553" s="238">
        <f t="shared" si="1173"/>
        <v>0</v>
      </c>
      <c r="BO553" s="238">
        <f t="shared" si="1174"/>
        <v>0</v>
      </c>
      <c r="BP553" s="238">
        <f t="shared" si="1175"/>
        <v>0</v>
      </c>
      <c r="BQ553" s="238">
        <f t="shared" si="1176"/>
        <v>0</v>
      </c>
      <c r="BR553" s="238">
        <f t="shared" si="1177"/>
        <v>0</v>
      </c>
      <c r="BS553" s="238">
        <f t="shared" si="1178"/>
        <v>0</v>
      </c>
      <c r="BT553" s="238">
        <f t="shared" si="1179"/>
        <v>0</v>
      </c>
      <c r="BU553" s="238">
        <f t="shared" si="1180"/>
        <v>0</v>
      </c>
      <c r="BV553" s="238">
        <f t="shared" si="1181"/>
        <v>0</v>
      </c>
      <c r="BW553" s="238">
        <f t="shared" si="1182"/>
        <v>0</v>
      </c>
      <c r="BX553" s="238">
        <f t="shared" si="1183"/>
        <v>0</v>
      </c>
      <c r="BY553" s="238">
        <f t="shared" si="1184"/>
        <v>0</v>
      </c>
      <c r="BZ553" s="238">
        <f t="shared" si="1185"/>
        <v>0</v>
      </c>
      <c r="CA553" s="238">
        <f t="shared" si="1186"/>
        <v>0</v>
      </c>
      <c r="CB553" s="238">
        <f t="shared" si="1187"/>
        <v>0</v>
      </c>
      <c r="CC553" s="238">
        <f t="shared" si="1188"/>
        <v>0</v>
      </c>
      <c r="CD553" s="238">
        <f t="shared" si="1189"/>
        <v>0</v>
      </c>
      <c r="CE553" s="238">
        <f t="shared" si="1190"/>
        <v>0</v>
      </c>
      <c r="CF553" s="238">
        <f t="shared" si="1191"/>
        <v>0</v>
      </c>
      <c r="CG553" s="238">
        <f t="shared" si="1192"/>
        <v>0</v>
      </c>
      <c r="CH553" s="238">
        <f t="shared" si="1193"/>
        <v>0</v>
      </c>
      <c r="CI553" s="238">
        <f t="shared" si="1194"/>
        <v>0</v>
      </c>
      <c r="CJ553" s="238">
        <f t="shared" si="1195"/>
        <v>0</v>
      </c>
      <c r="CK553" s="238">
        <f t="shared" si="1196"/>
        <v>0</v>
      </c>
      <c r="CL553" s="238">
        <f t="shared" si="1197"/>
        <v>0</v>
      </c>
      <c r="CM553" s="238">
        <f t="shared" si="1198"/>
        <v>0</v>
      </c>
      <c r="CN553" s="238">
        <f t="shared" si="1199"/>
        <v>0</v>
      </c>
      <c r="CO553" s="238">
        <f t="shared" si="1200"/>
        <v>0</v>
      </c>
      <c r="CP553" s="238">
        <f t="shared" si="1201"/>
        <v>0</v>
      </c>
      <c r="CQ553" s="238">
        <f t="shared" si="1202"/>
        <v>0</v>
      </c>
      <c r="CR553" s="238">
        <f t="shared" si="1203"/>
        <v>0</v>
      </c>
      <c r="CS553" s="238">
        <f t="shared" si="1204"/>
        <v>0</v>
      </c>
      <c r="CT553" s="238">
        <f t="shared" si="1205"/>
        <v>0</v>
      </c>
      <c r="CU553" s="238">
        <f t="shared" si="1206"/>
        <v>0</v>
      </c>
      <c r="CV553" s="238">
        <f t="shared" si="1207"/>
        <v>0</v>
      </c>
      <c r="CW553" s="238">
        <f t="shared" si="1208"/>
        <v>0</v>
      </c>
      <c r="CX553" s="238">
        <f t="shared" si="1209"/>
        <v>0</v>
      </c>
      <c r="CY553" s="238">
        <f t="shared" si="1210"/>
        <v>0</v>
      </c>
      <c r="CZ553" s="238">
        <f t="shared" si="1211"/>
        <v>0</v>
      </c>
      <c r="DA553" s="238">
        <f t="shared" si="1212"/>
        <v>0</v>
      </c>
      <c r="DB553" s="238">
        <f t="shared" si="1213"/>
        <v>0</v>
      </c>
      <c r="DC553" s="238">
        <f t="shared" si="1214"/>
        <v>0</v>
      </c>
      <c r="DD553" s="238">
        <f t="shared" si="1215"/>
        <v>0</v>
      </c>
      <c r="DE553" s="238">
        <f t="shared" si="1216"/>
        <v>0</v>
      </c>
      <c r="DF553" s="238">
        <f t="shared" si="1217"/>
        <v>0</v>
      </c>
      <c r="DG553" s="238">
        <f t="shared" si="1218"/>
        <v>0</v>
      </c>
      <c r="DH553" s="238">
        <f t="shared" si="1219"/>
        <v>0</v>
      </c>
      <c r="DI553" s="238">
        <f t="shared" si="1220"/>
        <v>0</v>
      </c>
      <c r="DJ553" s="238">
        <f t="shared" si="1221"/>
        <v>0</v>
      </c>
      <c r="DK553" s="238">
        <f t="shared" si="1222"/>
        <v>0</v>
      </c>
      <c r="DL553" s="238">
        <f t="shared" si="1223"/>
        <v>0</v>
      </c>
      <c r="DM553" s="238">
        <f t="shared" si="1224"/>
        <v>0</v>
      </c>
      <c r="DN553" s="238">
        <f t="shared" si="1225"/>
        <v>0</v>
      </c>
      <c r="DO553" s="238">
        <f t="shared" si="1226"/>
        <v>0</v>
      </c>
      <c r="DP553" s="238">
        <f t="shared" si="1227"/>
        <v>0</v>
      </c>
      <c r="DQ553" s="238">
        <f t="shared" si="1228"/>
        <v>0</v>
      </c>
      <c r="DR553" s="238">
        <f t="shared" si="1229"/>
        <v>0</v>
      </c>
      <c r="DS553" s="238">
        <f t="shared" si="1230"/>
        <v>0</v>
      </c>
      <c r="DT553" s="238">
        <f t="shared" si="1231"/>
        <v>0</v>
      </c>
      <c r="DU553" s="238">
        <f t="shared" si="1232"/>
        <v>0</v>
      </c>
      <c r="DV553" s="238">
        <f t="shared" si="1233"/>
        <v>0</v>
      </c>
      <c r="DW553" s="238">
        <f t="shared" si="1234"/>
        <v>0</v>
      </c>
      <c r="DX553" s="238">
        <f t="shared" si="1235"/>
        <v>0</v>
      </c>
      <c r="DY553" s="238">
        <f t="shared" si="1236"/>
        <v>0</v>
      </c>
      <c r="DZ553" s="238">
        <f t="shared" si="1237"/>
        <v>0</v>
      </c>
      <c r="EA553" s="238">
        <f t="shared" si="1238"/>
        <v>0</v>
      </c>
      <c r="EB553" s="238">
        <f t="shared" si="1239"/>
        <v>0</v>
      </c>
      <c r="EC553" s="238">
        <f t="shared" si="1240"/>
        <v>0</v>
      </c>
      <c r="ED553" s="238">
        <f t="shared" si="1241"/>
        <v>0</v>
      </c>
      <c r="EE553" s="238">
        <f t="shared" si="1242"/>
        <v>0</v>
      </c>
      <c r="EF553" s="238">
        <f t="shared" si="1243"/>
        <v>0</v>
      </c>
      <c r="EG553" s="238">
        <f t="shared" si="1244"/>
        <v>0</v>
      </c>
      <c r="EH553" s="238">
        <f t="shared" si="1245"/>
        <v>0</v>
      </c>
      <c r="EI553" s="238">
        <f t="shared" si="1246"/>
        <v>0</v>
      </c>
      <c r="EJ553" s="238">
        <f t="shared" si="1247"/>
        <v>0</v>
      </c>
      <c r="EK553" s="238">
        <f t="shared" si="1248"/>
        <v>0</v>
      </c>
      <c r="EL553" s="238">
        <f t="shared" si="1249"/>
        <v>0</v>
      </c>
      <c r="EM553" s="238">
        <f t="shared" si="1250"/>
        <v>0</v>
      </c>
      <c r="EN553" s="238">
        <f t="shared" si="1251"/>
        <v>0</v>
      </c>
      <c r="EO553" s="238">
        <f t="shared" si="1252"/>
        <v>0</v>
      </c>
      <c r="EP553" s="238">
        <f t="shared" si="1253"/>
        <v>0</v>
      </c>
      <c r="EQ553" s="238">
        <f t="shared" si="1254"/>
        <v>0</v>
      </c>
      <c r="ER553" s="238">
        <f t="shared" si="1255"/>
        <v>0</v>
      </c>
      <c r="ES553" s="238">
        <f t="shared" si="1256"/>
        <v>0</v>
      </c>
      <c r="ET553" s="238">
        <f t="shared" si="1257"/>
        <v>0</v>
      </c>
      <c r="EU553" s="238">
        <f t="shared" si="1258"/>
        <v>0</v>
      </c>
      <c r="EV553" s="238">
        <f t="shared" si="1259"/>
        <v>0</v>
      </c>
      <c r="EW553" s="238">
        <f t="shared" si="1260"/>
        <v>0</v>
      </c>
      <c r="EX553" s="238">
        <f t="shared" si="1261"/>
        <v>0</v>
      </c>
      <c r="EY553" s="238">
        <f t="shared" si="1262"/>
        <v>0</v>
      </c>
      <c r="EZ553" s="238">
        <f t="shared" si="1263"/>
        <v>0</v>
      </c>
      <c r="FA553" s="238">
        <f t="shared" si="1264"/>
        <v>0</v>
      </c>
      <c r="FB553" s="238">
        <f t="shared" si="1265"/>
        <v>0</v>
      </c>
      <c r="FC553" s="238">
        <f t="shared" si="1266"/>
        <v>0</v>
      </c>
      <c r="FD553" s="238">
        <f t="shared" si="1267"/>
        <v>0</v>
      </c>
      <c r="FE553" s="238">
        <f t="shared" si="1268"/>
        <v>0</v>
      </c>
      <c r="FF553" s="238">
        <f t="shared" si="1269"/>
        <v>0</v>
      </c>
      <c r="FG553" s="238">
        <f t="shared" si="1270"/>
        <v>0</v>
      </c>
      <c r="FH553" s="238">
        <f t="shared" si="1271"/>
        <v>0</v>
      </c>
      <c r="FI553" s="238">
        <f t="shared" si="1272"/>
        <v>0</v>
      </c>
      <c r="FJ553" s="238">
        <f t="shared" si="1273"/>
        <v>0</v>
      </c>
      <c r="FK553" s="238">
        <f t="shared" si="1274"/>
        <v>0</v>
      </c>
      <c r="FL553" s="238">
        <f t="shared" si="1275"/>
        <v>0</v>
      </c>
      <c r="FM553" s="238">
        <f t="shared" si="1276"/>
        <v>0</v>
      </c>
      <c r="FN553" s="238">
        <f t="shared" si="1277"/>
        <v>0</v>
      </c>
      <c r="FO553" s="238">
        <f t="shared" si="1278"/>
        <v>0</v>
      </c>
      <c r="FP553" s="238">
        <f t="shared" si="1279"/>
        <v>0</v>
      </c>
      <c r="FQ553" s="238">
        <f t="shared" si="1280"/>
        <v>0</v>
      </c>
      <c r="FR553" s="238">
        <f t="shared" si="1281"/>
        <v>0</v>
      </c>
      <c r="FS553" s="238">
        <f t="shared" si="1282"/>
        <v>0</v>
      </c>
      <c r="FT553" s="238">
        <f t="shared" si="1283"/>
        <v>0</v>
      </c>
      <c r="FU553" s="238">
        <f t="shared" si="1284"/>
        <v>0</v>
      </c>
      <c r="FV553" s="238">
        <f t="shared" si="1285"/>
        <v>0</v>
      </c>
      <c r="FW553" s="238">
        <f t="shared" si="1286"/>
        <v>0</v>
      </c>
      <c r="FX553" s="238">
        <f t="shared" si="1287"/>
        <v>0</v>
      </c>
      <c r="FY553" s="238">
        <f t="shared" si="1288"/>
        <v>0</v>
      </c>
      <c r="FZ553" s="238">
        <f t="shared" si="1289"/>
        <v>0</v>
      </c>
      <c r="GA553" s="238">
        <f t="shared" si="1290"/>
        <v>0</v>
      </c>
      <c r="GB553" s="238">
        <f t="shared" si="1291"/>
        <v>0</v>
      </c>
      <c r="GC553" s="238">
        <f t="shared" si="1292"/>
        <v>0</v>
      </c>
      <c r="GD553" s="238">
        <f t="shared" si="1293"/>
        <v>0</v>
      </c>
      <c r="GE553" s="238">
        <f t="shared" si="1294"/>
        <v>0</v>
      </c>
      <c r="GF553" s="238">
        <f t="shared" si="1295"/>
        <v>0</v>
      </c>
      <c r="GG553" s="238">
        <f t="shared" si="1296"/>
        <v>0</v>
      </c>
      <c r="GH553" s="238">
        <f t="shared" si="1297"/>
        <v>0</v>
      </c>
      <c r="GI553" s="238">
        <f t="shared" si="1298"/>
        <v>0</v>
      </c>
      <c r="GJ553" s="238">
        <f t="shared" si="1299"/>
        <v>0</v>
      </c>
      <c r="GK553" s="238">
        <f t="shared" si="1300"/>
        <v>0</v>
      </c>
      <c r="GL553" s="238">
        <f t="shared" si="1301"/>
        <v>0</v>
      </c>
      <c r="GM553" s="238">
        <f t="shared" si="1302"/>
        <v>0</v>
      </c>
      <c r="GN553" s="238">
        <f t="shared" si="1303"/>
        <v>0</v>
      </c>
      <c r="GO553" s="238">
        <f t="shared" si="1304"/>
        <v>0</v>
      </c>
      <c r="GP553" s="238">
        <f t="shared" si="1305"/>
        <v>0</v>
      </c>
      <c r="GQ553" s="238">
        <f t="shared" si="1306"/>
        <v>0</v>
      </c>
      <c r="GR553" s="238">
        <f t="shared" si="1307"/>
        <v>0</v>
      </c>
      <c r="GS553" s="238">
        <f t="shared" si="1308"/>
        <v>0</v>
      </c>
      <c r="GT553" s="238">
        <f t="shared" si="1309"/>
        <v>0</v>
      </c>
      <c r="GU553" s="238">
        <f t="shared" si="1310"/>
        <v>0</v>
      </c>
      <c r="GV553" s="238">
        <f t="shared" si="1311"/>
        <v>0</v>
      </c>
      <c r="GW553" s="238">
        <f t="shared" si="1312"/>
        <v>0</v>
      </c>
      <c r="GX553" s="238">
        <f t="shared" si="1313"/>
        <v>0</v>
      </c>
      <c r="GY553" s="238">
        <f t="shared" si="1314"/>
        <v>0</v>
      </c>
      <c r="GZ553" s="238">
        <f t="shared" si="1315"/>
        <v>0</v>
      </c>
      <c r="HA553" s="238">
        <f t="shared" si="1316"/>
        <v>0</v>
      </c>
      <c r="HB553" s="238">
        <f t="shared" si="1317"/>
        <v>0</v>
      </c>
      <c r="HC553" s="238">
        <f t="shared" si="1318"/>
        <v>0</v>
      </c>
      <c r="HD553" s="238">
        <f t="shared" si="1319"/>
        <v>0</v>
      </c>
      <c r="HE553" s="238">
        <f t="shared" si="1320"/>
        <v>0</v>
      </c>
      <c r="HF553" s="238">
        <f t="shared" si="1321"/>
        <v>0</v>
      </c>
      <c r="HG553" s="238">
        <f t="shared" si="1322"/>
        <v>0</v>
      </c>
      <c r="HH553" s="238">
        <f t="shared" si="1323"/>
        <v>0</v>
      </c>
      <c r="HI553" s="238">
        <f t="shared" si="1324"/>
        <v>0</v>
      </c>
      <c r="HJ553" s="238">
        <f t="shared" si="1325"/>
        <v>0</v>
      </c>
      <c r="HK553" s="238">
        <f t="shared" si="1326"/>
        <v>0</v>
      </c>
      <c r="HL553" s="238">
        <f t="shared" si="1327"/>
        <v>0</v>
      </c>
      <c r="HM553" s="238">
        <f t="shared" si="1328"/>
        <v>0</v>
      </c>
      <c r="HN553" s="238">
        <f t="shared" si="1329"/>
        <v>0</v>
      </c>
      <c r="HO553" s="238">
        <f t="shared" si="1330"/>
        <v>0</v>
      </c>
      <c r="HP553" s="238">
        <f t="shared" si="1331"/>
        <v>0</v>
      </c>
      <c r="HQ553" s="238">
        <f t="shared" si="1332"/>
        <v>0</v>
      </c>
      <c r="HR553" s="238">
        <f t="shared" si="1333"/>
        <v>0</v>
      </c>
      <c r="HS553" s="238">
        <f t="shared" si="1334"/>
        <v>0</v>
      </c>
      <c r="HT553" s="238">
        <f t="shared" si="1335"/>
        <v>0</v>
      </c>
      <c r="HU553" s="238">
        <f t="shared" si="1336"/>
        <v>0</v>
      </c>
      <c r="HV553" s="238">
        <f t="shared" si="1337"/>
        <v>0</v>
      </c>
      <c r="HW553" s="238">
        <f t="shared" si="1338"/>
        <v>0</v>
      </c>
      <c r="HX553" s="238">
        <f t="shared" si="1339"/>
        <v>0</v>
      </c>
      <c r="HY553" s="238">
        <f t="shared" si="1340"/>
        <v>0</v>
      </c>
      <c r="HZ553" s="238">
        <f t="shared" si="1341"/>
        <v>0</v>
      </c>
      <c r="IA553" s="238">
        <f t="shared" si="1342"/>
        <v>0</v>
      </c>
      <c r="IB553" s="238">
        <f t="shared" si="1343"/>
        <v>0</v>
      </c>
      <c r="IC553" s="238">
        <f t="shared" si="1344"/>
        <v>0</v>
      </c>
      <c r="ID553" s="238">
        <f t="shared" si="1345"/>
        <v>0</v>
      </c>
      <c r="IE553" s="238">
        <f t="shared" si="1346"/>
        <v>0</v>
      </c>
      <c r="IF553" s="238">
        <f t="shared" si="1347"/>
        <v>0</v>
      </c>
      <c r="IG553" s="238">
        <f t="shared" si="1348"/>
        <v>0</v>
      </c>
      <c r="IH553" s="238">
        <f t="shared" si="1349"/>
        <v>0</v>
      </c>
      <c r="II553" s="238">
        <f t="shared" si="1350"/>
        <v>0</v>
      </c>
      <c r="IJ553" s="238">
        <f t="shared" si="1351"/>
        <v>0</v>
      </c>
      <c r="IK553" s="238">
        <f t="shared" si="1352"/>
        <v>0</v>
      </c>
      <c r="IL553" s="238">
        <f t="shared" si="1353"/>
        <v>0</v>
      </c>
      <c r="IM553" s="238">
        <f t="shared" si="1354"/>
        <v>0</v>
      </c>
      <c r="IN553" s="238">
        <f t="shared" si="1355"/>
        <v>0</v>
      </c>
      <c r="IO553" s="238">
        <f t="shared" si="1356"/>
        <v>0</v>
      </c>
      <c r="IP553" s="238">
        <f t="shared" si="1357"/>
        <v>0</v>
      </c>
      <c r="IQ553" s="238">
        <f t="shared" si="1358"/>
        <v>0</v>
      </c>
      <c r="IR553" s="238">
        <f t="shared" si="1359"/>
        <v>0</v>
      </c>
      <c r="IS553" s="238">
        <f t="shared" si="1360"/>
        <v>0</v>
      </c>
      <c r="IT553" s="238">
        <f t="shared" si="1361"/>
        <v>0</v>
      </c>
      <c r="IU553" s="238">
        <f t="shared" si="1362"/>
        <v>0</v>
      </c>
      <c r="IV553" s="238">
        <f t="shared" si="1363"/>
        <v>0</v>
      </c>
      <c r="IW553" s="238">
        <f t="shared" si="1364"/>
        <v>0</v>
      </c>
      <c r="IX553" s="238">
        <f t="shared" si="1365"/>
        <v>0</v>
      </c>
      <c r="IY553" s="238">
        <f t="shared" si="1366"/>
        <v>0</v>
      </c>
      <c r="IZ553" s="238">
        <f t="shared" si="1367"/>
        <v>0</v>
      </c>
      <c r="JA553" s="238">
        <f t="shared" si="1368"/>
        <v>0</v>
      </c>
      <c r="JB553" s="238">
        <f t="shared" si="1369"/>
        <v>0</v>
      </c>
    </row>
    <row r="554" spans="2:262">
      <c r="B554" s="248">
        <v>193</v>
      </c>
      <c r="C554" s="247">
        <f t="shared" si="1370"/>
        <v>3.7695312500000029E-3</v>
      </c>
      <c r="D554" s="244">
        <f t="shared" ref="D554:D617" ca="1" si="1371">Vo_set2+E554</f>
        <v>80.160151962834959</v>
      </c>
      <c r="E554" s="243">
        <f ca="1">GQ361</f>
        <v>0.16015196283495919</v>
      </c>
      <c r="F554" s="242">
        <v>193</v>
      </c>
      <c r="G554" s="238">
        <f t="shared" ref="G554:G616" si="1372">2*IMREAL(K293)*COS(2*PI()*B293*1/Nt_load2)-2*IMAGINARY(K293)*SIN(2*PI()*B293*1/Nt_load2)</f>
        <v>0</v>
      </c>
      <c r="H554" s="238">
        <f t="shared" ref="H554:H616" si="1373">2*IMREAL(K293)*COS(2*PI()*B293*2/Nt_load2)-2*IMAGINARY(K293)*SIN(2*PI()*B293*2/Nt_load2)</f>
        <v>0</v>
      </c>
      <c r="I554" s="238">
        <f t="shared" ref="I554:I616" si="1374">2*IMREAL(K293)*COS(2*PI()*B293*3/Nt_load2)-2*IMAGINARY(K293)*SIN(2*PI()*B293*3/Nt_load2)</f>
        <v>0</v>
      </c>
      <c r="J554" s="238">
        <f t="shared" ref="J554:J616" si="1375">2*IMREAL(K293)*COS(2*PI()*B293*4/Nt_load2)-2*IMAGINARY(K293)*SIN(2*PI()*B293*4/Nt_load2)</f>
        <v>0</v>
      </c>
      <c r="K554" s="238">
        <f t="shared" ref="K554:K616" si="1376">2*IMREAL(K293)*COS(2*PI()*B293*5/Nt_load2)-2*IMAGINARY(K293)*SIN(2*PI()*B293*5/Nt_load2)</f>
        <v>0</v>
      </c>
      <c r="L554" s="238">
        <f t="shared" ref="L554:L616" si="1377">2*IMREAL(K293)*COS(2*PI()*B293*6/Nt_load2)-2*IMAGINARY(K293)*SIN(2*PI()*B293*6/Nt_load2)</f>
        <v>0</v>
      </c>
      <c r="M554" s="238">
        <f t="shared" ref="M554:M616" si="1378">2*IMREAL(K293)*COS(2*PI()*B293*7/Nt_load2)-2*IMAGINARY(K293)*SIN(2*PI()*B293*7/Nt_load2)</f>
        <v>0</v>
      </c>
      <c r="N554" s="238">
        <f t="shared" ref="N554:N616" si="1379">2*IMREAL(K293)*COS(2*PI()*B293*8/Nt_load2)-2*IMAGINARY(K293)*SIN(2*PI()*B293*8/Nt_load2)</f>
        <v>0</v>
      </c>
      <c r="O554" s="238">
        <f t="shared" ref="O554:O616" si="1380">2*IMREAL(K293)*COS(2*PI()*B293*9/Nt_load2)-2*IMAGINARY(K293)*SIN(2*PI()*B293*9/Nt_load2)</f>
        <v>0</v>
      </c>
      <c r="P554" s="238">
        <f t="shared" ref="P554:P616" si="1381">2*IMREAL(K293)*COS(2*PI()*B293*10/Nt_load2)-2*IMAGINARY(K293)*SIN(2*PI()*B293*10/Nt_load2)</f>
        <v>0</v>
      </c>
      <c r="Q554" s="238">
        <f t="shared" ref="Q554:Q616" si="1382">2*IMREAL(K293)*COS(2*PI()*B293*11/Nt_load2)-2*IMAGINARY(K293)*SIN(2*PI()*B293*11/Nt_load2)</f>
        <v>0</v>
      </c>
      <c r="R554" s="238">
        <f t="shared" ref="R554:R616" si="1383">2*IMREAL(K293)*COS(2*PI()*B293*12/Nt_load2)-2*IMAGINARY(K293)*SIN(2*PI()*B293*12/Nt_load2)</f>
        <v>0</v>
      </c>
      <c r="S554" s="238">
        <f t="shared" ref="S554:S616" si="1384">2*IMREAL(K293)*COS(2*PI()*B293*13/Nt_load2)-2*IMAGINARY(K293)*SIN(2*PI()*B293*13/Nt_load2)</f>
        <v>0</v>
      </c>
      <c r="T554" s="238">
        <f t="shared" ref="T554:T616" si="1385">2*IMREAL(K293)*COS(2*PI()*B293*14/Nt_load2)-2*IMAGINARY(K293)*SIN(2*PI()*B293*14/Nt_load2)</f>
        <v>0</v>
      </c>
      <c r="U554" s="239">
        <f t="shared" ref="U554:U616" si="1386">2*IMREAL(K293)*COS(2*PI()*B293*15/Nt_load2)-2*IMAGINARY(K293)*SIN(2*PI()*B293*15/Nt_load2)</f>
        <v>0</v>
      </c>
      <c r="V554" s="238">
        <f t="shared" ref="V554:V616" si="1387">2*IMREAL(K293)*COS(2*PI()*B293*16/Nt_load2)-2*IMAGINARY(K293)*SIN(2*PI()*B293*16/Nt_load2)</f>
        <v>0</v>
      </c>
      <c r="W554" s="238">
        <f t="shared" ref="W554:W616" si="1388">2*IMREAL(K293)*COS(2*PI()*B293*17/Nt_load2)-2*IMAGINARY(K293)*SIN(2*PI()*B293*17/Nt_load2)</f>
        <v>0</v>
      </c>
      <c r="X554" s="238">
        <f t="shared" ref="X554:X616" si="1389">2*IMREAL(K293)*COS(2*PI()*B293*18/Nt_load2)-2*IMAGINARY(K293)*SIN(2*PI()*B293*18/Nt_load2)</f>
        <v>0</v>
      </c>
      <c r="Y554" s="238">
        <f t="shared" ref="Y554:Y616" si="1390">2*IMREAL(K293)*COS(2*PI()*B293*19/Nt_load2)-2*IMAGINARY(K293)*SIN(2*PI()*B293*19/Nt_load2)</f>
        <v>0</v>
      </c>
      <c r="Z554" s="238">
        <f t="shared" ref="Z554:Z616" si="1391">2*IMREAL(K293)*COS(2*PI()*B293*20/Nt_load2)-2*IMAGINARY(K293)*SIN(2*PI()*B293*20/Nt_load2)</f>
        <v>0</v>
      </c>
      <c r="AA554" s="238">
        <f t="shared" ref="AA554:AA616" si="1392">2*IMREAL(K293)*COS(2*PI()*B293*21/Nt_load2)-2*IMAGINARY(K293)*SIN(2*PI()*B293*21/Nt_load2)</f>
        <v>0</v>
      </c>
      <c r="AB554" s="238">
        <f t="shared" ref="AB554:AB616" si="1393">2*IMREAL(K293)*COS(2*PI()*B293*22/Nt_load2)-2*IMAGINARY(K293)*SIN(2*PI()*B293*22/Nt_load2)</f>
        <v>0</v>
      </c>
      <c r="AC554" s="238">
        <f t="shared" ref="AC554:AC616" si="1394">2*IMREAL(K293)*COS(2*PI()*B293*23/Nt_load2)-2*IMAGINARY(K293)*SIN(2*PI()*B293*23/Nt_load2)</f>
        <v>0</v>
      </c>
      <c r="AD554" s="238">
        <f t="shared" ref="AD554:AD616" si="1395">2*IMREAL(K293)*COS(2*PI()*B293*24/Nt_load2)-2*IMAGINARY(K293)*SIN(2*PI()*B293*24/Nt_load2)</f>
        <v>0</v>
      </c>
      <c r="AE554" s="238">
        <f t="shared" ref="AE554:AE616" si="1396">2*IMREAL(K293)*COS(2*PI()*B293*25/Nt_load2)-2*IMAGINARY(K293)*SIN(2*PI()*B293*25/Nt_load2)</f>
        <v>0</v>
      </c>
      <c r="AF554" s="238">
        <f t="shared" ref="AF554:AF616" si="1397">2*IMREAL(K293)*COS(2*PI()*B293*26/Nt_load2)-2*IMAGINARY(K293)*SIN(2*PI()*B293*26/Nt_load2)</f>
        <v>0</v>
      </c>
      <c r="AG554" s="238">
        <f t="shared" ref="AG554:AG616" si="1398">2*IMREAL(K293)*COS(2*PI()*B293*27/Nt_load2)-2*IMAGINARY(K293)*SIN(2*PI()*B293*27/Nt_load2)</f>
        <v>0</v>
      </c>
      <c r="AH554" s="238">
        <f t="shared" ref="AH554:AH616" si="1399">2*IMREAL(K293)*COS(2*PI()*B293*28/Nt_load2)-2*IMAGINARY(K293)*SIN(2*PI()*B293*28/Nt_load2)</f>
        <v>0</v>
      </c>
      <c r="AI554" s="238">
        <f t="shared" ref="AI554:AI616" si="1400">2*IMREAL(K293)*COS(2*PI()*B293*29/Nt_load2)-2*IMAGINARY(K293)*SIN(2*PI()*B293*29/Nt_load2)</f>
        <v>0</v>
      </c>
      <c r="AJ554" s="238">
        <f t="shared" ref="AJ554:AJ616" si="1401">2*IMREAL(K293)*COS(2*PI()*B293*30/Nt_load2)-2*IMAGINARY(K293)*SIN(2*PI()*B293*30/Nt_load2)</f>
        <v>0</v>
      </c>
      <c r="AK554" s="238">
        <f t="shared" ref="AK554:AK616" si="1402">2*IMREAL(K293)*COS(2*PI()*B293*31/Nt_load2)-2*IMAGINARY(K293)*SIN(2*PI()*B293*31/Nt_load2)</f>
        <v>0</v>
      </c>
      <c r="AL554" s="238">
        <f t="shared" ref="AL554:AL616" si="1403">2*IMREAL(K293)*COS(2*PI()*B293*32/Nt_load2)-2*IMAGINARY(K293)*SIN(2*PI()*B293*32/Nt_load2)</f>
        <v>0</v>
      </c>
      <c r="AM554" s="238">
        <f t="shared" ref="AM554:AM616" si="1404">2*IMREAL(K293)*COS(2*PI()*B293*33/Nt_load2)-2*IMAGINARY(K293)*SIN(2*PI()*B293*33/Nt_load2)</f>
        <v>0</v>
      </c>
      <c r="AN554" s="238">
        <f t="shared" ref="AN554:AN616" si="1405">2*IMREAL(K293)*COS(2*PI()*B293*34/Nt_load2)-2*IMAGINARY(K293)*SIN(2*PI()*B293*34/Nt_load2)</f>
        <v>0</v>
      </c>
      <c r="AO554" s="238">
        <f t="shared" ref="AO554:AO616" si="1406">2*IMREAL(K293)*COS(2*PI()*B293*35/Nt_load2)-2*IMAGINARY(K293)*SIN(2*PI()*B293*35/Nt_load2)</f>
        <v>0</v>
      </c>
      <c r="AP554" s="238">
        <f t="shared" ref="AP554:AP616" si="1407">2*IMREAL(K293)*COS(2*PI()*B293*36/Nt_load2)-2*IMAGINARY(K293)*SIN(2*PI()*B293*36/Nt_load2)</f>
        <v>0</v>
      </c>
      <c r="AQ554" s="238">
        <f t="shared" ref="AQ554:AQ616" si="1408">2*IMREAL(K293)*COS(2*PI()*B293*37/Nt_load2)-2*IMAGINARY(K293)*SIN(2*PI()*B293*37/Nt_load2)</f>
        <v>0</v>
      </c>
      <c r="AR554" s="238">
        <f t="shared" ref="AR554:AR616" si="1409">2*IMREAL(K293)*COS(2*PI()*B293*38/Nt_load2)-2*IMAGINARY(K293)*SIN(2*PI()*B293*38/Nt_load2)</f>
        <v>0</v>
      </c>
      <c r="AS554" s="238">
        <f t="shared" ref="AS554:AS616" si="1410">2*IMREAL(K293)*COS(2*PI()*B293*39/Nt_load2)-2*IMAGINARY(K293)*SIN(2*PI()*B293*39/Nt_load2)</f>
        <v>0</v>
      </c>
      <c r="AT554" s="238">
        <f t="shared" ref="AT554:AT616" si="1411">2*IMREAL(K293)*COS(2*PI()*B293*40/Nt_load2)-2*IMAGINARY(K293)*SIN(2*PI()*B293*40/Nt_load2)</f>
        <v>0</v>
      </c>
      <c r="AU554" s="238">
        <f t="shared" ref="AU554:AU616" si="1412">2*IMREAL(K293)*COS(2*PI()*B293*41/Nt_load2)-2*IMAGINARY(K293)*SIN(2*PI()*B293*41/Nt_load2)</f>
        <v>0</v>
      </c>
      <c r="AV554" s="238">
        <f t="shared" ref="AV554:AV616" si="1413">2*IMREAL(K293)*COS(2*PI()*B293*42/Nt_load2)-2*IMAGINARY(K293)*SIN(2*PI()*B293*42/Nt_load2)</f>
        <v>0</v>
      </c>
      <c r="AW554" s="238">
        <f t="shared" ref="AW554:AW616" si="1414">2*IMREAL(K293)*COS(2*PI()*B293*43/Nt_load2)-2*IMAGINARY(K293)*SIN(2*PI()*B293*43/Nt_load2)</f>
        <v>0</v>
      </c>
      <c r="AX554" s="238">
        <f t="shared" ref="AX554:AX616" si="1415">2*IMREAL(K293)*COS(2*PI()*B293*44/Nt_load2)-2*IMAGINARY(K293)*SIN(2*PI()*B293*44/Nt_load2)</f>
        <v>0</v>
      </c>
      <c r="AY554" s="238">
        <f t="shared" ref="AY554:AY616" si="1416">2*IMREAL(K293)*COS(2*PI()*B293*45/Nt_load2)-2*IMAGINARY(K293)*SIN(2*PI()*B293*45/Nt_load2)</f>
        <v>0</v>
      </c>
      <c r="AZ554" s="238">
        <f t="shared" ref="AZ554:AZ616" si="1417">2*IMREAL(K293)*COS(2*PI()*B293*46/Nt_load2)-2*IMAGINARY(K293)*SIN(2*PI()*B293*46/Nt_load2)</f>
        <v>0</v>
      </c>
      <c r="BA554" s="238">
        <f t="shared" ref="BA554:BA616" si="1418">2*IMREAL(K293)*COS(2*PI()*B293*47/Nt_load2)-2*IMAGINARY(K293)*SIN(2*PI()*B293*47/Nt_load2)</f>
        <v>0</v>
      </c>
      <c r="BB554" s="238">
        <f t="shared" ref="BB554:BB616" si="1419">2*IMREAL(K293)*COS(2*PI()*B293*48/Nt_load2)-2*IMAGINARY(K293)*SIN(2*PI()*B293*48/Nt_load2)</f>
        <v>0</v>
      </c>
      <c r="BC554" s="238">
        <f t="shared" ref="BC554:BC616" si="1420">2*IMREAL(K293)*COS(2*PI()*B293*49/Nt_load2)-2*IMAGINARY(K293)*SIN(2*PI()*B293*49/Nt_load2)</f>
        <v>0</v>
      </c>
      <c r="BD554" s="238">
        <f t="shared" ref="BD554:BD616" si="1421">2*IMREAL(K293)*COS(2*PI()*B293*50/Nt_load2)-2*IMAGINARY(K293)*SIN(2*PI()*B293*50/Nt_load2)</f>
        <v>0</v>
      </c>
      <c r="BE554" s="238">
        <f t="shared" ref="BE554:BE616" si="1422">2*IMREAL(K293)*COS(2*PI()*B293*51/Nt_load2)-2*IMAGINARY(K293)*SIN(2*PI()*B293*51/Nt_load2)</f>
        <v>0</v>
      </c>
      <c r="BF554" s="238">
        <f t="shared" ref="BF554:BF616" si="1423">2*IMREAL(K293)*COS(2*PI()*B293*52/Nt_load2)-2*IMAGINARY(K293)*SIN(2*PI()*B293*52/Nt_load2)</f>
        <v>0</v>
      </c>
      <c r="BG554" s="238">
        <f t="shared" ref="BG554:BG616" si="1424">2*IMREAL(K293)*COS(2*PI()*B293*53/Nt_load2)-2*IMAGINARY(K293)*SIN(2*PI()*B293*53/Nt_load2)</f>
        <v>0</v>
      </c>
      <c r="BH554" s="238">
        <f t="shared" ref="BH554:BH616" si="1425">2*IMREAL(K293)*COS(2*PI()*B293*54/Nt_load2)-2*IMAGINARY(K293)*SIN(2*PI()*B293*54/Nt_load2)</f>
        <v>0</v>
      </c>
      <c r="BI554" s="238">
        <f t="shared" ref="BI554:BI616" si="1426">2*IMREAL(K293)*COS(2*PI()*B293*55/Nt_load2)-2*IMAGINARY(K293)*SIN(2*PI()*B293*55/Nt_load2)</f>
        <v>0</v>
      </c>
      <c r="BJ554" s="238">
        <f t="shared" ref="BJ554:BJ616" si="1427">2*IMREAL(K293)*COS(2*PI()*B293*56/Nt_load2)-2*IMAGINARY(K293)*SIN(2*PI()*B293*56/Nt_load2)</f>
        <v>0</v>
      </c>
      <c r="BK554" s="238">
        <f t="shared" ref="BK554:BK616" si="1428">2*IMREAL(K293)*COS(2*PI()*B293*57/Nt_load2)-2*IMAGINARY(K293)*SIN(2*PI()*B293*57/Nt_load2)</f>
        <v>0</v>
      </c>
      <c r="BL554" s="238">
        <f t="shared" ref="BL554:BL616" si="1429">2*IMREAL(K293)*COS(2*PI()*B293*58/Nt_load2)-2*IMAGINARY(K293)*SIN(2*PI()*B293*58/Nt_load2)</f>
        <v>0</v>
      </c>
      <c r="BM554" s="238">
        <f t="shared" ref="BM554:BM616" si="1430">2*IMREAL(K293)*COS(2*PI()*B293*59/Nt_load2)-2*IMAGINARY(K293)*SIN(2*PI()*B293*59/Nt_load2)</f>
        <v>0</v>
      </c>
      <c r="BN554" s="238">
        <f t="shared" ref="BN554:BN616" si="1431">2*IMREAL(K293)*COS(2*PI()*B293*60/Nt_load2)-2*IMAGINARY(K293)*SIN(2*PI()*B293*60/Nt_load2)</f>
        <v>0</v>
      </c>
      <c r="BO554" s="238">
        <f t="shared" ref="BO554:BO616" si="1432">2*IMREAL(K293)*COS(2*PI()*B293*61/Nt_load2)-2*IMAGINARY(K293)*SIN(2*PI()*B293*61/Nt_load2)</f>
        <v>0</v>
      </c>
      <c r="BP554" s="238">
        <f t="shared" ref="BP554:BP616" si="1433">2*IMREAL(K293)*COS(2*PI()*B293*62/Nt_load2)-2*IMAGINARY(K293)*SIN(2*PI()*B293*62/Nt_load2)</f>
        <v>0</v>
      </c>
      <c r="BQ554" s="238">
        <f t="shared" ref="BQ554:BQ616" si="1434">2*IMREAL(K293)*COS(2*PI()*B293*63/Nt_load2)-2*IMAGINARY(K293)*SIN(2*PI()*B293*63/Nt_load2)</f>
        <v>0</v>
      </c>
      <c r="BR554" s="238">
        <f t="shared" ref="BR554:BR616" si="1435">2*IMREAL(K293)*COS(2*PI()*B293*64/Nt_load2)-2*IMAGINARY(K293)*SIN(2*PI()*B293*64/Nt_load2)</f>
        <v>0</v>
      </c>
      <c r="BS554" s="238">
        <f t="shared" ref="BS554:BS616" si="1436">2*IMREAL(K293)*COS(2*PI()*B293*65/Nt_load2)-2*IMAGINARY(K293)*SIN(2*PI()*B293*65/Nt_load2)</f>
        <v>0</v>
      </c>
      <c r="BT554" s="238">
        <f t="shared" ref="BT554:BT616" si="1437">2*IMREAL(K293)*COS(2*PI()*B293*66/Nt_load2)-2*IMAGINARY(K293)*SIN(2*PI()*B293*66/Nt_load2)</f>
        <v>0</v>
      </c>
      <c r="BU554" s="238">
        <f t="shared" ref="BU554:BU616" si="1438">2*IMREAL(K293)*COS(2*PI()*B293*67/Nt_load2)-2*IMAGINARY(K293)*SIN(2*PI()*B293*67/Nt_load2)</f>
        <v>0</v>
      </c>
      <c r="BV554" s="238">
        <f t="shared" ref="BV554:BV616" si="1439">2*IMREAL(K293)*COS(2*PI()*B293*68/Nt_load2)-2*IMAGINARY(K293)*SIN(2*PI()*B293*68/Nt_load2)</f>
        <v>0</v>
      </c>
      <c r="BW554" s="238">
        <f t="shared" ref="BW554:BW616" si="1440">2*IMREAL(K293)*COS(2*PI()*B293*69/Nt_load2)-2*IMAGINARY(K293)*SIN(2*PI()*B293*69/Nt_load2)</f>
        <v>0</v>
      </c>
      <c r="BX554" s="238">
        <f t="shared" ref="BX554:BX616" si="1441">2*IMREAL(K293)*COS(2*PI()*B293*70/Nt_load2)-2*IMAGINARY(K293)*SIN(2*PI()*B293*70/Nt_load2)</f>
        <v>0</v>
      </c>
      <c r="BY554" s="238">
        <f t="shared" ref="BY554:BY616" si="1442">2*IMREAL(K293)*COS(2*PI()*B293*71/Nt_load2)-2*IMAGINARY(K293)*SIN(2*PI()*B293*71/Nt_load2)</f>
        <v>0</v>
      </c>
      <c r="BZ554" s="238">
        <f t="shared" ref="BZ554:BZ616" si="1443">2*IMREAL(K293)*COS(2*PI()*B293*72/Nt_load2)-2*IMAGINARY(K293)*SIN(2*PI()*B293*72/Nt_load2)</f>
        <v>0</v>
      </c>
      <c r="CA554" s="238">
        <f t="shared" ref="CA554:CA616" si="1444">2*IMREAL(K293)*COS(2*PI()*B293*73/Nt_load2)-2*IMAGINARY(K293)*SIN(2*PI()*B293*73/Nt_load2)</f>
        <v>0</v>
      </c>
      <c r="CB554" s="238">
        <f t="shared" ref="CB554:CB616" si="1445">2*IMREAL(K293)*COS(2*PI()*B293*74/Nt_load2)-2*IMAGINARY(K293)*SIN(2*PI()*B293*74/Nt_load2)</f>
        <v>0</v>
      </c>
      <c r="CC554" s="238">
        <f t="shared" ref="CC554:CC616" si="1446">2*IMREAL(K293)*COS(2*PI()*B293*75/Nt_load2)-2*IMAGINARY(K293)*SIN(2*PI()*B293*75/Nt_load2)</f>
        <v>0</v>
      </c>
      <c r="CD554" s="238">
        <f t="shared" ref="CD554:CD616" si="1447">2*IMREAL(K293)*COS(2*PI()*B293*76/Nt_load2)-2*IMAGINARY(K293)*SIN(2*PI()*B293*76/Nt_load2)</f>
        <v>0</v>
      </c>
      <c r="CE554" s="238">
        <f t="shared" ref="CE554:CE616" si="1448">2*IMREAL(K293)*COS(2*PI()*B293*77/Nt_load2)-2*IMAGINARY(K293)*SIN(2*PI()*B293*77/Nt_load2)</f>
        <v>0</v>
      </c>
      <c r="CF554" s="238">
        <f t="shared" ref="CF554:CF616" si="1449">2*IMREAL(K293)*COS(2*PI()*B293*78/Nt_load2)-2*IMAGINARY(K293)*SIN(2*PI()*B293*78/Nt_load2)</f>
        <v>0</v>
      </c>
      <c r="CG554" s="238">
        <f t="shared" ref="CG554:CG616" si="1450">2*IMREAL(K293)*COS(2*PI()*B293*79/Nt_load2)-2*IMAGINARY(K293)*SIN(2*PI()*B293*79/Nt_load2)</f>
        <v>0</v>
      </c>
      <c r="CH554" s="238">
        <f t="shared" ref="CH554:CH616" si="1451">2*IMREAL(K293)*COS(2*PI()*B293*80/Nt_load2)-2*IMAGINARY(K293)*SIN(2*PI()*B293*80/Nt_load2)</f>
        <v>0</v>
      </c>
      <c r="CI554" s="238">
        <f t="shared" ref="CI554:CI616" si="1452">2*IMREAL(K293)*COS(2*PI()*B293*81/Nt_load2)-2*IMAGINARY(K293)*SIN(2*PI()*B293*81/Nt_load2)</f>
        <v>0</v>
      </c>
      <c r="CJ554" s="238">
        <f t="shared" ref="CJ554:CJ616" si="1453">2*IMREAL(K293)*COS(2*PI()*B293*82/Nt_load2)-2*IMAGINARY(K293)*SIN(2*PI()*B293*82/Nt_load2)</f>
        <v>0</v>
      </c>
      <c r="CK554" s="238">
        <f t="shared" ref="CK554:CK616" si="1454">2*IMREAL(K293)*COS(2*PI()*B293*83/Nt_load2)-2*IMAGINARY(K293)*SIN(2*PI()*B293*83/Nt_load2)</f>
        <v>0</v>
      </c>
      <c r="CL554" s="238">
        <f t="shared" ref="CL554:CL616" si="1455">2*IMREAL(K293)*COS(2*PI()*B293*84/Nt_load2)-2*IMAGINARY(K293)*SIN(2*PI()*B293*84/Nt_load2)</f>
        <v>0</v>
      </c>
      <c r="CM554" s="238">
        <f t="shared" ref="CM554:CM616" si="1456">2*IMREAL(K293)*COS(2*PI()*B293*85/Nt_load2)-2*IMAGINARY(K293)*SIN(2*PI()*B293*85/Nt_load2)</f>
        <v>0</v>
      </c>
      <c r="CN554" s="238">
        <f t="shared" ref="CN554:CN616" si="1457">2*IMREAL(K293)*COS(2*PI()*B293*86/Nt_load2)-2*IMAGINARY(K293)*SIN(2*PI()*B293*86/Nt_load2)</f>
        <v>0</v>
      </c>
      <c r="CO554" s="238">
        <f t="shared" ref="CO554:CO616" si="1458">2*IMREAL(K293)*COS(2*PI()*B293*87/Nt_load2)-2*IMAGINARY(K293)*SIN(2*PI()*B293*87/Nt_load2)</f>
        <v>0</v>
      </c>
      <c r="CP554" s="238">
        <f t="shared" ref="CP554:CP616" si="1459">2*IMREAL(K293)*COS(2*PI()*B293*88/Nt_load2)-2*IMAGINARY(K293)*SIN(2*PI()*B293*88/Nt_load2)</f>
        <v>0</v>
      </c>
      <c r="CQ554" s="238">
        <f t="shared" ref="CQ554:CQ616" si="1460">2*IMREAL(K293)*COS(2*PI()*B293*89/Nt_load2)-2*IMAGINARY(K293)*SIN(2*PI()*B293*89/Nt_load2)</f>
        <v>0</v>
      </c>
      <c r="CR554" s="238">
        <f t="shared" ref="CR554:CR616" si="1461">2*IMREAL(K293)*COS(2*PI()*B293*90/Nt_load2)-2*IMAGINARY(K293)*SIN(2*PI()*B293*90/Nt_load2)</f>
        <v>0</v>
      </c>
      <c r="CS554" s="238">
        <f t="shared" ref="CS554:CS616" si="1462">2*IMREAL(K293)*COS(2*PI()*B293*91/Nt_load2)-2*IMAGINARY(K293)*SIN(2*PI()*B293*91/Nt_load2)</f>
        <v>0</v>
      </c>
      <c r="CT554" s="238">
        <f t="shared" ref="CT554:CT616" si="1463">2*IMREAL(K293)*COS(2*PI()*B293*92/Nt_load2)-2*IMAGINARY(K293)*SIN(2*PI()*B293*92/Nt_load2)</f>
        <v>0</v>
      </c>
      <c r="CU554" s="238">
        <f t="shared" ref="CU554:CU616" si="1464">2*IMREAL(K293)*COS(2*PI()*B293*93/Nt_load2)-2*IMAGINARY(K293)*SIN(2*PI()*B293*93/Nt_load2)</f>
        <v>0</v>
      </c>
      <c r="CV554" s="238">
        <f t="shared" ref="CV554:CV616" si="1465">2*IMREAL(K293)*COS(2*PI()*B293*94/Nt_load2)-2*IMAGINARY(K293)*SIN(2*PI()*B293*94/Nt_load2)</f>
        <v>0</v>
      </c>
      <c r="CW554" s="238">
        <f t="shared" ref="CW554:CW616" si="1466">2*IMREAL(K293)*COS(2*PI()*B293*95/Nt_load2)-2*IMAGINARY(K293)*SIN(2*PI()*B293*95/Nt_load2)</f>
        <v>0</v>
      </c>
      <c r="CX554" s="238">
        <f t="shared" ref="CX554:CX616" si="1467">2*IMREAL(K293)*COS(2*PI()*B293*96/Nt_load2)-2*IMAGINARY(K293)*SIN(2*PI()*B293*96/Nt_load2)</f>
        <v>0</v>
      </c>
      <c r="CY554" s="238">
        <f t="shared" ref="CY554:CY616" si="1468">2*IMREAL(K293)*COS(2*PI()*B293*97/Nt_load2)-2*IMAGINARY(K293)*SIN(2*PI()*B293*97/Nt_load2)</f>
        <v>0</v>
      </c>
      <c r="CZ554" s="238">
        <f t="shared" ref="CZ554:CZ616" si="1469">2*IMREAL(K293)*COS(2*PI()*B293*98/Nt_load2)-2*IMAGINARY(K293)*SIN(2*PI()*B293*98/Nt_load2)</f>
        <v>0</v>
      </c>
      <c r="DA554" s="238">
        <f t="shared" ref="DA554:DA616" si="1470">2*IMREAL(K293)*COS(2*PI()*B293*99/Nt_load2)-2*IMAGINARY(K293)*SIN(2*PI()*B293*99/Nt_load2)</f>
        <v>0</v>
      </c>
      <c r="DB554" s="238">
        <f t="shared" ref="DB554:DB616" si="1471">2*IMREAL(K293)*COS(2*PI()*B293*100/Nt_load2)-2*IMAGINARY(K293)*SIN(2*PI()*B293*100/Nt_load2)</f>
        <v>0</v>
      </c>
      <c r="DC554" s="238">
        <f t="shared" ref="DC554:DC616" si="1472">2*IMREAL(K293)*COS(2*PI()*B293*101/Nt_load2)-2*IMAGINARY(K293)*SIN(2*PI()*B293*101/Nt_load2)</f>
        <v>0</v>
      </c>
      <c r="DD554" s="238">
        <f t="shared" ref="DD554:DD616" si="1473">2*IMREAL(K293)*COS(2*PI()*B293*102/Nt_load2)-2*IMAGINARY(K293)*SIN(2*PI()*B293*102/Nt_load2)</f>
        <v>0</v>
      </c>
      <c r="DE554" s="238">
        <f t="shared" ref="DE554:DE616" si="1474">2*IMREAL(K293)*COS(2*PI()*B293*103/Nt_load2)-2*IMAGINARY(K293)*SIN(2*PI()*B293*103/Nt_load2)</f>
        <v>0</v>
      </c>
      <c r="DF554" s="238">
        <f t="shared" ref="DF554:DF616" si="1475">2*IMREAL(K293)*COS(2*PI()*B293*104/Nt_load2)-2*IMAGINARY(K293)*SIN(2*PI()*B293*104/Nt_load2)</f>
        <v>0</v>
      </c>
      <c r="DG554" s="238">
        <f t="shared" ref="DG554:DG616" si="1476">2*IMREAL(K293)*COS(2*PI()*B293*105/Nt_load2)-2*IMAGINARY(K293)*SIN(2*PI()*B293*105/Nt_load2)</f>
        <v>0</v>
      </c>
      <c r="DH554" s="238">
        <f t="shared" ref="DH554:DH616" si="1477">2*IMREAL(K293)*COS(2*PI()*B293*106/Nt_load2)-2*IMAGINARY(K293)*SIN(2*PI()*B293*106/Nt_load2)</f>
        <v>0</v>
      </c>
      <c r="DI554" s="238">
        <f t="shared" ref="DI554:DI616" si="1478">2*IMREAL(K293)*COS(2*PI()*B293*107/Nt_load2)-2*IMAGINARY(K293)*SIN(2*PI()*B293*107/Nt_load2)</f>
        <v>0</v>
      </c>
      <c r="DJ554" s="238">
        <f t="shared" ref="DJ554:DJ616" si="1479">2*IMREAL(K293)*COS(2*PI()*B293*108/Nt_load2)-2*IMAGINARY(K293)*SIN(2*PI()*B293*108/Nt_load2)</f>
        <v>0</v>
      </c>
      <c r="DK554" s="238">
        <f t="shared" ref="DK554:DK616" si="1480">2*IMREAL(K293)*COS(2*PI()*B293*109/Nt_load2)-2*IMAGINARY(K293)*SIN(2*PI()*B293*109/Nt_load2)</f>
        <v>0</v>
      </c>
      <c r="DL554" s="238">
        <f t="shared" ref="DL554:DL616" si="1481">2*IMREAL(K293)*COS(2*PI()*B293*110/Nt_load2)-2*IMAGINARY(K293)*SIN(2*PI()*B293*110/Nt_load2)</f>
        <v>0</v>
      </c>
      <c r="DM554" s="238">
        <f t="shared" ref="DM554:DM616" si="1482">2*IMREAL(K293)*COS(2*PI()*B293*111/Nt_load2)-2*IMAGINARY(K293)*SIN(2*PI()*B293*111/Nt_load2)</f>
        <v>0</v>
      </c>
      <c r="DN554" s="238">
        <f t="shared" ref="DN554:DN616" si="1483">2*IMREAL(K293)*COS(2*PI()*B293*112/Nt_load2)-2*IMAGINARY(K293)*SIN(2*PI()*B293*112/Nt_load2)</f>
        <v>0</v>
      </c>
      <c r="DO554" s="238">
        <f t="shared" ref="DO554:DO616" si="1484">2*IMREAL(K293)*COS(2*PI()*B293*113/Nt_load2)-2*IMAGINARY(K293)*SIN(2*PI()*B293*113/Nt_load2)</f>
        <v>0</v>
      </c>
      <c r="DP554" s="238">
        <f t="shared" ref="DP554:DP616" si="1485">2*IMREAL(K293)*COS(2*PI()*B293*114/Nt_load2)-2*IMAGINARY(K293)*SIN(2*PI()*B293*114/Nt_load2)</f>
        <v>0</v>
      </c>
      <c r="DQ554" s="238">
        <f t="shared" ref="DQ554:DQ616" si="1486">2*IMREAL(K293)*COS(2*PI()*B293*115/Nt_load2)-2*IMAGINARY(K293)*SIN(2*PI()*B293*115/Nt_load2)</f>
        <v>0</v>
      </c>
      <c r="DR554" s="238">
        <f t="shared" ref="DR554:DR616" si="1487">2*IMREAL(K293)*COS(2*PI()*B293*116/Nt_load2)-2*IMAGINARY(K293)*SIN(2*PI()*B293*116/Nt_load2)</f>
        <v>0</v>
      </c>
      <c r="DS554" s="238">
        <f t="shared" ref="DS554:DS616" si="1488">2*IMREAL(K293)*COS(2*PI()*B293*117/Nt_load2)-2*IMAGINARY(K293)*SIN(2*PI()*B293*117/Nt_load2)</f>
        <v>0</v>
      </c>
      <c r="DT554" s="238">
        <f t="shared" ref="DT554:DT616" si="1489">2*IMREAL(K293)*COS(2*PI()*B293*118/Nt_load2)-2*IMAGINARY(K293)*SIN(2*PI()*B293*118/Nt_load2)</f>
        <v>0</v>
      </c>
      <c r="DU554" s="238">
        <f t="shared" ref="DU554:DU616" si="1490">2*IMREAL(K293)*COS(2*PI()*B293*119/Nt_load2)-2*IMAGINARY(K293)*SIN(2*PI()*B293*119/Nt_load2)</f>
        <v>0</v>
      </c>
      <c r="DV554" s="238">
        <f t="shared" ref="DV554:DV616" si="1491">2*IMREAL(K293)*COS(2*PI()*B293*120/Nt_load2)-2*IMAGINARY(K293)*SIN(2*PI()*B293*120/Nt_load2)</f>
        <v>0</v>
      </c>
      <c r="DW554" s="238">
        <f t="shared" ref="DW554:DW616" si="1492">2*IMREAL(K293)*COS(2*PI()*B293*121/Nt_load2)-2*IMAGINARY(K293)*SIN(2*PI()*B293*121/Nt_load2)</f>
        <v>0</v>
      </c>
      <c r="DX554" s="238">
        <f t="shared" ref="DX554:DX616" si="1493">2*IMREAL(K293)*COS(2*PI()*B293*122/Nt_load2)-2*IMAGINARY(K293)*SIN(2*PI()*B293*122/Nt_load2)</f>
        <v>0</v>
      </c>
      <c r="DY554" s="238">
        <f t="shared" ref="DY554:DY616" si="1494">2*IMREAL(K293)*COS(2*PI()*B293*123/Nt_load2)-2*IMAGINARY(K293)*SIN(2*PI()*B293*123/Nt_load2)</f>
        <v>0</v>
      </c>
      <c r="DZ554" s="238">
        <f t="shared" ref="DZ554:DZ616" si="1495">2*IMREAL(K293)*COS(2*PI()*B293*124/Nt_load2)-2*IMAGINARY(K293)*SIN(2*PI()*B293*124/Nt_load2)</f>
        <v>0</v>
      </c>
      <c r="EA554" s="238">
        <f t="shared" ref="EA554:EA616" si="1496">2*IMREAL(K293)*COS(2*PI()*B293*125/Nt_load2)-2*IMAGINARY(K293)*SIN(2*PI()*B293*125/Nt_load2)</f>
        <v>0</v>
      </c>
      <c r="EB554" s="238">
        <f t="shared" ref="EB554:EB616" si="1497">2*IMREAL(K293)*COS(2*PI()*B293*126/Nt_load2)-2*IMAGINARY(K293)*SIN(2*PI()*B293*126/Nt_load2)</f>
        <v>0</v>
      </c>
      <c r="EC554" s="238">
        <f t="shared" ref="EC554:EC616" si="1498">2*IMREAL(K293)*COS(2*PI()*B293*127/Nt_load2)-2*IMAGINARY(K293)*SIN(2*PI()*B293*127/Nt_load2)</f>
        <v>0</v>
      </c>
      <c r="ED554" s="238">
        <f t="shared" ref="ED554:ED616" si="1499">2*IMREAL(K293)*COS(2*PI()*B293*128/Nt_load2)-2*IMAGINARY(K293)*SIN(2*PI()*B293*128/Nt_load2)</f>
        <v>0</v>
      </c>
      <c r="EE554" s="238">
        <f t="shared" ref="EE554:EE616" si="1500">2*IMREAL(K293)*COS(2*PI()*B293*129/Nt_load2)-2*IMAGINARY(K293)*SIN(2*PI()*B293*129/Nt_load2)</f>
        <v>0</v>
      </c>
      <c r="EF554" s="238">
        <f t="shared" ref="EF554:EF616" si="1501">2*IMREAL(K293)*COS(2*PI()*B293*130/Nt_load2)-2*IMAGINARY(K293)*SIN(2*PI()*B293*130/Nt_load2)</f>
        <v>0</v>
      </c>
      <c r="EG554" s="238">
        <f t="shared" ref="EG554:EG616" si="1502">2*IMREAL(K293)*COS(2*PI()*B293*131/Nt_load2)-2*IMAGINARY(K293)*SIN(2*PI()*B293*131/Nt_load2)</f>
        <v>0</v>
      </c>
      <c r="EH554" s="238">
        <f t="shared" ref="EH554:EH616" si="1503">2*IMREAL(K293)*COS(2*PI()*B293*132/Nt_load2)-2*IMAGINARY(K293)*SIN(2*PI()*B293*132/Nt_load2)</f>
        <v>0</v>
      </c>
      <c r="EI554" s="238">
        <f t="shared" ref="EI554:EI616" si="1504">2*IMREAL(K293)*COS(2*PI()*B293*133/Nt_load2)-2*IMAGINARY(K293)*SIN(2*PI()*B293*133/Nt_load2)</f>
        <v>0</v>
      </c>
      <c r="EJ554" s="238">
        <f t="shared" ref="EJ554:EJ616" si="1505">2*IMREAL(K293)*COS(2*PI()*B293*134/Nt_load2)-2*IMAGINARY(K293)*SIN(2*PI()*B293*134/Nt_load2)</f>
        <v>0</v>
      </c>
      <c r="EK554" s="238">
        <f t="shared" ref="EK554:EK616" si="1506">2*IMREAL(K293)*COS(2*PI()*B293*135/Nt_load2)-2*IMAGINARY(K293)*SIN(2*PI()*B293*135/Nt_load2)</f>
        <v>0</v>
      </c>
      <c r="EL554" s="238">
        <f t="shared" ref="EL554:EL616" si="1507">2*IMREAL(K293)*COS(2*PI()*B293*136/Nt_load2)-2*IMAGINARY(K293)*SIN(2*PI()*B293*136/Nt_load2)</f>
        <v>0</v>
      </c>
      <c r="EM554" s="238">
        <f t="shared" ref="EM554:EM616" si="1508">2*IMREAL(K293)*COS(2*PI()*B293*137/Nt_load2)-2*IMAGINARY(K293)*SIN(2*PI()*B293*137/Nt_load2)</f>
        <v>0</v>
      </c>
      <c r="EN554" s="238">
        <f t="shared" ref="EN554:EN616" si="1509">2*IMREAL(K293)*COS(2*PI()*B293*138/Nt_load2)-2*IMAGINARY(K293)*SIN(2*PI()*B293*138/Nt_load2)</f>
        <v>0</v>
      </c>
      <c r="EO554" s="238">
        <f t="shared" ref="EO554:EO616" si="1510">2*IMREAL(K293)*COS(2*PI()*B293*139/Nt_load2)-2*IMAGINARY(K293)*SIN(2*PI()*B293*139/Nt_load2)</f>
        <v>0</v>
      </c>
      <c r="EP554" s="238">
        <f t="shared" ref="EP554:EP616" si="1511">2*IMREAL(K293)*COS(2*PI()*B293*140/Nt_load2)-2*IMAGINARY(K293)*SIN(2*PI()*B293*140/Nt_load2)</f>
        <v>0</v>
      </c>
      <c r="EQ554" s="238">
        <f t="shared" ref="EQ554:EQ616" si="1512">2*IMREAL(K293)*COS(2*PI()*B293*141/Nt_load2)-2*IMAGINARY(K293)*SIN(2*PI()*B293*141/Nt_load2)</f>
        <v>0</v>
      </c>
      <c r="ER554" s="238">
        <f t="shared" ref="ER554:ER616" si="1513">2*IMREAL(K293)*COS(2*PI()*B293*142/Nt_load2)-2*IMAGINARY(K293)*SIN(2*PI()*B293*142/Nt_load2)</f>
        <v>0</v>
      </c>
      <c r="ES554" s="238">
        <f t="shared" ref="ES554:ES616" si="1514">2*IMREAL(K293)*COS(2*PI()*B293*143/Nt_load2)-2*IMAGINARY(K293)*SIN(2*PI()*B293*143/Nt_load2)</f>
        <v>0</v>
      </c>
      <c r="ET554" s="238">
        <f t="shared" ref="ET554:ET616" si="1515">2*IMREAL(K293)*COS(2*PI()*B293*144/Nt_load2)-2*IMAGINARY(K293)*SIN(2*PI()*B293*144/Nt_load2)</f>
        <v>0</v>
      </c>
      <c r="EU554" s="238">
        <f t="shared" ref="EU554:EU616" si="1516">2*IMREAL(K293)*COS(2*PI()*B293*145/Nt_load2)-2*IMAGINARY(K293)*SIN(2*PI()*B293*145/Nt_load2)</f>
        <v>0</v>
      </c>
      <c r="EV554" s="238">
        <f t="shared" ref="EV554:EV616" si="1517">2*IMREAL(K293)*COS(2*PI()*B293*146/Nt_load2)-2*IMAGINARY(K293)*SIN(2*PI()*B293*146/Nt_load2)</f>
        <v>0</v>
      </c>
      <c r="EW554" s="238">
        <f t="shared" ref="EW554:EW616" si="1518">2*IMREAL(K293)*COS(2*PI()*B293*147/Nt_load2)-2*IMAGINARY(K293)*SIN(2*PI()*B293*147/Nt_load2)</f>
        <v>0</v>
      </c>
      <c r="EX554" s="238">
        <f t="shared" ref="EX554:EX616" si="1519">2*IMREAL(K293)*COS(2*PI()*B293*148/Nt_load2)-2*IMAGINARY(K293)*SIN(2*PI()*B293*148/Nt_load2)</f>
        <v>0</v>
      </c>
      <c r="EY554" s="238">
        <f t="shared" ref="EY554:EY616" si="1520">2*IMREAL(K293)*COS(2*PI()*B293*149/Nt_load2)-2*IMAGINARY(K293)*SIN(2*PI()*B293*149/Nt_load2)</f>
        <v>0</v>
      </c>
      <c r="EZ554" s="238">
        <f t="shared" ref="EZ554:EZ616" si="1521">2*IMREAL(K293)*COS(2*PI()*B293*150/Nt_load2)-2*IMAGINARY(K293)*SIN(2*PI()*B293*150/Nt_load2)</f>
        <v>0</v>
      </c>
      <c r="FA554" s="238">
        <f t="shared" ref="FA554:FA616" si="1522">2*IMREAL(K293)*COS(2*PI()*B293*151/Nt_load2)-2*IMAGINARY(K293)*SIN(2*PI()*B293*151/Nt_load2)</f>
        <v>0</v>
      </c>
      <c r="FB554" s="238">
        <f t="shared" ref="FB554:FB616" si="1523">2*IMREAL(K293)*COS(2*PI()*B293*152/Nt_load2)-2*IMAGINARY(K293)*SIN(2*PI()*B293*152/Nt_load2)</f>
        <v>0</v>
      </c>
      <c r="FC554" s="238">
        <f t="shared" ref="FC554:FC616" si="1524">2*IMREAL(K293)*COS(2*PI()*B293*153/Nt_load2)-2*IMAGINARY(K293)*SIN(2*PI()*B293*153/Nt_load2)</f>
        <v>0</v>
      </c>
      <c r="FD554" s="238">
        <f t="shared" ref="FD554:FD616" si="1525">2*IMREAL(K293)*COS(2*PI()*B293*154/Nt_load2)-2*IMAGINARY(K293)*SIN(2*PI()*B293*154/Nt_load2)</f>
        <v>0</v>
      </c>
      <c r="FE554" s="238">
        <f t="shared" ref="FE554:FE616" si="1526">2*IMREAL(K293)*COS(2*PI()*B293*155/Nt_load2)-2*IMAGINARY(K293)*SIN(2*PI()*B293*155/Nt_load2)</f>
        <v>0</v>
      </c>
      <c r="FF554" s="238">
        <f t="shared" ref="FF554:FF616" si="1527">2*IMREAL(K293)*COS(2*PI()*B293*156/Nt_load2)-2*IMAGINARY(K293)*SIN(2*PI()*B293*156/Nt_load2)</f>
        <v>0</v>
      </c>
      <c r="FG554" s="238">
        <f t="shared" ref="FG554:FG616" si="1528">2*IMREAL(K293)*COS(2*PI()*B293*157/Nt_load2)-2*IMAGINARY(K293)*SIN(2*PI()*B293*157/Nt_load2)</f>
        <v>0</v>
      </c>
      <c r="FH554" s="238">
        <f t="shared" ref="FH554:FH616" si="1529">2*IMREAL(K293)*COS(2*PI()*B293*158/Nt_load2)-2*IMAGINARY(K293)*SIN(2*PI()*B293*158/Nt_load2)</f>
        <v>0</v>
      </c>
      <c r="FI554" s="238">
        <f t="shared" ref="FI554:FI616" si="1530">2*IMREAL(K293)*COS(2*PI()*B293*159/Nt_load2)-2*IMAGINARY(K293)*SIN(2*PI()*B293*159/Nt_load2)</f>
        <v>0</v>
      </c>
      <c r="FJ554" s="238">
        <f t="shared" ref="FJ554:FJ616" si="1531">2*IMREAL(K293)*COS(2*PI()*B293*160/Nt_load2)-2*IMAGINARY(K293)*SIN(2*PI()*B293*160/Nt_load2)</f>
        <v>0</v>
      </c>
      <c r="FK554" s="238">
        <f t="shared" ref="FK554:FK616" si="1532">2*IMREAL(K293)*COS(2*PI()*B293*161/Nt_load2)-2*IMAGINARY(K293)*SIN(2*PI()*B293*161/Nt_load2)</f>
        <v>0</v>
      </c>
      <c r="FL554" s="238">
        <f t="shared" ref="FL554:FL616" si="1533">2*IMREAL(K293)*COS(2*PI()*B293*162/Nt_load2)-2*IMAGINARY(K293)*SIN(2*PI()*B293*162/Nt_load2)</f>
        <v>0</v>
      </c>
      <c r="FM554" s="238">
        <f t="shared" ref="FM554:FM616" si="1534">2*IMREAL(K293)*COS(2*PI()*B293*163/Nt_load2)-2*IMAGINARY(K293)*SIN(2*PI()*B293*163/Nt_load2)</f>
        <v>0</v>
      </c>
      <c r="FN554" s="238">
        <f t="shared" ref="FN554:FN616" si="1535">2*IMREAL(K293)*COS(2*PI()*B293*164/Nt_load2)-2*IMAGINARY(K293)*SIN(2*PI()*B293*164/Nt_load2)</f>
        <v>0</v>
      </c>
      <c r="FO554" s="238">
        <f t="shared" ref="FO554:FO616" si="1536">2*IMREAL(K293)*COS(2*PI()*B293*165/Nt_load2)-2*IMAGINARY(K293)*SIN(2*PI()*B293*165/Nt_load2)</f>
        <v>0</v>
      </c>
      <c r="FP554" s="238">
        <f t="shared" ref="FP554:FP616" si="1537">2*IMREAL(K293)*COS(2*PI()*B293*166/Nt_load2)-2*IMAGINARY(K293)*SIN(2*PI()*B293*166/Nt_load2)</f>
        <v>0</v>
      </c>
      <c r="FQ554" s="238">
        <f t="shared" ref="FQ554:FQ616" si="1538">2*IMREAL(K293)*COS(2*PI()*B293*167/Nt_load2)-2*IMAGINARY(K293)*SIN(2*PI()*B293*167/Nt_load2)</f>
        <v>0</v>
      </c>
      <c r="FR554" s="238">
        <f t="shared" ref="FR554:FR616" si="1539">2*IMREAL(K293)*COS(2*PI()*B293*168/Nt_load2)-2*IMAGINARY(K293)*SIN(2*PI()*B293*168/Nt_load2)</f>
        <v>0</v>
      </c>
      <c r="FS554" s="238">
        <f t="shared" ref="FS554:FS616" si="1540">2*IMREAL(K293)*COS(2*PI()*B293*169/Nt_load2)-2*IMAGINARY(K293)*SIN(2*PI()*B293*169/Nt_load2)</f>
        <v>0</v>
      </c>
      <c r="FT554" s="238">
        <f t="shared" ref="FT554:FT616" si="1541">2*IMREAL(K293)*COS(2*PI()*B293*170/Nt_load2)-2*IMAGINARY(K293)*SIN(2*PI()*B293*170/Nt_load2)</f>
        <v>0</v>
      </c>
      <c r="FU554" s="238">
        <f t="shared" ref="FU554:FU616" si="1542">2*IMREAL(K293)*COS(2*PI()*B293*171/Nt_load2)-2*IMAGINARY(K293)*SIN(2*PI()*B293*171/Nt_load2)</f>
        <v>0</v>
      </c>
      <c r="FV554" s="238">
        <f t="shared" ref="FV554:FV616" si="1543">2*IMREAL(K293)*COS(2*PI()*B293*172/Nt_load2)-2*IMAGINARY(K293)*SIN(2*PI()*B293*172/Nt_load2)</f>
        <v>0</v>
      </c>
      <c r="FW554" s="238">
        <f t="shared" ref="FW554:FW616" si="1544">2*IMREAL(K293)*COS(2*PI()*B293*173/Nt_load2)-2*IMAGINARY(K293)*SIN(2*PI()*B293*173/Nt_load2)</f>
        <v>0</v>
      </c>
      <c r="FX554" s="238">
        <f t="shared" ref="FX554:FX616" si="1545">2*IMREAL(K293)*COS(2*PI()*B293*174/Nt_load2)-2*IMAGINARY(K293)*SIN(2*PI()*B293*174/Nt_load2)</f>
        <v>0</v>
      </c>
      <c r="FY554" s="238">
        <f t="shared" ref="FY554:FY616" si="1546">2*IMREAL(K293)*COS(2*PI()*B293*175/Nt_load2)-2*IMAGINARY(K293)*SIN(2*PI()*B293*175/Nt_load2)</f>
        <v>0</v>
      </c>
      <c r="FZ554" s="238">
        <f t="shared" ref="FZ554:FZ616" si="1547">2*IMREAL(K293)*COS(2*PI()*B293*176/Nt_load2)-2*IMAGINARY(K293)*SIN(2*PI()*B293*176/Nt_load2)</f>
        <v>0</v>
      </c>
      <c r="GA554" s="238">
        <f t="shared" ref="GA554:GA616" si="1548">2*IMREAL(K293)*COS(2*PI()*B293*177/Nt_load2)-2*IMAGINARY(K293)*SIN(2*PI()*B293*177/Nt_load2)</f>
        <v>0</v>
      </c>
      <c r="GB554" s="238">
        <f t="shared" ref="GB554:GB616" si="1549">2*IMREAL(K293)*COS(2*PI()*B293*178/Nt_load2)-2*IMAGINARY(K293)*SIN(2*PI()*B293*178/Nt_load2)</f>
        <v>0</v>
      </c>
      <c r="GC554" s="238">
        <f t="shared" ref="GC554:GC616" si="1550">2*IMREAL(K293)*COS(2*PI()*B293*179/Nt_load2)-2*IMAGINARY(K293)*SIN(2*PI()*B293*179/Nt_load2)</f>
        <v>0</v>
      </c>
      <c r="GD554" s="238">
        <f t="shared" ref="GD554:GD616" si="1551">2*IMREAL(K293)*COS(2*PI()*B293*180/Nt_load2)-2*IMAGINARY(K293)*SIN(2*PI()*B293*180/Nt_load2)</f>
        <v>0</v>
      </c>
      <c r="GE554" s="238">
        <f t="shared" ref="GE554:GE616" si="1552">2*IMREAL(K293)*COS(2*PI()*B293*181/Nt_load2)-2*IMAGINARY(K293)*SIN(2*PI()*B293*181/Nt_load2)</f>
        <v>0</v>
      </c>
      <c r="GF554" s="238">
        <f t="shared" ref="GF554:GF616" si="1553">2*IMREAL(K293)*COS(2*PI()*B293*182/Nt_load2)-2*IMAGINARY(K293)*SIN(2*PI()*B293*182/Nt_load2)</f>
        <v>0</v>
      </c>
      <c r="GG554" s="238">
        <f t="shared" ref="GG554:GG616" si="1554">2*IMREAL(K293)*COS(2*PI()*B293*183/Nt_load2)-2*IMAGINARY(K293)*SIN(2*PI()*B293*183/Nt_load2)</f>
        <v>0</v>
      </c>
      <c r="GH554" s="238">
        <f t="shared" ref="GH554:GH616" si="1555">2*IMREAL(K293)*COS(2*PI()*B293*184/Nt_load2)-2*IMAGINARY(K293)*SIN(2*PI()*B293*184/Nt_load2)</f>
        <v>0</v>
      </c>
      <c r="GI554" s="238">
        <f t="shared" ref="GI554:GI616" si="1556">2*IMREAL(K293)*COS(2*PI()*B293*185/Nt_load2)-2*IMAGINARY(K293)*SIN(2*PI()*B293*185/Nt_load2)</f>
        <v>0</v>
      </c>
      <c r="GJ554" s="238">
        <f t="shared" ref="GJ554:GJ616" si="1557">2*IMREAL(K293)*COS(2*PI()*B293*186/Nt_load2)-2*IMAGINARY(K293)*SIN(2*PI()*B293*186/Nt_load2)</f>
        <v>0</v>
      </c>
      <c r="GK554" s="238">
        <f t="shared" ref="GK554:GK616" si="1558">2*IMREAL(K293)*COS(2*PI()*B293*187/Nt_load2)-2*IMAGINARY(K293)*SIN(2*PI()*B293*187/Nt_load2)</f>
        <v>0</v>
      </c>
      <c r="GL554" s="238">
        <f t="shared" ref="GL554:GL616" si="1559">2*IMREAL(K293)*COS(2*PI()*B293*188/Nt_load2)-2*IMAGINARY(K293)*SIN(2*PI()*B293*188/Nt_load2)</f>
        <v>0</v>
      </c>
      <c r="GM554" s="238">
        <f t="shared" ref="GM554:GM616" si="1560">2*IMREAL(K293)*COS(2*PI()*B293*189/Nt_load2)-2*IMAGINARY(K293)*SIN(2*PI()*B293*189/Nt_load2)</f>
        <v>0</v>
      </c>
      <c r="GN554" s="238">
        <f t="shared" ref="GN554:GN616" si="1561">2*IMREAL(K293)*COS(2*PI()*B293*190/Nt_load2)-2*IMAGINARY(K293)*SIN(2*PI()*B293*190/Nt_load2)</f>
        <v>0</v>
      </c>
      <c r="GO554" s="238">
        <f t="shared" ref="GO554:GO616" si="1562">2*IMREAL(K293)*COS(2*PI()*B293*191/Nt_load2)-2*IMAGINARY(K293)*SIN(2*PI()*B293*191/Nt_load2)</f>
        <v>0</v>
      </c>
      <c r="GP554" s="238">
        <f t="shared" ref="GP554:GP616" si="1563">2*IMREAL(K293)*COS(2*PI()*B293*192/Nt_load2)-2*IMAGINARY(K293)*SIN(2*PI()*B293*192/Nt_load2)</f>
        <v>0</v>
      </c>
      <c r="GQ554" s="238">
        <f t="shared" ref="GQ554:GQ616" si="1564">2*IMREAL(K293)*COS(2*PI()*B293*193/Nt_load2)-2*IMAGINARY(K293)*SIN(2*PI()*B293*193/Nt_load2)</f>
        <v>0</v>
      </c>
      <c r="GR554" s="238">
        <f t="shared" ref="GR554:GR616" si="1565">2*IMREAL(K293)*COS(2*PI()*B293*194/Nt_load2)-2*IMAGINARY(K293)*SIN(2*PI()*B293*194/Nt_load2)</f>
        <v>0</v>
      </c>
      <c r="GS554" s="238">
        <f t="shared" ref="GS554:GS616" si="1566">2*IMREAL(K293)*COS(2*PI()*B293*195/Nt_load2)-2*IMAGINARY(K293)*SIN(2*PI()*B293*195/Nt_load2)</f>
        <v>0</v>
      </c>
      <c r="GT554" s="238">
        <f t="shared" ref="GT554:GT616" si="1567">2*IMREAL(K293)*COS(2*PI()*B293*196/Nt_load2)-2*IMAGINARY(K293)*SIN(2*PI()*B293*196/Nt_load2)</f>
        <v>0</v>
      </c>
      <c r="GU554" s="238">
        <f t="shared" ref="GU554:GU616" si="1568">2*IMREAL(K293)*COS(2*PI()*B293*197/Nt_load2)-2*IMAGINARY(K293)*SIN(2*PI()*B293*197/Nt_load2)</f>
        <v>0</v>
      </c>
      <c r="GV554" s="238">
        <f t="shared" ref="GV554:GV616" si="1569">2*IMREAL(K293)*COS(2*PI()*B293*198/Nt_load2)-2*IMAGINARY(K293)*SIN(2*PI()*B293*198/Nt_load2)</f>
        <v>0</v>
      </c>
      <c r="GW554" s="238">
        <f t="shared" ref="GW554:GW616" si="1570">2*IMREAL(K293)*COS(2*PI()*B293*199/Nt_load2)-2*IMAGINARY(K293)*SIN(2*PI()*B293*199/Nt_load2)</f>
        <v>0</v>
      </c>
      <c r="GX554" s="238">
        <f t="shared" ref="GX554:GX616" si="1571">2*IMREAL(K293)*COS(2*PI()*B293*200/Nt_load2)-2*IMAGINARY(K293)*SIN(2*PI()*B293*200/Nt_load2)</f>
        <v>0</v>
      </c>
      <c r="GY554" s="238">
        <f t="shared" ref="GY554:GY616" si="1572">2*IMREAL(K293)*COS(2*PI()*B293*201/Nt_load2)-2*IMAGINARY(K293)*SIN(2*PI()*B293*201/Nt_load2)</f>
        <v>0</v>
      </c>
      <c r="GZ554" s="238">
        <f t="shared" ref="GZ554:GZ616" si="1573">2*IMREAL(K293)*COS(2*PI()*B293*202/Nt_load2)-2*IMAGINARY(K293)*SIN(2*PI()*B293*202/Nt_load2)</f>
        <v>0</v>
      </c>
      <c r="HA554" s="238">
        <f t="shared" ref="HA554:HA616" si="1574">2*IMREAL(K293)*COS(2*PI()*B293*203/Nt_load2)-2*IMAGINARY(K293)*SIN(2*PI()*B293*203/Nt_load2)</f>
        <v>0</v>
      </c>
      <c r="HB554" s="238">
        <f t="shared" ref="HB554:HB616" si="1575">2*IMREAL(K293)*COS(2*PI()*B293*204/Nt_load2)-2*IMAGINARY(K293)*SIN(2*PI()*B293*204/Nt_load2)</f>
        <v>0</v>
      </c>
      <c r="HC554" s="238">
        <f t="shared" ref="HC554:HC616" si="1576">2*IMREAL(K293)*COS(2*PI()*B293*205/Nt_load2)-2*IMAGINARY(K293)*SIN(2*PI()*B293*205/Nt_load2)</f>
        <v>0</v>
      </c>
      <c r="HD554" s="238">
        <f t="shared" ref="HD554:HD616" si="1577">2*IMREAL(K293)*COS(2*PI()*B293*206/Nt_load2)-2*IMAGINARY(K293)*SIN(2*PI()*B293*206/Nt_load2)</f>
        <v>0</v>
      </c>
      <c r="HE554" s="238">
        <f t="shared" ref="HE554:HE616" si="1578">2*IMREAL(K293)*COS(2*PI()*B293*207/Nt_load2)-2*IMAGINARY(K293)*SIN(2*PI()*B293*207/Nt_load2)</f>
        <v>0</v>
      </c>
      <c r="HF554" s="238">
        <f t="shared" ref="HF554:HF616" si="1579">2*IMREAL(K293)*COS(2*PI()*B293*208/Nt_load2)-2*IMAGINARY(K293)*SIN(2*PI()*B293*208/Nt_load2)</f>
        <v>0</v>
      </c>
      <c r="HG554" s="238">
        <f t="shared" ref="HG554:HG616" si="1580">2*IMREAL(K293)*COS(2*PI()*B293*209/Nt_load2)-2*IMAGINARY(K293)*SIN(2*PI()*B293*209/Nt_load2)</f>
        <v>0</v>
      </c>
      <c r="HH554" s="238">
        <f t="shared" ref="HH554:HH616" si="1581">2*IMREAL(K293)*COS(2*PI()*B293*210/Nt_load2)-2*IMAGINARY(K293)*SIN(2*PI()*B293*210/Nt_load2)</f>
        <v>0</v>
      </c>
      <c r="HI554" s="238">
        <f t="shared" ref="HI554:HI616" si="1582">2*IMREAL(K293)*COS(2*PI()*B293*211/Nt_load2)-2*IMAGINARY(K293)*SIN(2*PI()*B293*211/Nt_load2)</f>
        <v>0</v>
      </c>
      <c r="HJ554" s="238">
        <f t="shared" ref="HJ554:HJ616" si="1583">2*IMREAL(K293)*COS(2*PI()*B293*212/Nt_load2)-2*IMAGINARY(K293)*SIN(2*PI()*B293*212/Nt_load2)</f>
        <v>0</v>
      </c>
      <c r="HK554" s="238">
        <f t="shared" ref="HK554:HK616" si="1584">2*IMREAL(K293)*COS(2*PI()*B293*213/Nt_load2)-2*IMAGINARY(K293)*SIN(2*PI()*B293*213/Nt_load2)</f>
        <v>0</v>
      </c>
      <c r="HL554" s="238">
        <f t="shared" ref="HL554:HL616" si="1585">2*IMREAL(K293)*COS(2*PI()*B293*214/Nt_load2)-2*IMAGINARY(K293)*SIN(2*PI()*B293*214/Nt_load2)</f>
        <v>0</v>
      </c>
      <c r="HM554" s="238">
        <f t="shared" ref="HM554:HM616" si="1586">2*IMREAL(K293)*COS(2*PI()*B293*215/Nt_load2)-2*IMAGINARY(K293)*SIN(2*PI()*B293*215/Nt_load2)</f>
        <v>0</v>
      </c>
      <c r="HN554" s="238">
        <f t="shared" ref="HN554:HN616" si="1587">2*IMREAL(K293)*COS(2*PI()*B293*216/Nt_load2)-2*IMAGINARY(K293)*SIN(2*PI()*B293*216/Nt_load2)</f>
        <v>0</v>
      </c>
      <c r="HO554" s="238">
        <f t="shared" ref="HO554:HO616" si="1588">2*IMREAL(K293)*COS(2*PI()*B293*217/Nt_load2)-2*IMAGINARY(K293)*SIN(2*PI()*B293*217/Nt_load2)</f>
        <v>0</v>
      </c>
      <c r="HP554" s="238">
        <f t="shared" ref="HP554:HP616" si="1589">2*IMREAL(K293)*COS(2*PI()*B293*218/Nt_load2)-2*IMAGINARY(K293)*SIN(2*PI()*B293*218/Nt_load2)</f>
        <v>0</v>
      </c>
      <c r="HQ554" s="238">
        <f t="shared" ref="HQ554:HQ616" si="1590">2*IMREAL(K293)*COS(2*PI()*B293*219/Nt_load2)-2*IMAGINARY(K293)*SIN(2*PI()*B293*219/Nt_load2)</f>
        <v>0</v>
      </c>
      <c r="HR554" s="238">
        <f t="shared" ref="HR554:HR616" si="1591">2*IMREAL(K293)*COS(2*PI()*B293*220/Nt_load2)-2*IMAGINARY(K293)*SIN(2*PI()*B293*220/Nt_load2)</f>
        <v>0</v>
      </c>
      <c r="HS554" s="238">
        <f t="shared" ref="HS554:HS616" si="1592">2*IMREAL(K293)*COS(2*PI()*B293*221/Nt_load2)-2*IMAGINARY(K293)*SIN(2*PI()*B293*221/Nt_load2)</f>
        <v>0</v>
      </c>
      <c r="HT554" s="238">
        <f t="shared" ref="HT554:HT616" si="1593">2*IMREAL(K293)*COS(2*PI()*B293*222/Nt_load2)-2*IMAGINARY(K293)*SIN(2*PI()*B293*222/Nt_load2)</f>
        <v>0</v>
      </c>
      <c r="HU554" s="238">
        <f t="shared" ref="HU554:HU616" si="1594">2*IMREAL(K293)*COS(2*PI()*B293*223/Nt_load2)-2*IMAGINARY(K293)*SIN(2*PI()*B293*223/Nt_load2)</f>
        <v>0</v>
      </c>
      <c r="HV554" s="238">
        <f t="shared" ref="HV554:HV616" si="1595">2*IMREAL(K293)*COS(2*PI()*B293*224/Nt_load2)-2*IMAGINARY(K293)*SIN(2*PI()*B293*224/Nt_load2)</f>
        <v>0</v>
      </c>
      <c r="HW554" s="238">
        <f t="shared" ref="HW554:HW616" si="1596">2*IMREAL(K293)*COS(2*PI()*B293*225/Nt_load2)-2*IMAGINARY(K293)*SIN(2*PI()*B293*225/Nt_load2)</f>
        <v>0</v>
      </c>
      <c r="HX554" s="238">
        <f t="shared" ref="HX554:HX616" si="1597">2*IMREAL(K293)*COS(2*PI()*B293*226/Nt_load2)-2*IMAGINARY(K293)*SIN(2*PI()*B293*226/Nt_load2)</f>
        <v>0</v>
      </c>
      <c r="HY554" s="238">
        <f t="shared" ref="HY554:HY616" si="1598">2*IMREAL(K293)*COS(2*PI()*B293*227/Nt_load2)-2*IMAGINARY(K293)*SIN(2*PI()*B293*227/Nt_load2)</f>
        <v>0</v>
      </c>
      <c r="HZ554" s="238">
        <f t="shared" ref="HZ554:HZ616" si="1599">2*IMREAL(K293)*COS(2*PI()*B293*228/Nt_load2)-2*IMAGINARY(K293)*SIN(2*PI()*B293*228/Nt_load2)</f>
        <v>0</v>
      </c>
      <c r="IA554" s="238">
        <f t="shared" ref="IA554:IA616" si="1600">2*IMREAL(K293)*COS(2*PI()*B293*229/Nt_load2)-2*IMAGINARY(K293)*SIN(2*PI()*B293*229/Nt_load2)</f>
        <v>0</v>
      </c>
      <c r="IB554" s="238">
        <f t="shared" ref="IB554:IB616" si="1601">2*IMREAL(K293)*COS(2*PI()*B293*230/Nt_load2)-2*IMAGINARY(K293)*SIN(2*PI()*B293*230/Nt_load2)</f>
        <v>0</v>
      </c>
      <c r="IC554" s="238">
        <f t="shared" ref="IC554:IC616" si="1602">2*IMREAL(K293)*COS(2*PI()*B293*231/Nt_load2)-2*IMAGINARY(K293)*SIN(2*PI()*B293*231/Nt_load2)</f>
        <v>0</v>
      </c>
      <c r="ID554" s="238">
        <f t="shared" ref="ID554:ID616" si="1603">2*IMREAL(K293)*COS(2*PI()*B293*232/Nt_load2)-2*IMAGINARY(K293)*SIN(2*PI()*B293*232/Nt_load2)</f>
        <v>0</v>
      </c>
      <c r="IE554" s="238">
        <f t="shared" ref="IE554:IE616" si="1604">2*IMREAL(K293)*COS(2*PI()*B293*233/Nt_load2)-2*IMAGINARY(K293)*SIN(2*PI()*B293*223/Nt_load2)</f>
        <v>0</v>
      </c>
      <c r="IF554" s="238">
        <f t="shared" ref="IF554:IF616" si="1605">2*IMREAL(K293)*COS(2*PI()*B293*234/Nt_load2)-2*IMAGINARY(K293)*SIN(2*PI()*B293*234/Nt_load2)</f>
        <v>0</v>
      </c>
      <c r="IG554" s="238">
        <f t="shared" ref="IG554:IG616" si="1606">2*IMREAL(K293)*COS(2*PI()*B293*235/Nt_load2)-2*IMAGINARY(K293)*SIN(2*PI()*B293*235/Nt_load2)</f>
        <v>0</v>
      </c>
      <c r="IH554" s="238">
        <f t="shared" ref="IH554:IH616" si="1607">2*IMREAL(K293)*COS(2*PI()*B293*236/Nt_load2)-2*IMAGINARY(K293)*SIN(2*PI()*B293*236/Nt_load2)</f>
        <v>0</v>
      </c>
      <c r="II554" s="238">
        <f t="shared" ref="II554:II616" si="1608">2*IMREAL(K293)*COS(2*PI()*B293*237/Nt_load2)-2*IMAGINARY(K293)*SIN(2*PI()*B293*237/Nt_load2)</f>
        <v>0</v>
      </c>
      <c r="IJ554" s="238">
        <f t="shared" ref="IJ554:IJ616" si="1609">2*IMREAL(K293)*COS(2*PI()*B293*238/Nt_load2)-2*IMAGINARY(K293)*SIN(2*PI()*B293*238/Nt_load2)</f>
        <v>0</v>
      </c>
      <c r="IK554" s="238">
        <f t="shared" ref="IK554:IK616" si="1610">2*IMREAL(K293)*COS(2*PI()*B293*239/Nt_load2)-2*IMAGINARY(K293)*SIN(2*PI()*B293*239/Nt_load2)</f>
        <v>0</v>
      </c>
      <c r="IL554" s="238">
        <f t="shared" ref="IL554:IL616" si="1611">2*IMREAL(K293)*COS(2*PI()*B293*240/Nt_load2)-2*IMAGINARY(K293)*SIN(2*PI()*B293*240/Nt_load2)</f>
        <v>0</v>
      </c>
      <c r="IM554" s="238">
        <f t="shared" ref="IM554:IM616" si="1612">2*IMREAL(K293)*COS(2*PI()*B293*241/Nt_load2)-2*IMAGINARY(K293)*SIN(2*PI()*B293*241/Nt_load2)</f>
        <v>0</v>
      </c>
      <c r="IN554" s="238">
        <f t="shared" ref="IN554:IN616" si="1613">2*IMREAL(K293)*COS(2*PI()*B293*242/Nt_load2)-2*IMAGINARY(K293)*SIN(2*PI()*B293*242/Nt_load2)</f>
        <v>0</v>
      </c>
      <c r="IO554" s="238">
        <f t="shared" ref="IO554:IO616" si="1614">2*IMREAL(K293)*COS(2*PI()*B293*243/Nt_load2)-2*IMAGINARY(K293)*SIN(2*PI()*B293*243/Nt_load2)</f>
        <v>0</v>
      </c>
      <c r="IP554" s="238">
        <f t="shared" ref="IP554:IP616" si="1615">2*IMREAL(K293)*COS(2*PI()*B293*244/Nt_load2)-2*IMAGINARY(K293)*SIN(2*PI()*B293*244/Nt_load2)</f>
        <v>0</v>
      </c>
      <c r="IQ554" s="238">
        <f t="shared" ref="IQ554:IQ616" si="1616">2*IMREAL(K293)*COS(2*PI()*B293*245/Nt_load2)-2*IMAGINARY(K293)*SIN(2*PI()*B293*245/Nt_load2)</f>
        <v>0</v>
      </c>
      <c r="IR554" s="238">
        <f t="shared" ref="IR554:IR616" si="1617">2*IMREAL(K293)*COS(2*PI()*B293*246/Nt_load2)-2*IMAGINARY(K293)*SIN(2*PI()*B293*246/Nt_load2)</f>
        <v>0</v>
      </c>
      <c r="IS554" s="238">
        <f t="shared" ref="IS554:IS616" si="1618">2*IMREAL(K293)*COS(2*PI()*B293*247/Nt_load2)-2*IMAGINARY(K293)*SIN(2*PI()*B293*247/Nt_load2)</f>
        <v>0</v>
      </c>
      <c r="IT554" s="238">
        <f t="shared" ref="IT554:IT616" si="1619">2*IMREAL(K293)*COS(2*PI()*B293*248/Nt_load2)-2*IMAGINARY(K293)*SIN(2*PI()*B293*248/Nt_load2)</f>
        <v>0</v>
      </c>
      <c r="IU554" s="238">
        <f t="shared" ref="IU554:IU616" si="1620">2*IMREAL(K293)*COS(2*PI()*B293*249/Nt_load2)-2*IMAGINARY(K293)*SIN(2*PI()*B293*249/Nt_load2)</f>
        <v>0</v>
      </c>
      <c r="IV554" s="238">
        <f t="shared" ref="IV554:IV616" si="1621">2*IMREAL(K293)*COS(2*PI()*B293*250/Nt_load2)-2*IMAGINARY(K293)*SIN(2*PI()*B293*250/Nt_load2)</f>
        <v>0</v>
      </c>
      <c r="IW554" s="238">
        <f t="shared" ref="IW554:IW616" si="1622">2*IMREAL(K293)*COS(2*PI()*B293*251/Nt_load2)-2*IMAGINARY(K293)*SIN(2*PI()*B293*251/Nt_load2)</f>
        <v>0</v>
      </c>
      <c r="IX554" s="238">
        <f t="shared" ref="IX554:IX616" si="1623">2*IMREAL(K293)*COS(2*PI()*B293*252/Nt_load2)-2*IMAGINARY(K293)*SIN(2*PI()*B293*252/Nt_load2)</f>
        <v>0</v>
      </c>
      <c r="IY554" s="238">
        <f t="shared" ref="IY554:IY616" si="1624">2*IMREAL(K293)*COS(2*PI()*B293*253/Nt_load2)-2*IMAGINARY(K293)*SIN(2*PI()*B293*253/Nt_load2)</f>
        <v>0</v>
      </c>
      <c r="IZ554" s="238">
        <f t="shared" ref="IZ554:IZ616" si="1625">2*IMREAL(K293)*COS(2*PI()*B293*254/Nt_load2)-2*IMAGINARY(K293)*SIN(2*PI()*B293*254/Nt_load2)</f>
        <v>0</v>
      </c>
      <c r="JA554" s="238">
        <f t="shared" ref="JA554:JA616" si="1626">2*IMREAL(K293)*COS(2*PI()*B293*255/Nt_load2)-2*IMAGINARY(K293)*SIN(2*PI()*B293*255/Nt_load2)</f>
        <v>0</v>
      </c>
      <c r="JB554" s="238">
        <f t="shared" ref="JB554:JB616" si="1627">2*IMREAL(K293)*COS(2*PI()*B293*256/Nt_load2)-2*IMAGINARY(K293)*SIN(2*PI()*B293*256/Nt_load2)</f>
        <v>0</v>
      </c>
    </row>
    <row r="555" spans="2:262">
      <c r="B555" s="248">
        <v>194</v>
      </c>
      <c r="C555" s="247">
        <f t="shared" ref="C555:C617" si="1628">C554+Div_Nt_load2</f>
        <v>3.7890625000000029E-3</v>
      </c>
      <c r="D555" s="244">
        <f t="shared" ca="1" si="1371"/>
        <v>80.355781181210219</v>
      </c>
      <c r="E555" s="243">
        <f ca="1">GR361</f>
        <v>0.35578118121021873</v>
      </c>
      <c r="F555" s="242">
        <v>194</v>
      </c>
      <c r="G555" s="238">
        <f t="shared" si="1372"/>
        <v>0</v>
      </c>
      <c r="H555" s="238">
        <f t="shared" si="1373"/>
        <v>0</v>
      </c>
      <c r="I555" s="238">
        <f t="shared" si="1374"/>
        <v>0</v>
      </c>
      <c r="J555" s="238">
        <f t="shared" si="1375"/>
        <v>0</v>
      </c>
      <c r="K555" s="238">
        <f t="shared" si="1376"/>
        <v>0</v>
      </c>
      <c r="L555" s="238">
        <f t="shared" si="1377"/>
        <v>0</v>
      </c>
      <c r="M555" s="238">
        <f t="shared" si="1378"/>
        <v>0</v>
      </c>
      <c r="N555" s="238">
        <f t="shared" si="1379"/>
        <v>0</v>
      </c>
      <c r="O555" s="238">
        <f t="shared" si="1380"/>
        <v>0</v>
      </c>
      <c r="P555" s="238">
        <f t="shared" si="1381"/>
        <v>0</v>
      </c>
      <c r="Q555" s="238">
        <f t="shared" si="1382"/>
        <v>0</v>
      </c>
      <c r="R555" s="238">
        <f t="shared" si="1383"/>
        <v>0</v>
      </c>
      <c r="S555" s="238">
        <f t="shared" si="1384"/>
        <v>0</v>
      </c>
      <c r="T555" s="238">
        <f t="shared" si="1385"/>
        <v>0</v>
      </c>
      <c r="U555" s="239">
        <f t="shared" si="1386"/>
        <v>0</v>
      </c>
      <c r="V555" s="238">
        <f t="shared" si="1387"/>
        <v>0</v>
      </c>
      <c r="W555" s="238">
        <f t="shared" si="1388"/>
        <v>0</v>
      </c>
      <c r="X555" s="238">
        <f t="shared" si="1389"/>
        <v>0</v>
      </c>
      <c r="Y555" s="238">
        <f t="shared" si="1390"/>
        <v>0</v>
      </c>
      <c r="Z555" s="238">
        <f t="shared" si="1391"/>
        <v>0</v>
      </c>
      <c r="AA555" s="238">
        <f t="shared" si="1392"/>
        <v>0</v>
      </c>
      <c r="AB555" s="238">
        <f t="shared" si="1393"/>
        <v>0</v>
      </c>
      <c r="AC555" s="238">
        <f t="shared" si="1394"/>
        <v>0</v>
      </c>
      <c r="AD555" s="238">
        <f t="shared" si="1395"/>
        <v>0</v>
      </c>
      <c r="AE555" s="238">
        <f t="shared" si="1396"/>
        <v>0</v>
      </c>
      <c r="AF555" s="238">
        <f t="shared" si="1397"/>
        <v>0</v>
      </c>
      <c r="AG555" s="238">
        <f t="shared" si="1398"/>
        <v>0</v>
      </c>
      <c r="AH555" s="238">
        <f t="shared" si="1399"/>
        <v>0</v>
      </c>
      <c r="AI555" s="238">
        <f t="shared" si="1400"/>
        <v>0</v>
      </c>
      <c r="AJ555" s="238">
        <f t="shared" si="1401"/>
        <v>0</v>
      </c>
      <c r="AK555" s="238">
        <f t="shared" si="1402"/>
        <v>0</v>
      </c>
      <c r="AL555" s="238">
        <f t="shared" si="1403"/>
        <v>0</v>
      </c>
      <c r="AM555" s="238">
        <f t="shared" si="1404"/>
        <v>0</v>
      </c>
      <c r="AN555" s="238">
        <f t="shared" si="1405"/>
        <v>0</v>
      </c>
      <c r="AO555" s="238">
        <f t="shared" si="1406"/>
        <v>0</v>
      </c>
      <c r="AP555" s="238">
        <f t="shared" si="1407"/>
        <v>0</v>
      </c>
      <c r="AQ555" s="238">
        <f t="shared" si="1408"/>
        <v>0</v>
      </c>
      <c r="AR555" s="238">
        <f t="shared" si="1409"/>
        <v>0</v>
      </c>
      <c r="AS555" s="238">
        <f t="shared" si="1410"/>
        <v>0</v>
      </c>
      <c r="AT555" s="238">
        <f t="shared" si="1411"/>
        <v>0</v>
      </c>
      <c r="AU555" s="238">
        <f t="shared" si="1412"/>
        <v>0</v>
      </c>
      <c r="AV555" s="238">
        <f t="shared" si="1413"/>
        <v>0</v>
      </c>
      <c r="AW555" s="238">
        <f t="shared" si="1414"/>
        <v>0</v>
      </c>
      <c r="AX555" s="238">
        <f t="shared" si="1415"/>
        <v>0</v>
      </c>
      <c r="AY555" s="238">
        <f t="shared" si="1416"/>
        <v>0</v>
      </c>
      <c r="AZ555" s="238">
        <f t="shared" si="1417"/>
        <v>0</v>
      </c>
      <c r="BA555" s="238">
        <f t="shared" si="1418"/>
        <v>0</v>
      </c>
      <c r="BB555" s="238">
        <f t="shared" si="1419"/>
        <v>0</v>
      </c>
      <c r="BC555" s="238">
        <f t="shared" si="1420"/>
        <v>0</v>
      </c>
      <c r="BD555" s="238">
        <f t="shared" si="1421"/>
        <v>0</v>
      </c>
      <c r="BE555" s="238">
        <f t="shared" si="1422"/>
        <v>0</v>
      </c>
      <c r="BF555" s="238">
        <f t="shared" si="1423"/>
        <v>0</v>
      </c>
      <c r="BG555" s="238">
        <f t="shared" si="1424"/>
        <v>0</v>
      </c>
      <c r="BH555" s="238">
        <f t="shared" si="1425"/>
        <v>0</v>
      </c>
      <c r="BI555" s="238">
        <f t="shared" si="1426"/>
        <v>0</v>
      </c>
      <c r="BJ555" s="238">
        <f t="shared" si="1427"/>
        <v>0</v>
      </c>
      <c r="BK555" s="238">
        <f t="shared" si="1428"/>
        <v>0</v>
      </c>
      <c r="BL555" s="238">
        <f t="shared" si="1429"/>
        <v>0</v>
      </c>
      <c r="BM555" s="238">
        <f t="shared" si="1430"/>
        <v>0</v>
      </c>
      <c r="BN555" s="238">
        <f t="shared" si="1431"/>
        <v>0</v>
      </c>
      <c r="BO555" s="238">
        <f t="shared" si="1432"/>
        <v>0</v>
      </c>
      <c r="BP555" s="238">
        <f t="shared" si="1433"/>
        <v>0</v>
      </c>
      <c r="BQ555" s="238">
        <f t="shared" si="1434"/>
        <v>0</v>
      </c>
      <c r="BR555" s="238">
        <f t="shared" si="1435"/>
        <v>0</v>
      </c>
      <c r="BS555" s="238">
        <f t="shared" si="1436"/>
        <v>0</v>
      </c>
      <c r="BT555" s="238">
        <f t="shared" si="1437"/>
        <v>0</v>
      </c>
      <c r="BU555" s="238">
        <f t="shared" si="1438"/>
        <v>0</v>
      </c>
      <c r="BV555" s="238">
        <f t="shared" si="1439"/>
        <v>0</v>
      </c>
      <c r="BW555" s="238">
        <f t="shared" si="1440"/>
        <v>0</v>
      </c>
      <c r="BX555" s="238">
        <f t="shared" si="1441"/>
        <v>0</v>
      </c>
      <c r="BY555" s="238">
        <f t="shared" si="1442"/>
        <v>0</v>
      </c>
      <c r="BZ555" s="238">
        <f t="shared" si="1443"/>
        <v>0</v>
      </c>
      <c r="CA555" s="238">
        <f t="shared" si="1444"/>
        <v>0</v>
      </c>
      <c r="CB555" s="238">
        <f t="shared" si="1445"/>
        <v>0</v>
      </c>
      <c r="CC555" s="238">
        <f t="shared" si="1446"/>
        <v>0</v>
      </c>
      <c r="CD555" s="238">
        <f t="shared" si="1447"/>
        <v>0</v>
      </c>
      <c r="CE555" s="238">
        <f t="shared" si="1448"/>
        <v>0</v>
      </c>
      <c r="CF555" s="238">
        <f t="shared" si="1449"/>
        <v>0</v>
      </c>
      <c r="CG555" s="238">
        <f t="shared" si="1450"/>
        <v>0</v>
      </c>
      <c r="CH555" s="238">
        <f t="shared" si="1451"/>
        <v>0</v>
      </c>
      <c r="CI555" s="238">
        <f t="shared" si="1452"/>
        <v>0</v>
      </c>
      <c r="CJ555" s="238">
        <f t="shared" si="1453"/>
        <v>0</v>
      </c>
      <c r="CK555" s="238">
        <f t="shared" si="1454"/>
        <v>0</v>
      </c>
      <c r="CL555" s="238">
        <f t="shared" si="1455"/>
        <v>0</v>
      </c>
      <c r="CM555" s="238">
        <f t="shared" si="1456"/>
        <v>0</v>
      </c>
      <c r="CN555" s="238">
        <f t="shared" si="1457"/>
        <v>0</v>
      </c>
      <c r="CO555" s="238">
        <f t="shared" si="1458"/>
        <v>0</v>
      </c>
      <c r="CP555" s="238">
        <f t="shared" si="1459"/>
        <v>0</v>
      </c>
      <c r="CQ555" s="238">
        <f t="shared" si="1460"/>
        <v>0</v>
      </c>
      <c r="CR555" s="238">
        <f t="shared" si="1461"/>
        <v>0</v>
      </c>
      <c r="CS555" s="238">
        <f t="shared" si="1462"/>
        <v>0</v>
      </c>
      <c r="CT555" s="238">
        <f t="shared" si="1463"/>
        <v>0</v>
      </c>
      <c r="CU555" s="238">
        <f t="shared" si="1464"/>
        <v>0</v>
      </c>
      <c r="CV555" s="238">
        <f t="shared" si="1465"/>
        <v>0</v>
      </c>
      <c r="CW555" s="238">
        <f t="shared" si="1466"/>
        <v>0</v>
      </c>
      <c r="CX555" s="238">
        <f t="shared" si="1467"/>
        <v>0</v>
      </c>
      <c r="CY555" s="238">
        <f t="shared" si="1468"/>
        <v>0</v>
      </c>
      <c r="CZ555" s="238">
        <f t="shared" si="1469"/>
        <v>0</v>
      </c>
      <c r="DA555" s="238">
        <f t="shared" si="1470"/>
        <v>0</v>
      </c>
      <c r="DB555" s="238">
        <f t="shared" si="1471"/>
        <v>0</v>
      </c>
      <c r="DC555" s="238">
        <f t="shared" si="1472"/>
        <v>0</v>
      </c>
      <c r="DD555" s="238">
        <f t="shared" si="1473"/>
        <v>0</v>
      </c>
      <c r="DE555" s="238">
        <f t="shared" si="1474"/>
        <v>0</v>
      </c>
      <c r="DF555" s="238">
        <f t="shared" si="1475"/>
        <v>0</v>
      </c>
      <c r="DG555" s="238">
        <f t="shared" si="1476"/>
        <v>0</v>
      </c>
      <c r="DH555" s="238">
        <f t="shared" si="1477"/>
        <v>0</v>
      </c>
      <c r="DI555" s="238">
        <f t="shared" si="1478"/>
        <v>0</v>
      </c>
      <c r="DJ555" s="238">
        <f t="shared" si="1479"/>
        <v>0</v>
      </c>
      <c r="DK555" s="238">
        <f t="shared" si="1480"/>
        <v>0</v>
      </c>
      <c r="DL555" s="238">
        <f t="shared" si="1481"/>
        <v>0</v>
      </c>
      <c r="DM555" s="238">
        <f t="shared" si="1482"/>
        <v>0</v>
      </c>
      <c r="DN555" s="238">
        <f t="shared" si="1483"/>
        <v>0</v>
      </c>
      <c r="DO555" s="238">
        <f t="shared" si="1484"/>
        <v>0</v>
      </c>
      <c r="DP555" s="238">
        <f t="shared" si="1485"/>
        <v>0</v>
      </c>
      <c r="DQ555" s="238">
        <f t="shared" si="1486"/>
        <v>0</v>
      </c>
      <c r="DR555" s="238">
        <f t="shared" si="1487"/>
        <v>0</v>
      </c>
      <c r="DS555" s="238">
        <f t="shared" si="1488"/>
        <v>0</v>
      </c>
      <c r="DT555" s="238">
        <f t="shared" si="1489"/>
        <v>0</v>
      </c>
      <c r="DU555" s="238">
        <f t="shared" si="1490"/>
        <v>0</v>
      </c>
      <c r="DV555" s="238">
        <f t="shared" si="1491"/>
        <v>0</v>
      </c>
      <c r="DW555" s="238">
        <f t="shared" si="1492"/>
        <v>0</v>
      </c>
      <c r="DX555" s="238">
        <f t="shared" si="1493"/>
        <v>0</v>
      </c>
      <c r="DY555" s="238">
        <f t="shared" si="1494"/>
        <v>0</v>
      </c>
      <c r="DZ555" s="238">
        <f t="shared" si="1495"/>
        <v>0</v>
      </c>
      <c r="EA555" s="238">
        <f t="shared" si="1496"/>
        <v>0</v>
      </c>
      <c r="EB555" s="238">
        <f t="shared" si="1497"/>
        <v>0</v>
      </c>
      <c r="EC555" s="238">
        <f t="shared" si="1498"/>
        <v>0</v>
      </c>
      <c r="ED555" s="238">
        <f t="shared" si="1499"/>
        <v>0</v>
      </c>
      <c r="EE555" s="238">
        <f t="shared" si="1500"/>
        <v>0</v>
      </c>
      <c r="EF555" s="238">
        <f t="shared" si="1501"/>
        <v>0</v>
      </c>
      <c r="EG555" s="238">
        <f t="shared" si="1502"/>
        <v>0</v>
      </c>
      <c r="EH555" s="238">
        <f t="shared" si="1503"/>
        <v>0</v>
      </c>
      <c r="EI555" s="238">
        <f t="shared" si="1504"/>
        <v>0</v>
      </c>
      <c r="EJ555" s="238">
        <f t="shared" si="1505"/>
        <v>0</v>
      </c>
      <c r="EK555" s="238">
        <f t="shared" si="1506"/>
        <v>0</v>
      </c>
      <c r="EL555" s="238">
        <f t="shared" si="1507"/>
        <v>0</v>
      </c>
      <c r="EM555" s="238">
        <f t="shared" si="1508"/>
        <v>0</v>
      </c>
      <c r="EN555" s="238">
        <f t="shared" si="1509"/>
        <v>0</v>
      </c>
      <c r="EO555" s="238">
        <f t="shared" si="1510"/>
        <v>0</v>
      </c>
      <c r="EP555" s="238">
        <f t="shared" si="1511"/>
        <v>0</v>
      </c>
      <c r="EQ555" s="238">
        <f t="shared" si="1512"/>
        <v>0</v>
      </c>
      <c r="ER555" s="238">
        <f t="shared" si="1513"/>
        <v>0</v>
      </c>
      <c r="ES555" s="238">
        <f t="shared" si="1514"/>
        <v>0</v>
      </c>
      <c r="ET555" s="238">
        <f t="shared" si="1515"/>
        <v>0</v>
      </c>
      <c r="EU555" s="238">
        <f t="shared" si="1516"/>
        <v>0</v>
      </c>
      <c r="EV555" s="238">
        <f t="shared" si="1517"/>
        <v>0</v>
      </c>
      <c r="EW555" s="238">
        <f t="shared" si="1518"/>
        <v>0</v>
      </c>
      <c r="EX555" s="238">
        <f t="shared" si="1519"/>
        <v>0</v>
      </c>
      <c r="EY555" s="238">
        <f t="shared" si="1520"/>
        <v>0</v>
      </c>
      <c r="EZ555" s="238">
        <f t="shared" si="1521"/>
        <v>0</v>
      </c>
      <c r="FA555" s="238">
        <f t="shared" si="1522"/>
        <v>0</v>
      </c>
      <c r="FB555" s="238">
        <f t="shared" si="1523"/>
        <v>0</v>
      </c>
      <c r="FC555" s="238">
        <f t="shared" si="1524"/>
        <v>0</v>
      </c>
      <c r="FD555" s="238">
        <f t="shared" si="1525"/>
        <v>0</v>
      </c>
      <c r="FE555" s="238">
        <f t="shared" si="1526"/>
        <v>0</v>
      </c>
      <c r="FF555" s="238">
        <f t="shared" si="1527"/>
        <v>0</v>
      </c>
      <c r="FG555" s="238">
        <f t="shared" si="1528"/>
        <v>0</v>
      </c>
      <c r="FH555" s="238">
        <f t="shared" si="1529"/>
        <v>0</v>
      </c>
      <c r="FI555" s="238">
        <f t="shared" si="1530"/>
        <v>0</v>
      </c>
      <c r="FJ555" s="238">
        <f t="shared" si="1531"/>
        <v>0</v>
      </c>
      <c r="FK555" s="238">
        <f t="shared" si="1532"/>
        <v>0</v>
      </c>
      <c r="FL555" s="238">
        <f t="shared" si="1533"/>
        <v>0</v>
      </c>
      <c r="FM555" s="238">
        <f t="shared" si="1534"/>
        <v>0</v>
      </c>
      <c r="FN555" s="238">
        <f t="shared" si="1535"/>
        <v>0</v>
      </c>
      <c r="FO555" s="238">
        <f t="shared" si="1536"/>
        <v>0</v>
      </c>
      <c r="FP555" s="238">
        <f t="shared" si="1537"/>
        <v>0</v>
      </c>
      <c r="FQ555" s="238">
        <f t="shared" si="1538"/>
        <v>0</v>
      </c>
      <c r="FR555" s="238">
        <f t="shared" si="1539"/>
        <v>0</v>
      </c>
      <c r="FS555" s="238">
        <f t="shared" si="1540"/>
        <v>0</v>
      </c>
      <c r="FT555" s="238">
        <f t="shared" si="1541"/>
        <v>0</v>
      </c>
      <c r="FU555" s="238">
        <f t="shared" si="1542"/>
        <v>0</v>
      </c>
      <c r="FV555" s="238">
        <f t="shared" si="1543"/>
        <v>0</v>
      </c>
      <c r="FW555" s="238">
        <f t="shared" si="1544"/>
        <v>0</v>
      </c>
      <c r="FX555" s="238">
        <f t="shared" si="1545"/>
        <v>0</v>
      </c>
      <c r="FY555" s="238">
        <f t="shared" si="1546"/>
        <v>0</v>
      </c>
      <c r="FZ555" s="238">
        <f t="shared" si="1547"/>
        <v>0</v>
      </c>
      <c r="GA555" s="238">
        <f t="shared" si="1548"/>
        <v>0</v>
      </c>
      <c r="GB555" s="238">
        <f t="shared" si="1549"/>
        <v>0</v>
      </c>
      <c r="GC555" s="238">
        <f t="shared" si="1550"/>
        <v>0</v>
      </c>
      <c r="GD555" s="238">
        <f t="shared" si="1551"/>
        <v>0</v>
      </c>
      <c r="GE555" s="238">
        <f t="shared" si="1552"/>
        <v>0</v>
      </c>
      <c r="GF555" s="238">
        <f t="shared" si="1553"/>
        <v>0</v>
      </c>
      <c r="GG555" s="238">
        <f t="shared" si="1554"/>
        <v>0</v>
      </c>
      <c r="GH555" s="238">
        <f t="shared" si="1555"/>
        <v>0</v>
      </c>
      <c r="GI555" s="238">
        <f t="shared" si="1556"/>
        <v>0</v>
      </c>
      <c r="GJ555" s="238">
        <f t="shared" si="1557"/>
        <v>0</v>
      </c>
      <c r="GK555" s="238">
        <f t="shared" si="1558"/>
        <v>0</v>
      </c>
      <c r="GL555" s="238">
        <f t="shared" si="1559"/>
        <v>0</v>
      </c>
      <c r="GM555" s="238">
        <f t="shared" si="1560"/>
        <v>0</v>
      </c>
      <c r="GN555" s="238">
        <f t="shared" si="1561"/>
        <v>0</v>
      </c>
      <c r="GO555" s="238">
        <f t="shared" si="1562"/>
        <v>0</v>
      </c>
      <c r="GP555" s="238">
        <f t="shared" si="1563"/>
        <v>0</v>
      </c>
      <c r="GQ555" s="238">
        <f t="shared" si="1564"/>
        <v>0</v>
      </c>
      <c r="GR555" s="238">
        <f t="shared" si="1565"/>
        <v>0</v>
      </c>
      <c r="GS555" s="238">
        <f t="shared" si="1566"/>
        <v>0</v>
      </c>
      <c r="GT555" s="238">
        <f t="shared" si="1567"/>
        <v>0</v>
      </c>
      <c r="GU555" s="238">
        <f t="shared" si="1568"/>
        <v>0</v>
      </c>
      <c r="GV555" s="238">
        <f t="shared" si="1569"/>
        <v>0</v>
      </c>
      <c r="GW555" s="238">
        <f t="shared" si="1570"/>
        <v>0</v>
      </c>
      <c r="GX555" s="238">
        <f t="shared" si="1571"/>
        <v>0</v>
      </c>
      <c r="GY555" s="238">
        <f t="shared" si="1572"/>
        <v>0</v>
      </c>
      <c r="GZ555" s="238">
        <f t="shared" si="1573"/>
        <v>0</v>
      </c>
      <c r="HA555" s="238">
        <f t="shared" si="1574"/>
        <v>0</v>
      </c>
      <c r="HB555" s="238">
        <f t="shared" si="1575"/>
        <v>0</v>
      </c>
      <c r="HC555" s="238">
        <f t="shared" si="1576"/>
        <v>0</v>
      </c>
      <c r="HD555" s="238">
        <f t="shared" si="1577"/>
        <v>0</v>
      </c>
      <c r="HE555" s="238">
        <f t="shared" si="1578"/>
        <v>0</v>
      </c>
      <c r="HF555" s="238">
        <f t="shared" si="1579"/>
        <v>0</v>
      </c>
      <c r="HG555" s="238">
        <f t="shared" si="1580"/>
        <v>0</v>
      </c>
      <c r="HH555" s="238">
        <f t="shared" si="1581"/>
        <v>0</v>
      </c>
      <c r="HI555" s="238">
        <f t="shared" si="1582"/>
        <v>0</v>
      </c>
      <c r="HJ555" s="238">
        <f t="shared" si="1583"/>
        <v>0</v>
      </c>
      <c r="HK555" s="238">
        <f t="shared" si="1584"/>
        <v>0</v>
      </c>
      <c r="HL555" s="238">
        <f t="shared" si="1585"/>
        <v>0</v>
      </c>
      <c r="HM555" s="238">
        <f t="shared" si="1586"/>
        <v>0</v>
      </c>
      <c r="HN555" s="238">
        <f t="shared" si="1587"/>
        <v>0</v>
      </c>
      <c r="HO555" s="238">
        <f t="shared" si="1588"/>
        <v>0</v>
      </c>
      <c r="HP555" s="238">
        <f t="shared" si="1589"/>
        <v>0</v>
      </c>
      <c r="HQ555" s="238">
        <f t="shared" si="1590"/>
        <v>0</v>
      </c>
      <c r="HR555" s="238">
        <f t="shared" si="1591"/>
        <v>0</v>
      </c>
      <c r="HS555" s="238">
        <f t="shared" si="1592"/>
        <v>0</v>
      </c>
      <c r="HT555" s="238">
        <f t="shared" si="1593"/>
        <v>0</v>
      </c>
      <c r="HU555" s="238">
        <f t="shared" si="1594"/>
        <v>0</v>
      </c>
      <c r="HV555" s="238">
        <f t="shared" si="1595"/>
        <v>0</v>
      </c>
      <c r="HW555" s="238">
        <f t="shared" si="1596"/>
        <v>0</v>
      </c>
      <c r="HX555" s="238">
        <f t="shared" si="1597"/>
        <v>0</v>
      </c>
      <c r="HY555" s="238">
        <f t="shared" si="1598"/>
        <v>0</v>
      </c>
      <c r="HZ555" s="238">
        <f t="shared" si="1599"/>
        <v>0</v>
      </c>
      <c r="IA555" s="238">
        <f t="shared" si="1600"/>
        <v>0</v>
      </c>
      <c r="IB555" s="238">
        <f t="shared" si="1601"/>
        <v>0</v>
      </c>
      <c r="IC555" s="238">
        <f t="shared" si="1602"/>
        <v>0</v>
      </c>
      <c r="ID555" s="238">
        <f t="shared" si="1603"/>
        <v>0</v>
      </c>
      <c r="IE555" s="238">
        <f t="shared" si="1604"/>
        <v>0</v>
      </c>
      <c r="IF555" s="238">
        <f t="shared" si="1605"/>
        <v>0</v>
      </c>
      <c r="IG555" s="238">
        <f t="shared" si="1606"/>
        <v>0</v>
      </c>
      <c r="IH555" s="238">
        <f t="shared" si="1607"/>
        <v>0</v>
      </c>
      <c r="II555" s="238">
        <f t="shared" si="1608"/>
        <v>0</v>
      </c>
      <c r="IJ555" s="238">
        <f t="shared" si="1609"/>
        <v>0</v>
      </c>
      <c r="IK555" s="238">
        <f t="shared" si="1610"/>
        <v>0</v>
      </c>
      <c r="IL555" s="238">
        <f t="shared" si="1611"/>
        <v>0</v>
      </c>
      <c r="IM555" s="238">
        <f t="shared" si="1612"/>
        <v>0</v>
      </c>
      <c r="IN555" s="238">
        <f t="shared" si="1613"/>
        <v>0</v>
      </c>
      <c r="IO555" s="238">
        <f t="shared" si="1614"/>
        <v>0</v>
      </c>
      <c r="IP555" s="238">
        <f t="shared" si="1615"/>
        <v>0</v>
      </c>
      <c r="IQ555" s="238">
        <f t="shared" si="1616"/>
        <v>0</v>
      </c>
      <c r="IR555" s="238">
        <f t="shared" si="1617"/>
        <v>0</v>
      </c>
      <c r="IS555" s="238">
        <f t="shared" si="1618"/>
        <v>0</v>
      </c>
      <c r="IT555" s="238">
        <f t="shared" si="1619"/>
        <v>0</v>
      </c>
      <c r="IU555" s="238">
        <f t="shared" si="1620"/>
        <v>0</v>
      </c>
      <c r="IV555" s="238">
        <f t="shared" si="1621"/>
        <v>0</v>
      </c>
      <c r="IW555" s="238">
        <f t="shared" si="1622"/>
        <v>0</v>
      </c>
      <c r="IX555" s="238">
        <f t="shared" si="1623"/>
        <v>0</v>
      </c>
      <c r="IY555" s="238">
        <f t="shared" si="1624"/>
        <v>0</v>
      </c>
      <c r="IZ555" s="238">
        <f t="shared" si="1625"/>
        <v>0</v>
      </c>
      <c r="JA555" s="238">
        <f t="shared" si="1626"/>
        <v>0</v>
      </c>
      <c r="JB555" s="238">
        <f t="shared" si="1627"/>
        <v>0</v>
      </c>
    </row>
    <row r="556" spans="2:262">
      <c r="B556" s="248">
        <v>195</v>
      </c>
      <c r="C556" s="247">
        <f t="shared" si="1628"/>
        <v>3.8085937500000029E-3</v>
      </c>
      <c r="D556" s="244">
        <f t="shared" ca="1" si="1371"/>
        <v>80.500177475010517</v>
      </c>
      <c r="E556" s="243">
        <f ca="1">GS361</f>
        <v>0.50017747501051113</v>
      </c>
      <c r="F556" s="242">
        <v>195</v>
      </c>
      <c r="G556" s="238">
        <f t="shared" si="1372"/>
        <v>0</v>
      </c>
      <c r="H556" s="238">
        <f t="shared" si="1373"/>
        <v>0</v>
      </c>
      <c r="I556" s="238">
        <f t="shared" si="1374"/>
        <v>0</v>
      </c>
      <c r="J556" s="238">
        <f t="shared" si="1375"/>
        <v>0</v>
      </c>
      <c r="K556" s="238">
        <f t="shared" si="1376"/>
        <v>0</v>
      </c>
      <c r="L556" s="238">
        <f t="shared" si="1377"/>
        <v>0</v>
      </c>
      <c r="M556" s="238">
        <f t="shared" si="1378"/>
        <v>0</v>
      </c>
      <c r="N556" s="238">
        <f t="shared" si="1379"/>
        <v>0</v>
      </c>
      <c r="O556" s="238">
        <f t="shared" si="1380"/>
        <v>0</v>
      </c>
      <c r="P556" s="238">
        <f t="shared" si="1381"/>
        <v>0</v>
      </c>
      <c r="Q556" s="238">
        <f t="shared" si="1382"/>
        <v>0</v>
      </c>
      <c r="R556" s="238">
        <f t="shared" si="1383"/>
        <v>0</v>
      </c>
      <c r="S556" s="238">
        <f t="shared" si="1384"/>
        <v>0</v>
      </c>
      <c r="T556" s="238">
        <f t="shared" si="1385"/>
        <v>0</v>
      </c>
      <c r="U556" s="239">
        <f t="shared" si="1386"/>
        <v>0</v>
      </c>
      <c r="V556" s="238">
        <f t="shared" si="1387"/>
        <v>0</v>
      </c>
      <c r="W556" s="238">
        <f t="shared" si="1388"/>
        <v>0</v>
      </c>
      <c r="X556" s="238">
        <f t="shared" si="1389"/>
        <v>0</v>
      </c>
      <c r="Y556" s="238">
        <f t="shared" si="1390"/>
        <v>0</v>
      </c>
      <c r="Z556" s="238">
        <f t="shared" si="1391"/>
        <v>0</v>
      </c>
      <c r="AA556" s="238">
        <f t="shared" si="1392"/>
        <v>0</v>
      </c>
      <c r="AB556" s="238">
        <f t="shared" si="1393"/>
        <v>0</v>
      </c>
      <c r="AC556" s="238">
        <f t="shared" si="1394"/>
        <v>0</v>
      </c>
      <c r="AD556" s="238">
        <f t="shared" si="1395"/>
        <v>0</v>
      </c>
      <c r="AE556" s="238">
        <f t="shared" si="1396"/>
        <v>0</v>
      </c>
      <c r="AF556" s="238">
        <f t="shared" si="1397"/>
        <v>0</v>
      </c>
      <c r="AG556" s="238">
        <f t="shared" si="1398"/>
        <v>0</v>
      </c>
      <c r="AH556" s="238">
        <f t="shared" si="1399"/>
        <v>0</v>
      </c>
      <c r="AI556" s="238">
        <f t="shared" si="1400"/>
        <v>0</v>
      </c>
      <c r="AJ556" s="238">
        <f t="shared" si="1401"/>
        <v>0</v>
      </c>
      <c r="AK556" s="238">
        <f t="shared" si="1402"/>
        <v>0</v>
      </c>
      <c r="AL556" s="238">
        <f t="shared" si="1403"/>
        <v>0</v>
      </c>
      <c r="AM556" s="238">
        <f t="shared" si="1404"/>
        <v>0</v>
      </c>
      <c r="AN556" s="238">
        <f t="shared" si="1405"/>
        <v>0</v>
      </c>
      <c r="AO556" s="238">
        <f t="shared" si="1406"/>
        <v>0</v>
      </c>
      <c r="AP556" s="238">
        <f t="shared" si="1407"/>
        <v>0</v>
      </c>
      <c r="AQ556" s="238">
        <f t="shared" si="1408"/>
        <v>0</v>
      </c>
      <c r="AR556" s="238">
        <f t="shared" si="1409"/>
        <v>0</v>
      </c>
      <c r="AS556" s="238">
        <f t="shared" si="1410"/>
        <v>0</v>
      </c>
      <c r="AT556" s="238">
        <f t="shared" si="1411"/>
        <v>0</v>
      </c>
      <c r="AU556" s="238">
        <f t="shared" si="1412"/>
        <v>0</v>
      </c>
      <c r="AV556" s="238">
        <f t="shared" si="1413"/>
        <v>0</v>
      </c>
      <c r="AW556" s="238">
        <f t="shared" si="1414"/>
        <v>0</v>
      </c>
      <c r="AX556" s="238">
        <f t="shared" si="1415"/>
        <v>0</v>
      </c>
      <c r="AY556" s="238">
        <f t="shared" si="1416"/>
        <v>0</v>
      </c>
      <c r="AZ556" s="238">
        <f t="shared" si="1417"/>
        <v>0</v>
      </c>
      <c r="BA556" s="238">
        <f t="shared" si="1418"/>
        <v>0</v>
      </c>
      <c r="BB556" s="238">
        <f t="shared" si="1419"/>
        <v>0</v>
      </c>
      <c r="BC556" s="238">
        <f t="shared" si="1420"/>
        <v>0</v>
      </c>
      <c r="BD556" s="238">
        <f t="shared" si="1421"/>
        <v>0</v>
      </c>
      <c r="BE556" s="238">
        <f t="shared" si="1422"/>
        <v>0</v>
      </c>
      <c r="BF556" s="238">
        <f t="shared" si="1423"/>
        <v>0</v>
      </c>
      <c r="BG556" s="238">
        <f t="shared" si="1424"/>
        <v>0</v>
      </c>
      <c r="BH556" s="238">
        <f t="shared" si="1425"/>
        <v>0</v>
      </c>
      <c r="BI556" s="238">
        <f t="shared" si="1426"/>
        <v>0</v>
      </c>
      <c r="BJ556" s="238">
        <f t="shared" si="1427"/>
        <v>0</v>
      </c>
      <c r="BK556" s="238">
        <f t="shared" si="1428"/>
        <v>0</v>
      </c>
      <c r="BL556" s="238">
        <f t="shared" si="1429"/>
        <v>0</v>
      </c>
      <c r="BM556" s="238">
        <f t="shared" si="1430"/>
        <v>0</v>
      </c>
      <c r="BN556" s="238">
        <f t="shared" si="1431"/>
        <v>0</v>
      </c>
      <c r="BO556" s="238">
        <f t="shared" si="1432"/>
        <v>0</v>
      </c>
      <c r="BP556" s="238">
        <f t="shared" si="1433"/>
        <v>0</v>
      </c>
      <c r="BQ556" s="238">
        <f t="shared" si="1434"/>
        <v>0</v>
      </c>
      <c r="BR556" s="238">
        <f t="shared" si="1435"/>
        <v>0</v>
      </c>
      <c r="BS556" s="238">
        <f t="shared" si="1436"/>
        <v>0</v>
      </c>
      <c r="BT556" s="238">
        <f t="shared" si="1437"/>
        <v>0</v>
      </c>
      <c r="BU556" s="238">
        <f t="shared" si="1438"/>
        <v>0</v>
      </c>
      <c r="BV556" s="238">
        <f t="shared" si="1439"/>
        <v>0</v>
      </c>
      <c r="BW556" s="238">
        <f t="shared" si="1440"/>
        <v>0</v>
      </c>
      <c r="BX556" s="238">
        <f t="shared" si="1441"/>
        <v>0</v>
      </c>
      <c r="BY556" s="238">
        <f t="shared" si="1442"/>
        <v>0</v>
      </c>
      <c r="BZ556" s="238">
        <f t="shared" si="1443"/>
        <v>0</v>
      </c>
      <c r="CA556" s="238">
        <f t="shared" si="1444"/>
        <v>0</v>
      </c>
      <c r="CB556" s="238">
        <f t="shared" si="1445"/>
        <v>0</v>
      </c>
      <c r="CC556" s="238">
        <f t="shared" si="1446"/>
        <v>0</v>
      </c>
      <c r="CD556" s="238">
        <f t="shared" si="1447"/>
        <v>0</v>
      </c>
      <c r="CE556" s="238">
        <f t="shared" si="1448"/>
        <v>0</v>
      </c>
      <c r="CF556" s="238">
        <f t="shared" si="1449"/>
        <v>0</v>
      </c>
      <c r="CG556" s="238">
        <f t="shared" si="1450"/>
        <v>0</v>
      </c>
      <c r="CH556" s="238">
        <f t="shared" si="1451"/>
        <v>0</v>
      </c>
      <c r="CI556" s="238">
        <f t="shared" si="1452"/>
        <v>0</v>
      </c>
      <c r="CJ556" s="238">
        <f t="shared" si="1453"/>
        <v>0</v>
      </c>
      <c r="CK556" s="238">
        <f t="shared" si="1454"/>
        <v>0</v>
      </c>
      <c r="CL556" s="238">
        <f t="shared" si="1455"/>
        <v>0</v>
      </c>
      <c r="CM556" s="238">
        <f t="shared" si="1456"/>
        <v>0</v>
      </c>
      <c r="CN556" s="238">
        <f t="shared" si="1457"/>
        <v>0</v>
      </c>
      <c r="CO556" s="238">
        <f t="shared" si="1458"/>
        <v>0</v>
      </c>
      <c r="CP556" s="238">
        <f t="shared" si="1459"/>
        <v>0</v>
      </c>
      <c r="CQ556" s="238">
        <f t="shared" si="1460"/>
        <v>0</v>
      </c>
      <c r="CR556" s="238">
        <f t="shared" si="1461"/>
        <v>0</v>
      </c>
      <c r="CS556" s="238">
        <f t="shared" si="1462"/>
        <v>0</v>
      </c>
      <c r="CT556" s="238">
        <f t="shared" si="1463"/>
        <v>0</v>
      </c>
      <c r="CU556" s="238">
        <f t="shared" si="1464"/>
        <v>0</v>
      </c>
      <c r="CV556" s="238">
        <f t="shared" si="1465"/>
        <v>0</v>
      </c>
      <c r="CW556" s="238">
        <f t="shared" si="1466"/>
        <v>0</v>
      </c>
      <c r="CX556" s="238">
        <f t="shared" si="1467"/>
        <v>0</v>
      </c>
      <c r="CY556" s="238">
        <f t="shared" si="1468"/>
        <v>0</v>
      </c>
      <c r="CZ556" s="238">
        <f t="shared" si="1469"/>
        <v>0</v>
      </c>
      <c r="DA556" s="238">
        <f t="shared" si="1470"/>
        <v>0</v>
      </c>
      <c r="DB556" s="238">
        <f t="shared" si="1471"/>
        <v>0</v>
      </c>
      <c r="DC556" s="238">
        <f t="shared" si="1472"/>
        <v>0</v>
      </c>
      <c r="DD556" s="238">
        <f t="shared" si="1473"/>
        <v>0</v>
      </c>
      <c r="DE556" s="238">
        <f t="shared" si="1474"/>
        <v>0</v>
      </c>
      <c r="DF556" s="238">
        <f t="shared" si="1475"/>
        <v>0</v>
      </c>
      <c r="DG556" s="238">
        <f t="shared" si="1476"/>
        <v>0</v>
      </c>
      <c r="DH556" s="238">
        <f t="shared" si="1477"/>
        <v>0</v>
      </c>
      <c r="DI556" s="238">
        <f t="shared" si="1478"/>
        <v>0</v>
      </c>
      <c r="DJ556" s="238">
        <f t="shared" si="1479"/>
        <v>0</v>
      </c>
      <c r="DK556" s="238">
        <f t="shared" si="1480"/>
        <v>0</v>
      </c>
      <c r="DL556" s="238">
        <f t="shared" si="1481"/>
        <v>0</v>
      </c>
      <c r="DM556" s="238">
        <f t="shared" si="1482"/>
        <v>0</v>
      </c>
      <c r="DN556" s="238">
        <f t="shared" si="1483"/>
        <v>0</v>
      </c>
      <c r="DO556" s="238">
        <f t="shared" si="1484"/>
        <v>0</v>
      </c>
      <c r="DP556" s="238">
        <f t="shared" si="1485"/>
        <v>0</v>
      </c>
      <c r="DQ556" s="238">
        <f t="shared" si="1486"/>
        <v>0</v>
      </c>
      <c r="DR556" s="238">
        <f t="shared" si="1487"/>
        <v>0</v>
      </c>
      <c r="DS556" s="238">
        <f t="shared" si="1488"/>
        <v>0</v>
      </c>
      <c r="DT556" s="238">
        <f t="shared" si="1489"/>
        <v>0</v>
      </c>
      <c r="DU556" s="238">
        <f t="shared" si="1490"/>
        <v>0</v>
      </c>
      <c r="DV556" s="238">
        <f t="shared" si="1491"/>
        <v>0</v>
      </c>
      <c r="DW556" s="238">
        <f t="shared" si="1492"/>
        <v>0</v>
      </c>
      <c r="DX556" s="238">
        <f t="shared" si="1493"/>
        <v>0</v>
      </c>
      <c r="DY556" s="238">
        <f t="shared" si="1494"/>
        <v>0</v>
      </c>
      <c r="DZ556" s="238">
        <f t="shared" si="1495"/>
        <v>0</v>
      </c>
      <c r="EA556" s="238">
        <f t="shared" si="1496"/>
        <v>0</v>
      </c>
      <c r="EB556" s="238">
        <f t="shared" si="1497"/>
        <v>0</v>
      </c>
      <c r="EC556" s="238">
        <f t="shared" si="1498"/>
        <v>0</v>
      </c>
      <c r="ED556" s="238">
        <f t="shared" si="1499"/>
        <v>0</v>
      </c>
      <c r="EE556" s="238">
        <f t="shared" si="1500"/>
        <v>0</v>
      </c>
      <c r="EF556" s="238">
        <f t="shared" si="1501"/>
        <v>0</v>
      </c>
      <c r="EG556" s="238">
        <f t="shared" si="1502"/>
        <v>0</v>
      </c>
      <c r="EH556" s="238">
        <f t="shared" si="1503"/>
        <v>0</v>
      </c>
      <c r="EI556" s="238">
        <f t="shared" si="1504"/>
        <v>0</v>
      </c>
      <c r="EJ556" s="238">
        <f t="shared" si="1505"/>
        <v>0</v>
      </c>
      <c r="EK556" s="238">
        <f t="shared" si="1506"/>
        <v>0</v>
      </c>
      <c r="EL556" s="238">
        <f t="shared" si="1507"/>
        <v>0</v>
      </c>
      <c r="EM556" s="238">
        <f t="shared" si="1508"/>
        <v>0</v>
      </c>
      <c r="EN556" s="238">
        <f t="shared" si="1509"/>
        <v>0</v>
      </c>
      <c r="EO556" s="238">
        <f t="shared" si="1510"/>
        <v>0</v>
      </c>
      <c r="EP556" s="238">
        <f t="shared" si="1511"/>
        <v>0</v>
      </c>
      <c r="EQ556" s="238">
        <f t="shared" si="1512"/>
        <v>0</v>
      </c>
      <c r="ER556" s="238">
        <f t="shared" si="1513"/>
        <v>0</v>
      </c>
      <c r="ES556" s="238">
        <f t="shared" si="1514"/>
        <v>0</v>
      </c>
      <c r="ET556" s="238">
        <f t="shared" si="1515"/>
        <v>0</v>
      </c>
      <c r="EU556" s="238">
        <f t="shared" si="1516"/>
        <v>0</v>
      </c>
      <c r="EV556" s="238">
        <f t="shared" si="1517"/>
        <v>0</v>
      </c>
      <c r="EW556" s="238">
        <f t="shared" si="1518"/>
        <v>0</v>
      </c>
      <c r="EX556" s="238">
        <f t="shared" si="1519"/>
        <v>0</v>
      </c>
      <c r="EY556" s="238">
        <f t="shared" si="1520"/>
        <v>0</v>
      </c>
      <c r="EZ556" s="238">
        <f t="shared" si="1521"/>
        <v>0</v>
      </c>
      <c r="FA556" s="238">
        <f t="shared" si="1522"/>
        <v>0</v>
      </c>
      <c r="FB556" s="238">
        <f t="shared" si="1523"/>
        <v>0</v>
      </c>
      <c r="FC556" s="238">
        <f t="shared" si="1524"/>
        <v>0</v>
      </c>
      <c r="FD556" s="238">
        <f t="shared" si="1525"/>
        <v>0</v>
      </c>
      <c r="FE556" s="238">
        <f t="shared" si="1526"/>
        <v>0</v>
      </c>
      <c r="FF556" s="238">
        <f t="shared" si="1527"/>
        <v>0</v>
      </c>
      <c r="FG556" s="238">
        <f t="shared" si="1528"/>
        <v>0</v>
      </c>
      <c r="FH556" s="238">
        <f t="shared" si="1529"/>
        <v>0</v>
      </c>
      <c r="FI556" s="238">
        <f t="shared" si="1530"/>
        <v>0</v>
      </c>
      <c r="FJ556" s="238">
        <f t="shared" si="1531"/>
        <v>0</v>
      </c>
      <c r="FK556" s="238">
        <f t="shared" si="1532"/>
        <v>0</v>
      </c>
      <c r="FL556" s="238">
        <f t="shared" si="1533"/>
        <v>0</v>
      </c>
      <c r="FM556" s="238">
        <f t="shared" si="1534"/>
        <v>0</v>
      </c>
      <c r="FN556" s="238">
        <f t="shared" si="1535"/>
        <v>0</v>
      </c>
      <c r="FO556" s="238">
        <f t="shared" si="1536"/>
        <v>0</v>
      </c>
      <c r="FP556" s="238">
        <f t="shared" si="1537"/>
        <v>0</v>
      </c>
      <c r="FQ556" s="238">
        <f t="shared" si="1538"/>
        <v>0</v>
      </c>
      <c r="FR556" s="238">
        <f t="shared" si="1539"/>
        <v>0</v>
      </c>
      <c r="FS556" s="238">
        <f t="shared" si="1540"/>
        <v>0</v>
      </c>
      <c r="FT556" s="238">
        <f t="shared" si="1541"/>
        <v>0</v>
      </c>
      <c r="FU556" s="238">
        <f t="shared" si="1542"/>
        <v>0</v>
      </c>
      <c r="FV556" s="238">
        <f t="shared" si="1543"/>
        <v>0</v>
      </c>
      <c r="FW556" s="238">
        <f t="shared" si="1544"/>
        <v>0</v>
      </c>
      <c r="FX556" s="238">
        <f t="shared" si="1545"/>
        <v>0</v>
      </c>
      <c r="FY556" s="238">
        <f t="shared" si="1546"/>
        <v>0</v>
      </c>
      <c r="FZ556" s="238">
        <f t="shared" si="1547"/>
        <v>0</v>
      </c>
      <c r="GA556" s="238">
        <f t="shared" si="1548"/>
        <v>0</v>
      </c>
      <c r="GB556" s="238">
        <f t="shared" si="1549"/>
        <v>0</v>
      </c>
      <c r="GC556" s="238">
        <f t="shared" si="1550"/>
        <v>0</v>
      </c>
      <c r="GD556" s="238">
        <f t="shared" si="1551"/>
        <v>0</v>
      </c>
      <c r="GE556" s="238">
        <f t="shared" si="1552"/>
        <v>0</v>
      </c>
      <c r="GF556" s="238">
        <f t="shared" si="1553"/>
        <v>0</v>
      </c>
      <c r="GG556" s="238">
        <f t="shared" si="1554"/>
        <v>0</v>
      </c>
      <c r="GH556" s="238">
        <f t="shared" si="1555"/>
        <v>0</v>
      </c>
      <c r="GI556" s="238">
        <f t="shared" si="1556"/>
        <v>0</v>
      </c>
      <c r="GJ556" s="238">
        <f t="shared" si="1557"/>
        <v>0</v>
      </c>
      <c r="GK556" s="238">
        <f t="shared" si="1558"/>
        <v>0</v>
      </c>
      <c r="GL556" s="238">
        <f t="shared" si="1559"/>
        <v>0</v>
      </c>
      <c r="GM556" s="238">
        <f t="shared" si="1560"/>
        <v>0</v>
      </c>
      <c r="GN556" s="238">
        <f t="shared" si="1561"/>
        <v>0</v>
      </c>
      <c r="GO556" s="238">
        <f t="shared" si="1562"/>
        <v>0</v>
      </c>
      <c r="GP556" s="238">
        <f t="shared" si="1563"/>
        <v>0</v>
      </c>
      <c r="GQ556" s="238">
        <f t="shared" si="1564"/>
        <v>0</v>
      </c>
      <c r="GR556" s="238">
        <f t="shared" si="1565"/>
        <v>0</v>
      </c>
      <c r="GS556" s="238">
        <f t="shared" si="1566"/>
        <v>0</v>
      </c>
      <c r="GT556" s="238">
        <f t="shared" si="1567"/>
        <v>0</v>
      </c>
      <c r="GU556" s="238">
        <f t="shared" si="1568"/>
        <v>0</v>
      </c>
      <c r="GV556" s="238">
        <f t="shared" si="1569"/>
        <v>0</v>
      </c>
      <c r="GW556" s="238">
        <f t="shared" si="1570"/>
        <v>0</v>
      </c>
      <c r="GX556" s="238">
        <f t="shared" si="1571"/>
        <v>0</v>
      </c>
      <c r="GY556" s="238">
        <f t="shared" si="1572"/>
        <v>0</v>
      </c>
      <c r="GZ556" s="238">
        <f t="shared" si="1573"/>
        <v>0</v>
      </c>
      <c r="HA556" s="238">
        <f t="shared" si="1574"/>
        <v>0</v>
      </c>
      <c r="HB556" s="238">
        <f t="shared" si="1575"/>
        <v>0</v>
      </c>
      <c r="HC556" s="238">
        <f t="shared" si="1576"/>
        <v>0</v>
      </c>
      <c r="HD556" s="238">
        <f t="shared" si="1577"/>
        <v>0</v>
      </c>
      <c r="HE556" s="238">
        <f t="shared" si="1578"/>
        <v>0</v>
      </c>
      <c r="HF556" s="238">
        <f t="shared" si="1579"/>
        <v>0</v>
      </c>
      <c r="HG556" s="238">
        <f t="shared" si="1580"/>
        <v>0</v>
      </c>
      <c r="HH556" s="238">
        <f t="shared" si="1581"/>
        <v>0</v>
      </c>
      <c r="HI556" s="238">
        <f t="shared" si="1582"/>
        <v>0</v>
      </c>
      <c r="HJ556" s="238">
        <f t="shared" si="1583"/>
        <v>0</v>
      </c>
      <c r="HK556" s="238">
        <f t="shared" si="1584"/>
        <v>0</v>
      </c>
      <c r="HL556" s="238">
        <f t="shared" si="1585"/>
        <v>0</v>
      </c>
      <c r="HM556" s="238">
        <f t="shared" si="1586"/>
        <v>0</v>
      </c>
      <c r="HN556" s="238">
        <f t="shared" si="1587"/>
        <v>0</v>
      </c>
      <c r="HO556" s="238">
        <f t="shared" si="1588"/>
        <v>0</v>
      </c>
      <c r="HP556" s="238">
        <f t="shared" si="1589"/>
        <v>0</v>
      </c>
      <c r="HQ556" s="238">
        <f t="shared" si="1590"/>
        <v>0</v>
      </c>
      <c r="HR556" s="238">
        <f t="shared" si="1591"/>
        <v>0</v>
      </c>
      <c r="HS556" s="238">
        <f t="shared" si="1592"/>
        <v>0</v>
      </c>
      <c r="HT556" s="238">
        <f t="shared" si="1593"/>
        <v>0</v>
      </c>
      <c r="HU556" s="238">
        <f t="shared" si="1594"/>
        <v>0</v>
      </c>
      <c r="HV556" s="238">
        <f t="shared" si="1595"/>
        <v>0</v>
      </c>
      <c r="HW556" s="238">
        <f t="shared" si="1596"/>
        <v>0</v>
      </c>
      <c r="HX556" s="238">
        <f t="shared" si="1597"/>
        <v>0</v>
      </c>
      <c r="HY556" s="238">
        <f t="shared" si="1598"/>
        <v>0</v>
      </c>
      <c r="HZ556" s="238">
        <f t="shared" si="1599"/>
        <v>0</v>
      </c>
      <c r="IA556" s="238">
        <f t="shared" si="1600"/>
        <v>0</v>
      </c>
      <c r="IB556" s="238">
        <f t="shared" si="1601"/>
        <v>0</v>
      </c>
      <c r="IC556" s="238">
        <f t="shared" si="1602"/>
        <v>0</v>
      </c>
      <c r="ID556" s="238">
        <f t="shared" si="1603"/>
        <v>0</v>
      </c>
      <c r="IE556" s="238">
        <f t="shared" si="1604"/>
        <v>0</v>
      </c>
      <c r="IF556" s="238">
        <f t="shared" si="1605"/>
        <v>0</v>
      </c>
      <c r="IG556" s="238">
        <f t="shared" si="1606"/>
        <v>0</v>
      </c>
      <c r="IH556" s="238">
        <f t="shared" si="1607"/>
        <v>0</v>
      </c>
      <c r="II556" s="238">
        <f t="shared" si="1608"/>
        <v>0</v>
      </c>
      <c r="IJ556" s="238">
        <f t="shared" si="1609"/>
        <v>0</v>
      </c>
      <c r="IK556" s="238">
        <f t="shared" si="1610"/>
        <v>0</v>
      </c>
      <c r="IL556" s="238">
        <f t="shared" si="1611"/>
        <v>0</v>
      </c>
      <c r="IM556" s="238">
        <f t="shared" si="1612"/>
        <v>0</v>
      </c>
      <c r="IN556" s="238">
        <f t="shared" si="1613"/>
        <v>0</v>
      </c>
      <c r="IO556" s="238">
        <f t="shared" si="1614"/>
        <v>0</v>
      </c>
      <c r="IP556" s="238">
        <f t="shared" si="1615"/>
        <v>0</v>
      </c>
      <c r="IQ556" s="238">
        <f t="shared" si="1616"/>
        <v>0</v>
      </c>
      <c r="IR556" s="238">
        <f t="shared" si="1617"/>
        <v>0</v>
      </c>
      <c r="IS556" s="238">
        <f t="shared" si="1618"/>
        <v>0</v>
      </c>
      <c r="IT556" s="238">
        <f t="shared" si="1619"/>
        <v>0</v>
      </c>
      <c r="IU556" s="238">
        <f t="shared" si="1620"/>
        <v>0</v>
      </c>
      <c r="IV556" s="238">
        <f t="shared" si="1621"/>
        <v>0</v>
      </c>
      <c r="IW556" s="238">
        <f t="shared" si="1622"/>
        <v>0</v>
      </c>
      <c r="IX556" s="238">
        <f t="shared" si="1623"/>
        <v>0</v>
      </c>
      <c r="IY556" s="238">
        <f t="shared" si="1624"/>
        <v>0</v>
      </c>
      <c r="IZ556" s="238">
        <f t="shared" si="1625"/>
        <v>0</v>
      </c>
      <c r="JA556" s="238">
        <f t="shared" si="1626"/>
        <v>0</v>
      </c>
      <c r="JB556" s="238">
        <f t="shared" si="1627"/>
        <v>0</v>
      </c>
    </row>
    <row r="557" spans="2:262">
      <c r="B557" s="248">
        <v>196</v>
      </c>
      <c r="C557" s="247">
        <f t="shared" si="1628"/>
        <v>3.828125000000003E-3</v>
      </c>
      <c r="D557" s="244">
        <f t="shared" ca="1" si="1371"/>
        <v>80.601560045897742</v>
      </c>
      <c r="E557" s="243">
        <f ca="1">GT361</f>
        <v>0.60156004589773981</v>
      </c>
      <c r="F557" s="242">
        <v>196</v>
      </c>
      <c r="G557" s="238">
        <f t="shared" si="1372"/>
        <v>0</v>
      </c>
      <c r="H557" s="238">
        <f t="shared" si="1373"/>
        <v>0</v>
      </c>
      <c r="I557" s="238">
        <f t="shared" si="1374"/>
        <v>0</v>
      </c>
      <c r="J557" s="238">
        <f t="shared" si="1375"/>
        <v>0</v>
      </c>
      <c r="K557" s="238">
        <f t="shared" si="1376"/>
        <v>0</v>
      </c>
      <c r="L557" s="238">
        <f t="shared" si="1377"/>
        <v>0</v>
      </c>
      <c r="M557" s="238">
        <f t="shared" si="1378"/>
        <v>0</v>
      </c>
      <c r="N557" s="238">
        <f t="shared" si="1379"/>
        <v>0</v>
      </c>
      <c r="O557" s="238">
        <f t="shared" si="1380"/>
        <v>0</v>
      </c>
      <c r="P557" s="238">
        <f t="shared" si="1381"/>
        <v>0</v>
      </c>
      <c r="Q557" s="238">
        <f t="shared" si="1382"/>
        <v>0</v>
      </c>
      <c r="R557" s="238">
        <f t="shared" si="1383"/>
        <v>0</v>
      </c>
      <c r="S557" s="238">
        <f t="shared" si="1384"/>
        <v>0</v>
      </c>
      <c r="T557" s="238">
        <f t="shared" si="1385"/>
        <v>0</v>
      </c>
      <c r="U557" s="239">
        <f t="shared" si="1386"/>
        <v>0</v>
      </c>
      <c r="V557" s="238">
        <f t="shared" si="1387"/>
        <v>0</v>
      </c>
      <c r="W557" s="238">
        <f t="shared" si="1388"/>
        <v>0</v>
      </c>
      <c r="X557" s="238">
        <f t="shared" si="1389"/>
        <v>0</v>
      </c>
      <c r="Y557" s="238">
        <f t="shared" si="1390"/>
        <v>0</v>
      </c>
      <c r="Z557" s="238">
        <f t="shared" si="1391"/>
        <v>0</v>
      </c>
      <c r="AA557" s="238">
        <f t="shared" si="1392"/>
        <v>0</v>
      </c>
      <c r="AB557" s="238">
        <f t="shared" si="1393"/>
        <v>0</v>
      </c>
      <c r="AC557" s="238">
        <f t="shared" si="1394"/>
        <v>0</v>
      </c>
      <c r="AD557" s="238">
        <f t="shared" si="1395"/>
        <v>0</v>
      </c>
      <c r="AE557" s="238">
        <f t="shared" si="1396"/>
        <v>0</v>
      </c>
      <c r="AF557" s="238">
        <f t="shared" si="1397"/>
        <v>0</v>
      </c>
      <c r="AG557" s="238">
        <f t="shared" si="1398"/>
        <v>0</v>
      </c>
      <c r="AH557" s="238">
        <f t="shared" si="1399"/>
        <v>0</v>
      </c>
      <c r="AI557" s="238">
        <f t="shared" si="1400"/>
        <v>0</v>
      </c>
      <c r="AJ557" s="238">
        <f t="shared" si="1401"/>
        <v>0</v>
      </c>
      <c r="AK557" s="238">
        <f t="shared" si="1402"/>
        <v>0</v>
      </c>
      <c r="AL557" s="238">
        <f t="shared" si="1403"/>
        <v>0</v>
      </c>
      <c r="AM557" s="238">
        <f t="shared" si="1404"/>
        <v>0</v>
      </c>
      <c r="AN557" s="238">
        <f t="shared" si="1405"/>
        <v>0</v>
      </c>
      <c r="AO557" s="238">
        <f t="shared" si="1406"/>
        <v>0</v>
      </c>
      <c r="AP557" s="238">
        <f t="shared" si="1407"/>
        <v>0</v>
      </c>
      <c r="AQ557" s="238">
        <f t="shared" si="1408"/>
        <v>0</v>
      </c>
      <c r="AR557" s="238">
        <f t="shared" si="1409"/>
        <v>0</v>
      </c>
      <c r="AS557" s="238">
        <f t="shared" si="1410"/>
        <v>0</v>
      </c>
      <c r="AT557" s="238">
        <f t="shared" si="1411"/>
        <v>0</v>
      </c>
      <c r="AU557" s="238">
        <f t="shared" si="1412"/>
        <v>0</v>
      </c>
      <c r="AV557" s="238">
        <f t="shared" si="1413"/>
        <v>0</v>
      </c>
      <c r="AW557" s="238">
        <f t="shared" si="1414"/>
        <v>0</v>
      </c>
      <c r="AX557" s="238">
        <f t="shared" si="1415"/>
        <v>0</v>
      </c>
      <c r="AY557" s="238">
        <f t="shared" si="1416"/>
        <v>0</v>
      </c>
      <c r="AZ557" s="238">
        <f t="shared" si="1417"/>
        <v>0</v>
      </c>
      <c r="BA557" s="238">
        <f t="shared" si="1418"/>
        <v>0</v>
      </c>
      <c r="BB557" s="238">
        <f t="shared" si="1419"/>
        <v>0</v>
      </c>
      <c r="BC557" s="238">
        <f t="shared" si="1420"/>
        <v>0</v>
      </c>
      <c r="BD557" s="238">
        <f t="shared" si="1421"/>
        <v>0</v>
      </c>
      <c r="BE557" s="238">
        <f t="shared" si="1422"/>
        <v>0</v>
      </c>
      <c r="BF557" s="238">
        <f t="shared" si="1423"/>
        <v>0</v>
      </c>
      <c r="BG557" s="238">
        <f t="shared" si="1424"/>
        <v>0</v>
      </c>
      <c r="BH557" s="238">
        <f t="shared" si="1425"/>
        <v>0</v>
      </c>
      <c r="BI557" s="238">
        <f t="shared" si="1426"/>
        <v>0</v>
      </c>
      <c r="BJ557" s="238">
        <f t="shared" si="1427"/>
        <v>0</v>
      </c>
      <c r="BK557" s="238">
        <f t="shared" si="1428"/>
        <v>0</v>
      </c>
      <c r="BL557" s="238">
        <f t="shared" si="1429"/>
        <v>0</v>
      </c>
      <c r="BM557" s="238">
        <f t="shared" si="1430"/>
        <v>0</v>
      </c>
      <c r="BN557" s="238">
        <f t="shared" si="1431"/>
        <v>0</v>
      </c>
      <c r="BO557" s="238">
        <f t="shared" si="1432"/>
        <v>0</v>
      </c>
      <c r="BP557" s="238">
        <f t="shared" si="1433"/>
        <v>0</v>
      </c>
      <c r="BQ557" s="238">
        <f t="shared" si="1434"/>
        <v>0</v>
      </c>
      <c r="BR557" s="238">
        <f t="shared" si="1435"/>
        <v>0</v>
      </c>
      <c r="BS557" s="238">
        <f t="shared" si="1436"/>
        <v>0</v>
      </c>
      <c r="BT557" s="238">
        <f t="shared" si="1437"/>
        <v>0</v>
      </c>
      <c r="BU557" s="238">
        <f t="shared" si="1438"/>
        <v>0</v>
      </c>
      <c r="BV557" s="238">
        <f t="shared" si="1439"/>
        <v>0</v>
      </c>
      <c r="BW557" s="238">
        <f t="shared" si="1440"/>
        <v>0</v>
      </c>
      <c r="BX557" s="238">
        <f t="shared" si="1441"/>
        <v>0</v>
      </c>
      <c r="BY557" s="238">
        <f t="shared" si="1442"/>
        <v>0</v>
      </c>
      <c r="BZ557" s="238">
        <f t="shared" si="1443"/>
        <v>0</v>
      </c>
      <c r="CA557" s="238">
        <f t="shared" si="1444"/>
        <v>0</v>
      </c>
      <c r="CB557" s="238">
        <f t="shared" si="1445"/>
        <v>0</v>
      </c>
      <c r="CC557" s="238">
        <f t="shared" si="1446"/>
        <v>0</v>
      </c>
      <c r="CD557" s="238">
        <f t="shared" si="1447"/>
        <v>0</v>
      </c>
      <c r="CE557" s="238">
        <f t="shared" si="1448"/>
        <v>0</v>
      </c>
      <c r="CF557" s="238">
        <f t="shared" si="1449"/>
        <v>0</v>
      </c>
      <c r="CG557" s="238">
        <f t="shared" si="1450"/>
        <v>0</v>
      </c>
      <c r="CH557" s="238">
        <f t="shared" si="1451"/>
        <v>0</v>
      </c>
      <c r="CI557" s="238">
        <f t="shared" si="1452"/>
        <v>0</v>
      </c>
      <c r="CJ557" s="238">
        <f t="shared" si="1453"/>
        <v>0</v>
      </c>
      <c r="CK557" s="238">
        <f t="shared" si="1454"/>
        <v>0</v>
      </c>
      <c r="CL557" s="238">
        <f t="shared" si="1455"/>
        <v>0</v>
      </c>
      <c r="CM557" s="238">
        <f t="shared" si="1456"/>
        <v>0</v>
      </c>
      <c r="CN557" s="238">
        <f t="shared" si="1457"/>
        <v>0</v>
      </c>
      <c r="CO557" s="238">
        <f t="shared" si="1458"/>
        <v>0</v>
      </c>
      <c r="CP557" s="238">
        <f t="shared" si="1459"/>
        <v>0</v>
      </c>
      <c r="CQ557" s="238">
        <f t="shared" si="1460"/>
        <v>0</v>
      </c>
      <c r="CR557" s="238">
        <f t="shared" si="1461"/>
        <v>0</v>
      </c>
      <c r="CS557" s="238">
        <f t="shared" si="1462"/>
        <v>0</v>
      </c>
      <c r="CT557" s="238">
        <f t="shared" si="1463"/>
        <v>0</v>
      </c>
      <c r="CU557" s="238">
        <f t="shared" si="1464"/>
        <v>0</v>
      </c>
      <c r="CV557" s="238">
        <f t="shared" si="1465"/>
        <v>0</v>
      </c>
      <c r="CW557" s="238">
        <f t="shared" si="1466"/>
        <v>0</v>
      </c>
      <c r="CX557" s="238">
        <f t="shared" si="1467"/>
        <v>0</v>
      </c>
      <c r="CY557" s="238">
        <f t="shared" si="1468"/>
        <v>0</v>
      </c>
      <c r="CZ557" s="238">
        <f t="shared" si="1469"/>
        <v>0</v>
      </c>
      <c r="DA557" s="238">
        <f t="shared" si="1470"/>
        <v>0</v>
      </c>
      <c r="DB557" s="238">
        <f t="shared" si="1471"/>
        <v>0</v>
      </c>
      <c r="DC557" s="238">
        <f t="shared" si="1472"/>
        <v>0</v>
      </c>
      <c r="DD557" s="238">
        <f t="shared" si="1473"/>
        <v>0</v>
      </c>
      <c r="DE557" s="238">
        <f t="shared" si="1474"/>
        <v>0</v>
      </c>
      <c r="DF557" s="238">
        <f t="shared" si="1475"/>
        <v>0</v>
      </c>
      <c r="DG557" s="238">
        <f t="shared" si="1476"/>
        <v>0</v>
      </c>
      <c r="DH557" s="238">
        <f t="shared" si="1477"/>
        <v>0</v>
      </c>
      <c r="DI557" s="238">
        <f t="shared" si="1478"/>
        <v>0</v>
      </c>
      <c r="DJ557" s="238">
        <f t="shared" si="1479"/>
        <v>0</v>
      </c>
      <c r="DK557" s="238">
        <f t="shared" si="1480"/>
        <v>0</v>
      </c>
      <c r="DL557" s="238">
        <f t="shared" si="1481"/>
        <v>0</v>
      </c>
      <c r="DM557" s="238">
        <f t="shared" si="1482"/>
        <v>0</v>
      </c>
      <c r="DN557" s="238">
        <f t="shared" si="1483"/>
        <v>0</v>
      </c>
      <c r="DO557" s="238">
        <f t="shared" si="1484"/>
        <v>0</v>
      </c>
      <c r="DP557" s="238">
        <f t="shared" si="1485"/>
        <v>0</v>
      </c>
      <c r="DQ557" s="238">
        <f t="shared" si="1486"/>
        <v>0</v>
      </c>
      <c r="DR557" s="238">
        <f t="shared" si="1487"/>
        <v>0</v>
      </c>
      <c r="DS557" s="238">
        <f t="shared" si="1488"/>
        <v>0</v>
      </c>
      <c r="DT557" s="238">
        <f t="shared" si="1489"/>
        <v>0</v>
      </c>
      <c r="DU557" s="238">
        <f t="shared" si="1490"/>
        <v>0</v>
      </c>
      <c r="DV557" s="238">
        <f t="shared" si="1491"/>
        <v>0</v>
      </c>
      <c r="DW557" s="238">
        <f t="shared" si="1492"/>
        <v>0</v>
      </c>
      <c r="DX557" s="238">
        <f t="shared" si="1493"/>
        <v>0</v>
      </c>
      <c r="DY557" s="238">
        <f t="shared" si="1494"/>
        <v>0</v>
      </c>
      <c r="DZ557" s="238">
        <f t="shared" si="1495"/>
        <v>0</v>
      </c>
      <c r="EA557" s="238">
        <f t="shared" si="1496"/>
        <v>0</v>
      </c>
      <c r="EB557" s="238">
        <f t="shared" si="1497"/>
        <v>0</v>
      </c>
      <c r="EC557" s="238">
        <f t="shared" si="1498"/>
        <v>0</v>
      </c>
      <c r="ED557" s="238">
        <f t="shared" si="1499"/>
        <v>0</v>
      </c>
      <c r="EE557" s="238">
        <f t="shared" si="1500"/>
        <v>0</v>
      </c>
      <c r="EF557" s="238">
        <f t="shared" si="1501"/>
        <v>0</v>
      </c>
      <c r="EG557" s="238">
        <f t="shared" si="1502"/>
        <v>0</v>
      </c>
      <c r="EH557" s="238">
        <f t="shared" si="1503"/>
        <v>0</v>
      </c>
      <c r="EI557" s="238">
        <f t="shared" si="1504"/>
        <v>0</v>
      </c>
      <c r="EJ557" s="238">
        <f t="shared" si="1505"/>
        <v>0</v>
      </c>
      <c r="EK557" s="238">
        <f t="shared" si="1506"/>
        <v>0</v>
      </c>
      <c r="EL557" s="238">
        <f t="shared" si="1507"/>
        <v>0</v>
      </c>
      <c r="EM557" s="238">
        <f t="shared" si="1508"/>
        <v>0</v>
      </c>
      <c r="EN557" s="238">
        <f t="shared" si="1509"/>
        <v>0</v>
      </c>
      <c r="EO557" s="238">
        <f t="shared" si="1510"/>
        <v>0</v>
      </c>
      <c r="EP557" s="238">
        <f t="shared" si="1511"/>
        <v>0</v>
      </c>
      <c r="EQ557" s="238">
        <f t="shared" si="1512"/>
        <v>0</v>
      </c>
      <c r="ER557" s="238">
        <f t="shared" si="1513"/>
        <v>0</v>
      </c>
      <c r="ES557" s="238">
        <f t="shared" si="1514"/>
        <v>0</v>
      </c>
      <c r="ET557" s="238">
        <f t="shared" si="1515"/>
        <v>0</v>
      </c>
      <c r="EU557" s="238">
        <f t="shared" si="1516"/>
        <v>0</v>
      </c>
      <c r="EV557" s="238">
        <f t="shared" si="1517"/>
        <v>0</v>
      </c>
      <c r="EW557" s="238">
        <f t="shared" si="1518"/>
        <v>0</v>
      </c>
      <c r="EX557" s="238">
        <f t="shared" si="1519"/>
        <v>0</v>
      </c>
      <c r="EY557" s="238">
        <f t="shared" si="1520"/>
        <v>0</v>
      </c>
      <c r="EZ557" s="238">
        <f t="shared" si="1521"/>
        <v>0</v>
      </c>
      <c r="FA557" s="238">
        <f t="shared" si="1522"/>
        <v>0</v>
      </c>
      <c r="FB557" s="238">
        <f t="shared" si="1523"/>
        <v>0</v>
      </c>
      <c r="FC557" s="238">
        <f t="shared" si="1524"/>
        <v>0</v>
      </c>
      <c r="FD557" s="238">
        <f t="shared" si="1525"/>
        <v>0</v>
      </c>
      <c r="FE557" s="238">
        <f t="shared" si="1526"/>
        <v>0</v>
      </c>
      <c r="FF557" s="238">
        <f t="shared" si="1527"/>
        <v>0</v>
      </c>
      <c r="FG557" s="238">
        <f t="shared" si="1528"/>
        <v>0</v>
      </c>
      <c r="FH557" s="238">
        <f t="shared" si="1529"/>
        <v>0</v>
      </c>
      <c r="FI557" s="238">
        <f t="shared" si="1530"/>
        <v>0</v>
      </c>
      <c r="FJ557" s="238">
        <f t="shared" si="1531"/>
        <v>0</v>
      </c>
      <c r="FK557" s="238">
        <f t="shared" si="1532"/>
        <v>0</v>
      </c>
      <c r="FL557" s="238">
        <f t="shared" si="1533"/>
        <v>0</v>
      </c>
      <c r="FM557" s="238">
        <f t="shared" si="1534"/>
        <v>0</v>
      </c>
      <c r="FN557" s="238">
        <f t="shared" si="1535"/>
        <v>0</v>
      </c>
      <c r="FO557" s="238">
        <f t="shared" si="1536"/>
        <v>0</v>
      </c>
      <c r="FP557" s="238">
        <f t="shared" si="1537"/>
        <v>0</v>
      </c>
      <c r="FQ557" s="238">
        <f t="shared" si="1538"/>
        <v>0</v>
      </c>
      <c r="FR557" s="238">
        <f t="shared" si="1539"/>
        <v>0</v>
      </c>
      <c r="FS557" s="238">
        <f t="shared" si="1540"/>
        <v>0</v>
      </c>
      <c r="FT557" s="238">
        <f t="shared" si="1541"/>
        <v>0</v>
      </c>
      <c r="FU557" s="238">
        <f t="shared" si="1542"/>
        <v>0</v>
      </c>
      <c r="FV557" s="238">
        <f t="shared" si="1543"/>
        <v>0</v>
      </c>
      <c r="FW557" s="238">
        <f t="shared" si="1544"/>
        <v>0</v>
      </c>
      <c r="FX557" s="238">
        <f t="shared" si="1545"/>
        <v>0</v>
      </c>
      <c r="FY557" s="238">
        <f t="shared" si="1546"/>
        <v>0</v>
      </c>
      <c r="FZ557" s="238">
        <f t="shared" si="1547"/>
        <v>0</v>
      </c>
      <c r="GA557" s="238">
        <f t="shared" si="1548"/>
        <v>0</v>
      </c>
      <c r="GB557" s="238">
        <f t="shared" si="1549"/>
        <v>0</v>
      </c>
      <c r="GC557" s="238">
        <f t="shared" si="1550"/>
        <v>0</v>
      </c>
      <c r="GD557" s="238">
        <f t="shared" si="1551"/>
        <v>0</v>
      </c>
      <c r="GE557" s="238">
        <f t="shared" si="1552"/>
        <v>0</v>
      </c>
      <c r="GF557" s="238">
        <f t="shared" si="1553"/>
        <v>0</v>
      </c>
      <c r="GG557" s="238">
        <f t="shared" si="1554"/>
        <v>0</v>
      </c>
      <c r="GH557" s="238">
        <f t="shared" si="1555"/>
        <v>0</v>
      </c>
      <c r="GI557" s="238">
        <f t="shared" si="1556"/>
        <v>0</v>
      </c>
      <c r="GJ557" s="238">
        <f t="shared" si="1557"/>
        <v>0</v>
      </c>
      <c r="GK557" s="238">
        <f t="shared" si="1558"/>
        <v>0</v>
      </c>
      <c r="GL557" s="238">
        <f t="shared" si="1559"/>
        <v>0</v>
      </c>
      <c r="GM557" s="238">
        <f t="shared" si="1560"/>
        <v>0</v>
      </c>
      <c r="GN557" s="238">
        <f t="shared" si="1561"/>
        <v>0</v>
      </c>
      <c r="GO557" s="238">
        <f t="shared" si="1562"/>
        <v>0</v>
      </c>
      <c r="GP557" s="238">
        <f t="shared" si="1563"/>
        <v>0</v>
      </c>
      <c r="GQ557" s="238">
        <f t="shared" si="1564"/>
        <v>0</v>
      </c>
      <c r="GR557" s="238">
        <f t="shared" si="1565"/>
        <v>0</v>
      </c>
      <c r="GS557" s="238">
        <f t="shared" si="1566"/>
        <v>0</v>
      </c>
      <c r="GT557" s="238">
        <f t="shared" si="1567"/>
        <v>0</v>
      </c>
      <c r="GU557" s="238">
        <f t="shared" si="1568"/>
        <v>0</v>
      </c>
      <c r="GV557" s="238">
        <f t="shared" si="1569"/>
        <v>0</v>
      </c>
      <c r="GW557" s="238">
        <f t="shared" si="1570"/>
        <v>0</v>
      </c>
      <c r="GX557" s="238">
        <f t="shared" si="1571"/>
        <v>0</v>
      </c>
      <c r="GY557" s="238">
        <f t="shared" si="1572"/>
        <v>0</v>
      </c>
      <c r="GZ557" s="238">
        <f t="shared" si="1573"/>
        <v>0</v>
      </c>
      <c r="HA557" s="238">
        <f t="shared" si="1574"/>
        <v>0</v>
      </c>
      <c r="HB557" s="238">
        <f t="shared" si="1575"/>
        <v>0</v>
      </c>
      <c r="HC557" s="238">
        <f t="shared" si="1576"/>
        <v>0</v>
      </c>
      <c r="HD557" s="238">
        <f t="shared" si="1577"/>
        <v>0</v>
      </c>
      <c r="HE557" s="238">
        <f t="shared" si="1578"/>
        <v>0</v>
      </c>
      <c r="HF557" s="238">
        <f t="shared" si="1579"/>
        <v>0</v>
      </c>
      <c r="HG557" s="238">
        <f t="shared" si="1580"/>
        <v>0</v>
      </c>
      <c r="HH557" s="238">
        <f t="shared" si="1581"/>
        <v>0</v>
      </c>
      <c r="HI557" s="238">
        <f t="shared" si="1582"/>
        <v>0</v>
      </c>
      <c r="HJ557" s="238">
        <f t="shared" si="1583"/>
        <v>0</v>
      </c>
      <c r="HK557" s="238">
        <f t="shared" si="1584"/>
        <v>0</v>
      </c>
      <c r="HL557" s="238">
        <f t="shared" si="1585"/>
        <v>0</v>
      </c>
      <c r="HM557" s="238">
        <f t="shared" si="1586"/>
        <v>0</v>
      </c>
      <c r="HN557" s="238">
        <f t="shared" si="1587"/>
        <v>0</v>
      </c>
      <c r="HO557" s="238">
        <f t="shared" si="1588"/>
        <v>0</v>
      </c>
      <c r="HP557" s="238">
        <f t="shared" si="1589"/>
        <v>0</v>
      </c>
      <c r="HQ557" s="238">
        <f t="shared" si="1590"/>
        <v>0</v>
      </c>
      <c r="HR557" s="238">
        <f t="shared" si="1591"/>
        <v>0</v>
      </c>
      <c r="HS557" s="238">
        <f t="shared" si="1592"/>
        <v>0</v>
      </c>
      <c r="HT557" s="238">
        <f t="shared" si="1593"/>
        <v>0</v>
      </c>
      <c r="HU557" s="238">
        <f t="shared" si="1594"/>
        <v>0</v>
      </c>
      <c r="HV557" s="238">
        <f t="shared" si="1595"/>
        <v>0</v>
      </c>
      <c r="HW557" s="238">
        <f t="shared" si="1596"/>
        <v>0</v>
      </c>
      <c r="HX557" s="238">
        <f t="shared" si="1597"/>
        <v>0</v>
      </c>
      <c r="HY557" s="238">
        <f t="shared" si="1598"/>
        <v>0</v>
      </c>
      <c r="HZ557" s="238">
        <f t="shared" si="1599"/>
        <v>0</v>
      </c>
      <c r="IA557" s="238">
        <f t="shared" si="1600"/>
        <v>0</v>
      </c>
      <c r="IB557" s="238">
        <f t="shared" si="1601"/>
        <v>0</v>
      </c>
      <c r="IC557" s="238">
        <f t="shared" si="1602"/>
        <v>0</v>
      </c>
      <c r="ID557" s="238">
        <f t="shared" si="1603"/>
        <v>0</v>
      </c>
      <c r="IE557" s="238">
        <f t="shared" si="1604"/>
        <v>0</v>
      </c>
      <c r="IF557" s="238">
        <f t="shared" si="1605"/>
        <v>0</v>
      </c>
      <c r="IG557" s="238">
        <f t="shared" si="1606"/>
        <v>0</v>
      </c>
      <c r="IH557" s="238">
        <f t="shared" si="1607"/>
        <v>0</v>
      </c>
      <c r="II557" s="238">
        <f t="shared" si="1608"/>
        <v>0</v>
      </c>
      <c r="IJ557" s="238">
        <f t="shared" si="1609"/>
        <v>0</v>
      </c>
      <c r="IK557" s="238">
        <f t="shared" si="1610"/>
        <v>0</v>
      </c>
      <c r="IL557" s="238">
        <f t="shared" si="1611"/>
        <v>0</v>
      </c>
      <c r="IM557" s="238">
        <f t="shared" si="1612"/>
        <v>0</v>
      </c>
      <c r="IN557" s="238">
        <f t="shared" si="1613"/>
        <v>0</v>
      </c>
      <c r="IO557" s="238">
        <f t="shared" si="1614"/>
        <v>0</v>
      </c>
      <c r="IP557" s="238">
        <f t="shared" si="1615"/>
        <v>0</v>
      </c>
      <c r="IQ557" s="238">
        <f t="shared" si="1616"/>
        <v>0</v>
      </c>
      <c r="IR557" s="238">
        <f t="shared" si="1617"/>
        <v>0</v>
      </c>
      <c r="IS557" s="238">
        <f t="shared" si="1618"/>
        <v>0</v>
      </c>
      <c r="IT557" s="238">
        <f t="shared" si="1619"/>
        <v>0</v>
      </c>
      <c r="IU557" s="238">
        <f t="shared" si="1620"/>
        <v>0</v>
      </c>
      <c r="IV557" s="238">
        <f t="shared" si="1621"/>
        <v>0</v>
      </c>
      <c r="IW557" s="238">
        <f t="shared" si="1622"/>
        <v>0</v>
      </c>
      <c r="IX557" s="238">
        <f t="shared" si="1623"/>
        <v>0</v>
      </c>
      <c r="IY557" s="238">
        <f t="shared" si="1624"/>
        <v>0</v>
      </c>
      <c r="IZ557" s="238">
        <f t="shared" si="1625"/>
        <v>0</v>
      </c>
      <c r="JA557" s="238">
        <f t="shared" si="1626"/>
        <v>0</v>
      </c>
      <c r="JB557" s="238">
        <f t="shared" si="1627"/>
        <v>0</v>
      </c>
    </row>
    <row r="558" spans="2:262">
      <c r="B558" s="248">
        <v>197</v>
      </c>
      <c r="C558" s="247">
        <f t="shared" si="1628"/>
        <v>3.847656250000003E-3</v>
      </c>
      <c r="D558" s="244">
        <f t="shared" ca="1" si="1371"/>
        <v>80.669008207770602</v>
      </c>
      <c r="E558" s="243">
        <f ca="1">GU361</f>
        <v>0.66900820777060077</v>
      </c>
      <c r="F558" s="242">
        <v>197</v>
      </c>
      <c r="G558" s="238">
        <f t="shared" si="1372"/>
        <v>0</v>
      </c>
      <c r="H558" s="238">
        <f t="shared" si="1373"/>
        <v>0</v>
      </c>
      <c r="I558" s="238">
        <f t="shared" si="1374"/>
        <v>0</v>
      </c>
      <c r="J558" s="238">
        <f t="shared" si="1375"/>
        <v>0</v>
      </c>
      <c r="K558" s="238">
        <f t="shared" si="1376"/>
        <v>0</v>
      </c>
      <c r="L558" s="238">
        <f t="shared" si="1377"/>
        <v>0</v>
      </c>
      <c r="M558" s="238">
        <f t="shared" si="1378"/>
        <v>0</v>
      </c>
      <c r="N558" s="238">
        <f t="shared" si="1379"/>
        <v>0</v>
      </c>
      <c r="O558" s="238">
        <f t="shared" si="1380"/>
        <v>0</v>
      </c>
      <c r="P558" s="238">
        <f t="shared" si="1381"/>
        <v>0</v>
      </c>
      <c r="Q558" s="238">
        <f t="shared" si="1382"/>
        <v>0</v>
      </c>
      <c r="R558" s="238">
        <f t="shared" si="1383"/>
        <v>0</v>
      </c>
      <c r="S558" s="238">
        <f t="shared" si="1384"/>
        <v>0</v>
      </c>
      <c r="T558" s="238">
        <f t="shared" si="1385"/>
        <v>0</v>
      </c>
      <c r="U558" s="239">
        <f t="shared" si="1386"/>
        <v>0</v>
      </c>
      <c r="V558" s="238">
        <f t="shared" si="1387"/>
        <v>0</v>
      </c>
      <c r="W558" s="238">
        <f t="shared" si="1388"/>
        <v>0</v>
      </c>
      <c r="X558" s="238">
        <f t="shared" si="1389"/>
        <v>0</v>
      </c>
      <c r="Y558" s="238">
        <f t="shared" si="1390"/>
        <v>0</v>
      </c>
      <c r="Z558" s="238">
        <f t="shared" si="1391"/>
        <v>0</v>
      </c>
      <c r="AA558" s="238">
        <f t="shared" si="1392"/>
        <v>0</v>
      </c>
      <c r="AB558" s="238">
        <f t="shared" si="1393"/>
        <v>0</v>
      </c>
      <c r="AC558" s="238">
        <f t="shared" si="1394"/>
        <v>0</v>
      </c>
      <c r="AD558" s="238">
        <f t="shared" si="1395"/>
        <v>0</v>
      </c>
      <c r="AE558" s="238">
        <f t="shared" si="1396"/>
        <v>0</v>
      </c>
      <c r="AF558" s="238">
        <f t="shared" si="1397"/>
        <v>0</v>
      </c>
      <c r="AG558" s="238">
        <f t="shared" si="1398"/>
        <v>0</v>
      </c>
      <c r="AH558" s="238">
        <f t="shared" si="1399"/>
        <v>0</v>
      </c>
      <c r="AI558" s="238">
        <f t="shared" si="1400"/>
        <v>0</v>
      </c>
      <c r="AJ558" s="238">
        <f t="shared" si="1401"/>
        <v>0</v>
      </c>
      <c r="AK558" s="238">
        <f t="shared" si="1402"/>
        <v>0</v>
      </c>
      <c r="AL558" s="238">
        <f t="shared" si="1403"/>
        <v>0</v>
      </c>
      <c r="AM558" s="238">
        <f t="shared" si="1404"/>
        <v>0</v>
      </c>
      <c r="AN558" s="238">
        <f t="shared" si="1405"/>
        <v>0</v>
      </c>
      <c r="AO558" s="238">
        <f t="shared" si="1406"/>
        <v>0</v>
      </c>
      <c r="AP558" s="238">
        <f t="shared" si="1407"/>
        <v>0</v>
      </c>
      <c r="AQ558" s="238">
        <f t="shared" si="1408"/>
        <v>0</v>
      </c>
      <c r="AR558" s="238">
        <f t="shared" si="1409"/>
        <v>0</v>
      </c>
      <c r="AS558" s="238">
        <f t="shared" si="1410"/>
        <v>0</v>
      </c>
      <c r="AT558" s="238">
        <f t="shared" si="1411"/>
        <v>0</v>
      </c>
      <c r="AU558" s="238">
        <f t="shared" si="1412"/>
        <v>0</v>
      </c>
      <c r="AV558" s="238">
        <f t="shared" si="1413"/>
        <v>0</v>
      </c>
      <c r="AW558" s="238">
        <f t="shared" si="1414"/>
        <v>0</v>
      </c>
      <c r="AX558" s="238">
        <f t="shared" si="1415"/>
        <v>0</v>
      </c>
      <c r="AY558" s="238">
        <f t="shared" si="1416"/>
        <v>0</v>
      </c>
      <c r="AZ558" s="238">
        <f t="shared" si="1417"/>
        <v>0</v>
      </c>
      <c r="BA558" s="238">
        <f t="shared" si="1418"/>
        <v>0</v>
      </c>
      <c r="BB558" s="238">
        <f t="shared" si="1419"/>
        <v>0</v>
      </c>
      <c r="BC558" s="238">
        <f t="shared" si="1420"/>
        <v>0</v>
      </c>
      <c r="BD558" s="238">
        <f t="shared" si="1421"/>
        <v>0</v>
      </c>
      <c r="BE558" s="238">
        <f t="shared" si="1422"/>
        <v>0</v>
      </c>
      <c r="BF558" s="238">
        <f t="shared" si="1423"/>
        <v>0</v>
      </c>
      <c r="BG558" s="238">
        <f t="shared" si="1424"/>
        <v>0</v>
      </c>
      <c r="BH558" s="238">
        <f t="shared" si="1425"/>
        <v>0</v>
      </c>
      <c r="BI558" s="238">
        <f t="shared" si="1426"/>
        <v>0</v>
      </c>
      <c r="BJ558" s="238">
        <f t="shared" si="1427"/>
        <v>0</v>
      </c>
      <c r="BK558" s="238">
        <f t="shared" si="1428"/>
        <v>0</v>
      </c>
      <c r="BL558" s="238">
        <f t="shared" si="1429"/>
        <v>0</v>
      </c>
      <c r="BM558" s="238">
        <f t="shared" si="1430"/>
        <v>0</v>
      </c>
      <c r="BN558" s="238">
        <f t="shared" si="1431"/>
        <v>0</v>
      </c>
      <c r="BO558" s="238">
        <f t="shared" si="1432"/>
        <v>0</v>
      </c>
      <c r="BP558" s="238">
        <f t="shared" si="1433"/>
        <v>0</v>
      </c>
      <c r="BQ558" s="238">
        <f t="shared" si="1434"/>
        <v>0</v>
      </c>
      <c r="BR558" s="238">
        <f t="shared" si="1435"/>
        <v>0</v>
      </c>
      <c r="BS558" s="238">
        <f t="shared" si="1436"/>
        <v>0</v>
      </c>
      <c r="BT558" s="238">
        <f t="shared" si="1437"/>
        <v>0</v>
      </c>
      <c r="BU558" s="238">
        <f t="shared" si="1438"/>
        <v>0</v>
      </c>
      <c r="BV558" s="238">
        <f t="shared" si="1439"/>
        <v>0</v>
      </c>
      <c r="BW558" s="238">
        <f t="shared" si="1440"/>
        <v>0</v>
      </c>
      <c r="BX558" s="238">
        <f t="shared" si="1441"/>
        <v>0</v>
      </c>
      <c r="BY558" s="238">
        <f t="shared" si="1442"/>
        <v>0</v>
      </c>
      <c r="BZ558" s="238">
        <f t="shared" si="1443"/>
        <v>0</v>
      </c>
      <c r="CA558" s="238">
        <f t="shared" si="1444"/>
        <v>0</v>
      </c>
      <c r="CB558" s="238">
        <f t="shared" si="1445"/>
        <v>0</v>
      </c>
      <c r="CC558" s="238">
        <f t="shared" si="1446"/>
        <v>0</v>
      </c>
      <c r="CD558" s="238">
        <f t="shared" si="1447"/>
        <v>0</v>
      </c>
      <c r="CE558" s="238">
        <f t="shared" si="1448"/>
        <v>0</v>
      </c>
      <c r="CF558" s="238">
        <f t="shared" si="1449"/>
        <v>0</v>
      </c>
      <c r="CG558" s="238">
        <f t="shared" si="1450"/>
        <v>0</v>
      </c>
      <c r="CH558" s="238">
        <f t="shared" si="1451"/>
        <v>0</v>
      </c>
      <c r="CI558" s="238">
        <f t="shared" si="1452"/>
        <v>0</v>
      </c>
      <c r="CJ558" s="238">
        <f t="shared" si="1453"/>
        <v>0</v>
      </c>
      <c r="CK558" s="238">
        <f t="shared" si="1454"/>
        <v>0</v>
      </c>
      <c r="CL558" s="238">
        <f t="shared" si="1455"/>
        <v>0</v>
      </c>
      <c r="CM558" s="238">
        <f t="shared" si="1456"/>
        <v>0</v>
      </c>
      <c r="CN558" s="238">
        <f t="shared" si="1457"/>
        <v>0</v>
      </c>
      <c r="CO558" s="238">
        <f t="shared" si="1458"/>
        <v>0</v>
      </c>
      <c r="CP558" s="238">
        <f t="shared" si="1459"/>
        <v>0</v>
      </c>
      <c r="CQ558" s="238">
        <f t="shared" si="1460"/>
        <v>0</v>
      </c>
      <c r="CR558" s="238">
        <f t="shared" si="1461"/>
        <v>0</v>
      </c>
      <c r="CS558" s="238">
        <f t="shared" si="1462"/>
        <v>0</v>
      </c>
      <c r="CT558" s="238">
        <f t="shared" si="1463"/>
        <v>0</v>
      </c>
      <c r="CU558" s="238">
        <f t="shared" si="1464"/>
        <v>0</v>
      </c>
      <c r="CV558" s="238">
        <f t="shared" si="1465"/>
        <v>0</v>
      </c>
      <c r="CW558" s="238">
        <f t="shared" si="1466"/>
        <v>0</v>
      </c>
      <c r="CX558" s="238">
        <f t="shared" si="1467"/>
        <v>0</v>
      </c>
      <c r="CY558" s="238">
        <f t="shared" si="1468"/>
        <v>0</v>
      </c>
      <c r="CZ558" s="238">
        <f t="shared" si="1469"/>
        <v>0</v>
      </c>
      <c r="DA558" s="238">
        <f t="shared" si="1470"/>
        <v>0</v>
      </c>
      <c r="DB558" s="238">
        <f t="shared" si="1471"/>
        <v>0</v>
      </c>
      <c r="DC558" s="238">
        <f t="shared" si="1472"/>
        <v>0</v>
      </c>
      <c r="DD558" s="238">
        <f t="shared" si="1473"/>
        <v>0</v>
      </c>
      <c r="DE558" s="238">
        <f t="shared" si="1474"/>
        <v>0</v>
      </c>
      <c r="DF558" s="238">
        <f t="shared" si="1475"/>
        <v>0</v>
      </c>
      <c r="DG558" s="238">
        <f t="shared" si="1476"/>
        <v>0</v>
      </c>
      <c r="DH558" s="238">
        <f t="shared" si="1477"/>
        <v>0</v>
      </c>
      <c r="DI558" s="238">
        <f t="shared" si="1478"/>
        <v>0</v>
      </c>
      <c r="DJ558" s="238">
        <f t="shared" si="1479"/>
        <v>0</v>
      </c>
      <c r="DK558" s="238">
        <f t="shared" si="1480"/>
        <v>0</v>
      </c>
      <c r="DL558" s="238">
        <f t="shared" si="1481"/>
        <v>0</v>
      </c>
      <c r="DM558" s="238">
        <f t="shared" si="1482"/>
        <v>0</v>
      </c>
      <c r="DN558" s="238">
        <f t="shared" si="1483"/>
        <v>0</v>
      </c>
      <c r="DO558" s="238">
        <f t="shared" si="1484"/>
        <v>0</v>
      </c>
      <c r="DP558" s="238">
        <f t="shared" si="1485"/>
        <v>0</v>
      </c>
      <c r="DQ558" s="238">
        <f t="shared" si="1486"/>
        <v>0</v>
      </c>
      <c r="DR558" s="238">
        <f t="shared" si="1487"/>
        <v>0</v>
      </c>
      <c r="DS558" s="238">
        <f t="shared" si="1488"/>
        <v>0</v>
      </c>
      <c r="DT558" s="238">
        <f t="shared" si="1489"/>
        <v>0</v>
      </c>
      <c r="DU558" s="238">
        <f t="shared" si="1490"/>
        <v>0</v>
      </c>
      <c r="DV558" s="238">
        <f t="shared" si="1491"/>
        <v>0</v>
      </c>
      <c r="DW558" s="238">
        <f t="shared" si="1492"/>
        <v>0</v>
      </c>
      <c r="DX558" s="238">
        <f t="shared" si="1493"/>
        <v>0</v>
      </c>
      <c r="DY558" s="238">
        <f t="shared" si="1494"/>
        <v>0</v>
      </c>
      <c r="DZ558" s="238">
        <f t="shared" si="1495"/>
        <v>0</v>
      </c>
      <c r="EA558" s="238">
        <f t="shared" si="1496"/>
        <v>0</v>
      </c>
      <c r="EB558" s="238">
        <f t="shared" si="1497"/>
        <v>0</v>
      </c>
      <c r="EC558" s="238">
        <f t="shared" si="1498"/>
        <v>0</v>
      </c>
      <c r="ED558" s="238">
        <f t="shared" si="1499"/>
        <v>0</v>
      </c>
      <c r="EE558" s="238">
        <f t="shared" si="1500"/>
        <v>0</v>
      </c>
      <c r="EF558" s="238">
        <f t="shared" si="1501"/>
        <v>0</v>
      </c>
      <c r="EG558" s="238">
        <f t="shared" si="1502"/>
        <v>0</v>
      </c>
      <c r="EH558" s="238">
        <f t="shared" si="1503"/>
        <v>0</v>
      </c>
      <c r="EI558" s="238">
        <f t="shared" si="1504"/>
        <v>0</v>
      </c>
      <c r="EJ558" s="238">
        <f t="shared" si="1505"/>
        <v>0</v>
      </c>
      <c r="EK558" s="238">
        <f t="shared" si="1506"/>
        <v>0</v>
      </c>
      <c r="EL558" s="238">
        <f t="shared" si="1507"/>
        <v>0</v>
      </c>
      <c r="EM558" s="238">
        <f t="shared" si="1508"/>
        <v>0</v>
      </c>
      <c r="EN558" s="238">
        <f t="shared" si="1509"/>
        <v>0</v>
      </c>
      <c r="EO558" s="238">
        <f t="shared" si="1510"/>
        <v>0</v>
      </c>
      <c r="EP558" s="238">
        <f t="shared" si="1511"/>
        <v>0</v>
      </c>
      <c r="EQ558" s="238">
        <f t="shared" si="1512"/>
        <v>0</v>
      </c>
      <c r="ER558" s="238">
        <f t="shared" si="1513"/>
        <v>0</v>
      </c>
      <c r="ES558" s="238">
        <f t="shared" si="1514"/>
        <v>0</v>
      </c>
      <c r="ET558" s="238">
        <f t="shared" si="1515"/>
        <v>0</v>
      </c>
      <c r="EU558" s="238">
        <f t="shared" si="1516"/>
        <v>0</v>
      </c>
      <c r="EV558" s="238">
        <f t="shared" si="1517"/>
        <v>0</v>
      </c>
      <c r="EW558" s="238">
        <f t="shared" si="1518"/>
        <v>0</v>
      </c>
      <c r="EX558" s="238">
        <f t="shared" si="1519"/>
        <v>0</v>
      </c>
      <c r="EY558" s="238">
        <f t="shared" si="1520"/>
        <v>0</v>
      </c>
      <c r="EZ558" s="238">
        <f t="shared" si="1521"/>
        <v>0</v>
      </c>
      <c r="FA558" s="238">
        <f t="shared" si="1522"/>
        <v>0</v>
      </c>
      <c r="FB558" s="238">
        <f t="shared" si="1523"/>
        <v>0</v>
      </c>
      <c r="FC558" s="238">
        <f t="shared" si="1524"/>
        <v>0</v>
      </c>
      <c r="FD558" s="238">
        <f t="shared" si="1525"/>
        <v>0</v>
      </c>
      <c r="FE558" s="238">
        <f t="shared" si="1526"/>
        <v>0</v>
      </c>
      <c r="FF558" s="238">
        <f t="shared" si="1527"/>
        <v>0</v>
      </c>
      <c r="FG558" s="238">
        <f t="shared" si="1528"/>
        <v>0</v>
      </c>
      <c r="FH558" s="238">
        <f t="shared" si="1529"/>
        <v>0</v>
      </c>
      <c r="FI558" s="238">
        <f t="shared" si="1530"/>
        <v>0</v>
      </c>
      <c r="FJ558" s="238">
        <f t="shared" si="1531"/>
        <v>0</v>
      </c>
      <c r="FK558" s="238">
        <f t="shared" si="1532"/>
        <v>0</v>
      </c>
      <c r="FL558" s="238">
        <f t="shared" si="1533"/>
        <v>0</v>
      </c>
      <c r="FM558" s="238">
        <f t="shared" si="1534"/>
        <v>0</v>
      </c>
      <c r="FN558" s="238">
        <f t="shared" si="1535"/>
        <v>0</v>
      </c>
      <c r="FO558" s="238">
        <f t="shared" si="1536"/>
        <v>0</v>
      </c>
      <c r="FP558" s="238">
        <f t="shared" si="1537"/>
        <v>0</v>
      </c>
      <c r="FQ558" s="238">
        <f t="shared" si="1538"/>
        <v>0</v>
      </c>
      <c r="FR558" s="238">
        <f t="shared" si="1539"/>
        <v>0</v>
      </c>
      <c r="FS558" s="238">
        <f t="shared" si="1540"/>
        <v>0</v>
      </c>
      <c r="FT558" s="238">
        <f t="shared" si="1541"/>
        <v>0</v>
      </c>
      <c r="FU558" s="238">
        <f t="shared" si="1542"/>
        <v>0</v>
      </c>
      <c r="FV558" s="238">
        <f t="shared" si="1543"/>
        <v>0</v>
      </c>
      <c r="FW558" s="238">
        <f t="shared" si="1544"/>
        <v>0</v>
      </c>
      <c r="FX558" s="238">
        <f t="shared" si="1545"/>
        <v>0</v>
      </c>
      <c r="FY558" s="238">
        <f t="shared" si="1546"/>
        <v>0</v>
      </c>
      <c r="FZ558" s="238">
        <f t="shared" si="1547"/>
        <v>0</v>
      </c>
      <c r="GA558" s="238">
        <f t="shared" si="1548"/>
        <v>0</v>
      </c>
      <c r="GB558" s="238">
        <f t="shared" si="1549"/>
        <v>0</v>
      </c>
      <c r="GC558" s="238">
        <f t="shared" si="1550"/>
        <v>0</v>
      </c>
      <c r="GD558" s="238">
        <f t="shared" si="1551"/>
        <v>0</v>
      </c>
      <c r="GE558" s="238">
        <f t="shared" si="1552"/>
        <v>0</v>
      </c>
      <c r="GF558" s="238">
        <f t="shared" si="1553"/>
        <v>0</v>
      </c>
      <c r="GG558" s="238">
        <f t="shared" si="1554"/>
        <v>0</v>
      </c>
      <c r="GH558" s="238">
        <f t="shared" si="1555"/>
        <v>0</v>
      </c>
      <c r="GI558" s="238">
        <f t="shared" si="1556"/>
        <v>0</v>
      </c>
      <c r="GJ558" s="238">
        <f t="shared" si="1557"/>
        <v>0</v>
      </c>
      <c r="GK558" s="238">
        <f t="shared" si="1558"/>
        <v>0</v>
      </c>
      <c r="GL558" s="238">
        <f t="shared" si="1559"/>
        <v>0</v>
      </c>
      <c r="GM558" s="238">
        <f t="shared" si="1560"/>
        <v>0</v>
      </c>
      <c r="GN558" s="238">
        <f t="shared" si="1561"/>
        <v>0</v>
      </c>
      <c r="GO558" s="238">
        <f t="shared" si="1562"/>
        <v>0</v>
      </c>
      <c r="GP558" s="238">
        <f t="shared" si="1563"/>
        <v>0</v>
      </c>
      <c r="GQ558" s="238">
        <f t="shared" si="1564"/>
        <v>0</v>
      </c>
      <c r="GR558" s="238">
        <f t="shared" si="1565"/>
        <v>0</v>
      </c>
      <c r="GS558" s="238">
        <f t="shared" si="1566"/>
        <v>0</v>
      </c>
      <c r="GT558" s="238">
        <f t="shared" si="1567"/>
        <v>0</v>
      </c>
      <c r="GU558" s="238">
        <f t="shared" si="1568"/>
        <v>0</v>
      </c>
      <c r="GV558" s="238">
        <f t="shared" si="1569"/>
        <v>0</v>
      </c>
      <c r="GW558" s="238">
        <f t="shared" si="1570"/>
        <v>0</v>
      </c>
      <c r="GX558" s="238">
        <f t="shared" si="1571"/>
        <v>0</v>
      </c>
      <c r="GY558" s="238">
        <f t="shared" si="1572"/>
        <v>0</v>
      </c>
      <c r="GZ558" s="238">
        <f t="shared" si="1573"/>
        <v>0</v>
      </c>
      <c r="HA558" s="238">
        <f t="shared" si="1574"/>
        <v>0</v>
      </c>
      <c r="HB558" s="238">
        <f t="shared" si="1575"/>
        <v>0</v>
      </c>
      <c r="HC558" s="238">
        <f t="shared" si="1576"/>
        <v>0</v>
      </c>
      <c r="HD558" s="238">
        <f t="shared" si="1577"/>
        <v>0</v>
      </c>
      <c r="HE558" s="238">
        <f t="shared" si="1578"/>
        <v>0</v>
      </c>
      <c r="HF558" s="238">
        <f t="shared" si="1579"/>
        <v>0</v>
      </c>
      <c r="HG558" s="238">
        <f t="shared" si="1580"/>
        <v>0</v>
      </c>
      <c r="HH558" s="238">
        <f t="shared" si="1581"/>
        <v>0</v>
      </c>
      <c r="HI558" s="238">
        <f t="shared" si="1582"/>
        <v>0</v>
      </c>
      <c r="HJ558" s="238">
        <f t="shared" si="1583"/>
        <v>0</v>
      </c>
      <c r="HK558" s="238">
        <f t="shared" si="1584"/>
        <v>0</v>
      </c>
      <c r="HL558" s="238">
        <f t="shared" si="1585"/>
        <v>0</v>
      </c>
      <c r="HM558" s="238">
        <f t="shared" si="1586"/>
        <v>0</v>
      </c>
      <c r="HN558" s="238">
        <f t="shared" si="1587"/>
        <v>0</v>
      </c>
      <c r="HO558" s="238">
        <f t="shared" si="1588"/>
        <v>0</v>
      </c>
      <c r="HP558" s="238">
        <f t="shared" si="1589"/>
        <v>0</v>
      </c>
      <c r="HQ558" s="238">
        <f t="shared" si="1590"/>
        <v>0</v>
      </c>
      <c r="HR558" s="238">
        <f t="shared" si="1591"/>
        <v>0</v>
      </c>
      <c r="HS558" s="238">
        <f t="shared" si="1592"/>
        <v>0</v>
      </c>
      <c r="HT558" s="238">
        <f t="shared" si="1593"/>
        <v>0</v>
      </c>
      <c r="HU558" s="238">
        <f t="shared" si="1594"/>
        <v>0</v>
      </c>
      <c r="HV558" s="238">
        <f t="shared" si="1595"/>
        <v>0</v>
      </c>
      <c r="HW558" s="238">
        <f t="shared" si="1596"/>
        <v>0</v>
      </c>
      <c r="HX558" s="238">
        <f t="shared" si="1597"/>
        <v>0</v>
      </c>
      <c r="HY558" s="238">
        <f t="shared" si="1598"/>
        <v>0</v>
      </c>
      <c r="HZ558" s="238">
        <f t="shared" si="1599"/>
        <v>0</v>
      </c>
      <c r="IA558" s="238">
        <f t="shared" si="1600"/>
        <v>0</v>
      </c>
      <c r="IB558" s="238">
        <f t="shared" si="1601"/>
        <v>0</v>
      </c>
      <c r="IC558" s="238">
        <f t="shared" si="1602"/>
        <v>0</v>
      </c>
      <c r="ID558" s="238">
        <f t="shared" si="1603"/>
        <v>0</v>
      </c>
      <c r="IE558" s="238">
        <f t="shared" si="1604"/>
        <v>0</v>
      </c>
      <c r="IF558" s="238">
        <f t="shared" si="1605"/>
        <v>0</v>
      </c>
      <c r="IG558" s="238">
        <f t="shared" si="1606"/>
        <v>0</v>
      </c>
      <c r="IH558" s="238">
        <f t="shared" si="1607"/>
        <v>0</v>
      </c>
      <c r="II558" s="238">
        <f t="shared" si="1608"/>
        <v>0</v>
      </c>
      <c r="IJ558" s="238">
        <f t="shared" si="1609"/>
        <v>0</v>
      </c>
      <c r="IK558" s="238">
        <f t="shared" si="1610"/>
        <v>0</v>
      </c>
      <c r="IL558" s="238">
        <f t="shared" si="1611"/>
        <v>0</v>
      </c>
      <c r="IM558" s="238">
        <f t="shared" si="1612"/>
        <v>0</v>
      </c>
      <c r="IN558" s="238">
        <f t="shared" si="1613"/>
        <v>0</v>
      </c>
      <c r="IO558" s="238">
        <f t="shared" si="1614"/>
        <v>0</v>
      </c>
      <c r="IP558" s="238">
        <f t="shared" si="1615"/>
        <v>0</v>
      </c>
      <c r="IQ558" s="238">
        <f t="shared" si="1616"/>
        <v>0</v>
      </c>
      <c r="IR558" s="238">
        <f t="shared" si="1617"/>
        <v>0</v>
      </c>
      <c r="IS558" s="238">
        <f t="shared" si="1618"/>
        <v>0</v>
      </c>
      <c r="IT558" s="238">
        <f t="shared" si="1619"/>
        <v>0</v>
      </c>
      <c r="IU558" s="238">
        <f t="shared" si="1620"/>
        <v>0</v>
      </c>
      <c r="IV558" s="238">
        <f t="shared" si="1621"/>
        <v>0</v>
      </c>
      <c r="IW558" s="238">
        <f t="shared" si="1622"/>
        <v>0</v>
      </c>
      <c r="IX558" s="238">
        <f t="shared" si="1623"/>
        <v>0</v>
      </c>
      <c r="IY558" s="238">
        <f t="shared" si="1624"/>
        <v>0</v>
      </c>
      <c r="IZ558" s="238">
        <f t="shared" si="1625"/>
        <v>0</v>
      </c>
      <c r="JA558" s="238">
        <f t="shared" si="1626"/>
        <v>0</v>
      </c>
      <c r="JB558" s="238">
        <f t="shared" si="1627"/>
        <v>0</v>
      </c>
    </row>
    <row r="559" spans="2:262">
      <c r="B559" s="248">
        <v>198</v>
      </c>
      <c r="C559" s="247">
        <f t="shared" si="1628"/>
        <v>3.867187500000003E-3</v>
      </c>
      <c r="D559" s="244">
        <f t="shared" ca="1" si="1371"/>
        <v>80.710026761537307</v>
      </c>
      <c r="E559" s="243">
        <f ca="1">GV361</f>
        <v>0.71002676153731414</v>
      </c>
      <c r="F559" s="242">
        <v>198</v>
      </c>
      <c r="G559" s="238">
        <f t="shared" si="1372"/>
        <v>0</v>
      </c>
      <c r="H559" s="238">
        <f t="shared" si="1373"/>
        <v>0</v>
      </c>
      <c r="I559" s="238">
        <f t="shared" si="1374"/>
        <v>0</v>
      </c>
      <c r="J559" s="238">
        <f t="shared" si="1375"/>
        <v>0</v>
      </c>
      <c r="K559" s="238">
        <f t="shared" si="1376"/>
        <v>0</v>
      </c>
      <c r="L559" s="238">
        <f t="shared" si="1377"/>
        <v>0</v>
      </c>
      <c r="M559" s="238">
        <f t="shared" si="1378"/>
        <v>0</v>
      </c>
      <c r="N559" s="238">
        <f t="shared" si="1379"/>
        <v>0</v>
      </c>
      <c r="O559" s="238">
        <f t="shared" si="1380"/>
        <v>0</v>
      </c>
      <c r="P559" s="238">
        <f t="shared" si="1381"/>
        <v>0</v>
      </c>
      <c r="Q559" s="238">
        <f t="shared" si="1382"/>
        <v>0</v>
      </c>
      <c r="R559" s="238">
        <f t="shared" si="1383"/>
        <v>0</v>
      </c>
      <c r="S559" s="238">
        <f t="shared" si="1384"/>
        <v>0</v>
      </c>
      <c r="T559" s="238">
        <f t="shared" si="1385"/>
        <v>0</v>
      </c>
      <c r="U559" s="239">
        <f t="shared" si="1386"/>
        <v>0</v>
      </c>
      <c r="V559" s="238">
        <f t="shared" si="1387"/>
        <v>0</v>
      </c>
      <c r="W559" s="238">
        <f t="shared" si="1388"/>
        <v>0</v>
      </c>
      <c r="X559" s="238">
        <f t="shared" si="1389"/>
        <v>0</v>
      </c>
      <c r="Y559" s="238">
        <f t="shared" si="1390"/>
        <v>0</v>
      </c>
      <c r="Z559" s="238">
        <f t="shared" si="1391"/>
        <v>0</v>
      </c>
      <c r="AA559" s="238">
        <f t="shared" si="1392"/>
        <v>0</v>
      </c>
      <c r="AB559" s="238">
        <f t="shared" si="1393"/>
        <v>0</v>
      </c>
      <c r="AC559" s="238">
        <f t="shared" si="1394"/>
        <v>0</v>
      </c>
      <c r="AD559" s="238">
        <f t="shared" si="1395"/>
        <v>0</v>
      </c>
      <c r="AE559" s="238">
        <f t="shared" si="1396"/>
        <v>0</v>
      </c>
      <c r="AF559" s="238">
        <f t="shared" si="1397"/>
        <v>0</v>
      </c>
      <c r="AG559" s="238">
        <f t="shared" si="1398"/>
        <v>0</v>
      </c>
      <c r="AH559" s="238">
        <f t="shared" si="1399"/>
        <v>0</v>
      </c>
      <c r="AI559" s="238">
        <f t="shared" si="1400"/>
        <v>0</v>
      </c>
      <c r="AJ559" s="238">
        <f t="shared" si="1401"/>
        <v>0</v>
      </c>
      <c r="AK559" s="238">
        <f t="shared" si="1402"/>
        <v>0</v>
      </c>
      <c r="AL559" s="238">
        <f t="shared" si="1403"/>
        <v>0</v>
      </c>
      <c r="AM559" s="238">
        <f t="shared" si="1404"/>
        <v>0</v>
      </c>
      <c r="AN559" s="238">
        <f t="shared" si="1405"/>
        <v>0</v>
      </c>
      <c r="AO559" s="238">
        <f t="shared" si="1406"/>
        <v>0</v>
      </c>
      <c r="AP559" s="238">
        <f t="shared" si="1407"/>
        <v>0</v>
      </c>
      <c r="AQ559" s="238">
        <f t="shared" si="1408"/>
        <v>0</v>
      </c>
      <c r="AR559" s="238">
        <f t="shared" si="1409"/>
        <v>0</v>
      </c>
      <c r="AS559" s="238">
        <f t="shared" si="1410"/>
        <v>0</v>
      </c>
      <c r="AT559" s="238">
        <f t="shared" si="1411"/>
        <v>0</v>
      </c>
      <c r="AU559" s="238">
        <f t="shared" si="1412"/>
        <v>0</v>
      </c>
      <c r="AV559" s="238">
        <f t="shared" si="1413"/>
        <v>0</v>
      </c>
      <c r="AW559" s="238">
        <f t="shared" si="1414"/>
        <v>0</v>
      </c>
      <c r="AX559" s="238">
        <f t="shared" si="1415"/>
        <v>0</v>
      </c>
      <c r="AY559" s="238">
        <f t="shared" si="1416"/>
        <v>0</v>
      </c>
      <c r="AZ559" s="238">
        <f t="shared" si="1417"/>
        <v>0</v>
      </c>
      <c r="BA559" s="238">
        <f t="shared" si="1418"/>
        <v>0</v>
      </c>
      <c r="BB559" s="238">
        <f t="shared" si="1419"/>
        <v>0</v>
      </c>
      <c r="BC559" s="238">
        <f t="shared" si="1420"/>
        <v>0</v>
      </c>
      <c r="BD559" s="238">
        <f t="shared" si="1421"/>
        <v>0</v>
      </c>
      <c r="BE559" s="238">
        <f t="shared" si="1422"/>
        <v>0</v>
      </c>
      <c r="BF559" s="238">
        <f t="shared" si="1423"/>
        <v>0</v>
      </c>
      <c r="BG559" s="238">
        <f t="shared" si="1424"/>
        <v>0</v>
      </c>
      <c r="BH559" s="238">
        <f t="shared" si="1425"/>
        <v>0</v>
      </c>
      <c r="BI559" s="238">
        <f t="shared" si="1426"/>
        <v>0</v>
      </c>
      <c r="BJ559" s="238">
        <f t="shared" si="1427"/>
        <v>0</v>
      </c>
      <c r="BK559" s="238">
        <f t="shared" si="1428"/>
        <v>0</v>
      </c>
      <c r="BL559" s="238">
        <f t="shared" si="1429"/>
        <v>0</v>
      </c>
      <c r="BM559" s="238">
        <f t="shared" si="1430"/>
        <v>0</v>
      </c>
      <c r="BN559" s="238">
        <f t="shared" si="1431"/>
        <v>0</v>
      </c>
      <c r="BO559" s="238">
        <f t="shared" si="1432"/>
        <v>0</v>
      </c>
      <c r="BP559" s="238">
        <f t="shared" si="1433"/>
        <v>0</v>
      </c>
      <c r="BQ559" s="238">
        <f t="shared" si="1434"/>
        <v>0</v>
      </c>
      <c r="BR559" s="238">
        <f t="shared" si="1435"/>
        <v>0</v>
      </c>
      <c r="BS559" s="238">
        <f t="shared" si="1436"/>
        <v>0</v>
      </c>
      <c r="BT559" s="238">
        <f t="shared" si="1437"/>
        <v>0</v>
      </c>
      <c r="BU559" s="238">
        <f t="shared" si="1438"/>
        <v>0</v>
      </c>
      <c r="BV559" s="238">
        <f t="shared" si="1439"/>
        <v>0</v>
      </c>
      <c r="BW559" s="238">
        <f t="shared" si="1440"/>
        <v>0</v>
      </c>
      <c r="BX559" s="238">
        <f t="shared" si="1441"/>
        <v>0</v>
      </c>
      <c r="BY559" s="238">
        <f t="shared" si="1442"/>
        <v>0</v>
      </c>
      <c r="BZ559" s="238">
        <f t="shared" si="1443"/>
        <v>0</v>
      </c>
      <c r="CA559" s="238">
        <f t="shared" si="1444"/>
        <v>0</v>
      </c>
      <c r="CB559" s="238">
        <f t="shared" si="1445"/>
        <v>0</v>
      </c>
      <c r="CC559" s="238">
        <f t="shared" si="1446"/>
        <v>0</v>
      </c>
      <c r="CD559" s="238">
        <f t="shared" si="1447"/>
        <v>0</v>
      </c>
      <c r="CE559" s="238">
        <f t="shared" si="1448"/>
        <v>0</v>
      </c>
      <c r="CF559" s="238">
        <f t="shared" si="1449"/>
        <v>0</v>
      </c>
      <c r="CG559" s="238">
        <f t="shared" si="1450"/>
        <v>0</v>
      </c>
      <c r="CH559" s="238">
        <f t="shared" si="1451"/>
        <v>0</v>
      </c>
      <c r="CI559" s="238">
        <f t="shared" si="1452"/>
        <v>0</v>
      </c>
      <c r="CJ559" s="238">
        <f t="shared" si="1453"/>
        <v>0</v>
      </c>
      <c r="CK559" s="238">
        <f t="shared" si="1454"/>
        <v>0</v>
      </c>
      <c r="CL559" s="238">
        <f t="shared" si="1455"/>
        <v>0</v>
      </c>
      <c r="CM559" s="238">
        <f t="shared" si="1456"/>
        <v>0</v>
      </c>
      <c r="CN559" s="238">
        <f t="shared" si="1457"/>
        <v>0</v>
      </c>
      <c r="CO559" s="238">
        <f t="shared" si="1458"/>
        <v>0</v>
      </c>
      <c r="CP559" s="238">
        <f t="shared" si="1459"/>
        <v>0</v>
      </c>
      <c r="CQ559" s="238">
        <f t="shared" si="1460"/>
        <v>0</v>
      </c>
      <c r="CR559" s="238">
        <f t="shared" si="1461"/>
        <v>0</v>
      </c>
      <c r="CS559" s="238">
        <f t="shared" si="1462"/>
        <v>0</v>
      </c>
      <c r="CT559" s="238">
        <f t="shared" si="1463"/>
        <v>0</v>
      </c>
      <c r="CU559" s="238">
        <f t="shared" si="1464"/>
        <v>0</v>
      </c>
      <c r="CV559" s="238">
        <f t="shared" si="1465"/>
        <v>0</v>
      </c>
      <c r="CW559" s="238">
        <f t="shared" si="1466"/>
        <v>0</v>
      </c>
      <c r="CX559" s="238">
        <f t="shared" si="1467"/>
        <v>0</v>
      </c>
      <c r="CY559" s="238">
        <f t="shared" si="1468"/>
        <v>0</v>
      </c>
      <c r="CZ559" s="238">
        <f t="shared" si="1469"/>
        <v>0</v>
      </c>
      <c r="DA559" s="238">
        <f t="shared" si="1470"/>
        <v>0</v>
      </c>
      <c r="DB559" s="238">
        <f t="shared" si="1471"/>
        <v>0</v>
      </c>
      <c r="DC559" s="238">
        <f t="shared" si="1472"/>
        <v>0</v>
      </c>
      <c r="DD559" s="238">
        <f t="shared" si="1473"/>
        <v>0</v>
      </c>
      <c r="DE559" s="238">
        <f t="shared" si="1474"/>
        <v>0</v>
      </c>
      <c r="DF559" s="238">
        <f t="shared" si="1475"/>
        <v>0</v>
      </c>
      <c r="DG559" s="238">
        <f t="shared" si="1476"/>
        <v>0</v>
      </c>
      <c r="DH559" s="238">
        <f t="shared" si="1477"/>
        <v>0</v>
      </c>
      <c r="DI559" s="238">
        <f t="shared" si="1478"/>
        <v>0</v>
      </c>
      <c r="DJ559" s="238">
        <f t="shared" si="1479"/>
        <v>0</v>
      </c>
      <c r="DK559" s="238">
        <f t="shared" si="1480"/>
        <v>0</v>
      </c>
      <c r="DL559" s="238">
        <f t="shared" si="1481"/>
        <v>0</v>
      </c>
      <c r="DM559" s="238">
        <f t="shared" si="1482"/>
        <v>0</v>
      </c>
      <c r="DN559" s="238">
        <f t="shared" si="1483"/>
        <v>0</v>
      </c>
      <c r="DO559" s="238">
        <f t="shared" si="1484"/>
        <v>0</v>
      </c>
      <c r="DP559" s="238">
        <f t="shared" si="1485"/>
        <v>0</v>
      </c>
      <c r="DQ559" s="238">
        <f t="shared" si="1486"/>
        <v>0</v>
      </c>
      <c r="DR559" s="238">
        <f t="shared" si="1487"/>
        <v>0</v>
      </c>
      <c r="DS559" s="238">
        <f t="shared" si="1488"/>
        <v>0</v>
      </c>
      <c r="DT559" s="238">
        <f t="shared" si="1489"/>
        <v>0</v>
      </c>
      <c r="DU559" s="238">
        <f t="shared" si="1490"/>
        <v>0</v>
      </c>
      <c r="DV559" s="238">
        <f t="shared" si="1491"/>
        <v>0</v>
      </c>
      <c r="DW559" s="238">
        <f t="shared" si="1492"/>
        <v>0</v>
      </c>
      <c r="DX559" s="238">
        <f t="shared" si="1493"/>
        <v>0</v>
      </c>
      <c r="DY559" s="238">
        <f t="shared" si="1494"/>
        <v>0</v>
      </c>
      <c r="DZ559" s="238">
        <f t="shared" si="1495"/>
        <v>0</v>
      </c>
      <c r="EA559" s="238">
        <f t="shared" si="1496"/>
        <v>0</v>
      </c>
      <c r="EB559" s="238">
        <f t="shared" si="1497"/>
        <v>0</v>
      </c>
      <c r="EC559" s="238">
        <f t="shared" si="1498"/>
        <v>0</v>
      </c>
      <c r="ED559" s="238">
        <f t="shared" si="1499"/>
        <v>0</v>
      </c>
      <c r="EE559" s="238">
        <f t="shared" si="1500"/>
        <v>0</v>
      </c>
      <c r="EF559" s="238">
        <f t="shared" si="1501"/>
        <v>0</v>
      </c>
      <c r="EG559" s="238">
        <f t="shared" si="1502"/>
        <v>0</v>
      </c>
      <c r="EH559" s="238">
        <f t="shared" si="1503"/>
        <v>0</v>
      </c>
      <c r="EI559" s="238">
        <f t="shared" si="1504"/>
        <v>0</v>
      </c>
      <c r="EJ559" s="238">
        <f t="shared" si="1505"/>
        <v>0</v>
      </c>
      <c r="EK559" s="238">
        <f t="shared" si="1506"/>
        <v>0</v>
      </c>
      <c r="EL559" s="238">
        <f t="shared" si="1507"/>
        <v>0</v>
      </c>
      <c r="EM559" s="238">
        <f t="shared" si="1508"/>
        <v>0</v>
      </c>
      <c r="EN559" s="238">
        <f t="shared" si="1509"/>
        <v>0</v>
      </c>
      <c r="EO559" s="238">
        <f t="shared" si="1510"/>
        <v>0</v>
      </c>
      <c r="EP559" s="238">
        <f t="shared" si="1511"/>
        <v>0</v>
      </c>
      <c r="EQ559" s="238">
        <f t="shared" si="1512"/>
        <v>0</v>
      </c>
      <c r="ER559" s="238">
        <f t="shared" si="1513"/>
        <v>0</v>
      </c>
      <c r="ES559" s="238">
        <f t="shared" si="1514"/>
        <v>0</v>
      </c>
      <c r="ET559" s="238">
        <f t="shared" si="1515"/>
        <v>0</v>
      </c>
      <c r="EU559" s="238">
        <f t="shared" si="1516"/>
        <v>0</v>
      </c>
      <c r="EV559" s="238">
        <f t="shared" si="1517"/>
        <v>0</v>
      </c>
      <c r="EW559" s="238">
        <f t="shared" si="1518"/>
        <v>0</v>
      </c>
      <c r="EX559" s="238">
        <f t="shared" si="1519"/>
        <v>0</v>
      </c>
      <c r="EY559" s="238">
        <f t="shared" si="1520"/>
        <v>0</v>
      </c>
      <c r="EZ559" s="238">
        <f t="shared" si="1521"/>
        <v>0</v>
      </c>
      <c r="FA559" s="238">
        <f t="shared" si="1522"/>
        <v>0</v>
      </c>
      <c r="FB559" s="238">
        <f t="shared" si="1523"/>
        <v>0</v>
      </c>
      <c r="FC559" s="238">
        <f t="shared" si="1524"/>
        <v>0</v>
      </c>
      <c r="FD559" s="238">
        <f t="shared" si="1525"/>
        <v>0</v>
      </c>
      <c r="FE559" s="238">
        <f t="shared" si="1526"/>
        <v>0</v>
      </c>
      <c r="FF559" s="238">
        <f t="shared" si="1527"/>
        <v>0</v>
      </c>
      <c r="FG559" s="238">
        <f t="shared" si="1528"/>
        <v>0</v>
      </c>
      <c r="FH559" s="238">
        <f t="shared" si="1529"/>
        <v>0</v>
      </c>
      <c r="FI559" s="238">
        <f t="shared" si="1530"/>
        <v>0</v>
      </c>
      <c r="FJ559" s="238">
        <f t="shared" si="1531"/>
        <v>0</v>
      </c>
      <c r="FK559" s="238">
        <f t="shared" si="1532"/>
        <v>0</v>
      </c>
      <c r="FL559" s="238">
        <f t="shared" si="1533"/>
        <v>0</v>
      </c>
      <c r="FM559" s="238">
        <f t="shared" si="1534"/>
        <v>0</v>
      </c>
      <c r="FN559" s="238">
        <f t="shared" si="1535"/>
        <v>0</v>
      </c>
      <c r="FO559" s="238">
        <f t="shared" si="1536"/>
        <v>0</v>
      </c>
      <c r="FP559" s="238">
        <f t="shared" si="1537"/>
        <v>0</v>
      </c>
      <c r="FQ559" s="238">
        <f t="shared" si="1538"/>
        <v>0</v>
      </c>
      <c r="FR559" s="238">
        <f t="shared" si="1539"/>
        <v>0</v>
      </c>
      <c r="FS559" s="238">
        <f t="shared" si="1540"/>
        <v>0</v>
      </c>
      <c r="FT559" s="238">
        <f t="shared" si="1541"/>
        <v>0</v>
      </c>
      <c r="FU559" s="238">
        <f t="shared" si="1542"/>
        <v>0</v>
      </c>
      <c r="FV559" s="238">
        <f t="shared" si="1543"/>
        <v>0</v>
      </c>
      <c r="FW559" s="238">
        <f t="shared" si="1544"/>
        <v>0</v>
      </c>
      <c r="FX559" s="238">
        <f t="shared" si="1545"/>
        <v>0</v>
      </c>
      <c r="FY559" s="238">
        <f t="shared" si="1546"/>
        <v>0</v>
      </c>
      <c r="FZ559" s="238">
        <f t="shared" si="1547"/>
        <v>0</v>
      </c>
      <c r="GA559" s="238">
        <f t="shared" si="1548"/>
        <v>0</v>
      </c>
      <c r="GB559" s="238">
        <f t="shared" si="1549"/>
        <v>0</v>
      </c>
      <c r="GC559" s="238">
        <f t="shared" si="1550"/>
        <v>0</v>
      </c>
      <c r="GD559" s="238">
        <f t="shared" si="1551"/>
        <v>0</v>
      </c>
      <c r="GE559" s="238">
        <f t="shared" si="1552"/>
        <v>0</v>
      </c>
      <c r="GF559" s="238">
        <f t="shared" si="1553"/>
        <v>0</v>
      </c>
      <c r="GG559" s="238">
        <f t="shared" si="1554"/>
        <v>0</v>
      </c>
      <c r="GH559" s="238">
        <f t="shared" si="1555"/>
        <v>0</v>
      </c>
      <c r="GI559" s="238">
        <f t="shared" si="1556"/>
        <v>0</v>
      </c>
      <c r="GJ559" s="238">
        <f t="shared" si="1557"/>
        <v>0</v>
      </c>
      <c r="GK559" s="238">
        <f t="shared" si="1558"/>
        <v>0</v>
      </c>
      <c r="GL559" s="238">
        <f t="shared" si="1559"/>
        <v>0</v>
      </c>
      <c r="GM559" s="238">
        <f t="shared" si="1560"/>
        <v>0</v>
      </c>
      <c r="GN559" s="238">
        <f t="shared" si="1561"/>
        <v>0</v>
      </c>
      <c r="GO559" s="238">
        <f t="shared" si="1562"/>
        <v>0</v>
      </c>
      <c r="GP559" s="238">
        <f t="shared" si="1563"/>
        <v>0</v>
      </c>
      <c r="GQ559" s="238">
        <f t="shared" si="1564"/>
        <v>0</v>
      </c>
      <c r="GR559" s="238">
        <f t="shared" si="1565"/>
        <v>0</v>
      </c>
      <c r="GS559" s="238">
        <f t="shared" si="1566"/>
        <v>0</v>
      </c>
      <c r="GT559" s="238">
        <f t="shared" si="1567"/>
        <v>0</v>
      </c>
      <c r="GU559" s="238">
        <f t="shared" si="1568"/>
        <v>0</v>
      </c>
      <c r="GV559" s="238">
        <f t="shared" si="1569"/>
        <v>0</v>
      </c>
      <c r="GW559" s="238">
        <f t="shared" si="1570"/>
        <v>0</v>
      </c>
      <c r="GX559" s="238">
        <f t="shared" si="1571"/>
        <v>0</v>
      </c>
      <c r="GY559" s="238">
        <f t="shared" si="1572"/>
        <v>0</v>
      </c>
      <c r="GZ559" s="238">
        <f t="shared" si="1573"/>
        <v>0</v>
      </c>
      <c r="HA559" s="238">
        <f t="shared" si="1574"/>
        <v>0</v>
      </c>
      <c r="HB559" s="238">
        <f t="shared" si="1575"/>
        <v>0</v>
      </c>
      <c r="HC559" s="238">
        <f t="shared" si="1576"/>
        <v>0</v>
      </c>
      <c r="HD559" s="238">
        <f t="shared" si="1577"/>
        <v>0</v>
      </c>
      <c r="HE559" s="238">
        <f t="shared" si="1578"/>
        <v>0</v>
      </c>
      <c r="HF559" s="238">
        <f t="shared" si="1579"/>
        <v>0</v>
      </c>
      <c r="HG559" s="238">
        <f t="shared" si="1580"/>
        <v>0</v>
      </c>
      <c r="HH559" s="238">
        <f t="shared" si="1581"/>
        <v>0</v>
      </c>
      <c r="HI559" s="238">
        <f t="shared" si="1582"/>
        <v>0</v>
      </c>
      <c r="HJ559" s="238">
        <f t="shared" si="1583"/>
        <v>0</v>
      </c>
      <c r="HK559" s="238">
        <f t="shared" si="1584"/>
        <v>0</v>
      </c>
      <c r="HL559" s="238">
        <f t="shared" si="1585"/>
        <v>0</v>
      </c>
      <c r="HM559" s="238">
        <f t="shared" si="1586"/>
        <v>0</v>
      </c>
      <c r="HN559" s="238">
        <f t="shared" si="1587"/>
        <v>0</v>
      </c>
      <c r="HO559" s="238">
        <f t="shared" si="1588"/>
        <v>0</v>
      </c>
      <c r="HP559" s="238">
        <f t="shared" si="1589"/>
        <v>0</v>
      </c>
      <c r="HQ559" s="238">
        <f t="shared" si="1590"/>
        <v>0</v>
      </c>
      <c r="HR559" s="238">
        <f t="shared" si="1591"/>
        <v>0</v>
      </c>
      <c r="HS559" s="238">
        <f t="shared" si="1592"/>
        <v>0</v>
      </c>
      <c r="HT559" s="238">
        <f t="shared" si="1593"/>
        <v>0</v>
      </c>
      <c r="HU559" s="238">
        <f t="shared" si="1594"/>
        <v>0</v>
      </c>
      <c r="HV559" s="238">
        <f t="shared" si="1595"/>
        <v>0</v>
      </c>
      <c r="HW559" s="238">
        <f t="shared" si="1596"/>
        <v>0</v>
      </c>
      <c r="HX559" s="238">
        <f t="shared" si="1597"/>
        <v>0</v>
      </c>
      <c r="HY559" s="238">
        <f t="shared" si="1598"/>
        <v>0</v>
      </c>
      <c r="HZ559" s="238">
        <f t="shared" si="1599"/>
        <v>0</v>
      </c>
      <c r="IA559" s="238">
        <f t="shared" si="1600"/>
        <v>0</v>
      </c>
      <c r="IB559" s="238">
        <f t="shared" si="1601"/>
        <v>0</v>
      </c>
      <c r="IC559" s="238">
        <f t="shared" si="1602"/>
        <v>0</v>
      </c>
      <c r="ID559" s="238">
        <f t="shared" si="1603"/>
        <v>0</v>
      </c>
      <c r="IE559" s="238">
        <f t="shared" si="1604"/>
        <v>0</v>
      </c>
      <c r="IF559" s="238">
        <f t="shared" si="1605"/>
        <v>0</v>
      </c>
      <c r="IG559" s="238">
        <f t="shared" si="1606"/>
        <v>0</v>
      </c>
      <c r="IH559" s="238">
        <f t="shared" si="1607"/>
        <v>0</v>
      </c>
      <c r="II559" s="238">
        <f t="shared" si="1608"/>
        <v>0</v>
      </c>
      <c r="IJ559" s="238">
        <f t="shared" si="1609"/>
        <v>0</v>
      </c>
      <c r="IK559" s="238">
        <f t="shared" si="1610"/>
        <v>0</v>
      </c>
      <c r="IL559" s="238">
        <f t="shared" si="1611"/>
        <v>0</v>
      </c>
      <c r="IM559" s="238">
        <f t="shared" si="1612"/>
        <v>0</v>
      </c>
      <c r="IN559" s="238">
        <f t="shared" si="1613"/>
        <v>0</v>
      </c>
      <c r="IO559" s="238">
        <f t="shared" si="1614"/>
        <v>0</v>
      </c>
      <c r="IP559" s="238">
        <f t="shared" si="1615"/>
        <v>0</v>
      </c>
      <c r="IQ559" s="238">
        <f t="shared" si="1616"/>
        <v>0</v>
      </c>
      <c r="IR559" s="238">
        <f t="shared" si="1617"/>
        <v>0</v>
      </c>
      <c r="IS559" s="238">
        <f t="shared" si="1618"/>
        <v>0</v>
      </c>
      <c r="IT559" s="238">
        <f t="shared" si="1619"/>
        <v>0</v>
      </c>
      <c r="IU559" s="238">
        <f t="shared" si="1620"/>
        <v>0</v>
      </c>
      <c r="IV559" s="238">
        <f t="shared" si="1621"/>
        <v>0</v>
      </c>
      <c r="IW559" s="238">
        <f t="shared" si="1622"/>
        <v>0</v>
      </c>
      <c r="IX559" s="238">
        <f t="shared" si="1623"/>
        <v>0</v>
      </c>
      <c r="IY559" s="238">
        <f t="shared" si="1624"/>
        <v>0</v>
      </c>
      <c r="IZ559" s="238">
        <f t="shared" si="1625"/>
        <v>0</v>
      </c>
      <c r="JA559" s="238">
        <f t="shared" si="1626"/>
        <v>0</v>
      </c>
      <c r="JB559" s="238">
        <f t="shared" si="1627"/>
        <v>0</v>
      </c>
    </row>
    <row r="560" spans="2:262">
      <c r="B560" s="248">
        <v>199</v>
      </c>
      <c r="C560" s="247">
        <f t="shared" si="1628"/>
        <v>3.886718750000003E-3</v>
      </c>
      <c r="D560" s="244">
        <f t="shared" ca="1" si="1371"/>
        <v>80.733250821122482</v>
      </c>
      <c r="E560" s="243">
        <f ca="1">GW361</f>
        <v>0.73325082112248774</v>
      </c>
      <c r="F560" s="242">
        <v>199</v>
      </c>
      <c r="G560" s="238">
        <f t="shared" si="1372"/>
        <v>0</v>
      </c>
      <c r="H560" s="238">
        <f t="shared" si="1373"/>
        <v>0</v>
      </c>
      <c r="I560" s="238">
        <f t="shared" si="1374"/>
        <v>0</v>
      </c>
      <c r="J560" s="238">
        <f t="shared" si="1375"/>
        <v>0</v>
      </c>
      <c r="K560" s="238">
        <f t="shared" si="1376"/>
        <v>0</v>
      </c>
      <c r="L560" s="238">
        <f t="shared" si="1377"/>
        <v>0</v>
      </c>
      <c r="M560" s="238">
        <f t="shared" si="1378"/>
        <v>0</v>
      </c>
      <c r="N560" s="238">
        <f t="shared" si="1379"/>
        <v>0</v>
      </c>
      <c r="O560" s="238">
        <f t="shared" si="1380"/>
        <v>0</v>
      </c>
      <c r="P560" s="238">
        <f t="shared" si="1381"/>
        <v>0</v>
      </c>
      <c r="Q560" s="238">
        <f t="shared" si="1382"/>
        <v>0</v>
      </c>
      <c r="R560" s="238">
        <f t="shared" si="1383"/>
        <v>0</v>
      </c>
      <c r="S560" s="238">
        <f t="shared" si="1384"/>
        <v>0</v>
      </c>
      <c r="T560" s="238">
        <f t="shared" si="1385"/>
        <v>0</v>
      </c>
      <c r="U560" s="239">
        <f t="shared" si="1386"/>
        <v>0</v>
      </c>
      <c r="V560" s="238">
        <f t="shared" si="1387"/>
        <v>0</v>
      </c>
      <c r="W560" s="238">
        <f t="shared" si="1388"/>
        <v>0</v>
      </c>
      <c r="X560" s="238">
        <f t="shared" si="1389"/>
        <v>0</v>
      </c>
      <c r="Y560" s="238">
        <f t="shared" si="1390"/>
        <v>0</v>
      </c>
      <c r="Z560" s="238">
        <f t="shared" si="1391"/>
        <v>0</v>
      </c>
      <c r="AA560" s="238">
        <f t="shared" si="1392"/>
        <v>0</v>
      </c>
      <c r="AB560" s="238">
        <f t="shared" si="1393"/>
        <v>0</v>
      </c>
      <c r="AC560" s="238">
        <f t="shared" si="1394"/>
        <v>0</v>
      </c>
      <c r="AD560" s="238">
        <f t="shared" si="1395"/>
        <v>0</v>
      </c>
      <c r="AE560" s="238">
        <f t="shared" si="1396"/>
        <v>0</v>
      </c>
      <c r="AF560" s="238">
        <f t="shared" si="1397"/>
        <v>0</v>
      </c>
      <c r="AG560" s="238">
        <f t="shared" si="1398"/>
        <v>0</v>
      </c>
      <c r="AH560" s="238">
        <f t="shared" si="1399"/>
        <v>0</v>
      </c>
      <c r="AI560" s="238">
        <f t="shared" si="1400"/>
        <v>0</v>
      </c>
      <c r="AJ560" s="238">
        <f t="shared" si="1401"/>
        <v>0</v>
      </c>
      <c r="AK560" s="238">
        <f t="shared" si="1402"/>
        <v>0</v>
      </c>
      <c r="AL560" s="238">
        <f t="shared" si="1403"/>
        <v>0</v>
      </c>
      <c r="AM560" s="238">
        <f t="shared" si="1404"/>
        <v>0</v>
      </c>
      <c r="AN560" s="238">
        <f t="shared" si="1405"/>
        <v>0</v>
      </c>
      <c r="AO560" s="238">
        <f t="shared" si="1406"/>
        <v>0</v>
      </c>
      <c r="AP560" s="238">
        <f t="shared" si="1407"/>
        <v>0</v>
      </c>
      <c r="AQ560" s="238">
        <f t="shared" si="1408"/>
        <v>0</v>
      </c>
      <c r="AR560" s="238">
        <f t="shared" si="1409"/>
        <v>0</v>
      </c>
      <c r="AS560" s="238">
        <f t="shared" si="1410"/>
        <v>0</v>
      </c>
      <c r="AT560" s="238">
        <f t="shared" si="1411"/>
        <v>0</v>
      </c>
      <c r="AU560" s="238">
        <f t="shared" si="1412"/>
        <v>0</v>
      </c>
      <c r="AV560" s="238">
        <f t="shared" si="1413"/>
        <v>0</v>
      </c>
      <c r="AW560" s="238">
        <f t="shared" si="1414"/>
        <v>0</v>
      </c>
      <c r="AX560" s="238">
        <f t="shared" si="1415"/>
        <v>0</v>
      </c>
      <c r="AY560" s="238">
        <f t="shared" si="1416"/>
        <v>0</v>
      </c>
      <c r="AZ560" s="238">
        <f t="shared" si="1417"/>
        <v>0</v>
      </c>
      <c r="BA560" s="238">
        <f t="shared" si="1418"/>
        <v>0</v>
      </c>
      <c r="BB560" s="238">
        <f t="shared" si="1419"/>
        <v>0</v>
      </c>
      <c r="BC560" s="238">
        <f t="shared" si="1420"/>
        <v>0</v>
      </c>
      <c r="BD560" s="238">
        <f t="shared" si="1421"/>
        <v>0</v>
      </c>
      <c r="BE560" s="238">
        <f t="shared" si="1422"/>
        <v>0</v>
      </c>
      <c r="BF560" s="238">
        <f t="shared" si="1423"/>
        <v>0</v>
      </c>
      <c r="BG560" s="238">
        <f t="shared" si="1424"/>
        <v>0</v>
      </c>
      <c r="BH560" s="238">
        <f t="shared" si="1425"/>
        <v>0</v>
      </c>
      <c r="BI560" s="238">
        <f t="shared" si="1426"/>
        <v>0</v>
      </c>
      <c r="BJ560" s="238">
        <f t="shared" si="1427"/>
        <v>0</v>
      </c>
      <c r="BK560" s="238">
        <f t="shared" si="1428"/>
        <v>0</v>
      </c>
      <c r="BL560" s="238">
        <f t="shared" si="1429"/>
        <v>0</v>
      </c>
      <c r="BM560" s="238">
        <f t="shared" si="1430"/>
        <v>0</v>
      </c>
      <c r="BN560" s="238">
        <f t="shared" si="1431"/>
        <v>0</v>
      </c>
      <c r="BO560" s="238">
        <f t="shared" si="1432"/>
        <v>0</v>
      </c>
      <c r="BP560" s="238">
        <f t="shared" si="1433"/>
        <v>0</v>
      </c>
      <c r="BQ560" s="238">
        <f t="shared" si="1434"/>
        <v>0</v>
      </c>
      <c r="BR560" s="238">
        <f t="shared" si="1435"/>
        <v>0</v>
      </c>
      <c r="BS560" s="238">
        <f t="shared" si="1436"/>
        <v>0</v>
      </c>
      <c r="BT560" s="238">
        <f t="shared" si="1437"/>
        <v>0</v>
      </c>
      <c r="BU560" s="238">
        <f t="shared" si="1438"/>
        <v>0</v>
      </c>
      <c r="BV560" s="238">
        <f t="shared" si="1439"/>
        <v>0</v>
      </c>
      <c r="BW560" s="238">
        <f t="shared" si="1440"/>
        <v>0</v>
      </c>
      <c r="BX560" s="238">
        <f t="shared" si="1441"/>
        <v>0</v>
      </c>
      <c r="BY560" s="238">
        <f t="shared" si="1442"/>
        <v>0</v>
      </c>
      <c r="BZ560" s="238">
        <f t="shared" si="1443"/>
        <v>0</v>
      </c>
      <c r="CA560" s="238">
        <f t="shared" si="1444"/>
        <v>0</v>
      </c>
      <c r="CB560" s="238">
        <f t="shared" si="1445"/>
        <v>0</v>
      </c>
      <c r="CC560" s="238">
        <f t="shared" si="1446"/>
        <v>0</v>
      </c>
      <c r="CD560" s="238">
        <f t="shared" si="1447"/>
        <v>0</v>
      </c>
      <c r="CE560" s="238">
        <f t="shared" si="1448"/>
        <v>0</v>
      </c>
      <c r="CF560" s="238">
        <f t="shared" si="1449"/>
        <v>0</v>
      </c>
      <c r="CG560" s="238">
        <f t="shared" si="1450"/>
        <v>0</v>
      </c>
      <c r="CH560" s="238">
        <f t="shared" si="1451"/>
        <v>0</v>
      </c>
      <c r="CI560" s="238">
        <f t="shared" si="1452"/>
        <v>0</v>
      </c>
      <c r="CJ560" s="238">
        <f t="shared" si="1453"/>
        <v>0</v>
      </c>
      <c r="CK560" s="238">
        <f t="shared" si="1454"/>
        <v>0</v>
      </c>
      <c r="CL560" s="238">
        <f t="shared" si="1455"/>
        <v>0</v>
      </c>
      <c r="CM560" s="238">
        <f t="shared" si="1456"/>
        <v>0</v>
      </c>
      <c r="CN560" s="238">
        <f t="shared" si="1457"/>
        <v>0</v>
      </c>
      <c r="CO560" s="238">
        <f t="shared" si="1458"/>
        <v>0</v>
      </c>
      <c r="CP560" s="238">
        <f t="shared" si="1459"/>
        <v>0</v>
      </c>
      <c r="CQ560" s="238">
        <f t="shared" si="1460"/>
        <v>0</v>
      </c>
      <c r="CR560" s="238">
        <f t="shared" si="1461"/>
        <v>0</v>
      </c>
      <c r="CS560" s="238">
        <f t="shared" si="1462"/>
        <v>0</v>
      </c>
      <c r="CT560" s="238">
        <f t="shared" si="1463"/>
        <v>0</v>
      </c>
      <c r="CU560" s="238">
        <f t="shared" si="1464"/>
        <v>0</v>
      </c>
      <c r="CV560" s="238">
        <f t="shared" si="1465"/>
        <v>0</v>
      </c>
      <c r="CW560" s="238">
        <f t="shared" si="1466"/>
        <v>0</v>
      </c>
      <c r="CX560" s="238">
        <f t="shared" si="1467"/>
        <v>0</v>
      </c>
      <c r="CY560" s="238">
        <f t="shared" si="1468"/>
        <v>0</v>
      </c>
      <c r="CZ560" s="238">
        <f t="shared" si="1469"/>
        <v>0</v>
      </c>
      <c r="DA560" s="238">
        <f t="shared" si="1470"/>
        <v>0</v>
      </c>
      <c r="DB560" s="238">
        <f t="shared" si="1471"/>
        <v>0</v>
      </c>
      <c r="DC560" s="238">
        <f t="shared" si="1472"/>
        <v>0</v>
      </c>
      <c r="DD560" s="238">
        <f t="shared" si="1473"/>
        <v>0</v>
      </c>
      <c r="DE560" s="238">
        <f t="shared" si="1474"/>
        <v>0</v>
      </c>
      <c r="DF560" s="238">
        <f t="shared" si="1475"/>
        <v>0</v>
      </c>
      <c r="DG560" s="238">
        <f t="shared" si="1476"/>
        <v>0</v>
      </c>
      <c r="DH560" s="238">
        <f t="shared" si="1477"/>
        <v>0</v>
      </c>
      <c r="DI560" s="238">
        <f t="shared" si="1478"/>
        <v>0</v>
      </c>
      <c r="DJ560" s="238">
        <f t="shared" si="1479"/>
        <v>0</v>
      </c>
      <c r="DK560" s="238">
        <f t="shared" si="1480"/>
        <v>0</v>
      </c>
      <c r="DL560" s="238">
        <f t="shared" si="1481"/>
        <v>0</v>
      </c>
      <c r="DM560" s="238">
        <f t="shared" si="1482"/>
        <v>0</v>
      </c>
      <c r="DN560" s="238">
        <f t="shared" si="1483"/>
        <v>0</v>
      </c>
      <c r="DO560" s="238">
        <f t="shared" si="1484"/>
        <v>0</v>
      </c>
      <c r="DP560" s="238">
        <f t="shared" si="1485"/>
        <v>0</v>
      </c>
      <c r="DQ560" s="238">
        <f t="shared" si="1486"/>
        <v>0</v>
      </c>
      <c r="DR560" s="238">
        <f t="shared" si="1487"/>
        <v>0</v>
      </c>
      <c r="DS560" s="238">
        <f t="shared" si="1488"/>
        <v>0</v>
      </c>
      <c r="DT560" s="238">
        <f t="shared" si="1489"/>
        <v>0</v>
      </c>
      <c r="DU560" s="238">
        <f t="shared" si="1490"/>
        <v>0</v>
      </c>
      <c r="DV560" s="238">
        <f t="shared" si="1491"/>
        <v>0</v>
      </c>
      <c r="DW560" s="238">
        <f t="shared" si="1492"/>
        <v>0</v>
      </c>
      <c r="DX560" s="238">
        <f t="shared" si="1493"/>
        <v>0</v>
      </c>
      <c r="DY560" s="238">
        <f t="shared" si="1494"/>
        <v>0</v>
      </c>
      <c r="DZ560" s="238">
        <f t="shared" si="1495"/>
        <v>0</v>
      </c>
      <c r="EA560" s="238">
        <f t="shared" si="1496"/>
        <v>0</v>
      </c>
      <c r="EB560" s="238">
        <f t="shared" si="1497"/>
        <v>0</v>
      </c>
      <c r="EC560" s="238">
        <f t="shared" si="1498"/>
        <v>0</v>
      </c>
      <c r="ED560" s="238">
        <f t="shared" si="1499"/>
        <v>0</v>
      </c>
      <c r="EE560" s="238">
        <f t="shared" si="1500"/>
        <v>0</v>
      </c>
      <c r="EF560" s="238">
        <f t="shared" si="1501"/>
        <v>0</v>
      </c>
      <c r="EG560" s="238">
        <f t="shared" si="1502"/>
        <v>0</v>
      </c>
      <c r="EH560" s="238">
        <f t="shared" si="1503"/>
        <v>0</v>
      </c>
      <c r="EI560" s="238">
        <f t="shared" si="1504"/>
        <v>0</v>
      </c>
      <c r="EJ560" s="238">
        <f t="shared" si="1505"/>
        <v>0</v>
      </c>
      <c r="EK560" s="238">
        <f t="shared" si="1506"/>
        <v>0</v>
      </c>
      <c r="EL560" s="238">
        <f t="shared" si="1507"/>
        <v>0</v>
      </c>
      <c r="EM560" s="238">
        <f t="shared" si="1508"/>
        <v>0</v>
      </c>
      <c r="EN560" s="238">
        <f t="shared" si="1509"/>
        <v>0</v>
      </c>
      <c r="EO560" s="238">
        <f t="shared" si="1510"/>
        <v>0</v>
      </c>
      <c r="EP560" s="238">
        <f t="shared" si="1511"/>
        <v>0</v>
      </c>
      <c r="EQ560" s="238">
        <f t="shared" si="1512"/>
        <v>0</v>
      </c>
      <c r="ER560" s="238">
        <f t="shared" si="1513"/>
        <v>0</v>
      </c>
      <c r="ES560" s="238">
        <f t="shared" si="1514"/>
        <v>0</v>
      </c>
      <c r="ET560" s="238">
        <f t="shared" si="1515"/>
        <v>0</v>
      </c>
      <c r="EU560" s="238">
        <f t="shared" si="1516"/>
        <v>0</v>
      </c>
      <c r="EV560" s="238">
        <f t="shared" si="1517"/>
        <v>0</v>
      </c>
      <c r="EW560" s="238">
        <f t="shared" si="1518"/>
        <v>0</v>
      </c>
      <c r="EX560" s="238">
        <f t="shared" si="1519"/>
        <v>0</v>
      </c>
      <c r="EY560" s="238">
        <f t="shared" si="1520"/>
        <v>0</v>
      </c>
      <c r="EZ560" s="238">
        <f t="shared" si="1521"/>
        <v>0</v>
      </c>
      <c r="FA560" s="238">
        <f t="shared" si="1522"/>
        <v>0</v>
      </c>
      <c r="FB560" s="238">
        <f t="shared" si="1523"/>
        <v>0</v>
      </c>
      <c r="FC560" s="238">
        <f t="shared" si="1524"/>
        <v>0</v>
      </c>
      <c r="FD560" s="238">
        <f t="shared" si="1525"/>
        <v>0</v>
      </c>
      <c r="FE560" s="238">
        <f t="shared" si="1526"/>
        <v>0</v>
      </c>
      <c r="FF560" s="238">
        <f t="shared" si="1527"/>
        <v>0</v>
      </c>
      <c r="FG560" s="238">
        <f t="shared" si="1528"/>
        <v>0</v>
      </c>
      <c r="FH560" s="238">
        <f t="shared" si="1529"/>
        <v>0</v>
      </c>
      <c r="FI560" s="238">
        <f t="shared" si="1530"/>
        <v>0</v>
      </c>
      <c r="FJ560" s="238">
        <f t="shared" si="1531"/>
        <v>0</v>
      </c>
      <c r="FK560" s="238">
        <f t="shared" si="1532"/>
        <v>0</v>
      </c>
      <c r="FL560" s="238">
        <f t="shared" si="1533"/>
        <v>0</v>
      </c>
      <c r="FM560" s="238">
        <f t="shared" si="1534"/>
        <v>0</v>
      </c>
      <c r="FN560" s="238">
        <f t="shared" si="1535"/>
        <v>0</v>
      </c>
      <c r="FO560" s="238">
        <f t="shared" si="1536"/>
        <v>0</v>
      </c>
      <c r="FP560" s="238">
        <f t="shared" si="1537"/>
        <v>0</v>
      </c>
      <c r="FQ560" s="238">
        <f t="shared" si="1538"/>
        <v>0</v>
      </c>
      <c r="FR560" s="238">
        <f t="shared" si="1539"/>
        <v>0</v>
      </c>
      <c r="FS560" s="238">
        <f t="shared" si="1540"/>
        <v>0</v>
      </c>
      <c r="FT560" s="238">
        <f t="shared" si="1541"/>
        <v>0</v>
      </c>
      <c r="FU560" s="238">
        <f t="shared" si="1542"/>
        <v>0</v>
      </c>
      <c r="FV560" s="238">
        <f t="shared" si="1543"/>
        <v>0</v>
      </c>
      <c r="FW560" s="238">
        <f t="shared" si="1544"/>
        <v>0</v>
      </c>
      <c r="FX560" s="238">
        <f t="shared" si="1545"/>
        <v>0</v>
      </c>
      <c r="FY560" s="238">
        <f t="shared" si="1546"/>
        <v>0</v>
      </c>
      <c r="FZ560" s="238">
        <f t="shared" si="1547"/>
        <v>0</v>
      </c>
      <c r="GA560" s="238">
        <f t="shared" si="1548"/>
        <v>0</v>
      </c>
      <c r="GB560" s="238">
        <f t="shared" si="1549"/>
        <v>0</v>
      </c>
      <c r="GC560" s="238">
        <f t="shared" si="1550"/>
        <v>0</v>
      </c>
      <c r="GD560" s="238">
        <f t="shared" si="1551"/>
        <v>0</v>
      </c>
      <c r="GE560" s="238">
        <f t="shared" si="1552"/>
        <v>0</v>
      </c>
      <c r="GF560" s="238">
        <f t="shared" si="1553"/>
        <v>0</v>
      </c>
      <c r="GG560" s="238">
        <f t="shared" si="1554"/>
        <v>0</v>
      </c>
      <c r="GH560" s="238">
        <f t="shared" si="1555"/>
        <v>0</v>
      </c>
      <c r="GI560" s="238">
        <f t="shared" si="1556"/>
        <v>0</v>
      </c>
      <c r="GJ560" s="238">
        <f t="shared" si="1557"/>
        <v>0</v>
      </c>
      <c r="GK560" s="238">
        <f t="shared" si="1558"/>
        <v>0</v>
      </c>
      <c r="GL560" s="238">
        <f t="shared" si="1559"/>
        <v>0</v>
      </c>
      <c r="GM560" s="238">
        <f t="shared" si="1560"/>
        <v>0</v>
      </c>
      <c r="GN560" s="238">
        <f t="shared" si="1561"/>
        <v>0</v>
      </c>
      <c r="GO560" s="238">
        <f t="shared" si="1562"/>
        <v>0</v>
      </c>
      <c r="GP560" s="238">
        <f t="shared" si="1563"/>
        <v>0</v>
      </c>
      <c r="GQ560" s="238">
        <f t="shared" si="1564"/>
        <v>0</v>
      </c>
      <c r="GR560" s="238">
        <f t="shared" si="1565"/>
        <v>0</v>
      </c>
      <c r="GS560" s="238">
        <f t="shared" si="1566"/>
        <v>0</v>
      </c>
      <c r="GT560" s="238">
        <f t="shared" si="1567"/>
        <v>0</v>
      </c>
      <c r="GU560" s="238">
        <f t="shared" si="1568"/>
        <v>0</v>
      </c>
      <c r="GV560" s="238">
        <f t="shared" si="1569"/>
        <v>0</v>
      </c>
      <c r="GW560" s="238">
        <f t="shared" si="1570"/>
        <v>0</v>
      </c>
      <c r="GX560" s="238">
        <f t="shared" si="1571"/>
        <v>0</v>
      </c>
      <c r="GY560" s="238">
        <f t="shared" si="1572"/>
        <v>0</v>
      </c>
      <c r="GZ560" s="238">
        <f t="shared" si="1573"/>
        <v>0</v>
      </c>
      <c r="HA560" s="238">
        <f t="shared" si="1574"/>
        <v>0</v>
      </c>
      <c r="HB560" s="238">
        <f t="shared" si="1575"/>
        <v>0</v>
      </c>
      <c r="HC560" s="238">
        <f t="shared" si="1576"/>
        <v>0</v>
      </c>
      <c r="HD560" s="238">
        <f t="shared" si="1577"/>
        <v>0</v>
      </c>
      <c r="HE560" s="238">
        <f t="shared" si="1578"/>
        <v>0</v>
      </c>
      <c r="HF560" s="238">
        <f t="shared" si="1579"/>
        <v>0</v>
      </c>
      <c r="HG560" s="238">
        <f t="shared" si="1580"/>
        <v>0</v>
      </c>
      <c r="HH560" s="238">
        <f t="shared" si="1581"/>
        <v>0</v>
      </c>
      <c r="HI560" s="238">
        <f t="shared" si="1582"/>
        <v>0</v>
      </c>
      <c r="HJ560" s="238">
        <f t="shared" si="1583"/>
        <v>0</v>
      </c>
      <c r="HK560" s="238">
        <f t="shared" si="1584"/>
        <v>0</v>
      </c>
      <c r="HL560" s="238">
        <f t="shared" si="1585"/>
        <v>0</v>
      </c>
      <c r="HM560" s="238">
        <f t="shared" si="1586"/>
        <v>0</v>
      </c>
      <c r="HN560" s="238">
        <f t="shared" si="1587"/>
        <v>0</v>
      </c>
      <c r="HO560" s="238">
        <f t="shared" si="1588"/>
        <v>0</v>
      </c>
      <c r="HP560" s="238">
        <f t="shared" si="1589"/>
        <v>0</v>
      </c>
      <c r="HQ560" s="238">
        <f t="shared" si="1590"/>
        <v>0</v>
      </c>
      <c r="HR560" s="238">
        <f t="shared" si="1591"/>
        <v>0</v>
      </c>
      <c r="HS560" s="238">
        <f t="shared" si="1592"/>
        <v>0</v>
      </c>
      <c r="HT560" s="238">
        <f t="shared" si="1593"/>
        <v>0</v>
      </c>
      <c r="HU560" s="238">
        <f t="shared" si="1594"/>
        <v>0</v>
      </c>
      <c r="HV560" s="238">
        <f t="shared" si="1595"/>
        <v>0</v>
      </c>
      <c r="HW560" s="238">
        <f t="shared" si="1596"/>
        <v>0</v>
      </c>
      <c r="HX560" s="238">
        <f t="shared" si="1597"/>
        <v>0</v>
      </c>
      <c r="HY560" s="238">
        <f t="shared" si="1598"/>
        <v>0</v>
      </c>
      <c r="HZ560" s="238">
        <f t="shared" si="1599"/>
        <v>0</v>
      </c>
      <c r="IA560" s="238">
        <f t="shared" si="1600"/>
        <v>0</v>
      </c>
      <c r="IB560" s="238">
        <f t="shared" si="1601"/>
        <v>0</v>
      </c>
      <c r="IC560" s="238">
        <f t="shared" si="1602"/>
        <v>0</v>
      </c>
      <c r="ID560" s="238">
        <f t="shared" si="1603"/>
        <v>0</v>
      </c>
      <c r="IE560" s="238">
        <f t="shared" si="1604"/>
        <v>0</v>
      </c>
      <c r="IF560" s="238">
        <f t="shared" si="1605"/>
        <v>0</v>
      </c>
      <c r="IG560" s="238">
        <f t="shared" si="1606"/>
        <v>0</v>
      </c>
      <c r="IH560" s="238">
        <f t="shared" si="1607"/>
        <v>0</v>
      </c>
      <c r="II560" s="238">
        <f t="shared" si="1608"/>
        <v>0</v>
      </c>
      <c r="IJ560" s="238">
        <f t="shared" si="1609"/>
        <v>0</v>
      </c>
      <c r="IK560" s="238">
        <f t="shared" si="1610"/>
        <v>0</v>
      </c>
      <c r="IL560" s="238">
        <f t="shared" si="1611"/>
        <v>0</v>
      </c>
      <c r="IM560" s="238">
        <f t="shared" si="1612"/>
        <v>0</v>
      </c>
      <c r="IN560" s="238">
        <f t="shared" si="1613"/>
        <v>0</v>
      </c>
      <c r="IO560" s="238">
        <f t="shared" si="1614"/>
        <v>0</v>
      </c>
      <c r="IP560" s="238">
        <f t="shared" si="1615"/>
        <v>0</v>
      </c>
      <c r="IQ560" s="238">
        <f t="shared" si="1616"/>
        <v>0</v>
      </c>
      <c r="IR560" s="238">
        <f t="shared" si="1617"/>
        <v>0</v>
      </c>
      <c r="IS560" s="238">
        <f t="shared" si="1618"/>
        <v>0</v>
      </c>
      <c r="IT560" s="238">
        <f t="shared" si="1619"/>
        <v>0</v>
      </c>
      <c r="IU560" s="238">
        <f t="shared" si="1620"/>
        <v>0</v>
      </c>
      <c r="IV560" s="238">
        <f t="shared" si="1621"/>
        <v>0</v>
      </c>
      <c r="IW560" s="238">
        <f t="shared" si="1622"/>
        <v>0</v>
      </c>
      <c r="IX560" s="238">
        <f t="shared" si="1623"/>
        <v>0</v>
      </c>
      <c r="IY560" s="238">
        <f t="shared" si="1624"/>
        <v>0</v>
      </c>
      <c r="IZ560" s="238">
        <f t="shared" si="1625"/>
        <v>0</v>
      </c>
      <c r="JA560" s="238">
        <f t="shared" si="1626"/>
        <v>0</v>
      </c>
      <c r="JB560" s="238">
        <f t="shared" si="1627"/>
        <v>0</v>
      </c>
    </row>
    <row r="561" spans="2:262">
      <c r="B561" s="248">
        <v>200</v>
      </c>
      <c r="C561" s="247">
        <f t="shared" si="1628"/>
        <v>3.9062500000000026E-3</v>
      </c>
      <c r="D561" s="244">
        <f t="shared" ca="1" si="1371"/>
        <v>80.740161195936778</v>
      </c>
      <c r="E561" s="243">
        <f ca="1">GX361</f>
        <v>0.74016119593677254</v>
      </c>
      <c r="F561" s="242">
        <v>200</v>
      </c>
      <c r="G561" s="238">
        <f t="shared" si="1372"/>
        <v>0</v>
      </c>
      <c r="H561" s="238">
        <f t="shared" si="1373"/>
        <v>0</v>
      </c>
      <c r="I561" s="238">
        <f t="shared" si="1374"/>
        <v>0</v>
      </c>
      <c r="J561" s="238">
        <f t="shared" si="1375"/>
        <v>0</v>
      </c>
      <c r="K561" s="238">
        <f t="shared" si="1376"/>
        <v>0</v>
      </c>
      <c r="L561" s="238">
        <f t="shared" si="1377"/>
        <v>0</v>
      </c>
      <c r="M561" s="238">
        <f t="shared" si="1378"/>
        <v>0</v>
      </c>
      <c r="N561" s="238">
        <f t="shared" si="1379"/>
        <v>0</v>
      </c>
      <c r="O561" s="238">
        <f t="shared" si="1380"/>
        <v>0</v>
      </c>
      <c r="P561" s="238">
        <f t="shared" si="1381"/>
        <v>0</v>
      </c>
      <c r="Q561" s="238">
        <f t="shared" si="1382"/>
        <v>0</v>
      </c>
      <c r="R561" s="238">
        <f t="shared" si="1383"/>
        <v>0</v>
      </c>
      <c r="S561" s="238">
        <f t="shared" si="1384"/>
        <v>0</v>
      </c>
      <c r="T561" s="238">
        <f t="shared" si="1385"/>
        <v>0</v>
      </c>
      <c r="U561" s="239">
        <f t="shared" si="1386"/>
        <v>0</v>
      </c>
      <c r="V561" s="238">
        <f t="shared" si="1387"/>
        <v>0</v>
      </c>
      <c r="W561" s="238">
        <f t="shared" si="1388"/>
        <v>0</v>
      </c>
      <c r="X561" s="238">
        <f t="shared" si="1389"/>
        <v>0</v>
      </c>
      <c r="Y561" s="238">
        <f t="shared" si="1390"/>
        <v>0</v>
      </c>
      <c r="Z561" s="238">
        <f t="shared" si="1391"/>
        <v>0</v>
      </c>
      <c r="AA561" s="238">
        <f t="shared" si="1392"/>
        <v>0</v>
      </c>
      <c r="AB561" s="238">
        <f t="shared" si="1393"/>
        <v>0</v>
      </c>
      <c r="AC561" s="238">
        <f t="shared" si="1394"/>
        <v>0</v>
      </c>
      <c r="AD561" s="238">
        <f t="shared" si="1395"/>
        <v>0</v>
      </c>
      <c r="AE561" s="238">
        <f t="shared" si="1396"/>
        <v>0</v>
      </c>
      <c r="AF561" s="238">
        <f t="shared" si="1397"/>
        <v>0</v>
      </c>
      <c r="AG561" s="238">
        <f t="shared" si="1398"/>
        <v>0</v>
      </c>
      <c r="AH561" s="238">
        <f t="shared" si="1399"/>
        <v>0</v>
      </c>
      <c r="AI561" s="238">
        <f t="shared" si="1400"/>
        <v>0</v>
      </c>
      <c r="AJ561" s="238">
        <f t="shared" si="1401"/>
        <v>0</v>
      </c>
      <c r="AK561" s="238">
        <f t="shared" si="1402"/>
        <v>0</v>
      </c>
      <c r="AL561" s="238">
        <f t="shared" si="1403"/>
        <v>0</v>
      </c>
      <c r="AM561" s="238">
        <f t="shared" si="1404"/>
        <v>0</v>
      </c>
      <c r="AN561" s="238">
        <f t="shared" si="1405"/>
        <v>0</v>
      </c>
      <c r="AO561" s="238">
        <f t="shared" si="1406"/>
        <v>0</v>
      </c>
      <c r="AP561" s="238">
        <f t="shared" si="1407"/>
        <v>0</v>
      </c>
      <c r="AQ561" s="238">
        <f t="shared" si="1408"/>
        <v>0</v>
      </c>
      <c r="AR561" s="238">
        <f t="shared" si="1409"/>
        <v>0</v>
      </c>
      <c r="AS561" s="238">
        <f t="shared" si="1410"/>
        <v>0</v>
      </c>
      <c r="AT561" s="238">
        <f t="shared" si="1411"/>
        <v>0</v>
      </c>
      <c r="AU561" s="238">
        <f t="shared" si="1412"/>
        <v>0</v>
      </c>
      <c r="AV561" s="238">
        <f t="shared" si="1413"/>
        <v>0</v>
      </c>
      <c r="AW561" s="238">
        <f t="shared" si="1414"/>
        <v>0</v>
      </c>
      <c r="AX561" s="238">
        <f t="shared" si="1415"/>
        <v>0</v>
      </c>
      <c r="AY561" s="238">
        <f t="shared" si="1416"/>
        <v>0</v>
      </c>
      <c r="AZ561" s="238">
        <f t="shared" si="1417"/>
        <v>0</v>
      </c>
      <c r="BA561" s="238">
        <f t="shared" si="1418"/>
        <v>0</v>
      </c>
      <c r="BB561" s="238">
        <f t="shared" si="1419"/>
        <v>0</v>
      </c>
      <c r="BC561" s="238">
        <f t="shared" si="1420"/>
        <v>0</v>
      </c>
      <c r="BD561" s="238">
        <f t="shared" si="1421"/>
        <v>0</v>
      </c>
      <c r="BE561" s="238">
        <f t="shared" si="1422"/>
        <v>0</v>
      </c>
      <c r="BF561" s="238">
        <f t="shared" si="1423"/>
        <v>0</v>
      </c>
      <c r="BG561" s="238">
        <f t="shared" si="1424"/>
        <v>0</v>
      </c>
      <c r="BH561" s="238">
        <f t="shared" si="1425"/>
        <v>0</v>
      </c>
      <c r="BI561" s="238">
        <f t="shared" si="1426"/>
        <v>0</v>
      </c>
      <c r="BJ561" s="238">
        <f t="shared" si="1427"/>
        <v>0</v>
      </c>
      <c r="BK561" s="238">
        <f t="shared" si="1428"/>
        <v>0</v>
      </c>
      <c r="BL561" s="238">
        <f t="shared" si="1429"/>
        <v>0</v>
      </c>
      <c r="BM561" s="238">
        <f t="shared" si="1430"/>
        <v>0</v>
      </c>
      <c r="BN561" s="238">
        <f t="shared" si="1431"/>
        <v>0</v>
      </c>
      <c r="BO561" s="238">
        <f t="shared" si="1432"/>
        <v>0</v>
      </c>
      <c r="BP561" s="238">
        <f t="shared" si="1433"/>
        <v>0</v>
      </c>
      <c r="BQ561" s="238">
        <f t="shared" si="1434"/>
        <v>0</v>
      </c>
      <c r="BR561" s="238">
        <f t="shared" si="1435"/>
        <v>0</v>
      </c>
      <c r="BS561" s="238">
        <f t="shared" si="1436"/>
        <v>0</v>
      </c>
      <c r="BT561" s="238">
        <f t="shared" si="1437"/>
        <v>0</v>
      </c>
      <c r="BU561" s="238">
        <f t="shared" si="1438"/>
        <v>0</v>
      </c>
      <c r="BV561" s="238">
        <f t="shared" si="1439"/>
        <v>0</v>
      </c>
      <c r="BW561" s="238">
        <f t="shared" si="1440"/>
        <v>0</v>
      </c>
      <c r="BX561" s="238">
        <f t="shared" si="1441"/>
        <v>0</v>
      </c>
      <c r="BY561" s="238">
        <f t="shared" si="1442"/>
        <v>0</v>
      </c>
      <c r="BZ561" s="238">
        <f t="shared" si="1443"/>
        <v>0</v>
      </c>
      <c r="CA561" s="238">
        <f t="shared" si="1444"/>
        <v>0</v>
      </c>
      <c r="CB561" s="238">
        <f t="shared" si="1445"/>
        <v>0</v>
      </c>
      <c r="CC561" s="238">
        <f t="shared" si="1446"/>
        <v>0</v>
      </c>
      <c r="CD561" s="238">
        <f t="shared" si="1447"/>
        <v>0</v>
      </c>
      <c r="CE561" s="238">
        <f t="shared" si="1448"/>
        <v>0</v>
      </c>
      <c r="CF561" s="238">
        <f t="shared" si="1449"/>
        <v>0</v>
      </c>
      <c r="CG561" s="238">
        <f t="shared" si="1450"/>
        <v>0</v>
      </c>
      <c r="CH561" s="238">
        <f t="shared" si="1451"/>
        <v>0</v>
      </c>
      <c r="CI561" s="238">
        <f t="shared" si="1452"/>
        <v>0</v>
      </c>
      <c r="CJ561" s="238">
        <f t="shared" si="1453"/>
        <v>0</v>
      </c>
      <c r="CK561" s="238">
        <f t="shared" si="1454"/>
        <v>0</v>
      </c>
      <c r="CL561" s="238">
        <f t="shared" si="1455"/>
        <v>0</v>
      </c>
      <c r="CM561" s="238">
        <f t="shared" si="1456"/>
        <v>0</v>
      </c>
      <c r="CN561" s="238">
        <f t="shared" si="1457"/>
        <v>0</v>
      </c>
      <c r="CO561" s="238">
        <f t="shared" si="1458"/>
        <v>0</v>
      </c>
      <c r="CP561" s="238">
        <f t="shared" si="1459"/>
        <v>0</v>
      </c>
      <c r="CQ561" s="238">
        <f t="shared" si="1460"/>
        <v>0</v>
      </c>
      <c r="CR561" s="238">
        <f t="shared" si="1461"/>
        <v>0</v>
      </c>
      <c r="CS561" s="238">
        <f t="shared" si="1462"/>
        <v>0</v>
      </c>
      <c r="CT561" s="238">
        <f t="shared" si="1463"/>
        <v>0</v>
      </c>
      <c r="CU561" s="238">
        <f t="shared" si="1464"/>
        <v>0</v>
      </c>
      <c r="CV561" s="238">
        <f t="shared" si="1465"/>
        <v>0</v>
      </c>
      <c r="CW561" s="238">
        <f t="shared" si="1466"/>
        <v>0</v>
      </c>
      <c r="CX561" s="238">
        <f t="shared" si="1467"/>
        <v>0</v>
      </c>
      <c r="CY561" s="238">
        <f t="shared" si="1468"/>
        <v>0</v>
      </c>
      <c r="CZ561" s="238">
        <f t="shared" si="1469"/>
        <v>0</v>
      </c>
      <c r="DA561" s="238">
        <f t="shared" si="1470"/>
        <v>0</v>
      </c>
      <c r="DB561" s="238">
        <f t="shared" si="1471"/>
        <v>0</v>
      </c>
      <c r="DC561" s="238">
        <f t="shared" si="1472"/>
        <v>0</v>
      </c>
      <c r="DD561" s="238">
        <f t="shared" si="1473"/>
        <v>0</v>
      </c>
      <c r="DE561" s="238">
        <f t="shared" si="1474"/>
        <v>0</v>
      </c>
      <c r="DF561" s="238">
        <f t="shared" si="1475"/>
        <v>0</v>
      </c>
      <c r="DG561" s="238">
        <f t="shared" si="1476"/>
        <v>0</v>
      </c>
      <c r="DH561" s="238">
        <f t="shared" si="1477"/>
        <v>0</v>
      </c>
      <c r="DI561" s="238">
        <f t="shared" si="1478"/>
        <v>0</v>
      </c>
      <c r="DJ561" s="238">
        <f t="shared" si="1479"/>
        <v>0</v>
      </c>
      <c r="DK561" s="238">
        <f t="shared" si="1480"/>
        <v>0</v>
      </c>
      <c r="DL561" s="238">
        <f t="shared" si="1481"/>
        <v>0</v>
      </c>
      <c r="DM561" s="238">
        <f t="shared" si="1482"/>
        <v>0</v>
      </c>
      <c r="DN561" s="238">
        <f t="shared" si="1483"/>
        <v>0</v>
      </c>
      <c r="DO561" s="238">
        <f t="shared" si="1484"/>
        <v>0</v>
      </c>
      <c r="DP561" s="238">
        <f t="shared" si="1485"/>
        <v>0</v>
      </c>
      <c r="DQ561" s="238">
        <f t="shared" si="1486"/>
        <v>0</v>
      </c>
      <c r="DR561" s="238">
        <f t="shared" si="1487"/>
        <v>0</v>
      </c>
      <c r="DS561" s="238">
        <f t="shared" si="1488"/>
        <v>0</v>
      </c>
      <c r="DT561" s="238">
        <f t="shared" si="1489"/>
        <v>0</v>
      </c>
      <c r="DU561" s="238">
        <f t="shared" si="1490"/>
        <v>0</v>
      </c>
      <c r="DV561" s="238">
        <f t="shared" si="1491"/>
        <v>0</v>
      </c>
      <c r="DW561" s="238">
        <f t="shared" si="1492"/>
        <v>0</v>
      </c>
      <c r="DX561" s="238">
        <f t="shared" si="1493"/>
        <v>0</v>
      </c>
      <c r="DY561" s="238">
        <f t="shared" si="1494"/>
        <v>0</v>
      </c>
      <c r="DZ561" s="238">
        <f t="shared" si="1495"/>
        <v>0</v>
      </c>
      <c r="EA561" s="238">
        <f t="shared" si="1496"/>
        <v>0</v>
      </c>
      <c r="EB561" s="238">
        <f t="shared" si="1497"/>
        <v>0</v>
      </c>
      <c r="EC561" s="238">
        <f t="shared" si="1498"/>
        <v>0</v>
      </c>
      <c r="ED561" s="238">
        <f t="shared" si="1499"/>
        <v>0</v>
      </c>
      <c r="EE561" s="238">
        <f t="shared" si="1500"/>
        <v>0</v>
      </c>
      <c r="EF561" s="238">
        <f t="shared" si="1501"/>
        <v>0</v>
      </c>
      <c r="EG561" s="238">
        <f t="shared" si="1502"/>
        <v>0</v>
      </c>
      <c r="EH561" s="238">
        <f t="shared" si="1503"/>
        <v>0</v>
      </c>
      <c r="EI561" s="238">
        <f t="shared" si="1504"/>
        <v>0</v>
      </c>
      <c r="EJ561" s="238">
        <f t="shared" si="1505"/>
        <v>0</v>
      </c>
      <c r="EK561" s="238">
        <f t="shared" si="1506"/>
        <v>0</v>
      </c>
      <c r="EL561" s="238">
        <f t="shared" si="1507"/>
        <v>0</v>
      </c>
      <c r="EM561" s="238">
        <f t="shared" si="1508"/>
        <v>0</v>
      </c>
      <c r="EN561" s="238">
        <f t="shared" si="1509"/>
        <v>0</v>
      </c>
      <c r="EO561" s="238">
        <f t="shared" si="1510"/>
        <v>0</v>
      </c>
      <c r="EP561" s="238">
        <f t="shared" si="1511"/>
        <v>0</v>
      </c>
      <c r="EQ561" s="238">
        <f t="shared" si="1512"/>
        <v>0</v>
      </c>
      <c r="ER561" s="238">
        <f t="shared" si="1513"/>
        <v>0</v>
      </c>
      <c r="ES561" s="238">
        <f t="shared" si="1514"/>
        <v>0</v>
      </c>
      <c r="ET561" s="238">
        <f t="shared" si="1515"/>
        <v>0</v>
      </c>
      <c r="EU561" s="238">
        <f t="shared" si="1516"/>
        <v>0</v>
      </c>
      <c r="EV561" s="238">
        <f t="shared" si="1517"/>
        <v>0</v>
      </c>
      <c r="EW561" s="238">
        <f t="shared" si="1518"/>
        <v>0</v>
      </c>
      <c r="EX561" s="238">
        <f t="shared" si="1519"/>
        <v>0</v>
      </c>
      <c r="EY561" s="238">
        <f t="shared" si="1520"/>
        <v>0</v>
      </c>
      <c r="EZ561" s="238">
        <f t="shared" si="1521"/>
        <v>0</v>
      </c>
      <c r="FA561" s="238">
        <f t="shared" si="1522"/>
        <v>0</v>
      </c>
      <c r="FB561" s="238">
        <f t="shared" si="1523"/>
        <v>0</v>
      </c>
      <c r="FC561" s="238">
        <f t="shared" si="1524"/>
        <v>0</v>
      </c>
      <c r="FD561" s="238">
        <f t="shared" si="1525"/>
        <v>0</v>
      </c>
      <c r="FE561" s="238">
        <f t="shared" si="1526"/>
        <v>0</v>
      </c>
      <c r="FF561" s="238">
        <f t="shared" si="1527"/>
        <v>0</v>
      </c>
      <c r="FG561" s="238">
        <f t="shared" si="1528"/>
        <v>0</v>
      </c>
      <c r="FH561" s="238">
        <f t="shared" si="1529"/>
        <v>0</v>
      </c>
      <c r="FI561" s="238">
        <f t="shared" si="1530"/>
        <v>0</v>
      </c>
      <c r="FJ561" s="238">
        <f t="shared" si="1531"/>
        <v>0</v>
      </c>
      <c r="FK561" s="238">
        <f t="shared" si="1532"/>
        <v>0</v>
      </c>
      <c r="FL561" s="238">
        <f t="shared" si="1533"/>
        <v>0</v>
      </c>
      <c r="FM561" s="238">
        <f t="shared" si="1534"/>
        <v>0</v>
      </c>
      <c r="FN561" s="238">
        <f t="shared" si="1535"/>
        <v>0</v>
      </c>
      <c r="FO561" s="238">
        <f t="shared" si="1536"/>
        <v>0</v>
      </c>
      <c r="FP561" s="238">
        <f t="shared" si="1537"/>
        <v>0</v>
      </c>
      <c r="FQ561" s="238">
        <f t="shared" si="1538"/>
        <v>0</v>
      </c>
      <c r="FR561" s="238">
        <f t="shared" si="1539"/>
        <v>0</v>
      </c>
      <c r="FS561" s="238">
        <f t="shared" si="1540"/>
        <v>0</v>
      </c>
      <c r="FT561" s="238">
        <f t="shared" si="1541"/>
        <v>0</v>
      </c>
      <c r="FU561" s="238">
        <f t="shared" si="1542"/>
        <v>0</v>
      </c>
      <c r="FV561" s="238">
        <f t="shared" si="1543"/>
        <v>0</v>
      </c>
      <c r="FW561" s="238">
        <f t="shared" si="1544"/>
        <v>0</v>
      </c>
      <c r="FX561" s="238">
        <f t="shared" si="1545"/>
        <v>0</v>
      </c>
      <c r="FY561" s="238">
        <f t="shared" si="1546"/>
        <v>0</v>
      </c>
      <c r="FZ561" s="238">
        <f t="shared" si="1547"/>
        <v>0</v>
      </c>
      <c r="GA561" s="238">
        <f t="shared" si="1548"/>
        <v>0</v>
      </c>
      <c r="GB561" s="238">
        <f t="shared" si="1549"/>
        <v>0</v>
      </c>
      <c r="GC561" s="238">
        <f t="shared" si="1550"/>
        <v>0</v>
      </c>
      <c r="GD561" s="238">
        <f t="shared" si="1551"/>
        <v>0</v>
      </c>
      <c r="GE561" s="238">
        <f t="shared" si="1552"/>
        <v>0</v>
      </c>
      <c r="GF561" s="238">
        <f t="shared" si="1553"/>
        <v>0</v>
      </c>
      <c r="GG561" s="238">
        <f t="shared" si="1554"/>
        <v>0</v>
      </c>
      <c r="GH561" s="238">
        <f t="shared" si="1555"/>
        <v>0</v>
      </c>
      <c r="GI561" s="238">
        <f t="shared" si="1556"/>
        <v>0</v>
      </c>
      <c r="GJ561" s="238">
        <f t="shared" si="1557"/>
        <v>0</v>
      </c>
      <c r="GK561" s="238">
        <f t="shared" si="1558"/>
        <v>0</v>
      </c>
      <c r="GL561" s="238">
        <f t="shared" si="1559"/>
        <v>0</v>
      </c>
      <c r="GM561" s="238">
        <f t="shared" si="1560"/>
        <v>0</v>
      </c>
      <c r="GN561" s="238">
        <f t="shared" si="1561"/>
        <v>0</v>
      </c>
      <c r="GO561" s="238">
        <f t="shared" si="1562"/>
        <v>0</v>
      </c>
      <c r="GP561" s="238">
        <f t="shared" si="1563"/>
        <v>0</v>
      </c>
      <c r="GQ561" s="238">
        <f t="shared" si="1564"/>
        <v>0</v>
      </c>
      <c r="GR561" s="238">
        <f t="shared" si="1565"/>
        <v>0</v>
      </c>
      <c r="GS561" s="238">
        <f t="shared" si="1566"/>
        <v>0</v>
      </c>
      <c r="GT561" s="238">
        <f t="shared" si="1567"/>
        <v>0</v>
      </c>
      <c r="GU561" s="238">
        <f t="shared" si="1568"/>
        <v>0</v>
      </c>
      <c r="GV561" s="238">
        <f t="shared" si="1569"/>
        <v>0</v>
      </c>
      <c r="GW561" s="238">
        <f t="shared" si="1570"/>
        <v>0</v>
      </c>
      <c r="GX561" s="238">
        <f t="shared" si="1571"/>
        <v>0</v>
      </c>
      <c r="GY561" s="238">
        <f t="shared" si="1572"/>
        <v>0</v>
      </c>
      <c r="GZ561" s="238">
        <f t="shared" si="1573"/>
        <v>0</v>
      </c>
      <c r="HA561" s="238">
        <f t="shared" si="1574"/>
        <v>0</v>
      </c>
      <c r="HB561" s="238">
        <f t="shared" si="1575"/>
        <v>0</v>
      </c>
      <c r="HC561" s="238">
        <f t="shared" si="1576"/>
        <v>0</v>
      </c>
      <c r="HD561" s="238">
        <f t="shared" si="1577"/>
        <v>0</v>
      </c>
      <c r="HE561" s="238">
        <f t="shared" si="1578"/>
        <v>0</v>
      </c>
      <c r="HF561" s="238">
        <f t="shared" si="1579"/>
        <v>0</v>
      </c>
      <c r="HG561" s="238">
        <f t="shared" si="1580"/>
        <v>0</v>
      </c>
      <c r="HH561" s="238">
        <f t="shared" si="1581"/>
        <v>0</v>
      </c>
      <c r="HI561" s="238">
        <f t="shared" si="1582"/>
        <v>0</v>
      </c>
      <c r="HJ561" s="238">
        <f t="shared" si="1583"/>
        <v>0</v>
      </c>
      <c r="HK561" s="238">
        <f t="shared" si="1584"/>
        <v>0</v>
      </c>
      <c r="HL561" s="238">
        <f t="shared" si="1585"/>
        <v>0</v>
      </c>
      <c r="HM561" s="238">
        <f t="shared" si="1586"/>
        <v>0</v>
      </c>
      <c r="HN561" s="238">
        <f t="shared" si="1587"/>
        <v>0</v>
      </c>
      <c r="HO561" s="238">
        <f t="shared" si="1588"/>
        <v>0</v>
      </c>
      <c r="HP561" s="238">
        <f t="shared" si="1589"/>
        <v>0</v>
      </c>
      <c r="HQ561" s="238">
        <f t="shared" si="1590"/>
        <v>0</v>
      </c>
      <c r="HR561" s="238">
        <f t="shared" si="1591"/>
        <v>0</v>
      </c>
      <c r="HS561" s="238">
        <f t="shared" si="1592"/>
        <v>0</v>
      </c>
      <c r="HT561" s="238">
        <f t="shared" si="1593"/>
        <v>0</v>
      </c>
      <c r="HU561" s="238">
        <f t="shared" si="1594"/>
        <v>0</v>
      </c>
      <c r="HV561" s="238">
        <f t="shared" si="1595"/>
        <v>0</v>
      </c>
      <c r="HW561" s="238">
        <f t="shared" si="1596"/>
        <v>0</v>
      </c>
      <c r="HX561" s="238">
        <f t="shared" si="1597"/>
        <v>0</v>
      </c>
      <c r="HY561" s="238">
        <f t="shared" si="1598"/>
        <v>0</v>
      </c>
      <c r="HZ561" s="238">
        <f t="shared" si="1599"/>
        <v>0</v>
      </c>
      <c r="IA561" s="238">
        <f t="shared" si="1600"/>
        <v>0</v>
      </c>
      <c r="IB561" s="238">
        <f t="shared" si="1601"/>
        <v>0</v>
      </c>
      <c r="IC561" s="238">
        <f t="shared" si="1602"/>
        <v>0</v>
      </c>
      <c r="ID561" s="238">
        <f t="shared" si="1603"/>
        <v>0</v>
      </c>
      <c r="IE561" s="238">
        <f t="shared" si="1604"/>
        <v>0</v>
      </c>
      <c r="IF561" s="238">
        <f t="shared" si="1605"/>
        <v>0</v>
      </c>
      <c r="IG561" s="238">
        <f t="shared" si="1606"/>
        <v>0</v>
      </c>
      <c r="IH561" s="238">
        <f t="shared" si="1607"/>
        <v>0</v>
      </c>
      <c r="II561" s="238">
        <f t="shared" si="1608"/>
        <v>0</v>
      </c>
      <c r="IJ561" s="238">
        <f t="shared" si="1609"/>
        <v>0</v>
      </c>
      <c r="IK561" s="238">
        <f t="shared" si="1610"/>
        <v>0</v>
      </c>
      <c r="IL561" s="238">
        <f t="shared" si="1611"/>
        <v>0</v>
      </c>
      <c r="IM561" s="238">
        <f t="shared" si="1612"/>
        <v>0</v>
      </c>
      <c r="IN561" s="238">
        <f t="shared" si="1613"/>
        <v>0</v>
      </c>
      <c r="IO561" s="238">
        <f t="shared" si="1614"/>
        <v>0</v>
      </c>
      <c r="IP561" s="238">
        <f t="shared" si="1615"/>
        <v>0</v>
      </c>
      <c r="IQ561" s="238">
        <f t="shared" si="1616"/>
        <v>0</v>
      </c>
      <c r="IR561" s="238">
        <f t="shared" si="1617"/>
        <v>0</v>
      </c>
      <c r="IS561" s="238">
        <f t="shared" si="1618"/>
        <v>0</v>
      </c>
      <c r="IT561" s="238">
        <f t="shared" si="1619"/>
        <v>0</v>
      </c>
      <c r="IU561" s="238">
        <f t="shared" si="1620"/>
        <v>0</v>
      </c>
      <c r="IV561" s="238">
        <f t="shared" si="1621"/>
        <v>0</v>
      </c>
      <c r="IW561" s="238">
        <f t="shared" si="1622"/>
        <v>0</v>
      </c>
      <c r="IX561" s="238">
        <f t="shared" si="1623"/>
        <v>0</v>
      </c>
      <c r="IY561" s="238">
        <f t="shared" si="1624"/>
        <v>0</v>
      </c>
      <c r="IZ561" s="238">
        <f t="shared" si="1625"/>
        <v>0</v>
      </c>
      <c r="JA561" s="238">
        <f t="shared" si="1626"/>
        <v>0</v>
      </c>
      <c r="JB561" s="238">
        <f t="shared" si="1627"/>
        <v>0</v>
      </c>
    </row>
    <row r="562" spans="2:262">
      <c r="B562" s="248">
        <v>201</v>
      </c>
      <c r="C562" s="247">
        <f t="shared" si="1628"/>
        <v>3.9257812500000022E-3</v>
      </c>
      <c r="D562" s="244">
        <f t="shared" ca="1" si="1371"/>
        <v>80.736629496876631</v>
      </c>
      <c r="E562" s="243">
        <f ca="1">GY361</f>
        <v>0.73662949687662627</v>
      </c>
      <c r="F562" s="242">
        <v>201</v>
      </c>
      <c r="G562" s="238">
        <f t="shared" si="1372"/>
        <v>0</v>
      </c>
      <c r="H562" s="238">
        <f t="shared" si="1373"/>
        <v>0</v>
      </c>
      <c r="I562" s="238">
        <f t="shared" si="1374"/>
        <v>0</v>
      </c>
      <c r="J562" s="238">
        <f t="shared" si="1375"/>
        <v>0</v>
      </c>
      <c r="K562" s="238">
        <f t="shared" si="1376"/>
        <v>0</v>
      </c>
      <c r="L562" s="238">
        <f t="shared" si="1377"/>
        <v>0</v>
      </c>
      <c r="M562" s="238">
        <f t="shared" si="1378"/>
        <v>0</v>
      </c>
      <c r="N562" s="238">
        <f t="shared" si="1379"/>
        <v>0</v>
      </c>
      <c r="O562" s="238">
        <f t="shared" si="1380"/>
        <v>0</v>
      </c>
      <c r="P562" s="238">
        <f t="shared" si="1381"/>
        <v>0</v>
      </c>
      <c r="Q562" s="238">
        <f t="shared" si="1382"/>
        <v>0</v>
      </c>
      <c r="R562" s="238">
        <f t="shared" si="1383"/>
        <v>0</v>
      </c>
      <c r="S562" s="238">
        <f t="shared" si="1384"/>
        <v>0</v>
      </c>
      <c r="T562" s="238">
        <f t="shared" si="1385"/>
        <v>0</v>
      </c>
      <c r="U562" s="239">
        <f t="shared" si="1386"/>
        <v>0</v>
      </c>
      <c r="V562" s="238">
        <f t="shared" si="1387"/>
        <v>0</v>
      </c>
      <c r="W562" s="238">
        <f t="shared" si="1388"/>
        <v>0</v>
      </c>
      <c r="X562" s="238">
        <f t="shared" si="1389"/>
        <v>0</v>
      </c>
      <c r="Y562" s="238">
        <f t="shared" si="1390"/>
        <v>0</v>
      </c>
      <c r="Z562" s="238">
        <f t="shared" si="1391"/>
        <v>0</v>
      </c>
      <c r="AA562" s="238">
        <f t="shared" si="1392"/>
        <v>0</v>
      </c>
      <c r="AB562" s="238">
        <f t="shared" si="1393"/>
        <v>0</v>
      </c>
      <c r="AC562" s="238">
        <f t="shared" si="1394"/>
        <v>0</v>
      </c>
      <c r="AD562" s="238">
        <f t="shared" si="1395"/>
        <v>0</v>
      </c>
      <c r="AE562" s="238">
        <f t="shared" si="1396"/>
        <v>0</v>
      </c>
      <c r="AF562" s="238">
        <f t="shared" si="1397"/>
        <v>0</v>
      </c>
      <c r="AG562" s="238">
        <f t="shared" si="1398"/>
        <v>0</v>
      </c>
      <c r="AH562" s="238">
        <f t="shared" si="1399"/>
        <v>0</v>
      </c>
      <c r="AI562" s="238">
        <f t="shared" si="1400"/>
        <v>0</v>
      </c>
      <c r="AJ562" s="238">
        <f t="shared" si="1401"/>
        <v>0</v>
      </c>
      <c r="AK562" s="238">
        <f t="shared" si="1402"/>
        <v>0</v>
      </c>
      <c r="AL562" s="238">
        <f t="shared" si="1403"/>
        <v>0</v>
      </c>
      <c r="AM562" s="238">
        <f t="shared" si="1404"/>
        <v>0</v>
      </c>
      <c r="AN562" s="238">
        <f t="shared" si="1405"/>
        <v>0</v>
      </c>
      <c r="AO562" s="238">
        <f t="shared" si="1406"/>
        <v>0</v>
      </c>
      <c r="AP562" s="238">
        <f t="shared" si="1407"/>
        <v>0</v>
      </c>
      <c r="AQ562" s="238">
        <f t="shared" si="1408"/>
        <v>0</v>
      </c>
      <c r="AR562" s="238">
        <f t="shared" si="1409"/>
        <v>0</v>
      </c>
      <c r="AS562" s="238">
        <f t="shared" si="1410"/>
        <v>0</v>
      </c>
      <c r="AT562" s="238">
        <f t="shared" si="1411"/>
        <v>0</v>
      </c>
      <c r="AU562" s="238">
        <f t="shared" si="1412"/>
        <v>0</v>
      </c>
      <c r="AV562" s="238">
        <f t="shared" si="1413"/>
        <v>0</v>
      </c>
      <c r="AW562" s="238">
        <f t="shared" si="1414"/>
        <v>0</v>
      </c>
      <c r="AX562" s="238">
        <f t="shared" si="1415"/>
        <v>0</v>
      </c>
      <c r="AY562" s="238">
        <f t="shared" si="1416"/>
        <v>0</v>
      </c>
      <c r="AZ562" s="238">
        <f t="shared" si="1417"/>
        <v>0</v>
      </c>
      <c r="BA562" s="238">
        <f t="shared" si="1418"/>
        <v>0</v>
      </c>
      <c r="BB562" s="238">
        <f t="shared" si="1419"/>
        <v>0</v>
      </c>
      <c r="BC562" s="238">
        <f t="shared" si="1420"/>
        <v>0</v>
      </c>
      <c r="BD562" s="238">
        <f t="shared" si="1421"/>
        <v>0</v>
      </c>
      <c r="BE562" s="238">
        <f t="shared" si="1422"/>
        <v>0</v>
      </c>
      <c r="BF562" s="238">
        <f t="shared" si="1423"/>
        <v>0</v>
      </c>
      <c r="BG562" s="238">
        <f t="shared" si="1424"/>
        <v>0</v>
      </c>
      <c r="BH562" s="238">
        <f t="shared" si="1425"/>
        <v>0</v>
      </c>
      <c r="BI562" s="238">
        <f t="shared" si="1426"/>
        <v>0</v>
      </c>
      <c r="BJ562" s="238">
        <f t="shared" si="1427"/>
        <v>0</v>
      </c>
      <c r="BK562" s="238">
        <f t="shared" si="1428"/>
        <v>0</v>
      </c>
      <c r="BL562" s="238">
        <f t="shared" si="1429"/>
        <v>0</v>
      </c>
      <c r="BM562" s="238">
        <f t="shared" si="1430"/>
        <v>0</v>
      </c>
      <c r="BN562" s="238">
        <f t="shared" si="1431"/>
        <v>0</v>
      </c>
      <c r="BO562" s="238">
        <f t="shared" si="1432"/>
        <v>0</v>
      </c>
      <c r="BP562" s="238">
        <f t="shared" si="1433"/>
        <v>0</v>
      </c>
      <c r="BQ562" s="238">
        <f t="shared" si="1434"/>
        <v>0</v>
      </c>
      <c r="BR562" s="238">
        <f t="shared" si="1435"/>
        <v>0</v>
      </c>
      <c r="BS562" s="238">
        <f t="shared" si="1436"/>
        <v>0</v>
      </c>
      <c r="BT562" s="238">
        <f t="shared" si="1437"/>
        <v>0</v>
      </c>
      <c r="BU562" s="238">
        <f t="shared" si="1438"/>
        <v>0</v>
      </c>
      <c r="BV562" s="238">
        <f t="shared" si="1439"/>
        <v>0</v>
      </c>
      <c r="BW562" s="238">
        <f t="shared" si="1440"/>
        <v>0</v>
      </c>
      <c r="BX562" s="238">
        <f t="shared" si="1441"/>
        <v>0</v>
      </c>
      <c r="BY562" s="238">
        <f t="shared" si="1442"/>
        <v>0</v>
      </c>
      <c r="BZ562" s="238">
        <f t="shared" si="1443"/>
        <v>0</v>
      </c>
      <c r="CA562" s="238">
        <f t="shared" si="1444"/>
        <v>0</v>
      </c>
      <c r="CB562" s="238">
        <f t="shared" si="1445"/>
        <v>0</v>
      </c>
      <c r="CC562" s="238">
        <f t="shared" si="1446"/>
        <v>0</v>
      </c>
      <c r="CD562" s="238">
        <f t="shared" si="1447"/>
        <v>0</v>
      </c>
      <c r="CE562" s="238">
        <f t="shared" si="1448"/>
        <v>0</v>
      </c>
      <c r="CF562" s="238">
        <f t="shared" si="1449"/>
        <v>0</v>
      </c>
      <c r="CG562" s="238">
        <f t="shared" si="1450"/>
        <v>0</v>
      </c>
      <c r="CH562" s="238">
        <f t="shared" si="1451"/>
        <v>0</v>
      </c>
      <c r="CI562" s="238">
        <f t="shared" si="1452"/>
        <v>0</v>
      </c>
      <c r="CJ562" s="238">
        <f t="shared" si="1453"/>
        <v>0</v>
      </c>
      <c r="CK562" s="238">
        <f t="shared" si="1454"/>
        <v>0</v>
      </c>
      <c r="CL562" s="238">
        <f t="shared" si="1455"/>
        <v>0</v>
      </c>
      <c r="CM562" s="238">
        <f t="shared" si="1456"/>
        <v>0</v>
      </c>
      <c r="CN562" s="238">
        <f t="shared" si="1457"/>
        <v>0</v>
      </c>
      <c r="CO562" s="238">
        <f t="shared" si="1458"/>
        <v>0</v>
      </c>
      <c r="CP562" s="238">
        <f t="shared" si="1459"/>
        <v>0</v>
      </c>
      <c r="CQ562" s="238">
        <f t="shared" si="1460"/>
        <v>0</v>
      </c>
      <c r="CR562" s="238">
        <f t="shared" si="1461"/>
        <v>0</v>
      </c>
      <c r="CS562" s="238">
        <f t="shared" si="1462"/>
        <v>0</v>
      </c>
      <c r="CT562" s="238">
        <f t="shared" si="1463"/>
        <v>0</v>
      </c>
      <c r="CU562" s="238">
        <f t="shared" si="1464"/>
        <v>0</v>
      </c>
      <c r="CV562" s="238">
        <f t="shared" si="1465"/>
        <v>0</v>
      </c>
      <c r="CW562" s="238">
        <f t="shared" si="1466"/>
        <v>0</v>
      </c>
      <c r="CX562" s="238">
        <f t="shared" si="1467"/>
        <v>0</v>
      </c>
      <c r="CY562" s="238">
        <f t="shared" si="1468"/>
        <v>0</v>
      </c>
      <c r="CZ562" s="238">
        <f t="shared" si="1469"/>
        <v>0</v>
      </c>
      <c r="DA562" s="238">
        <f t="shared" si="1470"/>
        <v>0</v>
      </c>
      <c r="DB562" s="238">
        <f t="shared" si="1471"/>
        <v>0</v>
      </c>
      <c r="DC562" s="238">
        <f t="shared" si="1472"/>
        <v>0</v>
      </c>
      <c r="DD562" s="238">
        <f t="shared" si="1473"/>
        <v>0</v>
      </c>
      <c r="DE562" s="238">
        <f t="shared" si="1474"/>
        <v>0</v>
      </c>
      <c r="DF562" s="238">
        <f t="shared" si="1475"/>
        <v>0</v>
      </c>
      <c r="DG562" s="238">
        <f t="shared" si="1476"/>
        <v>0</v>
      </c>
      <c r="DH562" s="238">
        <f t="shared" si="1477"/>
        <v>0</v>
      </c>
      <c r="DI562" s="238">
        <f t="shared" si="1478"/>
        <v>0</v>
      </c>
      <c r="DJ562" s="238">
        <f t="shared" si="1479"/>
        <v>0</v>
      </c>
      <c r="DK562" s="238">
        <f t="shared" si="1480"/>
        <v>0</v>
      </c>
      <c r="DL562" s="238">
        <f t="shared" si="1481"/>
        <v>0</v>
      </c>
      <c r="DM562" s="238">
        <f t="shared" si="1482"/>
        <v>0</v>
      </c>
      <c r="DN562" s="238">
        <f t="shared" si="1483"/>
        <v>0</v>
      </c>
      <c r="DO562" s="238">
        <f t="shared" si="1484"/>
        <v>0</v>
      </c>
      <c r="DP562" s="238">
        <f t="shared" si="1485"/>
        <v>0</v>
      </c>
      <c r="DQ562" s="238">
        <f t="shared" si="1486"/>
        <v>0</v>
      </c>
      <c r="DR562" s="238">
        <f t="shared" si="1487"/>
        <v>0</v>
      </c>
      <c r="DS562" s="238">
        <f t="shared" si="1488"/>
        <v>0</v>
      </c>
      <c r="DT562" s="238">
        <f t="shared" si="1489"/>
        <v>0</v>
      </c>
      <c r="DU562" s="238">
        <f t="shared" si="1490"/>
        <v>0</v>
      </c>
      <c r="DV562" s="238">
        <f t="shared" si="1491"/>
        <v>0</v>
      </c>
      <c r="DW562" s="238">
        <f t="shared" si="1492"/>
        <v>0</v>
      </c>
      <c r="DX562" s="238">
        <f t="shared" si="1493"/>
        <v>0</v>
      </c>
      <c r="DY562" s="238">
        <f t="shared" si="1494"/>
        <v>0</v>
      </c>
      <c r="DZ562" s="238">
        <f t="shared" si="1495"/>
        <v>0</v>
      </c>
      <c r="EA562" s="238">
        <f t="shared" si="1496"/>
        <v>0</v>
      </c>
      <c r="EB562" s="238">
        <f t="shared" si="1497"/>
        <v>0</v>
      </c>
      <c r="EC562" s="238">
        <f t="shared" si="1498"/>
        <v>0</v>
      </c>
      <c r="ED562" s="238">
        <f t="shared" si="1499"/>
        <v>0</v>
      </c>
      <c r="EE562" s="238">
        <f t="shared" si="1500"/>
        <v>0</v>
      </c>
      <c r="EF562" s="238">
        <f t="shared" si="1501"/>
        <v>0</v>
      </c>
      <c r="EG562" s="238">
        <f t="shared" si="1502"/>
        <v>0</v>
      </c>
      <c r="EH562" s="238">
        <f t="shared" si="1503"/>
        <v>0</v>
      </c>
      <c r="EI562" s="238">
        <f t="shared" si="1504"/>
        <v>0</v>
      </c>
      <c r="EJ562" s="238">
        <f t="shared" si="1505"/>
        <v>0</v>
      </c>
      <c r="EK562" s="238">
        <f t="shared" si="1506"/>
        <v>0</v>
      </c>
      <c r="EL562" s="238">
        <f t="shared" si="1507"/>
        <v>0</v>
      </c>
      <c r="EM562" s="238">
        <f t="shared" si="1508"/>
        <v>0</v>
      </c>
      <c r="EN562" s="238">
        <f t="shared" si="1509"/>
        <v>0</v>
      </c>
      <c r="EO562" s="238">
        <f t="shared" si="1510"/>
        <v>0</v>
      </c>
      <c r="EP562" s="238">
        <f t="shared" si="1511"/>
        <v>0</v>
      </c>
      <c r="EQ562" s="238">
        <f t="shared" si="1512"/>
        <v>0</v>
      </c>
      <c r="ER562" s="238">
        <f t="shared" si="1513"/>
        <v>0</v>
      </c>
      <c r="ES562" s="238">
        <f t="shared" si="1514"/>
        <v>0</v>
      </c>
      <c r="ET562" s="238">
        <f t="shared" si="1515"/>
        <v>0</v>
      </c>
      <c r="EU562" s="238">
        <f t="shared" si="1516"/>
        <v>0</v>
      </c>
      <c r="EV562" s="238">
        <f t="shared" si="1517"/>
        <v>0</v>
      </c>
      <c r="EW562" s="238">
        <f t="shared" si="1518"/>
        <v>0</v>
      </c>
      <c r="EX562" s="238">
        <f t="shared" si="1519"/>
        <v>0</v>
      </c>
      <c r="EY562" s="238">
        <f t="shared" si="1520"/>
        <v>0</v>
      </c>
      <c r="EZ562" s="238">
        <f t="shared" si="1521"/>
        <v>0</v>
      </c>
      <c r="FA562" s="238">
        <f t="shared" si="1522"/>
        <v>0</v>
      </c>
      <c r="FB562" s="238">
        <f t="shared" si="1523"/>
        <v>0</v>
      </c>
      <c r="FC562" s="238">
        <f t="shared" si="1524"/>
        <v>0</v>
      </c>
      <c r="FD562" s="238">
        <f t="shared" si="1525"/>
        <v>0</v>
      </c>
      <c r="FE562" s="238">
        <f t="shared" si="1526"/>
        <v>0</v>
      </c>
      <c r="FF562" s="238">
        <f t="shared" si="1527"/>
        <v>0</v>
      </c>
      <c r="FG562" s="238">
        <f t="shared" si="1528"/>
        <v>0</v>
      </c>
      <c r="FH562" s="238">
        <f t="shared" si="1529"/>
        <v>0</v>
      </c>
      <c r="FI562" s="238">
        <f t="shared" si="1530"/>
        <v>0</v>
      </c>
      <c r="FJ562" s="238">
        <f t="shared" si="1531"/>
        <v>0</v>
      </c>
      <c r="FK562" s="238">
        <f t="shared" si="1532"/>
        <v>0</v>
      </c>
      <c r="FL562" s="238">
        <f t="shared" si="1533"/>
        <v>0</v>
      </c>
      <c r="FM562" s="238">
        <f t="shared" si="1534"/>
        <v>0</v>
      </c>
      <c r="FN562" s="238">
        <f t="shared" si="1535"/>
        <v>0</v>
      </c>
      <c r="FO562" s="238">
        <f t="shared" si="1536"/>
        <v>0</v>
      </c>
      <c r="FP562" s="238">
        <f t="shared" si="1537"/>
        <v>0</v>
      </c>
      <c r="FQ562" s="238">
        <f t="shared" si="1538"/>
        <v>0</v>
      </c>
      <c r="FR562" s="238">
        <f t="shared" si="1539"/>
        <v>0</v>
      </c>
      <c r="FS562" s="238">
        <f t="shared" si="1540"/>
        <v>0</v>
      </c>
      <c r="FT562" s="238">
        <f t="shared" si="1541"/>
        <v>0</v>
      </c>
      <c r="FU562" s="238">
        <f t="shared" si="1542"/>
        <v>0</v>
      </c>
      <c r="FV562" s="238">
        <f t="shared" si="1543"/>
        <v>0</v>
      </c>
      <c r="FW562" s="238">
        <f t="shared" si="1544"/>
        <v>0</v>
      </c>
      <c r="FX562" s="238">
        <f t="shared" si="1545"/>
        <v>0</v>
      </c>
      <c r="FY562" s="238">
        <f t="shared" si="1546"/>
        <v>0</v>
      </c>
      <c r="FZ562" s="238">
        <f t="shared" si="1547"/>
        <v>0</v>
      </c>
      <c r="GA562" s="238">
        <f t="shared" si="1548"/>
        <v>0</v>
      </c>
      <c r="GB562" s="238">
        <f t="shared" si="1549"/>
        <v>0</v>
      </c>
      <c r="GC562" s="238">
        <f t="shared" si="1550"/>
        <v>0</v>
      </c>
      <c r="GD562" s="238">
        <f t="shared" si="1551"/>
        <v>0</v>
      </c>
      <c r="GE562" s="238">
        <f t="shared" si="1552"/>
        <v>0</v>
      </c>
      <c r="GF562" s="238">
        <f t="shared" si="1553"/>
        <v>0</v>
      </c>
      <c r="GG562" s="238">
        <f t="shared" si="1554"/>
        <v>0</v>
      </c>
      <c r="GH562" s="238">
        <f t="shared" si="1555"/>
        <v>0</v>
      </c>
      <c r="GI562" s="238">
        <f t="shared" si="1556"/>
        <v>0</v>
      </c>
      <c r="GJ562" s="238">
        <f t="shared" si="1557"/>
        <v>0</v>
      </c>
      <c r="GK562" s="238">
        <f t="shared" si="1558"/>
        <v>0</v>
      </c>
      <c r="GL562" s="238">
        <f t="shared" si="1559"/>
        <v>0</v>
      </c>
      <c r="GM562" s="238">
        <f t="shared" si="1560"/>
        <v>0</v>
      </c>
      <c r="GN562" s="238">
        <f t="shared" si="1561"/>
        <v>0</v>
      </c>
      <c r="GO562" s="238">
        <f t="shared" si="1562"/>
        <v>0</v>
      </c>
      <c r="GP562" s="238">
        <f t="shared" si="1563"/>
        <v>0</v>
      </c>
      <c r="GQ562" s="238">
        <f t="shared" si="1564"/>
        <v>0</v>
      </c>
      <c r="GR562" s="238">
        <f t="shared" si="1565"/>
        <v>0</v>
      </c>
      <c r="GS562" s="238">
        <f t="shared" si="1566"/>
        <v>0</v>
      </c>
      <c r="GT562" s="238">
        <f t="shared" si="1567"/>
        <v>0</v>
      </c>
      <c r="GU562" s="238">
        <f t="shared" si="1568"/>
        <v>0</v>
      </c>
      <c r="GV562" s="238">
        <f t="shared" si="1569"/>
        <v>0</v>
      </c>
      <c r="GW562" s="238">
        <f t="shared" si="1570"/>
        <v>0</v>
      </c>
      <c r="GX562" s="238">
        <f t="shared" si="1571"/>
        <v>0</v>
      </c>
      <c r="GY562" s="238">
        <f t="shared" si="1572"/>
        <v>0</v>
      </c>
      <c r="GZ562" s="238">
        <f t="shared" si="1573"/>
        <v>0</v>
      </c>
      <c r="HA562" s="238">
        <f t="shared" si="1574"/>
        <v>0</v>
      </c>
      <c r="HB562" s="238">
        <f t="shared" si="1575"/>
        <v>0</v>
      </c>
      <c r="HC562" s="238">
        <f t="shared" si="1576"/>
        <v>0</v>
      </c>
      <c r="HD562" s="238">
        <f t="shared" si="1577"/>
        <v>0</v>
      </c>
      <c r="HE562" s="238">
        <f t="shared" si="1578"/>
        <v>0</v>
      </c>
      <c r="HF562" s="238">
        <f t="shared" si="1579"/>
        <v>0</v>
      </c>
      <c r="HG562" s="238">
        <f t="shared" si="1580"/>
        <v>0</v>
      </c>
      <c r="HH562" s="238">
        <f t="shared" si="1581"/>
        <v>0</v>
      </c>
      <c r="HI562" s="238">
        <f t="shared" si="1582"/>
        <v>0</v>
      </c>
      <c r="HJ562" s="238">
        <f t="shared" si="1583"/>
        <v>0</v>
      </c>
      <c r="HK562" s="238">
        <f t="shared" si="1584"/>
        <v>0</v>
      </c>
      <c r="HL562" s="238">
        <f t="shared" si="1585"/>
        <v>0</v>
      </c>
      <c r="HM562" s="238">
        <f t="shared" si="1586"/>
        <v>0</v>
      </c>
      <c r="HN562" s="238">
        <f t="shared" si="1587"/>
        <v>0</v>
      </c>
      <c r="HO562" s="238">
        <f t="shared" si="1588"/>
        <v>0</v>
      </c>
      <c r="HP562" s="238">
        <f t="shared" si="1589"/>
        <v>0</v>
      </c>
      <c r="HQ562" s="238">
        <f t="shared" si="1590"/>
        <v>0</v>
      </c>
      <c r="HR562" s="238">
        <f t="shared" si="1591"/>
        <v>0</v>
      </c>
      <c r="HS562" s="238">
        <f t="shared" si="1592"/>
        <v>0</v>
      </c>
      <c r="HT562" s="238">
        <f t="shared" si="1593"/>
        <v>0</v>
      </c>
      <c r="HU562" s="238">
        <f t="shared" si="1594"/>
        <v>0</v>
      </c>
      <c r="HV562" s="238">
        <f t="shared" si="1595"/>
        <v>0</v>
      </c>
      <c r="HW562" s="238">
        <f t="shared" si="1596"/>
        <v>0</v>
      </c>
      <c r="HX562" s="238">
        <f t="shared" si="1597"/>
        <v>0</v>
      </c>
      <c r="HY562" s="238">
        <f t="shared" si="1598"/>
        <v>0</v>
      </c>
      <c r="HZ562" s="238">
        <f t="shared" si="1599"/>
        <v>0</v>
      </c>
      <c r="IA562" s="238">
        <f t="shared" si="1600"/>
        <v>0</v>
      </c>
      <c r="IB562" s="238">
        <f t="shared" si="1601"/>
        <v>0</v>
      </c>
      <c r="IC562" s="238">
        <f t="shared" si="1602"/>
        <v>0</v>
      </c>
      <c r="ID562" s="238">
        <f t="shared" si="1603"/>
        <v>0</v>
      </c>
      <c r="IE562" s="238">
        <f t="shared" si="1604"/>
        <v>0</v>
      </c>
      <c r="IF562" s="238">
        <f t="shared" si="1605"/>
        <v>0</v>
      </c>
      <c r="IG562" s="238">
        <f t="shared" si="1606"/>
        <v>0</v>
      </c>
      <c r="IH562" s="238">
        <f t="shared" si="1607"/>
        <v>0</v>
      </c>
      <c r="II562" s="238">
        <f t="shared" si="1608"/>
        <v>0</v>
      </c>
      <c r="IJ562" s="238">
        <f t="shared" si="1609"/>
        <v>0</v>
      </c>
      <c r="IK562" s="238">
        <f t="shared" si="1610"/>
        <v>0</v>
      </c>
      <c r="IL562" s="238">
        <f t="shared" si="1611"/>
        <v>0</v>
      </c>
      <c r="IM562" s="238">
        <f t="shared" si="1612"/>
        <v>0</v>
      </c>
      <c r="IN562" s="238">
        <f t="shared" si="1613"/>
        <v>0</v>
      </c>
      <c r="IO562" s="238">
        <f t="shared" si="1614"/>
        <v>0</v>
      </c>
      <c r="IP562" s="238">
        <f t="shared" si="1615"/>
        <v>0</v>
      </c>
      <c r="IQ562" s="238">
        <f t="shared" si="1616"/>
        <v>0</v>
      </c>
      <c r="IR562" s="238">
        <f t="shared" si="1617"/>
        <v>0</v>
      </c>
      <c r="IS562" s="238">
        <f t="shared" si="1618"/>
        <v>0</v>
      </c>
      <c r="IT562" s="238">
        <f t="shared" si="1619"/>
        <v>0</v>
      </c>
      <c r="IU562" s="238">
        <f t="shared" si="1620"/>
        <v>0</v>
      </c>
      <c r="IV562" s="238">
        <f t="shared" si="1621"/>
        <v>0</v>
      </c>
      <c r="IW562" s="238">
        <f t="shared" si="1622"/>
        <v>0</v>
      </c>
      <c r="IX562" s="238">
        <f t="shared" si="1623"/>
        <v>0</v>
      </c>
      <c r="IY562" s="238">
        <f t="shared" si="1624"/>
        <v>0</v>
      </c>
      <c r="IZ562" s="238">
        <f t="shared" si="1625"/>
        <v>0</v>
      </c>
      <c r="JA562" s="238">
        <f t="shared" si="1626"/>
        <v>0</v>
      </c>
      <c r="JB562" s="238">
        <f t="shared" si="1627"/>
        <v>0</v>
      </c>
    </row>
    <row r="563" spans="2:262">
      <c r="B563" s="248">
        <v>202</v>
      </c>
      <c r="C563" s="247">
        <f t="shared" si="1628"/>
        <v>3.9453125000000018E-3</v>
      </c>
      <c r="D563" s="244">
        <f t="shared" ca="1" si="1371"/>
        <v>80.723902313263935</v>
      </c>
      <c r="E563" s="243">
        <f ca="1">GZ361</f>
        <v>0.72390231326393473</v>
      </c>
      <c r="F563" s="242">
        <v>202</v>
      </c>
      <c r="G563" s="238">
        <f t="shared" si="1372"/>
        <v>0</v>
      </c>
      <c r="H563" s="238">
        <f t="shared" si="1373"/>
        <v>0</v>
      </c>
      <c r="I563" s="238">
        <f t="shared" si="1374"/>
        <v>0</v>
      </c>
      <c r="J563" s="238">
        <f t="shared" si="1375"/>
        <v>0</v>
      </c>
      <c r="K563" s="238">
        <f t="shared" si="1376"/>
        <v>0</v>
      </c>
      <c r="L563" s="238">
        <f t="shared" si="1377"/>
        <v>0</v>
      </c>
      <c r="M563" s="238">
        <f t="shared" si="1378"/>
        <v>0</v>
      </c>
      <c r="N563" s="238">
        <f t="shared" si="1379"/>
        <v>0</v>
      </c>
      <c r="O563" s="238">
        <f t="shared" si="1380"/>
        <v>0</v>
      </c>
      <c r="P563" s="238">
        <f t="shared" si="1381"/>
        <v>0</v>
      </c>
      <c r="Q563" s="238">
        <f t="shared" si="1382"/>
        <v>0</v>
      </c>
      <c r="R563" s="238">
        <f t="shared" si="1383"/>
        <v>0</v>
      </c>
      <c r="S563" s="238">
        <f t="shared" si="1384"/>
        <v>0</v>
      </c>
      <c r="T563" s="238">
        <f t="shared" si="1385"/>
        <v>0</v>
      </c>
      <c r="U563" s="239">
        <f t="shared" si="1386"/>
        <v>0</v>
      </c>
      <c r="V563" s="238">
        <f t="shared" si="1387"/>
        <v>0</v>
      </c>
      <c r="W563" s="238">
        <f t="shared" si="1388"/>
        <v>0</v>
      </c>
      <c r="X563" s="238">
        <f t="shared" si="1389"/>
        <v>0</v>
      </c>
      <c r="Y563" s="238">
        <f t="shared" si="1390"/>
        <v>0</v>
      </c>
      <c r="Z563" s="238">
        <f t="shared" si="1391"/>
        <v>0</v>
      </c>
      <c r="AA563" s="238">
        <f t="shared" si="1392"/>
        <v>0</v>
      </c>
      <c r="AB563" s="238">
        <f t="shared" si="1393"/>
        <v>0</v>
      </c>
      <c r="AC563" s="238">
        <f t="shared" si="1394"/>
        <v>0</v>
      </c>
      <c r="AD563" s="238">
        <f t="shared" si="1395"/>
        <v>0</v>
      </c>
      <c r="AE563" s="238">
        <f t="shared" si="1396"/>
        <v>0</v>
      </c>
      <c r="AF563" s="238">
        <f t="shared" si="1397"/>
        <v>0</v>
      </c>
      <c r="AG563" s="238">
        <f t="shared" si="1398"/>
        <v>0</v>
      </c>
      <c r="AH563" s="238">
        <f t="shared" si="1399"/>
        <v>0</v>
      </c>
      <c r="AI563" s="238">
        <f t="shared" si="1400"/>
        <v>0</v>
      </c>
      <c r="AJ563" s="238">
        <f t="shared" si="1401"/>
        <v>0</v>
      </c>
      <c r="AK563" s="238">
        <f t="shared" si="1402"/>
        <v>0</v>
      </c>
      <c r="AL563" s="238">
        <f t="shared" si="1403"/>
        <v>0</v>
      </c>
      <c r="AM563" s="238">
        <f t="shared" si="1404"/>
        <v>0</v>
      </c>
      <c r="AN563" s="238">
        <f t="shared" si="1405"/>
        <v>0</v>
      </c>
      <c r="AO563" s="238">
        <f t="shared" si="1406"/>
        <v>0</v>
      </c>
      <c r="AP563" s="238">
        <f t="shared" si="1407"/>
        <v>0</v>
      </c>
      <c r="AQ563" s="238">
        <f t="shared" si="1408"/>
        <v>0</v>
      </c>
      <c r="AR563" s="238">
        <f t="shared" si="1409"/>
        <v>0</v>
      </c>
      <c r="AS563" s="238">
        <f t="shared" si="1410"/>
        <v>0</v>
      </c>
      <c r="AT563" s="238">
        <f t="shared" si="1411"/>
        <v>0</v>
      </c>
      <c r="AU563" s="238">
        <f t="shared" si="1412"/>
        <v>0</v>
      </c>
      <c r="AV563" s="238">
        <f t="shared" si="1413"/>
        <v>0</v>
      </c>
      <c r="AW563" s="238">
        <f t="shared" si="1414"/>
        <v>0</v>
      </c>
      <c r="AX563" s="238">
        <f t="shared" si="1415"/>
        <v>0</v>
      </c>
      <c r="AY563" s="238">
        <f t="shared" si="1416"/>
        <v>0</v>
      </c>
      <c r="AZ563" s="238">
        <f t="shared" si="1417"/>
        <v>0</v>
      </c>
      <c r="BA563" s="238">
        <f t="shared" si="1418"/>
        <v>0</v>
      </c>
      <c r="BB563" s="238">
        <f t="shared" si="1419"/>
        <v>0</v>
      </c>
      <c r="BC563" s="238">
        <f t="shared" si="1420"/>
        <v>0</v>
      </c>
      <c r="BD563" s="238">
        <f t="shared" si="1421"/>
        <v>0</v>
      </c>
      <c r="BE563" s="238">
        <f t="shared" si="1422"/>
        <v>0</v>
      </c>
      <c r="BF563" s="238">
        <f t="shared" si="1423"/>
        <v>0</v>
      </c>
      <c r="BG563" s="238">
        <f t="shared" si="1424"/>
        <v>0</v>
      </c>
      <c r="BH563" s="238">
        <f t="shared" si="1425"/>
        <v>0</v>
      </c>
      <c r="BI563" s="238">
        <f t="shared" si="1426"/>
        <v>0</v>
      </c>
      <c r="BJ563" s="238">
        <f t="shared" si="1427"/>
        <v>0</v>
      </c>
      <c r="BK563" s="238">
        <f t="shared" si="1428"/>
        <v>0</v>
      </c>
      <c r="BL563" s="238">
        <f t="shared" si="1429"/>
        <v>0</v>
      </c>
      <c r="BM563" s="238">
        <f t="shared" si="1430"/>
        <v>0</v>
      </c>
      <c r="BN563" s="238">
        <f t="shared" si="1431"/>
        <v>0</v>
      </c>
      <c r="BO563" s="238">
        <f t="shared" si="1432"/>
        <v>0</v>
      </c>
      <c r="BP563" s="238">
        <f t="shared" si="1433"/>
        <v>0</v>
      </c>
      <c r="BQ563" s="238">
        <f t="shared" si="1434"/>
        <v>0</v>
      </c>
      <c r="BR563" s="238">
        <f t="shared" si="1435"/>
        <v>0</v>
      </c>
      <c r="BS563" s="238">
        <f t="shared" si="1436"/>
        <v>0</v>
      </c>
      <c r="BT563" s="238">
        <f t="shared" si="1437"/>
        <v>0</v>
      </c>
      <c r="BU563" s="238">
        <f t="shared" si="1438"/>
        <v>0</v>
      </c>
      <c r="BV563" s="238">
        <f t="shared" si="1439"/>
        <v>0</v>
      </c>
      <c r="BW563" s="238">
        <f t="shared" si="1440"/>
        <v>0</v>
      </c>
      <c r="BX563" s="238">
        <f t="shared" si="1441"/>
        <v>0</v>
      </c>
      <c r="BY563" s="238">
        <f t="shared" si="1442"/>
        <v>0</v>
      </c>
      <c r="BZ563" s="238">
        <f t="shared" si="1443"/>
        <v>0</v>
      </c>
      <c r="CA563" s="238">
        <f t="shared" si="1444"/>
        <v>0</v>
      </c>
      <c r="CB563" s="238">
        <f t="shared" si="1445"/>
        <v>0</v>
      </c>
      <c r="CC563" s="238">
        <f t="shared" si="1446"/>
        <v>0</v>
      </c>
      <c r="CD563" s="238">
        <f t="shared" si="1447"/>
        <v>0</v>
      </c>
      <c r="CE563" s="238">
        <f t="shared" si="1448"/>
        <v>0</v>
      </c>
      <c r="CF563" s="238">
        <f t="shared" si="1449"/>
        <v>0</v>
      </c>
      <c r="CG563" s="238">
        <f t="shared" si="1450"/>
        <v>0</v>
      </c>
      <c r="CH563" s="238">
        <f t="shared" si="1451"/>
        <v>0</v>
      </c>
      <c r="CI563" s="238">
        <f t="shared" si="1452"/>
        <v>0</v>
      </c>
      <c r="CJ563" s="238">
        <f t="shared" si="1453"/>
        <v>0</v>
      </c>
      <c r="CK563" s="238">
        <f t="shared" si="1454"/>
        <v>0</v>
      </c>
      <c r="CL563" s="238">
        <f t="shared" si="1455"/>
        <v>0</v>
      </c>
      <c r="CM563" s="238">
        <f t="shared" si="1456"/>
        <v>0</v>
      </c>
      <c r="CN563" s="238">
        <f t="shared" si="1457"/>
        <v>0</v>
      </c>
      <c r="CO563" s="238">
        <f t="shared" si="1458"/>
        <v>0</v>
      </c>
      <c r="CP563" s="238">
        <f t="shared" si="1459"/>
        <v>0</v>
      </c>
      <c r="CQ563" s="238">
        <f t="shared" si="1460"/>
        <v>0</v>
      </c>
      <c r="CR563" s="238">
        <f t="shared" si="1461"/>
        <v>0</v>
      </c>
      <c r="CS563" s="238">
        <f t="shared" si="1462"/>
        <v>0</v>
      </c>
      <c r="CT563" s="238">
        <f t="shared" si="1463"/>
        <v>0</v>
      </c>
      <c r="CU563" s="238">
        <f t="shared" si="1464"/>
        <v>0</v>
      </c>
      <c r="CV563" s="238">
        <f t="shared" si="1465"/>
        <v>0</v>
      </c>
      <c r="CW563" s="238">
        <f t="shared" si="1466"/>
        <v>0</v>
      </c>
      <c r="CX563" s="238">
        <f t="shared" si="1467"/>
        <v>0</v>
      </c>
      <c r="CY563" s="238">
        <f t="shared" si="1468"/>
        <v>0</v>
      </c>
      <c r="CZ563" s="238">
        <f t="shared" si="1469"/>
        <v>0</v>
      </c>
      <c r="DA563" s="238">
        <f t="shared" si="1470"/>
        <v>0</v>
      </c>
      <c r="DB563" s="238">
        <f t="shared" si="1471"/>
        <v>0</v>
      </c>
      <c r="DC563" s="238">
        <f t="shared" si="1472"/>
        <v>0</v>
      </c>
      <c r="DD563" s="238">
        <f t="shared" si="1473"/>
        <v>0</v>
      </c>
      <c r="DE563" s="238">
        <f t="shared" si="1474"/>
        <v>0</v>
      </c>
      <c r="DF563" s="238">
        <f t="shared" si="1475"/>
        <v>0</v>
      </c>
      <c r="DG563" s="238">
        <f t="shared" si="1476"/>
        <v>0</v>
      </c>
      <c r="DH563" s="238">
        <f t="shared" si="1477"/>
        <v>0</v>
      </c>
      <c r="DI563" s="238">
        <f t="shared" si="1478"/>
        <v>0</v>
      </c>
      <c r="DJ563" s="238">
        <f t="shared" si="1479"/>
        <v>0</v>
      </c>
      <c r="DK563" s="238">
        <f t="shared" si="1480"/>
        <v>0</v>
      </c>
      <c r="DL563" s="238">
        <f t="shared" si="1481"/>
        <v>0</v>
      </c>
      <c r="DM563" s="238">
        <f t="shared" si="1482"/>
        <v>0</v>
      </c>
      <c r="DN563" s="238">
        <f t="shared" si="1483"/>
        <v>0</v>
      </c>
      <c r="DO563" s="238">
        <f t="shared" si="1484"/>
        <v>0</v>
      </c>
      <c r="DP563" s="238">
        <f t="shared" si="1485"/>
        <v>0</v>
      </c>
      <c r="DQ563" s="238">
        <f t="shared" si="1486"/>
        <v>0</v>
      </c>
      <c r="DR563" s="238">
        <f t="shared" si="1487"/>
        <v>0</v>
      </c>
      <c r="DS563" s="238">
        <f t="shared" si="1488"/>
        <v>0</v>
      </c>
      <c r="DT563" s="238">
        <f t="shared" si="1489"/>
        <v>0</v>
      </c>
      <c r="DU563" s="238">
        <f t="shared" si="1490"/>
        <v>0</v>
      </c>
      <c r="DV563" s="238">
        <f t="shared" si="1491"/>
        <v>0</v>
      </c>
      <c r="DW563" s="238">
        <f t="shared" si="1492"/>
        <v>0</v>
      </c>
      <c r="DX563" s="238">
        <f t="shared" si="1493"/>
        <v>0</v>
      </c>
      <c r="DY563" s="238">
        <f t="shared" si="1494"/>
        <v>0</v>
      </c>
      <c r="DZ563" s="238">
        <f t="shared" si="1495"/>
        <v>0</v>
      </c>
      <c r="EA563" s="238">
        <f t="shared" si="1496"/>
        <v>0</v>
      </c>
      <c r="EB563" s="238">
        <f t="shared" si="1497"/>
        <v>0</v>
      </c>
      <c r="EC563" s="238">
        <f t="shared" si="1498"/>
        <v>0</v>
      </c>
      <c r="ED563" s="238">
        <f t="shared" si="1499"/>
        <v>0</v>
      </c>
      <c r="EE563" s="238">
        <f t="shared" si="1500"/>
        <v>0</v>
      </c>
      <c r="EF563" s="238">
        <f t="shared" si="1501"/>
        <v>0</v>
      </c>
      <c r="EG563" s="238">
        <f t="shared" si="1502"/>
        <v>0</v>
      </c>
      <c r="EH563" s="238">
        <f t="shared" si="1503"/>
        <v>0</v>
      </c>
      <c r="EI563" s="238">
        <f t="shared" si="1504"/>
        <v>0</v>
      </c>
      <c r="EJ563" s="238">
        <f t="shared" si="1505"/>
        <v>0</v>
      </c>
      <c r="EK563" s="238">
        <f t="shared" si="1506"/>
        <v>0</v>
      </c>
      <c r="EL563" s="238">
        <f t="shared" si="1507"/>
        <v>0</v>
      </c>
      <c r="EM563" s="238">
        <f t="shared" si="1508"/>
        <v>0</v>
      </c>
      <c r="EN563" s="238">
        <f t="shared" si="1509"/>
        <v>0</v>
      </c>
      <c r="EO563" s="238">
        <f t="shared" si="1510"/>
        <v>0</v>
      </c>
      <c r="EP563" s="238">
        <f t="shared" si="1511"/>
        <v>0</v>
      </c>
      <c r="EQ563" s="238">
        <f t="shared" si="1512"/>
        <v>0</v>
      </c>
      <c r="ER563" s="238">
        <f t="shared" si="1513"/>
        <v>0</v>
      </c>
      <c r="ES563" s="238">
        <f t="shared" si="1514"/>
        <v>0</v>
      </c>
      <c r="ET563" s="238">
        <f t="shared" si="1515"/>
        <v>0</v>
      </c>
      <c r="EU563" s="238">
        <f t="shared" si="1516"/>
        <v>0</v>
      </c>
      <c r="EV563" s="238">
        <f t="shared" si="1517"/>
        <v>0</v>
      </c>
      <c r="EW563" s="238">
        <f t="shared" si="1518"/>
        <v>0</v>
      </c>
      <c r="EX563" s="238">
        <f t="shared" si="1519"/>
        <v>0</v>
      </c>
      <c r="EY563" s="238">
        <f t="shared" si="1520"/>
        <v>0</v>
      </c>
      <c r="EZ563" s="238">
        <f t="shared" si="1521"/>
        <v>0</v>
      </c>
      <c r="FA563" s="238">
        <f t="shared" si="1522"/>
        <v>0</v>
      </c>
      <c r="FB563" s="238">
        <f t="shared" si="1523"/>
        <v>0</v>
      </c>
      <c r="FC563" s="238">
        <f t="shared" si="1524"/>
        <v>0</v>
      </c>
      <c r="FD563" s="238">
        <f t="shared" si="1525"/>
        <v>0</v>
      </c>
      <c r="FE563" s="238">
        <f t="shared" si="1526"/>
        <v>0</v>
      </c>
      <c r="FF563" s="238">
        <f t="shared" si="1527"/>
        <v>0</v>
      </c>
      <c r="FG563" s="238">
        <f t="shared" si="1528"/>
        <v>0</v>
      </c>
      <c r="FH563" s="238">
        <f t="shared" si="1529"/>
        <v>0</v>
      </c>
      <c r="FI563" s="238">
        <f t="shared" si="1530"/>
        <v>0</v>
      </c>
      <c r="FJ563" s="238">
        <f t="shared" si="1531"/>
        <v>0</v>
      </c>
      <c r="FK563" s="238">
        <f t="shared" si="1532"/>
        <v>0</v>
      </c>
      <c r="FL563" s="238">
        <f t="shared" si="1533"/>
        <v>0</v>
      </c>
      <c r="FM563" s="238">
        <f t="shared" si="1534"/>
        <v>0</v>
      </c>
      <c r="FN563" s="238">
        <f t="shared" si="1535"/>
        <v>0</v>
      </c>
      <c r="FO563" s="238">
        <f t="shared" si="1536"/>
        <v>0</v>
      </c>
      <c r="FP563" s="238">
        <f t="shared" si="1537"/>
        <v>0</v>
      </c>
      <c r="FQ563" s="238">
        <f t="shared" si="1538"/>
        <v>0</v>
      </c>
      <c r="FR563" s="238">
        <f t="shared" si="1539"/>
        <v>0</v>
      </c>
      <c r="FS563" s="238">
        <f t="shared" si="1540"/>
        <v>0</v>
      </c>
      <c r="FT563" s="238">
        <f t="shared" si="1541"/>
        <v>0</v>
      </c>
      <c r="FU563" s="238">
        <f t="shared" si="1542"/>
        <v>0</v>
      </c>
      <c r="FV563" s="238">
        <f t="shared" si="1543"/>
        <v>0</v>
      </c>
      <c r="FW563" s="238">
        <f t="shared" si="1544"/>
        <v>0</v>
      </c>
      <c r="FX563" s="238">
        <f t="shared" si="1545"/>
        <v>0</v>
      </c>
      <c r="FY563" s="238">
        <f t="shared" si="1546"/>
        <v>0</v>
      </c>
      <c r="FZ563" s="238">
        <f t="shared" si="1547"/>
        <v>0</v>
      </c>
      <c r="GA563" s="238">
        <f t="shared" si="1548"/>
        <v>0</v>
      </c>
      <c r="GB563" s="238">
        <f t="shared" si="1549"/>
        <v>0</v>
      </c>
      <c r="GC563" s="238">
        <f t="shared" si="1550"/>
        <v>0</v>
      </c>
      <c r="GD563" s="238">
        <f t="shared" si="1551"/>
        <v>0</v>
      </c>
      <c r="GE563" s="238">
        <f t="shared" si="1552"/>
        <v>0</v>
      </c>
      <c r="GF563" s="238">
        <f t="shared" si="1553"/>
        <v>0</v>
      </c>
      <c r="GG563" s="238">
        <f t="shared" si="1554"/>
        <v>0</v>
      </c>
      <c r="GH563" s="238">
        <f t="shared" si="1555"/>
        <v>0</v>
      </c>
      <c r="GI563" s="238">
        <f t="shared" si="1556"/>
        <v>0</v>
      </c>
      <c r="GJ563" s="238">
        <f t="shared" si="1557"/>
        <v>0</v>
      </c>
      <c r="GK563" s="238">
        <f t="shared" si="1558"/>
        <v>0</v>
      </c>
      <c r="GL563" s="238">
        <f t="shared" si="1559"/>
        <v>0</v>
      </c>
      <c r="GM563" s="238">
        <f t="shared" si="1560"/>
        <v>0</v>
      </c>
      <c r="GN563" s="238">
        <f t="shared" si="1561"/>
        <v>0</v>
      </c>
      <c r="GO563" s="238">
        <f t="shared" si="1562"/>
        <v>0</v>
      </c>
      <c r="GP563" s="238">
        <f t="shared" si="1563"/>
        <v>0</v>
      </c>
      <c r="GQ563" s="238">
        <f t="shared" si="1564"/>
        <v>0</v>
      </c>
      <c r="GR563" s="238">
        <f t="shared" si="1565"/>
        <v>0</v>
      </c>
      <c r="GS563" s="238">
        <f t="shared" si="1566"/>
        <v>0</v>
      </c>
      <c r="GT563" s="238">
        <f t="shared" si="1567"/>
        <v>0</v>
      </c>
      <c r="GU563" s="238">
        <f t="shared" si="1568"/>
        <v>0</v>
      </c>
      <c r="GV563" s="238">
        <f t="shared" si="1569"/>
        <v>0</v>
      </c>
      <c r="GW563" s="238">
        <f t="shared" si="1570"/>
        <v>0</v>
      </c>
      <c r="GX563" s="238">
        <f t="shared" si="1571"/>
        <v>0</v>
      </c>
      <c r="GY563" s="238">
        <f t="shared" si="1572"/>
        <v>0</v>
      </c>
      <c r="GZ563" s="238">
        <f t="shared" si="1573"/>
        <v>0</v>
      </c>
      <c r="HA563" s="238">
        <f t="shared" si="1574"/>
        <v>0</v>
      </c>
      <c r="HB563" s="238">
        <f t="shared" si="1575"/>
        <v>0</v>
      </c>
      <c r="HC563" s="238">
        <f t="shared" si="1576"/>
        <v>0</v>
      </c>
      <c r="HD563" s="238">
        <f t="shared" si="1577"/>
        <v>0</v>
      </c>
      <c r="HE563" s="238">
        <f t="shared" si="1578"/>
        <v>0</v>
      </c>
      <c r="HF563" s="238">
        <f t="shared" si="1579"/>
        <v>0</v>
      </c>
      <c r="HG563" s="238">
        <f t="shared" si="1580"/>
        <v>0</v>
      </c>
      <c r="HH563" s="238">
        <f t="shared" si="1581"/>
        <v>0</v>
      </c>
      <c r="HI563" s="238">
        <f t="shared" si="1582"/>
        <v>0</v>
      </c>
      <c r="HJ563" s="238">
        <f t="shared" si="1583"/>
        <v>0</v>
      </c>
      <c r="HK563" s="238">
        <f t="shared" si="1584"/>
        <v>0</v>
      </c>
      <c r="HL563" s="238">
        <f t="shared" si="1585"/>
        <v>0</v>
      </c>
      <c r="HM563" s="238">
        <f t="shared" si="1586"/>
        <v>0</v>
      </c>
      <c r="HN563" s="238">
        <f t="shared" si="1587"/>
        <v>0</v>
      </c>
      <c r="HO563" s="238">
        <f t="shared" si="1588"/>
        <v>0</v>
      </c>
      <c r="HP563" s="238">
        <f t="shared" si="1589"/>
        <v>0</v>
      </c>
      <c r="HQ563" s="238">
        <f t="shared" si="1590"/>
        <v>0</v>
      </c>
      <c r="HR563" s="238">
        <f t="shared" si="1591"/>
        <v>0</v>
      </c>
      <c r="HS563" s="238">
        <f t="shared" si="1592"/>
        <v>0</v>
      </c>
      <c r="HT563" s="238">
        <f t="shared" si="1593"/>
        <v>0</v>
      </c>
      <c r="HU563" s="238">
        <f t="shared" si="1594"/>
        <v>0</v>
      </c>
      <c r="HV563" s="238">
        <f t="shared" si="1595"/>
        <v>0</v>
      </c>
      <c r="HW563" s="238">
        <f t="shared" si="1596"/>
        <v>0</v>
      </c>
      <c r="HX563" s="238">
        <f t="shared" si="1597"/>
        <v>0</v>
      </c>
      <c r="HY563" s="238">
        <f t="shared" si="1598"/>
        <v>0</v>
      </c>
      <c r="HZ563" s="238">
        <f t="shared" si="1599"/>
        <v>0</v>
      </c>
      <c r="IA563" s="238">
        <f t="shared" si="1600"/>
        <v>0</v>
      </c>
      <c r="IB563" s="238">
        <f t="shared" si="1601"/>
        <v>0</v>
      </c>
      <c r="IC563" s="238">
        <f t="shared" si="1602"/>
        <v>0</v>
      </c>
      <c r="ID563" s="238">
        <f t="shared" si="1603"/>
        <v>0</v>
      </c>
      <c r="IE563" s="238">
        <f t="shared" si="1604"/>
        <v>0</v>
      </c>
      <c r="IF563" s="238">
        <f t="shared" si="1605"/>
        <v>0</v>
      </c>
      <c r="IG563" s="238">
        <f t="shared" si="1606"/>
        <v>0</v>
      </c>
      <c r="IH563" s="238">
        <f t="shared" si="1607"/>
        <v>0</v>
      </c>
      <c r="II563" s="238">
        <f t="shared" si="1608"/>
        <v>0</v>
      </c>
      <c r="IJ563" s="238">
        <f t="shared" si="1609"/>
        <v>0</v>
      </c>
      <c r="IK563" s="238">
        <f t="shared" si="1610"/>
        <v>0</v>
      </c>
      <c r="IL563" s="238">
        <f t="shared" si="1611"/>
        <v>0</v>
      </c>
      <c r="IM563" s="238">
        <f t="shared" si="1612"/>
        <v>0</v>
      </c>
      <c r="IN563" s="238">
        <f t="shared" si="1613"/>
        <v>0</v>
      </c>
      <c r="IO563" s="238">
        <f t="shared" si="1614"/>
        <v>0</v>
      </c>
      <c r="IP563" s="238">
        <f t="shared" si="1615"/>
        <v>0</v>
      </c>
      <c r="IQ563" s="238">
        <f t="shared" si="1616"/>
        <v>0</v>
      </c>
      <c r="IR563" s="238">
        <f t="shared" si="1617"/>
        <v>0</v>
      </c>
      <c r="IS563" s="238">
        <f t="shared" si="1618"/>
        <v>0</v>
      </c>
      <c r="IT563" s="238">
        <f t="shared" si="1619"/>
        <v>0</v>
      </c>
      <c r="IU563" s="238">
        <f t="shared" si="1620"/>
        <v>0</v>
      </c>
      <c r="IV563" s="238">
        <f t="shared" si="1621"/>
        <v>0</v>
      </c>
      <c r="IW563" s="238">
        <f t="shared" si="1622"/>
        <v>0</v>
      </c>
      <c r="IX563" s="238">
        <f t="shared" si="1623"/>
        <v>0</v>
      </c>
      <c r="IY563" s="238">
        <f t="shared" si="1624"/>
        <v>0</v>
      </c>
      <c r="IZ563" s="238">
        <f t="shared" si="1625"/>
        <v>0</v>
      </c>
      <c r="JA563" s="238">
        <f t="shared" si="1626"/>
        <v>0</v>
      </c>
      <c r="JB563" s="238">
        <f t="shared" si="1627"/>
        <v>0</v>
      </c>
    </row>
    <row r="564" spans="2:262">
      <c r="B564" s="248">
        <v>203</v>
      </c>
      <c r="C564" s="247">
        <f t="shared" si="1628"/>
        <v>3.9648437500000014E-3</v>
      </c>
      <c r="D564" s="244">
        <f t="shared" ca="1" si="1371"/>
        <v>80.708028220071327</v>
      </c>
      <c r="E564" s="243">
        <f ca="1">HA361</f>
        <v>0.70802822007132804</v>
      </c>
      <c r="F564" s="242">
        <v>203</v>
      </c>
      <c r="G564" s="238">
        <f t="shared" si="1372"/>
        <v>0</v>
      </c>
      <c r="H564" s="238">
        <f t="shared" si="1373"/>
        <v>0</v>
      </c>
      <c r="I564" s="238">
        <f t="shared" si="1374"/>
        <v>0</v>
      </c>
      <c r="J564" s="238">
        <f t="shared" si="1375"/>
        <v>0</v>
      </c>
      <c r="K564" s="238">
        <f t="shared" si="1376"/>
        <v>0</v>
      </c>
      <c r="L564" s="238">
        <f t="shared" si="1377"/>
        <v>0</v>
      </c>
      <c r="M564" s="238">
        <f t="shared" si="1378"/>
        <v>0</v>
      </c>
      <c r="N564" s="238">
        <f t="shared" si="1379"/>
        <v>0</v>
      </c>
      <c r="O564" s="238">
        <f t="shared" si="1380"/>
        <v>0</v>
      </c>
      <c r="P564" s="238">
        <f t="shared" si="1381"/>
        <v>0</v>
      </c>
      <c r="Q564" s="238">
        <f t="shared" si="1382"/>
        <v>0</v>
      </c>
      <c r="R564" s="238">
        <f t="shared" si="1383"/>
        <v>0</v>
      </c>
      <c r="S564" s="238">
        <f t="shared" si="1384"/>
        <v>0</v>
      </c>
      <c r="T564" s="238">
        <f t="shared" si="1385"/>
        <v>0</v>
      </c>
      <c r="U564" s="239">
        <f t="shared" si="1386"/>
        <v>0</v>
      </c>
      <c r="V564" s="238">
        <f t="shared" si="1387"/>
        <v>0</v>
      </c>
      <c r="W564" s="238">
        <f t="shared" si="1388"/>
        <v>0</v>
      </c>
      <c r="X564" s="238">
        <f t="shared" si="1389"/>
        <v>0</v>
      </c>
      <c r="Y564" s="238">
        <f t="shared" si="1390"/>
        <v>0</v>
      </c>
      <c r="Z564" s="238">
        <f t="shared" si="1391"/>
        <v>0</v>
      </c>
      <c r="AA564" s="238">
        <f t="shared" si="1392"/>
        <v>0</v>
      </c>
      <c r="AB564" s="238">
        <f t="shared" si="1393"/>
        <v>0</v>
      </c>
      <c r="AC564" s="238">
        <f t="shared" si="1394"/>
        <v>0</v>
      </c>
      <c r="AD564" s="238">
        <f t="shared" si="1395"/>
        <v>0</v>
      </c>
      <c r="AE564" s="238">
        <f t="shared" si="1396"/>
        <v>0</v>
      </c>
      <c r="AF564" s="238">
        <f t="shared" si="1397"/>
        <v>0</v>
      </c>
      <c r="AG564" s="238">
        <f t="shared" si="1398"/>
        <v>0</v>
      </c>
      <c r="AH564" s="238">
        <f t="shared" si="1399"/>
        <v>0</v>
      </c>
      <c r="AI564" s="238">
        <f t="shared" si="1400"/>
        <v>0</v>
      </c>
      <c r="AJ564" s="238">
        <f t="shared" si="1401"/>
        <v>0</v>
      </c>
      <c r="AK564" s="238">
        <f t="shared" si="1402"/>
        <v>0</v>
      </c>
      <c r="AL564" s="238">
        <f t="shared" si="1403"/>
        <v>0</v>
      </c>
      <c r="AM564" s="238">
        <f t="shared" si="1404"/>
        <v>0</v>
      </c>
      <c r="AN564" s="238">
        <f t="shared" si="1405"/>
        <v>0</v>
      </c>
      <c r="AO564" s="238">
        <f t="shared" si="1406"/>
        <v>0</v>
      </c>
      <c r="AP564" s="238">
        <f t="shared" si="1407"/>
        <v>0</v>
      </c>
      <c r="AQ564" s="238">
        <f t="shared" si="1408"/>
        <v>0</v>
      </c>
      <c r="AR564" s="238">
        <f t="shared" si="1409"/>
        <v>0</v>
      </c>
      <c r="AS564" s="238">
        <f t="shared" si="1410"/>
        <v>0</v>
      </c>
      <c r="AT564" s="238">
        <f t="shared" si="1411"/>
        <v>0</v>
      </c>
      <c r="AU564" s="238">
        <f t="shared" si="1412"/>
        <v>0</v>
      </c>
      <c r="AV564" s="238">
        <f t="shared" si="1413"/>
        <v>0</v>
      </c>
      <c r="AW564" s="238">
        <f t="shared" si="1414"/>
        <v>0</v>
      </c>
      <c r="AX564" s="238">
        <f t="shared" si="1415"/>
        <v>0</v>
      </c>
      <c r="AY564" s="238">
        <f t="shared" si="1416"/>
        <v>0</v>
      </c>
      <c r="AZ564" s="238">
        <f t="shared" si="1417"/>
        <v>0</v>
      </c>
      <c r="BA564" s="238">
        <f t="shared" si="1418"/>
        <v>0</v>
      </c>
      <c r="BB564" s="238">
        <f t="shared" si="1419"/>
        <v>0</v>
      </c>
      <c r="BC564" s="238">
        <f t="shared" si="1420"/>
        <v>0</v>
      </c>
      <c r="BD564" s="238">
        <f t="shared" si="1421"/>
        <v>0</v>
      </c>
      <c r="BE564" s="238">
        <f t="shared" si="1422"/>
        <v>0</v>
      </c>
      <c r="BF564" s="238">
        <f t="shared" si="1423"/>
        <v>0</v>
      </c>
      <c r="BG564" s="238">
        <f t="shared" si="1424"/>
        <v>0</v>
      </c>
      <c r="BH564" s="238">
        <f t="shared" si="1425"/>
        <v>0</v>
      </c>
      <c r="BI564" s="238">
        <f t="shared" si="1426"/>
        <v>0</v>
      </c>
      <c r="BJ564" s="238">
        <f t="shared" si="1427"/>
        <v>0</v>
      </c>
      <c r="BK564" s="238">
        <f t="shared" si="1428"/>
        <v>0</v>
      </c>
      <c r="BL564" s="238">
        <f t="shared" si="1429"/>
        <v>0</v>
      </c>
      <c r="BM564" s="238">
        <f t="shared" si="1430"/>
        <v>0</v>
      </c>
      <c r="BN564" s="238">
        <f t="shared" si="1431"/>
        <v>0</v>
      </c>
      <c r="BO564" s="238">
        <f t="shared" si="1432"/>
        <v>0</v>
      </c>
      <c r="BP564" s="238">
        <f t="shared" si="1433"/>
        <v>0</v>
      </c>
      <c r="BQ564" s="238">
        <f t="shared" si="1434"/>
        <v>0</v>
      </c>
      <c r="BR564" s="238">
        <f t="shared" si="1435"/>
        <v>0</v>
      </c>
      <c r="BS564" s="238">
        <f t="shared" si="1436"/>
        <v>0</v>
      </c>
      <c r="BT564" s="238">
        <f t="shared" si="1437"/>
        <v>0</v>
      </c>
      <c r="BU564" s="238">
        <f t="shared" si="1438"/>
        <v>0</v>
      </c>
      <c r="BV564" s="238">
        <f t="shared" si="1439"/>
        <v>0</v>
      </c>
      <c r="BW564" s="238">
        <f t="shared" si="1440"/>
        <v>0</v>
      </c>
      <c r="BX564" s="238">
        <f t="shared" si="1441"/>
        <v>0</v>
      </c>
      <c r="BY564" s="238">
        <f t="shared" si="1442"/>
        <v>0</v>
      </c>
      <c r="BZ564" s="238">
        <f t="shared" si="1443"/>
        <v>0</v>
      </c>
      <c r="CA564" s="238">
        <f t="shared" si="1444"/>
        <v>0</v>
      </c>
      <c r="CB564" s="238">
        <f t="shared" si="1445"/>
        <v>0</v>
      </c>
      <c r="CC564" s="238">
        <f t="shared" si="1446"/>
        <v>0</v>
      </c>
      <c r="CD564" s="238">
        <f t="shared" si="1447"/>
        <v>0</v>
      </c>
      <c r="CE564" s="238">
        <f t="shared" si="1448"/>
        <v>0</v>
      </c>
      <c r="CF564" s="238">
        <f t="shared" si="1449"/>
        <v>0</v>
      </c>
      <c r="CG564" s="238">
        <f t="shared" si="1450"/>
        <v>0</v>
      </c>
      <c r="CH564" s="238">
        <f t="shared" si="1451"/>
        <v>0</v>
      </c>
      <c r="CI564" s="238">
        <f t="shared" si="1452"/>
        <v>0</v>
      </c>
      <c r="CJ564" s="238">
        <f t="shared" si="1453"/>
        <v>0</v>
      </c>
      <c r="CK564" s="238">
        <f t="shared" si="1454"/>
        <v>0</v>
      </c>
      <c r="CL564" s="238">
        <f t="shared" si="1455"/>
        <v>0</v>
      </c>
      <c r="CM564" s="238">
        <f t="shared" si="1456"/>
        <v>0</v>
      </c>
      <c r="CN564" s="238">
        <f t="shared" si="1457"/>
        <v>0</v>
      </c>
      <c r="CO564" s="238">
        <f t="shared" si="1458"/>
        <v>0</v>
      </c>
      <c r="CP564" s="238">
        <f t="shared" si="1459"/>
        <v>0</v>
      </c>
      <c r="CQ564" s="238">
        <f t="shared" si="1460"/>
        <v>0</v>
      </c>
      <c r="CR564" s="238">
        <f t="shared" si="1461"/>
        <v>0</v>
      </c>
      <c r="CS564" s="238">
        <f t="shared" si="1462"/>
        <v>0</v>
      </c>
      <c r="CT564" s="238">
        <f t="shared" si="1463"/>
        <v>0</v>
      </c>
      <c r="CU564" s="238">
        <f t="shared" si="1464"/>
        <v>0</v>
      </c>
      <c r="CV564" s="238">
        <f t="shared" si="1465"/>
        <v>0</v>
      </c>
      <c r="CW564" s="238">
        <f t="shared" si="1466"/>
        <v>0</v>
      </c>
      <c r="CX564" s="238">
        <f t="shared" si="1467"/>
        <v>0</v>
      </c>
      <c r="CY564" s="238">
        <f t="shared" si="1468"/>
        <v>0</v>
      </c>
      <c r="CZ564" s="238">
        <f t="shared" si="1469"/>
        <v>0</v>
      </c>
      <c r="DA564" s="238">
        <f t="shared" si="1470"/>
        <v>0</v>
      </c>
      <c r="DB564" s="238">
        <f t="shared" si="1471"/>
        <v>0</v>
      </c>
      <c r="DC564" s="238">
        <f t="shared" si="1472"/>
        <v>0</v>
      </c>
      <c r="DD564" s="238">
        <f t="shared" si="1473"/>
        <v>0</v>
      </c>
      <c r="DE564" s="238">
        <f t="shared" si="1474"/>
        <v>0</v>
      </c>
      <c r="DF564" s="238">
        <f t="shared" si="1475"/>
        <v>0</v>
      </c>
      <c r="DG564" s="238">
        <f t="shared" si="1476"/>
        <v>0</v>
      </c>
      <c r="DH564" s="238">
        <f t="shared" si="1477"/>
        <v>0</v>
      </c>
      <c r="DI564" s="238">
        <f t="shared" si="1478"/>
        <v>0</v>
      </c>
      <c r="DJ564" s="238">
        <f t="shared" si="1479"/>
        <v>0</v>
      </c>
      <c r="DK564" s="238">
        <f t="shared" si="1480"/>
        <v>0</v>
      </c>
      <c r="DL564" s="238">
        <f t="shared" si="1481"/>
        <v>0</v>
      </c>
      <c r="DM564" s="238">
        <f t="shared" si="1482"/>
        <v>0</v>
      </c>
      <c r="DN564" s="238">
        <f t="shared" si="1483"/>
        <v>0</v>
      </c>
      <c r="DO564" s="238">
        <f t="shared" si="1484"/>
        <v>0</v>
      </c>
      <c r="DP564" s="238">
        <f t="shared" si="1485"/>
        <v>0</v>
      </c>
      <c r="DQ564" s="238">
        <f t="shared" si="1486"/>
        <v>0</v>
      </c>
      <c r="DR564" s="238">
        <f t="shared" si="1487"/>
        <v>0</v>
      </c>
      <c r="DS564" s="238">
        <f t="shared" si="1488"/>
        <v>0</v>
      </c>
      <c r="DT564" s="238">
        <f t="shared" si="1489"/>
        <v>0</v>
      </c>
      <c r="DU564" s="238">
        <f t="shared" si="1490"/>
        <v>0</v>
      </c>
      <c r="DV564" s="238">
        <f t="shared" si="1491"/>
        <v>0</v>
      </c>
      <c r="DW564" s="238">
        <f t="shared" si="1492"/>
        <v>0</v>
      </c>
      <c r="DX564" s="238">
        <f t="shared" si="1493"/>
        <v>0</v>
      </c>
      <c r="DY564" s="238">
        <f t="shared" si="1494"/>
        <v>0</v>
      </c>
      <c r="DZ564" s="238">
        <f t="shared" si="1495"/>
        <v>0</v>
      </c>
      <c r="EA564" s="238">
        <f t="shared" si="1496"/>
        <v>0</v>
      </c>
      <c r="EB564" s="238">
        <f t="shared" si="1497"/>
        <v>0</v>
      </c>
      <c r="EC564" s="238">
        <f t="shared" si="1498"/>
        <v>0</v>
      </c>
      <c r="ED564" s="238">
        <f t="shared" si="1499"/>
        <v>0</v>
      </c>
      <c r="EE564" s="238">
        <f t="shared" si="1500"/>
        <v>0</v>
      </c>
      <c r="EF564" s="238">
        <f t="shared" si="1501"/>
        <v>0</v>
      </c>
      <c r="EG564" s="238">
        <f t="shared" si="1502"/>
        <v>0</v>
      </c>
      <c r="EH564" s="238">
        <f t="shared" si="1503"/>
        <v>0</v>
      </c>
      <c r="EI564" s="238">
        <f t="shared" si="1504"/>
        <v>0</v>
      </c>
      <c r="EJ564" s="238">
        <f t="shared" si="1505"/>
        <v>0</v>
      </c>
      <c r="EK564" s="238">
        <f t="shared" si="1506"/>
        <v>0</v>
      </c>
      <c r="EL564" s="238">
        <f t="shared" si="1507"/>
        <v>0</v>
      </c>
      <c r="EM564" s="238">
        <f t="shared" si="1508"/>
        <v>0</v>
      </c>
      <c r="EN564" s="238">
        <f t="shared" si="1509"/>
        <v>0</v>
      </c>
      <c r="EO564" s="238">
        <f t="shared" si="1510"/>
        <v>0</v>
      </c>
      <c r="EP564" s="238">
        <f t="shared" si="1511"/>
        <v>0</v>
      </c>
      <c r="EQ564" s="238">
        <f t="shared" si="1512"/>
        <v>0</v>
      </c>
      <c r="ER564" s="238">
        <f t="shared" si="1513"/>
        <v>0</v>
      </c>
      <c r="ES564" s="238">
        <f t="shared" si="1514"/>
        <v>0</v>
      </c>
      <c r="ET564" s="238">
        <f t="shared" si="1515"/>
        <v>0</v>
      </c>
      <c r="EU564" s="238">
        <f t="shared" si="1516"/>
        <v>0</v>
      </c>
      <c r="EV564" s="238">
        <f t="shared" si="1517"/>
        <v>0</v>
      </c>
      <c r="EW564" s="238">
        <f t="shared" si="1518"/>
        <v>0</v>
      </c>
      <c r="EX564" s="238">
        <f t="shared" si="1519"/>
        <v>0</v>
      </c>
      <c r="EY564" s="238">
        <f t="shared" si="1520"/>
        <v>0</v>
      </c>
      <c r="EZ564" s="238">
        <f t="shared" si="1521"/>
        <v>0</v>
      </c>
      <c r="FA564" s="238">
        <f t="shared" si="1522"/>
        <v>0</v>
      </c>
      <c r="FB564" s="238">
        <f t="shared" si="1523"/>
        <v>0</v>
      </c>
      <c r="FC564" s="238">
        <f t="shared" si="1524"/>
        <v>0</v>
      </c>
      <c r="FD564" s="238">
        <f t="shared" si="1525"/>
        <v>0</v>
      </c>
      <c r="FE564" s="238">
        <f t="shared" si="1526"/>
        <v>0</v>
      </c>
      <c r="FF564" s="238">
        <f t="shared" si="1527"/>
        <v>0</v>
      </c>
      <c r="FG564" s="238">
        <f t="shared" si="1528"/>
        <v>0</v>
      </c>
      <c r="FH564" s="238">
        <f t="shared" si="1529"/>
        <v>0</v>
      </c>
      <c r="FI564" s="238">
        <f t="shared" si="1530"/>
        <v>0</v>
      </c>
      <c r="FJ564" s="238">
        <f t="shared" si="1531"/>
        <v>0</v>
      </c>
      <c r="FK564" s="238">
        <f t="shared" si="1532"/>
        <v>0</v>
      </c>
      <c r="FL564" s="238">
        <f t="shared" si="1533"/>
        <v>0</v>
      </c>
      <c r="FM564" s="238">
        <f t="shared" si="1534"/>
        <v>0</v>
      </c>
      <c r="FN564" s="238">
        <f t="shared" si="1535"/>
        <v>0</v>
      </c>
      <c r="FO564" s="238">
        <f t="shared" si="1536"/>
        <v>0</v>
      </c>
      <c r="FP564" s="238">
        <f t="shared" si="1537"/>
        <v>0</v>
      </c>
      <c r="FQ564" s="238">
        <f t="shared" si="1538"/>
        <v>0</v>
      </c>
      <c r="FR564" s="238">
        <f t="shared" si="1539"/>
        <v>0</v>
      </c>
      <c r="FS564" s="238">
        <f t="shared" si="1540"/>
        <v>0</v>
      </c>
      <c r="FT564" s="238">
        <f t="shared" si="1541"/>
        <v>0</v>
      </c>
      <c r="FU564" s="238">
        <f t="shared" si="1542"/>
        <v>0</v>
      </c>
      <c r="FV564" s="238">
        <f t="shared" si="1543"/>
        <v>0</v>
      </c>
      <c r="FW564" s="238">
        <f t="shared" si="1544"/>
        <v>0</v>
      </c>
      <c r="FX564" s="238">
        <f t="shared" si="1545"/>
        <v>0</v>
      </c>
      <c r="FY564" s="238">
        <f t="shared" si="1546"/>
        <v>0</v>
      </c>
      <c r="FZ564" s="238">
        <f t="shared" si="1547"/>
        <v>0</v>
      </c>
      <c r="GA564" s="238">
        <f t="shared" si="1548"/>
        <v>0</v>
      </c>
      <c r="GB564" s="238">
        <f t="shared" si="1549"/>
        <v>0</v>
      </c>
      <c r="GC564" s="238">
        <f t="shared" si="1550"/>
        <v>0</v>
      </c>
      <c r="GD564" s="238">
        <f t="shared" si="1551"/>
        <v>0</v>
      </c>
      <c r="GE564" s="238">
        <f t="shared" si="1552"/>
        <v>0</v>
      </c>
      <c r="GF564" s="238">
        <f t="shared" si="1553"/>
        <v>0</v>
      </c>
      <c r="GG564" s="238">
        <f t="shared" si="1554"/>
        <v>0</v>
      </c>
      <c r="GH564" s="238">
        <f t="shared" si="1555"/>
        <v>0</v>
      </c>
      <c r="GI564" s="238">
        <f t="shared" si="1556"/>
        <v>0</v>
      </c>
      <c r="GJ564" s="238">
        <f t="shared" si="1557"/>
        <v>0</v>
      </c>
      <c r="GK564" s="238">
        <f t="shared" si="1558"/>
        <v>0</v>
      </c>
      <c r="GL564" s="238">
        <f t="shared" si="1559"/>
        <v>0</v>
      </c>
      <c r="GM564" s="238">
        <f t="shared" si="1560"/>
        <v>0</v>
      </c>
      <c r="GN564" s="238">
        <f t="shared" si="1561"/>
        <v>0</v>
      </c>
      <c r="GO564" s="238">
        <f t="shared" si="1562"/>
        <v>0</v>
      </c>
      <c r="GP564" s="238">
        <f t="shared" si="1563"/>
        <v>0</v>
      </c>
      <c r="GQ564" s="238">
        <f t="shared" si="1564"/>
        <v>0</v>
      </c>
      <c r="GR564" s="238">
        <f t="shared" si="1565"/>
        <v>0</v>
      </c>
      <c r="GS564" s="238">
        <f t="shared" si="1566"/>
        <v>0</v>
      </c>
      <c r="GT564" s="238">
        <f t="shared" si="1567"/>
        <v>0</v>
      </c>
      <c r="GU564" s="238">
        <f t="shared" si="1568"/>
        <v>0</v>
      </c>
      <c r="GV564" s="238">
        <f t="shared" si="1569"/>
        <v>0</v>
      </c>
      <c r="GW564" s="238">
        <f t="shared" si="1570"/>
        <v>0</v>
      </c>
      <c r="GX564" s="238">
        <f t="shared" si="1571"/>
        <v>0</v>
      </c>
      <c r="GY564" s="238">
        <f t="shared" si="1572"/>
        <v>0</v>
      </c>
      <c r="GZ564" s="238">
        <f t="shared" si="1573"/>
        <v>0</v>
      </c>
      <c r="HA564" s="238">
        <f t="shared" si="1574"/>
        <v>0</v>
      </c>
      <c r="HB564" s="238">
        <f t="shared" si="1575"/>
        <v>0</v>
      </c>
      <c r="HC564" s="238">
        <f t="shared" si="1576"/>
        <v>0</v>
      </c>
      <c r="HD564" s="238">
        <f t="shared" si="1577"/>
        <v>0</v>
      </c>
      <c r="HE564" s="238">
        <f t="shared" si="1578"/>
        <v>0</v>
      </c>
      <c r="HF564" s="238">
        <f t="shared" si="1579"/>
        <v>0</v>
      </c>
      <c r="HG564" s="238">
        <f t="shared" si="1580"/>
        <v>0</v>
      </c>
      <c r="HH564" s="238">
        <f t="shared" si="1581"/>
        <v>0</v>
      </c>
      <c r="HI564" s="238">
        <f t="shared" si="1582"/>
        <v>0</v>
      </c>
      <c r="HJ564" s="238">
        <f t="shared" si="1583"/>
        <v>0</v>
      </c>
      <c r="HK564" s="238">
        <f t="shared" si="1584"/>
        <v>0</v>
      </c>
      <c r="HL564" s="238">
        <f t="shared" si="1585"/>
        <v>0</v>
      </c>
      <c r="HM564" s="238">
        <f t="shared" si="1586"/>
        <v>0</v>
      </c>
      <c r="HN564" s="238">
        <f t="shared" si="1587"/>
        <v>0</v>
      </c>
      <c r="HO564" s="238">
        <f t="shared" si="1588"/>
        <v>0</v>
      </c>
      <c r="HP564" s="238">
        <f t="shared" si="1589"/>
        <v>0</v>
      </c>
      <c r="HQ564" s="238">
        <f t="shared" si="1590"/>
        <v>0</v>
      </c>
      <c r="HR564" s="238">
        <f t="shared" si="1591"/>
        <v>0</v>
      </c>
      <c r="HS564" s="238">
        <f t="shared" si="1592"/>
        <v>0</v>
      </c>
      <c r="HT564" s="238">
        <f t="shared" si="1593"/>
        <v>0</v>
      </c>
      <c r="HU564" s="238">
        <f t="shared" si="1594"/>
        <v>0</v>
      </c>
      <c r="HV564" s="238">
        <f t="shared" si="1595"/>
        <v>0</v>
      </c>
      <c r="HW564" s="238">
        <f t="shared" si="1596"/>
        <v>0</v>
      </c>
      <c r="HX564" s="238">
        <f t="shared" si="1597"/>
        <v>0</v>
      </c>
      <c r="HY564" s="238">
        <f t="shared" si="1598"/>
        <v>0</v>
      </c>
      <c r="HZ564" s="238">
        <f t="shared" si="1599"/>
        <v>0</v>
      </c>
      <c r="IA564" s="238">
        <f t="shared" si="1600"/>
        <v>0</v>
      </c>
      <c r="IB564" s="238">
        <f t="shared" si="1601"/>
        <v>0</v>
      </c>
      <c r="IC564" s="238">
        <f t="shared" si="1602"/>
        <v>0</v>
      </c>
      <c r="ID564" s="238">
        <f t="shared" si="1603"/>
        <v>0</v>
      </c>
      <c r="IE564" s="238">
        <f t="shared" si="1604"/>
        <v>0</v>
      </c>
      <c r="IF564" s="238">
        <f t="shared" si="1605"/>
        <v>0</v>
      </c>
      <c r="IG564" s="238">
        <f t="shared" si="1606"/>
        <v>0</v>
      </c>
      <c r="IH564" s="238">
        <f t="shared" si="1607"/>
        <v>0</v>
      </c>
      <c r="II564" s="238">
        <f t="shared" si="1608"/>
        <v>0</v>
      </c>
      <c r="IJ564" s="238">
        <f t="shared" si="1609"/>
        <v>0</v>
      </c>
      <c r="IK564" s="238">
        <f t="shared" si="1610"/>
        <v>0</v>
      </c>
      <c r="IL564" s="238">
        <f t="shared" si="1611"/>
        <v>0</v>
      </c>
      <c r="IM564" s="238">
        <f t="shared" si="1612"/>
        <v>0</v>
      </c>
      <c r="IN564" s="238">
        <f t="shared" si="1613"/>
        <v>0</v>
      </c>
      <c r="IO564" s="238">
        <f t="shared" si="1614"/>
        <v>0</v>
      </c>
      <c r="IP564" s="238">
        <f t="shared" si="1615"/>
        <v>0</v>
      </c>
      <c r="IQ564" s="238">
        <f t="shared" si="1616"/>
        <v>0</v>
      </c>
      <c r="IR564" s="238">
        <f t="shared" si="1617"/>
        <v>0</v>
      </c>
      <c r="IS564" s="238">
        <f t="shared" si="1618"/>
        <v>0</v>
      </c>
      <c r="IT564" s="238">
        <f t="shared" si="1619"/>
        <v>0</v>
      </c>
      <c r="IU564" s="238">
        <f t="shared" si="1620"/>
        <v>0</v>
      </c>
      <c r="IV564" s="238">
        <f t="shared" si="1621"/>
        <v>0</v>
      </c>
      <c r="IW564" s="238">
        <f t="shared" si="1622"/>
        <v>0</v>
      </c>
      <c r="IX564" s="238">
        <f t="shared" si="1623"/>
        <v>0</v>
      </c>
      <c r="IY564" s="238">
        <f t="shared" si="1624"/>
        <v>0</v>
      </c>
      <c r="IZ564" s="238">
        <f t="shared" si="1625"/>
        <v>0</v>
      </c>
      <c r="JA564" s="238">
        <f t="shared" si="1626"/>
        <v>0</v>
      </c>
      <c r="JB564" s="238">
        <f t="shared" si="1627"/>
        <v>0</v>
      </c>
    </row>
    <row r="565" spans="2:262">
      <c r="B565" s="248">
        <v>204</v>
      </c>
      <c r="C565" s="247">
        <f t="shared" si="1628"/>
        <v>3.9843750000000009E-3</v>
      </c>
      <c r="D565" s="244">
        <f t="shared" ca="1" si="1371"/>
        <v>80.691952701827162</v>
      </c>
      <c r="E565" s="243">
        <f ca="1">HB361</f>
        <v>0.69195270182715707</v>
      </c>
      <c r="F565" s="242">
        <v>204</v>
      </c>
      <c r="G565" s="238">
        <f t="shared" si="1372"/>
        <v>0</v>
      </c>
      <c r="H565" s="238">
        <f t="shared" si="1373"/>
        <v>0</v>
      </c>
      <c r="I565" s="238">
        <f t="shared" si="1374"/>
        <v>0</v>
      </c>
      <c r="J565" s="238">
        <f t="shared" si="1375"/>
        <v>0</v>
      </c>
      <c r="K565" s="238">
        <f t="shared" si="1376"/>
        <v>0</v>
      </c>
      <c r="L565" s="238">
        <f t="shared" si="1377"/>
        <v>0</v>
      </c>
      <c r="M565" s="238">
        <f t="shared" si="1378"/>
        <v>0</v>
      </c>
      <c r="N565" s="238">
        <f t="shared" si="1379"/>
        <v>0</v>
      </c>
      <c r="O565" s="238">
        <f t="shared" si="1380"/>
        <v>0</v>
      </c>
      <c r="P565" s="238">
        <f t="shared" si="1381"/>
        <v>0</v>
      </c>
      <c r="Q565" s="238">
        <f t="shared" si="1382"/>
        <v>0</v>
      </c>
      <c r="R565" s="238">
        <f t="shared" si="1383"/>
        <v>0</v>
      </c>
      <c r="S565" s="238">
        <f t="shared" si="1384"/>
        <v>0</v>
      </c>
      <c r="T565" s="238">
        <f t="shared" si="1385"/>
        <v>0</v>
      </c>
      <c r="U565" s="239">
        <f t="shared" si="1386"/>
        <v>0</v>
      </c>
      <c r="V565" s="238">
        <f t="shared" si="1387"/>
        <v>0</v>
      </c>
      <c r="W565" s="238">
        <f t="shared" si="1388"/>
        <v>0</v>
      </c>
      <c r="X565" s="238">
        <f t="shared" si="1389"/>
        <v>0</v>
      </c>
      <c r="Y565" s="238">
        <f t="shared" si="1390"/>
        <v>0</v>
      </c>
      <c r="Z565" s="238">
        <f t="shared" si="1391"/>
        <v>0</v>
      </c>
      <c r="AA565" s="238">
        <f t="shared" si="1392"/>
        <v>0</v>
      </c>
      <c r="AB565" s="238">
        <f t="shared" si="1393"/>
        <v>0</v>
      </c>
      <c r="AC565" s="238">
        <f t="shared" si="1394"/>
        <v>0</v>
      </c>
      <c r="AD565" s="238">
        <f t="shared" si="1395"/>
        <v>0</v>
      </c>
      <c r="AE565" s="238">
        <f t="shared" si="1396"/>
        <v>0</v>
      </c>
      <c r="AF565" s="238">
        <f t="shared" si="1397"/>
        <v>0</v>
      </c>
      <c r="AG565" s="238">
        <f t="shared" si="1398"/>
        <v>0</v>
      </c>
      <c r="AH565" s="238">
        <f t="shared" si="1399"/>
        <v>0</v>
      </c>
      <c r="AI565" s="238">
        <f t="shared" si="1400"/>
        <v>0</v>
      </c>
      <c r="AJ565" s="238">
        <f t="shared" si="1401"/>
        <v>0</v>
      </c>
      <c r="AK565" s="238">
        <f t="shared" si="1402"/>
        <v>0</v>
      </c>
      <c r="AL565" s="238">
        <f t="shared" si="1403"/>
        <v>0</v>
      </c>
      <c r="AM565" s="238">
        <f t="shared" si="1404"/>
        <v>0</v>
      </c>
      <c r="AN565" s="238">
        <f t="shared" si="1405"/>
        <v>0</v>
      </c>
      <c r="AO565" s="238">
        <f t="shared" si="1406"/>
        <v>0</v>
      </c>
      <c r="AP565" s="238">
        <f t="shared" si="1407"/>
        <v>0</v>
      </c>
      <c r="AQ565" s="238">
        <f t="shared" si="1408"/>
        <v>0</v>
      </c>
      <c r="AR565" s="238">
        <f t="shared" si="1409"/>
        <v>0</v>
      </c>
      <c r="AS565" s="238">
        <f t="shared" si="1410"/>
        <v>0</v>
      </c>
      <c r="AT565" s="238">
        <f t="shared" si="1411"/>
        <v>0</v>
      </c>
      <c r="AU565" s="238">
        <f t="shared" si="1412"/>
        <v>0</v>
      </c>
      <c r="AV565" s="238">
        <f t="shared" si="1413"/>
        <v>0</v>
      </c>
      <c r="AW565" s="238">
        <f t="shared" si="1414"/>
        <v>0</v>
      </c>
      <c r="AX565" s="238">
        <f t="shared" si="1415"/>
        <v>0</v>
      </c>
      <c r="AY565" s="238">
        <f t="shared" si="1416"/>
        <v>0</v>
      </c>
      <c r="AZ565" s="238">
        <f t="shared" si="1417"/>
        <v>0</v>
      </c>
      <c r="BA565" s="238">
        <f t="shared" si="1418"/>
        <v>0</v>
      </c>
      <c r="BB565" s="238">
        <f t="shared" si="1419"/>
        <v>0</v>
      </c>
      <c r="BC565" s="238">
        <f t="shared" si="1420"/>
        <v>0</v>
      </c>
      <c r="BD565" s="238">
        <f t="shared" si="1421"/>
        <v>0</v>
      </c>
      <c r="BE565" s="238">
        <f t="shared" si="1422"/>
        <v>0</v>
      </c>
      <c r="BF565" s="238">
        <f t="shared" si="1423"/>
        <v>0</v>
      </c>
      <c r="BG565" s="238">
        <f t="shared" si="1424"/>
        <v>0</v>
      </c>
      <c r="BH565" s="238">
        <f t="shared" si="1425"/>
        <v>0</v>
      </c>
      <c r="BI565" s="238">
        <f t="shared" si="1426"/>
        <v>0</v>
      </c>
      <c r="BJ565" s="238">
        <f t="shared" si="1427"/>
        <v>0</v>
      </c>
      <c r="BK565" s="238">
        <f t="shared" si="1428"/>
        <v>0</v>
      </c>
      <c r="BL565" s="238">
        <f t="shared" si="1429"/>
        <v>0</v>
      </c>
      <c r="BM565" s="238">
        <f t="shared" si="1430"/>
        <v>0</v>
      </c>
      <c r="BN565" s="238">
        <f t="shared" si="1431"/>
        <v>0</v>
      </c>
      <c r="BO565" s="238">
        <f t="shared" si="1432"/>
        <v>0</v>
      </c>
      <c r="BP565" s="238">
        <f t="shared" si="1433"/>
        <v>0</v>
      </c>
      <c r="BQ565" s="238">
        <f t="shared" si="1434"/>
        <v>0</v>
      </c>
      <c r="BR565" s="238">
        <f t="shared" si="1435"/>
        <v>0</v>
      </c>
      <c r="BS565" s="238">
        <f t="shared" si="1436"/>
        <v>0</v>
      </c>
      <c r="BT565" s="238">
        <f t="shared" si="1437"/>
        <v>0</v>
      </c>
      <c r="BU565" s="238">
        <f t="shared" si="1438"/>
        <v>0</v>
      </c>
      <c r="BV565" s="238">
        <f t="shared" si="1439"/>
        <v>0</v>
      </c>
      <c r="BW565" s="238">
        <f t="shared" si="1440"/>
        <v>0</v>
      </c>
      <c r="BX565" s="238">
        <f t="shared" si="1441"/>
        <v>0</v>
      </c>
      <c r="BY565" s="238">
        <f t="shared" si="1442"/>
        <v>0</v>
      </c>
      <c r="BZ565" s="238">
        <f t="shared" si="1443"/>
        <v>0</v>
      </c>
      <c r="CA565" s="238">
        <f t="shared" si="1444"/>
        <v>0</v>
      </c>
      <c r="CB565" s="238">
        <f t="shared" si="1445"/>
        <v>0</v>
      </c>
      <c r="CC565" s="238">
        <f t="shared" si="1446"/>
        <v>0</v>
      </c>
      <c r="CD565" s="238">
        <f t="shared" si="1447"/>
        <v>0</v>
      </c>
      <c r="CE565" s="238">
        <f t="shared" si="1448"/>
        <v>0</v>
      </c>
      <c r="CF565" s="238">
        <f t="shared" si="1449"/>
        <v>0</v>
      </c>
      <c r="CG565" s="238">
        <f t="shared" si="1450"/>
        <v>0</v>
      </c>
      <c r="CH565" s="238">
        <f t="shared" si="1451"/>
        <v>0</v>
      </c>
      <c r="CI565" s="238">
        <f t="shared" si="1452"/>
        <v>0</v>
      </c>
      <c r="CJ565" s="238">
        <f t="shared" si="1453"/>
        <v>0</v>
      </c>
      <c r="CK565" s="238">
        <f t="shared" si="1454"/>
        <v>0</v>
      </c>
      <c r="CL565" s="238">
        <f t="shared" si="1455"/>
        <v>0</v>
      </c>
      <c r="CM565" s="238">
        <f t="shared" si="1456"/>
        <v>0</v>
      </c>
      <c r="CN565" s="238">
        <f t="shared" si="1457"/>
        <v>0</v>
      </c>
      <c r="CO565" s="238">
        <f t="shared" si="1458"/>
        <v>0</v>
      </c>
      <c r="CP565" s="238">
        <f t="shared" si="1459"/>
        <v>0</v>
      </c>
      <c r="CQ565" s="238">
        <f t="shared" si="1460"/>
        <v>0</v>
      </c>
      <c r="CR565" s="238">
        <f t="shared" si="1461"/>
        <v>0</v>
      </c>
      <c r="CS565" s="238">
        <f t="shared" si="1462"/>
        <v>0</v>
      </c>
      <c r="CT565" s="238">
        <f t="shared" si="1463"/>
        <v>0</v>
      </c>
      <c r="CU565" s="238">
        <f t="shared" si="1464"/>
        <v>0</v>
      </c>
      <c r="CV565" s="238">
        <f t="shared" si="1465"/>
        <v>0</v>
      </c>
      <c r="CW565" s="238">
        <f t="shared" si="1466"/>
        <v>0</v>
      </c>
      <c r="CX565" s="238">
        <f t="shared" si="1467"/>
        <v>0</v>
      </c>
      <c r="CY565" s="238">
        <f t="shared" si="1468"/>
        <v>0</v>
      </c>
      <c r="CZ565" s="238">
        <f t="shared" si="1469"/>
        <v>0</v>
      </c>
      <c r="DA565" s="238">
        <f t="shared" si="1470"/>
        <v>0</v>
      </c>
      <c r="DB565" s="238">
        <f t="shared" si="1471"/>
        <v>0</v>
      </c>
      <c r="DC565" s="238">
        <f t="shared" si="1472"/>
        <v>0</v>
      </c>
      <c r="DD565" s="238">
        <f t="shared" si="1473"/>
        <v>0</v>
      </c>
      <c r="DE565" s="238">
        <f t="shared" si="1474"/>
        <v>0</v>
      </c>
      <c r="DF565" s="238">
        <f t="shared" si="1475"/>
        <v>0</v>
      </c>
      <c r="DG565" s="238">
        <f t="shared" si="1476"/>
        <v>0</v>
      </c>
      <c r="DH565" s="238">
        <f t="shared" si="1477"/>
        <v>0</v>
      </c>
      <c r="DI565" s="238">
        <f t="shared" si="1478"/>
        <v>0</v>
      </c>
      <c r="DJ565" s="238">
        <f t="shared" si="1479"/>
        <v>0</v>
      </c>
      <c r="DK565" s="238">
        <f t="shared" si="1480"/>
        <v>0</v>
      </c>
      <c r="DL565" s="238">
        <f t="shared" si="1481"/>
        <v>0</v>
      </c>
      <c r="DM565" s="238">
        <f t="shared" si="1482"/>
        <v>0</v>
      </c>
      <c r="DN565" s="238">
        <f t="shared" si="1483"/>
        <v>0</v>
      </c>
      <c r="DO565" s="238">
        <f t="shared" si="1484"/>
        <v>0</v>
      </c>
      <c r="DP565" s="238">
        <f t="shared" si="1485"/>
        <v>0</v>
      </c>
      <c r="DQ565" s="238">
        <f t="shared" si="1486"/>
        <v>0</v>
      </c>
      <c r="DR565" s="238">
        <f t="shared" si="1487"/>
        <v>0</v>
      </c>
      <c r="DS565" s="238">
        <f t="shared" si="1488"/>
        <v>0</v>
      </c>
      <c r="DT565" s="238">
        <f t="shared" si="1489"/>
        <v>0</v>
      </c>
      <c r="DU565" s="238">
        <f t="shared" si="1490"/>
        <v>0</v>
      </c>
      <c r="DV565" s="238">
        <f t="shared" si="1491"/>
        <v>0</v>
      </c>
      <c r="DW565" s="238">
        <f t="shared" si="1492"/>
        <v>0</v>
      </c>
      <c r="DX565" s="238">
        <f t="shared" si="1493"/>
        <v>0</v>
      </c>
      <c r="DY565" s="238">
        <f t="shared" si="1494"/>
        <v>0</v>
      </c>
      <c r="DZ565" s="238">
        <f t="shared" si="1495"/>
        <v>0</v>
      </c>
      <c r="EA565" s="238">
        <f t="shared" si="1496"/>
        <v>0</v>
      </c>
      <c r="EB565" s="238">
        <f t="shared" si="1497"/>
        <v>0</v>
      </c>
      <c r="EC565" s="238">
        <f t="shared" si="1498"/>
        <v>0</v>
      </c>
      <c r="ED565" s="238">
        <f t="shared" si="1499"/>
        <v>0</v>
      </c>
      <c r="EE565" s="238">
        <f t="shared" si="1500"/>
        <v>0</v>
      </c>
      <c r="EF565" s="238">
        <f t="shared" si="1501"/>
        <v>0</v>
      </c>
      <c r="EG565" s="238">
        <f t="shared" si="1502"/>
        <v>0</v>
      </c>
      <c r="EH565" s="238">
        <f t="shared" si="1503"/>
        <v>0</v>
      </c>
      <c r="EI565" s="238">
        <f t="shared" si="1504"/>
        <v>0</v>
      </c>
      <c r="EJ565" s="238">
        <f t="shared" si="1505"/>
        <v>0</v>
      </c>
      <c r="EK565" s="238">
        <f t="shared" si="1506"/>
        <v>0</v>
      </c>
      <c r="EL565" s="238">
        <f t="shared" si="1507"/>
        <v>0</v>
      </c>
      <c r="EM565" s="238">
        <f t="shared" si="1508"/>
        <v>0</v>
      </c>
      <c r="EN565" s="238">
        <f t="shared" si="1509"/>
        <v>0</v>
      </c>
      <c r="EO565" s="238">
        <f t="shared" si="1510"/>
        <v>0</v>
      </c>
      <c r="EP565" s="238">
        <f t="shared" si="1511"/>
        <v>0</v>
      </c>
      <c r="EQ565" s="238">
        <f t="shared" si="1512"/>
        <v>0</v>
      </c>
      <c r="ER565" s="238">
        <f t="shared" si="1513"/>
        <v>0</v>
      </c>
      <c r="ES565" s="238">
        <f t="shared" si="1514"/>
        <v>0</v>
      </c>
      <c r="ET565" s="238">
        <f t="shared" si="1515"/>
        <v>0</v>
      </c>
      <c r="EU565" s="238">
        <f t="shared" si="1516"/>
        <v>0</v>
      </c>
      <c r="EV565" s="238">
        <f t="shared" si="1517"/>
        <v>0</v>
      </c>
      <c r="EW565" s="238">
        <f t="shared" si="1518"/>
        <v>0</v>
      </c>
      <c r="EX565" s="238">
        <f t="shared" si="1519"/>
        <v>0</v>
      </c>
      <c r="EY565" s="238">
        <f t="shared" si="1520"/>
        <v>0</v>
      </c>
      <c r="EZ565" s="238">
        <f t="shared" si="1521"/>
        <v>0</v>
      </c>
      <c r="FA565" s="238">
        <f t="shared" si="1522"/>
        <v>0</v>
      </c>
      <c r="FB565" s="238">
        <f t="shared" si="1523"/>
        <v>0</v>
      </c>
      <c r="FC565" s="238">
        <f t="shared" si="1524"/>
        <v>0</v>
      </c>
      <c r="FD565" s="238">
        <f t="shared" si="1525"/>
        <v>0</v>
      </c>
      <c r="FE565" s="238">
        <f t="shared" si="1526"/>
        <v>0</v>
      </c>
      <c r="FF565" s="238">
        <f t="shared" si="1527"/>
        <v>0</v>
      </c>
      <c r="FG565" s="238">
        <f t="shared" si="1528"/>
        <v>0</v>
      </c>
      <c r="FH565" s="238">
        <f t="shared" si="1529"/>
        <v>0</v>
      </c>
      <c r="FI565" s="238">
        <f t="shared" si="1530"/>
        <v>0</v>
      </c>
      <c r="FJ565" s="238">
        <f t="shared" si="1531"/>
        <v>0</v>
      </c>
      <c r="FK565" s="238">
        <f t="shared" si="1532"/>
        <v>0</v>
      </c>
      <c r="FL565" s="238">
        <f t="shared" si="1533"/>
        <v>0</v>
      </c>
      <c r="FM565" s="238">
        <f t="shared" si="1534"/>
        <v>0</v>
      </c>
      <c r="FN565" s="238">
        <f t="shared" si="1535"/>
        <v>0</v>
      </c>
      <c r="FO565" s="238">
        <f t="shared" si="1536"/>
        <v>0</v>
      </c>
      <c r="FP565" s="238">
        <f t="shared" si="1537"/>
        <v>0</v>
      </c>
      <c r="FQ565" s="238">
        <f t="shared" si="1538"/>
        <v>0</v>
      </c>
      <c r="FR565" s="238">
        <f t="shared" si="1539"/>
        <v>0</v>
      </c>
      <c r="FS565" s="238">
        <f t="shared" si="1540"/>
        <v>0</v>
      </c>
      <c r="FT565" s="238">
        <f t="shared" si="1541"/>
        <v>0</v>
      </c>
      <c r="FU565" s="238">
        <f t="shared" si="1542"/>
        <v>0</v>
      </c>
      <c r="FV565" s="238">
        <f t="shared" si="1543"/>
        <v>0</v>
      </c>
      <c r="FW565" s="238">
        <f t="shared" si="1544"/>
        <v>0</v>
      </c>
      <c r="FX565" s="238">
        <f t="shared" si="1545"/>
        <v>0</v>
      </c>
      <c r="FY565" s="238">
        <f t="shared" si="1546"/>
        <v>0</v>
      </c>
      <c r="FZ565" s="238">
        <f t="shared" si="1547"/>
        <v>0</v>
      </c>
      <c r="GA565" s="238">
        <f t="shared" si="1548"/>
        <v>0</v>
      </c>
      <c r="GB565" s="238">
        <f t="shared" si="1549"/>
        <v>0</v>
      </c>
      <c r="GC565" s="238">
        <f t="shared" si="1550"/>
        <v>0</v>
      </c>
      <c r="GD565" s="238">
        <f t="shared" si="1551"/>
        <v>0</v>
      </c>
      <c r="GE565" s="238">
        <f t="shared" si="1552"/>
        <v>0</v>
      </c>
      <c r="GF565" s="238">
        <f t="shared" si="1553"/>
        <v>0</v>
      </c>
      <c r="GG565" s="238">
        <f t="shared" si="1554"/>
        <v>0</v>
      </c>
      <c r="GH565" s="238">
        <f t="shared" si="1555"/>
        <v>0</v>
      </c>
      <c r="GI565" s="238">
        <f t="shared" si="1556"/>
        <v>0</v>
      </c>
      <c r="GJ565" s="238">
        <f t="shared" si="1557"/>
        <v>0</v>
      </c>
      <c r="GK565" s="238">
        <f t="shared" si="1558"/>
        <v>0</v>
      </c>
      <c r="GL565" s="238">
        <f t="shared" si="1559"/>
        <v>0</v>
      </c>
      <c r="GM565" s="238">
        <f t="shared" si="1560"/>
        <v>0</v>
      </c>
      <c r="GN565" s="238">
        <f t="shared" si="1561"/>
        <v>0</v>
      </c>
      <c r="GO565" s="238">
        <f t="shared" si="1562"/>
        <v>0</v>
      </c>
      <c r="GP565" s="238">
        <f t="shared" si="1563"/>
        <v>0</v>
      </c>
      <c r="GQ565" s="238">
        <f t="shared" si="1564"/>
        <v>0</v>
      </c>
      <c r="GR565" s="238">
        <f t="shared" si="1565"/>
        <v>0</v>
      </c>
      <c r="GS565" s="238">
        <f t="shared" si="1566"/>
        <v>0</v>
      </c>
      <c r="GT565" s="238">
        <f t="shared" si="1567"/>
        <v>0</v>
      </c>
      <c r="GU565" s="238">
        <f t="shared" si="1568"/>
        <v>0</v>
      </c>
      <c r="GV565" s="238">
        <f t="shared" si="1569"/>
        <v>0</v>
      </c>
      <c r="GW565" s="238">
        <f t="shared" si="1570"/>
        <v>0</v>
      </c>
      <c r="GX565" s="238">
        <f t="shared" si="1571"/>
        <v>0</v>
      </c>
      <c r="GY565" s="238">
        <f t="shared" si="1572"/>
        <v>0</v>
      </c>
      <c r="GZ565" s="238">
        <f t="shared" si="1573"/>
        <v>0</v>
      </c>
      <c r="HA565" s="238">
        <f t="shared" si="1574"/>
        <v>0</v>
      </c>
      <c r="HB565" s="238">
        <f t="shared" si="1575"/>
        <v>0</v>
      </c>
      <c r="HC565" s="238">
        <f t="shared" si="1576"/>
        <v>0</v>
      </c>
      <c r="HD565" s="238">
        <f t="shared" si="1577"/>
        <v>0</v>
      </c>
      <c r="HE565" s="238">
        <f t="shared" si="1578"/>
        <v>0</v>
      </c>
      <c r="HF565" s="238">
        <f t="shared" si="1579"/>
        <v>0</v>
      </c>
      <c r="HG565" s="238">
        <f t="shared" si="1580"/>
        <v>0</v>
      </c>
      <c r="HH565" s="238">
        <f t="shared" si="1581"/>
        <v>0</v>
      </c>
      <c r="HI565" s="238">
        <f t="shared" si="1582"/>
        <v>0</v>
      </c>
      <c r="HJ565" s="238">
        <f t="shared" si="1583"/>
        <v>0</v>
      </c>
      <c r="HK565" s="238">
        <f t="shared" si="1584"/>
        <v>0</v>
      </c>
      <c r="HL565" s="238">
        <f t="shared" si="1585"/>
        <v>0</v>
      </c>
      <c r="HM565" s="238">
        <f t="shared" si="1586"/>
        <v>0</v>
      </c>
      <c r="HN565" s="238">
        <f t="shared" si="1587"/>
        <v>0</v>
      </c>
      <c r="HO565" s="238">
        <f t="shared" si="1588"/>
        <v>0</v>
      </c>
      <c r="HP565" s="238">
        <f t="shared" si="1589"/>
        <v>0</v>
      </c>
      <c r="HQ565" s="238">
        <f t="shared" si="1590"/>
        <v>0</v>
      </c>
      <c r="HR565" s="238">
        <f t="shared" si="1591"/>
        <v>0</v>
      </c>
      <c r="HS565" s="238">
        <f t="shared" si="1592"/>
        <v>0</v>
      </c>
      <c r="HT565" s="238">
        <f t="shared" si="1593"/>
        <v>0</v>
      </c>
      <c r="HU565" s="238">
        <f t="shared" si="1594"/>
        <v>0</v>
      </c>
      <c r="HV565" s="238">
        <f t="shared" si="1595"/>
        <v>0</v>
      </c>
      <c r="HW565" s="238">
        <f t="shared" si="1596"/>
        <v>0</v>
      </c>
      <c r="HX565" s="238">
        <f t="shared" si="1597"/>
        <v>0</v>
      </c>
      <c r="HY565" s="238">
        <f t="shared" si="1598"/>
        <v>0</v>
      </c>
      <c r="HZ565" s="238">
        <f t="shared" si="1599"/>
        <v>0</v>
      </c>
      <c r="IA565" s="238">
        <f t="shared" si="1600"/>
        <v>0</v>
      </c>
      <c r="IB565" s="238">
        <f t="shared" si="1601"/>
        <v>0</v>
      </c>
      <c r="IC565" s="238">
        <f t="shared" si="1602"/>
        <v>0</v>
      </c>
      <c r="ID565" s="238">
        <f t="shared" si="1603"/>
        <v>0</v>
      </c>
      <c r="IE565" s="238">
        <f t="shared" si="1604"/>
        <v>0</v>
      </c>
      <c r="IF565" s="238">
        <f t="shared" si="1605"/>
        <v>0</v>
      </c>
      <c r="IG565" s="238">
        <f t="shared" si="1606"/>
        <v>0</v>
      </c>
      <c r="IH565" s="238">
        <f t="shared" si="1607"/>
        <v>0</v>
      </c>
      <c r="II565" s="238">
        <f t="shared" si="1608"/>
        <v>0</v>
      </c>
      <c r="IJ565" s="238">
        <f t="shared" si="1609"/>
        <v>0</v>
      </c>
      <c r="IK565" s="238">
        <f t="shared" si="1610"/>
        <v>0</v>
      </c>
      <c r="IL565" s="238">
        <f t="shared" si="1611"/>
        <v>0</v>
      </c>
      <c r="IM565" s="238">
        <f t="shared" si="1612"/>
        <v>0</v>
      </c>
      <c r="IN565" s="238">
        <f t="shared" si="1613"/>
        <v>0</v>
      </c>
      <c r="IO565" s="238">
        <f t="shared" si="1614"/>
        <v>0</v>
      </c>
      <c r="IP565" s="238">
        <f t="shared" si="1615"/>
        <v>0</v>
      </c>
      <c r="IQ565" s="238">
        <f t="shared" si="1616"/>
        <v>0</v>
      </c>
      <c r="IR565" s="238">
        <f t="shared" si="1617"/>
        <v>0</v>
      </c>
      <c r="IS565" s="238">
        <f t="shared" si="1618"/>
        <v>0</v>
      </c>
      <c r="IT565" s="238">
        <f t="shared" si="1619"/>
        <v>0</v>
      </c>
      <c r="IU565" s="238">
        <f t="shared" si="1620"/>
        <v>0</v>
      </c>
      <c r="IV565" s="238">
        <f t="shared" si="1621"/>
        <v>0</v>
      </c>
      <c r="IW565" s="238">
        <f t="shared" si="1622"/>
        <v>0</v>
      </c>
      <c r="IX565" s="238">
        <f t="shared" si="1623"/>
        <v>0</v>
      </c>
      <c r="IY565" s="238">
        <f t="shared" si="1624"/>
        <v>0</v>
      </c>
      <c r="IZ565" s="238">
        <f t="shared" si="1625"/>
        <v>0</v>
      </c>
      <c r="JA565" s="238">
        <f t="shared" si="1626"/>
        <v>0</v>
      </c>
      <c r="JB565" s="238">
        <f t="shared" si="1627"/>
        <v>0</v>
      </c>
    </row>
    <row r="566" spans="2:262">
      <c r="B566" s="248">
        <v>205</v>
      </c>
      <c r="C566" s="247">
        <f t="shared" si="1628"/>
        <v>4.0039062500000005E-3</v>
      </c>
      <c r="D566" s="244">
        <f t="shared" ca="1" si="1371"/>
        <v>80.67906795701731</v>
      </c>
      <c r="E566" s="243">
        <f ca="1">HC361</f>
        <v>0.67906795701731504</v>
      </c>
      <c r="F566" s="242">
        <v>205</v>
      </c>
      <c r="G566" s="238">
        <f t="shared" si="1372"/>
        <v>0</v>
      </c>
      <c r="H566" s="238">
        <f t="shared" si="1373"/>
        <v>0</v>
      </c>
      <c r="I566" s="238">
        <f t="shared" si="1374"/>
        <v>0</v>
      </c>
      <c r="J566" s="238">
        <f t="shared" si="1375"/>
        <v>0</v>
      </c>
      <c r="K566" s="238">
        <f t="shared" si="1376"/>
        <v>0</v>
      </c>
      <c r="L566" s="238">
        <f t="shared" si="1377"/>
        <v>0</v>
      </c>
      <c r="M566" s="238">
        <f t="shared" si="1378"/>
        <v>0</v>
      </c>
      <c r="N566" s="238">
        <f t="shared" si="1379"/>
        <v>0</v>
      </c>
      <c r="O566" s="238">
        <f t="shared" si="1380"/>
        <v>0</v>
      </c>
      <c r="P566" s="238">
        <f t="shared" si="1381"/>
        <v>0</v>
      </c>
      <c r="Q566" s="238">
        <f t="shared" si="1382"/>
        <v>0</v>
      </c>
      <c r="R566" s="238">
        <f t="shared" si="1383"/>
        <v>0</v>
      </c>
      <c r="S566" s="238">
        <f t="shared" si="1384"/>
        <v>0</v>
      </c>
      <c r="T566" s="238">
        <f t="shared" si="1385"/>
        <v>0</v>
      </c>
      <c r="U566" s="239">
        <f t="shared" si="1386"/>
        <v>0</v>
      </c>
      <c r="V566" s="238">
        <f t="shared" si="1387"/>
        <v>0</v>
      </c>
      <c r="W566" s="238">
        <f t="shared" si="1388"/>
        <v>0</v>
      </c>
      <c r="X566" s="238">
        <f t="shared" si="1389"/>
        <v>0</v>
      </c>
      <c r="Y566" s="238">
        <f t="shared" si="1390"/>
        <v>0</v>
      </c>
      <c r="Z566" s="238">
        <f t="shared" si="1391"/>
        <v>0</v>
      </c>
      <c r="AA566" s="238">
        <f t="shared" si="1392"/>
        <v>0</v>
      </c>
      <c r="AB566" s="238">
        <f t="shared" si="1393"/>
        <v>0</v>
      </c>
      <c r="AC566" s="238">
        <f t="shared" si="1394"/>
        <v>0</v>
      </c>
      <c r="AD566" s="238">
        <f t="shared" si="1395"/>
        <v>0</v>
      </c>
      <c r="AE566" s="238">
        <f t="shared" si="1396"/>
        <v>0</v>
      </c>
      <c r="AF566" s="238">
        <f t="shared" si="1397"/>
        <v>0</v>
      </c>
      <c r="AG566" s="238">
        <f t="shared" si="1398"/>
        <v>0</v>
      </c>
      <c r="AH566" s="238">
        <f t="shared" si="1399"/>
        <v>0</v>
      </c>
      <c r="AI566" s="238">
        <f t="shared" si="1400"/>
        <v>0</v>
      </c>
      <c r="AJ566" s="238">
        <f t="shared" si="1401"/>
        <v>0</v>
      </c>
      <c r="AK566" s="238">
        <f t="shared" si="1402"/>
        <v>0</v>
      </c>
      <c r="AL566" s="238">
        <f t="shared" si="1403"/>
        <v>0</v>
      </c>
      <c r="AM566" s="238">
        <f t="shared" si="1404"/>
        <v>0</v>
      </c>
      <c r="AN566" s="238">
        <f t="shared" si="1405"/>
        <v>0</v>
      </c>
      <c r="AO566" s="238">
        <f t="shared" si="1406"/>
        <v>0</v>
      </c>
      <c r="AP566" s="238">
        <f t="shared" si="1407"/>
        <v>0</v>
      </c>
      <c r="AQ566" s="238">
        <f t="shared" si="1408"/>
        <v>0</v>
      </c>
      <c r="AR566" s="238">
        <f t="shared" si="1409"/>
        <v>0</v>
      </c>
      <c r="AS566" s="238">
        <f t="shared" si="1410"/>
        <v>0</v>
      </c>
      <c r="AT566" s="238">
        <f t="shared" si="1411"/>
        <v>0</v>
      </c>
      <c r="AU566" s="238">
        <f t="shared" si="1412"/>
        <v>0</v>
      </c>
      <c r="AV566" s="238">
        <f t="shared" si="1413"/>
        <v>0</v>
      </c>
      <c r="AW566" s="238">
        <f t="shared" si="1414"/>
        <v>0</v>
      </c>
      <c r="AX566" s="238">
        <f t="shared" si="1415"/>
        <v>0</v>
      </c>
      <c r="AY566" s="238">
        <f t="shared" si="1416"/>
        <v>0</v>
      </c>
      <c r="AZ566" s="238">
        <f t="shared" si="1417"/>
        <v>0</v>
      </c>
      <c r="BA566" s="238">
        <f t="shared" si="1418"/>
        <v>0</v>
      </c>
      <c r="BB566" s="238">
        <f t="shared" si="1419"/>
        <v>0</v>
      </c>
      <c r="BC566" s="238">
        <f t="shared" si="1420"/>
        <v>0</v>
      </c>
      <c r="BD566" s="238">
        <f t="shared" si="1421"/>
        <v>0</v>
      </c>
      <c r="BE566" s="238">
        <f t="shared" si="1422"/>
        <v>0</v>
      </c>
      <c r="BF566" s="238">
        <f t="shared" si="1423"/>
        <v>0</v>
      </c>
      <c r="BG566" s="238">
        <f t="shared" si="1424"/>
        <v>0</v>
      </c>
      <c r="BH566" s="238">
        <f t="shared" si="1425"/>
        <v>0</v>
      </c>
      <c r="BI566" s="238">
        <f t="shared" si="1426"/>
        <v>0</v>
      </c>
      <c r="BJ566" s="238">
        <f t="shared" si="1427"/>
        <v>0</v>
      </c>
      <c r="BK566" s="238">
        <f t="shared" si="1428"/>
        <v>0</v>
      </c>
      <c r="BL566" s="238">
        <f t="shared" si="1429"/>
        <v>0</v>
      </c>
      <c r="BM566" s="238">
        <f t="shared" si="1430"/>
        <v>0</v>
      </c>
      <c r="BN566" s="238">
        <f t="shared" si="1431"/>
        <v>0</v>
      </c>
      <c r="BO566" s="238">
        <f t="shared" si="1432"/>
        <v>0</v>
      </c>
      <c r="BP566" s="238">
        <f t="shared" si="1433"/>
        <v>0</v>
      </c>
      <c r="BQ566" s="238">
        <f t="shared" si="1434"/>
        <v>0</v>
      </c>
      <c r="BR566" s="238">
        <f t="shared" si="1435"/>
        <v>0</v>
      </c>
      <c r="BS566" s="238">
        <f t="shared" si="1436"/>
        <v>0</v>
      </c>
      <c r="BT566" s="238">
        <f t="shared" si="1437"/>
        <v>0</v>
      </c>
      <c r="BU566" s="238">
        <f t="shared" si="1438"/>
        <v>0</v>
      </c>
      <c r="BV566" s="238">
        <f t="shared" si="1439"/>
        <v>0</v>
      </c>
      <c r="BW566" s="238">
        <f t="shared" si="1440"/>
        <v>0</v>
      </c>
      <c r="BX566" s="238">
        <f t="shared" si="1441"/>
        <v>0</v>
      </c>
      <c r="BY566" s="238">
        <f t="shared" si="1442"/>
        <v>0</v>
      </c>
      <c r="BZ566" s="238">
        <f t="shared" si="1443"/>
        <v>0</v>
      </c>
      <c r="CA566" s="238">
        <f t="shared" si="1444"/>
        <v>0</v>
      </c>
      <c r="CB566" s="238">
        <f t="shared" si="1445"/>
        <v>0</v>
      </c>
      <c r="CC566" s="238">
        <f t="shared" si="1446"/>
        <v>0</v>
      </c>
      <c r="CD566" s="238">
        <f t="shared" si="1447"/>
        <v>0</v>
      </c>
      <c r="CE566" s="238">
        <f t="shared" si="1448"/>
        <v>0</v>
      </c>
      <c r="CF566" s="238">
        <f t="shared" si="1449"/>
        <v>0</v>
      </c>
      <c r="CG566" s="238">
        <f t="shared" si="1450"/>
        <v>0</v>
      </c>
      <c r="CH566" s="238">
        <f t="shared" si="1451"/>
        <v>0</v>
      </c>
      <c r="CI566" s="238">
        <f t="shared" si="1452"/>
        <v>0</v>
      </c>
      <c r="CJ566" s="238">
        <f t="shared" si="1453"/>
        <v>0</v>
      </c>
      <c r="CK566" s="238">
        <f t="shared" si="1454"/>
        <v>0</v>
      </c>
      <c r="CL566" s="238">
        <f t="shared" si="1455"/>
        <v>0</v>
      </c>
      <c r="CM566" s="238">
        <f t="shared" si="1456"/>
        <v>0</v>
      </c>
      <c r="CN566" s="238">
        <f t="shared" si="1457"/>
        <v>0</v>
      </c>
      <c r="CO566" s="238">
        <f t="shared" si="1458"/>
        <v>0</v>
      </c>
      <c r="CP566" s="238">
        <f t="shared" si="1459"/>
        <v>0</v>
      </c>
      <c r="CQ566" s="238">
        <f t="shared" si="1460"/>
        <v>0</v>
      </c>
      <c r="CR566" s="238">
        <f t="shared" si="1461"/>
        <v>0</v>
      </c>
      <c r="CS566" s="238">
        <f t="shared" si="1462"/>
        <v>0</v>
      </c>
      <c r="CT566" s="238">
        <f t="shared" si="1463"/>
        <v>0</v>
      </c>
      <c r="CU566" s="238">
        <f t="shared" si="1464"/>
        <v>0</v>
      </c>
      <c r="CV566" s="238">
        <f t="shared" si="1465"/>
        <v>0</v>
      </c>
      <c r="CW566" s="238">
        <f t="shared" si="1466"/>
        <v>0</v>
      </c>
      <c r="CX566" s="238">
        <f t="shared" si="1467"/>
        <v>0</v>
      </c>
      <c r="CY566" s="238">
        <f t="shared" si="1468"/>
        <v>0</v>
      </c>
      <c r="CZ566" s="238">
        <f t="shared" si="1469"/>
        <v>0</v>
      </c>
      <c r="DA566" s="238">
        <f t="shared" si="1470"/>
        <v>0</v>
      </c>
      <c r="DB566" s="238">
        <f t="shared" si="1471"/>
        <v>0</v>
      </c>
      <c r="DC566" s="238">
        <f t="shared" si="1472"/>
        <v>0</v>
      </c>
      <c r="DD566" s="238">
        <f t="shared" si="1473"/>
        <v>0</v>
      </c>
      <c r="DE566" s="238">
        <f t="shared" si="1474"/>
        <v>0</v>
      </c>
      <c r="DF566" s="238">
        <f t="shared" si="1475"/>
        <v>0</v>
      </c>
      <c r="DG566" s="238">
        <f t="shared" si="1476"/>
        <v>0</v>
      </c>
      <c r="DH566" s="238">
        <f t="shared" si="1477"/>
        <v>0</v>
      </c>
      <c r="DI566" s="238">
        <f t="shared" si="1478"/>
        <v>0</v>
      </c>
      <c r="DJ566" s="238">
        <f t="shared" si="1479"/>
        <v>0</v>
      </c>
      <c r="DK566" s="238">
        <f t="shared" si="1480"/>
        <v>0</v>
      </c>
      <c r="DL566" s="238">
        <f t="shared" si="1481"/>
        <v>0</v>
      </c>
      <c r="DM566" s="238">
        <f t="shared" si="1482"/>
        <v>0</v>
      </c>
      <c r="DN566" s="238">
        <f t="shared" si="1483"/>
        <v>0</v>
      </c>
      <c r="DO566" s="238">
        <f t="shared" si="1484"/>
        <v>0</v>
      </c>
      <c r="DP566" s="238">
        <f t="shared" si="1485"/>
        <v>0</v>
      </c>
      <c r="DQ566" s="238">
        <f t="shared" si="1486"/>
        <v>0</v>
      </c>
      <c r="DR566" s="238">
        <f t="shared" si="1487"/>
        <v>0</v>
      </c>
      <c r="DS566" s="238">
        <f t="shared" si="1488"/>
        <v>0</v>
      </c>
      <c r="DT566" s="238">
        <f t="shared" si="1489"/>
        <v>0</v>
      </c>
      <c r="DU566" s="238">
        <f t="shared" si="1490"/>
        <v>0</v>
      </c>
      <c r="DV566" s="238">
        <f t="shared" si="1491"/>
        <v>0</v>
      </c>
      <c r="DW566" s="238">
        <f t="shared" si="1492"/>
        <v>0</v>
      </c>
      <c r="DX566" s="238">
        <f t="shared" si="1493"/>
        <v>0</v>
      </c>
      <c r="DY566" s="238">
        <f t="shared" si="1494"/>
        <v>0</v>
      </c>
      <c r="DZ566" s="238">
        <f t="shared" si="1495"/>
        <v>0</v>
      </c>
      <c r="EA566" s="238">
        <f t="shared" si="1496"/>
        <v>0</v>
      </c>
      <c r="EB566" s="238">
        <f t="shared" si="1497"/>
        <v>0</v>
      </c>
      <c r="EC566" s="238">
        <f t="shared" si="1498"/>
        <v>0</v>
      </c>
      <c r="ED566" s="238">
        <f t="shared" si="1499"/>
        <v>0</v>
      </c>
      <c r="EE566" s="238">
        <f t="shared" si="1500"/>
        <v>0</v>
      </c>
      <c r="EF566" s="238">
        <f t="shared" si="1501"/>
        <v>0</v>
      </c>
      <c r="EG566" s="238">
        <f t="shared" si="1502"/>
        <v>0</v>
      </c>
      <c r="EH566" s="238">
        <f t="shared" si="1503"/>
        <v>0</v>
      </c>
      <c r="EI566" s="238">
        <f t="shared" si="1504"/>
        <v>0</v>
      </c>
      <c r="EJ566" s="238">
        <f t="shared" si="1505"/>
        <v>0</v>
      </c>
      <c r="EK566" s="238">
        <f t="shared" si="1506"/>
        <v>0</v>
      </c>
      <c r="EL566" s="238">
        <f t="shared" si="1507"/>
        <v>0</v>
      </c>
      <c r="EM566" s="238">
        <f t="shared" si="1508"/>
        <v>0</v>
      </c>
      <c r="EN566" s="238">
        <f t="shared" si="1509"/>
        <v>0</v>
      </c>
      <c r="EO566" s="238">
        <f t="shared" si="1510"/>
        <v>0</v>
      </c>
      <c r="EP566" s="238">
        <f t="shared" si="1511"/>
        <v>0</v>
      </c>
      <c r="EQ566" s="238">
        <f t="shared" si="1512"/>
        <v>0</v>
      </c>
      <c r="ER566" s="238">
        <f t="shared" si="1513"/>
        <v>0</v>
      </c>
      <c r="ES566" s="238">
        <f t="shared" si="1514"/>
        <v>0</v>
      </c>
      <c r="ET566" s="238">
        <f t="shared" si="1515"/>
        <v>0</v>
      </c>
      <c r="EU566" s="238">
        <f t="shared" si="1516"/>
        <v>0</v>
      </c>
      <c r="EV566" s="238">
        <f t="shared" si="1517"/>
        <v>0</v>
      </c>
      <c r="EW566" s="238">
        <f t="shared" si="1518"/>
        <v>0</v>
      </c>
      <c r="EX566" s="238">
        <f t="shared" si="1519"/>
        <v>0</v>
      </c>
      <c r="EY566" s="238">
        <f t="shared" si="1520"/>
        <v>0</v>
      </c>
      <c r="EZ566" s="238">
        <f t="shared" si="1521"/>
        <v>0</v>
      </c>
      <c r="FA566" s="238">
        <f t="shared" si="1522"/>
        <v>0</v>
      </c>
      <c r="FB566" s="238">
        <f t="shared" si="1523"/>
        <v>0</v>
      </c>
      <c r="FC566" s="238">
        <f t="shared" si="1524"/>
        <v>0</v>
      </c>
      <c r="FD566" s="238">
        <f t="shared" si="1525"/>
        <v>0</v>
      </c>
      <c r="FE566" s="238">
        <f t="shared" si="1526"/>
        <v>0</v>
      </c>
      <c r="FF566" s="238">
        <f t="shared" si="1527"/>
        <v>0</v>
      </c>
      <c r="FG566" s="238">
        <f t="shared" si="1528"/>
        <v>0</v>
      </c>
      <c r="FH566" s="238">
        <f t="shared" si="1529"/>
        <v>0</v>
      </c>
      <c r="FI566" s="238">
        <f t="shared" si="1530"/>
        <v>0</v>
      </c>
      <c r="FJ566" s="238">
        <f t="shared" si="1531"/>
        <v>0</v>
      </c>
      <c r="FK566" s="238">
        <f t="shared" si="1532"/>
        <v>0</v>
      </c>
      <c r="FL566" s="238">
        <f t="shared" si="1533"/>
        <v>0</v>
      </c>
      <c r="FM566" s="238">
        <f t="shared" si="1534"/>
        <v>0</v>
      </c>
      <c r="FN566" s="238">
        <f t="shared" si="1535"/>
        <v>0</v>
      </c>
      <c r="FO566" s="238">
        <f t="shared" si="1536"/>
        <v>0</v>
      </c>
      <c r="FP566" s="238">
        <f t="shared" si="1537"/>
        <v>0</v>
      </c>
      <c r="FQ566" s="238">
        <f t="shared" si="1538"/>
        <v>0</v>
      </c>
      <c r="FR566" s="238">
        <f t="shared" si="1539"/>
        <v>0</v>
      </c>
      <c r="FS566" s="238">
        <f t="shared" si="1540"/>
        <v>0</v>
      </c>
      <c r="FT566" s="238">
        <f t="shared" si="1541"/>
        <v>0</v>
      </c>
      <c r="FU566" s="238">
        <f t="shared" si="1542"/>
        <v>0</v>
      </c>
      <c r="FV566" s="238">
        <f t="shared" si="1543"/>
        <v>0</v>
      </c>
      <c r="FW566" s="238">
        <f t="shared" si="1544"/>
        <v>0</v>
      </c>
      <c r="FX566" s="238">
        <f t="shared" si="1545"/>
        <v>0</v>
      </c>
      <c r="FY566" s="238">
        <f t="shared" si="1546"/>
        <v>0</v>
      </c>
      <c r="FZ566" s="238">
        <f t="shared" si="1547"/>
        <v>0</v>
      </c>
      <c r="GA566" s="238">
        <f t="shared" si="1548"/>
        <v>0</v>
      </c>
      <c r="GB566" s="238">
        <f t="shared" si="1549"/>
        <v>0</v>
      </c>
      <c r="GC566" s="238">
        <f t="shared" si="1550"/>
        <v>0</v>
      </c>
      <c r="GD566" s="238">
        <f t="shared" si="1551"/>
        <v>0</v>
      </c>
      <c r="GE566" s="238">
        <f t="shared" si="1552"/>
        <v>0</v>
      </c>
      <c r="GF566" s="238">
        <f t="shared" si="1553"/>
        <v>0</v>
      </c>
      <c r="GG566" s="238">
        <f t="shared" si="1554"/>
        <v>0</v>
      </c>
      <c r="GH566" s="238">
        <f t="shared" si="1555"/>
        <v>0</v>
      </c>
      <c r="GI566" s="238">
        <f t="shared" si="1556"/>
        <v>0</v>
      </c>
      <c r="GJ566" s="238">
        <f t="shared" si="1557"/>
        <v>0</v>
      </c>
      <c r="GK566" s="238">
        <f t="shared" si="1558"/>
        <v>0</v>
      </c>
      <c r="GL566" s="238">
        <f t="shared" si="1559"/>
        <v>0</v>
      </c>
      <c r="GM566" s="238">
        <f t="shared" si="1560"/>
        <v>0</v>
      </c>
      <c r="GN566" s="238">
        <f t="shared" si="1561"/>
        <v>0</v>
      </c>
      <c r="GO566" s="238">
        <f t="shared" si="1562"/>
        <v>0</v>
      </c>
      <c r="GP566" s="238">
        <f t="shared" si="1563"/>
        <v>0</v>
      </c>
      <c r="GQ566" s="238">
        <f t="shared" si="1564"/>
        <v>0</v>
      </c>
      <c r="GR566" s="238">
        <f t="shared" si="1565"/>
        <v>0</v>
      </c>
      <c r="GS566" s="238">
        <f t="shared" si="1566"/>
        <v>0</v>
      </c>
      <c r="GT566" s="238">
        <f t="shared" si="1567"/>
        <v>0</v>
      </c>
      <c r="GU566" s="238">
        <f t="shared" si="1568"/>
        <v>0</v>
      </c>
      <c r="GV566" s="238">
        <f t="shared" si="1569"/>
        <v>0</v>
      </c>
      <c r="GW566" s="238">
        <f t="shared" si="1570"/>
        <v>0</v>
      </c>
      <c r="GX566" s="238">
        <f t="shared" si="1571"/>
        <v>0</v>
      </c>
      <c r="GY566" s="238">
        <f t="shared" si="1572"/>
        <v>0</v>
      </c>
      <c r="GZ566" s="238">
        <f t="shared" si="1573"/>
        <v>0</v>
      </c>
      <c r="HA566" s="238">
        <f t="shared" si="1574"/>
        <v>0</v>
      </c>
      <c r="HB566" s="238">
        <f t="shared" si="1575"/>
        <v>0</v>
      </c>
      <c r="HC566" s="238">
        <f t="shared" si="1576"/>
        <v>0</v>
      </c>
      <c r="HD566" s="238">
        <f t="shared" si="1577"/>
        <v>0</v>
      </c>
      <c r="HE566" s="238">
        <f t="shared" si="1578"/>
        <v>0</v>
      </c>
      <c r="HF566" s="238">
        <f t="shared" si="1579"/>
        <v>0</v>
      </c>
      <c r="HG566" s="238">
        <f t="shared" si="1580"/>
        <v>0</v>
      </c>
      <c r="HH566" s="238">
        <f t="shared" si="1581"/>
        <v>0</v>
      </c>
      <c r="HI566" s="238">
        <f t="shared" si="1582"/>
        <v>0</v>
      </c>
      <c r="HJ566" s="238">
        <f t="shared" si="1583"/>
        <v>0</v>
      </c>
      <c r="HK566" s="238">
        <f t="shared" si="1584"/>
        <v>0</v>
      </c>
      <c r="HL566" s="238">
        <f t="shared" si="1585"/>
        <v>0</v>
      </c>
      <c r="HM566" s="238">
        <f t="shared" si="1586"/>
        <v>0</v>
      </c>
      <c r="HN566" s="238">
        <f t="shared" si="1587"/>
        <v>0</v>
      </c>
      <c r="HO566" s="238">
        <f t="shared" si="1588"/>
        <v>0</v>
      </c>
      <c r="HP566" s="238">
        <f t="shared" si="1589"/>
        <v>0</v>
      </c>
      <c r="HQ566" s="238">
        <f t="shared" si="1590"/>
        <v>0</v>
      </c>
      <c r="HR566" s="238">
        <f t="shared" si="1591"/>
        <v>0</v>
      </c>
      <c r="HS566" s="238">
        <f t="shared" si="1592"/>
        <v>0</v>
      </c>
      <c r="HT566" s="238">
        <f t="shared" si="1593"/>
        <v>0</v>
      </c>
      <c r="HU566" s="238">
        <f t="shared" si="1594"/>
        <v>0</v>
      </c>
      <c r="HV566" s="238">
        <f t="shared" si="1595"/>
        <v>0</v>
      </c>
      <c r="HW566" s="238">
        <f t="shared" si="1596"/>
        <v>0</v>
      </c>
      <c r="HX566" s="238">
        <f t="shared" si="1597"/>
        <v>0</v>
      </c>
      <c r="HY566" s="238">
        <f t="shared" si="1598"/>
        <v>0</v>
      </c>
      <c r="HZ566" s="238">
        <f t="shared" si="1599"/>
        <v>0</v>
      </c>
      <c r="IA566" s="238">
        <f t="shared" si="1600"/>
        <v>0</v>
      </c>
      <c r="IB566" s="238">
        <f t="shared" si="1601"/>
        <v>0</v>
      </c>
      <c r="IC566" s="238">
        <f t="shared" si="1602"/>
        <v>0</v>
      </c>
      <c r="ID566" s="238">
        <f t="shared" si="1603"/>
        <v>0</v>
      </c>
      <c r="IE566" s="238">
        <f t="shared" si="1604"/>
        <v>0</v>
      </c>
      <c r="IF566" s="238">
        <f t="shared" si="1605"/>
        <v>0</v>
      </c>
      <c r="IG566" s="238">
        <f t="shared" si="1606"/>
        <v>0</v>
      </c>
      <c r="IH566" s="238">
        <f t="shared" si="1607"/>
        <v>0</v>
      </c>
      <c r="II566" s="238">
        <f t="shared" si="1608"/>
        <v>0</v>
      </c>
      <c r="IJ566" s="238">
        <f t="shared" si="1609"/>
        <v>0</v>
      </c>
      <c r="IK566" s="238">
        <f t="shared" si="1610"/>
        <v>0</v>
      </c>
      <c r="IL566" s="238">
        <f t="shared" si="1611"/>
        <v>0</v>
      </c>
      <c r="IM566" s="238">
        <f t="shared" si="1612"/>
        <v>0</v>
      </c>
      <c r="IN566" s="238">
        <f t="shared" si="1613"/>
        <v>0</v>
      </c>
      <c r="IO566" s="238">
        <f t="shared" si="1614"/>
        <v>0</v>
      </c>
      <c r="IP566" s="238">
        <f t="shared" si="1615"/>
        <v>0</v>
      </c>
      <c r="IQ566" s="238">
        <f t="shared" si="1616"/>
        <v>0</v>
      </c>
      <c r="IR566" s="238">
        <f t="shared" si="1617"/>
        <v>0</v>
      </c>
      <c r="IS566" s="238">
        <f t="shared" si="1618"/>
        <v>0</v>
      </c>
      <c r="IT566" s="238">
        <f t="shared" si="1619"/>
        <v>0</v>
      </c>
      <c r="IU566" s="238">
        <f t="shared" si="1620"/>
        <v>0</v>
      </c>
      <c r="IV566" s="238">
        <f t="shared" si="1621"/>
        <v>0</v>
      </c>
      <c r="IW566" s="238">
        <f t="shared" si="1622"/>
        <v>0</v>
      </c>
      <c r="IX566" s="238">
        <f t="shared" si="1623"/>
        <v>0</v>
      </c>
      <c r="IY566" s="238">
        <f t="shared" si="1624"/>
        <v>0</v>
      </c>
      <c r="IZ566" s="238">
        <f t="shared" si="1625"/>
        <v>0</v>
      </c>
      <c r="JA566" s="238">
        <f t="shared" si="1626"/>
        <v>0</v>
      </c>
      <c r="JB566" s="238">
        <f t="shared" si="1627"/>
        <v>0</v>
      </c>
    </row>
    <row r="567" spans="2:262">
      <c r="B567" s="248">
        <v>206</v>
      </c>
      <c r="C567" s="247">
        <f t="shared" si="1628"/>
        <v>4.0234375000000001E-3</v>
      </c>
      <c r="D567" s="244">
        <f t="shared" ca="1" si="1371"/>
        <v>80.670804041571131</v>
      </c>
      <c r="E567" s="243">
        <f ca="1">HD361</f>
        <v>0.67080404157113116</v>
      </c>
      <c r="F567" s="242">
        <v>206</v>
      </c>
      <c r="G567" s="238">
        <f t="shared" si="1372"/>
        <v>0</v>
      </c>
      <c r="H567" s="238">
        <f t="shared" si="1373"/>
        <v>0</v>
      </c>
      <c r="I567" s="238">
        <f t="shared" si="1374"/>
        <v>0</v>
      </c>
      <c r="J567" s="238">
        <f t="shared" si="1375"/>
        <v>0</v>
      </c>
      <c r="K567" s="238">
        <f t="shared" si="1376"/>
        <v>0</v>
      </c>
      <c r="L567" s="238">
        <f t="shared" si="1377"/>
        <v>0</v>
      </c>
      <c r="M567" s="238">
        <f t="shared" si="1378"/>
        <v>0</v>
      </c>
      <c r="N567" s="238">
        <f t="shared" si="1379"/>
        <v>0</v>
      </c>
      <c r="O567" s="238">
        <f t="shared" si="1380"/>
        <v>0</v>
      </c>
      <c r="P567" s="238">
        <f t="shared" si="1381"/>
        <v>0</v>
      </c>
      <c r="Q567" s="238">
        <f t="shared" si="1382"/>
        <v>0</v>
      </c>
      <c r="R567" s="238">
        <f t="shared" si="1383"/>
        <v>0</v>
      </c>
      <c r="S567" s="238">
        <f t="shared" si="1384"/>
        <v>0</v>
      </c>
      <c r="T567" s="238">
        <f t="shared" si="1385"/>
        <v>0</v>
      </c>
      <c r="U567" s="239">
        <f t="shared" si="1386"/>
        <v>0</v>
      </c>
      <c r="V567" s="238">
        <f t="shared" si="1387"/>
        <v>0</v>
      </c>
      <c r="W567" s="238">
        <f t="shared" si="1388"/>
        <v>0</v>
      </c>
      <c r="X567" s="238">
        <f t="shared" si="1389"/>
        <v>0</v>
      </c>
      <c r="Y567" s="238">
        <f t="shared" si="1390"/>
        <v>0</v>
      </c>
      <c r="Z567" s="238">
        <f t="shared" si="1391"/>
        <v>0</v>
      </c>
      <c r="AA567" s="238">
        <f t="shared" si="1392"/>
        <v>0</v>
      </c>
      <c r="AB567" s="238">
        <f t="shared" si="1393"/>
        <v>0</v>
      </c>
      <c r="AC567" s="238">
        <f t="shared" si="1394"/>
        <v>0</v>
      </c>
      <c r="AD567" s="238">
        <f t="shared" si="1395"/>
        <v>0</v>
      </c>
      <c r="AE567" s="238">
        <f t="shared" si="1396"/>
        <v>0</v>
      </c>
      <c r="AF567" s="238">
        <f t="shared" si="1397"/>
        <v>0</v>
      </c>
      <c r="AG567" s="238">
        <f t="shared" si="1398"/>
        <v>0</v>
      </c>
      <c r="AH567" s="238">
        <f t="shared" si="1399"/>
        <v>0</v>
      </c>
      <c r="AI567" s="238">
        <f t="shared" si="1400"/>
        <v>0</v>
      </c>
      <c r="AJ567" s="238">
        <f t="shared" si="1401"/>
        <v>0</v>
      </c>
      <c r="AK567" s="238">
        <f t="shared" si="1402"/>
        <v>0</v>
      </c>
      <c r="AL567" s="238">
        <f t="shared" si="1403"/>
        <v>0</v>
      </c>
      <c r="AM567" s="238">
        <f t="shared" si="1404"/>
        <v>0</v>
      </c>
      <c r="AN567" s="238">
        <f t="shared" si="1405"/>
        <v>0</v>
      </c>
      <c r="AO567" s="238">
        <f t="shared" si="1406"/>
        <v>0</v>
      </c>
      <c r="AP567" s="238">
        <f t="shared" si="1407"/>
        <v>0</v>
      </c>
      <c r="AQ567" s="238">
        <f t="shared" si="1408"/>
        <v>0</v>
      </c>
      <c r="AR567" s="238">
        <f t="shared" si="1409"/>
        <v>0</v>
      </c>
      <c r="AS567" s="238">
        <f t="shared" si="1410"/>
        <v>0</v>
      </c>
      <c r="AT567" s="238">
        <f t="shared" si="1411"/>
        <v>0</v>
      </c>
      <c r="AU567" s="238">
        <f t="shared" si="1412"/>
        <v>0</v>
      </c>
      <c r="AV567" s="238">
        <f t="shared" si="1413"/>
        <v>0</v>
      </c>
      <c r="AW567" s="238">
        <f t="shared" si="1414"/>
        <v>0</v>
      </c>
      <c r="AX567" s="238">
        <f t="shared" si="1415"/>
        <v>0</v>
      </c>
      <c r="AY567" s="238">
        <f t="shared" si="1416"/>
        <v>0</v>
      </c>
      <c r="AZ567" s="238">
        <f t="shared" si="1417"/>
        <v>0</v>
      </c>
      <c r="BA567" s="238">
        <f t="shared" si="1418"/>
        <v>0</v>
      </c>
      <c r="BB567" s="238">
        <f t="shared" si="1419"/>
        <v>0</v>
      </c>
      <c r="BC567" s="238">
        <f t="shared" si="1420"/>
        <v>0</v>
      </c>
      <c r="BD567" s="238">
        <f t="shared" si="1421"/>
        <v>0</v>
      </c>
      <c r="BE567" s="238">
        <f t="shared" si="1422"/>
        <v>0</v>
      </c>
      <c r="BF567" s="238">
        <f t="shared" si="1423"/>
        <v>0</v>
      </c>
      <c r="BG567" s="238">
        <f t="shared" si="1424"/>
        <v>0</v>
      </c>
      <c r="BH567" s="238">
        <f t="shared" si="1425"/>
        <v>0</v>
      </c>
      <c r="BI567" s="238">
        <f t="shared" si="1426"/>
        <v>0</v>
      </c>
      <c r="BJ567" s="238">
        <f t="shared" si="1427"/>
        <v>0</v>
      </c>
      <c r="BK567" s="238">
        <f t="shared" si="1428"/>
        <v>0</v>
      </c>
      <c r="BL567" s="238">
        <f t="shared" si="1429"/>
        <v>0</v>
      </c>
      <c r="BM567" s="238">
        <f t="shared" si="1430"/>
        <v>0</v>
      </c>
      <c r="BN567" s="238">
        <f t="shared" si="1431"/>
        <v>0</v>
      </c>
      <c r="BO567" s="238">
        <f t="shared" si="1432"/>
        <v>0</v>
      </c>
      <c r="BP567" s="238">
        <f t="shared" si="1433"/>
        <v>0</v>
      </c>
      <c r="BQ567" s="238">
        <f t="shared" si="1434"/>
        <v>0</v>
      </c>
      <c r="BR567" s="238">
        <f t="shared" si="1435"/>
        <v>0</v>
      </c>
      <c r="BS567" s="238">
        <f t="shared" si="1436"/>
        <v>0</v>
      </c>
      <c r="BT567" s="238">
        <f t="shared" si="1437"/>
        <v>0</v>
      </c>
      <c r="BU567" s="238">
        <f t="shared" si="1438"/>
        <v>0</v>
      </c>
      <c r="BV567" s="238">
        <f t="shared" si="1439"/>
        <v>0</v>
      </c>
      <c r="BW567" s="238">
        <f t="shared" si="1440"/>
        <v>0</v>
      </c>
      <c r="BX567" s="238">
        <f t="shared" si="1441"/>
        <v>0</v>
      </c>
      <c r="BY567" s="238">
        <f t="shared" si="1442"/>
        <v>0</v>
      </c>
      <c r="BZ567" s="238">
        <f t="shared" si="1443"/>
        <v>0</v>
      </c>
      <c r="CA567" s="238">
        <f t="shared" si="1444"/>
        <v>0</v>
      </c>
      <c r="CB567" s="238">
        <f t="shared" si="1445"/>
        <v>0</v>
      </c>
      <c r="CC567" s="238">
        <f t="shared" si="1446"/>
        <v>0</v>
      </c>
      <c r="CD567" s="238">
        <f t="shared" si="1447"/>
        <v>0</v>
      </c>
      <c r="CE567" s="238">
        <f t="shared" si="1448"/>
        <v>0</v>
      </c>
      <c r="CF567" s="238">
        <f t="shared" si="1449"/>
        <v>0</v>
      </c>
      <c r="CG567" s="238">
        <f t="shared" si="1450"/>
        <v>0</v>
      </c>
      <c r="CH567" s="238">
        <f t="shared" si="1451"/>
        <v>0</v>
      </c>
      <c r="CI567" s="238">
        <f t="shared" si="1452"/>
        <v>0</v>
      </c>
      <c r="CJ567" s="238">
        <f t="shared" si="1453"/>
        <v>0</v>
      </c>
      <c r="CK567" s="238">
        <f t="shared" si="1454"/>
        <v>0</v>
      </c>
      <c r="CL567" s="238">
        <f t="shared" si="1455"/>
        <v>0</v>
      </c>
      <c r="CM567" s="238">
        <f t="shared" si="1456"/>
        <v>0</v>
      </c>
      <c r="CN567" s="238">
        <f t="shared" si="1457"/>
        <v>0</v>
      </c>
      <c r="CO567" s="238">
        <f t="shared" si="1458"/>
        <v>0</v>
      </c>
      <c r="CP567" s="238">
        <f t="shared" si="1459"/>
        <v>0</v>
      </c>
      <c r="CQ567" s="238">
        <f t="shared" si="1460"/>
        <v>0</v>
      </c>
      <c r="CR567" s="238">
        <f t="shared" si="1461"/>
        <v>0</v>
      </c>
      <c r="CS567" s="238">
        <f t="shared" si="1462"/>
        <v>0</v>
      </c>
      <c r="CT567" s="238">
        <f t="shared" si="1463"/>
        <v>0</v>
      </c>
      <c r="CU567" s="238">
        <f t="shared" si="1464"/>
        <v>0</v>
      </c>
      <c r="CV567" s="238">
        <f t="shared" si="1465"/>
        <v>0</v>
      </c>
      <c r="CW567" s="238">
        <f t="shared" si="1466"/>
        <v>0</v>
      </c>
      <c r="CX567" s="238">
        <f t="shared" si="1467"/>
        <v>0</v>
      </c>
      <c r="CY567" s="238">
        <f t="shared" si="1468"/>
        <v>0</v>
      </c>
      <c r="CZ567" s="238">
        <f t="shared" si="1469"/>
        <v>0</v>
      </c>
      <c r="DA567" s="238">
        <f t="shared" si="1470"/>
        <v>0</v>
      </c>
      <c r="DB567" s="238">
        <f t="shared" si="1471"/>
        <v>0</v>
      </c>
      <c r="DC567" s="238">
        <f t="shared" si="1472"/>
        <v>0</v>
      </c>
      <c r="DD567" s="238">
        <f t="shared" si="1473"/>
        <v>0</v>
      </c>
      <c r="DE567" s="238">
        <f t="shared" si="1474"/>
        <v>0</v>
      </c>
      <c r="DF567" s="238">
        <f t="shared" si="1475"/>
        <v>0</v>
      </c>
      <c r="DG567" s="238">
        <f t="shared" si="1476"/>
        <v>0</v>
      </c>
      <c r="DH567" s="238">
        <f t="shared" si="1477"/>
        <v>0</v>
      </c>
      <c r="DI567" s="238">
        <f t="shared" si="1478"/>
        <v>0</v>
      </c>
      <c r="DJ567" s="238">
        <f t="shared" si="1479"/>
        <v>0</v>
      </c>
      <c r="DK567" s="238">
        <f t="shared" si="1480"/>
        <v>0</v>
      </c>
      <c r="DL567" s="238">
        <f t="shared" si="1481"/>
        <v>0</v>
      </c>
      <c r="DM567" s="238">
        <f t="shared" si="1482"/>
        <v>0</v>
      </c>
      <c r="DN567" s="238">
        <f t="shared" si="1483"/>
        <v>0</v>
      </c>
      <c r="DO567" s="238">
        <f t="shared" si="1484"/>
        <v>0</v>
      </c>
      <c r="DP567" s="238">
        <f t="shared" si="1485"/>
        <v>0</v>
      </c>
      <c r="DQ567" s="238">
        <f t="shared" si="1486"/>
        <v>0</v>
      </c>
      <c r="DR567" s="238">
        <f t="shared" si="1487"/>
        <v>0</v>
      </c>
      <c r="DS567" s="238">
        <f t="shared" si="1488"/>
        <v>0</v>
      </c>
      <c r="DT567" s="238">
        <f t="shared" si="1489"/>
        <v>0</v>
      </c>
      <c r="DU567" s="238">
        <f t="shared" si="1490"/>
        <v>0</v>
      </c>
      <c r="DV567" s="238">
        <f t="shared" si="1491"/>
        <v>0</v>
      </c>
      <c r="DW567" s="238">
        <f t="shared" si="1492"/>
        <v>0</v>
      </c>
      <c r="DX567" s="238">
        <f t="shared" si="1493"/>
        <v>0</v>
      </c>
      <c r="DY567" s="238">
        <f t="shared" si="1494"/>
        <v>0</v>
      </c>
      <c r="DZ567" s="238">
        <f t="shared" si="1495"/>
        <v>0</v>
      </c>
      <c r="EA567" s="238">
        <f t="shared" si="1496"/>
        <v>0</v>
      </c>
      <c r="EB567" s="238">
        <f t="shared" si="1497"/>
        <v>0</v>
      </c>
      <c r="EC567" s="238">
        <f t="shared" si="1498"/>
        <v>0</v>
      </c>
      <c r="ED567" s="238">
        <f t="shared" si="1499"/>
        <v>0</v>
      </c>
      <c r="EE567" s="238">
        <f t="shared" si="1500"/>
        <v>0</v>
      </c>
      <c r="EF567" s="238">
        <f t="shared" si="1501"/>
        <v>0</v>
      </c>
      <c r="EG567" s="238">
        <f t="shared" si="1502"/>
        <v>0</v>
      </c>
      <c r="EH567" s="238">
        <f t="shared" si="1503"/>
        <v>0</v>
      </c>
      <c r="EI567" s="238">
        <f t="shared" si="1504"/>
        <v>0</v>
      </c>
      <c r="EJ567" s="238">
        <f t="shared" si="1505"/>
        <v>0</v>
      </c>
      <c r="EK567" s="238">
        <f t="shared" si="1506"/>
        <v>0</v>
      </c>
      <c r="EL567" s="238">
        <f t="shared" si="1507"/>
        <v>0</v>
      </c>
      <c r="EM567" s="238">
        <f t="shared" si="1508"/>
        <v>0</v>
      </c>
      <c r="EN567" s="238">
        <f t="shared" si="1509"/>
        <v>0</v>
      </c>
      <c r="EO567" s="238">
        <f t="shared" si="1510"/>
        <v>0</v>
      </c>
      <c r="EP567" s="238">
        <f t="shared" si="1511"/>
        <v>0</v>
      </c>
      <c r="EQ567" s="238">
        <f t="shared" si="1512"/>
        <v>0</v>
      </c>
      <c r="ER567" s="238">
        <f t="shared" si="1513"/>
        <v>0</v>
      </c>
      <c r="ES567" s="238">
        <f t="shared" si="1514"/>
        <v>0</v>
      </c>
      <c r="ET567" s="238">
        <f t="shared" si="1515"/>
        <v>0</v>
      </c>
      <c r="EU567" s="238">
        <f t="shared" si="1516"/>
        <v>0</v>
      </c>
      <c r="EV567" s="238">
        <f t="shared" si="1517"/>
        <v>0</v>
      </c>
      <c r="EW567" s="238">
        <f t="shared" si="1518"/>
        <v>0</v>
      </c>
      <c r="EX567" s="238">
        <f t="shared" si="1519"/>
        <v>0</v>
      </c>
      <c r="EY567" s="238">
        <f t="shared" si="1520"/>
        <v>0</v>
      </c>
      <c r="EZ567" s="238">
        <f t="shared" si="1521"/>
        <v>0</v>
      </c>
      <c r="FA567" s="238">
        <f t="shared" si="1522"/>
        <v>0</v>
      </c>
      <c r="FB567" s="238">
        <f t="shared" si="1523"/>
        <v>0</v>
      </c>
      <c r="FC567" s="238">
        <f t="shared" si="1524"/>
        <v>0</v>
      </c>
      <c r="FD567" s="238">
        <f t="shared" si="1525"/>
        <v>0</v>
      </c>
      <c r="FE567" s="238">
        <f t="shared" si="1526"/>
        <v>0</v>
      </c>
      <c r="FF567" s="238">
        <f t="shared" si="1527"/>
        <v>0</v>
      </c>
      <c r="FG567" s="238">
        <f t="shared" si="1528"/>
        <v>0</v>
      </c>
      <c r="FH567" s="238">
        <f t="shared" si="1529"/>
        <v>0</v>
      </c>
      <c r="FI567" s="238">
        <f t="shared" si="1530"/>
        <v>0</v>
      </c>
      <c r="FJ567" s="238">
        <f t="shared" si="1531"/>
        <v>0</v>
      </c>
      <c r="FK567" s="238">
        <f t="shared" si="1532"/>
        <v>0</v>
      </c>
      <c r="FL567" s="238">
        <f t="shared" si="1533"/>
        <v>0</v>
      </c>
      <c r="FM567" s="238">
        <f t="shared" si="1534"/>
        <v>0</v>
      </c>
      <c r="FN567" s="238">
        <f t="shared" si="1535"/>
        <v>0</v>
      </c>
      <c r="FO567" s="238">
        <f t="shared" si="1536"/>
        <v>0</v>
      </c>
      <c r="FP567" s="238">
        <f t="shared" si="1537"/>
        <v>0</v>
      </c>
      <c r="FQ567" s="238">
        <f t="shared" si="1538"/>
        <v>0</v>
      </c>
      <c r="FR567" s="238">
        <f t="shared" si="1539"/>
        <v>0</v>
      </c>
      <c r="FS567" s="238">
        <f t="shared" si="1540"/>
        <v>0</v>
      </c>
      <c r="FT567" s="238">
        <f t="shared" si="1541"/>
        <v>0</v>
      </c>
      <c r="FU567" s="238">
        <f t="shared" si="1542"/>
        <v>0</v>
      </c>
      <c r="FV567" s="238">
        <f t="shared" si="1543"/>
        <v>0</v>
      </c>
      <c r="FW567" s="238">
        <f t="shared" si="1544"/>
        <v>0</v>
      </c>
      <c r="FX567" s="238">
        <f t="shared" si="1545"/>
        <v>0</v>
      </c>
      <c r="FY567" s="238">
        <f t="shared" si="1546"/>
        <v>0</v>
      </c>
      <c r="FZ567" s="238">
        <f t="shared" si="1547"/>
        <v>0</v>
      </c>
      <c r="GA567" s="238">
        <f t="shared" si="1548"/>
        <v>0</v>
      </c>
      <c r="GB567" s="238">
        <f t="shared" si="1549"/>
        <v>0</v>
      </c>
      <c r="GC567" s="238">
        <f t="shared" si="1550"/>
        <v>0</v>
      </c>
      <c r="GD567" s="238">
        <f t="shared" si="1551"/>
        <v>0</v>
      </c>
      <c r="GE567" s="238">
        <f t="shared" si="1552"/>
        <v>0</v>
      </c>
      <c r="GF567" s="238">
        <f t="shared" si="1553"/>
        <v>0</v>
      </c>
      <c r="GG567" s="238">
        <f t="shared" si="1554"/>
        <v>0</v>
      </c>
      <c r="GH567" s="238">
        <f t="shared" si="1555"/>
        <v>0</v>
      </c>
      <c r="GI567" s="238">
        <f t="shared" si="1556"/>
        <v>0</v>
      </c>
      <c r="GJ567" s="238">
        <f t="shared" si="1557"/>
        <v>0</v>
      </c>
      <c r="GK567" s="238">
        <f t="shared" si="1558"/>
        <v>0</v>
      </c>
      <c r="GL567" s="238">
        <f t="shared" si="1559"/>
        <v>0</v>
      </c>
      <c r="GM567" s="238">
        <f t="shared" si="1560"/>
        <v>0</v>
      </c>
      <c r="GN567" s="238">
        <f t="shared" si="1561"/>
        <v>0</v>
      </c>
      <c r="GO567" s="238">
        <f t="shared" si="1562"/>
        <v>0</v>
      </c>
      <c r="GP567" s="238">
        <f t="shared" si="1563"/>
        <v>0</v>
      </c>
      <c r="GQ567" s="238">
        <f t="shared" si="1564"/>
        <v>0</v>
      </c>
      <c r="GR567" s="238">
        <f t="shared" si="1565"/>
        <v>0</v>
      </c>
      <c r="GS567" s="238">
        <f t="shared" si="1566"/>
        <v>0</v>
      </c>
      <c r="GT567" s="238">
        <f t="shared" si="1567"/>
        <v>0</v>
      </c>
      <c r="GU567" s="238">
        <f t="shared" si="1568"/>
        <v>0</v>
      </c>
      <c r="GV567" s="238">
        <f t="shared" si="1569"/>
        <v>0</v>
      </c>
      <c r="GW567" s="238">
        <f t="shared" si="1570"/>
        <v>0</v>
      </c>
      <c r="GX567" s="238">
        <f t="shared" si="1571"/>
        <v>0</v>
      </c>
      <c r="GY567" s="238">
        <f t="shared" si="1572"/>
        <v>0</v>
      </c>
      <c r="GZ567" s="238">
        <f t="shared" si="1573"/>
        <v>0</v>
      </c>
      <c r="HA567" s="238">
        <f t="shared" si="1574"/>
        <v>0</v>
      </c>
      <c r="HB567" s="238">
        <f t="shared" si="1575"/>
        <v>0</v>
      </c>
      <c r="HC567" s="238">
        <f t="shared" si="1576"/>
        <v>0</v>
      </c>
      <c r="HD567" s="238">
        <f t="shared" si="1577"/>
        <v>0</v>
      </c>
      <c r="HE567" s="238">
        <f t="shared" si="1578"/>
        <v>0</v>
      </c>
      <c r="HF567" s="238">
        <f t="shared" si="1579"/>
        <v>0</v>
      </c>
      <c r="HG567" s="238">
        <f t="shared" si="1580"/>
        <v>0</v>
      </c>
      <c r="HH567" s="238">
        <f t="shared" si="1581"/>
        <v>0</v>
      </c>
      <c r="HI567" s="238">
        <f t="shared" si="1582"/>
        <v>0</v>
      </c>
      <c r="HJ567" s="238">
        <f t="shared" si="1583"/>
        <v>0</v>
      </c>
      <c r="HK567" s="238">
        <f t="shared" si="1584"/>
        <v>0</v>
      </c>
      <c r="HL567" s="238">
        <f t="shared" si="1585"/>
        <v>0</v>
      </c>
      <c r="HM567" s="238">
        <f t="shared" si="1586"/>
        <v>0</v>
      </c>
      <c r="HN567" s="238">
        <f t="shared" si="1587"/>
        <v>0</v>
      </c>
      <c r="HO567" s="238">
        <f t="shared" si="1588"/>
        <v>0</v>
      </c>
      <c r="HP567" s="238">
        <f t="shared" si="1589"/>
        <v>0</v>
      </c>
      <c r="HQ567" s="238">
        <f t="shared" si="1590"/>
        <v>0</v>
      </c>
      <c r="HR567" s="238">
        <f t="shared" si="1591"/>
        <v>0</v>
      </c>
      <c r="HS567" s="238">
        <f t="shared" si="1592"/>
        <v>0</v>
      </c>
      <c r="HT567" s="238">
        <f t="shared" si="1593"/>
        <v>0</v>
      </c>
      <c r="HU567" s="238">
        <f t="shared" si="1594"/>
        <v>0</v>
      </c>
      <c r="HV567" s="238">
        <f t="shared" si="1595"/>
        <v>0</v>
      </c>
      <c r="HW567" s="238">
        <f t="shared" si="1596"/>
        <v>0</v>
      </c>
      <c r="HX567" s="238">
        <f t="shared" si="1597"/>
        <v>0</v>
      </c>
      <c r="HY567" s="238">
        <f t="shared" si="1598"/>
        <v>0</v>
      </c>
      <c r="HZ567" s="238">
        <f t="shared" si="1599"/>
        <v>0</v>
      </c>
      <c r="IA567" s="238">
        <f t="shared" si="1600"/>
        <v>0</v>
      </c>
      <c r="IB567" s="238">
        <f t="shared" si="1601"/>
        <v>0</v>
      </c>
      <c r="IC567" s="238">
        <f t="shared" si="1602"/>
        <v>0</v>
      </c>
      <c r="ID567" s="238">
        <f t="shared" si="1603"/>
        <v>0</v>
      </c>
      <c r="IE567" s="238">
        <f t="shared" si="1604"/>
        <v>0</v>
      </c>
      <c r="IF567" s="238">
        <f t="shared" si="1605"/>
        <v>0</v>
      </c>
      <c r="IG567" s="238">
        <f t="shared" si="1606"/>
        <v>0</v>
      </c>
      <c r="IH567" s="238">
        <f t="shared" si="1607"/>
        <v>0</v>
      </c>
      <c r="II567" s="238">
        <f t="shared" si="1608"/>
        <v>0</v>
      </c>
      <c r="IJ567" s="238">
        <f t="shared" si="1609"/>
        <v>0</v>
      </c>
      <c r="IK567" s="238">
        <f t="shared" si="1610"/>
        <v>0</v>
      </c>
      <c r="IL567" s="238">
        <f t="shared" si="1611"/>
        <v>0</v>
      </c>
      <c r="IM567" s="238">
        <f t="shared" si="1612"/>
        <v>0</v>
      </c>
      <c r="IN567" s="238">
        <f t="shared" si="1613"/>
        <v>0</v>
      </c>
      <c r="IO567" s="238">
        <f t="shared" si="1614"/>
        <v>0</v>
      </c>
      <c r="IP567" s="238">
        <f t="shared" si="1615"/>
        <v>0</v>
      </c>
      <c r="IQ567" s="238">
        <f t="shared" si="1616"/>
        <v>0</v>
      </c>
      <c r="IR567" s="238">
        <f t="shared" si="1617"/>
        <v>0</v>
      </c>
      <c r="IS567" s="238">
        <f t="shared" si="1618"/>
        <v>0</v>
      </c>
      <c r="IT567" s="238">
        <f t="shared" si="1619"/>
        <v>0</v>
      </c>
      <c r="IU567" s="238">
        <f t="shared" si="1620"/>
        <v>0</v>
      </c>
      <c r="IV567" s="238">
        <f t="shared" si="1621"/>
        <v>0</v>
      </c>
      <c r="IW567" s="238">
        <f t="shared" si="1622"/>
        <v>0</v>
      </c>
      <c r="IX567" s="238">
        <f t="shared" si="1623"/>
        <v>0</v>
      </c>
      <c r="IY567" s="238">
        <f t="shared" si="1624"/>
        <v>0</v>
      </c>
      <c r="IZ567" s="238">
        <f t="shared" si="1625"/>
        <v>0</v>
      </c>
      <c r="JA567" s="238">
        <f t="shared" si="1626"/>
        <v>0</v>
      </c>
      <c r="JB567" s="238">
        <f t="shared" si="1627"/>
        <v>0</v>
      </c>
    </row>
    <row r="568" spans="2:262">
      <c r="B568" s="248">
        <v>207</v>
      </c>
      <c r="C568" s="247">
        <f t="shared" si="1628"/>
        <v>4.0429687499999997E-3</v>
      </c>
      <c r="D568" s="244">
        <f t="shared" ca="1" si="1371"/>
        <v>80.664402235945985</v>
      </c>
      <c r="E568" s="243">
        <f ca="1">HE361</f>
        <v>0.66440223594598158</v>
      </c>
      <c r="F568" s="242">
        <v>207</v>
      </c>
      <c r="G568" s="238">
        <f t="shared" si="1372"/>
        <v>0</v>
      </c>
      <c r="H568" s="238">
        <f t="shared" si="1373"/>
        <v>0</v>
      </c>
      <c r="I568" s="238">
        <f t="shared" si="1374"/>
        <v>0</v>
      </c>
      <c r="J568" s="238">
        <f t="shared" si="1375"/>
        <v>0</v>
      </c>
      <c r="K568" s="238">
        <f t="shared" si="1376"/>
        <v>0</v>
      </c>
      <c r="L568" s="238">
        <f t="shared" si="1377"/>
        <v>0</v>
      </c>
      <c r="M568" s="238">
        <f t="shared" si="1378"/>
        <v>0</v>
      </c>
      <c r="N568" s="238">
        <f t="shared" si="1379"/>
        <v>0</v>
      </c>
      <c r="O568" s="238">
        <f t="shared" si="1380"/>
        <v>0</v>
      </c>
      <c r="P568" s="238">
        <f t="shared" si="1381"/>
        <v>0</v>
      </c>
      <c r="Q568" s="238">
        <f t="shared" si="1382"/>
        <v>0</v>
      </c>
      <c r="R568" s="238">
        <f t="shared" si="1383"/>
        <v>0</v>
      </c>
      <c r="S568" s="238">
        <f t="shared" si="1384"/>
        <v>0</v>
      </c>
      <c r="T568" s="238">
        <f t="shared" si="1385"/>
        <v>0</v>
      </c>
      <c r="U568" s="239">
        <f t="shared" si="1386"/>
        <v>0</v>
      </c>
      <c r="V568" s="238">
        <f t="shared" si="1387"/>
        <v>0</v>
      </c>
      <c r="W568" s="238">
        <f t="shared" si="1388"/>
        <v>0</v>
      </c>
      <c r="X568" s="238">
        <f t="shared" si="1389"/>
        <v>0</v>
      </c>
      <c r="Y568" s="238">
        <f t="shared" si="1390"/>
        <v>0</v>
      </c>
      <c r="Z568" s="238">
        <f t="shared" si="1391"/>
        <v>0</v>
      </c>
      <c r="AA568" s="238">
        <f t="shared" si="1392"/>
        <v>0</v>
      </c>
      <c r="AB568" s="238">
        <f t="shared" si="1393"/>
        <v>0</v>
      </c>
      <c r="AC568" s="238">
        <f t="shared" si="1394"/>
        <v>0</v>
      </c>
      <c r="AD568" s="238">
        <f t="shared" si="1395"/>
        <v>0</v>
      </c>
      <c r="AE568" s="238">
        <f t="shared" si="1396"/>
        <v>0</v>
      </c>
      <c r="AF568" s="238">
        <f t="shared" si="1397"/>
        <v>0</v>
      </c>
      <c r="AG568" s="238">
        <f t="shared" si="1398"/>
        <v>0</v>
      </c>
      <c r="AH568" s="238">
        <f t="shared" si="1399"/>
        <v>0</v>
      </c>
      <c r="AI568" s="238">
        <f t="shared" si="1400"/>
        <v>0</v>
      </c>
      <c r="AJ568" s="238">
        <f t="shared" si="1401"/>
        <v>0</v>
      </c>
      <c r="AK568" s="238">
        <f t="shared" si="1402"/>
        <v>0</v>
      </c>
      <c r="AL568" s="238">
        <f t="shared" si="1403"/>
        <v>0</v>
      </c>
      <c r="AM568" s="238">
        <f t="shared" si="1404"/>
        <v>0</v>
      </c>
      <c r="AN568" s="238">
        <f t="shared" si="1405"/>
        <v>0</v>
      </c>
      <c r="AO568" s="238">
        <f t="shared" si="1406"/>
        <v>0</v>
      </c>
      <c r="AP568" s="238">
        <f t="shared" si="1407"/>
        <v>0</v>
      </c>
      <c r="AQ568" s="238">
        <f t="shared" si="1408"/>
        <v>0</v>
      </c>
      <c r="AR568" s="238">
        <f t="shared" si="1409"/>
        <v>0</v>
      </c>
      <c r="AS568" s="238">
        <f t="shared" si="1410"/>
        <v>0</v>
      </c>
      <c r="AT568" s="238">
        <f t="shared" si="1411"/>
        <v>0</v>
      </c>
      <c r="AU568" s="238">
        <f t="shared" si="1412"/>
        <v>0</v>
      </c>
      <c r="AV568" s="238">
        <f t="shared" si="1413"/>
        <v>0</v>
      </c>
      <c r="AW568" s="238">
        <f t="shared" si="1414"/>
        <v>0</v>
      </c>
      <c r="AX568" s="238">
        <f t="shared" si="1415"/>
        <v>0</v>
      </c>
      <c r="AY568" s="238">
        <f t="shared" si="1416"/>
        <v>0</v>
      </c>
      <c r="AZ568" s="238">
        <f t="shared" si="1417"/>
        <v>0</v>
      </c>
      <c r="BA568" s="238">
        <f t="shared" si="1418"/>
        <v>0</v>
      </c>
      <c r="BB568" s="238">
        <f t="shared" si="1419"/>
        <v>0</v>
      </c>
      <c r="BC568" s="238">
        <f t="shared" si="1420"/>
        <v>0</v>
      </c>
      <c r="BD568" s="238">
        <f t="shared" si="1421"/>
        <v>0</v>
      </c>
      <c r="BE568" s="238">
        <f t="shared" si="1422"/>
        <v>0</v>
      </c>
      <c r="BF568" s="238">
        <f t="shared" si="1423"/>
        <v>0</v>
      </c>
      <c r="BG568" s="238">
        <f t="shared" si="1424"/>
        <v>0</v>
      </c>
      <c r="BH568" s="238">
        <f t="shared" si="1425"/>
        <v>0</v>
      </c>
      <c r="BI568" s="238">
        <f t="shared" si="1426"/>
        <v>0</v>
      </c>
      <c r="BJ568" s="238">
        <f t="shared" si="1427"/>
        <v>0</v>
      </c>
      <c r="BK568" s="238">
        <f t="shared" si="1428"/>
        <v>0</v>
      </c>
      <c r="BL568" s="238">
        <f t="shared" si="1429"/>
        <v>0</v>
      </c>
      <c r="BM568" s="238">
        <f t="shared" si="1430"/>
        <v>0</v>
      </c>
      <c r="BN568" s="238">
        <f t="shared" si="1431"/>
        <v>0</v>
      </c>
      <c r="BO568" s="238">
        <f t="shared" si="1432"/>
        <v>0</v>
      </c>
      <c r="BP568" s="238">
        <f t="shared" si="1433"/>
        <v>0</v>
      </c>
      <c r="BQ568" s="238">
        <f t="shared" si="1434"/>
        <v>0</v>
      </c>
      <c r="BR568" s="238">
        <f t="shared" si="1435"/>
        <v>0</v>
      </c>
      <c r="BS568" s="238">
        <f t="shared" si="1436"/>
        <v>0</v>
      </c>
      <c r="BT568" s="238">
        <f t="shared" si="1437"/>
        <v>0</v>
      </c>
      <c r="BU568" s="238">
        <f t="shared" si="1438"/>
        <v>0</v>
      </c>
      <c r="BV568" s="238">
        <f t="shared" si="1439"/>
        <v>0</v>
      </c>
      <c r="BW568" s="238">
        <f t="shared" si="1440"/>
        <v>0</v>
      </c>
      <c r="BX568" s="238">
        <f t="shared" si="1441"/>
        <v>0</v>
      </c>
      <c r="BY568" s="238">
        <f t="shared" si="1442"/>
        <v>0</v>
      </c>
      <c r="BZ568" s="238">
        <f t="shared" si="1443"/>
        <v>0</v>
      </c>
      <c r="CA568" s="238">
        <f t="shared" si="1444"/>
        <v>0</v>
      </c>
      <c r="CB568" s="238">
        <f t="shared" si="1445"/>
        <v>0</v>
      </c>
      <c r="CC568" s="238">
        <f t="shared" si="1446"/>
        <v>0</v>
      </c>
      <c r="CD568" s="238">
        <f t="shared" si="1447"/>
        <v>0</v>
      </c>
      <c r="CE568" s="238">
        <f t="shared" si="1448"/>
        <v>0</v>
      </c>
      <c r="CF568" s="238">
        <f t="shared" si="1449"/>
        <v>0</v>
      </c>
      <c r="CG568" s="238">
        <f t="shared" si="1450"/>
        <v>0</v>
      </c>
      <c r="CH568" s="238">
        <f t="shared" si="1451"/>
        <v>0</v>
      </c>
      <c r="CI568" s="238">
        <f t="shared" si="1452"/>
        <v>0</v>
      </c>
      <c r="CJ568" s="238">
        <f t="shared" si="1453"/>
        <v>0</v>
      </c>
      <c r="CK568" s="238">
        <f t="shared" si="1454"/>
        <v>0</v>
      </c>
      <c r="CL568" s="238">
        <f t="shared" si="1455"/>
        <v>0</v>
      </c>
      <c r="CM568" s="238">
        <f t="shared" si="1456"/>
        <v>0</v>
      </c>
      <c r="CN568" s="238">
        <f t="shared" si="1457"/>
        <v>0</v>
      </c>
      <c r="CO568" s="238">
        <f t="shared" si="1458"/>
        <v>0</v>
      </c>
      <c r="CP568" s="238">
        <f t="shared" si="1459"/>
        <v>0</v>
      </c>
      <c r="CQ568" s="238">
        <f t="shared" si="1460"/>
        <v>0</v>
      </c>
      <c r="CR568" s="238">
        <f t="shared" si="1461"/>
        <v>0</v>
      </c>
      <c r="CS568" s="238">
        <f t="shared" si="1462"/>
        <v>0</v>
      </c>
      <c r="CT568" s="238">
        <f t="shared" si="1463"/>
        <v>0</v>
      </c>
      <c r="CU568" s="238">
        <f t="shared" si="1464"/>
        <v>0</v>
      </c>
      <c r="CV568" s="238">
        <f t="shared" si="1465"/>
        <v>0</v>
      </c>
      <c r="CW568" s="238">
        <f t="shared" si="1466"/>
        <v>0</v>
      </c>
      <c r="CX568" s="238">
        <f t="shared" si="1467"/>
        <v>0</v>
      </c>
      <c r="CY568" s="238">
        <f t="shared" si="1468"/>
        <v>0</v>
      </c>
      <c r="CZ568" s="238">
        <f t="shared" si="1469"/>
        <v>0</v>
      </c>
      <c r="DA568" s="238">
        <f t="shared" si="1470"/>
        <v>0</v>
      </c>
      <c r="DB568" s="238">
        <f t="shared" si="1471"/>
        <v>0</v>
      </c>
      <c r="DC568" s="238">
        <f t="shared" si="1472"/>
        <v>0</v>
      </c>
      <c r="DD568" s="238">
        <f t="shared" si="1473"/>
        <v>0</v>
      </c>
      <c r="DE568" s="238">
        <f t="shared" si="1474"/>
        <v>0</v>
      </c>
      <c r="DF568" s="238">
        <f t="shared" si="1475"/>
        <v>0</v>
      </c>
      <c r="DG568" s="238">
        <f t="shared" si="1476"/>
        <v>0</v>
      </c>
      <c r="DH568" s="238">
        <f t="shared" si="1477"/>
        <v>0</v>
      </c>
      <c r="DI568" s="238">
        <f t="shared" si="1478"/>
        <v>0</v>
      </c>
      <c r="DJ568" s="238">
        <f t="shared" si="1479"/>
        <v>0</v>
      </c>
      <c r="DK568" s="238">
        <f t="shared" si="1480"/>
        <v>0</v>
      </c>
      <c r="DL568" s="238">
        <f t="shared" si="1481"/>
        <v>0</v>
      </c>
      <c r="DM568" s="238">
        <f t="shared" si="1482"/>
        <v>0</v>
      </c>
      <c r="DN568" s="238">
        <f t="shared" si="1483"/>
        <v>0</v>
      </c>
      <c r="DO568" s="238">
        <f t="shared" si="1484"/>
        <v>0</v>
      </c>
      <c r="DP568" s="238">
        <f t="shared" si="1485"/>
        <v>0</v>
      </c>
      <c r="DQ568" s="238">
        <f t="shared" si="1486"/>
        <v>0</v>
      </c>
      <c r="DR568" s="238">
        <f t="shared" si="1487"/>
        <v>0</v>
      </c>
      <c r="DS568" s="238">
        <f t="shared" si="1488"/>
        <v>0</v>
      </c>
      <c r="DT568" s="238">
        <f t="shared" si="1489"/>
        <v>0</v>
      </c>
      <c r="DU568" s="238">
        <f t="shared" si="1490"/>
        <v>0</v>
      </c>
      <c r="DV568" s="238">
        <f t="shared" si="1491"/>
        <v>0</v>
      </c>
      <c r="DW568" s="238">
        <f t="shared" si="1492"/>
        <v>0</v>
      </c>
      <c r="DX568" s="238">
        <f t="shared" si="1493"/>
        <v>0</v>
      </c>
      <c r="DY568" s="238">
        <f t="shared" si="1494"/>
        <v>0</v>
      </c>
      <c r="DZ568" s="238">
        <f t="shared" si="1495"/>
        <v>0</v>
      </c>
      <c r="EA568" s="238">
        <f t="shared" si="1496"/>
        <v>0</v>
      </c>
      <c r="EB568" s="238">
        <f t="shared" si="1497"/>
        <v>0</v>
      </c>
      <c r="EC568" s="238">
        <f t="shared" si="1498"/>
        <v>0</v>
      </c>
      <c r="ED568" s="238">
        <f t="shared" si="1499"/>
        <v>0</v>
      </c>
      <c r="EE568" s="238">
        <f t="shared" si="1500"/>
        <v>0</v>
      </c>
      <c r="EF568" s="238">
        <f t="shared" si="1501"/>
        <v>0</v>
      </c>
      <c r="EG568" s="238">
        <f t="shared" si="1502"/>
        <v>0</v>
      </c>
      <c r="EH568" s="238">
        <f t="shared" si="1503"/>
        <v>0</v>
      </c>
      <c r="EI568" s="238">
        <f t="shared" si="1504"/>
        <v>0</v>
      </c>
      <c r="EJ568" s="238">
        <f t="shared" si="1505"/>
        <v>0</v>
      </c>
      <c r="EK568" s="238">
        <f t="shared" si="1506"/>
        <v>0</v>
      </c>
      <c r="EL568" s="238">
        <f t="shared" si="1507"/>
        <v>0</v>
      </c>
      <c r="EM568" s="238">
        <f t="shared" si="1508"/>
        <v>0</v>
      </c>
      <c r="EN568" s="238">
        <f t="shared" si="1509"/>
        <v>0</v>
      </c>
      <c r="EO568" s="238">
        <f t="shared" si="1510"/>
        <v>0</v>
      </c>
      <c r="EP568" s="238">
        <f t="shared" si="1511"/>
        <v>0</v>
      </c>
      <c r="EQ568" s="238">
        <f t="shared" si="1512"/>
        <v>0</v>
      </c>
      <c r="ER568" s="238">
        <f t="shared" si="1513"/>
        <v>0</v>
      </c>
      <c r="ES568" s="238">
        <f t="shared" si="1514"/>
        <v>0</v>
      </c>
      <c r="ET568" s="238">
        <f t="shared" si="1515"/>
        <v>0</v>
      </c>
      <c r="EU568" s="238">
        <f t="shared" si="1516"/>
        <v>0</v>
      </c>
      <c r="EV568" s="238">
        <f t="shared" si="1517"/>
        <v>0</v>
      </c>
      <c r="EW568" s="238">
        <f t="shared" si="1518"/>
        <v>0</v>
      </c>
      <c r="EX568" s="238">
        <f t="shared" si="1519"/>
        <v>0</v>
      </c>
      <c r="EY568" s="238">
        <f t="shared" si="1520"/>
        <v>0</v>
      </c>
      <c r="EZ568" s="238">
        <f t="shared" si="1521"/>
        <v>0</v>
      </c>
      <c r="FA568" s="238">
        <f t="shared" si="1522"/>
        <v>0</v>
      </c>
      <c r="FB568" s="238">
        <f t="shared" si="1523"/>
        <v>0</v>
      </c>
      <c r="FC568" s="238">
        <f t="shared" si="1524"/>
        <v>0</v>
      </c>
      <c r="FD568" s="238">
        <f t="shared" si="1525"/>
        <v>0</v>
      </c>
      <c r="FE568" s="238">
        <f t="shared" si="1526"/>
        <v>0</v>
      </c>
      <c r="FF568" s="238">
        <f t="shared" si="1527"/>
        <v>0</v>
      </c>
      <c r="FG568" s="238">
        <f t="shared" si="1528"/>
        <v>0</v>
      </c>
      <c r="FH568" s="238">
        <f t="shared" si="1529"/>
        <v>0</v>
      </c>
      <c r="FI568" s="238">
        <f t="shared" si="1530"/>
        <v>0</v>
      </c>
      <c r="FJ568" s="238">
        <f t="shared" si="1531"/>
        <v>0</v>
      </c>
      <c r="FK568" s="238">
        <f t="shared" si="1532"/>
        <v>0</v>
      </c>
      <c r="FL568" s="238">
        <f t="shared" si="1533"/>
        <v>0</v>
      </c>
      <c r="FM568" s="238">
        <f t="shared" si="1534"/>
        <v>0</v>
      </c>
      <c r="FN568" s="238">
        <f t="shared" si="1535"/>
        <v>0</v>
      </c>
      <c r="FO568" s="238">
        <f t="shared" si="1536"/>
        <v>0</v>
      </c>
      <c r="FP568" s="238">
        <f t="shared" si="1537"/>
        <v>0</v>
      </c>
      <c r="FQ568" s="238">
        <f t="shared" si="1538"/>
        <v>0</v>
      </c>
      <c r="FR568" s="238">
        <f t="shared" si="1539"/>
        <v>0</v>
      </c>
      <c r="FS568" s="238">
        <f t="shared" si="1540"/>
        <v>0</v>
      </c>
      <c r="FT568" s="238">
        <f t="shared" si="1541"/>
        <v>0</v>
      </c>
      <c r="FU568" s="238">
        <f t="shared" si="1542"/>
        <v>0</v>
      </c>
      <c r="FV568" s="238">
        <f t="shared" si="1543"/>
        <v>0</v>
      </c>
      <c r="FW568" s="238">
        <f t="shared" si="1544"/>
        <v>0</v>
      </c>
      <c r="FX568" s="238">
        <f t="shared" si="1545"/>
        <v>0</v>
      </c>
      <c r="FY568" s="238">
        <f t="shared" si="1546"/>
        <v>0</v>
      </c>
      <c r="FZ568" s="238">
        <f t="shared" si="1547"/>
        <v>0</v>
      </c>
      <c r="GA568" s="238">
        <f t="shared" si="1548"/>
        <v>0</v>
      </c>
      <c r="GB568" s="238">
        <f t="shared" si="1549"/>
        <v>0</v>
      </c>
      <c r="GC568" s="238">
        <f t="shared" si="1550"/>
        <v>0</v>
      </c>
      <c r="GD568" s="238">
        <f t="shared" si="1551"/>
        <v>0</v>
      </c>
      <c r="GE568" s="238">
        <f t="shared" si="1552"/>
        <v>0</v>
      </c>
      <c r="GF568" s="238">
        <f t="shared" si="1553"/>
        <v>0</v>
      </c>
      <c r="GG568" s="238">
        <f t="shared" si="1554"/>
        <v>0</v>
      </c>
      <c r="GH568" s="238">
        <f t="shared" si="1555"/>
        <v>0</v>
      </c>
      <c r="GI568" s="238">
        <f t="shared" si="1556"/>
        <v>0</v>
      </c>
      <c r="GJ568" s="238">
        <f t="shared" si="1557"/>
        <v>0</v>
      </c>
      <c r="GK568" s="238">
        <f t="shared" si="1558"/>
        <v>0</v>
      </c>
      <c r="GL568" s="238">
        <f t="shared" si="1559"/>
        <v>0</v>
      </c>
      <c r="GM568" s="238">
        <f t="shared" si="1560"/>
        <v>0</v>
      </c>
      <c r="GN568" s="238">
        <f t="shared" si="1561"/>
        <v>0</v>
      </c>
      <c r="GO568" s="238">
        <f t="shared" si="1562"/>
        <v>0</v>
      </c>
      <c r="GP568" s="238">
        <f t="shared" si="1563"/>
        <v>0</v>
      </c>
      <c r="GQ568" s="238">
        <f t="shared" si="1564"/>
        <v>0</v>
      </c>
      <c r="GR568" s="238">
        <f t="shared" si="1565"/>
        <v>0</v>
      </c>
      <c r="GS568" s="238">
        <f t="shared" si="1566"/>
        <v>0</v>
      </c>
      <c r="GT568" s="238">
        <f t="shared" si="1567"/>
        <v>0</v>
      </c>
      <c r="GU568" s="238">
        <f t="shared" si="1568"/>
        <v>0</v>
      </c>
      <c r="GV568" s="238">
        <f t="shared" si="1569"/>
        <v>0</v>
      </c>
      <c r="GW568" s="238">
        <f t="shared" si="1570"/>
        <v>0</v>
      </c>
      <c r="GX568" s="238">
        <f t="shared" si="1571"/>
        <v>0</v>
      </c>
      <c r="GY568" s="238">
        <f t="shared" si="1572"/>
        <v>0</v>
      </c>
      <c r="GZ568" s="238">
        <f t="shared" si="1573"/>
        <v>0</v>
      </c>
      <c r="HA568" s="238">
        <f t="shared" si="1574"/>
        <v>0</v>
      </c>
      <c r="HB568" s="238">
        <f t="shared" si="1575"/>
        <v>0</v>
      </c>
      <c r="HC568" s="238">
        <f t="shared" si="1576"/>
        <v>0</v>
      </c>
      <c r="HD568" s="238">
        <f t="shared" si="1577"/>
        <v>0</v>
      </c>
      <c r="HE568" s="238">
        <f t="shared" si="1578"/>
        <v>0</v>
      </c>
      <c r="HF568" s="238">
        <f t="shared" si="1579"/>
        <v>0</v>
      </c>
      <c r="HG568" s="238">
        <f t="shared" si="1580"/>
        <v>0</v>
      </c>
      <c r="HH568" s="238">
        <f t="shared" si="1581"/>
        <v>0</v>
      </c>
      <c r="HI568" s="238">
        <f t="shared" si="1582"/>
        <v>0</v>
      </c>
      <c r="HJ568" s="238">
        <f t="shared" si="1583"/>
        <v>0</v>
      </c>
      <c r="HK568" s="238">
        <f t="shared" si="1584"/>
        <v>0</v>
      </c>
      <c r="HL568" s="238">
        <f t="shared" si="1585"/>
        <v>0</v>
      </c>
      <c r="HM568" s="238">
        <f t="shared" si="1586"/>
        <v>0</v>
      </c>
      <c r="HN568" s="238">
        <f t="shared" si="1587"/>
        <v>0</v>
      </c>
      <c r="HO568" s="238">
        <f t="shared" si="1588"/>
        <v>0</v>
      </c>
      <c r="HP568" s="238">
        <f t="shared" si="1589"/>
        <v>0</v>
      </c>
      <c r="HQ568" s="238">
        <f t="shared" si="1590"/>
        <v>0</v>
      </c>
      <c r="HR568" s="238">
        <f t="shared" si="1591"/>
        <v>0</v>
      </c>
      <c r="HS568" s="238">
        <f t="shared" si="1592"/>
        <v>0</v>
      </c>
      <c r="HT568" s="238">
        <f t="shared" si="1593"/>
        <v>0</v>
      </c>
      <c r="HU568" s="238">
        <f t="shared" si="1594"/>
        <v>0</v>
      </c>
      <c r="HV568" s="238">
        <f t="shared" si="1595"/>
        <v>0</v>
      </c>
      <c r="HW568" s="238">
        <f t="shared" si="1596"/>
        <v>0</v>
      </c>
      <c r="HX568" s="238">
        <f t="shared" si="1597"/>
        <v>0</v>
      </c>
      <c r="HY568" s="238">
        <f t="shared" si="1598"/>
        <v>0</v>
      </c>
      <c r="HZ568" s="238">
        <f t="shared" si="1599"/>
        <v>0</v>
      </c>
      <c r="IA568" s="238">
        <f t="shared" si="1600"/>
        <v>0</v>
      </c>
      <c r="IB568" s="238">
        <f t="shared" si="1601"/>
        <v>0</v>
      </c>
      <c r="IC568" s="238">
        <f t="shared" si="1602"/>
        <v>0</v>
      </c>
      <c r="ID568" s="238">
        <f t="shared" si="1603"/>
        <v>0</v>
      </c>
      <c r="IE568" s="238">
        <f t="shared" si="1604"/>
        <v>0</v>
      </c>
      <c r="IF568" s="238">
        <f t="shared" si="1605"/>
        <v>0</v>
      </c>
      <c r="IG568" s="238">
        <f t="shared" si="1606"/>
        <v>0</v>
      </c>
      <c r="IH568" s="238">
        <f t="shared" si="1607"/>
        <v>0</v>
      </c>
      <c r="II568" s="238">
        <f t="shared" si="1608"/>
        <v>0</v>
      </c>
      <c r="IJ568" s="238">
        <f t="shared" si="1609"/>
        <v>0</v>
      </c>
      <c r="IK568" s="238">
        <f t="shared" si="1610"/>
        <v>0</v>
      </c>
      <c r="IL568" s="238">
        <f t="shared" si="1611"/>
        <v>0</v>
      </c>
      <c r="IM568" s="238">
        <f t="shared" si="1612"/>
        <v>0</v>
      </c>
      <c r="IN568" s="238">
        <f t="shared" si="1613"/>
        <v>0</v>
      </c>
      <c r="IO568" s="238">
        <f t="shared" si="1614"/>
        <v>0</v>
      </c>
      <c r="IP568" s="238">
        <f t="shared" si="1615"/>
        <v>0</v>
      </c>
      <c r="IQ568" s="238">
        <f t="shared" si="1616"/>
        <v>0</v>
      </c>
      <c r="IR568" s="238">
        <f t="shared" si="1617"/>
        <v>0</v>
      </c>
      <c r="IS568" s="238">
        <f t="shared" si="1618"/>
        <v>0</v>
      </c>
      <c r="IT568" s="238">
        <f t="shared" si="1619"/>
        <v>0</v>
      </c>
      <c r="IU568" s="238">
        <f t="shared" si="1620"/>
        <v>0</v>
      </c>
      <c r="IV568" s="238">
        <f t="shared" si="1621"/>
        <v>0</v>
      </c>
      <c r="IW568" s="238">
        <f t="shared" si="1622"/>
        <v>0</v>
      </c>
      <c r="IX568" s="238">
        <f t="shared" si="1623"/>
        <v>0</v>
      </c>
      <c r="IY568" s="238">
        <f t="shared" si="1624"/>
        <v>0</v>
      </c>
      <c r="IZ568" s="238">
        <f t="shared" si="1625"/>
        <v>0</v>
      </c>
      <c r="JA568" s="238">
        <f t="shared" si="1626"/>
        <v>0</v>
      </c>
      <c r="JB568" s="238">
        <f t="shared" si="1627"/>
        <v>0</v>
      </c>
    </row>
    <row r="569" spans="2:262">
      <c r="B569" s="248">
        <v>208</v>
      </c>
      <c r="C569" s="247">
        <f t="shared" si="1628"/>
        <v>4.0624999999999993E-3</v>
      </c>
      <c r="D569" s="244">
        <f t="shared" ca="1" si="1371"/>
        <v>80.659686440845434</v>
      </c>
      <c r="E569" s="243">
        <f ca="1">HF361</f>
        <v>0.65968644084543049</v>
      </c>
      <c r="F569" s="242">
        <v>208</v>
      </c>
      <c r="G569" s="238">
        <f t="shared" si="1372"/>
        <v>0</v>
      </c>
      <c r="H569" s="238">
        <f t="shared" si="1373"/>
        <v>0</v>
      </c>
      <c r="I569" s="238">
        <f t="shared" si="1374"/>
        <v>0</v>
      </c>
      <c r="J569" s="238">
        <f t="shared" si="1375"/>
        <v>0</v>
      </c>
      <c r="K569" s="238">
        <f t="shared" si="1376"/>
        <v>0</v>
      </c>
      <c r="L569" s="238">
        <f t="shared" si="1377"/>
        <v>0</v>
      </c>
      <c r="M569" s="238">
        <f t="shared" si="1378"/>
        <v>0</v>
      </c>
      <c r="N569" s="238">
        <f t="shared" si="1379"/>
        <v>0</v>
      </c>
      <c r="O569" s="238">
        <f t="shared" si="1380"/>
        <v>0</v>
      </c>
      <c r="P569" s="238">
        <f t="shared" si="1381"/>
        <v>0</v>
      </c>
      <c r="Q569" s="238">
        <f t="shared" si="1382"/>
        <v>0</v>
      </c>
      <c r="R569" s="238">
        <f t="shared" si="1383"/>
        <v>0</v>
      </c>
      <c r="S569" s="238">
        <f t="shared" si="1384"/>
        <v>0</v>
      </c>
      <c r="T569" s="238">
        <f t="shared" si="1385"/>
        <v>0</v>
      </c>
      <c r="U569" s="239">
        <f t="shared" si="1386"/>
        <v>0</v>
      </c>
      <c r="V569" s="238">
        <f t="shared" si="1387"/>
        <v>0</v>
      </c>
      <c r="W569" s="238">
        <f t="shared" si="1388"/>
        <v>0</v>
      </c>
      <c r="X569" s="238">
        <f t="shared" si="1389"/>
        <v>0</v>
      </c>
      <c r="Y569" s="238">
        <f t="shared" si="1390"/>
        <v>0</v>
      </c>
      <c r="Z569" s="238">
        <f t="shared" si="1391"/>
        <v>0</v>
      </c>
      <c r="AA569" s="238">
        <f t="shared" si="1392"/>
        <v>0</v>
      </c>
      <c r="AB569" s="238">
        <f t="shared" si="1393"/>
        <v>0</v>
      </c>
      <c r="AC569" s="238">
        <f t="shared" si="1394"/>
        <v>0</v>
      </c>
      <c r="AD569" s="238">
        <f t="shared" si="1395"/>
        <v>0</v>
      </c>
      <c r="AE569" s="238">
        <f t="shared" si="1396"/>
        <v>0</v>
      </c>
      <c r="AF569" s="238">
        <f t="shared" si="1397"/>
        <v>0</v>
      </c>
      <c r="AG569" s="238">
        <f t="shared" si="1398"/>
        <v>0</v>
      </c>
      <c r="AH569" s="238">
        <f t="shared" si="1399"/>
        <v>0</v>
      </c>
      <c r="AI569" s="238">
        <f t="shared" si="1400"/>
        <v>0</v>
      </c>
      <c r="AJ569" s="238">
        <f t="shared" si="1401"/>
        <v>0</v>
      </c>
      <c r="AK569" s="238">
        <f t="shared" si="1402"/>
        <v>0</v>
      </c>
      <c r="AL569" s="238">
        <f t="shared" si="1403"/>
        <v>0</v>
      </c>
      <c r="AM569" s="238">
        <f t="shared" si="1404"/>
        <v>0</v>
      </c>
      <c r="AN569" s="238">
        <f t="shared" si="1405"/>
        <v>0</v>
      </c>
      <c r="AO569" s="238">
        <f t="shared" si="1406"/>
        <v>0</v>
      </c>
      <c r="AP569" s="238">
        <f t="shared" si="1407"/>
        <v>0</v>
      </c>
      <c r="AQ569" s="238">
        <f t="shared" si="1408"/>
        <v>0</v>
      </c>
      <c r="AR569" s="238">
        <f t="shared" si="1409"/>
        <v>0</v>
      </c>
      <c r="AS569" s="238">
        <f t="shared" si="1410"/>
        <v>0</v>
      </c>
      <c r="AT569" s="238">
        <f t="shared" si="1411"/>
        <v>0</v>
      </c>
      <c r="AU569" s="238">
        <f t="shared" si="1412"/>
        <v>0</v>
      </c>
      <c r="AV569" s="238">
        <f t="shared" si="1413"/>
        <v>0</v>
      </c>
      <c r="AW569" s="238">
        <f t="shared" si="1414"/>
        <v>0</v>
      </c>
      <c r="AX569" s="238">
        <f t="shared" si="1415"/>
        <v>0</v>
      </c>
      <c r="AY569" s="238">
        <f t="shared" si="1416"/>
        <v>0</v>
      </c>
      <c r="AZ569" s="238">
        <f t="shared" si="1417"/>
        <v>0</v>
      </c>
      <c r="BA569" s="238">
        <f t="shared" si="1418"/>
        <v>0</v>
      </c>
      <c r="BB569" s="238">
        <f t="shared" si="1419"/>
        <v>0</v>
      </c>
      <c r="BC569" s="238">
        <f t="shared" si="1420"/>
        <v>0</v>
      </c>
      <c r="BD569" s="238">
        <f t="shared" si="1421"/>
        <v>0</v>
      </c>
      <c r="BE569" s="238">
        <f t="shared" si="1422"/>
        <v>0</v>
      </c>
      <c r="BF569" s="238">
        <f t="shared" si="1423"/>
        <v>0</v>
      </c>
      <c r="BG569" s="238">
        <f t="shared" si="1424"/>
        <v>0</v>
      </c>
      <c r="BH569" s="238">
        <f t="shared" si="1425"/>
        <v>0</v>
      </c>
      <c r="BI569" s="238">
        <f t="shared" si="1426"/>
        <v>0</v>
      </c>
      <c r="BJ569" s="238">
        <f t="shared" si="1427"/>
        <v>0</v>
      </c>
      <c r="BK569" s="238">
        <f t="shared" si="1428"/>
        <v>0</v>
      </c>
      <c r="BL569" s="238">
        <f t="shared" si="1429"/>
        <v>0</v>
      </c>
      <c r="BM569" s="238">
        <f t="shared" si="1430"/>
        <v>0</v>
      </c>
      <c r="BN569" s="238">
        <f t="shared" si="1431"/>
        <v>0</v>
      </c>
      <c r="BO569" s="238">
        <f t="shared" si="1432"/>
        <v>0</v>
      </c>
      <c r="BP569" s="238">
        <f t="shared" si="1433"/>
        <v>0</v>
      </c>
      <c r="BQ569" s="238">
        <f t="shared" si="1434"/>
        <v>0</v>
      </c>
      <c r="BR569" s="238">
        <f t="shared" si="1435"/>
        <v>0</v>
      </c>
      <c r="BS569" s="238">
        <f t="shared" si="1436"/>
        <v>0</v>
      </c>
      <c r="BT569" s="238">
        <f t="shared" si="1437"/>
        <v>0</v>
      </c>
      <c r="BU569" s="238">
        <f t="shared" si="1438"/>
        <v>0</v>
      </c>
      <c r="BV569" s="238">
        <f t="shared" si="1439"/>
        <v>0</v>
      </c>
      <c r="BW569" s="238">
        <f t="shared" si="1440"/>
        <v>0</v>
      </c>
      <c r="BX569" s="238">
        <f t="shared" si="1441"/>
        <v>0</v>
      </c>
      <c r="BY569" s="238">
        <f t="shared" si="1442"/>
        <v>0</v>
      </c>
      <c r="BZ569" s="238">
        <f t="shared" si="1443"/>
        <v>0</v>
      </c>
      <c r="CA569" s="238">
        <f t="shared" si="1444"/>
        <v>0</v>
      </c>
      <c r="CB569" s="238">
        <f t="shared" si="1445"/>
        <v>0</v>
      </c>
      <c r="CC569" s="238">
        <f t="shared" si="1446"/>
        <v>0</v>
      </c>
      <c r="CD569" s="238">
        <f t="shared" si="1447"/>
        <v>0</v>
      </c>
      <c r="CE569" s="238">
        <f t="shared" si="1448"/>
        <v>0</v>
      </c>
      <c r="CF569" s="238">
        <f t="shared" si="1449"/>
        <v>0</v>
      </c>
      <c r="CG569" s="238">
        <f t="shared" si="1450"/>
        <v>0</v>
      </c>
      <c r="CH569" s="238">
        <f t="shared" si="1451"/>
        <v>0</v>
      </c>
      <c r="CI569" s="238">
        <f t="shared" si="1452"/>
        <v>0</v>
      </c>
      <c r="CJ569" s="238">
        <f t="shared" si="1453"/>
        <v>0</v>
      </c>
      <c r="CK569" s="238">
        <f t="shared" si="1454"/>
        <v>0</v>
      </c>
      <c r="CL569" s="238">
        <f t="shared" si="1455"/>
        <v>0</v>
      </c>
      <c r="CM569" s="238">
        <f t="shared" si="1456"/>
        <v>0</v>
      </c>
      <c r="CN569" s="238">
        <f t="shared" si="1457"/>
        <v>0</v>
      </c>
      <c r="CO569" s="238">
        <f t="shared" si="1458"/>
        <v>0</v>
      </c>
      <c r="CP569" s="238">
        <f t="shared" si="1459"/>
        <v>0</v>
      </c>
      <c r="CQ569" s="238">
        <f t="shared" si="1460"/>
        <v>0</v>
      </c>
      <c r="CR569" s="238">
        <f t="shared" si="1461"/>
        <v>0</v>
      </c>
      <c r="CS569" s="238">
        <f t="shared" si="1462"/>
        <v>0</v>
      </c>
      <c r="CT569" s="238">
        <f t="shared" si="1463"/>
        <v>0</v>
      </c>
      <c r="CU569" s="238">
        <f t="shared" si="1464"/>
        <v>0</v>
      </c>
      <c r="CV569" s="238">
        <f t="shared" si="1465"/>
        <v>0</v>
      </c>
      <c r="CW569" s="238">
        <f t="shared" si="1466"/>
        <v>0</v>
      </c>
      <c r="CX569" s="238">
        <f t="shared" si="1467"/>
        <v>0</v>
      </c>
      <c r="CY569" s="238">
        <f t="shared" si="1468"/>
        <v>0</v>
      </c>
      <c r="CZ569" s="238">
        <f t="shared" si="1469"/>
        <v>0</v>
      </c>
      <c r="DA569" s="238">
        <f t="shared" si="1470"/>
        <v>0</v>
      </c>
      <c r="DB569" s="238">
        <f t="shared" si="1471"/>
        <v>0</v>
      </c>
      <c r="DC569" s="238">
        <f t="shared" si="1472"/>
        <v>0</v>
      </c>
      <c r="DD569" s="238">
        <f t="shared" si="1473"/>
        <v>0</v>
      </c>
      <c r="DE569" s="238">
        <f t="shared" si="1474"/>
        <v>0</v>
      </c>
      <c r="DF569" s="238">
        <f t="shared" si="1475"/>
        <v>0</v>
      </c>
      <c r="DG569" s="238">
        <f t="shared" si="1476"/>
        <v>0</v>
      </c>
      <c r="DH569" s="238">
        <f t="shared" si="1477"/>
        <v>0</v>
      </c>
      <c r="DI569" s="238">
        <f t="shared" si="1478"/>
        <v>0</v>
      </c>
      <c r="DJ569" s="238">
        <f t="shared" si="1479"/>
        <v>0</v>
      </c>
      <c r="DK569" s="238">
        <f t="shared" si="1480"/>
        <v>0</v>
      </c>
      <c r="DL569" s="238">
        <f t="shared" si="1481"/>
        <v>0</v>
      </c>
      <c r="DM569" s="238">
        <f t="shared" si="1482"/>
        <v>0</v>
      </c>
      <c r="DN569" s="238">
        <f t="shared" si="1483"/>
        <v>0</v>
      </c>
      <c r="DO569" s="238">
        <f t="shared" si="1484"/>
        <v>0</v>
      </c>
      <c r="DP569" s="238">
        <f t="shared" si="1485"/>
        <v>0</v>
      </c>
      <c r="DQ569" s="238">
        <f t="shared" si="1486"/>
        <v>0</v>
      </c>
      <c r="DR569" s="238">
        <f t="shared" si="1487"/>
        <v>0</v>
      </c>
      <c r="DS569" s="238">
        <f t="shared" si="1488"/>
        <v>0</v>
      </c>
      <c r="DT569" s="238">
        <f t="shared" si="1489"/>
        <v>0</v>
      </c>
      <c r="DU569" s="238">
        <f t="shared" si="1490"/>
        <v>0</v>
      </c>
      <c r="DV569" s="238">
        <f t="shared" si="1491"/>
        <v>0</v>
      </c>
      <c r="DW569" s="238">
        <f t="shared" si="1492"/>
        <v>0</v>
      </c>
      <c r="DX569" s="238">
        <f t="shared" si="1493"/>
        <v>0</v>
      </c>
      <c r="DY569" s="238">
        <f t="shared" si="1494"/>
        <v>0</v>
      </c>
      <c r="DZ569" s="238">
        <f t="shared" si="1495"/>
        <v>0</v>
      </c>
      <c r="EA569" s="238">
        <f t="shared" si="1496"/>
        <v>0</v>
      </c>
      <c r="EB569" s="238">
        <f t="shared" si="1497"/>
        <v>0</v>
      </c>
      <c r="EC569" s="238">
        <f t="shared" si="1498"/>
        <v>0</v>
      </c>
      <c r="ED569" s="238">
        <f t="shared" si="1499"/>
        <v>0</v>
      </c>
      <c r="EE569" s="238">
        <f t="shared" si="1500"/>
        <v>0</v>
      </c>
      <c r="EF569" s="238">
        <f t="shared" si="1501"/>
        <v>0</v>
      </c>
      <c r="EG569" s="238">
        <f t="shared" si="1502"/>
        <v>0</v>
      </c>
      <c r="EH569" s="238">
        <f t="shared" si="1503"/>
        <v>0</v>
      </c>
      <c r="EI569" s="238">
        <f t="shared" si="1504"/>
        <v>0</v>
      </c>
      <c r="EJ569" s="238">
        <f t="shared" si="1505"/>
        <v>0</v>
      </c>
      <c r="EK569" s="238">
        <f t="shared" si="1506"/>
        <v>0</v>
      </c>
      <c r="EL569" s="238">
        <f t="shared" si="1507"/>
        <v>0</v>
      </c>
      <c r="EM569" s="238">
        <f t="shared" si="1508"/>
        <v>0</v>
      </c>
      <c r="EN569" s="238">
        <f t="shared" si="1509"/>
        <v>0</v>
      </c>
      <c r="EO569" s="238">
        <f t="shared" si="1510"/>
        <v>0</v>
      </c>
      <c r="EP569" s="238">
        <f t="shared" si="1511"/>
        <v>0</v>
      </c>
      <c r="EQ569" s="238">
        <f t="shared" si="1512"/>
        <v>0</v>
      </c>
      <c r="ER569" s="238">
        <f t="shared" si="1513"/>
        <v>0</v>
      </c>
      <c r="ES569" s="238">
        <f t="shared" si="1514"/>
        <v>0</v>
      </c>
      <c r="ET569" s="238">
        <f t="shared" si="1515"/>
        <v>0</v>
      </c>
      <c r="EU569" s="238">
        <f t="shared" si="1516"/>
        <v>0</v>
      </c>
      <c r="EV569" s="238">
        <f t="shared" si="1517"/>
        <v>0</v>
      </c>
      <c r="EW569" s="238">
        <f t="shared" si="1518"/>
        <v>0</v>
      </c>
      <c r="EX569" s="238">
        <f t="shared" si="1519"/>
        <v>0</v>
      </c>
      <c r="EY569" s="238">
        <f t="shared" si="1520"/>
        <v>0</v>
      </c>
      <c r="EZ569" s="238">
        <f t="shared" si="1521"/>
        <v>0</v>
      </c>
      <c r="FA569" s="238">
        <f t="shared" si="1522"/>
        <v>0</v>
      </c>
      <c r="FB569" s="238">
        <f t="shared" si="1523"/>
        <v>0</v>
      </c>
      <c r="FC569" s="238">
        <f t="shared" si="1524"/>
        <v>0</v>
      </c>
      <c r="FD569" s="238">
        <f t="shared" si="1525"/>
        <v>0</v>
      </c>
      <c r="FE569" s="238">
        <f t="shared" si="1526"/>
        <v>0</v>
      </c>
      <c r="FF569" s="238">
        <f t="shared" si="1527"/>
        <v>0</v>
      </c>
      <c r="FG569" s="238">
        <f t="shared" si="1528"/>
        <v>0</v>
      </c>
      <c r="FH569" s="238">
        <f t="shared" si="1529"/>
        <v>0</v>
      </c>
      <c r="FI569" s="238">
        <f t="shared" si="1530"/>
        <v>0</v>
      </c>
      <c r="FJ569" s="238">
        <f t="shared" si="1531"/>
        <v>0</v>
      </c>
      <c r="FK569" s="238">
        <f t="shared" si="1532"/>
        <v>0</v>
      </c>
      <c r="FL569" s="238">
        <f t="shared" si="1533"/>
        <v>0</v>
      </c>
      <c r="FM569" s="238">
        <f t="shared" si="1534"/>
        <v>0</v>
      </c>
      <c r="FN569" s="238">
        <f t="shared" si="1535"/>
        <v>0</v>
      </c>
      <c r="FO569" s="238">
        <f t="shared" si="1536"/>
        <v>0</v>
      </c>
      <c r="FP569" s="238">
        <f t="shared" si="1537"/>
        <v>0</v>
      </c>
      <c r="FQ569" s="238">
        <f t="shared" si="1538"/>
        <v>0</v>
      </c>
      <c r="FR569" s="238">
        <f t="shared" si="1539"/>
        <v>0</v>
      </c>
      <c r="FS569" s="238">
        <f t="shared" si="1540"/>
        <v>0</v>
      </c>
      <c r="FT569" s="238">
        <f t="shared" si="1541"/>
        <v>0</v>
      </c>
      <c r="FU569" s="238">
        <f t="shared" si="1542"/>
        <v>0</v>
      </c>
      <c r="FV569" s="238">
        <f t="shared" si="1543"/>
        <v>0</v>
      </c>
      <c r="FW569" s="238">
        <f t="shared" si="1544"/>
        <v>0</v>
      </c>
      <c r="FX569" s="238">
        <f t="shared" si="1545"/>
        <v>0</v>
      </c>
      <c r="FY569" s="238">
        <f t="shared" si="1546"/>
        <v>0</v>
      </c>
      <c r="FZ569" s="238">
        <f t="shared" si="1547"/>
        <v>0</v>
      </c>
      <c r="GA569" s="238">
        <f t="shared" si="1548"/>
        <v>0</v>
      </c>
      <c r="GB569" s="238">
        <f t="shared" si="1549"/>
        <v>0</v>
      </c>
      <c r="GC569" s="238">
        <f t="shared" si="1550"/>
        <v>0</v>
      </c>
      <c r="GD569" s="238">
        <f t="shared" si="1551"/>
        <v>0</v>
      </c>
      <c r="GE569" s="238">
        <f t="shared" si="1552"/>
        <v>0</v>
      </c>
      <c r="GF569" s="238">
        <f t="shared" si="1553"/>
        <v>0</v>
      </c>
      <c r="GG569" s="238">
        <f t="shared" si="1554"/>
        <v>0</v>
      </c>
      <c r="GH569" s="238">
        <f t="shared" si="1555"/>
        <v>0</v>
      </c>
      <c r="GI569" s="238">
        <f t="shared" si="1556"/>
        <v>0</v>
      </c>
      <c r="GJ569" s="238">
        <f t="shared" si="1557"/>
        <v>0</v>
      </c>
      <c r="GK569" s="238">
        <f t="shared" si="1558"/>
        <v>0</v>
      </c>
      <c r="GL569" s="238">
        <f t="shared" si="1559"/>
        <v>0</v>
      </c>
      <c r="GM569" s="238">
        <f t="shared" si="1560"/>
        <v>0</v>
      </c>
      <c r="GN569" s="238">
        <f t="shared" si="1561"/>
        <v>0</v>
      </c>
      <c r="GO569" s="238">
        <f t="shared" si="1562"/>
        <v>0</v>
      </c>
      <c r="GP569" s="238">
        <f t="shared" si="1563"/>
        <v>0</v>
      </c>
      <c r="GQ569" s="238">
        <f t="shared" si="1564"/>
        <v>0</v>
      </c>
      <c r="GR569" s="238">
        <f t="shared" si="1565"/>
        <v>0</v>
      </c>
      <c r="GS569" s="238">
        <f t="shared" si="1566"/>
        <v>0</v>
      </c>
      <c r="GT569" s="238">
        <f t="shared" si="1567"/>
        <v>0</v>
      </c>
      <c r="GU569" s="238">
        <f t="shared" si="1568"/>
        <v>0</v>
      </c>
      <c r="GV569" s="238">
        <f t="shared" si="1569"/>
        <v>0</v>
      </c>
      <c r="GW569" s="238">
        <f t="shared" si="1570"/>
        <v>0</v>
      </c>
      <c r="GX569" s="238">
        <f t="shared" si="1571"/>
        <v>0</v>
      </c>
      <c r="GY569" s="238">
        <f t="shared" si="1572"/>
        <v>0</v>
      </c>
      <c r="GZ569" s="238">
        <f t="shared" si="1573"/>
        <v>0</v>
      </c>
      <c r="HA569" s="238">
        <f t="shared" si="1574"/>
        <v>0</v>
      </c>
      <c r="HB569" s="238">
        <f t="shared" si="1575"/>
        <v>0</v>
      </c>
      <c r="HC569" s="238">
        <f t="shared" si="1576"/>
        <v>0</v>
      </c>
      <c r="HD569" s="238">
        <f t="shared" si="1577"/>
        <v>0</v>
      </c>
      <c r="HE569" s="238">
        <f t="shared" si="1578"/>
        <v>0</v>
      </c>
      <c r="HF569" s="238">
        <f t="shared" si="1579"/>
        <v>0</v>
      </c>
      <c r="HG569" s="238">
        <f t="shared" si="1580"/>
        <v>0</v>
      </c>
      <c r="HH569" s="238">
        <f t="shared" si="1581"/>
        <v>0</v>
      </c>
      <c r="HI569" s="238">
        <f t="shared" si="1582"/>
        <v>0</v>
      </c>
      <c r="HJ569" s="238">
        <f t="shared" si="1583"/>
        <v>0</v>
      </c>
      <c r="HK569" s="238">
        <f t="shared" si="1584"/>
        <v>0</v>
      </c>
      <c r="HL569" s="238">
        <f t="shared" si="1585"/>
        <v>0</v>
      </c>
      <c r="HM569" s="238">
        <f t="shared" si="1586"/>
        <v>0</v>
      </c>
      <c r="HN569" s="238">
        <f t="shared" si="1587"/>
        <v>0</v>
      </c>
      <c r="HO569" s="238">
        <f t="shared" si="1588"/>
        <v>0</v>
      </c>
      <c r="HP569" s="238">
        <f t="shared" si="1589"/>
        <v>0</v>
      </c>
      <c r="HQ569" s="238">
        <f t="shared" si="1590"/>
        <v>0</v>
      </c>
      <c r="HR569" s="238">
        <f t="shared" si="1591"/>
        <v>0</v>
      </c>
      <c r="HS569" s="238">
        <f t="shared" si="1592"/>
        <v>0</v>
      </c>
      <c r="HT569" s="238">
        <f t="shared" si="1593"/>
        <v>0</v>
      </c>
      <c r="HU569" s="238">
        <f t="shared" si="1594"/>
        <v>0</v>
      </c>
      <c r="HV569" s="238">
        <f t="shared" si="1595"/>
        <v>0</v>
      </c>
      <c r="HW569" s="238">
        <f t="shared" si="1596"/>
        <v>0</v>
      </c>
      <c r="HX569" s="238">
        <f t="shared" si="1597"/>
        <v>0</v>
      </c>
      <c r="HY569" s="238">
        <f t="shared" si="1598"/>
        <v>0</v>
      </c>
      <c r="HZ569" s="238">
        <f t="shared" si="1599"/>
        <v>0</v>
      </c>
      <c r="IA569" s="238">
        <f t="shared" si="1600"/>
        <v>0</v>
      </c>
      <c r="IB569" s="238">
        <f t="shared" si="1601"/>
        <v>0</v>
      </c>
      <c r="IC569" s="238">
        <f t="shared" si="1602"/>
        <v>0</v>
      </c>
      <c r="ID569" s="238">
        <f t="shared" si="1603"/>
        <v>0</v>
      </c>
      <c r="IE569" s="238">
        <f t="shared" si="1604"/>
        <v>0</v>
      </c>
      <c r="IF569" s="238">
        <f t="shared" si="1605"/>
        <v>0</v>
      </c>
      <c r="IG569" s="238">
        <f t="shared" si="1606"/>
        <v>0</v>
      </c>
      <c r="IH569" s="238">
        <f t="shared" si="1607"/>
        <v>0</v>
      </c>
      <c r="II569" s="238">
        <f t="shared" si="1608"/>
        <v>0</v>
      </c>
      <c r="IJ569" s="238">
        <f t="shared" si="1609"/>
        <v>0</v>
      </c>
      <c r="IK569" s="238">
        <f t="shared" si="1610"/>
        <v>0</v>
      </c>
      <c r="IL569" s="238">
        <f t="shared" si="1611"/>
        <v>0</v>
      </c>
      <c r="IM569" s="238">
        <f t="shared" si="1612"/>
        <v>0</v>
      </c>
      <c r="IN569" s="238">
        <f t="shared" si="1613"/>
        <v>0</v>
      </c>
      <c r="IO569" s="238">
        <f t="shared" si="1614"/>
        <v>0</v>
      </c>
      <c r="IP569" s="238">
        <f t="shared" si="1615"/>
        <v>0</v>
      </c>
      <c r="IQ569" s="238">
        <f t="shared" si="1616"/>
        <v>0</v>
      </c>
      <c r="IR569" s="238">
        <f t="shared" si="1617"/>
        <v>0</v>
      </c>
      <c r="IS569" s="238">
        <f t="shared" si="1618"/>
        <v>0</v>
      </c>
      <c r="IT569" s="238">
        <f t="shared" si="1619"/>
        <v>0</v>
      </c>
      <c r="IU569" s="238">
        <f t="shared" si="1620"/>
        <v>0</v>
      </c>
      <c r="IV569" s="238">
        <f t="shared" si="1621"/>
        <v>0</v>
      </c>
      <c r="IW569" s="238">
        <f t="shared" si="1622"/>
        <v>0</v>
      </c>
      <c r="IX569" s="238">
        <f t="shared" si="1623"/>
        <v>0</v>
      </c>
      <c r="IY569" s="238">
        <f t="shared" si="1624"/>
        <v>0</v>
      </c>
      <c r="IZ569" s="238">
        <f t="shared" si="1625"/>
        <v>0</v>
      </c>
      <c r="JA569" s="238">
        <f t="shared" si="1626"/>
        <v>0</v>
      </c>
      <c r="JB569" s="238">
        <f t="shared" si="1627"/>
        <v>0</v>
      </c>
    </row>
    <row r="570" spans="2:262">
      <c r="B570" s="248">
        <v>209</v>
      </c>
      <c r="C570" s="247">
        <f t="shared" si="1628"/>
        <v>4.0820312499999989E-3</v>
      </c>
      <c r="D570" s="244">
        <f t="shared" ca="1" si="1371"/>
        <v>80.650436517724486</v>
      </c>
      <c r="E570" s="243">
        <f ca="1">HG361</f>
        <v>0.65043651772447941</v>
      </c>
      <c r="F570" s="242">
        <v>209</v>
      </c>
      <c r="G570" s="238">
        <f t="shared" si="1372"/>
        <v>0</v>
      </c>
      <c r="H570" s="238">
        <f t="shared" si="1373"/>
        <v>0</v>
      </c>
      <c r="I570" s="238">
        <f t="shared" si="1374"/>
        <v>0</v>
      </c>
      <c r="J570" s="238">
        <f t="shared" si="1375"/>
        <v>0</v>
      </c>
      <c r="K570" s="238">
        <f t="shared" si="1376"/>
        <v>0</v>
      </c>
      <c r="L570" s="238">
        <f t="shared" si="1377"/>
        <v>0</v>
      </c>
      <c r="M570" s="238">
        <f t="shared" si="1378"/>
        <v>0</v>
      </c>
      <c r="N570" s="238">
        <f t="shared" si="1379"/>
        <v>0</v>
      </c>
      <c r="O570" s="238">
        <f t="shared" si="1380"/>
        <v>0</v>
      </c>
      <c r="P570" s="238">
        <f t="shared" si="1381"/>
        <v>0</v>
      </c>
      <c r="Q570" s="238">
        <f t="shared" si="1382"/>
        <v>0</v>
      </c>
      <c r="R570" s="238">
        <f t="shared" si="1383"/>
        <v>0</v>
      </c>
      <c r="S570" s="238">
        <f t="shared" si="1384"/>
        <v>0</v>
      </c>
      <c r="T570" s="238">
        <f t="shared" si="1385"/>
        <v>0</v>
      </c>
      <c r="U570" s="239">
        <f t="shared" si="1386"/>
        <v>0</v>
      </c>
      <c r="V570" s="238">
        <f t="shared" si="1387"/>
        <v>0</v>
      </c>
      <c r="W570" s="238">
        <f t="shared" si="1388"/>
        <v>0</v>
      </c>
      <c r="X570" s="238">
        <f t="shared" si="1389"/>
        <v>0</v>
      </c>
      <c r="Y570" s="238">
        <f t="shared" si="1390"/>
        <v>0</v>
      </c>
      <c r="Z570" s="238">
        <f t="shared" si="1391"/>
        <v>0</v>
      </c>
      <c r="AA570" s="238">
        <f t="shared" si="1392"/>
        <v>0</v>
      </c>
      <c r="AB570" s="238">
        <f t="shared" si="1393"/>
        <v>0</v>
      </c>
      <c r="AC570" s="238">
        <f t="shared" si="1394"/>
        <v>0</v>
      </c>
      <c r="AD570" s="238">
        <f t="shared" si="1395"/>
        <v>0</v>
      </c>
      <c r="AE570" s="238">
        <f t="shared" si="1396"/>
        <v>0</v>
      </c>
      <c r="AF570" s="238">
        <f t="shared" si="1397"/>
        <v>0</v>
      </c>
      <c r="AG570" s="238">
        <f t="shared" si="1398"/>
        <v>0</v>
      </c>
      <c r="AH570" s="238">
        <f t="shared" si="1399"/>
        <v>0</v>
      </c>
      <c r="AI570" s="238">
        <f t="shared" si="1400"/>
        <v>0</v>
      </c>
      <c r="AJ570" s="238">
        <f t="shared" si="1401"/>
        <v>0</v>
      </c>
      <c r="AK570" s="238">
        <f t="shared" si="1402"/>
        <v>0</v>
      </c>
      <c r="AL570" s="238">
        <f t="shared" si="1403"/>
        <v>0</v>
      </c>
      <c r="AM570" s="238">
        <f t="shared" si="1404"/>
        <v>0</v>
      </c>
      <c r="AN570" s="238">
        <f t="shared" si="1405"/>
        <v>0</v>
      </c>
      <c r="AO570" s="238">
        <f t="shared" si="1406"/>
        <v>0</v>
      </c>
      <c r="AP570" s="238">
        <f t="shared" si="1407"/>
        <v>0</v>
      </c>
      <c r="AQ570" s="238">
        <f t="shared" si="1408"/>
        <v>0</v>
      </c>
      <c r="AR570" s="238">
        <f t="shared" si="1409"/>
        <v>0</v>
      </c>
      <c r="AS570" s="238">
        <f t="shared" si="1410"/>
        <v>0</v>
      </c>
      <c r="AT570" s="238">
        <f t="shared" si="1411"/>
        <v>0</v>
      </c>
      <c r="AU570" s="238">
        <f t="shared" si="1412"/>
        <v>0</v>
      </c>
      <c r="AV570" s="238">
        <f t="shared" si="1413"/>
        <v>0</v>
      </c>
      <c r="AW570" s="238">
        <f t="shared" si="1414"/>
        <v>0</v>
      </c>
      <c r="AX570" s="238">
        <f t="shared" si="1415"/>
        <v>0</v>
      </c>
      <c r="AY570" s="238">
        <f t="shared" si="1416"/>
        <v>0</v>
      </c>
      <c r="AZ570" s="238">
        <f t="shared" si="1417"/>
        <v>0</v>
      </c>
      <c r="BA570" s="238">
        <f t="shared" si="1418"/>
        <v>0</v>
      </c>
      <c r="BB570" s="238">
        <f t="shared" si="1419"/>
        <v>0</v>
      </c>
      <c r="BC570" s="238">
        <f t="shared" si="1420"/>
        <v>0</v>
      </c>
      <c r="BD570" s="238">
        <f t="shared" si="1421"/>
        <v>0</v>
      </c>
      <c r="BE570" s="238">
        <f t="shared" si="1422"/>
        <v>0</v>
      </c>
      <c r="BF570" s="238">
        <f t="shared" si="1423"/>
        <v>0</v>
      </c>
      <c r="BG570" s="238">
        <f t="shared" si="1424"/>
        <v>0</v>
      </c>
      <c r="BH570" s="238">
        <f t="shared" si="1425"/>
        <v>0</v>
      </c>
      <c r="BI570" s="238">
        <f t="shared" si="1426"/>
        <v>0</v>
      </c>
      <c r="BJ570" s="238">
        <f t="shared" si="1427"/>
        <v>0</v>
      </c>
      <c r="BK570" s="238">
        <f t="shared" si="1428"/>
        <v>0</v>
      </c>
      <c r="BL570" s="238">
        <f t="shared" si="1429"/>
        <v>0</v>
      </c>
      <c r="BM570" s="238">
        <f t="shared" si="1430"/>
        <v>0</v>
      </c>
      <c r="BN570" s="238">
        <f t="shared" si="1431"/>
        <v>0</v>
      </c>
      <c r="BO570" s="238">
        <f t="shared" si="1432"/>
        <v>0</v>
      </c>
      <c r="BP570" s="238">
        <f t="shared" si="1433"/>
        <v>0</v>
      </c>
      <c r="BQ570" s="238">
        <f t="shared" si="1434"/>
        <v>0</v>
      </c>
      <c r="BR570" s="238">
        <f t="shared" si="1435"/>
        <v>0</v>
      </c>
      <c r="BS570" s="238">
        <f t="shared" si="1436"/>
        <v>0</v>
      </c>
      <c r="BT570" s="238">
        <f t="shared" si="1437"/>
        <v>0</v>
      </c>
      <c r="BU570" s="238">
        <f t="shared" si="1438"/>
        <v>0</v>
      </c>
      <c r="BV570" s="238">
        <f t="shared" si="1439"/>
        <v>0</v>
      </c>
      <c r="BW570" s="238">
        <f t="shared" si="1440"/>
        <v>0</v>
      </c>
      <c r="BX570" s="238">
        <f t="shared" si="1441"/>
        <v>0</v>
      </c>
      <c r="BY570" s="238">
        <f t="shared" si="1442"/>
        <v>0</v>
      </c>
      <c r="BZ570" s="238">
        <f t="shared" si="1443"/>
        <v>0</v>
      </c>
      <c r="CA570" s="238">
        <f t="shared" si="1444"/>
        <v>0</v>
      </c>
      <c r="CB570" s="238">
        <f t="shared" si="1445"/>
        <v>0</v>
      </c>
      <c r="CC570" s="238">
        <f t="shared" si="1446"/>
        <v>0</v>
      </c>
      <c r="CD570" s="238">
        <f t="shared" si="1447"/>
        <v>0</v>
      </c>
      <c r="CE570" s="238">
        <f t="shared" si="1448"/>
        <v>0</v>
      </c>
      <c r="CF570" s="238">
        <f t="shared" si="1449"/>
        <v>0</v>
      </c>
      <c r="CG570" s="238">
        <f t="shared" si="1450"/>
        <v>0</v>
      </c>
      <c r="CH570" s="238">
        <f t="shared" si="1451"/>
        <v>0</v>
      </c>
      <c r="CI570" s="238">
        <f t="shared" si="1452"/>
        <v>0</v>
      </c>
      <c r="CJ570" s="238">
        <f t="shared" si="1453"/>
        <v>0</v>
      </c>
      <c r="CK570" s="238">
        <f t="shared" si="1454"/>
        <v>0</v>
      </c>
      <c r="CL570" s="238">
        <f t="shared" si="1455"/>
        <v>0</v>
      </c>
      <c r="CM570" s="238">
        <f t="shared" si="1456"/>
        <v>0</v>
      </c>
      <c r="CN570" s="238">
        <f t="shared" si="1457"/>
        <v>0</v>
      </c>
      <c r="CO570" s="238">
        <f t="shared" si="1458"/>
        <v>0</v>
      </c>
      <c r="CP570" s="238">
        <f t="shared" si="1459"/>
        <v>0</v>
      </c>
      <c r="CQ570" s="238">
        <f t="shared" si="1460"/>
        <v>0</v>
      </c>
      <c r="CR570" s="238">
        <f t="shared" si="1461"/>
        <v>0</v>
      </c>
      <c r="CS570" s="238">
        <f t="shared" si="1462"/>
        <v>0</v>
      </c>
      <c r="CT570" s="238">
        <f t="shared" si="1463"/>
        <v>0</v>
      </c>
      <c r="CU570" s="238">
        <f t="shared" si="1464"/>
        <v>0</v>
      </c>
      <c r="CV570" s="238">
        <f t="shared" si="1465"/>
        <v>0</v>
      </c>
      <c r="CW570" s="238">
        <f t="shared" si="1466"/>
        <v>0</v>
      </c>
      <c r="CX570" s="238">
        <f t="shared" si="1467"/>
        <v>0</v>
      </c>
      <c r="CY570" s="238">
        <f t="shared" si="1468"/>
        <v>0</v>
      </c>
      <c r="CZ570" s="238">
        <f t="shared" si="1469"/>
        <v>0</v>
      </c>
      <c r="DA570" s="238">
        <f t="shared" si="1470"/>
        <v>0</v>
      </c>
      <c r="DB570" s="238">
        <f t="shared" si="1471"/>
        <v>0</v>
      </c>
      <c r="DC570" s="238">
        <f t="shared" si="1472"/>
        <v>0</v>
      </c>
      <c r="DD570" s="238">
        <f t="shared" si="1473"/>
        <v>0</v>
      </c>
      <c r="DE570" s="238">
        <f t="shared" si="1474"/>
        <v>0</v>
      </c>
      <c r="DF570" s="238">
        <f t="shared" si="1475"/>
        <v>0</v>
      </c>
      <c r="DG570" s="238">
        <f t="shared" si="1476"/>
        <v>0</v>
      </c>
      <c r="DH570" s="238">
        <f t="shared" si="1477"/>
        <v>0</v>
      </c>
      <c r="DI570" s="238">
        <f t="shared" si="1478"/>
        <v>0</v>
      </c>
      <c r="DJ570" s="238">
        <f t="shared" si="1479"/>
        <v>0</v>
      </c>
      <c r="DK570" s="238">
        <f t="shared" si="1480"/>
        <v>0</v>
      </c>
      <c r="DL570" s="238">
        <f t="shared" si="1481"/>
        <v>0</v>
      </c>
      <c r="DM570" s="238">
        <f t="shared" si="1482"/>
        <v>0</v>
      </c>
      <c r="DN570" s="238">
        <f t="shared" si="1483"/>
        <v>0</v>
      </c>
      <c r="DO570" s="238">
        <f t="shared" si="1484"/>
        <v>0</v>
      </c>
      <c r="DP570" s="238">
        <f t="shared" si="1485"/>
        <v>0</v>
      </c>
      <c r="DQ570" s="238">
        <f t="shared" si="1486"/>
        <v>0</v>
      </c>
      <c r="DR570" s="238">
        <f t="shared" si="1487"/>
        <v>0</v>
      </c>
      <c r="DS570" s="238">
        <f t="shared" si="1488"/>
        <v>0</v>
      </c>
      <c r="DT570" s="238">
        <f t="shared" si="1489"/>
        <v>0</v>
      </c>
      <c r="DU570" s="238">
        <f t="shared" si="1490"/>
        <v>0</v>
      </c>
      <c r="DV570" s="238">
        <f t="shared" si="1491"/>
        <v>0</v>
      </c>
      <c r="DW570" s="238">
        <f t="shared" si="1492"/>
        <v>0</v>
      </c>
      <c r="DX570" s="238">
        <f t="shared" si="1493"/>
        <v>0</v>
      </c>
      <c r="DY570" s="238">
        <f t="shared" si="1494"/>
        <v>0</v>
      </c>
      <c r="DZ570" s="238">
        <f t="shared" si="1495"/>
        <v>0</v>
      </c>
      <c r="EA570" s="238">
        <f t="shared" si="1496"/>
        <v>0</v>
      </c>
      <c r="EB570" s="238">
        <f t="shared" si="1497"/>
        <v>0</v>
      </c>
      <c r="EC570" s="238">
        <f t="shared" si="1498"/>
        <v>0</v>
      </c>
      <c r="ED570" s="238">
        <f t="shared" si="1499"/>
        <v>0</v>
      </c>
      <c r="EE570" s="238">
        <f t="shared" si="1500"/>
        <v>0</v>
      </c>
      <c r="EF570" s="238">
        <f t="shared" si="1501"/>
        <v>0</v>
      </c>
      <c r="EG570" s="238">
        <f t="shared" si="1502"/>
        <v>0</v>
      </c>
      <c r="EH570" s="238">
        <f t="shared" si="1503"/>
        <v>0</v>
      </c>
      <c r="EI570" s="238">
        <f t="shared" si="1504"/>
        <v>0</v>
      </c>
      <c r="EJ570" s="238">
        <f t="shared" si="1505"/>
        <v>0</v>
      </c>
      <c r="EK570" s="238">
        <f t="shared" si="1506"/>
        <v>0</v>
      </c>
      <c r="EL570" s="238">
        <f t="shared" si="1507"/>
        <v>0</v>
      </c>
      <c r="EM570" s="238">
        <f t="shared" si="1508"/>
        <v>0</v>
      </c>
      <c r="EN570" s="238">
        <f t="shared" si="1509"/>
        <v>0</v>
      </c>
      <c r="EO570" s="238">
        <f t="shared" si="1510"/>
        <v>0</v>
      </c>
      <c r="EP570" s="238">
        <f t="shared" si="1511"/>
        <v>0</v>
      </c>
      <c r="EQ570" s="238">
        <f t="shared" si="1512"/>
        <v>0</v>
      </c>
      <c r="ER570" s="238">
        <f t="shared" si="1513"/>
        <v>0</v>
      </c>
      <c r="ES570" s="238">
        <f t="shared" si="1514"/>
        <v>0</v>
      </c>
      <c r="ET570" s="238">
        <f t="shared" si="1515"/>
        <v>0</v>
      </c>
      <c r="EU570" s="238">
        <f t="shared" si="1516"/>
        <v>0</v>
      </c>
      <c r="EV570" s="238">
        <f t="shared" si="1517"/>
        <v>0</v>
      </c>
      <c r="EW570" s="238">
        <f t="shared" si="1518"/>
        <v>0</v>
      </c>
      <c r="EX570" s="238">
        <f t="shared" si="1519"/>
        <v>0</v>
      </c>
      <c r="EY570" s="238">
        <f t="shared" si="1520"/>
        <v>0</v>
      </c>
      <c r="EZ570" s="238">
        <f t="shared" si="1521"/>
        <v>0</v>
      </c>
      <c r="FA570" s="238">
        <f t="shared" si="1522"/>
        <v>0</v>
      </c>
      <c r="FB570" s="238">
        <f t="shared" si="1523"/>
        <v>0</v>
      </c>
      <c r="FC570" s="238">
        <f t="shared" si="1524"/>
        <v>0</v>
      </c>
      <c r="FD570" s="238">
        <f t="shared" si="1525"/>
        <v>0</v>
      </c>
      <c r="FE570" s="238">
        <f t="shared" si="1526"/>
        <v>0</v>
      </c>
      <c r="FF570" s="238">
        <f t="shared" si="1527"/>
        <v>0</v>
      </c>
      <c r="FG570" s="238">
        <f t="shared" si="1528"/>
        <v>0</v>
      </c>
      <c r="FH570" s="238">
        <f t="shared" si="1529"/>
        <v>0</v>
      </c>
      <c r="FI570" s="238">
        <f t="shared" si="1530"/>
        <v>0</v>
      </c>
      <c r="FJ570" s="238">
        <f t="shared" si="1531"/>
        <v>0</v>
      </c>
      <c r="FK570" s="238">
        <f t="shared" si="1532"/>
        <v>0</v>
      </c>
      <c r="FL570" s="238">
        <f t="shared" si="1533"/>
        <v>0</v>
      </c>
      <c r="FM570" s="238">
        <f t="shared" si="1534"/>
        <v>0</v>
      </c>
      <c r="FN570" s="238">
        <f t="shared" si="1535"/>
        <v>0</v>
      </c>
      <c r="FO570" s="238">
        <f t="shared" si="1536"/>
        <v>0</v>
      </c>
      <c r="FP570" s="238">
        <f t="shared" si="1537"/>
        <v>0</v>
      </c>
      <c r="FQ570" s="238">
        <f t="shared" si="1538"/>
        <v>0</v>
      </c>
      <c r="FR570" s="238">
        <f t="shared" si="1539"/>
        <v>0</v>
      </c>
      <c r="FS570" s="238">
        <f t="shared" si="1540"/>
        <v>0</v>
      </c>
      <c r="FT570" s="238">
        <f t="shared" si="1541"/>
        <v>0</v>
      </c>
      <c r="FU570" s="238">
        <f t="shared" si="1542"/>
        <v>0</v>
      </c>
      <c r="FV570" s="238">
        <f t="shared" si="1543"/>
        <v>0</v>
      </c>
      <c r="FW570" s="238">
        <f t="shared" si="1544"/>
        <v>0</v>
      </c>
      <c r="FX570" s="238">
        <f t="shared" si="1545"/>
        <v>0</v>
      </c>
      <c r="FY570" s="238">
        <f t="shared" si="1546"/>
        <v>0</v>
      </c>
      <c r="FZ570" s="238">
        <f t="shared" si="1547"/>
        <v>0</v>
      </c>
      <c r="GA570" s="238">
        <f t="shared" si="1548"/>
        <v>0</v>
      </c>
      <c r="GB570" s="238">
        <f t="shared" si="1549"/>
        <v>0</v>
      </c>
      <c r="GC570" s="238">
        <f t="shared" si="1550"/>
        <v>0</v>
      </c>
      <c r="GD570" s="238">
        <f t="shared" si="1551"/>
        <v>0</v>
      </c>
      <c r="GE570" s="238">
        <f t="shared" si="1552"/>
        <v>0</v>
      </c>
      <c r="GF570" s="238">
        <f t="shared" si="1553"/>
        <v>0</v>
      </c>
      <c r="GG570" s="238">
        <f t="shared" si="1554"/>
        <v>0</v>
      </c>
      <c r="GH570" s="238">
        <f t="shared" si="1555"/>
        <v>0</v>
      </c>
      <c r="GI570" s="238">
        <f t="shared" si="1556"/>
        <v>0</v>
      </c>
      <c r="GJ570" s="238">
        <f t="shared" si="1557"/>
        <v>0</v>
      </c>
      <c r="GK570" s="238">
        <f t="shared" si="1558"/>
        <v>0</v>
      </c>
      <c r="GL570" s="238">
        <f t="shared" si="1559"/>
        <v>0</v>
      </c>
      <c r="GM570" s="238">
        <f t="shared" si="1560"/>
        <v>0</v>
      </c>
      <c r="GN570" s="238">
        <f t="shared" si="1561"/>
        <v>0</v>
      </c>
      <c r="GO570" s="238">
        <f t="shared" si="1562"/>
        <v>0</v>
      </c>
      <c r="GP570" s="238">
        <f t="shared" si="1563"/>
        <v>0</v>
      </c>
      <c r="GQ570" s="238">
        <f t="shared" si="1564"/>
        <v>0</v>
      </c>
      <c r="GR570" s="238">
        <f t="shared" si="1565"/>
        <v>0</v>
      </c>
      <c r="GS570" s="238">
        <f t="shared" si="1566"/>
        <v>0</v>
      </c>
      <c r="GT570" s="238">
        <f t="shared" si="1567"/>
        <v>0</v>
      </c>
      <c r="GU570" s="238">
        <f t="shared" si="1568"/>
        <v>0</v>
      </c>
      <c r="GV570" s="238">
        <f t="shared" si="1569"/>
        <v>0</v>
      </c>
      <c r="GW570" s="238">
        <f t="shared" si="1570"/>
        <v>0</v>
      </c>
      <c r="GX570" s="238">
        <f t="shared" si="1571"/>
        <v>0</v>
      </c>
      <c r="GY570" s="238">
        <f t="shared" si="1572"/>
        <v>0</v>
      </c>
      <c r="GZ570" s="238">
        <f t="shared" si="1573"/>
        <v>0</v>
      </c>
      <c r="HA570" s="238">
        <f t="shared" si="1574"/>
        <v>0</v>
      </c>
      <c r="HB570" s="238">
        <f t="shared" si="1575"/>
        <v>0</v>
      </c>
      <c r="HC570" s="238">
        <f t="shared" si="1576"/>
        <v>0</v>
      </c>
      <c r="HD570" s="238">
        <f t="shared" si="1577"/>
        <v>0</v>
      </c>
      <c r="HE570" s="238">
        <f t="shared" si="1578"/>
        <v>0</v>
      </c>
      <c r="HF570" s="238">
        <f t="shared" si="1579"/>
        <v>0</v>
      </c>
      <c r="HG570" s="238">
        <f t="shared" si="1580"/>
        <v>0</v>
      </c>
      <c r="HH570" s="238">
        <f t="shared" si="1581"/>
        <v>0</v>
      </c>
      <c r="HI570" s="238">
        <f t="shared" si="1582"/>
        <v>0</v>
      </c>
      <c r="HJ570" s="238">
        <f t="shared" si="1583"/>
        <v>0</v>
      </c>
      <c r="HK570" s="238">
        <f t="shared" si="1584"/>
        <v>0</v>
      </c>
      <c r="HL570" s="238">
        <f t="shared" si="1585"/>
        <v>0</v>
      </c>
      <c r="HM570" s="238">
        <f t="shared" si="1586"/>
        <v>0</v>
      </c>
      <c r="HN570" s="238">
        <f t="shared" si="1587"/>
        <v>0</v>
      </c>
      <c r="HO570" s="238">
        <f t="shared" si="1588"/>
        <v>0</v>
      </c>
      <c r="HP570" s="238">
        <f t="shared" si="1589"/>
        <v>0</v>
      </c>
      <c r="HQ570" s="238">
        <f t="shared" si="1590"/>
        <v>0</v>
      </c>
      <c r="HR570" s="238">
        <f t="shared" si="1591"/>
        <v>0</v>
      </c>
      <c r="HS570" s="238">
        <f t="shared" si="1592"/>
        <v>0</v>
      </c>
      <c r="HT570" s="238">
        <f t="shared" si="1593"/>
        <v>0</v>
      </c>
      <c r="HU570" s="238">
        <f t="shared" si="1594"/>
        <v>0</v>
      </c>
      <c r="HV570" s="238">
        <f t="shared" si="1595"/>
        <v>0</v>
      </c>
      <c r="HW570" s="238">
        <f t="shared" si="1596"/>
        <v>0</v>
      </c>
      <c r="HX570" s="238">
        <f t="shared" si="1597"/>
        <v>0</v>
      </c>
      <c r="HY570" s="238">
        <f t="shared" si="1598"/>
        <v>0</v>
      </c>
      <c r="HZ570" s="238">
        <f t="shared" si="1599"/>
        <v>0</v>
      </c>
      <c r="IA570" s="238">
        <f t="shared" si="1600"/>
        <v>0</v>
      </c>
      <c r="IB570" s="238">
        <f t="shared" si="1601"/>
        <v>0</v>
      </c>
      <c r="IC570" s="238">
        <f t="shared" si="1602"/>
        <v>0</v>
      </c>
      <c r="ID570" s="238">
        <f t="shared" si="1603"/>
        <v>0</v>
      </c>
      <c r="IE570" s="238">
        <f t="shared" si="1604"/>
        <v>0</v>
      </c>
      <c r="IF570" s="238">
        <f t="shared" si="1605"/>
        <v>0</v>
      </c>
      <c r="IG570" s="238">
        <f t="shared" si="1606"/>
        <v>0</v>
      </c>
      <c r="IH570" s="238">
        <f t="shared" si="1607"/>
        <v>0</v>
      </c>
      <c r="II570" s="238">
        <f t="shared" si="1608"/>
        <v>0</v>
      </c>
      <c r="IJ570" s="238">
        <f t="shared" si="1609"/>
        <v>0</v>
      </c>
      <c r="IK570" s="238">
        <f t="shared" si="1610"/>
        <v>0</v>
      </c>
      <c r="IL570" s="238">
        <f t="shared" si="1611"/>
        <v>0</v>
      </c>
      <c r="IM570" s="238">
        <f t="shared" si="1612"/>
        <v>0</v>
      </c>
      <c r="IN570" s="238">
        <f t="shared" si="1613"/>
        <v>0</v>
      </c>
      <c r="IO570" s="238">
        <f t="shared" si="1614"/>
        <v>0</v>
      </c>
      <c r="IP570" s="238">
        <f t="shared" si="1615"/>
        <v>0</v>
      </c>
      <c r="IQ570" s="238">
        <f t="shared" si="1616"/>
        <v>0</v>
      </c>
      <c r="IR570" s="238">
        <f t="shared" si="1617"/>
        <v>0</v>
      </c>
      <c r="IS570" s="238">
        <f t="shared" si="1618"/>
        <v>0</v>
      </c>
      <c r="IT570" s="238">
        <f t="shared" si="1619"/>
        <v>0</v>
      </c>
      <c r="IU570" s="238">
        <f t="shared" si="1620"/>
        <v>0</v>
      </c>
      <c r="IV570" s="238">
        <f t="shared" si="1621"/>
        <v>0</v>
      </c>
      <c r="IW570" s="238">
        <f t="shared" si="1622"/>
        <v>0</v>
      </c>
      <c r="IX570" s="238">
        <f t="shared" si="1623"/>
        <v>0</v>
      </c>
      <c r="IY570" s="238">
        <f t="shared" si="1624"/>
        <v>0</v>
      </c>
      <c r="IZ570" s="238">
        <f t="shared" si="1625"/>
        <v>0</v>
      </c>
      <c r="JA570" s="238">
        <f t="shared" si="1626"/>
        <v>0</v>
      </c>
      <c r="JB570" s="238">
        <f t="shared" si="1627"/>
        <v>0</v>
      </c>
    </row>
    <row r="571" spans="2:262">
      <c r="B571" s="248">
        <v>210</v>
      </c>
      <c r="C571" s="247">
        <f t="shared" si="1628"/>
        <v>4.1015624999999984E-3</v>
      </c>
      <c r="D571" s="244">
        <f t="shared" ca="1" si="1371"/>
        <v>80.639747221293717</v>
      </c>
      <c r="E571" s="243">
        <f ca="1">HH361</f>
        <v>0.63974722129371919</v>
      </c>
      <c r="F571" s="242">
        <v>210</v>
      </c>
      <c r="G571" s="238">
        <f t="shared" si="1372"/>
        <v>0</v>
      </c>
      <c r="H571" s="238">
        <f t="shared" si="1373"/>
        <v>0</v>
      </c>
      <c r="I571" s="238">
        <f t="shared" si="1374"/>
        <v>0</v>
      </c>
      <c r="J571" s="238">
        <f t="shared" si="1375"/>
        <v>0</v>
      </c>
      <c r="K571" s="238">
        <f t="shared" si="1376"/>
        <v>0</v>
      </c>
      <c r="L571" s="238">
        <f t="shared" si="1377"/>
        <v>0</v>
      </c>
      <c r="M571" s="238">
        <f t="shared" si="1378"/>
        <v>0</v>
      </c>
      <c r="N571" s="238">
        <f t="shared" si="1379"/>
        <v>0</v>
      </c>
      <c r="O571" s="238">
        <f t="shared" si="1380"/>
        <v>0</v>
      </c>
      <c r="P571" s="238">
        <f t="shared" si="1381"/>
        <v>0</v>
      </c>
      <c r="Q571" s="238">
        <f t="shared" si="1382"/>
        <v>0</v>
      </c>
      <c r="R571" s="238">
        <f t="shared" si="1383"/>
        <v>0</v>
      </c>
      <c r="S571" s="238">
        <f t="shared" si="1384"/>
        <v>0</v>
      </c>
      <c r="T571" s="238">
        <f t="shared" si="1385"/>
        <v>0</v>
      </c>
      <c r="U571" s="239">
        <f t="shared" si="1386"/>
        <v>0</v>
      </c>
      <c r="V571" s="238">
        <f t="shared" si="1387"/>
        <v>0</v>
      </c>
      <c r="W571" s="238">
        <f t="shared" si="1388"/>
        <v>0</v>
      </c>
      <c r="X571" s="238">
        <f t="shared" si="1389"/>
        <v>0</v>
      </c>
      <c r="Y571" s="238">
        <f t="shared" si="1390"/>
        <v>0</v>
      </c>
      <c r="Z571" s="238">
        <f t="shared" si="1391"/>
        <v>0</v>
      </c>
      <c r="AA571" s="238">
        <f t="shared" si="1392"/>
        <v>0</v>
      </c>
      <c r="AB571" s="238">
        <f t="shared" si="1393"/>
        <v>0</v>
      </c>
      <c r="AC571" s="238">
        <f t="shared" si="1394"/>
        <v>0</v>
      </c>
      <c r="AD571" s="238">
        <f t="shared" si="1395"/>
        <v>0</v>
      </c>
      <c r="AE571" s="238">
        <f t="shared" si="1396"/>
        <v>0</v>
      </c>
      <c r="AF571" s="238">
        <f t="shared" si="1397"/>
        <v>0</v>
      </c>
      <c r="AG571" s="238">
        <f t="shared" si="1398"/>
        <v>0</v>
      </c>
      <c r="AH571" s="238">
        <f t="shared" si="1399"/>
        <v>0</v>
      </c>
      <c r="AI571" s="238">
        <f t="shared" si="1400"/>
        <v>0</v>
      </c>
      <c r="AJ571" s="238">
        <f t="shared" si="1401"/>
        <v>0</v>
      </c>
      <c r="AK571" s="238">
        <f t="shared" si="1402"/>
        <v>0</v>
      </c>
      <c r="AL571" s="238">
        <f t="shared" si="1403"/>
        <v>0</v>
      </c>
      <c r="AM571" s="238">
        <f t="shared" si="1404"/>
        <v>0</v>
      </c>
      <c r="AN571" s="238">
        <f t="shared" si="1405"/>
        <v>0</v>
      </c>
      <c r="AO571" s="238">
        <f t="shared" si="1406"/>
        <v>0</v>
      </c>
      <c r="AP571" s="238">
        <f t="shared" si="1407"/>
        <v>0</v>
      </c>
      <c r="AQ571" s="238">
        <f t="shared" si="1408"/>
        <v>0</v>
      </c>
      <c r="AR571" s="238">
        <f t="shared" si="1409"/>
        <v>0</v>
      </c>
      <c r="AS571" s="238">
        <f t="shared" si="1410"/>
        <v>0</v>
      </c>
      <c r="AT571" s="238">
        <f t="shared" si="1411"/>
        <v>0</v>
      </c>
      <c r="AU571" s="238">
        <f t="shared" si="1412"/>
        <v>0</v>
      </c>
      <c r="AV571" s="238">
        <f t="shared" si="1413"/>
        <v>0</v>
      </c>
      <c r="AW571" s="238">
        <f t="shared" si="1414"/>
        <v>0</v>
      </c>
      <c r="AX571" s="238">
        <f t="shared" si="1415"/>
        <v>0</v>
      </c>
      <c r="AY571" s="238">
        <f t="shared" si="1416"/>
        <v>0</v>
      </c>
      <c r="AZ571" s="238">
        <f t="shared" si="1417"/>
        <v>0</v>
      </c>
      <c r="BA571" s="238">
        <f t="shared" si="1418"/>
        <v>0</v>
      </c>
      <c r="BB571" s="238">
        <f t="shared" si="1419"/>
        <v>0</v>
      </c>
      <c r="BC571" s="238">
        <f t="shared" si="1420"/>
        <v>0</v>
      </c>
      <c r="BD571" s="238">
        <f t="shared" si="1421"/>
        <v>0</v>
      </c>
      <c r="BE571" s="238">
        <f t="shared" si="1422"/>
        <v>0</v>
      </c>
      <c r="BF571" s="238">
        <f t="shared" si="1423"/>
        <v>0</v>
      </c>
      <c r="BG571" s="238">
        <f t="shared" si="1424"/>
        <v>0</v>
      </c>
      <c r="BH571" s="238">
        <f t="shared" si="1425"/>
        <v>0</v>
      </c>
      <c r="BI571" s="238">
        <f t="shared" si="1426"/>
        <v>0</v>
      </c>
      <c r="BJ571" s="238">
        <f t="shared" si="1427"/>
        <v>0</v>
      </c>
      <c r="BK571" s="238">
        <f t="shared" si="1428"/>
        <v>0</v>
      </c>
      <c r="BL571" s="238">
        <f t="shared" si="1429"/>
        <v>0</v>
      </c>
      <c r="BM571" s="238">
        <f t="shared" si="1430"/>
        <v>0</v>
      </c>
      <c r="BN571" s="238">
        <f t="shared" si="1431"/>
        <v>0</v>
      </c>
      <c r="BO571" s="238">
        <f t="shared" si="1432"/>
        <v>0</v>
      </c>
      <c r="BP571" s="238">
        <f t="shared" si="1433"/>
        <v>0</v>
      </c>
      <c r="BQ571" s="238">
        <f t="shared" si="1434"/>
        <v>0</v>
      </c>
      <c r="BR571" s="238">
        <f t="shared" si="1435"/>
        <v>0</v>
      </c>
      <c r="BS571" s="238">
        <f t="shared" si="1436"/>
        <v>0</v>
      </c>
      <c r="BT571" s="238">
        <f t="shared" si="1437"/>
        <v>0</v>
      </c>
      <c r="BU571" s="238">
        <f t="shared" si="1438"/>
        <v>0</v>
      </c>
      <c r="BV571" s="238">
        <f t="shared" si="1439"/>
        <v>0</v>
      </c>
      <c r="BW571" s="238">
        <f t="shared" si="1440"/>
        <v>0</v>
      </c>
      <c r="BX571" s="238">
        <f t="shared" si="1441"/>
        <v>0</v>
      </c>
      <c r="BY571" s="238">
        <f t="shared" si="1442"/>
        <v>0</v>
      </c>
      <c r="BZ571" s="238">
        <f t="shared" si="1443"/>
        <v>0</v>
      </c>
      <c r="CA571" s="238">
        <f t="shared" si="1444"/>
        <v>0</v>
      </c>
      <c r="CB571" s="238">
        <f t="shared" si="1445"/>
        <v>0</v>
      </c>
      <c r="CC571" s="238">
        <f t="shared" si="1446"/>
        <v>0</v>
      </c>
      <c r="CD571" s="238">
        <f t="shared" si="1447"/>
        <v>0</v>
      </c>
      <c r="CE571" s="238">
        <f t="shared" si="1448"/>
        <v>0</v>
      </c>
      <c r="CF571" s="238">
        <f t="shared" si="1449"/>
        <v>0</v>
      </c>
      <c r="CG571" s="238">
        <f t="shared" si="1450"/>
        <v>0</v>
      </c>
      <c r="CH571" s="238">
        <f t="shared" si="1451"/>
        <v>0</v>
      </c>
      <c r="CI571" s="238">
        <f t="shared" si="1452"/>
        <v>0</v>
      </c>
      <c r="CJ571" s="238">
        <f t="shared" si="1453"/>
        <v>0</v>
      </c>
      <c r="CK571" s="238">
        <f t="shared" si="1454"/>
        <v>0</v>
      </c>
      <c r="CL571" s="238">
        <f t="shared" si="1455"/>
        <v>0</v>
      </c>
      <c r="CM571" s="238">
        <f t="shared" si="1456"/>
        <v>0</v>
      </c>
      <c r="CN571" s="238">
        <f t="shared" si="1457"/>
        <v>0</v>
      </c>
      <c r="CO571" s="238">
        <f t="shared" si="1458"/>
        <v>0</v>
      </c>
      <c r="CP571" s="238">
        <f t="shared" si="1459"/>
        <v>0</v>
      </c>
      <c r="CQ571" s="238">
        <f t="shared" si="1460"/>
        <v>0</v>
      </c>
      <c r="CR571" s="238">
        <f t="shared" si="1461"/>
        <v>0</v>
      </c>
      <c r="CS571" s="238">
        <f t="shared" si="1462"/>
        <v>0</v>
      </c>
      <c r="CT571" s="238">
        <f t="shared" si="1463"/>
        <v>0</v>
      </c>
      <c r="CU571" s="238">
        <f t="shared" si="1464"/>
        <v>0</v>
      </c>
      <c r="CV571" s="238">
        <f t="shared" si="1465"/>
        <v>0</v>
      </c>
      <c r="CW571" s="238">
        <f t="shared" si="1466"/>
        <v>0</v>
      </c>
      <c r="CX571" s="238">
        <f t="shared" si="1467"/>
        <v>0</v>
      </c>
      <c r="CY571" s="238">
        <f t="shared" si="1468"/>
        <v>0</v>
      </c>
      <c r="CZ571" s="238">
        <f t="shared" si="1469"/>
        <v>0</v>
      </c>
      <c r="DA571" s="238">
        <f t="shared" si="1470"/>
        <v>0</v>
      </c>
      <c r="DB571" s="238">
        <f t="shared" si="1471"/>
        <v>0</v>
      </c>
      <c r="DC571" s="238">
        <f t="shared" si="1472"/>
        <v>0</v>
      </c>
      <c r="DD571" s="238">
        <f t="shared" si="1473"/>
        <v>0</v>
      </c>
      <c r="DE571" s="238">
        <f t="shared" si="1474"/>
        <v>0</v>
      </c>
      <c r="DF571" s="238">
        <f t="shared" si="1475"/>
        <v>0</v>
      </c>
      <c r="DG571" s="238">
        <f t="shared" si="1476"/>
        <v>0</v>
      </c>
      <c r="DH571" s="238">
        <f t="shared" si="1477"/>
        <v>0</v>
      </c>
      <c r="DI571" s="238">
        <f t="shared" si="1478"/>
        <v>0</v>
      </c>
      <c r="DJ571" s="238">
        <f t="shared" si="1479"/>
        <v>0</v>
      </c>
      <c r="DK571" s="238">
        <f t="shared" si="1480"/>
        <v>0</v>
      </c>
      <c r="DL571" s="238">
        <f t="shared" si="1481"/>
        <v>0</v>
      </c>
      <c r="DM571" s="238">
        <f t="shared" si="1482"/>
        <v>0</v>
      </c>
      <c r="DN571" s="238">
        <f t="shared" si="1483"/>
        <v>0</v>
      </c>
      <c r="DO571" s="238">
        <f t="shared" si="1484"/>
        <v>0</v>
      </c>
      <c r="DP571" s="238">
        <f t="shared" si="1485"/>
        <v>0</v>
      </c>
      <c r="DQ571" s="238">
        <f t="shared" si="1486"/>
        <v>0</v>
      </c>
      <c r="DR571" s="238">
        <f t="shared" si="1487"/>
        <v>0</v>
      </c>
      <c r="DS571" s="238">
        <f t="shared" si="1488"/>
        <v>0</v>
      </c>
      <c r="DT571" s="238">
        <f t="shared" si="1489"/>
        <v>0</v>
      </c>
      <c r="DU571" s="238">
        <f t="shared" si="1490"/>
        <v>0</v>
      </c>
      <c r="DV571" s="238">
        <f t="shared" si="1491"/>
        <v>0</v>
      </c>
      <c r="DW571" s="238">
        <f t="shared" si="1492"/>
        <v>0</v>
      </c>
      <c r="DX571" s="238">
        <f t="shared" si="1493"/>
        <v>0</v>
      </c>
      <c r="DY571" s="238">
        <f t="shared" si="1494"/>
        <v>0</v>
      </c>
      <c r="DZ571" s="238">
        <f t="shared" si="1495"/>
        <v>0</v>
      </c>
      <c r="EA571" s="238">
        <f t="shared" si="1496"/>
        <v>0</v>
      </c>
      <c r="EB571" s="238">
        <f t="shared" si="1497"/>
        <v>0</v>
      </c>
      <c r="EC571" s="238">
        <f t="shared" si="1498"/>
        <v>0</v>
      </c>
      <c r="ED571" s="238">
        <f t="shared" si="1499"/>
        <v>0</v>
      </c>
      <c r="EE571" s="238">
        <f t="shared" si="1500"/>
        <v>0</v>
      </c>
      <c r="EF571" s="238">
        <f t="shared" si="1501"/>
        <v>0</v>
      </c>
      <c r="EG571" s="238">
        <f t="shared" si="1502"/>
        <v>0</v>
      </c>
      <c r="EH571" s="238">
        <f t="shared" si="1503"/>
        <v>0</v>
      </c>
      <c r="EI571" s="238">
        <f t="shared" si="1504"/>
        <v>0</v>
      </c>
      <c r="EJ571" s="238">
        <f t="shared" si="1505"/>
        <v>0</v>
      </c>
      <c r="EK571" s="238">
        <f t="shared" si="1506"/>
        <v>0</v>
      </c>
      <c r="EL571" s="238">
        <f t="shared" si="1507"/>
        <v>0</v>
      </c>
      <c r="EM571" s="238">
        <f t="shared" si="1508"/>
        <v>0</v>
      </c>
      <c r="EN571" s="238">
        <f t="shared" si="1509"/>
        <v>0</v>
      </c>
      <c r="EO571" s="238">
        <f t="shared" si="1510"/>
        <v>0</v>
      </c>
      <c r="EP571" s="238">
        <f t="shared" si="1511"/>
        <v>0</v>
      </c>
      <c r="EQ571" s="238">
        <f t="shared" si="1512"/>
        <v>0</v>
      </c>
      <c r="ER571" s="238">
        <f t="shared" si="1513"/>
        <v>0</v>
      </c>
      <c r="ES571" s="238">
        <f t="shared" si="1514"/>
        <v>0</v>
      </c>
      <c r="ET571" s="238">
        <f t="shared" si="1515"/>
        <v>0</v>
      </c>
      <c r="EU571" s="238">
        <f t="shared" si="1516"/>
        <v>0</v>
      </c>
      <c r="EV571" s="238">
        <f t="shared" si="1517"/>
        <v>0</v>
      </c>
      <c r="EW571" s="238">
        <f t="shared" si="1518"/>
        <v>0</v>
      </c>
      <c r="EX571" s="238">
        <f t="shared" si="1519"/>
        <v>0</v>
      </c>
      <c r="EY571" s="238">
        <f t="shared" si="1520"/>
        <v>0</v>
      </c>
      <c r="EZ571" s="238">
        <f t="shared" si="1521"/>
        <v>0</v>
      </c>
      <c r="FA571" s="238">
        <f t="shared" si="1522"/>
        <v>0</v>
      </c>
      <c r="FB571" s="238">
        <f t="shared" si="1523"/>
        <v>0</v>
      </c>
      <c r="FC571" s="238">
        <f t="shared" si="1524"/>
        <v>0</v>
      </c>
      <c r="FD571" s="238">
        <f t="shared" si="1525"/>
        <v>0</v>
      </c>
      <c r="FE571" s="238">
        <f t="shared" si="1526"/>
        <v>0</v>
      </c>
      <c r="FF571" s="238">
        <f t="shared" si="1527"/>
        <v>0</v>
      </c>
      <c r="FG571" s="238">
        <f t="shared" si="1528"/>
        <v>0</v>
      </c>
      <c r="FH571" s="238">
        <f t="shared" si="1529"/>
        <v>0</v>
      </c>
      <c r="FI571" s="238">
        <f t="shared" si="1530"/>
        <v>0</v>
      </c>
      <c r="FJ571" s="238">
        <f t="shared" si="1531"/>
        <v>0</v>
      </c>
      <c r="FK571" s="238">
        <f t="shared" si="1532"/>
        <v>0</v>
      </c>
      <c r="FL571" s="238">
        <f t="shared" si="1533"/>
        <v>0</v>
      </c>
      <c r="FM571" s="238">
        <f t="shared" si="1534"/>
        <v>0</v>
      </c>
      <c r="FN571" s="238">
        <f t="shared" si="1535"/>
        <v>0</v>
      </c>
      <c r="FO571" s="238">
        <f t="shared" si="1536"/>
        <v>0</v>
      </c>
      <c r="FP571" s="238">
        <f t="shared" si="1537"/>
        <v>0</v>
      </c>
      <c r="FQ571" s="238">
        <f t="shared" si="1538"/>
        <v>0</v>
      </c>
      <c r="FR571" s="238">
        <f t="shared" si="1539"/>
        <v>0</v>
      </c>
      <c r="FS571" s="238">
        <f t="shared" si="1540"/>
        <v>0</v>
      </c>
      <c r="FT571" s="238">
        <f t="shared" si="1541"/>
        <v>0</v>
      </c>
      <c r="FU571" s="238">
        <f t="shared" si="1542"/>
        <v>0</v>
      </c>
      <c r="FV571" s="238">
        <f t="shared" si="1543"/>
        <v>0</v>
      </c>
      <c r="FW571" s="238">
        <f t="shared" si="1544"/>
        <v>0</v>
      </c>
      <c r="FX571" s="238">
        <f t="shared" si="1545"/>
        <v>0</v>
      </c>
      <c r="FY571" s="238">
        <f t="shared" si="1546"/>
        <v>0</v>
      </c>
      <c r="FZ571" s="238">
        <f t="shared" si="1547"/>
        <v>0</v>
      </c>
      <c r="GA571" s="238">
        <f t="shared" si="1548"/>
        <v>0</v>
      </c>
      <c r="GB571" s="238">
        <f t="shared" si="1549"/>
        <v>0</v>
      </c>
      <c r="GC571" s="238">
        <f t="shared" si="1550"/>
        <v>0</v>
      </c>
      <c r="GD571" s="238">
        <f t="shared" si="1551"/>
        <v>0</v>
      </c>
      <c r="GE571" s="238">
        <f t="shared" si="1552"/>
        <v>0</v>
      </c>
      <c r="GF571" s="238">
        <f t="shared" si="1553"/>
        <v>0</v>
      </c>
      <c r="GG571" s="238">
        <f t="shared" si="1554"/>
        <v>0</v>
      </c>
      <c r="GH571" s="238">
        <f t="shared" si="1555"/>
        <v>0</v>
      </c>
      <c r="GI571" s="238">
        <f t="shared" si="1556"/>
        <v>0</v>
      </c>
      <c r="GJ571" s="238">
        <f t="shared" si="1557"/>
        <v>0</v>
      </c>
      <c r="GK571" s="238">
        <f t="shared" si="1558"/>
        <v>0</v>
      </c>
      <c r="GL571" s="238">
        <f t="shared" si="1559"/>
        <v>0</v>
      </c>
      <c r="GM571" s="238">
        <f t="shared" si="1560"/>
        <v>0</v>
      </c>
      <c r="GN571" s="238">
        <f t="shared" si="1561"/>
        <v>0</v>
      </c>
      <c r="GO571" s="238">
        <f t="shared" si="1562"/>
        <v>0</v>
      </c>
      <c r="GP571" s="238">
        <f t="shared" si="1563"/>
        <v>0</v>
      </c>
      <c r="GQ571" s="238">
        <f t="shared" si="1564"/>
        <v>0</v>
      </c>
      <c r="GR571" s="238">
        <f t="shared" si="1565"/>
        <v>0</v>
      </c>
      <c r="GS571" s="238">
        <f t="shared" si="1566"/>
        <v>0</v>
      </c>
      <c r="GT571" s="238">
        <f t="shared" si="1567"/>
        <v>0</v>
      </c>
      <c r="GU571" s="238">
        <f t="shared" si="1568"/>
        <v>0</v>
      </c>
      <c r="GV571" s="238">
        <f t="shared" si="1569"/>
        <v>0</v>
      </c>
      <c r="GW571" s="238">
        <f t="shared" si="1570"/>
        <v>0</v>
      </c>
      <c r="GX571" s="238">
        <f t="shared" si="1571"/>
        <v>0</v>
      </c>
      <c r="GY571" s="238">
        <f t="shared" si="1572"/>
        <v>0</v>
      </c>
      <c r="GZ571" s="238">
        <f t="shared" si="1573"/>
        <v>0</v>
      </c>
      <c r="HA571" s="238">
        <f t="shared" si="1574"/>
        <v>0</v>
      </c>
      <c r="HB571" s="238">
        <f t="shared" si="1575"/>
        <v>0</v>
      </c>
      <c r="HC571" s="238">
        <f t="shared" si="1576"/>
        <v>0</v>
      </c>
      <c r="HD571" s="238">
        <f t="shared" si="1577"/>
        <v>0</v>
      </c>
      <c r="HE571" s="238">
        <f t="shared" si="1578"/>
        <v>0</v>
      </c>
      <c r="HF571" s="238">
        <f t="shared" si="1579"/>
        <v>0</v>
      </c>
      <c r="HG571" s="238">
        <f t="shared" si="1580"/>
        <v>0</v>
      </c>
      <c r="HH571" s="238">
        <f t="shared" si="1581"/>
        <v>0</v>
      </c>
      <c r="HI571" s="238">
        <f t="shared" si="1582"/>
        <v>0</v>
      </c>
      <c r="HJ571" s="238">
        <f t="shared" si="1583"/>
        <v>0</v>
      </c>
      <c r="HK571" s="238">
        <f t="shared" si="1584"/>
        <v>0</v>
      </c>
      <c r="HL571" s="238">
        <f t="shared" si="1585"/>
        <v>0</v>
      </c>
      <c r="HM571" s="238">
        <f t="shared" si="1586"/>
        <v>0</v>
      </c>
      <c r="HN571" s="238">
        <f t="shared" si="1587"/>
        <v>0</v>
      </c>
      <c r="HO571" s="238">
        <f t="shared" si="1588"/>
        <v>0</v>
      </c>
      <c r="HP571" s="238">
        <f t="shared" si="1589"/>
        <v>0</v>
      </c>
      <c r="HQ571" s="238">
        <f t="shared" si="1590"/>
        <v>0</v>
      </c>
      <c r="HR571" s="238">
        <f t="shared" si="1591"/>
        <v>0</v>
      </c>
      <c r="HS571" s="238">
        <f t="shared" si="1592"/>
        <v>0</v>
      </c>
      <c r="HT571" s="238">
        <f t="shared" si="1593"/>
        <v>0</v>
      </c>
      <c r="HU571" s="238">
        <f t="shared" si="1594"/>
        <v>0</v>
      </c>
      <c r="HV571" s="238">
        <f t="shared" si="1595"/>
        <v>0</v>
      </c>
      <c r="HW571" s="238">
        <f t="shared" si="1596"/>
        <v>0</v>
      </c>
      <c r="HX571" s="238">
        <f t="shared" si="1597"/>
        <v>0</v>
      </c>
      <c r="HY571" s="238">
        <f t="shared" si="1598"/>
        <v>0</v>
      </c>
      <c r="HZ571" s="238">
        <f t="shared" si="1599"/>
        <v>0</v>
      </c>
      <c r="IA571" s="238">
        <f t="shared" si="1600"/>
        <v>0</v>
      </c>
      <c r="IB571" s="238">
        <f t="shared" si="1601"/>
        <v>0</v>
      </c>
      <c r="IC571" s="238">
        <f t="shared" si="1602"/>
        <v>0</v>
      </c>
      <c r="ID571" s="238">
        <f t="shared" si="1603"/>
        <v>0</v>
      </c>
      <c r="IE571" s="238">
        <f t="shared" si="1604"/>
        <v>0</v>
      </c>
      <c r="IF571" s="238">
        <f t="shared" si="1605"/>
        <v>0</v>
      </c>
      <c r="IG571" s="238">
        <f t="shared" si="1606"/>
        <v>0</v>
      </c>
      <c r="IH571" s="238">
        <f t="shared" si="1607"/>
        <v>0</v>
      </c>
      <c r="II571" s="238">
        <f t="shared" si="1608"/>
        <v>0</v>
      </c>
      <c r="IJ571" s="238">
        <f t="shared" si="1609"/>
        <v>0</v>
      </c>
      <c r="IK571" s="238">
        <f t="shared" si="1610"/>
        <v>0</v>
      </c>
      <c r="IL571" s="238">
        <f t="shared" si="1611"/>
        <v>0</v>
      </c>
      <c r="IM571" s="238">
        <f t="shared" si="1612"/>
        <v>0</v>
      </c>
      <c r="IN571" s="238">
        <f t="shared" si="1613"/>
        <v>0</v>
      </c>
      <c r="IO571" s="238">
        <f t="shared" si="1614"/>
        <v>0</v>
      </c>
      <c r="IP571" s="238">
        <f t="shared" si="1615"/>
        <v>0</v>
      </c>
      <c r="IQ571" s="238">
        <f t="shared" si="1616"/>
        <v>0</v>
      </c>
      <c r="IR571" s="238">
        <f t="shared" si="1617"/>
        <v>0</v>
      </c>
      <c r="IS571" s="238">
        <f t="shared" si="1618"/>
        <v>0</v>
      </c>
      <c r="IT571" s="238">
        <f t="shared" si="1619"/>
        <v>0</v>
      </c>
      <c r="IU571" s="238">
        <f t="shared" si="1620"/>
        <v>0</v>
      </c>
      <c r="IV571" s="238">
        <f t="shared" si="1621"/>
        <v>0</v>
      </c>
      <c r="IW571" s="238">
        <f t="shared" si="1622"/>
        <v>0</v>
      </c>
      <c r="IX571" s="238">
        <f t="shared" si="1623"/>
        <v>0</v>
      </c>
      <c r="IY571" s="238">
        <f t="shared" si="1624"/>
        <v>0</v>
      </c>
      <c r="IZ571" s="238">
        <f t="shared" si="1625"/>
        <v>0</v>
      </c>
      <c r="JA571" s="238">
        <f t="shared" si="1626"/>
        <v>0</v>
      </c>
      <c r="JB571" s="238">
        <f t="shared" si="1627"/>
        <v>0</v>
      </c>
    </row>
    <row r="572" spans="2:262">
      <c r="B572" s="248">
        <v>211</v>
      </c>
      <c r="C572" s="247">
        <f t="shared" si="1628"/>
        <v>4.121093749999998E-3</v>
      </c>
      <c r="D572" s="244">
        <f t="shared" ca="1" si="1371"/>
        <v>80.622896849228695</v>
      </c>
      <c r="E572" s="243">
        <f ca="1">HI361</f>
        <v>0.62289684922869193</v>
      </c>
      <c r="F572" s="242">
        <v>211</v>
      </c>
      <c r="G572" s="238">
        <f t="shared" si="1372"/>
        <v>0</v>
      </c>
      <c r="H572" s="238">
        <f t="shared" si="1373"/>
        <v>0</v>
      </c>
      <c r="I572" s="238">
        <f t="shared" si="1374"/>
        <v>0</v>
      </c>
      <c r="J572" s="238">
        <f t="shared" si="1375"/>
        <v>0</v>
      </c>
      <c r="K572" s="238">
        <f t="shared" si="1376"/>
        <v>0</v>
      </c>
      <c r="L572" s="238">
        <f t="shared" si="1377"/>
        <v>0</v>
      </c>
      <c r="M572" s="238">
        <f t="shared" si="1378"/>
        <v>0</v>
      </c>
      <c r="N572" s="238">
        <f t="shared" si="1379"/>
        <v>0</v>
      </c>
      <c r="O572" s="238">
        <f t="shared" si="1380"/>
        <v>0</v>
      </c>
      <c r="P572" s="238">
        <f t="shared" si="1381"/>
        <v>0</v>
      </c>
      <c r="Q572" s="238">
        <f t="shared" si="1382"/>
        <v>0</v>
      </c>
      <c r="R572" s="238">
        <f t="shared" si="1383"/>
        <v>0</v>
      </c>
      <c r="S572" s="238">
        <f t="shared" si="1384"/>
        <v>0</v>
      </c>
      <c r="T572" s="238">
        <f t="shared" si="1385"/>
        <v>0</v>
      </c>
      <c r="U572" s="239">
        <f t="shared" si="1386"/>
        <v>0</v>
      </c>
      <c r="V572" s="238">
        <f t="shared" si="1387"/>
        <v>0</v>
      </c>
      <c r="W572" s="238">
        <f t="shared" si="1388"/>
        <v>0</v>
      </c>
      <c r="X572" s="238">
        <f t="shared" si="1389"/>
        <v>0</v>
      </c>
      <c r="Y572" s="238">
        <f t="shared" si="1390"/>
        <v>0</v>
      </c>
      <c r="Z572" s="238">
        <f t="shared" si="1391"/>
        <v>0</v>
      </c>
      <c r="AA572" s="238">
        <f t="shared" si="1392"/>
        <v>0</v>
      </c>
      <c r="AB572" s="238">
        <f t="shared" si="1393"/>
        <v>0</v>
      </c>
      <c r="AC572" s="238">
        <f t="shared" si="1394"/>
        <v>0</v>
      </c>
      <c r="AD572" s="238">
        <f t="shared" si="1395"/>
        <v>0</v>
      </c>
      <c r="AE572" s="238">
        <f t="shared" si="1396"/>
        <v>0</v>
      </c>
      <c r="AF572" s="238">
        <f t="shared" si="1397"/>
        <v>0</v>
      </c>
      <c r="AG572" s="238">
        <f t="shared" si="1398"/>
        <v>0</v>
      </c>
      <c r="AH572" s="238">
        <f t="shared" si="1399"/>
        <v>0</v>
      </c>
      <c r="AI572" s="238">
        <f t="shared" si="1400"/>
        <v>0</v>
      </c>
      <c r="AJ572" s="238">
        <f t="shared" si="1401"/>
        <v>0</v>
      </c>
      <c r="AK572" s="238">
        <f t="shared" si="1402"/>
        <v>0</v>
      </c>
      <c r="AL572" s="238">
        <f t="shared" si="1403"/>
        <v>0</v>
      </c>
      <c r="AM572" s="238">
        <f t="shared" si="1404"/>
        <v>0</v>
      </c>
      <c r="AN572" s="238">
        <f t="shared" si="1405"/>
        <v>0</v>
      </c>
      <c r="AO572" s="238">
        <f t="shared" si="1406"/>
        <v>0</v>
      </c>
      <c r="AP572" s="238">
        <f t="shared" si="1407"/>
        <v>0</v>
      </c>
      <c r="AQ572" s="238">
        <f t="shared" si="1408"/>
        <v>0</v>
      </c>
      <c r="AR572" s="238">
        <f t="shared" si="1409"/>
        <v>0</v>
      </c>
      <c r="AS572" s="238">
        <f t="shared" si="1410"/>
        <v>0</v>
      </c>
      <c r="AT572" s="238">
        <f t="shared" si="1411"/>
        <v>0</v>
      </c>
      <c r="AU572" s="238">
        <f t="shared" si="1412"/>
        <v>0</v>
      </c>
      <c r="AV572" s="238">
        <f t="shared" si="1413"/>
        <v>0</v>
      </c>
      <c r="AW572" s="238">
        <f t="shared" si="1414"/>
        <v>0</v>
      </c>
      <c r="AX572" s="238">
        <f t="shared" si="1415"/>
        <v>0</v>
      </c>
      <c r="AY572" s="238">
        <f t="shared" si="1416"/>
        <v>0</v>
      </c>
      <c r="AZ572" s="238">
        <f t="shared" si="1417"/>
        <v>0</v>
      </c>
      <c r="BA572" s="238">
        <f t="shared" si="1418"/>
        <v>0</v>
      </c>
      <c r="BB572" s="238">
        <f t="shared" si="1419"/>
        <v>0</v>
      </c>
      <c r="BC572" s="238">
        <f t="shared" si="1420"/>
        <v>0</v>
      </c>
      <c r="BD572" s="238">
        <f t="shared" si="1421"/>
        <v>0</v>
      </c>
      <c r="BE572" s="238">
        <f t="shared" si="1422"/>
        <v>0</v>
      </c>
      <c r="BF572" s="238">
        <f t="shared" si="1423"/>
        <v>0</v>
      </c>
      <c r="BG572" s="238">
        <f t="shared" si="1424"/>
        <v>0</v>
      </c>
      <c r="BH572" s="238">
        <f t="shared" si="1425"/>
        <v>0</v>
      </c>
      <c r="BI572" s="238">
        <f t="shared" si="1426"/>
        <v>0</v>
      </c>
      <c r="BJ572" s="238">
        <f t="shared" si="1427"/>
        <v>0</v>
      </c>
      <c r="BK572" s="238">
        <f t="shared" si="1428"/>
        <v>0</v>
      </c>
      <c r="BL572" s="238">
        <f t="shared" si="1429"/>
        <v>0</v>
      </c>
      <c r="BM572" s="238">
        <f t="shared" si="1430"/>
        <v>0</v>
      </c>
      <c r="BN572" s="238">
        <f t="shared" si="1431"/>
        <v>0</v>
      </c>
      <c r="BO572" s="238">
        <f t="shared" si="1432"/>
        <v>0</v>
      </c>
      <c r="BP572" s="238">
        <f t="shared" si="1433"/>
        <v>0</v>
      </c>
      <c r="BQ572" s="238">
        <f t="shared" si="1434"/>
        <v>0</v>
      </c>
      <c r="BR572" s="238">
        <f t="shared" si="1435"/>
        <v>0</v>
      </c>
      <c r="BS572" s="238">
        <f t="shared" si="1436"/>
        <v>0</v>
      </c>
      <c r="BT572" s="238">
        <f t="shared" si="1437"/>
        <v>0</v>
      </c>
      <c r="BU572" s="238">
        <f t="shared" si="1438"/>
        <v>0</v>
      </c>
      <c r="BV572" s="238">
        <f t="shared" si="1439"/>
        <v>0</v>
      </c>
      <c r="BW572" s="238">
        <f t="shared" si="1440"/>
        <v>0</v>
      </c>
      <c r="BX572" s="238">
        <f t="shared" si="1441"/>
        <v>0</v>
      </c>
      <c r="BY572" s="238">
        <f t="shared" si="1442"/>
        <v>0</v>
      </c>
      <c r="BZ572" s="238">
        <f t="shared" si="1443"/>
        <v>0</v>
      </c>
      <c r="CA572" s="238">
        <f t="shared" si="1444"/>
        <v>0</v>
      </c>
      <c r="CB572" s="238">
        <f t="shared" si="1445"/>
        <v>0</v>
      </c>
      <c r="CC572" s="238">
        <f t="shared" si="1446"/>
        <v>0</v>
      </c>
      <c r="CD572" s="238">
        <f t="shared" si="1447"/>
        <v>0</v>
      </c>
      <c r="CE572" s="238">
        <f t="shared" si="1448"/>
        <v>0</v>
      </c>
      <c r="CF572" s="238">
        <f t="shared" si="1449"/>
        <v>0</v>
      </c>
      <c r="CG572" s="238">
        <f t="shared" si="1450"/>
        <v>0</v>
      </c>
      <c r="CH572" s="238">
        <f t="shared" si="1451"/>
        <v>0</v>
      </c>
      <c r="CI572" s="238">
        <f t="shared" si="1452"/>
        <v>0</v>
      </c>
      <c r="CJ572" s="238">
        <f t="shared" si="1453"/>
        <v>0</v>
      </c>
      <c r="CK572" s="238">
        <f t="shared" si="1454"/>
        <v>0</v>
      </c>
      <c r="CL572" s="238">
        <f t="shared" si="1455"/>
        <v>0</v>
      </c>
      <c r="CM572" s="238">
        <f t="shared" si="1456"/>
        <v>0</v>
      </c>
      <c r="CN572" s="238">
        <f t="shared" si="1457"/>
        <v>0</v>
      </c>
      <c r="CO572" s="238">
        <f t="shared" si="1458"/>
        <v>0</v>
      </c>
      <c r="CP572" s="238">
        <f t="shared" si="1459"/>
        <v>0</v>
      </c>
      <c r="CQ572" s="238">
        <f t="shared" si="1460"/>
        <v>0</v>
      </c>
      <c r="CR572" s="238">
        <f t="shared" si="1461"/>
        <v>0</v>
      </c>
      <c r="CS572" s="238">
        <f t="shared" si="1462"/>
        <v>0</v>
      </c>
      <c r="CT572" s="238">
        <f t="shared" si="1463"/>
        <v>0</v>
      </c>
      <c r="CU572" s="238">
        <f t="shared" si="1464"/>
        <v>0</v>
      </c>
      <c r="CV572" s="238">
        <f t="shared" si="1465"/>
        <v>0</v>
      </c>
      <c r="CW572" s="238">
        <f t="shared" si="1466"/>
        <v>0</v>
      </c>
      <c r="CX572" s="238">
        <f t="shared" si="1467"/>
        <v>0</v>
      </c>
      <c r="CY572" s="238">
        <f t="shared" si="1468"/>
        <v>0</v>
      </c>
      <c r="CZ572" s="238">
        <f t="shared" si="1469"/>
        <v>0</v>
      </c>
      <c r="DA572" s="238">
        <f t="shared" si="1470"/>
        <v>0</v>
      </c>
      <c r="DB572" s="238">
        <f t="shared" si="1471"/>
        <v>0</v>
      </c>
      <c r="DC572" s="238">
        <f t="shared" si="1472"/>
        <v>0</v>
      </c>
      <c r="DD572" s="238">
        <f t="shared" si="1473"/>
        <v>0</v>
      </c>
      <c r="DE572" s="238">
        <f t="shared" si="1474"/>
        <v>0</v>
      </c>
      <c r="DF572" s="238">
        <f t="shared" si="1475"/>
        <v>0</v>
      </c>
      <c r="DG572" s="238">
        <f t="shared" si="1476"/>
        <v>0</v>
      </c>
      <c r="DH572" s="238">
        <f t="shared" si="1477"/>
        <v>0</v>
      </c>
      <c r="DI572" s="238">
        <f t="shared" si="1478"/>
        <v>0</v>
      </c>
      <c r="DJ572" s="238">
        <f t="shared" si="1479"/>
        <v>0</v>
      </c>
      <c r="DK572" s="238">
        <f t="shared" si="1480"/>
        <v>0</v>
      </c>
      <c r="DL572" s="238">
        <f t="shared" si="1481"/>
        <v>0</v>
      </c>
      <c r="DM572" s="238">
        <f t="shared" si="1482"/>
        <v>0</v>
      </c>
      <c r="DN572" s="238">
        <f t="shared" si="1483"/>
        <v>0</v>
      </c>
      <c r="DO572" s="238">
        <f t="shared" si="1484"/>
        <v>0</v>
      </c>
      <c r="DP572" s="238">
        <f t="shared" si="1485"/>
        <v>0</v>
      </c>
      <c r="DQ572" s="238">
        <f t="shared" si="1486"/>
        <v>0</v>
      </c>
      <c r="DR572" s="238">
        <f t="shared" si="1487"/>
        <v>0</v>
      </c>
      <c r="DS572" s="238">
        <f t="shared" si="1488"/>
        <v>0</v>
      </c>
      <c r="DT572" s="238">
        <f t="shared" si="1489"/>
        <v>0</v>
      </c>
      <c r="DU572" s="238">
        <f t="shared" si="1490"/>
        <v>0</v>
      </c>
      <c r="DV572" s="238">
        <f t="shared" si="1491"/>
        <v>0</v>
      </c>
      <c r="DW572" s="238">
        <f t="shared" si="1492"/>
        <v>0</v>
      </c>
      <c r="DX572" s="238">
        <f t="shared" si="1493"/>
        <v>0</v>
      </c>
      <c r="DY572" s="238">
        <f t="shared" si="1494"/>
        <v>0</v>
      </c>
      <c r="DZ572" s="238">
        <f t="shared" si="1495"/>
        <v>0</v>
      </c>
      <c r="EA572" s="238">
        <f t="shared" si="1496"/>
        <v>0</v>
      </c>
      <c r="EB572" s="238">
        <f t="shared" si="1497"/>
        <v>0</v>
      </c>
      <c r="EC572" s="238">
        <f t="shared" si="1498"/>
        <v>0</v>
      </c>
      <c r="ED572" s="238">
        <f t="shared" si="1499"/>
        <v>0</v>
      </c>
      <c r="EE572" s="238">
        <f t="shared" si="1500"/>
        <v>0</v>
      </c>
      <c r="EF572" s="238">
        <f t="shared" si="1501"/>
        <v>0</v>
      </c>
      <c r="EG572" s="238">
        <f t="shared" si="1502"/>
        <v>0</v>
      </c>
      <c r="EH572" s="238">
        <f t="shared" si="1503"/>
        <v>0</v>
      </c>
      <c r="EI572" s="238">
        <f t="shared" si="1504"/>
        <v>0</v>
      </c>
      <c r="EJ572" s="238">
        <f t="shared" si="1505"/>
        <v>0</v>
      </c>
      <c r="EK572" s="238">
        <f t="shared" si="1506"/>
        <v>0</v>
      </c>
      <c r="EL572" s="238">
        <f t="shared" si="1507"/>
        <v>0</v>
      </c>
      <c r="EM572" s="238">
        <f t="shared" si="1508"/>
        <v>0</v>
      </c>
      <c r="EN572" s="238">
        <f t="shared" si="1509"/>
        <v>0</v>
      </c>
      <c r="EO572" s="238">
        <f t="shared" si="1510"/>
        <v>0</v>
      </c>
      <c r="EP572" s="238">
        <f t="shared" si="1511"/>
        <v>0</v>
      </c>
      <c r="EQ572" s="238">
        <f t="shared" si="1512"/>
        <v>0</v>
      </c>
      <c r="ER572" s="238">
        <f t="shared" si="1513"/>
        <v>0</v>
      </c>
      <c r="ES572" s="238">
        <f t="shared" si="1514"/>
        <v>0</v>
      </c>
      <c r="ET572" s="238">
        <f t="shared" si="1515"/>
        <v>0</v>
      </c>
      <c r="EU572" s="238">
        <f t="shared" si="1516"/>
        <v>0</v>
      </c>
      <c r="EV572" s="238">
        <f t="shared" si="1517"/>
        <v>0</v>
      </c>
      <c r="EW572" s="238">
        <f t="shared" si="1518"/>
        <v>0</v>
      </c>
      <c r="EX572" s="238">
        <f t="shared" si="1519"/>
        <v>0</v>
      </c>
      <c r="EY572" s="238">
        <f t="shared" si="1520"/>
        <v>0</v>
      </c>
      <c r="EZ572" s="238">
        <f t="shared" si="1521"/>
        <v>0</v>
      </c>
      <c r="FA572" s="238">
        <f t="shared" si="1522"/>
        <v>0</v>
      </c>
      <c r="FB572" s="238">
        <f t="shared" si="1523"/>
        <v>0</v>
      </c>
      <c r="FC572" s="238">
        <f t="shared" si="1524"/>
        <v>0</v>
      </c>
      <c r="FD572" s="238">
        <f t="shared" si="1525"/>
        <v>0</v>
      </c>
      <c r="FE572" s="238">
        <f t="shared" si="1526"/>
        <v>0</v>
      </c>
      <c r="FF572" s="238">
        <f t="shared" si="1527"/>
        <v>0</v>
      </c>
      <c r="FG572" s="238">
        <f t="shared" si="1528"/>
        <v>0</v>
      </c>
      <c r="FH572" s="238">
        <f t="shared" si="1529"/>
        <v>0</v>
      </c>
      <c r="FI572" s="238">
        <f t="shared" si="1530"/>
        <v>0</v>
      </c>
      <c r="FJ572" s="238">
        <f t="shared" si="1531"/>
        <v>0</v>
      </c>
      <c r="FK572" s="238">
        <f t="shared" si="1532"/>
        <v>0</v>
      </c>
      <c r="FL572" s="238">
        <f t="shared" si="1533"/>
        <v>0</v>
      </c>
      <c r="FM572" s="238">
        <f t="shared" si="1534"/>
        <v>0</v>
      </c>
      <c r="FN572" s="238">
        <f t="shared" si="1535"/>
        <v>0</v>
      </c>
      <c r="FO572" s="238">
        <f t="shared" si="1536"/>
        <v>0</v>
      </c>
      <c r="FP572" s="238">
        <f t="shared" si="1537"/>
        <v>0</v>
      </c>
      <c r="FQ572" s="238">
        <f t="shared" si="1538"/>
        <v>0</v>
      </c>
      <c r="FR572" s="238">
        <f t="shared" si="1539"/>
        <v>0</v>
      </c>
      <c r="FS572" s="238">
        <f t="shared" si="1540"/>
        <v>0</v>
      </c>
      <c r="FT572" s="238">
        <f t="shared" si="1541"/>
        <v>0</v>
      </c>
      <c r="FU572" s="238">
        <f t="shared" si="1542"/>
        <v>0</v>
      </c>
      <c r="FV572" s="238">
        <f t="shared" si="1543"/>
        <v>0</v>
      </c>
      <c r="FW572" s="238">
        <f t="shared" si="1544"/>
        <v>0</v>
      </c>
      <c r="FX572" s="238">
        <f t="shared" si="1545"/>
        <v>0</v>
      </c>
      <c r="FY572" s="238">
        <f t="shared" si="1546"/>
        <v>0</v>
      </c>
      <c r="FZ572" s="238">
        <f t="shared" si="1547"/>
        <v>0</v>
      </c>
      <c r="GA572" s="238">
        <f t="shared" si="1548"/>
        <v>0</v>
      </c>
      <c r="GB572" s="238">
        <f t="shared" si="1549"/>
        <v>0</v>
      </c>
      <c r="GC572" s="238">
        <f t="shared" si="1550"/>
        <v>0</v>
      </c>
      <c r="GD572" s="238">
        <f t="shared" si="1551"/>
        <v>0</v>
      </c>
      <c r="GE572" s="238">
        <f t="shared" si="1552"/>
        <v>0</v>
      </c>
      <c r="GF572" s="238">
        <f t="shared" si="1553"/>
        <v>0</v>
      </c>
      <c r="GG572" s="238">
        <f t="shared" si="1554"/>
        <v>0</v>
      </c>
      <c r="GH572" s="238">
        <f t="shared" si="1555"/>
        <v>0</v>
      </c>
      <c r="GI572" s="238">
        <f t="shared" si="1556"/>
        <v>0</v>
      </c>
      <c r="GJ572" s="238">
        <f t="shared" si="1557"/>
        <v>0</v>
      </c>
      <c r="GK572" s="238">
        <f t="shared" si="1558"/>
        <v>0</v>
      </c>
      <c r="GL572" s="238">
        <f t="shared" si="1559"/>
        <v>0</v>
      </c>
      <c r="GM572" s="238">
        <f t="shared" si="1560"/>
        <v>0</v>
      </c>
      <c r="GN572" s="238">
        <f t="shared" si="1561"/>
        <v>0</v>
      </c>
      <c r="GO572" s="238">
        <f t="shared" si="1562"/>
        <v>0</v>
      </c>
      <c r="GP572" s="238">
        <f t="shared" si="1563"/>
        <v>0</v>
      </c>
      <c r="GQ572" s="238">
        <f t="shared" si="1564"/>
        <v>0</v>
      </c>
      <c r="GR572" s="238">
        <f t="shared" si="1565"/>
        <v>0</v>
      </c>
      <c r="GS572" s="238">
        <f t="shared" si="1566"/>
        <v>0</v>
      </c>
      <c r="GT572" s="238">
        <f t="shared" si="1567"/>
        <v>0</v>
      </c>
      <c r="GU572" s="238">
        <f t="shared" si="1568"/>
        <v>0</v>
      </c>
      <c r="GV572" s="238">
        <f t="shared" si="1569"/>
        <v>0</v>
      </c>
      <c r="GW572" s="238">
        <f t="shared" si="1570"/>
        <v>0</v>
      </c>
      <c r="GX572" s="238">
        <f t="shared" si="1571"/>
        <v>0</v>
      </c>
      <c r="GY572" s="238">
        <f t="shared" si="1572"/>
        <v>0</v>
      </c>
      <c r="GZ572" s="238">
        <f t="shared" si="1573"/>
        <v>0</v>
      </c>
      <c r="HA572" s="238">
        <f t="shared" si="1574"/>
        <v>0</v>
      </c>
      <c r="HB572" s="238">
        <f t="shared" si="1575"/>
        <v>0</v>
      </c>
      <c r="HC572" s="238">
        <f t="shared" si="1576"/>
        <v>0</v>
      </c>
      <c r="HD572" s="238">
        <f t="shared" si="1577"/>
        <v>0</v>
      </c>
      <c r="HE572" s="238">
        <f t="shared" si="1578"/>
        <v>0</v>
      </c>
      <c r="HF572" s="238">
        <f t="shared" si="1579"/>
        <v>0</v>
      </c>
      <c r="HG572" s="238">
        <f t="shared" si="1580"/>
        <v>0</v>
      </c>
      <c r="HH572" s="238">
        <f t="shared" si="1581"/>
        <v>0</v>
      </c>
      <c r="HI572" s="238">
        <f t="shared" si="1582"/>
        <v>0</v>
      </c>
      <c r="HJ572" s="238">
        <f t="shared" si="1583"/>
        <v>0</v>
      </c>
      <c r="HK572" s="238">
        <f t="shared" si="1584"/>
        <v>0</v>
      </c>
      <c r="HL572" s="238">
        <f t="shared" si="1585"/>
        <v>0</v>
      </c>
      <c r="HM572" s="238">
        <f t="shared" si="1586"/>
        <v>0</v>
      </c>
      <c r="HN572" s="238">
        <f t="shared" si="1587"/>
        <v>0</v>
      </c>
      <c r="HO572" s="238">
        <f t="shared" si="1588"/>
        <v>0</v>
      </c>
      <c r="HP572" s="238">
        <f t="shared" si="1589"/>
        <v>0</v>
      </c>
      <c r="HQ572" s="238">
        <f t="shared" si="1590"/>
        <v>0</v>
      </c>
      <c r="HR572" s="238">
        <f t="shared" si="1591"/>
        <v>0</v>
      </c>
      <c r="HS572" s="238">
        <f t="shared" si="1592"/>
        <v>0</v>
      </c>
      <c r="HT572" s="238">
        <f t="shared" si="1593"/>
        <v>0</v>
      </c>
      <c r="HU572" s="238">
        <f t="shared" si="1594"/>
        <v>0</v>
      </c>
      <c r="HV572" s="238">
        <f t="shared" si="1595"/>
        <v>0</v>
      </c>
      <c r="HW572" s="238">
        <f t="shared" si="1596"/>
        <v>0</v>
      </c>
      <c r="HX572" s="238">
        <f t="shared" si="1597"/>
        <v>0</v>
      </c>
      <c r="HY572" s="238">
        <f t="shared" si="1598"/>
        <v>0</v>
      </c>
      <c r="HZ572" s="238">
        <f t="shared" si="1599"/>
        <v>0</v>
      </c>
      <c r="IA572" s="238">
        <f t="shared" si="1600"/>
        <v>0</v>
      </c>
      <c r="IB572" s="238">
        <f t="shared" si="1601"/>
        <v>0</v>
      </c>
      <c r="IC572" s="238">
        <f t="shared" si="1602"/>
        <v>0</v>
      </c>
      <c r="ID572" s="238">
        <f t="shared" si="1603"/>
        <v>0</v>
      </c>
      <c r="IE572" s="238">
        <f t="shared" si="1604"/>
        <v>0</v>
      </c>
      <c r="IF572" s="238">
        <f t="shared" si="1605"/>
        <v>0</v>
      </c>
      <c r="IG572" s="238">
        <f t="shared" si="1606"/>
        <v>0</v>
      </c>
      <c r="IH572" s="238">
        <f t="shared" si="1607"/>
        <v>0</v>
      </c>
      <c r="II572" s="238">
        <f t="shared" si="1608"/>
        <v>0</v>
      </c>
      <c r="IJ572" s="238">
        <f t="shared" si="1609"/>
        <v>0</v>
      </c>
      <c r="IK572" s="238">
        <f t="shared" si="1610"/>
        <v>0</v>
      </c>
      <c r="IL572" s="238">
        <f t="shared" si="1611"/>
        <v>0</v>
      </c>
      <c r="IM572" s="238">
        <f t="shared" si="1612"/>
        <v>0</v>
      </c>
      <c r="IN572" s="238">
        <f t="shared" si="1613"/>
        <v>0</v>
      </c>
      <c r="IO572" s="238">
        <f t="shared" si="1614"/>
        <v>0</v>
      </c>
      <c r="IP572" s="238">
        <f t="shared" si="1615"/>
        <v>0</v>
      </c>
      <c r="IQ572" s="238">
        <f t="shared" si="1616"/>
        <v>0</v>
      </c>
      <c r="IR572" s="238">
        <f t="shared" si="1617"/>
        <v>0</v>
      </c>
      <c r="IS572" s="238">
        <f t="shared" si="1618"/>
        <v>0</v>
      </c>
      <c r="IT572" s="238">
        <f t="shared" si="1619"/>
        <v>0</v>
      </c>
      <c r="IU572" s="238">
        <f t="shared" si="1620"/>
        <v>0</v>
      </c>
      <c r="IV572" s="238">
        <f t="shared" si="1621"/>
        <v>0</v>
      </c>
      <c r="IW572" s="238">
        <f t="shared" si="1622"/>
        <v>0</v>
      </c>
      <c r="IX572" s="238">
        <f t="shared" si="1623"/>
        <v>0</v>
      </c>
      <c r="IY572" s="238">
        <f t="shared" si="1624"/>
        <v>0</v>
      </c>
      <c r="IZ572" s="238">
        <f t="shared" si="1625"/>
        <v>0</v>
      </c>
      <c r="JA572" s="238">
        <f t="shared" si="1626"/>
        <v>0</v>
      </c>
      <c r="JB572" s="238">
        <f t="shared" si="1627"/>
        <v>0</v>
      </c>
    </row>
    <row r="573" spans="2:262">
      <c r="B573" s="248">
        <v>212</v>
      </c>
      <c r="C573" s="247">
        <f t="shared" si="1628"/>
        <v>4.1406249999999976E-3</v>
      </c>
      <c r="D573" s="244">
        <f t="shared" ca="1" si="1371"/>
        <v>80.608288858684347</v>
      </c>
      <c r="E573" s="243">
        <f ca="1">HJ361</f>
        <v>0.60828885868434901</v>
      </c>
      <c r="F573" s="242">
        <v>212</v>
      </c>
      <c r="G573" s="238">
        <f t="shared" si="1372"/>
        <v>0</v>
      </c>
      <c r="H573" s="238">
        <f t="shared" si="1373"/>
        <v>0</v>
      </c>
      <c r="I573" s="238">
        <f t="shared" si="1374"/>
        <v>0</v>
      </c>
      <c r="J573" s="238">
        <f t="shared" si="1375"/>
        <v>0</v>
      </c>
      <c r="K573" s="238">
        <f t="shared" si="1376"/>
        <v>0</v>
      </c>
      <c r="L573" s="238">
        <f t="shared" si="1377"/>
        <v>0</v>
      </c>
      <c r="M573" s="238">
        <f t="shared" si="1378"/>
        <v>0</v>
      </c>
      <c r="N573" s="238">
        <f t="shared" si="1379"/>
        <v>0</v>
      </c>
      <c r="O573" s="238">
        <f t="shared" si="1380"/>
        <v>0</v>
      </c>
      <c r="P573" s="238">
        <f t="shared" si="1381"/>
        <v>0</v>
      </c>
      <c r="Q573" s="238">
        <f t="shared" si="1382"/>
        <v>0</v>
      </c>
      <c r="R573" s="238">
        <f t="shared" si="1383"/>
        <v>0</v>
      </c>
      <c r="S573" s="238">
        <f t="shared" si="1384"/>
        <v>0</v>
      </c>
      <c r="T573" s="238">
        <f t="shared" si="1385"/>
        <v>0</v>
      </c>
      <c r="U573" s="239">
        <f t="shared" si="1386"/>
        <v>0</v>
      </c>
      <c r="V573" s="238">
        <f t="shared" si="1387"/>
        <v>0</v>
      </c>
      <c r="W573" s="238">
        <f t="shared" si="1388"/>
        <v>0</v>
      </c>
      <c r="X573" s="238">
        <f t="shared" si="1389"/>
        <v>0</v>
      </c>
      <c r="Y573" s="238">
        <f t="shared" si="1390"/>
        <v>0</v>
      </c>
      <c r="Z573" s="238">
        <f t="shared" si="1391"/>
        <v>0</v>
      </c>
      <c r="AA573" s="238">
        <f t="shared" si="1392"/>
        <v>0</v>
      </c>
      <c r="AB573" s="238">
        <f t="shared" si="1393"/>
        <v>0</v>
      </c>
      <c r="AC573" s="238">
        <f t="shared" si="1394"/>
        <v>0</v>
      </c>
      <c r="AD573" s="238">
        <f t="shared" si="1395"/>
        <v>0</v>
      </c>
      <c r="AE573" s="238">
        <f t="shared" si="1396"/>
        <v>0</v>
      </c>
      <c r="AF573" s="238">
        <f t="shared" si="1397"/>
        <v>0</v>
      </c>
      <c r="AG573" s="238">
        <f t="shared" si="1398"/>
        <v>0</v>
      </c>
      <c r="AH573" s="238">
        <f t="shared" si="1399"/>
        <v>0</v>
      </c>
      <c r="AI573" s="238">
        <f t="shared" si="1400"/>
        <v>0</v>
      </c>
      <c r="AJ573" s="238">
        <f t="shared" si="1401"/>
        <v>0</v>
      </c>
      <c r="AK573" s="238">
        <f t="shared" si="1402"/>
        <v>0</v>
      </c>
      <c r="AL573" s="238">
        <f t="shared" si="1403"/>
        <v>0</v>
      </c>
      <c r="AM573" s="238">
        <f t="shared" si="1404"/>
        <v>0</v>
      </c>
      <c r="AN573" s="238">
        <f t="shared" si="1405"/>
        <v>0</v>
      </c>
      <c r="AO573" s="238">
        <f t="shared" si="1406"/>
        <v>0</v>
      </c>
      <c r="AP573" s="238">
        <f t="shared" si="1407"/>
        <v>0</v>
      </c>
      <c r="AQ573" s="238">
        <f t="shared" si="1408"/>
        <v>0</v>
      </c>
      <c r="AR573" s="238">
        <f t="shared" si="1409"/>
        <v>0</v>
      </c>
      <c r="AS573" s="238">
        <f t="shared" si="1410"/>
        <v>0</v>
      </c>
      <c r="AT573" s="238">
        <f t="shared" si="1411"/>
        <v>0</v>
      </c>
      <c r="AU573" s="238">
        <f t="shared" si="1412"/>
        <v>0</v>
      </c>
      <c r="AV573" s="238">
        <f t="shared" si="1413"/>
        <v>0</v>
      </c>
      <c r="AW573" s="238">
        <f t="shared" si="1414"/>
        <v>0</v>
      </c>
      <c r="AX573" s="238">
        <f t="shared" si="1415"/>
        <v>0</v>
      </c>
      <c r="AY573" s="238">
        <f t="shared" si="1416"/>
        <v>0</v>
      </c>
      <c r="AZ573" s="238">
        <f t="shared" si="1417"/>
        <v>0</v>
      </c>
      <c r="BA573" s="238">
        <f t="shared" si="1418"/>
        <v>0</v>
      </c>
      <c r="BB573" s="238">
        <f t="shared" si="1419"/>
        <v>0</v>
      </c>
      <c r="BC573" s="238">
        <f t="shared" si="1420"/>
        <v>0</v>
      </c>
      <c r="BD573" s="238">
        <f t="shared" si="1421"/>
        <v>0</v>
      </c>
      <c r="BE573" s="238">
        <f t="shared" si="1422"/>
        <v>0</v>
      </c>
      <c r="BF573" s="238">
        <f t="shared" si="1423"/>
        <v>0</v>
      </c>
      <c r="BG573" s="238">
        <f t="shared" si="1424"/>
        <v>0</v>
      </c>
      <c r="BH573" s="238">
        <f t="shared" si="1425"/>
        <v>0</v>
      </c>
      <c r="BI573" s="238">
        <f t="shared" si="1426"/>
        <v>0</v>
      </c>
      <c r="BJ573" s="238">
        <f t="shared" si="1427"/>
        <v>0</v>
      </c>
      <c r="BK573" s="238">
        <f t="shared" si="1428"/>
        <v>0</v>
      </c>
      <c r="BL573" s="238">
        <f t="shared" si="1429"/>
        <v>0</v>
      </c>
      <c r="BM573" s="238">
        <f t="shared" si="1430"/>
        <v>0</v>
      </c>
      <c r="BN573" s="238">
        <f t="shared" si="1431"/>
        <v>0</v>
      </c>
      <c r="BO573" s="238">
        <f t="shared" si="1432"/>
        <v>0</v>
      </c>
      <c r="BP573" s="238">
        <f t="shared" si="1433"/>
        <v>0</v>
      </c>
      <c r="BQ573" s="238">
        <f t="shared" si="1434"/>
        <v>0</v>
      </c>
      <c r="BR573" s="238">
        <f t="shared" si="1435"/>
        <v>0</v>
      </c>
      <c r="BS573" s="238">
        <f t="shared" si="1436"/>
        <v>0</v>
      </c>
      <c r="BT573" s="238">
        <f t="shared" si="1437"/>
        <v>0</v>
      </c>
      <c r="BU573" s="238">
        <f t="shared" si="1438"/>
        <v>0</v>
      </c>
      <c r="BV573" s="238">
        <f t="shared" si="1439"/>
        <v>0</v>
      </c>
      <c r="BW573" s="238">
        <f t="shared" si="1440"/>
        <v>0</v>
      </c>
      <c r="BX573" s="238">
        <f t="shared" si="1441"/>
        <v>0</v>
      </c>
      <c r="BY573" s="238">
        <f t="shared" si="1442"/>
        <v>0</v>
      </c>
      <c r="BZ573" s="238">
        <f t="shared" si="1443"/>
        <v>0</v>
      </c>
      <c r="CA573" s="238">
        <f t="shared" si="1444"/>
        <v>0</v>
      </c>
      <c r="CB573" s="238">
        <f t="shared" si="1445"/>
        <v>0</v>
      </c>
      <c r="CC573" s="238">
        <f t="shared" si="1446"/>
        <v>0</v>
      </c>
      <c r="CD573" s="238">
        <f t="shared" si="1447"/>
        <v>0</v>
      </c>
      <c r="CE573" s="238">
        <f t="shared" si="1448"/>
        <v>0</v>
      </c>
      <c r="CF573" s="238">
        <f t="shared" si="1449"/>
        <v>0</v>
      </c>
      <c r="CG573" s="238">
        <f t="shared" si="1450"/>
        <v>0</v>
      </c>
      <c r="CH573" s="238">
        <f t="shared" si="1451"/>
        <v>0</v>
      </c>
      <c r="CI573" s="238">
        <f t="shared" si="1452"/>
        <v>0</v>
      </c>
      <c r="CJ573" s="238">
        <f t="shared" si="1453"/>
        <v>0</v>
      </c>
      <c r="CK573" s="238">
        <f t="shared" si="1454"/>
        <v>0</v>
      </c>
      <c r="CL573" s="238">
        <f t="shared" si="1455"/>
        <v>0</v>
      </c>
      <c r="CM573" s="238">
        <f t="shared" si="1456"/>
        <v>0</v>
      </c>
      <c r="CN573" s="238">
        <f t="shared" si="1457"/>
        <v>0</v>
      </c>
      <c r="CO573" s="238">
        <f t="shared" si="1458"/>
        <v>0</v>
      </c>
      <c r="CP573" s="238">
        <f t="shared" si="1459"/>
        <v>0</v>
      </c>
      <c r="CQ573" s="238">
        <f t="shared" si="1460"/>
        <v>0</v>
      </c>
      <c r="CR573" s="238">
        <f t="shared" si="1461"/>
        <v>0</v>
      </c>
      <c r="CS573" s="238">
        <f t="shared" si="1462"/>
        <v>0</v>
      </c>
      <c r="CT573" s="238">
        <f t="shared" si="1463"/>
        <v>0</v>
      </c>
      <c r="CU573" s="238">
        <f t="shared" si="1464"/>
        <v>0</v>
      </c>
      <c r="CV573" s="238">
        <f t="shared" si="1465"/>
        <v>0</v>
      </c>
      <c r="CW573" s="238">
        <f t="shared" si="1466"/>
        <v>0</v>
      </c>
      <c r="CX573" s="238">
        <f t="shared" si="1467"/>
        <v>0</v>
      </c>
      <c r="CY573" s="238">
        <f t="shared" si="1468"/>
        <v>0</v>
      </c>
      <c r="CZ573" s="238">
        <f t="shared" si="1469"/>
        <v>0</v>
      </c>
      <c r="DA573" s="238">
        <f t="shared" si="1470"/>
        <v>0</v>
      </c>
      <c r="DB573" s="238">
        <f t="shared" si="1471"/>
        <v>0</v>
      </c>
      <c r="DC573" s="238">
        <f t="shared" si="1472"/>
        <v>0</v>
      </c>
      <c r="DD573" s="238">
        <f t="shared" si="1473"/>
        <v>0</v>
      </c>
      <c r="DE573" s="238">
        <f t="shared" si="1474"/>
        <v>0</v>
      </c>
      <c r="DF573" s="238">
        <f t="shared" si="1475"/>
        <v>0</v>
      </c>
      <c r="DG573" s="238">
        <f t="shared" si="1476"/>
        <v>0</v>
      </c>
      <c r="DH573" s="238">
        <f t="shared" si="1477"/>
        <v>0</v>
      </c>
      <c r="DI573" s="238">
        <f t="shared" si="1478"/>
        <v>0</v>
      </c>
      <c r="DJ573" s="238">
        <f t="shared" si="1479"/>
        <v>0</v>
      </c>
      <c r="DK573" s="238">
        <f t="shared" si="1480"/>
        <v>0</v>
      </c>
      <c r="DL573" s="238">
        <f t="shared" si="1481"/>
        <v>0</v>
      </c>
      <c r="DM573" s="238">
        <f t="shared" si="1482"/>
        <v>0</v>
      </c>
      <c r="DN573" s="238">
        <f t="shared" si="1483"/>
        <v>0</v>
      </c>
      <c r="DO573" s="238">
        <f t="shared" si="1484"/>
        <v>0</v>
      </c>
      <c r="DP573" s="238">
        <f t="shared" si="1485"/>
        <v>0</v>
      </c>
      <c r="DQ573" s="238">
        <f t="shared" si="1486"/>
        <v>0</v>
      </c>
      <c r="DR573" s="238">
        <f t="shared" si="1487"/>
        <v>0</v>
      </c>
      <c r="DS573" s="238">
        <f t="shared" si="1488"/>
        <v>0</v>
      </c>
      <c r="DT573" s="238">
        <f t="shared" si="1489"/>
        <v>0</v>
      </c>
      <c r="DU573" s="238">
        <f t="shared" si="1490"/>
        <v>0</v>
      </c>
      <c r="DV573" s="238">
        <f t="shared" si="1491"/>
        <v>0</v>
      </c>
      <c r="DW573" s="238">
        <f t="shared" si="1492"/>
        <v>0</v>
      </c>
      <c r="DX573" s="238">
        <f t="shared" si="1493"/>
        <v>0</v>
      </c>
      <c r="DY573" s="238">
        <f t="shared" si="1494"/>
        <v>0</v>
      </c>
      <c r="DZ573" s="238">
        <f t="shared" si="1495"/>
        <v>0</v>
      </c>
      <c r="EA573" s="238">
        <f t="shared" si="1496"/>
        <v>0</v>
      </c>
      <c r="EB573" s="238">
        <f t="shared" si="1497"/>
        <v>0</v>
      </c>
      <c r="EC573" s="238">
        <f t="shared" si="1498"/>
        <v>0</v>
      </c>
      <c r="ED573" s="238">
        <f t="shared" si="1499"/>
        <v>0</v>
      </c>
      <c r="EE573" s="238">
        <f t="shared" si="1500"/>
        <v>0</v>
      </c>
      <c r="EF573" s="238">
        <f t="shared" si="1501"/>
        <v>0</v>
      </c>
      <c r="EG573" s="238">
        <f t="shared" si="1502"/>
        <v>0</v>
      </c>
      <c r="EH573" s="238">
        <f t="shared" si="1503"/>
        <v>0</v>
      </c>
      <c r="EI573" s="238">
        <f t="shared" si="1504"/>
        <v>0</v>
      </c>
      <c r="EJ573" s="238">
        <f t="shared" si="1505"/>
        <v>0</v>
      </c>
      <c r="EK573" s="238">
        <f t="shared" si="1506"/>
        <v>0</v>
      </c>
      <c r="EL573" s="238">
        <f t="shared" si="1507"/>
        <v>0</v>
      </c>
      <c r="EM573" s="238">
        <f t="shared" si="1508"/>
        <v>0</v>
      </c>
      <c r="EN573" s="238">
        <f t="shared" si="1509"/>
        <v>0</v>
      </c>
      <c r="EO573" s="238">
        <f t="shared" si="1510"/>
        <v>0</v>
      </c>
      <c r="EP573" s="238">
        <f t="shared" si="1511"/>
        <v>0</v>
      </c>
      <c r="EQ573" s="238">
        <f t="shared" si="1512"/>
        <v>0</v>
      </c>
      <c r="ER573" s="238">
        <f t="shared" si="1513"/>
        <v>0</v>
      </c>
      <c r="ES573" s="238">
        <f t="shared" si="1514"/>
        <v>0</v>
      </c>
      <c r="ET573" s="238">
        <f t="shared" si="1515"/>
        <v>0</v>
      </c>
      <c r="EU573" s="238">
        <f t="shared" si="1516"/>
        <v>0</v>
      </c>
      <c r="EV573" s="238">
        <f t="shared" si="1517"/>
        <v>0</v>
      </c>
      <c r="EW573" s="238">
        <f t="shared" si="1518"/>
        <v>0</v>
      </c>
      <c r="EX573" s="238">
        <f t="shared" si="1519"/>
        <v>0</v>
      </c>
      <c r="EY573" s="238">
        <f t="shared" si="1520"/>
        <v>0</v>
      </c>
      <c r="EZ573" s="238">
        <f t="shared" si="1521"/>
        <v>0</v>
      </c>
      <c r="FA573" s="238">
        <f t="shared" si="1522"/>
        <v>0</v>
      </c>
      <c r="FB573" s="238">
        <f t="shared" si="1523"/>
        <v>0</v>
      </c>
      <c r="FC573" s="238">
        <f t="shared" si="1524"/>
        <v>0</v>
      </c>
      <c r="FD573" s="238">
        <f t="shared" si="1525"/>
        <v>0</v>
      </c>
      <c r="FE573" s="238">
        <f t="shared" si="1526"/>
        <v>0</v>
      </c>
      <c r="FF573" s="238">
        <f t="shared" si="1527"/>
        <v>0</v>
      </c>
      <c r="FG573" s="238">
        <f t="shared" si="1528"/>
        <v>0</v>
      </c>
      <c r="FH573" s="238">
        <f t="shared" si="1529"/>
        <v>0</v>
      </c>
      <c r="FI573" s="238">
        <f t="shared" si="1530"/>
        <v>0</v>
      </c>
      <c r="FJ573" s="238">
        <f t="shared" si="1531"/>
        <v>0</v>
      </c>
      <c r="FK573" s="238">
        <f t="shared" si="1532"/>
        <v>0</v>
      </c>
      <c r="FL573" s="238">
        <f t="shared" si="1533"/>
        <v>0</v>
      </c>
      <c r="FM573" s="238">
        <f t="shared" si="1534"/>
        <v>0</v>
      </c>
      <c r="FN573" s="238">
        <f t="shared" si="1535"/>
        <v>0</v>
      </c>
      <c r="FO573" s="238">
        <f t="shared" si="1536"/>
        <v>0</v>
      </c>
      <c r="FP573" s="238">
        <f t="shared" si="1537"/>
        <v>0</v>
      </c>
      <c r="FQ573" s="238">
        <f t="shared" si="1538"/>
        <v>0</v>
      </c>
      <c r="FR573" s="238">
        <f t="shared" si="1539"/>
        <v>0</v>
      </c>
      <c r="FS573" s="238">
        <f t="shared" si="1540"/>
        <v>0</v>
      </c>
      <c r="FT573" s="238">
        <f t="shared" si="1541"/>
        <v>0</v>
      </c>
      <c r="FU573" s="238">
        <f t="shared" si="1542"/>
        <v>0</v>
      </c>
      <c r="FV573" s="238">
        <f t="shared" si="1543"/>
        <v>0</v>
      </c>
      <c r="FW573" s="238">
        <f t="shared" si="1544"/>
        <v>0</v>
      </c>
      <c r="FX573" s="238">
        <f t="shared" si="1545"/>
        <v>0</v>
      </c>
      <c r="FY573" s="238">
        <f t="shared" si="1546"/>
        <v>0</v>
      </c>
      <c r="FZ573" s="238">
        <f t="shared" si="1547"/>
        <v>0</v>
      </c>
      <c r="GA573" s="238">
        <f t="shared" si="1548"/>
        <v>0</v>
      </c>
      <c r="GB573" s="238">
        <f t="shared" si="1549"/>
        <v>0</v>
      </c>
      <c r="GC573" s="238">
        <f t="shared" si="1550"/>
        <v>0</v>
      </c>
      <c r="GD573" s="238">
        <f t="shared" si="1551"/>
        <v>0</v>
      </c>
      <c r="GE573" s="238">
        <f t="shared" si="1552"/>
        <v>0</v>
      </c>
      <c r="GF573" s="238">
        <f t="shared" si="1553"/>
        <v>0</v>
      </c>
      <c r="GG573" s="238">
        <f t="shared" si="1554"/>
        <v>0</v>
      </c>
      <c r="GH573" s="238">
        <f t="shared" si="1555"/>
        <v>0</v>
      </c>
      <c r="GI573" s="238">
        <f t="shared" si="1556"/>
        <v>0</v>
      </c>
      <c r="GJ573" s="238">
        <f t="shared" si="1557"/>
        <v>0</v>
      </c>
      <c r="GK573" s="238">
        <f t="shared" si="1558"/>
        <v>0</v>
      </c>
      <c r="GL573" s="238">
        <f t="shared" si="1559"/>
        <v>0</v>
      </c>
      <c r="GM573" s="238">
        <f t="shared" si="1560"/>
        <v>0</v>
      </c>
      <c r="GN573" s="238">
        <f t="shared" si="1561"/>
        <v>0</v>
      </c>
      <c r="GO573" s="238">
        <f t="shared" si="1562"/>
        <v>0</v>
      </c>
      <c r="GP573" s="238">
        <f t="shared" si="1563"/>
        <v>0</v>
      </c>
      <c r="GQ573" s="238">
        <f t="shared" si="1564"/>
        <v>0</v>
      </c>
      <c r="GR573" s="238">
        <f t="shared" si="1565"/>
        <v>0</v>
      </c>
      <c r="GS573" s="238">
        <f t="shared" si="1566"/>
        <v>0</v>
      </c>
      <c r="GT573" s="238">
        <f t="shared" si="1567"/>
        <v>0</v>
      </c>
      <c r="GU573" s="238">
        <f t="shared" si="1568"/>
        <v>0</v>
      </c>
      <c r="GV573" s="238">
        <f t="shared" si="1569"/>
        <v>0</v>
      </c>
      <c r="GW573" s="238">
        <f t="shared" si="1570"/>
        <v>0</v>
      </c>
      <c r="GX573" s="238">
        <f t="shared" si="1571"/>
        <v>0</v>
      </c>
      <c r="GY573" s="238">
        <f t="shared" si="1572"/>
        <v>0</v>
      </c>
      <c r="GZ573" s="238">
        <f t="shared" si="1573"/>
        <v>0</v>
      </c>
      <c r="HA573" s="238">
        <f t="shared" si="1574"/>
        <v>0</v>
      </c>
      <c r="HB573" s="238">
        <f t="shared" si="1575"/>
        <v>0</v>
      </c>
      <c r="HC573" s="238">
        <f t="shared" si="1576"/>
        <v>0</v>
      </c>
      <c r="HD573" s="238">
        <f t="shared" si="1577"/>
        <v>0</v>
      </c>
      <c r="HE573" s="238">
        <f t="shared" si="1578"/>
        <v>0</v>
      </c>
      <c r="HF573" s="238">
        <f t="shared" si="1579"/>
        <v>0</v>
      </c>
      <c r="HG573" s="238">
        <f t="shared" si="1580"/>
        <v>0</v>
      </c>
      <c r="HH573" s="238">
        <f t="shared" si="1581"/>
        <v>0</v>
      </c>
      <c r="HI573" s="238">
        <f t="shared" si="1582"/>
        <v>0</v>
      </c>
      <c r="HJ573" s="238">
        <f t="shared" si="1583"/>
        <v>0</v>
      </c>
      <c r="HK573" s="238">
        <f t="shared" si="1584"/>
        <v>0</v>
      </c>
      <c r="HL573" s="238">
        <f t="shared" si="1585"/>
        <v>0</v>
      </c>
      <c r="HM573" s="238">
        <f t="shared" si="1586"/>
        <v>0</v>
      </c>
      <c r="HN573" s="238">
        <f t="shared" si="1587"/>
        <v>0</v>
      </c>
      <c r="HO573" s="238">
        <f t="shared" si="1588"/>
        <v>0</v>
      </c>
      <c r="HP573" s="238">
        <f t="shared" si="1589"/>
        <v>0</v>
      </c>
      <c r="HQ573" s="238">
        <f t="shared" si="1590"/>
        <v>0</v>
      </c>
      <c r="HR573" s="238">
        <f t="shared" si="1591"/>
        <v>0</v>
      </c>
      <c r="HS573" s="238">
        <f t="shared" si="1592"/>
        <v>0</v>
      </c>
      <c r="HT573" s="238">
        <f t="shared" si="1593"/>
        <v>0</v>
      </c>
      <c r="HU573" s="238">
        <f t="shared" si="1594"/>
        <v>0</v>
      </c>
      <c r="HV573" s="238">
        <f t="shared" si="1595"/>
        <v>0</v>
      </c>
      <c r="HW573" s="238">
        <f t="shared" si="1596"/>
        <v>0</v>
      </c>
      <c r="HX573" s="238">
        <f t="shared" si="1597"/>
        <v>0</v>
      </c>
      <c r="HY573" s="238">
        <f t="shared" si="1598"/>
        <v>0</v>
      </c>
      <c r="HZ573" s="238">
        <f t="shared" si="1599"/>
        <v>0</v>
      </c>
      <c r="IA573" s="238">
        <f t="shared" si="1600"/>
        <v>0</v>
      </c>
      <c r="IB573" s="238">
        <f t="shared" si="1601"/>
        <v>0</v>
      </c>
      <c r="IC573" s="238">
        <f t="shared" si="1602"/>
        <v>0</v>
      </c>
      <c r="ID573" s="238">
        <f t="shared" si="1603"/>
        <v>0</v>
      </c>
      <c r="IE573" s="238">
        <f t="shared" si="1604"/>
        <v>0</v>
      </c>
      <c r="IF573" s="238">
        <f t="shared" si="1605"/>
        <v>0</v>
      </c>
      <c r="IG573" s="238">
        <f t="shared" si="1606"/>
        <v>0</v>
      </c>
      <c r="IH573" s="238">
        <f t="shared" si="1607"/>
        <v>0</v>
      </c>
      <c r="II573" s="238">
        <f t="shared" si="1608"/>
        <v>0</v>
      </c>
      <c r="IJ573" s="238">
        <f t="shared" si="1609"/>
        <v>0</v>
      </c>
      <c r="IK573" s="238">
        <f t="shared" si="1610"/>
        <v>0</v>
      </c>
      <c r="IL573" s="238">
        <f t="shared" si="1611"/>
        <v>0</v>
      </c>
      <c r="IM573" s="238">
        <f t="shared" si="1612"/>
        <v>0</v>
      </c>
      <c r="IN573" s="238">
        <f t="shared" si="1613"/>
        <v>0</v>
      </c>
      <c r="IO573" s="238">
        <f t="shared" si="1614"/>
        <v>0</v>
      </c>
      <c r="IP573" s="238">
        <f t="shared" si="1615"/>
        <v>0</v>
      </c>
      <c r="IQ573" s="238">
        <f t="shared" si="1616"/>
        <v>0</v>
      </c>
      <c r="IR573" s="238">
        <f t="shared" si="1617"/>
        <v>0</v>
      </c>
      <c r="IS573" s="238">
        <f t="shared" si="1618"/>
        <v>0</v>
      </c>
      <c r="IT573" s="238">
        <f t="shared" si="1619"/>
        <v>0</v>
      </c>
      <c r="IU573" s="238">
        <f t="shared" si="1620"/>
        <v>0</v>
      </c>
      <c r="IV573" s="238">
        <f t="shared" si="1621"/>
        <v>0</v>
      </c>
      <c r="IW573" s="238">
        <f t="shared" si="1622"/>
        <v>0</v>
      </c>
      <c r="IX573" s="238">
        <f t="shared" si="1623"/>
        <v>0</v>
      </c>
      <c r="IY573" s="238">
        <f t="shared" si="1624"/>
        <v>0</v>
      </c>
      <c r="IZ573" s="238">
        <f t="shared" si="1625"/>
        <v>0</v>
      </c>
      <c r="JA573" s="238">
        <f t="shared" si="1626"/>
        <v>0</v>
      </c>
      <c r="JB573" s="238">
        <f t="shared" si="1627"/>
        <v>0</v>
      </c>
    </row>
    <row r="574" spans="2:262">
      <c r="B574" s="248">
        <v>213</v>
      </c>
      <c r="C574" s="247">
        <f t="shared" si="1628"/>
        <v>4.1601562499999972E-3</v>
      </c>
      <c r="D574" s="244">
        <f t="shared" ca="1" si="1371"/>
        <v>80.592167779950174</v>
      </c>
      <c r="E574" s="243">
        <f ca="1">HK361</f>
        <v>0.59216777995017755</v>
      </c>
      <c r="F574" s="242">
        <v>213</v>
      </c>
      <c r="G574" s="238">
        <f t="shared" si="1372"/>
        <v>0</v>
      </c>
      <c r="H574" s="238">
        <f t="shared" si="1373"/>
        <v>0</v>
      </c>
      <c r="I574" s="238">
        <f t="shared" si="1374"/>
        <v>0</v>
      </c>
      <c r="J574" s="238">
        <f t="shared" si="1375"/>
        <v>0</v>
      </c>
      <c r="K574" s="238">
        <f t="shared" si="1376"/>
        <v>0</v>
      </c>
      <c r="L574" s="238">
        <f t="shared" si="1377"/>
        <v>0</v>
      </c>
      <c r="M574" s="238">
        <f t="shared" si="1378"/>
        <v>0</v>
      </c>
      <c r="N574" s="238">
        <f t="shared" si="1379"/>
        <v>0</v>
      </c>
      <c r="O574" s="238">
        <f t="shared" si="1380"/>
        <v>0</v>
      </c>
      <c r="P574" s="238">
        <f t="shared" si="1381"/>
        <v>0</v>
      </c>
      <c r="Q574" s="238">
        <f t="shared" si="1382"/>
        <v>0</v>
      </c>
      <c r="R574" s="238">
        <f t="shared" si="1383"/>
        <v>0</v>
      </c>
      <c r="S574" s="238">
        <f t="shared" si="1384"/>
        <v>0</v>
      </c>
      <c r="T574" s="238">
        <f t="shared" si="1385"/>
        <v>0</v>
      </c>
      <c r="U574" s="239">
        <f t="shared" si="1386"/>
        <v>0</v>
      </c>
      <c r="V574" s="238">
        <f t="shared" si="1387"/>
        <v>0</v>
      </c>
      <c r="W574" s="238">
        <f t="shared" si="1388"/>
        <v>0</v>
      </c>
      <c r="X574" s="238">
        <f t="shared" si="1389"/>
        <v>0</v>
      </c>
      <c r="Y574" s="238">
        <f t="shared" si="1390"/>
        <v>0</v>
      </c>
      <c r="Z574" s="238">
        <f t="shared" si="1391"/>
        <v>0</v>
      </c>
      <c r="AA574" s="238">
        <f t="shared" si="1392"/>
        <v>0</v>
      </c>
      <c r="AB574" s="238">
        <f t="shared" si="1393"/>
        <v>0</v>
      </c>
      <c r="AC574" s="238">
        <f t="shared" si="1394"/>
        <v>0</v>
      </c>
      <c r="AD574" s="238">
        <f t="shared" si="1395"/>
        <v>0</v>
      </c>
      <c r="AE574" s="238">
        <f t="shared" si="1396"/>
        <v>0</v>
      </c>
      <c r="AF574" s="238">
        <f t="shared" si="1397"/>
        <v>0</v>
      </c>
      <c r="AG574" s="238">
        <f t="shared" si="1398"/>
        <v>0</v>
      </c>
      <c r="AH574" s="238">
        <f t="shared" si="1399"/>
        <v>0</v>
      </c>
      <c r="AI574" s="238">
        <f t="shared" si="1400"/>
        <v>0</v>
      </c>
      <c r="AJ574" s="238">
        <f t="shared" si="1401"/>
        <v>0</v>
      </c>
      <c r="AK574" s="238">
        <f t="shared" si="1402"/>
        <v>0</v>
      </c>
      <c r="AL574" s="238">
        <f t="shared" si="1403"/>
        <v>0</v>
      </c>
      <c r="AM574" s="238">
        <f t="shared" si="1404"/>
        <v>0</v>
      </c>
      <c r="AN574" s="238">
        <f t="shared" si="1405"/>
        <v>0</v>
      </c>
      <c r="AO574" s="238">
        <f t="shared" si="1406"/>
        <v>0</v>
      </c>
      <c r="AP574" s="238">
        <f t="shared" si="1407"/>
        <v>0</v>
      </c>
      <c r="AQ574" s="238">
        <f t="shared" si="1408"/>
        <v>0</v>
      </c>
      <c r="AR574" s="238">
        <f t="shared" si="1409"/>
        <v>0</v>
      </c>
      <c r="AS574" s="238">
        <f t="shared" si="1410"/>
        <v>0</v>
      </c>
      <c r="AT574" s="238">
        <f t="shared" si="1411"/>
        <v>0</v>
      </c>
      <c r="AU574" s="238">
        <f t="shared" si="1412"/>
        <v>0</v>
      </c>
      <c r="AV574" s="238">
        <f t="shared" si="1413"/>
        <v>0</v>
      </c>
      <c r="AW574" s="238">
        <f t="shared" si="1414"/>
        <v>0</v>
      </c>
      <c r="AX574" s="238">
        <f t="shared" si="1415"/>
        <v>0</v>
      </c>
      <c r="AY574" s="238">
        <f t="shared" si="1416"/>
        <v>0</v>
      </c>
      <c r="AZ574" s="238">
        <f t="shared" si="1417"/>
        <v>0</v>
      </c>
      <c r="BA574" s="238">
        <f t="shared" si="1418"/>
        <v>0</v>
      </c>
      <c r="BB574" s="238">
        <f t="shared" si="1419"/>
        <v>0</v>
      </c>
      <c r="BC574" s="238">
        <f t="shared" si="1420"/>
        <v>0</v>
      </c>
      <c r="BD574" s="238">
        <f t="shared" si="1421"/>
        <v>0</v>
      </c>
      <c r="BE574" s="238">
        <f t="shared" si="1422"/>
        <v>0</v>
      </c>
      <c r="BF574" s="238">
        <f t="shared" si="1423"/>
        <v>0</v>
      </c>
      <c r="BG574" s="238">
        <f t="shared" si="1424"/>
        <v>0</v>
      </c>
      <c r="BH574" s="238">
        <f t="shared" si="1425"/>
        <v>0</v>
      </c>
      <c r="BI574" s="238">
        <f t="shared" si="1426"/>
        <v>0</v>
      </c>
      <c r="BJ574" s="238">
        <f t="shared" si="1427"/>
        <v>0</v>
      </c>
      <c r="BK574" s="238">
        <f t="shared" si="1428"/>
        <v>0</v>
      </c>
      <c r="BL574" s="238">
        <f t="shared" si="1429"/>
        <v>0</v>
      </c>
      <c r="BM574" s="238">
        <f t="shared" si="1430"/>
        <v>0</v>
      </c>
      <c r="BN574" s="238">
        <f t="shared" si="1431"/>
        <v>0</v>
      </c>
      <c r="BO574" s="238">
        <f t="shared" si="1432"/>
        <v>0</v>
      </c>
      <c r="BP574" s="238">
        <f t="shared" si="1433"/>
        <v>0</v>
      </c>
      <c r="BQ574" s="238">
        <f t="shared" si="1434"/>
        <v>0</v>
      </c>
      <c r="BR574" s="238">
        <f t="shared" si="1435"/>
        <v>0</v>
      </c>
      <c r="BS574" s="238">
        <f t="shared" si="1436"/>
        <v>0</v>
      </c>
      <c r="BT574" s="238">
        <f t="shared" si="1437"/>
        <v>0</v>
      </c>
      <c r="BU574" s="238">
        <f t="shared" si="1438"/>
        <v>0</v>
      </c>
      <c r="BV574" s="238">
        <f t="shared" si="1439"/>
        <v>0</v>
      </c>
      <c r="BW574" s="238">
        <f t="shared" si="1440"/>
        <v>0</v>
      </c>
      <c r="BX574" s="238">
        <f t="shared" si="1441"/>
        <v>0</v>
      </c>
      <c r="BY574" s="238">
        <f t="shared" si="1442"/>
        <v>0</v>
      </c>
      <c r="BZ574" s="238">
        <f t="shared" si="1443"/>
        <v>0</v>
      </c>
      <c r="CA574" s="238">
        <f t="shared" si="1444"/>
        <v>0</v>
      </c>
      <c r="CB574" s="238">
        <f t="shared" si="1445"/>
        <v>0</v>
      </c>
      <c r="CC574" s="238">
        <f t="shared" si="1446"/>
        <v>0</v>
      </c>
      <c r="CD574" s="238">
        <f t="shared" si="1447"/>
        <v>0</v>
      </c>
      <c r="CE574" s="238">
        <f t="shared" si="1448"/>
        <v>0</v>
      </c>
      <c r="CF574" s="238">
        <f t="shared" si="1449"/>
        <v>0</v>
      </c>
      <c r="CG574" s="238">
        <f t="shared" si="1450"/>
        <v>0</v>
      </c>
      <c r="CH574" s="238">
        <f t="shared" si="1451"/>
        <v>0</v>
      </c>
      <c r="CI574" s="238">
        <f t="shared" si="1452"/>
        <v>0</v>
      </c>
      <c r="CJ574" s="238">
        <f t="shared" si="1453"/>
        <v>0</v>
      </c>
      <c r="CK574" s="238">
        <f t="shared" si="1454"/>
        <v>0</v>
      </c>
      <c r="CL574" s="238">
        <f t="shared" si="1455"/>
        <v>0</v>
      </c>
      <c r="CM574" s="238">
        <f t="shared" si="1456"/>
        <v>0</v>
      </c>
      <c r="CN574" s="238">
        <f t="shared" si="1457"/>
        <v>0</v>
      </c>
      <c r="CO574" s="238">
        <f t="shared" si="1458"/>
        <v>0</v>
      </c>
      <c r="CP574" s="238">
        <f t="shared" si="1459"/>
        <v>0</v>
      </c>
      <c r="CQ574" s="238">
        <f t="shared" si="1460"/>
        <v>0</v>
      </c>
      <c r="CR574" s="238">
        <f t="shared" si="1461"/>
        <v>0</v>
      </c>
      <c r="CS574" s="238">
        <f t="shared" si="1462"/>
        <v>0</v>
      </c>
      <c r="CT574" s="238">
        <f t="shared" si="1463"/>
        <v>0</v>
      </c>
      <c r="CU574" s="238">
        <f t="shared" si="1464"/>
        <v>0</v>
      </c>
      <c r="CV574" s="238">
        <f t="shared" si="1465"/>
        <v>0</v>
      </c>
      <c r="CW574" s="238">
        <f t="shared" si="1466"/>
        <v>0</v>
      </c>
      <c r="CX574" s="238">
        <f t="shared" si="1467"/>
        <v>0</v>
      </c>
      <c r="CY574" s="238">
        <f t="shared" si="1468"/>
        <v>0</v>
      </c>
      <c r="CZ574" s="238">
        <f t="shared" si="1469"/>
        <v>0</v>
      </c>
      <c r="DA574" s="238">
        <f t="shared" si="1470"/>
        <v>0</v>
      </c>
      <c r="DB574" s="238">
        <f t="shared" si="1471"/>
        <v>0</v>
      </c>
      <c r="DC574" s="238">
        <f t="shared" si="1472"/>
        <v>0</v>
      </c>
      <c r="DD574" s="238">
        <f t="shared" si="1473"/>
        <v>0</v>
      </c>
      <c r="DE574" s="238">
        <f t="shared" si="1474"/>
        <v>0</v>
      </c>
      <c r="DF574" s="238">
        <f t="shared" si="1475"/>
        <v>0</v>
      </c>
      <c r="DG574" s="238">
        <f t="shared" si="1476"/>
        <v>0</v>
      </c>
      <c r="DH574" s="238">
        <f t="shared" si="1477"/>
        <v>0</v>
      </c>
      <c r="DI574" s="238">
        <f t="shared" si="1478"/>
        <v>0</v>
      </c>
      <c r="DJ574" s="238">
        <f t="shared" si="1479"/>
        <v>0</v>
      </c>
      <c r="DK574" s="238">
        <f t="shared" si="1480"/>
        <v>0</v>
      </c>
      <c r="DL574" s="238">
        <f t="shared" si="1481"/>
        <v>0</v>
      </c>
      <c r="DM574" s="238">
        <f t="shared" si="1482"/>
        <v>0</v>
      </c>
      <c r="DN574" s="238">
        <f t="shared" si="1483"/>
        <v>0</v>
      </c>
      <c r="DO574" s="238">
        <f t="shared" si="1484"/>
        <v>0</v>
      </c>
      <c r="DP574" s="238">
        <f t="shared" si="1485"/>
        <v>0</v>
      </c>
      <c r="DQ574" s="238">
        <f t="shared" si="1486"/>
        <v>0</v>
      </c>
      <c r="DR574" s="238">
        <f t="shared" si="1487"/>
        <v>0</v>
      </c>
      <c r="DS574" s="238">
        <f t="shared" si="1488"/>
        <v>0</v>
      </c>
      <c r="DT574" s="238">
        <f t="shared" si="1489"/>
        <v>0</v>
      </c>
      <c r="DU574" s="238">
        <f t="shared" si="1490"/>
        <v>0</v>
      </c>
      <c r="DV574" s="238">
        <f t="shared" si="1491"/>
        <v>0</v>
      </c>
      <c r="DW574" s="238">
        <f t="shared" si="1492"/>
        <v>0</v>
      </c>
      <c r="DX574" s="238">
        <f t="shared" si="1493"/>
        <v>0</v>
      </c>
      <c r="DY574" s="238">
        <f t="shared" si="1494"/>
        <v>0</v>
      </c>
      <c r="DZ574" s="238">
        <f t="shared" si="1495"/>
        <v>0</v>
      </c>
      <c r="EA574" s="238">
        <f t="shared" si="1496"/>
        <v>0</v>
      </c>
      <c r="EB574" s="238">
        <f t="shared" si="1497"/>
        <v>0</v>
      </c>
      <c r="EC574" s="238">
        <f t="shared" si="1498"/>
        <v>0</v>
      </c>
      <c r="ED574" s="238">
        <f t="shared" si="1499"/>
        <v>0</v>
      </c>
      <c r="EE574" s="238">
        <f t="shared" si="1500"/>
        <v>0</v>
      </c>
      <c r="EF574" s="238">
        <f t="shared" si="1501"/>
        <v>0</v>
      </c>
      <c r="EG574" s="238">
        <f t="shared" si="1502"/>
        <v>0</v>
      </c>
      <c r="EH574" s="238">
        <f t="shared" si="1503"/>
        <v>0</v>
      </c>
      <c r="EI574" s="238">
        <f t="shared" si="1504"/>
        <v>0</v>
      </c>
      <c r="EJ574" s="238">
        <f t="shared" si="1505"/>
        <v>0</v>
      </c>
      <c r="EK574" s="238">
        <f t="shared" si="1506"/>
        <v>0</v>
      </c>
      <c r="EL574" s="238">
        <f t="shared" si="1507"/>
        <v>0</v>
      </c>
      <c r="EM574" s="238">
        <f t="shared" si="1508"/>
        <v>0</v>
      </c>
      <c r="EN574" s="238">
        <f t="shared" si="1509"/>
        <v>0</v>
      </c>
      <c r="EO574" s="238">
        <f t="shared" si="1510"/>
        <v>0</v>
      </c>
      <c r="EP574" s="238">
        <f t="shared" si="1511"/>
        <v>0</v>
      </c>
      <c r="EQ574" s="238">
        <f t="shared" si="1512"/>
        <v>0</v>
      </c>
      <c r="ER574" s="238">
        <f t="shared" si="1513"/>
        <v>0</v>
      </c>
      <c r="ES574" s="238">
        <f t="shared" si="1514"/>
        <v>0</v>
      </c>
      <c r="ET574" s="238">
        <f t="shared" si="1515"/>
        <v>0</v>
      </c>
      <c r="EU574" s="238">
        <f t="shared" si="1516"/>
        <v>0</v>
      </c>
      <c r="EV574" s="238">
        <f t="shared" si="1517"/>
        <v>0</v>
      </c>
      <c r="EW574" s="238">
        <f t="shared" si="1518"/>
        <v>0</v>
      </c>
      <c r="EX574" s="238">
        <f t="shared" si="1519"/>
        <v>0</v>
      </c>
      <c r="EY574" s="238">
        <f t="shared" si="1520"/>
        <v>0</v>
      </c>
      <c r="EZ574" s="238">
        <f t="shared" si="1521"/>
        <v>0</v>
      </c>
      <c r="FA574" s="238">
        <f t="shared" si="1522"/>
        <v>0</v>
      </c>
      <c r="FB574" s="238">
        <f t="shared" si="1523"/>
        <v>0</v>
      </c>
      <c r="FC574" s="238">
        <f t="shared" si="1524"/>
        <v>0</v>
      </c>
      <c r="FD574" s="238">
        <f t="shared" si="1525"/>
        <v>0</v>
      </c>
      <c r="FE574" s="238">
        <f t="shared" si="1526"/>
        <v>0</v>
      </c>
      <c r="FF574" s="238">
        <f t="shared" si="1527"/>
        <v>0</v>
      </c>
      <c r="FG574" s="238">
        <f t="shared" si="1528"/>
        <v>0</v>
      </c>
      <c r="FH574" s="238">
        <f t="shared" si="1529"/>
        <v>0</v>
      </c>
      <c r="FI574" s="238">
        <f t="shared" si="1530"/>
        <v>0</v>
      </c>
      <c r="FJ574" s="238">
        <f t="shared" si="1531"/>
        <v>0</v>
      </c>
      <c r="FK574" s="238">
        <f t="shared" si="1532"/>
        <v>0</v>
      </c>
      <c r="FL574" s="238">
        <f t="shared" si="1533"/>
        <v>0</v>
      </c>
      <c r="FM574" s="238">
        <f t="shared" si="1534"/>
        <v>0</v>
      </c>
      <c r="FN574" s="238">
        <f t="shared" si="1535"/>
        <v>0</v>
      </c>
      <c r="FO574" s="238">
        <f t="shared" si="1536"/>
        <v>0</v>
      </c>
      <c r="FP574" s="238">
        <f t="shared" si="1537"/>
        <v>0</v>
      </c>
      <c r="FQ574" s="238">
        <f t="shared" si="1538"/>
        <v>0</v>
      </c>
      <c r="FR574" s="238">
        <f t="shared" si="1539"/>
        <v>0</v>
      </c>
      <c r="FS574" s="238">
        <f t="shared" si="1540"/>
        <v>0</v>
      </c>
      <c r="FT574" s="238">
        <f t="shared" si="1541"/>
        <v>0</v>
      </c>
      <c r="FU574" s="238">
        <f t="shared" si="1542"/>
        <v>0</v>
      </c>
      <c r="FV574" s="238">
        <f t="shared" si="1543"/>
        <v>0</v>
      </c>
      <c r="FW574" s="238">
        <f t="shared" si="1544"/>
        <v>0</v>
      </c>
      <c r="FX574" s="238">
        <f t="shared" si="1545"/>
        <v>0</v>
      </c>
      <c r="FY574" s="238">
        <f t="shared" si="1546"/>
        <v>0</v>
      </c>
      <c r="FZ574" s="238">
        <f t="shared" si="1547"/>
        <v>0</v>
      </c>
      <c r="GA574" s="238">
        <f t="shared" si="1548"/>
        <v>0</v>
      </c>
      <c r="GB574" s="238">
        <f t="shared" si="1549"/>
        <v>0</v>
      </c>
      <c r="GC574" s="238">
        <f t="shared" si="1550"/>
        <v>0</v>
      </c>
      <c r="GD574" s="238">
        <f t="shared" si="1551"/>
        <v>0</v>
      </c>
      <c r="GE574" s="238">
        <f t="shared" si="1552"/>
        <v>0</v>
      </c>
      <c r="GF574" s="238">
        <f t="shared" si="1553"/>
        <v>0</v>
      </c>
      <c r="GG574" s="238">
        <f t="shared" si="1554"/>
        <v>0</v>
      </c>
      <c r="GH574" s="238">
        <f t="shared" si="1555"/>
        <v>0</v>
      </c>
      <c r="GI574" s="238">
        <f t="shared" si="1556"/>
        <v>0</v>
      </c>
      <c r="GJ574" s="238">
        <f t="shared" si="1557"/>
        <v>0</v>
      </c>
      <c r="GK574" s="238">
        <f t="shared" si="1558"/>
        <v>0</v>
      </c>
      <c r="GL574" s="238">
        <f t="shared" si="1559"/>
        <v>0</v>
      </c>
      <c r="GM574" s="238">
        <f t="shared" si="1560"/>
        <v>0</v>
      </c>
      <c r="GN574" s="238">
        <f t="shared" si="1561"/>
        <v>0</v>
      </c>
      <c r="GO574" s="238">
        <f t="shared" si="1562"/>
        <v>0</v>
      </c>
      <c r="GP574" s="238">
        <f t="shared" si="1563"/>
        <v>0</v>
      </c>
      <c r="GQ574" s="238">
        <f t="shared" si="1564"/>
        <v>0</v>
      </c>
      <c r="GR574" s="238">
        <f t="shared" si="1565"/>
        <v>0</v>
      </c>
      <c r="GS574" s="238">
        <f t="shared" si="1566"/>
        <v>0</v>
      </c>
      <c r="GT574" s="238">
        <f t="shared" si="1567"/>
        <v>0</v>
      </c>
      <c r="GU574" s="238">
        <f t="shared" si="1568"/>
        <v>0</v>
      </c>
      <c r="GV574" s="238">
        <f t="shared" si="1569"/>
        <v>0</v>
      </c>
      <c r="GW574" s="238">
        <f t="shared" si="1570"/>
        <v>0</v>
      </c>
      <c r="GX574" s="238">
        <f t="shared" si="1571"/>
        <v>0</v>
      </c>
      <c r="GY574" s="238">
        <f t="shared" si="1572"/>
        <v>0</v>
      </c>
      <c r="GZ574" s="238">
        <f t="shared" si="1573"/>
        <v>0</v>
      </c>
      <c r="HA574" s="238">
        <f t="shared" si="1574"/>
        <v>0</v>
      </c>
      <c r="HB574" s="238">
        <f t="shared" si="1575"/>
        <v>0</v>
      </c>
      <c r="HC574" s="238">
        <f t="shared" si="1576"/>
        <v>0</v>
      </c>
      <c r="HD574" s="238">
        <f t="shared" si="1577"/>
        <v>0</v>
      </c>
      <c r="HE574" s="238">
        <f t="shared" si="1578"/>
        <v>0</v>
      </c>
      <c r="HF574" s="238">
        <f t="shared" si="1579"/>
        <v>0</v>
      </c>
      <c r="HG574" s="238">
        <f t="shared" si="1580"/>
        <v>0</v>
      </c>
      <c r="HH574" s="238">
        <f t="shared" si="1581"/>
        <v>0</v>
      </c>
      <c r="HI574" s="238">
        <f t="shared" si="1582"/>
        <v>0</v>
      </c>
      <c r="HJ574" s="238">
        <f t="shared" si="1583"/>
        <v>0</v>
      </c>
      <c r="HK574" s="238">
        <f t="shared" si="1584"/>
        <v>0</v>
      </c>
      <c r="HL574" s="238">
        <f t="shared" si="1585"/>
        <v>0</v>
      </c>
      <c r="HM574" s="238">
        <f t="shared" si="1586"/>
        <v>0</v>
      </c>
      <c r="HN574" s="238">
        <f t="shared" si="1587"/>
        <v>0</v>
      </c>
      <c r="HO574" s="238">
        <f t="shared" si="1588"/>
        <v>0</v>
      </c>
      <c r="HP574" s="238">
        <f t="shared" si="1589"/>
        <v>0</v>
      </c>
      <c r="HQ574" s="238">
        <f t="shared" si="1590"/>
        <v>0</v>
      </c>
      <c r="HR574" s="238">
        <f t="shared" si="1591"/>
        <v>0</v>
      </c>
      <c r="HS574" s="238">
        <f t="shared" si="1592"/>
        <v>0</v>
      </c>
      <c r="HT574" s="238">
        <f t="shared" si="1593"/>
        <v>0</v>
      </c>
      <c r="HU574" s="238">
        <f t="shared" si="1594"/>
        <v>0</v>
      </c>
      <c r="HV574" s="238">
        <f t="shared" si="1595"/>
        <v>0</v>
      </c>
      <c r="HW574" s="238">
        <f t="shared" si="1596"/>
        <v>0</v>
      </c>
      <c r="HX574" s="238">
        <f t="shared" si="1597"/>
        <v>0</v>
      </c>
      <c r="HY574" s="238">
        <f t="shared" si="1598"/>
        <v>0</v>
      </c>
      <c r="HZ574" s="238">
        <f t="shared" si="1599"/>
        <v>0</v>
      </c>
      <c r="IA574" s="238">
        <f t="shared" si="1600"/>
        <v>0</v>
      </c>
      <c r="IB574" s="238">
        <f t="shared" si="1601"/>
        <v>0</v>
      </c>
      <c r="IC574" s="238">
        <f t="shared" si="1602"/>
        <v>0</v>
      </c>
      <c r="ID574" s="238">
        <f t="shared" si="1603"/>
        <v>0</v>
      </c>
      <c r="IE574" s="238">
        <f t="shared" si="1604"/>
        <v>0</v>
      </c>
      <c r="IF574" s="238">
        <f t="shared" si="1605"/>
        <v>0</v>
      </c>
      <c r="IG574" s="238">
        <f t="shared" si="1606"/>
        <v>0</v>
      </c>
      <c r="IH574" s="238">
        <f t="shared" si="1607"/>
        <v>0</v>
      </c>
      <c r="II574" s="238">
        <f t="shared" si="1608"/>
        <v>0</v>
      </c>
      <c r="IJ574" s="238">
        <f t="shared" si="1609"/>
        <v>0</v>
      </c>
      <c r="IK574" s="238">
        <f t="shared" si="1610"/>
        <v>0</v>
      </c>
      <c r="IL574" s="238">
        <f t="shared" si="1611"/>
        <v>0</v>
      </c>
      <c r="IM574" s="238">
        <f t="shared" si="1612"/>
        <v>0</v>
      </c>
      <c r="IN574" s="238">
        <f t="shared" si="1613"/>
        <v>0</v>
      </c>
      <c r="IO574" s="238">
        <f t="shared" si="1614"/>
        <v>0</v>
      </c>
      <c r="IP574" s="238">
        <f t="shared" si="1615"/>
        <v>0</v>
      </c>
      <c r="IQ574" s="238">
        <f t="shared" si="1616"/>
        <v>0</v>
      </c>
      <c r="IR574" s="238">
        <f t="shared" si="1617"/>
        <v>0</v>
      </c>
      <c r="IS574" s="238">
        <f t="shared" si="1618"/>
        <v>0</v>
      </c>
      <c r="IT574" s="238">
        <f t="shared" si="1619"/>
        <v>0</v>
      </c>
      <c r="IU574" s="238">
        <f t="shared" si="1620"/>
        <v>0</v>
      </c>
      <c r="IV574" s="238">
        <f t="shared" si="1621"/>
        <v>0</v>
      </c>
      <c r="IW574" s="238">
        <f t="shared" si="1622"/>
        <v>0</v>
      </c>
      <c r="IX574" s="238">
        <f t="shared" si="1623"/>
        <v>0</v>
      </c>
      <c r="IY574" s="238">
        <f t="shared" si="1624"/>
        <v>0</v>
      </c>
      <c r="IZ574" s="238">
        <f t="shared" si="1625"/>
        <v>0</v>
      </c>
      <c r="JA574" s="238">
        <f t="shared" si="1626"/>
        <v>0</v>
      </c>
      <c r="JB574" s="238">
        <f t="shared" si="1627"/>
        <v>0</v>
      </c>
    </row>
    <row r="575" spans="2:262">
      <c r="B575" s="248">
        <v>214</v>
      </c>
      <c r="C575" s="247">
        <f t="shared" si="1628"/>
        <v>4.1796874999999968E-3</v>
      </c>
      <c r="D575" s="244">
        <f t="shared" ca="1" si="1371"/>
        <v>80.583584309824872</v>
      </c>
      <c r="E575" s="243">
        <f ca="1">HL361</f>
        <v>0.58358430982486753</v>
      </c>
      <c r="F575" s="242">
        <v>214</v>
      </c>
      <c r="G575" s="238">
        <f t="shared" si="1372"/>
        <v>0</v>
      </c>
      <c r="H575" s="238">
        <f t="shared" si="1373"/>
        <v>0</v>
      </c>
      <c r="I575" s="238">
        <f t="shared" si="1374"/>
        <v>0</v>
      </c>
      <c r="J575" s="238">
        <f t="shared" si="1375"/>
        <v>0</v>
      </c>
      <c r="K575" s="238">
        <f t="shared" si="1376"/>
        <v>0</v>
      </c>
      <c r="L575" s="238">
        <f t="shared" si="1377"/>
        <v>0</v>
      </c>
      <c r="M575" s="238">
        <f t="shared" si="1378"/>
        <v>0</v>
      </c>
      <c r="N575" s="238">
        <f t="shared" si="1379"/>
        <v>0</v>
      </c>
      <c r="O575" s="238">
        <f t="shared" si="1380"/>
        <v>0</v>
      </c>
      <c r="P575" s="238">
        <f t="shared" si="1381"/>
        <v>0</v>
      </c>
      <c r="Q575" s="238">
        <f t="shared" si="1382"/>
        <v>0</v>
      </c>
      <c r="R575" s="238">
        <f t="shared" si="1383"/>
        <v>0</v>
      </c>
      <c r="S575" s="238">
        <f t="shared" si="1384"/>
        <v>0</v>
      </c>
      <c r="T575" s="238">
        <f t="shared" si="1385"/>
        <v>0</v>
      </c>
      <c r="U575" s="239">
        <f t="shared" si="1386"/>
        <v>0</v>
      </c>
      <c r="V575" s="238">
        <f t="shared" si="1387"/>
        <v>0</v>
      </c>
      <c r="W575" s="238">
        <f t="shared" si="1388"/>
        <v>0</v>
      </c>
      <c r="X575" s="238">
        <f t="shared" si="1389"/>
        <v>0</v>
      </c>
      <c r="Y575" s="238">
        <f t="shared" si="1390"/>
        <v>0</v>
      </c>
      <c r="Z575" s="238">
        <f t="shared" si="1391"/>
        <v>0</v>
      </c>
      <c r="AA575" s="238">
        <f t="shared" si="1392"/>
        <v>0</v>
      </c>
      <c r="AB575" s="238">
        <f t="shared" si="1393"/>
        <v>0</v>
      </c>
      <c r="AC575" s="238">
        <f t="shared" si="1394"/>
        <v>0</v>
      </c>
      <c r="AD575" s="238">
        <f t="shared" si="1395"/>
        <v>0</v>
      </c>
      <c r="AE575" s="238">
        <f t="shared" si="1396"/>
        <v>0</v>
      </c>
      <c r="AF575" s="238">
        <f t="shared" si="1397"/>
        <v>0</v>
      </c>
      <c r="AG575" s="238">
        <f t="shared" si="1398"/>
        <v>0</v>
      </c>
      <c r="AH575" s="238">
        <f t="shared" si="1399"/>
        <v>0</v>
      </c>
      <c r="AI575" s="238">
        <f t="shared" si="1400"/>
        <v>0</v>
      </c>
      <c r="AJ575" s="238">
        <f t="shared" si="1401"/>
        <v>0</v>
      </c>
      <c r="AK575" s="238">
        <f t="shared" si="1402"/>
        <v>0</v>
      </c>
      <c r="AL575" s="238">
        <f t="shared" si="1403"/>
        <v>0</v>
      </c>
      <c r="AM575" s="238">
        <f t="shared" si="1404"/>
        <v>0</v>
      </c>
      <c r="AN575" s="238">
        <f t="shared" si="1405"/>
        <v>0</v>
      </c>
      <c r="AO575" s="238">
        <f t="shared" si="1406"/>
        <v>0</v>
      </c>
      <c r="AP575" s="238">
        <f t="shared" si="1407"/>
        <v>0</v>
      </c>
      <c r="AQ575" s="238">
        <f t="shared" si="1408"/>
        <v>0</v>
      </c>
      <c r="AR575" s="238">
        <f t="shared" si="1409"/>
        <v>0</v>
      </c>
      <c r="AS575" s="238">
        <f t="shared" si="1410"/>
        <v>0</v>
      </c>
      <c r="AT575" s="238">
        <f t="shared" si="1411"/>
        <v>0</v>
      </c>
      <c r="AU575" s="238">
        <f t="shared" si="1412"/>
        <v>0</v>
      </c>
      <c r="AV575" s="238">
        <f t="shared" si="1413"/>
        <v>0</v>
      </c>
      <c r="AW575" s="238">
        <f t="shared" si="1414"/>
        <v>0</v>
      </c>
      <c r="AX575" s="238">
        <f t="shared" si="1415"/>
        <v>0</v>
      </c>
      <c r="AY575" s="238">
        <f t="shared" si="1416"/>
        <v>0</v>
      </c>
      <c r="AZ575" s="238">
        <f t="shared" si="1417"/>
        <v>0</v>
      </c>
      <c r="BA575" s="238">
        <f t="shared" si="1418"/>
        <v>0</v>
      </c>
      <c r="BB575" s="238">
        <f t="shared" si="1419"/>
        <v>0</v>
      </c>
      <c r="BC575" s="238">
        <f t="shared" si="1420"/>
        <v>0</v>
      </c>
      <c r="BD575" s="238">
        <f t="shared" si="1421"/>
        <v>0</v>
      </c>
      <c r="BE575" s="238">
        <f t="shared" si="1422"/>
        <v>0</v>
      </c>
      <c r="BF575" s="238">
        <f t="shared" si="1423"/>
        <v>0</v>
      </c>
      <c r="BG575" s="238">
        <f t="shared" si="1424"/>
        <v>0</v>
      </c>
      <c r="BH575" s="238">
        <f t="shared" si="1425"/>
        <v>0</v>
      </c>
      <c r="BI575" s="238">
        <f t="shared" si="1426"/>
        <v>0</v>
      </c>
      <c r="BJ575" s="238">
        <f t="shared" si="1427"/>
        <v>0</v>
      </c>
      <c r="BK575" s="238">
        <f t="shared" si="1428"/>
        <v>0</v>
      </c>
      <c r="BL575" s="238">
        <f t="shared" si="1429"/>
        <v>0</v>
      </c>
      <c r="BM575" s="238">
        <f t="shared" si="1430"/>
        <v>0</v>
      </c>
      <c r="BN575" s="238">
        <f t="shared" si="1431"/>
        <v>0</v>
      </c>
      <c r="BO575" s="238">
        <f t="shared" si="1432"/>
        <v>0</v>
      </c>
      <c r="BP575" s="238">
        <f t="shared" si="1433"/>
        <v>0</v>
      </c>
      <c r="BQ575" s="238">
        <f t="shared" si="1434"/>
        <v>0</v>
      </c>
      <c r="BR575" s="238">
        <f t="shared" si="1435"/>
        <v>0</v>
      </c>
      <c r="BS575" s="238">
        <f t="shared" si="1436"/>
        <v>0</v>
      </c>
      <c r="BT575" s="238">
        <f t="shared" si="1437"/>
        <v>0</v>
      </c>
      <c r="BU575" s="238">
        <f t="shared" si="1438"/>
        <v>0</v>
      </c>
      <c r="BV575" s="238">
        <f t="shared" si="1439"/>
        <v>0</v>
      </c>
      <c r="BW575" s="238">
        <f t="shared" si="1440"/>
        <v>0</v>
      </c>
      <c r="BX575" s="238">
        <f t="shared" si="1441"/>
        <v>0</v>
      </c>
      <c r="BY575" s="238">
        <f t="shared" si="1442"/>
        <v>0</v>
      </c>
      <c r="BZ575" s="238">
        <f t="shared" si="1443"/>
        <v>0</v>
      </c>
      <c r="CA575" s="238">
        <f t="shared" si="1444"/>
        <v>0</v>
      </c>
      <c r="CB575" s="238">
        <f t="shared" si="1445"/>
        <v>0</v>
      </c>
      <c r="CC575" s="238">
        <f t="shared" si="1446"/>
        <v>0</v>
      </c>
      <c r="CD575" s="238">
        <f t="shared" si="1447"/>
        <v>0</v>
      </c>
      <c r="CE575" s="238">
        <f t="shared" si="1448"/>
        <v>0</v>
      </c>
      <c r="CF575" s="238">
        <f t="shared" si="1449"/>
        <v>0</v>
      </c>
      <c r="CG575" s="238">
        <f t="shared" si="1450"/>
        <v>0</v>
      </c>
      <c r="CH575" s="238">
        <f t="shared" si="1451"/>
        <v>0</v>
      </c>
      <c r="CI575" s="238">
        <f t="shared" si="1452"/>
        <v>0</v>
      </c>
      <c r="CJ575" s="238">
        <f t="shared" si="1453"/>
        <v>0</v>
      </c>
      <c r="CK575" s="238">
        <f t="shared" si="1454"/>
        <v>0</v>
      </c>
      <c r="CL575" s="238">
        <f t="shared" si="1455"/>
        <v>0</v>
      </c>
      <c r="CM575" s="238">
        <f t="shared" si="1456"/>
        <v>0</v>
      </c>
      <c r="CN575" s="238">
        <f t="shared" si="1457"/>
        <v>0</v>
      </c>
      <c r="CO575" s="238">
        <f t="shared" si="1458"/>
        <v>0</v>
      </c>
      <c r="CP575" s="238">
        <f t="shared" si="1459"/>
        <v>0</v>
      </c>
      <c r="CQ575" s="238">
        <f t="shared" si="1460"/>
        <v>0</v>
      </c>
      <c r="CR575" s="238">
        <f t="shared" si="1461"/>
        <v>0</v>
      </c>
      <c r="CS575" s="238">
        <f t="shared" si="1462"/>
        <v>0</v>
      </c>
      <c r="CT575" s="238">
        <f t="shared" si="1463"/>
        <v>0</v>
      </c>
      <c r="CU575" s="238">
        <f t="shared" si="1464"/>
        <v>0</v>
      </c>
      <c r="CV575" s="238">
        <f t="shared" si="1465"/>
        <v>0</v>
      </c>
      <c r="CW575" s="238">
        <f t="shared" si="1466"/>
        <v>0</v>
      </c>
      <c r="CX575" s="238">
        <f t="shared" si="1467"/>
        <v>0</v>
      </c>
      <c r="CY575" s="238">
        <f t="shared" si="1468"/>
        <v>0</v>
      </c>
      <c r="CZ575" s="238">
        <f t="shared" si="1469"/>
        <v>0</v>
      </c>
      <c r="DA575" s="238">
        <f t="shared" si="1470"/>
        <v>0</v>
      </c>
      <c r="DB575" s="238">
        <f t="shared" si="1471"/>
        <v>0</v>
      </c>
      <c r="DC575" s="238">
        <f t="shared" si="1472"/>
        <v>0</v>
      </c>
      <c r="DD575" s="238">
        <f t="shared" si="1473"/>
        <v>0</v>
      </c>
      <c r="DE575" s="238">
        <f t="shared" si="1474"/>
        <v>0</v>
      </c>
      <c r="DF575" s="238">
        <f t="shared" si="1475"/>
        <v>0</v>
      </c>
      <c r="DG575" s="238">
        <f t="shared" si="1476"/>
        <v>0</v>
      </c>
      <c r="DH575" s="238">
        <f t="shared" si="1477"/>
        <v>0</v>
      </c>
      <c r="DI575" s="238">
        <f t="shared" si="1478"/>
        <v>0</v>
      </c>
      <c r="DJ575" s="238">
        <f t="shared" si="1479"/>
        <v>0</v>
      </c>
      <c r="DK575" s="238">
        <f t="shared" si="1480"/>
        <v>0</v>
      </c>
      <c r="DL575" s="238">
        <f t="shared" si="1481"/>
        <v>0</v>
      </c>
      <c r="DM575" s="238">
        <f t="shared" si="1482"/>
        <v>0</v>
      </c>
      <c r="DN575" s="238">
        <f t="shared" si="1483"/>
        <v>0</v>
      </c>
      <c r="DO575" s="238">
        <f t="shared" si="1484"/>
        <v>0</v>
      </c>
      <c r="DP575" s="238">
        <f t="shared" si="1485"/>
        <v>0</v>
      </c>
      <c r="DQ575" s="238">
        <f t="shared" si="1486"/>
        <v>0</v>
      </c>
      <c r="DR575" s="238">
        <f t="shared" si="1487"/>
        <v>0</v>
      </c>
      <c r="DS575" s="238">
        <f t="shared" si="1488"/>
        <v>0</v>
      </c>
      <c r="DT575" s="238">
        <f t="shared" si="1489"/>
        <v>0</v>
      </c>
      <c r="DU575" s="238">
        <f t="shared" si="1490"/>
        <v>0</v>
      </c>
      <c r="DV575" s="238">
        <f t="shared" si="1491"/>
        <v>0</v>
      </c>
      <c r="DW575" s="238">
        <f t="shared" si="1492"/>
        <v>0</v>
      </c>
      <c r="DX575" s="238">
        <f t="shared" si="1493"/>
        <v>0</v>
      </c>
      <c r="DY575" s="238">
        <f t="shared" si="1494"/>
        <v>0</v>
      </c>
      <c r="DZ575" s="238">
        <f t="shared" si="1495"/>
        <v>0</v>
      </c>
      <c r="EA575" s="238">
        <f t="shared" si="1496"/>
        <v>0</v>
      </c>
      <c r="EB575" s="238">
        <f t="shared" si="1497"/>
        <v>0</v>
      </c>
      <c r="EC575" s="238">
        <f t="shared" si="1498"/>
        <v>0</v>
      </c>
      <c r="ED575" s="238">
        <f t="shared" si="1499"/>
        <v>0</v>
      </c>
      <c r="EE575" s="238">
        <f t="shared" si="1500"/>
        <v>0</v>
      </c>
      <c r="EF575" s="238">
        <f t="shared" si="1501"/>
        <v>0</v>
      </c>
      <c r="EG575" s="238">
        <f t="shared" si="1502"/>
        <v>0</v>
      </c>
      <c r="EH575" s="238">
        <f t="shared" si="1503"/>
        <v>0</v>
      </c>
      <c r="EI575" s="238">
        <f t="shared" si="1504"/>
        <v>0</v>
      </c>
      <c r="EJ575" s="238">
        <f t="shared" si="1505"/>
        <v>0</v>
      </c>
      <c r="EK575" s="238">
        <f t="shared" si="1506"/>
        <v>0</v>
      </c>
      <c r="EL575" s="238">
        <f t="shared" si="1507"/>
        <v>0</v>
      </c>
      <c r="EM575" s="238">
        <f t="shared" si="1508"/>
        <v>0</v>
      </c>
      <c r="EN575" s="238">
        <f t="shared" si="1509"/>
        <v>0</v>
      </c>
      <c r="EO575" s="238">
        <f t="shared" si="1510"/>
        <v>0</v>
      </c>
      <c r="EP575" s="238">
        <f t="shared" si="1511"/>
        <v>0</v>
      </c>
      <c r="EQ575" s="238">
        <f t="shared" si="1512"/>
        <v>0</v>
      </c>
      <c r="ER575" s="238">
        <f t="shared" si="1513"/>
        <v>0</v>
      </c>
      <c r="ES575" s="238">
        <f t="shared" si="1514"/>
        <v>0</v>
      </c>
      <c r="ET575" s="238">
        <f t="shared" si="1515"/>
        <v>0</v>
      </c>
      <c r="EU575" s="238">
        <f t="shared" si="1516"/>
        <v>0</v>
      </c>
      <c r="EV575" s="238">
        <f t="shared" si="1517"/>
        <v>0</v>
      </c>
      <c r="EW575" s="238">
        <f t="shared" si="1518"/>
        <v>0</v>
      </c>
      <c r="EX575" s="238">
        <f t="shared" si="1519"/>
        <v>0</v>
      </c>
      <c r="EY575" s="238">
        <f t="shared" si="1520"/>
        <v>0</v>
      </c>
      <c r="EZ575" s="238">
        <f t="shared" si="1521"/>
        <v>0</v>
      </c>
      <c r="FA575" s="238">
        <f t="shared" si="1522"/>
        <v>0</v>
      </c>
      <c r="FB575" s="238">
        <f t="shared" si="1523"/>
        <v>0</v>
      </c>
      <c r="FC575" s="238">
        <f t="shared" si="1524"/>
        <v>0</v>
      </c>
      <c r="FD575" s="238">
        <f t="shared" si="1525"/>
        <v>0</v>
      </c>
      <c r="FE575" s="238">
        <f t="shared" si="1526"/>
        <v>0</v>
      </c>
      <c r="FF575" s="238">
        <f t="shared" si="1527"/>
        <v>0</v>
      </c>
      <c r="FG575" s="238">
        <f t="shared" si="1528"/>
        <v>0</v>
      </c>
      <c r="FH575" s="238">
        <f t="shared" si="1529"/>
        <v>0</v>
      </c>
      <c r="FI575" s="238">
        <f t="shared" si="1530"/>
        <v>0</v>
      </c>
      <c r="FJ575" s="238">
        <f t="shared" si="1531"/>
        <v>0</v>
      </c>
      <c r="FK575" s="238">
        <f t="shared" si="1532"/>
        <v>0</v>
      </c>
      <c r="FL575" s="238">
        <f t="shared" si="1533"/>
        <v>0</v>
      </c>
      <c r="FM575" s="238">
        <f t="shared" si="1534"/>
        <v>0</v>
      </c>
      <c r="FN575" s="238">
        <f t="shared" si="1535"/>
        <v>0</v>
      </c>
      <c r="FO575" s="238">
        <f t="shared" si="1536"/>
        <v>0</v>
      </c>
      <c r="FP575" s="238">
        <f t="shared" si="1537"/>
        <v>0</v>
      </c>
      <c r="FQ575" s="238">
        <f t="shared" si="1538"/>
        <v>0</v>
      </c>
      <c r="FR575" s="238">
        <f t="shared" si="1539"/>
        <v>0</v>
      </c>
      <c r="FS575" s="238">
        <f t="shared" si="1540"/>
        <v>0</v>
      </c>
      <c r="FT575" s="238">
        <f t="shared" si="1541"/>
        <v>0</v>
      </c>
      <c r="FU575" s="238">
        <f t="shared" si="1542"/>
        <v>0</v>
      </c>
      <c r="FV575" s="238">
        <f t="shared" si="1543"/>
        <v>0</v>
      </c>
      <c r="FW575" s="238">
        <f t="shared" si="1544"/>
        <v>0</v>
      </c>
      <c r="FX575" s="238">
        <f t="shared" si="1545"/>
        <v>0</v>
      </c>
      <c r="FY575" s="238">
        <f t="shared" si="1546"/>
        <v>0</v>
      </c>
      <c r="FZ575" s="238">
        <f t="shared" si="1547"/>
        <v>0</v>
      </c>
      <c r="GA575" s="238">
        <f t="shared" si="1548"/>
        <v>0</v>
      </c>
      <c r="GB575" s="238">
        <f t="shared" si="1549"/>
        <v>0</v>
      </c>
      <c r="GC575" s="238">
        <f t="shared" si="1550"/>
        <v>0</v>
      </c>
      <c r="GD575" s="238">
        <f t="shared" si="1551"/>
        <v>0</v>
      </c>
      <c r="GE575" s="238">
        <f t="shared" si="1552"/>
        <v>0</v>
      </c>
      <c r="GF575" s="238">
        <f t="shared" si="1553"/>
        <v>0</v>
      </c>
      <c r="GG575" s="238">
        <f t="shared" si="1554"/>
        <v>0</v>
      </c>
      <c r="GH575" s="238">
        <f t="shared" si="1555"/>
        <v>0</v>
      </c>
      <c r="GI575" s="238">
        <f t="shared" si="1556"/>
        <v>0</v>
      </c>
      <c r="GJ575" s="238">
        <f t="shared" si="1557"/>
        <v>0</v>
      </c>
      <c r="GK575" s="238">
        <f t="shared" si="1558"/>
        <v>0</v>
      </c>
      <c r="GL575" s="238">
        <f t="shared" si="1559"/>
        <v>0</v>
      </c>
      <c r="GM575" s="238">
        <f t="shared" si="1560"/>
        <v>0</v>
      </c>
      <c r="GN575" s="238">
        <f t="shared" si="1561"/>
        <v>0</v>
      </c>
      <c r="GO575" s="238">
        <f t="shared" si="1562"/>
        <v>0</v>
      </c>
      <c r="GP575" s="238">
        <f t="shared" si="1563"/>
        <v>0</v>
      </c>
      <c r="GQ575" s="238">
        <f t="shared" si="1564"/>
        <v>0</v>
      </c>
      <c r="GR575" s="238">
        <f t="shared" si="1565"/>
        <v>0</v>
      </c>
      <c r="GS575" s="238">
        <f t="shared" si="1566"/>
        <v>0</v>
      </c>
      <c r="GT575" s="238">
        <f t="shared" si="1567"/>
        <v>0</v>
      </c>
      <c r="GU575" s="238">
        <f t="shared" si="1568"/>
        <v>0</v>
      </c>
      <c r="GV575" s="238">
        <f t="shared" si="1569"/>
        <v>0</v>
      </c>
      <c r="GW575" s="238">
        <f t="shared" si="1570"/>
        <v>0</v>
      </c>
      <c r="GX575" s="238">
        <f t="shared" si="1571"/>
        <v>0</v>
      </c>
      <c r="GY575" s="238">
        <f t="shared" si="1572"/>
        <v>0</v>
      </c>
      <c r="GZ575" s="238">
        <f t="shared" si="1573"/>
        <v>0</v>
      </c>
      <c r="HA575" s="238">
        <f t="shared" si="1574"/>
        <v>0</v>
      </c>
      <c r="HB575" s="238">
        <f t="shared" si="1575"/>
        <v>0</v>
      </c>
      <c r="HC575" s="238">
        <f t="shared" si="1576"/>
        <v>0</v>
      </c>
      <c r="HD575" s="238">
        <f t="shared" si="1577"/>
        <v>0</v>
      </c>
      <c r="HE575" s="238">
        <f t="shared" si="1578"/>
        <v>0</v>
      </c>
      <c r="HF575" s="238">
        <f t="shared" si="1579"/>
        <v>0</v>
      </c>
      <c r="HG575" s="238">
        <f t="shared" si="1580"/>
        <v>0</v>
      </c>
      <c r="HH575" s="238">
        <f t="shared" si="1581"/>
        <v>0</v>
      </c>
      <c r="HI575" s="238">
        <f t="shared" si="1582"/>
        <v>0</v>
      </c>
      <c r="HJ575" s="238">
        <f t="shared" si="1583"/>
        <v>0</v>
      </c>
      <c r="HK575" s="238">
        <f t="shared" si="1584"/>
        <v>0</v>
      </c>
      <c r="HL575" s="238">
        <f t="shared" si="1585"/>
        <v>0</v>
      </c>
      <c r="HM575" s="238">
        <f t="shared" si="1586"/>
        <v>0</v>
      </c>
      <c r="HN575" s="238">
        <f t="shared" si="1587"/>
        <v>0</v>
      </c>
      <c r="HO575" s="238">
        <f t="shared" si="1588"/>
        <v>0</v>
      </c>
      <c r="HP575" s="238">
        <f t="shared" si="1589"/>
        <v>0</v>
      </c>
      <c r="HQ575" s="238">
        <f t="shared" si="1590"/>
        <v>0</v>
      </c>
      <c r="HR575" s="238">
        <f t="shared" si="1591"/>
        <v>0</v>
      </c>
      <c r="HS575" s="238">
        <f t="shared" si="1592"/>
        <v>0</v>
      </c>
      <c r="HT575" s="238">
        <f t="shared" si="1593"/>
        <v>0</v>
      </c>
      <c r="HU575" s="238">
        <f t="shared" si="1594"/>
        <v>0</v>
      </c>
      <c r="HV575" s="238">
        <f t="shared" si="1595"/>
        <v>0</v>
      </c>
      <c r="HW575" s="238">
        <f t="shared" si="1596"/>
        <v>0</v>
      </c>
      <c r="HX575" s="238">
        <f t="shared" si="1597"/>
        <v>0</v>
      </c>
      <c r="HY575" s="238">
        <f t="shared" si="1598"/>
        <v>0</v>
      </c>
      <c r="HZ575" s="238">
        <f t="shared" si="1599"/>
        <v>0</v>
      </c>
      <c r="IA575" s="238">
        <f t="shared" si="1600"/>
        <v>0</v>
      </c>
      <c r="IB575" s="238">
        <f t="shared" si="1601"/>
        <v>0</v>
      </c>
      <c r="IC575" s="238">
        <f t="shared" si="1602"/>
        <v>0</v>
      </c>
      <c r="ID575" s="238">
        <f t="shared" si="1603"/>
        <v>0</v>
      </c>
      <c r="IE575" s="238">
        <f t="shared" si="1604"/>
        <v>0</v>
      </c>
      <c r="IF575" s="238">
        <f t="shared" si="1605"/>
        <v>0</v>
      </c>
      <c r="IG575" s="238">
        <f t="shared" si="1606"/>
        <v>0</v>
      </c>
      <c r="IH575" s="238">
        <f t="shared" si="1607"/>
        <v>0</v>
      </c>
      <c r="II575" s="238">
        <f t="shared" si="1608"/>
        <v>0</v>
      </c>
      <c r="IJ575" s="238">
        <f t="shared" si="1609"/>
        <v>0</v>
      </c>
      <c r="IK575" s="238">
        <f t="shared" si="1610"/>
        <v>0</v>
      </c>
      <c r="IL575" s="238">
        <f t="shared" si="1611"/>
        <v>0</v>
      </c>
      <c r="IM575" s="238">
        <f t="shared" si="1612"/>
        <v>0</v>
      </c>
      <c r="IN575" s="238">
        <f t="shared" si="1613"/>
        <v>0</v>
      </c>
      <c r="IO575" s="238">
        <f t="shared" si="1614"/>
        <v>0</v>
      </c>
      <c r="IP575" s="238">
        <f t="shared" si="1615"/>
        <v>0</v>
      </c>
      <c r="IQ575" s="238">
        <f t="shared" si="1616"/>
        <v>0</v>
      </c>
      <c r="IR575" s="238">
        <f t="shared" si="1617"/>
        <v>0</v>
      </c>
      <c r="IS575" s="238">
        <f t="shared" si="1618"/>
        <v>0</v>
      </c>
      <c r="IT575" s="238">
        <f t="shared" si="1619"/>
        <v>0</v>
      </c>
      <c r="IU575" s="238">
        <f t="shared" si="1620"/>
        <v>0</v>
      </c>
      <c r="IV575" s="238">
        <f t="shared" si="1621"/>
        <v>0</v>
      </c>
      <c r="IW575" s="238">
        <f t="shared" si="1622"/>
        <v>0</v>
      </c>
      <c r="IX575" s="238">
        <f t="shared" si="1623"/>
        <v>0</v>
      </c>
      <c r="IY575" s="238">
        <f t="shared" si="1624"/>
        <v>0</v>
      </c>
      <c r="IZ575" s="238">
        <f t="shared" si="1625"/>
        <v>0</v>
      </c>
      <c r="JA575" s="238">
        <f t="shared" si="1626"/>
        <v>0</v>
      </c>
      <c r="JB575" s="238">
        <f t="shared" si="1627"/>
        <v>0</v>
      </c>
    </row>
    <row r="576" spans="2:262">
      <c r="B576" s="248">
        <v>215</v>
      </c>
      <c r="C576" s="247">
        <f t="shared" si="1628"/>
        <v>4.1992187499999964E-3</v>
      </c>
      <c r="D576" s="244">
        <f t="shared" ca="1" si="1371"/>
        <v>80.575606708520567</v>
      </c>
      <c r="E576" s="243">
        <f ca="1">HM361</f>
        <v>0.57560670852056328</v>
      </c>
      <c r="F576" s="242">
        <v>215</v>
      </c>
      <c r="G576" s="238">
        <f t="shared" si="1372"/>
        <v>0</v>
      </c>
      <c r="H576" s="238">
        <f t="shared" si="1373"/>
        <v>0</v>
      </c>
      <c r="I576" s="238">
        <f t="shared" si="1374"/>
        <v>0</v>
      </c>
      <c r="J576" s="238">
        <f t="shared" si="1375"/>
        <v>0</v>
      </c>
      <c r="K576" s="238">
        <f t="shared" si="1376"/>
        <v>0</v>
      </c>
      <c r="L576" s="238">
        <f t="shared" si="1377"/>
        <v>0</v>
      </c>
      <c r="M576" s="238">
        <f t="shared" si="1378"/>
        <v>0</v>
      </c>
      <c r="N576" s="238">
        <f t="shared" si="1379"/>
        <v>0</v>
      </c>
      <c r="O576" s="238">
        <f t="shared" si="1380"/>
        <v>0</v>
      </c>
      <c r="P576" s="238">
        <f t="shared" si="1381"/>
        <v>0</v>
      </c>
      <c r="Q576" s="238">
        <f t="shared" si="1382"/>
        <v>0</v>
      </c>
      <c r="R576" s="238">
        <f t="shared" si="1383"/>
        <v>0</v>
      </c>
      <c r="S576" s="238">
        <f t="shared" si="1384"/>
        <v>0</v>
      </c>
      <c r="T576" s="238">
        <f t="shared" si="1385"/>
        <v>0</v>
      </c>
      <c r="U576" s="239">
        <f t="shared" si="1386"/>
        <v>0</v>
      </c>
      <c r="V576" s="238">
        <f t="shared" si="1387"/>
        <v>0</v>
      </c>
      <c r="W576" s="238">
        <f t="shared" si="1388"/>
        <v>0</v>
      </c>
      <c r="X576" s="238">
        <f t="shared" si="1389"/>
        <v>0</v>
      </c>
      <c r="Y576" s="238">
        <f t="shared" si="1390"/>
        <v>0</v>
      </c>
      <c r="Z576" s="238">
        <f t="shared" si="1391"/>
        <v>0</v>
      </c>
      <c r="AA576" s="238">
        <f t="shared" si="1392"/>
        <v>0</v>
      </c>
      <c r="AB576" s="238">
        <f t="shared" si="1393"/>
        <v>0</v>
      </c>
      <c r="AC576" s="238">
        <f t="shared" si="1394"/>
        <v>0</v>
      </c>
      <c r="AD576" s="238">
        <f t="shared" si="1395"/>
        <v>0</v>
      </c>
      <c r="AE576" s="238">
        <f t="shared" si="1396"/>
        <v>0</v>
      </c>
      <c r="AF576" s="238">
        <f t="shared" si="1397"/>
        <v>0</v>
      </c>
      <c r="AG576" s="238">
        <f t="shared" si="1398"/>
        <v>0</v>
      </c>
      <c r="AH576" s="238">
        <f t="shared" si="1399"/>
        <v>0</v>
      </c>
      <c r="AI576" s="238">
        <f t="shared" si="1400"/>
        <v>0</v>
      </c>
      <c r="AJ576" s="238">
        <f t="shared" si="1401"/>
        <v>0</v>
      </c>
      <c r="AK576" s="238">
        <f t="shared" si="1402"/>
        <v>0</v>
      </c>
      <c r="AL576" s="238">
        <f t="shared" si="1403"/>
        <v>0</v>
      </c>
      <c r="AM576" s="238">
        <f t="shared" si="1404"/>
        <v>0</v>
      </c>
      <c r="AN576" s="238">
        <f t="shared" si="1405"/>
        <v>0</v>
      </c>
      <c r="AO576" s="238">
        <f t="shared" si="1406"/>
        <v>0</v>
      </c>
      <c r="AP576" s="238">
        <f t="shared" si="1407"/>
        <v>0</v>
      </c>
      <c r="AQ576" s="238">
        <f t="shared" si="1408"/>
        <v>0</v>
      </c>
      <c r="AR576" s="238">
        <f t="shared" si="1409"/>
        <v>0</v>
      </c>
      <c r="AS576" s="238">
        <f t="shared" si="1410"/>
        <v>0</v>
      </c>
      <c r="AT576" s="238">
        <f t="shared" si="1411"/>
        <v>0</v>
      </c>
      <c r="AU576" s="238">
        <f t="shared" si="1412"/>
        <v>0</v>
      </c>
      <c r="AV576" s="238">
        <f t="shared" si="1413"/>
        <v>0</v>
      </c>
      <c r="AW576" s="238">
        <f t="shared" si="1414"/>
        <v>0</v>
      </c>
      <c r="AX576" s="238">
        <f t="shared" si="1415"/>
        <v>0</v>
      </c>
      <c r="AY576" s="238">
        <f t="shared" si="1416"/>
        <v>0</v>
      </c>
      <c r="AZ576" s="238">
        <f t="shared" si="1417"/>
        <v>0</v>
      </c>
      <c r="BA576" s="238">
        <f t="shared" si="1418"/>
        <v>0</v>
      </c>
      <c r="BB576" s="238">
        <f t="shared" si="1419"/>
        <v>0</v>
      </c>
      <c r="BC576" s="238">
        <f t="shared" si="1420"/>
        <v>0</v>
      </c>
      <c r="BD576" s="238">
        <f t="shared" si="1421"/>
        <v>0</v>
      </c>
      <c r="BE576" s="238">
        <f t="shared" si="1422"/>
        <v>0</v>
      </c>
      <c r="BF576" s="238">
        <f t="shared" si="1423"/>
        <v>0</v>
      </c>
      <c r="BG576" s="238">
        <f t="shared" si="1424"/>
        <v>0</v>
      </c>
      <c r="BH576" s="238">
        <f t="shared" si="1425"/>
        <v>0</v>
      </c>
      <c r="BI576" s="238">
        <f t="shared" si="1426"/>
        <v>0</v>
      </c>
      <c r="BJ576" s="238">
        <f t="shared" si="1427"/>
        <v>0</v>
      </c>
      <c r="BK576" s="238">
        <f t="shared" si="1428"/>
        <v>0</v>
      </c>
      <c r="BL576" s="238">
        <f t="shared" si="1429"/>
        <v>0</v>
      </c>
      <c r="BM576" s="238">
        <f t="shared" si="1430"/>
        <v>0</v>
      </c>
      <c r="BN576" s="238">
        <f t="shared" si="1431"/>
        <v>0</v>
      </c>
      <c r="BO576" s="238">
        <f t="shared" si="1432"/>
        <v>0</v>
      </c>
      <c r="BP576" s="238">
        <f t="shared" si="1433"/>
        <v>0</v>
      </c>
      <c r="BQ576" s="238">
        <f t="shared" si="1434"/>
        <v>0</v>
      </c>
      <c r="BR576" s="238">
        <f t="shared" si="1435"/>
        <v>0</v>
      </c>
      <c r="BS576" s="238">
        <f t="shared" si="1436"/>
        <v>0</v>
      </c>
      <c r="BT576" s="238">
        <f t="shared" si="1437"/>
        <v>0</v>
      </c>
      <c r="BU576" s="238">
        <f t="shared" si="1438"/>
        <v>0</v>
      </c>
      <c r="BV576" s="238">
        <f t="shared" si="1439"/>
        <v>0</v>
      </c>
      <c r="BW576" s="238">
        <f t="shared" si="1440"/>
        <v>0</v>
      </c>
      <c r="BX576" s="238">
        <f t="shared" si="1441"/>
        <v>0</v>
      </c>
      <c r="BY576" s="238">
        <f t="shared" si="1442"/>
        <v>0</v>
      </c>
      <c r="BZ576" s="238">
        <f t="shared" si="1443"/>
        <v>0</v>
      </c>
      <c r="CA576" s="238">
        <f t="shared" si="1444"/>
        <v>0</v>
      </c>
      <c r="CB576" s="238">
        <f t="shared" si="1445"/>
        <v>0</v>
      </c>
      <c r="CC576" s="238">
        <f t="shared" si="1446"/>
        <v>0</v>
      </c>
      <c r="CD576" s="238">
        <f t="shared" si="1447"/>
        <v>0</v>
      </c>
      <c r="CE576" s="238">
        <f t="shared" si="1448"/>
        <v>0</v>
      </c>
      <c r="CF576" s="238">
        <f t="shared" si="1449"/>
        <v>0</v>
      </c>
      <c r="CG576" s="238">
        <f t="shared" si="1450"/>
        <v>0</v>
      </c>
      <c r="CH576" s="238">
        <f t="shared" si="1451"/>
        <v>0</v>
      </c>
      <c r="CI576" s="238">
        <f t="shared" si="1452"/>
        <v>0</v>
      </c>
      <c r="CJ576" s="238">
        <f t="shared" si="1453"/>
        <v>0</v>
      </c>
      <c r="CK576" s="238">
        <f t="shared" si="1454"/>
        <v>0</v>
      </c>
      <c r="CL576" s="238">
        <f t="shared" si="1455"/>
        <v>0</v>
      </c>
      <c r="CM576" s="238">
        <f t="shared" si="1456"/>
        <v>0</v>
      </c>
      <c r="CN576" s="238">
        <f t="shared" si="1457"/>
        <v>0</v>
      </c>
      <c r="CO576" s="238">
        <f t="shared" si="1458"/>
        <v>0</v>
      </c>
      <c r="CP576" s="238">
        <f t="shared" si="1459"/>
        <v>0</v>
      </c>
      <c r="CQ576" s="238">
        <f t="shared" si="1460"/>
        <v>0</v>
      </c>
      <c r="CR576" s="238">
        <f t="shared" si="1461"/>
        <v>0</v>
      </c>
      <c r="CS576" s="238">
        <f t="shared" si="1462"/>
        <v>0</v>
      </c>
      <c r="CT576" s="238">
        <f t="shared" si="1463"/>
        <v>0</v>
      </c>
      <c r="CU576" s="238">
        <f t="shared" si="1464"/>
        <v>0</v>
      </c>
      <c r="CV576" s="238">
        <f t="shared" si="1465"/>
        <v>0</v>
      </c>
      <c r="CW576" s="238">
        <f t="shared" si="1466"/>
        <v>0</v>
      </c>
      <c r="CX576" s="238">
        <f t="shared" si="1467"/>
        <v>0</v>
      </c>
      <c r="CY576" s="238">
        <f t="shared" si="1468"/>
        <v>0</v>
      </c>
      <c r="CZ576" s="238">
        <f t="shared" si="1469"/>
        <v>0</v>
      </c>
      <c r="DA576" s="238">
        <f t="shared" si="1470"/>
        <v>0</v>
      </c>
      <c r="DB576" s="238">
        <f t="shared" si="1471"/>
        <v>0</v>
      </c>
      <c r="DC576" s="238">
        <f t="shared" si="1472"/>
        <v>0</v>
      </c>
      <c r="DD576" s="238">
        <f t="shared" si="1473"/>
        <v>0</v>
      </c>
      <c r="DE576" s="238">
        <f t="shared" si="1474"/>
        <v>0</v>
      </c>
      <c r="DF576" s="238">
        <f t="shared" si="1475"/>
        <v>0</v>
      </c>
      <c r="DG576" s="238">
        <f t="shared" si="1476"/>
        <v>0</v>
      </c>
      <c r="DH576" s="238">
        <f t="shared" si="1477"/>
        <v>0</v>
      </c>
      <c r="DI576" s="238">
        <f t="shared" si="1478"/>
        <v>0</v>
      </c>
      <c r="DJ576" s="238">
        <f t="shared" si="1479"/>
        <v>0</v>
      </c>
      <c r="DK576" s="238">
        <f t="shared" si="1480"/>
        <v>0</v>
      </c>
      <c r="DL576" s="238">
        <f t="shared" si="1481"/>
        <v>0</v>
      </c>
      <c r="DM576" s="238">
        <f t="shared" si="1482"/>
        <v>0</v>
      </c>
      <c r="DN576" s="238">
        <f t="shared" si="1483"/>
        <v>0</v>
      </c>
      <c r="DO576" s="238">
        <f t="shared" si="1484"/>
        <v>0</v>
      </c>
      <c r="DP576" s="238">
        <f t="shared" si="1485"/>
        <v>0</v>
      </c>
      <c r="DQ576" s="238">
        <f t="shared" si="1486"/>
        <v>0</v>
      </c>
      <c r="DR576" s="238">
        <f t="shared" si="1487"/>
        <v>0</v>
      </c>
      <c r="DS576" s="238">
        <f t="shared" si="1488"/>
        <v>0</v>
      </c>
      <c r="DT576" s="238">
        <f t="shared" si="1489"/>
        <v>0</v>
      </c>
      <c r="DU576" s="238">
        <f t="shared" si="1490"/>
        <v>0</v>
      </c>
      <c r="DV576" s="238">
        <f t="shared" si="1491"/>
        <v>0</v>
      </c>
      <c r="DW576" s="238">
        <f t="shared" si="1492"/>
        <v>0</v>
      </c>
      <c r="DX576" s="238">
        <f t="shared" si="1493"/>
        <v>0</v>
      </c>
      <c r="DY576" s="238">
        <f t="shared" si="1494"/>
        <v>0</v>
      </c>
      <c r="DZ576" s="238">
        <f t="shared" si="1495"/>
        <v>0</v>
      </c>
      <c r="EA576" s="238">
        <f t="shared" si="1496"/>
        <v>0</v>
      </c>
      <c r="EB576" s="238">
        <f t="shared" si="1497"/>
        <v>0</v>
      </c>
      <c r="EC576" s="238">
        <f t="shared" si="1498"/>
        <v>0</v>
      </c>
      <c r="ED576" s="238">
        <f t="shared" si="1499"/>
        <v>0</v>
      </c>
      <c r="EE576" s="238">
        <f t="shared" si="1500"/>
        <v>0</v>
      </c>
      <c r="EF576" s="238">
        <f t="shared" si="1501"/>
        <v>0</v>
      </c>
      <c r="EG576" s="238">
        <f t="shared" si="1502"/>
        <v>0</v>
      </c>
      <c r="EH576" s="238">
        <f t="shared" si="1503"/>
        <v>0</v>
      </c>
      <c r="EI576" s="238">
        <f t="shared" si="1504"/>
        <v>0</v>
      </c>
      <c r="EJ576" s="238">
        <f t="shared" si="1505"/>
        <v>0</v>
      </c>
      <c r="EK576" s="238">
        <f t="shared" si="1506"/>
        <v>0</v>
      </c>
      <c r="EL576" s="238">
        <f t="shared" si="1507"/>
        <v>0</v>
      </c>
      <c r="EM576" s="238">
        <f t="shared" si="1508"/>
        <v>0</v>
      </c>
      <c r="EN576" s="238">
        <f t="shared" si="1509"/>
        <v>0</v>
      </c>
      <c r="EO576" s="238">
        <f t="shared" si="1510"/>
        <v>0</v>
      </c>
      <c r="EP576" s="238">
        <f t="shared" si="1511"/>
        <v>0</v>
      </c>
      <c r="EQ576" s="238">
        <f t="shared" si="1512"/>
        <v>0</v>
      </c>
      <c r="ER576" s="238">
        <f t="shared" si="1513"/>
        <v>0</v>
      </c>
      <c r="ES576" s="238">
        <f t="shared" si="1514"/>
        <v>0</v>
      </c>
      <c r="ET576" s="238">
        <f t="shared" si="1515"/>
        <v>0</v>
      </c>
      <c r="EU576" s="238">
        <f t="shared" si="1516"/>
        <v>0</v>
      </c>
      <c r="EV576" s="238">
        <f t="shared" si="1517"/>
        <v>0</v>
      </c>
      <c r="EW576" s="238">
        <f t="shared" si="1518"/>
        <v>0</v>
      </c>
      <c r="EX576" s="238">
        <f t="shared" si="1519"/>
        <v>0</v>
      </c>
      <c r="EY576" s="238">
        <f t="shared" si="1520"/>
        <v>0</v>
      </c>
      <c r="EZ576" s="238">
        <f t="shared" si="1521"/>
        <v>0</v>
      </c>
      <c r="FA576" s="238">
        <f t="shared" si="1522"/>
        <v>0</v>
      </c>
      <c r="FB576" s="238">
        <f t="shared" si="1523"/>
        <v>0</v>
      </c>
      <c r="FC576" s="238">
        <f t="shared" si="1524"/>
        <v>0</v>
      </c>
      <c r="FD576" s="238">
        <f t="shared" si="1525"/>
        <v>0</v>
      </c>
      <c r="FE576" s="238">
        <f t="shared" si="1526"/>
        <v>0</v>
      </c>
      <c r="FF576" s="238">
        <f t="shared" si="1527"/>
        <v>0</v>
      </c>
      <c r="FG576" s="238">
        <f t="shared" si="1528"/>
        <v>0</v>
      </c>
      <c r="FH576" s="238">
        <f t="shared" si="1529"/>
        <v>0</v>
      </c>
      <c r="FI576" s="238">
        <f t="shared" si="1530"/>
        <v>0</v>
      </c>
      <c r="FJ576" s="238">
        <f t="shared" si="1531"/>
        <v>0</v>
      </c>
      <c r="FK576" s="238">
        <f t="shared" si="1532"/>
        <v>0</v>
      </c>
      <c r="FL576" s="238">
        <f t="shared" si="1533"/>
        <v>0</v>
      </c>
      <c r="FM576" s="238">
        <f t="shared" si="1534"/>
        <v>0</v>
      </c>
      <c r="FN576" s="238">
        <f t="shared" si="1535"/>
        <v>0</v>
      </c>
      <c r="FO576" s="238">
        <f t="shared" si="1536"/>
        <v>0</v>
      </c>
      <c r="FP576" s="238">
        <f t="shared" si="1537"/>
        <v>0</v>
      </c>
      <c r="FQ576" s="238">
        <f t="shared" si="1538"/>
        <v>0</v>
      </c>
      <c r="FR576" s="238">
        <f t="shared" si="1539"/>
        <v>0</v>
      </c>
      <c r="FS576" s="238">
        <f t="shared" si="1540"/>
        <v>0</v>
      </c>
      <c r="FT576" s="238">
        <f t="shared" si="1541"/>
        <v>0</v>
      </c>
      <c r="FU576" s="238">
        <f t="shared" si="1542"/>
        <v>0</v>
      </c>
      <c r="FV576" s="238">
        <f t="shared" si="1543"/>
        <v>0</v>
      </c>
      <c r="FW576" s="238">
        <f t="shared" si="1544"/>
        <v>0</v>
      </c>
      <c r="FX576" s="238">
        <f t="shared" si="1545"/>
        <v>0</v>
      </c>
      <c r="FY576" s="238">
        <f t="shared" si="1546"/>
        <v>0</v>
      </c>
      <c r="FZ576" s="238">
        <f t="shared" si="1547"/>
        <v>0</v>
      </c>
      <c r="GA576" s="238">
        <f t="shared" si="1548"/>
        <v>0</v>
      </c>
      <c r="GB576" s="238">
        <f t="shared" si="1549"/>
        <v>0</v>
      </c>
      <c r="GC576" s="238">
        <f t="shared" si="1550"/>
        <v>0</v>
      </c>
      <c r="GD576" s="238">
        <f t="shared" si="1551"/>
        <v>0</v>
      </c>
      <c r="GE576" s="238">
        <f t="shared" si="1552"/>
        <v>0</v>
      </c>
      <c r="GF576" s="238">
        <f t="shared" si="1553"/>
        <v>0</v>
      </c>
      <c r="GG576" s="238">
        <f t="shared" si="1554"/>
        <v>0</v>
      </c>
      <c r="GH576" s="238">
        <f t="shared" si="1555"/>
        <v>0</v>
      </c>
      <c r="GI576" s="238">
        <f t="shared" si="1556"/>
        <v>0</v>
      </c>
      <c r="GJ576" s="238">
        <f t="shared" si="1557"/>
        <v>0</v>
      </c>
      <c r="GK576" s="238">
        <f t="shared" si="1558"/>
        <v>0</v>
      </c>
      <c r="GL576" s="238">
        <f t="shared" si="1559"/>
        <v>0</v>
      </c>
      <c r="GM576" s="238">
        <f t="shared" si="1560"/>
        <v>0</v>
      </c>
      <c r="GN576" s="238">
        <f t="shared" si="1561"/>
        <v>0</v>
      </c>
      <c r="GO576" s="238">
        <f t="shared" si="1562"/>
        <v>0</v>
      </c>
      <c r="GP576" s="238">
        <f t="shared" si="1563"/>
        <v>0</v>
      </c>
      <c r="GQ576" s="238">
        <f t="shared" si="1564"/>
        <v>0</v>
      </c>
      <c r="GR576" s="238">
        <f t="shared" si="1565"/>
        <v>0</v>
      </c>
      <c r="GS576" s="238">
        <f t="shared" si="1566"/>
        <v>0</v>
      </c>
      <c r="GT576" s="238">
        <f t="shared" si="1567"/>
        <v>0</v>
      </c>
      <c r="GU576" s="238">
        <f t="shared" si="1568"/>
        <v>0</v>
      </c>
      <c r="GV576" s="238">
        <f t="shared" si="1569"/>
        <v>0</v>
      </c>
      <c r="GW576" s="238">
        <f t="shared" si="1570"/>
        <v>0</v>
      </c>
      <c r="GX576" s="238">
        <f t="shared" si="1571"/>
        <v>0</v>
      </c>
      <c r="GY576" s="238">
        <f t="shared" si="1572"/>
        <v>0</v>
      </c>
      <c r="GZ576" s="238">
        <f t="shared" si="1573"/>
        <v>0</v>
      </c>
      <c r="HA576" s="238">
        <f t="shared" si="1574"/>
        <v>0</v>
      </c>
      <c r="HB576" s="238">
        <f t="shared" si="1575"/>
        <v>0</v>
      </c>
      <c r="HC576" s="238">
        <f t="shared" si="1576"/>
        <v>0</v>
      </c>
      <c r="HD576" s="238">
        <f t="shared" si="1577"/>
        <v>0</v>
      </c>
      <c r="HE576" s="238">
        <f t="shared" si="1578"/>
        <v>0</v>
      </c>
      <c r="HF576" s="238">
        <f t="shared" si="1579"/>
        <v>0</v>
      </c>
      <c r="HG576" s="238">
        <f t="shared" si="1580"/>
        <v>0</v>
      </c>
      <c r="HH576" s="238">
        <f t="shared" si="1581"/>
        <v>0</v>
      </c>
      <c r="HI576" s="238">
        <f t="shared" si="1582"/>
        <v>0</v>
      </c>
      <c r="HJ576" s="238">
        <f t="shared" si="1583"/>
        <v>0</v>
      </c>
      <c r="HK576" s="238">
        <f t="shared" si="1584"/>
        <v>0</v>
      </c>
      <c r="HL576" s="238">
        <f t="shared" si="1585"/>
        <v>0</v>
      </c>
      <c r="HM576" s="238">
        <f t="shared" si="1586"/>
        <v>0</v>
      </c>
      <c r="HN576" s="238">
        <f t="shared" si="1587"/>
        <v>0</v>
      </c>
      <c r="HO576" s="238">
        <f t="shared" si="1588"/>
        <v>0</v>
      </c>
      <c r="HP576" s="238">
        <f t="shared" si="1589"/>
        <v>0</v>
      </c>
      <c r="HQ576" s="238">
        <f t="shared" si="1590"/>
        <v>0</v>
      </c>
      <c r="HR576" s="238">
        <f t="shared" si="1591"/>
        <v>0</v>
      </c>
      <c r="HS576" s="238">
        <f t="shared" si="1592"/>
        <v>0</v>
      </c>
      <c r="HT576" s="238">
        <f t="shared" si="1593"/>
        <v>0</v>
      </c>
      <c r="HU576" s="238">
        <f t="shared" si="1594"/>
        <v>0</v>
      </c>
      <c r="HV576" s="238">
        <f t="shared" si="1595"/>
        <v>0</v>
      </c>
      <c r="HW576" s="238">
        <f t="shared" si="1596"/>
        <v>0</v>
      </c>
      <c r="HX576" s="238">
        <f t="shared" si="1597"/>
        <v>0</v>
      </c>
      <c r="HY576" s="238">
        <f t="shared" si="1598"/>
        <v>0</v>
      </c>
      <c r="HZ576" s="238">
        <f t="shared" si="1599"/>
        <v>0</v>
      </c>
      <c r="IA576" s="238">
        <f t="shared" si="1600"/>
        <v>0</v>
      </c>
      <c r="IB576" s="238">
        <f t="shared" si="1601"/>
        <v>0</v>
      </c>
      <c r="IC576" s="238">
        <f t="shared" si="1602"/>
        <v>0</v>
      </c>
      <c r="ID576" s="238">
        <f t="shared" si="1603"/>
        <v>0</v>
      </c>
      <c r="IE576" s="238">
        <f t="shared" si="1604"/>
        <v>0</v>
      </c>
      <c r="IF576" s="238">
        <f t="shared" si="1605"/>
        <v>0</v>
      </c>
      <c r="IG576" s="238">
        <f t="shared" si="1606"/>
        <v>0</v>
      </c>
      <c r="IH576" s="238">
        <f t="shared" si="1607"/>
        <v>0</v>
      </c>
      <c r="II576" s="238">
        <f t="shared" si="1608"/>
        <v>0</v>
      </c>
      <c r="IJ576" s="238">
        <f t="shared" si="1609"/>
        <v>0</v>
      </c>
      <c r="IK576" s="238">
        <f t="shared" si="1610"/>
        <v>0</v>
      </c>
      <c r="IL576" s="238">
        <f t="shared" si="1611"/>
        <v>0</v>
      </c>
      <c r="IM576" s="238">
        <f t="shared" si="1612"/>
        <v>0</v>
      </c>
      <c r="IN576" s="238">
        <f t="shared" si="1613"/>
        <v>0</v>
      </c>
      <c r="IO576" s="238">
        <f t="shared" si="1614"/>
        <v>0</v>
      </c>
      <c r="IP576" s="238">
        <f t="shared" si="1615"/>
        <v>0</v>
      </c>
      <c r="IQ576" s="238">
        <f t="shared" si="1616"/>
        <v>0</v>
      </c>
      <c r="IR576" s="238">
        <f t="shared" si="1617"/>
        <v>0</v>
      </c>
      <c r="IS576" s="238">
        <f t="shared" si="1618"/>
        <v>0</v>
      </c>
      <c r="IT576" s="238">
        <f t="shared" si="1619"/>
        <v>0</v>
      </c>
      <c r="IU576" s="238">
        <f t="shared" si="1620"/>
        <v>0</v>
      </c>
      <c r="IV576" s="238">
        <f t="shared" si="1621"/>
        <v>0</v>
      </c>
      <c r="IW576" s="238">
        <f t="shared" si="1622"/>
        <v>0</v>
      </c>
      <c r="IX576" s="238">
        <f t="shared" si="1623"/>
        <v>0</v>
      </c>
      <c r="IY576" s="238">
        <f t="shared" si="1624"/>
        <v>0</v>
      </c>
      <c r="IZ576" s="238">
        <f t="shared" si="1625"/>
        <v>0</v>
      </c>
      <c r="JA576" s="238">
        <f t="shared" si="1626"/>
        <v>0</v>
      </c>
      <c r="JB576" s="238">
        <f t="shared" si="1627"/>
        <v>0</v>
      </c>
    </row>
    <row r="577" spans="2:262">
      <c r="B577" s="248">
        <v>216</v>
      </c>
      <c r="C577" s="247">
        <f t="shared" si="1628"/>
        <v>4.2187499999999959E-3</v>
      </c>
      <c r="D577" s="244">
        <f t="shared" ca="1" si="1371"/>
        <v>80.573507823539146</v>
      </c>
      <c r="E577" s="243">
        <f ca="1">HN361</f>
        <v>0.57350782353914032</v>
      </c>
      <c r="F577" s="242">
        <v>216</v>
      </c>
      <c r="G577" s="238">
        <f t="shared" si="1372"/>
        <v>0</v>
      </c>
      <c r="H577" s="238">
        <f t="shared" si="1373"/>
        <v>0</v>
      </c>
      <c r="I577" s="238">
        <f t="shared" si="1374"/>
        <v>0</v>
      </c>
      <c r="J577" s="238">
        <f t="shared" si="1375"/>
        <v>0</v>
      </c>
      <c r="K577" s="238">
        <f t="shared" si="1376"/>
        <v>0</v>
      </c>
      <c r="L577" s="238">
        <f t="shared" si="1377"/>
        <v>0</v>
      </c>
      <c r="M577" s="238">
        <f t="shared" si="1378"/>
        <v>0</v>
      </c>
      <c r="N577" s="238">
        <f t="shared" si="1379"/>
        <v>0</v>
      </c>
      <c r="O577" s="238">
        <f t="shared" si="1380"/>
        <v>0</v>
      </c>
      <c r="P577" s="238">
        <f t="shared" si="1381"/>
        <v>0</v>
      </c>
      <c r="Q577" s="238">
        <f t="shared" si="1382"/>
        <v>0</v>
      </c>
      <c r="R577" s="238">
        <f t="shared" si="1383"/>
        <v>0</v>
      </c>
      <c r="S577" s="238">
        <f t="shared" si="1384"/>
        <v>0</v>
      </c>
      <c r="T577" s="238">
        <f t="shared" si="1385"/>
        <v>0</v>
      </c>
      <c r="U577" s="239">
        <f t="shared" si="1386"/>
        <v>0</v>
      </c>
      <c r="V577" s="238">
        <f t="shared" si="1387"/>
        <v>0</v>
      </c>
      <c r="W577" s="238">
        <f t="shared" si="1388"/>
        <v>0</v>
      </c>
      <c r="X577" s="238">
        <f t="shared" si="1389"/>
        <v>0</v>
      </c>
      <c r="Y577" s="238">
        <f t="shared" si="1390"/>
        <v>0</v>
      </c>
      <c r="Z577" s="238">
        <f t="shared" si="1391"/>
        <v>0</v>
      </c>
      <c r="AA577" s="238">
        <f t="shared" si="1392"/>
        <v>0</v>
      </c>
      <c r="AB577" s="238">
        <f t="shared" si="1393"/>
        <v>0</v>
      </c>
      <c r="AC577" s="238">
        <f t="shared" si="1394"/>
        <v>0</v>
      </c>
      <c r="AD577" s="238">
        <f t="shared" si="1395"/>
        <v>0</v>
      </c>
      <c r="AE577" s="238">
        <f t="shared" si="1396"/>
        <v>0</v>
      </c>
      <c r="AF577" s="238">
        <f t="shared" si="1397"/>
        <v>0</v>
      </c>
      <c r="AG577" s="238">
        <f t="shared" si="1398"/>
        <v>0</v>
      </c>
      <c r="AH577" s="238">
        <f t="shared" si="1399"/>
        <v>0</v>
      </c>
      <c r="AI577" s="238">
        <f t="shared" si="1400"/>
        <v>0</v>
      </c>
      <c r="AJ577" s="238">
        <f t="shared" si="1401"/>
        <v>0</v>
      </c>
      <c r="AK577" s="238">
        <f t="shared" si="1402"/>
        <v>0</v>
      </c>
      <c r="AL577" s="238">
        <f t="shared" si="1403"/>
        <v>0</v>
      </c>
      <c r="AM577" s="238">
        <f t="shared" si="1404"/>
        <v>0</v>
      </c>
      <c r="AN577" s="238">
        <f t="shared" si="1405"/>
        <v>0</v>
      </c>
      <c r="AO577" s="238">
        <f t="shared" si="1406"/>
        <v>0</v>
      </c>
      <c r="AP577" s="238">
        <f t="shared" si="1407"/>
        <v>0</v>
      </c>
      <c r="AQ577" s="238">
        <f t="shared" si="1408"/>
        <v>0</v>
      </c>
      <c r="AR577" s="238">
        <f t="shared" si="1409"/>
        <v>0</v>
      </c>
      <c r="AS577" s="238">
        <f t="shared" si="1410"/>
        <v>0</v>
      </c>
      <c r="AT577" s="238">
        <f t="shared" si="1411"/>
        <v>0</v>
      </c>
      <c r="AU577" s="238">
        <f t="shared" si="1412"/>
        <v>0</v>
      </c>
      <c r="AV577" s="238">
        <f t="shared" si="1413"/>
        <v>0</v>
      </c>
      <c r="AW577" s="238">
        <f t="shared" si="1414"/>
        <v>0</v>
      </c>
      <c r="AX577" s="238">
        <f t="shared" si="1415"/>
        <v>0</v>
      </c>
      <c r="AY577" s="238">
        <f t="shared" si="1416"/>
        <v>0</v>
      </c>
      <c r="AZ577" s="238">
        <f t="shared" si="1417"/>
        <v>0</v>
      </c>
      <c r="BA577" s="238">
        <f t="shared" si="1418"/>
        <v>0</v>
      </c>
      <c r="BB577" s="238">
        <f t="shared" si="1419"/>
        <v>0</v>
      </c>
      <c r="BC577" s="238">
        <f t="shared" si="1420"/>
        <v>0</v>
      </c>
      <c r="BD577" s="238">
        <f t="shared" si="1421"/>
        <v>0</v>
      </c>
      <c r="BE577" s="238">
        <f t="shared" si="1422"/>
        <v>0</v>
      </c>
      <c r="BF577" s="238">
        <f t="shared" si="1423"/>
        <v>0</v>
      </c>
      <c r="BG577" s="238">
        <f t="shared" si="1424"/>
        <v>0</v>
      </c>
      <c r="BH577" s="238">
        <f t="shared" si="1425"/>
        <v>0</v>
      </c>
      <c r="BI577" s="238">
        <f t="shared" si="1426"/>
        <v>0</v>
      </c>
      <c r="BJ577" s="238">
        <f t="shared" si="1427"/>
        <v>0</v>
      </c>
      <c r="BK577" s="238">
        <f t="shared" si="1428"/>
        <v>0</v>
      </c>
      <c r="BL577" s="238">
        <f t="shared" si="1429"/>
        <v>0</v>
      </c>
      <c r="BM577" s="238">
        <f t="shared" si="1430"/>
        <v>0</v>
      </c>
      <c r="BN577" s="238">
        <f t="shared" si="1431"/>
        <v>0</v>
      </c>
      <c r="BO577" s="238">
        <f t="shared" si="1432"/>
        <v>0</v>
      </c>
      <c r="BP577" s="238">
        <f t="shared" si="1433"/>
        <v>0</v>
      </c>
      <c r="BQ577" s="238">
        <f t="shared" si="1434"/>
        <v>0</v>
      </c>
      <c r="BR577" s="238">
        <f t="shared" si="1435"/>
        <v>0</v>
      </c>
      <c r="BS577" s="238">
        <f t="shared" si="1436"/>
        <v>0</v>
      </c>
      <c r="BT577" s="238">
        <f t="shared" si="1437"/>
        <v>0</v>
      </c>
      <c r="BU577" s="238">
        <f t="shared" si="1438"/>
        <v>0</v>
      </c>
      <c r="BV577" s="238">
        <f t="shared" si="1439"/>
        <v>0</v>
      </c>
      <c r="BW577" s="238">
        <f t="shared" si="1440"/>
        <v>0</v>
      </c>
      <c r="BX577" s="238">
        <f t="shared" si="1441"/>
        <v>0</v>
      </c>
      <c r="BY577" s="238">
        <f t="shared" si="1442"/>
        <v>0</v>
      </c>
      <c r="BZ577" s="238">
        <f t="shared" si="1443"/>
        <v>0</v>
      </c>
      <c r="CA577" s="238">
        <f t="shared" si="1444"/>
        <v>0</v>
      </c>
      <c r="CB577" s="238">
        <f t="shared" si="1445"/>
        <v>0</v>
      </c>
      <c r="CC577" s="238">
        <f t="shared" si="1446"/>
        <v>0</v>
      </c>
      <c r="CD577" s="238">
        <f t="shared" si="1447"/>
        <v>0</v>
      </c>
      <c r="CE577" s="238">
        <f t="shared" si="1448"/>
        <v>0</v>
      </c>
      <c r="CF577" s="238">
        <f t="shared" si="1449"/>
        <v>0</v>
      </c>
      <c r="CG577" s="238">
        <f t="shared" si="1450"/>
        <v>0</v>
      </c>
      <c r="CH577" s="238">
        <f t="shared" si="1451"/>
        <v>0</v>
      </c>
      <c r="CI577" s="238">
        <f t="shared" si="1452"/>
        <v>0</v>
      </c>
      <c r="CJ577" s="238">
        <f t="shared" si="1453"/>
        <v>0</v>
      </c>
      <c r="CK577" s="238">
        <f t="shared" si="1454"/>
        <v>0</v>
      </c>
      <c r="CL577" s="238">
        <f t="shared" si="1455"/>
        <v>0</v>
      </c>
      <c r="CM577" s="238">
        <f t="shared" si="1456"/>
        <v>0</v>
      </c>
      <c r="CN577" s="238">
        <f t="shared" si="1457"/>
        <v>0</v>
      </c>
      <c r="CO577" s="238">
        <f t="shared" si="1458"/>
        <v>0</v>
      </c>
      <c r="CP577" s="238">
        <f t="shared" si="1459"/>
        <v>0</v>
      </c>
      <c r="CQ577" s="238">
        <f t="shared" si="1460"/>
        <v>0</v>
      </c>
      <c r="CR577" s="238">
        <f t="shared" si="1461"/>
        <v>0</v>
      </c>
      <c r="CS577" s="238">
        <f t="shared" si="1462"/>
        <v>0</v>
      </c>
      <c r="CT577" s="238">
        <f t="shared" si="1463"/>
        <v>0</v>
      </c>
      <c r="CU577" s="238">
        <f t="shared" si="1464"/>
        <v>0</v>
      </c>
      <c r="CV577" s="238">
        <f t="shared" si="1465"/>
        <v>0</v>
      </c>
      <c r="CW577" s="238">
        <f t="shared" si="1466"/>
        <v>0</v>
      </c>
      <c r="CX577" s="238">
        <f t="shared" si="1467"/>
        <v>0</v>
      </c>
      <c r="CY577" s="238">
        <f t="shared" si="1468"/>
        <v>0</v>
      </c>
      <c r="CZ577" s="238">
        <f t="shared" si="1469"/>
        <v>0</v>
      </c>
      <c r="DA577" s="238">
        <f t="shared" si="1470"/>
        <v>0</v>
      </c>
      <c r="DB577" s="238">
        <f t="shared" si="1471"/>
        <v>0</v>
      </c>
      <c r="DC577" s="238">
        <f t="shared" si="1472"/>
        <v>0</v>
      </c>
      <c r="DD577" s="238">
        <f t="shared" si="1473"/>
        <v>0</v>
      </c>
      <c r="DE577" s="238">
        <f t="shared" si="1474"/>
        <v>0</v>
      </c>
      <c r="DF577" s="238">
        <f t="shared" si="1475"/>
        <v>0</v>
      </c>
      <c r="DG577" s="238">
        <f t="shared" si="1476"/>
        <v>0</v>
      </c>
      <c r="DH577" s="238">
        <f t="shared" si="1477"/>
        <v>0</v>
      </c>
      <c r="DI577" s="238">
        <f t="shared" si="1478"/>
        <v>0</v>
      </c>
      <c r="DJ577" s="238">
        <f t="shared" si="1479"/>
        <v>0</v>
      </c>
      <c r="DK577" s="238">
        <f t="shared" si="1480"/>
        <v>0</v>
      </c>
      <c r="DL577" s="238">
        <f t="shared" si="1481"/>
        <v>0</v>
      </c>
      <c r="DM577" s="238">
        <f t="shared" si="1482"/>
        <v>0</v>
      </c>
      <c r="DN577" s="238">
        <f t="shared" si="1483"/>
        <v>0</v>
      </c>
      <c r="DO577" s="238">
        <f t="shared" si="1484"/>
        <v>0</v>
      </c>
      <c r="DP577" s="238">
        <f t="shared" si="1485"/>
        <v>0</v>
      </c>
      <c r="DQ577" s="238">
        <f t="shared" si="1486"/>
        <v>0</v>
      </c>
      <c r="DR577" s="238">
        <f t="shared" si="1487"/>
        <v>0</v>
      </c>
      <c r="DS577" s="238">
        <f t="shared" si="1488"/>
        <v>0</v>
      </c>
      <c r="DT577" s="238">
        <f t="shared" si="1489"/>
        <v>0</v>
      </c>
      <c r="DU577" s="238">
        <f t="shared" si="1490"/>
        <v>0</v>
      </c>
      <c r="DV577" s="238">
        <f t="shared" si="1491"/>
        <v>0</v>
      </c>
      <c r="DW577" s="238">
        <f t="shared" si="1492"/>
        <v>0</v>
      </c>
      <c r="DX577" s="238">
        <f t="shared" si="1493"/>
        <v>0</v>
      </c>
      <c r="DY577" s="238">
        <f t="shared" si="1494"/>
        <v>0</v>
      </c>
      <c r="DZ577" s="238">
        <f t="shared" si="1495"/>
        <v>0</v>
      </c>
      <c r="EA577" s="238">
        <f t="shared" si="1496"/>
        <v>0</v>
      </c>
      <c r="EB577" s="238">
        <f t="shared" si="1497"/>
        <v>0</v>
      </c>
      <c r="EC577" s="238">
        <f t="shared" si="1498"/>
        <v>0</v>
      </c>
      <c r="ED577" s="238">
        <f t="shared" si="1499"/>
        <v>0</v>
      </c>
      <c r="EE577" s="238">
        <f t="shared" si="1500"/>
        <v>0</v>
      </c>
      <c r="EF577" s="238">
        <f t="shared" si="1501"/>
        <v>0</v>
      </c>
      <c r="EG577" s="238">
        <f t="shared" si="1502"/>
        <v>0</v>
      </c>
      <c r="EH577" s="238">
        <f t="shared" si="1503"/>
        <v>0</v>
      </c>
      <c r="EI577" s="238">
        <f t="shared" si="1504"/>
        <v>0</v>
      </c>
      <c r="EJ577" s="238">
        <f t="shared" si="1505"/>
        <v>0</v>
      </c>
      <c r="EK577" s="238">
        <f t="shared" si="1506"/>
        <v>0</v>
      </c>
      <c r="EL577" s="238">
        <f t="shared" si="1507"/>
        <v>0</v>
      </c>
      <c r="EM577" s="238">
        <f t="shared" si="1508"/>
        <v>0</v>
      </c>
      <c r="EN577" s="238">
        <f t="shared" si="1509"/>
        <v>0</v>
      </c>
      <c r="EO577" s="238">
        <f t="shared" si="1510"/>
        <v>0</v>
      </c>
      <c r="EP577" s="238">
        <f t="shared" si="1511"/>
        <v>0</v>
      </c>
      <c r="EQ577" s="238">
        <f t="shared" si="1512"/>
        <v>0</v>
      </c>
      <c r="ER577" s="238">
        <f t="shared" si="1513"/>
        <v>0</v>
      </c>
      <c r="ES577" s="238">
        <f t="shared" si="1514"/>
        <v>0</v>
      </c>
      <c r="ET577" s="238">
        <f t="shared" si="1515"/>
        <v>0</v>
      </c>
      <c r="EU577" s="238">
        <f t="shared" si="1516"/>
        <v>0</v>
      </c>
      <c r="EV577" s="238">
        <f t="shared" si="1517"/>
        <v>0</v>
      </c>
      <c r="EW577" s="238">
        <f t="shared" si="1518"/>
        <v>0</v>
      </c>
      <c r="EX577" s="238">
        <f t="shared" si="1519"/>
        <v>0</v>
      </c>
      <c r="EY577" s="238">
        <f t="shared" si="1520"/>
        <v>0</v>
      </c>
      <c r="EZ577" s="238">
        <f t="shared" si="1521"/>
        <v>0</v>
      </c>
      <c r="FA577" s="238">
        <f t="shared" si="1522"/>
        <v>0</v>
      </c>
      <c r="FB577" s="238">
        <f t="shared" si="1523"/>
        <v>0</v>
      </c>
      <c r="FC577" s="238">
        <f t="shared" si="1524"/>
        <v>0</v>
      </c>
      <c r="FD577" s="238">
        <f t="shared" si="1525"/>
        <v>0</v>
      </c>
      <c r="FE577" s="238">
        <f t="shared" si="1526"/>
        <v>0</v>
      </c>
      <c r="FF577" s="238">
        <f t="shared" si="1527"/>
        <v>0</v>
      </c>
      <c r="FG577" s="238">
        <f t="shared" si="1528"/>
        <v>0</v>
      </c>
      <c r="FH577" s="238">
        <f t="shared" si="1529"/>
        <v>0</v>
      </c>
      <c r="FI577" s="238">
        <f t="shared" si="1530"/>
        <v>0</v>
      </c>
      <c r="FJ577" s="238">
        <f t="shared" si="1531"/>
        <v>0</v>
      </c>
      <c r="FK577" s="238">
        <f t="shared" si="1532"/>
        <v>0</v>
      </c>
      <c r="FL577" s="238">
        <f t="shared" si="1533"/>
        <v>0</v>
      </c>
      <c r="FM577" s="238">
        <f t="shared" si="1534"/>
        <v>0</v>
      </c>
      <c r="FN577" s="238">
        <f t="shared" si="1535"/>
        <v>0</v>
      </c>
      <c r="FO577" s="238">
        <f t="shared" si="1536"/>
        <v>0</v>
      </c>
      <c r="FP577" s="238">
        <f t="shared" si="1537"/>
        <v>0</v>
      </c>
      <c r="FQ577" s="238">
        <f t="shared" si="1538"/>
        <v>0</v>
      </c>
      <c r="FR577" s="238">
        <f t="shared" si="1539"/>
        <v>0</v>
      </c>
      <c r="FS577" s="238">
        <f t="shared" si="1540"/>
        <v>0</v>
      </c>
      <c r="FT577" s="238">
        <f t="shared" si="1541"/>
        <v>0</v>
      </c>
      <c r="FU577" s="238">
        <f t="shared" si="1542"/>
        <v>0</v>
      </c>
      <c r="FV577" s="238">
        <f t="shared" si="1543"/>
        <v>0</v>
      </c>
      <c r="FW577" s="238">
        <f t="shared" si="1544"/>
        <v>0</v>
      </c>
      <c r="FX577" s="238">
        <f t="shared" si="1545"/>
        <v>0</v>
      </c>
      <c r="FY577" s="238">
        <f t="shared" si="1546"/>
        <v>0</v>
      </c>
      <c r="FZ577" s="238">
        <f t="shared" si="1547"/>
        <v>0</v>
      </c>
      <c r="GA577" s="238">
        <f t="shared" si="1548"/>
        <v>0</v>
      </c>
      <c r="GB577" s="238">
        <f t="shared" si="1549"/>
        <v>0</v>
      </c>
      <c r="GC577" s="238">
        <f t="shared" si="1550"/>
        <v>0</v>
      </c>
      <c r="GD577" s="238">
        <f t="shared" si="1551"/>
        <v>0</v>
      </c>
      <c r="GE577" s="238">
        <f t="shared" si="1552"/>
        <v>0</v>
      </c>
      <c r="GF577" s="238">
        <f t="shared" si="1553"/>
        <v>0</v>
      </c>
      <c r="GG577" s="238">
        <f t="shared" si="1554"/>
        <v>0</v>
      </c>
      <c r="GH577" s="238">
        <f t="shared" si="1555"/>
        <v>0</v>
      </c>
      <c r="GI577" s="238">
        <f t="shared" si="1556"/>
        <v>0</v>
      </c>
      <c r="GJ577" s="238">
        <f t="shared" si="1557"/>
        <v>0</v>
      </c>
      <c r="GK577" s="238">
        <f t="shared" si="1558"/>
        <v>0</v>
      </c>
      <c r="GL577" s="238">
        <f t="shared" si="1559"/>
        <v>0</v>
      </c>
      <c r="GM577" s="238">
        <f t="shared" si="1560"/>
        <v>0</v>
      </c>
      <c r="GN577" s="238">
        <f t="shared" si="1561"/>
        <v>0</v>
      </c>
      <c r="GO577" s="238">
        <f t="shared" si="1562"/>
        <v>0</v>
      </c>
      <c r="GP577" s="238">
        <f t="shared" si="1563"/>
        <v>0</v>
      </c>
      <c r="GQ577" s="238">
        <f t="shared" si="1564"/>
        <v>0</v>
      </c>
      <c r="GR577" s="238">
        <f t="shared" si="1565"/>
        <v>0</v>
      </c>
      <c r="GS577" s="238">
        <f t="shared" si="1566"/>
        <v>0</v>
      </c>
      <c r="GT577" s="238">
        <f t="shared" si="1567"/>
        <v>0</v>
      </c>
      <c r="GU577" s="238">
        <f t="shared" si="1568"/>
        <v>0</v>
      </c>
      <c r="GV577" s="238">
        <f t="shared" si="1569"/>
        <v>0</v>
      </c>
      <c r="GW577" s="238">
        <f t="shared" si="1570"/>
        <v>0</v>
      </c>
      <c r="GX577" s="238">
        <f t="shared" si="1571"/>
        <v>0</v>
      </c>
      <c r="GY577" s="238">
        <f t="shared" si="1572"/>
        <v>0</v>
      </c>
      <c r="GZ577" s="238">
        <f t="shared" si="1573"/>
        <v>0</v>
      </c>
      <c r="HA577" s="238">
        <f t="shared" si="1574"/>
        <v>0</v>
      </c>
      <c r="HB577" s="238">
        <f t="shared" si="1575"/>
        <v>0</v>
      </c>
      <c r="HC577" s="238">
        <f t="shared" si="1576"/>
        <v>0</v>
      </c>
      <c r="HD577" s="238">
        <f t="shared" si="1577"/>
        <v>0</v>
      </c>
      <c r="HE577" s="238">
        <f t="shared" si="1578"/>
        <v>0</v>
      </c>
      <c r="HF577" s="238">
        <f t="shared" si="1579"/>
        <v>0</v>
      </c>
      <c r="HG577" s="238">
        <f t="shared" si="1580"/>
        <v>0</v>
      </c>
      <c r="HH577" s="238">
        <f t="shared" si="1581"/>
        <v>0</v>
      </c>
      <c r="HI577" s="238">
        <f t="shared" si="1582"/>
        <v>0</v>
      </c>
      <c r="HJ577" s="238">
        <f t="shared" si="1583"/>
        <v>0</v>
      </c>
      <c r="HK577" s="238">
        <f t="shared" si="1584"/>
        <v>0</v>
      </c>
      <c r="HL577" s="238">
        <f t="shared" si="1585"/>
        <v>0</v>
      </c>
      <c r="HM577" s="238">
        <f t="shared" si="1586"/>
        <v>0</v>
      </c>
      <c r="HN577" s="238">
        <f t="shared" si="1587"/>
        <v>0</v>
      </c>
      <c r="HO577" s="238">
        <f t="shared" si="1588"/>
        <v>0</v>
      </c>
      <c r="HP577" s="238">
        <f t="shared" si="1589"/>
        <v>0</v>
      </c>
      <c r="HQ577" s="238">
        <f t="shared" si="1590"/>
        <v>0</v>
      </c>
      <c r="HR577" s="238">
        <f t="shared" si="1591"/>
        <v>0</v>
      </c>
      <c r="HS577" s="238">
        <f t="shared" si="1592"/>
        <v>0</v>
      </c>
      <c r="HT577" s="238">
        <f t="shared" si="1593"/>
        <v>0</v>
      </c>
      <c r="HU577" s="238">
        <f t="shared" si="1594"/>
        <v>0</v>
      </c>
      <c r="HV577" s="238">
        <f t="shared" si="1595"/>
        <v>0</v>
      </c>
      <c r="HW577" s="238">
        <f t="shared" si="1596"/>
        <v>0</v>
      </c>
      <c r="HX577" s="238">
        <f t="shared" si="1597"/>
        <v>0</v>
      </c>
      <c r="HY577" s="238">
        <f t="shared" si="1598"/>
        <v>0</v>
      </c>
      <c r="HZ577" s="238">
        <f t="shared" si="1599"/>
        <v>0</v>
      </c>
      <c r="IA577" s="238">
        <f t="shared" si="1600"/>
        <v>0</v>
      </c>
      <c r="IB577" s="238">
        <f t="shared" si="1601"/>
        <v>0</v>
      </c>
      <c r="IC577" s="238">
        <f t="shared" si="1602"/>
        <v>0</v>
      </c>
      <c r="ID577" s="238">
        <f t="shared" si="1603"/>
        <v>0</v>
      </c>
      <c r="IE577" s="238">
        <f t="shared" si="1604"/>
        <v>0</v>
      </c>
      <c r="IF577" s="238">
        <f t="shared" si="1605"/>
        <v>0</v>
      </c>
      <c r="IG577" s="238">
        <f t="shared" si="1606"/>
        <v>0</v>
      </c>
      <c r="IH577" s="238">
        <f t="shared" si="1607"/>
        <v>0</v>
      </c>
      <c r="II577" s="238">
        <f t="shared" si="1608"/>
        <v>0</v>
      </c>
      <c r="IJ577" s="238">
        <f t="shared" si="1609"/>
        <v>0</v>
      </c>
      <c r="IK577" s="238">
        <f t="shared" si="1610"/>
        <v>0</v>
      </c>
      <c r="IL577" s="238">
        <f t="shared" si="1611"/>
        <v>0</v>
      </c>
      <c r="IM577" s="238">
        <f t="shared" si="1612"/>
        <v>0</v>
      </c>
      <c r="IN577" s="238">
        <f t="shared" si="1613"/>
        <v>0</v>
      </c>
      <c r="IO577" s="238">
        <f t="shared" si="1614"/>
        <v>0</v>
      </c>
      <c r="IP577" s="238">
        <f t="shared" si="1615"/>
        <v>0</v>
      </c>
      <c r="IQ577" s="238">
        <f t="shared" si="1616"/>
        <v>0</v>
      </c>
      <c r="IR577" s="238">
        <f t="shared" si="1617"/>
        <v>0</v>
      </c>
      <c r="IS577" s="238">
        <f t="shared" si="1618"/>
        <v>0</v>
      </c>
      <c r="IT577" s="238">
        <f t="shared" si="1619"/>
        <v>0</v>
      </c>
      <c r="IU577" s="238">
        <f t="shared" si="1620"/>
        <v>0</v>
      </c>
      <c r="IV577" s="238">
        <f t="shared" si="1621"/>
        <v>0</v>
      </c>
      <c r="IW577" s="238">
        <f t="shared" si="1622"/>
        <v>0</v>
      </c>
      <c r="IX577" s="238">
        <f t="shared" si="1623"/>
        <v>0</v>
      </c>
      <c r="IY577" s="238">
        <f t="shared" si="1624"/>
        <v>0</v>
      </c>
      <c r="IZ577" s="238">
        <f t="shared" si="1625"/>
        <v>0</v>
      </c>
      <c r="JA577" s="238">
        <f t="shared" si="1626"/>
        <v>0</v>
      </c>
      <c r="JB577" s="238">
        <f t="shared" si="1627"/>
        <v>0</v>
      </c>
    </row>
    <row r="578" spans="2:262">
      <c r="B578" s="248">
        <v>217</v>
      </c>
      <c r="C578" s="247">
        <f t="shared" si="1628"/>
        <v>4.2382812499999955E-3</v>
      </c>
      <c r="D578" s="244">
        <f t="shared" ca="1" si="1371"/>
        <v>80.567804162618799</v>
      </c>
      <c r="E578" s="243">
        <f ca="1">HO361</f>
        <v>0.5678041626187923</v>
      </c>
      <c r="F578" s="242">
        <v>217</v>
      </c>
      <c r="G578" s="238">
        <f t="shared" si="1372"/>
        <v>0</v>
      </c>
      <c r="H578" s="238">
        <f t="shared" si="1373"/>
        <v>0</v>
      </c>
      <c r="I578" s="238">
        <f t="shared" si="1374"/>
        <v>0</v>
      </c>
      <c r="J578" s="238">
        <f t="shared" si="1375"/>
        <v>0</v>
      </c>
      <c r="K578" s="238">
        <f t="shared" si="1376"/>
        <v>0</v>
      </c>
      <c r="L578" s="238">
        <f t="shared" si="1377"/>
        <v>0</v>
      </c>
      <c r="M578" s="238">
        <f t="shared" si="1378"/>
        <v>0</v>
      </c>
      <c r="N578" s="238">
        <f t="shared" si="1379"/>
        <v>0</v>
      </c>
      <c r="O578" s="238">
        <f t="shared" si="1380"/>
        <v>0</v>
      </c>
      <c r="P578" s="238">
        <f t="shared" si="1381"/>
        <v>0</v>
      </c>
      <c r="Q578" s="238">
        <f t="shared" si="1382"/>
        <v>0</v>
      </c>
      <c r="R578" s="238">
        <f t="shared" si="1383"/>
        <v>0</v>
      </c>
      <c r="S578" s="238">
        <f t="shared" si="1384"/>
        <v>0</v>
      </c>
      <c r="T578" s="238">
        <f t="shared" si="1385"/>
        <v>0</v>
      </c>
      <c r="U578" s="239">
        <f t="shared" si="1386"/>
        <v>0</v>
      </c>
      <c r="V578" s="238">
        <f t="shared" si="1387"/>
        <v>0</v>
      </c>
      <c r="W578" s="238">
        <f t="shared" si="1388"/>
        <v>0</v>
      </c>
      <c r="X578" s="238">
        <f t="shared" si="1389"/>
        <v>0</v>
      </c>
      <c r="Y578" s="238">
        <f t="shared" si="1390"/>
        <v>0</v>
      </c>
      <c r="Z578" s="238">
        <f t="shared" si="1391"/>
        <v>0</v>
      </c>
      <c r="AA578" s="238">
        <f t="shared" si="1392"/>
        <v>0</v>
      </c>
      <c r="AB578" s="238">
        <f t="shared" si="1393"/>
        <v>0</v>
      </c>
      <c r="AC578" s="238">
        <f t="shared" si="1394"/>
        <v>0</v>
      </c>
      <c r="AD578" s="238">
        <f t="shared" si="1395"/>
        <v>0</v>
      </c>
      <c r="AE578" s="238">
        <f t="shared" si="1396"/>
        <v>0</v>
      </c>
      <c r="AF578" s="238">
        <f t="shared" si="1397"/>
        <v>0</v>
      </c>
      <c r="AG578" s="238">
        <f t="shared" si="1398"/>
        <v>0</v>
      </c>
      <c r="AH578" s="238">
        <f t="shared" si="1399"/>
        <v>0</v>
      </c>
      <c r="AI578" s="238">
        <f t="shared" si="1400"/>
        <v>0</v>
      </c>
      <c r="AJ578" s="238">
        <f t="shared" si="1401"/>
        <v>0</v>
      </c>
      <c r="AK578" s="238">
        <f t="shared" si="1402"/>
        <v>0</v>
      </c>
      <c r="AL578" s="238">
        <f t="shared" si="1403"/>
        <v>0</v>
      </c>
      <c r="AM578" s="238">
        <f t="shared" si="1404"/>
        <v>0</v>
      </c>
      <c r="AN578" s="238">
        <f t="shared" si="1405"/>
        <v>0</v>
      </c>
      <c r="AO578" s="238">
        <f t="shared" si="1406"/>
        <v>0</v>
      </c>
      <c r="AP578" s="238">
        <f t="shared" si="1407"/>
        <v>0</v>
      </c>
      <c r="AQ578" s="238">
        <f t="shared" si="1408"/>
        <v>0</v>
      </c>
      <c r="AR578" s="238">
        <f t="shared" si="1409"/>
        <v>0</v>
      </c>
      <c r="AS578" s="238">
        <f t="shared" si="1410"/>
        <v>0</v>
      </c>
      <c r="AT578" s="238">
        <f t="shared" si="1411"/>
        <v>0</v>
      </c>
      <c r="AU578" s="238">
        <f t="shared" si="1412"/>
        <v>0</v>
      </c>
      <c r="AV578" s="238">
        <f t="shared" si="1413"/>
        <v>0</v>
      </c>
      <c r="AW578" s="238">
        <f t="shared" si="1414"/>
        <v>0</v>
      </c>
      <c r="AX578" s="238">
        <f t="shared" si="1415"/>
        <v>0</v>
      </c>
      <c r="AY578" s="238">
        <f t="shared" si="1416"/>
        <v>0</v>
      </c>
      <c r="AZ578" s="238">
        <f t="shared" si="1417"/>
        <v>0</v>
      </c>
      <c r="BA578" s="238">
        <f t="shared" si="1418"/>
        <v>0</v>
      </c>
      <c r="BB578" s="238">
        <f t="shared" si="1419"/>
        <v>0</v>
      </c>
      <c r="BC578" s="238">
        <f t="shared" si="1420"/>
        <v>0</v>
      </c>
      <c r="BD578" s="238">
        <f t="shared" si="1421"/>
        <v>0</v>
      </c>
      <c r="BE578" s="238">
        <f t="shared" si="1422"/>
        <v>0</v>
      </c>
      <c r="BF578" s="238">
        <f t="shared" si="1423"/>
        <v>0</v>
      </c>
      <c r="BG578" s="238">
        <f t="shared" si="1424"/>
        <v>0</v>
      </c>
      <c r="BH578" s="238">
        <f t="shared" si="1425"/>
        <v>0</v>
      </c>
      <c r="BI578" s="238">
        <f t="shared" si="1426"/>
        <v>0</v>
      </c>
      <c r="BJ578" s="238">
        <f t="shared" si="1427"/>
        <v>0</v>
      </c>
      <c r="BK578" s="238">
        <f t="shared" si="1428"/>
        <v>0</v>
      </c>
      <c r="BL578" s="238">
        <f t="shared" si="1429"/>
        <v>0</v>
      </c>
      <c r="BM578" s="238">
        <f t="shared" si="1430"/>
        <v>0</v>
      </c>
      <c r="BN578" s="238">
        <f t="shared" si="1431"/>
        <v>0</v>
      </c>
      <c r="BO578" s="238">
        <f t="shared" si="1432"/>
        <v>0</v>
      </c>
      <c r="BP578" s="238">
        <f t="shared" si="1433"/>
        <v>0</v>
      </c>
      <c r="BQ578" s="238">
        <f t="shared" si="1434"/>
        <v>0</v>
      </c>
      <c r="BR578" s="238">
        <f t="shared" si="1435"/>
        <v>0</v>
      </c>
      <c r="BS578" s="238">
        <f t="shared" si="1436"/>
        <v>0</v>
      </c>
      <c r="BT578" s="238">
        <f t="shared" si="1437"/>
        <v>0</v>
      </c>
      <c r="BU578" s="238">
        <f t="shared" si="1438"/>
        <v>0</v>
      </c>
      <c r="BV578" s="238">
        <f t="shared" si="1439"/>
        <v>0</v>
      </c>
      <c r="BW578" s="238">
        <f t="shared" si="1440"/>
        <v>0</v>
      </c>
      <c r="BX578" s="238">
        <f t="shared" si="1441"/>
        <v>0</v>
      </c>
      <c r="BY578" s="238">
        <f t="shared" si="1442"/>
        <v>0</v>
      </c>
      <c r="BZ578" s="238">
        <f t="shared" si="1443"/>
        <v>0</v>
      </c>
      <c r="CA578" s="238">
        <f t="shared" si="1444"/>
        <v>0</v>
      </c>
      <c r="CB578" s="238">
        <f t="shared" si="1445"/>
        <v>0</v>
      </c>
      <c r="CC578" s="238">
        <f t="shared" si="1446"/>
        <v>0</v>
      </c>
      <c r="CD578" s="238">
        <f t="shared" si="1447"/>
        <v>0</v>
      </c>
      <c r="CE578" s="238">
        <f t="shared" si="1448"/>
        <v>0</v>
      </c>
      <c r="CF578" s="238">
        <f t="shared" si="1449"/>
        <v>0</v>
      </c>
      <c r="CG578" s="238">
        <f t="shared" si="1450"/>
        <v>0</v>
      </c>
      <c r="CH578" s="238">
        <f t="shared" si="1451"/>
        <v>0</v>
      </c>
      <c r="CI578" s="238">
        <f t="shared" si="1452"/>
        <v>0</v>
      </c>
      <c r="CJ578" s="238">
        <f t="shared" si="1453"/>
        <v>0</v>
      </c>
      <c r="CK578" s="238">
        <f t="shared" si="1454"/>
        <v>0</v>
      </c>
      <c r="CL578" s="238">
        <f t="shared" si="1455"/>
        <v>0</v>
      </c>
      <c r="CM578" s="238">
        <f t="shared" si="1456"/>
        <v>0</v>
      </c>
      <c r="CN578" s="238">
        <f t="shared" si="1457"/>
        <v>0</v>
      </c>
      <c r="CO578" s="238">
        <f t="shared" si="1458"/>
        <v>0</v>
      </c>
      <c r="CP578" s="238">
        <f t="shared" si="1459"/>
        <v>0</v>
      </c>
      <c r="CQ578" s="238">
        <f t="shared" si="1460"/>
        <v>0</v>
      </c>
      <c r="CR578" s="238">
        <f t="shared" si="1461"/>
        <v>0</v>
      </c>
      <c r="CS578" s="238">
        <f t="shared" si="1462"/>
        <v>0</v>
      </c>
      <c r="CT578" s="238">
        <f t="shared" si="1463"/>
        <v>0</v>
      </c>
      <c r="CU578" s="238">
        <f t="shared" si="1464"/>
        <v>0</v>
      </c>
      <c r="CV578" s="238">
        <f t="shared" si="1465"/>
        <v>0</v>
      </c>
      <c r="CW578" s="238">
        <f t="shared" si="1466"/>
        <v>0</v>
      </c>
      <c r="CX578" s="238">
        <f t="shared" si="1467"/>
        <v>0</v>
      </c>
      <c r="CY578" s="238">
        <f t="shared" si="1468"/>
        <v>0</v>
      </c>
      <c r="CZ578" s="238">
        <f t="shared" si="1469"/>
        <v>0</v>
      </c>
      <c r="DA578" s="238">
        <f t="shared" si="1470"/>
        <v>0</v>
      </c>
      <c r="DB578" s="238">
        <f t="shared" si="1471"/>
        <v>0</v>
      </c>
      <c r="DC578" s="238">
        <f t="shared" si="1472"/>
        <v>0</v>
      </c>
      <c r="DD578" s="238">
        <f t="shared" si="1473"/>
        <v>0</v>
      </c>
      <c r="DE578" s="238">
        <f t="shared" si="1474"/>
        <v>0</v>
      </c>
      <c r="DF578" s="238">
        <f t="shared" si="1475"/>
        <v>0</v>
      </c>
      <c r="DG578" s="238">
        <f t="shared" si="1476"/>
        <v>0</v>
      </c>
      <c r="DH578" s="238">
        <f t="shared" si="1477"/>
        <v>0</v>
      </c>
      <c r="DI578" s="238">
        <f t="shared" si="1478"/>
        <v>0</v>
      </c>
      <c r="DJ578" s="238">
        <f t="shared" si="1479"/>
        <v>0</v>
      </c>
      <c r="DK578" s="238">
        <f t="shared" si="1480"/>
        <v>0</v>
      </c>
      <c r="DL578" s="238">
        <f t="shared" si="1481"/>
        <v>0</v>
      </c>
      <c r="DM578" s="238">
        <f t="shared" si="1482"/>
        <v>0</v>
      </c>
      <c r="DN578" s="238">
        <f t="shared" si="1483"/>
        <v>0</v>
      </c>
      <c r="DO578" s="238">
        <f t="shared" si="1484"/>
        <v>0</v>
      </c>
      <c r="DP578" s="238">
        <f t="shared" si="1485"/>
        <v>0</v>
      </c>
      <c r="DQ578" s="238">
        <f t="shared" si="1486"/>
        <v>0</v>
      </c>
      <c r="DR578" s="238">
        <f t="shared" si="1487"/>
        <v>0</v>
      </c>
      <c r="DS578" s="238">
        <f t="shared" si="1488"/>
        <v>0</v>
      </c>
      <c r="DT578" s="238">
        <f t="shared" si="1489"/>
        <v>0</v>
      </c>
      <c r="DU578" s="238">
        <f t="shared" si="1490"/>
        <v>0</v>
      </c>
      <c r="DV578" s="238">
        <f t="shared" si="1491"/>
        <v>0</v>
      </c>
      <c r="DW578" s="238">
        <f t="shared" si="1492"/>
        <v>0</v>
      </c>
      <c r="DX578" s="238">
        <f t="shared" si="1493"/>
        <v>0</v>
      </c>
      <c r="DY578" s="238">
        <f t="shared" si="1494"/>
        <v>0</v>
      </c>
      <c r="DZ578" s="238">
        <f t="shared" si="1495"/>
        <v>0</v>
      </c>
      <c r="EA578" s="238">
        <f t="shared" si="1496"/>
        <v>0</v>
      </c>
      <c r="EB578" s="238">
        <f t="shared" si="1497"/>
        <v>0</v>
      </c>
      <c r="EC578" s="238">
        <f t="shared" si="1498"/>
        <v>0</v>
      </c>
      <c r="ED578" s="238">
        <f t="shared" si="1499"/>
        <v>0</v>
      </c>
      <c r="EE578" s="238">
        <f t="shared" si="1500"/>
        <v>0</v>
      </c>
      <c r="EF578" s="238">
        <f t="shared" si="1501"/>
        <v>0</v>
      </c>
      <c r="EG578" s="238">
        <f t="shared" si="1502"/>
        <v>0</v>
      </c>
      <c r="EH578" s="238">
        <f t="shared" si="1503"/>
        <v>0</v>
      </c>
      <c r="EI578" s="238">
        <f t="shared" si="1504"/>
        <v>0</v>
      </c>
      <c r="EJ578" s="238">
        <f t="shared" si="1505"/>
        <v>0</v>
      </c>
      <c r="EK578" s="238">
        <f t="shared" si="1506"/>
        <v>0</v>
      </c>
      <c r="EL578" s="238">
        <f t="shared" si="1507"/>
        <v>0</v>
      </c>
      <c r="EM578" s="238">
        <f t="shared" si="1508"/>
        <v>0</v>
      </c>
      <c r="EN578" s="238">
        <f t="shared" si="1509"/>
        <v>0</v>
      </c>
      <c r="EO578" s="238">
        <f t="shared" si="1510"/>
        <v>0</v>
      </c>
      <c r="EP578" s="238">
        <f t="shared" si="1511"/>
        <v>0</v>
      </c>
      <c r="EQ578" s="238">
        <f t="shared" si="1512"/>
        <v>0</v>
      </c>
      <c r="ER578" s="238">
        <f t="shared" si="1513"/>
        <v>0</v>
      </c>
      <c r="ES578" s="238">
        <f t="shared" si="1514"/>
        <v>0</v>
      </c>
      <c r="ET578" s="238">
        <f t="shared" si="1515"/>
        <v>0</v>
      </c>
      <c r="EU578" s="238">
        <f t="shared" si="1516"/>
        <v>0</v>
      </c>
      <c r="EV578" s="238">
        <f t="shared" si="1517"/>
        <v>0</v>
      </c>
      <c r="EW578" s="238">
        <f t="shared" si="1518"/>
        <v>0</v>
      </c>
      <c r="EX578" s="238">
        <f t="shared" si="1519"/>
        <v>0</v>
      </c>
      <c r="EY578" s="238">
        <f t="shared" si="1520"/>
        <v>0</v>
      </c>
      <c r="EZ578" s="238">
        <f t="shared" si="1521"/>
        <v>0</v>
      </c>
      <c r="FA578" s="238">
        <f t="shared" si="1522"/>
        <v>0</v>
      </c>
      <c r="FB578" s="238">
        <f t="shared" si="1523"/>
        <v>0</v>
      </c>
      <c r="FC578" s="238">
        <f t="shared" si="1524"/>
        <v>0</v>
      </c>
      <c r="FD578" s="238">
        <f t="shared" si="1525"/>
        <v>0</v>
      </c>
      <c r="FE578" s="238">
        <f t="shared" si="1526"/>
        <v>0</v>
      </c>
      <c r="FF578" s="238">
        <f t="shared" si="1527"/>
        <v>0</v>
      </c>
      <c r="FG578" s="238">
        <f t="shared" si="1528"/>
        <v>0</v>
      </c>
      <c r="FH578" s="238">
        <f t="shared" si="1529"/>
        <v>0</v>
      </c>
      <c r="FI578" s="238">
        <f t="shared" si="1530"/>
        <v>0</v>
      </c>
      <c r="FJ578" s="238">
        <f t="shared" si="1531"/>
        <v>0</v>
      </c>
      <c r="FK578" s="238">
        <f t="shared" si="1532"/>
        <v>0</v>
      </c>
      <c r="FL578" s="238">
        <f t="shared" si="1533"/>
        <v>0</v>
      </c>
      <c r="FM578" s="238">
        <f t="shared" si="1534"/>
        <v>0</v>
      </c>
      <c r="FN578" s="238">
        <f t="shared" si="1535"/>
        <v>0</v>
      </c>
      <c r="FO578" s="238">
        <f t="shared" si="1536"/>
        <v>0</v>
      </c>
      <c r="FP578" s="238">
        <f t="shared" si="1537"/>
        <v>0</v>
      </c>
      <c r="FQ578" s="238">
        <f t="shared" si="1538"/>
        <v>0</v>
      </c>
      <c r="FR578" s="238">
        <f t="shared" si="1539"/>
        <v>0</v>
      </c>
      <c r="FS578" s="238">
        <f t="shared" si="1540"/>
        <v>0</v>
      </c>
      <c r="FT578" s="238">
        <f t="shared" si="1541"/>
        <v>0</v>
      </c>
      <c r="FU578" s="238">
        <f t="shared" si="1542"/>
        <v>0</v>
      </c>
      <c r="FV578" s="238">
        <f t="shared" si="1543"/>
        <v>0</v>
      </c>
      <c r="FW578" s="238">
        <f t="shared" si="1544"/>
        <v>0</v>
      </c>
      <c r="FX578" s="238">
        <f t="shared" si="1545"/>
        <v>0</v>
      </c>
      <c r="FY578" s="238">
        <f t="shared" si="1546"/>
        <v>0</v>
      </c>
      <c r="FZ578" s="238">
        <f t="shared" si="1547"/>
        <v>0</v>
      </c>
      <c r="GA578" s="238">
        <f t="shared" si="1548"/>
        <v>0</v>
      </c>
      <c r="GB578" s="238">
        <f t="shared" si="1549"/>
        <v>0</v>
      </c>
      <c r="GC578" s="238">
        <f t="shared" si="1550"/>
        <v>0</v>
      </c>
      <c r="GD578" s="238">
        <f t="shared" si="1551"/>
        <v>0</v>
      </c>
      <c r="GE578" s="238">
        <f t="shared" si="1552"/>
        <v>0</v>
      </c>
      <c r="GF578" s="238">
        <f t="shared" si="1553"/>
        <v>0</v>
      </c>
      <c r="GG578" s="238">
        <f t="shared" si="1554"/>
        <v>0</v>
      </c>
      <c r="GH578" s="238">
        <f t="shared" si="1555"/>
        <v>0</v>
      </c>
      <c r="GI578" s="238">
        <f t="shared" si="1556"/>
        <v>0</v>
      </c>
      <c r="GJ578" s="238">
        <f t="shared" si="1557"/>
        <v>0</v>
      </c>
      <c r="GK578" s="238">
        <f t="shared" si="1558"/>
        <v>0</v>
      </c>
      <c r="GL578" s="238">
        <f t="shared" si="1559"/>
        <v>0</v>
      </c>
      <c r="GM578" s="238">
        <f t="shared" si="1560"/>
        <v>0</v>
      </c>
      <c r="GN578" s="238">
        <f t="shared" si="1561"/>
        <v>0</v>
      </c>
      <c r="GO578" s="238">
        <f t="shared" si="1562"/>
        <v>0</v>
      </c>
      <c r="GP578" s="238">
        <f t="shared" si="1563"/>
        <v>0</v>
      </c>
      <c r="GQ578" s="238">
        <f t="shared" si="1564"/>
        <v>0</v>
      </c>
      <c r="GR578" s="238">
        <f t="shared" si="1565"/>
        <v>0</v>
      </c>
      <c r="GS578" s="238">
        <f t="shared" si="1566"/>
        <v>0</v>
      </c>
      <c r="GT578" s="238">
        <f t="shared" si="1567"/>
        <v>0</v>
      </c>
      <c r="GU578" s="238">
        <f t="shared" si="1568"/>
        <v>0</v>
      </c>
      <c r="GV578" s="238">
        <f t="shared" si="1569"/>
        <v>0</v>
      </c>
      <c r="GW578" s="238">
        <f t="shared" si="1570"/>
        <v>0</v>
      </c>
      <c r="GX578" s="238">
        <f t="shared" si="1571"/>
        <v>0</v>
      </c>
      <c r="GY578" s="238">
        <f t="shared" si="1572"/>
        <v>0</v>
      </c>
      <c r="GZ578" s="238">
        <f t="shared" si="1573"/>
        <v>0</v>
      </c>
      <c r="HA578" s="238">
        <f t="shared" si="1574"/>
        <v>0</v>
      </c>
      <c r="HB578" s="238">
        <f t="shared" si="1575"/>
        <v>0</v>
      </c>
      <c r="HC578" s="238">
        <f t="shared" si="1576"/>
        <v>0</v>
      </c>
      <c r="HD578" s="238">
        <f t="shared" si="1577"/>
        <v>0</v>
      </c>
      <c r="HE578" s="238">
        <f t="shared" si="1578"/>
        <v>0</v>
      </c>
      <c r="HF578" s="238">
        <f t="shared" si="1579"/>
        <v>0</v>
      </c>
      <c r="HG578" s="238">
        <f t="shared" si="1580"/>
        <v>0</v>
      </c>
      <c r="HH578" s="238">
        <f t="shared" si="1581"/>
        <v>0</v>
      </c>
      <c r="HI578" s="238">
        <f t="shared" si="1582"/>
        <v>0</v>
      </c>
      <c r="HJ578" s="238">
        <f t="shared" si="1583"/>
        <v>0</v>
      </c>
      <c r="HK578" s="238">
        <f t="shared" si="1584"/>
        <v>0</v>
      </c>
      <c r="HL578" s="238">
        <f t="shared" si="1585"/>
        <v>0</v>
      </c>
      <c r="HM578" s="238">
        <f t="shared" si="1586"/>
        <v>0</v>
      </c>
      <c r="HN578" s="238">
        <f t="shared" si="1587"/>
        <v>0</v>
      </c>
      <c r="HO578" s="238">
        <f t="shared" si="1588"/>
        <v>0</v>
      </c>
      <c r="HP578" s="238">
        <f t="shared" si="1589"/>
        <v>0</v>
      </c>
      <c r="HQ578" s="238">
        <f t="shared" si="1590"/>
        <v>0</v>
      </c>
      <c r="HR578" s="238">
        <f t="shared" si="1591"/>
        <v>0</v>
      </c>
      <c r="HS578" s="238">
        <f t="shared" si="1592"/>
        <v>0</v>
      </c>
      <c r="HT578" s="238">
        <f t="shared" si="1593"/>
        <v>0</v>
      </c>
      <c r="HU578" s="238">
        <f t="shared" si="1594"/>
        <v>0</v>
      </c>
      <c r="HV578" s="238">
        <f t="shared" si="1595"/>
        <v>0</v>
      </c>
      <c r="HW578" s="238">
        <f t="shared" si="1596"/>
        <v>0</v>
      </c>
      <c r="HX578" s="238">
        <f t="shared" si="1597"/>
        <v>0</v>
      </c>
      <c r="HY578" s="238">
        <f t="shared" si="1598"/>
        <v>0</v>
      </c>
      <c r="HZ578" s="238">
        <f t="shared" si="1599"/>
        <v>0</v>
      </c>
      <c r="IA578" s="238">
        <f t="shared" si="1600"/>
        <v>0</v>
      </c>
      <c r="IB578" s="238">
        <f t="shared" si="1601"/>
        <v>0</v>
      </c>
      <c r="IC578" s="238">
        <f t="shared" si="1602"/>
        <v>0</v>
      </c>
      <c r="ID578" s="238">
        <f t="shared" si="1603"/>
        <v>0</v>
      </c>
      <c r="IE578" s="238">
        <f t="shared" si="1604"/>
        <v>0</v>
      </c>
      <c r="IF578" s="238">
        <f t="shared" si="1605"/>
        <v>0</v>
      </c>
      <c r="IG578" s="238">
        <f t="shared" si="1606"/>
        <v>0</v>
      </c>
      <c r="IH578" s="238">
        <f t="shared" si="1607"/>
        <v>0</v>
      </c>
      <c r="II578" s="238">
        <f t="shared" si="1608"/>
        <v>0</v>
      </c>
      <c r="IJ578" s="238">
        <f t="shared" si="1609"/>
        <v>0</v>
      </c>
      <c r="IK578" s="238">
        <f t="shared" si="1610"/>
        <v>0</v>
      </c>
      <c r="IL578" s="238">
        <f t="shared" si="1611"/>
        <v>0</v>
      </c>
      <c r="IM578" s="238">
        <f t="shared" si="1612"/>
        <v>0</v>
      </c>
      <c r="IN578" s="238">
        <f t="shared" si="1613"/>
        <v>0</v>
      </c>
      <c r="IO578" s="238">
        <f t="shared" si="1614"/>
        <v>0</v>
      </c>
      <c r="IP578" s="238">
        <f t="shared" si="1615"/>
        <v>0</v>
      </c>
      <c r="IQ578" s="238">
        <f t="shared" si="1616"/>
        <v>0</v>
      </c>
      <c r="IR578" s="238">
        <f t="shared" si="1617"/>
        <v>0</v>
      </c>
      <c r="IS578" s="238">
        <f t="shared" si="1618"/>
        <v>0</v>
      </c>
      <c r="IT578" s="238">
        <f t="shared" si="1619"/>
        <v>0</v>
      </c>
      <c r="IU578" s="238">
        <f t="shared" si="1620"/>
        <v>0</v>
      </c>
      <c r="IV578" s="238">
        <f t="shared" si="1621"/>
        <v>0</v>
      </c>
      <c r="IW578" s="238">
        <f t="shared" si="1622"/>
        <v>0</v>
      </c>
      <c r="IX578" s="238">
        <f t="shared" si="1623"/>
        <v>0</v>
      </c>
      <c r="IY578" s="238">
        <f t="shared" si="1624"/>
        <v>0</v>
      </c>
      <c r="IZ578" s="238">
        <f t="shared" si="1625"/>
        <v>0</v>
      </c>
      <c r="JA578" s="238">
        <f t="shared" si="1626"/>
        <v>0</v>
      </c>
      <c r="JB578" s="238">
        <f t="shared" si="1627"/>
        <v>0</v>
      </c>
    </row>
    <row r="579" spans="2:262">
      <c r="B579" s="248">
        <v>218</v>
      </c>
      <c r="C579" s="247">
        <f t="shared" si="1628"/>
        <v>4.2578124999999951E-3</v>
      </c>
      <c r="D579" s="244">
        <f t="shared" ca="1" si="1371"/>
        <v>80.56192836270138</v>
      </c>
      <c r="E579" s="243">
        <f ca="1">HP361</f>
        <v>0.56192836270138224</v>
      </c>
      <c r="F579" s="242">
        <v>218</v>
      </c>
      <c r="G579" s="238">
        <f t="shared" si="1372"/>
        <v>0</v>
      </c>
      <c r="H579" s="238">
        <f t="shared" si="1373"/>
        <v>0</v>
      </c>
      <c r="I579" s="238">
        <f t="shared" si="1374"/>
        <v>0</v>
      </c>
      <c r="J579" s="238">
        <f t="shared" si="1375"/>
        <v>0</v>
      </c>
      <c r="K579" s="238">
        <f t="shared" si="1376"/>
        <v>0</v>
      </c>
      <c r="L579" s="238">
        <f t="shared" si="1377"/>
        <v>0</v>
      </c>
      <c r="M579" s="238">
        <f t="shared" si="1378"/>
        <v>0</v>
      </c>
      <c r="N579" s="238">
        <f t="shared" si="1379"/>
        <v>0</v>
      </c>
      <c r="O579" s="238">
        <f t="shared" si="1380"/>
        <v>0</v>
      </c>
      <c r="P579" s="238">
        <f t="shared" si="1381"/>
        <v>0</v>
      </c>
      <c r="Q579" s="238">
        <f t="shared" si="1382"/>
        <v>0</v>
      </c>
      <c r="R579" s="238">
        <f t="shared" si="1383"/>
        <v>0</v>
      </c>
      <c r="S579" s="238">
        <f t="shared" si="1384"/>
        <v>0</v>
      </c>
      <c r="T579" s="238">
        <f t="shared" si="1385"/>
        <v>0</v>
      </c>
      <c r="U579" s="239">
        <f t="shared" si="1386"/>
        <v>0</v>
      </c>
      <c r="V579" s="238">
        <f t="shared" si="1387"/>
        <v>0</v>
      </c>
      <c r="W579" s="238">
        <f t="shared" si="1388"/>
        <v>0</v>
      </c>
      <c r="X579" s="238">
        <f t="shared" si="1389"/>
        <v>0</v>
      </c>
      <c r="Y579" s="238">
        <f t="shared" si="1390"/>
        <v>0</v>
      </c>
      <c r="Z579" s="238">
        <f t="shared" si="1391"/>
        <v>0</v>
      </c>
      <c r="AA579" s="238">
        <f t="shared" si="1392"/>
        <v>0</v>
      </c>
      <c r="AB579" s="238">
        <f t="shared" si="1393"/>
        <v>0</v>
      </c>
      <c r="AC579" s="238">
        <f t="shared" si="1394"/>
        <v>0</v>
      </c>
      <c r="AD579" s="238">
        <f t="shared" si="1395"/>
        <v>0</v>
      </c>
      <c r="AE579" s="238">
        <f t="shared" si="1396"/>
        <v>0</v>
      </c>
      <c r="AF579" s="238">
        <f t="shared" si="1397"/>
        <v>0</v>
      </c>
      <c r="AG579" s="238">
        <f t="shared" si="1398"/>
        <v>0</v>
      </c>
      <c r="AH579" s="238">
        <f t="shared" si="1399"/>
        <v>0</v>
      </c>
      <c r="AI579" s="238">
        <f t="shared" si="1400"/>
        <v>0</v>
      </c>
      <c r="AJ579" s="238">
        <f t="shared" si="1401"/>
        <v>0</v>
      </c>
      <c r="AK579" s="238">
        <f t="shared" si="1402"/>
        <v>0</v>
      </c>
      <c r="AL579" s="238">
        <f t="shared" si="1403"/>
        <v>0</v>
      </c>
      <c r="AM579" s="238">
        <f t="shared" si="1404"/>
        <v>0</v>
      </c>
      <c r="AN579" s="238">
        <f t="shared" si="1405"/>
        <v>0</v>
      </c>
      <c r="AO579" s="238">
        <f t="shared" si="1406"/>
        <v>0</v>
      </c>
      <c r="AP579" s="238">
        <f t="shared" si="1407"/>
        <v>0</v>
      </c>
      <c r="AQ579" s="238">
        <f t="shared" si="1408"/>
        <v>0</v>
      </c>
      <c r="AR579" s="238">
        <f t="shared" si="1409"/>
        <v>0</v>
      </c>
      <c r="AS579" s="238">
        <f t="shared" si="1410"/>
        <v>0</v>
      </c>
      <c r="AT579" s="238">
        <f t="shared" si="1411"/>
        <v>0</v>
      </c>
      <c r="AU579" s="238">
        <f t="shared" si="1412"/>
        <v>0</v>
      </c>
      <c r="AV579" s="238">
        <f t="shared" si="1413"/>
        <v>0</v>
      </c>
      <c r="AW579" s="238">
        <f t="shared" si="1414"/>
        <v>0</v>
      </c>
      <c r="AX579" s="238">
        <f t="shared" si="1415"/>
        <v>0</v>
      </c>
      <c r="AY579" s="238">
        <f t="shared" si="1416"/>
        <v>0</v>
      </c>
      <c r="AZ579" s="238">
        <f t="shared" si="1417"/>
        <v>0</v>
      </c>
      <c r="BA579" s="238">
        <f t="shared" si="1418"/>
        <v>0</v>
      </c>
      <c r="BB579" s="238">
        <f t="shared" si="1419"/>
        <v>0</v>
      </c>
      <c r="BC579" s="238">
        <f t="shared" si="1420"/>
        <v>0</v>
      </c>
      <c r="BD579" s="238">
        <f t="shared" si="1421"/>
        <v>0</v>
      </c>
      <c r="BE579" s="238">
        <f t="shared" si="1422"/>
        <v>0</v>
      </c>
      <c r="BF579" s="238">
        <f t="shared" si="1423"/>
        <v>0</v>
      </c>
      <c r="BG579" s="238">
        <f t="shared" si="1424"/>
        <v>0</v>
      </c>
      <c r="BH579" s="238">
        <f t="shared" si="1425"/>
        <v>0</v>
      </c>
      <c r="BI579" s="238">
        <f t="shared" si="1426"/>
        <v>0</v>
      </c>
      <c r="BJ579" s="238">
        <f t="shared" si="1427"/>
        <v>0</v>
      </c>
      <c r="BK579" s="238">
        <f t="shared" si="1428"/>
        <v>0</v>
      </c>
      <c r="BL579" s="238">
        <f t="shared" si="1429"/>
        <v>0</v>
      </c>
      <c r="BM579" s="238">
        <f t="shared" si="1430"/>
        <v>0</v>
      </c>
      <c r="BN579" s="238">
        <f t="shared" si="1431"/>
        <v>0</v>
      </c>
      <c r="BO579" s="238">
        <f t="shared" si="1432"/>
        <v>0</v>
      </c>
      <c r="BP579" s="238">
        <f t="shared" si="1433"/>
        <v>0</v>
      </c>
      <c r="BQ579" s="238">
        <f t="shared" si="1434"/>
        <v>0</v>
      </c>
      <c r="BR579" s="238">
        <f t="shared" si="1435"/>
        <v>0</v>
      </c>
      <c r="BS579" s="238">
        <f t="shared" si="1436"/>
        <v>0</v>
      </c>
      <c r="BT579" s="238">
        <f t="shared" si="1437"/>
        <v>0</v>
      </c>
      <c r="BU579" s="238">
        <f t="shared" si="1438"/>
        <v>0</v>
      </c>
      <c r="BV579" s="238">
        <f t="shared" si="1439"/>
        <v>0</v>
      </c>
      <c r="BW579" s="238">
        <f t="shared" si="1440"/>
        <v>0</v>
      </c>
      <c r="BX579" s="238">
        <f t="shared" si="1441"/>
        <v>0</v>
      </c>
      <c r="BY579" s="238">
        <f t="shared" si="1442"/>
        <v>0</v>
      </c>
      <c r="BZ579" s="238">
        <f t="shared" si="1443"/>
        <v>0</v>
      </c>
      <c r="CA579" s="238">
        <f t="shared" si="1444"/>
        <v>0</v>
      </c>
      <c r="CB579" s="238">
        <f t="shared" si="1445"/>
        <v>0</v>
      </c>
      <c r="CC579" s="238">
        <f t="shared" si="1446"/>
        <v>0</v>
      </c>
      <c r="CD579" s="238">
        <f t="shared" si="1447"/>
        <v>0</v>
      </c>
      <c r="CE579" s="238">
        <f t="shared" si="1448"/>
        <v>0</v>
      </c>
      <c r="CF579" s="238">
        <f t="shared" si="1449"/>
        <v>0</v>
      </c>
      <c r="CG579" s="238">
        <f t="shared" si="1450"/>
        <v>0</v>
      </c>
      <c r="CH579" s="238">
        <f t="shared" si="1451"/>
        <v>0</v>
      </c>
      <c r="CI579" s="238">
        <f t="shared" si="1452"/>
        <v>0</v>
      </c>
      <c r="CJ579" s="238">
        <f t="shared" si="1453"/>
        <v>0</v>
      </c>
      <c r="CK579" s="238">
        <f t="shared" si="1454"/>
        <v>0</v>
      </c>
      <c r="CL579" s="238">
        <f t="shared" si="1455"/>
        <v>0</v>
      </c>
      <c r="CM579" s="238">
        <f t="shared" si="1456"/>
        <v>0</v>
      </c>
      <c r="CN579" s="238">
        <f t="shared" si="1457"/>
        <v>0</v>
      </c>
      <c r="CO579" s="238">
        <f t="shared" si="1458"/>
        <v>0</v>
      </c>
      <c r="CP579" s="238">
        <f t="shared" si="1459"/>
        <v>0</v>
      </c>
      <c r="CQ579" s="238">
        <f t="shared" si="1460"/>
        <v>0</v>
      </c>
      <c r="CR579" s="238">
        <f t="shared" si="1461"/>
        <v>0</v>
      </c>
      <c r="CS579" s="238">
        <f t="shared" si="1462"/>
        <v>0</v>
      </c>
      <c r="CT579" s="238">
        <f t="shared" si="1463"/>
        <v>0</v>
      </c>
      <c r="CU579" s="238">
        <f t="shared" si="1464"/>
        <v>0</v>
      </c>
      <c r="CV579" s="238">
        <f t="shared" si="1465"/>
        <v>0</v>
      </c>
      <c r="CW579" s="238">
        <f t="shared" si="1466"/>
        <v>0</v>
      </c>
      <c r="CX579" s="238">
        <f t="shared" si="1467"/>
        <v>0</v>
      </c>
      <c r="CY579" s="238">
        <f t="shared" si="1468"/>
        <v>0</v>
      </c>
      <c r="CZ579" s="238">
        <f t="shared" si="1469"/>
        <v>0</v>
      </c>
      <c r="DA579" s="238">
        <f t="shared" si="1470"/>
        <v>0</v>
      </c>
      <c r="DB579" s="238">
        <f t="shared" si="1471"/>
        <v>0</v>
      </c>
      <c r="DC579" s="238">
        <f t="shared" si="1472"/>
        <v>0</v>
      </c>
      <c r="DD579" s="238">
        <f t="shared" si="1473"/>
        <v>0</v>
      </c>
      <c r="DE579" s="238">
        <f t="shared" si="1474"/>
        <v>0</v>
      </c>
      <c r="DF579" s="238">
        <f t="shared" si="1475"/>
        <v>0</v>
      </c>
      <c r="DG579" s="238">
        <f t="shared" si="1476"/>
        <v>0</v>
      </c>
      <c r="DH579" s="238">
        <f t="shared" si="1477"/>
        <v>0</v>
      </c>
      <c r="DI579" s="238">
        <f t="shared" si="1478"/>
        <v>0</v>
      </c>
      <c r="DJ579" s="238">
        <f t="shared" si="1479"/>
        <v>0</v>
      </c>
      <c r="DK579" s="238">
        <f t="shared" si="1480"/>
        <v>0</v>
      </c>
      <c r="DL579" s="238">
        <f t="shared" si="1481"/>
        <v>0</v>
      </c>
      <c r="DM579" s="238">
        <f t="shared" si="1482"/>
        <v>0</v>
      </c>
      <c r="DN579" s="238">
        <f t="shared" si="1483"/>
        <v>0</v>
      </c>
      <c r="DO579" s="238">
        <f t="shared" si="1484"/>
        <v>0</v>
      </c>
      <c r="DP579" s="238">
        <f t="shared" si="1485"/>
        <v>0</v>
      </c>
      <c r="DQ579" s="238">
        <f t="shared" si="1486"/>
        <v>0</v>
      </c>
      <c r="DR579" s="238">
        <f t="shared" si="1487"/>
        <v>0</v>
      </c>
      <c r="DS579" s="238">
        <f t="shared" si="1488"/>
        <v>0</v>
      </c>
      <c r="DT579" s="238">
        <f t="shared" si="1489"/>
        <v>0</v>
      </c>
      <c r="DU579" s="238">
        <f t="shared" si="1490"/>
        <v>0</v>
      </c>
      <c r="DV579" s="238">
        <f t="shared" si="1491"/>
        <v>0</v>
      </c>
      <c r="DW579" s="238">
        <f t="shared" si="1492"/>
        <v>0</v>
      </c>
      <c r="DX579" s="238">
        <f t="shared" si="1493"/>
        <v>0</v>
      </c>
      <c r="DY579" s="238">
        <f t="shared" si="1494"/>
        <v>0</v>
      </c>
      <c r="DZ579" s="238">
        <f t="shared" si="1495"/>
        <v>0</v>
      </c>
      <c r="EA579" s="238">
        <f t="shared" si="1496"/>
        <v>0</v>
      </c>
      <c r="EB579" s="238">
        <f t="shared" si="1497"/>
        <v>0</v>
      </c>
      <c r="EC579" s="238">
        <f t="shared" si="1498"/>
        <v>0</v>
      </c>
      <c r="ED579" s="238">
        <f t="shared" si="1499"/>
        <v>0</v>
      </c>
      <c r="EE579" s="238">
        <f t="shared" si="1500"/>
        <v>0</v>
      </c>
      <c r="EF579" s="238">
        <f t="shared" si="1501"/>
        <v>0</v>
      </c>
      <c r="EG579" s="238">
        <f t="shared" si="1502"/>
        <v>0</v>
      </c>
      <c r="EH579" s="238">
        <f t="shared" si="1503"/>
        <v>0</v>
      </c>
      <c r="EI579" s="238">
        <f t="shared" si="1504"/>
        <v>0</v>
      </c>
      <c r="EJ579" s="238">
        <f t="shared" si="1505"/>
        <v>0</v>
      </c>
      <c r="EK579" s="238">
        <f t="shared" si="1506"/>
        <v>0</v>
      </c>
      <c r="EL579" s="238">
        <f t="shared" si="1507"/>
        <v>0</v>
      </c>
      <c r="EM579" s="238">
        <f t="shared" si="1508"/>
        <v>0</v>
      </c>
      <c r="EN579" s="238">
        <f t="shared" si="1509"/>
        <v>0</v>
      </c>
      <c r="EO579" s="238">
        <f t="shared" si="1510"/>
        <v>0</v>
      </c>
      <c r="EP579" s="238">
        <f t="shared" si="1511"/>
        <v>0</v>
      </c>
      <c r="EQ579" s="238">
        <f t="shared" si="1512"/>
        <v>0</v>
      </c>
      <c r="ER579" s="238">
        <f t="shared" si="1513"/>
        <v>0</v>
      </c>
      <c r="ES579" s="238">
        <f t="shared" si="1514"/>
        <v>0</v>
      </c>
      <c r="ET579" s="238">
        <f t="shared" si="1515"/>
        <v>0</v>
      </c>
      <c r="EU579" s="238">
        <f t="shared" si="1516"/>
        <v>0</v>
      </c>
      <c r="EV579" s="238">
        <f t="shared" si="1517"/>
        <v>0</v>
      </c>
      <c r="EW579" s="238">
        <f t="shared" si="1518"/>
        <v>0</v>
      </c>
      <c r="EX579" s="238">
        <f t="shared" si="1519"/>
        <v>0</v>
      </c>
      <c r="EY579" s="238">
        <f t="shared" si="1520"/>
        <v>0</v>
      </c>
      <c r="EZ579" s="238">
        <f t="shared" si="1521"/>
        <v>0</v>
      </c>
      <c r="FA579" s="238">
        <f t="shared" si="1522"/>
        <v>0</v>
      </c>
      <c r="FB579" s="238">
        <f t="shared" si="1523"/>
        <v>0</v>
      </c>
      <c r="FC579" s="238">
        <f t="shared" si="1524"/>
        <v>0</v>
      </c>
      <c r="FD579" s="238">
        <f t="shared" si="1525"/>
        <v>0</v>
      </c>
      <c r="FE579" s="238">
        <f t="shared" si="1526"/>
        <v>0</v>
      </c>
      <c r="FF579" s="238">
        <f t="shared" si="1527"/>
        <v>0</v>
      </c>
      <c r="FG579" s="238">
        <f t="shared" si="1528"/>
        <v>0</v>
      </c>
      <c r="FH579" s="238">
        <f t="shared" si="1529"/>
        <v>0</v>
      </c>
      <c r="FI579" s="238">
        <f t="shared" si="1530"/>
        <v>0</v>
      </c>
      <c r="FJ579" s="238">
        <f t="shared" si="1531"/>
        <v>0</v>
      </c>
      <c r="FK579" s="238">
        <f t="shared" si="1532"/>
        <v>0</v>
      </c>
      <c r="FL579" s="238">
        <f t="shared" si="1533"/>
        <v>0</v>
      </c>
      <c r="FM579" s="238">
        <f t="shared" si="1534"/>
        <v>0</v>
      </c>
      <c r="FN579" s="238">
        <f t="shared" si="1535"/>
        <v>0</v>
      </c>
      <c r="FO579" s="238">
        <f t="shared" si="1536"/>
        <v>0</v>
      </c>
      <c r="FP579" s="238">
        <f t="shared" si="1537"/>
        <v>0</v>
      </c>
      <c r="FQ579" s="238">
        <f t="shared" si="1538"/>
        <v>0</v>
      </c>
      <c r="FR579" s="238">
        <f t="shared" si="1539"/>
        <v>0</v>
      </c>
      <c r="FS579" s="238">
        <f t="shared" si="1540"/>
        <v>0</v>
      </c>
      <c r="FT579" s="238">
        <f t="shared" si="1541"/>
        <v>0</v>
      </c>
      <c r="FU579" s="238">
        <f t="shared" si="1542"/>
        <v>0</v>
      </c>
      <c r="FV579" s="238">
        <f t="shared" si="1543"/>
        <v>0</v>
      </c>
      <c r="FW579" s="238">
        <f t="shared" si="1544"/>
        <v>0</v>
      </c>
      <c r="FX579" s="238">
        <f t="shared" si="1545"/>
        <v>0</v>
      </c>
      <c r="FY579" s="238">
        <f t="shared" si="1546"/>
        <v>0</v>
      </c>
      <c r="FZ579" s="238">
        <f t="shared" si="1547"/>
        <v>0</v>
      </c>
      <c r="GA579" s="238">
        <f t="shared" si="1548"/>
        <v>0</v>
      </c>
      <c r="GB579" s="238">
        <f t="shared" si="1549"/>
        <v>0</v>
      </c>
      <c r="GC579" s="238">
        <f t="shared" si="1550"/>
        <v>0</v>
      </c>
      <c r="GD579" s="238">
        <f t="shared" si="1551"/>
        <v>0</v>
      </c>
      <c r="GE579" s="238">
        <f t="shared" si="1552"/>
        <v>0</v>
      </c>
      <c r="GF579" s="238">
        <f t="shared" si="1553"/>
        <v>0</v>
      </c>
      <c r="GG579" s="238">
        <f t="shared" si="1554"/>
        <v>0</v>
      </c>
      <c r="GH579" s="238">
        <f t="shared" si="1555"/>
        <v>0</v>
      </c>
      <c r="GI579" s="238">
        <f t="shared" si="1556"/>
        <v>0</v>
      </c>
      <c r="GJ579" s="238">
        <f t="shared" si="1557"/>
        <v>0</v>
      </c>
      <c r="GK579" s="238">
        <f t="shared" si="1558"/>
        <v>0</v>
      </c>
      <c r="GL579" s="238">
        <f t="shared" si="1559"/>
        <v>0</v>
      </c>
      <c r="GM579" s="238">
        <f t="shared" si="1560"/>
        <v>0</v>
      </c>
      <c r="GN579" s="238">
        <f t="shared" si="1561"/>
        <v>0</v>
      </c>
      <c r="GO579" s="238">
        <f t="shared" si="1562"/>
        <v>0</v>
      </c>
      <c r="GP579" s="238">
        <f t="shared" si="1563"/>
        <v>0</v>
      </c>
      <c r="GQ579" s="238">
        <f t="shared" si="1564"/>
        <v>0</v>
      </c>
      <c r="GR579" s="238">
        <f t="shared" si="1565"/>
        <v>0</v>
      </c>
      <c r="GS579" s="238">
        <f t="shared" si="1566"/>
        <v>0</v>
      </c>
      <c r="GT579" s="238">
        <f t="shared" si="1567"/>
        <v>0</v>
      </c>
      <c r="GU579" s="238">
        <f t="shared" si="1568"/>
        <v>0</v>
      </c>
      <c r="GV579" s="238">
        <f t="shared" si="1569"/>
        <v>0</v>
      </c>
      <c r="GW579" s="238">
        <f t="shared" si="1570"/>
        <v>0</v>
      </c>
      <c r="GX579" s="238">
        <f t="shared" si="1571"/>
        <v>0</v>
      </c>
      <c r="GY579" s="238">
        <f t="shared" si="1572"/>
        <v>0</v>
      </c>
      <c r="GZ579" s="238">
        <f t="shared" si="1573"/>
        <v>0</v>
      </c>
      <c r="HA579" s="238">
        <f t="shared" si="1574"/>
        <v>0</v>
      </c>
      <c r="HB579" s="238">
        <f t="shared" si="1575"/>
        <v>0</v>
      </c>
      <c r="HC579" s="238">
        <f t="shared" si="1576"/>
        <v>0</v>
      </c>
      <c r="HD579" s="238">
        <f t="shared" si="1577"/>
        <v>0</v>
      </c>
      <c r="HE579" s="238">
        <f t="shared" si="1578"/>
        <v>0</v>
      </c>
      <c r="HF579" s="238">
        <f t="shared" si="1579"/>
        <v>0</v>
      </c>
      <c r="HG579" s="238">
        <f t="shared" si="1580"/>
        <v>0</v>
      </c>
      <c r="HH579" s="238">
        <f t="shared" si="1581"/>
        <v>0</v>
      </c>
      <c r="HI579" s="238">
        <f t="shared" si="1582"/>
        <v>0</v>
      </c>
      <c r="HJ579" s="238">
        <f t="shared" si="1583"/>
        <v>0</v>
      </c>
      <c r="HK579" s="238">
        <f t="shared" si="1584"/>
        <v>0</v>
      </c>
      <c r="HL579" s="238">
        <f t="shared" si="1585"/>
        <v>0</v>
      </c>
      <c r="HM579" s="238">
        <f t="shared" si="1586"/>
        <v>0</v>
      </c>
      <c r="HN579" s="238">
        <f t="shared" si="1587"/>
        <v>0</v>
      </c>
      <c r="HO579" s="238">
        <f t="shared" si="1588"/>
        <v>0</v>
      </c>
      <c r="HP579" s="238">
        <f t="shared" si="1589"/>
        <v>0</v>
      </c>
      <c r="HQ579" s="238">
        <f t="shared" si="1590"/>
        <v>0</v>
      </c>
      <c r="HR579" s="238">
        <f t="shared" si="1591"/>
        <v>0</v>
      </c>
      <c r="HS579" s="238">
        <f t="shared" si="1592"/>
        <v>0</v>
      </c>
      <c r="HT579" s="238">
        <f t="shared" si="1593"/>
        <v>0</v>
      </c>
      <c r="HU579" s="238">
        <f t="shared" si="1594"/>
        <v>0</v>
      </c>
      <c r="HV579" s="238">
        <f t="shared" si="1595"/>
        <v>0</v>
      </c>
      <c r="HW579" s="238">
        <f t="shared" si="1596"/>
        <v>0</v>
      </c>
      <c r="HX579" s="238">
        <f t="shared" si="1597"/>
        <v>0</v>
      </c>
      <c r="HY579" s="238">
        <f t="shared" si="1598"/>
        <v>0</v>
      </c>
      <c r="HZ579" s="238">
        <f t="shared" si="1599"/>
        <v>0</v>
      </c>
      <c r="IA579" s="238">
        <f t="shared" si="1600"/>
        <v>0</v>
      </c>
      <c r="IB579" s="238">
        <f t="shared" si="1601"/>
        <v>0</v>
      </c>
      <c r="IC579" s="238">
        <f t="shared" si="1602"/>
        <v>0</v>
      </c>
      <c r="ID579" s="238">
        <f t="shared" si="1603"/>
        <v>0</v>
      </c>
      <c r="IE579" s="238">
        <f t="shared" si="1604"/>
        <v>0</v>
      </c>
      <c r="IF579" s="238">
        <f t="shared" si="1605"/>
        <v>0</v>
      </c>
      <c r="IG579" s="238">
        <f t="shared" si="1606"/>
        <v>0</v>
      </c>
      <c r="IH579" s="238">
        <f t="shared" si="1607"/>
        <v>0</v>
      </c>
      <c r="II579" s="238">
        <f t="shared" si="1608"/>
        <v>0</v>
      </c>
      <c r="IJ579" s="238">
        <f t="shared" si="1609"/>
        <v>0</v>
      </c>
      <c r="IK579" s="238">
        <f t="shared" si="1610"/>
        <v>0</v>
      </c>
      <c r="IL579" s="238">
        <f t="shared" si="1611"/>
        <v>0</v>
      </c>
      <c r="IM579" s="238">
        <f t="shared" si="1612"/>
        <v>0</v>
      </c>
      <c r="IN579" s="238">
        <f t="shared" si="1613"/>
        <v>0</v>
      </c>
      <c r="IO579" s="238">
        <f t="shared" si="1614"/>
        <v>0</v>
      </c>
      <c r="IP579" s="238">
        <f t="shared" si="1615"/>
        <v>0</v>
      </c>
      <c r="IQ579" s="238">
        <f t="shared" si="1616"/>
        <v>0</v>
      </c>
      <c r="IR579" s="238">
        <f t="shared" si="1617"/>
        <v>0</v>
      </c>
      <c r="IS579" s="238">
        <f t="shared" si="1618"/>
        <v>0</v>
      </c>
      <c r="IT579" s="238">
        <f t="shared" si="1619"/>
        <v>0</v>
      </c>
      <c r="IU579" s="238">
        <f t="shared" si="1620"/>
        <v>0</v>
      </c>
      <c r="IV579" s="238">
        <f t="shared" si="1621"/>
        <v>0</v>
      </c>
      <c r="IW579" s="238">
        <f t="shared" si="1622"/>
        <v>0</v>
      </c>
      <c r="IX579" s="238">
        <f t="shared" si="1623"/>
        <v>0</v>
      </c>
      <c r="IY579" s="238">
        <f t="shared" si="1624"/>
        <v>0</v>
      </c>
      <c r="IZ579" s="238">
        <f t="shared" si="1625"/>
        <v>0</v>
      </c>
      <c r="JA579" s="238">
        <f t="shared" si="1626"/>
        <v>0</v>
      </c>
      <c r="JB579" s="238">
        <f t="shared" si="1627"/>
        <v>0</v>
      </c>
    </row>
    <row r="580" spans="2:262">
      <c r="B580" s="248">
        <v>219</v>
      </c>
      <c r="C580" s="247">
        <f t="shared" si="1628"/>
        <v>4.2773437499999947E-3</v>
      </c>
      <c r="D580" s="244">
        <f t="shared" ca="1" si="1371"/>
        <v>80.549714600769946</v>
      </c>
      <c r="E580" s="243">
        <f ca="1">HQ361</f>
        <v>0.54971460076993894</v>
      </c>
      <c r="F580" s="242">
        <v>219</v>
      </c>
      <c r="G580" s="238">
        <f t="shared" si="1372"/>
        <v>0</v>
      </c>
      <c r="H580" s="238">
        <f t="shared" si="1373"/>
        <v>0</v>
      </c>
      <c r="I580" s="238">
        <f t="shared" si="1374"/>
        <v>0</v>
      </c>
      <c r="J580" s="238">
        <f t="shared" si="1375"/>
        <v>0</v>
      </c>
      <c r="K580" s="238">
        <f t="shared" si="1376"/>
        <v>0</v>
      </c>
      <c r="L580" s="238">
        <f t="shared" si="1377"/>
        <v>0</v>
      </c>
      <c r="M580" s="238">
        <f t="shared" si="1378"/>
        <v>0</v>
      </c>
      <c r="N580" s="238">
        <f t="shared" si="1379"/>
        <v>0</v>
      </c>
      <c r="O580" s="238">
        <f t="shared" si="1380"/>
        <v>0</v>
      </c>
      <c r="P580" s="238">
        <f t="shared" si="1381"/>
        <v>0</v>
      </c>
      <c r="Q580" s="238">
        <f t="shared" si="1382"/>
        <v>0</v>
      </c>
      <c r="R580" s="238">
        <f t="shared" si="1383"/>
        <v>0</v>
      </c>
      <c r="S580" s="238">
        <f t="shared" si="1384"/>
        <v>0</v>
      </c>
      <c r="T580" s="238">
        <f t="shared" si="1385"/>
        <v>0</v>
      </c>
      <c r="U580" s="239">
        <f t="shared" si="1386"/>
        <v>0</v>
      </c>
      <c r="V580" s="238">
        <f t="shared" si="1387"/>
        <v>0</v>
      </c>
      <c r="W580" s="238">
        <f t="shared" si="1388"/>
        <v>0</v>
      </c>
      <c r="X580" s="238">
        <f t="shared" si="1389"/>
        <v>0</v>
      </c>
      <c r="Y580" s="238">
        <f t="shared" si="1390"/>
        <v>0</v>
      </c>
      <c r="Z580" s="238">
        <f t="shared" si="1391"/>
        <v>0</v>
      </c>
      <c r="AA580" s="238">
        <f t="shared" si="1392"/>
        <v>0</v>
      </c>
      <c r="AB580" s="238">
        <f t="shared" si="1393"/>
        <v>0</v>
      </c>
      <c r="AC580" s="238">
        <f t="shared" si="1394"/>
        <v>0</v>
      </c>
      <c r="AD580" s="238">
        <f t="shared" si="1395"/>
        <v>0</v>
      </c>
      <c r="AE580" s="238">
        <f t="shared" si="1396"/>
        <v>0</v>
      </c>
      <c r="AF580" s="238">
        <f t="shared" si="1397"/>
        <v>0</v>
      </c>
      <c r="AG580" s="238">
        <f t="shared" si="1398"/>
        <v>0</v>
      </c>
      <c r="AH580" s="238">
        <f t="shared" si="1399"/>
        <v>0</v>
      </c>
      <c r="AI580" s="238">
        <f t="shared" si="1400"/>
        <v>0</v>
      </c>
      <c r="AJ580" s="238">
        <f t="shared" si="1401"/>
        <v>0</v>
      </c>
      <c r="AK580" s="238">
        <f t="shared" si="1402"/>
        <v>0</v>
      </c>
      <c r="AL580" s="238">
        <f t="shared" si="1403"/>
        <v>0</v>
      </c>
      <c r="AM580" s="238">
        <f t="shared" si="1404"/>
        <v>0</v>
      </c>
      <c r="AN580" s="238">
        <f t="shared" si="1405"/>
        <v>0</v>
      </c>
      <c r="AO580" s="238">
        <f t="shared" si="1406"/>
        <v>0</v>
      </c>
      <c r="AP580" s="238">
        <f t="shared" si="1407"/>
        <v>0</v>
      </c>
      <c r="AQ580" s="238">
        <f t="shared" si="1408"/>
        <v>0</v>
      </c>
      <c r="AR580" s="238">
        <f t="shared" si="1409"/>
        <v>0</v>
      </c>
      <c r="AS580" s="238">
        <f t="shared" si="1410"/>
        <v>0</v>
      </c>
      <c r="AT580" s="238">
        <f t="shared" si="1411"/>
        <v>0</v>
      </c>
      <c r="AU580" s="238">
        <f t="shared" si="1412"/>
        <v>0</v>
      </c>
      <c r="AV580" s="238">
        <f t="shared" si="1413"/>
        <v>0</v>
      </c>
      <c r="AW580" s="238">
        <f t="shared" si="1414"/>
        <v>0</v>
      </c>
      <c r="AX580" s="238">
        <f t="shared" si="1415"/>
        <v>0</v>
      </c>
      <c r="AY580" s="238">
        <f t="shared" si="1416"/>
        <v>0</v>
      </c>
      <c r="AZ580" s="238">
        <f t="shared" si="1417"/>
        <v>0</v>
      </c>
      <c r="BA580" s="238">
        <f t="shared" si="1418"/>
        <v>0</v>
      </c>
      <c r="BB580" s="238">
        <f t="shared" si="1419"/>
        <v>0</v>
      </c>
      <c r="BC580" s="238">
        <f t="shared" si="1420"/>
        <v>0</v>
      </c>
      <c r="BD580" s="238">
        <f t="shared" si="1421"/>
        <v>0</v>
      </c>
      <c r="BE580" s="238">
        <f t="shared" si="1422"/>
        <v>0</v>
      </c>
      <c r="BF580" s="238">
        <f t="shared" si="1423"/>
        <v>0</v>
      </c>
      <c r="BG580" s="238">
        <f t="shared" si="1424"/>
        <v>0</v>
      </c>
      <c r="BH580" s="238">
        <f t="shared" si="1425"/>
        <v>0</v>
      </c>
      <c r="BI580" s="238">
        <f t="shared" si="1426"/>
        <v>0</v>
      </c>
      <c r="BJ580" s="238">
        <f t="shared" si="1427"/>
        <v>0</v>
      </c>
      <c r="BK580" s="238">
        <f t="shared" si="1428"/>
        <v>0</v>
      </c>
      <c r="BL580" s="238">
        <f t="shared" si="1429"/>
        <v>0</v>
      </c>
      <c r="BM580" s="238">
        <f t="shared" si="1430"/>
        <v>0</v>
      </c>
      <c r="BN580" s="238">
        <f t="shared" si="1431"/>
        <v>0</v>
      </c>
      <c r="BO580" s="238">
        <f t="shared" si="1432"/>
        <v>0</v>
      </c>
      <c r="BP580" s="238">
        <f t="shared" si="1433"/>
        <v>0</v>
      </c>
      <c r="BQ580" s="238">
        <f t="shared" si="1434"/>
        <v>0</v>
      </c>
      <c r="BR580" s="238">
        <f t="shared" si="1435"/>
        <v>0</v>
      </c>
      <c r="BS580" s="238">
        <f t="shared" si="1436"/>
        <v>0</v>
      </c>
      <c r="BT580" s="238">
        <f t="shared" si="1437"/>
        <v>0</v>
      </c>
      <c r="BU580" s="238">
        <f t="shared" si="1438"/>
        <v>0</v>
      </c>
      <c r="BV580" s="238">
        <f t="shared" si="1439"/>
        <v>0</v>
      </c>
      <c r="BW580" s="238">
        <f t="shared" si="1440"/>
        <v>0</v>
      </c>
      <c r="BX580" s="238">
        <f t="shared" si="1441"/>
        <v>0</v>
      </c>
      <c r="BY580" s="238">
        <f t="shared" si="1442"/>
        <v>0</v>
      </c>
      <c r="BZ580" s="238">
        <f t="shared" si="1443"/>
        <v>0</v>
      </c>
      <c r="CA580" s="238">
        <f t="shared" si="1444"/>
        <v>0</v>
      </c>
      <c r="CB580" s="238">
        <f t="shared" si="1445"/>
        <v>0</v>
      </c>
      <c r="CC580" s="238">
        <f t="shared" si="1446"/>
        <v>0</v>
      </c>
      <c r="CD580" s="238">
        <f t="shared" si="1447"/>
        <v>0</v>
      </c>
      <c r="CE580" s="238">
        <f t="shared" si="1448"/>
        <v>0</v>
      </c>
      <c r="CF580" s="238">
        <f t="shared" si="1449"/>
        <v>0</v>
      </c>
      <c r="CG580" s="238">
        <f t="shared" si="1450"/>
        <v>0</v>
      </c>
      <c r="CH580" s="238">
        <f t="shared" si="1451"/>
        <v>0</v>
      </c>
      <c r="CI580" s="238">
        <f t="shared" si="1452"/>
        <v>0</v>
      </c>
      <c r="CJ580" s="238">
        <f t="shared" si="1453"/>
        <v>0</v>
      </c>
      <c r="CK580" s="238">
        <f t="shared" si="1454"/>
        <v>0</v>
      </c>
      <c r="CL580" s="238">
        <f t="shared" si="1455"/>
        <v>0</v>
      </c>
      <c r="CM580" s="238">
        <f t="shared" si="1456"/>
        <v>0</v>
      </c>
      <c r="CN580" s="238">
        <f t="shared" si="1457"/>
        <v>0</v>
      </c>
      <c r="CO580" s="238">
        <f t="shared" si="1458"/>
        <v>0</v>
      </c>
      <c r="CP580" s="238">
        <f t="shared" si="1459"/>
        <v>0</v>
      </c>
      <c r="CQ580" s="238">
        <f t="shared" si="1460"/>
        <v>0</v>
      </c>
      <c r="CR580" s="238">
        <f t="shared" si="1461"/>
        <v>0</v>
      </c>
      <c r="CS580" s="238">
        <f t="shared" si="1462"/>
        <v>0</v>
      </c>
      <c r="CT580" s="238">
        <f t="shared" si="1463"/>
        <v>0</v>
      </c>
      <c r="CU580" s="238">
        <f t="shared" si="1464"/>
        <v>0</v>
      </c>
      <c r="CV580" s="238">
        <f t="shared" si="1465"/>
        <v>0</v>
      </c>
      <c r="CW580" s="238">
        <f t="shared" si="1466"/>
        <v>0</v>
      </c>
      <c r="CX580" s="238">
        <f t="shared" si="1467"/>
        <v>0</v>
      </c>
      <c r="CY580" s="238">
        <f t="shared" si="1468"/>
        <v>0</v>
      </c>
      <c r="CZ580" s="238">
        <f t="shared" si="1469"/>
        <v>0</v>
      </c>
      <c r="DA580" s="238">
        <f t="shared" si="1470"/>
        <v>0</v>
      </c>
      <c r="DB580" s="238">
        <f t="shared" si="1471"/>
        <v>0</v>
      </c>
      <c r="DC580" s="238">
        <f t="shared" si="1472"/>
        <v>0</v>
      </c>
      <c r="DD580" s="238">
        <f t="shared" si="1473"/>
        <v>0</v>
      </c>
      <c r="DE580" s="238">
        <f t="shared" si="1474"/>
        <v>0</v>
      </c>
      <c r="DF580" s="238">
        <f t="shared" si="1475"/>
        <v>0</v>
      </c>
      <c r="DG580" s="238">
        <f t="shared" si="1476"/>
        <v>0</v>
      </c>
      <c r="DH580" s="238">
        <f t="shared" si="1477"/>
        <v>0</v>
      </c>
      <c r="DI580" s="238">
        <f t="shared" si="1478"/>
        <v>0</v>
      </c>
      <c r="DJ580" s="238">
        <f t="shared" si="1479"/>
        <v>0</v>
      </c>
      <c r="DK580" s="238">
        <f t="shared" si="1480"/>
        <v>0</v>
      </c>
      <c r="DL580" s="238">
        <f t="shared" si="1481"/>
        <v>0</v>
      </c>
      <c r="DM580" s="238">
        <f t="shared" si="1482"/>
        <v>0</v>
      </c>
      <c r="DN580" s="238">
        <f t="shared" si="1483"/>
        <v>0</v>
      </c>
      <c r="DO580" s="238">
        <f t="shared" si="1484"/>
        <v>0</v>
      </c>
      <c r="DP580" s="238">
        <f t="shared" si="1485"/>
        <v>0</v>
      </c>
      <c r="DQ580" s="238">
        <f t="shared" si="1486"/>
        <v>0</v>
      </c>
      <c r="DR580" s="238">
        <f t="shared" si="1487"/>
        <v>0</v>
      </c>
      <c r="DS580" s="238">
        <f t="shared" si="1488"/>
        <v>0</v>
      </c>
      <c r="DT580" s="238">
        <f t="shared" si="1489"/>
        <v>0</v>
      </c>
      <c r="DU580" s="238">
        <f t="shared" si="1490"/>
        <v>0</v>
      </c>
      <c r="DV580" s="238">
        <f t="shared" si="1491"/>
        <v>0</v>
      </c>
      <c r="DW580" s="238">
        <f t="shared" si="1492"/>
        <v>0</v>
      </c>
      <c r="DX580" s="238">
        <f t="shared" si="1493"/>
        <v>0</v>
      </c>
      <c r="DY580" s="238">
        <f t="shared" si="1494"/>
        <v>0</v>
      </c>
      <c r="DZ580" s="238">
        <f t="shared" si="1495"/>
        <v>0</v>
      </c>
      <c r="EA580" s="238">
        <f t="shared" si="1496"/>
        <v>0</v>
      </c>
      <c r="EB580" s="238">
        <f t="shared" si="1497"/>
        <v>0</v>
      </c>
      <c r="EC580" s="238">
        <f t="shared" si="1498"/>
        <v>0</v>
      </c>
      <c r="ED580" s="238">
        <f t="shared" si="1499"/>
        <v>0</v>
      </c>
      <c r="EE580" s="238">
        <f t="shared" si="1500"/>
        <v>0</v>
      </c>
      <c r="EF580" s="238">
        <f t="shared" si="1501"/>
        <v>0</v>
      </c>
      <c r="EG580" s="238">
        <f t="shared" si="1502"/>
        <v>0</v>
      </c>
      <c r="EH580" s="238">
        <f t="shared" si="1503"/>
        <v>0</v>
      </c>
      <c r="EI580" s="238">
        <f t="shared" si="1504"/>
        <v>0</v>
      </c>
      <c r="EJ580" s="238">
        <f t="shared" si="1505"/>
        <v>0</v>
      </c>
      <c r="EK580" s="238">
        <f t="shared" si="1506"/>
        <v>0</v>
      </c>
      <c r="EL580" s="238">
        <f t="shared" si="1507"/>
        <v>0</v>
      </c>
      <c r="EM580" s="238">
        <f t="shared" si="1508"/>
        <v>0</v>
      </c>
      <c r="EN580" s="238">
        <f t="shared" si="1509"/>
        <v>0</v>
      </c>
      <c r="EO580" s="238">
        <f t="shared" si="1510"/>
        <v>0</v>
      </c>
      <c r="EP580" s="238">
        <f t="shared" si="1511"/>
        <v>0</v>
      </c>
      <c r="EQ580" s="238">
        <f t="shared" si="1512"/>
        <v>0</v>
      </c>
      <c r="ER580" s="238">
        <f t="shared" si="1513"/>
        <v>0</v>
      </c>
      <c r="ES580" s="238">
        <f t="shared" si="1514"/>
        <v>0</v>
      </c>
      <c r="ET580" s="238">
        <f t="shared" si="1515"/>
        <v>0</v>
      </c>
      <c r="EU580" s="238">
        <f t="shared" si="1516"/>
        <v>0</v>
      </c>
      <c r="EV580" s="238">
        <f t="shared" si="1517"/>
        <v>0</v>
      </c>
      <c r="EW580" s="238">
        <f t="shared" si="1518"/>
        <v>0</v>
      </c>
      <c r="EX580" s="238">
        <f t="shared" si="1519"/>
        <v>0</v>
      </c>
      <c r="EY580" s="238">
        <f t="shared" si="1520"/>
        <v>0</v>
      </c>
      <c r="EZ580" s="238">
        <f t="shared" si="1521"/>
        <v>0</v>
      </c>
      <c r="FA580" s="238">
        <f t="shared" si="1522"/>
        <v>0</v>
      </c>
      <c r="FB580" s="238">
        <f t="shared" si="1523"/>
        <v>0</v>
      </c>
      <c r="FC580" s="238">
        <f t="shared" si="1524"/>
        <v>0</v>
      </c>
      <c r="FD580" s="238">
        <f t="shared" si="1525"/>
        <v>0</v>
      </c>
      <c r="FE580" s="238">
        <f t="shared" si="1526"/>
        <v>0</v>
      </c>
      <c r="FF580" s="238">
        <f t="shared" si="1527"/>
        <v>0</v>
      </c>
      <c r="FG580" s="238">
        <f t="shared" si="1528"/>
        <v>0</v>
      </c>
      <c r="FH580" s="238">
        <f t="shared" si="1529"/>
        <v>0</v>
      </c>
      <c r="FI580" s="238">
        <f t="shared" si="1530"/>
        <v>0</v>
      </c>
      <c r="FJ580" s="238">
        <f t="shared" si="1531"/>
        <v>0</v>
      </c>
      <c r="FK580" s="238">
        <f t="shared" si="1532"/>
        <v>0</v>
      </c>
      <c r="FL580" s="238">
        <f t="shared" si="1533"/>
        <v>0</v>
      </c>
      <c r="FM580" s="238">
        <f t="shared" si="1534"/>
        <v>0</v>
      </c>
      <c r="FN580" s="238">
        <f t="shared" si="1535"/>
        <v>0</v>
      </c>
      <c r="FO580" s="238">
        <f t="shared" si="1536"/>
        <v>0</v>
      </c>
      <c r="FP580" s="238">
        <f t="shared" si="1537"/>
        <v>0</v>
      </c>
      <c r="FQ580" s="238">
        <f t="shared" si="1538"/>
        <v>0</v>
      </c>
      <c r="FR580" s="238">
        <f t="shared" si="1539"/>
        <v>0</v>
      </c>
      <c r="FS580" s="238">
        <f t="shared" si="1540"/>
        <v>0</v>
      </c>
      <c r="FT580" s="238">
        <f t="shared" si="1541"/>
        <v>0</v>
      </c>
      <c r="FU580" s="238">
        <f t="shared" si="1542"/>
        <v>0</v>
      </c>
      <c r="FV580" s="238">
        <f t="shared" si="1543"/>
        <v>0</v>
      </c>
      <c r="FW580" s="238">
        <f t="shared" si="1544"/>
        <v>0</v>
      </c>
      <c r="FX580" s="238">
        <f t="shared" si="1545"/>
        <v>0</v>
      </c>
      <c r="FY580" s="238">
        <f t="shared" si="1546"/>
        <v>0</v>
      </c>
      <c r="FZ580" s="238">
        <f t="shared" si="1547"/>
        <v>0</v>
      </c>
      <c r="GA580" s="238">
        <f t="shared" si="1548"/>
        <v>0</v>
      </c>
      <c r="GB580" s="238">
        <f t="shared" si="1549"/>
        <v>0</v>
      </c>
      <c r="GC580" s="238">
        <f t="shared" si="1550"/>
        <v>0</v>
      </c>
      <c r="GD580" s="238">
        <f t="shared" si="1551"/>
        <v>0</v>
      </c>
      <c r="GE580" s="238">
        <f t="shared" si="1552"/>
        <v>0</v>
      </c>
      <c r="GF580" s="238">
        <f t="shared" si="1553"/>
        <v>0</v>
      </c>
      <c r="GG580" s="238">
        <f t="shared" si="1554"/>
        <v>0</v>
      </c>
      <c r="GH580" s="238">
        <f t="shared" si="1555"/>
        <v>0</v>
      </c>
      <c r="GI580" s="238">
        <f t="shared" si="1556"/>
        <v>0</v>
      </c>
      <c r="GJ580" s="238">
        <f t="shared" si="1557"/>
        <v>0</v>
      </c>
      <c r="GK580" s="238">
        <f t="shared" si="1558"/>
        <v>0</v>
      </c>
      <c r="GL580" s="238">
        <f t="shared" si="1559"/>
        <v>0</v>
      </c>
      <c r="GM580" s="238">
        <f t="shared" si="1560"/>
        <v>0</v>
      </c>
      <c r="GN580" s="238">
        <f t="shared" si="1561"/>
        <v>0</v>
      </c>
      <c r="GO580" s="238">
        <f t="shared" si="1562"/>
        <v>0</v>
      </c>
      <c r="GP580" s="238">
        <f t="shared" si="1563"/>
        <v>0</v>
      </c>
      <c r="GQ580" s="238">
        <f t="shared" si="1564"/>
        <v>0</v>
      </c>
      <c r="GR580" s="238">
        <f t="shared" si="1565"/>
        <v>0</v>
      </c>
      <c r="GS580" s="238">
        <f t="shared" si="1566"/>
        <v>0</v>
      </c>
      <c r="GT580" s="238">
        <f t="shared" si="1567"/>
        <v>0</v>
      </c>
      <c r="GU580" s="238">
        <f t="shared" si="1568"/>
        <v>0</v>
      </c>
      <c r="GV580" s="238">
        <f t="shared" si="1569"/>
        <v>0</v>
      </c>
      <c r="GW580" s="238">
        <f t="shared" si="1570"/>
        <v>0</v>
      </c>
      <c r="GX580" s="238">
        <f t="shared" si="1571"/>
        <v>0</v>
      </c>
      <c r="GY580" s="238">
        <f t="shared" si="1572"/>
        <v>0</v>
      </c>
      <c r="GZ580" s="238">
        <f t="shared" si="1573"/>
        <v>0</v>
      </c>
      <c r="HA580" s="238">
        <f t="shared" si="1574"/>
        <v>0</v>
      </c>
      <c r="HB580" s="238">
        <f t="shared" si="1575"/>
        <v>0</v>
      </c>
      <c r="HC580" s="238">
        <f t="shared" si="1576"/>
        <v>0</v>
      </c>
      <c r="HD580" s="238">
        <f t="shared" si="1577"/>
        <v>0</v>
      </c>
      <c r="HE580" s="238">
        <f t="shared" si="1578"/>
        <v>0</v>
      </c>
      <c r="HF580" s="238">
        <f t="shared" si="1579"/>
        <v>0</v>
      </c>
      <c r="HG580" s="238">
        <f t="shared" si="1580"/>
        <v>0</v>
      </c>
      <c r="HH580" s="238">
        <f t="shared" si="1581"/>
        <v>0</v>
      </c>
      <c r="HI580" s="238">
        <f t="shared" si="1582"/>
        <v>0</v>
      </c>
      <c r="HJ580" s="238">
        <f t="shared" si="1583"/>
        <v>0</v>
      </c>
      <c r="HK580" s="238">
        <f t="shared" si="1584"/>
        <v>0</v>
      </c>
      <c r="HL580" s="238">
        <f t="shared" si="1585"/>
        <v>0</v>
      </c>
      <c r="HM580" s="238">
        <f t="shared" si="1586"/>
        <v>0</v>
      </c>
      <c r="HN580" s="238">
        <f t="shared" si="1587"/>
        <v>0</v>
      </c>
      <c r="HO580" s="238">
        <f t="shared" si="1588"/>
        <v>0</v>
      </c>
      <c r="HP580" s="238">
        <f t="shared" si="1589"/>
        <v>0</v>
      </c>
      <c r="HQ580" s="238">
        <f t="shared" si="1590"/>
        <v>0</v>
      </c>
      <c r="HR580" s="238">
        <f t="shared" si="1591"/>
        <v>0</v>
      </c>
      <c r="HS580" s="238">
        <f t="shared" si="1592"/>
        <v>0</v>
      </c>
      <c r="HT580" s="238">
        <f t="shared" si="1593"/>
        <v>0</v>
      </c>
      <c r="HU580" s="238">
        <f t="shared" si="1594"/>
        <v>0</v>
      </c>
      <c r="HV580" s="238">
        <f t="shared" si="1595"/>
        <v>0</v>
      </c>
      <c r="HW580" s="238">
        <f t="shared" si="1596"/>
        <v>0</v>
      </c>
      <c r="HX580" s="238">
        <f t="shared" si="1597"/>
        <v>0</v>
      </c>
      <c r="HY580" s="238">
        <f t="shared" si="1598"/>
        <v>0</v>
      </c>
      <c r="HZ580" s="238">
        <f t="shared" si="1599"/>
        <v>0</v>
      </c>
      <c r="IA580" s="238">
        <f t="shared" si="1600"/>
        <v>0</v>
      </c>
      <c r="IB580" s="238">
        <f t="shared" si="1601"/>
        <v>0</v>
      </c>
      <c r="IC580" s="238">
        <f t="shared" si="1602"/>
        <v>0</v>
      </c>
      <c r="ID580" s="238">
        <f t="shared" si="1603"/>
        <v>0</v>
      </c>
      <c r="IE580" s="238">
        <f t="shared" si="1604"/>
        <v>0</v>
      </c>
      <c r="IF580" s="238">
        <f t="shared" si="1605"/>
        <v>0</v>
      </c>
      <c r="IG580" s="238">
        <f t="shared" si="1606"/>
        <v>0</v>
      </c>
      <c r="IH580" s="238">
        <f t="shared" si="1607"/>
        <v>0</v>
      </c>
      <c r="II580" s="238">
        <f t="shared" si="1608"/>
        <v>0</v>
      </c>
      <c r="IJ580" s="238">
        <f t="shared" si="1609"/>
        <v>0</v>
      </c>
      <c r="IK580" s="238">
        <f t="shared" si="1610"/>
        <v>0</v>
      </c>
      <c r="IL580" s="238">
        <f t="shared" si="1611"/>
        <v>0</v>
      </c>
      <c r="IM580" s="238">
        <f t="shared" si="1612"/>
        <v>0</v>
      </c>
      <c r="IN580" s="238">
        <f t="shared" si="1613"/>
        <v>0</v>
      </c>
      <c r="IO580" s="238">
        <f t="shared" si="1614"/>
        <v>0</v>
      </c>
      <c r="IP580" s="238">
        <f t="shared" si="1615"/>
        <v>0</v>
      </c>
      <c r="IQ580" s="238">
        <f t="shared" si="1616"/>
        <v>0</v>
      </c>
      <c r="IR580" s="238">
        <f t="shared" si="1617"/>
        <v>0</v>
      </c>
      <c r="IS580" s="238">
        <f t="shared" si="1618"/>
        <v>0</v>
      </c>
      <c r="IT580" s="238">
        <f t="shared" si="1619"/>
        <v>0</v>
      </c>
      <c r="IU580" s="238">
        <f t="shared" si="1620"/>
        <v>0</v>
      </c>
      <c r="IV580" s="238">
        <f t="shared" si="1621"/>
        <v>0</v>
      </c>
      <c r="IW580" s="238">
        <f t="shared" si="1622"/>
        <v>0</v>
      </c>
      <c r="IX580" s="238">
        <f t="shared" si="1623"/>
        <v>0</v>
      </c>
      <c r="IY580" s="238">
        <f t="shared" si="1624"/>
        <v>0</v>
      </c>
      <c r="IZ580" s="238">
        <f t="shared" si="1625"/>
        <v>0</v>
      </c>
      <c r="JA580" s="238">
        <f t="shared" si="1626"/>
        <v>0</v>
      </c>
      <c r="JB580" s="238">
        <f t="shared" si="1627"/>
        <v>0</v>
      </c>
    </row>
    <row r="581" spans="2:262">
      <c r="B581" s="248">
        <v>220</v>
      </c>
      <c r="C581" s="247">
        <f t="shared" si="1628"/>
        <v>4.2968749999999943E-3</v>
      </c>
      <c r="D581" s="244">
        <f t="shared" ca="1" si="1371"/>
        <v>80.536154395837485</v>
      </c>
      <c r="E581" s="243">
        <f ca="1">HR361</f>
        <v>0.53615439583749225</v>
      </c>
      <c r="F581" s="242">
        <v>220</v>
      </c>
      <c r="G581" s="238">
        <f t="shared" si="1372"/>
        <v>0</v>
      </c>
      <c r="H581" s="238">
        <f t="shared" si="1373"/>
        <v>0</v>
      </c>
      <c r="I581" s="238">
        <f t="shared" si="1374"/>
        <v>0</v>
      </c>
      <c r="J581" s="238">
        <f t="shared" si="1375"/>
        <v>0</v>
      </c>
      <c r="K581" s="238">
        <f t="shared" si="1376"/>
        <v>0</v>
      </c>
      <c r="L581" s="238">
        <f t="shared" si="1377"/>
        <v>0</v>
      </c>
      <c r="M581" s="238">
        <f t="shared" si="1378"/>
        <v>0</v>
      </c>
      <c r="N581" s="238">
        <f t="shared" si="1379"/>
        <v>0</v>
      </c>
      <c r="O581" s="238">
        <f t="shared" si="1380"/>
        <v>0</v>
      </c>
      <c r="P581" s="238">
        <f t="shared" si="1381"/>
        <v>0</v>
      </c>
      <c r="Q581" s="238">
        <f t="shared" si="1382"/>
        <v>0</v>
      </c>
      <c r="R581" s="238">
        <f t="shared" si="1383"/>
        <v>0</v>
      </c>
      <c r="S581" s="238">
        <f t="shared" si="1384"/>
        <v>0</v>
      </c>
      <c r="T581" s="238">
        <f t="shared" si="1385"/>
        <v>0</v>
      </c>
      <c r="U581" s="239">
        <f t="shared" si="1386"/>
        <v>0</v>
      </c>
      <c r="V581" s="238">
        <f t="shared" si="1387"/>
        <v>0</v>
      </c>
      <c r="W581" s="238">
        <f t="shared" si="1388"/>
        <v>0</v>
      </c>
      <c r="X581" s="238">
        <f t="shared" si="1389"/>
        <v>0</v>
      </c>
      <c r="Y581" s="238">
        <f t="shared" si="1390"/>
        <v>0</v>
      </c>
      <c r="Z581" s="238">
        <f t="shared" si="1391"/>
        <v>0</v>
      </c>
      <c r="AA581" s="238">
        <f t="shared" si="1392"/>
        <v>0</v>
      </c>
      <c r="AB581" s="238">
        <f t="shared" si="1393"/>
        <v>0</v>
      </c>
      <c r="AC581" s="238">
        <f t="shared" si="1394"/>
        <v>0</v>
      </c>
      <c r="AD581" s="238">
        <f t="shared" si="1395"/>
        <v>0</v>
      </c>
      <c r="AE581" s="238">
        <f t="shared" si="1396"/>
        <v>0</v>
      </c>
      <c r="AF581" s="238">
        <f t="shared" si="1397"/>
        <v>0</v>
      </c>
      <c r="AG581" s="238">
        <f t="shared" si="1398"/>
        <v>0</v>
      </c>
      <c r="AH581" s="238">
        <f t="shared" si="1399"/>
        <v>0</v>
      </c>
      <c r="AI581" s="238">
        <f t="shared" si="1400"/>
        <v>0</v>
      </c>
      <c r="AJ581" s="238">
        <f t="shared" si="1401"/>
        <v>0</v>
      </c>
      <c r="AK581" s="238">
        <f t="shared" si="1402"/>
        <v>0</v>
      </c>
      <c r="AL581" s="238">
        <f t="shared" si="1403"/>
        <v>0</v>
      </c>
      <c r="AM581" s="238">
        <f t="shared" si="1404"/>
        <v>0</v>
      </c>
      <c r="AN581" s="238">
        <f t="shared" si="1405"/>
        <v>0</v>
      </c>
      <c r="AO581" s="238">
        <f t="shared" si="1406"/>
        <v>0</v>
      </c>
      <c r="AP581" s="238">
        <f t="shared" si="1407"/>
        <v>0</v>
      </c>
      <c r="AQ581" s="238">
        <f t="shared" si="1408"/>
        <v>0</v>
      </c>
      <c r="AR581" s="238">
        <f t="shared" si="1409"/>
        <v>0</v>
      </c>
      <c r="AS581" s="238">
        <f t="shared" si="1410"/>
        <v>0</v>
      </c>
      <c r="AT581" s="238">
        <f t="shared" si="1411"/>
        <v>0</v>
      </c>
      <c r="AU581" s="238">
        <f t="shared" si="1412"/>
        <v>0</v>
      </c>
      <c r="AV581" s="238">
        <f t="shared" si="1413"/>
        <v>0</v>
      </c>
      <c r="AW581" s="238">
        <f t="shared" si="1414"/>
        <v>0</v>
      </c>
      <c r="AX581" s="238">
        <f t="shared" si="1415"/>
        <v>0</v>
      </c>
      <c r="AY581" s="238">
        <f t="shared" si="1416"/>
        <v>0</v>
      </c>
      <c r="AZ581" s="238">
        <f t="shared" si="1417"/>
        <v>0</v>
      </c>
      <c r="BA581" s="238">
        <f t="shared" si="1418"/>
        <v>0</v>
      </c>
      <c r="BB581" s="238">
        <f t="shared" si="1419"/>
        <v>0</v>
      </c>
      <c r="BC581" s="238">
        <f t="shared" si="1420"/>
        <v>0</v>
      </c>
      <c r="BD581" s="238">
        <f t="shared" si="1421"/>
        <v>0</v>
      </c>
      <c r="BE581" s="238">
        <f t="shared" si="1422"/>
        <v>0</v>
      </c>
      <c r="BF581" s="238">
        <f t="shared" si="1423"/>
        <v>0</v>
      </c>
      <c r="BG581" s="238">
        <f t="shared" si="1424"/>
        <v>0</v>
      </c>
      <c r="BH581" s="238">
        <f t="shared" si="1425"/>
        <v>0</v>
      </c>
      <c r="BI581" s="238">
        <f t="shared" si="1426"/>
        <v>0</v>
      </c>
      <c r="BJ581" s="238">
        <f t="shared" si="1427"/>
        <v>0</v>
      </c>
      <c r="BK581" s="238">
        <f t="shared" si="1428"/>
        <v>0</v>
      </c>
      <c r="BL581" s="238">
        <f t="shared" si="1429"/>
        <v>0</v>
      </c>
      <c r="BM581" s="238">
        <f t="shared" si="1430"/>
        <v>0</v>
      </c>
      <c r="BN581" s="238">
        <f t="shared" si="1431"/>
        <v>0</v>
      </c>
      <c r="BO581" s="238">
        <f t="shared" si="1432"/>
        <v>0</v>
      </c>
      <c r="BP581" s="238">
        <f t="shared" si="1433"/>
        <v>0</v>
      </c>
      <c r="BQ581" s="238">
        <f t="shared" si="1434"/>
        <v>0</v>
      </c>
      <c r="BR581" s="238">
        <f t="shared" si="1435"/>
        <v>0</v>
      </c>
      <c r="BS581" s="238">
        <f t="shared" si="1436"/>
        <v>0</v>
      </c>
      <c r="BT581" s="238">
        <f t="shared" si="1437"/>
        <v>0</v>
      </c>
      <c r="BU581" s="238">
        <f t="shared" si="1438"/>
        <v>0</v>
      </c>
      <c r="BV581" s="238">
        <f t="shared" si="1439"/>
        <v>0</v>
      </c>
      <c r="BW581" s="238">
        <f t="shared" si="1440"/>
        <v>0</v>
      </c>
      <c r="BX581" s="238">
        <f t="shared" si="1441"/>
        <v>0</v>
      </c>
      <c r="BY581" s="238">
        <f t="shared" si="1442"/>
        <v>0</v>
      </c>
      <c r="BZ581" s="238">
        <f t="shared" si="1443"/>
        <v>0</v>
      </c>
      <c r="CA581" s="238">
        <f t="shared" si="1444"/>
        <v>0</v>
      </c>
      <c r="CB581" s="238">
        <f t="shared" si="1445"/>
        <v>0</v>
      </c>
      <c r="CC581" s="238">
        <f t="shared" si="1446"/>
        <v>0</v>
      </c>
      <c r="CD581" s="238">
        <f t="shared" si="1447"/>
        <v>0</v>
      </c>
      <c r="CE581" s="238">
        <f t="shared" si="1448"/>
        <v>0</v>
      </c>
      <c r="CF581" s="238">
        <f t="shared" si="1449"/>
        <v>0</v>
      </c>
      <c r="CG581" s="238">
        <f t="shared" si="1450"/>
        <v>0</v>
      </c>
      <c r="CH581" s="238">
        <f t="shared" si="1451"/>
        <v>0</v>
      </c>
      <c r="CI581" s="238">
        <f t="shared" si="1452"/>
        <v>0</v>
      </c>
      <c r="CJ581" s="238">
        <f t="shared" si="1453"/>
        <v>0</v>
      </c>
      <c r="CK581" s="238">
        <f t="shared" si="1454"/>
        <v>0</v>
      </c>
      <c r="CL581" s="238">
        <f t="shared" si="1455"/>
        <v>0</v>
      </c>
      <c r="CM581" s="238">
        <f t="shared" si="1456"/>
        <v>0</v>
      </c>
      <c r="CN581" s="238">
        <f t="shared" si="1457"/>
        <v>0</v>
      </c>
      <c r="CO581" s="238">
        <f t="shared" si="1458"/>
        <v>0</v>
      </c>
      <c r="CP581" s="238">
        <f t="shared" si="1459"/>
        <v>0</v>
      </c>
      <c r="CQ581" s="238">
        <f t="shared" si="1460"/>
        <v>0</v>
      </c>
      <c r="CR581" s="238">
        <f t="shared" si="1461"/>
        <v>0</v>
      </c>
      <c r="CS581" s="238">
        <f t="shared" si="1462"/>
        <v>0</v>
      </c>
      <c r="CT581" s="238">
        <f t="shared" si="1463"/>
        <v>0</v>
      </c>
      <c r="CU581" s="238">
        <f t="shared" si="1464"/>
        <v>0</v>
      </c>
      <c r="CV581" s="238">
        <f t="shared" si="1465"/>
        <v>0</v>
      </c>
      <c r="CW581" s="238">
        <f t="shared" si="1466"/>
        <v>0</v>
      </c>
      <c r="CX581" s="238">
        <f t="shared" si="1467"/>
        <v>0</v>
      </c>
      <c r="CY581" s="238">
        <f t="shared" si="1468"/>
        <v>0</v>
      </c>
      <c r="CZ581" s="238">
        <f t="shared" si="1469"/>
        <v>0</v>
      </c>
      <c r="DA581" s="238">
        <f t="shared" si="1470"/>
        <v>0</v>
      </c>
      <c r="DB581" s="238">
        <f t="shared" si="1471"/>
        <v>0</v>
      </c>
      <c r="DC581" s="238">
        <f t="shared" si="1472"/>
        <v>0</v>
      </c>
      <c r="DD581" s="238">
        <f t="shared" si="1473"/>
        <v>0</v>
      </c>
      <c r="DE581" s="238">
        <f t="shared" si="1474"/>
        <v>0</v>
      </c>
      <c r="DF581" s="238">
        <f t="shared" si="1475"/>
        <v>0</v>
      </c>
      <c r="DG581" s="238">
        <f t="shared" si="1476"/>
        <v>0</v>
      </c>
      <c r="DH581" s="238">
        <f t="shared" si="1477"/>
        <v>0</v>
      </c>
      <c r="DI581" s="238">
        <f t="shared" si="1478"/>
        <v>0</v>
      </c>
      <c r="DJ581" s="238">
        <f t="shared" si="1479"/>
        <v>0</v>
      </c>
      <c r="DK581" s="238">
        <f t="shared" si="1480"/>
        <v>0</v>
      </c>
      <c r="DL581" s="238">
        <f t="shared" si="1481"/>
        <v>0</v>
      </c>
      <c r="DM581" s="238">
        <f t="shared" si="1482"/>
        <v>0</v>
      </c>
      <c r="DN581" s="238">
        <f t="shared" si="1483"/>
        <v>0</v>
      </c>
      <c r="DO581" s="238">
        <f t="shared" si="1484"/>
        <v>0</v>
      </c>
      <c r="DP581" s="238">
        <f t="shared" si="1485"/>
        <v>0</v>
      </c>
      <c r="DQ581" s="238">
        <f t="shared" si="1486"/>
        <v>0</v>
      </c>
      <c r="DR581" s="238">
        <f t="shared" si="1487"/>
        <v>0</v>
      </c>
      <c r="DS581" s="238">
        <f t="shared" si="1488"/>
        <v>0</v>
      </c>
      <c r="DT581" s="238">
        <f t="shared" si="1489"/>
        <v>0</v>
      </c>
      <c r="DU581" s="238">
        <f t="shared" si="1490"/>
        <v>0</v>
      </c>
      <c r="DV581" s="238">
        <f t="shared" si="1491"/>
        <v>0</v>
      </c>
      <c r="DW581" s="238">
        <f t="shared" si="1492"/>
        <v>0</v>
      </c>
      <c r="DX581" s="238">
        <f t="shared" si="1493"/>
        <v>0</v>
      </c>
      <c r="DY581" s="238">
        <f t="shared" si="1494"/>
        <v>0</v>
      </c>
      <c r="DZ581" s="238">
        <f t="shared" si="1495"/>
        <v>0</v>
      </c>
      <c r="EA581" s="238">
        <f t="shared" si="1496"/>
        <v>0</v>
      </c>
      <c r="EB581" s="238">
        <f t="shared" si="1497"/>
        <v>0</v>
      </c>
      <c r="EC581" s="238">
        <f t="shared" si="1498"/>
        <v>0</v>
      </c>
      <c r="ED581" s="238">
        <f t="shared" si="1499"/>
        <v>0</v>
      </c>
      <c r="EE581" s="238">
        <f t="shared" si="1500"/>
        <v>0</v>
      </c>
      <c r="EF581" s="238">
        <f t="shared" si="1501"/>
        <v>0</v>
      </c>
      <c r="EG581" s="238">
        <f t="shared" si="1502"/>
        <v>0</v>
      </c>
      <c r="EH581" s="238">
        <f t="shared" si="1503"/>
        <v>0</v>
      </c>
      <c r="EI581" s="238">
        <f t="shared" si="1504"/>
        <v>0</v>
      </c>
      <c r="EJ581" s="238">
        <f t="shared" si="1505"/>
        <v>0</v>
      </c>
      <c r="EK581" s="238">
        <f t="shared" si="1506"/>
        <v>0</v>
      </c>
      <c r="EL581" s="238">
        <f t="shared" si="1507"/>
        <v>0</v>
      </c>
      <c r="EM581" s="238">
        <f t="shared" si="1508"/>
        <v>0</v>
      </c>
      <c r="EN581" s="238">
        <f t="shared" si="1509"/>
        <v>0</v>
      </c>
      <c r="EO581" s="238">
        <f t="shared" si="1510"/>
        <v>0</v>
      </c>
      <c r="EP581" s="238">
        <f t="shared" si="1511"/>
        <v>0</v>
      </c>
      <c r="EQ581" s="238">
        <f t="shared" si="1512"/>
        <v>0</v>
      </c>
      <c r="ER581" s="238">
        <f t="shared" si="1513"/>
        <v>0</v>
      </c>
      <c r="ES581" s="238">
        <f t="shared" si="1514"/>
        <v>0</v>
      </c>
      <c r="ET581" s="238">
        <f t="shared" si="1515"/>
        <v>0</v>
      </c>
      <c r="EU581" s="238">
        <f t="shared" si="1516"/>
        <v>0</v>
      </c>
      <c r="EV581" s="238">
        <f t="shared" si="1517"/>
        <v>0</v>
      </c>
      <c r="EW581" s="238">
        <f t="shared" si="1518"/>
        <v>0</v>
      </c>
      <c r="EX581" s="238">
        <f t="shared" si="1519"/>
        <v>0</v>
      </c>
      <c r="EY581" s="238">
        <f t="shared" si="1520"/>
        <v>0</v>
      </c>
      <c r="EZ581" s="238">
        <f t="shared" si="1521"/>
        <v>0</v>
      </c>
      <c r="FA581" s="238">
        <f t="shared" si="1522"/>
        <v>0</v>
      </c>
      <c r="FB581" s="238">
        <f t="shared" si="1523"/>
        <v>0</v>
      </c>
      <c r="FC581" s="238">
        <f t="shared" si="1524"/>
        <v>0</v>
      </c>
      <c r="FD581" s="238">
        <f t="shared" si="1525"/>
        <v>0</v>
      </c>
      <c r="FE581" s="238">
        <f t="shared" si="1526"/>
        <v>0</v>
      </c>
      <c r="FF581" s="238">
        <f t="shared" si="1527"/>
        <v>0</v>
      </c>
      <c r="FG581" s="238">
        <f t="shared" si="1528"/>
        <v>0</v>
      </c>
      <c r="FH581" s="238">
        <f t="shared" si="1529"/>
        <v>0</v>
      </c>
      <c r="FI581" s="238">
        <f t="shared" si="1530"/>
        <v>0</v>
      </c>
      <c r="FJ581" s="238">
        <f t="shared" si="1531"/>
        <v>0</v>
      </c>
      <c r="FK581" s="238">
        <f t="shared" si="1532"/>
        <v>0</v>
      </c>
      <c r="FL581" s="238">
        <f t="shared" si="1533"/>
        <v>0</v>
      </c>
      <c r="FM581" s="238">
        <f t="shared" si="1534"/>
        <v>0</v>
      </c>
      <c r="FN581" s="238">
        <f t="shared" si="1535"/>
        <v>0</v>
      </c>
      <c r="FO581" s="238">
        <f t="shared" si="1536"/>
        <v>0</v>
      </c>
      <c r="FP581" s="238">
        <f t="shared" si="1537"/>
        <v>0</v>
      </c>
      <c r="FQ581" s="238">
        <f t="shared" si="1538"/>
        <v>0</v>
      </c>
      <c r="FR581" s="238">
        <f t="shared" si="1539"/>
        <v>0</v>
      </c>
      <c r="FS581" s="238">
        <f t="shared" si="1540"/>
        <v>0</v>
      </c>
      <c r="FT581" s="238">
        <f t="shared" si="1541"/>
        <v>0</v>
      </c>
      <c r="FU581" s="238">
        <f t="shared" si="1542"/>
        <v>0</v>
      </c>
      <c r="FV581" s="238">
        <f t="shared" si="1543"/>
        <v>0</v>
      </c>
      <c r="FW581" s="238">
        <f t="shared" si="1544"/>
        <v>0</v>
      </c>
      <c r="FX581" s="238">
        <f t="shared" si="1545"/>
        <v>0</v>
      </c>
      <c r="FY581" s="238">
        <f t="shared" si="1546"/>
        <v>0</v>
      </c>
      <c r="FZ581" s="238">
        <f t="shared" si="1547"/>
        <v>0</v>
      </c>
      <c r="GA581" s="238">
        <f t="shared" si="1548"/>
        <v>0</v>
      </c>
      <c r="GB581" s="238">
        <f t="shared" si="1549"/>
        <v>0</v>
      </c>
      <c r="GC581" s="238">
        <f t="shared" si="1550"/>
        <v>0</v>
      </c>
      <c r="GD581" s="238">
        <f t="shared" si="1551"/>
        <v>0</v>
      </c>
      <c r="GE581" s="238">
        <f t="shared" si="1552"/>
        <v>0</v>
      </c>
      <c r="GF581" s="238">
        <f t="shared" si="1553"/>
        <v>0</v>
      </c>
      <c r="GG581" s="238">
        <f t="shared" si="1554"/>
        <v>0</v>
      </c>
      <c r="GH581" s="238">
        <f t="shared" si="1555"/>
        <v>0</v>
      </c>
      <c r="GI581" s="238">
        <f t="shared" si="1556"/>
        <v>0</v>
      </c>
      <c r="GJ581" s="238">
        <f t="shared" si="1557"/>
        <v>0</v>
      </c>
      <c r="GK581" s="238">
        <f t="shared" si="1558"/>
        <v>0</v>
      </c>
      <c r="GL581" s="238">
        <f t="shared" si="1559"/>
        <v>0</v>
      </c>
      <c r="GM581" s="238">
        <f t="shared" si="1560"/>
        <v>0</v>
      </c>
      <c r="GN581" s="238">
        <f t="shared" si="1561"/>
        <v>0</v>
      </c>
      <c r="GO581" s="238">
        <f t="shared" si="1562"/>
        <v>0</v>
      </c>
      <c r="GP581" s="238">
        <f t="shared" si="1563"/>
        <v>0</v>
      </c>
      <c r="GQ581" s="238">
        <f t="shared" si="1564"/>
        <v>0</v>
      </c>
      <c r="GR581" s="238">
        <f t="shared" si="1565"/>
        <v>0</v>
      </c>
      <c r="GS581" s="238">
        <f t="shared" si="1566"/>
        <v>0</v>
      </c>
      <c r="GT581" s="238">
        <f t="shared" si="1567"/>
        <v>0</v>
      </c>
      <c r="GU581" s="238">
        <f t="shared" si="1568"/>
        <v>0</v>
      </c>
      <c r="GV581" s="238">
        <f t="shared" si="1569"/>
        <v>0</v>
      </c>
      <c r="GW581" s="238">
        <f t="shared" si="1570"/>
        <v>0</v>
      </c>
      <c r="GX581" s="238">
        <f t="shared" si="1571"/>
        <v>0</v>
      </c>
      <c r="GY581" s="238">
        <f t="shared" si="1572"/>
        <v>0</v>
      </c>
      <c r="GZ581" s="238">
        <f t="shared" si="1573"/>
        <v>0</v>
      </c>
      <c r="HA581" s="238">
        <f t="shared" si="1574"/>
        <v>0</v>
      </c>
      <c r="HB581" s="238">
        <f t="shared" si="1575"/>
        <v>0</v>
      </c>
      <c r="HC581" s="238">
        <f t="shared" si="1576"/>
        <v>0</v>
      </c>
      <c r="HD581" s="238">
        <f t="shared" si="1577"/>
        <v>0</v>
      </c>
      <c r="HE581" s="238">
        <f t="shared" si="1578"/>
        <v>0</v>
      </c>
      <c r="HF581" s="238">
        <f t="shared" si="1579"/>
        <v>0</v>
      </c>
      <c r="HG581" s="238">
        <f t="shared" si="1580"/>
        <v>0</v>
      </c>
      <c r="HH581" s="238">
        <f t="shared" si="1581"/>
        <v>0</v>
      </c>
      <c r="HI581" s="238">
        <f t="shared" si="1582"/>
        <v>0</v>
      </c>
      <c r="HJ581" s="238">
        <f t="shared" si="1583"/>
        <v>0</v>
      </c>
      <c r="HK581" s="238">
        <f t="shared" si="1584"/>
        <v>0</v>
      </c>
      <c r="HL581" s="238">
        <f t="shared" si="1585"/>
        <v>0</v>
      </c>
      <c r="HM581" s="238">
        <f t="shared" si="1586"/>
        <v>0</v>
      </c>
      <c r="HN581" s="238">
        <f t="shared" si="1587"/>
        <v>0</v>
      </c>
      <c r="HO581" s="238">
        <f t="shared" si="1588"/>
        <v>0</v>
      </c>
      <c r="HP581" s="238">
        <f t="shared" si="1589"/>
        <v>0</v>
      </c>
      <c r="HQ581" s="238">
        <f t="shared" si="1590"/>
        <v>0</v>
      </c>
      <c r="HR581" s="238">
        <f t="shared" si="1591"/>
        <v>0</v>
      </c>
      <c r="HS581" s="238">
        <f t="shared" si="1592"/>
        <v>0</v>
      </c>
      <c r="HT581" s="238">
        <f t="shared" si="1593"/>
        <v>0</v>
      </c>
      <c r="HU581" s="238">
        <f t="shared" si="1594"/>
        <v>0</v>
      </c>
      <c r="HV581" s="238">
        <f t="shared" si="1595"/>
        <v>0</v>
      </c>
      <c r="HW581" s="238">
        <f t="shared" si="1596"/>
        <v>0</v>
      </c>
      <c r="HX581" s="238">
        <f t="shared" si="1597"/>
        <v>0</v>
      </c>
      <c r="HY581" s="238">
        <f t="shared" si="1598"/>
        <v>0</v>
      </c>
      <c r="HZ581" s="238">
        <f t="shared" si="1599"/>
        <v>0</v>
      </c>
      <c r="IA581" s="238">
        <f t="shared" si="1600"/>
        <v>0</v>
      </c>
      <c r="IB581" s="238">
        <f t="shared" si="1601"/>
        <v>0</v>
      </c>
      <c r="IC581" s="238">
        <f t="shared" si="1602"/>
        <v>0</v>
      </c>
      <c r="ID581" s="238">
        <f t="shared" si="1603"/>
        <v>0</v>
      </c>
      <c r="IE581" s="238">
        <f t="shared" si="1604"/>
        <v>0</v>
      </c>
      <c r="IF581" s="238">
        <f t="shared" si="1605"/>
        <v>0</v>
      </c>
      <c r="IG581" s="238">
        <f t="shared" si="1606"/>
        <v>0</v>
      </c>
      <c r="IH581" s="238">
        <f t="shared" si="1607"/>
        <v>0</v>
      </c>
      <c r="II581" s="238">
        <f t="shared" si="1608"/>
        <v>0</v>
      </c>
      <c r="IJ581" s="238">
        <f t="shared" si="1609"/>
        <v>0</v>
      </c>
      <c r="IK581" s="238">
        <f t="shared" si="1610"/>
        <v>0</v>
      </c>
      <c r="IL581" s="238">
        <f t="shared" si="1611"/>
        <v>0</v>
      </c>
      <c r="IM581" s="238">
        <f t="shared" si="1612"/>
        <v>0</v>
      </c>
      <c r="IN581" s="238">
        <f t="shared" si="1613"/>
        <v>0</v>
      </c>
      <c r="IO581" s="238">
        <f t="shared" si="1614"/>
        <v>0</v>
      </c>
      <c r="IP581" s="238">
        <f t="shared" si="1615"/>
        <v>0</v>
      </c>
      <c r="IQ581" s="238">
        <f t="shared" si="1616"/>
        <v>0</v>
      </c>
      <c r="IR581" s="238">
        <f t="shared" si="1617"/>
        <v>0</v>
      </c>
      <c r="IS581" s="238">
        <f t="shared" si="1618"/>
        <v>0</v>
      </c>
      <c r="IT581" s="238">
        <f t="shared" si="1619"/>
        <v>0</v>
      </c>
      <c r="IU581" s="238">
        <f t="shared" si="1620"/>
        <v>0</v>
      </c>
      <c r="IV581" s="238">
        <f t="shared" si="1621"/>
        <v>0</v>
      </c>
      <c r="IW581" s="238">
        <f t="shared" si="1622"/>
        <v>0</v>
      </c>
      <c r="IX581" s="238">
        <f t="shared" si="1623"/>
        <v>0</v>
      </c>
      <c r="IY581" s="238">
        <f t="shared" si="1624"/>
        <v>0</v>
      </c>
      <c r="IZ581" s="238">
        <f t="shared" si="1625"/>
        <v>0</v>
      </c>
      <c r="JA581" s="238">
        <f t="shared" si="1626"/>
        <v>0</v>
      </c>
      <c r="JB581" s="238">
        <f t="shared" si="1627"/>
        <v>0</v>
      </c>
    </row>
    <row r="582" spans="2:262">
      <c r="B582" s="248">
        <v>221</v>
      </c>
      <c r="C582" s="247">
        <f t="shared" si="1628"/>
        <v>4.3164062499999939E-3</v>
      </c>
      <c r="D582" s="244">
        <f t="shared" ca="1" si="1371"/>
        <v>80.521075686626006</v>
      </c>
      <c r="E582" s="243">
        <f ca="1">HS361</f>
        <v>0.52107568662601145</v>
      </c>
      <c r="F582" s="242">
        <v>221</v>
      </c>
      <c r="G582" s="238">
        <f t="shared" si="1372"/>
        <v>0</v>
      </c>
      <c r="H582" s="238">
        <f t="shared" si="1373"/>
        <v>0</v>
      </c>
      <c r="I582" s="238">
        <f t="shared" si="1374"/>
        <v>0</v>
      </c>
      <c r="J582" s="238">
        <f t="shared" si="1375"/>
        <v>0</v>
      </c>
      <c r="K582" s="238">
        <f t="shared" si="1376"/>
        <v>0</v>
      </c>
      <c r="L582" s="238">
        <f t="shared" si="1377"/>
        <v>0</v>
      </c>
      <c r="M582" s="238">
        <f t="shared" si="1378"/>
        <v>0</v>
      </c>
      <c r="N582" s="238">
        <f t="shared" si="1379"/>
        <v>0</v>
      </c>
      <c r="O582" s="238">
        <f t="shared" si="1380"/>
        <v>0</v>
      </c>
      <c r="P582" s="238">
        <f t="shared" si="1381"/>
        <v>0</v>
      </c>
      <c r="Q582" s="238">
        <f t="shared" si="1382"/>
        <v>0</v>
      </c>
      <c r="R582" s="238">
        <f t="shared" si="1383"/>
        <v>0</v>
      </c>
      <c r="S582" s="238">
        <f t="shared" si="1384"/>
        <v>0</v>
      </c>
      <c r="T582" s="238">
        <f t="shared" si="1385"/>
        <v>0</v>
      </c>
      <c r="U582" s="239">
        <f t="shared" si="1386"/>
        <v>0</v>
      </c>
      <c r="V582" s="238">
        <f t="shared" si="1387"/>
        <v>0</v>
      </c>
      <c r="W582" s="238">
        <f t="shared" si="1388"/>
        <v>0</v>
      </c>
      <c r="X582" s="238">
        <f t="shared" si="1389"/>
        <v>0</v>
      </c>
      <c r="Y582" s="238">
        <f t="shared" si="1390"/>
        <v>0</v>
      </c>
      <c r="Z582" s="238">
        <f t="shared" si="1391"/>
        <v>0</v>
      </c>
      <c r="AA582" s="238">
        <f t="shared" si="1392"/>
        <v>0</v>
      </c>
      <c r="AB582" s="238">
        <f t="shared" si="1393"/>
        <v>0</v>
      </c>
      <c r="AC582" s="238">
        <f t="shared" si="1394"/>
        <v>0</v>
      </c>
      <c r="AD582" s="238">
        <f t="shared" si="1395"/>
        <v>0</v>
      </c>
      <c r="AE582" s="238">
        <f t="shared" si="1396"/>
        <v>0</v>
      </c>
      <c r="AF582" s="238">
        <f t="shared" si="1397"/>
        <v>0</v>
      </c>
      <c r="AG582" s="238">
        <f t="shared" si="1398"/>
        <v>0</v>
      </c>
      <c r="AH582" s="238">
        <f t="shared" si="1399"/>
        <v>0</v>
      </c>
      <c r="AI582" s="238">
        <f t="shared" si="1400"/>
        <v>0</v>
      </c>
      <c r="AJ582" s="238">
        <f t="shared" si="1401"/>
        <v>0</v>
      </c>
      <c r="AK582" s="238">
        <f t="shared" si="1402"/>
        <v>0</v>
      </c>
      <c r="AL582" s="238">
        <f t="shared" si="1403"/>
        <v>0</v>
      </c>
      <c r="AM582" s="238">
        <f t="shared" si="1404"/>
        <v>0</v>
      </c>
      <c r="AN582" s="238">
        <f t="shared" si="1405"/>
        <v>0</v>
      </c>
      <c r="AO582" s="238">
        <f t="shared" si="1406"/>
        <v>0</v>
      </c>
      <c r="AP582" s="238">
        <f t="shared" si="1407"/>
        <v>0</v>
      </c>
      <c r="AQ582" s="238">
        <f t="shared" si="1408"/>
        <v>0</v>
      </c>
      <c r="AR582" s="238">
        <f t="shared" si="1409"/>
        <v>0</v>
      </c>
      <c r="AS582" s="238">
        <f t="shared" si="1410"/>
        <v>0</v>
      </c>
      <c r="AT582" s="238">
        <f t="shared" si="1411"/>
        <v>0</v>
      </c>
      <c r="AU582" s="238">
        <f t="shared" si="1412"/>
        <v>0</v>
      </c>
      <c r="AV582" s="238">
        <f t="shared" si="1413"/>
        <v>0</v>
      </c>
      <c r="AW582" s="238">
        <f t="shared" si="1414"/>
        <v>0</v>
      </c>
      <c r="AX582" s="238">
        <f t="shared" si="1415"/>
        <v>0</v>
      </c>
      <c r="AY582" s="238">
        <f t="shared" si="1416"/>
        <v>0</v>
      </c>
      <c r="AZ582" s="238">
        <f t="shared" si="1417"/>
        <v>0</v>
      </c>
      <c r="BA582" s="238">
        <f t="shared" si="1418"/>
        <v>0</v>
      </c>
      <c r="BB582" s="238">
        <f t="shared" si="1419"/>
        <v>0</v>
      </c>
      <c r="BC582" s="238">
        <f t="shared" si="1420"/>
        <v>0</v>
      </c>
      <c r="BD582" s="238">
        <f t="shared" si="1421"/>
        <v>0</v>
      </c>
      <c r="BE582" s="238">
        <f t="shared" si="1422"/>
        <v>0</v>
      </c>
      <c r="BF582" s="238">
        <f t="shared" si="1423"/>
        <v>0</v>
      </c>
      <c r="BG582" s="238">
        <f t="shared" si="1424"/>
        <v>0</v>
      </c>
      <c r="BH582" s="238">
        <f t="shared" si="1425"/>
        <v>0</v>
      </c>
      <c r="BI582" s="238">
        <f t="shared" si="1426"/>
        <v>0</v>
      </c>
      <c r="BJ582" s="238">
        <f t="shared" si="1427"/>
        <v>0</v>
      </c>
      <c r="BK582" s="238">
        <f t="shared" si="1428"/>
        <v>0</v>
      </c>
      <c r="BL582" s="238">
        <f t="shared" si="1429"/>
        <v>0</v>
      </c>
      <c r="BM582" s="238">
        <f t="shared" si="1430"/>
        <v>0</v>
      </c>
      <c r="BN582" s="238">
        <f t="shared" si="1431"/>
        <v>0</v>
      </c>
      <c r="BO582" s="238">
        <f t="shared" si="1432"/>
        <v>0</v>
      </c>
      <c r="BP582" s="238">
        <f t="shared" si="1433"/>
        <v>0</v>
      </c>
      <c r="BQ582" s="238">
        <f t="shared" si="1434"/>
        <v>0</v>
      </c>
      <c r="BR582" s="238">
        <f t="shared" si="1435"/>
        <v>0</v>
      </c>
      <c r="BS582" s="238">
        <f t="shared" si="1436"/>
        <v>0</v>
      </c>
      <c r="BT582" s="238">
        <f t="shared" si="1437"/>
        <v>0</v>
      </c>
      <c r="BU582" s="238">
        <f t="shared" si="1438"/>
        <v>0</v>
      </c>
      <c r="BV582" s="238">
        <f t="shared" si="1439"/>
        <v>0</v>
      </c>
      <c r="BW582" s="238">
        <f t="shared" si="1440"/>
        <v>0</v>
      </c>
      <c r="BX582" s="238">
        <f t="shared" si="1441"/>
        <v>0</v>
      </c>
      <c r="BY582" s="238">
        <f t="shared" si="1442"/>
        <v>0</v>
      </c>
      <c r="BZ582" s="238">
        <f t="shared" si="1443"/>
        <v>0</v>
      </c>
      <c r="CA582" s="238">
        <f t="shared" si="1444"/>
        <v>0</v>
      </c>
      <c r="CB582" s="238">
        <f t="shared" si="1445"/>
        <v>0</v>
      </c>
      <c r="CC582" s="238">
        <f t="shared" si="1446"/>
        <v>0</v>
      </c>
      <c r="CD582" s="238">
        <f t="shared" si="1447"/>
        <v>0</v>
      </c>
      <c r="CE582" s="238">
        <f t="shared" si="1448"/>
        <v>0</v>
      </c>
      <c r="CF582" s="238">
        <f t="shared" si="1449"/>
        <v>0</v>
      </c>
      <c r="CG582" s="238">
        <f t="shared" si="1450"/>
        <v>0</v>
      </c>
      <c r="CH582" s="238">
        <f t="shared" si="1451"/>
        <v>0</v>
      </c>
      <c r="CI582" s="238">
        <f t="shared" si="1452"/>
        <v>0</v>
      </c>
      <c r="CJ582" s="238">
        <f t="shared" si="1453"/>
        <v>0</v>
      </c>
      <c r="CK582" s="238">
        <f t="shared" si="1454"/>
        <v>0</v>
      </c>
      <c r="CL582" s="238">
        <f t="shared" si="1455"/>
        <v>0</v>
      </c>
      <c r="CM582" s="238">
        <f t="shared" si="1456"/>
        <v>0</v>
      </c>
      <c r="CN582" s="238">
        <f t="shared" si="1457"/>
        <v>0</v>
      </c>
      <c r="CO582" s="238">
        <f t="shared" si="1458"/>
        <v>0</v>
      </c>
      <c r="CP582" s="238">
        <f t="shared" si="1459"/>
        <v>0</v>
      </c>
      <c r="CQ582" s="238">
        <f t="shared" si="1460"/>
        <v>0</v>
      </c>
      <c r="CR582" s="238">
        <f t="shared" si="1461"/>
        <v>0</v>
      </c>
      <c r="CS582" s="238">
        <f t="shared" si="1462"/>
        <v>0</v>
      </c>
      <c r="CT582" s="238">
        <f t="shared" si="1463"/>
        <v>0</v>
      </c>
      <c r="CU582" s="238">
        <f t="shared" si="1464"/>
        <v>0</v>
      </c>
      <c r="CV582" s="238">
        <f t="shared" si="1465"/>
        <v>0</v>
      </c>
      <c r="CW582" s="238">
        <f t="shared" si="1466"/>
        <v>0</v>
      </c>
      <c r="CX582" s="238">
        <f t="shared" si="1467"/>
        <v>0</v>
      </c>
      <c r="CY582" s="238">
        <f t="shared" si="1468"/>
        <v>0</v>
      </c>
      <c r="CZ582" s="238">
        <f t="shared" si="1469"/>
        <v>0</v>
      </c>
      <c r="DA582" s="238">
        <f t="shared" si="1470"/>
        <v>0</v>
      </c>
      <c r="DB582" s="238">
        <f t="shared" si="1471"/>
        <v>0</v>
      </c>
      <c r="DC582" s="238">
        <f t="shared" si="1472"/>
        <v>0</v>
      </c>
      <c r="DD582" s="238">
        <f t="shared" si="1473"/>
        <v>0</v>
      </c>
      <c r="DE582" s="238">
        <f t="shared" si="1474"/>
        <v>0</v>
      </c>
      <c r="DF582" s="238">
        <f t="shared" si="1475"/>
        <v>0</v>
      </c>
      <c r="DG582" s="238">
        <f t="shared" si="1476"/>
        <v>0</v>
      </c>
      <c r="DH582" s="238">
        <f t="shared" si="1477"/>
        <v>0</v>
      </c>
      <c r="DI582" s="238">
        <f t="shared" si="1478"/>
        <v>0</v>
      </c>
      <c r="DJ582" s="238">
        <f t="shared" si="1479"/>
        <v>0</v>
      </c>
      <c r="DK582" s="238">
        <f t="shared" si="1480"/>
        <v>0</v>
      </c>
      <c r="DL582" s="238">
        <f t="shared" si="1481"/>
        <v>0</v>
      </c>
      <c r="DM582" s="238">
        <f t="shared" si="1482"/>
        <v>0</v>
      </c>
      <c r="DN582" s="238">
        <f t="shared" si="1483"/>
        <v>0</v>
      </c>
      <c r="DO582" s="238">
        <f t="shared" si="1484"/>
        <v>0</v>
      </c>
      <c r="DP582" s="238">
        <f t="shared" si="1485"/>
        <v>0</v>
      </c>
      <c r="DQ582" s="238">
        <f t="shared" si="1486"/>
        <v>0</v>
      </c>
      <c r="DR582" s="238">
        <f t="shared" si="1487"/>
        <v>0</v>
      </c>
      <c r="DS582" s="238">
        <f t="shared" si="1488"/>
        <v>0</v>
      </c>
      <c r="DT582" s="238">
        <f t="shared" si="1489"/>
        <v>0</v>
      </c>
      <c r="DU582" s="238">
        <f t="shared" si="1490"/>
        <v>0</v>
      </c>
      <c r="DV582" s="238">
        <f t="shared" si="1491"/>
        <v>0</v>
      </c>
      <c r="DW582" s="238">
        <f t="shared" si="1492"/>
        <v>0</v>
      </c>
      <c r="DX582" s="238">
        <f t="shared" si="1493"/>
        <v>0</v>
      </c>
      <c r="DY582" s="238">
        <f t="shared" si="1494"/>
        <v>0</v>
      </c>
      <c r="DZ582" s="238">
        <f t="shared" si="1495"/>
        <v>0</v>
      </c>
      <c r="EA582" s="238">
        <f t="shared" si="1496"/>
        <v>0</v>
      </c>
      <c r="EB582" s="238">
        <f t="shared" si="1497"/>
        <v>0</v>
      </c>
      <c r="EC582" s="238">
        <f t="shared" si="1498"/>
        <v>0</v>
      </c>
      <c r="ED582" s="238">
        <f t="shared" si="1499"/>
        <v>0</v>
      </c>
      <c r="EE582" s="238">
        <f t="shared" si="1500"/>
        <v>0</v>
      </c>
      <c r="EF582" s="238">
        <f t="shared" si="1501"/>
        <v>0</v>
      </c>
      <c r="EG582" s="238">
        <f t="shared" si="1502"/>
        <v>0</v>
      </c>
      <c r="EH582" s="238">
        <f t="shared" si="1503"/>
        <v>0</v>
      </c>
      <c r="EI582" s="238">
        <f t="shared" si="1504"/>
        <v>0</v>
      </c>
      <c r="EJ582" s="238">
        <f t="shared" si="1505"/>
        <v>0</v>
      </c>
      <c r="EK582" s="238">
        <f t="shared" si="1506"/>
        <v>0</v>
      </c>
      <c r="EL582" s="238">
        <f t="shared" si="1507"/>
        <v>0</v>
      </c>
      <c r="EM582" s="238">
        <f t="shared" si="1508"/>
        <v>0</v>
      </c>
      <c r="EN582" s="238">
        <f t="shared" si="1509"/>
        <v>0</v>
      </c>
      <c r="EO582" s="238">
        <f t="shared" si="1510"/>
        <v>0</v>
      </c>
      <c r="EP582" s="238">
        <f t="shared" si="1511"/>
        <v>0</v>
      </c>
      <c r="EQ582" s="238">
        <f t="shared" si="1512"/>
        <v>0</v>
      </c>
      <c r="ER582" s="238">
        <f t="shared" si="1513"/>
        <v>0</v>
      </c>
      <c r="ES582" s="238">
        <f t="shared" si="1514"/>
        <v>0</v>
      </c>
      <c r="ET582" s="238">
        <f t="shared" si="1515"/>
        <v>0</v>
      </c>
      <c r="EU582" s="238">
        <f t="shared" si="1516"/>
        <v>0</v>
      </c>
      <c r="EV582" s="238">
        <f t="shared" si="1517"/>
        <v>0</v>
      </c>
      <c r="EW582" s="238">
        <f t="shared" si="1518"/>
        <v>0</v>
      </c>
      <c r="EX582" s="238">
        <f t="shared" si="1519"/>
        <v>0</v>
      </c>
      <c r="EY582" s="238">
        <f t="shared" si="1520"/>
        <v>0</v>
      </c>
      <c r="EZ582" s="238">
        <f t="shared" si="1521"/>
        <v>0</v>
      </c>
      <c r="FA582" s="238">
        <f t="shared" si="1522"/>
        <v>0</v>
      </c>
      <c r="FB582" s="238">
        <f t="shared" si="1523"/>
        <v>0</v>
      </c>
      <c r="FC582" s="238">
        <f t="shared" si="1524"/>
        <v>0</v>
      </c>
      <c r="FD582" s="238">
        <f t="shared" si="1525"/>
        <v>0</v>
      </c>
      <c r="FE582" s="238">
        <f t="shared" si="1526"/>
        <v>0</v>
      </c>
      <c r="FF582" s="238">
        <f t="shared" si="1527"/>
        <v>0</v>
      </c>
      <c r="FG582" s="238">
        <f t="shared" si="1528"/>
        <v>0</v>
      </c>
      <c r="FH582" s="238">
        <f t="shared" si="1529"/>
        <v>0</v>
      </c>
      <c r="FI582" s="238">
        <f t="shared" si="1530"/>
        <v>0</v>
      </c>
      <c r="FJ582" s="238">
        <f t="shared" si="1531"/>
        <v>0</v>
      </c>
      <c r="FK582" s="238">
        <f t="shared" si="1532"/>
        <v>0</v>
      </c>
      <c r="FL582" s="238">
        <f t="shared" si="1533"/>
        <v>0</v>
      </c>
      <c r="FM582" s="238">
        <f t="shared" si="1534"/>
        <v>0</v>
      </c>
      <c r="FN582" s="238">
        <f t="shared" si="1535"/>
        <v>0</v>
      </c>
      <c r="FO582" s="238">
        <f t="shared" si="1536"/>
        <v>0</v>
      </c>
      <c r="FP582" s="238">
        <f t="shared" si="1537"/>
        <v>0</v>
      </c>
      <c r="FQ582" s="238">
        <f t="shared" si="1538"/>
        <v>0</v>
      </c>
      <c r="FR582" s="238">
        <f t="shared" si="1539"/>
        <v>0</v>
      </c>
      <c r="FS582" s="238">
        <f t="shared" si="1540"/>
        <v>0</v>
      </c>
      <c r="FT582" s="238">
        <f t="shared" si="1541"/>
        <v>0</v>
      </c>
      <c r="FU582" s="238">
        <f t="shared" si="1542"/>
        <v>0</v>
      </c>
      <c r="FV582" s="238">
        <f t="shared" si="1543"/>
        <v>0</v>
      </c>
      <c r="FW582" s="238">
        <f t="shared" si="1544"/>
        <v>0</v>
      </c>
      <c r="FX582" s="238">
        <f t="shared" si="1545"/>
        <v>0</v>
      </c>
      <c r="FY582" s="238">
        <f t="shared" si="1546"/>
        <v>0</v>
      </c>
      <c r="FZ582" s="238">
        <f t="shared" si="1547"/>
        <v>0</v>
      </c>
      <c r="GA582" s="238">
        <f t="shared" si="1548"/>
        <v>0</v>
      </c>
      <c r="GB582" s="238">
        <f t="shared" si="1549"/>
        <v>0</v>
      </c>
      <c r="GC582" s="238">
        <f t="shared" si="1550"/>
        <v>0</v>
      </c>
      <c r="GD582" s="238">
        <f t="shared" si="1551"/>
        <v>0</v>
      </c>
      <c r="GE582" s="238">
        <f t="shared" si="1552"/>
        <v>0</v>
      </c>
      <c r="GF582" s="238">
        <f t="shared" si="1553"/>
        <v>0</v>
      </c>
      <c r="GG582" s="238">
        <f t="shared" si="1554"/>
        <v>0</v>
      </c>
      <c r="GH582" s="238">
        <f t="shared" si="1555"/>
        <v>0</v>
      </c>
      <c r="GI582" s="238">
        <f t="shared" si="1556"/>
        <v>0</v>
      </c>
      <c r="GJ582" s="238">
        <f t="shared" si="1557"/>
        <v>0</v>
      </c>
      <c r="GK582" s="238">
        <f t="shared" si="1558"/>
        <v>0</v>
      </c>
      <c r="GL582" s="238">
        <f t="shared" si="1559"/>
        <v>0</v>
      </c>
      <c r="GM582" s="238">
        <f t="shared" si="1560"/>
        <v>0</v>
      </c>
      <c r="GN582" s="238">
        <f t="shared" si="1561"/>
        <v>0</v>
      </c>
      <c r="GO582" s="238">
        <f t="shared" si="1562"/>
        <v>0</v>
      </c>
      <c r="GP582" s="238">
        <f t="shared" si="1563"/>
        <v>0</v>
      </c>
      <c r="GQ582" s="238">
        <f t="shared" si="1564"/>
        <v>0</v>
      </c>
      <c r="GR582" s="238">
        <f t="shared" si="1565"/>
        <v>0</v>
      </c>
      <c r="GS582" s="238">
        <f t="shared" si="1566"/>
        <v>0</v>
      </c>
      <c r="GT582" s="238">
        <f t="shared" si="1567"/>
        <v>0</v>
      </c>
      <c r="GU582" s="238">
        <f t="shared" si="1568"/>
        <v>0</v>
      </c>
      <c r="GV582" s="238">
        <f t="shared" si="1569"/>
        <v>0</v>
      </c>
      <c r="GW582" s="238">
        <f t="shared" si="1570"/>
        <v>0</v>
      </c>
      <c r="GX582" s="238">
        <f t="shared" si="1571"/>
        <v>0</v>
      </c>
      <c r="GY582" s="238">
        <f t="shared" si="1572"/>
        <v>0</v>
      </c>
      <c r="GZ582" s="238">
        <f t="shared" si="1573"/>
        <v>0</v>
      </c>
      <c r="HA582" s="238">
        <f t="shared" si="1574"/>
        <v>0</v>
      </c>
      <c r="HB582" s="238">
        <f t="shared" si="1575"/>
        <v>0</v>
      </c>
      <c r="HC582" s="238">
        <f t="shared" si="1576"/>
        <v>0</v>
      </c>
      <c r="HD582" s="238">
        <f t="shared" si="1577"/>
        <v>0</v>
      </c>
      <c r="HE582" s="238">
        <f t="shared" si="1578"/>
        <v>0</v>
      </c>
      <c r="HF582" s="238">
        <f t="shared" si="1579"/>
        <v>0</v>
      </c>
      <c r="HG582" s="238">
        <f t="shared" si="1580"/>
        <v>0</v>
      </c>
      <c r="HH582" s="238">
        <f t="shared" si="1581"/>
        <v>0</v>
      </c>
      <c r="HI582" s="238">
        <f t="shared" si="1582"/>
        <v>0</v>
      </c>
      <c r="HJ582" s="238">
        <f t="shared" si="1583"/>
        <v>0</v>
      </c>
      <c r="HK582" s="238">
        <f t="shared" si="1584"/>
        <v>0</v>
      </c>
      <c r="HL582" s="238">
        <f t="shared" si="1585"/>
        <v>0</v>
      </c>
      <c r="HM582" s="238">
        <f t="shared" si="1586"/>
        <v>0</v>
      </c>
      <c r="HN582" s="238">
        <f t="shared" si="1587"/>
        <v>0</v>
      </c>
      <c r="HO582" s="238">
        <f t="shared" si="1588"/>
        <v>0</v>
      </c>
      <c r="HP582" s="238">
        <f t="shared" si="1589"/>
        <v>0</v>
      </c>
      <c r="HQ582" s="238">
        <f t="shared" si="1590"/>
        <v>0</v>
      </c>
      <c r="HR582" s="238">
        <f t="shared" si="1591"/>
        <v>0</v>
      </c>
      <c r="HS582" s="238">
        <f t="shared" si="1592"/>
        <v>0</v>
      </c>
      <c r="HT582" s="238">
        <f t="shared" si="1593"/>
        <v>0</v>
      </c>
      <c r="HU582" s="238">
        <f t="shared" si="1594"/>
        <v>0</v>
      </c>
      <c r="HV582" s="238">
        <f t="shared" si="1595"/>
        <v>0</v>
      </c>
      <c r="HW582" s="238">
        <f t="shared" si="1596"/>
        <v>0</v>
      </c>
      <c r="HX582" s="238">
        <f t="shared" si="1597"/>
        <v>0</v>
      </c>
      <c r="HY582" s="238">
        <f t="shared" si="1598"/>
        <v>0</v>
      </c>
      <c r="HZ582" s="238">
        <f t="shared" si="1599"/>
        <v>0</v>
      </c>
      <c r="IA582" s="238">
        <f t="shared" si="1600"/>
        <v>0</v>
      </c>
      <c r="IB582" s="238">
        <f t="shared" si="1601"/>
        <v>0</v>
      </c>
      <c r="IC582" s="238">
        <f t="shared" si="1602"/>
        <v>0</v>
      </c>
      <c r="ID582" s="238">
        <f t="shared" si="1603"/>
        <v>0</v>
      </c>
      <c r="IE582" s="238">
        <f t="shared" si="1604"/>
        <v>0</v>
      </c>
      <c r="IF582" s="238">
        <f t="shared" si="1605"/>
        <v>0</v>
      </c>
      <c r="IG582" s="238">
        <f t="shared" si="1606"/>
        <v>0</v>
      </c>
      <c r="IH582" s="238">
        <f t="shared" si="1607"/>
        <v>0</v>
      </c>
      <c r="II582" s="238">
        <f t="shared" si="1608"/>
        <v>0</v>
      </c>
      <c r="IJ582" s="238">
        <f t="shared" si="1609"/>
        <v>0</v>
      </c>
      <c r="IK582" s="238">
        <f t="shared" si="1610"/>
        <v>0</v>
      </c>
      <c r="IL582" s="238">
        <f t="shared" si="1611"/>
        <v>0</v>
      </c>
      <c r="IM582" s="238">
        <f t="shared" si="1612"/>
        <v>0</v>
      </c>
      <c r="IN582" s="238">
        <f t="shared" si="1613"/>
        <v>0</v>
      </c>
      <c r="IO582" s="238">
        <f t="shared" si="1614"/>
        <v>0</v>
      </c>
      <c r="IP582" s="238">
        <f t="shared" si="1615"/>
        <v>0</v>
      </c>
      <c r="IQ582" s="238">
        <f t="shared" si="1616"/>
        <v>0</v>
      </c>
      <c r="IR582" s="238">
        <f t="shared" si="1617"/>
        <v>0</v>
      </c>
      <c r="IS582" s="238">
        <f t="shared" si="1618"/>
        <v>0</v>
      </c>
      <c r="IT582" s="238">
        <f t="shared" si="1619"/>
        <v>0</v>
      </c>
      <c r="IU582" s="238">
        <f t="shared" si="1620"/>
        <v>0</v>
      </c>
      <c r="IV582" s="238">
        <f t="shared" si="1621"/>
        <v>0</v>
      </c>
      <c r="IW582" s="238">
        <f t="shared" si="1622"/>
        <v>0</v>
      </c>
      <c r="IX582" s="238">
        <f t="shared" si="1623"/>
        <v>0</v>
      </c>
      <c r="IY582" s="238">
        <f t="shared" si="1624"/>
        <v>0</v>
      </c>
      <c r="IZ582" s="238">
        <f t="shared" si="1625"/>
        <v>0</v>
      </c>
      <c r="JA582" s="238">
        <f t="shared" si="1626"/>
        <v>0</v>
      </c>
      <c r="JB582" s="238">
        <f t="shared" si="1627"/>
        <v>0</v>
      </c>
    </row>
    <row r="583" spans="2:262">
      <c r="B583" s="248">
        <v>222</v>
      </c>
      <c r="C583" s="247">
        <f t="shared" si="1628"/>
        <v>4.3359374999999934E-3</v>
      </c>
      <c r="D583" s="244">
        <f t="shared" ca="1" si="1371"/>
        <v>80.50857907940312</v>
      </c>
      <c r="E583" s="243">
        <f ca="1">HT361</f>
        <v>0.5085790794031253</v>
      </c>
      <c r="F583" s="242">
        <v>222</v>
      </c>
      <c r="G583" s="238">
        <f t="shared" si="1372"/>
        <v>0</v>
      </c>
      <c r="H583" s="238">
        <f t="shared" si="1373"/>
        <v>0</v>
      </c>
      <c r="I583" s="238">
        <f t="shared" si="1374"/>
        <v>0</v>
      </c>
      <c r="J583" s="238">
        <f t="shared" si="1375"/>
        <v>0</v>
      </c>
      <c r="K583" s="238">
        <f t="shared" si="1376"/>
        <v>0</v>
      </c>
      <c r="L583" s="238">
        <f t="shared" si="1377"/>
        <v>0</v>
      </c>
      <c r="M583" s="238">
        <f t="shared" si="1378"/>
        <v>0</v>
      </c>
      <c r="N583" s="238">
        <f t="shared" si="1379"/>
        <v>0</v>
      </c>
      <c r="O583" s="238">
        <f t="shared" si="1380"/>
        <v>0</v>
      </c>
      <c r="P583" s="238">
        <f t="shared" si="1381"/>
        <v>0</v>
      </c>
      <c r="Q583" s="238">
        <f t="shared" si="1382"/>
        <v>0</v>
      </c>
      <c r="R583" s="238">
        <f t="shared" si="1383"/>
        <v>0</v>
      </c>
      <c r="S583" s="238">
        <f t="shared" si="1384"/>
        <v>0</v>
      </c>
      <c r="T583" s="238">
        <f t="shared" si="1385"/>
        <v>0</v>
      </c>
      <c r="U583" s="239">
        <f t="shared" si="1386"/>
        <v>0</v>
      </c>
      <c r="V583" s="238">
        <f t="shared" si="1387"/>
        <v>0</v>
      </c>
      <c r="W583" s="238">
        <f t="shared" si="1388"/>
        <v>0</v>
      </c>
      <c r="X583" s="238">
        <f t="shared" si="1389"/>
        <v>0</v>
      </c>
      <c r="Y583" s="238">
        <f t="shared" si="1390"/>
        <v>0</v>
      </c>
      <c r="Z583" s="238">
        <f t="shared" si="1391"/>
        <v>0</v>
      </c>
      <c r="AA583" s="238">
        <f t="shared" si="1392"/>
        <v>0</v>
      </c>
      <c r="AB583" s="238">
        <f t="shared" si="1393"/>
        <v>0</v>
      </c>
      <c r="AC583" s="238">
        <f t="shared" si="1394"/>
        <v>0</v>
      </c>
      <c r="AD583" s="238">
        <f t="shared" si="1395"/>
        <v>0</v>
      </c>
      <c r="AE583" s="238">
        <f t="shared" si="1396"/>
        <v>0</v>
      </c>
      <c r="AF583" s="238">
        <f t="shared" si="1397"/>
        <v>0</v>
      </c>
      <c r="AG583" s="238">
        <f t="shared" si="1398"/>
        <v>0</v>
      </c>
      <c r="AH583" s="238">
        <f t="shared" si="1399"/>
        <v>0</v>
      </c>
      <c r="AI583" s="238">
        <f t="shared" si="1400"/>
        <v>0</v>
      </c>
      <c r="AJ583" s="238">
        <f t="shared" si="1401"/>
        <v>0</v>
      </c>
      <c r="AK583" s="238">
        <f t="shared" si="1402"/>
        <v>0</v>
      </c>
      <c r="AL583" s="238">
        <f t="shared" si="1403"/>
        <v>0</v>
      </c>
      <c r="AM583" s="238">
        <f t="shared" si="1404"/>
        <v>0</v>
      </c>
      <c r="AN583" s="238">
        <f t="shared" si="1405"/>
        <v>0</v>
      </c>
      <c r="AO583" s="238">
        <f t="shared" si="1406"/>
        <v>0</v>
      </c>
      <c r="AP583" s="238">
        <f t="shared" si="1407"/>
        <v>0</v>
      </c>
      <c r="AQ583" s="238">
        <f t="shared" si="1408"/>
        <v>0</v>
      </c>
      <c r="AR583" s="238">
        <f t="shared" si="1409"/>
        <v>0</v>
      </c>
      <c r="AS583" s="238">
        <f t="shared" si="1410"/>
        <v>0</v>
      </c>
      <c r="AT583" s="238">
        <f t="shared" si="1411"/>
        <v>0</v>
      </c>
      <c r="AU583" s="238">
        <f t="shared" si="1412"/>
        <v>0</v>
      </c>
      <c r="AV583" s="238">
        <f t="shared" si="1413"/>
        <v>0</v>
      </c>
      <c r="AW583" s="238">
        <f t="shared" si="1414"/>
        <v>0</v>
      </c>
      <c r="AX583" s="238">
        <f t="shared" si="1415"/>
        <v>0</v>
      </c>
      <c r="AY583" s="238">
        <f t="shared" si="1416"/>
        <v>0</v>
      </c>
      <c r="AZ583" s="238">
        <f t="shared" si="1417"/>
        <v>0</v>
      </c>
      <c r="BA583" s="238">
        <f t="shared" si="1418"/>
        <v>0</v>
      </c>
      <c r="BB583" s="238">
        <f t="shared" si="1419"/>
        <v>0</v>
      </c>
      <c r="BC583" s="238">
        <f t="shared" si="1420"/>
        <v>0</v>
      </c>
      <c r="BD583" s="238">
        <f t="shared" si="1421"/>
        <v>0</v>
      </c>
      <c r="BE583" s="238">
        <f t="shared" si="1422"/>
        <v>0</v>
      </c>
      <c r="BF583" s="238">
        <f t="shared" si="1423"/>
        <v>0</v>
      </c>
      <c r="BG583" s="238">
        <f t="shared" si="1424"/>
        <v>0</v>
      </c>
      <c r="BH583" s="238">
        <f t="shared" si="1425"/>
        <v>0</v>
      </c>
      <c r="BI583" s="238">
        <f t="shared" si="1426"/>
        <v>0</v>
      </c>
      <c r="BJ583" s="238">
        <f t="shared" si="1427"/>
        <v>0</v>
      </c>
      <c r="BK583" s="238">
        <f t="shared" si="1428"/>
        <v>0</v>
      </c>
      <c r="BL583" s="238">
        <f t="shared" si="1429"/>
        <v>0</v>
      </c>
      <c r="BM583" s="238">
        <f t="shared" si="1430"/>
        <v>0</v>
      </c>
      <c r="BN583" s="238">
        <f t="shared" si="1431"/>
        <v>0</v>
      </c>
      <c r="BO583" s="238">
        <f t="shared" si="1432"/>
        <v>0</v>
      </c>
      <c r="BP583" s="238">
        <f t="shared" si="1433"/>
        <v>0</v>
      </c>
      <c r="BQ583" s="238">
        <f t="shared" si="1434"/>
        <v>0</v>
      </c>
      <c r="BR583" s="238">
        <f t="shared" si="1435"/>
        <v>0</v>
      </c>
      <c r="BS583" s="238">
        <f t="shared" si="1436"/>
        <v>0</v>
      </c>
      <c r="BT583" s="238">
        <f t="shared" si="1437"/>
        <v>0</v>
      </c>
      <c r="BU583" s="238">
        <f t="shared" si="1438"/>
        <v>0</v>
      </c>
      <c r="BV583" s="238">
        <f t="shared" si="1439"/>
        <v>0</v>
      </c>
      <c r="BW583" s="238">
        <f t="shared" si="1440"/>
        <v>0</v>
      </c>
      <c r="BX583" s="238">
        <f t="shared" si="1441"/>
        <v>0</v>
      </c>
      <c r="BY583" s="238">
        <f t="shared" si="1442"/>
        <v>0</v>
      </c>
      <c r="BZ583" s="238">
        <f t="shared" si="1443"/>
        <v>0</v>
      </c>
      <c r="CA583" s="238">
        <f t="shared" si="1444"/>
        <v>0</v>
      </c>
      <c r="CB583" s="238">
        <f t="shared" si="1445"/>
        <v>0</v>
      </c>
      <c r="CC583" s="238">
        <f t="shared" si="1446"/>
        <v>0</v>
      </c>
      <c r="CD583" s="238">
        <f t="shared" si="1447"/>
        <v>0</v>
      </c>
      <c r="CE583" s="238">
        <f t="shared" si="1448"/>
        <v>0</v>
      </c>
      <c r="CF583" s="238">
        <f t="shared" si="1449"/>
        <v>0</v>
      </c>
      <c r="CG583" s="238">
        <f t="shared" si="1450"/>
        <v>0</v>
      </c>
      <c r="CH583" s="238">
        <f t="shared" si="1451"/>
        <v>0</v>
      </c>
      <c r="CI583" s="238">
        <f t="shared" si="1452"/>
        <v>0</v>
      </c>
      <c r="CJ583" s="238">
        <f t="shared" si="1453"/>
        <v>0</v>
      </c>
      <c r="CK583" s="238">
        <f t="shared" si="1454"/>
        <v>0</v>
      </c>
      <c r="CL583" s="238">
        <f t="shared" si="1455"/>
        <v>0</v>
      </c>
      <c r="CM583" s="238">
        <f t="shared" si="1456"/>
        <v>0</v>
      </c>
      <c r="CN583" s="238">
        <f t="shared" si="1457"/>
        <v>0</v>
      </c>
      <c r="CO583" s="238">
        <f t="shared" si="1458"/>
        <v>0</v>
      </c>
      <c r="CP583" s="238">
        <f t="shared" si="1459"/>
        <v>0</v>
      </c>
      <c r="CQ583" s="238">
        <f t="shared" si="1460"/>
        <v>0</v>
      </c>
      <c r="CR583" s="238">
        <f t="shared" si="1461"/>
        <v>0</v>
      </c>
      <c r="CS583" s="238">
        <f t="shared" si="1462"/>
        <v>0</v>
      </c>
      <c r="CT583" s="238">
        <f t="shared" si="1463"/>
        <v>0</v>
      </c>
      <c r="CU583" s="238">
        <f t="shared" si="1464"/>
        <v>0</v>
      </c>
      <c r="CV583" s="238">
        <f t="shared" si="1465"/>
        <v>0</v>
      </c>
      <c r="CW583" s="238">
        <f t="shared" si="1466"/>
        <v>0</v>
      </c>
      <c r="CX583" s="238">
        <f t="shared" si="1467"/>
        <v>0</v>
      </c>
      <c r="CY583" s="238">
        <f t="shared" si="1468"/>
        <v>0</v>
      </c>
      <c r="CZ583" s="238">
        <f t="shared" si="1469"/>
        <v>0</v>
      </c>
      <c r="DA583" s="238">
        <f t="shared" si="1470"/>
        <v>0</v>
      </c>
      <c r="DB583" s="238">
        <f t="shared" si="1471"/>
        <v>0</v>
      </c>
      <c r="DC583" s="238">
        <f t="shared" si="1472"/>
        <v>0</v>
      </c>
      <c r="DD583" s="238">
        <f t="shared" si="1473"/>
        <v>0</v>
      </c>
      <c r="DE583" s="238">
        <f t="shared" si="1474"/>
        <v>0</v>
      </c>
      <c r="DF583" s="238">
        <f t="shared" si="1475"/>
        <v>0</v>
      </c>
      <c r="DG583" s="238">
        <f t="shared" si="1476"/>
        <v>0</v>
      </c>
      <c r="DH583" s="238">
        <f t="shared" si="1477"/>
        <v>0</v>
      </c>
      <c r="DI583" s="238">
        <f t="shared" si="1478"/>
        <v>0</v>
      </c>
      <c r="DJ583" s="238">
        <f t="shared" si="1479"/>
        <v>0</v>
      </c>
      <c r="DK583" s="238">
        <f t="shared" si="1480"/>
        <v>0</v>
      </c>
      <c r="DL583" s="238">
        <f t="shared" si="1481"/>
        <v>0</v>
      </c>
      <c r="DM583" s="238">
        <f t="shared" si="1482"/>
        <v>0</v>
      </c>
      <c r="DN583" s="238">
        <f t="shared" si="1483"/>
        <v>0</v>
      </c>
      <c r="DO583" s="238">
        <f t="shared" si="1484"/>
        <v>0</v>
      </c>
      <c r="DP583" s="238">
        <f t="shared" si="1485"/>
        <v>0</v>
      </c>
      <c r="DQ583" s="238">
        <f t="shared" si="1486"/>
        <v>0</v>
      </c>
      <c r="DR583" s="238">
        <f t="shared" si="1487"/>
        <v>0</v>
      </c>
      <c r="DS583" s="238">
        <f t="shared" si="1488"/>
        <v>0</v>
      </c>
      <c r="DT583" s="238">
        <f t="shared" si="1489"/>
        <v>0</v>
      </c>
      <c r="DU583" s="238">
        <f t="shared" si="1490"/>
        <v>0</v>
      </c>
      <c r="DV583" s="238">
        <f t="shared" si="1491"/>
        <v>0</v>
      </c>
      <c r="DW583" s="238">
        <f t="shared" si="1492"/>
        <v>0</v>
      </c>
      <c r="DX583" s="238">
        <f t="shared" si="1493"/>
        <v>0</v>
      </c>
      <c r="DY583" s="238">
        <f t="shared" si="1494"/>
        <v>0</v>
      </c>
      <c r="DZ583" s="238">
        <f t="shared" si="1495"/>
        <v>0</v>
      </c>
      <c r="EA583" s="238">
        <f t="shared" si="1496"/>
        <v>0</v>
      </c>
      <c r="EB583" s="238">
        <f t="shared" si="1497"/>
        <v>0</v>
      </c>
      <c r="EC583" s="238">
        <f t="shared" si="1498"/>
        <v>0</v>
      </c>
      <c r="ED583" s="238">
        <f t="shared" si="1499"/>
        <v>0</v>
      </c>
      <c r="EE583" s="238">
        <f t="shared" si="1500"/>
        <v>0</v>
      </c>
      <c r="EF583" s="238">
        <f t="shared" si="1501"/>
        <v>0</v>
      </c>
      <c r="EG583" s="238">
        <f t="shared" si="1502"/>
        <v>0</v>
      </c>
      <c r="EH583" s="238">
        <f t="shared" si="1503"/>
        <v>0</v>
      </c>
      <c r="EI583" s="238">
        <f t="shared" si="1504"/>
        <v>0</v>
      </c>
      <c r="EJ583" s="238">
        <f t="shared" si="1505"/>
        <v>0</v>
      </c>
      <c r="EK583" s="238">
        <f t="shared" si="1506"/>
        <v>0</v>
      </c>
      <c r="EL583" s="238">
        <f t="shared" si="1507"/>
        <v>0</v>
      </c>
      <c r="EM583" s="238">
        <f t="shared" si="1508"/>
        <v>0</v>
      </c>
      <c r="EN583" s="238">
        <f t="shared" si="1509"/>
        <v>0</v>
      </c>
      <c r="EO583" s="238">
        <f t="shared" si="1510"/>
        <v>0</v>
      </c>
      <c r="EP583" s="238">
        <f t="shared" si="1511"/>
        <v>0</v>
      </c>
      <c r="EQ583" s="238">
        <f t="shared" si="1512"/>
        <v>0</v>
      </c>
      <c r="ER583" s="238">
        <f t="shared" si="1513"/>
        <v>0</v>
      </c>
      <c r="ES583" s="238">
        <f t="shared" si="1514"/>
        <v>0</v>
      </c>
      <c r="ET583" s="238">
        <f t="shared" si="1515"/>
        <v>0</v>
      </c>
      <c r="EU583" s="238">
        <f t="shared" si="1516"/>
        <v>0</v>
      </c>
      <c r="EV583" s="238">
        <f t="shared" si="1517"/>
        <v>0</v>
      </c>
      <c r="EW583" s="238">
        <f t="shared" si="1518"/>
        <v>0</v>
      </c>
      <c r="EX583" s="238">
        <f t="shared" si="1519"/>
        <v>0</v>
      </c>
      <c r="EY583" s="238">
        <f t="shared" si="1520"/>
        <v>0</v>
      </c>
      <c r="EZ583" s="238">
        <f t="shared" si="1521"/>
        <v>0</v>
      </c>
      <c r="FA583" s="238">
        <f t="shared" si="1522"/>
        <v>0</v>
      </c>
      <c r="FB583" s="238">
        <f t="shared" si="1523"/>
        <v>0</v>
      </c>
      <c r="FC583" s="238">
        <f t="shared" si="1524"/>
        <v>0</v>
      </c>
      <c r="FD583" s="238">
        <f t="shared" si="1525"/>
        <v>0</v>
      </c>
      <c r="FE583" s="238">
        <f t="shared" si="1526"/>
        <v>0</v>
      </c>
      <c r="FF583" s="238">
        <f t="shared" si="1527"/>
        <v>0</v>
      </c>
      <c r="FG583" s="238">
        <f t="shared" si="1528"/>
        <v>0</v>
      </c>
      <c r="FH583" s="238">
        <f t="shared" si="1529"/>
        <v>0</v>
      </c>
      <c r="FI583" s="238">
        <f t="shared" si="1530"/>
        <v>0</v>
      </c>
      <c r="FJ583" s="238">
        <f t="shared" si="1531"/>
        <v>0</v>
      </c>
      <c r="FK583" s="238">
        <f t="shared" si="1532"/>
        <v>0</v>
      </c>
      <c r="FL583" s="238">
        <f t="shared" si="1533"/>
        <v>0</v>
      </c>
      <c r="FM583" s="238">
        <f t="shared" si="1534"/>
        <v>0</v>
      </c>
      <c r="FN583" s="238">
        <f t="shared" si="1535"/>
        <v>0</v>
      </c>
      <c r="FO583" s="238">
        <f t="shared" si="1536"/>
        <v>0</v>
      </c>
      <c r="FP583" s="238">
        <f t="shared" si="1537"/>
        <v>0</v>
      </c>
      <c r="FQ583" s="238">
        <f t="shared" si="1538"/>
        <v>0</v>
      </c>
      <c r="FR583" s="238">
        <f t="shared" si="1539"/>
        <v>0</v>
      </c>
      <c r="FS583" s="238">
        <f t="shared" si="1540"/>
        <v>0</v>
      </c>
      <c r="FT583" s="238">
        <f t="shared" si="1541"/>
        <v>0</v>
      </c>
      <c r="FU583" s="238">
        <f t="shared" si="1542"/>
        <v>0</v>
      </c>
      <c r="FV583" s="238">
        <f t="shared" si="1543"/>
        <v>0</v>
      </c>
      <c r="FW583" s="238">
        <f t="shared" si="1544"/>
        <v>0</v>
      </c>
      <c r="FX583" s="238">
        <f t="shared" si="1545"/>
        <v>0</v>
      </c>
      <c r="FY583" s="238">
        <f t="shared" si="1546"/>
        <v>0</v>
      </c>
      <c r="FZ583" s="238">
        <f t="shared" si="1547"/>
        <v>0</v>
      </c>
      <c r="GA583" s="238">
        <f t="shared" si="1548"/>
        <v>0</v>
      </c>
      <c r="GB583" s="238">
        <f t="shared" si="1549"/>
        <v>0</v>
      </c>
      <c r="GC583" s="238">
        <f t="shared" si="1550"/>
        <v>0</v>
      </c>
      <c r="GD583" s="238">
        <f t="shared" si="1551"/>
        <v>0</v>
      </c>
      <c r="GE583" s="238">
        <f t="shared" si="1552"/>
        <v>0</v>
      </c>
      <c r="GF583" s="238">
        <f t="shared" si="1553"/>
        <v>0</v>
      </c>
      <c r="GG583" s="238">
        <f t="shared" si="1554"/>
        <v>0</v>
      </c>
      <c r="GH583" s="238">
        <f t="shared" si="1555"/>
        <v>0</v>
      </c>
      <c r="GI583" s="238">
        <f t="shared" si="1556"/>
        <v>0</v>
      </c>
      <c r="GJ583" s="238">
        <f t="shared" si="1557"/>
        <v>0</v>
      </c>
      <c r="GK583" s="238">
        <f t="shared" si="1558"/>
        <v>0</v>
      </c>
      <c r="GL583" s="238">
        <f t="shared" si="1559"/>
        <v>0</v>
      </c>
      <c r="GM583" s="238">
        <f t="shared" si="1560"/>
        <v>0</v>
      </c>
      <c r="GN583" s="238">
        <f t="shared" si="1561"/>
        <v>0</v>
      </c>
      <c r="GO583" s="238">
        <f t="shared" si="1562"/>
        <v>0</v>
      </c>
      <c r="GP583" s="238">
        <f t="shared" si="1563"/>
        <v>0</v>
      </c>
      <c r="GQ583" s="238">
        <f t="shared" si="1564"/>
        <v>0</v>
      </c>
      <c r="GR583" s="238">
        <f t="shared" si="1565"/>
        <v>0</v>
      </c>
      <c r="GS583" s="238">
        <f t="shared" si="1566"/>
        <v>0</v>
      </c>
      <c r="GT583" s="238">
        <f t="shared" si="1567"/>
        <v>0</v>
      </c>
      <c r="GU583" s="238">
        <f t="shared" si="1568"/>
        <v>0</v>
      </c>
      <c r="GV583" s="238">
        <f t="shared" si="1569"/>
        <v>0</v>
      </c>
      <c r="GW583" s="238">
        <f t="shared" si="1570"/>
        <v>0</v>
      </c>
      <c r="GX583" s="238">
        <f t="shared" si="1571"/>
        <v>0</v>
      </c>
      <c r="GY583" s="238">
        <f t="shared" si="1572"/>
        <v>0</v>
      </c>
      <c r="GZ583" s="238">
        <f t="shared" si="1573"/>
        <v>0</v>
      </c>
      <c r="HA583" s="238">
        <f t="shared" si="1574"/>
        <v>0</v>
      </c>
      <c r="HB583" s="238">
        <f t="shared" si="1575"/>
        <v>0</v>
      </c>
      <c r="HC583" s="238">
        <f t="shared" si="1576"/>
        <v>0</v>
      </c>
      <c r="HD583" s="238">
        <f t="shared" si="1577"/>
        <v>0</v>
      </c>
      <c r="HE583" s="238">
        <f t="shared" si="1578"/>
        <v>0</v>
      </c>
      <c r="HF583" s="238">
        <f t="shared" si="1579"/>
        <v>0</v>
      </c>
      <c r="HG583" s="238">
        <f t="shared" si="1580"/>
        <v>0</v>
      </c>
      <c r="HH583" s="238">
        <f t="shared" si="1581"/>
        <v>0</v>
      </c>
      <c r="HI583" s="238">
        <f t="shared" si="1582"/>
        <v>0</v>
      </c>
      <c r="HJ583" s="238">
        <f t="shared" si="1583"/>
        <v>0</v>
      </c>
      <c r="HK583" s="238">
        <f t="shared" si="1584"/>
        <v>0</v>
      </c>
      <c r="HL583" s="238">
        <f t="shared" si="1585"/>
        <v>0</v>
      </c>
      <c r="HM583" s="238">
        <f t="shared" si="1586"/>
        <v>0</v>
      </c>
      <c r="HN583" s="238">
        <f t="shared" si="1587"/>
        <v>0</v>
      </c>
      <c r="HO583" s="238">
        <f t="shared" si="1588"/>
        <v>0</v>
      </c>
      <c r="HP583" s="238">
        <f t="shared" si="1589"/>
        <v>0</v>
      </c>
      <c r="HQ583" s="238">
        <f t="shared" si="1590"/>
        <v>0</v>
      </c>
      <c r="HR583" s="238">
        <f t="shared" si="1591"/>
        <v>0</v>
      </c>
      <c r="HS583" s="238">
        <f t="shared" si="1592"/>
        <v>0</v>
      </c>
      <c r="HT583" s="238">
        <f t="shared" si="1593"/>
        <v>0</v>
      </c>
      <c r="HU583" s="238">
        <f t="shared" si="1594"/>
        <v>0</v>
      </c>
      <c r="HV583" s="238">
        <f t="shared" si="1595"/>
        <v>0</v>
      </c>
      <c r="HW583" s="238">
        <f t="shared" si="1596"/>
        <v>0</v>
      </c>
      <c r="HX583" s="238">
        <f t="shared" si="1597"/>
        <v>0</v>
      </c>
      <c r="HY583" s="238">
        <f t="shared" si="1598"/>
        <v>0</v>
      </c>
      <c r="HZ583" s="238">
        <f t="shared" si="1599"/>
        <v>0</v>
      </c>
      <c r="IA583" s="238">
        <f t="shared" si="1600"/>
        <v>0</v>
      </c>
      <c r="IB583" s="238">
        <f t="shared" si="1601"/>
        <v>0</v>
      </c>
      <c r="IC583" s="238">
        <f t="shared" si="1602"/>
        <v>0</v>
      </c>
      <c r="ID583" s="238">
        <f t="shared" si="1603"/>
        <v>0</v>
      </c>
      <c r="IE583" s="238">
        <f t="shared" si="1604"/>
        <v>0</v>
      </c>
      <c r="IF583" s="238">
        <f t="shared" si="1605"/>
        <v>0</v>
      </c>
      <c r="IG583" s="238">
        <f t="shared" si="1606"/>
        <v>0</v>
      </c>
      <c r="IH583" s="238">
        <f t="shared" si="1607"/>
        <v>0</v>
      </c>
      <c r="II583" s="238">
        <f t="shared" si="1608"/>
        <v>0</v>
      </c>
      <c r="IJ583" s="238">
        <f t="shared" si="1609"/>
        <v>0</v>
      </c>
      <c r="IK583" s="238">
        <f t="shared" si="1610"/>
        <v>0</v>
      </c>
      <c r="IL583" s="238">
        <f t="shared" si="1611"/>
        <v>0</v>
      </c>
      <c r="IM583" s="238">
        <f t="shared" si="1612"/>
        <v>0</v>
      </c>
      <c r="IN583" s="238">
        <f t="shared" si="1613"/>
        <v>0</v>
      </c>
      <c r="IO583" s="238">
        <f t="shared" si="1614"/>
        <v>0</v>
      </c>
      <c r="IP583" s="238">
        <f t="shared" si="1615"/>
        <v>0</v>
      </c>
      <c r="IQ583" s="238">
        <f t="shared" si="1616"/>
        <v>0</v>
      </c>
      <c r="IR583" s="238">
        <f t="shared" si="1617"/>
        <v>0</v>
      </c>
      <c r="IS583" s="238">
        <f t="shared" si="1618"/>
        <v>0</v>
      </c>
      <c r="IT583" s="238">
        <f t="shared" si="1619"/>
        <v>0</v>
      </c>
      <c r="IU583" s="238">
        <f t="shared" si="1620"/>
        <v>0</v>
      </c>
      <c r="IV583" s="238">
        <f t="shared" si="1621"/>
        <v>0</v>
      </c>
      <c r="IW583" s="238">
        <f t="shared" si="1622"/>
        <v>0</v>
      </c>
      <c r="IX583" s="238">
        <f t="shared" si="1623"/>
        <v>0</v>
      </c>
      <c r="IY583" s="238">
        <f t="shared" si="1624"/>
        <v>0</v>
      </c>
      <c r="IZ583" s="238">
        <f t="shared" si="1625"/>
        <v>0</v>
      </c>
      <c r="JA583" s="238">
        <f t="shared" si="1626"/>
        <v>0</v>
      </c>
      <c r="JB583" s="238">
        <f t="shared" si="1627"/>
        <v>0</v>
      </c>
    </row>
    <row r="584" spans="2:262">
      <c r="B584" s="248">
        <v>223</v>
      </c>
      <c r="C584" s="247">
        <f t="shared" si="1628"/>
        <v>4.355468749999993E-3</v>
      </c>
      <c r="D584" s="244">
        <f t="shared" ca="1" si="1371"/>
        <v>80.500767774171152</v>
      </c>
      <c r="E584" s="243">
        <f ca="1">HU361</f>
        <v>0.50076777417115526</v>
      </c>
      <c r="F584" s="242">
        <v>223</v>
      </c>
      <c r="G584" s="238">
        <f t="shared" si="1372"/>
        <v>0</v>
      </c>
      <c r="H584" s="238">
        <f t="shared" si="1373"/>
        <v>0</v>
      </c>
      <c r="I584" s="238">
        <f t="shared" si="1374"/>
        <v>0</v>
      </c>
      <c r="J584" s="238">
        <f t="shared" si="1375"/>
        <v>0</v>
      </c>
      <c r="K584" s="238">
        <f t="shared" si="1376"/>
        <v>0</v>
      </c>
      <c r="L584" s="238">
        <f t="shared" si="1377"/>
        <v>0</v>
      </c>
      <c r="M584" s="238">
        <f t="shared" si="1378"/>
        <v>0</v>
      </c>
      <c r="N584" s="238">
        <f t="shared" si="1379"/>
        <v>0</v>
      </c>
      <c r="O584" s="238">
        <f t="shared" si="1380"/>
        <v>0</v>
      </c>
      <c r="P584" s="238">
        <f t="shared" si="1381"/>
        <v>0</v>
      </c>
      <c r="Q584" s="238">
        <f t="shared" si="1382"/>
        <v>0</v>
      </c>
      <c r="R584" s="238">
        <f t="shared" si="1383"/>
        <v>0</v>
      </c>
      <c r="S584" s="238">
        <f t="shared" si="1384"/>
        <v>0</v>
      </c>
      <c r="T584" s="238">
        <f t="shared" si="1385"/>
        <v>0</v>
      </c>
      <c r="U584" s="239">
        <f t="shared" si="1386"/>
        <v>0</v>
      </c>
      <c r="V584" s="238">
        <f t="shared" si="1387"/>
        <v>0</v>
      </c>
      <c r="W584" s="238">
        <f t="shared" si="1388"/>
        <v>0</v>
      </c>
      <c r="X584" s="238">
        <f t="shared" si="1389"/>
        <v>0</v>
      </c>
      <c r="Y584" s="238">
        <f t="shared" si="1390"/>
        <v>0</v>
      </c>
      <c r="Z584" s="238">
        <f t="shared" si="1391"/>
        <v>0</v>
      </c>
      <c r="AA584" s="238">
        <f t="shared" si="1392"/>
        <v>0</v>
      </c>
      <c r="AB584" s="238">
        <f t="shared" si="1393"/>
        <v>0</v>
      </c>
      <c r="AC584" s="238">
        <f t="shared" si="1394"/>
        <v>0</v>
      </c>
      <c r="AD584" s="238">
        <f t="shared" si="1395"/>
        <v>0</v>
      </c>
      <c r="AE584" s="238">
        <f t="shared" si="1396"/>
        <v>0</v>
      </c>
      <c r="AF584" s="238">
        <f t="shared" si="1397"/>
        <v>0</v>
      </c>
      <c r="AG584" s="238">
        <f t="shared" si="1398"/>
        <v>0</v>
      </c>
      <c r="AH584" s="238">
        <f t="shared" si="1399"/>
        <v>0</v>
      </c>
      <c r="AI584" s="238">
        <f t="shared" si="1400"/>
        <v>0</v>
      </c>
      <c r="AJ584" s="238">
        <f t="shared" si="1401"/>
        <v>0</v>
      </c>
      <c r="AK584" s="238">
        <f t="shared" si="1402"/>
        <v>0</v>
      </c>
      <c r="AL584" s="238">
        <f t="shared" si="1403"/>
        <v>0</v>
      </c>
      <c r="AM584" s="238">
        <f t="shared" si="1404"/>
        <v>0</v>
      </c>
      <c r="AN584" s="238">
        <f t="shared" si="1405"/>
        <v>0</v>
      </c>
      <c r="AO584" s="238">
        <f t="shared" si="1406"/>
        <v>0</v>
      </c>
      <c r="AP584" s="238">
        <f t="shared" si="1407"/>
        <v>0</v>
      </c>
      <c r="AQ584" s="238">
        <f t="shared" si="1408"/>
        <v>0</v>
      </c>
      <c r="AR584" s="238">
        <f t="shared" si="1409"/>
        <v>0</v>
      </c>
      <c r="AS584" s="238">
        <f t="shared" si="1410"/>
        <v>0</v>
      </c>
      <c r="AT584" s="238">
        <f t="shared" si="1411"/>
        <v>0</v>
      </c>
      <c r="AU584" s="238">
        <f t="shared" si="1412"/>
        <v>0</v>
      </c>
      <c r="AV584" s="238">
        <f t="shared" si="1413"/>
        <v>0</v>
      </c>
      <c r="AW584" s="238">
        <f t="shared" si="1414"/>
        <v>0</v>
      </c>
      <c r="AX584" s="238">
        <f t="shared" si="1415"/>
        <v>0</v>
      </c>
      <c r="AY584" s="238">
        <f t="shared" si="1416"/>
        <v>0</v>
      </c>
      <c r="AZ584" s="238">
        <f t="shared" si="1417"/>
        <v>0</v>
      </c>
      <c r="BA584" s="238">
        <f t="shared" si="1418"/>
        <v>0</v>
      </c>
      <c r="BB584" s="238">
        <f t="shared" si="1419"/>
        <v>0</v>
      </c>
      <c r="BC584" s="238">
        <f t="shared" si="1420"/>
        <v>0</v>
      </c>
      <c r="BD584" s="238">
        <f t="shared" si="1421"/>
        <v>0</v>
      </c>
      <c r="BE584" s="238">
        <f t="shared" si="1422"/>
        <v>0</v>
      </c>
      <c r="BF584" s="238">
        <f t="shared" si="1423"/>
        <v>0</v>
      </c>
      <c r="BG584" s="238">
        <f t="shared" si="1424"/>
        <v>0</v>
      </c>
      <c r="BH584" s="238">
        <f t="shared" si="1425"/>
        <v>0</v>
      </c>
      <c r="BI584" s="238">
        <f t="shared" si="1426"/>
        <v>0</v>
      </c>
      <c r="BJ584" s="238">
        <f t="shared" si="1427"/>
        <v>0</v>
      </c>
      <c r="BK584" s="238">
        <f t="shared" si="1428"/>
        <v>0</v>
      </c>
      <c r="BL584" s="238">
        <f t="shared" si="1429"/>
        <v>0</v>
      </c>
      <c r="BM584" s="238">
        <f t="shared" si="1430"/>
        <v>0</v>
      </c>
      <c r="BN584" s="238">
        <f t="shared" si="1431"/>
        <v>0</v>
      </c>
      <c r="BO584" s="238">
        <f t="shared" si="1432"/>
        <v>0</v>
      </c>
      <c r="BP584" s="238">
        <f t="shared" si="1433"/>
        <v>0</v>
      </c>
      <c r="BQ584" s="238">
        <f t="shared" si="1434"/>
        <v>0</v>
      </c>
      <c r="BR584" s="238">
        <f t="shared" si="1435"/>
        <v>0</v>
      </c>
      <c r="BS584" s="238">
        <f t="shared" si="1436"/>
        <v>0</v>
      </c>
      <c r="BT584" s="238">
        <f t="shared" si="1437"/>
        <v>0</v>
      </c>
      <c r="BU584" s="238">
        <f t="shared" si="1438"/>
        <v>0</v>
      </c>
      <c r="BV584" s="238">
        <f t="shared" si="1439"/>
        <v>0</v>
      </c>
      <c r="BW584" s="238">
        <f t="shared" si="1440"/>
        <v>0</v>
      </c>
      <c r="BX584" s="238">
        <f t="shared" si="1441"/>
        <v>0</v>
      </c>
      <c r="BY584" s="238">
        <f t="shared" si="1442"/>
        <v>0</v>
      </c>
      <c r="BZ584" s="238">
        <f t="shared" si="1443"/>
        <v>0</v>
      </c>
      <c r="CA584" s="238">
        <f t="shared" si="1444"/>
        <v>0</v>
      </c>
      <c r="CB584" s="238">
        <f t="shared" si="1445"/>
        <v>0</v>
      </c>
      <c r="CC584" s="238">
        <f t="shared" si="1446"/>
        <v>0</v>
      </c>
      <c r="CD584" s="238">
        <f t="shared" si="1447"/>
        <v>0</v>
      </c>
      <c r="CE584" s="238">
        <f t="shared" si="1448"/>
        <v>0</v>
      </c>
      <c r="CF584" s="238">
        <f t="shared" si="1449"/>
        <v>0</v>
      </c>
      <c r="CG584" s="238">
        <f t="shared" si="1450"/>
        <v>0</v>
      </c>
      <c r="CH584" s="238">
        <f t="shared" si="1451"/>
        <v>0</v>
      </c>
      <c r="CI584" s="238">
        <f t="shared" si="1452"/>
        <v>0</v>
      </c>
      <c r="CJ584" s="238">
        <f t="shared" si="1453"/>
        <v>0</v>
      </c>
      <c r="CK584" s="238">
        <f t="shared" si="1454"/>
        <v>0</v>
      </c>
      <c r="CL584" s="238">
        <f t="shared" si="1455"/>
        <v>0</v>
      </c>
      <c r="CM584" s="238">
        <f t="shared" si="1456"/>
        <v>0</v>
      </c>
      <c r="CN584" s="238">
        <f t="shared" si="1457"/>
        <v>0</v>
      </c>
      <c r="CO584" s="238">
        <f t="shared" si="1458"/>
        <v>0</v>
      </c>
      <c r="CP584" s="238">
        <f t="shared" si="1459"/>
        <v>0</v>
      </c>
      <c r="CQ584" s="238">
        <f t="shared" si="1460"/>
        <v>0</v>
      </c>
      <c r="CR584" s="238">
        <f t="shared" si="1461"/>
        <v>0</v>
      </c>
      <c r="CS584" s="238">
        <f t="shared" si="1462"/>
        <v>0</v>
      </c>
      <c r="CT584" s="238">
        <f t="shared" si="1463"/>
        <v>0</v>
      </c>
      <c r="CU584" s="238">
        <f t="shared" si="1464"/>
        <v>0</v>
      </c>
      <c r="CV584" s="238">
        <f t="shared" si="1465"/>
        <v>0</v>
      </c>
      <c r="CW584" s="238">
        <f t="shared" si="1466"/>
        <v>0</v>
      </c>
      <c r="CX584" s="238">
        <f t="shared" si="1467"/>
        <v>0</v>
      </c>
      <c r="CY584" s="238">
        <f t="shared" si="1468"/>
        <v>0</v>
      </c>
      <c r="CZ584" s="238">
        <f t="shared" si="1469"/>
        <v>0</v>
      </c>
      <c r="DA584" s="238">
        <f t="shared" si="1470"/>
        <v>0</v>
      </c>
      <c r="DB584" s="238">
        <f t="shared" si="1471"/>
        <v>0</v>
      </c>
      <c r="DC584" s="238">
        <f t="shared" si="1472"/>
        <v>0</v>
      </c>
      <c r="DD584" s="238">
        <f t="shared" si="1473"/>
        <v>0</v>
      </c>
      <c r="DE584" s="238">
        <f t="shared" si="1474"/>
        <v>0</v>
      </c>
      <c r="DF584" s="238">
        <f t="shared" si="1475"/>
        <v>0</v>
      </c>
      <c r="DG584" s="238">
        <f t="shared" si="1476"/>
        <v>0</v>
      </c>
      <c r="DH584" s="238">
        <f t="shared" si="1477"/>
        <v>0</v>
      </c>
      <c r="DI584" s="238">
        <f t="shared" si="1478"/>
        <v>0</v>
      </c>
      <c r="DJ584" s="238">
        <f t="shared" si="1479"/>
        <v>0</v>
      </c>
      <c r="DK584" s="238">
        <f t="shared" si="1480"/>
        <v>0</v>
      </c>
      <c r="DL584" s="238">
        <f t="shared" si="1481"/>
        <v>0</v>
      </c>
      <c r="DM584" s="238">
        <f t="shared" si="1482"/>
        <v>0</v>
      </c>
      <c r="DN584" s="238">
        <f t="shared" si="1483"/>
        <v>0</v>
      </c>
      <c r="DO584" s="238">
        <f t="shared" si="1484"/>
        <v>0</v>
      </c>
      <c r="DP584" s="238">
        <f t="shared" si="1485"/>
        <v>0</v>
      </c>
      <c r="DQ584" s="238">
        <f t="shared" si="1486"/>
        <v>0</v>
      </c>
      <c r="DR584" s="238">
        <f t="shared" si="1487"/>
        <v>0</v>
      </c>
      <c r="DS584" s="238">
        <f t="shared" si="1488"/>
        <v>0</v>
      </c>
      <c r="DT584" s="238">
        <f t="shared" si="1489"/>
        <v>0</v>
      </c>
      <c r="DU584" s="238">
        <f t="shared" si="1490"/>
        <v>0</v>
      </c>
      <c r="DV584" s="238">
        <f t="shared" si="1491"/>
        <v>0</v>
      </c>
      <c r="DW584" s="238">
        <f t="shared" si="1492"/>
        <v>0</v>
      </c>
      <c r="DX584" s="238">
        <f t="shared" si="1493"/>
        <v>0</v>
      </c>
      <c r="DY584" s="238">
        <f t="shared" si="1494"/>
        <v>0</v>
      </c>
      <c r="DZ584" s="238">
        <f t="shared" si="1495"/>
        <v>0</v>
      </c>
      <c r="EA584" s="238">
        <f t="shared" si="1496"/>
        <v>0</v>
      </c>
      <c r="EB584" s="238">
        <f t="shared" si="1497"/>
        <v>0</v>
      </c>
      <c r="EC584" s="238">
        <f t="shared" si="1498"/>
        <v>0</v>
      </c>
      <c r="ED584" s="238">
        <f t="shared" si="1499"/>
        <v>0</v>
      </c>
      <c r="EE584" s="238">
        <f t="shared" si="1500"/>
        <v>0</v>
      </c>
      <c r="EF584" s="238">
        <f t="shared" si="1501"/>
        <v>0</v>
      </c>
      <c r="EG584" s="238">
        <f t="shared" si="1502"/>
        <v>0</v>
      </c>
      <c r="EH584" s="238">
        <f t="shared" si="1503"/>
        <v>0</v>
      </c>
      <c r="EI584" s="238">
        <f t="shared" si="1504"/>
        <v>0</v>
      </c>
      <c r="EJ584" s="238">
        <f t="shared" si="1505"/>
        <v>0</v>
      </c>
      <c r="EK584" s="238">
        <f t="shared" si="1506"/>
        <v>0</v>
      </c>
      <c r="EL584" s="238">
        <f t="shared" si="1507"/>
        <v>0</v>
      </c>
      <c r="EM584" s="238">
        <f t="shared" si="1508"/>
        <v>0</v>
      </c>
      <c r="EN584" s="238">
        <f t="shared" si="1509"/>
        <v>0</v>
      </c>
      <c r="EO584" s="238">
        <f t="shared" si="1510"/>
        <v>0</v>
      </c>
      <c r="EP584" s="238">
        <f t="shared" si="1511"/>
        <v>0</v>
      </c>
      <c r="EQ584" s="238">
        <f t="shared" si="1512"/>
        <v>0</v>
      </c>
      <c r="ER584" s="238">
        <f t="shared" si="1513"/>
        <v>0</v>
      </c>
      <c r="ES584" s="238">
        <f t="shared" si="1514"/>
        <v>0</v>
      </c>
      <c r="ET584" s="238">
        <f t="shared" si="1515"/>
        <v>0</v>
      </c>
      <c r="EU584" s="238">
        <f t="shared" si="1516"/>
        <v>0</v>
      </c>
      <c r="EV584" s="238">
        <f t="shared" si="1517"/>
        <v>0</v>
      </c>
      <c r="EW584" s="238">
        <f t="shared" si="1518"/>
        <v>0</v>
      </c>
      <c r="EX584" s="238">
        <f t="shared" si="1519"/>
        <v>0</v>
      </c>
      <c r="EY584" s="238">
        <f t="shared" si="1520"/>
        <v>0</v>
      </c>
      <c r="EZ584" s="238">
        <f t="shared" si="1521"/>
        <v>0</v>
      </c>
      <c r="FA584" s="238">
        <f t="shared" si="1522"/>
        <v>0</v>
      </c>
      <c r="FB584" s="238">
        <f t="shared" si="1523"/>
        <v>0</v>
      </c>
      <c r="FC584" s="238">
        <f t="shared" si="1524"/>
        <v>0</v>
      </c>
      <c r="FD584" s="238">
        <f t="shared" si="1525"/>
        <v>0</v>
      </c>
      <c r="FE584" s="238">
        <f t="shared" si="1526"/>
        <v>0</v>
      </c>
      <c r="FF584" s="238">
        <f t="shared" si="1527"/>
        <v>0</v>
      </c>
      <c r="FG584" s="238">
        <f t="shared" si="1528"/>
        <v>0</v>
      </c>
      <c r="FH584" s="238">
        <f t="shared" si="1529"/>
        <v>0</v>
      </c>
      <c r="FI584" s="238">
        <f t="shared" si="1530"/>
        <v>0</v>
      </c>
      <c r="FJ584" s="238">
        <f t="shared" si="1531"/>
        <v>0</v>
      </c>
      <c r="FK584" s="238">
        <f t="shared" si="1532"/>
        <v>0</v>
      </c>
      <c r="FL584" s="238">
        <f t="shared" si="1533"/>
        <v>0</v>
      </c>
      <c r="FM584" s="238">
        <f t="shared" si="1534"/>
        <v>0</v>
      </c>
      <c r="FN584" s="238">
        <f t="shared" si="1535"/>
        <v>0</v>
      </c>
      <c r="FO584" s="238">
        <f t="shared" si="1536"/>
        <v>0</v>
      </c>
      <c r="FP584" s="238">
        <f t="shared" si="1537"/>
        <v>0</v>
      </c>
      <c r="FQ584" s="238">
        <f t="shared" si="1538"/>
        <v>0</v>
      </c>
      <c r="FR584" s="238">
        <f t="shared" si="1539"/>
        <v>0</v>
      </c>
      <c r="FS584" s="238">
        <f t="shared" si="1540"/>
        <v>0</v>
      </c>
      <c r="FT584" s="238">
        <f t="shared" si="1541"/>
        <v>0</v>
      </c>
      <c r="FU584" s="238">
        <f t="shared" si="1542"/>
        <v>0</v>
      </c>
      <c r="FV584" s="238">
        <f t="shared" si="1543"/>
        <v>0</v>
      </c>
      <c r="FW584" s="238">
        <f t="shared" si="1544"/>
        <v>0</v>
      </c>
      <c r="FX584" s="238">
        <f t="shared" si="1545"/>
        <v>0</v>
      </c>
      <c r="FY584" s="238">
        <f t="shared" si="1546"/>
        <v>0</v>
      </c>
      <c r="FZ584" s="238">
        <f t="shared" si="1547"/>
        <v>0</v>
      </c>
      <c r="GA584" s="238">
        <f t="shared" si="1548"/>
        <v>0</v>
      </c>
      <c r="GB584" s="238">
        <f t="shared" si="1549"/>
        <v>0</v>
      </c>
      <c r="GC584" s="238">
        <f t="shared" si="1550"/>
        <v>0</v>
      </c>
      <c r="GD584" s="238">
        <f t="shared" si="1551"/>
        <v>0</v>
      </c>
      <c r="GE584" s="238">
        <f t="shared" si="1552"/>
        <v>0</v>
      </c>
      <c r="GF584" s="238">
        <f t="shared" si="1553"/>
        <v>0</v>
      </c>
      <c r="GG584" s="238">
        <f t="shared" si="1554"/>
        <v>0</v>
      </c>
      <c r="GH584" s="238">
        <f t="shared" si="1555"/>
        <v>0</v>
      </c>
      <c r="GI584" s="238">
        <f t="shared" si="1556"/>
        <v>0</v>
      </c>
      <c r="GJ584" s="238">
        <f t="shared" si="1557"/>
        <v>0</v>
      </c>
      <c r="GK584" s="238">
        <f t="shared" si="1558"/>
        <v>0</v>
      </c>
      <c r="GL584" s="238">
        <f t="shared" si="1559"/>
        <v>0</v>
      </c>
      <c r="GM584" s="238">
        <f t="shared" si="1560"/>
        <v>0</v>
      </c>
      <c r="GN584" s="238">
        <f t="shared" si="1561"/>
        <v>0</v>
      </c>
      <c r="GO584" s="238">
        <f t="shared" si="1562"/>
        <v>0</v>
      </c>
      <c r="GP584" s="238">
        <f t="shared" si="1563"/>
        <v>0</v>
      </c>
      <c r="GQ584" s="238">
        <f t="shared" si="1564"/>
        <v>0</v>
      </c>
      <c r="GR584" s="238">
        <f t="shared" si="1565"/>
        <v>0</v>
      </c>
      <c r="GS584" s="238">
        <f t="shared" si="1566"/>
        <v>0</v>
      </c>
      <c r="GT584" s="238">
        <f t="shared" si="1567"/>
        <v>0</v>
      </c>
      <c r="GU584" s="238">
        <f t="shared" si="1568"/>
        <v>0</v>
      </c>
      <c r="GV584" s="238">
        <f t="shared" si="1569"/>
        <v>0</v>
      </c>
      <c r="GW584" s="238">
        <f t="shared" si="1570"/>
        <v>0</v>
      </c>
      <c r="GX584" s="238">
        <f t="shared" si="1571"/>
        <v>0</v>
      </c>
      <c r="GY584" s="238">
        <f t="shared" si="1572"/>
        <v>0</v>
      </c>
      <c r="GZ584" s="238">
        <f t="shared" si="1573"/>
        <v>0</v>
      </c>
      <c r="HA584" s="238">
        <f t="shared" si="1574"/>
        <v>0</v>
      </c>
      <c r="HB584" s="238">
        <f t="shared" si="1575"/>
        <v>0</v>
      </c>
      <c r="HC584" s="238">
        <f t="shared" si="1576"/>
        <v>0</v>
      </c>
      <c r="HD584" s="238">
        <f t="shared" si="1577"/>
        <v>0</v>
      </c>
      <c r="HE584" s="238">
        <f t="shared" si="1578"/>
        <v>0</v>
      </c>
      <c r="HF584" s="238">
        <f t="shared" si="1579"/>
        <v>0</v>
      </c>
      <c r="HG584" s="238">
        <f t="shared" si="1580"/>
        <v>0</v>
      </c>
      <c r="HH584" s="238">
        <f t="shared" si="1581"/>
        <v>0</v>
      </c>
      <c r="HI584" s="238">
        <f t="shared" si="1582"/>
        <v>0</v>
      </c>
      <c r="HJ584" s="238">
        <f t="shared" si="1583"/>
        <v>0</v>
      </c>
      <c r="HK584" s="238">
        <f t="shared" si="1584"/>
        <v>0</v>
      </c>
      <c r="HL584" s="238">
        <f t="shared" si="1585"/>
        <v>0</v>
      </c>
      <c r="HM584" s="238">
        <f t="shared" si="1586"/>
        <v>0</v>
      </c>
      <c r="HN584" s="238">
        <f t="shared" si="1587"/>
        <v>0</v>
      </c>
      <c r="HO584" s="238">
        <f t="shared" si="1588"/>
        <v>0</v>
      </c>
      <c r="HP584" s="238">
        <f t="shared" si="1589"/>
        <v>0</v>
      </c>
      <c r="HQ584" s="238">
        <f t="shared" si="1590"/>
        <v>0</v>
      </c>
      <c r="HR584" s="238">
        <f t="shared" si="1591"/>
        <v>0</v>
      </c>
      <c r="HS584" s="238">
        <f t="shared" si="1592"/>
        <v>0</v>
      </c>
      <c r="HT584" s="238">
        <f t="shared" si="1593"/>
        <v>0</v>
      </c>
      <c r="HU584" s="238">
        <f t="shared" si="1594"/>
        <v>0</v>
      </c>
      <c r="HV584" s="238">
        <f t="shared" si="1595"/>
        <v>0</v>
      </c>
      <c r="HW584" s="238">
        <f t="shared" si="1596"/>
        <v>0</v>
      </c>
      <c r="HX584" s="238">
        <f t="shared" si="1597"/>
        <v>0</v>
      </c>
      <c r="HY584" s="238">
        <f t="shared" si="1598"/>
        <v>0</v>
      </c>
      <c r="HZ584" s="238">
        <f t="shared" si="1599"/>
        <v>0</v>
      </c>
      <c r="IA584" s="238">
        <f t="shared" si="1600"/>
        <v>0</v>
      </c>
      <c r="IB584" s="238">
        <f t="shared" si="1601"/>
        <v>0</v>
      </c>
      <c r="IC584" s="238">
        <f t="shared" si="1602"/>
        <v>0</v>
      </c>
      <c r="ID584" s="238">
        <f t="shared" si="1603"/>
        <v>0</v>
      </c>
      <c r="IE584" s="238">
        <f t="shared" si="1604"/>
        <v>0</v>
      </c>
      <c r="IF584" s="238">
        <f t="shared" si="1605"/>
        <v>0</v>
      </c>
      <c r="IG584" s="238">
        <f t="shared" si="1606"/>
        <v>0</v>
      </c>
      <c r="IH584" s="238">
        <f t="shared" si="1607"/>
        <v>0</v>
      </c>
      <c r="II584" s="238">
        <f t="shared" si="1608"/>
        <v>0</v>
      </c>
      <c r="IJ584" s="238">
        <f t="shared" si="1609"/>
        <v>0</v>
      </c>
      <c r="IK584" s="238">
        <f t="shared" si="1610"/>
        <v>0</v>
      </c>
      <c r="IL584" s="238">
        <f t="shared" si="1611"/>
        <v>0</v>
      </c>
      <c r="IM584" s="238">
        <f t="shared" si="1612"/>
        <v>0</v>
      </c>
      <c r="IN584" s="238">
        <f t="shared" si="1613"/>
        <v>0</v>
      </c>
      <c r="IO584" s="238">
        <f t="shared" si="1614"/>
        <v>0</v>
      </c>
      <c r="IP584" s="238">
        <f t="shared" si="1615"/>
        <v>0</v>
      </c>
      <c r="IQ584" s="238">
        <f t="shared" si="1616"/>
        <v>0</v>
      </c>
      <c r="IR584" s="238">
        <f t="shared" si="1617"/>
        <v>0</v>
      </c>
      <c r="IS584" s="238">
        <f t="shared" si="1618"/>
        <v>0</v>
      </c>
      <c r="IT584" s="238">
        <f t="shared" si="1619"/>
        <v>0</v>
      </c>
      <c r="IU584" s="238">
        <f t="shared" si="1620"/>
        <v>0</v>
      </c>
      <c r="IV584" s="238">
        <f t="shared" si="1621"/>
        <v>0</v>
      </c>
      <c r="IW584" s="238">
        <f t="shared" si="1622"/>
        <v>0</v>
      </c>
      <c r="IX584" s="238">
        <f t="shared" si="1623"/>
        <v>0</v>
      </c>
      <c r="IY584" s="238">
        <f t="shared" si="1624"/>
        <v>0</v>
      </c>
      <c r="IZ584" s="238">
        <f t="shared" si="1625"/>
        <v>0</v>
      </c>
      <c r="JA584" s="238">
        <f t="shared" si="1626"/>
        <v>0</v>
      </c>
      <c r="JB584" s="238">
        <f t="shared" si="1627"/>
        <v>0</v>
      </c>
    </row>
    <row r="585" spans="2:262">
      <c r="B585" s="248">
        <v>224</v>
      </c>
      <c r="C585" s="247">
        <f t="shared" si="1628"/>
        <v>4.3749999999999926E-3</v>
      </c>
      <c r="D585" s="244">
        <f t="shared" ca="1" si="1371"/>
        <v>80.495563730890751</v>
      </c>
      <c r="E585" s="243">
        <f ca="1">HV361</f>
        <v>0.49556373089075229</v>
      </c>
      <c r="F585" s="242">
        <v>224</v>
      </c>
      <c r="G585" s="238">
        <f t="shared" si="1372"/>
        <v>0</v>
      </c>
      <c r="H585" s="238">
        <f t="shared" si="1373"/>
        <v>0</v>
      </c>
      <c r="I585" s="238">
        <f t="shared" si="1374"/>
        <v>0</v>
      </c>
      <c r="J585" s="238">
        <f t="shared" si="1375"/>
        <v>0</v>
      </c>
      <c r="K585" s="238">
        <f t="shared" si="1376"/>
        <v>0</v>
      </c>
      <c r="L585" s="238">
        <f t="shared" si="1377"/>
        <v>0</v>
      </c>
      <c r="M585" s="238">
        <f t="shared" si="1378"/>
        <v>0</v>
      </c>
      <c r="N585" s="238">
        <f t="shared" si="1379"/>
        <v>0</v>
      </c>
      <c r="O585" s="238">
        <f t="shared" si="1380"/>
        <v>0</v>
      </c>
      <c r="P585" s="238">
        <f t="shared" si="1381"/>
        <v>0</v>
      </c>
      <c r="Q585" s="238">
        <f t="shared" si="1382"/>
        <v>0</v>
      </c>
      <c r="R585" s="238">
        <f t="shared" si="1383"/>
        <v>0</v>
      </c>
      <c r="S585" s="238">
        <f t="shared" si="1384"/>
        <v>0</v>
      </c>
      <c r="T585" s="238">
        <f t="shared" si="1385"/>
        <v>0</v>
      </c>
      <c r="U585" s="239">
        <f t="shared" si="1386"/>
        <v>0</v>
      </c>
      <c r="V585" s="238">
        <f t="shared" si="1387"/>
        <v>0</v>
      </c>
      <c r="W585" s="238">
        <f t="shared" si="1388"/>
        <v>0</v>
      </c>
      <c r="X585" s="238">
        <f t="shared" si="1389"/>
        <v>0</v>
      </c>
      <c r="Y585" s="238">
        <f t="shared" si="1390"/>
        <v>0</v>
      </c>
      <c r="Z585" s="238">
        <f t="shared" si="1391"/>
        <v>0</v>
      </c>
      <c r="AA585" s="238">
        <f t="shared" si="1392"/>
        <v>0</v>
      </c>
      <c r="AB585" s="238">
        <f t="shared" si="1393"/>
        <v>0</v>
      </c>
      <c r="AC585" s="238">
        <f t="shared" si="1394"/>
        <v>0</v>
      </c>
      <c r="AD585" s="238">
        <f t="shared" si="1395"/>
        <v>0</v>
      </c>
      <c r="AE585" s="238">
        <f t="shared" si="1396"/>
        <v>0</v>
      </c>
      <c r="AF585" s="238">
        <f t="shared" si="1397"/>
        <v>0</v>
      </c>
      <c r="AG585" s="238">
        <f t="shared" si="1398"/>
        <v>0</v>
      </c>
      <c r="AH585" s="238">
        <f t="shared" si="1399"/>
        <v>0</v>
      </c>
      <c r="AI585" s="238">
        <f t="shared" si="1400"/>
        <v>0</v>
      </c>
      <c r="AJ585" s="238">
        <f t="shared" si="1401"/>
        <v>0</v>
      </c>
      <c r="AK585" s="238">
        <f t="shared" si="1402"/>
        <v>0</v>
      </c>
      <c r="AL585" s="238">
        <f t="shared" si="1403"/>
        <v>0</v>
      </c>
      <c r="AM585" s="238">
        <f t="shared" si="1404"/>
        <v>0</v>
      </c>
      <c r="AN585" s="238">
        <f t="shared" si="1405"/>
        <v>0</v>
      </c>
      <c r="AO585" s="238">
        <f t="shared" si="1406"/>
        <v>0</v>
      </c>
      <c r="AP585" s="238">
        <f t="shared" si="1407"/>
        <v>0</v>
      </c>
      <c r="AQ585" s="238">
        <f t="shared" si="1408"/>
        <v>0</v>
      </c>
      <c r="AR585" s="238">
        <f t="shared" si="1409"/>
        <v>0</v>
      </c>
      <c r="AS585" s="238">
        <f t="shared" si="1410"/>
        <v>0</v>
      </c>
      <c r="AT585" s="238">
        <f t="shared" si="1411"/>
        <v>0</v>
      </c>
      <c r="AU585" s="238">
        <f t="shared" si="1412"/>
        <v>0</v>
      </c>
      <c r="AV585" s="238">
        <f t="shared" si="1413"/>
        <v>0</v>
      </c>
      <c r="AW585" s="238">
        <f t="shared" si="1414"/>
        <v>0</v>
      </c>
      <c r="AX585" s="238">
        <f t="shared" si="1415"/>
        <v>0</v>
      </c>
      <c r="AY585" s="238">
        <f t="shared" si="1416"/>
        <v>0</v>
      </c>
      <c r="AZ585" s="238">
        <f t="shared" si="1417"/>
        <v>0</v>
      </c>
      <c r="BA585" s="238">
        <f t="shared" si="1418"/>
        <v>0</v>
      </c>
      <c r="BB585" s="238">
        <f t="shared" si="1419"/>
        <v>0</v>
      </c>
      <c r="BC585" s="238">
        <f t="shared" si="1420"/>
        <v>0</v>
      </c>
      <c r="BD585" s="238">
        <f t="shared" si="1421"/>
        <v>0</v>
      </c>
      <c r="BE585" s="238">
        <f t="shared" si="1422"/>
        <v>0</v>
      </c>
      <c r="BF585" s="238">
        <f t="shared" si="1423"/>
        <v>0</v>
      </c>
      <c r="BG585" s="238">
        <f t="shared" si="1424"/>
        <v>0</v>
      </c>
      <c r="BH585" s="238">
        <f t="shared" si="1425"/>
        <v>0</v>
      </c>
      <c r="BI585" s="238">
        <f t="shared" si="1426"/>
        <v>0</v>
      </c>
      <c r="BJ585" s="238">
        <f t="shared" si="1427"/>
        <v>0</v>
      </c>
      <c r="BK585" s="238">
        <f t="shared" si="1428"/>
        <v>0</v>
      </c>
      <c r="BL585" s="238">
        <f t="shared" si="1429"/>
        <v>0</v>
      </c>
      <c r="BM585" s="238">
        <f t="shared" si="1430"/>
        <v>0</v>
      </c>
      <c r="BN585" s="238">
        <f t="shared" si="1431"/>
        <v>0</v>
      </c>
      <c r="BO585" s="238">
        <f t="shared" si="1432"/>
        <v>0</v>
      </c>
      <c r="BP585" s="238">
        <f t="shared" si="1433"/>
        <v>0</v>
      </c>
      <c r="BQ585" s="238">
        <f t="shared" si="1434"/>
        <v>0</v>
      </c>
      <c r="BR585" s="238">
        <f t="shared" si="1435"/>
        <v>0</v>
      </c>
      <c r="BS585" s="238">
        <f t="shared" si="1436"/>
        <v>0</v>
      </c>
      <c r="BT585" s="238">
        <f t="shared" si="1437"/>
        <v>0</v>
      </c>
      <c r="BU585" s="238">
        <f t="shared" si="1438"/>
        <v>0</v>
      </c>
      <c r="BV585" s="238">
        <f t="shared" si="1439"/>
        <v>0</v>
      </c>
      <c r="BW585" s="238">
        <f t="shared" si="1440"/>
        <v>0</v>
      </c>
      <c r="BX585" s="238">
        <f t="shared" si="1441"/>
        <v>0</v>
      </c>
      <c r="BY585" s="238">
        <f t="shared" si="1442"/>
        <v>0</v>
      </c>
      <c r="BZ585" s="238">
        <f t="shared" si="1443"/>
        <v>0</v>
      </c>
      <c r="CA585" s="238">
        <f t="shared" si="1444"/>
        <v>0</v>
      </c>
      <c r="CB585" s="238">
        <f t="shared" si="1445"/>
        <v>0</v>
      </c>
      <c r="CC585" s="238">
        <f t="shared" si="1446"/>
        <v>0</v>
      </c>
      <c r="CD585" s="238">
        <f t="shared" si="1447"/>
        <v>0</v>
      </c>
      <c r="CE585" s="238">
        <f t="shared" si="1448"/>
        <v>0</v>
      </c>
      <c r="CF585" s="238">
        <f t="shared" si="1449"/>
        <v>0</v>
      </c>
      <c r="CG585" s="238">
        <f t="shared" si="1450"/>
        <v>0</v>
      </c>
      <c r="CH585" s="238">
        <f t="shared" si="1451"/>
        <v>0</v>
      </c>
      <c r="CI585" s="238">
        <f t="shared" si="1452"/>
        <v>0</v>
      </c>
      <c r="CJ585" s="238">
        <f t="shared" si="1453"/>
        <v>0</v>
      </c>
      <c r="CK585" s="238">
        <f t="shared" si="1454"/>
        <v>0</v>
      </c>
      <c r="CL585" s="238">
        <f t="shared" si="1455"/>
        <v>0</v>
      </c>
      <c r="CM585" s="238">
        <f t="shared" si="1456"/>
        <v>0</v>
      </c>
      <c r="CN585" s="238">
        <f t="shared" si="1457"/>
        <v>0</v>
      </c>
      <c r="CO585" s="238">
        <f t="shared" si="1458"/>
        <v>0</v>
      </c>
      <c r="CP585" s="238">
        <f t="shared" si="1459"/>
        <v>0</v>
      </c>
      <c r="CQ585" s="238">
        <f t="shared" si="1460"/>
        <v>0</v>
      </c>
      <c r="CR585" s="238">
        <f t="shared" si="1461"/>
        <v>0</v>
      </c>
      <c r="CS585" s="238">
        <f t="shared" si="1462"/>
        <v>0</v>
      </c>
      <c r="CT585" s="238">
        <f t="shared" si="1463"/>
        <v>0</v>
      </c>
      <c r="CU585" s="238">
        <f t="shared" si="1464"/>
        <v>0</v>
      </c>
      <c r="CV585" s="238">
        <f t="shared" si="1465"/>
        <v>0</v>
      </c>
      <c r="CW585" s="238">
        <f t="shared" si="1466"/>
        <v>0</v>
      </c>
      <c r="CX585" s="238">
        <f t="shared" si="1467"/>
        <v>0</v>
      </c>
      <c r="CY585" s="238">
        <f t="shared" si="1468"/>
        <v>0</v>
      </c>
      <c r="CZ585" s="238">
        <f t="shared" si="1469"/>
        <v>0</v>
      </c>
      <c r="DA585" s="238">
        <f t="shared" si="1470"/>
        <v>0</v>
      </c>
      <c r="DB585" s="238">
        <f t="shared" si="1471"/>
        <v>0</v>
      </c>
      <c r="DC585" s="238">
        <f t="shared" si="1472"/>
        <v>0</v>
      </c>
      <c r="DD585" s="238">
        <f t="shared" si="1473"/>
        <v>0</v>
      </c>
      <c r="DE585" s="238">
        <f t="shared" si="1474"/>
        <v>0</v>
      </c>
      <c r="DF585" s="238">
        <f t="shared" si="1475"/>
        <v>0</v>
      </c>
      <c r="DG585" s="238">
        <f t="shared" si="1476"/>
        <v>0</v>
      </c>
      <c r="DH585" s="238">
        <f t="shared" si="1477"/>
        <v>0</v>
      </c>
      <c r="DI585" s="238">
        <f t="shared" si="1478"/>
        <v>0</v>
      </c>
      <c r="DJ585" s="238">
        <f t="shared" si="1479"/>
        <v>0</v>
      </c>
      <c r="DK585" s="238">
        <f t="shared" si="1480"/>
        <v>0</v>
      </c>
      <c r="DL585" s="238">
        <f t="shared" si="1481"/>
        <v>0</v>
      </c>
      <c r="DM585" s="238">
        <f t="shared" si="1482"/>
        <v>0</v>
      </c>
      <c r="DN585" s="238">
        <f t="shared" si="1483"/>
        <v>0</v>
      </c>
      <c r="DO585" s="238">
        <f t="shared" si="1484"/>
        <v>0</v>
      </c>
      <c r="DP585" s="238">
        <f t="shared" si="1485"/>
        <v>0</v>
      </c>
      <c r="DQ585" s="238">
        <f t="shared" si="1486"/>
        <v>0</v>
      </c>
      <c r="DR585" s="238">
        <f t="shared" si="1487"/>
        <v>0</v>
      </c>
      <c r="DS585" s="238">
        <f t="shared" si="1488"/>
        <v>0</v>
      </c>
      <c r="DT585" s="238">
        <f t="shared" si="1489"/>
        <v>0</v>
      </c>
      <c r="DU585" s="238">
        <f t="shared" si="1490"/>
        <v>0</v>
      </c>
      <c r="DV585" s="238">
        <f t="shared" si="1491"/>
        <v>0</v>
      </c>
      <c r="DW585" s="238">
        <f t="shared" si="1492"/>
        <v>0</v>
      </c>
      <c r="DX585" s="238">
        <f t="shared" si="1493"/>
        <v>0</v>
      </c>
      <c r="DY585" s="238">
        <f t="shared" si="1494"/>
        <v>0</v>
      </c>
      <c r="DZ585" s="238">
        <f t="shared" si="1495"/>
        <v>0</v>
      </c>
      <c r="EA585" s="238">
        <f t="shared" si="1496"/>
        <v>0</v>
      </c>
      <c r="EB585" s="238">
        <f t="shared" si="1497"/>
        <v>0</v>
      </c>
      <c r="EC585" s="238">
        <f t="shared" si="1498"/>
        <v>0</v>
      </c>
      <c r="ED585" s="238">
        <f t="shared" si="1499"/>
        <v>0</v>
      </c>
      <c r="EE585" s="238">
        <f t="shared" si="1500"/>
        <v>0</v>
      </c>
      <c r="EF585" s="238">
        <f t="shared" si="1501"/>
        <v>0</v>
      </c>
      <c r="EG585" s="238">
        <f t="shared" si="1502"/>
        <v>0</v>
      </c>
      <c r="EH585" s="238">
        <f t="shared" si="1503"/>
        <v>0</v>
      </c>
      <c r="EI585" s="238">
        <f t="shared" si="1504"/>
        <v>0</v>
      </c>
      <c r="EJ585" s="238">
        <f t="shared" si="1505"/>
        <v>0</v>
      </c>
      <c r="EK585" s="238">
        <f t="shared" si="1506"/>
        <v>0</v>
      </c>
      <c r="EL585" s="238">
        <f t="shared" si="1507"/>
        <v>0</v>
      </c>
      <c r="EM585" s="238">
        <f t="shared" si="1508"/>
        <v>0</v>
      </c>
      <c r="EN585" s="238">
        <f t="shared" si="1509"/>
        <v>0</v>
      </c>
      <c r="EO585" s="238">
        <f t="shared" si="1510"/>
        <v>0</v>
      </c>
      <c r="EP585" s="238">
        <f t="shared" si="1511"/>
        <v>0</v>
      </c>
      <c r="EQ585" s="238">
        <f t="shared" si="1512"/>
        <v>0</v>
      </c>
      <c r="ER585" s="238">
        <f t="shared" si="1513"/>
        <v>0</v>
      </c>
      <c r="ES585" s="238">
        <f t="shared" si="1514"/>
        <v>0</v>
      </c>
      <c r="ET585" s="238">
        <f t="shared" si="1515"/>
        <v>0</v>
      </c>
      <c r="EU585" s="238">
        <f t="shared" si="1516"/>
        <v>0</v>
      </c>
      <c r="EV585" s="238">
        <f t="shared" si="1517"/>
        <v>0</v>
      </c>
      <c r="EW585" s="238">
        <f t="shared" si="1518"/>
        <v>0</v>
      </c>
      <c r="EX585" s="238">
        <f t="shared" si="1519"/>
        <v>0</v>
      </c>
      <c r="EY585" s="238">
        <f t="shared" si="1520"/>
        <v>0</v>
      </c>
      <c r="EZ585" s="238">
        <f t="shared" si="1521"/>
        <v>0</v>
      </c>
      <c r="FA585" s="238">
        <f t="shared" si="1522"/>
        <v>0</v>
      </c>
      <c r="FB585" s="238">
        <f t="shared" si="1523"/>
        <v>0</v>
      </c>
      <c r="FC585" s="238">
        <f t="shared" si="1524"/>
        <v>0</v>
      </c>
      <c r="FD585" s="238">
        <f t="shared" si="1525"/>
        <v>0</v>
      </c>
      <c r="FE585" s="238">
        <f t="shared" si="1526"/>
        <v>0</v>
      </c>
      <c r="FF585" s="238">
        <f t="shared" si="1527"/>
        <v>0</v>
      </c>
      <c r="FG585" s="238">
        <f t="shared" si="1528"/>
        <v>0</v>
      </c>
      <c r="FH585" s="238">
        <f t="shared" si="1529"/>
        <v>0</v>
      </c>
      <c r="FI585" s="238">
        <f t="shared" si="1530"/>
        <v>0</v>
      </c>
      <c r="FJ585" s="238">
        <f t="shared" si="1531"/>
        <v>0</v>
      </c>
      <c r="FK585" s="238">
        <f t="shared" si="1532"/>
        <v>0</v>
      </c>
      <c r="FL585" s="238">
        <f t="shared" si="1533"/>
        <v>0</v>
      </c>
      <c r="FM585" s="238">
        <f t="shared" si="1534"/>
        <v>0</v>
      </c>
      <c r="FN585" s="238">
        <f t="shared" si="1535"/>
        <v>0</v>
      </c>
      <c r="FO585" s="238">
        <f t="shared" si="1536"/>
        <v>0</v>
      </c>
      <c r="FP585" s="238">
        <f t="shared" si="1537"/>
        <v>0</v>
      </c>
      <c r="FQ585" s="238">
        <f t="shared" si="1538"/>
        <v>0</v>
      </c>
      <c r="FR585" s="238">
        <f t="shared" si="1539"/>
        <v>0</v>
      </c>
      <c r="FS585" s="238">
        <f t="shared" si="1540"/>
        <v>0</v>
      </c>
      <c r="FT585" s="238">
        <f t="shared" si="1541"/>
        <v>0</v>
      </c>
      <c r="FU585" s="238">
        <f t="shared" si="1542"/>
        <v>0</v>
      </c>
      <c r="FV585" s="238">
        <f t="shared" si="1543"/>
        <v>0</v>
      </c>
      <c r="FW585" s="238">
        <f t="shared" si="1544"/>
        <v>0</v>
      </c>
      <c r="FX585" s="238">
        <f t="shared" si="1545"/>
        <v>0</v>
      </c>
      <c r="FY585" s="238">
        <f t="shared" si="1546"/>
        <v>0</v>
      </c>
      <c r="FZ585" s="238">
        <f t="shared" si="1547"/>
        <v>0</v>
      </c>
      <c r="GA585" s="238">
        <f t="shared" si="1548"/>
        <v>0</v>
      </c>
      <c r="GB585" s="238">
        <f t="shared" si="1549"/>
        <v>0</v>
      </c>
      <c r="GC585" s="238">
        <f t="shared" si="1550"/>
        <v>0</v>
      </c>
      <c r="GD585" s="238">
        <f t="shared" si="1551"/>
        <v>0</v>
      </c>
      <c r="GE585" s="238">
        <f t="shared" si="1552"/>
        <v>0</v>
      </c>
      <c r="GF585" s="238">
        <f t="shared" si="1553"/>
        <v>0</v>
      </c>
      <c r="GG585" s="238">
        <f t="shared" si="1554"/>
        <v>0</v>
      </c>
      <c r="GH585" s="238">
        <f t="shared" si="1555"/>
        <v>0</v>
      </c>
      <c r="GI585" s="238">
        <f t="shared" si="1556"/>
        <v>0</v>
      </c>
      <c r="GJ585" s="238">
        <f t="shared" si="1557"/>
        <v>0</v>
      </c>
      <c r="GK585" s="238">
        <f t="shared" si="1558"/>
        <v>0</v>
      </c>
      <c r="GL585" s="238">
        <f t="shared" si="1559"/>
        <v>0</v>
      </c>
      <c r="GM585" s="238">
        <f t="shared" si="1560"/>
        <v>0</v>
      </c>
      <c r="GN585" s="238">
        <f t="shared" si="1561"/>
        <v>0</v>
      </c>
      <c r="GO585" s="238">
        <f t="shared" si="1562"/>
        <v>0</v>
      </c>
      <c r="GP585" s="238">
        <f t="shared" si="1563"/>
        <v>0</v>
      </c>
      <c r="GQ585" s="238">
        <f t="shared" si="1564"/>
        <v>0</v>
      </c>
      <c r="GR585" s="238">
        <f t="shared" si="1565"/>
        <v>0</v>
      </c>
      <c r="GS585" s="238">
        <f t="shared" si="1566"/>
        <v>0</v>
      </c>
      <c r="GT585" s="238">
        <f t="shared" si="1567"/>
        <v>0</v>
      </c>
      <c r="GU585" s="238">
        <f t="shared" si="1568"/>
        <v>0</v>
      </c>
      <c r="GV585" s="238">
        <f t="shared" si="1569"/>
        <v>0</v>
      </c>
      <c r="GW585" s="238">
        <f t="shared" si="1570"/>
        <v>0</v>
      </c>
      <c r="GX585" s="238">
        <f t="shared" si="1571"/>
        <v>0</v>
      </c>
      <c r="GY585" s="238">
        <f t="shared" si="1572"/>
        <v>0</v>
      </c>
      <c r="GZ585" s="238">
        <f t="shared" si="1573"/>
        <v>0</v>
      </c>
      <c r="HA585" s="238">
        <f t="shared" si="1574"/>
        <v>0</v>
      </c>
      <c r="HB585" s="238">
        <f t="shared" si="1575"/>
        <v>0</v>
      </c>
      <c r="HC585" s="238">
        <f t="shared" si="1576"/>
        <v>0</v>
      </c>
      <c r="HD585" s="238">
        <f t="shared" si="1577"/>
        <v>0</v>
      </c>
      <c r="HE585" s="238">
        <f t="shared" si="1578"/>
        <v>0</v>
      </c>
      <c r="HF585" s="238">
        <f t="shared" si="1579"/>
        <v>0</v>
      </c>
      <c r="HG585" s="238">
        <f t="shared" si="1580"/>
        <v>0</v>
      </c>
      <c r="HH585" s="238">
        <f t="shared" si="1581"/>
        <v>0</v>
      </c>
      <c r="HI585" s="238">
        <f t="shared" si="1582"/>
        <v>0</v>
      </c>
      <c r="HJ585" s="238">
        <f t="shared" si="1583"/>
        <v>0</v>
      </c>
      <c r="HK585" s="238">
        <f t="shared" si="1584"/>
        <v>0</v>
      </c>
      <c r="HL585" s="238">
        <f t="shared" si="1585"/>
        <v>0</v>
      </c>
      <c r="HM585" s="238">
        <f t="shared" si="1586"/>
        <v>0</v>
      </c>
      <c r="HN585" s="238">
        <f t="shared" si="1587"/>
        <v>0</v>
      </c>
      <c r="HO585" s="238">
        <f t="shared" si="1588"/>
        <v>0</v>
      </c>
      <c r="HP585" s="238">
        <f t="shared" si="1589"/>
        <v>0</v>
      </c>
      <c r="HQ585" s="238">
        <f t="shared" si="1590"/>
        <v>0</v>
      </c>
      <c r="HR585" s="238">
        <f t="shared" si="1591"/>
        <v>0</v>
      </c>
      <c r="HS585" s="238">
        <f t="shared" si="1592"/>
        <v>0</v>
      </c>
      <c r="HT585" s="238">
        <f t="shared" si="1593"/>
        <v>0</v>
      </c>
      <c r="HU585" s="238">
        <f t="shared" si="1594"/>
        <v>0</v>
      </c>
      <c r="HV585" s="238">
        <f t="shared" si="1595"/>
        <v>0</v>
      </c>
      <c r="HW585" s="238">
        <f t="shared" si="1596"/>
        <v>0</v>
      </c>
      <c r="HX585" s="238">
        <f t="shared" si="1597"/>
        <v>0</v>
      </c>
      <c r="HY585" s="238">
        <f t="shared" si="1598"/>
        <v>0</v>
      </c>
      <c r="HZ585" s="238">
        <f t="shared" si="1599"/>
        <v>0</v>
      </c>
      <c r="IA585" s="238">
        <f t="shared" si="1600"/>
        <v>0</v>
      </c>
      <c r="IB585" s="238">
        <f t="shared" si="1601"/>
        <v>0</v>
      </c>
      <c r="IC585" s="238">
        <f t="shared" si="1602"/>
        <v>0</v>
      </c>
      <c r="ID585" s="238">
        <f t="shared" si="1603"/>
        <v>0</v>
      </c>
      <c r="IE585" s="238">
        <f t="shared" si="1604"/>
        <v>0</v>
      </c>
      <c r="IF585" s="238">
        <f t="shared" si="1605"/>
        <v>0</v>
      </c>
      <c r="IG585" s="238">
        <f t="shared" si="1606"/>
        <v>0</v>
      </c>
      <c r="IH585" s="238">
        <f t="shared" si="1607"/>
        <v>0</v>
      </c>
      <c r="II585" s="238">
        <f t="shared" si="1608"/>
        <v>0</v>
      </c>
      <c r="IJ585" s="238">
        <f t="shared" si="1609"/>
        <v>0</v>
      </c>
      <c r="IK585" s="238">
        <f t="shared" si="1610"/>
        <v>0</v>
      </c>
      <c r="IL585" s="238">
        <f t="shared" si="1611"/>
        <v>0</v>
      </c>
      <c r="IM585" s="238">
        <f t="shared" si="1612"/>
        <v>0</v>
      </c>
      <c r="IN585" s="238">
        <f t="shared" si="1613"/>
        <v>0</v>
      </c>
      <c r="IO585" s="238">
        <f t="shared" si="1614"/>
        <v>0</v>
      </c>
      <c r="IP585" s="238">
        <f t="shared" si="1615"/>
        <v>0</v>
      </c>
      <c r="IQ585" s="238">
        <f t="shared" si="1616"/>
        <v>0</v>
      </c>
      <c r="IR585" s="238">
        <f t="shared" si="1617"/>
        <v>0</v>
      </c>
      <c r="IS585" s="238">
        <f t="shared" si="1618"/>
        <v>0</v>
      </c>
      <c r="IT585" s="238">
        <f t="shared" si="1619"/>
        <v>0</v>
      </c>
      <c r="IU585" s="238">
        <f t="shared" si="1620"/>
        <v>0</v>
      </c>
      <c r="IV585" s="238">
        <f t="shared" si="1621"/>
        <v>0</v>
      </c>
      <c r="IW585" s="238">
        <f t="shared" si="1622"/>
        <v>0</v>
      </c>
      <c r="IX585" s="238">
        <f t="shared" si="1623"/>
        <v>0</v>
      </c>
      <c r="IY585" s="238">
        <f t="shared" si="1624"/>
        <v>0</v>
      </c>
      <c r="IZ585" s="238">
        <f t="shared" si="1625"/>
        <v>0</v>
      </c>
      <c r="JA585" s="238">
        <f t="shared" si="1626"/>
        <v>0</v>
      </c>
      <c r="JB585" s="238">
        <f t="shared" si="1627"/>
        <v>0</v>
      </c>
    </row>
    <row r="586" spans="2:262">
      <c r="B586" s="248">
        <v>225</v>
      </c>
      <c r="C586" s="247">
        <f t="shared" si="1628"/>
        <v>4.3945312499999922E-3</v>
      </c>
      <c r="D586" s="244">
        <f t="shared" ca="1" si="1371"/>
        <v>80.494488920511941</v>
      </c>
      <c r="E586" s="243">
        <f ca="1">HW361</f>
        <v>0.49448892051193771</v>
      </c>
      <c r="F586" s="242">
        <v>225</v>
      </c>
      <c r="G586" s="238">
        <f t="shared" si="1372"/>
        <v>0</v>
      </c>
      <c r="H586" s="238">
        <f t="shared" si="1373"/>
        <v>0</v>
      </c>
      <c r="I586" s="238">
        <f t="shared" si="1374"/>
        <v>0</v>
      </c>
      <c r="J586" s="238">
        <f t="shared" si="1375"/>
        <v>0</v>
      </c>
      <c r="K586" s="238">
        <f t="shared" si="1376"/>
        <v>0</v>
      </c>
      <c r="L586" s="238">
        <f t="shared" si="1377"/>
        <v>0</v>
      </c>
      <c r="M586" s="238">
        <f t="shared" si="1378"/>
        <v>0</v>
      </c>
      <c r="N586" s="238">
        <f t="shared" si="1379"/>
        <v>0</v>
      </c>
      <c r="O586" s="238">
        <f t="shared" si="1380"/>
        <v>0</v>
      </c>
      <c r="P586" s="238">
        <f t="shared" si="1381"/>
        <v>0</v>
      </c>
      <c r="Q586" s="238">
        <f t="shared" si="1382"/>
        <v>0</v>
      </c>
      <c r="R586" s="238">
        <f t="shared" si="1383"/>
        <v>0</v>
      </c>
      <c r="S586" s="238">
        <f t="shared" si="1384"/>
        <v>0</v>
      </c>
      <c r="T586" s="238">
        <f t="shared" si="1385"/>
        <v>0</v>
      </c>
      <c r="U586" s="239">
        <f t="shared" si="1386"/>
        <v>0</v>
      </c>
      <c r="V586" s="238">
        <f t="shared" si="1387"/>
        <v>0</v>
      </c>
      <c r="W586" s="238">
        <f t="shared" si="1388"/>
        <v>0</v>
      </c>
      <c r="X586" s="238">
        <f t="shared" si="1389"/>
        <v>0</v>
      </c>
      <c r="Y586" s="238">
        <f t="shared" si="1390"/>
        <v>0</v>
      </c>
      <c r="Z586" s="238">
        <f t="shared" si="1391"/>
        <v>0</v>
      </c>
      <c r="AA586" s="238">
        <f t="shared" si="1392"/>
        <v>0</v>
      </c>
      <c r="AB586" s="238">
        <f t="shared" si="1393"/>
        <v>0</v>
      </c>
      <c r="AC586" s="238">
        <f t="shared" si="1394"/>
        <v>0</v>
      </c>
      <c r="AD586" s="238">
        <f t="shared" si="1395"/>
        <v>0</v>
      </c>
      <c r="AE586" s="238">
        <f t="shared" si="1396"/>
        <v>0</v>
      </c>
      <c r="AF586" s="238">
        <f t="shared" si="1397"/>
        <v>0</v>
      </c>
      <c r="AG586" s="238">
        <f t="shared" si="1398"/>
        <v>0</v>
      </c>
      <c r="AH586" s="238">
        <f t="shared" si="1399"/>
        <v>0</v>
      </c>
      <c r="AI586" s="238">
        <f t="shared" si="1400"/>
        <v>0</v>
      </c>
      <c r="AJ586" s="238">
        <f t="shared" si="1401"/>
        <v>0</v>
      </c>
      <c r="AK586" s="238">
        <f t="shared" si="1402"/>
        <v>0</v>
      </c>
      <c r="AL586" s="238">
        <f t="shared" si="1403"/>
        <v>0</v>
      </c>
      <c r="AM586" s="238">
        <f t="shared" si="1404"/>
        <v>0</v>
      </c>
      <c r="AN586" s="238">
        <f t="shared" si="1405"/>
        <v>0</v>
      </c>
      <c r="AO586" s="238">
        <f t="shared" si="1406"/>
        <v>0</v>
      </c>
      <c r="AP586" s="238">
        <f t="shared" si="1407"/>
        <v>0</v>
      </c>
      <c r="AQ586" s="238">
        <f t="shared" si="1408"/>
        <v>0</v>
      </c>
      <c r="AR586" s="238">
        <f t="shared" si="1409"/>
        <v>0</v>
      </c>
      <c r="AS586" s="238">
        <f t="shared" si="1410"/>
        <v>0</v>
      </c>
      <c r="AT586" s="238">
        <f t="shared" si="1411"/>
        <v>0</v>
      </c>
      <c r="AU586" s="238">
        <f t="shared" si="1412"/>
        <v>0</v>
      </c>
      <c r="AV586" s="238">
        <f t="shared" si="1413"/>
        <v>0</v>
      </c>
      <c r="AW586" s="238">
        <f t="shared" si="1414"/>
        <v>0</v>
      </c>
      <c r="AX586" s="238">
        <f t="shared" si="1415"/>
        <v>0</v>
      </c>
      <c r="AY586" s="238">
        <f t="shared" si="1416"/>
        <v>0</v>
      </c>
      <c r="AZ586" s="238">
        <f t="shared" si="1417"/>
        <v>0</v>
      </c>
      <c r="BA586" s="238">
        <f t="shared" si="1418"/>
        <v>0</v>
      </c>
      <c r="BB586" s="238">
        <f t="shared" si="1419"/>
        <v>0</v>
      </c>
      <c r="BC586" s="238">
        <f t="shared" si="1420"/>
        <v>0</v>
      </c>
      <c r="BD586" s="238">
        <f t="shared" si="1421"/>
        <v>0</v>
      </c>
      <c r="BE586" s="238">
        <f t="shared" si="1422"/>
        <v>0</v>
      </c>
      <c r="BF586" s="238">
        <f t="shared" si="1423"/>
        <v>0</v>
      </c>
      <c r="BG586" s="238">
        <f t="shared" si="1424"/>
        <v>0</v>
      </c>
      <c r="BH586" s="238">
        <f t="shared" si="1425"/>
        <v>0</v>
      </c>
      <c r="BI586" s="238">
        <f t="shared" si="1426"/>
        <v>0</v>
      </c>
      <c r="BJ586" s="238">
        <f t="shared" si="1427"/>
        <v>0</v>
      </c>
      <c r="BK586" s="238">
        <f t="shared" si="1428"/>
        <v>0</v>
      </c>
      <c r="BL586" s="238">
        <f t="shared" si="1429"/>
        <v>0</v>
      </c>
      <c r="BM586" s="238">
        <f t="shared" si="1430"/>
        <v>0</v>
      </c>
      <c r="BN586" s="238">
        <f t="shared" si="1431"/>
        <v>0</v>
      </c>
      <c r="BO586" s="238">
        <f t="shared" si="1432"/>
        <v>0</v>
      </c>
      <c r="BP586" s="238">
        <f t="shared" si="1433"/>
        <v>0</v>
      </c>
      <c r="BQ586" s="238">
        <f t="shared" si="1434"/>
        <v>0</v>
      </c>
      <c r="BR586" s="238">
        <f t="shared" si="1435"/>
        <v>0</v>
      </c>
      <c r="BS586" s="238">
        <f t="shared" si="1436"/>
        <v>0</v>
      </c>
      <c r="BT586" s="238">
        <f t="shared" si="1437"/>
        <v>0</v>
      </c>
      <c r="BU586" s="238">
        <f t="shared" si="1438"/>
        <v>0</v>
      </c>
      <c r="BV586" s="238">
        <f t="shared" si="1439"/>
        <v>0</v>
      </c>
      <c r="BW586" s="238">
        <f t="shared" si="1440"/>
        <v>0</v>
      </c>
      <c r="BX586" s="238">
        <f t="shared" si="1441"/>
        <v>0</v>
      </c>
      <c r="BY586" s="238">
        <f t="shared" si="1442"/>
        <v>0</v>
      </c>
      <c r="BZ586" s="238">
        <f t="shared" si="1443"/>
        <v>0</v>
      </c>
      <c r="CA586" s="238">
        <f t="shared" si="1444"/>
        <v>0</v>
      </c>
      <c r="CB586" s="238">
        <f t="shared" si="1445"/>
        <v>0</v>
      </c>
      <c r="CC586" s="238">
        <f t="shared" si="1446"/>
        <v>0</v>
      </c>
      <c r="CD586" s="238">
        <f t="shared" si="1447"/>
        <v>0</v>
      </c>
      <c r="CE586" s="238">
        <f t="shared" si="1448"/>
        <v>0</v>
      </c>
      <c r="CF586" s="238">
        <f t="shared" si="1449"/>
        <v>0</v>
      </c>
      <c r="CG586" s="238">
        <f t="shared" si="1450"/>
        <v>0</v>
      </c>
      <c r="CH586" s="238">
        <f t="shared" si="1451"/>
        <v>0</v>
      </c>
      <c r="CI586" s="238">
        <f t="shared" si="1452"/>
        <v>0</v>
      </c>
      <c r="CJ586" s="238">
        <f t="shared" si="1453"/>
        <v>0</v>
      </c>
      <c r="CK586" s="238">
        <f t="shared" si="1454"/>
        <v>0</v>
      </c>
      <c r="CL586" s="238">
        <f t="shared" si="1455"/>
        <v>0</v>
      </c>
      <c r="CM586" s="238">
        <f t="shared" si="1456"/>
        <v>0</v>
      </c>
      <c r="CN586" s="238">
        <f t="shared" si="1457"/>
        <v>0</v>
      </c>
      <c r="CO586" s="238">
        <f t="shared" si="1458"/>
        <v>0</v>
      </c>
      <c r="CP586" s="238">
        <f t="shared" si="1459"/>
        <v>0</v>
      </c>
      <c r="CQ586" s="238">
        <f t="shared" si="1460"/>
        <v>0</v>
      </c>
      <c r="CR586" s="238">
        <f t="shared" si="1461"/>
        <v>0</v>
      </c>
      <c r="CS586" s="238">
        <f t="shared" si="1462"/>
        <v>0</v>
      </c>
      <c r="CT586" s="238">
        <f t="shared" si="1463"/>
        <v>0</v>
      </c>
      <c r="CU586" s="238">
        <f t="shared" si="1464"/>
        <v>0</v>
      </c>
      <c r="CV586" s="238">
        <f t="shared" si="1465"/>
        <v>0</v>
      </c>
      <c r="CW586" s="238">
        <f t="shared" si="1466"/>
        <v>0</v>
      </c>
      <c r="CX586" s="238">
        <f t="shared" si="1467"/>
        <v>0</v>
      </c>
      <c r="CY586" s="238">
        <f t="shared" si="1468"/>
        <v>0</v>
      </c>
      <c r="CZ586" s="238">
        <f t="shared" si="1469"/>
        <v>0</v>
      </c>
      <c r="DA586" s="238">
        <f t="shared" si="1470"/>
        <v>0</v>
      </c>
      <c r="DB586" s="238">
        <f t="shared" si="1471"/>
        <v>0</v>
      </c>
      <c r="DC586" s="238">
        <f t="shared" si="1472"/>
        <v>0</v>
      </c>
      <c r="DD586" s="238">
        <f t="shared" si="1473"/>
        <v>0</v>
      </c>
      <c r="DE586" s="238">
        <f t="shared" si="1474"/>
        <v>0</v>
      </c>
      <c r="DF586" s="238">
        <f t="shared" si="1475"/>
        <v>0</v>
      </c>
      <c r="DG586" s="238">
        <f t="shared" si="1476"/>
        <v>0</v>
      </c>
      <c r="DH586" s="238">
        <f t="shared" si="1477"/>
        <v>0</v>
      </c>
      <c r="DI586" s="238">
        <f t="shared" si="1478"/>
        <v>0</v>
      </c>
      <c r="DJ586" s="238">
        <f t="shared" si="1479"/>
        <v>0</v>
      </c>
      <c r="DK586" s="238">
        <f t="shared" si="1480"/>
        <v>0</v>
      </c>
      <c r="DL586" s="238">
        <f t="shared" si="1481"/>
        <v>0</v>
      </c>
      <c r="DM586" s="238">
        <f t="shared" si="1482"/>
        <v>0</v>
      </c>
      <c r="DN586" s="238">
        <f t="shared" si="1483"/>
        <v>0</v>
      </c>
      <c r="DO586" s="238">
        <f t="shared" si="1484"/>
        <v>0</v>
      </c>
      <c r="DP586" s="238">
        <f t="shared" si="1485"/>
        <v>0</v>
      </c>
      <c r="DQ586" s="238">
        <f t="shared" si="1486"/>
        <v>0</v>
      </c>
      <c r="DR586" s="238">
        <f t="shared" si="1487"/>
        <v>0</v>
      </c>
      <c r="DS586" s="238">
        <f t="shared" si="1488"/>
        <v>0</v>
      </c>
      <c r="DT586" s="238">
        <f t="shared" si="1489"/>
        <v>0</v>
      </c>
      <c r="DU586" s="238">
        <f t="shared" si="1490"/>
        <v>0</v>
      </c>
      <c r="DV586" s="238">
        <f t="shared" si="1491"/>
        <v>0</v>
      </c>
      <c r="DW586" s="238">
        <f t="shared" si="1492"/>
        <v>0</v>
      </c>
      <c r="DX586" s="238">
        <f t="shared" si="1493"/>
        <v>0</v>
      </c>
      <c r="DY586" s="238">
        <f t="shared" si="1494"/>
        <v>0</v>
      </c>
      <c r="DZ586" s="238">
        <f t="shared" si="1495"/>
        <v>0</v>
      </c>
      <c r="EA586" s="238">
        <f t="shared" si="1496"/>
        <v>0</v>
      </c>
      <c r="EB586" s="238">
        <f t="shared" si="1497"/>
        <v>0</v>
      </c>
      <c r="EC586" s="238">
        <f t="shared" si="1498"/>
        <v>0</v>
      </c>
      <c r="ED586" s="238">
        <f t="shared" si="1499"/>
        <v>0</v>
      </c>
      <c r="EE586" s="238">
        <f t="shared" si="1500"/>
        <v>0</v>
      </c>
      <c r="EF586" s="238">
        <f t="shared" si="1501"/>
        <v>0</v>
      </c>
      <c r="EG586" s="238">
        <f t="shared" si="1502"/>
        <v>0</v>
      </c>
      <c r="EH586" s="238">
        <f t="shared" si="1503"/>
        <v>0</v>
      </c>
      <c r="EI586" s="238">
        <f t="shared" si="1504"/>
        <v>0</v>
      </c>
      <c r="EJ586" s="238">
        <f t="shared" si="1505"/>
        <v>0</v>
      </c>
      <c r="EK586" s="238">
        <f t="shared" si="1506"/>
        <v>0</v>
      </c>
      <c r="EL586" s="238">
        <f t="shared" si="1507"/>
        <v>0</v>
      </c>
      <c r="EM586" s="238">
        <f t="shared" si="1508"/>
        <v>0</v>
      </c>
      <c r="EN586" s="238">
        <f t="shared" si="1509"/>
        <v>0</v>
      </c>
      <c r="EO586" s="238">
        <f t="shared" si="1510"/>
        <v>0</v>
      </c>
      <c r="EP586" s="238">
        <f t="shared" si="1511"/>
        <v>0</v>
      </c>
      <c r="EQ586" s="238">
        <f t="shared" si="1512"/>
        <v>0</v>
      </c>
      <c r="ER586" s="238">
        <f t="shared" si="1513"/>
        <v>0</v>
      </c>
      <c r="ES586" s="238">
        <f t="shared" si="1514"/>
        <v>0</v>
      </c>
      <c r="ET586" s="238">
        <f t="shared" si="1515"/>
        <v>0</v>
      </c>
      <c r="EU586" s="238">
        <f t="shared" si="1516"/>
        <v>0</v>
      </c>
      <c r="EV586" s="238">
        <f t="shared" si="1517"/>
        <v>0</v>
      </c>
      <c r="EW586" s="238">
        <f t="shared" si="1518"/>
        <v>0</v>
      </c>
      <c r="EX586" s="238">
        <f t="shared" si="1519"/>
        <v>0</v>
      </c>
      <c r="EY586" s="238">
        <f t="shared" si="1520"/>
        <v>0</v>
      </c>
      <c r="EZ586" s="238">
        <f t="shared" si="1521"/>
        <v>0</v>
      </c>
      <c r="FA586" s="238">
        <f t="shared" si="1522"/>
        <v>0</v>
      </c>
      <c r="FB586" s="238">
        <f t="shared" si="1523"/>
        <v>0</v>
      </c>
      <c r="FC586" s="238">
        <f t="shared" si="1524"/>
        <v>0</v>
      </c>
      <c r="FD586" s="238">
        <f t="shared" si="1525"/>
        <v>0</v>
      </c>
      <c r="FE586" s="238">
        <f t="shared" si="1526"/>
        <v>0</v>
      </c>
      <c r="FF586" s="238">
        <f t="shared" si="1527"/>
        <v>0</v>
      </c>
      <c r="FG586" s="238">
        <f t="shared" si="1528"/>
        <v>0</v>
      </c>
      <c r="FH586" s="238">
        <f t="shared" si="1529"/>
        <v>0</v>
      </c>
      <c r="FI586" s="238">
        <f t="shared" si="1530"/>
        <v>0</v>
      </c>
      <c r="FJ586" s="238">
        <f t="shared" si="1531"/>
        <v>0</v>
      </c>
      <c r="FK586" s="238">
        <f t="shared" si="1532"/>
        <v>0</v>
      </c>
      <c r="FL586" s="238">
        <f t="shared" si="1533"/>
        <v>0</v>
      </c>
      <c r="FM586" s="238">
        <f t="shared" si="1534"/>
        <v>0</v>
      </c>
      <c r="FN586" s="238">
        <f t="shared" si="1535"/>
        <v>0</v>
      </c>
      <c r="FO586" s="238">
        <f t="shared" si="1536"/>
        <v>0</v>
      </c>
      <c r="FP586" s="238">
        <f t="shared" si="1537"/>
        <v>0</v>
      </c>
      <c r="FQ586" s="238">
        <f t="shared" si="1538"/>
        <v>0</v>
      </c>
      <c r="FR586" s="238">
        <f t="shared" si="1539"/>
        <v>0</v>
      </c>
      <c r="FS586" s="238">
        <f t="shared" si="1540"/>
        <v>0</v>
      </c>
      <c r="FT586" s="238">
        <f t="shared" si="1541"/>
        <v>0</v>
      </c>
      <c r="FU586" s="238">
        <f t="shared" si="1542"/>
        <v>0</v>
      </c>
      <c r="FV586" s="238">
        <f t="shared" si="1543"/>
        <v>0</v>
      </c>
      <c r="FW586" s="238">
        <f t="shared" si="1544"/>
        <v>0</v>
      </c>
      <c r="FX586" s="238">
        <f t="shared" si="1545"/>
        <v>0</v>
      </c>
      <c r="FY586" s="238">
        <f t="shared" si="1546"/>
        <v>0</v>
      </c>
      <c r="FZ586" s="238">
        <f t="shared" si="1547"/>
        <v>0</v>
      </c>
      <c r="GA586" s="238">
        <f t="shared" si="1548"/>
        <v>0</v>
      </c>
      <c r="GB586" s="238">
        <f t="shared" si="1549"/>
        <v>0</v>
      </c>
      <c r="GC586" s="238">
        <f t="shared" si="1550"/>
        <v>0</v>
      </c>
      <c r="GD586" s="238">
        <f t="shared" si="1551"/>
        <v>0</v>
      </c>
      <c r="GE586" s="238">
        <f t="shared" si="1552"/>
        <v>0</v>
      </c>
      <c r="GF586" s="238">
        <f t="shared" si="1553"/>
        <v>0</v>
      </c>
      <c r="GG586" s="238">
        <f t="shared" si="1554"/>
        <v>0</v>
      </c>
      <c r="GH586" s="238">
        <f t="shared" si="1555"/>
        <v>0</v>
      </c>
      <c r="GI586" s="238">
        <f t="shared" si="1556"/>
        <v>0</v>
      </c>
      <c r="GJ586" s="238">
        <f t="shared" si="1557"/>
        <v>0</v>
      </c>
      <c r="GK586" s="238">
        <f t="shared" si="1558"/>
        <v>0</v>
      </c>
      <c r="GL586" s="238">
        <f t="shared" si="1559"/>
        <v>0</v>
      </c>
      <c r="GM586" s="238">
        <f t="shared" si="1560"/>
        <v>0</v>
      </c>
      <c r="GN586" s="238">
        <f t="shared" si="1561"/>
        <v>0</v>
      </c>
      <c r="GO586" s="238">
        <f t="shared" si="1562"/>
        <v>0</v>
      </c>
      <c r="GP586" s="238">
        <f t="shared" si="1563"/>
        <v>0</v>
      </c>
      <c r="GQ586" s="238">
        <f t="shared" si="1564"/>
        <v>0</v>
      </c>
      <c r="GR586" s="238">
        <f t="shared" si="1565"/>
        <v>0</v>
      </c>
      <c r="GS586" s="238">
        <f t="shared" si="1566"/>
        <v>0</v>
      </c>
      <c r="GT586" s="238">
        <f t="shared" si="1567"/>
        <v>0</v>
      </c>
      <c r="GU586" s="238">
        <f t="shared" si="1568"/>
        <v>0</v>
      </c>
      <c r="GV586" s="238">
        <f t="shared" si="1569"/>
        <v>0</v>
      </c>
      <c r="GW586" s="238">
        <f t="shared" si="1570"/>
        <v>0</v>
      </c>
      <c r="GX586" s="238">
        <f t="shared" si="1571"/>
        <v>0</v>
      </c>
      <c r="GY586" s="238">
        <f t="shared" si="1572"/>
        <v>0</v>
      </c>
      <c r="GZ586" s="238">
        <f t="shared" si="1573"/>
        <v>0</v>
      </c>
      <c r="HA586" s="238">
        <f t="shared" si="1574"/>
        <v>0</v>
      </c>
      <c r="HB586" s="238">
        <f t="shared" si="1575"/>
        <v>0</v>
      </c>
      <c r="HC586" s="238">
        <f t="shared" si="1576"/>
        <v>0</v>
      </c>
      <c r="HD586" s="238">
        <f t="shared" si="1577"/>
        <v>0</v>
      </c>
      <c r="HE586" s="238">
        <f t="shared" si="1578"/>
        <v>0</v>
      </c>
      <c r="HF586" s="238">
        <f t="shared" si="1579"/>
        <v>0</v>
      </c>
      <c r="HG586" s="238">
        <f t="shared" si="1580"/>
        <v>0</v>
      </c>
      <c r="HH586" s="238">
        <f t="shared" si="1581"/>
        <v>0</v>
      </c>
      <c r="HI586" s="238">
        <f t="shared" si="1582"/>
        <v>0</v>
      </c>
      <c r="HJ586" s="238">
        <f t="shared" si="1583"/>
        <v>0</v>
      </c>
      <c r="HK586" s="238">
        <f t="shared" si="1584"/>
        <v>0</v>
      </c>
      <c r="HL586" s="238">
        <f t="shared" si="1585"/>
        <v>0</v>
      </c>
      <c r="HM586" s="238">
        <f t="shared" si="1586"/>
        <v>0</v>
      </c>
      <c r="HN586" s="238">
        <f t="shared" si="1587"/>
        <v>0</v>
      </c>
      <c r="HO586" s="238">
        <f t="shared" si="1588"/>
        <v>0</v>
      </c>
      <c r="HP586" s="238">
        <f t="shared" si="1589"/>
        <v>0</v>
      </c>
      <c r="HQ586" s="238">
        <f t="shared" si="1590"/>
        <v>0</v>
      </c>
      <c r="HR586" s="238">
        <f t="shared" si="1591"/>
        <v>0</v>
      </c>
      <c r="HS586" s="238">
        <f t="shared" si="1592"/>
        <v>0</v>
      </c>
      <c r="HT586" s="238">
        <f t="shared" si="1593"/>
        <v>0</v>
      </c>
      <c r="HU586" s="238">
        <f t="shared" si="1594"/>
        <v>0</v>
      </c>
      <c r="HV586" s="238">
        <f t="shared" si="1595"/>
        <v>0</v>
      </c>
      <c r="HW586" s="238">
        <f t="shared" si="1596"/>
        <v>0</v>
      </c>
      <c r="HX586" s="238">
        <f t="shared" si="1597"/>
        <v>0</v>
      </c>
      <c r="HY586" s="238">
        <f t="shared" si="1598"/>
        <v>0</v>
      </c>
      <c r="HZ586" s="238">
        <f t="shared" si="1599"/>
        <v>0</v>
      </c>
      <c r="IA586" s="238">
        <f t="shared" si="1600"/>
        <v>0</v>
      </c>
      <c r="IB586" s="238">
        <f t="shared" si="1601"/>
        <v>0</v>
      </c>
      <c r="IC586" s="238">
        <f t="shared" si="1602"/>
        <v>0</v>
      </c>
      <c r="ID586" s="238">
        <f t="shared" si="1603"/>
        <v>0</v>
      </c>
      <c r="IE586" s="238">
        <f t="shared" si="1604"/>
        <v>0</v>
      </c>
      <c r="IF586" s="238">
        <f t="shared" si="1605"/>
        <v>0</v>
      </c>
      <c r="IG586" s="238">
        <f t="shared" si="1606"/>
        <v>0</v>
      </c>
      <c r="IH586" s="238">
        <f t="shared" si="1607"/>
        <v>0</v>
      </c>
      <c r="II586" s="238">
        <f t="shared" si="1608"/>
        <v>0</v>
      </c>
      <c r="IJ586" s="238">
        <f t="shared" si="1609"/>
        <v>0</v>
      </c>
      <c r="IK586" s="238">
        <f t="shared" si="1610"/>
        <v>0</v>
      </c>
      <c r="IL586" s="238">
        <f t="shared" si="1611"/>
        <v>0</v>
      </c>
      <c r="IM586" s="238">
        <f t="shared" si="1612"/>
        <v>0</v>
      </c>
      <c r="IN586" s="238">
        <f t="shared" si="1613"/>
        <v>0</v>
      </c>
      <c r="IO586" s="238">
        <f t="shared" si="1614"/>
        <v>0</v>
      </c>
      <c r="IP586" s="238">
        <f t="shared" si="1615"/>
        <v>0</v>
      </c>
      <c r="IQ586" s="238">
        <f t="shared" si="1616"/>
        <v>0</v>
      </c>
      <c r="IR586" s="238">
        <f t="shared" si="1617"/>
        <v>0</v>
      </c>
      <c r="IS586" s="238">
        <f t="shared" si="1618"/>
        <v>0</v>
      </c>
      <c r="IT586" s="238">
        <f t="shared" si="1619"/>
        <v>0</v>
      </c>
      <c r="IU586" s="238">
        <f t="shared" si="1620"/>
        <v>0</v>
      </c>
      <c r="IV586" s="238">
        <f t="shared" si="1621"/>
        <v>0</v>
      </c>
      <c r="IW586" s="238">
        <f t="shared" si="1622"/>
        <v>0</v>
      </c>
      <c r="IX586" s="238">
        <f t="shared" si="1623"/>
        <v>0</v>
      </c>
      <c r="IY586" s="238">
        <f t="shared" si="1624"/>
        <v>0</v>
      </c>
      <c r="IZ586" s="238">
        <f t="shared" si="1625"/>
        <v>0</v>
      </c>
      <c r="JA586" s="238">
        <f t="shared" si="1626"/>
        <v>0</v>
      </c>
      <c r="JB586" s="238">
        <f t="shared" si="1627"/>
        <v>0</v>
      </c>
    </row>
    <row r="587" spans="2:262">
      <c r="B587" s="248">
        <v>226</v>
      </c>
      <c r="C587" s="247">
        <f t="shared" si="1628"/>
        <v>4.4140624999999918E-3</v>
      </c>
      <c r="D587" s="244">
        <f t="shared" ca="1" si="1371"/>
        <v>80.489576513587139</v>
      </c>
      <c r="E587" s="243">
        <f ca="1">HX361</f>
        <v>0.48957651358713783</v>
      </c>
      <c r="F587" s="242">
        <v>226</v>
      </c>
      <c r="G587" s="238">
        <f t="shared" si="1372"/>
        <v>0</v>
      </c>
      <c r="H587" s="238">
        <f t="shared" si="1373"/>
        <v>0</v>
      </c>
      <c r="I587" s="238">
        <f t="shared" si="1374"/>
        <v>0</v>
      </c>
      <c r="J587" s="238">
        <f t="shared" si="1375"/>
        <v>0</v>
      </c>
      <c r="K587" s="238">
        <f t="shared" si="1376"/>
        <v>0</v>
      </c>
      <c r="L587" s="238">
        <f t="shared" si="1377"/>
        <v>0</v>
      </c>
      <c r="M587" s="238">
        <f t="shared" si="1378"/>
        <v>0</v>
      </c>
      <c r="N587" s="238">
        <f t="shared" si="1379"/>
        <v>0</v>
      </c>
      <c r="O587" s="238">
        <f t="shared" si="1380"/>
        <v>0</v>
      </c>
      <c r="P587" s="238">
        <f t="shared" si="1381"/>
        <v>0</v>
      </c>
      <c r="Q587" s="238">
        <f t="shared" si="1382"/>
        <v>0</v>
      </c>
      <c r="R587" s="238">
        <f t="shared" si="1383"/>
        <v>0</v>
      </c>
      <c r="S587" s="238">
        <f t="shared" si="1384"/>
        <v>0</v>
      </c>
      <c r="T587" s="238">
        <f t="shared" si="1385"/>
        <v>0</v>
      </c>
      <c r="U587" s="239">
        <f t="shared" si="1386"/>
        <v>0</v>
      </c>
      <c r="V587" s="238">
        <f t="shared" si="1387"/>
        <v>0</v>
      </c>
      <c r="W587" s="238">
        <f t="shared" si="1388"/>
        <v>0</v>
      </c>
      <c r="X587" s="238">
        <f t="shared" si="1389"/>
        <v>0</v>
      </c>
      <c r="Y587" s="238">
        <f t="shared" si="1390"/>
        <v>0</v>
      </c>
      <c r="Z587" s="238">
        <f t="shared" si="1391"/>
        <v>0</v>
      </c>
      <c r="AA587" s="238">
        <f t="shared" si="1392"/>
        <v>0</v>
      </c>
      <c r="AB587" s="238">
        <f t="shared" si="1393"/>
        <v>0</v>
      </c>
      <c r="AC587" s="238">
        <f t="shared" si="1394"/>
        <v>0</v>
      </c>
      <c r="AD587" s="238">
        <f t="shared" si="1395"/>
        <v>0</v>
      </c>
      <c r="AE587" s="238">
        <f t="shared" si="1396"/>
        <v>0</v>
      </c>
      <c r="AF587" s="238">
        <f t="shared" si="1397"/>
        <v>0</v>
      </c>
      <c r="AG587" s="238">
        <f t="shared" si="1398"/>
        <v>0</v>
      </c>
      <c r="AH587" s="238">
        <f t="shared" si="1399"/>
        <v>0</v>
      </c>
      <c r="AI587" s="238">
        <f t="shared" si="1400"/>
        <v>0</v>
      </c>
      <c r="AJ587" s="238">
        <f t="shared" si="1401"/>
        <v>0</v>
      </c>
      <c r="AK587" s="238">
        <f t="shared" si="1402"/>
        <v>0</v>
      </c>
      <c r="AL587" s="238">
        <f t="shared" si="1403"/>
        <v>0</v>
      </c>
      <c r="AM587" s="238">
        <f t="shared" si="1404"/>
        <v>0</v>
      </c>
      <c r="AN587" s="238">
        <f t="shared" si="1405"/>
        <v>0</v>
      </c>
      <c r="AO587" s="238">
        <f t="shared" si="1406"/>
        <v>0</v>
      </c>
      <c r="AP587" s="238">
        <f t="shared" si="1407"/>
        <v>0</v>
      </c>
      <c r="AQ587" s="238">
        <f t="shared" si="1408"/>
        <v>0</v>
      </c>
      <c r="AR587" s="238">
        <f t="shared" si="1409"/>
        <v>0</v>
      </c>
      <c r="AS587" s="238">
        <f t="shared" si="1410"/>
        <v>0</v>
      </c>
      <c r="AT587" s="238">
        <f t="shared" si="1411"/>
        <v>0</v>
      </c>
      <c r="AU587" s="238">
        <f t="shared" si="1412"/>
        <v>0</v>
      </c>
      <c r="AV587" s="238">
        <f t="shared" si="1413"/>
        <v>0</v>
      </c>
      <c r="AW587" s="238">
        <f t="shared" si="1414"/>
        <v>0</v>
      </c>
      <c r="AX587" s="238">
        <f t="shared" si="1415"/>
        <v>0</v>
      </c>
      <c r="AY587" s="238">
        <f t="shared" si="1416"/>
        <v>0</v>
      </c>
      <c r="AZ587" s="238">
        <f t="shared" si="1417"/>
        <v>0</v>
      </c>
      <c r="BA587" s="238">
        <f t="shared" si="1418"/>
        <v>0</v>
      </c>
      <c r="BB587" s="238">
        <f t="shared" si="1419"/>
        <v>0</v>
      </c>
      <c r="BC587" s="238">
        <f t="shared" si="1420"/>
        <v>0</v>
      </c>
      <c r="BD587" s="238">
        <f t="shared" si="1421"/>
        <v>0</v>
      </c>
      <c r="BE587" s="238">
        <f t="shared" si="1422"/>
        <v>0</v>
      </c>
      <c r="BF587" s="238">
        <f t="shared" si="1423"/>
        <v>0</v>
      </c>
      <c r="BG587" s="238">
        <f t="shared" si="1424"/>
        <v>0</v>
      </c>
      <c r="BH587" s="238">
        <f t="shared" si="1425"/>
        <v>0</v>
      </c>
      <c r="BI587" s="238">
        <f t="shared" si="1426"/>
        <v>0</v>
      </c>
      <c r="BJ587" s="238">
        <f t="shared" si="1427"/>
        <v>0</v>
      </c>
      <c r="BK587" s="238">
        <f t="shared" si="1428"/>
        <v>0</v>
      </c>
      <c r="BL587" s="238">
        <f t="shared" si="1429"/>
        <v>0</v>
      </c>
      <c r="BM587" s="238">
        <f t="shared" si="1430"/>
        <v>0</v>
      </c>
      <c r="BN587" s="238">
        <f t="shared" si="1431"/>
        <v>0</v>
      </c>
      <c r="BO587" s="238">
        <f t="shared" si="1432"/>
        <v>0</v>
      </c>
      <c r="BP587" s="238">
        <f t="shared" si="1433"/>
        <v>0</v>
      </c>
      <c r="BQ587" s="238">
        <f t="shared" si="1434"/>
        <v>0</v>
      </c>
      <c r="BR587" s="238">
        <f t="shared" si="1435"/>
        <v>0</v>
      </c>
      <c r="BS587" s="238">
        <f t="shared" si="1436"/>
        <v>0</v>
      </c>
      <c r="BT587" s="238">
        <f t="shared" si="1437"/>
        <v>0</v>
      </c>
      <c r="BU587" s="238">
        <f t="shared" si="1438"/>
        <v>0</v>
      </c>
      <c r="BV587" s="238">
        <f t="shared" si="1439"/>
        <v>0</v>
      </c>
      <c r="BW587" s="238">
        <f t="shared" si="1440"/>
        <v>0</v>
      </c>
      <c r="BX587" s="238">
        <f t="shared" si="1441"/>
        <v>0</v>
      </c>
      <c r="BY587" s="238">
        <f t="shared" si="1442"/>
        <v>0</v>
      </c>
      <c r="BZ587" s="238">
        <f t="shared" si="1443"/>
        <v>0</v>
      </c>
      <c r="CA587" s="238">
        <f t="shared" si="1444"/>
        <v>0</v>
      </c>
      <c r="CB587" s="238">
        <f t="shared" si="1445"/>
        <v>0</v>
      </c>
      <c r="CC587" s="238">
        <f t="shared" si="1446"/>
        <v>0</v>
      </c>
      <c r="CD587" s="238">
        <f t="shared" si="1447"/>
        <v>0</v>
      </c>
      <c r="CE587" s="238">
        <f t="shared" si="1448"/>
        <v>0</v>
      </c>
      <c r="CF587" s="238">
        <f t="shared" si="1449"/>
        <v>0</v>
      </c>
      <c r="CG587" s="238">
        <f t="shared" si="1450"/>
        <v>0</v>
      </c>
      <c r="CH587" s="238">
        <f t="shared" si="1451"/>
        <v>0</v>
      </c>
      <c r="CI587" s="238">
        <f t="shared" si="1452"/>
        <v>0</v>
      </c>
      <c r="CJ587" s="238">
        <f t="shared" si="1453"/>
        <v>0</v>
      </c>
      <c r="CK587" s="238">
        <f t="shared" si="1454"/>
        <v>0</v>
      </c>
      <c r="CL587" s="238">
        <f t="shared" si="1455"/>
        <v>0</v>
      </c>
      <c r="CM587" s="238">
        <f t="shared" si="1456"/>
        <v>0</v>
      </c>
      <c r="CN587" s="238">
        <f t="shared" si="1457"/>
        <v>0</v>
      </c>
      <c r="CO587" s="238">
        <f t="shared" si="1458"/>
        <v>0</v>
      </c>
      <c r="CP587" s="238">
        <f t="shared" si="1459"/>
        <v>0</v>
      </c>
      <c r="CQ587" s="238">
        <f t="shared" si="1460"/>
        <v>0</v>
      </c>
      <c r="CR587" s="238">
        <f t="shared" si="1461"/>
        <v>0</v>
      </c>
      <c r="CS587" s="238">
        <f t="shared" si="1462"/>
        <v>0</v>
      </c>
      <c r="CT587" s="238">
        <f t="shared" si="1463"/>
        <v>0</v>
      </c>
      <c r="CU587" s="238">
        <f t="shared" si="1464"/>
        <v>0</v>
      </c>
      <c r="CV587" s="238">
        <f t="shared" si="1465"/>
        <v>0</v>
      </c>
      <c r="CW587" s="238">
        <f t="shared" si="1466"/>
        <v>0</v>
      </c>
      <c r="CX587" s="238">
        <f t="shared" si="1467"/>
        <v>0</v>
      </c>
      <c r="CY587" s="238">
        <f t="shared" si="1468"/>
        <v>0</v>
      </c>
      <c r="CZ587" s="238">
        <f t="shared" si="1469"/>
        <v>0</v>
      </c>
      <c r="DA587" s="238">
        <f t="shared" si="1470"/>
        <v>0</v>
      </c>
      <c r="DB587" s="238">
        <f t="shared" si="1471"/>
        <v>0</v>
      </c>
      <c r="DC587" s="238">
        <f t="shared" si="1472"/>
        <v>0</v>
      </c>
      <c r="DD587" s="238">
        <f t="shared" si="1473"/>
        <v>0</v>
      </c>
      <c r="DE587" s="238">
        <f t="shared" si="1474"/>
        <v>0</v>
      </c>
      <c r="DF587" s="238">
        <f t="shared" si="1475"/>
        <v>0</v>
      </c>
      <c r="DG587" s="238">
        <f t="shared" si="1476"/>
        <v>0</v>
      </c>
      <c r="DH587" s="238">
        <f t="shared" si="1477"/>
        <v>0</v>
      </c>
      <c r="DI587" s="238">
        <f t="shared" si="1478"/>
        <v>0</v>
      </c>
      <c r="DJ587" s="238">
        <f t="shared" si="1479"/>
        <v>0</v>
      </c>
      <c r="DK587" s="238">
        <f t="shared" si="1480"/>
        <v>0</v>
      </c>
      <c r="DL587" s="238">
        <f t="shared" si="1481"/>
        <v>0</v>
      </c>
      <c r="DM587" s="238">
        <f t="shared" si="1482"/>
        <v>0</v>
      </c>
      <c r="DN587" s="238">
        <f t="shared" si="1483"/>
        <v>0</v>
      </c>
      <c r="DO587" s="238">
        <f t="shared" si="1484"/>
        <v>0</v>
      </c>
      <c r="DP587" s="238">
        <f t="shared" si="1485"/>
        <v>0</v>
      </c>
      <c r="DQ587" s="238">
        <f t="shared" si="1486"/>
        <v>0</v>
      </c>
      <c r="DR587" s="238">
        <f t="shared" si="1487"/>
        <v>0</v>
      </c>
      <c r="DS587" s="238">
        <f t="shared" si="1488"/>
        <v>0</v>
      </c>
      <c r="DT587" s="238">
        <f t="shared" si="1489"/>
        <v>0</v>
      </c>
      <c r="DU587" s="238">
        <f t="shared" si="1490"/>
        <v>0</v>
      </c>
      <c r="DV587" s="238">
        <f t="shared" si="1491"/>
        <v>0</v>
      </c>
      <c r="DW587" s="238">
        <f t="shared" si="1492"/>
        <v>0</v>
      </c>
      <c r="DX587" s="238">
        <f t="shared" si="1493"/>
        <v>0</v>
      </c>
      <c r="DY587" s="238">
        <f t="shared" si="1494"/>
        <v>0</v>
      </c>
      <c r="DZ587" s="238">
        <f t="shared" si="1495"/>
        <v>0</v>
      </c>
      <c r="EA587" s="238">
        <f t="shared" si="1496"/>
        <v>0</v>
      </c>
      <c r="EB587" s="238">
        <f t="shared" si="1497"/>
        <v>0</v>
      </c>
      <c r="EC587" s="238">
        <f t="shared" si="1498"/>
        <v>0</v>
      </c>
      <c r="ED587" s="238">
        <f t="shared" si="1499"/>
        <v>0</v>
      </c>
      <c r="EE587" s="238">
        <f t="shared" si="1500"/>
        <v>0</v>
      </c>
      <c r="EF587" s="238">
        <f t="shared" si="1501"/>
        <v>0</v>
      </c>
      <c r="EG587" s="238">
        <f t="shared" si="1502"/>
        <v>0</v>
      </c>
      <c r="EH587" s="238">
        <f t="shared" si="1503"/>
        <v>0</v>
      </c>
      <c r="EI587" s="238">
        <f t="shared" si="1504"/>
        <v>0</v>
      </c>
      <c r="EJ587" s="238">
        <f t="shared" si="1505"/>
        <v>0</v>
      </c>
      <c r="EK587" s="238">
        <f t="shared" si="1506"/>
        <v>0</v>
      </c>
      <c r="EL587" s="238">
        <f t="shared" si="1507"/>
        <v>0</v>
      </c>
      <c r="EM587" s="238">
        <f t="shared" si="1508"/>
        <v>0</v>
      </c>
      <c r="EN587" s="238">
        <f t="shared" si="1509"/>
        <v>0</v>
      </c>
      <c r="EO587" s="238">
        <f t="shared" si="1510"/>
        <v>0</v>
      </c>
      <c r="EP587" s="238">
        <f t="shared" si="1511"/>
        <v>0</v>
      </c>
      <c r="EQ587" s="238">
        <f t="shared" si="1512"/>
        <v>0</v>
      </c>
      <c r="ER587" s="238">
        <f t="shared" si="1513"/>
        <v>0</v>
      </c>
      <c r="ES587" s="238">
        <f t="shared" si="1514"/>
        <v>0</v>
      </c>
      <c r="ET587" s="238">
        <f t="shared" si="1515"/>
        <v>0</v>
      </c>
      <c r="EU587" s="238">
        <f t="shared" si="1516"/>
        <v>0</v>
      </c>
      <c r="EV587" s="238">
        <f t="shared" si="1517"/>
        <v>0</v>
      </c>
      <c r="EW587" s="238">
        <f t="shared" si="1518"/>
        <v>0</v>
      </c>
      <c r="EX587" s="238">
        <f t="shared" si="1519"/>
        <v>0</v>
      </c>
      <c r="EY587" s="238">
        <f t="shared" si="1520"/>
        <v>0</v>
      </c>
      <c r="EZ587" s="238">
        <f t="shared" si="1521"/>
        <v>0</v>
      </c>
      <c r="FA587" s="238">
        <f t="shared" si="1522"/>
        <v>0</v>
      </c>
      <c r="FB587" s="238">
        <f t="shared" si="1523"/>
        <v>0</v>
      </c>
      <c r="FC587" s="238">
        <f t="shared" si="1524"/>
        <v>0</v>
      </c>
      <c r="FD587" s="238">
        <f t="shared" si="1525"/>
        <v>0</v>
      </c>
      <c r="FE587" s="238">
        <f t="shared" si="1526"/>
        <v>0</v>
      </c>
      <c r="FF587" s="238">
        <f t="shared" si="1527"/>
        <v>0</v>
      </c>
      <c r="FG587" s="238">
        <f t="shared" si="1528"/>
        <v>0</v>
      </c>
      <c r="FH587" s="238">
        <f t="shared" si="1529"/>
        <v>0</v>
      </c>
      <c r="FI587" s="238">
        <f t="shared" si="1530"/>
        <v>0</v>
      </c>
      <c r="FJ587" s="238">
        <f t="shared" si="1531"/>
        <v>0</v>
      </c>
      <c r="FK587" s="238">
        <f t="shared" si="1532"/>
        <v>0</v>
      </c>
      <c r="FL587" s="238">
        <f t="shared" si="1533"/>
        <v>0</v>
      </c>
      <c r="FM587" s="238">
        <f t="shared" si="1534"/>
        <v>0</v>
      </c>
      <c r="FN587" s="238">
        <f t="shared" si="1535"/>
        <v>0</v>
      </c>
      <c r="FO587" s="238">
        <f t="shared" si="1536"/>
        <v>0</v>
      </c>
      <c r="FP587" s="238">
        <f t="shared" si="1537"/>
        <v>0</v>
      </c>
      <c r="FQ587" s="238">
        <f t="shared" si="1538"/>
        <v>0</v>
      </c>
      <c r="FR587" s="238">
        <f t="shared" si="1539"/>
        <v>0</v>
      </c>
      <c r="FS587" s="238">
        <f t="shared" si="1540"/>
        <v>0</v>
      </c>
      <c r="FT587" s="238">
        <f t="shared" si="1541"/>
        <v>0</v>
      </c>
      <c r="FU587" s="238">
        <f t="shared" si="1542"/>
        <v>0</v>
      </c>
      <c r="FV587" s="238">
        <f t="shared" si="1543"/>
        <v>0</v>
      </c>
      <c r="FW587" s="238">
        <f t="shared" si="1544"/>
        <v>0</v>
      </c>
      <c r="FX587" s="238">
        <f t="shared" si="1545"/>
        <v>0</v>
      </c>
      <c r="FY587" s="238">
        <f t="shared" si="1546"/>
        <v>0</v>
      </c>
      <c r="FZ587" s="238">
        <f t="shared" si="1547"/>
        <v>0</v>
      </c>
      <c r="GA587" s="238">
        <f t="shared" si="1548"/>
        <v>0</v>
      </c>
      <c r="GB587" s="238">
        <f t="shared" si="1549"/>
        <v>0</v>
      </c>
      <c r="GC587" s="238">
        <f t="shared" si="1550"/>
        <v>0</v>
      </c>
      <c r="GD587" s="238">
        <f t="shared" si="1551"/>
        <v>0</v>
      </c>
      <c r="GE587" s="238">
        <f t="shared" si="1552"/>
        <v>0</v>
      </c>
      <c r="GF587" s="238">
        <f t="shared" si="1553"/>
        <v>0</v>
      </c>
      <c r="GG587" s="238">
        <f t="shared" si="1554"/>
        <v>0</v>
      </c>
      <c r="GH587" s="238">
        <f t="shared" si="1555"/>
        <v>0</v>
      </c>
      <c r="GI587" s="238">
        <f t="shared" si="1556"/>
        <v>0</v>
      </c>
      <c r="GJ587" s="238">
        <f t="shared" si="1557"/>
        <v>0</v>
      </c>
      <c r="GK587" s="238">
        <f t="shared" si="1558"/>
        <v>0</v>
      </c>
      <c r="GL587" s="238">
        <f t="shared" si="1559"/>
        <v>0</v>
      </c>
      <c r="GM587" s="238">
        <f t="shared" si="1560"/>
        <v>0</v>
      </c>
      <c r="GN587" s="238">
        <f t="shared" si="1561"/>
        <v>0</v>
      </c>
      <c r="GO587" s="238">
        <f t="shared" si="1562"/>
        <v>0</v>
      </c>
      <c r="GP587" s="238">
        <f t="shared" si="1563"/>
        <v>0</v>
      </c>
      <c r="GQ587" s="238">
        <f t="shared" si="1564"/>
        <v>0</v>
      </c>
      <c r="GR587" s="238">
        <f t="shared" si="1565"/>
        <v>0</v>
      </c>
      <c r="GS587" s="238">
        <f t="shared" si="1566"/>
        <v>0</v>
      </c>
      <c r="GT587" s="238">
        <f t="shared" si="1567"/>
        <v>0</v>
      </c>
      <c r="GU587" s="238">
        <f t="shared" si="1568"/>
        <v>0</v>
      </c>
      <c r="GV587" s="238">
        <f t="shared" si="1569"/>
        <v>0</v>
      </c>
      <c r="GW587" s="238">
        <f t="shared" si="1570"/>
        <v>0</v>
      </c>
      <c r="GX587" s="238">
        <f t="shared" si="1571"/>
        <v>0</v>
      </c>
      <c r="GY587" s="238">
        <f t="shared" si="1572"/>
        <v>0</v>
      </c>
      <c r="GZ587" s="238">
        <f t="shared" si="1573"/>
        <v>0</v>
      </c>
      <c r="HA587" s="238">
        <f t="shared" si="1574"/>
        <v>0</v>
      </c>
      <c r="HB587" s="238">
        <f t="shared" si="1575"/>
        <v>0</v>
      </c>
      <c r="HC587" s="238">
        <f t="shared" si="1576"/>
        <v>0</v>
      </c>
      <c r="HD587" s="238">
        <f t="shared" si="1577"/>
        <v>0</v>
      </c>
      <c r="HE587" s="238">
        <f t="shared" si="1578"/>
        <v>0</v>
      </c>
      <c r="HF587" s="238">
        <f t="shared" si="1579"/>
        <v>0</v>
      </c>
      <c r="HG587" s="238">
        <f t="shared" si="1580"/>
        <v>0</v>
      </c>
      <c r="HH587" s="238">
        <f t="shared" si="1581"/>
        <v>0</v>
      </c>
      <c r="HI587" s="238">
        <f t="shared" si="1582"/>
        <v>0</v>
      </c>
      <c r="HJ587" s="238">
        <f t="shared" si="1583"/>
        <v>0</v>
      </c>
      <c r="HK587" s="238">
        <f t="shared" si="1584"/>
        <v>0</v>
      </c>
      <c r="HL587" s="238">
        <f t="shared" si="1585"/>
        <v>0</v>
      </c>
      <c r="HM587" s="238">
        <f t="shared" si="1586"/>
        <v>0</v>
      </c>
      <c r="HN587" s="238">
        <f t="shared" si="1587"/>
        <v>0</v>
      </c>
      <c r="HO587" s="238">
        <f t="shared" si="1588"/>
        <v>0</v>
      </c>
      <c r="HP587" s="238">
        <f t="shared" si="1589"/>
        <v>0</v>
      </c>
      <c r="HQ587" s="238">
        <f t="shared" si="1590"/>
        <v>0</v>
      </c>
      <c r="HR587" s="238">
        <f t="shared" si="1591"/>
        <v>0</v>
      </c>
      <c r="HS587" s="238">
        <f t="shared" si="1592"/>
        <v>0</v>
      </c>
      <c r="HT587" s="238">
        <f t="shared" si="1593"/>
        <v>0</v>
      </c>
      <c r="HU587" s="238">
        <f t="shared" si="1594"/>
        <v>0</v>
      </c>
      <c r="HV587" s="238">
        <f t="shared" si="1595"/>
        <v>0</v>
      </c>
      <c r="HW587" s="238">
        <f t="shared" si="1596"/>
        <v>0</v>
      </c>
      <c r="HX587" s="238">
        <f t="shared" si="1597"/>
        <v>0</v>
      </c>
      <c r="HY587" s="238">
        <f t="shared" si="1598"/>
        <v>0</v>
      </c>
      <c r="HZ587" s="238">
        <f t="shared" si="1599"/>
        <v>0</v>
      </c>
      <c r="IA587" s="238">
        <f t="shared" si="1600"/>
        <v>0</v>
      </c>
      <c r="IB587" s="238">
        <f t="shared" si="1601"/>
        <v>0</v>
      </c>
      <c r="IC587" s="238">
        <f t="shared" si="1602"/>
        <v>0</v>
      </c>
      <c r="ID587" s="238">
        <f t="shared" si="1603"/>
        <v>0</v>
      </c>
      <c r="IE587" s="238">
        <f t="shared" si="1604"/>
        <v>0</v>
      </c>
      <c r="IF587" s="238">
        <f t="shared" si="1605"/>
        <v>0</v>
      </c>
      <c r="IG587" s="238">
        <f t="shared" si="1606"/>
        <v>0</v>
      </c>
      <c r="IH587" s="238">
        <f t="shared" si="1607"/>
        <v>0</v>
      </c>
      <c r="II587" s="238">
        <f t="shared" si="1608"/>
        <v>0</v>
      </c>
      <c r="IJ587" s="238">
        <f t="shared" si="1609"/>
        <v>0</v>
      </c>
      <c r="IK587" s="238">
        <f t="shared" si="1610"/>
        <v>0</v>
      </c>
      <c r="IL587" s="238">
        <f t="shared" si="1611"/>
        <v>0</v>
      </c>
      <c r="IM587" s="238">
        <f t="shared" si="1612"/>
        <v>0</v>
      </c>
      <c r="IN587" s="238">
        <f t="shared" si="1613"/>
        <v>0</v>
      </c>
      <c r="IO587" s="238">
        <f t="shared" si="1614"/>
        <v>0</v>
      </c>
      <c r="IP587" s="238">
        <f t="shared" si="1615"/>
        <v>0</v>
      </c>
      <c r="IQ587" s="238">
        <f t="shared" si="1616"/>
        <v>0</v>
      </c>
      <c r="IR587" s="238">
        <f t="shared" si="1617"/>
        <v>0</v>
      </c>
      <c r="IS587" s="238">
        <f t="shared" si="1618"/>
        <v>0</v>
      </c>
      <c r="IT587" s="238">
        <f t="shared" si="1619"/>
        <v>0</v>
      </c>
      <c r="IU587" s="238">
        <f t="shared" si="1620"/>
        <v>0</v>
      </c>
      <c r="IV587" s="238">
        <f t="shared" si="1621"/>
        <v>0</v>
      </c>
      <c r="IW587" s="238">
        <f t="shared" si="1622"/>
        <v>0</v>
      </c>
      <c r="IX587" s="238">
        <f t="shared" si="1623"/>
        <v>0</v>
      </c>
      <c r="IY587" s="238">
        <f t="shared" si="1624"/>
        <v>0</v>
      </c>
      <c r="IZ587" s="238">
        <f t="shared" si="1625"/>
        <v>0</v>
      </c>
      <c r="JA587" s="238">
        <f t="shared" si="1626"/>
        <v>0</v>
      </c>
      <c r="JB587" s="238">
        <f t="shared" si="1627"/>
        <v>0</v>
      </c>
    </row>
    <row r="588" spans="2:262">
      <c r="B588" s="248">
        <v>227</v>
      </c>
      <c r="C588" s="247">
        <f t="shared" si="1628"/>
        <v>4.4335937499999914E-3</v>
      </c>
      <c r="D588" s="244">
        <f t="shared" ca="1" si="1371"/>
        <v>80.484911988010992</v>
      </c>
      <c r="E588" s="243">
        <f ca="1">HY361</f>
        <v>0.48491198801099</v>
      </c>
      <c r="F588" s="242">
        <v>227</v>
      </c>
      <c r="G588" s="238">
        <f t="shared" si="1372"/>
        <v>0</v>
      </c>
      <c r="H588" s="238">
        <f t="shared" si="1373"/>
        <v>0</v>
      </c>
      <c r="I588" s="238">
        <f t="shared" si="1374"/>
        <v>0</v>
      </c>
      <c r="J588" s="238">
        <f t="shared" si="1375"/>
        <v>0</v>
      </c>
      <c r="K588" s="238">
        <f t="shared" si="1376"/>
        <v>0</v>
      </c>
      <c r="L588" s="238">
        <f t="shared" si="1377"/>
        <v>0</v>
      </c>
      <c r="M588" s="238">
        <f t="shared" si="1378"/>
        <v>0</v>
      </c>
      <c r="N588" s="238">
        <f t="shared" si="1379"/>
        <v>0</v>
      </c>
      <c r="O588" s="238">
        <f t="shared" si="1380"/>
        <v>0</v>
      </c>
      <c r="P588" s="238">
        <f t="shared" si="1381"/>
        <v>0</v>
      </c>
      <c r="Q588" s="238">
        <f t="shared" si="1382"/>
        <v>0</v>
      </c>
      <c r="R588" s="238">
        <f t="shared" si="1383"/>
        <v>0</v>
      </c>
      <c r="S588" s="238">
        <f t="shared" si="1384"/>
        <v>0</v>
      </c>
      <c r="T588" s="238">
        <f t="shared" si="1385"/>
        <v>0</v>
      </c>
      <c r="U588" s="239">
        <f t="shared" si="1386"/>
        <v>0</v>
      </c>
      <c r="V588" s="238">
        <f t="shared" si="1387"/>
        <v>0</v>
      </c>
      <c r="W588" s="238">
        <f t="shared" si="1388"/>
        <v>0</v>
      </c>
      <c r="X588" s="238">
        <f t="shared" si="1389"/>
        <v>0</v>
      </c>
      <c r="Y588" s="238">
        <f t="shared" si="1390"/>
        <v>0</v>
      </c>
      <c r="Z588" s="238">
        <f t="shared" si="1391"/>
        <v>0</v>
      </c>
      <c r="AA588" s="238">
        <f t="shared" si="1392"/>
        <v>0</v>
      </c>
      <c r="AB588" s="238">
        <f t="shared" si="1393"/>
        <v>0</v>
      </c>
      <c r="AC588" s="238">
        <f t="shared" si="1394"/>
        <v>0</v>
      </c>
      <c r="AD588" s="238">
        <f t="shared" si="1395"/>
        <v>0</v>
      </c>
      <c r="AE588" s="238">
        <f t="shared" si="1396"/>
        <v>0</v>
      </c>
      <c r="AF588" s="238">
        <f t="shared" si="1397"/>
        <v>0</v>
      </c>
      <c r="AG588" s="238">
        <f t="shared" si="1398"/>
        <v>0</v>
      </c>
      <c r="AH588" s="238">
        <f t="shared" si="1399"/>
        <v>0</v>
      </c>
      <c r="AI588" s="238">
        <f t="shared" si="1400"/>
        <v>0</v>
      </c>
      <c r="AJ588" s="238">
        <f t="shared" si="1401"/>
        <v>0</v>
      </c>
      <c r="AK588" s="238">
        <f t="shared" si="1402"/>
        <v>0</v>
      </c>
      <c r="AL588" s="238">
        <f t="shared" si="1403"/>
        <v>0</v>
      </c>
      <c r="AM588" s="238">
        <f t="shared" si="1404"/>
        <v>0</v>
      </c>
      <c r="AN588" s="238">
        <f t="shared" si="1405"/>
        <v>0</v>
      </c>
      <c r="AO588" s="238">
        <f t="shared" si="1406"/>
        <v>0</v>
      </c>
      <c r="AP588" s="238">
        <f t="shared" si="1407"/>
        <v>0</v>
      </c>
      <c r="AQ588" s="238">
        <f t="shared" si="1408"/>
        <v>0</v>
      </c>
      <c r="AR588" s="238">
        <f t="shared" si="1409"/>
        <v>0</v>
      </c>
      <c r="AS588" s="238">
        <f t="shared" si="1410"/>
        <v>0</v>
      </c>
      <c r="AT588" s="238">
        <f t="shared" si="1411"/>
        <v>0</v>
      </c>
      <c r="AU588" s="238">
        <f t="shared" si="1412"/>
        <v>0</v>
      </c>
      <c r="AV588" s="238">
        <f t="shared" si="1413"/>
        <v>0</v>
      </c>
      <c r="AW588" s="238">
        <f t="shared" si="1414"/>
        <v>0</v>
      </c>
      <c r="AX588" s="238">
        <f t="shared" si="1415"/>
        <v>0</v>
      </c>
      <c r="AY588" s="238">
        <f t="shared" si="1416"/>
        <v>0</v>
      </c>
      <c r="AZ588" s="238">
        <f t="shared" si="1417"/>
        <v>0</v>
      </c>
      <c r="BA588" s="238">
        <f t="shared" si="1418"/>
        <v>0</v>
      </c>
      <c r="BB588" s="238">
        <f t="shared" si="1419"/>
        <v>0</v>
      </c>
      <c r="BC588" s="238">
        <f t="shared" si="1420"/>
        <v>0</v>
      </c>
      <c r="BD588" s="238">
        <f t="shared" si="1421"/>
        <v>0</v>
      </c>
      <c r="BE588" s="238">
        <f t="shared" si="1422"/>
        <v>0</v>
      </c>
      <c r="BF588" s="238">
        <f t="shared" si="1423"/>
        <v>0</v>
      </c>
      <c r="BG588" s="238">
        <f t="shared" si="1424"/>
        <v>0</v>
      </c>
      <c r="BH588" s="238">
        <f t="shared" si="1425"/>
        <v>0</v>
      </c>
      <c r="BI588" s="238">
        <f t="shared" si="1426"/>
        <v>0</v>
      </c>
      <c r="BJ588" s="238">
        <f t="shared" si="1427"/>
        <v>0</v>
      </c>
      <c r="BK588" s="238">
        <f t="shared" si="1428"/>
        <v>0</v>
      </c>
      <c r="BL588" s="238">
        <f t="shared" si="1429"/>
        <v>0</v>
      </c>
      <c r="BM588" s="238">
        <f t="shared" si="1430"/>
        <v>0</v>
      </c>
      <c r="BN588" s="238">
        <f t="shared" si="1431"/>
        <v>0</v>
      </c>
      <c r="BO588" s="238">
        <f t="shared" si="1432"/>
        <v>0</v>
      </c>
      <c r="BP588" s="238">
        <f t="shared" si="1433"/>
        <v>0</v>
      </c>
      <c r="BQ588" s="238">
        <f t="shared" si="1434"/>
        <v>0</v>
      </c>
      <c r="BR588" s="238">
        <f t="shared" si="1435"/>
        <v>0</v>
      </c>
      <c r="BS588" s="238">
        <f t="shared" si="1436"/>
        <v>0</v>
      </c>
      <c r="BT588" s="238">
        <f t="shared" si="1437"/>
        <v>0</v>
      </c>
      <c r="BU588" s="238">
        <f t="shared" si="1438"/>
        <v>0</v>
      </c>
      <c r="BV588" s="238">
        <f t="shared" si="1439"/>
        <v>0</v>
      </c>
      <c r="BW588" s="238">
        <f t="shared" si="1440"/>
        <v>0</v>
      </c>
      <c r="BX588" s="238">
        <f t="shared" si="1441"/>
        <v>0</v>
      </c>
      <c r="BY588" s="238">
        <f t="shared" si="1442"/>
        <v>0</v>
      </c>
      <c r="BZ588" s="238">
        <f t="shared" si="1443"/>
        <v>0</v>
      </c>
      <c r="CA588" s="238">
        <f t="shared" si="1444"/>
        <v>0</v>
      </c>
      <c r="CB588" s="238">
        <f t="shared" si="1445"/>
        <v>0</v>
      </c>
      <c r="CC588" s="238">
        <f t="shared" si="1446"/>
        <v>0</v>
      </c>
      <c r="CD588" s="238">
        <f t="shared" si="1447"/>
        <v>0</v>
      </c>
      <c r="CE588" s="238">
        <f t="shared" si="1448"/>
        <v>0</v>
      </c>
      <c r="CF588" s="238">
        <f t="shared" si="1449"/>
        <v>0</v>
      </c>
      <c r="CG588" s="238">
        <f t="shared" si="1450"/>
        <v>0</v>
      </c>
      <c r="CH588" s="238">
        <f t="shared" si="1451"/>
        <v>0</v>
      </c>
      <c r="CI588" s="238">
        <f t="shared" si="1452"/>
        <v>0</v>
      </c>
      <c r="CJ588" s="238">
        <f t="shared" si="1453"/>
        <v>0</v>
      </c>
      <c r="CK588" s="238">
        <f t="shared" si="1454"/>
        <v>0</v>
      </c>
      <c r="CL588" s="238">
        <f t="shared" si="1455"/>
        <v>0</v>
      </c>
      <c r="CM588" s="238">
        <f t="shared" si="1456"/>
        <v>0</v>
      </c>
      <c r="CN588" s="238">
        <f t="shared" si="1457"/>
        <v>0</v>
      </c>
      <c r="CO588" s="238">
        <f t="shared" si="1458"/>
        <v>0</v>
      </c>
      <c r="CP588" s="238">
        <f t="shared" si="1459"/>
        <v>0</v>
      </c>
      <c r="CQ588" s="238">
        <f t="shared" si="1460"/>
        <v>0</v>
      </c>
      <c r="CR588" s="238">
        <f t="shared" si="1461"/>
        <v>0</v>
      </c>
      <c r="CS588" s="238">
        <f t="shared" si="1462"/>
        <v>0</v>
      </c>
      <c r="CT588" s="238">
        <f t="shared" si="1463"/>
        <v>0</v>
      </c>
      <c r="CU588" s="238">
        <f t="shared" si="1464"/>
        <v>0</v>
      </c>
      <c r="CV588" s="238">
        <f t="shared" si="1465"/>
        <v>0</v>
      </c>
      <c r="CW588" s="238">
        <f t="shared" si="1466"/>
        <v>0</v>
      </c>
      <c r="CX588" s="238">
        <f t="shared" si="1467"/>
        <v>0</v>
      </c>
      <c r="CY588" s="238">
        <f t="shared" si="1468"/>
        <v>0</v>
      </c>
      <c r="CZ588" s="238">
        <f t="shared" si="1469"/>
        <v>0</v>
      </c>
      <c r="DA588" s="238">
        <f t="shared" si="1470"/>
        <v>0</v>
      </c>
      <c r="DB588" s="238">
        <f t="shared" si="1471"/>
        <v>0</v>
      </c>
      <c r="DC588" s="238">
        <f t="shared" si="1472"/>
        <v>0</v>
      </c>
      <c r="DD588" s="238">
        <f t="shared" si="1473"/>
        <v>0</v>
      </c>
      <c r="DE588" s="238">
        <f t="shared" si="1474"/>
        <v>0</v>
      </c>
      <c r="DF588" s="238">
        <f t="shared" si="1475"/>
        <v>0</v>
      </c>
      <c r="DG588" s="238">
        <f t="shared" si="1476"/>
        <v>0</v>
      </c>
      <c r="DH588" s="238">
        <f t="shared" si="1477"/>
        <v>0</v>
      </c>
      <c r="DI588" s="238">
        <f t="shared" si="1478"/>
        <v>0</v>
      </c>
      <c r="DJ588" s="238">
        <f t="shared" si="1479"/>
        <v>0</v>
      </c>
      <c r="DK588" s="238">
        <f t="shared" si="1480"/>
        <v>0</v>
      </c>
      <c r="DL588" s="238">
        <f t="shared" si="1481"/>
        <v>0</v>
      </c>
      <c r="DM588" s="238">
        <f t="shared" si="1482"/>
        <v>0</v>
      </c>
      <c r="DN588" s="238">
        <f t="shared" si="1483"/>
        <v>0</v>
      </c>
      <c r="DO588" s="238">
        <f t="shared" si="1484"/>
        <v>0</v>
      </c>
      <c r="DP588" s="238">
        <f t="shared" si="1485"/>
        <v>0</v>
      </c>
      <c r="DQ588" s="238">
        <f t="shared" si="1486"/>
        <v>0</v>
      </c>
      <c r="DR588" s="238">
        <f t="shared" si="1487"/>
        <v>0</v>
      </c>
      <c r="DS588" s="238">
        <f t="shared" si="1488"/>
        <v>0</v>
      </c>
      <c r="DT588" s="238">
        <f t="shared" si="1489"/>
        <v>0</v>
      </c>
      <c r="DU588" s="238">
        <f t="shared" si="1490"/>
        <v>0</v>
      </c>
      <c r="DV588" s="238">
        <f t="shared" si="1491"/>
        <v>0</v>
      </c>
      <c r="DW588" s="238">
        <f t="shared" si="1492"/>
        <v>0</v>
      </c>
      <c r="DX588" s="238">
        <f t="shared" si="1493"/>
        <v>0</v>
      </c>
      <c r="DY588" s="238">
        <f t="shared" si="1494"/>
        <v>0</v>
      </c>
      <c r="DZ588" s="238">
        <f t="shared" si="1495"/>
        <v>0</v>
      </c>
      <c r="EA588" s="238">
        <f t="shared" si="1496"/>
        <v>0</v>
      </c>
      <c r="EB588" s="238">
        <f t="shared" si="1497"/>
        <v>0</v>
      </c>
      <c r="EC588" s="238">
        <f t="shared" si="1498"/>
        <v>0</v>
      </c>
      <c r="ED588" s="238">
        <f t="shared" si="1499"/>
        <v>0</v>
      </c>
      <c r="EE588" s="238">
        <f t="shared" si="1500"/>
        <v>0</v>
      </c>
      <c r="EF588" s="238">
        <f t="shared" si="1501"/>
        <v>0</v>
      </c>
      <c r="EG588" s="238">
        <f t="shared" si="1502"/>
        <v>0</v>
      </c>
      <c r="EH588" s="238">
        <f t="shared" si="1503"/>
        <v>0</v>
      </c>
      <c r="EI588" s="238">
        <f t="shared" si="1504"/>
        <v>0</v>
      </c>
      <c r="EJ588" s="238">
        <f t="shared" si="1505"/>
        <v>0</v>
      </c>
      <c r="EK588" s="238">
        <f t="shared" si="1506"/>
        <v>0</v>
      </c>
      <c r="EL588" s="238">
        <f t="shared" si="1507"/>
        <v>0</v>
      </c>
      <c r="EM588" s="238">
        <f t="shared" si="1508"/>
        <v>0</v>
      </c>
      <c r="EN588" s="238">
        <f t="shared" si="1509"/>
        <v>0</v>
      </c>
      <c r="EO588" s="238">
        <f t="shared" si="1510"/>
        <v>0</v>
      </c>
      <c r="EP588" s="238">
        <f t="shared" si="1511"/>
        <v>0</v>
      </c>
      <c r="EQ588" s="238">
        <f t="shared" si="1512"/>
        <v>0</v>
      </c>
      <c r="ER588" s="238">
        <f t="shared" si="1513"/>
        <v>0</v>
      </c>
      <c r="ES588" s="238">
        <f t="shared" si="1514"/>
        <v>0</v>
      </c>
      <c r="ET588" s="238">
        <f t="shared" si="1515"/>
        <v>0</v>
      </c>
      <c r="EU588" s="238">
        <f t="shared" si="1516"/>
        <v>0</v>
      </c>
      <c r="EV588" s="238">
        <f t="shared" si="1517"/>
        <v>0</v>
      </c>
      <c r="EW588" s="238">
        <f t="shared" si="1518"/>
        <v>0</v>
      </c>
      <c r="EX588" s="238">
        <f t="shared" si="1519"/>
        <v>0</v>
      </c>
      <c r="EY588" s="238">
        <f t="shared" si="1520"/>
        <v>0</v>
      </c>
      <c r="EZ588" s="238">
        <f t="shared" si="1521"/>
        <v>0</v>
      </c>
      <c r="FA588" s="238">
        <f t="shared" si="1522"/>
        <v>0</v>
      </c>
      <c r="FB588" s="238">
        <f t="shared" si="1523"/>
        <v>0</v>
      </c>
      <c r="FC588" s="238">
        <f t="shared" si="1524"/>
        <v>0</v>
      </c>
      <c r="FD588" s="238">
        <f t="shared" si="1525"/>
        <v>0</v>
      </c>
      <c r="FE588" s="238">
        <f t="shared" si="1526"/>
        <v>0</v>
      </c>
      <c r="FF588" s="238">
        <f t="shared" si="1527"/>
        <v>0</v>
      </c>
      <c r="FG588" s="238">
        <f t="shared" si="1528"/>
        <v>0</v>
      </c>
      <c r="FH588" s="238">
        <f t="shared" si="1529"/>
        <v>0</v>
      </c>
      <c r="FI588" s="238">
        <f t="shared" si="1530"/>
        <v>0</v>
      </c>
      <c r="FJ588" s="238">
        <f t="shared" si="1531"/>
        <v>0</v>
      </c>
      <c r="FK588" s="238">
        <f t="shared" si="1532"/>
        <v>0</v>
      </c>
      <c r="FL588" s="238">
        <f t="shared" si="1533"/>
        <v>0</v>
      </c>
      <c r="FM588" s="238">
        <f t="shared" si="1534"/>
        <v>0</v>
      </c>
      <c r="FN588" s="238">
        <f t="shared" si="1535"/>
        <v>0</v>
      </c>
      <c r="FO588" s="238">
        <f t="shared" si="1536"/>
        <v>0</v>
      </c>
      <c r="FP588" s="238">
        <f t="shared" si="1537"/>
        <v>0</v>
      </c>
      <c r="FQ588" s="238">
        <f t="shared" si="1538"/>
        <v>0</v>
      </c>
      <c r="FR588" s="238">
        <f t="shared" si="1539"/>
        <v>0</v>
      </c>
      <c r="FS588" s="238">
        <f t="shared" si="1540"/>
        <v>0</v>
      </c>
      <c r="FT588" s="238">
        <f t="shared" si="1541"/>
        <v>0</v>
      </c>
      <c r="FU588" s="238">
        <f t="shared" si="1542"/>
        <v>0</v>
      </c>
      <c r="FV588" s="238">
        <f t="shared" si="1543"/>
        <v>0</v>
      </c>
      <c r="FW588" s="238">
        <f t="shared" si="1544"/>
        <v>0</v>
      </c>
      <c r="FX588" s="238">
        <f t="shared" si="1545"/>
        <v>0</v>
      </c>
      <c r="FY588" s="238">
        <f t="shared" si="1546"/>
        <v>0</v>
      </c>
      <c r="FZ588" s="238">
        <f t="shared" si="1547"/>
        <v>0</v>
      </c>
      <c r="GA588" s="238">
        <f t="shared" si="1548"/>
        <v>0</v>
      </c>
      <c r="GB588" s="238">
        <f t="shared" si="1549"/>
        <v>0</v>
      </c>
      <c r="GC588" s="238">
        <f t="shared" si="1550"/>
        <v>0</v>
      </c>
      <c r="GD588" s="238">
        <f t="shared" si="1551"/>
        <v>0</v>
      </c>
      <c r="GE588" s="238">
        <f t="shared" si="1552"/>
        <v>0</v>
      </c>
      <c r="GF588" s="238">
        <f t="shared" si="1553"/>
        <v>0</v>
      </c>
      <c r="GG588" s="238">
        <f t="shared" si="1554"/>
        <v>0</v>
      </c>
      <c r="GH588" s="238">
        <f t="shared" si="1555"/>
        <v>0</v>
      </c>
      <c r="GI588" s="238">
        <f t="shared" si="1556"/>
        <v>0</v>
      </c>
      <c r="GJ588" s="238">
        <f t="shared" si="1557"/>
        <v>0</v>
      </c>
      <c r="GK588" s="238">
        <f t="shared" si="1558"/>
        <v>0</v>
      </c>
      <c r="GL588" s="238">
        <f t="shared" si="1559"/>
        <v>0</v>
      </c>
      <c r="GM588" s="238">
        <f t="shared" si="1560"/>
        <v>0</v>
      </c>
      <c r="GN588" s="238">
        <f t="shared" si="1561"/>
        <v>0</v>
      </c>
      <c r="GO588" s="238">
        <f t="shared" si="1562"/>
        <v>0</v>
      </c>
      <c r="GP588" s="238">
        <f t="shared" si="1563"/>
        <v>0</v>
      </c>
      <c r="GQ588" s="238">
        <f t="shared" si="1564"/>
        <v>0</v>
      </c>
      <c r="GR588" s="238">
        <f t="shared" si="1565"/>
        <v>0</v>
      </c>
      <c r="GS588" s="238">
        <f t="shared" si="1566"/>
        <v>0</v>
      </c>
      <c r="GT588" s="238">
        <f t="shared" si="1567"/>
        <v>0</v>
      </c>
      <c r="GU588" s="238">
        <f t="shared" si="1568"/>
        <v>0</v>
      </c>
      <c r="GV588" s="238">
        <f t="shared" si="1569"/>
        <v>0</v>
      </c>
      <c r="GW588" s="238">
        <f t="shared" si="1570"/>
        <v>0</v>
      </c>
      <c r="GX588" s="238">
        <f t="shared" si="1571"/>
        <v>0</v>
      </c>
      <c r="GY588" s="238">
        <f t="shared" si="1572"/>
        <v>0</v>
      </c>
      <c r="GZ588" s="238">
        <f t="shared" si="1573"/>
        <v>0</v>
      </c>
      <c r="HA588" s="238">
        <f t="shared" si="1574"/>
        <v>0</v>
      </c>
      <c r="HB588" s="238">
        <f t="shared" si="1575"/>
        <v>0</v>
      </c>
      <c r="HC588" s="238">
        <f t="shared" si="1576"/>
        <v>0</v>
      </c>
      <c r="HD588" s="238">
        <f t="shared" si="1577"/>
        <v>0</v>
      </c>
      <c r="HE588" s="238">
        <f t="shared" si="1578"/>
        <v>0</v>
      </c>
      <c r="HF588" s="238">
        <f t="shared" si="1579"/>
        <v>0</v>
      </c>
      <c r="HG588" s="238">
        <f t="shared" si="1580"/>
        <v>0</v>
      </c>
      <c r="HH588" s="238">
        <f t="shared" si="1581"/>
        <v>0</v>
      </c>
      <c r="HI588" s="238">
        <f t="shared" si="1582"/>
        <v>0</v>
      </c>
      <c r="HJ588" s="238">
        <f t="shared" si="1583"/>
        <v>0</v>
      </c>
      <c r="HK588" s="238">
        <f t="shared" si="1584"/>
        <v>0</v>
      </c>
      <c r="HL588" s="238">
        <f t="shared" si="1585"/>
        <v>0</v>
      </c>
      <c r="HM588" s="238">
        <f t="shared" si="1586"/>
        <v>0</v>
      </c>
      <c r="HN588" s="238">
        <f t="shared" si="1587"/>
        <v>0</v>
      </c>
      <c r="HO588" s="238">
        <f t="shared" si="1588"/>
        <v>0</v>
      </c>
      <c r="HP588" s="238">
        <f t="shared" si="1589"/>
        <v>0</v>
      </c>
      <c r="HQ588" s="238">
        <f t="shared" si="1590"/>
        <v>0</v>
      </c>
      <c r="HR588" s="238">
        <f t="shared" si="1591"/>
        <v>0</v>
      </c>
      <c r="HS588" s="238">
        <f t="shared" si="1592"/>
        <v>0</v>
      </c>
      <c r="HT588" s="238">
        <f t="shared" si="1593"/>
        <v>0</v>
      </c>
      <c r="HU588" s="238">
        <f t="shared" si="1594"/>
        <v>0</v>
      </c>
      <c r="HV588" s="238">
        <f t="shared" si="1595"/>
        <v>0</v>
      </c>
      <c r="HW588" s="238">
        <f t="shared" si="1596"/>
        <v>0</v>
      </c>
      <c r="HX588" s="238">
        <f t="shared" si="1597"/>
        <v>0</v>
      </c>
      <c r="HY588" s="238">
        <f t="shared" si="1598"/>
        <v>0</v>
      </c>
      <c r="HZ588" s="238">
        <f t="shared" si="1599"/>
        <v>0</v>
      </c>
      <c r="IA588" s="238">
        <f t="shared" si="1600"/>
        <v>0</v>
      </c>
      <c r="IB588" s="238">
        <f t="shared" si="1601"/>
        <v>0</v>
      </c>
      <c r="IC588" s="238">
        <f t="shared" si="1602"/>
        <v>0</v>
      </c>
      <c r="ID588" s="238">
        <f t="shared" si="1603"/>
        <v>0</v>
      </c>
      <c r="IE588" s="238">
        <f t="shared" si="1604"/>
        <v>0</v>
      </c>
      <c r="IF588" s="238">
        <f t="shared" si="1605"/>
        <v>0</v>
      </c>
      <c r="IG588" s="238">
        <f t="shared" si="1606"/>
        <v>0</v>
      </c>
      <c r="IH588" s="238">
        <f t="shared" si="1607"/>
        <v>0</v>
      </c>
      <c r="II588" s="238">
        <f t="shared" si="1608"/>
        <v>0</v>
      </c>
      <c r="IJ588" s="238">
        <f t="shared" si="1609"/>
        <v>0</v>
      </c>
      <c r="IK588" s="238">
        <f t="shared" si="1610"/>
        <v>0</v>
      </c>
      <c r="IL588" s="238">
        <f t="shared" si="1611"/>
        <v>0</v>
      </c>
      <c r="IM588" s="238">
        <f t="shared" si="1612"/>
        <v>0</v>
      </c>
      <c r="IN588" s="238">
        <f t="shared" si="1613"/>
        <v>0</v>
      </c>
      <c r="IO588" s="238">
        <f t="shared" si="1614"/>
        <v>0</v>
      </c>
      <c r="IP588" s="238">
        <f t="shared" si="1615"/>
        <v>0</v>
      </c>
      <c r="IQ588" s="238">
        <f t="shared" si="1616"/>
        <v>0</v>
      </c>
      <c r="IR588" s="238">
        <f t="shared" si="1617"/>
        <v>0</v>
      </c>
      <c r="IS588" s="238">
        <f t="shared" si="1618"/>
        <v>0</v>
      </c>
      <c r="IT588" s="238">
        <f t="shared" si="1619"/>
        <v>0</v>
      </c>
      <c r="IU588" s="238">
        <f t="shared" si="1620"/>
        <v>0</v>
      </c>
      <c r="IV588" s="238">
        <f t="shared" si="1621"/>
        <v>0</v>
      </c>
      <c r="IW588" s="238">
        <f t="shared" si="1622"/>
        <v>0</v>
      </c>
      <c r="IX588" s="238">
        <f t="shared" si="1623"/>
        <v>0</v>
      </c>
      <c r="IY588" s="238">
        <f t="shared" si="1624"/>
        <v>0</v>
      </c>
      <c r="IZ588" s="238">
        <f t="shared" si="1625"/>
        <v>0</v>
      </c>
      <c r="JA588" s="238">
        <f t="shared" si="1626"/>
        <v>0</v>
      </c>
      <c r="JB588" s="238">
        <f t="shared" si="1627"/>
        <v>0</v>
      </c>
    </row>
    <row r="589" spans="2:262">
      <c r="B589" s="248">
        <v>228</v>
      </c>
      <c r="C589" s="247">
        <f t="shared" si="1628"/>
        <v>4.4531249999999909E-3</v>
      </c>
      <c r="D589" s="244">
        <f t="shared" ca="1" si="1371"/>
        <v>80.472116184331981</v>
      </c>
      <c r="E589" s="243">
        <f ca="1">HZ361</f>
        <v>0.47211618433197888</v>
      </c>
      <c r="F589" s="242">
        <v>228</v>
      </c>
      <c r="G589" s="238">
        <f t="shared" si="1372"/>
        <v>0</v>
      </c>
      <c r="H589" s="238">
        <f t="shared" si="1373"/>
        <v>0</v>
      </c>
      <c r="I589" s="238">
        <f t="shared" si="1374"/>
        <v>0</v>
      </c>
      <c r="J589" s="238">
        <f t="shared" si="1375"/>
        <v>0</v>
      </c>
      <c r="K589" s="238">
        <f t="shared" si="1376"/>
        <v>0</v>
      </c>
      <c r="L589" s="238">
        <f t="shared" si="1377"/>
        <v>0</v>
      </c>
      <c r="M589" s="238">
        <f t="shared" si="1378"/>
        <v>0</v>
      </c>
      <c r="N589" s="238">
        <f t="shared" si="1379"/>
        <v>0</v>
      </c>
      <c r="O589" s="238">
        <f t="shared" si="1380"/>
        <v>0</v>
      </c>
      <c r="P589" s="238">
        <f t="shared" si="1381"/>
        <v>0</v>
      </c>
      <c r="Q589" s="238">
        <f t="shared" si="1382"/>
        <v>0</v>
      </c>
      <c r="R589" s="238">
        <f t="shared" si="1383"/>
        <v>0</v>
      </c>
      <c r="S589" s="238">
        <f t="shared" si="1384"/>
        <v>0</v>
      </c>
      <c r="T589" s="238">
        <f t="shared" si="1385"/>
        <v>0</v>
      </c>
      <c r="U589" s="239">
        <f t="shared" si="1386"/>
        <v>0</v>
      </c>
      <c r="V589" s="238">
        <f t="shared" si="1387"/>
        <v>0</v>
      </c>
      <c r="W589" s="238">
        <f t="shared" si="1388"/>
        <v>0</v>
      </c>
      <c r="X589" s="238">
        <f t="shared" si="1389"/>
        <v>0</v>
      </c>
      <c r="Y589" s="238">
        <f t="shared" si="1390"/>
        <v>0</v>
      </c>
      <c r="Z589" s="238">
        <f t="shared" si="1391"/>
        <v>0</v>
      </c>
      <c r="AA589" s="238">
        <f t="shared" si="1392"/>
        <v>0</v>
      </c>
      <c r="AB589" s="238">
        <f t="shared" si="1393"/>
        <v>0</v>
      </c>
      <c r="AC589" s="238">
        <f t="shared" si="1394"/>
        <v>0</v>
      </c>
      <c r="AD589" s="238">
        <f t="shared" si="1395"/>
        <v>0</v>
      </c>
      <c r="AE589" s="238">
        <f t="shared" si="1396"/>
        <v>0</v>
      </c>
      <c r="AF589" s="238">
        <f t="shared" si="1397"/>
        <v>0</v>
      </c>
      <c r="AG589" s="238">
        <f t="shared" si="1398"/>
        <v>0</v>
      </c>
      <c r="AH589" s="238">
        <f t="shared" si="1399"/>
        <v>0</v>
      </c>
      <c r="AI589" s="238">
        <f t="shared" si="1400"/>
        <v>0</v>
      </c>
      <c r="AJ589" s="238">
        <f t="shared" si="1401"/>
        <v>0</v>
      </c>
      <c r="AK589" s="238">
        <f t="shared" si="1402"/>
        <v>0</v>
      </c>
      <c r="AL589" s="238">
        <f t="shared" si="1403"/>
        <v>0</v>
      </c>
      <c r="AM589" s="238">
        <f t="shared" si="1404"/>
        <v>0</v>
      </c>
      <c r="AN589" s="238">
        <f t="shared" si="1405"/>
        <v>0</v>
      </c>
      <c r="AO589" s="238">
        <f t="shared" si="1406"/>
        <v>0</v>
      </c>
      <c r="AP589" s="238">
        <f t="shared" si="1407"/>
        <v>0</v>
      </c>
      <c r="AQ589" s="238">
        <f t="shared" si="1408"/>
        <v>0</v>
      </c>
      <c r="AR589" s="238">
        <f t="shared" si="1409"/>
        <v>0</v>
      </c>
      <c r="AS589" s="238">
        <f t="shared" si="1410"/>
        <v>0</v>
      </c>
      <c r="AT589" s="238">
        <f t="shared" si="1411"/>
        <v>0</v>
      </c>
      <c r="AU589" s="238">
        <f t="shared" si="1412"/>
        <v>0</v>
      </c>
      <c r="AV589" s="238">
        <f t="shared" si="1413"/>
        <v>0</v>
      </c>
      <c r="AW589" s="238">
        <f t="shared" si="1414"/>
        <v>0</v>
      </c>
      <c r="AX589" s="238">
        <f t="shared" si="1415"/>
        <v>0</v>
      </c>
      <c r="AY589" s="238">
        <f t="shared" si="1416"/>
        <v>0</v>
      </c>
      <c r="AZ589" s="238">
        <f t="shared" si="1417"/>
        <v>0</v>
      </c>
      <c r="BA589" s="238">
        <f t="shared" si="1418"/>
        <v>0</v>
      </c>
      <c r="BB589" s="238">
        <f t="shared" si="1419"/>
        <v>0</v>
      </c>
      <c r="BC589" s="238">
        <f t="shared" si="1420"/>
        <v>0</v>
      </c>
      <c r="BD589" s="238">
        <f t="shared" si="1421"/>
        <v>0</v>
      </c>
      <c r="BE589" s="238">
        <f t="shared" si="1422"/>
        <v>0</v>
      </c>
      <c r="BF589" s="238">
        <f t="shared" si="1423"/>
        <v>0</v>
      </c>
      <c r="BG589" s="238">
        <f t="shared" si="1424"/>
        <v>0</v>
      </c>
      <c r="BH589" s="238">
        <f t="shared" si="1425"/>
        <v>0</v>
      </c>
      <c r="BI589" s="238">
        <f t="shared" si="1426"/>
        <v>0</v>
      </c>
      <c r="BJ589" s="238">
        <f t="shared" si="1427"/>
        <v>0</v>
      </c>
      <c r="BK589" s="238">
        <f t="shared" si="1428"/>
        <v>0</v>
      </c>
      <c r="BL589" s="238">
        <f t="shared" si="1429"/>
        <v>0</v>
      </c>
      <c r="BM589" s="238">
        <f t="shared" si="1430"/>
        <v>0</v>
      </c>
      <c r="BN589" s="238">
        <f t="shared" si="1431"/>
        <v>0</v>
      </c>
      <c r="BO589" s="238">
        <f t="shared" si="1432"/>
        <v>0</v>
      </c>
      <c r="BP589" s="238">
        <f t="shared" si="1433"/>
        <v>0</v>
      </c>
      <c r="BQ589" s="238">
        <f t="shared" si="1434"/>
        <v>0</v>
      </c>
      <c r="BR589" s="238">
        <f t="shared" si="1435"/>
        <v>0</v>
      </c>
      <c r="BS589" s="238">
        <f t="shared" si="1436"/>
        <v>0</v>
      </c>
      <c r="BT589" s="238">
        <f t="shared" si="1437"/>
        <v>0</v>
      </c>
      <c r="BU589" s="238">
        <f t="shared" si="1438"/>
        <v>0</v>
      </c>
      <c r="BV589" s="238">
        <f t="shared" si="1439"/>
        <v>0</v>
      </c>
      <c r="BW589" s="238">
        <f t="shared" si="1440"/>
        <v>0</v>
      </c>
      <c r="BX589" s="238">
        <f t="shared" si="1441"/>
        <v>0</v>
      </c>
      <c r="BY589" s="238">
        <f t="shared" si="1442"/>
        <v>0</v>
      </c>
      <c r="BZ589" s="238">
        <f t="shared" si="1443"/>
        <v>0</v>
      </c>
      <c r="CA589" s="238">
        <f t="shared" si="1444"/>
        <v>0</v>
      </c>
      <c r="CB589" s="238">
        <f t="shared" si="1445"/>
        <v>0</v>
      </c>
      <c r="CC589" s="238">
        <f t="shared" si="1446"/>
        <v>0</v>
      </c>
      <c r="CD589" s="238">
        <f t="shared" si="1447"/>
        <v>0</v>
      </c>
      <c r="CE589" s="238">
        <f t="shared" si="1448"/>
        <v>0</v>
      </c>
      <c r="CF589" s="238">
        <f t="shared" si="1449"/>
        <v>0</v>
      </c>
      <c r="CG589" s="238">
        <f t="shared" si="1450"/>
        <v>0</v>
      </c>
      <c r="CH589" s="238">
        <f t="shared" si="1451"/>
        <v>0</v>
      </c>
      <c r="CI589" s="238">
        <f t="shared" si="1452"/>
        <v>0</v>
      </c>
      <c r="CJ589" s="238">
        <f t="shared" si="1453"/>
        <v>0</v>
      </c>
      <c r="CK589" s="238">
        <f t="shared" si="1454"/>
        <v>0</v>
      </c>
      <c r="CL589" s="238">
        <f t="shared" si="1455"/>
        <v>0</v>
      </c>
      <c r="CM589" s="238">
        <f t="shared" si="1456"/>
        <v>0</v>
      </c>
      <c r="CN589" s="238">
        <f t="shared" si="1457"/>
        <v>0</v>
      </c>
      <c r="CO589" s="238">
        <f t="shared" si="1458"/>
        <v>0</v>
      </c>
      <c r="CP589" s="238">
        <f t="shared" si="1459"/>
        <v>0</v>
      </c>
      <c r="CQ589" s="238">
        <f t="shared" si="1460"/>
        <v>0</v>
      </c>
      <c r="CR589" s="238">
        <f t="shared" si="1461"/>
        <v>0</v>
      </c>
      <c r="CS589" s="238">
        <f t="shared" si="1462"/>
        <v>0</v>
      </c>
      <c r="CT589" s="238">
        <f t="shared" si="1463"/>
        <v>0</v>
      </c>
      <c r="CU589" s="238">
        <f t="shared" si="1464"/>
        <v>0</v>
      </c>
      <c r="CV589" s="238">
        <f t="shared" si="1465"/>
        <v>0</v>
      </c>
      <c r="CW589" s="238">
        <f t="shared" si="1466"/>
        <v>0</v>
      </c>
      <c r="CX589" s="238">
        <f t="shared" si="1467"/>
        <v>0</v>
      </c>
      <c r="CY589" s="238">
        <f t="shared" si="1468"/>
        <v>0</v>
      </c>
      <c r="CZ589" s="238">
        <f t="shared" si="1469"/>
        <v>0</v>
      </c>
      <c r="DA589" s="238">
        <f t="shared" si="1470"/>
        <v>0</v>
      </c>
      <c r="DB589" s="238">
        <f t="shared" si="1471"/>
        <v>0</v>
      </c>
      <c r="DC589" s="238">
        <f t="shared" si="1472"/>
        <v>0</v>
      </c>
      <c r="DD589" s="238">
        <f t="shared" si="1473"/>
        <v>0</v>
      </c>
      <c r="DE589" s="238">
        <f t="shared" si="1474"/>
        <v>0</v>
      </c>
      <c r="DF589" s="238">
        <f t="shared" si="1475"/>
        <v>0</v>
      </c>
      <c r="DG589" s="238">
        <f t="shared" si="1476"/>
        <v>0</v>
      </c>
      <c r="DH589" s="238">
        <f t="shared" si="1477"/>
        <v>0</v>
      </c>
      <c r="DI589" s="238">
        <f t="shared" si="1478"/>
        <v>0</v>
      </c>
      <c r="DJ589" s="238">
        <f t="shared" si="1479"/>
        <v>0</v>
      </c>
      <c r="DK589" s="238">
        <f t="shared" si="1480"/>
        <v>0</v>
      </c>
      <c r="DL589" s="238">
        <f t="shared" si="1481"/>
        <v>0</v>
      </c>
      <c r="DM589" s="238">
        <f t="shared" si="1482"/>
        <v>0</v>
      </c>
      <c r="DN589" s="238">
        <f t="shared" si="1483"/>
        <v>0</v>
      </c>
      <c r="DO589" s="238">
        <f t="shared" si="1484"/>
        <v>0</v>
      </c>
      <c r="DP589" s="238">
        <f t="shared" si="1485"/>
        <v>0</v>
      </c>
      <c r="DQ589" s="238">
        <f t="shared" si="1486"/>
        <v>0</v>
      </c>
      <c r="DR589" s="238">
        <f t="shared" si="1487"/>
        <v>0</v>
      </c>
      <c r="DS589" s="238">
        <f t="shared" si="1488"/>
        <v>0</v>
      </c>
      <c r="DT589" s="238">
        <f t="shared" si="1489"/>
        <v>0</v>
      </c>
      <c r="DU589" s="238">
        <f t="shared" si="1490"/>
        <v>0</v>
      </c>
      <c r="DV589" s="238">
        <f t="shared" si="1491"/>
        <v>0</v>
      </c>
      <c r="DW589" s="238">
        <f t="shared" si="1492"/>
        <v>0</v>
      </c>
      <c r="DX589" s="238">
        <f t="shared" si="1493"/>
        <v>0</v>
      </c>
      <c r="DY589" s="238">
        <f t="shared" si="1494"/>
        <v>0</v>
      </c>
      <c r="DZ589" s="238">
        <f t="shared" si="1495"/>
        <v>0</v>
      </c>
      <c r="EA589" s="238">
        <f t="shared" si="1496"/>
        <v>0</v>
      </c>
      <c r="EB589" s="238">
        <f t="shared" si="1497"/>
        <v>0</v>
      </c>
      <c r="EC589" s="238">
        <f t="shared" si="1498"/>
        <v>0</v>
      </c>
      <c r="ED589" s="238">
        <f t="shared" si="1499"/>
        <v>0</v>
      </c>
      <c r="EE589" s="238">
        <f t="shared" si="1500"/>
        <v>0</v>
      </c>
      <c r="EF589" s="238">
        <f t="shared" si="1501"/>
        <v>0</v>
      </c>
      <c r="EG589" s="238">
        <f t="shared" si="1502"/>
        <v>0</v>
      </c>
      <c r="EH589" s="238">
        <f t="shared" si="1503"/>
        <v>0</v>
      </c>
      <c r="EI589" s="238">
        <f t="shared" si="1504"/>
        <v>0</v>
      </c>
      <c r="EJ589" s="238">
        <f t="shared" si="1505"/>
        <v>0</v>
      </c>
      <c r="EK589" s="238">
        <f t="shared" si="1506"/>
        <v>0</v>
      </c>
      <c r="EL589" s="238">
        <f t="shared" si="1507"/>
        <v>0</v>
      </c>
      <c r="EM589" s="238">
        <f t="shared" si="1508"/>
        <v>0</v>
      </c>
      <c r="EN589" s="238">
        <f t="shared" si="1509"/>
        <v>0</v>
      </c>
      <c r="EO589" s="238">
        <f t="shared" si="1510"/>
        <v>0</v>
      </c>
      <c r="EP589" s="238">
        <f t="shared" si="1511"/>
        <v>0</v>
      </c>
      <c r="EQ589" s="238">
        <f t="shared" si="1512"/>
        <v>0</v>
      </c>
      <c r="ER589" s="238">
        <f t="shared" si="1513"/>
        <v>0</v>
      </c>
      <c r="ES589" s="238">
        <f t="shared" si="1514"/>
        <v>0</v>
      </c>
      <c r="ET589" s="238">
        <f t="shared" si="1515"/>
        <v>0</v>
      </c>
      <c r="EU589" s="238">
        <f t="shared" si="1516"/>
        <v>0</v>
      </c>
      <c r="EV589" s="238">
        <f t="shared" si="1517"/>
        <v>0</v>
      </c>
      <c r="EW589" s="238">
        <f t="shared" si="1518"/>
        <v>0</v>
      </c>
      <c r="EX589" s="238">
        <f t="shared" si="1519"/>
        <v>0</v>
      </c>
      <c r="EY589" s="238">
        <f t="shared" si="1520"/>
        <v>0</v>
      </c>
      <c r="EZ589" s="238">
        <f t="shared" si="1521"/>
        <v>0</v>
      </c>
      <c r="FA589" s="238">
        <f t="shared" si="1522"/>
        <v>0</v>
      </c>
      <c r="FB589" s="238">
        <f t="shared" si="1523"/>
        <v>0</v>
      </c>
      <c r="FC589" s="238">
        <f t="shared" si="1524"/>
        <v>0</v>
      </c>
      <c r="FD589" s="238">
        <f t="shared" si="1525"/>
        <v>0</v>
      </c>
      <c r="FE589" s="238">
        <f t="shared" si="1526"/>
        <v>0</v>
      </c>
      <c r="FF589" s="238">
        <f t="shared" si="1527"/>
        <v>0</v>
      </c>
      <c r="FG589" s="238">
        <f t="shared" si="1528"/>
        <v>0</v>
      </c>
      <c r="FH589" s="238">
        <f t="shared" si="1529"/>
        <v>0</v>
      </c>
      <c r="FI589" s="238">
        <f t="shared" si="1530"/>
        <v>0</v>
      </c>
      <c r="FJ589" s="238">
        <f t="shared" si="1531"/>
        <v>0</v>
      </c>
      <c r="FK589" s="238">
        <f t="shared" si="1532"/>
        <v>0</v>
      </c>
      <c r="FL589" s="238">
        <f t="shared" si="1533"/>
        <v>0</v>
      </c>
      <c r="FM589" s="238">
        <f t="shared" si="1534"/>
        <v>0</v>
      </c>
      <c r="FN589" s="238">
        <f t="shared" si="1535"/>
        <v>0</v>
      </c>
      <c r="FO589" s="238">
        <f t="shared" si="1536"/>
        <v>0</v>
      </c>
      <c r="FP589" s="238">
        <f t="shared" si="1537"/>
        <v>0</v>
      </c>
      <c r="FQ589" s="238">
        <f t="shared" si="1538"/>
        <v>0</v>
      </c>
      <c r="FR589" s="238">
        <f t="shared" si="1539"/>
        <v>0</v>
      </c>
      <c r="FS589" s="238">
        <f t="shared" si="1540"/>
        <v>0</v>
      </c>
      <c r="FT589" s="238">
        <f t="shared" si="1541"/>
        <v>0</v>
      </c>
      <c r="FU589" s="238">
        <f t="shared" si="1542"/>
        <v>0</v>
      </c>
      <c r="FV589" s="238">
        <f t="shared" si="1543"/>
        <v>0</v>
      </c>
      <c r="FW589" s="238">
        <f t="shared" si="1544"/>
        <v>0</v>
      </c>
      <c r="FX589" s="238">
        <f t="shared" si="1545"/>
        <v>0</v>
      </c>
      <c r="FY589" s="238">
        <f t="shared" si="1546"/>
        <v>0</v>
      </c>
      <c r="FZ589" s="238">
        <f t="shared" si="1547"/>
        <v>0</v>
      </c>
      <c r="GA589" s="238">
        <f t="shared" si="1548"/>
        <v>0</v>
      </c>
      <c r="GB589" s="238">
        <f t="shared" si="1549"/>
        <v>0</v>
      </c>
      <c r="GC589" s="238">
        <f t="shared" si="1550"/>
        <v>0</v>
      </c>
      <c r="GD589" s="238">
        <f t="shared" si="1551"/>
        <v>0</v>
      </c>
      <c r="GE589" s="238">
        <f t="shared" si="1552"/>
        <v>0</v>
      </c>
      <c r="GF589" s="238">
        <f t="shared" si="1553"/>
        <v>0</v>
      </c>
      <c r="GG589" s="238">
        <f t="shared" si="1554"/>
        <v>0</v>
      </c>
      <c r="GH589" s="238">
        <f t="shared" si="1555"/>
        <v>0</v>
      </c>
      <c r="GI589" s="238">
        <f t="shared" si="1556"/>
        <v>0</v>
      </c>
      <c r="GJ589" s="238">
        <f t="shared" si="1557"/>
        <v>0</v>
      </c>
      <c r="GK589" s="238">
        <f t="shared" si="1558"/>
        <v>0</v>
      </c>
      <c r="GL589" s="238">
        <f t="shared" si="1559"/>
        <v>0</v>
      </c>
      <c r="GM589" s="238">
        <f t="shared" si="1560"/>
        <v>0</v>
      </c>
      <c r="GN589" s="238">
        <f t="shared" si="1561"/>
        <v>0</v>
      </c>
      <c r="GO589" s="238">
        <f t="shared" si="1562"/>
        <v>0</v>
      </c>
      <c r="GP589" s="238">
        <f t="shared" si="1563"/>
        <v>0</v>
      </c>
      <c r="GQ589" s="238">
        <f t="shared" si="1564"/>
        <v>0</v>
      </c>
      <c r="GR589" s="238">
        <f t="shared" si="1565"/>
        <v>0</v>
      </c>
      <c r="GS589" s="238">
        <f t="shared" si="1566"/>
        <v>0</v>
      </c>
      <c r="GT589" s="238">
        <f t="shared" si="1567"/>
        <v>0</v>
      </c>
      <c r="GU589" s="238">
        <f t="shared" si="1568"/>
        <v>0</v>
      </c>
      <c r="GV589" s="238">
        <f t="shared" si="1569"/>
        <v>0</v>
      </c>
      <c r="GW589" s="238">
        <f t="shared" si="1570"/>
        <v>0</v>
      </c>
      <c r="GX589" s="238">
        <f t="shared" si="1571"/>
        <v>0</v>
      </c>
      <c r="GY589" s="238">
        <f t="shared" si="1572"/>
        <v>0</v>
      </c>
      <c r="GZ589" s="238">
        <f t="shared" si="1573"/>
        <v>0</v>
      </c>
      <c r="HA589" s="238">
        <f t="shared" si="1574"/>
        <v>0</v>
      </c>
      <c r="HB589" s="238">
        <f t="shared" si="1575"/>
        <v>0</v>
      </c>
      <c r="HC589" s="238">
        <f t="shared" si="1576"/>
        <v>0</v>
      </c>
      <c r="HD589" s="238">
        <f t="shared" si="1577"/>
        <v>0</v>
      </c>
      <c r="HE589" s="238">
        <f t="shared" si="1578"/>
        <v>0</v>
      </c>
      <c r="HF589" s="238">
        <f t="shared" si="1579"/>
        <v>0</v>
      </c>
      <c r="HG589" s="238">
        <f t="shared" si="1580"/>
        <v>0</v>
      </c>
      <c r="HH589" s="238">
        <f t="shared" si="1581"/>
        <v>0</v>
      </c>
      <c r="HI589" s="238">
        <f t="shared" si="1582"/>
        <v>0</v>
      </c>
      <c r="HJ589" s="238">
        <f t="shared" si="1583"/>
        <v>0</v>
      </c>
      <c r="HK589" s="238">
        <f t="shared" si="1584"/>
        <v>0</v>
      </c>
      <c r="HL589" s="238">
        <f t="shared" si="1585"/>
        <v>0</v>
      </c>
      <c r="HM589" s="238">
        <f t="shared" si="1586"/>
        <v>0</v>
      </c>
      <c r="HN589" s="238">
        <f t="shared" si="1587"/>
        <v>0</v>
      </c>
      <c r="HO589" s="238">
        <f t="shared" si="1588"/>
        <v>0</v>
      </c>
      <c r="HP589" s="238">
        <f t="shared" si="1589"/>
        <v>0</v>
      </c>
      <c r="HQ589" s="238">
        <f t="shared" si="1590"/>
        <v>0</v>
      </c>
      <c r="HR589" s="238">
        <f t="shared" si="1591"/>
        <v>0</v>
      </c>
      <c r="HS589" s="238">
        <f t="shared" si="1592"/>
        <v>0</v>
      </c>
      <c r="HT589" s="238">
        <f t="shared" si="1593"/>
        <v>0</v>
      </c>
      <c r="HU589" s="238">
        <f t="shared" si="1594"/>
        <v>0</v>
      </c>
      <c r="HV589" s="238">
        <f t="shared" si="1595"/>
        <v>0</v>
      </c>
      <c r="HW589" s="238">
        <f t="shared" si="1596"/>
        <v>0</v>
      </c>
      <c r="HX589" s="238">
        <f t="shared" si="1597"/>
        <v>0</v>
      </c>
      <c r="HY589" s="238">
        <f t="shared" si="1598"/>
        <v>0</v>
      </c>
      <c r="HZ589" s="238">
        <f t="shared" si="1599"/>
        <v>0</v>
      </c>
      <c r="IA589" s="238">
        <f t="shared" si="1600"/>
        <v>0</v>
      </c>
      <c r="IB589" s="238">
        <f t="shared" si="1601"/>
        <v>0</v>
      </c>
      <c r="IC589" s="238">
        <f t="shared" si="1602"/>
        <v>0</v>
      </c>
      <c r="ID589" s="238">
        <f t="shared" si="1603"/>
        <v>0</v>
      </c>
      <c r="IE589" s="238">
        <f t="shared" si="1604"/>
        <v>0</v>
      </c>
      <c r="IF589" s="238">
        <f t="shared" si="1605"/>
        <v>0</v>
      </c>
      <c r="IG589" s="238">
        <f t="shared" si="1606"/>
        <v>0</v>
      </c>
      <c r="IH589" s="238">
        <f t="shared" si="1607"/>
        <v>0</v>
      </c>
      <c r="II589" s="238">
        <f t="shared" si="1608"/>
        <v>0</v>
      </c>
      <c r="IJ589" s="238">
        <f t="shared" si="1609"/>
        <v>0</v>
      </c>
      <c r="IK589" s="238">
        <f t="shared" si="1610"/>
        <v>0</v>
      </c>
      <c r="IL589" s="238">
        <f t="shared" si="1611"/>
        <v>0</v>
      </c>
      <c r="IM589" s="238">
        <f t="shared" si="1612"/>
        <v>0</v>
      </c>
      <c r="IN589" s="238">
        <f t="shared" si="1613"/>
        <v>0</v>
      </c>
      <c r="IO589" s="238">
        <f t="shared" si="1614"/>
        <v>0</v>
      </c>
      <c r="IP589" s="238">
        <f t="shared" si="1615"/>
        <v>0</v>
      </c>
      <c r="IQ589" s="238">
        <f t="shared" si="1616"/>
        <v>0</v>
      </c>
      <c r="IR589" s="238">
        <f t="shared" si="1617"/>
        <v>0</v>
      </c>
      <c r="IS589" s="238">
        <f t="shared" si="1618"/>
        <v>0</v>
      </c>
      <c r="IT589" s="238">
        <f t="shared" si="1619"/>
        <v>0</v>
      </c>
      <c r="IU589" s="238">
        <f t="shared" si="1620"/>
        <v>0</v>
      </c>
      <c r="IV589" s="238">
        <f t="shared" si="1621"/>
        <v>0</v>
      </c>
      <c r="IW589" s="238">
        <f t="shared" si="1622"/>
        <v>0</v>
      </c>
      <c r="IX589" s="238">
        <f t="shared" si="1623"/>
        <v>0</v>
      </c>
      <c r="IY589" s="238">
        <f t="shared" si="1624"/>
        <v>0</v>
      </c>
      <c r="IZ589" s="238">
        <f t="shared" si="1625"/>
        <v>0</v>
      </c>
      <c r="JA589" s="238">
        <f t="shared" si="1626"/>
        <v>0</v>
      </c>
      <c r="JB589" s="238">
        <f t="shared" si="1627"/>
        <v>0</v>
      </c>
    </row>
    <row r="590" spans="2:262">
      <c r="B590" s="248">
        <v>229</v>
      </c>
      <c r="C590" s="247">
        <f t="shared" si="1628"/>
        <v>4.4726562499999905E-3</v>
      </c>
      <c r="D590" s="244">
        <f t="shared" ca="1" si="1371"/>
        <v>80.461132532907499</v>
      </c>
      <c r="E590" s="243">
        <f ca="1">IA361</f>
        <v>0.46113253290750578</v>
      </c>
      <c r="F590" s="242">
        <v>229</v>
      </c>
      <c r="G590" s="238">
        <f t="shared" si="1372"/>
        <v>0</v>
      </c>
      <c r="H590" s="238">
        <f t="shared" si="1373"/>
        <v>0</v>
      </c>
      <c r="I590" s="238">
        <f t="shared" si="1374"/>
        <v>0</v>
      </c>
      <c r="J590" s="238">
        <f t="shared" si="1375"/>
        <v>0</v>
      </c>
      <c r="K590" s="238">
        <f t="shared" si="1376"/>
        <v>0</v>
      </c>
      <c r="L590" s="238">
        <f t="shared" si="1377"/>
        <v>0</v>
      </c>
      <c r="M590" s="238">
        <f t="shared" si="1378"/>
        <v>0</v>
      </c>
      <c r="N590" s="238">
        <f t="shared" si="1379"/>
        <v>0</v>
      </c>
      <c r="O590" s="238">
        <f t="shared" si="1380"/>
        <v>0</v>
      </c>
      <c r="P590" s="238">
        <f t="shared" si="1381"/>
        <v>0</v>
      </c>
      <c r="Q590" s="238">
        <f t="shared" si="1382"/>
        <v>0</v>
      </c>
      <c r="R590" s="238">
        <f t="shared" si="1383"/>
        <v>0</v>
      </c>
      <c r="S590" s="238">
        <f t="shared" si="1384"/>
        <v>0</v>
      </c>
      <c r="T590" s="238">
        <f t="shared" si="1385"/>
        <v>0</v>
      </c>
      <c r="U590" s="239">
        <f t="shared" si="1386"/>
        <v>0</v>
      </c>
      <c r="V590" s="238">
        <f t="shared" si="1387"/>
        <v>0</v>
      </c>
      <c r="W590" s="238">
        <f t="shared" si="1388"/>
        <v>0</v>
      </c>
      <c r="X590" s="238">
        <f t="shared" si="1389"/>
        <v>0</v>
      </c>
      <c r="Y590" s="238">
        <f t="shared" si="1390"/>
        <v>0</v>
      </c>
      <c r="Z590" s="238">
        <f t="shared" si="1391"/>
        <v>0</v>
      </c>
      <c r="AA590" s="238">
        <f t="shared" si="1392"/>
        <v>0</v>
      </c>
      <c r="AB590" s="238">
        <f t="shared" si="1393"/>
        <v>0</v>
      </c>
      <c r="AC590" s="238">
        <f t="shared" si="1394"/>
        <v>0</v>
      </c>
      <c r="AD590" s="238">
        <f t="shared" si="1395"/>
        <v>0</v>
      </c>
      <c r="AE590" s="238">
        <f t="shared" si="1396"/>
        <v>0</v>
      </c>
      <c r="AF590" s="238">
        <f t="shared" si="1397"/>
        <v>0</v>
      </c>
      <c r="AG590" s="238">
        <f t="shared" si="1398"/>
        <v>0</v>
      </c>
      <c r="AH590" s="238">
        <f t="shared" si="1399"/>
        <v>0</v>
      </c>
      <c r="AI590" s="238">
        <f t="shared" si="1400"/>
        <v>0</v>
      </c>
      <c r="AJ590" s="238">
        <f t="shared" si="1401"/>
        <v>0</v>
      </c>
      <c r="AK590" s="238">
        <f t="shared" si="1402"/>
        <v>0</v>
      </c>
      <c r="AL590" s="238">
        <f t="shared" si="1403"/>
        <v>0</v>
      </c>
      <c r="AM590" s="238">
        <f t="shared" si="1404"/>
        <v>0</v>
      </c>
      <c r="AN590" s="238">
        <f t="shared" si="1405"/>
        <v>0</v>
      </c>
      <c r="AO590" s="238">
        <f t="shared" si="1406"/>
        <v>0</v>
      </c>
      <c r="AP590" s="238">
        <f t="shared" si="1407"/>
        <v>0</v>
      </c>
      <c r="AQ590" s="238">
        <f t="shared" si="1408"/>
        <v>0</v>
      </c>
      <c r="AR590" s="238">
        <f t="shared" si="1409"/>
        <v>0</v>
      </c>
      <c r="AS590" s="238">
        <f t="shared" si="1410"/>
        <v>0</v>
      </c>
      <c r="AT590" s="238">
        <f t="shared" si="1411"/>
        <v>0</v>
      </c>
      <c r="AU590" s="238">
        <f t="shared" si="1412"/>
        <v>0</v>
      </c>
      <c r="AV590" s="238">
        <f t="shared" si="1413"/>
        <v>0</v>
      </c>
      <c r="AW590" s="238">
        <f t="shared" si="1414"/>
        <v>0</v>
      </c>
      <c r="AX590" s="238">
        <f t="shared" si="1415"/>
        <v>0</v>
      </c>
      <c r="AY590" s="238">
        <f t="shared" si="1416"/>
        <v>0</v>
      </c>
      <c r="AZ590" s="238">
        <f t="shared" si="1417"/>
        <v>0</v>
      </c>
      <c r="BA590" s="238">
        <f t="shared" si="1418"/>
        <v>0</v>
      </c>
      <c r="BB590" s="238">
        <f t="shared" si="1419"/>
        <v>0</v>
      </c>
      <c r="BC590" s="238">
        <f t="shared" si="1420"/>
        <v>0</v>
      </c>
      <c r="BD590" s="238">
        <f t="shared" si="1421"/>
        <v>0</v>
      </c>
      <c r="BE590" s="238">
        <f t="shared" si="1422"/>
        <v>0</v>
      </c>
      <c r="BF590" s="238">
        <f t="shared" si="1423"/>
        <v>0</v>
      </c>
      <c r="BG590" s="238">
        <f t="shared" si="1424"/>
        <v>0</v>
      </c>
      <c r="BH590" s="238">
        <f t="shared" si="1425"/>
        <v>0</v>
      </c>
      <c r="BI590" s="238">
        <f t="shared" si="1426"/>
        <v>0</v>
      </c>
      <c r="BJ590" s="238">
        <f t="shared" si="1427"/>
        <v>0</v>
      </c>
      <c r="BK590" s="238">
        <f t="shared" si="1428"/>
        <v>0</v>
      </c>
      <c r="BL590" s="238">
        <f t="shared" si="1429"/>
        <v>0</v>
      </c>
      <c r="BM590" s="238">
        <f t="shared" si="1430"/>
        <v>0</v>
      </c>
      <c r="BN590" s="238">
        <f t="shared" si="1431"/>
        <v>0</v>
      </c>
      <c r="BO590" s="238">
        <f t="shared" si="1432"/>
        <v>0</v>
      </c>
      <c r="BP590" s="238">
        <f t="shared" si="1433"/>
        <v>0</v>
      </c>
      <c r="BQ590" s="238">
        <f t="shared" si="1434"/>
        <v>0</v>
      </c>
      <c r="BR590" s="238">
        <f t="shared" si="1435"/>
        <v>0</v>
      </c>
      <c r="BS590" s="238">
        <f t="shared" si="1436"/>
        <v>0</v>
      </c>
      <c r="BT590" s="238">
        <f t="shared" si="1437"/>
        <v>0</v>
      </c>
      <c r="BU590" s="238">
        <f t="shared" si="1438"/>
        <v>0</v>
      </c>
      <c r="BV590" s="238">
        <f t="shared" si="1439"/>
        <v>0</v>
      </c>
      <c r="BW590" s="238">
        <f t="shared" si="1440"/>
        <v>0</v>
      </c>
      <c r="BX590" s="238">
        <f t="shared" si="1441"/>
        <v>0</v>
      </c>
      <c r="BY590" s="238">
        <f t="shared" si="1442"/>
        <v>0</v>
      </c>
      <c r="BZ590" s="238">
        <f t="shared" si="1443"/>
        <v>0</v>
      </c>
      <c r="CA590" s="238">
        <f t="shared" si="1444"/>
        <v>0</v>
      </c>
      <c r="CB590" s="238">
        <f t="shared" si="1445"/>
        <v>0</v>
      </c>
      <c r="CC590" s="238">
        <f t="shared" si="1446"/>
        <v>0</v>
      </c>
      <c r="CD590" s="238">
        <f t="shared" si="1447"/>
        <v>0</v>
      </c>
      <c r="CE590" s="238">
        <f t="shared" si="1448"/>
        <v>0</v>
      </c>
      <c r="CF590" s="238">
        <f t="shared" si="1449"/>
        <v>0</v>
      </c>
      <c r="CG590" s="238">
        <f t="shared" si="1450"/>
        <v>0</v>
      </c>
      <c r="CH590" s="238">
        <f t="shared" si="1451"/>
        <v>0</v>
      </c>
      <c r="CI590" s="238">
        <f t="shared" si="1452"/>
        <v>0</v>
      </c>
      <c r="CJ590" s="238">
        <f t="shared" si="1453"/>
        <v>0</v>
      </c>
      <c r="CK590" s="238">
        <f t="shared" si="1454"/>
        <v>0</v>
      </c>
      <c r="CL590" s="238">
        <f t="shared" si="1455"/>
        <v>0</v>
      </c>
      <c r="CM590" s="238">
        <f t="shared" si="1456"/>
        <v>0</v>
      </c>
      <c r="CN590" s="238">
        <f t="shared" si="1457"/>
        <v>0</v>
      </c>
      <c r="CO590" s="238">
        <f t="shared" si="1458"/>
        <v>0</v>
      </c>
      <c r="CP590" s="238">
        <f t="shared" si="1459"/>
        <v>0</v>
      </c>
      <c r="CQ590" s="238">
        <f t="shared" si="1460"/>
        <v>0</v>
      </c>
      <c r="CR590" s="238">
        <f t="shared" si="1461"/>
        <v>0</v>
      </c>
      <c r="CS590" s="238">
        <f t="shared" si="1462"/>
        <v>0</v>
      </c>
      <c r="CT590" s="238">
        <f t="shared" si="1463"/>
        <v>0</v>
      </c>
      <c r="CU590" s="238">
        <f t="shared" si="1464"/>
        <v>0</v>
      </c>
      <c r="CV590" s="238">
        <f t="shared" si="1465"/>
        <v>0</v>
      </c>
      <c r="CW590" s="238">
        <f t="shared" si="1466"/>
        <v>0</v>
      </c>
      <c r="CX590" s="238">
        <f t="shared" si="1467"/>
        <v>0</v>
      </c>
      <c r="CY590" s="238">
        <f t="shared" si="1468"/>
        <v>0</v>
      </c>
      <c r="CZ590" s="238">
        <f t="shared" si="1469"/>
        <v>0</v>
      </c>
      <c r="DA590" s="238">
        <f t="shared" si="1470"/>
        <v>0</v>
      </c>
      <c r="DB590" s="238">
        <f t="shared" si="1471"/>
        <v>0</v>
      </c>
      <c r="DC590" s="238">
        <f t="shared" si="1472"/>
        <v>0</v>
      </c>
      <c r="DD590" s="238">
        <f t="shared" si="1473"/>
        <v>0</v>
      </c>
      <c r="DE590" s="238">
        <f t="shared" si="1474"/>
        <v>0</v>
      </c>
      <c r="DF590" s="238">
        <f t="shared" si="1475"/>
        <v>0</v>
      </c>
      <c r="DG590" s="238">
        <f t="shared" si="1476"/>
        <v>0</v>
      </c>
      <c r="DH590" s="238">
        <f t="shared" si="1477"/>
        <v>0</v>
      </c>
      <c r="DI590" s="238">
        <f t="shared" si="1478"/>
        <v>0</v>
      </c>
      <c r="DJ590" s="238">
        <f t="shared" si="1479"/>
        <v>0</v>
      </c>
      <c r="DK590" s="238">
        <f t="shared" si="1480"/>
        <v>0</v>
      </c>
      <c r="DL590" s="238">
        <f t="shared" si="1481"/>
        <v>0</v>
      </c>
      <c r="DM590" s="238">
        <f t="shared" si="1482"/>
        <v>0</v>
      </c>
      <c r="DN590" s="238">
        <f t="shared" si="1483"/>
        <v>0</v>
      </c>
      <c r="DO590" s="238">
        <f t="shared" si="1484"/>
        <v>0</v>
      </c>
      <c r="DP590" s="238">
        <f t="shared" si="1485"/>
        <v>0</v>
      </c>
      <c r="DQ590" s="238">
        <f t="shared" si="1486"/>
        <v>0</v>
      </c>
      <c r="DR590" s="238">
        <f t="shared" si="1487"/>
        <v>0</v>
      </c>
      <c r="DS590" s="238">
        <f t="shared" si="1488"/>
        <v>0</v>
      </c>
      <c r="DT590" s="238">
        <f t="shared" si="1489"/>
        <v>0</v>
      </c>
      <c r="DU590" s="238">
        <f t="shared" si="1490"/>
        <v>0</v>
      </c>
      <c r="DV590" s="238">
        <f t="shared" si="1491"/>
        <v>0</v>
      </c>
      <c r="DW590" s="238">
        <f t="shared" si="1492"/>
        <v>0</v>
      </c>
      <c r="DX590" s="238">
        <f t="shared" si="1493"/>
        <v>0</v>
      </c>
      <c r="DY590" s="238">
        <f t="shared" si="1494"/>
        <v>0</v>
      </c>
      <c r="DZ590" s="238">
        <f t="shared" si="1495"/>
        <v>0</v>
      </c>
      <c r="EA590" s="238">
        <f t="shared" si="1496"/>
        <v>0</v>
      </c>
      <c r="EB590" s="238">
        <f t="shared" si="1497"/>
        <v>0</v>
      </c>
      <c r="EC590" s="238">
        <f t="shared" si="1498"/>
        <v>0</v>
      </c>
      <c r="ED590" s="238">
        <f t="shared" si="1499"/>
        <v>0</v>
      </c>
      <c r="EE590" s="238">
        <f t="shared" si="1500"/>
        <v>0</v>
      </c>
      <c r="EF590" s="238">
        <f t="shared" si="1501"/>
        <v>0</v>
      </c>
      <c r="EG590" s="238">
        <f t="shared" si="1502"/>
        <v>0</v>
      </c>
      <c r="EH590" s="238">
        <f t="shared" si="1503"/>
        <v>0</v>
      </c>
      <c r="EI590" s="238">
        <f t="shared" si="1504"/>
        <v>0</v>
      </c>
      <c r="EJ590" s="238">
        <f t="shared" si="1505"/>
        <v>0</v>
      </c>
      <c r="EK590" s="238">
        <f t="shared" si="1506"/>
        <v>0</v>
      </c>
      <c r="EL590" s="238">
        <f t="shared" si="1507"/>
        <v>0</v>
      </c>
      <c r="EM590" s="238">
        <f t="shared" si="1508"/>
        <v>0</v>
      </c>
      <c r="EN590" s="238">
        <f t="shared" si="1509"/>
        <v>0</v>
      </c>
      <c r="EO590" s="238">
        <f t="shared" si="1510"/>
        <v>0</v>
      </c>
      <c r="EP590" s="238">
        <f t="shared" si="1511"/>
        <v>0</v>
      </c>
      <c r="EQ590" s="238">
        <f t="shared" si="1512"/>
        <v>0</v>
      </c>
      <c r="ER590" s="238">
        <f t="shared" si="1513"/>
        <v>0</v>
      </c>
      <c r="ES590" s="238">
        <f t="shared" si="1514"/>
        <v>0</v>
      </c>
      <c r="ET590" s="238">
        <f t="shared" si="1515"/>
        <v>0</v>
      </c>
      <c r="EU590" s="238">
        <f t="shared" si="1516"/>
        <v>0</v>
      </c>
      <c r="EV590" s="238">
        <f t="shared" si="1517"/>
        <v>0</v>
      </c>
      <c r="EW590" s="238">
        <f t="shared" si="1518"/>
        <v>0</v>
      </c>
      <c r="EX590" s="238">
        <f t="shared" si="1519"/>
        <v>0</v>
      </c>
      <c r="EY590" s="238">
        <f t="shared" si="1520"/>
        <v>0</v>
      </c>
      <c r="EZ590" s="238">
        <f t="shared" si="1521"/>
        <v>0</v>
      </c>
      <c r="FA590" s="238">
        <f t="shared" si="1522"/>
        <v>0</v>
      </c>
      <c r="FB590" s="238">
        <f t="shared" si="1523"/>
        <v>0</v>
      </c>
      <c r="FC590" s="238">
        <f t="shared" si="1524"/>
        <v>0</v>
      </c>
      <c r="FD590" s="238">
        <f t="shared" si="1525"/>
        <v>0</v>
      </c>
      <c r="FE590" s="238">
        <f t="shared" si="1526"/>
        <v>0</v>
      </c>
      <c r="FF590" s="238">
        <f t="shared" si="1527"/>
        <v>0</v>
      </c>
      <c r="FG590" s="238">
        <f t="shared" si="1528"/>
        <v>0</v>
      </c>
      <c r="FH590" s="238">
        <f t="shared" si="1529"/>
        <v>0</v>
      </c>
      <c r="FI590" s="238">
        <f t="shared" si="1530"/>
        <v>0</v>
      </c>
      <c r="FJ590" s="238">
        <f t="shared" si="1531"/>
        <v>0</v>
      </c>
      <c r="FK590" s="238">
        <f t="shared" si="1532"/>
        <v>0</v>
      </c>
      <c r="FL590" s="238">
        <f t="shared" si="1533"/>
        <v>0</v>
      </c>
      <c r="FM590" s="238">
        <f t="shared" si="1534"/>
        <v>0</v>
      </c>
      <c r="FN590" s="238">
        <f t="shared" si="1535"/>
        <v>0</v>
      </c>
      <c r="FO590" s="238">
        <f t="shared" si="1536"/>
        <v>0</v>
      </c>
      <c r="FP590" s="238">
        <f t="shared" si="1537"/>
        <v>0</v>
      </c>
      <c r="FQ590" s="238">
        <f t="shared" si="1538"/>
        <v>0</v>
      </c>
      <c r="FR590" s="238">
        <f t="shared" si="1539"/>
        <v>0</v>
      </c>
      <c r="FS590" s="238">
        <f t="shared" si="1540"/>
        <v>0</v>
      </c>
      <c r="FT590" s="238">
        <f t="shared" si="1541"/>
        <v>0</v>
      </c>
      <c r="FU590" s="238">
        <f t="shared" si="1542"/>
        <v>0</v>
      </c>
      <c r="FV590" s="238">
        <f t="shared" si="1543"/>
        <v>0</v>
      </c>
      <c r="FW590" s="238">
        <f t="shared" si="1544"/>
        <v>0</v>
      </c>
      <c r="FX590" s="238">
        <f t="shared" si="1545"/>
        <v>0</v>
      </c>
      <c r="FY590" s="238">
        <f t="shared" si="1546"/>
        <v>0</v>
      </c>
      <c r="FZ590" s="238">
        <f t="shared" si="1547"/>
        <v>0</v>
      </c>
      <c r="GA590" s="238">
        <f t="shared" si="1548"/>
        <v>0</v>
      </c>
      <c r="GB590" s="238">
        <f t="shared" si="1549"/>
        <v>0</v>
      </c>
      <c r="GC590" s="238">
        <f t="shared" si="1550"/>
        <v>0</v>
      </c>
      <c r="GD590" s="238">
        <f t="shared" si="1551"/>
        <v>0</v>
      </c>
      <c r="GE590" s="238">
        <f t="shared" si="1552"/>
        <v>0</v>
      </c>
      <c r="GF590" s="238">
        <f t="shared" si="1553"/>
        <v>0</v>
      </c>
      <c r="GG590" s="238">
        <f t="shared" si="1554"/>
        <v>0</v>
      </c>
      <c r="GH590" s="238">
        <f t="shared" si="1555"/>
        <v>0</v>
      </c>
      <c r="GI590" s="238">
        <f t="shared" si="1556"/>
        <v>0</v>
      </c>
      <c r="GJ590" s="238">
        <f t="shared" si="1557"/>
        <v>0</v>
      </c>
      <c r="GK590" s="238">
        <f t="shared" si="1558"/>
        <v>0</v>
      </c>
      <c r="GL590" s="238">
        <f t="shared" si="1559"/>
        <v>0</v>
      </c>
      <c r="GM590" s="238">
        <f t="shared" si="1560"/>
        <v>0</v>
      </c>
      <c r="GN590" s="238">
        <f t="shared" si="1561"/>
        <v>0</v>
      </c>
      <c r="GO590" s="238">
        <f t="shared" si="1562"/>
        <v>0</v>
      </c>
      <c r="GP590" s="238">
        <f t="shared" si="1563"/>
        <v>0</v>
      </c>
      <c r="GQ590" s="238">
        <f t="shared" si="1564"/>
        <v>0</v>
      </c>
      <c r="GR590" s="238">
        <f t="shared" si="1565"/>
        <v>0</v>
      </c>
      <c r="GS590" s="238">
        <f t="shared" si="1566"/>
        <v>0</v>
      </c>
      <c r="GT590" s="238">
        <f t="shared" si="1567"/>
        <v>0</v>
      </c>
      <c r="GU590" s="238">
        <f t="shared" si="1568"/>
        <v>0</v>
      </c>
      <c r="GV590" s="238">
        <f t="shared" si="1569"/>
        <v>0</v>
      </c>
      <c r="GW590" s="238">
        <f t="shared" si="1570"/>
        <v>0</v>
      </c>
      <c r="GX590" s="238">
        <f t="shared" si="1571"/>
        <v>0</v>
      </c>
      <c r="GY590" s="238">
        <f t="shared" si="1572"/>
        <v>0</v>
      </c>
      <c r="GZ590" s="238">
        <f t="shared" si="1573"/>
        <v>0</v>
      </c>
      <c r="HA590" s="238">
        <f t="shared" si="1574"/>
        <v>0</v>
      </c>
      <c r="HB590" s="238">
        <f t="shared" si="1575"/>
        <v>0</v>
      </c>
      <c r="HC590" s="238">
        <f t="shared" si="1576"/>
        <v>0</v>
      </c>
      <c r="HD590" s="238">
        <f t="shared" si="1577"/>
        <v>0</v>
      </c>
      <c r="HE590" s="238">
        <f t="shared" si="1578"/>
        <v>0</v>
      </c>
      <c r="HF590" s="238">
        <f t="shared" si="1579"/>
        <v>0</v>
      </c>
      <c r="HG590" s="238">
        <f t="shared" si="1580"/>
        <v>0</v>
      </c>
      <c r="HH590" s="238">
        <f t="shared" si="1581"/>
        <v>0</v>
      </c>
      <c r="HI590" s="238">
        <f t="shared" si="1582"/>
        <v>0</v>
      </c>
      <c r="HJ590" s="238">
        <f t="shared" si="1583"/>
        <v>0</v>
      </c>
      <c r="HK590" s="238">
        <f t="shared" si="1584"/>
        <v>0</v>
      </c>
      <c r="HL590" s="238">
        <f t="shared" si="1585"/>
        <v>0</v>
      </c>
      <c r="HM590" s="238">
        <f t="shared" si="1586"/>
        <v>0</v>
      </c>
      <c r="HN590" s="238">
        <f t="shared" si="1587"/>
        <v>0</v>
      </c>
      <c r="HO590" s="238">
        <f t="shared" si="1588"/>
        <v>0</v>
      </c>
      <c r="HP590" s="238">
        <f t="shared" si="1589"/>
        <v>0</v>
      </c>
      <c r="HQ590" s="238">
        <f t="shared" si="1590"/>
        <v>0</v>
      </c>
      <c r="HR590" s="238">
        <f t="shared" si="1591"/>
        <v>0</v>
      </c>
      <c r="HS590" s="238">
        <f t="shared" si="1592"/>
        <v>0</v>
      </c>
      <c r="HT590" s="238">
        <f t="shared" si="1593"/>
        <v>0</v>
      </c>
      <c r="HU590" s="238">
        <f t="shared" si="1594"/>
        <v>0</v>
      </c>
      <c r="HV590" s="238">
        <f t="shared" si="1595"/>
        <v>0</v>
      </c>
      <c r="HW590" s="238">
        <f t="shared" si="1596"/>
        <v>0</v>
      </c>
      <c r="HX590" s="238">
        <f t="shared" si="1597"/>
        <v>0</v>
      </c>
      <c r="HY590" s="238">
        <f t="shared" si="1598"/>
        <v>0</v>
      </c>
      <c r="HZ590" s="238">
        <f t="shared" si="1599"/>
        <v>0</v>
      </c>
      <c r="IA590" s="238">
        <f t="shared" si="1600"/>
        <v>0</v>
      </c>
      <c r="IB590" s="238">
        <f t="shared" si="1601"/>
        <v>0</v>
      </c>
      <c r="IC590" s="238">
        <f t="shared" si="1602"/>
        <v>0</v>
      </c>
      <c r="ID590" s="238">
        <f t="shared" si="1603"/>
        <v>0</v>
      </c>
      <c r="IE590" s="238">
        <f t="shared" si="1604"/>
        <v>0</v>
      </c>
      <c r="IF590" s="238">
        <f t="shared" si="1605"/>
        <v>0</v>
      </c>
      <c r="IG590" s="238">
        <f t="shared" si="1606"/>
        <v>0</v>
      </c>
      <c r="IH590" s="238">
        <f t="shared" si="1607"/>
        <v>0</v>
      </c>
      <c r="II590" s="238">
        <f t="shared" si="1608"/>
        <v>0</v>
      </c>
      <c r="IJ590" s="238">
        <f t="shared" si="1609"/>
        <v>0</v>
      </c>
      <c r="IK590" s="238">
        <f t="shared" si="1610"/>
        <v>0</v>
      </c>
      <c r="IL590" s="238">
        <f t="shared" si="1611"/>
        <v>0</v>
      </c>
      <c r="IM590" s="238">
        <f t="shared" si="1612"/>
        <v>0</v>
      </c>
      <c r="IN590" s="238">
        <f t="shared" si="1613"/>
        <v>0</v>
      </c>
      <c r="IO590" s="238">
        <f t="shared" si="1614"/>
        <v>0</v>
      </c>
      <c r="IP590" s="238">
        <f t="shared" si="1615"/>
        <v>0</v>
      </c>
      <c r="IQ590" s="238">
        <f t="shared" si="1616"/>
        <v>0</v>
      </c>
      <c r="IR590" s="238">
        <f t="shared" si="1617"/>
        <v>0</v>
      </c>
      <c r="IS590" s="238">
        <f t="shared" si="1618"/>
        <v>0</v>
      </c>
      <c r="IT590" s="238">
        <f t="shared" si="1619"/>
        <v>0</v>
      </c>
      <c r="IU590" s="238">
        <f t="shared" si="1620"/>
        <v>0</v>
      </c>
      <c r="IV590" s="238">
        <f t="shared" si="1621"/>
        <v>0</v>
      </c>
      <c r="IW590" s="238">
        <f t="shared" si="1622"/>
        <v>0</v>
      </c>
      <c r="IX590" s="238">
        <f t="shared" si="1623"/>
        <v>0</v>
      </c>
      <c r="IY590" s="238">
        <f t="shared" si="1624"/>
        <v>0</v>
      </c>
      <c r="IZ590" s="238">
        <f t="shared" si="1625"/>
        <v>0</v>
      </c>
      <c r="JA590" s="238">
        <f t="shared" si="1626"/>
        <v>0</v>
      </c>
      <c r="JB590" s="238">
        <f t="shared" si="1627"/>
        <v>0</v>
      </c>
    </row>
    <row r="591" spans="2:262">
      <c r="B591" s="248">
        <v>230</v>
      </c>
      <c r="C591" s="247">
        <f t="shared" si="1628"/>
        <v>4.4921874999999901E-3</v>
      </c>
      <c r="D591" s="244">
        <f t="shared" ca="1" si="1371"/>
        <v>80.445350032644726</v>
      </c>
      <c r="E591" s="243">
        <f ca="1">IB361</f>
        <v>0.44535003264472794</v>
      </c>
      <c r="F591" s="242">
        <v>230</v>
      </c>
      <c r="G591" s="238">
        <f t="shared" si="1372"/>
        <v>0</v>
      </c>
      <c r="H591" s="238">
        <f t="shared" si="1373"/>
        <v>0</v>
      </c>
      <c r="I591" s="238">
        <f t="shared" si="1374"/>
        <v>0</v>
      </c>
      <c r="J591" s="238">
        <f t="shared" si="1375"/>
        <v>0</v>
      </c>
      <c r="K591" s="238">
        <f t="shared" si="1376"/>
        <v>0</v>
      </c>
      <c r="L591" s="238">
        <f t="shared" si="1377"/>
        <v>0</v>
      </c>
      <c r="M591" s="238">
        <f t="shared" si="1378"/>
        <v>0</v>
      </c>
      <c r="N591" s="238">
        <f t="shared" si="1379"/>
        <v>0</v>
      </c>
      <c r="O591" s="238">
        <f t="shared" si="1380"/>
        <v>0</v>
      </c>
      <c r="P591" s="238">
        <f t="shared" si="1381"/>
        <v>0</v>
      </c>
      <c r="Q591" s="238">
        <f t="shared" si="1382"/>
        <v>0</v>
      </c>
      <c r="R591" s="238">
        <f t="shared" si="1383"/>
        <v>0</v>
      </c>
      <c r="S591" s="238">
        <f t="shared" si="1384"/>
        <v>0</v>
      </c>
      <c r="T591" s="238">
        <f t="shared" si="1385"/>
        <v>0</v>
      </c>
      <c r="U591" s="239">
        <f t="shared" si="1386"/>
        <v>0</v>
      </c>
      <c r="V591" s="238">
        <f t="shared" si="1387"/>
        <v>0</v>
      </c>
      <c r="W591" s="238">
        <f t="shared" si="1388"/>
        <v>0</v>
      </c>
      <c r="X591" s="238">
        <f t="shared" si="1389"/>
        <v>0</v>
      </c>
      <c r="Y591" s="238">
        <f t="shared" si="1390"/>
        <v>0</v>
      </c>
      <c r="Z591" s="238">
        <f t="shared" si="1391"/>
        <v>0</v>
      </c>
      <c r="AA591" s="238">
        <f t="shared" si="1392"/>
        <v>0</v>
      </c>
      <c r="AB591" s="238">
        <f t="shared" si="1393"/>
        <v>0</v>
      </c>
      <c r="AC591" s="238">
        <f t="shared" si="1394"/>
        <v>0</v>
      </c>
      <c r="AD591" s="238">
        <f t="shared" si="1395"/>
        <v>0</v>
      </c>
      <c r="AE591" s="238">
        <f t="shared" si="1396"/>
        <v>0</v>
      </c>
      <c r="AF591" s="238">
        <f t="shared" si="1397"/>
        <v>0</v>
      </c>
      <c r="AG591" s="238">
        <f t="shared" si="1398"/>
        <v>0</v>
      </c>
      <c r="AH591" s="238">
        <f t="shared" si="1399"/>
        <v>0</v>
      </c>
      <c r="AI591" s="238">
        <f t="shared" si="1400"/>
        <v>0</v>
      </c>
      <c r="AJ591" s="238">
        <f t="shared" si="1401"/>
        <v>0</v>
      </c>
      <c r="AK591" s="238">
        <f t="shared" si="1402"/>
        <v>0</v>
      </c>
      <c r="AL591" s="238">
        <f t="shared" si="1403"/>
        <v>0</v>
      </c>
      <c r="AM591" s="238">
        <f t="shared" si="1404"/>
        <v>0</v>
      </c>
      <c r="AN591" s="238">
        <f t="shared" si="1405"/>
        <v>0</v>
      </c>
      <c r="AO591" s="238">
        <f t="shared" si="1406"/>
        <v>0</v>
      </c>
      <c r="AP591" s="238">
        <f t="shared" si="1407"/>
        <v>0</v>
      </c>
      <c r="AQ591" s="238">
        <f t="shared" si="1408"/>
        <v>0</v>
      </c>
      <c r="AR591" s="238">
        <f t="shared" si="1409"/>
        <v>0</v>
      </c>
      <c r="AS591" s="238">
        <f t="shared" si="1410"/>
        <v>0</v>
      </c>
      <c r="AT591" s="238">
        <f t="shared" si="1411"/>
        <v>0</v>
      </c>
      <c r="AU591" s="238">
        <f t="shared" si="1412"/>
        <v>0</v>
      </c>
      <c r="AV591" s="238">
        <f t="shared" si="1413"/>
        <v>0</v>
      </c>
      <c r="AW591" s="238">
        <f t="shared" si="1414"/>
        <v>0</v>
      </c>
      <c r="AX591" s="238">
        <f t="shared" si="1415"/>
        <v>0</v>
      </c>
      <c r="AY591" s="238">
        <f t="shared" si="1416"/>
        <v>0</v>
      </c>
      <c r="AZ591" s="238">
        <f t="shared" si="1417"/>
        <v>0</v>
      </c>
      <c r="BA591" s="238">
        <f t="shared" si="1418"/>
        <v>0</v>
      </c>
      <c r="BB591" s="238">
        <f t="shared" si="1419"/>
        <v>0</v>
      </c>
      <c r="BC591" s="238">
        <f t="shared" si="1420"/>
        <v>0</v>
      </c>
      <c r="BD591" s="238">
        <f t="shared" si="1421"/>
        <v>0</v>
      </c>
      <c r="BE591" s="238">
        <f t="shared" si="1422"/>
        <v>0</v>
      </c>
      <c r="BF591" s="238">
        <f t="shared" si="1423"/>
        <v>0</v>
      </c>
      <c r="BG591" s="238">
        <f t="shared" si="1424"/>
        <v>0</v>
      </c>
      <c r="BH591" s="238">
        <f t="shared" si="1425"/>
        <v>0</v>
      </c>
      <c r="BI591" s="238">
        <f t="shared" si="1426"/>
        <v>0</v>
      </c>
      <c r="BJ591" s="238">
        <f t="shared" si="1427"/>
        <v>0</v>
      </c>
      <c r="BK591" s="238">
        <f t="shared" si="1428"/>
        <v>0</v>
      </c>
      <c r="BL591" s="238">
        <f t="shared" si="1429"/>
        <v>0</v>
      </c>
      <c r="BM591" s="238">
        <f t="shared" si="1430"/>
        <v>0</v>
      </c>
      <c r="BN591" s="238">
        <f t="shared" si="1431"/>
        <v>0</v>
      </c>
      <c r="BO591" s="238">
        <f t="shared" si="1432"/>
        <v>0</v>
      </c>
      <c r="BP591" s="238">
        <f t="shared" si="1433"/>
        <v>0</v>
      </c>
      <c r="BQ591" s="238">
        <f t="shared" si="1434"/>
        <v>0</v>
      </c>
      <c r="BR591" s="238">
        <f t="shared" si="1435"/>
        <v>0</v>
      </c>
      <c r="BS591" s="238">
        <f t="shared" si="1436"/>
        <v>0</v>
      </c>
      <c r="BT591" s="238">
        <f t="shared" si="1437"/>
        <v>0</v>
      </c>
      <c r="BU591" s="238">
        <f t="shared" si="1438"/>
        <v>0</v>
      </c>
      <c r="BV591" s="238">
        <f t="shared" si="1439"/>
        <v>0</v>
      </c>
      <c r="BW591" s="238">
        <f t="shared" si="1440"/>
        <v>0</v>
      </c>
      <c r="BX591" s="238">
        <f t="shared" si="1441"/>
        <v>0</v>
      </c>
      <c r="BY591" s="238">
        <f t="shared" si="1442"/>
        <v>0</v>
      </c>
      <c r="BZ591" s="238">
        <f t="shared" si="1443"/>
        <v>0</v>
      </c>
      <c r="CA591" s="238">
        <f t="shared" si="1444"/>
        <v>0</v>
      </c>
      <c r="CB591" s="238">
        <f t="shared" si="1445"/>
        <v>0</v>
      </c>
      <c r="CC591" s="238">
        <f t="shared" si="1446"/>
        <v>0</v>
      </c>
      <c r="CD591" s="238">
        <f t="shared" si="1447"/>
        <v>0</v>
      </c>
      <c r="CE591" s="238">
        <f t="shared" si="1448"/>
        <v>0</v>
      </c>
      <c r="CF591" s="238">
        <f t="shared" si="1449"/>
        <v>0</v>
      </c>
      <c r="CG591" s="238">
        <f t="shared" si="1450"/>
        <v>0</v>
      </c>
      <c r="CH591" s="238">
        <f t="shared" si="1451"/>
        <v>0</v>
      </c>
      <c r="CI591" s="238">
        <f t="shared" si="1452"/>
        <v>0</v>
      </c>
      <c r="CJ591" s="238">
        <f t="shared" si="1453"/>
        <v>0</v>
      </c>
      <c r="CK591" s="238">
        <f t="shared" si="1454"/>
        <v>0</v>
      </c>
      <c r="CL591" s="238">
        <f t="shared" si="1455"/>
        <v>0</v>
      </c>
      <c r="CM591" s="238">
        <f t="shared" si="1456"/>
        <v>0</v>
      </c>
      <c r="CN591" s="238">
        <f t="shared" si="1457"/>
        <v>0</v>
      </c>
      <c r="CO591" s="238">
        <f t="shared" si="1458"/>
        <v>0</v>
      </c>
      <c r="CP591" s="238">
        <f t="shared" si="1459"/>
        <v>0</v>
      </c>
      <c r="CQ591" s="238">
        <f t="shared" si="1460"/>
        <v>0</v>
      </c>
      <c r="CR591" s="238">
        <f t="shared" si="1461"/>
        <v>0</v>
      </c>
      <c r="CS591" s="238">
        <f t="shared" si="1462"/>
        <v>0</v>
      </c>
      <c r="CT591" s="238">
        <f t="shared" si="1463"/>
        <v>0</v>
      </c>
      <c r="CU591" s="238">
        <f t="shared" si="1464"/>
        <v>0</v>
      </c>
      <c r="CV591" s="238">
        <f t="shared" si="1465"/>
        <v>0</v>
      </c>
      <c r="CW591" s="238">
        <f t="shared" si="1466"/>
        <v>0</v>
      </c>
      <c r="CX591" s="238">
        <f t="shared" si="1467"/>
        <v>0</v>
      </c>
      <c r="CY591" s="238">
        <f t="shared" si="1468"/>
        <v>0</v>
      </c>
      <c r="CZ591" s="238">
        <f t="shared" si="1469"/>
        <v>0</v>
      </c>
      <c r="DA591" s="238">
        <f t="shared" si="1470"/>
        <v>0</v>
      </c>
      <c r="DB591" s="238">
        <f t="shared" si="1471"/>
        <v>0</v>
      </c>
      <c r="DC591" s="238">
        <f t="shared" si="1472"/>
        <v>0</v>
      </c>
      <c r="DD591" s="238">
        <f t="shared" si="1473"/>
        <v>0</v>
      </c>
      <c r="DE591" s="238">
        <f t="shared" si="1474"/>
        <v>0</v>
      </c>
      <c r="DF591" s="238">
        <f t="shared" si="1475"/>
        <v>0</v>
      </c>
      <c r="DG591" s="238">
        <f t="shared" si="1476"/>
        <v>0</v>
      </c>
      <c r="DH591" s="238">
        <f t="shared" si="1477"/>
        <v>0</v>
      </c>
      <c r="DI591" s="238">
        <f t="shared" si="1478"/>
        <v>0</v>
      </c>
      <c r="DJ591" s="238">
        <f t="shared" si="1479"/>
        <v>0</v>
      </c>
      <c r="DK591" s="238">
        <f t="shared" si="1480"/>
        <v>0</v>
      </c>
      <c r="DL591" s="238">
        <f t="shared" si="1481"/>
        <v>0</v>
      </c>
      <c r="DM591" s="238">
        <f t="shared" si="1482"/>
        <v>0</v>
      </c>
      <c r="DN591" s="238">
        <f t="shared" si="1483"/>
        <v>0</v>
      </c>
      <c r="DO591" s="238">
        <f t="shared" si="1484"/>
        <v>0</v>
      </c>
      <c r="DP591" s="238">
        <f t="shared" si="1485"/>
        <v>0</v>
      </c>
      <c r="DQ591" s="238">
        <f t="shared" si="1486"/>
        <v>0</v>
      </c>
      <c r="DR591" s="238">
        <f t="shared" si="1487"/>
        <v>0</v>
      </c>
      <c r="DS591" s="238">
        <f t="shared" si="1488"/>
        <v>0</v>
      </c>
      <c r="DT591" s="238">
        <f t="shared" si="1489"/>
        <v>0</v>
      </c>
      <c r="DU591" s="238">
        <f t="shared" si="1490"/>
        <v>0</v>
      </c>
      <c r="DV591" s="238">
        <f t="shared" si="1491"/>
        <v>0</v>
      </c>
      <c r="DW591" s="238">
        <f t="shared" si="1492"/>
        <v>0</v>
      </c>
      <c r="DX591" s="238">
        <f t="shared" si="1493"/>
        <v>0</v>
      </c>
      <c r="DY591" s="238">
        <f t="shared" si="1494"/>
        <v>0</v>
      </c>
      <c r="DZ591" s="238">
        <f t="shared" si="1495"/>
        <v>0</v>
      </c>
      <c r="EA591" s="238">
        <f t="shared" si="1496"/>
        <v>0</v>
      </c>
      <c r="EB591" s="238">
        <f t="shared" si="1497"/>
        <v>0</v>
      </c>
      <c r="EC591" s="238">
        <f t="shared" si="1498"/>
        <v>0</v>
      </c>
      <c r="ED591" s="238">
        <f t="shared" si="1499"/>
        <v>0</v>
      </c>
      <c r="EE591" s="238">
        <f t="shared" si="1500"/>
        <v>0</v>
      </c>
      <c r="EF591" s="238">
        <f t="shared" si="1501"/>
        <v>0</v>
      </c>
      <c r="EG591" s="238">
        <f t="shared" si="1502"/>
        <v>0</v>
      </c>
      <c r="EH591" s="238">
        <f t="shared" si="1503"/>
        <v>0</v>
      </c>
      <c r="EI591" s="238">
        <f t="shared" si="1504"/>
        <v>0</v>
      </c>
      <c r="EJ591" s="238">
        <f t="shared" si="1505"/>
        <v>0</v>
      </c>
      <c r="EK591" s="238">
        <f t="shared" si="1506"/>
        <v>0</v>
      </c>
      <c r="EL591" s="238">
        <f t="shared" si="1507"/>
        <v>0</v>
      </c>
      <c r="EM591" s="238">
        <f t="shared" si="1508"/>
        <v>0</v>
      </c>
      <c r="EN591" s="238">
        <f t="shared" si="1509"/>
        <v>0</v>
      </c>
      <c r="EO591" s="238">
        <f t="shared" si="1510"/>
        <v>0</v>
      </c>
      <c r="EP591" s="238">
        <f t="shared" si="1511"/>
        <v>0</v>
      </c>
      <c r="EQ591" s="238">
        <f t="shared" si="1512"/>
        <v>0</v>
      </c>
      <c r="ER591" s="238">
        <f t="shared" si="1513"/>
        <v>0</v>
      </c>
      <c r="ES591" s="238">
        <f t="shared" si="1514"/>
        <v>0</v>
      </c>
      <c r="ET591" s="238">
        <f t="shared" si="1515"/>
        <v>0</v>
      </c>
      <c r="EU591" s="238">
        <f t="shared" si="1516"/>
        <v>0</v>
      </c>
      <c r="EV591" s="238">
        <f t="shared" si="1517"/>
        <v>0</v>
      </c>
      <c r="EW591" s="238">
        <f t="shared" si="1518"/>
        <v>0</v>
      </c>
      <c r="EX591" s="238">
        <f t="shared" si="1519"/>
        <v>0</v>
      </c>
      <c r="EY591" s="238">
        <f t="shared" si="1520"/>
        <v>0</v>
      </c>
      <c r="EZ591" s="238">
        <f t="shared" si="1521"/>
        <v>0</v>
      </c>
      <c r="FA591" s="238">
        <f t="shared" si="1522"/>
        <v>0</v>
      </c>
      <c r="FB591" s="238">
        <f t="shared" si="1523"/>
        <v>0</v>
      </c>
      <c r="FC591" s="238">
        <f t="shared" si="1524"/>
        <v>0</v>
      </c>
      <c r="FD591" s="238">
        <f t="shared" si="1525"/>
        <v>0</v>
      </c>
      <c r="FE591" s="238">
        <f t="shared" si="1526"/>
        <v>0</v>
      </c>
      <c r="FF591" s="238">
        <f t="shared" si="1527"/>
        <v>0</v>
      </c>
      <c r="FG591" s="238">
        <f t="shared" si="1528"/>
        <v>0</v>
      </c>
      <c r="FH591" s="238">
        <f t="shared" si="1529"/>
        <v>0</v>
      </c>
      <c r="FI591" s="238">
        <f t="shared" si="1530"/>
        <v>0</v>
      </c>
      <c r="FJ591" s="238">
        <f t="shared" si="1531"/>
        <v>0</v>
      </c>
      <c r="FK591" s="238">
        <f t="shared" si="1532"/>
        <v>0</v>
      </c>
      <c r="FL591" s="238">
        <f t="shared" si="1533"/>
        <v>0</v>
      </c>
      <c r="FM591" s="238">
        <f t="shared" si="1534"/>
        <v>0</v>
      </c>
      <c r="FN591" s="238">
        <f t="shared" si="1535"/>
        <v>0</v>
      </c>
      <c r="FO591" s="238">
        <f t="shared" si="1536"/>
        <v>0</v>
      </c>
      <c r="FP591" s="238">
        <f t="shared" si="1537"/>
        <v>0</v>
      </c>
      <c r="FQ591" s="238">
        <f t="shared" si="1538"/>
        <v>0</v>
      </c>
      <c r="FR591" s="238">
        <f t="shared" si="1539"/>
        <v>0</v>
      </c>
      <c r="FS591" s="238">
        <f t="shared" si="1540"/>
        <v>0</v>
      </c>
      <c r="FT591" s="238">
        <f t="shared" si="1541"/>
        <v>0</v>
      </c>
      <c r="FU591" s="238">
        <f t="shared" si="1542"/>
        <v>0</v>
      </c>
      <c r="FV591" s="238">
        <f t="shared" si="1543"/>
        <v>0</v>
      </c>
      <c r="FW591" s="238">
        <f t="shared" si="1544"/>
        <v>0</v>
      </c>
      <c r="FX591" s="238">
        <f t="shared" si="1545"/>
        <v>0</v>
      </c>
      <c r="FY591" s="238">
        <f t="shared" si="1546"/>
        <v>0</v>
      </c>
      <c r="FZ591" s="238">
        <f t="shared" si="1547"/>
        <v>0</v>
      </c>
      <c r="GA591" s="238">
        <f t="shared" si="1548"/>
        <v>0</v>
      </c>
      <c r="GB591" s="238">
        <f t="shared" si="1549"/>
        <v>0</v>
      </c>
      <c r="GC591" s="238">
        <f t="shared" si="1550"/>
        <v>0</v>
      </c>
      <c r="GD591" s="238">
        <f t="shared" si="1551"/>
        <v>0</v>
      </c>
      <c r="GE591" s="238">
        <f t="shared" si="1552"/>
        <v>0</v>
      </c>
      <c r="GF591" s="238">
        <f t="shared" si="1553"/>
        <v>0</v>
      </c>
      <c r="GG591" s="238">
        <f t="shared" si="1554"/>
        <v>0</v>
      </c>
      <c r="GH591" s="238">
        <f t="shared" si="1555"/>
        <v>0</v>
      </c>
      <c r="GI591" s="238">
        <f t="shared" si="1556"/>
        <v>0</v>
      </c>
      <c r="GJ591" s="238">
        <f t="shared" si="1557"/>
        <v>0</v>
      </c>
      <c r="GK591" s="238">
        <f t="shared" si="1558"/>
        <v>0</v>
      </c>
      <c r="GL591" s="238">
        <f t="shared" si="1559"/>
        <v>0</v>
      </c>
      <c r="GM591" s="238">
        <f t="shared" si="1560"/>
        <v>0</v>
      </c>
      <c r="GN591" s="238">
        <f t="shared" si="1561"/>
        <v>0</v>
      </c>
      <c r="GO591" s="238">
        <f t="shared" si="1562"/>
        <v>0</v>
      </c>
      <c r="GP591" s="238">
        <f t="shared" si="1563"/>
        <v>0</v>
      </c>
      <c r="GQ591" s="238">
        <f t="shared" si="1564"/>
        <v>0</v>
      </c>
      <c r="GR591" s="238">
        <f t="shared" si="1565"/>
        <v>0</v>
      </c>
      <c r="GS591" s="238">
        <f t="shared" si="1566"/>
        <v>0</v>
      </c>
      <c r="GT591" s="238">
        <f t="shared" si="1567"/>
        <v>0</v>
      </c>
      <c r="GU591" s="238">
        <f t="shared" si="1568"/>
        <v>0</v>
      </c>
      <c r="GV591" s="238">
        <f t="shared" si="1569"/>
        <v>0</v>
      </c>
      <c r="GW591" s="238">
        <f t="shared" si="1570"/>
        <v>0</v>
      </c>
      <c r="GX591" s="238">
        <f t="shared" si="1571"/>
        <v>0</v>
      </c>
      <c r="GY591" s="238">
        <f t="shared" si="1572"/>
        <v>0</v>
      </c>
      <c r="GZ591" s="238">
        <f t="shared" si="1573"/>
        <v>0</v>
      </c>
      <c r="HA591" s="238">
        <f t="shared" si="1574"/>
        <v>0</v>
      </c>
      <c r="HB591" s="238">
        <f t="shared" si="1575"/>
        <v>0</v>
      </c>
      <c r="HC591" s="238">
        <f t="shared" si="1576"/>
        <v>0</v>
      </c>
      <c r="HD591" s="238">
        <f t="shared" si="1577"/>
        <v>0</v>
      </c>
      <c r="HE591" s="238">
        <f t="shared" si="1578"/>
        <v>0</v>
      </c>
      <c r="HF591" s="238">
        <f t="shared" si="1579"/>
        <v>0</v>
      </c>
      <c r="HG591" s="238">
        <f t="shared" si="1580"/>
        <v>0</v>
      </c>
      <c r="HH591" s="238">
        <f t="shared" si="1581"/>
        <v>0</v>
      </c>
      <c r="HI591" s="238">
        <f t="shared" si="1582"/>
        <v>0</v>
      </c>
      <c r="HJ591" s="238">
        <f t="shared" si="1583"/>
        <v>0</v>
      </c>
      <c r="HK591" s="238">
        <f t="shared" si="1584"/>
        <v>0</v>
      </c>
      <c r="HL591" s="238">
        <f t="shared" si="1585"/>
        <v>0</v>
      </c>
      <c r="HM591" s="238">
        <f t="shared" si="1586"/>
        <v>0</v>
      </c>
      <c r="HN591" s="238">
        <f t="shared" si="1587"/>
        <v>0</v>
      </c>
      <c r="HO591" s="238">
        <f t="shared" si="1588"/>
        <v>0</v>
      </c>
      <c r="HP591" s="238">
        <f t="shared" si="1589"/>
        <v>0</v>
      </c>
      <c r="HQ591" s="238">
        <f t="shared" si="1590"/>
        <v>0</v>
      </c>
      <c r="HR591" s="238">
        <f t="shared" si="1591"/>
        <v>0</v>
      </c>
      <c r="HS591" s="238">
        <f t="shared" si="1592"/>
        <v>0</v>
      </c>
      <c r="HT591" s="238">
        <f t="shared" si="1593"/>
        <v>0</v>
      </c>
      <c r="HU591" s="238">
        <f t="shared" si="1594"/>
        <v>0</v>
      </c>
      <c r="HV591" s="238">
        <f t="shared" si="1595"/>
        <v>0</v>
      </c>
      <c r="HW591" s="238">
        <f t="shared" si="1596"/>
        <v>0</v>
      </c>
      <c r="HX591" s="238">
        <f t="shared" si="1597"/>
        <v>0</v>
      </c>
      <c r="HY591" s="238">
        <f t="shared" si="1598"/>
        <v>0</v>
      </c>
      <c r="HZ591" s="238">
        <f t="shared" si="1599"/>
        <v>0</v>
      </c>
      <c r="IA591" s="238">
        <f t="shared" si="1600"/>
        <v>0</v>
      </c>
      <c r="IB591" s="238">
        <f t="shared" si="1601"/>
        <v>0</v>
      </c>
      <c r="IC591" s="238">
        <f t="shared" si="1602"/>
        <v>0</v>
      </c>
      <c r="ID591" s="238">
        <f t="shared" si="1603"/>
        <v>0</v>
      </c>
      <c r="IE591" s="238">
        <f t="shared" si="1604"/>
        <v>0</v>
      </c>
      <c r="IF591" s="238">
        <f t="shared" si="1605"/>
        <v>0</v>
      </c>
      <c r="IG591" s="238">
        <f t="shared" si="1606"/>
        <v>0</v>
      </c>
      <c r="IH591" s="238">
        <f t="shared" si="1607"/>
        <v>0</v>
      </c>
      <c r="II591" s="238">
        <f t="shared" si="1608"/>
        <v>0</v>
      </c>
      <c r="IJ591" s="238">
        <f t="shared" si="1609"/>
        <v>0</v>
      </c>
      <c r="IK591" s="238">
        <f t="shared" si="1610"/>
        <v>0</v>
      </c>
      <c r="IL591" s="238">
        <f t="shared" si="1611"/>
        <v>0</v>
      </c>
      <c r="IM591" s="238">
        <f t="shared" si="1612"/>
        <v>0</v>
      </c>
      <c r="IN591" s="238">
        <f t="shared" si="1613"/>
        <v>0</v>
      </c>
      <c r="IO591" s="238">
        <f t="shared" si="1614"/>
        <v>0</v>
      </c>
      <c r="IP591" s="238">
        <f t="shared" si="1615"/>
        <v>0</v>
      </c>
      <c r="IQ591" s="238">
        <f t="shared" si="1616"/>
        <v>0</v>
      </c>
      <c r="IR591" s="238">
        <f t="shared" si="1617"/>
        <v>0</v>
      </c>
      <c r="IS591" s="238">
        <f t="shared" si="1618"/>
        <v>0</v>
      </c>
      <c r="IT591" s="238">
        <f t="shared" si="1619"/>
        <v>0</v>
      </c>
      <c r="IU591" s="238">
        <f t="shared" si="1620"/>
        <v>0</v>
      </c>
      <c r="IV591" s="238">
        <f t="shared" si="1621"/>
        <v>0</v>
      </c>
      <c r="IW591" s="238">
        <f t="shared" si="1622"/>
        <v>0</v>
      </c>
      <c r="IX591" s="238">
        <f t="shared" si="1623"/>
        <v>0</v>
      </c>
      <c r="IY591" s="238">
        <f t="shared" si="1624"/>
        <v>0</v>
      </c>
      <c r="IZ591" s="238">
        <f t="shared" si="1625"/>
        <v>0</v>
      </c>
      <c r="JA591" s="238">
        <f t="shared" si="1626"/>
        <v>0</v>
      </c>
      <c r="JB591" s="238">
        <f t="shared" si="1627"/>
        <v>0</v>
      </c>
    </row>
    <row r="592" spans="2:262">
      <c r="B592" s="248">
        <v>231</v>
      </c>
      <c r="C592" s="247">
        <f t="shared" si="1628"/>
        <v>4.5117187499999897E-3</v>
      </c>
      <c r="D592" s="244">
        <f t="shared" ca="1" si="1371"/>
        <v>80.437168620493139</v>
      </c>
      <c r="E592" s="243">
        <f ca="1">IC361</f>
        <v>0.43716862049313371</v>
      </c>
      <c r="F592" s="242">
        <v>231</v>
      </c>
      <c r="G592" s="238">
        <f t="shared" si="1372"/>
        <v>0</v>
      </c>
      <c r="H592" s="238">
        <f t="shared" si="1373"/>
        <v>0</v>
      </c>
      <c r="I592" s="238">
        <f t="shared" si="1374"/>
        <v>0</v>
      </c>
      <c r="J592" s="238">
        <f t="shared" si="1375"/>
        <v>0</v>
      </c>
      <c r="K592" s="238">
        <f t="shared" si="1376"/>
        <v>0</v>
      </c>
      <c r="L592" s="238">
        <f t="shared" si="1377"/>
        <v>0</v>
      </c>
      <c r="M592" s="238">
        <f t="shared" si="1378"/>
        <v>0</v>
      </c>
      <c r="N592" s="238">
        <f t="shared" si="1379"/>
        <v>0</v>
      </c>
      <c r="O592" s="238">
        <f t="shared" si="1380"/>
        <v>0</v>
      </c>
      <c r="P592" s="238">
        <f t="shared" si="1381"/>
        <v>0</v>
      </c>
      <c r="Q592" s="238">
        <f t="shared" si="1382"/>
        <v>0</v>
      </c>
      <c r="R592" s="238">
        <f t="shared" si="1383"/>
        <v>0</v>
      </c>
      <c r="S592" s="238">
        <f t="shared" si="1384"/>
        <v>0</v>
      </c>
      <c r="T592" s="238">
        <f t="shared" si="1385"/>
        <v>0</v>
      </c>
      <c r="U592" s="239">
        <f t="shared" si="1386"/>
        <v>0</v>
      </c>
      <c r="V592" s="238">
        <f t="shared" si="1387"/>
        <v>0</v>
      </c>
      <c r="W592" s="238">
        <f t="shared" si="1388"/>
        <v>0</v>
      </c>
      <c r="X592" s="238">
        <f t="shared" si="1389"/>
        <v>0</v>
      </c>
      <c r="Y592" s="238">
        <f t="shared" si="1390"/>
        <v>0</v>
      </c>
      <c r="Z592" s="238">
        <f t="shared" si="1391"/>
        <v>0</v>
      </c>
      <c r="AA592" s="238">
        <f t="shared" si="1392"/>
        <v>0</v>
      </c>
      <c r="AB592" s="238">
        <f t="shared" si="1393"/>
        <v>0</v>
      </c>
      <c r="AC592" s="238">
        <f t="shared" si="1394"/>
        <v>0</v>
      </c>
      <c r="AD592" s="238">
        <f t="shared" si="1395"/>
        <v>0</v>
      </c>
      <c r="AE592" s="238">
        <f t="shared" si="1396"/>
        <v>0</v>
      </c>
      <c r="AF592" s="238">
        <f t="shared" si="1397"/>
        <v>0</v>
      </c>
      <c r="AG592" s="238">
        <f t="shared" si="1398"/>
        <v>0</v>
      </c>
      <c r="AH592" s="238">
        <f t="shared" si="1399"/>
        <v>0</v>
      </c>
      <c r="AI592" s="238">
        <f t="shared" si="1400"/>
        <v>0</v>
      </c>
      <c r="AJ592" s="238">
        <f t="shared" si="1401"/>
        <v>0</v>
      </c>
      <c r="AK592" s="238">
        <f t="shared" si="1402"/>
        <v>0</v>
      </c>
      <c r="AL592" s="238">
        <f t="shared" si="1403"/>
        <v>0</v>
      </c>
      <c r="AM592" s="238">
        <f t="shared" si="1404"/>
        <v>0</v>
      </c>
      <c r="AN592" s="238">
        <f t="shared" si="1405"/>
        <v>0</v>
      </c>
      <c r="AO592" s="238">
        <f t="shared" si="1406"/>
        <v>0</v>
      </c>
      <c r="AP592" s="238">
        <f t="shared" si="1407"/>
        <v>0</v>
      </c>
      <c r="AQ592" s="238">
        <f t="shared" si="1408"/>
        <v>0</v>
      </c>
      <c r="AR592" s="238">
        <f t="shared" si="1409"/>
        <v>0</v>
      </c>
      <c r="AS592" s="238">
        <f t="shared" si="1410"/>
        <v>0</v>
      </c>
      <c r="AT592" s="238">
        <f t="shared" si="1411"/>
        <v>0</v>
      </c>
      <c r="AU592" s="238">
        <f t="shared" si="1412"/>
        <v>0</v>
      </c>
      <c r="AV592" s="238">
        <f t="shared" si="1413"/>
        <v>0</v>
      </c>
      <c r="AW592" s="238">
        <f t="shared" si="1414"/>
        <v>0</v>
      </c>
      <c r="AX592" s="238">
        <f t="shared" si="1415"/>
        <v>0</v>
      </c>
      <c r="AY592" s="238">
        <f t="shared" si="1416"/>
        <v>0</v>
      </c>
      <c r="AZ592" s="238">
        <f t="shared" si="1417"/>
        <v>0</v>
      </c>
      <c r="BA592" s="238">
        <f t="shared" si="1418"/>
        <v>0</v>
      </c>
      <c r="BB592" s="238">
        <f t="shared" si="1419"/>
        <v>0</v>
      </c>
      <c r="BC592" s="238">
        <f t="shared" si="1420"/>
        <v>0</v>
      </c>
      <c r="BD592" s="238">
        <f t="shared" si="1421"/>
        <v>0</v>
      </c>
      <c r="BE592" s="238">
        <f t="shared" si="1422"/>
        <v>0</v>
      </c>
      <c r="BF592" s="238">
        <f t="shared" si="1423"/>
        <v>0</v>
      </c>
      <c r="BG592" s="238">
        <f t="shared" si="1424"/>
        <v>0</v>
      </c>
      <c r="BH592" s="238">
        <f t="shared" si="1425"/>
        <v>0</v>
      </c>
      <c r="BI592" s="238">
        <f t="shared" si="1426"/>
        <v>0</v>
      </c>
      <c r="BJ592" s="238">
        <f t="shared" si="1427"/>
        <v>0</v>
      </c>
      <c r="BK592" s="238">
        <f t="shared" si="1428"/>
        <v>0</v>
      </c>
      <c r="BL592" s="238">
        <f t="shared" si="1429"/>
        <v>0</v>
      </c>
      <c r="BM592" s="238">
        <f t="shared" si="1430"/>
        <v>0</v>
      </c>
      <c r="BN592" s="238">
        <f t="shared" si="1431"/>
        <v>0</v>
      </c>
      <c r="BO592" s="238">
        <f t="shared" si="1432"/>
        <v>0</v>
      </c>
      <c r="BP592" s="238">
        <f t="shared" si="1433"/>
        <v>0</v>
      </c>
      <c r="BQ592" s="238">
        <f t="shared" si="1434"/>
        <v>0</v>
      </c>
      <c r="BR592" s="238">
        <f t="shared" si="1435"/>
        <v>0</v>
      </c>
      <c r="BS592" s="238">
        <f t="shared" si="1436"/>
        <v>0</v>
      </c>
      <c r="BT592" s="238">
        <f t="shared" si="1437"/>
        <v>0</v>
      </c>
      <c r="BU592" s="238">
        <f t="shared" si="1438"/>
        <v>0</v>
      </c>
      <c r="BV592" s="238">
        <f t="shared" si="1439"/>
        <v>0</v>
      </c>
      <c r="BW592" s="238">
        <f t="shared" si="1440"/>
        <v>0</v>
      </c>
      <c r="BX592" s="238">
        <f t="shared" si="1441"/>
        <v>0</v>
      </c>
      <c r="BY592" s="238">
        <f t="shared" si="1442"/>
        <v>0</v>
      </c>
      <c r="BZ592" s="238">
        <f t="shared" si="1443"/>
        <v>0</v>
      </c>
      <c r="CA592" s="238">
        <f t="shared" si="1444"/>
        <v>0</v>
      </c>
      <c r="CB592" s="238">
        <f t="shared" si="1445"/>
        <v>0</v>
      </c>
      <c r="CC592" s="238">
        <f t="shared" si="1446"/>
        <v>0</v>
      </c>
      <c r="CD592" s="238">
        <f t="shared" si="1447"/>
        <v>0</v>
      </c>
      <c r="CE592" s="238">
        <f t="shared" si="1448"/>
        <v>0</v>
      </c>
      <c r="CF592" s="238">
        <f t="shared" si="1449"/>
        <v>0</v>
      </c>
      <c r="CG592" s="238">
        <f t="shared" si="1450"/>
        <v>0</v>
      </c>
      <c r="CH592" s="238">
        <f t="shared" si="1451"/>
        <v>0</v>
      </c>
      <c r="CI592" s="238">
        <f t="shared" si="1452"/>
        <v>0</v>
      </c>
      <c r="CJ592" s="238">
        <f t="shared" si="1453"/>
        <v>0</v>
      </c>
      <c r="CK592" s="238">
        <f t="shared" si="1454"/>
        <v>0</v>
      </c>
      <c r="CL592" s="238">
        <f t="shared" si="1455"/>
        <v>0</v>
      </c>
      <c r="CM592" s="238">
        <f t="shared" si="1456"/>
        <v>0</v>
      </c>
      <c r="CN592" s="238">
        <f t="shared" si="1457"/>
        <v>0</v>
      </c>
      <c r="CO592" s="238">
        <f t="shared" si="1458"/>
        <v>0</v>
      </c>
      <c r="CP592" s="238">
        <f t="shared" si="1459"/>
        <v>0</v>
      </c>
      <c r="CQ592" s="238">
        <f t="shared" si="1460"/>
        <v>0</v>
      </c>
      <c r="CR592" s="238">
        <f t="shared" si="1461"/>
        <v>0</v>
      </c>
      <c r="CS592" s="238">
        <f t="shared" si="1462"/>
        <v>0</v>
      </c>
      <c r="CT592" s="238">
        <f t="shared" si="1463"/>
        <v>0</v>
      </c>
      <c r="CU592" s="238">
        <f t="shared" si="1464"/>
        <v>0</v>
      </c>
      <c r="CV592" s="238">
        <f t="shared" si="1465"/>
        <v>0</v>
      </c>
      <c r="CW592" s="238">
        <f t="shared" si="1466"/>
        <v>0</v>
      </c>
      <c r="CX592" s="238">
        <f t="shared" si="1467"/>
        <v>0</v>
      </c>
      <c r="CY592" s="238">
        <f t="shared" si="1468"/>
        <v>0</v>
      </c>
      <c r="CZ592" s="238">
        <f t="shared" si="1469"/>
        <v>0</v>
      </c>
      <c r="DA592" s="238">
        <f t="shared" si="1470"/>
        <v>0</v>
      </c>
      <c r="DB592" s="238">
        <f t="shared" si="1471"/>
        <v>0</v>
      </c>
      <c r="DC592" s="238">
        <f t="shared" si="1472"/>
        <v>0</v>
      </c>
      <c r="DD592" s="238">
        <f t="shared" si="1473"/>
        <v>0</v>
      </c>
      <c r="DE592" s="238">
        <f t="shared" si="1474"/>
        <v>0</v>
      </c>
      <c r="DF592" s="238">
        <f t="shared" si="1475"/>
        <v>0</v>
      </c>
      <c r="DG592" s="238">
        <f t="shared" si="1476"/>
        <v>0</v>
      </c>
      <c r="DH592" s="238">
        <f t="shared" si="1477"/>
        <v>0</v>
      </c>
      <c r="DI592" s="238">
        <f t="shared" si="1478"/>
        <v>0</v>
      </c>
      <c r="DJ592" s="238">
        <f t="shared" si="1479"/>
        <v>0</v>
      </c>
      <c r="DK592" s="238">
        <f t="shared" si="1480"/>
        <v>0</v>
      </c>
      <c r="DL592" s="238">
        <f t="shared" si="1481"/>
        <v>0</v>
      </c>
      <c r="DM592" s="238">
        <f t="shared" si="1482"/>
        <v>0</v>
      </c>
      <c r="DN592" s="238">
        <f t="shared" si="1483"/>
        <v>0</v>
      </c>
      <c r="DO592" s="238">
        <f t="shared" si="1484"/>
        <v>0</v>
      </c>
      <c r="DP592" s="238">
        <f t="shared" si="1485"/>
        <v>0</v>
      </c>
      <c r="DQ592" s="238">
        <f t="shared" si="1486"/>
        <v>0</v>
      </c>
      <c r="DR592" s="238">
        <f t="shared" si="1487"/>
        <v>0</v>
      </c>
      <c r="DS592" s="238">
        <f t="shared" si="1488"/>
        <v>0</v>
      </c>
      <c r="DT592" s="238">
        <f t="shared" si="1489"/>
        <v>0</v>
      </c>
      <c r="DU592" s="238">
        <f t="shared" si="1490"/>
        <v>0</v>
      </c>
      <c r="DV592" s="238">
        <f t="shared" si="1491"/>
        <v>0</v>
      </c>
      <c r="DW592" s="238">
        <f t="shared" si="1492"/>
        <v>0</v>
      </c>
      <c r="DX592" s="238">
        <f t="shared" si="1493"/>
        <v>0</v>
      </c>
      <c r="DY592" s="238">
        <f t="shared" si="1494"/>
        <v>0</v>
      </c>
      <c r="DZ592" s="238">
        <f t="shared" si="1495"/>
        <v>0</v>
      </c>
      <c r="EA592" s="238">
        <f t="shared" si="1496"/>
        <v>0</v>
      </c>
      <c r="EB592" s="238">
        <f t="shared" si="1497"/>
        <v>0</v>
      </c>
      <c r="EC592" s="238">
        <f t="shared" si="1498"/>
        <v>0</v>
      </c>
      <c r="ED592" s="238">
        <f t="shared" si="1499"/>
        <v>0</v>
      </c>
      <c r="EE592" s="238">
        <f t="shared" si="1500"/>
        <v>0</v>
      </c>
      <c r="EF592" s="238">
        <f t="shared" si="1501"/>
        <v>0</v>
      </c>
      <c r="EG592" s="238">
        <f t="shared" si="1502"/>
        <v>0</v>
      </c>
      <c r="EH592" s="238">
        <f t="shared" si="1503"/>
        <v>0</v>
      </c>
      <c r="EI592" s="238">
        <f t="shared" si="1504"/>
        <v>0</v>
      </c>
      <c r="EJ592" s="238">
        <f t="shared" si="1505"/>
        <v>0</v>
      </c>
      <c r="EK592" s="238">
        <f t="shared" si="1506"/>
        <v>0</v>
      </c>
      <c r="EL592" s="238">
        <f t="shared" si="1507"/>
        <v>0</v>
      </c>
      <c r="EM592" s="238">
        <f t="shared" si="1508"/>
        <v>0</v>
      </c>
      <c r="EN592" s="238">
        <f t="shared" si="1509"/>
        <v>0</v>
      </c>
      <c r="EO592" s="238">
        <f t="shared" si="1510"/>
        <v>0</v>
      </c>
      <c r="EP592" s="238">
        <f t="shared" si="1511"/>
        <v>0</v>
      </c>
      <c r="EQ592" s="238">
        <f t="shared" si="1512"/>
        <v>0</v>
      </c>
      <c r="ER592" s="238">
        <f t="shared" si="1513"/>
        <v>0</v>
      </c>
      <c r="ES592" s="238">
        <f t="shared" si="1514"/>
        <v>0</v>
      </c>
      <c r="ET592" s="238">
        <f t="shared" si="1515"/>
        <v>0</v>
      </c>
      <c r="EU592" s="238">
        <f t="shared" si="1516"/>
        <v>0</v>
      </c>
      <c r="EV592" s="238">
        <f t="shared" si="1517"/>
        <v>0</v>
      </c>
      <c r="EW592" s="238">
        <f t="shared" si="1518"/>
        <v>0</v>
      </c>
      <c r="EX592" s="238">
        <f t="shared" si="1519"/>
        <v>0</v>
      </c>
      <c r="EY592" s="238">
        <f t="shared" si="1520"/>
        <v>0</v>
      </c>
      <c r="EZ592" s="238">
        <f t="shared" si="1521"/>
        <v>0</v>
      </c>
      <c r="FA592" s="238">
        <f t="shared" si="1522"/>
        <v>0</v>
      </c>
      <c r="FB592" s="238">
        <f t="shared" si="1523"/>
        <v>0</v>
      </c>
      <c r="FC592" s="238">
        <f t="shared" si="1524"/>
        <v>0</v>
      </c>
      <c r="FD592" s="238">
        <f t="shared" si="1525"/>
        <v>0</v>
      </c>
      <c r="FE592" s="238">
        <f t="shared" si="1526"/>
        <v>0</v>
      </c>
      <c r="FF592" s="238">
        <f t="shared" si="1527"/>
        <v>0</v>
      </c>
      <c r="FG592" s="238">
        <f t="shared" si="1528"/>
        <v>0</v>
      </c>
      <c r="FH592" s="238">
        <f t="shared" si="1529"/>
        <v>0</v>
      </c>
      <c r="FI592" s="238">
        <f t="shared" si="1530"/>
        <v>0</v>
      </c>
      <c r="FJ592" s="238">
        <f t="shared" si="1531"/>
        <v>0</v>
      </c>
      <c r="FK592" s="238">
        <f t="shared" si="1532"/>
        <v>0</v>
      </c>
      <c r="FL592" s="238">
        <f t="shared" si="1533"/>
        <v>0</v>
      </c>
      <c r="FM592" s="238">
        <f t="shared" si="1534"/>
        <v>0</v>
      </c>
      <c r="FN592" s="238">
        <f t="shared" si="1535"/>
        <v>0</v>
      </c>
      <c r="FO592" s="238">
        <f t="shared" si="1536"/>
        <v>0</v>
      </c>
      <c r="FP592" s="238">
        <f t="shared" si="1537"/>
        <v>0</v>
      </c>
      <c r="FQ592" s="238">
        <f t="shared" si="1538"/>
        <v>0</v>
      </c>
      <c r="FR592" s="238">
        <f t="shared" si="1539"/>
        <v>0</v>
      </c>
      <c r="FS592" s="238">
        <f t="shared" si="1540"/>
        <v>0</v>
      </c>
      <c r="FT592" s="238">
        <f t="shared" si="1541"/>
        <v>0</v>
      </c>
      <c r="FU592" s="238">
        <f t="shared" si="1542"/>
        <v>0</v>
      </c>
      <c r="FV592" s="238">
        <f t="shared" si="1543"/>
        <v>0</v>
      </c>
      <c r="FW592" s="238">
        <f t="shared" si="1544"/>
        <v>0</v>
      </c>
      <c r="FX592" s="238">
        <f t="shared" si="1545"/>
        <v>0</v>
      </c>
      <c r="FY592" s="238">
        <f t="shared" si="1546"/>
        <v>0</v>
      </c>
      <c r="FZ592" s="238">
        <f t="shared" si="1547"/>
        <v>0</v>
      </c>
      <c r="GA592" s="238">
        <f t="shared" si="1548"/>
        <v>0</v>
      </c>
      <c r="GB592" s="238">
        <f t="shared" si="1549"/>
        <v>0</v>
      </c>
      <c r="GC592" s="238">
        <f t="shared" si="1550"/>
        <v>0</v>
      </c>
      <c r="GD592" s="238">
        <f t="shared" si="1551"/>
        <v>0</v>
      </c>
      <c r="GE592" s="238">
        <f t="shared" si="1552"/>
        <v>0</v>
      </c>
      <c r="GF592" s="238">
        <f t="shared" si="1553"/>
        <v>0</v>
      </c>
      <c r="GG592" s="238">
        <f t="shared" si="1554"/>
        <v>0</v>
      </c>
      <c r="GH592" s="238">
        <f t="shared" si="1555"/>
        <v>0</v>
      </c>
      <c r="GI592" s="238">
        <f t="shared" si="1556"/>
        <v>0</v>
      </c>
      <c r="GJ592" s="238">
        <f t="shared" si="1557"/>
        <v>0</v>
      </c>
      <c r="GK592" s="238">
        <f t="shared" si="1558"/>
        <v>0</v>
      </c>
      <c r="GL592" s="238">
        <f t="shared" si="1559"/>
        <v>0</v>
      </c>
      <c r="GM592" s="238">
        <f t="shared" si="1560"/>
        <v>0</v>
      </c>
      <c r="GN592" s="238">
        <f t="shared" si="1561"/>
        <v>0</v>
      </c>
      <c r="GO592" s="238">
        <f t="shared" si="1562"/>
        <v>0</v>
      </c>
      <c r="GP592" s="238">
        <f t="shared" si="1563"/>
        <v>0</v>
      </c>
      <c r="GQ592" s="238">
        <f t="shared" si="1564"/>
        <v>0</v>
      </c>
      <c r="GR592" s="238">
        <f t="shared" si="1565"/>
        <v>0</v>
      </c>
      <c r="GS592" s="238">
        <f t="shared" si="1566"/>
        <v>0</v>
      </c>
      <c r="GT592" s="238">
        <f t="shared" si="1567"/>
        <v>0</v>
      </c>
      <c r="GU592" s="238">
        <f t="shared" si="1568"/>
        <v>0</v>
      </c>
      <c r="GV592" s="238">
        <f t="shared" si="1569"/>
        <v>0</v>
      </c>
      <c r="GW592" s="238">
        <f t="shared" si="1570"/>
        <v>0</v>
      </c>
      <c r="GX592" s="238">
        <f t="shared" si="1571"/>
        <v>0</v>
      </c>
      <c r="GY592" s="238">
        <f t="shared" si="1572"/>
        <v>0</v>
      </c>
      <c r="GZ592" s="238">
        <f t="shared" si="1573"/>
        <v>0</v>
      </c>
      <c r="HA592" s="238">
        <f t="shared" si="1574"/>
        <v>0</v>
      </c>
      <c r="HB592" s="238">
        <f t="shared" si="1575"/>
        <v>0</v>
      </c>
      <c r="HC592" s="238">
        <f t="shared" si="1576"/>
        <v>0</v>
      </c>
      <c r="HD592" s="238">
        <f t="shared" si="1577"/>
        <v>0</v>
      </c>
      <c r="HE592" s="238">
        <f t="shared" si="1578"/>
        <v>0</v>
      </c>
      <c r="HF592" s="238">
        <f t="shared" si="1579"/>
        <v>0</v>
      </c>
      <c r="HG592" s="238">
        <f t="shared" si="1580"/>
        <v>0</v>
      </c>
      <c r="HH592" s="238">
        <f t="shared" si="1581"/>
        <v>0</v>
      </c>
      <c r="HI592" s="238">
        <f t="shared" si="1582"/>
        <v>0</v>
      </c>
      <c r="HJ592" s="238">
        <f t="shared" si="1583"/>
        <v>0</v>
      </c>
      <c r="HK592" s="238">
        <f t="shared" si="1584"/>
        <v>0</v>
      </c>
      <c r="HL592" s="238">
        <f t="shared" si="1585"/>
        <v>0</v>
      </c>
      <c r="HM592" s="238">
        <f t="shared" si="1586"/>
        <v>0</v>
      </c>
      <c r="HN592" s="238">
        <f t="shared" si="1587"/>
        <v>0</v>
      </c>
      <c r="HO592" s="238">
        <f t="shared" si="1588"/>
        <v>0</v>
      </c>
      <c r="HP592" s="238">
        <f t="shared" si="1589"/>
        <v>0</v>
      </c>
      <c r="HQ592" s="238">
        <f t="shared" si="1590"/>
        <v>0</v>
      </c>
      <c r="HR592" s="238">
        <f t="shared" si="1591"/>
        <v>0</v>
      </c>
      <c r="HS592" s="238">
        <f t="shared" si="1592"/>
        <v>0</v>
      </c>
      <c r="HT592" s="238">
        <f t="shared" si="1593"/>
        <v>0</v>
      </c>
      <c r="HU592" s="238">
        <f t="shared" si="1594"/>
        <v>0</v>
      </c>
      <c r="HV592" s="238">
        <f t="shared" si="1595"/>
        <v>0</v>
      </c>
      <c r="HW592" s="238">
        <f t="shared" si="1596"/>
        <v>0</v>
      </c>
      <c r="HX592" s="238">
        <f t="shared" si="1597"/>
        <v>0</v>
      </c>
      <c r="HY592" s="238">
        <f t="shared" si="1598"/>
        <v>0</v>
      </c>
      <c r="HZ592" s="238">
        <f t="shared" si="1599"/>
        <v>0</v>
      </c>
      <c r="IA592" s="238">
        <f t="shared" si="1600"/>
        <v>0</v>
      </c>
      <c r="IB592" s="238">
        <f t="shared" si="1601"/>
        <v>0</v>
      </c>
      <c r="IC592" s="238">
        <f t="shared" si="1602"/>
        <v>0</v>
      </c>
      <c r="ID592" s="238">
        <f t="shared" si="1603"/>
        <v>0</v>
      </c>
      <c r="IE592" s="238">
        <f t="shared" si="1604"/>
        <v>0</v>
      </c>
      <c r="IF592" s="238">
        <f t="shared" si="1605"/>
        <v>0</v>
      </c>
      <c r="IG592" s="238">
        <f t="shared" si="1606"/>
        <v>0</v>
      </c>
      <c r="IH592" s="238">
        <f t="shared" si="1607"/>
        <v>0</v>
      </c>
      <c r="II592" s="238">
        <f t="shared" si="1608"/>
        <v>0</v>
      </c>
      <c r="IJ592" s="238">
        <f t="shared" si="1609"/>
        <v>0</v>
      </c>
      <c r="IK592" s="238">
        <f t="shared" si="1610"/>
        <v>0</v>
      </c>
      <c r="IL592" s="238">
        <f t="shared" si="1611"/>
        <v>0</v>
      </c>
      <c r="IM592" s="238">
        <f t="shared" si="1612"/>
        <v>0</v>
      </c>
      <c r="IN592" s="238">
        <f t="shared" si="1613"/>
        <v>0</v>
      </c>
      <c r="IO592" s="238">
        <f t="shared" si="1614"/>
        <v>0</v>
      </c>
      <c r="IP592" s="238">
        <f t="shared" si="1615"/>
        <v>0</v>
      </c>
      <c r="IQ592" s="238">
        <f t="shared" si="1616"/>
        <v>0</v>
      </c>
      <c r="IR592" s="238">
        <f t="shared" si="1617"/>
        <v>0</v>
      </c>
      <c r="IS592" s="238">
        <f t="shared" si="1618"/>
        <v>0</v>
      </c>
      <c r="IT592" s="238">
        <f t="shared" si="1619"/>
        <v>0</v>
      </c>
      <c r="IU592" s="238">
        <f t="shared" si="1620"/>
        <v>0</v>
      </c>
      <c r="IV592" s="238">
        <f t="shared" si="1621"/>
        <v>0</v>
      </c>
      <c r="IW592" s="238">
        <f t="shared" si="1622"/>
        <v>0</v>
      </c>
      <c r="IX592" s="238">
        <f t="shared" si="1623"/>
        <v>0</v>
      </c>
      <c r="IY592" s="238">
        <f t="shared" si="1624"/>
        <v>0</v>
      </c>
      <c r="IZ592" s="238">
        <f t="shared" si="1625"/>
        <v>0</v>
      </c>
      <c r="JA592" s="238">
        <f t="shared" si="1626"/>
        <v>0</v>
      </c>
      <c r="JB592" s="238">
        <f t="shared" si="1627"/>
        <v>0</v>
      </c>
    </row>
    <row r="593" spans="2:262">
      <c r="B593" s="248">
        <v>232</v>
      </c>
      <c r="C593" s="247">
        <f t="shared" si="1628"/>
        <v>4.5312499999999893E-3</v>
      </c>
      <c r="D593" s="244">
        <f t="shared" ca="1" si="1371"/>
        <v>80.428459293010533</v>
      </c>
      <c r="E593" s="243">
        <f ca="1">ID361</f>
        <v>0.42845929301052699</v>
      </c>
      <c r="F593" s="242">
        <v>232</v>
      </c>
      <c r="G593" s="238">
        <f t="shared" si="1372"/>
        <v>0</v>
      </c>
      <c r="H593" s="238">
        <f t="shared" si="1373"/>
        <v>0</v>
      </c>
      <c r="I593" s="238">
        <f t="shared" si="1374"/>
        <v>0</v>
      </c>
      <c r="J593" s="238">
        <f t="shared" si="1375"/>
        <v>0</v>
      </c>
      <c r="K593" s="238">
        <f t="shared" si="1376"/>
        <v>0</v>
      </c>
      <c r="L593" s="238">
        <f t="shared" si="1377"/>
        <v>0</v>
      </c>
      <c r="M593" s="238">
        <f t="shared" si="1378"/>
        <v>0</v>
      </c>
      <c r="N593" s="238">
        <f t="shared" si="1379"/>
        <v>0</v>
      </c>
      <c r="O593" s="238">
        <f t="shared" si="1380"/>
        <v>0</v>
      </c>
      <c r="P593" s="238">
        <f t="shared" si="1381"/>
        <v>0</v>
      </c>
      <c r="Q593" s="238">
        <f t="shared" si="1382"/>
        <v>0</v>
      </c>
      <c r="R593" s="238">
        <f t="shared" si="1383"/>
        <v>0</v>
      </c>
      <c r="S593" s="238">
        <f t="shared" si="1384"/>
        <v>0</v>
      </c>
      <c r="T593" s="238">
        <f t="shared" si="1385"/>
        <v>0</v>
      </c>
      <c r="U593" s="239">
        <f t="shared" si="1386"/>
        <v>0</v>
      </c>
      <c r="V593" s="238">
        <f t="shared" si="1387"/>
        <v>0</v>
      </c>
      <c r="W593" s="238">
        <f t="shared" si="1388"/>
        <v>0</v>
      </c>
      <c r="X593" s="238">
        <f t="shared" si="1389"/>
        <v>0</v>
      </c>
      <c r="Y593" s="238">
        <f t="shared" si="1390"/>
        <v>0</v>
      </c>
      <c r="Z593" s="238">
        <f t="shared" si="1391"/>
        <v>0</v>
      </c>
      <c r="AA593" s="238">
        <f t="shared" si="1392"/>
        <v>0</v>
      </c>
      <c r="AB593" s="238">
        <f t="shared" si="1393"/>
        <v>0</v>
      </c>
      <c r="AC593" s="238">
        <f t="shared" si="1394"/>
        <v>0</v>
      </c>
      <c r="AD593" s="238">
        <f t="shared" si="1395"/>
        <v>0</v>
      </c>
      <c r="AE593" s="238">
        <f t="shared" si="1396"/>
        <v>0</v>
      </c>
      <c r="AF593" s="238">
        <f t="shared" si="1397"/>
        <v>0</v>
      </c>
      <c r="AG593" s="238">
        <f t="shared" si="1398"/>
        <v>0</v>
      </c>
      <c r="AH593" s="238">
        <f t="shared" si="1399"/>
        <v>0</v>
      </c>
      <c r="AI593" s="238">
        <f t="shared" si="1400"/>
        <v>0</v>
      </c>
      <c r="AJ593" s="238">
        <f t="shared" si="1401"/>
        <v>0</v>
      </c>
      <c r="AK593" s="238">
        <f t="shared" si="1402"/>
        <v>0</v>
      </c>
      <c r="AL593" s="238">
        <f t="shared" si="1403"/>
        <v>0</v>
      </c>
      <c r="AM593" s="238">
        <f t="shared" si="1404"/>
        <v>0</v>
      </c>
      <c r="AN593" s="238">
        <f t="shared" si="1405"/>
        <v>0</v>
      </c>
      <c r="AO593" s="238">
        <f t="shared" si="1406"/>
        <v>0</v>
      </c>
      <c r="AP593" s="238">
        <f t="shared" si="1407"/>
        <v>0</v>
      </c>
      <c r="AQ593" s="238">
        <f t="shared" si="1408"/>
        <v>0</v>
      </c>
      <c r="AR593" s="238">
        <f t="shared" si="1409"/>
        <v>0</v>
      </c>
      <c r="AS593" s="238">
        <f t="shared" si="1410"/>
        <v>0</v>
      </c>
      <c r="AT593" s="238">
        <f t="shared" si="1411"/>
        <v>0</v>
      </c>
      <c r="AU593" s="238">
        <f t="shared" si="1412"/>
        <v>0</v>
      </c>
      <c r="AV593" s="238">
        <f t="shared" si="1413"/>
        <v>0</v>
      </c>
      <c r="AW593" s="238">
        <f t="shared" si="1414"/>
        <v>0</v>
      </c>
      <c r="AX593" s="238">
        <f t="shared" si="1415"/>
        <v>0</v>
      </c>
      <c r="AY593" s="238">
        <f t="shared" si="1416"/>
        <v>0</v>
      </c>
      <c r="AZ593" s="238">
        <f t="shared" si="1417"/>
        <v>0</v>
      </c>
      <c r="BA593" s="238">
        <f t="shared" si="1418"/>
        <v>0</v>
      </c>
      <c r="BB593" s="238">
        <f t="shared" si="1419"/>
        <v>0</v>
      </c>
      <c r="BC593" s="238">
        <f t="shared" si="1420"/>
        <v>0</v>
      </c>
      <c r="BD593" s="238">
        <f t="shared" si="1421"/>
        <v>0</v>
      </c>
      <c r="BE593" s="238">
        <f t="shared" si="1422"/>
        <v>0</v>
      </c>
      <c r="BF593" s="238">
        <f t="shared" si="1423"/>
        <v>0</v>
      </c>
      <c r="BG593" s="238">
        <f t="shared" si="1424"/>
        <v>0</v>
      </c>
      <c r="BH593" s="238">
        <f t="shared" si="1425"/>
        <v>0</v>
      </c>
      <c r="BI593" s="238">
        <f t="shared" si="1426"/>
        <v>0</v>
      </c>
      <c r="BJ593" s="238">
        <f t="shared" si="1427"/>
        <v>0</v>
      </c>
      <c r="BK593" s="238">
        <f t="shared" si="1428"/>
        <v>0</v>
      </c>
      <c r="BL593" s="238">
        <f t="shared" si="1429"/>
        <v>0</v>
      </c>
      <c r="BM593" s="238">
        <f t="shared" si="1430"/>
        <v>0</v>
      </c>
      <c r="BN593" s="238">
        <f t="shared" si="1431"/>
        <v>0</v>
      </c>
      <c r="BO593" s="238">
        <f t="shared" si="1432"/>
        <v>0</v>
      </c>
      <c r="BP593" s="238">
        <f t="shared" si="1433"/>
        <v>0</v>
      </c>
      <c r="BQ593" s="238">
        <f t="shared" si="1434"/>
        <v>0</v>
      </c>
      <c r="BR593" s="238">
        <f t="shared" si="1435"/>
        <v>0</v>
      </c>
      <c r="BS593" s="238">
        <f t="shared" si="1436"/>
        <v>0</v>
      </c>
      <c r="BT593" s="238">
        <f t="shared" si="1437"/>
        <v>0</v>
      </c>
      <c r="BU593" s="238">
        <f t="shared" si="1438"/>
        <v>0</v>
      </c>
      <c r="BV593" s="238">
        <f t="shared" si="1439"/>
        <v>0</v>
      </c>
      <c r="BW593" s="238">
        <f t="shared" si="1440"/>
        <v>0</v>
      </c>
      <c r="BX593" s="238">
        <f t="shared" si="1441"/>
        <v>0</v>
      </c>
      <c r="BY593" s="238">
        <f t="shared" si="1442"/>
        <v>0</v>
      </c>
      <c r="BZ593" s="238">
        <f t="shared" si="1443"/>
        <v>0</v>
      </c>
      <c r="CA593" s="238">
        <f t="shared" si="1444"/>
        <v>0</v>
      </c>
      <c r="CB593" s="238">
        <f t="shared" si="1445"/>
        <v>0</v>
      </c>
      <c r="CC593" s="238">
        <f t="shared" si="1446"/>
        <v>0</v>
      </c>
      <c r="CD593" s="238">
        <f t="shared" si="1447"/>
        <v>0</v>
      </c>
      <c r="CE593" s="238">
        <f t="shared" si="1448"/>
        <v>0</v>
      </c>
      <c r="CF593" s="238">
        <f t="shared" si="1449"/>
        <v>0</v>
      </c>
      <c r="CG593" s="238">
        <f t="shared" si="1450"/>
        <v>0</v>
      </c>
      <c r="CH593" s="238">
        <f t="shared" si="1451"/>
        <v>0</v>
      </c>
      <c r="CI593" s="238">
        <f t="shared" si="1452"/>
        <v>0</v>
      </c>
      <c r="CJ593" s="238">
        <f t="shared" si="1453"/>
        <v>0</v>
      </c>
      <c r="CK593" s="238">
        <f t="shared" si="1454"/>
        <v>0</v>
      </c>
      <c r="CL593" s="238">
        <f t="shared" si="1455"/>
        <v>0</v>
      </c>
      <c r="CM593" s="238">
        <f t="shared" si="1456"/>
        <v>0</v>
      </c>
      <c r="CN593" s="238">
        <f t="shared" si="1457"/>
        <v>0</v>
      </c>
      <c r="CO593" s="238">
        <f t="shared" si="1458"/>
        <v>0</v>
      </c>
      <c r="CP593" s="238">
        <f t="shared" si="1459"/>
        <v>0</v>
      </c>
      <c r="CQ593" s="238">
        <f t="shared" si="1460"/>
        <v>0</v>
      </c>
      <c r="CR593" s="238">
        <f t="shared" si="1461"/>
        <v>0</v>
      </c>
      <c r="CS593" s="238">
        <f t="shared" si="1462"/>
        <v>0</v>
      </c>
      <c r="CT593" s="238">
        <f t="shared" si="1463"/>
        <v>0</v>
      </c>
      <c r="CU593" s="238">
        <f t="shared" si="1464"/>
        <v>0</v>
      </c>
      <c r="CV593" s="238">
        <f t="shared" si="1465"/>
        <v>0</v>
      </c>
      <c r="CW593" s="238">
        <f t="shared" si="1466"/>
        <v>0</v>
      </c>
      <c r="CX593" s="238">
        <f t="shared" si="1467"/>
        <v>0</v>
      </c>
      <c r="CY593" s="238">
        <f t="shared" si="1468"/>
        <v>0</v>
      </c>
      <c r="CZ593" s="238">
        <f t="shared" si="1469"/>
        <v>0</v>
      </c>
      <c r="DA593" s="238">
        <f t="shared" si="1470"/>
        <v>0</v>
      </c>
      <c r="DB593" s="238">
        <f t="shared" si="1471"/>
        <v>0</v>
      </c>
      <c r="DC593" s="238">
        <f t="shared" si="1472"/>
        <v>0</v>
      </c>
      <c r="DD593" s="238">
        <f t="shared" si="1473"/>
        <v>0</v>
      </c>
      <c r="DE593" s="238">
        <f t="shared" si="1474"/>
        <v>0</v>
      </c>
      <c r="DF593" s="238">
        <f t="shared" si="1475"/>
        <v>0</v>
      </c>
      <c r="DG593" s="238">
        <f t="shared" si="1476"/>
        <v>0</v>
      </c>
      <c r="DH593" s="238">
        <f t="shared" si="1477"/>
        <v>0</v>
      </c>
      <c r="DI593" s="238">
        <f t="shared" si="1478"/>
        <v>0</v>
      </c>
      <c r="DJ593" s="238">
        <f t="shared" si="1479"/>
        <v>0</v>
      </c>
      <c r="DK593" s="238">
        <f t="shared" si="1480"/>
        <v>0</v>
      </c>
      <c r="DL593" s="238">
        <f t="shared" si="1481"/>
        <v>0</v>
      </c>
      <c r="DM593" s="238">
        <f t="shared" si="1482"/>
        <v>0</v>
      </c>
      <c r="DN593" s="238">
        <f t="shared" si="1483"/>
        <v>0</v>
      </c>
      <c r="DO593" s="238">
        <f t="shared" si="1484"/>
        <v>0</v>
      </c>
      <c r="DP593" s="238">
        <f t="shared" si="1485"/>
        <v>0</v>
      </c>
      <c r="DQ593" s="238">
        <f t="shared" si="1486"/>
        <v>0</v>
      </c>
      <c r="DR593" s="238">
        <f t="shared" si="1487"/>
        <v>0</v>
      </c>
      <c r="DS593" s="238">
        <f t="shared" si="1488"/>
        <v>0</v>
      </c>
      <c r="DT593" s="238">
        <f t="shared" si="1489"/>
        <v>0</v>
      </c>
      <c r="DU593" s="238">
        <f t="shared" si="1490"/>
        <v>0</v>
      </c>
      <c r="DV593" s="238">
        <f t="shared" si="1491"/>
        <v>0</v>
      </c>
      <c r="DW593" s="238">
        <f t="shared" si="1492"/>
        <v>0</v>
      </c>
      <c r="DX593" s="238">
        <f t="shared" si="1493"/>
        <v>0</v>
      </c>
      <c r="DY593" s="238">
        <f t="shared" si="1494"/>
        <v>0</v>
      </c>
      <c r="DZ593" s="238">
        <f t="shared" si="1495"/>
        <v>0</v>
      </c>
      <c r="EA593" s="238">
        <f t="shared" si="1496"/>
        <v>0</v>
      </c>
      <c r="EB593" s="238">
        <f t="shared" si="1497"/>
        <v>0</v>
      </c>
      <c r="EC593" s="238">
        <f t="shared" si="1498"/>
        <v>0</v>
      </c>
      <c r="ED593" s="238">
        <f t="shared" si="1499"/>
        <v>0</v>
      </c>
      <c r="EE593" s="238">
        <f t="shared" si="1500"/>
        <v>0</v>
      </c>
      <c r="EF593" s="238">
        <f t="shared" si="1501"/>
        <v>0</v>
      </c>
      <c r="EG593" s="238">
        <f t="shared" si="1502"/>
        <v>0</v>
      </c>
      <c r="EH593" s="238">
        <f t="shared" si="1503"/>
        <v>0</v>
      </c>
      <c r="EI593" s="238">
        <f t="shared" si="1504"/>
        <v>0</v>
      </c>
      <c r="EJ593" s="238">
        <f t="shared" si="1505"/>
        <v>0</v>
      </c>
      <c r="EK593" s="238">
        <f t="shared" si="1506"/>
        <v>0</v>
      </c>
      <c r="EL593" s="238">
        <f t="shared" si="1507"/>
        <v>0</v>
      </c>
      <c r="EM593" s="238">
        <f t="shared" si="1508"/>
        <v>0</v>
      </c>
      <c r="EN593" s="238">
        <f t="shared" si="1509"/>
        <v>0</v>
      </c>
      <c r="EO593" s="238">
        <f t="shared" si="1510"/>
        <v>0</v>
      </c>
      <c r="EP593" s="238">
        <f t="shared" si="1511"/>
        <v>0</v>
      </c>
      <c r="EQ593" s="238">
        <f t="shared" si="1512"/>
        <v>0</v>
      </c>
      <c r="ER593" s="238">
        <f t="shared" si="1513"/>
        <v>0</v>
      </c>
      <c r="ES593" s="238">
        <f t="shared" si="1514"/>
        <v>0</v>
      </c>
      <c r="ET593" s="238">
        <f t="shared" si="1515"/>
        <v>0</v>
      </c>
      <c r="EU593" s="238">
        <f t="shared" si="1516"/>
        <v>0</v>
      </c>
      <c r="EV593" s="238">
        <f t="shared" si="1517"/>
        <v>0</v>
      </c>
      <c r="EW593" s="238">
        <f t="shared" si="1518"/>
        <v>0</v>
      </c>
      <c r="EX593" s="238">
        <f t="shared" si="1519"/>
        <v>0</v>
      </c>
      <c r="EY593" s="238">
        <f t="shared" si="1520"/>
        <v>0</v>
      </c>
      <c r="EZ593" s="238">
        <f t="shared" si="1521"/>
        <v>0</v>
      </c>
      <c r="FA593" s="238">
        <f t="shared" si="1522"/>
        <v>0</v>
      </c>
      <c r="FB593" s="238">
        <f t="shared" si="1523"/>
        <v>0</v>
      </c>
      <c r="FC593" s="238">
        <f t="shared" si="1524"/>
        <v>0</v>
      </c>
      <c r="FD593" s="238">
        <f t="shared" si="1525"/>
        <v>0</v>
      </c>
      <c r="FE593" s="238">
        <f t="shared" si="1526"/>
        <v>0</v>
      </c>
      <c r="FF593" s="238">
        <f t="shared" si="1527"/>
        <v>0</v>
      </c>
      <c r="FG593" s="238">
        <f t="shared" si="1528"/>
        <v>0</v>
      </c>
      <c r="FH593" s="238">
        <f t="shared" si="1529"/>
        <v>0</v>
      </c>
      <c r="FI593" s="238">
        <f t="shared" si="1530"/>
        <v>0</v>
      </c>
      <c r="FJ593" s="238">
        <f t="shared" si="1531"/>
        <v>0</v>
      </c>
      <c r="FK593" s="238">
        <f t="shared" si="1532"/>
        <v>0</v>
      </c>
      <c r="FL593" s="238">
        <f t="shared" si="1533"/>
        <v>0</v>
      </c>
      <c r="FM593" s="238">
        <f t="shared" si="1534"/>
        <v>0</v>
      </c>
      <c r="FN593" s="238">
        <f t="shared" si="1535"/>
        <v>0</v>
      </c>
      <c r="FO593" s="238">
        <f t="shared" si="1536"/>
        <v>0</v>
      </c>
      <c r="FP593" s="238">
        <f t="shared" si="1537"/>
        <v>0</v>
      </c>
      <c r="FQ593" s="238">
        <f t="shared" si="1538"/>
        <v>0</v>
      </c>
      <c r="FR593" s="238">
        <f t="shared" si="1539"/>
        <v>0</v>
      </c>
      <c r="FS593" s="238">
        <f t="shared" si="1540"/>
        <v>0</v>
      </c>
      <c r="FT593" s="238">
        <f t="shared" si="1541"/>
        <v>0</v>
      </c>
      <c r="FU593" s="238">
        <f t="shared" si="1542"/>
        <v>0</v>
      </c>
      <c r="FV593" s="238">
        <f t="shared" si="1543"/>
        <v>0</v>
      </c>
      <c r="FW593" s="238">
        <f t="shared" si="1544"/>
        <v>0</v>
      </c>
      <c r="FX593" s="238">
        <f t="shared" si="1545"/>
        <v>0</v>
      </c>
      <c r="FY593" s="238">
        <f t="shared" si="1546"/>
        <v>0</v>
      </c>
      <c r="FZ593" s="238">
        <f t="shared" si="1547"/>
        <v>0</v>
      </c>
      <c r="GA593" s="238">
        <f t="shared" si="1548"/>
        <v>0</v>
      </c>
      <c r="GB593" s="238">
        <f t="shared" si="1549"/>
        <v>0</v>
      </c>
      <c r="GC593" s="238">
        <f t="shared" si="1550"/>
        <v>0</v>
      </c>
      <c r="GD593" s="238">
        <f t="shared" si="1551"/>
        <v>0</v>
      </c>
      <c r="GE593" s="238">
        <f t="shared" si="1552"/>
        <v>0</v>
      </c>
      <c r="GF593" s="238">
        <f t="shared" si="1553"/>
        <v>0</v>
      </c>
      <c r="GG593" s="238">
        <f t="shared" si="1554"/>
        <v>0</v>
      </c>
      <c r="GH593" s="238">
        <f t="shared" si="1555"/>
        <v>0</v>
      </c>
      <c r="GI593" s="238">
        <f t="shared" si="1556"/>
        <v>0</v>
      </c>
      <c r="GJ593" s="238">
        <f t="shared" si="1557"/>
        <v>0</v>
      </c>
      <c r="GK593" s="238">
        <f t="shared" si="1558"/>
        <v>0</v>
      </c>
      <c r="GL593" s="238">
        <f t="shared" si="1559"/>
        <v>0</v>
      </c>
      <c r="GM593" s="238">
        <f t="shared" si="1560"/>
        <v>0</v>
      </c>
      <c r="GN593" s="238">
        <f t="shared" si="1561"/>
        <v>0</v>
      </c>
      <c r="GO593" s="238">
        <f t="shared" si="1562"/>
        <v>0</v>
      </c>
      <c r="GP593" s="238">
        <f t="shared" si="1563"/>
        <v>0</v>
      </c>
      <c r="GQ593" s="238">
        <f t="shared" si="1564"/>
        <v>0</v>
      </c>
      <c r="GR593" s="238">
        <f t="shared" si="1565"/>
        <v>0</v>
      </c>
      <c r="GS593" s="238">
        <f t="shared" si="1566"/>
        <v>0</v>
      </c>
      <c r="GT593" s="238">
        <f t="shared" si="1567"/>
        <v>0</v>
      </c>
      <c r="GU593" s="238">
        <f t="shared" si="1568"/>
        <v>0</v>
      </c>
      <c r="GV593" s="238">
        <f t="shared" si="1569"/>
        <v>0</v>
      </c>
      <c r="GW593" s="238">
        <f t="shared" si="1570"/>
        <v>0</v>
      </c>
      <c r="GX593" s="238">
        <f t="shared" si="1571"/>
        <v>0</v>
      </c>
      <c r="GY593" s="238">
        <f t="shared" si="1572"/>
        <v>0</v>
      </c>
      <c r="GZ593" s="238">
        <f t="shared" si="1573"/>
        <v>0</v>
      </c>
      <c r="HA593" s="238">
        <f t="shared" si="1574"/>
        <v>0</v>
      </c>
      <c r="HB593" s="238">
        <f t="shared" si="1575"/>
        <v>0</v>
      </c>
      <c r="HC593" s="238">
        <f t="shared" si="1576"/>
        <v>0</v>
      </c>
      <c r="HD593" s="238">
        <f t="shared" si="1577"/>
        <v>0</v>
      </c>
      <c r="HE593" s="238">
        <f t="shared" si="1578"/>
        <v>0</v>
      </c>
      <c r="HF593" s="238">
        <f t="shared" si="1579"/>
        <v>0</v>
      </c>
      <c r="HG593" s="238">
        <f t="shared" si="1580"/>
        <v>0</v>
      </c>
      <c r="HH593" s="238">
        <f t="shared" si="1581"/>
        <v>0</v>
      </c>
      <c r="HI593" s="238">
        <f t="shared" si="1582"/>
        <v>0</v>
      </c>
      <c r="HJ593" s="238">
        <f t="shared" si="1583"/>
        <v>0</v>
      </c>
      <c r="HK593" s="238">
        <f t="shared" si="1584"/>
        <v>0</v>
      </c>
      <c r="HL593" s="238">
        <f t="shared" si="1585"/>
        <v>0</v>
      </c>
      <c r="HM593" s="238">
        <f t="shared" si="1586"/>
        <v>0</v>
      </c>
      <c r="HN593" s="238">
        <f t="shared" si="1587"/>
        <v>0</v>
      </c>
      <c r="HO593" s="238">
        <f t="shared" si="1588"/>
        <v>0</v>
      </c>
      <c r="HP593" s="238">
        <f t="shared" si="1589"/>
        <v>0</v>
      </c>
      <c r="HQ593" s="238">
        <f t="shared" si="1590"/>
        <v>0</v>
      </c>
      <c r="HR593" s="238">
        <f t="shared" si="1591"/>
        <v>0</v>
      </c>
      <c r="HS593" s="238">
        <f t="shared" si="1592"/>
        <v>0</v>
      </c>
      <c r="HT593" s="238">
        <f t="shared" si="1593"/>
        <v>0</v>
      </c>
      <c r="HU593" s="238">
        <f t="shared" si="1594"/>
        <v>0</v>
      </c>
      <c r="HV593" s="238">
        <f t="shared" si="1595"/>
        <v>0</v>
      </c>
      <c r="HW593" s="238">
        <f t="shared" si="1596"/>
        <v>0</v>
      </c>
      <c r="HX593" s="238">
        <f t="shared" si="1597"/>
        <v>0</v>
      </c>
      <c r="HY593" s="238">
        <f t="shared" si="1598"/>
        <v>0</v>
      </c>
      <c r="HZ593" s="238">
        <f t="shared" si="1599"/>
        <v>0</v>
      </c>
      <c r="IA593" s="238">
        <f t="shared" si="1600"/>
        <v>0</v>
      </c>
      <c r="IB593" s="238">
        <f t="shared" si="1601"/>
        <v>0</v>
      </c>
      <c r="IC593" s="238">
        <f t="shared" si="1602"/>
        <v>0</v>
      </c>
      <c r="ID593" s="238">
        <f t="shared" si="1603"/>
        <v>0</v>
      </c>
      <c r="IE593" s="238">
        <f t="shared" si="1604"/>
        <v>0</v>
      </c>
      <c r="IF593" s="238">
        <f t="shared" si="1605"/>
        <v>0</v>
      </c>
      <c r="IG593" s="238">
        <f t="shared" si="1606"/>
        <v>0</v>
      </c>
      <c r="IH593" s="238">
        <f t="shared" si="1607"/>
        <v>0</v>
      </c>
      <c r="II593" s="238">
        <f t="shared" si="1608"/>
        <v>0</v>
      </c>
      <c r="IJ593" s="238">
        <f t="shared" si="1609"/>
        <v>0</v>
      </c>
      <c r="IK593" s="238">
        <f t="shared" si="1610"/>
        <v>0</v>
      </c>
      <c r="IL593" s="238">
        <f t="shared" si="1611"/>
        <v>0</v>
      </c>
      <c r="IM593" s="238">
        <f t="shared" si="1612"/>
        <v>0</v>
      </c>
      <c r="IN593" s="238">
        <f t="shared" si="1613"/>
        <v>0</v>
      </c>
      <c r="IO593" s="238">
        <f t="shared" si="1614"/>
        <v>0</v>
      </c>
      <c r="IP593" s="238">
        <f t="shared" si="1615"/>
        <v>0</v>
      </c>
      <c r="IQ593" s="238">
        <f t="shared" si="1616"/>
        <v>0</v>
      </c>
      <c r="IR593" s="238">
        <f t="shared" si="1617"/>
        <v>0</v>
      </c>
      <c r="IS593" s="238">
        <f t="shared" si="1618"/>
        <v>0</v>
      </c>
      <c r="IT593" s="238">
        <f t="shared" si="1619"/>
        <v>0</v>
      </c>
      <c r="IU593" s="238">
        <f t="shared" si="1620"/>
        <v>0</v>
      </c>
      <c r="IV593" s="238">
        <f t="shared" si="1621"/>
        <v>0</v>
      </c>
      <c r="IW593" s="238">
        <f t="shared" si="1622"/>
        <v>0</v>
      </c>
      <c r="IX593" s="238">
        <f t="shared" si="1623"/>
        <v>0</v>
      </c>
      <c r="IY593" s="238">
        <f t="shared" si="1624"/>
        <v>0</v>
      </c>
      <c r="IZ593" s="238">
        <f t="shared" si="1625"/>
        <v>0</v>
      </c>
      <c r="JA593" s="238">
        <f t="shared" si="1626"/>
        <v>0</v>
      </c>
      <c r="JB593" s="238">
        <f t="shared" si="1627"/>
        <v>0</v>
      </c>
    </row>
    <row r="594" spans="2:262">
      <c r="B594" s="248">
        <v>233</v>
      </c>
      <c r="C594" s="247">
        <f t="shared" si="1628"/>
        <v>4.5507812499999889E-3</v>
      </c>
      <c r="D594" s="244">
        <f t="shared" ca="1" si="1371"/>
        <v>80.479598254564834</v>
      </c>
      <c r="E594" s="243">
        <f ca="1">IE361</f>
        <v>0.47959825456482763</v>
      </c>
      <c r="F594" s="242">
        <v>233</v>
      </c>
      <c r="G594" s="238">
        <f t="shared" si="1372"/>
        <v>0</v>
      </c>
      <c r="H594" s="238">
        <f t="shared" si="1373"/>
        <v>0</v>
      </c>
      <c r="I594" s="238">
        <f t="shared" si="1374"/>
        <v>0</v>
      </c>
      <c r="J594" s="238">
        <f t="shared" si="1375"/>
        <v>0</v>
      </c>
      <c r="K594" s="238">
        <f t="shared" si="1376"/>
        <v>0</v>
      </c>
      <c r="L594" s="238">
        <f t="shared" si="1377"/>
        <v>0</v>
      </c>
      <c r="M594" s="238">
        <f t="shared" si="1378"/>
        <v>0</v>
      </c>
      <c r="N594" s="238">
        <f t="shared" si="1379"/>
        <v>0</v>
      </c>
      <c r="O594" s="238">
        <f t="shared" si="1380"/>
        <v>0</v>
      </c>
      <c r="P594" s="238">
        <f t="shared" si="1381"/>
        <v>0</v>
      </c>
      <c r="Q594" s="238">
        <f t="shared" si="1382"/>
        <v>0</v>
      </c>
      <c r="R594" s="238">
        <f t="shared" si="1383"/>
        <v>0</v>
      </c>
      <c r="S594" s="238">
        <f t="shared" si="1384"/>
        <v>0</v>
      </c>
      <c r="T594" s="238">
        <f t="shared" si="1385"/>
        <v>0</v>
      </c>
      <c r="U594" s="239">
        <f t="shared" si="1386"/>
        <v>0</v>
      </c>
      <c r="V594" s="238">
        <f t="shared" si="1387"/>
        <v>0</v>
      </c>
      <c r="W594" s="238">
        <f t="shared" si="1388"/>
        <v>0</v>
      </c>
      <c r="X594" s="238">
        <f t="shared" si="1389"/>
        <v>0</v>
      </c>
      <c r="Y594" s="238">
        <f t="shared" si="1390"/>
        <v>0</v>
      </c>
      <c r="Z594" s="238">
        <f t="shared" si="1391"/>
        <v>0</v>
      </c>
      <c r="AA594" s="238">
        <f t="shared" si="1392"/>
        <v>0</v>
      </c>
      <c r="AB594" s="238">
        <f t="shared" si="1393"/>
        <v>0</v>
      </c>
      <c r="AC594" s="238">
        <f t="shared" si="1394"/>
        <v>0</v>
      </c>
      <c r="AD594" s="238">
        <f t="shared" si="1395"/>
        <v>0</v>
      </c>
      <c r="AE594" s="238">
        <f t="shared" si="1396"/>
        <v>0</v>
      </c>
      <c r="AF594" s="238">
        <f t="shared" si="1397"/>
        <v>0</v>
      </c>
      <c r="AG594" s="238">
        <f t="shared" si="1398"/>
        <v>0</v>
      </c>
      <c r="AH594" s="238">
        <f t="shared" si="1399"/>
        <v>0</v>
      </c>
      <c r="AI594" s="238">
        <f t="shared" si="1400"/>
        <v>0</v>
      </c>
      <c r="AJ594" s="238">
        <f t="shared" si="1401"/>
        <v>0</v>
      </c>
      <c r="AK594" s="238">
        <f t="shared" si="1402"/>
        <v>0</v>
      </c>
      <c r="AL594" s="238">
        <f t="shared" si="1403"/>
        <v>0</v>
      </c>
      <c r="AM594" s="238">
        <f t="shared" si="1404"/>
        <v>0</v>
      </c>
      <c r="AN594" s="238">
        <f t="shared" si="1405"/>
        <v>0</v>
      </c>
      <c r="AO594" s="238">
        <f t="shared" si="1406"/>
        <v>0</v>
      </c>
      <c r="AP594" s="238">
        <f t="shared" si="1407"/>
        <v>0</v>
      </c>
      <c r="AQ594" s="238">
        <f t="shared" si="1408"/>
        <v>0</v>
      </c>
      <c r="AR594" s="238">
        <f t="shared" si="1409"/>
        <v>0</v>
      </c>
      <c r="AS594" s="238">
        <f t="shared" si="1410"/>
        <v>0</v>
      </c>
      <c r="AT594" s="238">
        <f t="shared" si="1411"/>
        <v>0</v>
      </c>
      <c r="AU594" s="238">
        <f t="shared" si="1412"/>
        <v>0</v>
      </c>
      <c r="AV594" s="238">
        <f t="shared" si="1413"/>
        <v>0</v>
      </c>
      <c r="AW594" s="238">
        <f t="shared" si="1414"/>
        <v>0</v>
      </c>
      <c r="AX594" s="238">
        <f t="shared" si="1415"/>
        <v>0</v>
      </c>
      <c r="AY594" s="238">
        <f t="shared" si="1416"/>
        <v>0</v>
      </c>
      <c r="AZ594" s="238">
        <f t="shared" si="1417"/>
        <v>0</v>
      </c>
      <c r="BA594" s="238">
        <f t="shared" si="1418"/>
        <v>0</v>
      </c>
      <c r="BB594" s="238">
        <f t="shared" si="1419"/>
        <v>0</v>
      </c>
      <c r="BC594" s="238">
        <f t="shared" si="1420"/>
        <v>0</v>
      </c>
      <c r="BD594" s="238">
        <f t="shared" si="1421"/>
        <v>0</v>
      </c>
      <c r="BE594" s="238">
        <f t="shared" si="1422"/>
        <v>0</v>
      </c>
      <c r="BF594" s="238">
        <f t="shared" si="1423"/>
        <v>0</v>
      </c>
      <c r="BG594" s="238">
        <f t="shared" si="1424"/>
        <v>0</v>
      </c>
      <c r="BH594" s="238">
        <f t="shared" si="1425"/>
        <v>0</v>
      </c>
      <c r="BI594" s="238">
        <f t="shared" si="1426"/>
        <v>0</v>
      </c>
      <c r="BJ594" s="238">
        <f t="shared" si="1427"/>
        <v>0</v>
      </c>
      <c r="BK594" s="238">
        <f t="shared" si="1428"/>
        <v>0</v>
      </c>
      <c r="BL594" s="238">
        <f t="shared" si="1429"/>
        <v>0</v>
      </c>
      <c r="BM594" s="238">
        <f t="shared" si="1430"/>
        <v>0</v>
      </c>
      <c r="BN594" s="238">
        <f t="shared" si="1431"/>
        <v>0</v>
      </c>
      <c r="BO594" s="238">
        <f t="shared" si="1432"/>
        <v>0</v>
      </c>
      <c r="BP594" s="238">
        <f t="shared" si="1433"/>
        <v>0</v>
      </c>
      <c r="BQ594" s="238">
        <f t="shared" si="1434"/>
        <v>0</v>
      </c>
      <c r="BR594" s="238">
        <f t="shared" si="1435"/>
        <v>0</v>
      </c>
      <c r="BS594" s="238">
        <f t="shared" si="1436"/>
        <v>0</v>
      </c>
      <c r="BT594" s="238">
        <f t="shared" si="1437"/>
        <v>0</v>
      </c>
      <c r="BU594" s="238">
        <f t="shared" si="1438"/>
        <v>0</v>
      </c>
      <c r="BV594" s="238">
        <f t="shared" si="1439"/>
        <v>0</v>
      </c>
      <c r="BW594" s="238">
        <f t="shared" si="1440"/>
        <v>0</v>
      </c>
      <c r="BX594" s="238">
        <f t="shared" si="1441"/>
        <v>0</v>
      </c>
      <c r="BY594" s="238">
        <f t="shared" si="1442"/>
        <v>0</v>
      </c>
      <c r="BZ594" s="238">
        <f t="shared" si="1443"/>
        <v>0</v>
      </c>
      <c r="CA594" s="238">
        <f t="shared" si="1444"/>
        <v>0</v>
      </c>
      <c r="CB594" s="238">
        <f t="shared" si="1445"/>
        <v>0</v>
      </c>
      <c r="CC594" s="238">
        <f t="shared" si="1446"/>
        <v>0</v>
      </c>
      <c r="CD594" s="238">
        <f t="shared" si="1447"/>
        <v>0</v>
      </c>
      <c r="CE594" s="238">
        <f t="shared" si="1448"/>
        <v>0</v>
      </c>
      <c r="CF594" s="238">
        <f t="shared" si="1449"/>
        <v>0</v>
      </c>
      <c r="CG594" s="238">
        <f t="shared" si="1450"/>
        <v>0</v>
      </c>
      <c r="CH594" s="238">
        <f t="shared" si="1451"/>
        <v>0</v>
      </c>
      <c r="CI594" s="238">
        <f t="shared" si="1452"/>
        <v>0</v>
      </c>
      <c r="CJ594" s="238">
        <f t="shared" si="1453"/>
        <v>0</v>
      </c>
      <c r="CK594" s="238">
        <f t="shared" si="1454"/>
        <v>0</v>
      </c>
      <c r="CL594" s="238">
        <f t="shared" si="1455"/>
        <v>0</v>
      </c>
      <c r="CM594" s="238">
        <f t="shared" si="1456"/>
        <v>0</v>
      </c>
      <c r="CN594" s="238">
        <f t="shared" si="1457"/>
        <v>0</v>
      </c>
      <c r="CO594" s="238">
        <f t="shared" si="1458"/>
        <v>0</v>
      </c>
      <c r="CP594" s="238">
        <f t="shared" si="1459"/>
        <v>0</v>
      </c>
      <c r="CQ594" s="238">
        <f t="shared" si="1460"/>
        <v>0</v>
      </c>
      <c r="CR594" s="238">
        <f t="shared" si="1461"/>
        <v>0</v>
      </c>
      <c r="CS594" s="238">
        <f t="shared" si="1462"/>
        <v>0</v>
      </c>
      <c r="CT594" s="238">
        <f t="shared" si="1463"/>
        <v>0</v>
      </c>
      <c r="CU594" s="238">
        <f t="shared" si="1464"/>
        <v>0</v>
      </c>
      <c r="CV594" s="238">
        <f t="shared" si="1465"/>
        <v>0</v>
      </c>
      <c r="CW594" s="238">
        <f t="shared" si="1466"/>
        <v>0</v>
      </c>
      <c r="CX594" s="238">
        <f t="shared" si="1467"/>
        <v>0</v>
      </c>
      <c r="CY594" s="238">
        <f t="shared" si="1468"/>
        <v>0</v>
      </c>
      <c r="CZ594" s="238">
        <f t="shared" si="1469"/>
        <v>0</v>
      </c>
      <c r="DA594" s="238">
        <f t="shared" si="1470"/>
        <v>0</v>
      </c>
      <c r="DB594" s="238">
        <f t="shared" si="1471"/>
        <v>0</v>
      </c>
      <c r="DC594" s="238">
        <f t="shared" si="1472"/>
        <v>0</v>
      </c>
      <c r="DD594" s="238">
        <f t="shared" si="1473"/>
        <v>0</v>
      </c>
      <c r="DE594" s="238">
        <f t="shared" si="1474"/>
        <v>0</v>
      </c>
      <c r="DF594" s="238">
        <f t="shared" si="1475"/>
        <v>0</v>
      </c>
      <c r="DG594" s="238">
        <f t="shared" si="1476"/>
        <v>0</v>
      </c>
      <c r="DH594" s="238">
        <f t="shared" si="1477"/>
        <v>0</v>
      </c>
      <c r="DI594" s="238">
        <f t="shared" si="1478"/>
        <v>0</v>
      </c>
      <c r="DJ594" s="238">
        <f t="shared" si="1479"/>
        <v>0</v>
      </c>
      <c r="DK594" s="238">
        <f t="shared" si="1480"/>
        <v>0</v>
      </c>
      <c r="DL594" s="238">
        <f t="shared" si="1481"/>
        <v>0</v>
      </c>
      <c r="DM594" s="238">
        <f t="shared" si="1482"/>
        <v>0</v>
      </c>
      <c r="DN594" s="238">
        <f t="shared" si="1483"/>
        <v>0</v>
      </c>
      <c r="DO594" s="238">
        <f t="shared" si="1484"/>
        <v>0</v>
      </c>
      <c r="DP594" s="238">
        <f t="shared" si="1485"/>
        <v>0</v>
      </c>
      <c r="DQ594" s="238">
        <f t="shared" si="1486"/>
        <v>0</v>
      </c>
      <c r="DR594" s="238">
        <f t="shared" si="1487"/>
        <v>0</v>
      </c>
      <c r="DS594" s="238">
        <f t="shared" si="1488"/>
        <v>0</v>
      </c>
      <c r="DT594" s="238">
        <f t="shared" si="1489"/>
        <v>0</v>
      </c>
      <c r="DU594" s="238">
        <f t="shared" si="1490"/>
        <v>0</v>
      </c>
      <c r="DV594" s="238">
        <f t="shared" si="1491"/>
        <v>0</v>
      </c>
      <c r="DW594" s="238">
        <f t="shared" si="1492"/>
        <v>0</v>
      </c>
      <c r="DX594" s="238">
        <f t="shared" si="1493"/>
        <v>0</v>
      </c>
      <c r="DY594" s="238">
        <f t="shared" si="1494"/>
        <v>0</v>
      </c>
      <c r="DZ594" s="238">
        <f t="shared" si="1495"/>
        <v>0</v>
      </c>
      <c r="EA594" s="238">
        <f t="shared" si="1496"/>
        <v>0</v>
      </c>
      <c r="EB594" s="238">
        <f t="shared" si="1497"/>
        <v>0</v>
      </c>
      <c r="EC594" s="238">
        <f t="shared" si="1498"/>
        <v>0</v>
      </c>
      <c r="ED594" s="238">
        <f t="shared" si="1499"/>
        <v>0</v>
      </c>
      <c r="EE594" s="238">
        <f t="shared" si="1500"/>
        <v>0</v>
      </c>
      <c r="EF594" s="238">
        <f t="shared" si="1501"/>
        <v>0</v>
      </c>
      <c r="EG594" s="238">
        <f t="shared" si="1502"/>
        <v>0</v>
      </c>
      <c r="EH594" s="238">
        <f t="shared" si="1503"/>
        <v>0</v>
      </c>
      <c r="EI594" s="238">
        <f t="shared" si="1504"/>
        <v>0</v>
      </c>
      <c r="EJ594" s="238">
        <f t="shared" si="1505"/>
        <v>0</v>
      </c>
      <c r="EK594" s="238">
        <f t="shared" si="1506"/>
        <v>0</v>
      </c>
      <c r="EL594" s="238">
        <f t="shared" si="1507"/>
        <v>0</v>
      </c>
      <c r="EM594" s="238">
        <f t="shared" si="1508"/>
        <v>0</v>
      </c>
      <c r="EN594" s="238">
        <f t="shared" si="1509"/>
        <v>0</v>
      </c>
      <c r="EO594" s="238">
        <f t="shared" si="1510"/>
        <v>0</v>
      </c>
      <c r="EP594" s="238">
        <f t="shared" si="1511"/>
        <v>0</v>
      </c>
      <c r="EQ594" s="238">
        <f t="shared" si="1512"/>
        <v>0</v>
      </c>
      <c r="ER594" s="238">
        <f t="shared" si="1513"/>
        <v>0</v>
      </c>
      <c r="ES594" s="238">
        <f t="shared" si="1514"/>
        <v>0</v>
      </c>
      <c r="ET594" s="238">
        <f t="shared" si="1515"/>
        <v>0</v>
      </c>
      <c r="EU594" s="238">
        <f t="shared" si="1516"/>
        <v>0</v>
      </c>
      <c r="EV594" s="238">
        <f t="shared" si="1517"/>
        <v>0</v>
      </c>
      <c r="EW594" s="238">
        <f t="shared" si="1518"/>
        <v>0</v>
      </c>
      <c r="EX594" s="238">
        <f t="shared" si="1519"/>
        <v>0</v>
      </c>
      <c r="EY594" s="238">
        <f t="shared" si="1520"/>
        <v>0</v>
      </c>
      <c r="EZ594" s="238">
        <f t="shared" si="1521"/>
        <v>0</v>
      </c>
      <c r="FA594" s="238">
        <f t="shared" si="1522"/>
        <v>0</v>
      </c>
      <c r="FB594" s="238">
        <f t="shared" si="1523"/>
        <v>0</v>
      </c>
      <c r="FC594" s="238">
        <f t="shared" si="1524"/>
        <v>0</v>
      </c>
      <c r="FD594" s="238">
        <f t="shared" si="1525"/>
        <v>0</v>
      </c>
      <c r="FE594" s="238">
        <f t="shared" si="1526"/>
        <v>0</v>
      </c>
      <c r="FF594" s="238">
        <f t="shared" si="1527"/>
        <v>0</v>
      </c>
      <c r="FG594" s="238">
        <f t="shared" si="1528"/>
        <v>0</v>
      </c>
      <c r="FH594" s="238">
        <f t="shared" si="1529"/>
        <v>0</v>
      </c>
      <c r="FI594" s="238">
        <f t="shared" si="1530"/>
        <v>0</v>
      </c>
      <c r="FJ594" s="238">
        <f t="shared" si="1531"/>
        <v>0</v>
      </c>
      <c r="FK594" s="238">
        <f t="shared" si="1532"/>
        <v>0</v>
      </c>
      <c r="FL594" s="238">
        <f t="shared" si="1533"/>
        <v>0</v>
      </c>
      <c r="FM594" s="238">
        <f t="shared" si="1534"/>
        <v>0</v>
      </c>
      <c r="FN594" s="238">
        <f t="shared" si="1535"/>
        <v>0</v>
      </c>
      <c r="FO594" s="238">
        <f t="shared" si="1536"/>
        <v>0</v>
      </c>
      <c r="FP594" s="238">
        <f t="shared" si="1537"/>
        <v>0</v>
      </c>
      <c r="FQ594" s="238">
        <f t="shared" si="1538"/>
        <v>0</v>
      </c>
      <c r="FR594" s="238">
        <f t="shared" si="1539"/>
        <v>0</v>
      </c>
      <c r="FS594" s="238">
        <f t="shared" si="1540"/>
        <v>0</v>
      </c>
      <c r="FT594" s="238">
        <f t="shared" si="1541"/>
        <v>0</v>
      </c>
      <c r="FU594" s="238">
        <f t="shared" si="1542"/>
        <v>0</v>
      </c>
      <c r="FV594" s="238">
        <f t="shared" si="1543"/>
        <v>0</v>
      </c>
      <c r="FW594" s="238">
        <f t="shared" si="1544"/>
        <v>0</v>
      </c>
      <c r="FX594" s="238">
        <f t="shared" si="1545"/>
        <v>0</v>
      </c>
      <c r="FY594" s="238">
        <f t="shared" si="1546"/>
        <v>0</v>
      </c>
      <c r="FZ594" s="238">
        <f t="shared" si="1547"/>
        <v>0</v>
      </c>
      <c r="GA594" s="238">
        <f t="shared" si="1548"/>
        <v>0</v>
      </c>
      <c r="GB594" s="238">
        <f t="shared" si="1549"/>
        <v>0</v>
      </c>
      <c r="GC594" s="238">
        <f t="shared" si="1550"/>
        <v>0</v>
      </c>
      <c r="GD594" s="238">
        <f t="shared" si="1551"/>
        <v>0</v>
      </c>
      <c r="GE594" s="238">
        <f t="shared" si="1552"/>
        <v>0</v>
      </c>
      <c r="GF594" s="238">
        <f t="shared" si="1553"/>
        <v>0</v>
      </c>
      <c r="GG594" s="238">
        <f t="shared" si="1554"/>
        <v>0</v>
      </c>
      <c r="GH594" s="238">
        <f t="shared" si="1555"/>
        <v>0</v>
      </c>
      <c r="GI594" s="238">
        <f t="shared" si="1556"/>
        <v>0</v>
      </c>
      <c r="GJ594" s="238">
        <f t="shared" si="1557"/>
        <v>0</v>
      </c>
      <c r="GK594" s="238">
        <f t="shared" si="1558"/>
        <v>0</v>
      </c>
      <c r="GL594" s="238">
        <f t="shared" si="1559"/>
        <v>0</v>
      </c>
      <c r="GM594" s="238">
        <f t="shared" si="1560"/>
        <v>0</v>
      </c>
      <c r="GN594" s="238">
        <f t="shared" si="1561"/>
        <v>0</v>
      </c>
      <c r="GO594" s="238">
        <f t="shared" si="1562"/>
        <v>0</v>
      </c>
      <c r="GP594" s="238">
        <f t="shared" si="1563"/>
        <v>0</v>
      </c>
      <c r="GQ594" s="238">
        <f t="shared" si="1564"/>
        <v>0</v>
      </c>
      <c r="GR594" s="238">
        <f t="shared" si="1565"/>
        <v>0</v>
      </c>
      <c r="GS594" s="238">
        <f t="shared" si="1566"/>
        <v>0</v>
      </c>
      <c r="GT594" s="238">
        <f t="shared" si="1567"/>
        <v>0</v>
      </c>
      <c r="GU594" s="238">
        <f t="shared" si="1568"/>
        <v>0</v>
      </c>
      <c r="GV594" s="238">
        <f t="shared" si="1569"/>
        <v>0</v>
      </c>
      <c r="GW594" s="238">
        <f t="shared" si="1570"/>
        <v>0</v>
      </c>
      <c r="GX594" s="238">
        <f t="shared" si="1571"/>
        <v>0</v>
      </c>
      <c r="GY594" s="238">
        <f t="shared" si="1572"/>
        <v>0</v>
      </c>
      <c r="GZ594" s="238">
        <f t="shared" si="1573"/>
        <v>0</v>
      </c>
      <c r="HA594" s="238">
        <f t="shared" si="1574"/>
        <v>0</v>
      </c>
      <c r="HB594" s="238">
        <f t="shared" si="1575"/>
        <v>0</v>
      </c>
      <c r="HC594" s="238">
        <f t="shared" si="1576"/>
        <v>0</v>
      </c>
      <c r="HD594" s="238">
        <f t="shared" si="1577"/>
        <v>0</v>
      </c>
      <c r="HE594" s="238">
        <f t="shared" si="1578"/>
        <v>0</v>
      </c>
      <c r="HF594" s="238">
        <f t="shared" si="1579"/>
        <v>0</v>
      </c>
      <c r="HG594" s="238">
        <f t="shared" si="1580"/>
        <v>0</v>
      </c>
      <c r="HH594" s="238">
        <f t="shared" si="1581"/>
        <v>0</v>
      </c>
      <c r="HI594" s="238">
        <f t="shared" si="1582"/>
        <v>0</v>
      </c>
      <c r="HJ594" s="238">
        <f t="shared" si="1583"/>
        <v>0</v>
      </c>
      <c r="HK594" s="238">
        <f t="shared" si="1584"/>
        <v>0</v>
      </c>
      <c r="HL594" s="238">
        <f t="shared" si="1585"/>
        <v>0</v>
      </c>
      <c r="HM594" s="238">
        <f t="shared" si="1586"/>
        <v>0</v>
      </c>
      <c r="HN594" s="238">
        <f t="shared" si="1587"/>
        <v>0</v>
      </c>
      <c r="HO594" s="238">
        <f t="shared" si="1588"/>
        <v>0</v>
      </c>
      <c r="HP594" s="238">
        <f t="shared" si="1589"/>
        <v>0</v>
      </c>
      <c r="HQ594" s="238">
        <f t="shared" si="1590"/>
        <v>0</v>
      </c>
      <c r="HR594" s="238">
        <f t="shared" si="1591"/>
        <v>0</v>
      </c>
      <c r="HS594" s="238">
        <f t="shared" si="1592"/>
        <v>0</v>
      </c>
      <c r="HT594" s="238">
        <f t="shared" si="1593"/>
        <v>0</v>
      </c>
      <c r="HU594" s="238">
        <f t="shared" si="1594"/>
        <v>0</v>
      </c>
      <c r="HV594" s="238">
        <f t="shared" si="1595"/>
        <v>0</v>
      </c>
      <c r="HW594" s="238">
        <f t="shared" si="1596"/>
        <v>0</v>
      </c>
      <c r="HX594" s="238">
        <f t="shared" si="1597"/>
        <v>0</v>
      </c>
      <c r="HY594" s="238">
        <f t="shared" si="1598"/>
        <v>0</v>
      </c>
      <c r="HZ594" s="238">
        <f t="shared" si="1599"/>
        <v>0</v>
      </c>
      <c r="IA594" s="238">
        <f t="shared" si="1600"/>
        <v>0</v>
      </c>
      <c r="IB594" s="238">
        <f t="shared" si="1601"/>
        <v>0</v>
      </c>
      <c r="IC594" s="238">
        <f t="shared" si="1602"/>
        <v>0</v>
      </c>
      <c r="ID594" s="238">
        <f t="shared" si="1603"/>
        <v>0</v>
      </c>
      <c r="IE594" s="238">
        <f t="shared" si="1604"/>
        <v>0</v>
      </c>
      <c r="IF594" s="238">
        <f t="shared" si="1605"/>
        <v>0</v>
      </c>
      <c r="IG594" s="238">
        <f t="shared" si="1606"/>
        <v>0</v>
      </c>
      <c r="IH594" s="238">
        <f t="shared" si="1607"/>
        <v>0</v>
      </c>
      <c r="II594" s="238">
        <f t="shared" si="1608"/>
        <v>0</v>
      </c>
      <c r="IJ594" s="238">
        <f t="shared" si="1609"/>
        <v>0</v>
      </c>
      <c r="IK594" s="238">
        <f t="shared" si="1610"/>
        <v>0</v>
      </c>
      <c r="IL594" s="238">
        <f t="shared" si="1611"/>
        <v>0</v>
      </c>
      <c r="IM594" s="238">
        <f t="shared" si="1612"/>
        <v>0</v>
      </c>
      <c r="IN594" s="238">
        <f t="shared" si="1613"/>
        <v>0</v>
      </c>
      <c r="IO594" s="238">
        <f t="shared" si="1614"/>
        <v>0</v>
      </c>
      <c r="IP594" s="238">
        <f t="shared" si="1615"/>
        <v>0</v>
      </c>
      <c r="IQ594" s="238">
        <f t="shared" si="1616"/>
        <v>0</v>
      </c>
      <c r="IR594" s="238">
        <f t="shared" si="1617"/>
        <v>0</v>
      </c>
      <c r="IS594" s="238">
        <f t="shared" si="1618"/>
        <v>0</v>
      </c>
      <c r="IT594" s="238">
        <f t="shared" si="1619"/>
        <v>0</v>
      </c>
      <c r="IU594" s="238">
        <f t="shared" si="1620"/>
        <v>0</v>
      </c>
      <c r="IV594" s="238">
        <f t="shared" si="1621"/>
        <v>0</v>
      </c>
      <c r="IW594" s="238">
        <f t="shared" si="1622"/>
        <v>0</v>
      </c>
      <c r="IX594" s="238">
        <f t="shared" si="1623"/>
        <v>0</v>
      </c>
      <c r="IY594" s="238">
        <f t="shared" si="1624"/>
        <v>0</v>
      </c>
      <c r="IZ594" s="238">
        <f t="shared" si="1625"/>
        <v>0</v>
      </c>
      <c r="JA594" s="238">
        <f t="shared" si="1626"/>
        <v>0</v>
      </c>
      <c r="JB594" s="238">
        <f t="shared" si="1627"/>
        <v>0</v>
      </c>
    </row>
    <row r="595" spans="2:262">
      <c r="B595" s="248">
        <v>234</v>
      </c>
      <c r="C595" s="247">
        <f t="shared" si="1628"/>
        <v>4.5703124999999884E-3</v>
      </c>
      <c r="D595" s="244">
        <f t="shared" ca="1" si="1371"/>
        <v>80.424915603702757</v>
      </c>
      <c r="E595" s="243">
        <f ca="1">IF361</f>
        <v>0.42491560370275977</v>
      </c>
      <c r="F595" s="242">
        <v>234</v>
      </c>
      <c r="G595" s="238">
        <f t="shared" si="1372"/>
        <v>0</v>
      </c>
      <c r="H595" s="238">
        <f t="shared" si="1373"/>
        <v>0</v>
      </c>
      <c r="I595" s="238">
        <f t="shared" si="1374"/>
        <v>0</v>
      </c>
      <c r="J595" s="238">
        <f t="shared" si="1375"/>
        <v>0</v>
      </c>
      <c r="K595" s="238">
        <f t="shared" si="1376"/>
        <v>0</v>
      </c>
      <c r="L595" s="238">
        <f t="shared" si="1377"/>
        <v>0</v>
      </c>
      <c r="M595" s="238">
        <f t="shared" si="1378"/>
        <v>0</v>
      </c>
      <c r="N595" s="238">
        <f t="shared" si="1379"/>
        <v>0</v>
      </c>
      <c r="O595" s="238">
        <f t="shared" si="1380"/>
        <v>0</v>
      </c>
      <c r="P595" s="238">
        <f t="shared" si="1381"/>
        <v>0</v>
      </c>
      <c r="Q595" s="238">
        <f t="shared" si="1382"/>
        <v>0</v>
      </c>
      <c r="R595" s="238">
        <f t="shared" si="1383"/>
        <v>0</v>
      </c>
      <c r="S595" s="238">
        <f t="shared" si="1384"/>
        <v>0</v>
      </c>
      <c r="T595" s="238">
        <f t="shared" si="1385"/>
        <v>0</v>
      </c>
      <c r="U595" s="239">
        <f t="shared" si="1386"/>
        <v>0</v>
      </c>
      <c r="V595" s="238">
        <f t="shared" si="1387"/>
        <v>0</v>
      </c>
      <c r="W595" s="238">
        <f t="shared" si="1388"/>
        <v>0</v>
      </c>
      <c r="X595" s="238">
        <f t="shared" si="1389"/>
        <v>0</v>
      </c>
      <c r="Y595" s="238">
        <f t="shared" si="1390"/>
        <v>0</v>
      </c>
      <c r="Z595" s="238">
        <f t="shared" si="1391"/>
        <v>0</v>
      </c>
      <c r="AA595" s="238">
        <f t="shared" si="1392"/>
        <v>0</v>
      </c>
      <c r="AB595" s="238">
        <f t="shared" si="1393"/>
        <v>0</v>
      </c>
      <c r="AC595" s="238">
        <f t="shared" si="1394"/>
        <v>0</v>
      </c>
      <c r="AD595" s="238">
        <f t="shared" si="1395"/>
        <v>0</v>
      </c>
      <c r="AE595" s="238">
        <f t="shared" si="1396"/>
        <v>0</v>
      </c>
      <c r="AF595" s="238">
        <f t="shared" si="1397"/>
        <v>0</v>
      </c>
      <c r="AG595" s="238">
        <f t="shared" si="1398"/>
        <v>0</v>
      </c>
      <c r="AH595" s="238">
        <f t="shared" si="1399"/>
        <v>0</v>
      </c>
      <c r="AI595" s="238">
        <f t="shared" si="1400"/>
        <v>0</v>
      </c>
      <c r="AJ595" s="238">
        <f t="shared" si="1401"/>
        <v>0</v>
      </c>
      <c r="AK595" s="238">
        <f t="shared" si="1402"/>
        <v>0</v>
      </c>
      <c r="AL595" s="238">
        <f t="shared" si="1403"/>
        <v>0</v>
      </c>
      <c r="AM595" s="238">
        <f t="shared" si="1404"/>
        <v>0</v>
      </c>
      <c r="AN595" s="238">
        <f t="shared" si="1405"/>
        <v>0</v>
      </c>
      <c r="AO595" s="238">
        <f t="shared" si="1406"/>
        <v>0</v>
      </c>
      <c r="AP595" s="238">
        <f t="shared" si="1407"/>
        <v>0</v>
      </c>
      <c r="AQ595" s="238">
        <f t="shared" si="1408"/>
        <v>0</v>
      </c>
      <c r="AR595" s="238">
        <f t="shared" si="1409"/>
        <v>0</v>
      </c>
      <c r="AS595" s="238">
        <f t="shared" si="1410"/>
        <v>0</v>
      </c>
      <c r="AT595" s="238">
        <f t="shared" si="1411"/>
        <v>0</v>
      </c>
      <c r="AU595" s="238">
        <f t="shared" si="1412"/>
        <v>0</v>
      </c>
      <c r="AV595" s="238">
        <f t="shared" si="1413"/>
        <v>0</v>
      </c>
      <c r="AW595" s="238">
        <f t="shared" si="1414"/>
        <v>0</v>
      </c>
      <c r="AX595" s="238">
        <f t="shared" si="1415"/>
        <v>0</v>
      </c>
      <c r="AY595" s="238">
        <f t="shared" si="1416"/>
        <v>0</v>
      </c>
      <c r="AZ595" s="238">
        <f t="shared" si="1417"/>
        <v>0</v>
      </c>
      <c r="BA595" s="238">
        <f t="shared" si="1418"/>
        <v>0</v>
      </c>
      <c r="BB595" s="238">
        <f t="shared" si="1419"/>
        <v>0</v>
      </c>
      <c r="BC595" s="238">
        <f t="shared" si="1420"/>
        <v>0</v>
      </c>
      <c r="BD595" s="238">
        <f t="shared" si="1421"/>
        <v>0</v>
      </c>
      <c r="BE595" s="238">
        <f t="shared" si="1422"/>
        <v>0</v>
      </c>
      <c r="BF595" s="238">
        <f t="shared" si="1423"/>
        <v>0</v>
      </c>
      <c r="BG595" s="238">
        <f t="shared" si="1424"/>
        <v>0</v>
      </c>
      <c r="BH595" s="238">
        <f t="shared" si="1425"/>
        <v>0</v>
      </c>
      <c r="BI595" s="238">
        <f t="shared" si="1426"/>
        <v>0</v>
      </c>
      <c r="BJ595" s="238">
        <f t="shared" si="1427"/>
        <v>0</v>
      </c>
      <c r="BK595" s="238">
        <f t="shared" si="1428"/>
        <v>0</v>
      </c>
      <c r="BL595" s="238">
        <f t="shared" si="1429"/>
        <v>0</v>
      </c>
      <c r="BM595" s="238">
        <f t="shared" si="1430"/>
        <v>0</v>
      </c>
      <c r="BN595" s="238">
        <f t="shared" si="1431"/>
        <v>0</v>
      </c>
      <c r="BO595" s="238">
        <f t="shared" si="1432"/>
        <v>0</v>
      </c>
      <c r="BP595" s="238">
        <f t="shared" si="1433"/>
        <v>0</v>
      </c>
      <c r="BQ595" s="238">
        <f t="shared" si="1434"/>
        <v>0</v>
      </c>
      <c r="BR595" s="238">
        <f t="shared" si="1435"/>
        <v>0</v>
      </c>
      <c r="BS595" s="238">
        <f t="shared" si="1436"/>
        <v>0</v>
      </c>
      <c r="BT595" s="238">
        <f t="shared" si="1437"/>
        <v>0</v>
      </c>
      <c r="BU595" s="238">
        <f t="shared" si="1438"/>
        <v>0</v>
      </c>
      <c r="BV595" s="238">
        <f t="shared" si="1439"/>
        <v>0</v>
      </c>
      <c r="BW595" s="238">
        <f t="shared" si="1440"/>
        <v>0</v>
      </c>
      <c r="BX595" s="238">
        <f t="shared" si="1441"/>
        <v>0</v>
      </c>
      <c r="BY595" s="238">
        <f t="shared" si="1442"/>
        <v>0</v>
      </c>
      <c r="BZ595" s="238">
        <f t="shared" si="1443"/>
        <v>0</v>
      </c>
      <c r="CA595" s="238">
        <f t="shared" si="1444"/>
        <v>0</v>
      </c>
      <c r="CB595" s="238">
        <f t="shared" si="1445"/>
        <v>0</v>
      </c>
      <c r="CC595" s="238">
        <f t="shared" si="1446"/>
        <v>0</v>
      </c>
      <c r="CD595" s="238">
        <f t="shared" si="1447"/>
        <v>0</v>
      </c>
      <c r="CE595" s="238">
        <f t="shared" si="1448"/>
        <v>0</v>
      </c>
      <c r="CF595" s="238">
        <f t="shared" si="1449"/>
        <v>0</v>
      </c>
      <c r="CG595" s="238">
        <f t="shared" si="1450"/>
        <v>0</v>
      </c>
      <c r="CH595" s="238">
        <f t="shared" si="1451"/>
        <v>0</v>
      </c>
      <c r="CI595" s="238">
        <f t="shared" si="1452"/>
        <v>0</v>
      </c>
      <c r="CJ595" s="238">
        <f t="shared" si="1453"/>
        <v>0</v>
      </c>
      <c r="CK595" s="238">
        <f t="shared" si="1454"/>
        <v>0</v>
      </c>
      <c r="CL595" s="238">
        <f t="shared" si="1455"/>
        <v>0</v>
      </c>
      <c r="CM595" s="238">
        <f t="shared" si="1456"/>
        <v>0</v>
      </c>
      <c r="CN595" s="238">
        <f t="shared" si="1457"/>
        <v>0</v>
      </c>
      <c r="CO595" s="238">
        <f t="shared" si="1458"/>
        <v>0</v>
      </c>
      <c r="CP595" s="238">
        <f t="shared" si="1459"/>
        <v>0</v>
      </c>
      <c r="CQ595" s="238">
        <f t="shared" si="1460"/>
        <v>0</v>
      </c>
      <c r="CR595" s="238">
        <f t="shared" si="1461"/>
        <v>0</v>
      </c>
      <c r="CS595" s="238">
        <f t="shared" si="1462"/>
        <v>0</v>
      </c>
      <c r="CT595" s="238">
        <f t="shared" si="1463"/>
        <v>0</v>
      </c>
      <c r="CU595" s="238">
        <f t="shared" si="1464"/>
        <v>0</v>
      </c>
      <c r="CV595" s="238">
        <f t="shared" si="1465"/>
        <v>0</v>
      </c>
      <c r="CW595" s="238">
        <f t="shared" si="1466"/>
        <v>0</v>
      </c>
      <c r="CX595" s="238">
        <f t="shared" si="1467"/>
        <v>0</v>
      </c>
      <c r="CY595" s="238">
        <f t="shared" si="1468"/>
        <v>0</v>
      </c>
      <c r="CZ595" s="238">
        <f t="shared" si="1469"/>
        <v>0</v>
      </c>
      <c r="DA595" s="238">
        <f t="shared" si="1470"/>
        <v>0</v>
      </c>
      <c r="DB595" s="238">
        <f t="shared" si="1471"/>
        <v>0</v>
      </c>
      <c r="DC595" s="238">
        <f t="shared" si="1472"/>
        <v>0</v>
      </c>
      <c r="DD595" s="238">
        <f t="shared" si="1473"/>
        <v>0</v>
      </c>
      <c r="DE595" s="238">
        <f t="shared" si="1474"/>
        <v>0</v>
      </c>
      <c r="DF595" s="238">
        <f t="shared" si="1475"/>
        <v>0</v>
      </c>
      <c r="DG595" s="238">
        <f t="shared" si="1476"/>
        <v>0</v>
      </c>
      <c r="DH595" s="238">
        <f t="shared" si="1477"/>
        <v>0</v>
      </c>
      <c r="DI595" s="238">
        <f t="shared" si="1478"/>
        <v>0</v>
      </c>
      <c r="DJ595" s="238">
        <f t="shared" si="1479"/>
        <v>0</v>
      </c>
      <c r="DK595" s="238">
        <f t="shared" si="1480"/>
        <v>0</v>
      </c>
      <c r="DL595" s="238">
        <f t="shared" si="1481"/>
        <v>0</v>
      </c>
      <c r="DM595" s="238">
        <f t="shared" si="1482"/>
        <v>0</v>
      </c>
      <c r="DN595" s="238">
        <f t="shared" si="1483"/>
        <v>0</v>
      </c>
      <c r="DO595" s="238">
        <f t="shared" si="1484"/>
        <v>0</v>
      </c>
      <c r="DP595" s="238">
        <f t="shared" si="1485"/>
        <v>0</v>
      </c>
      <c r="DQ595" s="238">
        <f t="shared" si="1486"/>
        <v>0</v>
      </c>
      <c r="DR595" s="238">
        <f t="shared" si="1487"/>
        <v>0</v>
      </c>
      <c r="DS595" s="238">
        <f t="shared" si="1488"/>
        <v>0</v>
      </c>
      <c r="DT595" s="238">
        <f t="shared" si="1489"/>
        <v>0</v>
      </c>
      <c r="DU595" s="238">
        <f t="shared" si="1490"/>
        <v>0</v>
      </c>
      <c r="DV595" s="238">
        <f t="shared" si="1491"/>
        <v>0</v>
      </c>
      <c r="DW595" s="238">
        <f t="shared" si="1492"/>
        <v>0</v>
      </c>
      <c r="DX595" s="238">
        <f t="shared" si="1493"/>
        <v>0</v>
      </c>
      <c r="DY595" s="238">
        <f t="shared" si="1494"/>
        <v>0</v>
      </c>
      <c r="DZ595" s="238">
        <f t="shared" si="1495"/>
        <v>0</v>
      </c>
      <c r="EA595" s="238">
        <f t="shared" si="1496"/>
        <v>0</v>
      </c>
      <c r="EB595" s="238">
        <f t="shared" si="1497"/>
        <v>0</v>
      </c>
      <c r="EC595" s="238">
        <f t="shared" si="1498"/>
        <v>0</v>
      </c>
      <c r="ED595" s="238">
        <f t="shared" si="1499"/>
        <v>0</v>
      </c>
      <c r="EE595" s="238">
        <f t="shared" si="1500"/>
        <v>0</v>
      </c>
      <c r="EF595" s="238">
        <f t="shared" si="1501"/>
        <v>0</v>
      </c>
      <c r="EG595" s="238">
        <f t="shared" si="1502"/>
        <v>0</v>
      </c>
      <c r="EH595" s="238">
        <f t="shared" si="1503"/>
        <v>0</v>
      </c>
      <c r="EI595" s="238">
        <f t="shared" si="1504"/>
        <v>0</v>
      </c>
      <c r="EJ595" s="238">
        <f t="shared" si="1505"/>
        <v>0</v>
      </c>
      <c r="EK595" s="238">
        <f t="shared" si="1506"/>
        <v>0</v>
      </c>
      <c r="EL595" s="238">
        <f t="shared" si="1507"/>
        <v>0</v>
      </c>
      <c r="EM595" s="238">
        <f t="shared" si="1508"/>
        <v>0</v>
      </c>
      <c r="EN595" s="238">
        <f t="shared" si="1509"/>
        <v>0</v>
      </c>
      <c r="EO595" s="238">
        <f t="shared" si="1510"/>
        <v>0</v>
      </c>
      <c r="EP595" s="238">
        <f t="shared" si="1511"/>
        <v>0</v>
      </c>
      <c r="EQ595" s="238">
        <f t="shared" si="1512"/>
        <v>0</v>
      </c>
      <c r="ER595" s="238">
        <f t="shared" si="1513"/>
        <v>0</v>
      </c>
      <c r="ES595" s="238">
        <f t="shared" si="1514"/>
        <v>0</v>
      </c>
      <c r="ET595" s="238">
        <f t="shared" si="1515"/>
        <v>0</v>
      </c>
      <c r="EU595" s="238">
        <f t="shared" si="1516"/>
        <v>0</v>
      </c>
      <c r="EV595" s="238">
        <f t="shared" si="1517"/>
        <v>0</v>
      </c>
      <c r="EW595" s="238">
        <f t="shared" si="1518"/>
        <v>0</v>
      </c>
      <c r="EX595" s="238">
        <f t="shared" si="1519"/>
        <v>0</v>
      </c>
      <c r="EY595" s="238">
        <f t="shared" si="1520"/>
        <v>0</v>
      </c>
      <c r="EZ595" s="238">
        <f t="shared" si="1521"/>
        <v>0</v>
      </c>
      <c r="FA595" s="238">
        <f t="shared" si="1522"/>
        <v>0</v>
      </c>
      <c r="FB595" s="238">
        <f t="shared" si="1523"/>
        <v>0</v>
      </c>
      <c r="FC595" s="238">
        <f t="shared" si="1524"/>
        <v>0</v>
      </c>
      <c r="FD595" s="238">
        <f t="shared" si="1525"/>
        <v>0</v>
      </c>
      <c r="FE595" s="238">
        <f t="shared" si="1526"/>
        <v>0</v>
      </c>
      <c r="FF595" s="238">
        <f t="shared" si="1527"/>
        <v>0</v>
      </c>
      <c r="FG595" s="238">
        <f t="shared" si="1528"/>
        <v>0</v>
      </c>
      <c r="FH595" s="238">
        <f t="shared" si="1529"/>
        <v>0</v>
      </c>
      <c r="FI595" s="238">
        <f t="shared" si="1530"/>
        <v>0</v>
      </c>
      <c r="FJ595" s="238">
        <f t="shared" si="1531"/>
        <v>0</v>
      </c>
      <c r="FK595" s="238">
        <f t="shared" si="1532"/>
        <v>0</v>
      </c>
      <c r="FL595" s="238">
        <f t="shared" si="1533"/>
        <v>0</v>
      </c>
      <c r="FM595" s="238">
        <f t="shared" si="1534"/>
        <v>0</v>
      </c>
      <c r="FN595" s="238">
        <f t="shared" si="1535"/>
        <v>0</v>
      </c>
      <c r="FO595" s="238">
        <f t="shared" si="1536"/>
        <v>0</v>
      </c>
      <c r="FP595" s="238">
        <f t="shared" si="1537"/>
        <v>0</v>
      </c>
      <c r="FQ595" s="238">
        <f t="shared" si="1538"/>
        <v>0</v>
      </c>
      <c r="FR595" s="238">
        <f t="shared" si="1539"/>
        <v>0</v>
      </c>
      <c r="FS595" s="238">
        <f t="shared" si="1540"/>
        <v>0</v>
      </c>
      <c r="FT595" s="238">
        <f t="shared" si="1541"/>
        <v>0</v>
      </c>
      <c r="FU595" s="238">
        <f t="shared" si="1542"/>
        <v>0</v>
      </c>
      <c r="FV595" s="238">
        <f t="shared" si="1543"/>
        <v>0</v>
      </c>
      <c r="FW595" s="238">
        <f t="shared" si="1544"/>
        <v>0</v>
      </c>
      <c r="FX595" s="238">
        <f t="shared" si="1545"/>
        <v>0</v>
      </c>
      <c r="FY595" s="238">
        <f t="shared" si="1546"/>
        <v>0</v>
      </c>
      <c r="FZ595" s="238">
        <f t="shared" si="1547"/>
        <v>0</v>
      </c>
      <c r="GA595" s="238">
        <f t="shared" si="1548"/>
        <v>0</v>
      </c>
      <c r="GB595" s="238">
        <f t="shared" si="1549"/>
        <v>0</v>
      </c>
      <c r="GC595" s="238">
        <f t="shared" si="1550"/>
        <v>0</v>
      </c>
      <c r="GD595" s="238">
        <f t="shared" si="1551"/>
        <v>0</v>
      </c>
      <c r="GE595" s="238">
        <f t="shared" si="1552"/>
        <v>0</v>
      </c>
      <c r="GF595" s="238">
        <f t="shared" si="1553"/>
        <v>0</v>
      </c>
      <c r="GG595" s="238">
        <f t="shared" si="1554"/>
        <v>0</v>
      </c>
      <c r="GH595" s="238">
        <f t="shared" si="1555"/>
        <v>0</v>
      </c>
      <c r="GI595" s="238">
        <f t="shared" si="1556"/>
        <v>0</v>
      </c>
      <c r="GJ595" s="238">
        <f t="shared" si="1557"/>
        <v>0</v>
      </c>
      <c r="GK595" s="238">
        <f t="shared" si="1558"/>
        <v>0</v>
      </c>
      <c r="GL595" s="238">
        <f t="shared" si="1559"/>
        <v>0</v>
      </c>
      <c r="GM595" s="238">
        <f t="shared" si="1560"/>
        <v>0</v>
      </c>
      <c r="GN595" s="238">
        <f t="shared" si="1561"/>
        <v>0</v>
      </c>
      <c r="GO595" s="238">
        <f t="shared" si="1562"/>
        <v>0</v>
      </c>
      <c r="GP595" s="238">
        <f t="shared" si="1563"/>
        <v>0</v>
      </c>
      <c r="GQ595" s="238">
        <f t="shared" si="1564"/>
        <v>0</v>
      </c>
      <c r="GR595" s="238">
        <f t="shared" si="1565"/>
        <v>0</v>
      </c>
      <c r="GS595" s="238">
        <f t="shared" si="1566"/>
        <v>0</v>
      </c>
      <c r="GT595" s="238">
        <f t="shared" si="1567"/>
        <v>0</v>
      </c>
      <c r="GU595" s="238">
        <f t="shared" si="1568"/>
        <v>0</v>
      </c>
      <c r="GV595" s="238">
        <f t="shared" si="1569"/>
        <v>0</v>
      </c>
      <c r="GW595" s="238">
        <f t="shared" si="1570"/>
        <v>0</v>
      </c>
      <c r="GX595" s="238">
        <f t="shared" si="1571"/>
        <v>0</v>
      </c>
      <c r="GY595" s="238">
        <f t="shared" si="1572"/>
        <v>0</v>
      </c>
      <c r="GZ595" s="238">
        <f t="shared" si="1573"/>
        <v>0</v>
      </c>
      <c r="HA595" s="238">
        <f t="shared" si="1574"/>
        <v>0</v>
      </c>
      <c r="HB595" s="238">
        <f t="shared" si="1575"/>
        <v>0</v>
      </c>
      <c r="HC595" s="238">
        <f t="shared" si="1576"/>
        <v>0</v>
      </c>
      <c r="HD595" s="238">
        <f t="shared" si="1577"/>
        <v>0</v>
      </c>
      <c r="HE595" s="238">
        <f t="shared" si="1578"/>
        <v>0</v>
      </c>
      <c r="HF595" s="238">
        <f t="shared" si="1579"/>
        <v>0</v>
      </c>
      <c r="HG595" s="238">
        <f t="shared" si="1580"/>
        <v>0</v>
      </c>
      <c r="HH595" s="238">
        <f t="shared" si="1581"/>
        <v>0</v>
      </c>
      <c r="HI595" s="238">
        <f t="shared" si="1582"/>
        <v>0</v>
      </c>
      <c r="HJ595" s="238">
        <f t="shared" si="1583"/>
        <v>0</v>
      </c>
      <c r="HK595" s="238">
        <f t="shared" si="1584"/>
        <v>0</v>
      </c>
      <c r="HL595" s="238">
        <f t="shared" si="1585"/>
        <v>0</v>
      </c>
      <c r="HM595" s="238">
        <f t="shared" si="1586"/>
        <v>0</v>
      </c>
      <c r="HN595" s="238">
        <f t="shared" si="1587"/>
        <v>0</v>
      </c>
      <c r="HO595" s="238">
        <f t="shared" si="1588"/>
        <v>0</v>
      </c>
      <c r="HP595" s="238">
        <f t="shared" si="1589"/>
        <v>0</v>
      </c>
      <c r="HQ595" s="238">
        <f t="shared" si="1590"/>
        <v>0</v>
      </c>
      <c r="HR595" s="238">
        <f t="shared" si="1591"/>
        <v>0</v>
      </c>
      <c r="HS595" s="238">
        <f t="shared" si="1592"/>
        <v>0</v>
      </c>
      <c r="HT595" s="238">
        <f t="shared" si="1593"/>
        <v>0</v>
      </c>
      <c r="HU595" s="238">
        <f t="shared" si="1594"/>
        <v>0</v>
      </c>
      <c r="HV595" s="238">
        <f t="shared" si="1595"/>
        <v>0</v>
      </c>
      <c r="HW595" s="238">
        <f t="shared" si="1596"/>
        <v>0</v>
      </c>
      <c r="HX595" s="238">
        <f t="shared" si="1597"/>
        <v>0</v>
      </c>
      <c r="HY595" s="238">
        <f t="shared" si="1598"/>
        <v>0</v>
      </c>
      <c r="HZ595" s="238">
        <f t="shared" si="1599"/>
        <v>0</v>
      </c>
      <c r="IA595" s="238">
        <f t="shared" si="1600"/>
        <v>0</v>
      </c>
      <c r="IB595" s="238">
        <f t="shared" si="1601"/>
        <v>0</v>
      </c>
      <c r="IC595" s="238">
        <f t="shared" si="1602"/>
        <v>0</v>
      </c>
      <c r="ID595" s="238">
        <f t="shared" si="1603"/>
        <v>0</v>
      </c>
      <c r="IE595" s="238">
        <f t="shared" si="1604"/>
        <v>0</v>
      </c>
      <c r="IF595" s="238">
        <f t="shared" si="1605"/>
        <v>0</v>
      </c>
      <c r="IG595" s="238">
        <f t="shared" si="1606"/>
        <v>0</v>
      </c>
      <c r="IH595" s="238">
        <f t="shared" si="1607"/>
        <v>0</v>
      </c>
      <c r="II595" s="238">
        <f t="shared" si="1608"/>
        <v>0</v>
      </c>
      <c r="IJ595" s="238">
        <f t="shared" si="1609"/>
        <v>0</v>
      </c>
      <c r="IK595" s="238">
        <f t="shared" si="1610"/>
        <v>0</v>
      </c>
      <c r="IL595" s="238">
        <f t="shared" si="1611"/>
        <v>0</v>
      </c>
      <c r="IM595" s="238">
        <f t="shared" si="1612"/>
        <v>0</v>
      </c>
      <c r="IN595" s="238">
        <f t="shared" si="1613"/>
        <v>0</v>
      </c>
      <c r="IO595" s="238">
        <f t="shared" si="1614"/>
        <v>0</v>
      </c>
      <c r="IP595" s="238">
        <f t="shared" si="1615"/>
        <v>0</v>
      </c>
      <c r="IQ595" s="238">
        <f t="shared" si="1616"/>
        <v>0</v>
      </c>
      <c r="IR595" s="238">
        <f t="shared" si="1617"/>
        <v>0</v>
      </c>
      <c r="IS595" s="238">
        <f t="shared" si="1618"/>
        <v>0</v>
      </c>
      <c r="IT595" s="238">
        <f t="shared" si="1619"/>
        <v>0</v>
      </c>
      <c r="IU595" s="238">
        <f t="shared" si="1620"/>
        <v>0</v>
      </c>
      <c r="IV595" s="238">
        <f t="shared" si="1621"/>
        <v>0</v>
      </c>
      <c r="IW595" s="238">
        <f t="shared" si="1622"/>
        <v>0</v>
      </c>
      <c r="IX595" s="238">
        <f t="shared" si="1623"/>
        <v>0</v>
      </c>
      <c r="IY595" s="238">
        <f t="shared" si="1624"/>
        <v>0</v>
      </c>
      <c r="IZ595" s="238">
        <f t="shared" si="1625"/>
        <v>0</v>
      </c>
      <c r="JA595" s="238">
        <f t="shared" si="1626"/>
        <v>0</v>
      </c>
      <c r="JB595" s="238">
        <f t="shared" si="1627"/>
        <v>0</v>
      </c>
    </row>
    <row r="596" spans="2:262">
      <c r="B596" s="248">
        <v>235</v>
      </c>
      <c r="C596" s="247">
        <f t="shared" si="1628"/>
        <v>4.589843749999988E-3</v>
      </c>
      <c r="D596" s="244">
        <f t="shared" ca="1" si="1371"/>
        <v>80.423820247228434</v>
      </c>
      <c r="E596" s="243">
        <f ca="1">IG361</f>
        <v>0.42382024722843287</v>
      </c>
      <c r="F596" s="242">
        <v>235</v>
      </c>
      <c r="G596" s="238">
        <f t="shared" si="1372"/>
        <v>0</v>
      </c>
      <c r="H596" s="238">
        <f t="shared" si="1373"/>
        <v>0</v>
      </c>
      <c r="I596" s="238">
        <f t="shared" si="1374"/>
        <v>0</v>
      </c>
      <c r="J596" s="238">
        <f t="shared" si="1375"/>
        <v>0</v>
      </c>
      <c r="K596" s="238">
        <f t="shared" si="1376"/>
        <v>0</v>
      </c>
      <c r="L596" s="238">
        <f t="shared" si="1377"/>
        <v>0</v>
      </c>
      <c r="M596" s="238">
        <f t="shared" si="1378"/>
        <v>0</v>
      </c>
      <c r="N596" s="238">
        <f t="shared" si="1379"/>
        <v>0</v>
      </c>
      <c r="O596" s="238">
        <f t="shared" si="1380"/>
        <v>0</v>
      </c>
      <c r="P596" s="238">
        <f t="shared" si="1381"/>
        <v>0</v>
      </c>
      <c r="Q596" s="238">
        <f t="shared" si="1382"/>
        <v>0</v>
      </c>
      <c r="R596" s="238">
        <f t="shared" si="1383"/>
        <v>0</v>
      </c>
      <c r="S596" s="238">
        <f t="shared" si="1384"/>
        <v>0</v>
      </c>
      <c r="T596" s="238">
        <f t="shared" si="1385"/>
        <v>0</v>
      </c>
      <c r="U596" s="239">
        <f t="shared" si="1386"/>
        <v>0</v>
      </c>
      <c r="V596" s="238">
        <f t="shared" si="1387"/>
        <v>0</v>
      </c>
      <c r="W596" s="238">
        <f t="shared" si="1388"/>
        <v>0</v>
      </c>
      <c r="X596" s="238">
        <f t="shared" si="1389"/>
        <v>0</v>
      </c>
      <c r="Y596" s="238">
        <f t="shared" si="1390"/>
        <v>0</v>
      </c>
      <c r="Z596" s="238">
        <f t="shared" si="1391"/>
        <v>0</v>
      </c>
      <c r="AA596" s="238">
        <f t="shared" si="1392"/>
        <v>0</v>
      </c>
      <c r="AB596" s="238">
        <f t="shared" si="1393"/>
        <v>0</v>
      </c>
      <c r="AC596" s="238">
        <f t="shared" si="1394"/>
        <v>0</v>
      </c>
      <c r="AD596" s="238">
        <f t="shared" si="1395"/>
        <v>0</v>
      </c>
      <c r="AE596" s="238">
        <f t="shared" si="1396"/>
        <v>0</v>
      </c>
      <c r="AF596" s="238">
        <f t="shared" si="1397"/>
        <v>0</v>
      </c>
      <c r="AG596" s="238">
        <f t="shared" si="1398"/>
        <v>0</v>
      </c>
      <c r="AH596" s="238">
        <f t="shared" si="1399"/>
        <v>0</v>
      </c>
      <c r="AI596" s="238">
        <f t="shared" si="1400"/>
        <v>0</v>
      </c>
      <c r="AJ596" s="238">
        <f t="shared" si="1401"/>
        <v>0</v>
      </c>
      <c r="AK596" s="238">
        <f t="shared" si="1402"/>
        <v>0</v>
      </c>
      <c r="AL596" s="238">
        <f t="shared" si="1403"/>
        <v>0</v>
      </c>
      <c r="AM596" s="238">
        <f t="shared" si="1404"/>
        <v>0</v>
      </c>
      <c r="AN596" s="238">
        <f t="shared" si="1405"/>
        <v>0</v>
      </c>
      <c r="AO596" s="238">
        <f t="shared" si="1406"/>
        <v>0</v>
      </c>
      <c r="AP596" s="238">
        <f t="shared" si="1407"/>
        <v>0</v>
      </c>
      <c r="AQ596" s="238">
        <f t="shared" si="1408"/>
        <v>0</v>
      </c>
      <c r="AR596" s="238">
        <f t="shared" si="1409"/>
        <v>0</v>
      </c>
      <c r="AS596" s="238">
        <f t="shared" si="1410"/>
        <v>0</v>
      </c>
      <c r="AT596" s="238">
        <f t="shared" si="1411"/>
        <v>0</v>
      </c>
      <c r="AU596" s="238">
        <f t="shared" si="1412"/>
        <v>0</v>
      </c>
      <c r="AV596" s="238">
        <f t="shared" si="1413"/>
        <v>0</v>
      </c>
      <c r="AW596" s="238">
        <f t="shared" si="1414"/>
        <v>0</v>
      </c>
      <c r="AX596" s="238">
        <f t="shared" si="1415"/>
        <v>0</v>
      </c>
      <c r="AY596" s="238">
        <f t="shared" si="1416"/>
        <v>0</v>
      </c>
      <c r="AZ596" s="238">
        <f t="shared" si="1417"/>
        <v>0</v>
      </c>
      <c r="BA596" s="238">
        <f t="shared" si="1418"/>
        <v>0</v>
      </c>
      <c r="BB596" s="238">
        <f t="shared" si="1419"/>
        <v>0</v>
      </c>
      <c r="BC596" s="238">
        <f t="shared" si="1420"/>
        <v>0</v>
      </c>
      <c r="BD596" s="238">
        <f t="shared" si="1421"/>
        <v>0</v>
      </c>
      <c r="BE596" s="238">
        <f t="shared" si="1422"/>
        <v>0</v>
      </c>
      <c r="BF596" s="238">
        <f t="shared" si="1423"/>
        <v>0</v>
      </c>
      <c r="BG596" s="238">
        <f t="shared" si="1424"/>
        <v>0</v>
      </c>
      <c r="BH596" s="238">
        <f t="shared" si="1425"/>
        <v>0</v>
      </c>
      <c r="BI596" s="238">
        <f t="shared" si="1426"/>
        <v>0</v>
      </c>
      <c r="BJ596" s="238">
        <f t="shared" si="1427"/>
        <v>0</v>
      </c>
      <c r="BK596" s="238">
        <f t="shared" si="1428"/>
        <v>0</v>
      </c>
      <c r="BL596" s="238">
        <f t="shared" si="1429"/>
        <v>0</v>
      </c>
      <c r="BM596" s="238">
        <f t="shared" si="1430"/>
        <v>0</v>
      </c>
      <c r="BN596" s="238">
        <f t="shared" si="1431"/>
        <v>0</v>
      </c>
      <c r="BO596" s="238">
        <f t="shared" si="1432"/>
        <v>0</v>
      </c>
      <c r="BP596" s="238">
        <f t="shared" si="1433"/>
        <v>0</v>
      </c>
      <c r="BQ596" s="238">
        <f t="shared" si="1434"/>
        <v>0</v>
      </c>
      <c r="BR596" s="238">
        <f t="shared" si="1435"/>
        <v>0</v>
      </c>
      <c r="BS596" s="238">
        <f t="shared" si="1436"/>
        <v>0</v>
      </c>
      <c r="BT596" s="238">
        <f t="shared" si="1437"/>
        <v>0</v>
      </c>
      <c r="BU596" s="238">
        <f t="shared" si="1438"/>
        <v>0</v>
      </c>
      <c r="BV596" s="238">
        <f t="shared" si="1439"/>
        <v>0</v>
      </c>
      <c r="BW596" s="238">
        <f t="shared" si="1440"/>
        <v>0</v>
      </c>
      <c r="BX596" s="238">
        <f t="shared" si="1441"/>
        <v>0</v>
      </c>
      <c r="BY596" s="238">
        <f t="shared" si="1442"/>
        <v>0</v>
      </c>
      <c r="BZ596" s="238">
        <f t="shared" si="1443"/>
        <v>0</v>
      </c>
      <c r="CA596" s="238">
        <f t="shared" si="1444"/>
        <v>0</v>
      </c>
      <c r="CB596" s="238">
        <f t="shared" si="1445"/>
        <v>0</v>
      </c>
      <c r="CC596" s="238">
        <f t="shared" si="1446"/>
        <v>0</v>
      </c>
      <c r="CD596" s="238">
        <f t="shared" si="1447"/>
        <v>0</v>
      </c>
      <c r="CE596" s="238">
        <f t="shared" si="1448"/>
        <v>0</v>
      </c>
      <c r="CF596" s="238">
        <f t="shared" si="1449"/>
        <v>0</v>
      </c>
      <c r="CG596" s="238">
        <f t="shared" si="1450"/>
        <v>0</v>
      </c>
      <c r="CH596" s="238">
        <f t="shared" si="1451"/>
        <v>0</v>
      </c>
      <c r="CI596" s="238">
        <f t="shared" si="1452"/>
        <v>0</v>
      </c>
      <c r="CJ596" s="238">
        <f t="shared" si="1453"/>
        <v>0</v>
      </c>
      <c r="CK596" s="238">
        <f t="shared" si="1454"/>
        <v>0</v>
      </c>
      <c r="CL596" s="238">
        <f t="shared" si="1455"/>
        <v>0</v>
      </c>
      <c r="CM596" s="238">
        <f t="shared" si="1456"/>
        <v>0</v>
      </c>
      <c r="CN596" s="238">
        <f t="shared" si="1457"/>
        <v>0</v>
      </c>
      <c r="CO596" s="238">
        <f t="shared" si="1458"/>
        <v>0</v>
      </c>
      <c r="CP596" s="238">
        <f t="shared" si="1459"/>
        <v>0</v>
      </c>
      <c r="CQ596" s="238">
        <f t="shared" si="1460"/>
        <v>0</v>
      </c>
      <c r="CR596" s="238">
        <f t="shared" si="1461"/>
        <v>0</v>
      </c>
      <c r="CS596" s="238">
        <f t="shared" si="1462"/>
        <v>0</v>
      </c>
      <c r="CT596" s="238">
        <f t="shared" si="1463"/>
        <v>0</v>
      </c>
      <c r="CU596" s="238">
        <f t="shared" si="1464"/>
        <v>0</v>
      </c>
      <c r="CV596" s="238">
        <f t="shared" si="1465"/>
        <v>0</v>
      </c>
      <c r="CW596" s="238">
        <f t="shared" si="1466"/>
        <v>0</v>
      </c>
      <c r="CX596" s="238">
        <f t="shared" si="1467"/>
        <v>0</v>
      </c>
      <c r="CY596" s="238">
        <f t="shared" si="1468"/>
        <v>0</v>
      </c>
      <c r="CZ596" s="238">
        <f t="shared" si="1469"/>
        <v>0</v>
      </c>
      <c r="DA596" s="238">
        <f t="shared" si="1470"/>
        <v>0</v>
      </c>
      <c r="DB596" s="238">
        <f t="shared" si="1471"/>
        <v>0</v>
      </c>
      <c r="DC596" s="238">
        <f t="shared" si="1472"/>
        <v>0</v>
      </c>
      <c r="DD596" s="238">
        <f t="shared" si="1473"/>
        <v>0</v>
      </c>
      <c r="DE596" s="238">
        <f t="shared" si="1474"/>
        <v>0</v>
      </c>
      <c r="DF596" s="238">
        <f t="shared" si="1475"/>
        <v>0</v>
      </c>
      <c r="DG596" s="238">
        <f t="shared" si="1476"/>
        <v>0</v>
      </c>
      <c r="DH596" s="238">
        <f t="shared" si="1477"/>
        <v>0</v>
      </c>
      <c r="DI596" s="238">
        <f t="shared" si="1478"/>
        <v>0</v>
      </c>
      <c r="DJ596" s="238">
        <f t="shared" si="1479"/>
        <v>0</v>
      </c>
      <c r="DK596" s="238">
        <f t="shared" si="1480"/>
        <v>0</v>
      </c>
      <c r="DL596" s="238">
        <f t="shared" si="1481"/>
        <v>0</v>
      </c>
      <c r="DM596" s="238">
        <f t="shared" si="1482"/>
        <v>0</v>
      </c>
      <c r="DN596" s="238">
        <f t="shared" si="1483"/>
        <v>0</v>
      </c>
      <c r="DO596" s="238">
        <f t="shared" si="1484"/>
        <v>0</v>
      </c>
      <c r="DP596" s="238">
        <f t="shared" si="1485"/>
        <v>0</v>
      </c>
      <c r="DQ596" s="238">
        <f t="shared" si="1486"/>
        <v>0</v>
      </c>
      <c r="DR596" s="238">
        <f t="shared" si="1487"/>
        <v>0</v>
      </c>
      <c r="DS596" s="238">
        <f t="shared" si="1488"/>
        <v>0</v>
      </c>
      <c r="DT596" s="238">
        <f t="shared" si="1489"/>
        <v>0</v>
      </c>
      <c r="DU596" s="238">
        <f t="shared" si="1490"/>
        <v>0</v>
      </c>
      <c r="DV596" s="238">
        <f t="shared" si="1491"/>
        <v>0</v>
      </c>
      <c r="DW596" s="238">
        <f t="shared" si="1492"/>
        <v>0</v>
      </c>
      <c r="DX596" s="238">
        <f t="shared" si="1493"/>
        <v>0</v>
      </c>
      <c r="DY596" s="238">
        <f t="shared" si="1494"/>
        <v>0</v>
      </c>
      <c r="DZ596" s="238">
        <f t="shared" si="1495"/>
        <v>0</v>
      </c>
      <c r="EA596" s="238">
        <f t="shared" si="1496"/>
        <v>0</v>
      </c>
      <c r="EB596" s="238">
        <f t="shared" si="1497"/>
        <v>0</v>
      </c>
      <c r="EC596" s="238">
        <f t="shared" si="1498"/>
        <v>0</v>
      </c>
      <c r="ED596" s="238">
        <f t="shared" si="1499"/>
        <v>0</v>
      </c>
      <c r="EE596" s="238">
        <f t="shared" si="1500"/>
        <v>0</v>
      </c>
      <c r="EF596" s="238">
        <f t="shared" si="1501"/>
        <v>0</v>
      </c>
      <c r="EG596" s="238">
        <f t="shared" si="1502"/>
        <v>0</v>
      </c>
      <c r="EH596" s="238">
        <f t="shared" si="1503"/>
        <v>0</v>
      </c>
      <c r="EI596" s="238">
        <f t="shared" si="1504"/>
        <v>0</v>
      </c>
      <c r="EJ596" s="238">
        <f t="shared" si="1505"/>
        <v>0</v>
      </c>
      <c r="EK596" s="238">
        <f t="shared" si="1506"/>
        <v>0</v>
      </c>
      <c r="EL596" s="238">
        <f t="shared" si="1507"/>
        <v>0</v>
      </c>
      <c r="EM596" s="238">
        <f t="shared" si="1508"/>
        <v>0</v>
      </c>
      <c r="EN596" s="238">
        <f t="shared" si="1509"/>
        <v>0</v>
      </c>
      <c r="EO596" s="238">
        <f t="shared" si="1510"/>
        <v>0</v>
      </c>
      <c r="EP596" s="238">
        <f t="shared" si="1511"/>
        <v>0</v>
      </c>
      <c r="EQ596" s="238">
        <f t="shared" si="1512"/>
        <v>0</v>
      </c>
      <c r="ER596" s="238">
        <f t="shared" si="1513"/>
        <v>0</v>
      </c>
      <c r="ES596" s="238">
        <f t="shared" si="1514"/>
        <v>0</v>
      </c>
      <c r="ET596" s="238">
        <f t="shared" si="1515"/>
        <v>0</v>
      </c>
      <c r="EU596" s="238">
        <f t="shared" si="1516"/>
        <v>0</v>
      </c>
      <c r="EV596" s="238">
        <f t="shared" si="1517"/>
        <v>0</v>
      </c>
      <c r="EW596" s="238">
        <f t="shared" si="1518"/>
        <v>0</v>
      </c>
      <c r="EX596" s="238">
        <f t="shared" si="1519"/>
        <v>0</v>
      </c>
      <c r="EY596" s="238">
        <f t="shared" si="1520"/>
        <v>0</v>
      </c>
      <c r="EZ596" s="238">
        <f t="shared" si="1521"/>
        <v>0</v>
      </c>
      <c r="FA596" s="238">
        <f t="shared" si="1522"/>
        <v>0</v>
      </c>
      <c r="FB596" s="238">
        <f t="shared" si="1523"/>
        <v>0</v>
      </c>
      <c r="FC596" s="238">
        <f t="shared" si="1524"/>
        <v>0</v>
      </c>
      <c r="FD596" s="238">
        <f t="shared" si="1525"/>
        <v>0</v>
      </c>
      <c r="FE596" s="238">
        <f t="shared" si="1526"/>
        <v>0</v>
      </c>
      <c r="FF596" s="238">
        <f t="shared" si="1527"/>
        <v>0</v>
      </c>
      <c r="FG596" s="238">
        <f t="shared" si="1528"/>
        <v>0</v>
      </c>
      <c r="FH596" s="238">
        <f t="shared" si="1529"/>
        <v>0</v>
      </c>
      <c r="FI596" s="238">
        <f t="shared" si="1530"/>
        <v>0</v>
      </c>
      <c r="FJ596" s="238">
        <f t="shared" si="1531"/>
        <v>0</v>
      </c>
      <c r="FK596" s="238">
        <f t="shared" si="1532"/>
        <v>0</v>
      </c>
      <c r="FL596" s="238">
        <f t="shared" si="1533"/>
        <v>0</v>
      </c>
      <c r="FM596" s="238">
        <f t="shared" si="1534"/>
        <v>0</v>
      </c>
      <c r="FN596" s="238">
        <f t="shared" si="1535"/>
        <v>0</v>
      </c>
      <c r="FO596" s="238">
        <f t="shared" si="1536"/>
        <v>0</v>
      </c>
      <c r="FP596" s="238">
        <f t="shared" si="1537"/>
        <v>0</v>
      </c>
      <c r="FQ596" s="238">
        <f t="shared" si="1538"/>
        <v>0</v>
      </c>
      <c r="FR596" s="238">
        <f t="shared" si="1539"/>
        <v>0</v>
      </c>
      <c r="FS596" s="238">
        <f t="shared" si="1540"/>
        <v>0</v>
      </c>
      <c r="FT596" s="238">
        <f t="shared" si="1541"/>
        <v>0</v>
      </c>
      <c r="FU596" s="238">
        <f t="shared" si="1542"/>
        <v>0</v>
      </c>
      <c r="FV596" s="238">
        <f t="shared" si="1543"/>
        <v>0</v>
      </c>
      <c r="FW596" s="238">
        <f t="shared" si="1544"/>
        <v>0</v>
      </c>
      <c r="FX596" s="238">
        <f t="shared" si="1545"/>
        <v>0</v>
      </c>
      <c r="FY596" s="238">
        <f t="shared" si="1546"/>
        <v>0</v>
      </c>
      <c r="FZ596" s="238">
        <f t="shared" si="1547"/>
        <v>0</v>
      </c>
      <c r="GA596" s="238">
        <f t="shared" si="1548"/>
        <v>0</v>
      </c>
      <c r="GB596" s="238">
        <f t="shared" si="1549"/>
        <v>0</v>
      </c>
      <c r="GC596" s="238">
        <f t="shared" si="1550"/>
        <v>0</v>
      </c>
      <c r="GD596" s="238">
        <f t="shared" si="1551"/>
        <v>0</v>
      </c>
      <c r="GE596" s="238">
        <f t="shared" si="1552"/>
        <v>0</v>
      </c>
      <c r="GF596" s="238">
        <f t="shared" si="1553"/>
        <v>0</v>
      </c>
      <c r="GG596" s="238">
        <f t="shared" si="1554"/>
        <v>0</v>
      </c>
      <c r="GH596" s="238">
        <f t="shared" si="1555"/>
        <v>0</v>
      </c>
      <c r="GI596" s="238">
        <f t="shared" si="1556"/>
        <v>0</v>
      </c>
      <c r="GJ596" s="238">
        <f t="shared" si="1557"/>
        <v>0</v>
      </c>
      <c r="GK596" s="238">
        <f t="shared" si="1558"/>
        <v>0</v>
      </c>
      <c r="GL596" s="238">
        <f t="shared" si="1559"/>
        <v>0</v>
      </c>
      <c r="GM596" s="238">
        <f t="shared" si="1560"/>
        <v>0</v>
      </c>
      <c r="GN596" s="238">
        <f t="shared" si="1561"/>
        <v>0</v>
      </c>
      <c r="GO596" s="238">
        <f t="shared" si="1562"/>
        <v>0</v>
      </c>
      <c r="GP596" s="238">
        <f t="shared" si="1563"/>
        <v>0</v>
      </c>
      <c r="GQ596" s="238">
        <f t="shared" si="1564"/>
        <v>0</v>
      </c>
      <c r="GR596" s="238">
        <f t="shared" si="1565"/>
        <v>0</v>
      </c>
      <c r="GS596" s="238">
        <f t="shared" si="1566"/>
        <v>0</v>
      </c>
      <c r="GT596" s="238">
        <f t="shared" si="1567"/>
        <v>0</v>
      </c>
      <c r="GU596" s="238">
        <f t="shared" si="1568"/>
        <v>0</v>
      </c>
      <c r="GV596" s="238">
        <f t="shared" si="1569"/>
        <v>0</v>
      </c>
      <c r="GW596" s="238">
        <f t="shared" si="1570"/>
        <v>0</v>
      </c>
      <c r="GX596" s="238">
        <f t="shared" si="1571"/>
        <v>0</v>
      </c>
      <c r="GY596" s="238">
        <f t="shared" si="1572"/>
        <v>0</v>
      </c>
      <c r="GZ596" s="238">
        <f t="shared" si="1573"/>
        <v>0</v>
      </c>
      <c r="HA596" s="238">
        <f t="shared" si="1574"/>
        <v>0</v>
      </c>
      <c r="HB596" s="238">
        <f t="shared" si="1575"/>
        <v>0</v>
      </c>
      <c r="HC596" s="238">
        <f t="shared" si="1576"/>
        <v>0</v>
      </c>
      <c r="HD596" s="238">
        <f t="shared" si="1577"/>
        <v>0</v>
      </c>
      <c r="HE596" s="238">
        <f t="shared" si="1578"/>
        <v>0</v>
      </c>
      <c r="HF596" s="238">
        <f t="shared" si="1579"/>
        <v>0</v>
      </c>
      <c r="HG596" s="238">
        <f t="shared" si="1580"/>
        <v>0</v>
      </c>
      <c r="HH596" s="238">
        <f t="shared" si="1581"/>
        <v>0</v>
      </c>
      <c r="HI596" s="238">
        <f t="shared" si="1582"/>
        <v>0</v>
      </c>
      <c r="HJ596" s="238">
        <f t="shared" si="1583"/>
        <v>0</v>
      </c>
      <c r="HK596" s="238">
        <f t="shared" si="1584"/>
        <v>0</v>
      </c>
      <c r="HL596" s="238">
        <f t="shared" si="1585"/>
        <v>0</v>
      </c>
      <c r="HM596" s="238">
        <f t="shared" si="1586"/>
        <v>0</v>
      </c>
      <c r="HN596" s="238">
        <f t="shared" si="1587"/>
        <v>0</v>
      </c>
      <c r="HO596" s="238">
        <f t="shared" si="1588"/>
        <v>0</v>
      </c>
      <c r="HP596" s="238">
        <f t="shared" si="1589"/>
        <v>0</v>
      </c>
      <c r="HQ596" s="238">
        <f t="shared" si="1590"/>
        <v>0</v>
      </c>
      <c r="HR596" s="238">
        <f t="shared" si="1591"/>
        <v>0</v>
      </c>
      <c r="HS596" s="238">
        <f t="shared" si="1592"/>
        <v>0</v>
      </c>
      <c r="HT596" s="238">
        <f t="shared" si="1593"/>
        <v>0</v>
      </c>
      <c r="HU596" s="238">
        <f t="shared" si="1594"/>
        <v>0</v>
      </c>
      <c r="HV596" s="238">
        <f t="shared" si="1595"/>
        <v>0</v>
      </c>
      <c r="HW596" s="238">
        <f t="shared" si="1596"/>
        <v>0</v>
      </c>
      <c r="HX596" s="238">
        <f t="shared" si="1597"/>
        <v>0</v>
      </c>
      <c r="HY596" s="238">
        <f t="shared" si="1598"/>
        <v>0</v>
      </c>
      <c r="HZ596" s="238">
        <f t="shared" si="1599"/>
        <v>0</v>
      </c>
      <c r="IA596" s="238">
        <f t="shared" si="1600"/>
        <v>0</v>
      </c>
      <c r="IB596" s="238">
        <f t="shared" si="1601"/>
        <v>0</v>
      </c>
      <c r="IC596" s="238">
        <f t="shared" si="1602"/>
        <v>0</v>
      </c>
      <c r="ID596" s="238">
        <f t="shared" si="1603"/>
        <v>0</v>
      </c>
      <c r="IE596" s="238">
        <f t="shared" si="1604"/>
        <v>0</v>
      </c>
      <c r="IF596" s="238">
        <f t="shared" si="1605"/>
        <v>0</v>
      </c>
      <c r="IG596" s="238">
        <f t="shared" si="1606"/>
        <v>0</v>
      </c>
      <c r="IH596" s="238">
        <f t="shared" si="1607"/>
        <v>0</v>
      </c>
      <c r="II596" s="238">
        <f t="shared" si="1608"/>
        <v>0</v>
      </c>
      <c r="IJ596" s="238">
        <f t="shared" si="1609"/>
        <v>0</v>
      </c>
      <c r="IK596" s="238">
        <f t="shared" si="1610"/>
        <v>0</v>
      </c>
      <c r="IL596" s="238">
        <f t="shared" si="1611"/>
        <v>0</v>
      </c>
      <c r="IM596" s="238">
        <f t="shared" si="1612"/>
        <v>0</v>
      </c>
      <c r="IN596" s="238">
        <f t="shared" si="1613"/>
        <v>0</v>
      </c>
      <c r="IO596" s="238">
        <f t="shared" si="1614"/>
        <v>0</v>
      </c>
      <c r="IP596" s="238">
        <f t="shared" si="1615"/>
        <v>0</v>
      </c>
      <c r="IQ596" s="238">
        <f t="shared" si="1616"/>
        <v>0</v>
      </c>
      <c r="IR596" s="238">
        <f t="shared" si="1617"/>
        <v>0</v>
      </c>
      <c r="IS596" s="238">
        <f t="shared" si="1618"/>
        <v>0</v>
      </c>
      <c r="IT596" s="238">
        <f t="shared" si="1619"/>
        <v>0</v>
      </c>
      <c r="IU596" s="238">
        <f t="shared" si="1620"/>
        <v>0</v>
      </c>
      <c r="IV596" s="238">
        <f t="shared" si="1621"/>
        <v>0</v>
      </c>
      <c r="IW596" s="238">
        <f t="shared" si="1622"/>
        <v>0</v>
      </c>
      <c r="IX596" s="238">
        <f t="shared" si="1623"/>
        <v>0</v>
      </c>
      <c r="IY596" s="238">
        <f t="shared" si="1624"/>
        <v>0</v>
      </c>
      <c r="IZ596" s="238">
        <f t="shared" si="1625"/>
        <v>0</v>
      </c>
      <c r="JA596" s="238">
        <f t="shared" si="1626"/>
        <v>0</v>
      </c>
      <c r="JB596" s="238">
        <f t="shared" si="1627"/>
        <v>0</v>
      </c>
    </row>
    <row r="597" spans="2:262">
      <c r="B597" s="248">
        <v>236</v>
      </c>
      <c r="C597" s="247">
        <f t="shared" si="1628"/>
        <v>4.6093749999999876E-3</v>
      </c>
      <c r="D597" s="244">
        <f t="shared" ca="1" si="1371"/>
        <v>80.416523599800783</v>
      </c>
      <c r="E597" s="243">
        <f ca="1">IH361</f>
        <v>0.41652359980077758</v>
      </c>
      <c r="F597" s="242">
        <v>236</v>
      </c>
      <c r="G597" s="238">
        <f t="shared" si="1372"/>
        <v>0</v>
      </c>
      <c r="H597" s="238">
        <f t="shared" si="1373"/>
        <v>0</v>
      </c>
      <c r="I597" s="238">
        <f t="shared" si="1374"/>
        <v>0</v>
      </c>
      <c r="J597" s="238">
        <f t="shared" si="1375"/>
        <v>0</v>
      </c>
      <c r="K597" s="238">
        <f t="shared" si="1376"/>
        <v>0</v>
      </c>
      <c r="L597" s="238">
        <f t="shared" si="1377"/>
        <v>0</v>
      </c>
      <c r="M597" s="238">
        <f t="shared" si="1378"/>
        <v>0</v>
      </c>
      <c r="N597" s="238">
        <f t="shared" si="1379"/>
        <v>0</v>
      </c>
      <c r="O597" s="238">
        <f t="shared" si="1380"/>
        <v>0</v>
      </c>
      <c r="P597" s="238">
        <f t="shared" si="1381"/>
        <v>0</v>
      </c>
      <c r="Q597" s="238">
        <f t="shared" si="1382"/>
        <v>0</v>
      </c>
      <c r="R597" s="238">
        <f t="shared" si="1383"/>
        <v>0</v>
      </c>
      <c r="S597" s="238">
        <f t="shared" si="1384"/>
        <v>0</v>
      </c>
      <c r="T597" s="238">
        <f t="shared" si="1385"/>
        <v>0</v>
      </c>
      <c r="U597" s="239">
        <f t="shared" si="1386"/>
        <v>0</v>
      </c>
      <c r="V597" s="238">
        <f t="shared" si="1387"/>
        <v>0</v>
      </c>
      <c r="W597" s="238">
        <f t="shared" si="1388"/>
        <v>0</v>
      </c>
      <c r="X597" s="238">
        <f t="shared" si="1389"/>
        <v>0</v>
      </c>
      <c r="Y597" s="238">
        <f t="shared" si="1390"/>
        <v>0</v>
      </c>
      <c r="Z597" s="238">
        <f t="shared" si="1391"/>
        <v>0</v>
      </c>
      <c r="AA597" s="238">
        <f t="shared" si="1392"/>
        <v>0</v>
      </c>
      <c r="AB597" s="238">
        <f t="shared" si="1393"/>
        <v>0</v>
      </c>
      <c r="AC597" s="238">
        <f t="shared" si="1394"/>
        <v>0</v>
      </c>
      <c r="AD597" s="238">
        <f t="shared" si="1395"/>
        <v>0</v>
      </c>
      <c r="AE597" s="238">
        <f t="shared" si="1396"/>
        <v>0</v>
      </c>
      <c r="AF597" s="238">
        <f t="shared" si="1397"/>
        <v>0</v>
      </c>
      <c r="AG597" s="238">
        <f t="shared" si="1398"/>
        <v>0</v>
      </c>
      <c r="AH597" s="238">
        <f t="shared" si="1399"/>
        <v>0</v>
      </c>
      <c r="AI597" s="238">
        <f t="shared" si="1400"/>
        <v>0</v>
      </c>
      <c r="AJ597" s="238">
        <f t="shared" si="1401"/>
        <v>0</v>
      </c>
      <c r="AK597" s="238">
        <f t="shared" si="1402"/>
        <v>0</v>
      </c>
      <c r="AL597" s="238">
        <f t="shared" si="1403"/>
        <v>0</v>
      </c>
      <c r="AM597" s="238">
        <f t="shared" si="1404"/>
        <v>0</v>
      </c>
      <c r="AN597" s="238">
        <f t="shared" si="1405"/>
        <v>0</v>
      </c>
      <c r="AO597" s="238">
        <f t="shared" si="1406"/>
        <v>0</v>
      </c>
      <c r="AP597" s="238">
        <f t="shared" si="1407"/>
        <v>0</v>
      </c>
      <c r="AQ597" s="238">
        <f t="shared" si="1408"/>
        <v>0</v>
      </c>
      <c r="AR597" s="238">
        <f t="shared" si="1409"/>
        <v>0</v>
      </c>
      <c r="AS597" s="238">
        <f t="shared" si="1410"/>
        <v>0</v>
      </c>
      <c r="AT597" s="238">
        <f t="shared" si="1411"/>
        <v>0</v>
      </c>
      <c r="AU597" s="238">
        <f t="shared" si="1412"/>
        <v>0</v>
      </c>
      <c r="AV597" s="238">
        <f t="shared" si="1413"/>
        <v>0</v>
      </c>
      <c r="AW597" s="238">
        <f t="shared" si="1414"/>
        <v>0</v>
      </c>
      <c r="AX597" s="238">
        <f t="shared" si="1415"/>
        <v>0</v>
      </c>
      <c r="AY597" s="238">
        <f t="shared" si="1416"/>
        <v>0</v>
      </c>
      <c r="AZ597" s="238">
        <f t="shared" si="1417"/>
        <v>0</v>
      </c>
      <c r="BA597" s="238">
        <f t="shared" si="1418"/>
        <v>0</v>
      </c>
      <c r="BB597" s="238">
        <f t="shared" si="1419"/>
        <v>0</v>
      </c>
      <c r="BC597" s="238">
        <f t="shared" si="1420"/>
        <v>0</v>
      </c>
      <c r="BD597" s="238">
        <f t="shared" si="1421"/>
        <v>0</v>
      </c>
      <c r="BE597" s="238">
        <f t="shared" si="1422"/>
        <v>0</v>
      </c>
      <c r="BF597" s="238">
        <f t="shared" si="1423"/>
        <v>0</v>
      </c>
      <c r="BG597" s="238">
        <f t="shared" si="1424"/>
        <v>0</v>
      </c>
      <c r="BH597" s="238">
        <f t="shared" si="1425"/>
        <v>0</v>
      </c>
      <c r="BI597" s="238">
        <f t="shared" si="1426"/>
        <v>0</v>
      </c>
      <c r="BJ597" s="238">
        <f t="shared" si="1427"/>
        <v>0</v>
      </c>
      <c r="BK597" s="238">
        <f t="shared" si="1428"/>
        <v>0</v>
      </c>
      <c r="BL597" s="238">
        <f t="shared" si="1429"/>
        <v>0</v>
      </c>
      <c r="BM597" s="238">
        <f t="shared" si="1430"/>
        <v>0</v>
      </c>
      <c r="BN597" s="238">
        <f t="shared" si="1431"/>
        <v>0</v>
      </c>
      <c r="BO597" s="238">
        <f t="shared" si="1432"/>
        <v>0</v>
      </c>
      <c r="BP597" s="238">
        <f t="shared" si="1433"/>
        <v>0</v>
      </c>
      <c r="BQ597" s="238">
        <f t="shared" si="1434"/>
        <v>0</v>
      </c>
      <c r="BR597" s="238">
        <f t="shared" si="1435"/>
        <v>0</v>
      </c>
      <c r="BS597" s="238">
        <f t="shared" si="1436"/>
        <v>0</v>
      </c>
      <c r="BT597" s="238">
        <f t="shared" si="1437"/>
        <v>0</v>
      </c>
      <c r="BU597" s="238">
        <f t="shared" si="1438"/>
        <v>0</v>
      </c>
      <c r="BV597" s="238">
        <f t="shared" si="1439"/>
        <v>0</v>
      </c>
      <c r="BW597" s="238">
        <f t="shared" si="1440"/>
        <v>0</v>
      </c>
      <c r="BX597" s="238">
        <f t="shared" si="1441"/>
        <v>0</v>
      </c>
      <c r="BY597" s="238">
        <f t="shared" si="1442"/>
        <v>0</v>
      </c>
      <c r="BZ597" s="238">
        <f t="shared" si="1443"/>
        <v>0</v>
      </c>
      <c r="CA597" s="238">
        <f t="shared" si="1444"/>
        <v>0</v>
      </c>
      <c r="CB597" s="238">
        <f t="shared" si="1445"/>
        <v>0</v>
      </c>
      <c r="CC597" s="238">
        <f t="shared" si="1446"/>
        <v>0</v>
      </c>
      <c r="CD597" s="238">
        <f t="shared" si="1447"/>
        <v>0</v>
      </c>
      <c r="CE597" s="238">
        <f t="shared" si="1448"/>
        <v>0</v>
      </c>
      <c r="CF597" s="238">
        <f t="shared" si="1449"/>
        <v>0</v>
      </c>
      <c r="CG597" s="238">
        <f t="shared" si="1450"/>
        <v>0</v>
      </c>
      <c r="CH597" s="238">
        <f t="shared" si="1451"/>
        <v>0</v>
      </c>
      <c r="CI597" s="238">
        <f t="shared" si="1452"/>
        <v>0</v>
      </c>
      <c r="CJ597" s="238">
        <f t="shared" si="1453"/>
        <v>0</v>
      </c>
      <c r="CK597" s="238">
        <f t="shared" si="1454"/>
        <v>0</v>
      </c>
      <c r="CL597" s="238">
        <f t="shared" si="1455"/>
        <v>0</v>
      </c>
      <c r="CM597" s="238">
        <f t="shared" si="1456"/>
        <v>0</v>
      </c>
      <c r="CN597" s="238">
        <f t="shared" si="1457"/>
        <v>0</v>
      </c>
      <c r="CO597" s="238">
        <f t="shared" si="1458"/>
        <v>0</v>
      </c>
      <c r="CP597" s="238">
        <f t="shared" si="1459"/>
        <v>0</v>
      </c>
      <c r="CQ597" s="238">
        <f t="shared" si="1460"/>
        <v>0</v>
      </c>
      <c r="CR597" s="238">
        <f t="shared" si="1461"/>
        <v>0</v>
      </c>
      <c r="CS597" s="238">
        <f t="shared" si="1462"/>
        <v>0</v>
      </c>
      <c r="CT597" s="238">
        <f t="shared" si="1463"/>
        <v>0</v>
      </c>
      <c r="CU597" s="238">
        <f t="shared" si="1464"/>
        <v>0</v>
      </c>
      <c r="CV597" s="238">
        <f t="shared" si="1465"/>
        <v>0</v>
      </c>
      <c r="CW597" s="238">
        <f t="shared" si="1466"/>
        <v>0</v>
      </c>
      <c r="CX597" s="238">
        <f t="shared" si="1467"/>
        <v>0</v>
      </c>
      <c r="CY597" s="238">
        <f t="shared" si="1468"/>
        <v>0</v>
      </c>
      <c r="CZ597" s="238">
        <f t="shared" si="1469"/>
        <v>0</v>
      </c>
      <c r="DA597" s="238">
        <f t="shared" si="1470"/>
        <v>0</v>
      </c>
      <c r="DB597" s="238">
        <f t="shared" si="1471"/>
        <v>0</v>
      </c>
      <c r="DC597" s="238">
        <f t="shared" si="1472"/>
        <v>0</v>
      </c>
      <c r="DD597" s="238">
        <f t="shared" si="1473"/>
        <v>0</v>
      </c>
      <c r="DE597" s="238">
        <f t="shared" si="1474"/>
        <v>0</v>
      </c>
      <c r="DF597" s="238">
        <f t="shared" si="1475"/>
        <v>0</v>
      </c>
      <c r="DG597" s="238">
        <f t="shared" si="1476"/>
        <v>0</v>
      </c>
      <c r="DH597" s="238">
        <f t="shared" si="1477"/>
        <v>0</v>
      </c>
      <c r="DI597" s="238">
        <f t="shared" si="1478"/>
        <v>0</v>
      </c>
      <c r="DJ597" s="238">
        <f t="shared" si="1479"/>
        <v>0</v>
      </c>
      <c r="DK597" s="238">
        <f t="shared" si="1480"/>
        <v>0</v>
      </c>
      <c r="DL597" s="238">
        <f t="shared" si="1481"/>
        <v>0</v>
      </c>
      <c r="DM597" s="238">
        <f t="shared" si="1482"/>
        <v>0</v>
      </c>
      <c r="DN597" s="238">
        <f t="shared" si="1483"/>
        <v>0</v>
      </c>
      <c r="DO597" s="238">
        <f t="shared" si="1484"/>
        <v>0</v>
      </c>
      <c r="DP597" s="238">
        <f t="shared" si="1485"/>
        <v>0</v>
      </c>
      <c r="DQ597" s="238">
        <f t="shared" si="1486"/>
        <v>0</v>
      </c>
      <c r="DR597" s="238">
        <f t="shared" si="1487"/>
        <v>0</v>
      </c>
      <c r="DS597" s="238">
        <f t="shared" si="1488"/>
        <v>0</v>
      </c>
      <c r="DT597" s="238">
        <f t="shared" si="1489"/>
        <v>0</v>
      </c>
      <c r="DU597" s="238">
        <f t="shared" si="1490"/>
        <v>0</v>
      </c>
      <c r="DV597" s="238">
        <f t="shared" si="1491"/>
        <v>0</v>
      </c>
      <c r="DW597" s="238">
        <f t="shared" si="1492"/>
        <v>0</v>
      </c>
      <c r="DX597" s="238">
        <f t="shared" si="1493"/>
        <v>0</v>
      </c>
      <c r="DY597" s="238">
        <f t="shared" si="1494"/>
        <v>0</v>
      </c>
      <c r="DZ597" s="238">
        <f t="shared" si="1495"/>
        <v>0</v>
      </c>
      <c r="EA597" s="238">
        <f t="shared" si="1496"/>
        <v>0</v>
      </c>
      <c r="EB597" s="238">
        <f t="shared" si="1497"/>
        <v>0</v>
      </c>
      <c r="EC597" s="238">
        <f t="shared" si="1498"/>
        <v>0</v>
      </c>
      <c r="ED597" s="238">
        <f t="shared" si="1499"/>
        <v>0</v>
      </c>
      <c r="EE597" s="238">
        <f t="shared" si="1500"/>
        <v>0</v>
      </c>
      <c r="EF597" s="238">
        <f t="shared" si="1501"/>
        <v>0</v>
      </c>
      <c r="EG597" s="238">
        <f t="shared" si="1502"/>
        <v>0</v>
      </c>
      <c r="EH597" s="238">
        <f t="shared" si="1503"/>
        <v>0</v>
      </c>
      <c r="EI597" s="238">
        <f t="shared" si="1504"/>
        <v>0</v>
      </c>
      <c r="EJ597" s="238">
        <f t="shared" si="1505"/>
        <v>0</v>
      </c>
      <c r="EK597" s="238">
        <f t="shared" si="1506"/>
        <v>0</v>
      </c>
      <c r="EL597" s="238">
        <f t="shared" si="1507"/>
        <v>0</v>
      </c>
      <c r="EM597" s="238">
        <f t="shared" si="1508"/>
        <v>0</v>
      </c>
      <c r="EN597" s="238">
        <f t="shared" si="1509"/>
        <v>0</v>
      </c>
      <c r="EO597" s="238">
        <f t="shared" si="1510"/>
        <v>0</v>
      </c>
      <c r="EP597" s="238">
        <f t="shared" si="1511"/>
        <v>0</v>
      </c>
      <c r="EQ597" s="238">
        <f t="shared" si="1512"/>
        <v>0</v>
      </c>
      <c r="ER597" s="238">
        <f t="shared" si="1513"/>
        <v>0</v>
      </c>
      <c r="ES597" s="238">
        <f t="shared" si="1514"/>
        <v>0</v>
      </c>
      <c r="ET597" s="238">
        <f t="shared" si="1515"/>
        <v>0</v>
      </c>
      <c r="EU597" s="238">
        <f t="shared" si="1516"/>
        <v>0</v>
      </c>
      <c r="EV597" s="238">
        <f t="shared" si="1517"/>
        <v>0</v>
      </c>
      <c r="EW597" s="238">
        <f t="shared" si="1518"/>
        <v>0</v>
      </c>
      <c r="EX597" s="238">
        <f t="shared" si="1519"/>
        <v>0</v>
      </c>
      <c r="EY597" s="238">
        <f t="shared" si="1520"/>
        <v>0</v>
      </c>
      <c r="EZ597" s="238">
        <f t="shared" si="1521"/>
        <v>0</v>
      </c>
      <c r="FA597" s="238">
        <f t="shared" si="1522"/>
        <v>0</v>
      </c>
      <c r="FB597" s="238">
        <f t="shared" si="1523"/>
        <v>0</v>
      </c>
      <c r="FC597" s="238">
        <f t="shared" si="1524"/>
        <v>0</v>
      </c>
      <c r="FD597" s="238">
        <f t="shared" si="1525"/>
        <v>0</v>
      </c>
      <c r="FE597" s="238">
        <f t="shared" si="1526"/>
        <v>0</v>
      </c>
      <c r="FF597" s="238">
        <f t="shared" si="1527"/>
        <v>0</v>
      </c>
      <c r="FG597" s="238">
        <f t="shared" si="1528"/>
        <v>0</v>
      </c>
      <c r="FH597" s="238">
        <f t="shared" si="1529"/>
        <v>0</v>
      </c>
      <c r="FI597" s="238">
        <f t="shared" si="1530"/>
        <v>0</v>
      </c>
      <c r="FJ597" s="238">
        <f t="shared" si="1531"/>
        <v>0</v>
      </c>
      <c r="FK597" s="238">
        <f t="shared" si="1532"/>
        <v>0</v>
      </c>
      <c r="FL597" s="238">
        <f t="shared" si="1533"/>
        <v>0</v>
      </c>
      <c r="FM597" s="238">
        <f t="shared" si="1534"/>
        <v>0</v>
      </c>
      <c r="FN597" s="238">
        <f t="shared" si="1535"/>
        <v>0</v>
      </c>
      <c r="FO597" s="238">
        <f t="shared" si="1536"/>
        <v>0</v>
      </c>
      <c r="FP597" s="238">
        <f t="shared" si="1537"/>
        <v>0</v>
      </c>
      <c r="FQ597" s="238">
        <f t="shared" si="1538"/>
        <v>0</v>
      </c>
      <c r="FR597" s="238">
        <f t="shared" si="1539"/>
        <v>0</v>
      </c>
      <c r="FS597" s="238">
        <f t="shared" si="1540"/>
        <v>0</v>
      </c>
      <c r="FT597" s="238">
        <f t="shared" si="1541"/>
        <v>0</v>
      </c>
      <c r="FU597" s="238">
        <f t="shared" si="1542"/>
        <v>0</v>
      </c>
      <c r="FV597" s="238">
        <f t="shared" si="1543"/>
        <v>0</v>
      </c>
      <c r="FW597" s="238">
        <f t="shared" si="1544"/>
        <v>0</v>
      </c>
      <c r="FX597" s="238">
        <f t="shared" si="1545"/>
        <v>0</v>
      </c>
      <c r="FY597" s="238">
        <f t="shared" si="1546"/>
        <v>0</v>
      </c>
      <c r="FZ597" s="238">
        <f t="shared" si="1547"/>
        <v>0</v>
      </c>
      <c r="GA597" s="238">
        <f t="shared" si="1548"/>
        <v>0</v>
      </c>
      <c r="GB597" s="238">
        <f t="shared" si="1549"/>
        <v>0</v>
      </c>
      <c r="GC597" s="238">
        <f t="shared" si="1550"/>
        <v>0</v>
      </c>
      <c r="GD597" s="238">
        <f t="shared" si="1551"/>
        <v>0</v>
      </c>
      <c r="GE597" s="238">
        <f t="shared" si="1552"/>
        <v>0</v>
      </c>
      <c r="GF597" s="238">
        <f t="shared" si="1553"/>
        <v>0</v>
      </c>
      <c r="GG597" s="238">
        <f t="shared" si="1554"/>
        <v>0</v>
      </c>
      <c r="GH597" s="238">
        <f t="shared" si="1555"/>
        <v>0</v>
      </c>
      <c r="GI597" s="238">
        <f t="shared" si="1556"/>
        <v>0</v>
      </c>
      <c r="GJ597" s="238">
        <f t="shared" si="1557"/>
        <v>0</v>
      </c>
      <c r="GK597" s="238">
        <f t="shared" si="1558"/>
        <v>0</v>
      </c>
      <c r="GL597" s="238">
        <f t="shared" si="1559"/>
        <v>0</v>
      </c>
      <c r="GM597" s="238">
        <f t="shared" si="1560"/>
        <v>0</v>
      </c>
      <c r="GN597" s="238">
        <f t="shared" si="1561"/>
        <v>0</v>
      </c>
      <c r="GO597" s="238">
        <f t="shared" si="1562"/>
        <v>0</v>
      </c>
      <c r="GP597" s="238">
        <f t="shared" si="1563"/>
        <v>0</v>
      </c>
      <c r="GQ597" s="238">
        <f t="shared" si="1564"/>
        <v>0</v>
      </c>
      <c r="GR597" s="238">
        <f t="shared" si="1565"/>
        <v>0</v>
      </c>
      <c r="GS597" s="238">
        <f t="shared" si="1566"/>
        <v>0</v>
      </c>
      <c r="GT597" s="238">
        <f t="shared" si="1567"/>
        <v>0</v>
      </c>
      <c r="GU597" s="238">
        <f t="shared" si="1568"/>
        <v>0</v>
      </c>
      <c r="GV597" s="238">
        <f t="shared" si="1569"/>
        <v>0</v>
      </c>
      <c r="GW597" s="238">
        <f t="shared" si="1570"/>
        <v>0</v>
      </c>
      <c r="GX597" s="238">
        <f t="shared" si="1571"/>
        <v>0</v>
      </c>
      <c r="GY597" s="238">
        <f t="shared" si="1572"/>
        <v>0</v>
      </c>
      <c r="GZ597" s="238">
        <f t="shared" si="1573"/>
        <v>0</v>
      </c>
      <c r="HA597" s="238">
        <f t="shared" si="1574"/>
        <v>0</v>
      </c>
      <c r="HB597" s="238">
        <f t="shared" si="1575"/>
        <v>0</v>
      </c>
      <c r="HC597" s="238">
        <f t="shared" si="1576"/>
        <v>0</v>
      </c>
      <c r="HD597" s="238">
        <f t="shared" si="1577"/>
        <v>0</v>
      </c>
      <c r="HE597" s="238">
        <f t="shared" si="1578"/>
        <v>0</v>
      </c>
      <c r="HF597" s="238">
        <f t="shared" si="1579"/>
        <v>0</v>
      </c>
      <c r="HG597" s="238">
        <f t="shared" si="1580"/>
        <v>0</v>
      </c>
      <c r="HH597" s="238">
        <f t="shared" si="1581"/>
        <v>0</v>
      </c>
      <c r="HI597" s="238">
        <f t="shared" si="1582"/>
        <v>0</v>
      </c>
      <c r="HJ597" s="238">
        <f t="shared" si="1583"/>
        <v>0</v>
      </c>
      <c r="HK597" s="238">
        <f t="shared" si="1584"/>
        <v>0</v>
      </c>
      <c r="HL597" s="238">
        <f t="shared" si="1585"/>
        <v>0</v>
      </c>
      <c r="HM597" s="238">
        <f t="shared" si="1586"/>
        <v>0</v>
      </c>
      <c r="HN597" s="238">
        <f t="shared" si="1587"/>
        <v>0</v>
      </c>
      <c r="HO597" s="238">
        <f t="shared" si="1588"/>
        <v>0</v>
      </c>
      <c r="HP597" s="238">
        <f t="shared" si="1589"/>
        <v>0</v>
      </c>
      <c r="HQ597" s="238">
        <f t="shared" si="1590"/>
        <v>0</v>
      </c>
      <c r="HR597" s="238">
        <f t="shared" si="1591"/>
        <v>0</v>
      </c>
      <c r="HS597" s="238">
        <f t="shared" si="1592"/>
        <v>0</v>
      </c>
      <c r="HT597" s="238">
        <f t="shared" si="1593"/>
        <v>0</v>
      </c>
      <c r="HU597" s="238">
        <f t="shared" si="1594"/>
        <v>0</v>
      </c>
      <c r="HV597" s="238">
        <f t="shared" si="1595"/>
        <v>0</v>
      </c>
      <c r="HW597" s="238">
        <f t="shared" si="1596"/>
        <v>0</v>
      </c>
      <c r="HX597" s="238">
        <f t="shared" si="1597"/>
        <v>0</v>
      </c>
      <c r="HY597" s="238">
        <f t="shared" si="1598"/>
        <v>0</v>
      </c>
      <c r="HZ597" s="238">
        <f t="shared" si="1599"/>
        <v>0</v>
      </c>
      <c r="IA597" s="238">
        <f t="shared" si="1600"/>
        <v>0</v>
      </c>
      <c r="IB597" s="238">
        <f t="shared" si="1601"/>
        <v>0</v>
      </c>
      <c r="IC597" s="238">
        <f t="shared" si="1602"/>
        <v>0</v>
      </c>
      <c r="ID597" s="238">
        <f t="shared" si="1603"/>
        <v>0</v>
      </c>
      <c r="IE597" s="238">
        <f t="shared" si="1604"/>
        <v>0</v>
      </c>
      <c r="IF597" s="238">
        <f t="shared" si="1605"/>
        <v>0</v>
      </c>
      <c r="IG597" s="238">
        <f t="shared" si="1606"/>
        <v>0</v>
      </c>
      <c r="IH597" s="238">
        <f t="shared" si="1607"/>
        <v>0</v>
      </c>
      <c r="II597" s="238">
        <f t="shared" si="1608"/>
        <v>0</v>
      </c>
      <c r="IJ597" s="238">
        <f t="shared" si="1609"/>
        <v>0</v>
      </c>
      <c r="IK597" s="238">
        <f t="shared" si="1610"/>
        <v>0</v>
      </c>
      <c r="IL597" s="238">
        <f t="shared" si="1611"/>
        <v>0</v>
      </c>
      <c r="IM597" s="238">
        <f t="shared" si="1612"/>
        <v>0</v>
      </c>
      <c r="IN597" s="238">
        <f t="shared" si="1613"/>
        <v>0</v>
      </c>
      <c r="IO597" s="238">
        <f t="shared" si="1614"/>
        <v>0</v>
      </c>
      <c r="IP597" s="238">
        <f t="shared" si="1615"/>
        <v>0</v>
      </c>
      <c r="IQ597" s="238">
        <f t="shared" si="1616"/>
        <v>0</v>
      </c>
      <c r="IR597" s="238">
        <f t="shared" si="1617"/>
        <v>0</v>
      </c>
      <c r="IS597" s="238">
        <f t="shared" si="1618"/>
        <v>0</v>
      </c>
      <c r="IT597" s="238">
        <f t="shared" si="1619"/>
        <v>0</v>
      </c>
      <c r="IU597" s="238">
        <f t="shared" si="1620"/>
        <v>0</v>
      </c>
      <c r="IV597" s="238">
        <f t="shared" si="1621"/>
        <v>0</v>
      </c>
      <c r="IW597" s="238">
        <f t="shared" si="1622"/>
        <v>0</v>
      </c>
      <c r="IX597" s="238">
        <f t="shared" si="1623"/>
        <v>0</v>
      </c>
      <c r="IY597" s="238">
        <f t="shared" si="1624"/>
        <v>0</v>
      </c>
      <c r="IZ597" s="238">
        <f t="shared" si="1625"/>
        <v>0</v>
      </c>
      <c r="JA597" s="238">
        <f t="shared" si="1626"/>
        <v>0</v>
      </c>
      <c r="JB597" s="238">
        <f t="shared" si="1627"/>
        <v>0</v>
      </c>
    </row>
    <row r="598" spans="2:262">
      <c r="B598" s="248">
        <v>237</v>
      </c>
      <c r="C598" s="247">
        <f t="shared" si="1628"/>
        <v>4.6289062499999872E-3</v>
      </c>
      <c r="D598" s="244">
        <f t="shared" ca="1" si="1371"/>
        <v>80.406985943593142</v>
      </c>
      <c r="E598" s="243">
        <f ca="1">II361</f>
        <v>0.40698594359313572</v>
      </c>
      <c r="F598" s="242">
        <v>237</v>
      </c>
      <c r="G598" s="238">
        <f t="shared" si="1372"/>
        <v>0</v>
      </c>
      <c r="H598" s="238">
        <f t="shared" si="1373"/>
        <v>0</v>
      </c>
      <c r="I598" s="238">
        <f t="shared" si="1374"/>
        <v>0</v>
      </c>
      <c r="J598" s="238">
        <f t="shared" si="1375"/>
        <v>0</v>
      </c>
      <c r="K598" s="238">
        <f t="shared" si="1376"/>
        <v>0</v>
      </c>
      <c r="L598" s="238">
        <f t="shared" si="1377"/>
        <v>0</v>
      </c>
      <c r="M598" s="238">
        <f t="shared" si="1378"/>
        <v>0</v>
      </c>
      <c r="N598" s="238">
        <f t="shared" si="1379"/>
        <v>0</v>
      </c>
      <c r="O598" s="238">
        <f t="shared" si="1380"/>
        <v>0</v>
      </c>
      <c r="P598" s="238">
        <f t="shared" si="1381"/>
        <v>0</v>
      </c>
      <c r="Q598" s="238">
        <f t="shared" si="1382"/>
        <v>0</v>
      </c>
      <c r="R598" s="238">
        <f t="shared" si="1383"/>
        <v>0</v>
      </c>
      <c r="S598" s="238">
        <f t="shared" si="1384"/>
        <v>0</v>
      </c>
      <c r="T598" s="238">
        <f t="shared" si="1385"/>
        <v>0</v>
      </c>
      <c r="U598" s="239">
        <f t="shared" si="1386"/>
        <v>0</v>
      </c>
      <c r="V598" s="238">
        <f t="shared" si="1387"/>
        <v>0</v>
      </c>
      <c r="W598" s="238">
        <f t="shared" si="1388"/>
        <v>0</v>
      </c>
      <c r="X598" s="238">
        <f t="shared" si="1389"/>
        <v>0</v>
      </c>
      <c r="Y598" s="238">
        <f t="shared" si="1390"/>
        <v>0</v>
      </c>
      <c r="Z598" s="238">
        <f t="shared" si="1391"/>
        <v>0</v>
      </c>
      <c r="AA598" s="238">
        <f t="shared" si="1392"/>
        <v>0</v>
      </c>
      <c r="AB598" s="238">
        <f t="shared" si="1393"/>
        <v>0</v>
      </c>
      <c r="AC598" s="238">
        <f t="shared" si="1394"/>
        <v>0</v>
      </c>
      <c r="AD598" s="238">
        <f t="shared" si="1395"/>
        <v>0</v>
      </c>
      <c r="AE598" s="238">
        <f t="shared" si="1396"/>
        <v>0</v>
      </c>
      <c r="AF598" s="238">
        <f t="shared" si="1397"/>
        <v>0</v>
      </c>
      <c r="AG598" s="238">
        <f t="shared" si="1398"/>
        <v>0</v>
      </c>
      <c r="AH598" s="238">
        <f t="shared" si="1399"/>
        <v>0</v>
      </c>
      <c r="AI598" s="238">
        <f t="shared" si="1400"/>
        <v>0</v>
      </c>
      <c r="AJ598" s="238">
        <f t="shared" si="1401"/>
        <v>0</v>
      </c>
      <c r="AK598" s="238">
        <f t="shared" si="1402"/>
        <v>0</v>
      </c>
      <c r="AL598" s="238">
        <f t="shared" si="1403"/>
        <v>0</v>
      </c>
      <c r="AM598" s="238">
        <f t="shared" si="1404"/>
        <v>0</v>
      </c>
      <c r="AN598" s="238">
        <f t="shared" si="1405"/>
        <v>0</v>
      </c>
      <c r="AO598" s="238">
        <f t="shared" si="1406"/>
        <v>0</v>
      </c>
      <c r="AP598" s="238">
        <f t="shared" si="1407"/>
        <v>0</v>
      </c>
      <c r="AQ598" s="238">
        <f t="shared" si="1408"/>
        <v>0</v>
      </c>
      <c r="AR598" s="238">
        <f t="shared" si="1409"/>
        <v>0</v>
      </c>
      <c r="AS598" s="238">
        <f t="shared" si="1410"/>
        <v>0</v>
      </c>
      <c r="AT598" s="238">
        <f t="shared" si="1411"/>
        <v>0</v>
      </c>
      <c r="AU598" s="238">
        <f t="shared" si="1412"/>
        <v>0</v>
      </c>
      <c r="AV598" s="238">
        <f t="shared" si="1413"/>
        <v>0</v>
      </c>
      <c r="AW598" s="238">
        <f t="shared" si="1414"/>
        <v>0</v>
      </c>
      <c r="AX598" s="238">
        <f t="shared" si="1415"/>
        <v>0</v>
      </c>
      <c r="AY598" s="238">
        <f t="shared" si="1416"/>
        <v>0</v>
      </c>
      <c r="AZ598" s="238">
        <f t="shared" si="1417"/>
        <v>0</v>
      </c>
      <c r="BA598" s="238">
        <f t="shared" si="1418"/>
        <v>0</v>
      </c>
      <c r="BB598" s="238">
        <f t="shared" si="1419"/>
        <v>0</v>
      </c>
      <c r="BC598" s="238">
        <f t="shared" si="1420"/>
        <v>0</v>
      </c>
      <c r="BD598" s="238">
        <f t="shared" si="1421"/>
        <v>0</v>
      </c>
      <c r="BE598" s="238">
        <f t="shared" si="1422"/>
        <v>0</v>
      </c>
      <c r="BF598" s="238">
        <f t="shared" si="1423"/>
        <v>0</v>
      </c>
      <c r="BG598" s="238">
        <f t="shared" si="1424"/>
        <v>0</v>
      </c>
      <c r="BH598" s="238">
        <f t="shared" si="1425"/>
        <v>0</v>
      </c>
      <c r="BI598" s="238">
        <f t="shared" si="1426"/>
        <v>0</v>
      </c>
      <c r="BJ598" s="238">
        <f t="shared" si="1427"/>
        <v>0</v>
      </c>
      <c r="BK598" s="238">
        <f t="shared" si="1428"/>
        <v>0</v>
      </c>
      <c r="BL598" s="238">
        <f t="shared" si="1429"/>
        <v>0</v>
      </c>
      <c r="BM598" s="238">
        <f t="shared" si="1430"/>
        <v>0</v>
      </c>
      <c r="BN598" s="238">
        <f t="shared" si="1431"/>
        <v>0</v>
      </c>
      <c r="BO598" s="238">
        <f t="shared" si="1432"/>
        <v>0</v>
      </c>
      <c r="BP598" s="238">
        <f t="shared" si="1433"/>
        <v>0</v>
      </c>
      <c r="BQ598" s="238">
        <f t="shared" si="1434"/>
        <v>0</v>
      </c>
      <c r="BR598" s="238">
        <f t="shared" si="1435"/>
        <v>0</v>
      </c>
      <c r="BS598" s="238">
        <f t="shared" si="1436"/>
        <v>0</v>
      </c>
      <c r="BT598" s="238">
        <f t="shared" si="1437"/>
        <v>0</v>
      </c>
      <c r="BU598" s="238">
        <f t="shared" si="1438"/>
        <v>0</v>
      </c>
      <c r="BV598" s="238">
        <f t="shared" si="1439"/>
        <v>0</v>
      </c>
      <c r="BW598" s="238">
        <f t="shared" si="1440"/>
        <v>0</v>
      </c>
      <c r="BX598" s="238">
        <f t="shared" si="1441"/>
        <v>0</v>
      </c>
      <c r="BY598" s="238">
        <f t="shared" si="1442"/>
        <v>0</v>
      </c>
      <c r="BZ598" s="238">
        <f t="shared" si="1443"/>
        <v>0</v>
      </c>
      <c r="CA598" s="238">
        <f t="shared" si="1444"/>
        <v>0</v>
      </c>
      <c r="CB598" s="238">
        <f t="shared" si="1445"/>
        <v>0</v>
      </c>
      <c r="CC598" s="238">
        <f t="shared" si="1446"/>
        <v>0</v>
      </c>
      <c r="CD598" s="238">
        <f t="shared" si="1447"/>
        <v>0</v>
      </c>
      <c r="CE598" s="238">
        <f t="shared" si="1448"/>
        <v>0</v>
      </c>
      <c r="CF598" s="238">
        <f t="shared" si="1449"/>
        <v>0</v>
      </c>
      <c r="CG598" s="238">
        <f t="shared" si="1450"/>
        <v>0</v>
      </c>
      <c r="CH598" s="238">
        <f t="shared" si="1451"/>
        <v>0</v>
      </c>
      <c r="CI598" s="238">
        <f t="shared" si="1452"/>
        <v>0</v>
      </c>
      <c r="CJ598" s="238">
        <f t="shared" si="1453"/>
        <v>0</v>
      </c>
      <c r="CK598" s="238">
        <f t="shared" si="1454"/>
        <v>0</v>
      </c>
      <c r="CL598" s="238">
        <f t="shared" si="1455"/>
        <v>0</v>
      </c>
      <c r="CM598" s="238">
        <f t="shared" si="1456"/>
        <v>0</v>
      </c>
      <c r="CN598" s="238">
        <f t="shared" si="1457"/>
        <v>0</v>
      </c>
      <c r="CO598" s="238">
        <f t="shared" si="1458"/>
        <v>0</v>
      </c>
      <c r="CP598" s="238">
        <f t="shared" si="1459"/>
        <v>0</v>
      </c>
      <c r="CQ598" s="238">
        <f t="shared" si="1460"/>
        <v>0</v>
      </c>
      <c r="CR598" s="238">
        <f t="shared" si="1461"/>
        <v>0</v>
      </c>
      <c r="CS598" s="238">
        <f t="shared" si="1462"/>
        <v>0</v>
      </c>
      <c r="CT598" s="238">
        <f t="shared" si="1463"/>
        <v>0</v>
      </c>
      <c r="CU598" s="238">
        <f t="shared" si="1464"/>
        <v>0</v>
      </c>
      <c r="CV598" s="238">
        <f t="shared" si="1465"/>
        <v>0</v>
      </c>
      <c r="CW598" s="238">
        <f t="shared" si="1466"/>
        <v>0</v>
      </c>
      <c r="CX598" s="238">
        <f t="shared" si="1467"/>
        <v>0</v>
      </c>
      <c r="CY598" s="238">
        <f t="shared" si="1468"/>
        <v>0</v>
      </c>
      <c r="CZ598" s="238">
        <f t="shared" si="1469"/>
        <v>0</v>
      </c>
      <c r="DA598" s="238">
        <f t="shared" si="1470"/>
        <v>0</v>
      </c>
      <c r="DB598" s="238">
        <f t="shared" si="1471"/>
        <v>0</v>
      </c>
      <c r="DC598" s="238">
        <f t="shared" si="1472"/>
        <v>0</v>
      </c>
      <c r="DD598" s="238">
        <f t="shared" si="1473"/>
        <v>0</v>
      </c>
      <c r="DE598" s="238">
        <f t="shared" si="1474"/>
        <v>0</v>
      </c>
      <c r="DF598" s="238">
        <f t="shared" si="1475"/>
        <v>0</v>
      </c>
      <c r="DG598" s="238">
        <f t="shared" si="1476"/>
        <v>0</v>
      </c>
      <c r="DH598" s="238">
        <f t="shared" si="1477"/>
        <v>0</v>
      </c>
      <c r="DI598" s="238">
        <f t="shared" si="1478"/>
        <v>0</v>
      </c>
      <c r="DJ598" s="238">
        <f t="shared" si="1479"/>
        <v>0</v>
      </c>
      <c r="DK598" s="238">
        <f t="shared" si="1480"/>
        <v>0</v>
      </c>
      <c r="DL598" s="238">
        <f t="shared" si="1481"/>
        <v>0</v>
      </c>
      <c r="DM598" s="238">
        <f t="shared" si="1482"/>
        <v>0</v>
      </c>
      <c r="DN598" s="238">
        <f t="shared" si="1483"/>
        <v>0</v>
      </c>
      <c r="DO598" s="238">
        <f t="shared" si="1484"/>
        <v>0</v>
      </c>
      <c r="DP598" s="238">
        <f t="shared" si="1485"/>
        <v>0</v>
      </c>
      <c r="DQ598" s="238">
        <f t="shared" si="1486"/>
        <v>0</v>
      </c>
      <c r="DR598" s="238">
        <f t="shared" si="1487"/>
        <v>0</v>
      </c>
      <c r="DS598" s="238">
        <f t="shared" si="1488"/>
        <v>0</v>
      </c>
      <c r="DT598" s="238">
        <f t="shared" si="1489"/>
        <v>0</v>
      </c>
      <c r="DU598" s="238">
        <f t="shared" si="1490"/>
        <v>0</v>
      </c>
      <c r="DV598" s="238">
        <f t="shared" si="1491"/>
        <v>0</v>
      </c>
      <c r="DW598" s="238">
        <f t="shared" si="1492"/>
        <v>0</v>
      </c>
      <c r="DX598" s="238">
        <f t="shared" si="1493"/>
        <v>0</v>
      </c>
      <c r="DY598" s="238">
        <f t="shared" si="1494"/>
        <v>0</v>
      </c>
      <c r="DZ598" s="238">
        <f t="shared" si="1495"/>
        <v>0</v>
      </c>
      <c r="EA598" s="238">
        <f t="shared" si="1496"/>
        <v>0</v>
      </c>
      <c r="EB598" s="238">
        <f t="shared" si="1497"/>
        <v>0</v>
      </c>
      <c r="EC598" s="238">
        <f t="shared" si="1498"/>
        <v>0</v>
      </c>
      <c r="ED598" s="238">
        <f t="shared" si="1499"/>
        <v>0</v>
      </c>
      <c r="EE598" s="238">
        <f t="shared" si="1500"/>
        <v>0</v>
      </c>
      <c r="EF598" s="238">
        <f t="shared" si="1501"/>
        <v>0</v>
      </c>
      <c r="EG598" s="238">
        <f t="shared" si="1502"/>
        <v>0</v>
      </c>
      <c r="EH598" s="238">
        <f t="shared" si="1503"/>
        <v>0</v>
      </c>
      <c r="EI598" s="238">
        <f t="shared" si="1504"/>
        <v>0</v>
      </c>
      <c r="EJ598" s="238">
        <f t="shared" si="1505"/>
        <v>0</v>
      </c>
      <c r="EK598" s="238">
        <f t="shared" si="1506"/>
        <v>0</v>
      </c>
      <c r="EL598" s="238">
        <f t="shared" si="1507"/>
        <v>0</v>
      </c>
      <c r="EM598" s="238">
        <f t="shared" si="1508"/>
        <v>0</v>
      </c>
      <c r="EN598" s="238">
        <f t="shared" si="1509"/>
        <v>0</v>
      </c>
      <c r="EO598" s="238">
        <f t="shared" si="1510"/>
        <v>0</v>
      </c>
      <c r="EP598" s="238">
        <f t="shared" si="1511"/>
        <v>0</v>
      </c>
      <c r="EQ598" s="238">
        <f t="shared" si="1512"/>
        <v>0</v>
      </c>
      <c r="ER598" s="238">
        <f t="shared" si="1513"/>
        <v>0</v>
      </c>
      <c r="ES598" s="238">
        <f t="shared" si="1514"/>
        <v>0</v>
      </c>
      <c r="ET598" s="238">
        <f t="shared" si="1515"/>
        <v>0</v>
      </c>
      <c r="EU598" s="238">
        <f t="shared" si="1516"/>
        <v>0</v>
      </c>
      <c r="EV598" s="238">
        <f t="shared" si="1517"/>
        <v>0</v>
      </c>
      <c r="EW598" s="238">
        <f t="shared" si="1518"/>
        <v>0</v>
      </c>
      <c r="EX598" s="238">
        <f t="shared" si="1519"/>
        <v>0</v>
      </c>
      <c r="EY598" s="238">
        <f t="shared" si="1520"/>
        <v>0</v>
      </c>
      <c r="EZ598" s="238">
        <f t="shared" si="1521"/>
        <v>0</v>
      </c>
      <c r="FA598" s="238">
        <f t="shared" si="1522"/>
        <v>0</v>
      </c>
      <c r="FB598" s="238">
        <f t="shared" si="1523"/>
        <v>0</v>
      </c>
      <c r="FC598" s="238">
        <f t="shared" si="1524"/>
        <v>0</v>
      </c>
      <c r="FD598" s="238">
        <f t="shared" si="1525"/>
        <v>0</v>
      </c>
      <c r="FE598" s="238">
        <f t="shared" si="1526"/>
        <v>0</v>
      </c>
      <c r="FF598" s="238">
        <f t="shared" si="1527"/>
        <v>0</v>
      </c>
      <c r="FG598" s="238">
        <f t="shared" si="1528"/>
        <v>0</v>
      </c>
      <c r="FH598" s="238">
        <f t="shared" si="1529"/>
        <v>0</v>
      </c>
      <c r="FI598" s="238">
        <f t="shared" si="1530"/>
        <v>0</v>
      </c>
      <c r="FJ598" s="238">
        <f t="shared" si="1531"/>
        <v>0</v>
      </c>
      <c r="FK598" s="238">
        <f t="shared" si="1532"/>
        <v>0</v>
      </c>
      <c r="FL598" s="238">
        <f t="shared" si="1533"/>
        <v>0</v>
      </c>
      <c r="FM598" s="238">
        <f t="shared" si="1534"/>
        <v>0</v>
      </c>
      <c r="FN598" s="238">
        <f t="shared" si="1535"/>
        <v>0</v>
      </c>
      <c r="FO598" s="238">
        <f t="shared" si="1536"/>
        <v>0</v>
      </c>
      <c r="FP598" s="238">
        <f t="shared" si="1537"/>
        <v>0</v>
      </c>
      <c r="FQ598" s="238">
        <f t="shared" si="1538"/>
        <v>0</v>
      </c>
      <c r="FR598" s="238">
        <f t="shared" si="1539"/>
        <v>0</v>
      </c>
      <c r="FS598" s="238">
        <f t="shared" si="1540"/>
        <v>0</v>
      </c>
      <c r="FT598" s="238">
        <f t="shared" si="1541"/>
        <v>0</v>
      </c>
      <c r="FU598" s="238">
        <f t="shared" si="1542"/>
        <v>0</v>
      </c>
      <c r="FV598" s="238">
        <f t="shared" si="1543"/>
        <v>0</v>
      </c>
      <c r="FW598" s="238">
        <f t="shared" si="1544"/>
        <v>0</v>
      </c>
      <c r="FX598" s="238">
        <f t="shared" si="1545"/>
        <v>0</v>
      </c>
      <c r="FY598" s="238">
        <f t="shared" si="1546"/>
        <v>0</v>
      </c>
      <c r="FZ598" s="238">
        <f t="shared" si="1547"/>
        <v>0</v>
      </c>
      <c r="GA598" s="238">
        <f t="shared" si="1548"/>
        <v>0</v>
      </c>
      <c r="GB598" s="238">
        <f t="shared" si="1549"/>
        <v>0</v>
      </c>
      <c r="GC598" s="238">
        <f t="shared" si="1550"/>
        <v>0</v>
      </c>
      <c r="GD598" s="238">
        <f t="shared" si="1551"/>
        <v>0</v>
      </c>
      <c r="GE598" s="238">
        <f t="shared" si="1552"/>
        <v>0</v>
      </c>
      <c r="GF598" s="238">
        <f t="shared" si="1553"/>
        <v>0</v>
      </c>
      <c r="GG598" s="238">
        <f t="shared" si="1554"/>
        <v>0</v>
      </c>
      <c r="GH598" s="238">
        <f t="shared" si="1555"/>
        <v>0</v>
      </c>
      <c r="GI598" s="238">
        <f t="shared" si="1556"/>
        <v>0</v>
      </c>
      <c r="GJ598" s="238">
        <f t="shared" si="1557"/>
        <v>0</v>
      </c>
      <c r="GK598" s="238">
        <f t="shared" si="1558"/>
        <v>0</v>
      </c>
      <c r="GL598" s="238">
        <f t="shared" si="1559"/>
        <v>0</v>
      </c>
      <c r="GM598" s="238">
        <f t="shared" si="1560"/>
        <v>0</v>
      </c>
      <c r="GN598" s="238">
        <f t="shared" si="1561"/>
        <v>0</v>
      </c>
      <c r="GO598" s="238">
        <f t="shared" si="1562"/>
        <v>0</v>
      </c>
      <c r="GP598" s="238">
        <f t="shared" si="1563"/>
        <v>0</v>
      </c>
      <c r="GQ598" s="238">
        <f t="shared" si="1564"/>
        <v>0</v>
      </c>
      <c r="GR598" s="238">
        <f t="shared" si="1565"/>
        <v>0</v>
      </c>
      <c r="GS598" s="238">
        <f t="shared" si="1566"/>
        <v>0</v>
      </c>
      <c r="GT598" s="238">
        <f t="shared" si="1567"/>
        <v>0</v>
      </c>
      <c r="GU598" s="238">
        <f t="shared" si="1568"/>
        <v>0</v>
      </c>
      <c r="GV598" s="238">
        <f t="shared" si="1569"/>
        <v>0</v>
      </c>
      <c r="GW598" s="238">
        <f t="shared" si="1570"/>
        <v>0</v>
      </c>
      <c r="GX598" s="238">
        <f t="shared" si="1571"/>
        <v>0</v>
      </c>
      <c r="GY598" s="238">
        <f t="shared" si="1572"/>
        <v>0</v>
      </c>
      <c r="GZ598" s="238">
        <f t="shared" si="1573"/>
        <v>0</v>
      </c>
      <c r="HA598" s="238">
        <f t="shared" si="1574"/>
        <v>0</v>
      </c>
      <c r="HB598" s="238">
        <f t="shared" si="1575"/>
        <v>0</v>
      </c>
      <c r="HC598" s="238">
        <f t="shared" si="1576"/>
        <v>0</v>
      </c>
      <c r="HD598" s="238">
        <f t="shared" si="1577"/>
        <v>0</v>
      </c>
      <c r="HE598" s="238">
        <f t="shared" si="1578"/>
        <v>0</v>
      </c>
      <c r="HF598" s="238">
        <f t="shared" si="1579"/>
        <v>0</v>
      </c>
      <c r="HG598" s="238">
        <f t="shared" si="1580"/>
        <v>0</v>
      </c>
      <c r="HH598" s="238">
        <f t="shared" si="1581"/>
        <v>0</v>
      </c>
      <c r="HI598" s="238">
        <f t="shared" si="1582"/>
        <v>0</v>
      </c>
      <c r="HJ598" s="238">
        <f t="shared" si="1583"/>
        <v>0</v>
      </c>
      <c r="HK598" s="238">
        <f t="shared" si="1584"/>
        <v>0</v>
      </c>
      <c r="HL598" s="238">
        <f t="shared" si="1585"/>
        <v>0</v>
      </c>
      <c r="HM598" s="238">
        <f t="shared" si="1586"/>
        <v>0</v>
      </c>
      <c r="HN598" s="238">
        <f t="shared" si="1587"/>
        <v>0</v>
      </c>
      <c r="HO598" s="238">
        <f t="shared" si="1588"/>
        <v>0</v>
      </c>
      <c r="HP598" s="238">
        <f t="shared" si="1589"/>
        <v>0</v>
      </c>
      <c r="HQ598" s="238">
        <f t="shared" si="1590"/>
        <v>0</v>
      </c>
      <c r="HR598" s="238">
        <f t="shared" si="1591"/>
        <v>0</v>
      </c>
      <c r="HS598" s="238">
        <f t="shared" si="1592"/>
        <v>0</v>
      </c>
      <c r="HT598" s="238">
        <f t="shared" si="1593"/>
        <v>0</v>
      </c>
      <c r="HU598" s="238">
        <f t="shared" si="1594"/>
        <v>0</v>
      </c>
      <c r="HV598" s="238">
        <f t="shared" si="1595"/>
        <v>0</v>
      </c>
      <c r="HW598" s="238">
        <f t="shared" si="1596"/>
        <v>0</v>
      </c>
      <c r="HX598" s="238">
        <f t="shared" si="1597"/>
        <v>0</v>
      </c>
      <c r="HY598" s="238">
        <f t="shared" si="1598"/>
        <v>0</v>
      </c>
      <c r="HZ598" s="238">
        <f t="shared" si="1599"/>
        <v>0</v>
      </c>
      <c r="IA598" s="238">
        <f t="shared" si="1600"/>
        <v>0</v>
      </c>
      <c r="IB598" s="238">
        <f t="shared" si="1601"/>
        <v>0</v>
      </c>
      <c r="IC598" s="238">
        <f t="shared" si="1602"/>
        <v>0</v>
      </c>
      <c r="ID598" s="238">
        <f t="shared" si="1603"/>
        <v>0</v>
      </c>
      <c r="IE598" s="238">
        <f t="shared" si="1604"/>
        <v>0</v>
      </c>
      <c r="IF598" s="238">
        <f t="shared" si="1605"/>
        <v>0</v>
      </c>
      <c r="IG598" s="238">
        <f t="shared" si="1606"/>
        <v>0</v>
      </c>
      <c r="IH598" s="238">
        <f t="shared" si="1607"/>
        <v>0</v>
      </c>
      <c r="II598" s="238">
        <f t="shared" si="1608"/>
        <v>0</v>
      </c>
      <c r="IJ598" s="238">
        <f t="shared" si="1609"/>
        <v>0</v>
      </c>
      <c r="IK598" s="238">
        <f t="shared" si="1610"/>
        <v>0</v>
      </c>
      <c r="IL598" s="238">
        <f t="shared" si="1611"/>
        <v>0</v>
      </c>
      <c r="IM598" s="238">
        <f t="shared" si="1612"/>
        <v>0</v>
      </c>
      <c r="IN598" s="238">
        <f t="shared" si="1613"/>
        <v>0</v>
      </c>
      <c r="IO598" s="238">
        <f t="shared" si="1614"/>
        <v>0</v>
      </c>
      <c r="IP598" s="238">
        <f t="shared" si="1615"/>
        <v>0</v>
      </c>
      <c r="IQ598" s="238">
        <f t="shared" si="1616"/>
        <v>0</v>
      </c>
      <c r="IR598" s="238">
        <f t="shared" si="1617"/>
        <v>0</v>
      </c>
      <c r="IS598" s="238">
        <f t="shared" si="1618"/>
        <v>0</v>
      </c>
      <c r="IT598" s="238">
        <f t="shared" si="1619"/>
        <v>0</v>
      </c>
      <c r="IU598" s="238">
        <f t="shared" si="1620"/>
        <v>0</v>
      </c>
      <c r="IV598" s="238">
        <f t="shared" si="1621"/>
        <v>0</v>
      </c>
      <c r="IW598" s="238">
        <f t="shared" si="1622"/>
        <v>0</v>
      </c>
      <c r="IX598" s="238">
        <f t="shared" si="1623"/>
        <v>0</v>
      </c>
      <c r="IY598" s="238">
        <f t="shared" si="1624"/>
        <v>0</v>
      </c>
      <c r="IZ598" s="238">
        <f t="shared" si="1625"/>
        <v>0</v>
      </c>
      <c r="JA598" s="238">
        <f t="shared" si="1626"/>
        <v>0</v>
      </c>
      <c r="JB598" s="238">
        <f t="shared" si="1627"/>
        <v>0</v>
      </c>
    </row>
    <row r="599" spans="2:262">
      <c r="B599" s="248">
        <v>238</v>
      </c>
      <c r="C599" s="247">
        <f t="shared" si="1628"/>
        <v>4.6484374999999868E-3</v>
      </c>
      <c r="D599" s="244">
        <f t="shared" ca="1" si="1371"/>
        <v>80.394393094087874</v>
      </c>
      <c r="E599" s="243">
        <f ca="1">IJ361</f>
        <v>0.39439309408787993</v>
      </c>
      <c r="F599" s="242">
        <v>238</v>
      </c>
      <c r="G599" s="238">
        <f t="shared" si="1372"/>
        <v>0</v>
      </c>
      <c r="H599" s="238">
        <f t="shared" si="1373"/>
        <v>0</v>
      </c>
      <c r="I599" s="238">
        <f t="shared" si="1374"/>
        <v>0</v>
      </c>
      <c r="J599" s="238">
        <f t="shared" si="1375"/>
        <v>0</v>
      </c>
      <c r="K599" s="238">
        <f t="shared" si="1376"/>
        <v>0</v>
      </c>
      <c r="L599" s="238">
        <f t="shared" si="1377"/>
        <v>0</v>
      </c>
      <c r="M599" s="238">
        <f t="shared" si="1378"/>
        <v>0</v>
      </c>
      <c r="N599" s="238">
        <f t="shared" si="1379"/>
        <v>0</v>
      </c>
      <c r="O599" s="238">
        <f t="shared" si="1380"/>
        <v>0</v>
      </c>
      <c r="P599" s="238">
        <f t="shared" si="1381"/>
        <v>0</v>
      </c>
      <c r="Q599" s="238">
        <f t="shared" si="1382"/>
        <v>0</v>
      </c>
      <c r="R599" s="238">
        <f t="shared" si="1383"/>
        <v>0</v>
      </c>
      <c r="S599" s="238">
        <f t="shared" si="1384"/>
        <v>0</v>
      </c>
      <c r="T599" s="238">
        <f t="shared" si="1385"/>
        <v>0</v>
      </c>
      <c r="U599" s="239">
        <f t="shared" si="1386"/>
        <v>0</v>
      </c>
      <c r="V599" s="238">
        <f t="shared" si="1387"/>
        <v>0</v>
      </c>
      <c r="W599" s="238">
        <f t="shared" si="1388"/>
        <v>0</v>
      </c>
      <c r="X599" s="238">
        <f t="shared" si="1389"/>
        <v>0</v>
      </c>
      <c r="Y599" s="238">
        <f t="shared" si="1390"/>
        <v>0</v>
      </c>
      <c r="Z599" s="238">
        <f t="shared" si="1391"/>
        <v>0</v>
      </c>
      <c r="AA599" s="238">
        <f t="shared" si="1392"/>
        <v>0</v>
      </c>
      <c r="AB599" s="238">
        <f t="shared" si="1393"/>
        <v>0</v>
      </c>
      <c r="AC599" s="238">
        <f t="shared" si="1394"/>
        <v>0</v>
      </c>
      <c r="AD599" s="238">
        <f t="shared" si="1395"/>
        <v>0</v>
      </c>
      <c r="AE599" s="238">
        <f t="shared" si="1396"/>
        <v>0</v>
      </c>
      <c r="AF599" s="238">
        <f t="shared" si="1397"/>
        <v>0</v>
      </c>
      <c r="AG599" s="238">
        <f t="shared" si="1398"/>
        <v>0</v>
      </c>
      <c r="AH599" s="238">
        <f t="shared" si="1399"/>
        <v>0</v>
      </c>
      <c r="AI599" s="238">
        <f t="shared" si="1400"/>
        <v>0</v>
      </c>
      <c r="AJ599" s="238">
        <f t="shared" si="1401"/>
        <v>0</v>
      </c>
      <c r="AK599" s="238">
        <f t="shared" si="1402"/>
        <v>0</v>
      </c>
      <c r="AL599" s="238">
        <f t="shared" si="1403"/>
        <v>0</v>
      </c>
      <c r="AM599" s="238">
        <f t="shared" si="1404"/>
        <v>0</v>
      </c>
      <c r="AN599" s="238">
        <f t="shared" si="1405"/>
        <v>0</v>
      </c>
      <c r="AO599" s="238">
        <f t="shared" si="1406"/>
        <v>0</v>
      </c>
      <c r="AP599" s="238">
        <f t="shared" si="1407"/>
        <v>0</v>
      </c>
      <c r="AQ599" s="238">
        <f t="shared" si="1408"/>
        <v>0</v>
      </c>
      <c r="AR599" s="238">
        <f t="shared" si="1409"/>
        <v>0</v>
      </c>
      <c r="AS599" s="238">
        <f t="shared" si="1410"/>
        <v>0</v>
      </c>
      <c r="AT599" s="238">
        <f t="shared" si="1411"/>
        <v>0</v>
      </c>
      <c r="AU599" s="238">
        <f t="shared" si="1412"/>
        <v>0</v>
      </c>
      <c r="AV599" s="238">
        <f t="shared" si="1413"/>
        <v>0</v>
      </c>
      <c r="AW599" s="238">
        <f t="shared" si="1414"/>
        <v>0</v>
      </c>
      <c r="AX599" s="238">
        <f t="shared" si="1415"/>
        <v>0</v>
      </c>
      <c r="AY599" s="238">
        <f t="shared" si="1416"/>
        <v>0</v>
      </c>
      <c r="AZ599" s="238">
        <f t="shared" si="1417"/>
        <v>0</v>
      </c>
      <c r="BA599" s="238">
        <f t="shared" si="1418"/>
        <v>0</v>
      </c>
      <c r="BB599" s="238">
        <f t="shared" si="1419"/>
        <v>0</v>
      </c>
      <c r="BC599" s="238">
        <f t="shared" si="1420"/>
        <v>0</v>
      </c>
      <c r="BD599" s="238">
        <f t="shared" si="1421"/>
        <v>0</v>
      </c>
      <c r="BE599" s="238">
        <f t="shared" si="1422"/>
        <v>0</v>
      </c>
      <c r="BF599" s="238">
        <f t="shared" si="1423"/>
        <v>0</v>
      </c>
      <c r="BG599" s="238">
        <f t="shared" si="1424"/>
        <v>0</v>
      </c>
      <c r="BH599" s="238">
        <f t="shared" si="1425"/>
        <v>0</v>
      </c>
      <c r="BI599" s="238">
        <f t="shared" si="1426"/>
        <v>0</v>
      </c>
      <c r="BJ599" s="238">
        <f t="shared" si="1427"/>
        <v>0</v>
      </c>
      <c r="BK599" s="238">
        <f t="shared" si="1428"/>
        <v>0</v>
      </c>
      <c r="BL599" s="238">
        <f t="shared" si="1429"/>
        <v>0</v>
      </c>
      <c r="BM599" s="238">
        <f t="shared" si="1430"/>
        <v>0</v>
      </c>
      <c r="BN599" s="238">
        <f t="shared" si="1431"/>
        <v>0</v>
      </c>
      <c r="BO599" s="238">
        <f t="shared" si="1432"/>
        <v>0</v>
      </c>
      <c r="BP599" s="238">
        <f t="shared" si="1433"/>
        <v>0</v>
      </c>
      <c r="BQ599" s="238">
        <f t="shared" si="1434"/>
        <v>0</v>
      </c>
      <c r="BR599" s="238">
        <f t="shared" si="1435"/>
        <v>0</v>
      </c>
      <c r="BS599" s="238">
        <f t="shared" si="1436"/>
        <v>0</v>
      </c>
      <c r="BT599" s="238">
        <f t="shared" si="1437"/>
        <v>0</v>
      </c>
      <c r="BU599" s="238">
        <f t="shared" si="1438"/>
        <v>0</v>
      </c>
      <c r="BV599" s="238">
        <f t="shared" si="1439"/>
        <v>0</v>
      </c>
      <c r="BW599" s="238">
        <f t="shared" si="1440"/>
        <v>0</v>
      </c>
      <c r="BX599" s="238">
        <f t="shared" si="1441"/>
        <v>0</v>
      </c>
      <c r="BY599" s="238">
        <f t="shared" si="1442"/>
        <v>0</v>
      </c>
      <c r="BZ599" s="238">
        <f t="shared" si="1443"/>
        <v>0</v>
      </c>
      <c r="CA599" s="238">
        <f t="shared" si="1444"/>
        <v>0</v>
      </c>
      <c r="CB599" s="238">
        <f t="shared" si="1445"/>
        <v>0</v>
      </c>
      <c r="CC599" s="238">
        <f t="shared" si="1446"/>
        <v>0</v>
      </c>
      <c r="CD599" s="238">
        <f t="shared" si="1447"/>
        <v>0</v>
      </c>
      <c r="CE599" s="238">
        <f t="shared" si="1448"/>
        <v>0</v>
      </c>
      <c r="CF599" s="238">
        <f t="shared" si="1449"/>
        <v>0</v>
      </c>
      <c r="CG599" s="238">
        <f t="shared" si="1450"/>
        <v>0</v>
      </c>
      <c r="CH599" s="238">
        <f t="shared" si="1451"/>
        <v>0</v>
      </c>
      <c r="CI599" s="238">
        <f t="shared" si="1452"/>
        <v>0</v>
      </c>
      <c r="CJ599" s="238">
        <f t="shared" si="1453"/>
        <v>0</v>
      </c>
      <c r="CK599" s="238">
        <f t="shared" si="1454"/>
        <v>0</v>
      </c>
      <c r="CL599" s="238">
        <f t="shared" si="1455"/>
        <v>0</v>
      </c>
      <c r="CM599" s="238">
        <f t="shared" si="1456"/>
        <v>0</v>
      </c>
      <c r="CN599" s="238">
        <f t="shared" si="1457"/>
        <v>0</v>
      </c>
      <c r="CO599" s="238">
        <f t="shared" si="1458"/>
        <v>0</v>
      </c>
      <c r="CP599" s="238">
        <f t="shared" si="1459"/>
        <v>0</v>
      </c>
      <c r="CQ599" s="238">
        <f t="shared" si="1460"/>
        <v>0</v>
      </c>
      <c r="CR599" s="238">
        <f t="shared" si="1461"/>
        <v>0</v>
      </c>
      <c r="CS599" s="238">
        <f t="shared" si="1462"/>
        <v>0</v>
      </c>
      <c r="CT599" s="238">
        <f t="shared" si="1463"/>
        <v>0</v>
      </c>
      <c r="CU599" s="238">
        <f t="shared" si="1464"/>
        <v>0</v>
      </c>
      <c r="CV599" s="238">
        <f t="shared" si="1465"/>
        <v>0</v>
      </c>
      <c r="CW599" s="238">
        <f t="shared" si="1466"/>
        <v>0</v>
      </c>
      <c r="CX599" s="238">
        <f t="shared" si="1467"/>
        <v>0</v>
      </c>
      <c r="CY599" s="238">
        <f t="shared" si="1468"/>
        <v>0</v>
      </c>
      <c r="CZ599" s="238">
        <f t="shared" si="1469"/>
        <v>0</v>
      </c>
      <c r="DA599" s="238">
        <f t="shared" si="1470"/>
        <v>0</v>
      </c>
      <c r="DB599" s="238">
        <f t="shared" si="1471"/>
        <v>0</v>
      </c>
      <c r="DC599" s="238">
        <f t="shared" si="1472"/>
        <v>0</v>
      </c>
      <c r="DD599" s="238">
        <f t="shared" si="1473"/>
        <v>0</v>
      </c>
      <c r="DE599" s="238">
        <f t="shared" si="1474"/>
        <v>0</v>
      </c>
      <c r="DF599" s="238">
        <f t="shared" si="1475"/>
        <v>0</v>
      </c>
      <c r="DG599" s="238">
        <f t="shared" si="1476"/>
        <v>0</v>
      </c>
      <c r="DH599" s="238">
        <f t="shared" si="1477"/>
        <v>0</v>
      </c>
      <c r="DI599" s="238">
        <f t="shared" si="1478"/>
        <v>0</v>
      </c>
      <c r="DJ599" s="238">
        <f t="shared" si="1479"/>
        <v>0</v>
      </c>
      <c r="DK599" s="238">
        <f t="shared" si="1480"/>
        <v>0</v>
      </c>
      <c r="DL599" s="238">
        <f t="shared" si="1481"/>
        <v>0</v>
      </c>
      <c r="DM599" s="238">
        <f t="shared" si="1482"/>
        <v>0</v>
      </c>
      <c r="DN599" s="238">
        <f t="shared" si="1483"/>
        <v>0</v>
      </c>
      <c r="DO599" s="238">
        <f t="shared" si="1484"/>
        <v>0</v>
      </c>
      <c r="DP599" s="238">
        <f t="shared" si="1485"/>
        <v>0</v>
      </c>
      <c r="DQ599" s="238">
        <f t="shared" si="1486"/>
        <v>0</v>
      </c>
      <c r="DR599" s="238">
        <f t="shared" si="1487"/>
        <v>0</v>
      </c>
      <c r="DS599" s="238">
        <f t="shared" si="1488"/>
        <v>0</v>
      </c>
      <c r="DT599" s="238">
        <f t="shared" si="1489"/>
        <v>0</v>
      </c>
      <c r="DU599" s="238">
        <f t="shared" si="1490"/>
        <v>0</v>
      </c>
      <c r="DV599" s="238">
        <f t="shared" si="1491"/>
        <v>0</v>
      </c>
      <c r="DW599" s="238">
        <f t="shared" si="1492"/>
        <v>0</v>
      </c>
      <c r="DX599" s="238">
        <f t="shared" si="1493"/>
        <v>0</v>
      </c>
      <c r="DY599" s="238">
        <f t="shared" si="1494"/>
        <v>0</v>
      </c>
      <c r="DZ599" s="238">
        <f t="shared" si="1495"/>
        <v>0</v>
      </c>
      <c r="EA599" s="238">
        <f t="shared" si="1496"/>
        <v>0</v>
      </c>
      <c r="EB599" s="238">
        <f t="shared" si="1497"/>
        <v>0</v>
      </c>
      <c r="EC599" s="238">
        <f t="shared" si="1498"/>
        <v>0</v>
      </c>
      <c r="ED599" s="238">
        <f t="shared" si="1499"/>
        <v>0</v>
      </c>
      <c r="EE599" s="238">
        <f t="shared" si="1500"/>
        <v>0</v>
      </c>
      <c r="EF599" s="238">
        <f t="shared" si="1501"/>
        <v>0</v>
      </c>
      <c r="EG599" s="238">
        <f t="shared" si="1502"/>
        <v>0</v>
      </c>
      <c r="EH599" s="238">
        <f t="shared" si="1503"/>
        <v>0</v>
      </c>
      <c r="EI599" s="238">
        <f t="shared" si="1504"/>
        <v>0</v>
      </c>
      <c r="EJ599" s="238">
        <f t="shared" si="1505"/>
        <v>0</v>
      </c>
      <c r="EK599" s="238">
        <f t="shared" si="1506"/>
        <v>0</v>
      </c>
      <c r="EL599" s="238">
        <f t="shared" si="1507"/>
        <v>0</v>
      </c>
      <c r="EM599" s="238">
        <f t="shared" si="1508"/>
        <v>0</v>
      </c>
      <c r="EN599" s="238">
        <f t="shared" si="1509"/>
        <v>0</v>
      </c>
      <c r="EO599" s="238">
        <f t="shared" si="1510"/>
        <v>0</v>
      </c>
      <c r="EP599" s="238">
        <f t="shared" si="1511"/>
        <v>0</v>
      </c>
      <c r="EQ599" s="238">
        <f t="shared" si="1512"/>
        <v>0</v>
      </c>
      <c r="ER599" s="238">
        <f t="shared" si="1513"/>
        <v>0</v>
      </c>
      <c r="ES599" s="238">
        <f t="shared" si="1514"/>
        <v>0</v>
      </c>
      <c r="ET599" s="238">
        <f t="shared" si="1515"/>
        <v>0</v>
      </c>
      <c r="EU599" s="238">
        <f t="shared" si="1516"/>
        <v>0</v>
      </c>
      <c r="EV599" s="238">
        <f t="shared" si="1517"/>
        <v>0</v>
      </c>
      <c r="EW599" s="238">
        <f t="shared" si="1518"/>
        <v>0</v>
      </c>
      <c r="EX599" s="238">
        <f t="shared" si="1519"/>
        <v>0</v>
      </c>
      <c r="EY599" s="238">
        <f t="shared" si="1520"/>
        <v>0</v>
      </c>
      <c r="EZ599" s="238">
        <f t="shared" si="1521"/>
        <v>0</v>
      </c>
      <c r="FA599" s="238">
        <f t="shared" si="1522"/>
        <v>0</v>
      </c>
      <c r="FB599" s="238">
        <f t="shared" si="1523"/>
        <v>0</v>
      </c>
      <c r="FC599" s="238">
        <f t="shared" si="1524"/>
        <v>0</v>
      </c>
      <c r="FD599" s="238">
        <f t="shared" si="1525"/>
        <v>0</v>
      </c>
      <c r="FE599" s="238">
        <f t="shared" si="1526"/>
        <v>0</v>
      </c>
      <c r="FF599" s="238">
        <f t="shared" si="1527"/>
        <v>0</v>
      </c>
      <c r="FG599" s="238">
        <f t="shared" si="1528"/>
        <v>0</v>
      </c>
      <c r="FH599" s="238">
        <f t="shared" si="1529"/>
        <v>0</v>
      </c>
      <c r="FI599" s="238">
        <f t="shared" si="1530"/>
        <v>0</v>
      </c>
      <c r="FJ599" s="238">
        <f t="shared" si="1531"/>
        <v>0</v>
      </c>
      <c r="FK599" s="238">
        <f t="shared" si="1532"/>
        <v>0</v>
      </c>
      <c r="FL599" s="238">
        <f t="shared" si="1533"/>
        <v>0</v>
      </c>
      <c r="FM599" s="238">
        <f t="shared" si="1534"/>
        <v>0</v>
      </c>
      <c r="FN599" s="238">
        <f t="shared" si="1535"/>
        <v>0</v>
      </c>
      <c r="FO599" s="238">
        <f t="shared" si="1536"/>
        <v>0</v>
      </c>
      <c r="FP599" s="238">
        <f t="shared" si="1537"/>
        <v>0</v>
      </c>
      <c r="FQ599" s="238">
        <f t="shared" si="1538"/>
        <v>0</v>
      </c>
      <c r="FR599" s="238">
        <f t="shared" si="1539"/>
        <v>0</v>
      </c>
      <c r="FS599" s="238">
        <f t="shared" si="1540"/>
        <v>0</v>
      </c>
      <c r="FT599" s="238">
        <f t="shared" si="1541"/>
        <v>0</v>
      </c>
      <c r="FU599" s="238">
        <f t="shared" si="1542"/>
        <v>0</v>
      </c>
      <c r="FV599" s="238">
        <f t="shared" si="1543"/>
        <v>0</v>
      </c>
      <c r="FW599" s="238">
        <f t="shared" si="1544"/>
        <v>0</v>
      </c>
      <c r="FX599" s="238">
        <f t="shared" si="1545"/>
        <v>0</v>
      </c>
      <c r="FY599" s="238">
        <f t="shared" si="1546"/>
        <v>0</v>
      </c>
      <c r="FZ599" s="238">
        <f t="shared" si="1547"/>
        <v>0</v>
      </c>
      <c r="GA599" s="238">
        <f t="shared" si="1548"/>
        <v>0</v>
      </c>
      <c r="GB599" s="238">
        <f t="shared" si="1549"/>
        <v>0</v>
      </c>
      <c r="GC599" s="238">
        <f t="shared" si="1550"/>
        <v>0</v>
      </c>
      <c r="GD599" s="238">
        <f t="shared" si="1551"/>
        <v>0</v>
      </c>
      <c r="GE599" s="238">
        <f t="shared" si="1552"/>
        <v>0</v>
      </c>
      <c r="GF599" s="238">
        <f t="shared" si="1553"/>
        <v>0</v>
      </c>
      <c r="GG599" s="238">
        <f t="shared" si="1554"/>
        <v>0</v>
      </c>
      <c r="GH599" s="238">
        <f t="shared" si="1555"/>
        <v>0</v>
      </c>
      <c r="GI599" s="238">
        <f t="shared" si="1556"/>
        <v>0</v>
      </c>
      <c r="GJ599" s="238">
        <f t="shared" si="1557"/>
        <v>0</v>
      </c>
      <c r="GK599" s="238">
        <f t="shared" si="1558"/>
        <v>0</v>
      </c>
      <c r="GL599" s="238">
        <f t="shared" si="1559"/>
        <v>0</v>
      </c>
      <c r="GM599" s="238">
        <f t="shared" si="1560"/>
        <v>0</v>
      </c>
      <c r="GN599" s="238">
        <f t="shared" si="1561"/>
        <v>0</v>
      </c>
      <c r="GO599" s="238">
        <f t="shared" si="1562"/>
        <v>0</v>
      </c>
      <c r="GP599" s="238">
        <f t="shared" si="1563"/>
        <v>0</v>
      </c>
      <c r="GQ599" s="238">
        <f t="shared" si="1564"/>
        <v>0</v>
      </c>
      <c r="GR599" s="238">
        <f t="shared" si="1565"/>
        <v>0</v>
      </c>
      <c r="GS599" s="238">
        <f t="shared" si="1566"/>
        <v>0</v>
      </c>
      <c r="GT599" s="238">
        <f t="shared" si="1567"/>
        <v>0</v>
      </c>
      <c r="GU599" s="238">
        <f t="shared" si="1568"/>
        <v>0</v>
      </c>
      <c r="GV599" s="238">
        <f t="shared" si="1569"/>
        <v>0</v>
      </c>
      <c r="GW599" s="238">
        <f t="shared" si="1570"/>
        <v>0</v>
      </c>
      <c r="GX599" s="238">
        <f t="shared" si="1571"/>
        <v>0</v>
      </c>
      <c r="GY599" s="238">
        <f t="shared" si="1572"/>
        <v>0</v>
      </c>
      <c r="GZ599" s="238">
        <f t="shared" si="1573"/>
        <v>0</v>
      </c>
      <c r="HA599" s="238">
        <f t="shared" si="1574"/>
        <v>0</v>
      </c>
      <c r="HB599" s="238">
        <f t="shared" si="1575"/>
        <v>0</v>
      </c>
      <c r="HC599" s="238">
        <f t="shared" si="1576"/>
        <v>0</v>
      </c>
      <c r="HD599" s="238">
        <f t="shared" si="1577"/>
        <v>0</v>
      </c>
      <c r="HE599" s="238">
        <f t="shared" si="1578"/>
        <v>0</v>
      </c>
      <c r="HF599" s="238">
        <f t="shared" si="1579"/>
        <v>0</v>
      </c>
      <c r="HG599" s="238">
        <f t="shared" si="1580"/>
        <v>0</v>
      </c>
      <c r="HH599" s="238">
        <f t="shared" si="1581"/>
        <v>0</v>
      </c>
      <c r="HI599" s="238">
        <f t="shared" si="1582"/>
        <v>0</v>
      </c>
      <c r="HJ599" s="238">
        <f t="shared" si="1583"/>
        <v>0</v>
      </c>
      <c r="HK599" s="238">
        <f t="shared" si="1584"/>
        <v>0</v>
      </c>
      <c r="HL599" s="238">
        <f t="shared" si="1585"/>
        <v>0</v>
      </c>
      <c r="HM599" s="238">
        <f t="shared" si="1586"/>
        <v>0</v>
      </c>
      <c r="HN599" s="238">
        <f t="shared" si="1587"/>
        <v>0</v>
      </c>
      <c r="HO599" s="238">
        <f t="shared" si="1588"/>
        <v>0</v>
      </c>
      <c r="HP599" s="238">
        <f t="shared" si="1589"/>
        <v>0</v>
      </c>
      <c r="HQ599" s="238">
        <f t="shared" si="1590"/>
        <v>0</v>
      </c>
      <c r="HR599" s="238">
        <f t="shared" si="1591"/>
        <v>0</v>
      </c>
      <c r="HS599" s="238">
        <f t="shared" si="1592"/>
        <v>0</v>
      </c>
      <c r="HT599" s="238">
        <f t="shared" si="1593"/>
        <v>0</v>
      </c>
      <c r="HU599" s="238">
        <f t="shared" si="1594"/>
        <v>0</v>
      </c>
      <c r="HV599" s="238">
        <f t="shared" si="1595"/>
        <v>0</v>
      </c>
      <c r="HW599" s="238">
        <f t="shared" si="1596"/>
        <v>0</v>
      </c>
      <c r="HX599" s="238">
        <f t="shared" si="1597"/>
        <v>0</v>
      </c>
      <c r="HY599" s="238">
        <f t="shared" si="1598"/>
        <v>0</v>
      </c>
      <c r="HZ599" s="238">
        <f t="shared" si="1599"/>
        <v>0</v>
      </c>
      <c r="IA599" s="238">
        <f t="shared" si="1600"/>
        <v>0</v>
      </c>
      <c r="IB599" s="238">
        <f t="shared" si="1601"/>
        <v>0</v>
      </c>
      <c r="IC599" s="238">
        <f t="shared" si="1602"/>
        <v>0</v>
      </c>
      <c r="ID599" s="238">
        <f t="shared" si="1603"/>
        <v>0</v>
      </c>
      <c r="IE599" s="238">
        <f t="shared" si="1604"/>
        <v>0</v>
      </c>
      <c r="IF599" s="238">
        <f t="shared" si="1605"/>
        <v>0</v>
      </c>
      <c r="IG599" s="238">
        <f t="shared" si="1606"/>
        <v>0</v>
      </c>
      <c r="IH599" s="238">
        <f t="shared" si="1607"/>
        <v>0</v>
      </c>
      <c r="II599" s="238">
        <f t="shared" si="1608"/>
        <v>0</v>
      </c>
      <c r="IJ599" s="238">
        <f t="shared" si="1609"/>
        <v>0</v>
      </c>
      <c r="IK599" s="238">
        <f t="shared" si="1610"/>
        <v>0</v>
      </c>
      <c r="IL599" s="238">
        <f t="shared" si="1611"/>
        <v>0</v>
      </c>
      <c r="IM599" s="238">
        <f t="shared" si="1612"/>
        <v>0</v>
      </c>
      <c r="IN599" s="238">
        <f t="shared" si="1613"/>
        <v>0</v>
      </c>
      <c r="IO599" s="238">
        <f t="shared" si="1614"/>
        <v>0</v>
      </c>
      <c r="IP599" s="238">
        <f t="shared" si="1615"/>
        <v>0</v>
      </c>
      <c r="IQ599" s="238">
        <f t="shared" si="1616"/>
        <v>0</v>
      </c>
      <c r="IR599" s="238">
        <f t="shared" si="1617"/>
        <v>0</v>
      </c>
      <c r="IS599" s="238">
        <f t="shared" si="1618"/>
        <v>0</v>
      </c>
      <c r="IT599" s="238">
        <f t="shared" si="1619"/>
        <v>0</v>
      </c>
      <c r="IU599" s="238">
        <f t="shared" si="1620"/>
        <v>0</v>
      </c>
      <c r="IV599" s="238">
        <f t="shared" si="1621"/>
        <v>0</v>
      </c>
      <c r="IW599" s="238">
        <f t="shared" si="1622"/>
        <v>0</v>
      </c>
      <c r="IX599" s="238">
        <f t="shared" si="1623"/>
        <v>0</v>
      </c>
      <c r="IY599" s="238">
        <f t="shared" si="1624"/>
        <v>0</v>
      </c>
      <c r="IZ599" s="238">
        <f t="shared" si="1625"/>
        <v>0</v>
      </c>
      <c r="JA599" s="238">
        <f t="shared" si="1626"/>
        <v>0</v>
      </c>
      <c r="JB599" s="238">
        <f t="shared" si="1627"/>
        <v>0</v>
      </c>
    </row>
    <row r="600" spans="2:262">
      <c r="B600" s="248">
        <v>239</v>
      </c>
      <c r="C600" s="247">
        <f t="shared" si="1628"/>
        <v>4.6679687499999864E-3</v>
      </c>
      <c r="D600" s="244">
        <f t="shared" ca="1" si="1371"/>
        <v>80.381965010702956</v>
      </c>
      <c r="E600" s="243">
        <f ca="1">IK361</f>
        <v>0.38196501070296185</v>
      </c>
      <c r="F600" s="242">
        <v>239</v>
      </c>
      <c r="G600" s="238">
        <f t="shared" si="1372"/>
        <v>0</v>
      </c>
      <c r="H600" s="238">
        <f t="shared" si="1373"/>
        <v>0</v>
      </c>
      <c r="I600" s="238">
        <f t="shared" si="1374"/>
        <v>0</v>
      </c>
      <c r="J600" s="238">
        <f t="shared" si="1375"/>
        <v>0</v>
      </c>
      <c r="K600" s="238">
        <f t="shared" si="1376"/>
        <v>0</v>
      </c>
      <c r="L600" s="238">
        <f t="shared" si="1377"/>
        <v>0</v>
      </c>
      <c r="M600" s="238">
        <f t="shared" si="1378"/>
        <v>0</v>
      </c>
      <c r="N600" s="238">
        <f t="shared" si="1379"/>
        <v>0</v>
      </c>
      <c r="O600" s="238">
        <f t="shared" si="1380"/>
        <v>0</v>
      </c>
      <c r="P600" s="238">
        <f t="shared" si="1381"/>
        <v>0</v>
      </c>
      <c r="Q600" s="238">
        <f t="shared" si="1382"/>
        <v>0</v>
      </c>
      <c r="R600" s="238">
        <f t="shared" si="1383"/>
        <v>0</v>
      </c>
      <c r="S600" s="238">
        <f t="shared" si="1384"/>
        <v>0</v>
      </c>
      <c r="T600" s="238">
        <f t="shared" si="1385"/>
        <v>0</v>
      </c>
      <c r="U600" s="239">
        <f t="shared" si="1386"/>
        <v>0</v>
      </c>
      <c r="V600" s="238">
        <f t="shared" si="1387"/>
        <v>0</v>
      </c>
      <c r="W600" s="238">
        <f t="shared" si="1388"/>
        <v>0</v>
      </c>
      <c r="X600" s="238">
        <f t="shared" si="1389"/>
        <v>0</v>
      </c>
      <c r="Y600" s="238">
        <f t="shared" si="1390"/>
        <v>0</v>
      </c>
      <c r="Z600" s="238">
        <f t="shared" si="1391"/>
        <v>0</v>
      </c>
      <c r="AA600" s="238">
        <f t="shared" si="1392"/>
        <v>0</v>
      </c>
      <c r="AB600" s="238">
        <f t="shared" si="1393"/>
        <v>0</v>
      </c>
      <c r="AC600" s="238">
        <f t="shared" si="1394"/>
        <v>0</v>
      </c>
      <c r="AD600" s="238">
        <f t="shared" si="1395"/>
        <v>0</v>
      </c>
      <c r="AE600" s="238">
        <f t="shared" si="1396"/>
        <v>0</v>
      </c>
      <c r="AF600" s="238">
        <f t="shared" si="1397"/>
        <v>0</v>
      </c>
      <c r="AG600" s="238">
        <f t="shared" si="1398"/>
        <v>0</v>
      </c>
      <c r="AH600" s="238">
        <f t="shared" si="1399"/>
        <v>0</v>
      </c>
      <c r="AI600" s="238">
        <f t="shared" si="1400"/>
        <v>0</v>
      </c>
      <c r="AJ600" s="238">
        <f t="shared" si="1401"/>
        <v>0</v>
      </c>
      <c r="AK600" s="238">
        <f t="shared" si="1402"/>
        <v>0</v>
      </c>
      <c r="AL600" s="238">
        <f t="shared" si="1403"/>
        <v>0</v>
      </c>
      <c r="AM600" s="238">
        <f t="shared" si="1404"/>
        <v>0</v>
      </c>
      <c r="AN600" s="238">
        <f t="shared" si="1405"/>
        <v>0</v>
      </c>
      <c r="AO600" s="238">
        <f t="shared" si="1406"/>
        <v>0</v>
      </c>
      <c r="AP600" s="238">
        <f t="shared" si="1407"/>
        <v>0</v>
      </c>
      <c r="AQ600" s="238">
        <f t="shared" si="1408"/>
        <v>0</v>
      </c>
      <c r="AR600" s="238">
        <f t="shared" si="1409"/>
        <v>0</v>
      </c>
      <c r="AS600" s="238">
        <f t="shared" si="1410"/>
        <v>0</v>
      </c>
      <c r="AT600" s="238">
        <f t="shared" si="1411"/>
        <v>0</v>
      </c>
      <c r="AU600" s="238">
        <f t="shared" si="1412"/>
        <v>0</v>
      </c>
      <c r="AV600" s="238">
        <f t="shared" si="1413"/>
        <v>0</v>
      </c>
      <c r="AW600" s="238">
        <f t="shared" si="1414"/>
        <v>0</v>
      </c>
      <c r="AX600" s="238">
        <f t="shared" si="1415"/>
        <v>0</v>
      </c>
      <c r="AY600" s="238">
        <f t="shared" si="1416"/>
        <v>0</v>
      </c>
      <c r="AZ600" s="238">
        <f t="shared" si="1417"/>
        <v>0</v>
      </c>
      <c r="BA600" s="238">
        <f t="shared" si="1418"/>
        <v>0</v>
      </c>
      <c r="BB600" s="238">
        <f t="shared" si="1419"/>
        <v>0</v>
      </c>
      <c r="BC600" s="238">
        <f t="shared" si="1420"/>
        <v>0</v>
      </c>
      <c r="BD600" s="238">
        <f t="shared" si="1421"/>
        <v>0</v>
      </c>
      <c r="BE600" s="238">
        <f t="shared" si="1422"/>
        <v>0</v>
      </c>
      <c r="BF600" s="238">
        <f t="shared" si="1423"/>
        <v>0</v>
      </c>
      <c r="BG600" s="238">
        <f t="shared" si="1424"/>
        <v>0</v>
      </c>
      <c r="BH600" s="238">
        <f t="shared" si="1425"/>
        <v>0</v>
      </c>
      <c r="BI600" s="238">
        <f t="shared" si="1426"/>
        <v>0</v>
      </c>
      <c r="BJ600" s="238">
        <f t="shared" si="1427"/>
        <v>0</v>
      </c>
      <c r="BK600" s="238">
        <f t="shared" si="1428"/>
        <v>0</v>
      </c>
      <c r="BL600" s="238">
        <f t="shared" si="1429"/>
        <v>0</v>
      </c>
      <c r="BM600" s="238">
        <f t="shared" si="1430"/>
        <v>0</v>
      </c>
      <c r="BN600" s="238">
        <f t="shared" si="1431"/>
        <v>0</v>
      </c>
      <c r="BO600" s="238">
        <f t="shared" si="1432"/>
        <v>0</v>
      </c>
      <c r="BP600" s="238">
        <f t="shared" si="1433"/>
        <v>0</v>
      </c>
      <c r="BQ600" s="238">
        <f t="shared" si="1434"/>
        <v>0</v>
      </c>
      <c r="BR600" s="238">
        <f t="shared" si="1435"/>
        <v>0</v>
      </c>
      <c r="BS600" s="238">
        <f t="shared" si="1436"/>
        <v>0</v>
      </c>
      <c r="BT600" s="238">
        <f t="shared" si="1437"/>
        <v>0</v>
      </c>
      <c r="BU600" s="238">
        <f t="shared" si="1438"/>
        <v>0</v>
      </c>
      <c r="BV600" s="238">
        <f t="shared" si="1439"/>
        <v>0</v>
      </c>
      <c r="BW600" s="238">
        <f t="shared" si="1440"/>
        <v>0</v>
      </c>
      <c r="BX600" s="238">
        <f t="shared" si="1441"/>
        <v>0</v>
      </c>
      <c r="BY600" s="238">
        <f t="shared" si="1442"/>
        <v>0</v>
      </c>
      <c r="BZ600" s="238">
        <f t="shared" si="1443"/>
        <v>0</v>
      </c>
      <c r="CA600" s="238">
        <f t="shared" si="1444"/>
        <v>0</v>
      </c>
      <c r="CB600" s="238">
        <f t="shared" si="1445"/>
        <v>0</v>
      </c>
      <c r="CC600" s="238">
        <f t="shared" si="1446"/>
        <v>0</v>
      </c>
      <c r="CD600" s="238">
        <f t="shared" si="1447"/>
        <v>0</v>
      </c>
      <c r="CE600" s="238">
        <f t="shared" si="1448"/>
        <v>0</v>
      </c>
      <c r="CF600" s="238">
        <f t="shared" si="1449"/>
        <v>0</v>
      </c>
      <c r="CG600" s="238">
        <f t="shared" si="1450"/>
        <v>0</v>
      </c>
      <c r="CH600" s="238">
        <f t="shared" si="1451"/>
        <v>0</v>
      </c>
      <c r="CI600" s="238">
        <f t="shared" si="1452"/>
        <v>0</v>
      </c>
      <c r="CJ600" s="238">
        <f t="shared" si="1453"/>
        <v>0</v>
      </c>
      <c r="CK600" s="238">
        <f t="shared" si="1454"/>
        <v>0</v>
      </c>
      <c r="CL600" s="238">
        <f t="shared" si="1455"/>
        <v>0</v>
      </c>
      <c r="CM600" s="238">
        <f t="shared" si="1456"/>
        <v>0</v>
      </c>
      <c r="CN600" s="238">
        <f t="shared" si="1457"/>
        <v>0</v>
      </c>
      <c r="CO600" s="238">
        <f t="shared" si="1458"/>
        <v>0</v>
      </c>
      <c r="CP600" s="238">
        <f t="shared" si="1459"/>
        <v>0</v>
      </c>
      <c r="CQ600" s="238">
        <f t="shared" si="1460"/>
        <v>0</v>
      </c>
      <c r="CR600" s="238">
        <f t="shared" si="1461"/>
        <v>0</v>
      </c>
      <c r="CS600" s="238">
        <f t="shared" si="1462"/>
        <v>0</v>
      </c>
      <c r="CT600" s="238">
        <f t="shared" si="1463"/>
        <v>0</v>
      </c>
      <c r="CU600" s="238">
        <f t="shared" si="1464"/>
        <v>0</v>
      </c>
      <c r="CV600" s="238">
        <f t="shared" si="1465"/>
        <v>0</v>
      </c>
      <c r="CW600" s="238">
        <f t="shared" si="1466"/>
        <v>0</v>
      </c>
      <c r="CX600" s="238">
        <f t="shared" si="1467"/>
        <v>0</v>
      </c>
      <c r="CY600" s="238">
        <f t="shared" si="1468"/>
        <v>0</v>
      </c>
      <c r="CZ600" s="238">
        <f t="shared" si="1469"/>
        <v>0</v>
      </c>
      <c r="DA600" s="238">
        <f t="shared" si="1470"/>
        <v>0</v>
      </c>
      <c r="DB600" s="238">
        <f t="shared" si="1471"/>
        <v>0</v>
      </c>
      <c r="DC600" s="238">
        <f t="shared" si="1472"/>
        <v>0</v>
      </c>
      <c r="DD600" s="238">
        <f t="shared" si="1473"/>
        <v>0</v>
      </c>
      <c r="DE600" s="238">
        <f t="shared" si="1474"/>
        <v>0</v>
      </c>
      <c r="DF600" s="238">
        <f t="shared" si="1475"/>
        <v>0</v>
      </c>
      <c r="DG600" s="238">
        <f t="shared" si="1476"/>
        <v>0</v>
      </c>
      <c r="DH600" s="238">
        <f t="shared" si="1477"/>
        <v>0</v>
      </c>
      <c r="DI600" s="238">
        <f t="shared" si="1478"/>
        <v>0</v>
      </c>
      <c r="DJ600" s="238">
        <f t="shared" si="1479"/>
        <v>0</v>
      </c>
      <c r="DK600" s="238">
        <f t="shared" si="1480"/>
        <v>0</v>
      </c>
      <c r="DL600" s="238">
        <f t="shared" si="1481"/>
        <v>0</v>
      </c>
      <c r="DM600" s="238">
        <f t="shared" si="1482"/>
        <v>0</v>
      </c>
      <c r="DN600" s="238">
        <f t="shared" si="1483"/>
        <v>0</v>
      </c>
      <c r="DO600" s="238">
        <f t="shared" si="1484"/>
        <v>0</v>
      </c>
      <c r="DP600" s="238">
        <f t="shared" si="1485"/>
        <v>0</v>
      </c>
      <c r="DQ600" s="238">
        <f t="shared" si="1486"/>
        <v>0</v>
      </c>
      <c r="DR600" s="238">
        <f t="shared" si="1487"/>
        <v>0</v>
      </c>
      <c r="DS600" s="238">
        <f t="shared" si="1488"/>
        <v>0</v>
      </c>
      <c r="DT600" s="238">
        <f t="shared" si="1489"/>
        <v>0</v>
      </c>
      <c r="DU600" s="238">
        <f t="shared" si="1490"/>
        <v>0</v>
      </c>
      <c r="DV600" s="238">
        <f t="shared" si="1491"/>
        <v>0</v>
      </c>
      <c r="DW600" s="238">
        <f t="shared" si="1492"/>
        <v>0</v>
      </c>
      <c r="DX600" s="238">
        <f t="shared" si="1493"/>
        <v>0</v>
      </c>
      <c r="DY600" s="238">
        <f t="shared" si="1494"/>
        <v>0</v>
      </c>
      <c r="DZ600" s="238">
        <f t="shared" si="1495"/>
        <v>0</v>
      </c>
      <c r="EA600" s="238">
        <f t="shared" si="1496"/>
        <v>0</v>
      </c>
      <c r="EB600" s="238">
        <f t="shared" si="1497"/>
        <v>0</v>
      </c>
      <c r="EC600" s="238">
        <f t="shared" si="1498"/>
        <v>0</v>
      </c>
      <c r="ED600" s="238">
        <f t="shared" si="1499"/>
        <v>0</v>
      </c>
      <c r="EE600" s="238">
        <f t="shared" si="1500"/>
        <v>0</v>
      </c>
      <c r="EF600" s="238">
        <f t="shared" si="1501"/>
        <v>0</v>
      </c>
      <c r="EG600" s="238">
        <f t="shared" si="1502"/>
        <v>0</v>
      </c>
      <c r="EH600" s="238">
        <f t="shared" si="1503"/>
        <v>0</v>
      </c>
      <c r="EI600" s="238">
        <f t="shared" si="1504"/>
        <v>0</v>
      </c>
      <c r="EJ600" s="238">
        <f t="shared" si="1505"/>
        <v>0</v>
      </c>
      <c r="EK600" s="238">
        <f t="shared" si="1506"/>
        <v>0</v>
      </c>
      <c r="EL600" s="238">
        <f t="shared" si="1507"/>
        <v>0</v>
      </c>
      <c r="EM600" s="238">
        <f t="shared" si="1508"/>
        <v>0</v>
      </c>
      <c r="EN600" s="238">
        <f t="shared" si="1509"/>
        <v>0</v>
      </c>
      <c r="EO600" s="238">
        <f t="shared" si="1510"/>
        <v>0</v>
      </c>
      <c r="EP600" s="238">
        <f t="shared" si="1511"/>
        <v>0</v>
      </c>
      <c r="EQ600" s="238">
        <f t="shared" si="1512"/>
        <v>0</v>
      </c>
      <c r="ER600" s="238">
        <f t="shared" si="1513"/>
        <v>0</v>
      </c>
      <c r="ES600" s="238">
        <f t="shared" si="1514"/>
        <v>0</v>
      </c>
      <c r="ET600" s="238">
        <f t="shared" si="1515"/>
        <v>0</v>
      </c>
      <c r="EU600" s="238">
        <f t="shared" si="1516"/>
        <v>0</v>
      </c>
      <c r="EV600" s="238">
        <f t="shared" si="1517"/>
        <v>0</v>
      </c>
      <c r="EW600" s="238">
        <f t="shared" si="1518"/>
        <v>0</v>
      </c>
      <c r="EX600" s="238">
        <f t="shared" si="1519"/>
        <v>0</v>
      </c>
      <c r="EY600" s="238">
        <f t="shared" si="1520"/>
        <v>0</v>
      </c>
      <c r="EZ600" s="238">
        <f t="shared" si="1521"/>
        <v>0</v>
      </c>
      <c r="FA600" s="238">
        <f t="shared" si="1522"/>
        <v>0</v>
      </c>
      <c r="FB600" s="238">
        <f t="shared" si="1523"/>
        <v>0</v>
      </c>
      <c r="FC600" s="238">
        <f t="shared" si="1524"/>
        <v>0</v>
      </c>
      <c r="FD600" s="238">
        <f t="shared" si="1525"/>
        <v>0</v>
      </c>
      <c r="FE600" s="238">
        <f t="shared" si="1526"/>
        <v>0</v>
      </c>
      <c r="FF600" s="238">
        <f t="shared" si="1527"/>
        <v>0</v>
      </c>
      <c r="FG600" s="238">
        <f t="shared" si="1528"/>
        <v>0</v>
      </c>
      <c r="FH600" s="238">
        <f t="shared" si="1529"/>
        <v>0</v>
      </c>
      <c r="FI600" s="238">
        <f t="shared" si="1530"/>
        <v>0</v>
      </c>
      <c r="FJ600" s="238">
        <f t="shared" si="1531"/>
        <v>0</v>
      </c>
      <c r="FK600" s="238">
        <f t="shared" si="1532"/>
        <v>0</v>
      </c>
      <c r="FL600" s="238">
        <f t="shared" si="1533"/>
        <v>0</v>
      </c>
      <c r="FM600" s="238">
        <f t="shared" si="1534"/>
        <v>0</v>
      </c>
      <c r="FN600" s="238">
        <f t="shared" si="1535"/>
        <v>0</v>
      </c>
      <c r="FO600" s="238">
        <f t="shared" si="1536"/>
        <v>0</v>
      </c>
      <c r="FP600" s="238">
        <f t="shared" si="1537"/>
        <v>0</v>
      </c>
      <c r="FQ600" s="238">
        <f t="shared" si="1538"/>
        <v>0</v>
      </c>
      <c r="FR600" s="238">
        <f t="shared" si="1539"/>
        <v>0</v>
      </c>
      <c r="FS600" s="238">
        <f t="shared" si="1540"/>
        <v>0</v>
      </c>
      <c r="FT600" s="238">
        <f t="shared" si="1541"/>
        <v>0</v>
      </c>
      <c r="FU600" s="238">
        <f t="shared" si="1542"/>
        <v>0</v>
      </c>
      <c r="FV600" s="238">
        <f t="shared" si="1543"/>
        <v>0</v>
      </c>
      <c r="FW600" s="238">
        <f t="shared" si="1544"/>
        <v>0</v>
      </c>
      <c r="FX600" s="238">
        <f t="shared" si="1545"/>
        <v>0</v>
      </c>
      <c r="FY600" s="238">
        <f t="shared" si="1546"/>
        <v>0</v>
      </c>
      <c r="FZ600" s="238">
        <f t="shared" si="1547"/>
        <v>0</v>
      </c>
      <c r="GA600" s="238">
        <f t="shared" si="1548"/>
        <v>0</v>
      </c>
      <c r="GB600" s="238">
        <f t="shared" si="1549"/>
        <v>0</v>
      </c>
      <c r="GC600" s="238">
        <f t="shared" si="1550"/>
        <v>0</v>
      </c>
      <c r="GD600" s="238">
        <f t="shared" si="1551"/>
        <v>0</v>
      </c>
      <c r="GE600" s="238">
        <f t="shared" si="1552"/>
        <v>0</v>
      </c>
      <c r="GF600" s="238">
        <f t="shared" si="1553"/>
        <v>0</v>
      </c>
      <c r="GG600" s="238">
        <f t="shared" si="1554"/>
        <v>0</v>
      </c>
      <c r="GH600" s="238">
        <f t="shared" si="1555"/>
        <v>0</v>
      </c>
      <c r="GI600" s="238">
        <f t="shared" si="1556"/>
        <v>0</v>
      </c>
      <c r="GJ600" s="238">
        <f t="shared" si="1557"/>
        <v>0</v>
      </c>
      <c r="GK600" s="238">
        <f t="shared" si="1558"/>
        <v>0</v>
      </c>
      <c r="GL600" s="238">
        <f t="shared" si="1559"/>
        <v>0</v>
      </c>
      <c r="GM600" s="238">
        <f t="shared" si="1560"/>
        <v>0</v>
      </c>
      <c r="GN600" s="238">
        <f t="shared" si="1561"/>
        <v>0</v>
      </c>
      <c r="GO600" s="238">
        <f t="shared" si="1562"/>
        <v>0</v>
      </c>
      <c r="GP600" s="238">
        <f t="shared" si="1563"/>
        <v>0</v>
      </c>
      <c r="GQ600" s="238">
        <f t="shared" si="1564"/>
        <v>0</v>
      </c>
      <c r="GR600" s="238">
        <f t="shared" si="1565"/>
        <v>0</v>
      </c>
      <c r="GS600" s="238">
        <f t="shared" si="1566"/>
        <v>0</v>
      </c>
      <c r="GT600" s="238">
        <f t="shared" si="1567"/>
        <v>0</v>
      </c>
      <c r="GU600" s="238">
        <f t="shared" si="1568"/>
        <v>0</v>
      </c>
      <c r="GV600" s="238">
        <f t="shared" si="1569"/>
        <v>0</v>
      </c>
      <c r="GW600" s="238">
        <f t="shared" si="1570"/>
        <v>0</v>
      </c>
      <c r="GX600" s="238">
        <f t="shared" si="1571"/>
        <v>0</v>
      </c>
      <c r="GY600" s="238">
        <f t="shared" si="1572"/>
        <v>0</v>
      </c>
      <c r="GZ600" s="238">
        <f t="shared" si="1573"/>
        <v>0</v>
      </c>
      <c r="HA600" s="238">
        <f t="shared" si="1574"/>
        <v>0</v>
      </c>
      <c r="HB600" s="238">
        <f t="shared" si="1575"/>
        <v>0</v>
      </c>
      <c r="HC600" s="238">
        <f t="shared" si="1576"/>
        <v>0</v>
      </c>
      <c r="HD600" s="238">
        <f t="shared" si="1577"/>
        <v>0</v>
      </c>
      <c r="HE600" s="238">
        <f t="shared" si="1578"/>
        <v>0</v>
      </c>
      <c r="HF600" s="238">
        <f t="shared" si="1579"/>
        <v>0</v>
      </c>
      <c r="HG600" s="238">
        <f t="shared" si="1580"/>
        <v>0</v>
      </c>
      <c r="HH600" s="238">
        <f t="shared" si="1581"/>
        <v>0</v>
      </c>
      <c r="HI600" s="238">
        <f t="shared" si="1582"/>
        <v>0</v>
      </c>
      <c r="HJ600" s="238">
        <f t="shared" si="1583"/>
        <v>0</v>
      </c>
      <c r="HK600" s="238">
        <f t="shared" si="1584"/>
        <v>0</v>
      </c>
      <c r="HL600" s="238">
        <f t="shared" si="1585"/>
        <v>0</v>
      </c>
      <c r="HM600" s="238">
        <f t="shared" si="1586"/>
        <v>0</v>
      </c>
      <c r="HN600" s="238">
        <f t="shared" si="1587"/>
        <v>0</v>
      </c>
      <c r="HO600" s="238">
        <f t="shared" si="1588"/>
        <v>0</v>
      </c>
      <c r="HP600" s="238">
        <f t="shared" si="1589"/>
        <v>0</v>
      </c>
      <c r="HQ600" s="238">
        <f t="shared" si="1590"/>
        <v>0</v>
      </c>
      <c r="HR600" s="238">
        <f t="shared" si="1591"/>
        <v>0</v>
      </c>
      <c r="HS600" s="238">
        <f t="shared" si="1592"/>
        <v>0</v>
      </c>
      <c r="HT600" s="238">
        <f t="shared" si="1593"/>
        <v>0</v>
      </c>
      <c r="HU600" s="238">
        <f t="shared" si="1594"/>
        <v>0</v>
      </c>
      <c r="HV600" s="238">
        <f t="shared" si="1595"/>
        <v>0</v>
      </c>
      <c r="HW600" s="238">
        <f t="shared" si="1596"/>
        <v>0</v>
      </c>
      <c r="HX600" s="238">
        <f t="shared" si="1597"/>
        <v>0</v>
      </c>
      <c r="HY600" s="238">
        <f t="shared" si="1598"/>
        <v>0</v>
      </c>
      <c r="HZ600" s="238">
        <f t="shared" si="1599"/>
        <v>0</v>
      </c>
      <c r="IA600" s="238">
        <f t="shared" si="1600"/>
        <v>0</v>
      </c>
      <c r="IB600" s="238">
        <f t="shared" si="1601"/>
        <v>0</v>
      </c>
      <c r="IC600" s="238">
        <f t="shared" si="1602"/>
        <v>0</v>
      </c>
      <c r="ID600" s="238">
        <f t="shared" si="1603"/>
        <v>0</v>
      </c>
      <c r="IE600" s="238">
        <f t="shared" si="1604"/>
        <v>0</v>
      </c>
      <c r="IF600" s="238">
        <f t="shared" si="1605"/>
        <v>0</v>
      </c>
      <c r="IG600" s="238">
        <f t="shared" si="1606"/>
        <v>0</v>
      </c>
      <c r="IH600" s="238">
        <f t="shared" si="1607"/>
        <v>0</v>
      </c>
      <c r="II600" s="238">
        <f t="shared" si="1608"/>
        <v>0</v>
      </c>
      <c r="IJ600" s="238">
        <f t="shared" si="1609"/>
        <v>0</v>
      </c>
      <c r="IK600" s="238">
        <f t="shared" si="1610"/>
        <v>0</v>
      </c>
      <c r="IL600" s="238">
        <f t="shared" si="1611"/>
        <v>0</v>
      </c>
      <c r="IM600" s="238">
        <f t="shared" si="1612"/>
        <v>0</v>
      </c>
      <c r="IN600" s="238">
        <f t="shared" si="1613"/>
        <v>0</v>
      </c>
      <c r="IO600" s="238">
        <f t="shared" si="1614"/>
        <v>0</v>
      </c>
      <c r="IP600" s="238">
        <f t="shared" si="1615"/>
        <v>0</v>
      </c>
      <c r="IQ600" s="238">
        <f t="shared" si="1616"/>
        <v>0</v>
      </c>
      <c r="IR600" s="238">
        <f t="shared" si="1617"/>
        <v>0</v>
      </c>
      <c r="IS600" s="238">
        <f t="shared" si="1618"/>
        <v>0</v>
      </c>
      <c r="IT600" s="238">
        <f t="shared" si="1619"/>
        <v>0</v>
      </c>
      <c r="IU600" s="238">
        <f t="shared" si="1620"/>
        <v>0</v>
      </c>
      <c r="IV600" s="238">
        <f t="shared" si="1621"/>
        <v>0</v>
      </c>
      <c r="IW600" s="238">
        <f t="shared" si="1622"/>
        <v>0</v>
      </c>
      <c r="IX600" s="238">
        <f t="shared" si="1623"/>
        <v>0</v>
      </c>
      <c r="IY600" s="238">
        <f t="shared" si="1624"/>
        <v>0</v>
      </c>
      <c r="IZ600" s="238">
        <f t="shared" si="1625"/>
        <v>0</v>
      </c>
      <c r="JA600" s="238">
        <f t="shared" si="1626"/>
        <v>0</v>
      </c>
      <c r="JB600" s="238">
        <f t="shared" si="1627"/>
        <v>0</v>
      </c>
    </row>
    <row r="601" spans="2:262">
      <c r="B601" s="248">
        <v>240</v>
      </c>
      <c r="C601" s="247">
        <f t="shared" si="1628"/>
        <v>4.6874999999999859E-3</v>
      </c>
      <c r="D601" s="244">
        <f t="shared" ca="1" si="1371"/>
        <v>80.373989027876505</v>
      </c>
      <c r="E601" s="243">
        <f ca="1">IL361</f>
        <v>0.37398902787650212</v>
      </c>
      <c r="F601" s="242">
        <v>240</v>
      </c>
      <c r="G601" s="238">
        <f t="shared" si="1372"/>
        <v>0</v>
      </c>
      <c r="H601" s="238">
        <f t="shared" si="1373"/>
        <v>0</v>
      </c>
      <c r="I601" s="238">
        <f t="shared" si="1374"/>
        <v>0</v>
      </c>
      <c r="J601" s="238">
        <f t="shared" si="1375"/>
        <v>0</v>
      </c>
      <c r="K601" s="238">
        <f t="shared" si="1376"/>
        <v>0</v>
      </c>
      <c r="L601" s="238">
        <f t="shared" si="1377"/>
        <v>0</v>
      </c>
      <c r="M601" s="238">
        <f t="shared" si="1378"/>
        <v>0</v>
      </c>
      <c r="N601" s="238">
        <f t="shared" si="1379"/>
        <v>0</v>
      </c>
      <c r="O601" s="238">
        <f t="shared" si="1380"/>
        <v>0</v>
      </c>
      <c r="P601" s="238">
        <f t="shared" si="1381"/>
        <v>0</v>
      </c>
      <c r="Q601" s="238">
        <f t="shared" si="1382"/>
        <v>0</v>
      </c>
      <c r="R601" s="238">
        <f t="shared" si="1383"/>
        <v>0</v>
      </c>
      <c r="S601" s="238">
        <f t="shared" si="1384"/>
        <v>0</v>
      </c>
      <c r="T601" s="238">
        <f t="shared" si="1385"/>
        <v>0</v>
      </c>
      <c r="U601" s="239">
        <f t="shared" si="1386"/>
        <v>0</v>
      </c>
      <c r="V601" s="238">
        <f t="shared" si="1387"/>
        <v>0</v>
      </c>
      <c r="W601" s="238">
        <f t="shared" si="1388"/>
        <v>0</v>
      </c>
      <c r="X601" s="238">
        <f t="shared" si="1389"/>
        <v>0</v>
      </c>
      <c r="Y601" s="238">
        <f t="shared" si="1390"/>
        <v>0</v>
      </c>
      <c r="Z601" s="238">
        <f t="shared" si="1391"/>
        <v>0</v>
      </c>
      <c r="AA601" s="238">
        <f t="shared" si="1392"/>
        <v>0</v>
      </c>
      <c r="AB601" s="238">
        <f t="shared" si="1393"/>
        <v>0</v>
      </c>
      <c r="AC601" s="238">
        <f t="shared" si="1394"/>
        <v>0</v>
      </c>
      <c r="AD601" s="238">
        <f t="shared" si="1395"/>
        <v>0</v>
      </c>
      <c r="AE601" s="238">
        <f t="shared" si="1396"/>
        <v>0</v>
      </c>
      <c r="AF601" s="238">
        <f t="shared" si="1397"/>
        <v>0</v>
      </c>
      <c r="AG601" s="238">
        <f t="shared" si="1398"/>
        <v>0</v>
      </c>
      <c r="AH601" s="238">
        <f t="shared" si="1399"/>
        <v>0</v>
      </c>
      <c r="AI601" s="238">
        <f t="shared" si="1400"/>
        <v>0</v>
      </c>
      <c r="AJ601" s="238">
        <f t="shared" si="1401"/>
        <v>0</v>
      </c>
      <c r="AK601" s="238">
        <f t="shared" si="1402"/>
        <v>0</v>
      </c>
      <c r="AL601" s="238">
        <f t="shared" si="1403"/>
        <v>0</v>
      </c>
      <c r="AM601" s="238">
        <f t="shared" si="1404"/>
        <v>0</v>
      </c>
      <c r="AN601" s="238">
        <f t="shared" si="1405"/>
        <v>0</v>
      </c>
      <c r="AO601" s="238">
        <f t="shared" si="1406"/>
        <v>0</v>
      </c>
      <c r="AP601" s="238">
        <f t="shared" si="1407"/>
        <v>0</v>
      </c>
      <c r="AQ601" s="238">
        <f t="shared" si="1408"/>
        <v>0</v>
      </c>
      <c r="AR601" s="238">
        <f t="shared" si="1409"/>
        <v>0</v>
      </c>
      <c r="AS601" s="238">
        <f t="shared" si="1410"/>
        <v>0</v>
      </c>
      <c r="AT601" s="238">
        <f t="shared" si="1411"/>
        <v>0</v>
      </c>
      <c r="AU601" s="238">
        <f t="shared" si="1412"/>
        <v>0</v>
      </c>
      <c r="AV601" s="238">
        <f t="shared" si="1413"/>
        <v>0</v>
      </c>
      <c r="AW601" s="238">
        <f t="shared" si="1414"/>
        <v>0</v>
      </c>
      <c r="AX601" s="238">
        <f t="shared" si="1415"/>
        <v>0</v>
      </c>
      <c r="AY601" s="238">
        <f t="shared" si="1416"/>
        <v>0</v>
      </c>
      <c r="AZ601" s="238">
        <f t="shared" si="1417"/>
        <v>0</v>
      </c>
      <c r="BA601" s="238">
        <f t="shared" si="1418"/>
        <v>0</v>
      </c>
      <c r="BB601" s="238">
        <f t="shared" si="1419"/>
        <v>0</v>
      </c>
      <c r="BC601" s="238">
        <f t="shared" si="1420"/>
        <v>0</v>
      </c>
      <c r="BD601" s="238">
        <f t="shared" si="1421"/>
        <v>0</v>
      </c>
      <c r="BE601" s="238">
        <f t="shared" si="1422"/>
        <v>0</v>
      </c>
      <c r="BF601" s="238">
        <f t="shared" si="1423"/>
        <v>0</v>
      </c>
      <c r="BG601" s="238">
        <f t="shared" si="1424"/>
        <v>0</v>
      </c>
      <c r="BH601" s="238">
        <f t="shared" si="1425"/>
        <v>0</v>
      </c>
      <c r="BI601" s="238">
        <f t="shared" si="1426"/>
        <v>0</v>
      </c>
      <c r="BJ601" s="238">
        <f t="shared" si="1427"/>
        <v>0</v>
      </c>
      <c r="BK601" s="238">
        <f t="shared" si="1428"/>
        <v>0</v>
      </c>
      <c r="BL601" s="238">
        <f t="shared" si="1429"/>
        <v>0</v>
      </c>
      <c r="BM601" s="238">
        <f t="shared" si="1430"/>
        <v>0</v>
      </c>
      <c r="BN601" s="238">
        <f t="shared" si="1431"/>
        <v>0</v>
      </c>
      <c r="BO601" s="238">
        <f t="shared" si="1432"/>
        <v>0</v>
      </c>
      <c r="BP601" s="238">
        <f t="shared" si="1433"/>
        <v>0</v>
      </c>
      <c r="BQ601" s="238">
        <f t="shared" si="1434"/>
        <v>0</v>
      </c>
      <c r="BR601" s="238">
        <f t="shared" si="1435"/>
        <v>0</v>
      </c>
      <c r="BS601" s="238">
        <f t="shared" si="1436"/>
        <v>0</v>
      </c>
      <c r="BT601" s="238">
        <f t="shared" si="1437"/>
        <v>0</v>
      </c>
      <c r="BU601" s="238">
        <f t="shared" si="1438"/>
        <v>0</v>
      </c>
      <c r="BV601" s="238">
        <f t="shared" si="1439"/>
        <v>0</v>
      </c>
      <c r="BW601" s="238">
        <f t="shared" si="1440"/>
        <v>0</v>
      </c>
      <c r="BX601" s="238">
        <f t="shared" si="1441"/>
        <v>0</v>
      </c>
      <c r="BY601" s="238">
        <f t="shared" si="1442"/>
        <v>0</v>
      </c>
      <c r="BZ601" s="238">
        <f t="shared" si="1443"/>
        <v>0</v>
      </c>
      <c r="CA601" s="238">
        <f t="shared" si="1444"/>
        <v>0</v>
      </c>
      <c r="CB601" s="238">
        <f t="shared" si="1445"/>
        <v>0</v>
      </c>
      <c r="CC601" s="238">
        <f t="shared" si="1446"/>
        <v>0</v>
      </c>
      <c r="CD601" s="238">
        <f t="shared" si="1447"/>
        <v>0</v>
      </c>
      <c r="CE601" s="238">
        <f t="shared" si="1448"/>
        <v>0</v>
      </c>
      <c r="CF601" s="238">
        <f t="shared" si="1449"/>
        <v>0</v>
      </c>
      <c r="CG601" s="238">
        <f t="shared" si="1450"/>
        <v>0</v>
      </c>
      <c r="CH601" s="238">
        <f t="shared" si="1451"/>
        <v>0</v>
      </c>
      <c r="CI601" s="238">
        <f t="shared" si="1452"/>
        <v>0</v>
      </c>
      <c r="CJ601" s="238">
        <f t="shared" si="1453"/>
        <v>0</v>
      </c>
      <c r="CK601" s="238">
        <f t="shared" si="1454"/>
        <v>0</v>
      </c>
      <c r="CL601" s="238">
        <f t="shared" si="1455"/>
        <v>0</v>
      </c>
      <c r="CM601" s="238">
        <f t="shared" si="1456"/>
        <v>0</v>
      </c>
      <c r="CN601" s="238">
        <f t="shared" si="1457"/>
        <v>0</v>
      </c>
      <c r="CO601" s="238">
        <f t="shared" si="1458"/>
        <v>0</v>
      </c>
      <c r="CP601" s="238">
        <f t="shared" si="1459"/>
        <v>0</v>
      </c>
      <c r="CQ601" s="238">
        <f t="shared" si="1460"/>
        <v>0</v>
      </c>
      <c r="CR601" s="238">
        <f t="shared" si="1461"/>
        <v>0</v>
      </c>
      <c r="CS601" s="238">
        <f t="shared" si="1462"/>
        <v>0</v>
      </c>
      <c r="CT601" s="238">
        <f t="shared" si="1463"/>
        <v>0</v>
      </c>
      <c r="CU601" s="238">
        <f t="shared" si="1464"/>
        <v>0</v>
      </c>
      <c r="CV601" s="238">
        <f t="shared" si="1465"/>
        <v>0</v>
      </c>
      <c r="CW601" s="238">
        <f t="shared" si="1466"/>
        <v>0</v>
      </c>
      <c r="CX601" s="238">
        <f t="shared" si="1467"/>
        <v>0</v>
      </c>
      <c r="CY601" s="238">
        <f t="shared" si="1468"/>
        <v>0</v>
      </c>
      <c r="CZ601" s="238">
        <f t="shared" si="1469"/>
        <v>0</v>
      </c>
      <c r="DA601" s="238">
        <f t="shared" si="1470"/>
        <v>0</v>
      </c>
      <c r="DB601" s="238">
        <f t="shared" si="1471"/>
        <v>0</v>
      </c>
      <c r="DC601" s="238">
        <f t="shared" si="1472"/>
        <v>0</v>
      </c>
      <c r="DD601" s="238">
        <f t="shared" si="1473"/>
        <v>0</v>
      </c>
      <c r="DE601" s="238">
        <f t="shared" si="1474"/>
        <v>0</v>
      </c>
      <c r="DF601" s="238">
        <f t="shared" si="1475"/>
        <v>0</v>
      </c>
      <c r="DG601" s="238">
        <f t="shared" si="1476"/>
        <v>0</v>
      </c>
      <c r="DH601" s="238">
        <f t="shared" si="1477"/>
        <v>0</v>
      </c>
      <c r="DI601" s="238">
        <f t="shared" si="1478"/>
        <v>0</v>
      </c>
      <c r="DJ601" s="238">
        <f t="shared" si="1479"/>
        <v>0</v>
      </c>
      <c r="DK601" s="238">
        <f t="shared" si="1480"/>
        <v>0</v>
      </c>
      <c r="DL601" s="238">
        <f t="shared" si="1481"/>
        <v>0</v>
      </c>
      <c r="DM601" s="238">
        <f t="shared" si="1482"/>
        <v>0</v>
      </c>
      <c r="DN601" s="238">
        <f t="shared" si="1483"/>
        <v>0</v>
      </c>
      <c r="DO601" s="238">
        <f t="shared" si="1484"/>
        <v>0</v>
      </c>
      <c r="DP601" s="238">
        <f t="shared" si="1485"/>
        <v>0</v>
      </c>
      <c r="DQ601" s="238">
        <f t="shared" si="1486"/>
        <v>0</v>
      </c>
      <c r="DR601" s="238">
        <f t="shared" si="1487"/>
        <v>0</v>
      </c>
      <c r="DS601" s="238">
        <f t="shared" si="1488"/>
        <v>0</v>
      </c>
      <c r="DT601" s="238">
        <f t="shared" si="1489"/>
        <v>0</v>
      </c>
      <c r="DU601" s="238">
        <f t="shared" si="1490"/>
        <v>0</v>
      </c>
      <c r="DV601" s="238">
        <f t="shared" si="1491"/>
        <v>0</v>
      </c>
      <c r="DW601" s="238">
        <f t="shared" si="1492"/>
        <v>0</v>
      </c>
      <c r="DX601" s="238">
        <f t="shared" si="1493"/>
        <v>0</v>
      </c>
      <c r="DY601" s="238">
        <f t="shared" si="1494"/>
        <v>0</v>
      </c>
      <c r="DZ601" s="238">
        <f t="shared" si="1495"/>
        <v>0</v>
      </c>
      <c r="EA601" s="238">
        <f t="shared" si="1496"/>
        <v>0</v>
      </c>
      <c r="EB601" s="238">
        <f t="shared" si="1497"/>
        <v>0</v>
      </c>
      <c r="EC601" s="238">
        <f t="shared" si="1498"/>
        <v>0</v>
      </c>
      <c r="ED601" s="238">
        <f t="shared" si="1499"/>
        <v>0</v>
      </c>
      <c r="EE601" s="238">
        <f t="shared" si="1500"/>
        <v>0</v>
      </c>
      <c r="EF601" s="238">
        <f t="shared" si="1501"/>
        <v>0</v>
      </c>
      <c r="EG601" s="238">
        <f t="shared" si="1502"/>
        <v>0</v>
      </c>
      <c r="EH601" s="238">
        <f t="shared" si="1503"/>
        <v>0</v>
      </c>
      <c r="EI601" s="238">
        <f t="shared" si="1504"/>
        <v>0</v>
      </c>
      <c r="EJ601" s="238">
        <f t="shared" si="1505"/>
        <v>0</v>
      </c>
      <c r="EK601" s="238">
        <f t="shared" si="1506"/>
        <v>0</v>
      </c>
      <c r="EL601" s="238">
        <f t="shared" si="1507"/>
        <v>0</v>
      </c>
      <c r="EM601" s="238">
        <f t="shared" si="1508"/>
        <v>0</v>
      </c>
      <c r="EN601" s="238">
        <f t="shared" si="1509"/>
        <v>0</v>
      </c>
      <c r="EO601" s="238">
        <f t="shared" si="1510"/>
        <v>0</v>
      </c>
      <c r="EP601" s="238">
        <f t="shared" si="1511"/>
        <v>0</v>
      </c>
      <c r="EQ601" s="238">
        <f t="shared" si="1512"/>
        <v>0</v>
      </c>
      <c r="ER601" s="238">
        <f t="shared" si="1513"/>
        <v>0</v>
      </c>
      <c r="ES601" s="238">
        <f t="shared" si="1514"/>
        <v>0</v>
      </c>
      <c r="ET601" s="238">
        <f t="shared" si="1515"/>
        <v>0</v>
      </c>
      <c r="EU601" s="238">
        <f t="shared" si="1516"/>
        <v>0</v>
      </c>
      <c r="EV601" s="238">
        <f t="shared" si="1517"/>
        <v>0</v>
      </c>
      <c r="EW601" s="238">
        <f t="shared" si="1518"/>
        <v>0</v>
      </c>
      <c r="EX601" s="238">
        <f t="shared" si="1519"/>
        <v>0</v>
      </c>
      <c r="EY601" s="238">
        <f t="shared" si="1520"/>
        <v>0</v>
      </c>
      <c r="EZ601" s="238">
        <f t="shared" si="1521"/>
        <v>0</v>
      </c>
      <c r="FA601" s="238">
        <f t="shared" si="1522"/>
        <v>0</v>
      </c>
      <c r="FB601" s="238">
        <f t="shared" si="1523"/>
        <v>0</v>
      </c>
      <c r="FC601" s="238">
        <f t="shared" si="1524"/>
        <v>0</v>
      </c>
      <c r="FD601" s="238">
        <f t="shared" si="1525"/>
        <v>0</v>
      </c>
      <c r="FE601" s="238">
        <f t="shared" si="1526"/>
        <v>0</v>
      </c>
      <c r="FF601" s="238">
        <f t="shared" si="1527"/>
        <v>0</v>
      </c>
      <c r="FG601" s="238">
        <f t="shared" si="1528"/>
        <v>0</v>
      </c>
      <c r="FH601" s="238">
        <f t="shared" si="1529"/>
        <v>0</v>
      </c>
      <c r="FI601" s="238">
        <f t="shared" si="1530"/>
        <v>0</v>
      </c>
      <c r="FJ601" s="238">
        <f t="shared" si="1531"/>
        <v>0</v>
      </c>
      <c r="FK601" s="238">
        <f t="shared" si="1532"/>
        <v>0</v>
      </c>
      <c r="FL601" s="238">
        <f t="shared" si="1533"/>
        <v>0</v>
      </c>
      <c r="FM601" s="238">
        <f t="shared" si="1534"/>
        <v>0</v>
      </c>
      <c r="FN601" s="238">
        <f t="shared" si="1535"/>
        <v>0</v>
      </c>
      <c r="FO601" s="238">
        <f t="shared" si="1536"/>
        <v>0</v>
      </c>
      <c r="FP601" s="238">
        <f t="shared" si="1537"/>
        <v>0</v>
      </c>
      <c r="FQ601" s="238">
        <f t="shared" si="1538"/>
        <v>0</v>
      </c>
      <c r="FR601" s="238">
        <f t="shared" si="1539"/>
        <v>0</v>
      </c>
      <c r="FS601" s="238">
        <f t="shared" si="1540"/>
        <v>0</v>
      </c>
      <c r="FT601" s="238">
        <f t="shared" si="1541"/>
        <v>0</v>
      </c>
      <c r="FU601" s="238">
        <f t="shared" si="1542"/>
        <v>0</v>
      </c>
      <c r="FV601" s="238">
        <f t="shared" si="1543"/>
        <v>0</v>
      </c>
      <c r="FW601" s="238">
        <f t="shared" si="1544"/>
        <v>0</v>
      </c>
      <c r="FX601" s="238">
        <f t="shared" si="1545"/>
        <v>0</v>
      </c>
      <c r="FY601" s="238">
        <f t="shared" si="1546"/>
        <v>0</v>
      </c>
      <c r="FZ601" s="238">
        <f t="shared" si="1547"/>
        <v>0</v>
      </c>
      <c r="GA601" s="238">
        <f t="shared" si="1548"/>
        <v>0</v>
      </c>
      <c r="GB601" s="238">
        <f t="shared" si="1549"/>
        <v>0</v>
      </c>
      <c r="GC601" s="238">
        <f t="shared" si="1550"/>
        <v>0</v>
      </c>
      <c r="GD601" s="238">
        <f t="shared" si="1551"/>
        <v>0</v>
      </c>
      <c r="GE601" s="238">
        <f t="shared" si="1552"/>
        <v>0</v>
      </c>
      <c r="GF601" s="238">
        <f t="shared" si="1553"/>
        <v>0</v>
      </c>
      <c r="GG601" s="238">
        <f t="shared" si="1554"/>
        <v>0</v>
      </c>
      <c r="GH601" s="238">
        <f t="shared" si="1555"/>
        <v>0</v>
      </c>
      <c r="GI601" s="238">
        <f t="shared" si="1556"/>
        <v>0</v>
      </c>
      <c r="GJ601" s="238">
        <f t="shared" si="1557"/>
        <v>0</v>
      </c>
      <c r="GK601" s="238">
        <f t="shared" si="1558"/>
        <v>0</v>
      </c>
      <c r="GL601" s="238">
        <f t="shared" si="1559"/>
        <v>0</v>
      </c>
      <c r="GM601" s="238">
        <f t="shared" si="1560"/>
        <v>0</v>
      </c>
      <c r="GN601" s="238">
        <f t="shared" si="1561"/>
        <v>0</v>
      </c>
      <c r="GO601" s="238">
        <f t="shared" si="1562"/>
        <v>0</v>
      </c>
      <c r="GP601" s="238">
        <f t="shared" si="1563"/>
        <v>0</v>
      </c>
      <c r="GQ601" s="238">
        <f t="shared" si="1564"/>
        <v>0</v>
      </c>
      <c r="GR601" s="238">
        <f t="shared" si="1565"/>
        <v>0</v>
      </c>
      <c r="GS601" s="238">
        <f t="shared" si="1566"/>
        <v>0</v>
      </c>
      <c r="GT601" s="238">
        <f t="shared" si="1567"/>
        <v>0</v>
      </c>
      <c r="GU601" s="238">
        <f t="shared" si="1568"/>
        <v>0</v>
      </c>
      <c r="GV601" s="238">
        <f t="shared" si="1569"/>
        <v>0</v>
      </c>
      <c r="GW601" s="238">
        <f t="shared" si="1570"/>
        <v>0</v>
      </c>
      <c r="GX601" s="238">
        <f t="shared" si="1571"/>
        <v>0</v>
      </c>
      <c r="GY601" s="238">
        <f t="shared" si="1572"/>
        <v>0</v>
      </c>
      <c r="GZ601" s="238">
        <f t="shared" si="1573"/>
        <v>0</v>
      </c>
      <c r="HA601" s="238">
        <f t="shared" si="1574"/>
        <v>0</v>
      </c>
      <c r="HB601" s="238">
        <f t="shared" si="1575"/>
        <v>0</v>
      </c>
      <c r="HC601" s="238">
        <f t="shared" si="1576"/>
        <v>0</v>
      </c>
      <c r="HD601" s="238">
        <f t="shared" si="1577"/>
        <v>0</v>
      </c>
      <c r="HE601" s="238">
        <f t="shared" si="1578"/>
        <v>0</v>
      </c>
      <c r="HF601" s="238">
        <f t="shared" si="1579"/>
        <v>0</v>
      </c>
      <c r="HG601" s="238">
        <f t="shared" si="1580"/>
        <v>0</v>
      </c>
      <c r="HH601" s="238">
        <f t="shared" si="1581"/>
        <v>0</v>
      </c>
      <c r="HI601" s="238">
        <f t="shared" si="1582"/>
        <v>0</v>
      </c>
      <c r="HJ601" s="238">
        <f t="shared" si="1583"/>
        <v>0</v>
      </c>
      <c r="HK601" s="238">
        <f t="shared" si="1584"/>
        <v>0</v>
      </c>
      <c r="HL601" s="238">
        <f t="shared" si="1585"/>
        <v>0</v>
      </c>
      <c r="HM601" s="238">
        <f t="shared" si="1586"/>
        <v>0</v>
      </c>
      <c r="HN601" s="238">
        <f t="shared" si="1587"/>
        <v>0</v>
      </c>
      <c r="HO601" s="238">
        <f t="shared" si="1588"/>
        <v>0</v>
      </c>
      <c r="HP601" s="238">
        <f t="shared" si="1589"/>
        <v>0</v>
      </c>
      <c r="HQ601" s="238">
        <f t="shared" si="1590"/>
        <v>0</v>
      </c>
      <c r="HR601" s="238">
        <f t="shared" si="1591"/>
        <v>0</v>
      </c>
      <c r="HS601" s="238">
        <f t="shared" si="1592"/>
        <v>0</v>
      </c>
      <c r="HT601" s="238">
        <f t="shared" si="1593"/>
        <v>0</v>
      </c>
      <c r="HU601" s="238">
        <f t="shared" si="1594"/>
        <v>0</v>
      </c>
      <c r="HV601" s="238">
        <f t="shared" si="1595"/>
        <v>0</v>
      </c>
      <c r="HW601" s="238">
        <f t="shared" si="1596"/>
        <v>0</v>
      </c>
      <c r="HX601" s="238">
        <f t="shared" si="1597"/>
        <v>0</v>
      </c>
      <c r="HY601" s="238">
        <f t="shared" si="1598"/>
        <v>0</v>
      </c>
      <c r="HZ601" s="238">
        <f t="shared" si="1599"/>
        <v>0</v>
      </c>
      <c r="IA601" s="238">
        <f t="shared" si="1600"/>
        <v>0</v>
      </c>
      <c r="IB601" s="238">
        <f t="shared" si="1601"/>
        <v>0</v>
      </c>
      <c r="IC601" s="238">
        <f t="shared" si="1602"/>
        <v>0</v>
      </c>
      <c r="ID601" s="238">
        <f t="shared" si="1603"/>
        <v>0</v>
      </c>
      <c r="IE601" s="238">
        <f t="shared" si="1604"/>
        <v>0</v>
      </c>
      <c r="IF601" s="238">
        <f t="shared" si="1605"/>
        <v>0</v>
      </c>
      <c r="IG601" s="238">
        <f t="shared" si="1606"/>
        <v>0</v>
      </c>
      <c r="IH601" s="238">
        <f t="shared" si="1607"/>
        <v>0</v>
      </c>
      <c r="II601" s="238">
        <f t="shared" si="1608"/>
        <v>0</v>
      </c>
      <c r="IJ601" s="238">
        <f t="shared" si="1609"/>
        <v>0</v>
      </c>
      <c r="IK601" s="238">
        <f t="shared" si="1610"/>
        <v>0</v>
      </c>
      <c r="IL601" s="238">
        <f t="shared" si="1611"/>
        <v>0</v>
      </c>
      <c r="IM601" s="238">
        <f t="shared" si="1612"/>
        <v>0</v>
      </c>
      <c r="IN601" s="238">
        <f t="shared" si="1613"/>
        <v>0</v>
      </c>
      <c r="IO601" s="238">
        <f t="shared" si="1614"/>
        <v>0</v>
      </c>
      <c r="IP601" s="238">
        <f t="shared" si="1615"/>
        <v>0</v>
      </c>
      <c r="IQ601" s="238">
        <f t="shared" si="1616"/>
        <v>0</v>
      </c>
      <c r="IR601" s="238">
        <f t="shared" si="1617"/>
        <v>0</v>
      </c>
      <c r="IS601" s="238">
        <f t="shared" si="1618"/>
        <v>0</v>
      </c>
      <c r="IT601" s="238">
        <f t="shared" si="1619"/>
        <v>0</v>
      </c>
      <c r="IU601" s="238">
        <f t="shared" si="1620"/>
        <v>0</v>
      </c>
      <c r="IV601" s="238">
        <f t="shared" si="1621"/>
        <v>0</v>
      </c>
      <c r="IW601" s="238">
        <f t="shared" si="1622"/>
        <v>0</v>
      </c>
      <c r="IX601" s="238">
        <f t="shared" si="1623"/>
        <v>0</v>
      </c>
      <c r="IY601" s="238">
        <f t="shared" si="1624"/>
        <v>0</v>
      </c>
      <c r="IZ601" s="238">
        <f t="shared" si="1625"/>
        <v>0</v>
      </c>
      <c r="JA601" s="238">
        <f t="shared" si="1626"/>
        <v>0</v>
      </c>
      <c r="JB601" s="238">
        <f t="shared" si="1627"/>
        <v>0</v>
      </c>
    </row>
    <row r="602" spans="2:262">
      <c r="B602" s="248">
        <v>241</v>
      </c>
      <c r="C602" s="247">
        <f t="shared" si="1628"/>
        <v>4.7070312499999855E-3</v>
      </c>
      <c r="D602" s="244">
        <f t="shared" ca="1" si="1371"/>
        <v>80.367943384775998</v>
      </c>
      <c r="E602" s="243">
        <f ca="1">IM361</f>
        <v>0.36794338477600486</v>
      </c>
      <c r="F602" s="242">
        <v>241</v>
      </c>
      <c r="G602" s="238">
        <f t="shared" si="1372"/>
        <v>0</v>
      </c>
      <c r="H602" s="238">
        <f t="shared" si="1373"/>
        <v>0</v>
      </c>
      <c r="I602" s="238">
        <f t="shared" si="1374"/>
        <v>0</v>
      </c>
      <c r="J602" s="238">
        <f t="shared" si="1375"/>
        <v>0</v>
      </c>
      <c r="K602" s="238">
        <f t="shared" si="1376"/>
        <v>0</v>
      </c>
      <c r="L602" s="238">
        <f t="shared" si="1377"/>
        <v>0</v>
      </c>
      <c r="M602" s="238">
        <f t="shared" si="1378"/>
        <v>0</v>
      </c>
      <c r="N602" s="238">
        <f t="shared" si="1379"/>
        <v>0</v>
      </c>
      <c r="O602" s="238">
        <f t="shared" si="1380"/>
        <v>0</v>
      </c>
      <c r="P602" s="238">
        <f t="shared" si="1381"/>
        <v>0</v>
      </c>
      <c r="Q602" s="238">
        <f t="shared" si="1382"/>
        <v>0</v>
      </c>
      <c r="R602" s="238">
        <f t="shared" si="1383"/>
        <v>0</v>
      </c>
      <c r="S602" s="238">
        <f t="shared" si="1384"/>
        <v>0</v>
      </c>
      <c r="T602" s="238">
        <f t="shared" si="1385"/>
        <v>0</v>
      </c>
      <c r="U602" s="239">
        <f t="shared" si="1386"/>
        <v>0</v>
      </c>
      <c r="V602" s="238">
        <f t="shared" si="1387"/>
        <v>0</v>
      </c>
      <c r="W602" s="238">
        <f t="shared" si="1388"/>
        <v>0</v>
      </c>
      <c r="X602" s="238">
        <f t="shared" si="1389"/>
        <v>0</v>
      </c>
      <c r="Y602" s="238">
        <f t="shared" si="1390"/>
        <v>0</v>
      </c>
      <c r="Z602" s="238">
        <f t="shared" si="1391"/>
        <v>0</v>
      </c>
      <c r="AA602" s="238">
        <f t="shared" si="1392"/>
        <v>0</v>
      </c>
      <c r="AB602" s="238">
        <f t="shared" si="1393"/>
        <v>0</v>
      </c>
      <c r="AC602" s="238">
        <f t="shared" si="1394"/>
        <v>0</v>
      </c>
      <c r="AD602" s="238">
        <f t="shared" si="1395"/>
        <v>0</v>
      </c>
      <c r="AE602" s="238">
        <f t="shared" si="1396"/>
        <v>0</v>
      </c>
      <c r="AF602" s="238">
        <f t="shared" si="1397"/>
        <v>0</v>
      </c>
      <c r="AG602" s="238">
        <f t="shared" si="1398"/>
        <v>0</v>
      </c>
      <c r="AH602" s="238">
        <f t="shared" si="1399"/>
        <v>0</v>
      </c>
      <c r="AI602" s="238">
        <f t="shared" si="1400"/>
        <v>0</v>
      </c>
      <c r="AJ602" s="238">
        <f t="shared" si="1401"/>
        <v>0</v>
      </c>
      <c r="AK602" s="238">
        <f t="shared" si="1402"/>
        <v>0</v>
      </c>
      <c r="AL602" s="238">
        <f t="shared" si="1403"/>
        <v>0</v>
      </c>
      <c r="AM602" s="238">
        <f t="shared" si="1404"/>
        <v>0</v>
      </c>
      <c r="AN602" s="238">
        <f t="shared" si="1405"/>
        <v>0</v>
      </c>
      <c r="AO602" s="238">
        <f t="shared" si="1406"/>
        <v>0</v>
      </c>
      <c r="AP602" s="238">
        <f t="shared" si="1407"/>
        <v>0</v>
      </c>
      <c r="AQ602" s="238">
        <f t="shared" si="1408"/>
        <v>0</v>
      </c>
      <c r="AR602" s="238">
        <f t="shared" si="1409"/>
        <v>0</v>
      </c>
      <c r="AS602" s="238">
        <f t="shared" si="1410"/>
        <v>0</v>
      </c>
      <c r="AT602" s="238">
        <f t="shared" si="1411"/>
        <v>0</v>
      </c>
      <c r="AU602" s="238">
        <f t="shared" si="1412"/>
        <v>0</v>
      </c>
      <c r="AV602" s="238">
        <f t="shared" si="1413"/>
        <v>0</v>
      </c>
      <c r="AW602" s="238">
        <f t="shared" si="1414"/>
        <v>0</v>
      </c>
      <c r="AX602" s="238">
        <f t="shared" si="1415"/>
        <v>0</v>
      </c>
      <c r="AY602" s="238">
        <f t="shared" si="1416"/>
        <v>0</v>
      </c>
      <c r="AZ602" s="238">
        <f t="shared" si="1417"/>
        <v>0</v>
      </c>
      <c r="BA602" s="238">
        <f t="shared" si="1418"/>
        <v>0</v>
      </c>
      <c r="BB602" s="238">
        <f t="shared" si="1419"/>
        <v>0</v>
      </c>
      <c r="BC602" s="238">
        <f t="shared" si="1420"/>
        <v>0</v>
      </c>
      <c r="BD602" s="238">
        <f t="shared" si="1421"/>
        <v>0</v>
      </c>
      <c r="BE602" s="238">
        <f t="shared" si="1422"/>
        <v>0</v>
      </c>
      <c r="BF602" s="238">
        <f t="shared" si="1423"/>
        <v>0</v>
      </c>
      <c r="BG602" s="238">
        <f t="shared" si="1424"/>
        <v>0</v>
      </c>
      <c r="BH602" s="238">
        <f t="shared" si="1425"/>
        <v>0</v>
      </c>
      <c r="BI602" s="238">
        <f t="shared" si="1426"/>
        <v>0</v>
      </c>
      <c r="BJ602" s="238">
        <f t="shared" si="1427"/>
        <v>0</v>
      </c>
      <c r="BK602" s="238">
        <f t="shared" si="1428"/>
        <v>0</v>
      </c>
      <c r="BL602" s="238">
        <f t="shared" si="1429"/>
        <v>0</v>
      </c>
      <c r="BM602" s="238">
        <f t="shared" si="1430"/>
        <v>0</v>
      </c>
      <c r="BN602" s="238">
        <f t="shared" si="1431"/>
        <v>0</v>
      </c>
      <c r="BO602" s="238">
        <f t="shared" si="1432"/>
        <v>0</v>
      </c>
      <c r="BP602" s="238">
        <f t="shared" si="1433"/>
        <v>0</v>
      </c>
      <c r="BQ602" s="238">
        <f t="shared" si="1434"/>
        <v>0</v>
      </c>
      <c r="BR602" s="238">
        <f t="shared" si="1435"/>
        <v>0</v>
      </c>
      <c r="BS602" s="238">
        <f t="shared" si="1436"/>
        <v>0</v>
      </c>
      <c r="BT602" s="238">
        <f t="shared" si="1437"/>
        <v>0</v>
      </c>
      <c r="BU602" s="238">
        <f t="shared" si="1438"/>
        <v>0</v>
      </c>
      <c r="BV602" s="238">
        <f t="shared" si="1439"/>
        <v>0</v>
      </c>
      <c r="BW602" s="238">
        <f t="shared" si="1440"/>
        <v>0</v>
      </c>
      <c r="BX602" s="238">
        <f t="shared" si="1441"/>
        <v>0</v>
      </c>
      <c r="BY602" s="238">
        <f t="shared" si="1442"/>
        <v>0</v>
      </c>
      <c r="BZ602" s="238">
        <f t="shared" si="1443"/>
        <v>0</v>
      </c>
      <c r="CA602" s="238">
        <f t="shared" si="1444"/>
        <v>0</v>
      </c>
      <c r="CB602" s="238">
        <f t="shared" si="1445"/>
        <v>0</v>
      </c>
      <c r="CC602" s="238">
        <f t="shared" si="1446"/>
        <v>0</v>
      </c>
      <c r="CD602" s="238">
        <f t="shared" si="1447"/>
        <v>0</v>
      </c>
      <c r="CE602" s="238">
        <f t="shared" si="1448"/>
        <v>0</v>
      </c>
      <c r="CF602" s="238">
        <f t="shared" si="1449"/>
        <v>0</v>
      </c>
      <c r="CG602" s="238">
        <f t="shared" si="1450"/>
        <v>0</v>
      </c>
      <c r="CH602" s="238">
        <f t="shared" si="1451"/>
        <v>0</v>
      </c>
      <c r="CI602" s="238">
        <f t="shared" si="1452"/>
        <v>0</v>
      </c>
      <c r="CJ602" s="238">
        <f t="shared" si="1453"/>
        <v>0</v>
      </c>
      <c r="CK602" s="238">
        <f t="shared" si="1454"/>
        <v>0</v>
      </c>
      <c r="CL602" s="238">
        <f t="shared" si="1455"/>
        <v>0</v>
      </c>
      <c r="CM602" s="238">
        <f t="shared" si="1456"/>
        <v>0</v>
      </c>
      <c r="CN602" s="238">
        <f t="shared" si="1457"/>
        <v>0</v>
      </c>
      <c r="CO602" s="238">
        <f t="shared" si="1458"/>
        <v>0</v>
      </c>
      <c r="CP602" s="238">
        <f t="shared" si="1459"/>
        <v>0</v>
      </c>
      <c r="CQ602" s="238">
        <f t="shared" si="1460"/>
        <v>0</v>
      </c>
      <c r="CR602" s="238">
        <f t="shared" si="1461"/>
        <v>0</v>
      </c>
      <c r="CS602" s="238">
        <f t="shared" si="1462"/>
        <v>0</v>
      </c>
      <c r="CT602" s="238">
        <f t="shared" si="1463"/>
        <v>0</v>
      </c>
      <c r="CU602" s="238">
        <f t="shared" si="1464"/>
        <v>0</v>
      </c>
      <c r="CV602" s="238">
        <f t="shared" si="1465"/>
        <v>0</v>
      </c>
      <c r="CW602" s="238">
        <f t="shared" si="1466"/>
        <v>0</v>
      </c>
      <c r="CX602" s="238">
        <f t="shared" si="1467"/>
        <v>0</v>
      </c>
      <c r="CY602" s="238">
        <f t="shared" si="1468"/>
        <v>0</v>
      </c>
      <c r="CZ602" s="238">
        <f t="shared" si="1469"/>
        <v>0</v>
      </c>
      <c r="DA602" s="238">
        <f t="shared" si="1470"/>
        <v>0</v>
      </c>
      <c r="DB602" s="238">
        <f t="shared" si="1471"/>
        <v>0</v>
      </c>
      <c r="DC602" s="238">
        <f t="shared" si="1472"/>
        <v>0</v>
      </c>
      <c r="DD602" s="238">
        <f t="shared" si="1473"/>
        <v>0</v>
      </c>
      <c r="DE602" s="238">
        <f t="shared" si="1474"/>
        <v>0</v>
      </c>
      <c r="DF602" s="238">
        <f t="shared" si="1475"/>
        <v>0</v>
      </c>
      <c r="DG602" s="238">
        <f t="shared" si="1476"/>
        <v>0</v>
      </c>
      <c r="DH602" s="238">
        <f t="shared" si="1477"/>
        <v>0</v>
      </c>
      <c r="DI602" s="238">
        <f t="shared" si="1478"/>
        <v>0</v>
      </c>
      <c r="DJ602" s="238">
        <f t="shared" si="1479"/>
        <v>0</v>
      </c>
      <c r="DK602" s="238">
        <f t="shared" si="1480"/>
        <v>0</v>
      </c>
      <c r="DL602" s="238">
        <f t="shared" si="1481"/>
        <v>0</v>
      </c>
      <c r="DM602" s="238">
        <f t="shared" si="1482"/>
        <v>0</v>
      </c>
      <c r="DN602" s="238">
        <f t="shared" si="1483"/>
        <v>0</v>
      </c>
      <c r="DO602" s="238">
        <f t="shared" si="1484"/>
        <v>0</v>
      </c>
      <c r="DP602" s="238">
        <f t="shared" si="1485"/>
        <v>0</v>
      </c>
      <c r="DQ602" s="238">
        <f t="shared" si="1486"/>
        <v>0</v>
      </c>
      <c r="DR602" s="238">
        <f t="shared" si="1487"/>
        <v>0</v>
      </c>
      <c r="DS602" s="238">
        <f t="shared" si="1488"/>
        <v>0</v>
      </c>
      <c r="DT602" s="238">
        <f t="shared" si="1489"/>
        <v>0</v>
      </c>
      <c r="DU602" s="238">
        <f t="shared" si="1490"/>
        <v>0</v>
      </c>
      <c r="DV602" s="238">
        <f t="shared" si="1491"/>
        <v>0</v>
      </c>
      <c r="DW602" s="238">
        <f t="shared" si="1492"/>
        <v>0</v>
      </c>
      <c r="DX602" s="238">
        <f t="shared" si="1493"/>
        <v>0</v>
      </c>
      <c r="DY602" s="238">
        <f t="shared" si="1494"/>
        <v>0</v>
      </c>
      <c r="DZ602" s="238">
        <f t="shared" si="1495"/>
        <v>0</v>
      </c>
      <c r="EA602" s="238">
        <f t="shared" si="1496"/>
        <v>0</v>
      </c>
      <c r="EB602" s="238">
        <f t="shared" si="1497"/>
        <v>0</v>
      </c>
      <c r="EC602" s="238">
        <f t="shared" si="1498"/>
        <v>0</v>
      </c>
      <c r="ED602" s="238">
        <f t="shared" si="1499"/>
        <v>0</v>
      </c>
      <c r="EE602" s="238">
        <f t="shared" si="1500"/>
        <v>0</v>
      </c>
      <c r="EF602" s="238">
        <f t="shared" si="1501"/>
        <v>0</v>
      </c>
      <c r="EG602" s="238">
        <f t="shared" si="1502"/>
        <v>0</v>
      </c>
      <c r="EH602" s="238">
        <f t="shared" si="1503"/>
        <v>0</v>
      </c>
      <c r="EI602" s="238">
        <f t="shared" si="1504"/>
        <v>0</v>
      </c>
      <c r="EJ602" s="238">
        <f t="shared" si="1505"/>
        <v>0</v>
      </c>
      <c r="EK602" s="238">
        <f t="shared" si="1506"/>
        <v>0</v>
      </c>
      <c r="EL602" s="238">
        <f t="shared" si="1507"/>
        <v>0</v>
      </c>
      <c r="EM602" s="238">
        <f t="shared" si="1508"/>
        <v>0</v>
      </c>
      <c r="EN602" s="238">
        <f t="shared" si="1509"/>
        <v>0</v>
      </c>
      <c r="EO602" s="238">
        <f t="shared" si="1510"/>
        <v>0</v>
      </c>
      <c r="EP602" s="238">
        <f t="shared" si="1511"/>
        <v>0</v>
      </c>
      <c r="EQ602" s="238">
        <f t="shared" si="1512"/>
        <v>0</v>
      </c>
      <c r="ER602" s="238">
        <f t="shared" si="1513"/>
        <v>0</v>
      </c>
      <c r="ES602" s="238">
        <f t="shared" si="1514"/>
        <v>0</v>
      </c>
      <c r="ET602" s="238">
        <f t="shared" si="1515"/>
        <v>0</v>
      </c>
      <c r="EU602" s="238">
        <f t="shared" si="1516"/>
        <v>0</v>
      </c>
      <c r="EV602" s="238">
        <f t="shared" si="1517"/>
        <v>0</v>
      </c>
      <c r="EW602" s="238">
        <f t="shared" si="1518"/>
        <v>0</v>
      </c>
      <c r="EX602" s="238">
        <f t="shared" si="1519"/>
        <v>0</v>
      </c>
      <c r="EY602" s="238">
        <f t="shared" si="1520"/>
        <v>0</v>
      </c>
      <c r="EZ602" s="238">
        <f t="shared" si="1521"/>
        <v>0</v>
      </c>
      <c r="FA602" s="238">
        <f t="shared" si="1522"/>
        <v>0</v>
      </c>
      <c r="FB602" s="238">
        <f t="shared" si="1523"/>
        <v>0</v>
      </c>
      <c r="FC602" s="238">
        <f t="shared" si="1524"/>
        <v>0</v>
      </c>
      <c r="FD602" s="238">
        <f t="shared" si="1525"/>
        <v>0</v>
      </c>
      <c r="FE602" s="238">
        <f t="shared" si="1526"/>
        <v>0</v>
      </c>
      <c r="FF602" s="238">
        <f t="shared" si="1527"/>
        <v>0</v>
      </c>
      <c r="FG602" s="238">
        <f t="shared" si="1528"/>
        <v>0</v>
      </c>
      <c r="FH602" s="238">
        <f t="shared" si="1529"/>
        <v>0</v>
      </c>
      <c r="FI602" s="238">
        <f t="shared" si="1530"/>
        <v>0</v>
      </c>
      <c r="FJ602" s="238">
        <f t="shared" si="1531"/>
        <v>0</v>
      </c>
      <c r="FK602" s="238">
        <f t="shared" si="1532"/>
        <v>0</v>
      </c>
      <c r="FL602" s="238">
        <f t="shared" si="1533"/>
        <v>0</v>
      </c>
      <c r="FM602" s="238">
        <f t="shared" si="1534"/>
        <v>0</v>
      </c>
      <c r="FN602" s="238">
        <f t="shared" si="1535"/>
        <v>0</v>
      </c>
      <c r="FO602" s="238">
        <f t="shared" si="1536"/>
        <v>0</v>
      </c>
      <c r="FP602" s="238">
        <f t="shared" si="1537"/>
        <v>0</v>
      </c>
      <c r="FQ602" s="238">
        <f t="shared" si="1538"/>
        <v>0</v>
      </c>
      <c r="FR602" s="238">
        <f t="shared" si="1539"/>
        <v>0</v>
      </c>
      <c r="FS602" s="238">
        <f t="shared" si="1540"/>
        <v>0</v>
      </c>
      <c r="FT602" s="238">
        <f t="shared" si="1541"/>
        <v>0</v>
      </c>
      <c r="FU602" s="238">
        <f t="shared" si="1542"/>
        <v>0</v>
      </c>
      <c r="FV602" s="238">
        <f t="shared" si="1543"/>
        <v>0</v>
      </c>
      <c r="FW602" s="238">
        <f t="shared" si="1544"/>
        <v>0</v>
      </c>
      <c r="FX602" s="238">
        <f t="shared" si="1545"/>
        <v>0</v>
      </c>
      <c r="FY602" s="238">
        <f t="shared" si="1546"/>
        <v>0</v>
      </c>
      <c r="FZ602" s="238">
        <f t="shared" si="1547"/>
        <v>0</v>
      </c>
      <c r="GA602" s="238">
        <f t="shared" si="1548"/>
        <v>0</v>
      </c>
      <c r="GB602" s="238">
        <f t="shared" si="1549"/>
        <v>0</v>
      </c>
      <c r="GC602" s="238">
        <f t="shared" si="1550"/>
        <v>0</v>
      </c>
      <c r="GD602" s="238">
        <f t="shared" si="1551"/>
        <v>0</v>
      </c>
      <c r="GE602" s="238">
        <f t="shared" si="1552"/>
        <v>0</v>
      </c>
      <c r="GF602" s="238">
        <f t="shared" si="1553"/>
        <v>0</v>
      </c>
      <c r="GG602" s="238">
        <f t="shared" si="1554"/>
        <v>0</v>
      </c>
      <c r="GH602" s="238">
        <f t="shared" si="1555"/>
        <v>0</v>
      </c>
      <c r="GI602" s="238">
        <f t="shared" si="1556"/>
        <v>0</v>
      </c>
      <c r="GJ602" s="238">
        <f t="shared" si="1557"/>
        <v>0</v>
      </c>
      <c r="GK602" s="238">
        <f t="shared" si="1558"/>
        <v>0</v>
      </c>
      <c r="GL602" s="238">
        <f t="shared" si="1559"/>
        <v>0</v>
      </c>
      <c r="GM602" s="238">
        <f t="shared" si="1560"/>
        <v>0</v>
      </c>
      <c r="GN602" s="238">
        <f t="shared" si="1561"/>
        <v>0</v>
      </c>
      <c r="GO602" s="238">
        <f t="shared" si="1562"/>
        <v>0</v>
      </c>
      <c r="GP602" s="238">
        <f t="shared" si="1563"/>
        <v>0</v>
      </c>
      <c r="GQ602" s="238">
        <f t="shared" si="1564"/>
        <v>0</v>
      </c>
      <c r="GR602" s="238">
        <f t="shared" si="1565"/>
        <v>0</v>
      </c>
      <c r="GS602" s="238">
        <f t="shared" si="1566"/>
        <v>0</v>
      </c>
      <c r="GT602" s="238">
        <f t="shared" si="1567"/>
        <v>0</v>
      </c>
      <c r="GU602" s="238">
        <f t="shared" si="1568"/>
        <v>0</v>
      </c>
      <c r="GV602" s="238">
        <f t="shared" si="1569"/>
        <v>0</v>
      </c>
      <c r="GW602" s="238">
        <f t="shared" si="1570"/>
        <v>0</v>
      </c>
      <c r="GX602" s="238">
        <f t="shared" si="1571"/>
        <v>0</v>
      </c>
      <c r="GY602" s="238">
        <f t="shared" si="1572"/>
        <v>0</v>
      </c>
      <c r="GZ602" s="238">
        <f t="shared" si="1573"/>
        <v>0</v>
      </c>
      <c r="HA602" s="238">
        <f t="shared" si="1574"/>
        <v>0</v>
      </c>
      <c r="HB602" s="238">
        <f t="shared" si="1575"/>
        <v>0</v>
      </c>
      <c r="HC602" s="238">
        <f t="shared" si="1576"/>
        <v>0</v>
      </c>
      <c r="HD602" s="238">
        <f t="shared" si="1577"/>
        <v>0</v>
      </c>
      <c r="HE602" s="238">
        <f t="shared" si="1578"/>
        <v>0</v>
      </c>
      <c r="HF602" s="238">
        <f t="shared" si="1579"/>
        <v>0</v>
      </c>
      <c r="HG602" s="238">
        <f t="shared" si="1580"/>
        <v>0</v>
      </c>
      <c r="HH602" s="238">
        <f t="shared" si="1581"/>
        <v>0</v>
      </c>
      <c r="HI602" s="238">
        <f t="shared" si="1582"/>
        <v>0</v>
      </c>
      <c r="HJ602" s="238">
        <f t="shared" si="1583"/>
        <v>0</v>
      </c>
      <c r="HK602" s="238">
        <f t="shared" si="1584"/>
        <v>0</v>
      </c>
      <c r="HL602" s="238">
        <f t="shared" si="1585"/>
        <v>0</v>
      </c>
      <c r="HM602" s="238">
        <f t="shared" si="1586"/>
        <v>0</v>
      </c>
      <c r="HN602" s="238">
        <f t="shared" si="1587"/>
        <v>0</v>
      </c>
      <c r="HO602" s="238">
        <f t="shared" si="1588"/>
        <v>0</v>
      </c>
      <c r="HP602" s="238">
        <f t="shared" si="1589"/>
        <v>0</v>
      </c>
      <c r="HQ602" s="238">
        <f t="shared" si="1590"/>
        <v>0</v>
      </c>
      <c r="HR602" s="238">
        <f t="shared" si="1591"/>
        <v>0</v>
      </c>
      <c r="HS602" s="238">
        <f t="shared" si="1592"/>
        <v>0</v>
      </c>
      <c r="HT602" s="238">
        <f t="shared" si="1593"/>
        <v>0</v>
      </c>
      <c r="HU602" s="238">
        <f t="shared" si="1594"/>
        <v>0</v>
      </c>
      <c r="HV602" s="238">
        <f t="shared" si="1595"/>
        <v>0</v>
      </c>
      <c r="HW602" s="238">
        <f t="shared" si="1596"/>
        <v>0</v>
      </c>
      <c r="HX602" s="238">
        <f t="shared" si="1597"/>
        <v>0</v>
      </c>
      <c r="HY602" s="238">
        <f t="shared" si="1598"/>
        <v>0</v>
      </c>
      <c r="HZ602" s="238">
        <f t="shared" si="1599"/>
        <v>0</v>
      </c>
      <c r="IA602" s="238">
        <f t="shared" si="1600"/>
        <v>0</v>
      </c>
      <c r="IB602" s="238">
        <f t="shared" si="1601"/>
        <v>0</v>
      </c>
      <c r="IC602" s="238">
        <f t="shared" si="1602"/>
        <v>0</v>
      </c>
      <c r="ID602" s="238">
        <f t="shared" si="1603"/>
        <v>0</v>
      </c>
      <c r="IE602" s="238">
        <f t="shared" si="1604"/>
        <v>0</v>
      </c>
      <c r="IF602" s="238">
        <f t="shared" si="1605"/>
        <v>0</v>
      </c>
      <c r="IG602" s="238">
        <f t="shared" si="1606"/>
        <v>0</v>
      </c>
      <c r="IH602" s="238">
        <f t="shared" si="1607"/>
        <v>0</v>
      </c>
      <c r="II602" s="238">
        <f t="shared" si="1608"/>
        <v>0</v>
      </c>
      <c r="IJ602" s="238">
        <f t="shared" si="1609"/>
        <v>0</v>
      </c>
      <c r="IK602" s="238">
        <f t="shared" si="1610"/>
        <v>0</v>
      </c>
      <c r="IL602" s="238">
        <f t="shared" si="1611"/>
        <v>0</v>
      </c>
      <c r="IM602" s="238">
        <f t="shared" si="1612"/>
        <v>0</v>
      </c>
      <c r="IN602" s="238">
        <f t="shared" si="1613"/>
        <v>0</v>
      </c>
      <c r="IO602" s="238">
        <f t="shared" si="1614"/>
        <v>0</v>
      </c>
      <c r="IP602" s="238">
        <f t="shared" si="1615"/>
        <v>0</v>
      </c>
      <c r="IQ602" s="238">
        <f t="shared" si="1616"/>
        <v>0</v>
      </c>
      <c r="IR602" s="238">
        <f t="shared" si="1617"/>
        <v>0</v>
      </c>
      <c r="IS602" s="238">
        <f t="shared" si="1618"/>
        <v>0</v>
      </c>
      <c r="IT602" s="238">
        <f t="shared" si="1619"/>
        <v>0</v>
      </c>
      <c r="IU602" s="238">
        <f t="shared" si="1620"/>
        <v>0</v>
      </c>
      <c r="IV602" s="238">
        <f t="shared" si="1621"/>
        <v>0</v>
      </c>
      <c r="IW602" s="238">
        <f t="shared" si="1622"/>
        <v>0</v>
      </c>
      <c r="IX602" s="238">
        <f t="shared" si="1623"/>
        <v>0</v>
      </c>
      <c r="IY602" s="238">
        <f t="shared" si="1624"/>
        <v>0</v>
      </c>
      <c r="IZ602" s="238">
        <f t="shared" si="1625"/>
        <v>0</v>
      </c>
      <c r="JA602" s="238">
        <f t="shared" si="1626"/>
        <v>0</v>
      </c>
      <c r="JB602" s="238">
        <f t="shared" si="1627"/>
        <v>0</v>
      </c>
    </row>
    <row r="603" spans="2:262">
      <c r="B603" s="248">
        <v>242</v>
      </c>
      <c r="C603" s="247">
        <f t="shared" si="1628"/>
        <v>4.7265624999999851E-3</v>
      </c>
      <c r="D603" s="244">
        <f t="shared" ca="1" si="1371"/>
        <v>80.36858524408116</v>
      </c>
      <c r="E603" s="243">
        <f ca="1">IN361</f>
        <v>0.36858524408115739</v>
      </c>
      <c r="F603" s="242">
        <v>242</v>
      </c>
      <c r="G603" s="238">
        <f t="shared" si="1372"/>
        <v>0</v>
      </c>
      <c r="H603" s="238">
        <f t="shared" si="1373"/>
        <v>0</v>
      </c>
      <c r="I603" s="238">
        <f t="shared" si="1374"/>
        <v>0</v>
      </c>
      <c r="J603" s="238">
        <f t="shared" si="1375"/>
        <v>0</v>
      </c>
      <c r="K603" s="238">
        <f t="shared" si="1376"/>
        <v>0</v>
      </c>
      <c r="L603" s="238">
        <f t="shared" si="1377"/>
        <v>0</v>
      </c>
      <c r="M603" s="238">
        <f t="shared" si="1378"/>
        <v>0</v>
      </c>
      <c r="N603" s="238">
        <f t="shared" si="1379"/>
        <v>0</v>
      </c>
      <c r="O603" s="238">
        <f t="shared" si="1380"/>
        <v>0</v>
      </c>
      <c r="P603" s="238">
        <f t="shared" si="1381"/>
        <v>0</v>
      </c>
      <c r="Q603" s="238">
        <f t="shared" si="1382"/>
        <v>0</v>
      </c>
      <c r="R603" s="238">
        <f t="shared" si="1383"/>
        <v>0</v>
      </c>
      <c r="S603" s="238">
        <f t="shared" si="1384"/>
        <v>0</v>
      </c>
      <c r="T603" s="238">
        <f t="shared" si="1385"/>
        <v>0</v>
      </c>
      <c r="U603" s="239">
        <f t="shared" si="1386"/>
        <v>0</v>
      </c>
      <c r="V603" s="238">
        <f t="shared" si="1387"/>
        <v>0</v>
      </c>
      <c r="W603" s="238">
        <f t="shared" si="1388"/>
        <v>0</v>
      </c>
      <c r="X603" s="238">
        <f t="shared" si="1389"/>
        <v>0</v>
      </c>
      <c r="Y603" s="238">
        <f t="shared" si="1390"/>
        <v>0</v>
      </c>
      <c r="Z603" s="238">
        <f t="shared" si="1391"/>
        <v>0</v>
      </c>
      <c r="AA603" s="238">
        <f t="shared" si="1392"/>
        <v>0</v>
      </c>
      <c r="AB603" s="238">
        <f t="shared" si="1393"/>
        <v>0</v>
      </c>
      <c r="AC603" s="238">
        <f t="shared" si="1394"/>
        <v>0</v>
      </c>
      <c r="AD603" s="238">
        <f t="shared" si="1395"/>
        <v>0</v>
      </c>
      <c r="AE603" s="238">
        <f t="shared" si="1396"/>
        <v>0</v>
      </c>
      <c r="AF603" s="238">
        <f t="shared" si="1397"/>
        <v>0</v>
      </c>
      <c r="AG603" s="238">
        <f t="shared" si="1398"/>
        <v>0</v>
      </c>
      <c r="AH603" s="238">
        <f t="shared" si="1399"/>
        <v>0</v>
      </c>
      <c r="AI603" s="238">
        <f t="shared" si="1400"/>
        <v>0</v>
      </c>
      <c r="AJ603" s="238">
        <f t="shared" si="1401"/>
        <v>0</v>
      </c>
      <c r="AK603" s="238">
        <f t="shared" si="1402"/>
        <v>0</v>
      </c>
      <c r="AL603" s="238">
        <f t="shared" si="1403"/>
        <v>0</v>
      </c>
      <c r="AM603" s="238">
        <f t="shared" si="1404"/>
        <v>0</v>
      </c>
      <c r="AN603" s="238">
        <f t="shared" si="1405"/>
        <v>0</v>
      </c>
      <c r="AO603" s="238">
        <f t="shared" si="1406"/>
        <v>0</v>
      </c>
      <c r="AP603" s="238">
        <f t="shared" si="1407"/>
        <v>0</v>
      </c>
      <c r="AQ603" s="238">
        <f t="shared" si="1408"/>
        <v>0</v>
      </c>
      <c r="AR603" s="238">
        <f t="shared" si="1409"/>
        <v>0</v>
      </c>
      <c r="AS603" s="238">
        <f t="shared" si="1410"/>
        <v>0</v>
      </c>
      <c r="AT603" s="238">
        <f t="shared" si="1411"/>
        <v>0</v>
      </c>
      <c r="AU603" s="238">
        <f t="shared" si="1412"/>
        <v>0</v>
      </c>
      <c r="AV603" s="238">
        <f t="shared" si="1413"/>
        <v>0</v>
      </c>
      <c r="AW603" s="238">
        <f t="shared" si="1414"/>
        <v>0</v>
      </c>
      <c r="AX603" s="238">
        <f t="shared" si="1415"/>
        <v>0</v>
      </c>
      <c r="AY603" s="238">
        <f t="shared" si="1416"/>
        <v>0</v>
      </c>
      <c r="AZ603" s="238">
        <f t="shared" si="1417"/>
        <v>0</v>
      </c>
      <c r="BA603" s="238">
        <f t="shared" si="1418"/>
        <v>0</v>
      </c>
      <c r="BB603" s="238">
        <f t="shared" si="1419"/>
        <v>0</v>
      </c>
      <c r="BC603" s="238">
        <f t="shared" si="1420"/>
        <v>0</v>
      </c>
      <c r="BD603" s="238">
        <f t="shared" si="1421"/>
        <v>0</v>
      </c>
      <c r="BE603" s="238">
        <f t="shared" si="1422"/>
        <v>0</v>
      </c>
      <c r="BF603" s="238">
        <f t="shared" si="1423"/>
        <v>0</v>
      </c>
      <c r="BG603" s="238">
        <f t="shared" si="1424"/>
        <v>0</v>
      </c>
      <c r="BH603" s="238">
        <f t="shared" si="1425"/>
        <v>0</v>
      </c>
      <c r="BI603" s="238">
        <f t="shared" si="1426"/>
        <v>0</v>
      </c>
      <c r="BJ603" s="238">
        <f t="shared" si="1427"/>
        <v>0</v>
      </c>
      <c r="BK603" s="238">
        <f t="shared" si="1428"/>
        <v>0</v>
      </c>
      <c r="BL603" s="238">
        <f t="shared" si="1429"/>
        <v>0</v>
      </c>
      <c r="BM603" s="238">
        <f t="shared" si="1430"/>
        <v>0</v>
      </c>
      <c r="BN603" s="238">
        <f t="shared" si="1431"/>
        <v>0</v>
      </c>
      <c r="BO603" s="238">
        <f t="shared" si="1432"/>
        <v>0</v>
      </c>
      <c r="BP603" s="238">
        <f t="shared" si="1433"/>
        <v>0</v>
      </c>
      <c r="BQ603" s="238">
        <f t="shared" si="1434"/>
        <v>0</v>
      </c>
      <c r="BR603" s="238">
        <f t="shared" si="1435"/>
        <v>0</v>
      </c>
      <c r="BS603" s="238">
        <f t="shared" si="1436"/>
        <v>0</v>
      </c>
      <c r="BT603" s="238">
        <f t="shared" si="1437"/>
        <v>0</v>
      </c>
      <c r="BU603" s="238">
        <f t="shared" si="1438"/>
        <v>0</v>
      </c>
      <c r="BV603" s="238">
        <f t="shared" si="1439"/>
        <v>0</v>
      </c>
      <c r="BW603" s="238">
        <f t="shared" si="1440"/>
        <v>0</v>
      </c>
      <c r="BX603" s="238">
        <f t="shared" si="1441"/>
        <v>0</v>
      </c>
      <c r="BY603" s="238">
        <f t="shared" si="1442"/>
        <v>0</v>
      </c>
      <c r="BZ603" s="238">
        <f t="shared" si="1443"/>
        <v>0</v>
      </c>
      <c r="CA603" s="238">
        <f t="shared" si="1444"/>
        <v>0</v>
      </c>
      <c r="CB603" s="238">
        <f t="shared" si="1445"/>
        <v>0</v>
      </c>
      <c r="CC603" s="238">
        <f t="shared" si="1446"/>
        <v>0</v>
      </c>
      <c r="CD603" s="238">
        <f t="shared" si="1447"/>
        <v>0</v>
      </c>
      <c r="CE603" s="238">
        <f t="shared" si="1448"/>
        <v>0</v>
      </c>
      <c r="CF603" s="238">
        <f t="shared" si="1449"/>
        <v>0</v>
      </c>
      <c r="CG603" s="238">
        <f t="shared" si="1450"/>
        <v>0</v>
      </c>
      <c r="CH603" s="238">
        <f t="shared" si="1451"/>
        <v>0</v>
      </c>
      <c r="CI603" s="238">
        <f t="shared" si="1452"/>
        <v>0</v>
      </c>
      <c r="CJ603" s="238">
        <f t="shared" si="1453"/>
        <v>0</v>
      </c>
      <c r="CK603" s="238">
        <f t="shared" si="1454"/>
        <v>0</v>
      </c>
      <c r="CL603" s="238">
        <f t="shared" si="1455"/>
        <v>0</v>
      </c>
      <c r="CM603" s="238">
        <f t="shared" si="1456"/>
        <v>0</v>
      </c>
      <c r="CN603" s="238">
        <f t="shared" si="1457"/>
        <v>0</v>
      </c>
      <c r="CO603" s="238">
        <f t="shared" si="1458"/>
        <v>0</v>
      </c>
      <c r="CP603" s="238">
        <f t="shared" si="1459"/>
        <v>0</v>
      </c>
      <c r="CQ603" s="238">
        <f t="shared" si="1460"/>
        <v>0</v>
      </c>
      <c r="CR603" s="238">
        <f t="shared" si="1461"/>
        <v>0</v>
      </c>
      <c r="CS603" s="238">
        <f t="shared" si="1462"/>
        <v>0</v>
      </c>
      <c r="CT603" s="238">
        <f t="shared" si="1463"/>
        <v>0</v>
      </c>
      <c r="CU603" s="238">
        <f t="shared" si="1464"/>
        <v>0</v>
      </c>
      <c r="CV603" s="238">
        <f t="shared" si="1465"/>
        <v>0</v>
      </c>
      <c r="CW603" s="238">
        <f t="shared" si="1466"/>
        <v>0</v>
      </c>
      <c r="CX603" s="238">
        <f t="shared" si="1467"/>
        <v>0</v>
      </c>
      <c r="CY603" s="238">
        <f t="shared" si="1468"/>
        <v>0</v>
      </c>
      <c r="CZ603" s="238">
        <f t="shared" si="1469"/>
        <v>0</v>
      </c>
      <c r="DA603" s="238">
        <f t="shared" si="1470"/>
        <v>0</v>
      </c>
      <c r="DB603" s="238">
        <f t="shared" si="1471"/>
        <v>0</v>
      </c>
      <c r="DC603" s="238">
        <f t="shared" si="1472"/>
        <v>0</v>
      </c>
      <c r="DD603" s="238">
        <f t="shared" si="1473"/>
        <v>0</v>
      </c>
      <c r="DE603" s="238">
        <f t="shared" si="1474"/>
        <v>0</v>
      </c>
      <c r="DF603" s="238">
        <f t="shared" si="1475"/>
        <v>0</v>
      </c>
      <c r="DG603" s="238">
        <f t="shared" si="1476"/>
        <v>0</v>
      </c>
      <c r="DH603" s="238">
        <f t="shared" si="1477"/>
        <v>0</v>
      </c>
      <c r="DI603" s="238">
        <f t="shared" si="1478"/>
        <v>0</v>
      </c>
      <c r="DJ603" s="238">
        <f t="shared" si="1479"/>
        <v>0</v>
      </c>
      <c r="DK603" s="238">
        <f t="shared" si="1480"/>
        <v>0</v>
      </c>
      <c r="DL603" s="238">
        <f t="shared" si="1481"/>
        <v>0</v>
      </c>
      <c r="DM603" s="238">
        <f t="shared" si="1482"/>
        <v>0</v>
      </c>
      <c r="DN603" s="238">
        <f t="shared" si="1483"/>
        <v>0</v>
      </c>
      <c r="DO603" s="238">
        <f t="shared" si="1484"/>
        <v>0</v>
      </c>
      <c r="DP603" s="238">
        <f t="shared" si="1485"/>
        <v>0</v>
      </c>
      <c r="DQ603" s="238">
        <f t="shared" si="1486"/>
        <v>0</v>
      </c>
      <c r="DR603" s="238">
        <f t="shared" si="1487"/>
        <v>0</v>
      </c>
      <c r="DS603" s="238">
        <f t="shared" si="1488"/>
        <v>0</v>
      </c>
      <c r="DT603" s="238">
        <f t="shared" si="1489"/>
        <v>0</v>
      </c>
      <c r="DU603" s="238">
        <f t="shared" si="1490"/>
        <v>0</v>
      </c>
      <c r="DV603" s="238">
        <f t="shared" si="1491"/>
        <v>0</v>
      </c>
      <c r="DW603" s="238">
        <f t="shared" si="1492"/>
        <v>0</v>
      </c>
      <c r="DX603" s="238">
        <f t="shared" si="1493"/>
        <v>0</v>
      </c>
      <c r="DY603" s="238">
        <f t="shared" si="1494"/>
        <v>0</v>
      </c>
      <c r="DZ603" s="238">
        <f t="shared" si="1495"/>
        <v>0</v>
      </c>
      <c r="EA603" s="238">
        <f t="shared" si="1496"/>
        <v>0</v>
      </c>
      <c r="EB603" s="238">
        <f t="shared" si="1497"/>
        <v>0</v>
      </c>
      <c r="EC603" s="238">
        <f t="shared" si="1498"/>
        <v>0</v>
      </c>
      <c r="ED603" s="238">
        <f t="shared" si="1499"/>
        <v>0</v>
      </c>
      <c r="EE603" s="238">
        <f t="shared" si="1500"/>
        <v>0</v>
      </c>
      <c r="EF603" s="238">
        <f t="shared" si="1501"/>
        <v>0</v>
      </c>
      <c r="EG603" s="238">
        <f t="shared" si="1502"/>
        <v>0</v>
      </c>
      <c r="EH603" s="238">
        <f t="shared" si="1503"/>
        <v>0</v>
      </c>
      <c r="EI603" s="238">
        <f t="shared" si="1504"/>
        <v>0</v>
      </c>
      <c r="EJ603" s="238">
        <f t="shared" si="1505"/>
        <v>0</v>
      </c>
      <c r="EK603" s="238">
        <f t="shared" si="1506"/>
        <v>0</v>
      </c>
      <c r="EL603" s="238">
        <f t="shared" si="1507"/>
        <v>0</v>
      </c>
      <c r="EM603" s="238">
        <f t="shared" si="1508"/>
        <v>0</v>
      </c>
      <c r="EN603" s="238">
        <f t="shared" si="1509"/>
        <v>0</v>
      </c>
      <c r="EO603" s="238">
        <f t="shared" si="1510"/>
        <v>0</v>
      </c>
      <c r="EP603" s="238">
        <f t="shared" si="1511"/>
        <v>0</v>
      </c>
      <c r="EQ603" s="238">
        <f t="shared" si="1512"/>
        <v>0</v>
      </c>
      <c r="ER603" s="238">
        <f t="shared" si="1513"/>
        <v>0</v>
      </c>
      <c r="ES603" s="238">
        <f t="shared" si="1514"/>
        <v>0</v>
      </c>
      <c r="ET603" s="238">
        <f t="shared" si="1515"/>
        <v>0</v>
      </c>
      <c r="EU603" s="238">
        <f t="shared" si="1516"/>
        <v>0</v>
      </c>
      <c r="EV603" s="238">
        <f t="shared" si="1517"/>
        <v>0</v>
      </c>
      <c r="EW603" s="238">
        <f t="shared" si="1518"/>
        <v>0</v>
      </c>
      <c r="EX603" s="238">
        <f t="shared" si="1519"/>
        <v>0</v>
      </c>
      <c r="EY603" s="238">
        <f t="shared" si="1520"/>
        <v>0</v>
      </c>
      <c r="EZ603" s="238">
        <f t="shared" si="1521"/>
        <v>0</v>
      </c>
      <c r="FA603" s="238">
        <f t="shared" si="1522"/>
        <v>0</v>
      </c>
      <c r="FB603" s="238">
        <f t="shared" si="1523"/>
        <v>0</v>
      </c>
      <c r="FC603" s="238">
        <f t="shared" si="1524"/>
        <v>0</v>
      </c>
      <c r="FD603" s="238">
        <f t="shared" si="1525"/>
        <v>0</v>
      </c>
      <c r="FE603" s="238">
        <f t="shared" si="1526"/>
        <v>0</v>
      </c>
      <c r="FF603" s="238">
        <f t="shared" si="1527"/>
        <v>0</v>
      </c>
      <c r="FG603" s="238">
        <f t="shared" si="1528"/>
        <v>0</v>
      </c>
      <c r="FH603" s="238">
        <f t="shared" si="1529"/>
        <v>0</v>
      </c>
      <c r="FI603" s="238">
        <f t="shared" si="1530"/>
        <v>0</v>
      </c>
      <c r="FJ603" s="238">
        <f t="shared" si="1531"/>
        <v>0</v>
      </c>
      <c r="FK603" s="238">
        <f t="shared" si="1532"/>
        <v>0</v>
      </c>
      <c r="FL603" s="238">
        <f t="shared" si="1533"/>
        <v>0</v>
      </c>
      <c r="FM603" s="238">
        <f t="shared" si="1534"/>
        <v>0</v>
      </c>
      <c r="FN603" s="238">
        <f t="shared" si="1535"/>
        <v>0</v>
      </c>
      <c r="FO603" s="238">
        <f t="shared" si="1536"/>
        <v>0</v>
      </c>
      <c r="FP603" s="238">
        <f t="shared" si="1537"/>
        <v>0</v>
      </c>
      <c r="FQ603" s="238">
        <f t="shared" si="1538"/>
        <v>0</v>
      </c>
      <c r="FR603" s="238">
        <f t="shared" si="1539"/>
        <v>0</v>
      </c>
      <c r="FS603" s="238">
        <f t="shared" si="1540"/>
        <v>0</v>
      </c>
      <c r="FT603" s="238">
        <f t="shared" si="1541"/>
        <v>0</v>
      </c>
      <c r="FU603" s="238">
        <f t="shared" si="1542"/>
        <v>0</v>
      </c>
      <c r="FV603" s="238">
        <f t="shared" si="1543"/>
        <v>0</v>
      </c>
      <c r="FW603" s="238">
        <f t="shared" si="1544"/>
        <v>0</v>
      </c>
      <c r="FX603" s="238">
        <f t="shared" si="1545"/>
        <v>0</v>
      </c>
      <c r="FY603" s="238">
        <f t="shared" si="1546"/>
        <v>0</v>
      </c>
      <c r="FZ603" s="238">
        <f t="shared" si="1547"/>
        <v>0</v>
      </c>
      <c r="GA603" s="238">
        <f t="shared" si="1548"/>
        <v>0</v>
      </c>
      <c r="GB603" s="238">
        <f t="shared" si="1549"/>
        <v>0</v>
      </c>
      <c r="GC603" s="238">
        <f t="shared" si="1550"/>
        <v>0</v>
      </c>
      <c r="GD603" s="238">
        <f t="shared" si="1551"/>
        <v>0</v>
      </c>
      <c r="GE603" s="238">
        <f t="shared" si="1552"/>
        <v>0</v>
      </c>
      <c r="GF603" s="238">
        <f t="shared" si="1553"/>
        <v>0</v>
      </c>
      <c r="GG603" s="238">
        <f t="shared" si="1554"/>
        <v>0</v>
      </c>
      <c r="GH603" s="238">
        <f t="shared" si="1555"/>
        <v>0</v>
      </c>
      <c r="GI603" s="238">
        <f t="shared" si="1556"/>
        <v>0</v>
      </c>
      <c r="GJ603" s="238">
        <f t="shared" si="1557"/>
        <v>0</v>
      </c>
      <c r="GK603" s="238">
        <f t="shared" si="1558"/>
        <v>0</v>
      </c>
      <c r="GL603" s="238">
        <f t="shared" si="1559"/>
        <v>0</v>
      </c>
      <c r="GM603" s="238">
        <f t="shared" si="1560"/>
        <v>0</v>
      </c>
      <c r="GN603" s="238">
        <f t="shared" si="1561"/>
        <v>0</v>
      </c>
      <c r="GO603" s="238">
        <f t="shared" si="1562"/>
        <v>0</v>
      </c>
      <c r="GP603" s="238">
        <f t="shared" si="1563"/>
        <v>0</v>
      </c>
      <c r="GQ603" s="238">
        <f t="shared" si="1564"/>
        <v>0</v>
      </c>
      <c r="GR603" s="238">
        <f t="shared" si="1565"/>
        <v>0</v>
      </c>
      <c r="GS603" s="238">
        <f t="shared" si="1566"/>
        <v>0</v>
      </c>
      <c r="GT603" s="238">
        <f t="shared" si="1567"/>
        <v>0</v>
      </c>
      <c r="GU603" s="238">
        <f t="shared" si="1568"/>
        <v>0</v>
      </c>
      <c r="GV603" s="238">
        <f t="shared" si="1569"/>
        <v>0</v>
      </c>
      <c r="GW603" s="238">
        <f t="shared" si="1570"/>
        <v>0</v>
      </c>
      <c r="GX603" s="238">
        <f t="shared" si="1571"/>
        <v>0</v>
      </c>
      <c r="GY603" s="238">
        <f t="shared" si="1572"/>
        <v>0</v>
      </c>
      <c r="GZ603" s="238">
        <f t="shared" si="1573"/>
        <v>0</v>
      </c>
      <c r="HA603" s="238">
        <f t="shared" si="1574"/>
        <v>0</v>
      </c>
      <c r="HB603" s="238">
        <f t="shared" si="1575"/>
        <v>0</v>
      </c>
      <c r="HC603" s="238">
        <f t="shared" si="1576"/>
        <v>0</v>
      </c>
      <c r="HD603" s="238">
        <f t="shared" si="1577"/>
        <v>0</v>
      </c>
      <c r="HE603" s="238">
        <f t="shared" si="1578"/>
        <v>0</v>
      </c>
      <c r="HF603" s="238">
        <f t="shared" si="1579"/>
        <v>0</v>
      </c>
      <c r="HG603" s="238">
        <f t="shared" si="1580"/>
        <v>0</v>
      </c>
      <c r="HH603" s="238">
        <f t="shared" si="1581"/>
        <v>0</v>
      </c>
      <c r="HI603" s="238">
        <f t="shared" si="1582"/>
        <v>0</v>
      </c>
      <c r="HJ603" s="238">
        <f t="shared" si="1583"/>
        <v>0</v>
      </c>
      <c r="HK603" s="238">
        <f t="shared" si="1584"/>
        <v>0</v>
      </c>
      <c r="HL603" s="238">
        <f t="shared" si="1585"/>
        <v>0</v>
      </c>
      <c r="HM603" s="238">
        <f t="shared" si="1586"/>
        <v>0</v>
      </c>
      <c r="HN603" s="238">
        <f t="shared" si="1587"/>
        <v>0</v>
      </c>
      <c r="HO603" s="238">
        <f t="shared" si="1588"/>
        <v>0</v>
      </c>
      <c r="HP603" s="238">
        <f t="shared" si="1589"/>
        <v>0</v>
      </c>
      <c r="HQ603" s="238">
        <f t="shared" si="1590"/>
        <v>0</v>
      </c>
      <c r="HR603" s="238">
        <f t="shared" si="1591"/>
        <v>0</v>
      </c>
      <c r="HS603" s="238">
        <f t="shared" si="1592"/>
        <v>0</v>
      </c>
      <c r="HT603" s="238">
        <f t="shared" si="1593"/>
        <v>0</v>
      </c>
      <c r="HU603" s="238">
        <f t="shared" si="1594"/>
        <v>0</v>
      </c>
      <c r="HV603" s="238">
        <f t="shared" si="1595"/>
        <v>0</v>
      </c>
      <c r="HW603" s="238">
        <f t="shared" si="1596"/>
        <v>0</v>
      </c>
      <c r="HX603" s="238">
        <f t="shared" si="1597"/>
        <v>0</v>
      </c>
      <c r="HY603" s="238">
        <f t="shared" si="1598"/>
        <v>0</v>
      </c>
      <c r="HZ603" s="238">
        <f t="shared" si="1599"/>
        <v>0</v>
      </c>
      <c r="IA603" s="238">
        <f t="shared" si="1600"/>
        <v>0</v>
      </c>
      <c r="IB603" s="238">
        <f t="shared" si="1601"/>
        <v>0</v>
      </c>
      <c r="IC603" s="238">
        <f t="shared" si="1602"/>
        <v>0</v>
      </c>
      <c r="ID603" s="238">
        <f t="shared" si="1603"/>
        <v>0</v>
      </c>
      <c r="IE603" s="238">
        <f t="shared" si="1604"/>
        <v>0</v>
      </c>
      <c r="IF603" s="238">
        <f t="shared" si="1605"/>
        <v>0</v>
      </c>
      <c r="IG603" s="238">
        <f t="shared" si="1606"/>
        <v>0</v>
      </c>
      <c r="IH603" s="238">
        <f t="shared" si="1607"/>
        <v>0</v>
      </c>
      <c r="II603" s="238">
        <f t="shared" si="1608"/>
        <v>0</v>
      </c>
      <c r="IJ603" s="238">
        <f t="shared" si="1609"/>
        <v>0</v>
      </c>
      <c r="IK603" s="238">
        <f t="shared" si="1610"/>
        <v>0</v>
      </c>
      <c r="IL603" s="238">
        <f t="shared" si="1611"/>
        <v>0</v>
      </c>
      <c r="IM603" s="238">
        <f t="shared" si="1612"/>
        <v>0</v>
      </c>
      <c r="IN603" s="238">
        <f t="shared" si="1613"/>
        <v>0</v>
      </c>
      <c r="IO603" s="238">
        <f t="shared" si="1614"/>
        <v>0</v>
      </c>
      <c r="IP603" s="238">
        <f t="shared" si="1615"/>
        <v>0</v>
      </c>
      <c r="IQ603" s="238">
        <f t="shared" si="1616"/>
        <v>0</v>
      </c>
      <c r="IR603" s="238">
        <f t="shared" si="1617"/>
        <v>0</v>
      </c>
      <c r="IS603" s="238">
        <f t="shared" si="1618"/>
        <v>0</v>
      </c>
      <c r="IT603" s="238">
        <f t="shared" si="1619"/>
        <v>0</v>
      </c>
      <c r="IU603" s="238">
        <f t="shared" si="1620"/>
        <v>0</v>
      </c>
      <c r="IV603" s="238">
        <f t="shared" si="1621"/>
        <v>0</v>
      </c>
      <c r="IW603" s="238">
        <f t="shared" si="1622"/>
        <v>0</v>
      </c>
      <c r="IX603" s="238">
        <f t="shared" si="1623"/>
        <v>0</v>
      </c>
      <c r="IY603" s="238">
        <f t="shared" si="1624"/>
        <v>0</v>
      </c>
      <c r="IZ603" s="238">
        <f t="shared" si="1625"/>
        <v>0</v>
      </c>
      <c r="JA603" s="238">
        <f t="shared" si="1626"/>
        <v>0</v>
      </c>
      <c r="JB603" s="238">
        <f t="shared" si="1627"/>
        <v>0</v>
      </c>
    </row>
    <row r="604" spans="2:262">
      <c r="B604" s="248">
        <v>243</v>
      </c>
      <c r="C604" s="247">
        <f t="shared" si="1628"/>
        <v>4.7460937499999847E-3</v>
      </c>
      <c r="D604" s="244">
        <f t="shared" ca="1" si="1371"/>
        <v>80.366157671292896</v>
      </c>
      <c r="E604" s="243">
        <f ca="1">IO361</f>
        <v>0.36615767129289017</v>
      </c>
      <c r="F604" s="242">
        <v>243</v>
      </c>
      <c r="G604" s="238">
        <f t="shared" si="1372"/>
        <v>0</v>
      </c>
      <c r="H604" s="238">
        <f t="shared" si="1373"/>
        <v>0</v>
      </c>
      <c r="I604" s="238">
        <f t="shared" si="1374"/>
        <v>0</v>
      </c>
      <c r="J604" s="238">
        <f t="shared" si="1375"/>
        <v>0</v>
      </c>
      <c r="K604" s="238">
        <f t="shared" si="1376"/>
        <v>0</v>
      </c>
      <c r="L604" s="238">
        <f t="shared" si="1377"/>
        <v>0</v>
      </c>
      <c r="M604" s="238">
        <f t="shared" si="1378"/>
        <v>0</v>
      </c>
      <c r="N604" s="238">
        <f t="shared" si="1379"/>
        <v>0</v>
      </c>
      <c r="O604" s="238">
        <f t="shared" si="1380"/>
        <v>0</v>
      </c>
      <c r="P604" s="238">
        <f t="shared" si="1381"/>
        <v>0</v>
      </c>
      <c r="Q604" s="238">
        <f t="shared" si="1382"/>
        <v>0</v>
      </c>
      <c r="R604" s="238">
        <f t="shared" si="1383"/>
        <v>0</v>
      </c>
      <c r="S604" s="238">
        <f t="shared" si="1384"/>
        <v>0</v>
      </c>
      <c r="T604" s="238">
        <f t="shared" si="1385"/>
        <v>0</v>
      </c>
      <c r="U604" s="239">
        <f t="shared" si="1386"/>
        <v>0</v>
      </c>
      <c r="V604" s="238">
        <f t="shared" si="1387"/>
        <v>0</v>
      </c>
      <c r="W604" s="238">
        <f t="shared" si="1388"/>
        <v>0</v>
      </c>
      <c r="X604" s="238">
        <f t="shared" si="1389"/>
        <v>0</v>
      </c>
      <c r="Y604" s="238">
        <f t="shared" si="1390"/>
        <v>0</v>
      </c>
      <c r="Z604" s="238">
        <f t="shared" si="1391"/>
        <v>0</v>
      </c>
      <c r="AA604" s="238">
        <f t="shared" si="1392"/>
        <v>0</v>
      </c>
      <c r="AB604" s="238">
        <f t="shared" si="1393"/>
        <v>0</v>
      </c>
      <c r="AC604" s="238">
        <f t="shared" si="1394"/>
        <v>0</v>
      </c>
      <c r="AD604" s="238">
        <f t="shared" si="1395"/>
        <v>0</v>
      </c>
      <c r="AE604" s="238">
        <f t="shared" si="1396"/>
        <v>0</v>
      </c>
      <c r="AF604" s="238">
        <f t="shared" si="1397"/>
        <v>0</v>
      </c>
      <c r="AG604" s="238">
        <f t="shared" si="1398"/>
        <v>0</v>
      </c>
      <c r="AH604" s="238">
        <f t="shared" si="1399"/>
        <v>0</v>
      </c>
      <c r="AI604" s="238">
        <f t="shared" si="1400"/>
        <v>0</v>
      </c>
      <c r="AJ604" s="238">
        <f t="shared" si="1401"/>
        <v>0</v>
      </c>
      <c r="AK604" s="238">
        <f t="shared" si="1402"/>
        <v>0</v>
      </c>
      <c r="AL604" s="238">
        <f t="shared" si="1403"/>
        <v>0</v>
      </c>
      <c r="AM604" s="238">
        <f t="shared" si="1404"/>
        <v>0</v>
      </c>
      <c r="AN604" s="238">
        <f t="shared" si="1405"/>
        <v>0</v>
      </c>
      <c r="AO604" s="238">
        <f t="shared" si="1406"/>
        <v>0</v>
      </c>
      <c r="AP604" s="238">
        <f t="shared" si="1407"/>
        <v>0</v>
      </c>
      <c r="AQ604" s="238">
        <f t="shared" si="1408"/>
        <v>0</v>
      </c>
      <c r="AR604" s="238">
        <f t="shared" si="1409"/>
        <v>0</v>
      </c>
      <c r="AS604" s="238">
        <f t="shared" si="1410"/>
        <v>0</v>
      </c>
      <c r="AT604" s="238">
        <f t="shared" si="1411"/>
        <v>0</v>
      </c>
      <c r="AU604" s="238">
        <f t="shared" si="1412"/>
        <v>0</v>
      </c>
      <c r="AV604" s="238">
        <f t="shared" si="1413"/>
        <v>0</v>
      </c>
      <c r="AW604" s="238">
        <f t="shared" si="1414"/>
        <v>0</v>
      </c>
      <c r="AX604" s="238">
        <f t="shared" si="1415"/>
        <v>0</v>
      </c>
      <c r="AY604" s="238">
        <f t="shared" si="1416"/>
        <v>0</v>
      </c>
      <c r="AZ604" s="238">
        <f t="shared" si="1417"/>
        <v>0</v>
      </c>
      <c r="BA604" s="238">
        <f t="shared" si="1418"/>
        <v>0</v>
      </c>
      <c r="BB604" s="238">
        <f t="shared" si="1419"/>
        <v>0</v>
      </c>
      <c r="BC604" s="238">
        <f t="shared" si="1420"/>
        <v>0</v>
      </c>
      <c r="BD604" s="238">
        <f t="shared" si="1421"/>
        <v>0</v>
      </c>
      <c r="BE604" s="238">
        <f t="shared" si="1422"/>
        <v>0</v>
      </c>
      <c r="BF604" s="238">
        <f t="shared" si="1423"/>
        <v>0</v>
      </c>
      <c r="BG604" s="238">
        <f t="shared" si="1424"/>
        <v>0</v>
      </c>
      <c r="BH604" s="238">
        <f t="shared" si="1425"/>
        <v>0</v>
      </c>
      <c r="BI604" s="238">
        <f t="shared" si="1426"/>
        <v>0</v>
      </c>
      <c r="BJ604" s="238">
        <f t="shared" si="1427"/>
        <v>0</v>
      </c>
      <c r="BK604" s="238">
        <f t="shared" si="1428"/>
        <v>0</v>
      </c>
      <c r="BL604" s="238">
        <f t="shared" si="1429"/>
        <v>0</v>
      </c>
      <c r="BM604" s="238">
        <f t="shared" si="1430"/>
        <v>0</v>
      </c>
      <c r="BN604" s="238">
        <f t="shared" si="1431"/>
        <v>0</v>
      </c>
      <c r="BO604" s="238">
        <f t="shared" si="1432"/>
        <v>0</v>
      </c>
      <c r="BP604" s="238">
        <f t="shared" si="1433"/>
        <v>0</v>
      </c>
      <c r="BQ604" s="238">
        <f t="shared" si="1434"/>
        <v>0</v>
      </c>
      <c r="BR604" s="238">
        <f t="shared" si="1435"/>
        <v>0</v>
      </c>
      <c r="BS604" s="238">
        <f t="shared" si="1436"/>
        <v>0</v>
      </c>
      <c r="BT604" s="238">
        <f t="shared" si="1437"/>
        <v>0</v>
      </c>
      <c r="BU604" s="238">
        <f t="shared" si="1438"/>
        <v>0</v>
      </c>
      <c r="BV604" s="238">
        <f t="shared" si="1439"/>
        <v>0</v>
      </c>
      <c r="BW604" s="238">
        <f t="shared" si="1440"/>
        <v>0</v>
      </c>
      <c r="BX604" s="238">
        <f t="shared" si="1441"/>
        <v>0</v>
      </c>
      <c r="BY604" s="238">
        <f t="shared" si="1442"/>
        <v>0</v>
      </c>
      <c r="BZ604" s="238">
        <f t="shared" si="1443"/>
        <v>0</v>
      </c>
      <c r="CA604" s="238">
        <f t="shared" si="1444"/>
        <v>0</v>
      </c>
      <c r="CB604" s="238">
        <f t="shared" si="1445"/>
        <v>0</v>
      </c>
      <c r="CC604" s="238">
        <f t="shared" si="1446"/>
        <v>0</v>
      </c>
      <c r="CD604" s="238">
        <f t="shared" si="1447"/>
        <v>0</v>
      </c>
      <c r="CE604" s="238">
        <f t="shared" si="1448"/>
        <v>0</v>
      </c>
      <c r="CF604" s="238">
        <f t="shared" si="1449"/>
        <v>0</v>
      </c>
      <c r="CG604" s="238">
        <f t="shared" si="1450"/>
        <v>0</v>
      </c>
      <c r="CH604" s="238">
        <f t="shared" si="1451"/>
        <v>0</v>
      </c>
      <c r="CI604" s="238">
        <f t="shared" si="1452"/>
        <v>0</v>
      </c>
      <c r="CJ604" s="238">
        <f t="shared" si="1453"/>
        <v>0</v>
      </c>
      <c r="CK604" s="238">
        <f t="shared" si="1454"/>
        <v>0</v>
      </c>
      <c r="CL604" s="238">
        <f t="shared" si="1455"/>
        <v>0</v>
      </c>
      <c r="CM604" s="238">
        <f t="shared" si="1456"/>
        <v>0</v>
      </c>
      <c r="CN604" s="238">
        <f t="shared" si="1457"/>
        <v>0</v>
      </c>
      <c r="CO604" s="238">
        <f t="shared" si="1458"/>
        <v>0</v>
      </c>
      <c r="CP604" s="238">
        <f t="shared" si="1459"/>
        <v>0</v>
      </c>
      <c r="CQ604" s="238">
        <f t="shared" si="1460"/>
        <v>0</v>
      </c>
      <c r="CR604" s="238">
        <f t="shared" si="1461"/>
        <v>0</v>
      </c>
      <c r="CS604" s="238">
        <f t="shared" si="1462"/>
        <v>0</v>
      </c>
      <c r="CT604" s="238">
        <f t="shared" si="1463"/>
        <v>0</v>
      </c>
      <c r="CU604" s="238">
        <f t="shared" si="1464"/>
        <v>0</v>
      </c>
      <c r="CV604" s="238">
        <f t="shared" si="1465"/>
        <v>0</v>
      </c>
      <c r="CW604" s="238">
        <f t="shared" si="1466"/>
        <v>0</v>
      </c>
      <c r="CX604" s="238">
        <f t="shared" si="1467"/>
        <v>0</v>
      </c>
      <c r="CY604" s="238">
        <f t="shared" si="1468"/>
        <v>0</v>
      </c>
      <c r="CZ604" s="238">
        <f t="shared" si="1469"/>
        <v>0</v>
      </c>
      <c r="DA604" s="238">
        <f t="shared" si="1470"/>
        <v>0</v>
      </c>
      <c r="DB604" s="238">
        <f t="shared" si="1471"/>
        <v>0</v>
      </c>
      <c r="DC604" s="238">
        <f t="shared" si="1472"/>
        <v>0</v>
      </c>
      <c r="DD604" s="238">
        <f t="shared" si="1473"/>
        <v>0</v>
      </c>
      <c r="DE604" s="238">
        <f t="shared" si="1474"/>
        <v>0</v>
      </c>
      <c r="DF604" s="238">
        <f t="shared" si="1475"/>
        <v>0</v>
      </c>
      <c r="DG604" s="238">
        <f t="shared" si="1476"/>
        <v>0</v>
      </c>
      <c r="DH604" s="238">
        <f t="shared" si="1477"/>
        <v>0</v>
      </c>
      <c r="DI604" s="238">
        <f t="shared" si="1478"/>
        <v>0</v>
      </c>
      <c r="DJ604" s="238">
        <f t="shared" si="1479"/>
        <v>0</v>
      </c>
      <c r="DK604" s="238">
        <f t="shared" si="1480"/>
        <v>0</v>
      </c>
      <c r="DL604" s="238">
        <f t="shared" si="1481"/>
        <v>0</v>
      </c>
      <c r="DM604" s="238">
        <f t="shared" si="1482"/>
        <v>0</v>
      </c>
      <c r="DN604" s="238">
        <f t="shared" si="1483"/>
        <v>0</v>
      </c>
      <c r="DO604" s="238">
        <f t="shared" si="1484"/>
        <v>0</v>
      </c>
      <c r="DP604" s="238">
        <f t="shared" si="1485"/>
        <v>0</v>
      </c>
      <c r="DQ604" s="238">
        <f t="shared" si="1486"/>
        <v>0</v>
      </c>
      <c r="DR604" s="238">
        <f t="shared" si="1487"/>
        <v>0</v>
      </c>
      <c r="DS604" s="238">
        <f t="shared" si="1488"/>
        <v>0</v>
      </c>
      <c r="DT604" s="238">
        <f t="shared" si="1489"/>
        <v>0</v>
      </c>
      <c r="DU604" s="238">
        <f t="shared" si="1490"/>
        <v>0</v>
      </c>
      <c r="DV604" s="238">
        <f t="shared" si="1491"/>
        <v>0</v>
      </c>
      <c r="DW604" s="238">
        <f t="shared" si="1492"/>
        <v>0</v>
      </c>
      <c r="DX604" s="238">
        <f t="shared" si="1493"/>
        <v>0</v>
      </c>
      <c r="DY604" s="238">
        <f t="shared" si="1494"/>
        <v>0</v>
      </c>
      <c r="DZ604" s="238">
        <f t="shared" si="1495"/>
        <v>0</v>
      </c>
      <c r="EA604" s="238">
        <f t="shared" si="1496"/>
        <v>0</v>
      </c>
      <c r="EB604" s="238">
        <f t="shared" si="1497"/>
        <v>0</v>
      </c>
      <c r="EC604" s="238">
        <f t="shared" si="1498"/>
        <v>0</v>
      </c>
      <c r="ED604" s="238">
        <f t="shared" si="1499"/>
        <v>0</v>
      </c>
      <c r="EE604" s="238">
        <f t="shared" si="1500"/>
        <v>0</v>
      </c>
      <c r="EF604" s="238">
        <f t="shared" si="1501"/>
        <v>0</v>
      </c>
      <c r="EG604" s="238">
        <f t="shared" si="1502"/>
        <v>0</v>
      </c>
      <c r="EH604" s="238">
        <f t="shared" si="1503"/>
        <v>0</v>
      </c>
      <c r="EI604" s="238">
        <f t="shared" si="1504"/>
        <v>0</v>
      </c>
      <c r="EJ604" s="238">
        <f t="shared" si="1505"/>
        <v>0</v>
      </c>
      <c r="EK604" s="238">
        <f t="shared" si="1506"/>
        <v>0</v>
      </c>
      <c r="EL604" s="238">
        <f t="shared" si="1507"/>
        <v>0</v>
      </c>
      <c r="EM604" s="238">
        <f t="shared" si="1508"/>
        <v>0</v>
      </c>
      <c r="EN604" s="238">
        <f t="shared" si="1509"/>
        <v>0</v>
      </c>
      <c r="EO604" s="238">
        <f t="shared" si="1510"/>
        <v>0</v>
      </c>
      <c r="EP604" s="238">
        <f t="shared" si="1511"/>
        <v>0</v>
      </c>
      <c r="EQ604" s="238">
        <f t="shared" si="1512"/>
        <v>0</v>
      </c>
      <c r="ER604" s="238">
        <f t="shared" si="1513"/>
        <v>0</v>
      </c>
      <c r="ES604" s="238">
        <f t="shared" si="1514"/>
        <v>0</v>
      </c>
      <c r="ET604" s="238">
        <f t="shared" si="1515"/>
        <v>0</v>
      </c>
      <c r="EU604" s="238">
        <f t="shared" si="1516"/>
        <v>0</v>
      </c>
      <c r="EV604" s="238">
        <f t="shared" si="1517"/>
        <v>0</v>
      </c>
      <c r="EW604" s="238">
        <f t="shared" si="1518"/>
        <v>0</v>
      </c>
      <c r="EX604" s="238">
        <f t="shared" si="1519"/>
        <v>0</v>
      </c>
      <c r="EY604" s="238">
        <f t="shared" si="1520"/>
        <v>0</v>
      </c>
      <c r="EZ604" s="238">
        <f t="shared" si="1521"/>
        <v>0</v>
      </c>
      <c r="FA604" s="238">
        <f t="shared" si="1522"/>
        <v>0</v>
      </c>
      <c r="FB604" s="238">
        <f t="shared" si="1523"/>
        <v>0</v>
      </c>
      <c r="FC604" s="238">
        <f t="shared" si="1524"/>
        <v>0</v>
      </c>
      <c r="FD604" s="238">
        <f t="shared" si="1525"/>
        <v>0</v>
      </c>
      <c r="FE604" s="238">
        <f t="shared" si="1526"/>
        <v>0</v>
      </c>
      <c r="FF604" s="238">
        <f t="shared" si="1527"/>
        <v>0</v>
      </c>
      <c r="FG604" s="238">
        <f t="shared" si="1528"/>
        <v>0</v>
      </c>
      <c r="FH604" s="238">
        <f t="shared" si="1529"/>
        <v>0</v>
      </c>
      <c r="FI604" s="238">
        <f t="shared" si="1530"/>
        <v>0</v>
      </c>
      <c r="FJ604" s="238">
        <f t="shared" si="1531"/>
        <v>0</v>
      </c>
      <c r="FK604" s="238">
        <f t="shared" si="1532"/>
        <v>0</v>
      </c>
      <c r="FL604" s="238">
        <f t="shared" si="1533"/>
        <v>0</v>
      </c>
      <c r="FM604" s="238">
        <f t="shared" si="1534"/>
        <v>0</v>
      </c>
      <c r="FN604" s="238">
        <f t="shared" si="1535"/>
        <v>0</v>
      </c>
      <c r="FO604" s="238">
        <f t="shared" si="1536"/>
        <v>0</v>
      </c>
      <c r="FP604" s="238">
        <f t="shared" si="1537"/>
        <v>0</v>
      </c>
      <c r="FQ604" s="238">
        <f t="shared" si="1538"/>
        <v>0</v>
      </c>
      <c r="FR604" s="238">
        <f t="shared" si="1539"/>
        <v>0</v>
      </c>
      <c r="FS604" s="238">
        <f t="shared" si="1540"/>
        <v>0</v>
      </c>
      <c r="FT604" s="238">
        <f t="shared" si="1541"/>
        <v>0</v>
      </c>
      <c r="FU604" s="238">
        <f t="shared" si="1542"/>
        <v>0</v>
      </c>
      <c r="FV604" s="238">
        <f t="shared" si="1543"/>
        <v>0</v>
      </c>
      <c r="FW604" s="238">
        <f t="shared" si="1544"/>
        <v>0</v>
      </c>
      <c r="FX604" s="238">
        <f t="shared" si="1545"/>
        <v>0</v>
      </c>
      <c r="FY604" s="238">
        <f t="shared" si="1546"/>
        <v>0</v>
      </c>
      <c r="FZ604" s="238">
        <f t="shared" si="1547"/>
        <v>0</v>
      </c>
      <c r="GA604" s="238">
        <f t="shared" si="1548"/>
        <v>0</v>
      </c>
      <c r="GB604" s="238">
        <f t="shared" si="1549"/>
        <v>0</v>
      </c>
      <c r="GC604" s="238">
        <f t="shared" si="1550"/>
        <v>0</v>
      </c>
      <c r="GD604" s="238">
        <f t="shared" si="1551"/>
        <v>0</v>
      </c>
      <c r="GE604" s="238">
        <f t="shared" si="1552"/>
        <v>0</v>
      </c>
      <c r="GF604" s="238">
        <f t="shared" si="1553"/>
        <v>0</v>
      </c>
      <c r="GG604" s="238">
        <f t="shared" si="1554"/>
        <v>0</v>
      </c>
      <c r="GH604" s="238">
        <f t="shared" si="1555"/>
        <v>0</v>
      </c>
      <c r="GI604" s="238">
        <f t="shared" si="1556"/>
        <v>0</v>
      </c>
      <c r="GJ604" s="238">
        <f t="shared" si="1557"/>
        <v>0</v>
      </c>
      <c r="GK604" s="238">
        <f t="shared" si="1558"/>
        <v>0</v>
      </c>
      <c r="GL604" s="238">
        <f t="shared" si="1559"/>
        <v>0</v>
      </c>
      <c r="GM604" s="238">
        <f t="shared" si="1560"/>
        <v>0</v>
      </c>
      <c r="GN604" s="238">
        <f t="shared" si="1561"/>
        <v>0</v>
      </c>
      <c r="GO604" s="238">
        <f t="shared" si="1562"/>
        <v>0</v>
      </c>
      <c r="GP604" s="238">
        <f t="shared" si="1563"/>
        <v>0</v>
      </c>
      <c r="GQ604" s="238">
        <f t="shared" si="1564"/>
        <v>0</v>
      </c>
      <c r="GR604" s="238">
        <f t="shared" si="1565"/>
        <v>0</v>
      </c>
      <c r="GS604" s="238">
        <f t="shared" si="1566"/>
        <v>0</v>
      </c>
      <c r="GT604" s="238">
        <f t="shared" si="1567"/>
        <v>0</v>
      </c>
      <c r="GU604" s="238">
        <f t="shared" si="1568"/>
        <v>0</v>
      </c>
      <c r="GV604" s="238">
        <f t="shared" si="1569"/>
        <v>0</v>
      </c>
      <c r="GW604" s="238">
        <f t="shared" si="1570"/>
        <v>0</v>
      </c>
      <c r="GX604" s="238">
        <f t="shared" si="1571"/>
        <v>0</v>
      </c>
      <c r="GY604" s="238">
        <f t="shared" si="1572"/>
        <v>0</v>
      </c>
      <c r="GZ604" s="238">
        <f t="shared" si="1573"/>
        <v>0</v>
      </c>
      <c r="HA604" s="238">
        <f t="shared" si="1574"/>
        <v>0</v>
      </c>
      <c r="HB604" s="238">
        <f t="shared" si="1575"/>
        <v>0</v>
      </c>
      <c r="HC604" s="238">
        <f t="shared" si="1576"/>
        <v>0</v>
      </c>
      <c r="HD604" s="238">
        <f t="shared" si="1577"/>
        <v>0</v>
      </c>
      <c r="HE604" s="238">
        <f t="shared" si="1578"/>
        <v>0</v>
      </c>
      <c r="HF604" s="238">
        <f t="shared" si="1579"/>
        <v>0</v>
      </c>
      <c r="HG604" s="238">
        <f t="shared" si="1580"/>
        <v>0</v>
      </c>
      <c r="HH604" s="238">
        <f t="shared" si="1581"/>
        <v>0</v>
      </c>
      <c r="HI604" s="238">
        <f t="shared" si="1582"/>
        <v>0</v>
      </c>
      <c r="HJ604" s="238">
        <f t="shared" si="1583"/>
        <v>0</v>
      </c>
      <c r="HK604" s="238">
        <f t="shared" si="1584"/>
        <v>0</v>
      </c>
      <c r="HL604" s="238">
        <f t="shared" si="1585"/>
        <v>0</v>
      </c>
      <c r="HM604" s="238">
        <f t="shared" si="1586"/>
        <v>0</v>
      </c>
      <c r="HN604" s="238">
        <f t="shared" si="1587"/>
        <v>0</v>
      </c>
      <c r="HO604" s="238">
        <f t="shared" si="1588"/>
        <v>0</v>
      </c>
      <c r="HP604" s="238">
        <f t="shared" si="1589"/>
        <v>0</v>
      </c>
      <c r="HQ604" s="238">
        <f t="shared" si="1590"/>
        <v>0</v>
      </c>
      <c r="HR604" s="238">
        <f t="shared" si="1591"/>
        <v>0</v>
      </c>
      <c r="HS604" s="238">
        <f t="shared" si="1592"/>
        <v>0</v>
      </c>
      <c r="HT604" s="238">
        <f t="shared" si="1593"/>
        <v>0</v>
      </c>
      <c r="HU604" s="238">
        <f t="shared" si="1594"/>
        <v>0</v>
      </c>
      <c r="HV604" s="238">
        <f t="shared" si="1595"/>
        <v>0</v>
      </c>
      <c r="HW604" s="238">
        <f t="shared" si="1596"/>
        <v>0</v>
      </c>
      <c r="HX604" s="238">
        <f t="shared" si="1597"/>
        <v>0</v>
      </c>
      <c r="HY604" s="238">
        <f t="shared" si="1598"/>
        <v>0</v>
      </c>
      <c r="HZ604" s="238">
        <f t="shared" si="1599"/>
        <v>0</v>
      </c>
      <c r="IA604" s="238">
        <f t="shared" si="1600"/>
        <v>0</v>
      </c>
      <c r="IB604" s="238">
        <f t="shared" si="1601"/>
        <v>0</v>
      </c>
      <c r="IC604" s="238">
        <f t="shared" si="1602"/>
        <v>0</v>
      </c>
      <c r="ID604" s="238">
        <f t="shared" si="1603"/>
        <v>0</v>
      </c>
      <c r="IE604" s="238">
        <f t="shared" si="1604"/>
        <v>0</v>
      </c>
      <c r="IF604" s="238">
        <f t="shared" si="1605"/>
        <v>0</v>
      </c>
      <c r="IG604" s="238">
        <f t="shared" si="1606"/>
        <v>0</v>
      </c>
      <c r="IH604" s="238">
        <f t="shared" si="1607"/>
        <v>0</v>
      </c>
      <c r="II604" s="238">
        <f t="shared" si="1608"/>
        <v>0</v>
      </c>
      <c r="IJ604" s="238">
        <f t="shared" si="1609"/>
        <v>0</v>
      </c>
      <c r="IK604" s="238">
        <f t="shared" si="1610"/>
        <v>0</v>
      </c>
      <c r="IL604" s="238">
        <f t="shared" si="1611"/>
        <v>0</v>
      </c>
      <c r="IM604" s="238">
        <f t="shared" si="1612"/>
        <v>0</v>
      </c>
      <c r="IN604" s="238">
        <f t="shared" si="1613"/>
        <v>0</v>
      </c>
      <c r="IO604" s="238">
        <f t="shared" si="1614"/>
        <v>0</v>
      </c>
      <c r="IP604" s="238">
        <f t="shared" si="1615"/>
        <v>0</v>
      </c>
      <c r="IQ604" s="238">
        <f t="shared" si="1616"/>
        <v>0</v>
      </c>
      <c r="IR604" s="238">
        <f t="shared" si="1617"/>
        <v>0</v>
      </c>
      <c r="IS604" s="238">
        <f t="shared" si="1618"/>
        <v>0</v>
      </c>
      <c r="IT604" s="238">
        <f t="shared" si="1619"/>
        <v>0</v>
      </c>
      <c r="IU604" s="238">
        <f t="shared" si="1620"/>
        <v>0</v>
      </c>
      <c r="IV604" s="238">
        <f t="shared" si="1621"/>
        <v>0</v>
      </c>
      <c r="IW604" s="238">
        <f t="shared" si="1622"/>
        <v>0</v>
      </c>
      <c r="IX604" s="238">
        <f t="shared" si="1623"/>
        <v>0</v>
      </c>
      <c r="IY604" s="238">
        <f t="shared" si="1624"/>
        <v>0</v>
      </c>
      <c r="IZ604" s="238">
        <f t="shared" si="1625"/>
        <v>0</v>
      </c>
      <c r="JA604" s="238">
        <f t="shared" si="1626"/>
        <v>0</v>
      </c>
      <c r="JB604" s="238">
        <f t="shared" si="1627"/>
        <v>0</v>
      </c>
    </row>
    <row r="605" spans="2:262">
      <c r="B605" s="248">
        <v>244</v>
      </c>
      <c r="C605" s="247">
        <f t="shared" si="1628"/>
        <v>4.7656249999999843E-3</v>
      </c>
      <c r="D605" s="244">
        <f t="shared" ca="1" si="1371"/>
        <v>80.366437566475156</v>
      </c>
      <c r="E605" s="243">
        <f ca="1">IP361</f>
        <v>0.36643756647515929</v>
      </c>
      <c r="F605" s="242">
        <v>244</v>
      </c>
      <c r="G605" s="238">
        <f t="shared" si="1372"/>
        <v>0</v>
      </c>
      <c r="H605" s="238">
        <f t="shared" si="1373"/>
        <v>0</v>
      </c>
      <c r="I605" s="238">
        <f t="shared" si="1374"/>
        <v>0</v>
      </c>
      <c r="J605" s="238">
        <f t="shared" si="1375"/>
        <v>0</v>
      </c>
      <c r="K605" s="238">
        <f t="shared" si="1376"/>
        <v>0</v>
      </c>
      <c r="L605" s="238">
        <f t="shared" si="1377"/>
        <v>0</v>
      </c>
      <c r="M605" s="238">
        <f t="shared" si="1378"/>
        <v>0</v>
      </c>
      <c r="N605" s="238">
        <f t="shared" si="1379"/>
        <v>0</v>
      </c>
      <c r="O605" s="238">
        <f t="shared" si="1380"/>
        <v>0</v>
      </c>
      <c r="P605" s="238">
        <f t="shared" si="1381"/>
        <v>0</v>
      </c>
      <c r="Q605" s="238">
        <f t="shared" si="1382"/>
        <v>0</v>
      </c>
      <c r="R605" s="238">
        <f t="shared" si="1383"/>
        <v>0</v>
      </c>
      <c r="S605" s="238">
        <f t="shared" si="1384"/>
        <v>0</v>
      </c>
      <c r="T605" s="238">
        <f t="shared" si="1385"/>
        <v>0</v>
      </c>
      <c r="U605" s="239">
        <f t="shared" si="1386"/>
        <v>0</v>
      </c>
      <c r="V605" s="238">
        <f t="shared" si="1387"/>
        <v>0</v>
      </c>
      <c r="W605" s="238">
        <f t="shared" si="1388"/>
        <v>0</v>
      </c>
      <c r="X605" s="238">
        <f t="shared" si="1389"/>
        <v>0</v>
      </c>
      <c r="Y605" s="238">
        <f t="shared" si="1390"/>
        <v>0</v>
      </c>
      <c r="Z605" s="238">
        <f t="shared" si="1391"/>
        <v>0</v>
      </c>
      <c r="AA605" s="238">
        <f t="shared" si="1392"/>
        <v>0</v>
      </c>
      <c r="AB605" s="238">
        <f t="shared" si="1393"/>
        <v>0</v>
      </c>
      <c r="AC605" s="238">
        <f t="shared" si="1394"/>
        <v>0</v>
      </c>
      <c r="AD605" s="238">
        <f t="shared" si="1395"/>
        <v>0</v>
      </c>
      <c r="AE605" s="238">
        <f t="shared" si="1396"/>
        <v>0</v>
      </c>
      <c r="AF605" s="238">
        <f t="shared" si="1397"/>
        <v>0</v>
      </c>
      <c r="AG605" s="238">
        <f t="shared" si="1398"/>
        <v>0</v>
      </c>
      <c r="AH605" s="238">
        <f t="shared" si="1399"/>
        <v>0</v>
      </c>
      <c r="AI605" s="238">
        <f t="shared" si="1400"/>
        <v>0</v>
      </c>
      <c r="AJ605" s="238">
        <f t="shared" si="1401"/>
        <v>0</v>
      </c>
      <c r="AK605" s="238">
        <f t="shared" si="1402"/>
        <v>0</v>
      </c>
      <c r="AL605" s="238">
        <f t="shared" si="1403"/>
        <v>0</v>
      </c>
      <c r="AM605" s="238">
        <f t="shared" si="1404"/>
        <v>0</v>
      </c>
      <c r="AN605" s="238">
        <f t="shared" si="1405"/>
        <v>0</v>
      </c>
      <c r="AO605" s="238">
        <f t="shared" si="1406"/>
        <v>0</v>
      </c>
      <c r="AP605" s="238">
        <f t="shared" si="1407"/>
        <v>0</v>
      </c>
      <c r="AQ605" s="238">
        <f t="shared" si="1408"/>
        <v>0</v>
      </c>
      <c r="AR605" s="238">
        <f t="shared" si="1409"/>
        <v>0</v>
      </c>
      <c r="AS605" s="238">
        <f t="shared" si="1410"/>
        <v>0</v>
      </c>
      <c r="AT605" s="238">
        <f t="shared" si="1411"/>
        <v>0</v>
      </c>
      <c r="AU605" s="238">
        <f t="shared" si="1412"/>
        <v>0</v>
      </c>
      <c r="AV605" s="238">
        <f t="shared" si="1413"/>
        <v>0</v>
      </c>
      <c r="AW605" s="238">
        <f t="shared" si="1414"/>
        <v>0</v>
      </c>
      <c r="AX605" s="238">
        <f t="shared" si="1415"/>
        <v>0</v>
      </c>
      <c r="AY605" s="238">
        <f t="shared" si="1416"/>
        <v>0</v>
      </c>
      <c r="AZ605" s="238">
        <f t="shared" si="1417"/>
        <v>0</v>
      </c>
      <c r="BA605" s="238">
        <f t="shared" si="1418"/>
        <v>0</v>
      </c>
      <c r="BB605" s="238">
        <f t="shared" si="1419"/>
        <v>0</v>
      </c>
      <c r="BC605" s="238">
        <f t="shared" si="1420"/>
        <v>0</v>
      </c>
      <c r="BD605" s="238">
        <f t="shared" si="1421"/>
        <v>0</v>
      </c>
      <c r="BE605" s="238">
        <f t="shared" si="1422"/>
        <v>0</v>
      </c>
      <c r="BF605" s="238">
        <f t="shared" si="1423"/>
        <v>0</v>
      </c>
      <c r="BG605" s="238">
        <f t="shared" si="1424"/>
        <v>0</v>
      </c>
      <c r="BH605" s="238">
        <f t="shared" si="1425"/>
        <v>0</v>
      </c>
      <c r="BI605" s="238">
        <f t="shared" si="1426"/>
        <v>0</v>
      </c>
      <c r="BJ605" s="238">
        <f t="shared" si="1427"/>
        <v>0</v>
      </c>
      <c r="BK605" s="238">
        <f t="shared" si="1428"/>
        <v>0</v>
      </c>
      <c r="BL605" s="238">
        <f t="shared" si="1429"/>
        <v>0</v>
      </c>
      <c r="BM605" s="238">
        <f t="shared" si="1430"/>
        <v>0</v>
      </c>
      <c r="BN605" s="238">
        <f t="shared" si="1431"/>
        <v>0</v>
      </c>
      <c r="BO605" s="238">
        <f t="shared" si="1432"/>
        <v>0</v>
      </c>
      <c r="BP605" s="238">
        <f t="shared" si="1433"/>
        <v>0</v>
      </c>
      <c r="BQ605" s="238">
        <f t="shared" si="1434"/>
        <v>0</v>
      </c>
      <c r="BR605" s="238">
        <f t="shared" si="1435"/>
        <v>0</v>
      </c>
      <c r="BS605" s="238">
        <f t="shared" si="1436"/>
        <v>0</v>
      </c>
      <c r="BT605" s="238">
        <f t="shared" si="1437"/>
        <v>0</v>
      </c>
      <c r="BU605" s="238">
        <f t="shared" si="1438"/>
        <v>0</v>
      </c>
      <c r="BV605" s="238">
        <f t="shared" si="1439"/>
        <v>0</v>
      </c>
      <c r="BW605" s="238">
        <f t="shared" si="1440"/>
        <v>0</v>
      </c>
      <c r="BX605" s="238">
        <f t="shared" si="1441"/>
        <v>0</v>
      </c>
      <c r="BY605" s="238">
        <f t="shared" si="1442"/>
        <v>0</v>
      </c>
      <c r="BZ605" s="238">
        <f t="shared" si="1443"/>
        <v>0</v>
      </c>
      <c r="CA605" s="238">
        <f t="shared" si="1444"/>
        <v>0</v>
      </c>
      <c r="CB605" s="238">
        <f t="shared" si="1445"/>
        <v>0</v>
      </c>
      <c r="CC605" s="238">
        <f t="shared" si="1446"/>
        <v>0</v>
      </c>
      <c r="CD605" s="238">
        <f t="shared" si="1447"/>
        <v>0</v>
      </c>
      <c r="CE605" s="238">
        <f t="shared" si="1448"/>
        <v>0</v>
      </c>
      <c r="CF605" s="238">
        <f t="shared" si="1449"/>
        <v>0</v>
      </c>
      <c r="CG605" s="238">
        <f t="shared" si="1450"/>
        <v>0</v>
      </c>
      <c r="CH605" s="238">
        <f t="shared" si="1451"/>
        <v>0</v>
      </c>
      <c r="CI605" s="238">
        <f t="shared" si="1452"/>
        <v>0</v>
      </c>
      <c r="CJ605" s="238">
        <f t="shared" si="1453"/>
        <v>0</v>
      </c>
      <c r="CK605" s="238">
        <f t="shared" si="1454"/>
        <v>0</v>
      </c>
      <c r="CL605" s="238">
        <f t="shared" si="1455"/>
        <v>0</v>
      </c>
      <c r="CM605" s="238">
        <f t="shared" si="1456"/>
        <v>0</v>
      </c>
      <c r="CN605" s="238">
        <f t="shared" si="1457"/>
        <v>0</v>
      </c>
      <c r="CO605" s="238">
        <f t="shared" si="1458"/>
        <v>0</v>
      </c>
      <c r="CP605" s="238">
        <f t="shared" si="1459"/>
        <v>0</v>
      </c>
      <c r="CQ605" s="238">
        <f t="shared" si="1460"/>
        <v>0</v>
      </c>
      <c r="CR605" s="238">
        <f t="shared" si="1461"/>
        <v>0</v>
      </c>
      <c r="CS605" s="238">
        <f t="shared" si="1462"/>
        <v>0</v>
      </c>
      <c r="CT605" s="238">
        <f t="shared" si="1463"/>
        <v>0</v>
      </c>
      <c r="CU605" s="238">
        <f t="shared" si="1464"/>
        <v>0</v>
      </c>
      <c r="CV605" s="238">
        <f t="shared" si="1465"/>
        <v>0</v>
      </c>
      <c r="CW605" s="238">
        <f t="shared" si="1466"/>
        <v>0</v>
      </c>
      <c r="CX605" s="238">
        <f t="shared" si="1467"/>
        <v>0</v>
      </c>
      <c r="CY605" s="238">
        <f t="shared" si="1468"/>
        <v>0</v>
      </c>
      <c r="CZ605" s="238">
        <f t="shared" si="1469"/>
        <v>0</v>
      </c>
      <c r="DA605" s="238">
        <f t="shared" si="1470"/>
        <v>0</v>
      </c>
      <c r="DB605" s="238">
        <f t="shared" si="1471"/>
        <v>0</v>
      </c>
      <c r="DC605" s="238">
        <f t="shared" si="1472"/>
        <v>0</v>
      </c>
      <c r="DD605" s="238">
        <f t="shared" si="1473"/>
        <v>0</v>
      </c>
      <c r="DE605" s="238">
        <f t="shared" si="1474"/>
        <v>0</v>
      </c>
      <c r="DF605" s="238">
        <f t="shared" si="1475"/>
        <v>0</v>
      </c>
      <c r="DG605" s="238">
        <f t="shared" si="1476"/>
        <v>0</v>
      </c>
      <c r="DH605" s="238">
        <f t="shared" si="1477"/>
        <v>0</v>
      </c>
      <c r="DI605" s="238">
        <f t="shared" si="1478"/>
        <v>0</v>
      </c>
      <c r="DJ605" s="238">
        <f t="shared" si="1479"/>
        <v>0</v>
      </c>
      <c r="DK605" s="238">
        <f t="shared" si="1480"/>
        <v>0</v>
      </c>
      <c r="DL605" s="238">
        <f t="shared" si="1481"/>
        <v>0</v>
      </c>
      <c r="DM605" s="238">
        <f t="shared" si="1482"/>
        <v>0</v>
      </c>
      <c r="DN605" s="238">
        <f t="shared" si="1483"/>
        <v>0</v>
      </c>
      <c r="DO605" s="238">
        <f t="shared" si="1484"/>
        <v>0</v>
      </c>
      <c r="DP605" s="238">
        <f t="shared" si="1485"/>
        <v>0</v>
      </c>
      <c r="DQ605" s="238">
        <f t="shared" si="1486"/>
        <v>0</v>
      </c>
      <c r="DR605" s="238">
        <f t="shared" si="1487"/>
        <v>0</v>
      </c>
      <c r="DS605" s="238">
        <f t="shared" si="1488"/>
        <v>0</v>
      </c>
      <c r="DT605" s="238">
        <f t="shared" si="1489"/>
        <v>0</v>
      </c>
      <c r="DU605" s="238">
        <f t="shared" si="1490"/>
        <v>0</v>
      </c>
      <c r="DV605" s="238">
        <f t="shared" si="1491"/>
        <v>0</v>
      </c>
      <c r="DW605" s="238">
        <f t="shared" si="1492"/>
        <v>0</v>
      </c>
      <c r="DX605" s="238">
        <f t="shared" si="1493"/>
        <v>0</v>
      </c>
      <c r="DY605" s="238">
        <f t="shared" si="1494"/>
        <v>0</v>
      </c>
      <c r="DZ605" s="238">
        <f t="shared" si="1495"/>
        <v>0</v>
      </c>
      <c r="EA605" s="238">
        <f t="shared" si="1496"/>
        <v>0</v>
      </c>
      <c r="EB605" s="238">
        <f t="shared" si="1497"/>
        <v>0</v>
      </c>
      <c r="EC605" s="238">
        <f t="shared" si="1498"/>
        <v>0</v>
      </c>
      <c r="ED605" s="238">
        <f t="shared" si="1499"/>
        <v>0</v>
      </c>
      <c r="EE605" s="238">
        <f t="shared" si="1500"/>
        <v>0</v>
      </c>
      <c r="EF605" s="238">
        <f t="shared" si="1501"/>
        <v>0</v>
      </c>
      <c r="EG605" s="238">
        <f t="shared" si="1502"/>
        <v>0</v>
      </c>
      <c r="EH605" s="238">
        <f t="shared" si="1503"/>
        <v>0</v>
      </c>
      <c r="EI605" s="238">
        <f t="shared" si="1504"/>
        <v>0</v>
      </c>
      <c r="EJ605" s="238">
        <f t="shared" si="1505"/>
        <v>0</v>
      </c>
      <c r="EK605" s="238">
        <f t="shared" si="1506"/>
        <v>0</v>
      </c>
      <c r="EL605" s="238">
        <f t="shared" si="1507"/>
        <v>0</v>
      </c>
      <c r="EM605" s="238">
        <f t="shared" si="1508"/>
        <v>0</v>
      </c>
      <c r="EN605" s="238">
        <f t="shared" si="1509"/>
        <v>0</v>
      </c>
      <c r="EO605" s="238">
        <f t="shared" si="1510"/>
        <v>0</v>
      </c>
      <c r="EP605" s="238">
        <f t="shared" si="1511"/>
        <v>0</v>
      </c>
      <c r="EQ605" s="238">
        <f t="shared" si="1512"/>
        <v>0</v>
      </c>
      <c r="ER605" s="238">
        <f t="shared" si="1513"/>
        <v>0</v>
      </c>
      <c r="ES605" s="238">
        <f t="shared" si="1514"/>
        <v>0</v>
      </c>
      <c r="ET605" s="238">
        <f t="shared" si="1515"/>
        <v>0</v>
      </c>
      <c r="EU605" s="238">
        <f t="shared" si="1516"/>
        <v>0</v>
      </c>
      <c r="EV605" s="238">
        <f t="shared" si="1517"/>
        <v>0</v>
      </c>
      <c r="EW605" s="238">
        <f t="shared" si="1518"/>
        <v>0</v>
      </c>
      <c r="EX605" s="238">
        <f t="shared" si="1519"/>
        <v>0</v>
      </c>
      <c r="EY605" s="238">
        <f t="shared" si="1520"/>
        <v>0</v>
      </c>
      <c r="EZ605" s="238">
        <f t="shared" si="1521"/>
        <v>0</v>
      </c>
      <c r="FA605" s="238">
        <f t="shared" si="1522"/>
        <v>0</v>
      </c>
      <c r="FB605" s="238">
        <f t="shared" si="1523"/>
        <v>0</v>
      </c>
      <c r="FC605" s="238">
        <f t="shared" si="1524"/>
        <v>0</v>
      </c>
      <c r="FD605" s="238">
        <f t="shared" si="1525"/>
        <v>0</v>
      </c>
      <c r="FE605" s="238">
        <f t="shared" si="1526"/>
        <v>0</v>
      </c>
      <c r="FF605" s="238">
        <f t="shared" si="1527"/>
        <v>0</v>
      </c>
      <c r="FG605" s="238">
        <f t="shared" si="1528"/>
        <v>0</v>
      </c>
      <c r="FH605" s="238">
        <f t="shared" si="1529"/>
        <v>0</v>
      </c>
      <c r="FI605" s="238">
        <f t="shared" si="1530"/>
        <v>0</v>
      </c>
      <c r="FJ605" s="238">
        <f t="shared" si="1531"/>
        <v>0</v>
      </c>
      <c r="FK605" s="238">
        <f t="shared" si="1532"/>
        <v>0</v>
      </c>
      <c r="FL605" s="238">
        <f t="shared" si="1533"/>
        <v>0</v>
      </c>
      <c r="FM605" s="238">
        <f t="shared" si="1534"/>
        <v>0</v>
      </c>
      <c r="FN605" s="238">
        <f t="shared" si="1535"/>
        <v>0</v>
      </c>
      <c r="FO605" s="238">
        <f t="shared" si="1536"/>
        <v>0</v>
      </c>
      <c r="FP605" s="238">
        <f t="shared" si="1537"/>
        <v>0</v>
      </c>
      <c r="FQ605" s="238">
        <f t="shared" si="1538"/>
        <v>0</v>
      </c>
      <c r="FR605" s="238">
        <f t="shared" si="1539"/>
        <v>0</v>
      </c>
      <c r="FS605" s="238">
        <f t="shared" si="1540"/>
        <v>0</v>
      </c>
      <c r="FT605" s="238">
        <f t="shared" si="1541"/>
        <v>0</v>
      </c>
      <c r="FU605" s="238">
        <f t="shared" si="1542"/>
        <v>0</v>
      </c>
      <c r="FV605" s="238">
        <f t="shared" si="1543"/>
        <v>0</v>
      </c>
      <c r="FW605" s="238">
        <f t="shared" si="1544"/>
        <v>0</v>
      </c>
      <c r="FX605" s="238">
        <f t="shared" si="1545"/>
        <v>0</v>
      </c>
      <c r="FY605" s="238">
        <f t="shared" si="1546"/>
        <v>0</v>
      </c>
      <c r="FZ605" s="238">
        <f t="shared" si="1547"/>
        <v>0</v>
      </c>
      <c r="GA605" s="238">
        <f t="shared" si="1548"/>
        <v>0</v>
      </c>
      <c r="GB605" s="238">
        <f t="shared" si="1549"/>
        <v>0</v>
      </c>
      <c r="GC605" s="238">
        <f t="shared" si="1550"/>
        <v>0</v>
      </c>
      <c r="GD605" s="238">
        <f t="shared" si="1551"/>
        <v>0</v>
      </c>
      <c r="GE605" s="238">
        <f t="shared" si="1552"/>
        <v>0</v>
      </c>
      <c r="GF605" s="238">
        <f t="shared" si="1553"/>
        <v>0</v>
      </c>
      <c r="GG605" s="238">
        <f t="shared" si="1554"/>
        <v>0</v>
      </c>
      <c r="GH605" s="238">
        <f t="shared" si="1555"/>
        <v>0</v>
      </c>
      <c r="GI605" s="238">
        <f t="shared" si="1556"/>
        <v>0</v>
      </c>
      <c r="GJ605" s="238">
        <f t="shared" si="1557"/>
        <v>0</v>
      </c>
      <c r="GK605" s="238">
        <f t="shared" si="1558"/>
        <v>0</v>
      </c>
      <c r="GL605" s="238">
        <f t="shared" si="1559"/>
        <v>0</v>
      </c>
      <c r="GM605" s="238">
        <f t="shared" si="1560"/>
        <v>0</v>
      </c>
      <c r="GN605" s="238">
        <f t="shared" si="1561"/>
        <v>0</v>
      </c>
      <c r="GO605" s="238">
        <f t="shared" si="1562"/>
        <v>0</v>
      </c>
      <c r="GP605" s="238">
        <f t="shared" si="1563"/>
        <v>0</v>
      </c>
      <c r="GQ605" s="238">
        <f t="shared" si="1564"/>
        <v>0</v>
      </c>
      <c r="GR605" s="238">
        <f t="shared" si="1565"/>
        <v>0</v>
      </c>
      <c r="GS605" s="238">
        <f t="shared" si="1566"/>
        <v>0</v>
      </c>
      <c r="GT605" s="238">
        <f t="shared" si="1567"/>
        <v>0</v>
      </c>
      <c r="GU605" s="238">
        <f t="shared" si="1568"/>
        <v>0</v>
      </c>
      <c r="GV605" s="238">
        <f t="shared" si="1569"/>
        <v>0</v>
      </c>
      <c r="GW605" s="238">
        <f t="shared" si="1570"/>
        <v>0</v>
      </c>
      <c r="GX605" s="238">
        <f t="shared" si="1571"/>
        <v>0</v>
      </c>
      <c r="GY605" s="238">
        <f t="shared" si="1572"/>
        <v>0</v>
      </c>
      <c r="GZ605" s="238">
        <f t="shared" si="1573"/>
        <v>0</v>
      </c>
      <c r="HA605" s="238">
        <f t="shared" si="1574"/>
        <v>0</v>
      </c>
      <c r="HB605" s="238">
        <f t="shared" si="1575"/>
        <v>0</v>
      </c>
      <c r="HC605" s="238">
        <f t="shared" si="1576"/>
        <v>0</v>
      </c>
      <c r="HD605" s="238">
        <f t="shared" si="1577"/>
        <v>0</v>
      </c>
      <c r="HE605" s="238">
        <f t="shared" si="1578"/>
        <v>0</v>
      </c>
      <c r="HF605" s="238">
        <f t="shared" si="1579"/>
        <v>0</v>
      </c>
      <c r="HG605" s="238">
        <f t="shared" si="1580"/>
        <v>0</v>
      </c>
      <c r="HH605" s="238">
        <f t="shared" si="1581"/>
        <v>0</v>
      </c>
      <c r="HI605" s="238">
        <f t="shared" si="1582"/>
        <v>0</v>
      </c>
      <c r="HJ605" s="238">
        <f t="shared" si="1583"/>
        <v>0</v>
      </c>
      <c r="HK605" s="238">
        <f t="shared" si="1584"/>
        <v>0</v>
      </c>
      <c r="HL605" s="238">
        <f t="shared" si="1585"/>
        <v>0</v>
      </c>
      <c r="HM605" s="238">
        <f t="shared" si="1586"/>
        <v>0</v>
      </c>
      <c r="HN605" s="238">
        <f t="shared" si="1587"/>
        <v>0</v>
      </c>
      <c r="HO605" s="238">
        <f t="shared" si="1588"/>
        <v>0</v>
      </c>
      <c r="HP605" s="238">
        <f t="shared" si="1589"/>
        <v>0</v>
      </c>
      <c r="HQ605" s="238">
        <f t="shared" si="1590"/>
        <v>0</v>
      </c>
      <c r="HR605" s="238">
        <f t="shared" si="1591"/>
        <v>0</v>
      </c>
      <c r="HS605" s="238">
        <f t="shared" si="1592"/>
        <v>0</v>
      </c>
      <c r="HT605" s="238">
        <f t="shared" si="1593"/>
        <v>0</v>
      </c>
      <c r="HU605" s="238">
        <f t="shared" si="1594"/>
        <v>0</v>
      </c>
      <c r="HV605" s="238">
        <f t="shared" si="1595"/>
        <v>0</v>
      </c>
      <c r="HW605" s="238">
        <f t="shared" si="1596"/>
        <v>0</v>
      </c>
      <c r="HX605" s="238">
        <f t="shared" si="1597"/>
        <v>0</v>
      </c>
      <c r="HY605" s="238">
        <f t="shared" si="1598"/>
        <v>0</v>
      </c>
      <c r="HZ605" s="238">
        <f t="shared" si="1599"/>
        <v>0</v>
      </c>
      <c r="IA605" s="238">
        <f t="shared" si="1600"/>
        <v>0</v>
      </c>
      <c r="IB605" s="238">
        <f t="shared" si="1601"/>
        <v>0</v>
      </c>
      <c r="IC605" s="238">
        <f t="shared" si="1602"/>
        <v>0</v>
      </c>
      <c r="ID605" s="238">
        <f t="shared" si="1603"/>
        <v>0</v>
      </c>
      <c r="IE605" s="238">
        <f t="shared" si="1604"/>
        <v>0</v>
      </c>
      <c r="IF605" s="238">
        <f t="shared" si="1605"/>
        <v>0</v>
      </c>
      <c r="IG605" s="238">
        <f t="shared" si="1606"/>
        <v>0</v>
      </c>
      <c r="IH605" s="238">
        <f t="shared" si="1607"/>
        <v>0</v>
      </c>
      <c r="II605" s="238">
        <f t="shared" si="1608"/>
        <v>0</v>
      </c>
      <c r="IJ605" s="238">
        <f t="shared" si="1609"/>
        <v>0</v>
      </c>
      <c r="IK605" s="238">
        <f t="shared" si="1610"/>
        <v>0</v>
      </c>
      <c r="IL605" s="238">
        <f t="shared" si="1611"/>
        <v>0</v>
      </c>
      <c r="IM605" s="238">
        <f t="shared" si="1612"/>
        <v>0</v>
      </c>
      <c r="IN605" s="238">
        <f t="shared" si="1613"/>
        <v>0</v>
      </c>
      <c r="IO605" s="238">
        <f t="shared" si="1614"/>
        <v>0</v>
      </c>
      <c r="IP605" s="238">
        <f t="shared" si="1615"/>
        <v>0</v>
      </c>
      <c r="IQ605" s="238">
        <f t="shared" si="1616"/>
        <v>0</v>
      </c>
      <c r="IR605" s="238">
        <f t="shared" si="1617"/>
        <v>0</v>
      </c>
      <c r="IS605" s="238">
        <f t="shared" si="1618"/>
        <v>0</v>
      </c>
      <c r="IT605" s="238">
        <f t="shared" si="1619"/>
        <v>0</v>
      </c>
      <c r="IU605" s="238">
        <f t="shared" si="1620"/>
        <v>0</v>
      </c>
      <c r="IV605" s="238">
        <f t="shared" si="1621"/>
        <v>0</v>
      </c>
      <c r="IW605" s="238">
        <f t="shared" si="1622"/>
        <v>0</v>
      </c>
      <c r="IX605" s="238">
        <f t="shared" si="1623"/>
        <v>0</v>
      </c>
      <c r="IY605" s="238">
        <f t="shared" si="1624"/>
        <v>0</v>
      </c>
      <c r="IZ605" s="238">
        <f t="shared" si="1625"/>
        <v>0</v>
      </c>
      <c r="JA605" s="238">
        <f t="shared" si="1626"/>
        <v>0</v>
      </c>
      <c r="JB605" s="238">
        <f t="shared" si="1627"/>
        <v>0</v>
      </c>
    </row>
    <row r="606" spans="2:262">
      <c r="B606" s="248">
        <v>245</v>
      </c>
      <c r="C606" s="247">
        <f t="shared" si="1628"/>
        <v>4.7851562499999839E-3</v>
      </c>
      <c r="D606" s="244">
        <f t="shared" ca="1" si="1371"/>
        <v>80.357916319107687</v>
      </c>
      <c r="E606" s="243">
        <f ca="1">IQ361</f>
        <v>0.35791631910768612</v>
      </c>
      <c r="F606" s="242">
        <v>245</v>
      </c>
      <c r="G606" s="238">
        <f t="shared" si="1372"/>
        <v>0</v>
      </c>
      <c r="H606" s="238">
        <f t="shared" si="1373"/>
        <v>0</v>
      </c>
      <c r="I606" s="238">
        <f t="shared" si="1374"/>
        <v>0</v>
      </c>
      <c r="J606" s="238">
        <f t="shared" si="1375"/>
        <v>0</v>
      </c>
      <c r="K606" s="238">
        <f t="shared" si="1376"/>
        <v>0</v>
      </c>
      <c r="L606" s="238">
        <f t="shared" si="1377"/>
        <v>0</v>
      </c>
      <c r="M606" s="238">
        <f t="shared" si="1378"/>
        <v>0</v>
      </c>
      <c r="N606" s="238">
        <f t="shared" si="1379"/>
        <v>0</v>
      </c>
      <c r="O606" s="238">
        <f t="shared" si="1380"/>
        <v>0</v>
      </c>
      <c r="P606" s="238">
        <f t="shared" si="1381"/>
        <v>0</v>
      </c>
      <c r="Q606" s="238">
        <f t="shared" si="1382"/>
        <v>0</v>
      </c>
      <c r="R606" s="238">
        <f t="shared" si="1383"/>
        <v>0</v>
      </c>
      <c r="S606" s="238">
        <f t="shared" si="1384"/>
        <v>0</v>
      </c>
      <c r="T606" s="238">
        <f t="shared" si="1385"/>
        <v>0</v>
      </c>
      <c r="U606" s="239">
        <f t="shared" si="1386"/>
        <v>0</v>
      </c>
      <c r="V606" s="238">
        <f t="shared" si="1387"/>
        <v>0</v>
      </c>
      <c r="W606" s="238">
        <f t="shared" si="1388"/>
        <v>0</v>
      </c>
      <c r="X606" s="238">
        <f t="shared" si="1389"/>
        <v>0</v>
      </c>
      <c r="Y606" s="238">
        <f t="shared" si="1390"/>
        <v>0</v>
      </c>
      <c r="Z606" s="238">
        <f t="shared" si="1391"/>
        <v>0</v>
      </c>
      <c r="AA606" s="238">
        <f t="shared" si="1392"/>
        <v>0</v>
      </c>
      <c r="AB606" s="238">
        <f t="shared" si="1393"/>
        <v>0</v>
      </c>
      <c r="AC606" s="238">
        <f t="shared" si="1394"/>
        <v>0</v>
      </c>
      <c r="AD606" s="238">
        <f t="shared" si="1395"/>
        <v>0</v>
      </c>
      <c r="AE606" s="238">
        <f t="shared" si="1396"/>
        <v>0</v>
      </c>
      <c r="AF606" s="238">
        <f t="shared" si="1397"/>
        <v>0</v>
      </c>
      <c r="AG606" s="238">
        <f t="shared" si="1398"/>
        <v>0</v>
      </c>
      <c r="AH606" s="238">
        <f t="shared" si="1399"/>
        <v>0</v>
      </c>
      <c r="AI606" s="238">
        <f t="shared" si="1400"/>
        <v>0</v>
      </c>
      <c r="AJ606" s="238">
        <f t="shared" si="1401"/>
        <v>0</v>
      </c>
      <c r="AK606" s="238">
        <f t="shared" si="1402"/>
        <v>0</v>
      </c>
      <c r="AL606" s="238">
        <f t="shared" si="1403"/>
        <v>0</v>
      </c>
      <c r="AM606" s="238">
        <f t="shared" si="1404"/>
        <v>0</v>
      </c>
      <c r="AN606" s="238">
        <f t="shared" si="1405"/>
        <v>0</v>
      </c>
      <c r="AO606" s="238">
        <f t="shared" si="1406"/>
        <v>0</v>
      </c>
      <c r="AP606" s="238">
        <f t="shared" si="1407"/>
        <v>0</v>
      </c>
      <c r="AQ606" s="238">
        <f t="shared" si="1408"/>
        <v>0</v>
      </c>
      <c r="AR606" s="238">
        <f t="shared" si="1409"/>
        <v>0</v>
      </c>
      <c r="AS606" s="238">
        <f t="shared" si="1410"/>
        <v>0</v>
      </c>
      <c r="AT606" s="238">
        <f t="shared" si="1411"/>
        <v>0</v>
      </c>
      <c r="AU606" s="238">
        <f t="shared" si="1412"/>
        <v>0</v>
      </c>
      <c r="AV606" s="238">
        <f t="shared" si="1413"/>
        <v>0</v>
      </c>
      <c r="AW606" s="238">
        <f t="shared" si="1414"/>
        <v>0</v>
      </c>
      <c r="AX606" s="238">
        <f t="shared" si="1415"/>
        <v>0</v>
      </c>
      <c r="AY606" s="238">
        <f t="shared" si="1416"/>
        <v>0</v>
      </c>
      <c r="AZ606" s="238">
        <f t="shared" si="1417"/>
        <v>0</v>
      </c>
      <c r="BA606" s="238">
        <f t="shared" si="1418"/>
        <v>0</v>
      </c>
      <c r="BB606" s="238">
        <f t="shared" si="1419"/>
        <v>0</v>
      </c>
      <c r="BC606" s="238">
        <f t="shared" si="1420"/>
        <v>0</v>
      </c>
      <c r="BD606" s="238">
        <f t="shared" si="1421"/>
        <v>0</v>
      </c>
      <c r="BE606" s="238">
        <f t="shared" si="1422"/>
        <v>0</v>
      </c>
      <c r="BF606" s="238">
        <f t="shared" si="1423"/>
        <v>0</v>
      </c>
      <c r="BG606" s="238">
        <f t="shared" si="1424"/>
        <v>0</v>
      </c>
      <c r="BH606" s="238">
        <f t="shared" si="1425"/>
        <v>0</v>
      </c>
      <c r="BI606" s="238">
        <f t="shared" si="1426"/>
        <v>0</v>
      </c>
      <c r="BJ606" s="238">
        <f t="shared" si="1427"/>
        <v>0</v>
      </c>
      <c r="BK606" s="238">
        <f t="shared" si="1428"/>
        <v>0</v>
      </c>
      <c r="BL606" s="238">
        <f t="shared" si="1429"/>
        <v>0</v>
      </c>
      <c r="BM606" s="238">
        <f t="shared" si="1430"/>
        <v>0</v>
      </c>
      <c r="BN606" s="238">
        <f t="shared" si="1431"/>
        <v>0</v>
      </c>
      <c r="BO606" s="238">
        <f t="shared" si="1432"/>
        <v>0</v>
      </c>
      <c r="BP606" s="238">
        <f t="shared" si="1433"/>
        <v>0</v>
      </c>
      <c r="BQ606" s="238">
        <f t="shared" si="1434"/>
        <v>0</v>
      </c>
      <c r="BR606" s="238">
        <f t="shared" si="1435"/>
        <v>0</v>
      </c>
      <c r="BS606" s="238">
        <f t="shared" si="1436"/>
        <v>0</v>
      </c>
      <c r="BT606" s="238">
        <f t="shared" si="1437"/>
        <v>0</v>
      </c>
      <c r="BU606" s="238">
        <f t="shared" si="1438"/>
        <v>0</v>
      </c>
      <c r="BV606" s="238">
        <f t="shared" si="1439"/>
        <v>0</v>
      </c>
      <c r="BW606" s="238">
        <f t="shared" si="1440"/>
        <v>0</v>
      </c>
      <c r="BX606" s="238">
        <f t="shared" si="1441"/>
        <v>0</v>
      </c>
      <c r="BY606" s="238">
        <f t="shared" si="1442"/>
        <v>0</v>
      </c>
      <c r="BZ606" s="238">
        <f t="shared" si="1443"/>
        <v>0</v>
      </c>
      <c r="CA606" s="238">
        <f t="shared" si="1444"/>
        <v>0</v>
      </c>
      <c r="CB606" s="238">
        <f t="shared" si="1445"/>
        <v>0</v>
      </c>
      <c r="CC606" s="238">
        <f t="shared" si="1446"/>
        <v>0</v>
      </c>
      <c r="CD606" s="238">
        <f t="shared" si="1447"/>
        <v>0</v>
      </c>
      <c r="CE606" s="238">
        <f t="shared" si="1448"/>
        <v>0</v>
      </c>
      <c r="CF606" s="238">
        <f t="shared" si="1449"/>
        <v>0</v>
      </c>
      <c r="CG606" s="238">
        <f t="shared" si="1450"/>
        <v>0</v>
      </c>
      <c r="CH606" s="238">
        <f t="shared" si="1451"/>
        <v>0</v>
      </c>
      <c r="CI606" s="238">
        <f t="shared" si="1452"/>
        <v>0</v>
      </c>
      <c r="CJ606" s="238">
        <f t="shared" si="1453"/>
        <v>0</v>
      </c>
      <c r="CK606" s="238">
        <f t="shared" si="1454"/>
        <v>0</v>
      </c>
      <c r="CL606" s="238">
        <f t="shared" si="1455"/>
        <v>0</v>
      </c>
      <c r="CM606" s="238">
        <f t="shared" si="1456"/>
        <v>0</v>
      </c>
      <c r="CN606" s="238">
        <f t="shared" si="1457"/>
        <v>0</v>
      </c>
      <c r="CO606" s="238">
        <f t="shared" si="1458"/>
        <v>0</v>
      </c>
      <c r="CP606" s="238">
        <f t="shared" si="1459"/>
        <v>0</v>
      </c>
      <c r="CQ606" s="238">
        <f t="shared" si="1460"/>
        <v>0</v>
      </c>
      <c r="CR606" s="238">
        <f t="shared" si="1461"/>
        <v>0</v>
      </c>
      <c r="CS606" s="238">
        <f t="shared" si="1462"/>
        <v>0</v>
      </c>
      <c r="CT606" s="238">
        <f t="shared" si="1463"/>
        <v>0</v>
      </c>
      <c r="CU606" s="238">
        <f t="shared" si="1464"/>
        <v>0</v>
      </c>
      <c r="CV606" s="238">
        <f t="shared" si="1465"/>
        <v>0</v>
      </c>
      <c r="CW606" s="238">
        <f t="shared" si="1466"/>
        <v>0</v>
      </c>
      <c r="CX606" s="238">
        <f t="shared" si="1467"/>
        <v>0</v>
      </c>
      <c r="CY606" s="238">
        <f t="shared" si="1468"/>
        <v>0</v>
      </c>
      <c r="CZ606" s="238">
        <f t="shared" si="1469"/>
        <v>0</v>
      </c>
      <c r="DA606" s="238">
        <f t="shared" si="1470"/>
        <v>0</v>
      </c>
      <c r="DB606" s="238">
        <f t="shared" si="1471"/>
        <v>0</v>
      </c>
      <c r="DC606" s="238">
        <f t="shared" si="1472"/>
        <v>0</v>
      </c>
      <c r="DD606" s="238">
        <f t="shared" si="1473"/>
        <v>0</v>
      </c>
      <c r="DE606" s="238">
        <f t="shared" si="1474"/>
        <v>0</v>
      </c>
      <c r="DF606" s="238">
        <f t="shared" si="1475"/>
        <v>0</v>
      </c>
      <c r="DG606" s="238">
        <f t="shared" si="1476"/>
        <v>0</v>
      </c>
      <c r="DH606" s="238">
        <f t="shared" si="1477"/>
        <v>0</v>
      </c>
      <c r="DI606" s="238">
        <f t="shared" si="1478"/>
        <v>0</v>
      </c>
      <c r="DJ606" s="238">
        <f t="shared" si="1479"/>
        <v>0</v>
      </c>
      <c r="DK606" s="238">
        <f t="shared" si="1480"/>
        <v>0</v>
      </c>
      <c r="DL606" s="238">
        <f t="shared" si="1481"/>
        <v>0</v>
      </c>
      <c r="DM606" s="238">
        <f t="shared" si="1482"/>
        <v>0</v>
      </c>
      <c r="DN606" s="238">
        <f t="shared" si="1483"/>
        <v>0</v>
      </c>
      <c r="DO606" s="238">
        <f t="shared" si="1484"/>
        <v>0</v>
      </c>
      <c r="DP606" s="238">
        <f t="shared" si="1485"/>
        <v>0</v>
      </c>
      <c r="DQ606" s="238">
        <f t="shared" si="1486"/>
        <v>0</v>
      </c>
      <c r="DR606" s="238">
        <f t="shared" si="1487"/>
        <v>0</v>
      </c>
      <c r="DS606" s="238">
        <f t="shared" si="1488"/>
        <v>0</v>
      </c>
      <c r="DT606" s="238">
        <f t="shared" si="1489"/>
        <v>0</v>
      </c>
      <c r="DU606" s="238">
        <f t="shared" si="1490"/>
        <v>0</v>
      </c>
      <c r="DV606" s="238">
        <f t="shared" si="1491"/>
        <v>0</v>
      </c>
      <c r="DW606" s="238">
        <f t="shared" si="1492"/>
        <v>0</v>
      </c>
      <c r="DX606" s="238">
        <f t="shared" si="1493"/>
        <v>0</v>
      </c>
      <c r="DY606" s="238">
        <f t="shared" si="1494"/>
        <v>0</v>
      </c>
      <c r="DZ606" s="238">
        <f t="shared" si="1495"/>
        <v>0</v>
      </c>
      <c r="EA606" s="238">
        <f t="shared" si="1496"/>
        <v>0</v>
      </c>
      <c r="EB606" s="238">
        <f t="shared" si="1497"/>
        <v>0</v>
      </c>
      <c r="EC606" s="238">
        <f t="shared" si="1498"/>
        <v>0</v>
      </c>
      <c r="ED606" s="238">
        <f t="shared" si="1499"/>
        <v>0</v>
      </c>
      <c r="EE606" s="238">
        <f t="shared" si="1500"/>
        <v>0</v>
      </c>
      <c r="EF606" s="238">
        <f t="shared" si="1501"/>
        <v>0</v>
      </c>
      <c r="EG606" s="238">
        <f t="shared" si="1502"/>
        <v>0</v>
      </c>
      <c r="EH606" s="238">
        <f t="shared" si="1503"/>
        <v>0</v>
      </c>
      <c r="EI606" s="238">
        <f t="shared" si="1504"/>
        <v>0</v>
      </c>
      <c r="EJ606" s="238">
        <f t="shared" si="1505"/>
        <v>0</v>
      </c>
      <c r="EK606" s="238">
        <f t="shared" si="1506"/>
        <v>0</v>
      </c>
      <c r="EL606" s="238">
        <f t="shared" si="1507"/>
        <v>0</v>
      </c>
      <c r="EM606" s="238">
        <f t="shared" si="1508"/>
        <v>0</v>
      </c>
      <c r="EN606" s="238">
        <f t="shared" si="1509"/>
        <v>0</v>
      </c>
      <c r="EO606" s="238">
        <f t="shared" si="1510"/>
        <v>0</v>
      </c>
      <c r="EP606" s="238">
        <f t="shared" si="1511"/>
        <v>0</v>
      </c>
      <c r="EQ606" s="238">
        <f t="shared" si="1512"/>
        <v>0</v>
      </c>
      <c r="ER606" s="238">
        <f t="shared" si="1513"/>
        <v>0</v>
      </c>
      <c r="ES606" s="238">
        <f t="shared" si="1514"/>
        <v>0</v>
      </c>
      <c r="ET606" s="238">
        <f t="shared" si="1515"/>
        <v>0</v>
      </c>
      <c r="EU606" s="238">
        <f t="shared" si="1516"/>
        <v>0</v>
      </c>
      <c r="EV606" s="238">
        <f t="shared" si="1517"/>
        <v>0</v>
      </c>
      <c r="EW606" s="238">
        <f t="shared" si="1518"/>
        <v>0</v>
      </c>
      <c r="EX606" s="238">
        <f t="shared" si="1519"/>
        <v>0</v>
      </c>
      <c r="EY606" s="238">
        <f t="shared" si="1520"/>
        <v>0</v>
      </c>
      <c r="EZ606" s="238">
        <f t="shared" si="1521"/>
        <v>0</v>
      </c>
      <c r="FA606" s="238">
        <f t="shared" si="1522"/>
        <v>0</v>
      </c>
      <c r="FB606" s="238">
        <f t="shared" si="1523"/>
        <v>0</v>
      </c>
      <c r="FC606" s="238">
        <f t="shared" si="1524"/>
        <v>0</v>
      </c>
      <c r="FD606" s="238">
        <f t="shared" si="1525"/>
        <v>0</v>
      </c>
      <c r="FE606" s="238">
        <f t="shared" si="1526"/>
        <v>0</v>
      </c>
      <c r="FF606" s="238">
        <f t="shared" si="1527"/>
        <v>0</v>
      </c>
      <c r="FG606" s="238">
        <f t="shared" si="1528"/>
        <v>0</v>
      </c>
      <c r="FH606" s="238">
        <f t="shared" si="1529"/>
        <v>0</v>
      </c>
      <c r="FI606" s="238">
        <f t="shared" si="1530"/>
        <v>0</v>
      </c>
      <c r="FJ606" s="238">
        <f t="shared" si="1531"/>
        <v>0</v>
      </c>
      <c r="FK606" s="238">
        <f t="shared" si="1532"/>
        <v>0</v>
      </c>
      <c r="FL606" s="238">
        <f t="shared" si="1533"/>
        <v>0</v>
      </c>
      <c r="FM606" s="238">
        <f t="shared" si="1534"/>
        <v>0</v>
      </c>
      <c r="FN606" s="238">
        <f t="shared" si="1535"/>
        <v>0</v>
      </c>
      <c r="FO606" s="238">
        <f t="shared" si="1536"/>
        <v>0</v>
      </c>
      <c r="FP606" s="238">
        <f t="shared" si="1537"/>
        <v>0</v>
      </c>
      <c r="FQ606" s="238">
        <f t="shared" si="1538"/>
        <v>0</v>
      </c>
      <c r="FR606" s="238">
        <f t="shared" si="1539"/>
        <v>0</v>
      </c>
      <c r="FS606" s="238">
        <f t="shared" si="1540"/>
        <v>0</v>
      </c>
      <c r="FT606" s="238">
        <f t="shared" si="1541"/>
        <v>0</v>
      </c>
      <c r="FU606" s="238">
        <f t="shared" si="1542"/>
        <v>0</v>
      </c>
      <c r="FV606" s="238">
        <f t="shared" si="1543"/>
        <v>0</v>
      </c>
      <c r="FW606" s="238">
        <f t="shared" si="1544"/>
        <v>0</v>
      </c>
      <c r="FX606" s="238">
        <f t="shared" si="1545"/>
        <v>0</v>
      </c>
      <c r="FY606" s="238">
        <f t="shared" si="1546"/>
        <v>0</v>
      </c>
      <c r="FZ606" s="238">
        <f t="shared" si="1547"/>
        <v>0</v>
      </c>
      <c r="GA606" s="238">
        <f t="shared" si="1548"/>
        <v>0</v>
      </c>
      <c r="GB606" s="238">
        <f t="shared" si="1549"/>
        <v>0</v>
      </c>
      <c r="GC606" s="238">
        <f t="shared" si="1550"/>
        <v>0</v>
      </c>
      <c r="GD606" s="238">
        <f t="shared" si="1551"/>
        <v>0</v>
      </c>
      <c r="GE606" s="238">
        <f t="shared" si="1552"/>
        <v>0</v>
      </c>
      <c r="GF606" s="238">
        <f t="shared" si="1553"/>
        <v>0</v>
      </c>
      <c r="GG606" s="238">
        <f t="shared" si="1554"/>
        <v>0</v>
      </c>
      <c r="GH606" s="238">
        <f t="shared" si="1555"/>
        <v>0</v>
      </c>
      <c r="GI606" s="238">
        <f t="shared" si="1556"/>
        <v>0</v>
      </c>
      <c r="GJ606" s="238">
        <f t="shared" si="1557"/>
        <v>0</v>
      </c>
      <c r="GK606" s="238">
        <f t="shared" si="1558"/>
        <v>0</v>
      </c>
      <c r="GL606" s="238">
        <f t="shared" si="1559"/>
        <v>0</v>
      </c>
      <c r="GM606" s="238">
        <f t="shared" si="1560"/>
        <v>0</v>
      </c>
      <c r="GN606" s="238">
        <f t="shared" si="1561"/>
        <v>0</v>
      </c>
      <c r="GO606" s="238">
        <f t="shared" si="1562"/>
        <v>0</v>
      </c>
      <c r="GP606" s="238">
        <f t="shared" si="1563"/>
        <v>0</v>
      </c>
      <c r="GQ606" s="238">
        <f t="shared" si="1564"/>
        <v>0</v>
      </c>
      <c r="GR606" s="238">
        <f t="shared" si="1565"/>
        <v>0</v>
      </c>
      <c r="GS606" s="238">
        <f t="shared" si="1566"/>
        <v>0</v>
      </c>
      <c r="GT606" s="238">
        <f t="shared" si="1567"/>
        <v>0</v>
      </c>
      <c r="GU606" s="238">
        <f t="shared" si="1568"/>
        <v>0</v>
      </c>
      <c r="GV606" s="238">
        <f t="shared" si="1569"/>
        <v>0</v>
      </c>
      <c r="GW606" s="238">
        <f t="shared" si="1570"/>
        <v>0</v>
      </c>
      <c r="GX606" s="238">
        <f t="shared" si="1571"/>
        <v>0</v>
      </c>
      <c r="GY606" s="238">
        <f t="shared" si="1572"/>
        <v>0</v>
      </c>
      <c r="GZ606" s="238">
        <f t="shared" si="1573"/>
        <v>0</v>
      </c>
      <c r="HA606" s="238">
        <f t="shared" si="1574"/>
        <v>0</v>
      </c>
      <c r="HB606" s="238">
        <f t="shared" si="1575"/>
        <v>0</v>
      </c>
      <c r="HC606" s="238">
        <f t="shared" si="1576"/>
        <v>0</v>
      </c>
      <c r="HD606" s="238">
        <f t="shared" si="1577"/>
        <v>0</v>
      </c>
      <c r="HE606" s="238">
        <f t="shared" si="1578"/>
        <v>0</v>
      </c>
      <c r="HF606" s="238">
        <f t="shared" si="1579"/>
        <v>0</v>
      </c>
      <c r="HG606" s="238">
        <f t="shared" si="1580"/>
        <v>0</v>
      </c>
      <c r="HH606" s="238">
        <f t="shared" si="1581"/>
        <v>0</v>
      </c>
      <c r="HI606" s="238">
        <f t="shared" si="1582"/>
        <v>0</v>
      </c>
      <c r="HJ606" s="238">
        <f t="shared" si="1583"/>
        <v>0</v>
      </c>
      <c r="HK606" s="238">
        <f t="shared" si="1584"/>
        <v>0</v>
      </c>
      <c r="HL606" s="238">
        <f t="shared" si="1585"/>
        <v>0</v>
      </c>
      <c r="HM606" s="238">
        <f t="shared" si="1586"/>
        <v>0</v>
      </c>
      <c r="HN606" s="238">
        <f t="shared" si="1587"/>
        <v>0</v>
      </c>
      <c r="HO606" s="238">
        <f t="shared" si="1588"/>
        <v>0</v>
      </c>
      <c r="HP606" s="238">
        <f t="shared" si="1589"/>
        <v>0</v>
      </c>
      <c r="HQ606" s="238">
        <f t="shared" si="1590"/>
        <v>0</v>
      </c>
      <c r="HR606" s="238">
        <f t="shared" si="1591"/>
        <v>0</v>
      </c>
      <c r="HS606" s="238">
        <f t="shared" si="1592"/>
        <v>0</v>
      </c>
      <c r="HT606" s="238">
        <f t="shared" si="1593"/>
        <v>0</v>
      </c>
      <c r="HU606" s="238">
        <f t="shared" si="1594"/>
        <v>0</v>
      </c>
      <c r="HV606" s="238">
        <f t="shared" si="1595"/>
        <v>0</v>
      </c>
      <c r="HW606" s="238">
        <f t="shared" si="1596"/>
        <v>0</v>
      </c>
      <c r="HX606" s="238">
        <f t="shared" si="1597"/>
        <v>0</v>
      </c>
      <c r="HY606" s="238">
        <f t="shared" si="1598"/>
        <v>0</v>
      </c>
      <c r="HZ606" s="238">
        <f t="shared" si="1599"/>
        <v>0</v>
      </c>
      <c r="IA606" s="238">
        <f t="shared" si="1600"/>
        <v>0</v>
      </c>
      <c r="IB606" s="238">
        <f t="shared" si="1601"/>
        <v>0</v>
      </c>
      <c r="IC606" s="238">
        <f t="shared" si="1602"/>
        <v>0</v>
      </c>
      <c r="ID606" s="238">
        <f t="shared" si="1603"/>
        <v>0</v>
      </c>
      <c r="IE606" s="238">
        <f t="shared" si="1604"/>
        <v>0</v>
      </c>
      <c r="IF606" s="238">
        <f t="shared" si="1605"/>
        <v>0</v>
      </c>
      <c r="IG606" s="238">
        <f t="shared" si="1606"/>
        <v>0</v>
      </c>
      <c r="IH606" s="238">
        <f t="shared" si="1607"/>
        <v>0</v>
      </c>
      <c r="II606" s="238">
        <f t="shared" si="1608"/>
        <v>0</v>
      </c>
      <c r="IJ606" s="238">
        <f t="shared" si="1609"/>
        <v>0</v>
      </c>
      <c r="IK606" s="238">
        <f t="shared" si="1610"/>
        <v>0</v>
      </c>
      <c r="IL606" s="238">
        <f t="shared" si="1611"/>
        <v>0</v>
      </c>
      <c r="IM606" s="238">
        <f t="shared" si="1612"/>
        <v>0</v>
      </c>
      <c r="IN606" s="238">
        <f t="shared" si="1613"/>
        <v>0</v>
      </c>
      <c r="IO606" s="238">
        <f t="shared" si="1614"/>
        <v>0</v>
      </c>
      <c r="IP606" s="238">
        <f t="shared" si="1615"/>
        <v>0</v>
      </c>
      <c r="IQ606" s="238">
        <f t="shared" si="1616"/>
        <v>0</v>
      </c>
      <c r="IR606" s="238">
        <f t="shared" si="1617"/>
        <v>0</v>
      </c>
      <c r="IS606" s="238">
        <f t="shared" si="1618"/>
        <v>0</v>
      </c>
      <c r="IT606" s="238">
        <f t="shared" si="1619"/>
        <v>0</v>
      </c>
      <c r="IU606" s="238">
        <f t="shared" si="1620"/>
        <v>0</v>
      </c>
      <c r="IV606" s="238">
        <f t="shared" si="1621"/>
        <v>0</v>
      </c>
      <c r="IW606" s="238">
        <f t="shared" si="1622"/>
        <v>0</v>
      </c>
      <c r="IX606" s="238">
        <f t="shared" si="1623"/>
        <v>0</v>
      </c>
      <c r="IY606" s="238">
        <f t="shared" si="1624"/>
        <v>0</v>
      </c>
      <c r="IZ606" s="238">
        <f t="shared" si="1625"/>
        <v>0</v>
      </c>
      <c r="JA606" s="238">
        <f t="shared" si="1626"/>
        <v>0</v>
      </c>
      <c r="JB606" s="238">
        <f t="shared" si="1627"/>
        <v>0</v>
      </c>
    </row>
    <row r="607" spans="2:262">
      <c r="B607" s="248">
        <v>246</v>
      </c>
      <c r="C607" s="247">
        <f t="shared" si="1628"/>
        <v>4.8046874999999835E-3</v>
      </c>
      <c r="D607" s="244">
        <f t="shared" ca="1" si="1371"/>
        <v>80.350644462716829</v>
      </c>
      <c r="E607" s="243">
        <f ca="1">IR361</f>
        <v>0.35064446271683608</v>
      </c>
      <c r="F607" s="242">
        <v>246</v>
      </c>
      <c r="G607" s="238">
        <f t="shared" si="1372"/>
        <v>0</v>
      </c>
      <c r="H607" s="238">
        <f t="shared" si="1373"/>
        <v>0</v>
      </c>
      <c r="I607" s="238">
        <f t="shared" si="1374"/>
        <v>0</v>
      </c>
      <c r="J607" s="238">
        <f t="shared" si="1375"/>
        <v>0</v>
      </c>
      <c r="K607" s="238">
        <f t="shared" si="1376"/>
        <v>0</v>
      </c>
      <c r="L607" s="238">
        <f t="shared" si="1377"/>
        <v>0</v>
      </c>
      <c r="M607" s="238">
        <f t="shared" si="1378"/>
        <v>0</v>
      </c>
      <c r="N607" s="238">
        <f t="shared" si="1379"/>
        <v>0</v>
      </c>
      <c r="O607" s="238">
        <f t="shared" si="1380"/>
        <v>0</v>
      </c>
      <c r="P607" s="238">
        <f t="shared" si="1381"/>
        <v>0</v>
      </c>
      <c r="Q607" s="238">
        <f t="shared" si="1382"/>
        <v>0</v>
      </c>
      <c r="R607" s="238">
        <f t="shared" si="1383"/>
        <v>0</v>
      </c>
      <c r="S607" s="238">
        <f t="shared" si="1384"/>
        <v>0</v>
      </c>
      <c r="T607" s="238">
        <f t="shared" si="1385"/>
        <v>0</v>
      </c>
      <c r="U607" s="239">
        <f t="shared" si="1386"/>
        <v>0</v>
      </c>
      <c r="V607" s="238">
        <f t="shared" si="1387"/>
        <v>0</v>
      </c>
      <c r="W607" s="238">
        <f t="shared" si="1388"/>
        <v>0</v>
      </c>
      <c r="X607" s="238">
        <f t="shared" si="1389"/>
        <v>0</v>
      </c>
      <c r="Y607" s="238">
        <f t="shared" si="1390"/>
        <v>0</v>
      </c>
      <c r="Z607" s="238">
        <f t="shared" si="1391"/>
        <v>0</v>
      </c>
      <c r="AA607" s="238">
        <f t="shared" si="1392"/>
        <v>0</v>
      </c>
      <c r="AB607" s="238">
        <f t="shared" si="1393"/>
        <v>0</v>
      </c>
      <c r="AC607" s="238">
        <f t="shared" si="1394"/>
        <v>0</v>
      </c>
      <c r="AD607" s="238">
        <f t="shared" si="1395"/>
        <v>0</v>
      </c>
      <c r="AE607" s="238">
        <f t="shared" si="1396"/>
        <v>0</v>
      </c>
      <c r="AF607" s="238">
        <f t="shared" si="1397"/>
        <v>0</v>
      </c>
      <c r="AG607" s="238">
        <f t="shared" si="1398"/>
        <v>0</v>
      </c>
      <c r="AH607" s="238">
        <f t="shared" si="1399"/>
        <v>0</v>
      </c>
      <c r="AI607" s="238">
        <f t="shared" si="1400"/>
        <v>0</v>
      </c>
      <c r="AJ607" s="238">
        <f t="shared" si="1401"/>
        <v>0</v>
      </c>
      <c r="AK607" s="238">
        <f t="shared" si="1402"/>
        <v>0</v>
      </c>
      <c r="AL607" s="238">
        <f t="shared" si="1403"/>
        <v>0</v>
      </c>
      <c r="AM607" s="238">
        <f t="shared" si="1404"/>
        <v>0</v>
      </c>
      <c r="AN607" s="238">
        <f t="shared" si="1405"/>
        <v>0</v>
      </c>
      <c r="AO607" s="238">
        <f t="shared" si="1406"/>
        <v>0</v>
      </c>
      <c r="AP607" s="238">
        <f t="shared" si="1407"/>
        <v>0</v>
      </c>
      <c r="AQ607" s="238">
        <f t="shared" si="1408"/>
        <v>0</v>
      </c>
      <c r="AR607" s="238">
        <f t="shared" si="1409"/>
        <v>0</v>
      </c>
      <c r="AS607" s="238">
        <f t="shared" si="1410"/>
        <v>0</v>
      </c>
      <c r="AT607" s="238">
        <f t="shared" si="1411"/>
        <v>0</v>
      </c>
      <c r="AU607" s="238">
        <f t="shared" si="1412"/>
        <v>0</v>
      </c>
      <c r="AV607" s="238">
        <f t="shared" si="1413"/>
        <v>0</v>
      </c>
      <c r="AW607" s="238">
        <f t="shared" si="1414"/>
        <v>0</v>
      </c>
      <c r="AX607" s="238">
        <f t="shared" si="1415"/>
        <v>0</v>
      </c>
      <c r="AY607" s="238">
        <f t="shared" si="1416"/>
        <v>0</v>
      </c>
      <c r="AZ607" s="238">
        <f t="shared" si="1417"/>
        <v>0</v>
      </c>
      <c r="BA607" s="238">
        <f t="shared" si="1418"/>
        <v>0</v>
      </c>
      <c r="BB607" s="238">
        <f t="shared" si="1419"/>
        <v>0</v>
      </c>
      <c r="BC607" s="238">
        <f t="shared" si="1420"/>
        <v>0</v>
      </c>
      <c r="BD607" s="238">
        <f t="shared" si="1421"/>
        <v>0</v>
      </c>
      <c r="BE607" s="238">
        <f t="shared" si="1422"/>
        <v>0</v>
      </c>
      <c r="BF607" s="238">
        <f t="shared" si="1423"/>
        <v>0</v>
      </c>
      <c r="BG607" s="238">
        <f t="shared" si="1424"/>
        <v>0</v>
      </c>
      <c r="BH607" s="238">
        <f t="shared" si="1425"/>
        <v>0</v>
      </c>
      <c r="BI607" s="238">
        <f t="shared" si="1426"/>
        <v>0</v>
      </c>
      <c r="BJ607" s="238">
        <f t="shared" si="1427"/>
        <v>0</v>
      </c>
      <c r="BK607" s="238">
        <f t="shared" si="1428"/>
        <v>0</v>
      </c>
      <c r="BL607" s="238">
        <f t="shared" si="1429"/>
        <v>0</v>
      </c>
      <c r="BM607" s="238">
        <f t="shared" si="1430"/>
        <v>0</v>
      </c>
      <c r="BN607" s="238">
        <f t="shared" si="1431"/>
        <v>0</v>
      </c>
      <c r="BO607" s="238">
        <f t="shared" si="1432"/>
        <v>0</v>
      </c>
      <c r="BP607" s="238">
        <f t="shared" si="1433"/>
        <v>0</v>
      </c>
      <c r="BQ607" s="238">
        <f t="shared" si="1434"/>
        <v>0</v>
      </c>
      <c r="BR607" s="238">
        <f t="shared" si="1435"/>
        <v>0</v>
      </c>
      <c r="BS607" s="238">
        <f t="shared" si="1436"/>
        <v>0</v>
      </c>
      <c r="BT607" s="238">
        <f t="shared" si="1437"/>
        <v>0</v>
      </c>
      <c r="BU607" s="238">
        <f t="shared" si="1438"/>
        <v>0</v>
      </c>
      <c r="BV607" s="238">
        <f t="shared" si="1439"/>
        <v>0</v>
      </c>
      <c r="BW607" s="238">
        <f t="shared" si="1440"/>
        <v>0</v>
      </c>
      <c r="BX607" s="238">
        <f t="shared" si="1441"/>
        <v>0</v>
      </c>
      <c r="BY607" s="238">
        <f t="shared" si="1442"/>
        <v>0</v>
      </c>
      <c r="BZ607" s="238">
        <f t="shared" si="1443"/>
        <v>0</v>
      </c>
      <c r="CA607" s="238">
        <f t="shared" si="1444"/>
        <v>0</v>
      </c>
      <c r="CB607" s="238">
        <f t="shared" si="1445"/>
        <v>0</v>
      </c>
      <c r="CC607" s="238">
        <f t="shared" si="1446"/>
        <v>0</v>
      </c>
      <c r="CD607" s="238">
        <f t="shared" si="1447"/>
        <v>0</v>
      </c>
      <c r="CE607" s="238">
        <f t="shared" si="1448"/>
        <v>0</v>
      </c>
      <c r="CF607" s="238">
        <f t="shared" si="1449"/>
        <v>0</v>
      </c>
      <c r="CG607" s="238">
        <f t="shared" si="1450"/>
        <v>0</v>
      </c>
      <c r="CH607" s="238">
        <f t="shared" si="1451"/>
        <v>0</v>
      </c>
      <c r="CI607" s="238">
        <f t="shared" si="1452"/>
        <v>0</v>
      </c>
      <c r="CJ607" s="238">
        <f t="shared" si="1453"/>
        <v>0</v>
      </c>
      <c r="CK607" s="238">
        <f t="shared" si="1454"/>
        <v>0</v>
      </c>
      <c r="CL607" s="238">
        <f t="shared" si="1455"/>
        <v>0</v>
      </c>
      <c r="CM607" s="238">
        <f t="shared" si="1456"/>
        <v>0</v>
      </c>
      <c r="CN607" s="238">
        <f t="shared" si="1457"/>
        <v>0</v>
      </c>
      <c r="CO607" s="238">
        <f t="shared" si="1458"/>
        <v>0</v>
      </c>
      <c r="CP607" s="238">
        <f t="shared" si="1459"/>
        <v>0</v>
      </c>
      <c r="CQ607" s="238">
        <f t="shared" si="1460"/>
        <v>0</v>
      </c>
      <c r="CR607" s="238">
        <f t="shared" si="1461"/>
        <v>0</v>
      </c>
      <c r="CS607" s="238">
        <f t="shared" si="1462"/>
        <v>0</v>
      </c>
      <c r="CT607" s="238">
        <f t="shared" si="1463"/>
        <v>0</v>
      </c>
      <c r="CU607" s="238">
        <f t="shared" si="1464"/>
        <v>0</v>
      </c>
      <c r="CV607" s="238">
        <f t="shared" si="1465"/>
        <v>0</v>
      </c>
      <c r="CW607" s="238">
        <f t="shared" si="1466"/>
        <v>0</v>
      </c>
      <c r="CX607" s="238">
        <f t="shared" si="1467"/>
        <v>0</v>
      </c>
      <c r="CY607" s="238">
        <f t="shared" si="1468"/>
        <v>0</v>
      </c>
      <c r="CZ607" s="238">
        <f t="shared" si="1469"/>
        <v>0</v>
      </c>
      <c r="DA607" s="238">
        <f t="shared" si="1470"/>
        <v>0</v>
      </c>
      <c r="DB607" s="238">
        <f t="shared" si="1471"/>
        <v>0</v>
      </c>
      <c r="DC607" s="238">
        <f t="shared" si="1472"/>
        <v>0</v>
      </c>
      <c r="DD607" s="238">
        <f t="shared" si="1473"/>
        <v>0</v>
      </c>
      <c r="DE607" s="238">
        <f t="shared" si="1474"/>
        <v>0</v>
      </c>
      <c r="DF607" s="238">
        <f t="shared" si="1475"/>
        <v>0</v>
      </c>
      <c r="DG607" s="238">
        <f t="shared" si="1476"/>
        <v>0</v>
      </c>
      <c r="DH607" s="238">
        <f t="shared" si="1477"/>
        <v>0</v>
      </c>
      <c r="DI607" s="238">
        <f t="shared" si="1478"/>
        <v>0</v>
      </c>
      <c r="DJ607" s="238">
        <f t="shared" si="1479"/>
        <v>0</v>
      </c>
      <c r="DK607" s="238">
        <f t="shared" si="1480"/>
        <v>0</v>
      </c>
      <c r="DL607" s="238">
        <f t="shared" si="1481"/>
        <v>0</v>
      </c>
      <c r="DM607" s="238">
        <f t="shared" si="1482"/>
        <v>0</v>
      </c>
      <c r="DN607" s="238">
        <f t="shared" si="1483"/>
        <v>0</v>
      </c>
      <c r="DO607" s="238">
        <f t="shared" si="1484"/>
        <v>0</v>
      </c>
      <c r="DP607" s="238">
        <f t="shared" si="1485"/>
        <v>0</v>
      </c>
      <c r="DQ607" s="238">
        <f t="shared" si="1486"/>
        <v>0</v>
      </c>
      <c r="DR607" s="238">
        <f t="shared" si="1487"/>
        <v>0</v>
      </c>
      <c r="DS607" s="238">
        <f t="shared" si="1488"/>
        <v>0</v>
      </c>
      <c r="DT607" s="238">
        <f t="shared" si="1489"/>
        <v>0</v>
      </c>
      <c r="DU607" s="238">
        <f t="shared" si="1490"/>
        <v>0</v>
      </c>
      <c r="DV607" s="238">
        <f t="shared" si="1491"/>
        <v>0</v>
      </c>
      <c r="DW607" s="238">
        <f t="shared" si="1492"/>
        <v>0</v>
      </c>
      <c r="DX607" s="238">
        <f t="shared" si="1493"/>
        <v>0</v>
      </c>
      <c r="DY607" s="238">
        <f t="shared" si="1494"/>
        <v>0</v>
      </c>
      <c r="DZ607" s="238">
        <f t="shared" si="1495"/>
        <v>0</v>
      </c>
      <c r="EA607" s="238">
        <f t="shared" si="1496"/>
        <v>0</v>
      </c>
      <c r="EB607" s="238">
        <f t="shared" si="1497"/>
        <v>0</v>
      </c>
      <c r="EC607" s="238">
        <f t="shared" si="1498"/>
        <v>0</v>
      </c>
      <c r="ED607" s="238">
        <f t="shared" si="1499"/>
        <v>0</v>
      </c>
      <c r="EE607" s="238">
        <f t="shared" si="1500"/>
        <v>0</v>
      </c>
      <c r="EF607" s="238">
        <f t="shared" si="1501"/>
        <v>0</v>
      </c>
      <c r="EG607" s="238">
        <f t="shared" si="1502"/>
        <v>0</v>
      </c>
      <c r="EH607" s="238">
        <f t="shared" si="1503"/>
        <v>0</v>
      </c>
      <c r="EI607" s="238">
        <f t="shared" si="1504"/>
        <v>0</v>
      </c>
      <c r="EJ607" s="238">
        <f t="shared" si="1505"/>
        <v>0</v>
      </c>
      <c r="EK607" s="238">
        <f t="shared" si="1506"/>
        <v>0</v>
      </c>
      <c r="EL607" s="238">
        <f t="shared" si="1507"/>
        <v>0</v>
      </c>
      <c r="EM607" s="238">
        <f t="shared" si="1508"/>
        <v>0</v>
      </c>
      <c r="EN607" s="238">
        <f t="shared" si="1509"/>
        <v>0</v>
      </c>
      <c r="EO607" s="238">
        <f t="shared" si="1510"/>
        <v>0</v>
      </c>
      <c r="EP607" s="238">
        <f t="shared" si="1511"/>
        <v>0</v>
      </c>
      <c r="EQ607" s="238">
        <f t="shared" si="1512"/>
        <v>0</v>
      </c>
      <c r="ER607" s="238">
        <f t="shared" si="1513"/>
        <v>0</v>
      </c>
      <c r="ES607" s="238">
        <f t="shared" si="1514"/>
        <v>0</v>
      </c>
      <c r="ET607" s="238">
        <f t="shared" si="1515"/>
        <v>0</v>
      </c>
      <c r="EU607" s="238">
        <f t="shared" si="1516"/>
        <v>0</v>
      </c>
      <c r="EV607" s="238">
        <f t="shared" si="1517"/>
        <v>0</v>
      </c>
      <c r="EW607" s="238">
        <f t="shared" si="1518"/>
        <v>0</v>
      </c>
      <c r="EX607" s="238">
        <f t="shared" si="1519"/>
        <v>0</v>
      </c>
      <c r="EY607" s="238">
        <f t="shared" si="1520"/>
        <v>0</v>
      </c>
      <c r="EZ607" s="238">
        <f t="shared" si="1521"/>
        <v>0</v>
      </c>
      <c r="FA607" s="238">
        <f t="shared" si="1522"/>
        <v>0</v>
      </c>
      <c r="FB607" s="238">
        <f t="shared" si="1523"/>
        <v>0</v>
      </c>
      <c r="FC607" s="238">
        <f t="shared" si="1524"/>
        <v>0</v>
      </c>
      <c r="FD607" s="238">
        <f t="shared" si="1525"/>
        <v>0</v>
      </c>
      <c r="FE607" s="238">
        <f t="shared" si="1526"/>
        <v>0</v>
      </c>
      <c r="FF607" s="238">
        <f t="shared" si="1527"/>
        <v>0</v>
      </c>
      <c r="FG607" s="238">
        <f t="shared" si="1528"/>
        <v>0</v>
      </c>
      <c r="FH607" s="238">
        <f t="shared" si="1529"/>
        <v>0</v>
      </c>
      <c r="FI607" s="238">
        <f t="shared" si="1530"/>
        <v>0</v>
      </c>
      <c r="FJ607" s="238">
        <f t="shared" si="1531"/>
        <v>0</v>
      </c>
      <c r="FK607" s="238">
        <f t="shared" si="1532"/>
        <v>0</v>
      </c>
      <c r="FL607" s="238">
        <f t="shared" si="1533"/>
        <v>0</v>
      </c>
      <c r="FM607" s="238">
        <f t="shared" si="1534"/>
        <v>0</v>
      </c>
      <c r="FN607" s="238">
        <f t="shared" si="1535"/>
        <v>0</v>
      </c>
      <c r="FO607" s="238">
        <f t="shared" si="1536"/>
        <v>0</v>
      </c>
      <c r="FP607" s="238">
        <f t="shared" si="1537"/>
        <v>0</v>
      </c>
      <c r="FQ607" s="238">
        <f t="shared" si="1538"/>
        <v>0</v>
      </c>
      <c r="FR607" s="238">
        <f t="shared" si="1539"/>
        <v>0</v>
      </c>
      <c r="FS607" s="238">
        <f t="shared" si="1540"/>
        <v>0</v>
      </c>
      <c r="FT607" s="238">
        <f t="shared" si="1541"/>
        <v>0</v>
      </c>
      <c r="FU607" s="238">
        <f t="shared" si="1542"/>
        <v>0</v>
      </c>
      <c r="FV607" s="238">
        <f t="shared" si="1543"/>
        <v>0</v>
      </c>
      <c r="FW607" s="238">
        <f t="shared" si="1544"/>
        <v>0</v>
      </c>
      <c r="FX607" s="238">
        <f t="shared" si="1545"/>
        <v>0</v>
      </c>
      <c r="FY607" s="238">
        <f t="shared" si="1546"/>
        <v>0</v>
      </c>
      <c r="FZ607" s="238">
        <f t="shared" si="1547"/>
        <v>0</v>
      </c>
      <c r="GA607" s="238">
        <f t="shared" si="1548"/>
        <v>0</v>
      </c>
      <c r="GB607" s="238">
        <f t="shared" si="1549"/>
        <v>0</v>
      </c>
      <c r="GC607" s="238">
        <f t="shared" si="1550"/>
        <v>0</v>
      </c>
      <c r="GD607" s="238">
        <f t="shared" si="1551"/>
        <v>0</v>
      </c>
      <c r="GE607" s="238">
        <f t="shared" si="1552"/>
        <v>0</v>
      </c>
      <c r="GF607" s="238">
        <f t="shared" si="1553"/>
        <v>0</v>
      </c>
      <c r="GG607" s="238">
        <f t="shared" si="1554"/>
        <v>0</v>
      </c>
      <c r="GH607" s="238">
        <f t="shared" si="1555"/>
        <v>0</v>
      </c>
      <c r="GI607" s="238">
        <f t="shared" si="1556"/>
        <v>0</v>
      </c>
      <c r="GJ607" s="238">
        <f t="shared" si="1557"/>
        <v>0</v>
      </c>
      <c r="GK607" s="238">
        <f t="shared" si="1558"/>
        <v>0</v>
      </c>
      <c r="GL607" s="238">
        <f t="shared" si="1559"/>
        <v>0</v>
      </c>
      <c r="GM607" s="238">
        <f t="shared" si="1560"/>
        <v>0</v>
      </c>
      <c r="GN607" s="238">
        <f t="shared" si="1561"/>
        <v>0</v>
      </c>
      <c r="GO607" s="238">
        <f t="shared" si="1562"/>
        <v>0</v>
      </c>
      <c r="GP607" s="238">
        <f t="shared" si="1563"/>
        <v>0</v>
      </c>
      <c r="GQ607" s="238">
        <f t="shared" si="1564"/>
        <v>0</v>
      </c>
      <c r="GR607" s="238">
        <f t="shared" si="1565"/>
        <v>0</v>
      </c>
      <c r="GS607" s="238">
        <f t="shared" si="1566"/>
        <v>0</v>
      </c>
      <c r="GT607" s="238">
        <f t="shared" si="1567"/>
        <v>0</v>
      </c>
      <c r="GU607" s="238">
        <f t="shared" si="1568"/>
        <v>0</v>
      </c>
      <c r="GV607" s="238">
        <f t="shared" si="1569"/>
        <v>0</v>
      </c>
      <c r="GW607" s="238">
        <f t="shared" si="1570"/>
        <v>0</v>
      </c>
      <c r="GX607" s="238">
        <f t="shared" si="1571"/>
        <v>0</v>
      </c>
      <c r="GY607" s="238">
        <f t="shared" si="1572"/>
        <v>0</v>
      </c>
      <c r="GZ607" s="238">
        <f t="shared" si="1573"/>
        <v>0</v>
      </c>
      <c r="HA607" s="238">
        <f t="shared" si="1574"/>
        <v>0</v>
      </c>
      <c r="HB607" s="238">
        <f t="shared" si="1575"/>
        <v>0</v>
      </c>
      <c r="HC607" s="238">
        <f t="shared" si="1576"/>
        <v>0</v>
      </c>
      <c r="HD607" s="238">
        <f t="shared" si="1577"/>
        <v>0</v>
      </c>
      <c r="HE607" s="238">
        <f t="shared" si="1578"/>
        <v>0</v>
      </c>
      <c r="HF607" s="238">
        <f t="shared" si="1579"/>
        <v>0</v>
      </c>
      <c r="HG607" s="238">
        <f t="shared" si="1580"/>
        <v>0</v>
      </c>
      <c r="HH607" s="238">
        <f t="shared" si="1581"/>
        <v>0</v>
      </c>
      <c r="HI607" s="238">
        <f t="shared" si="1582"/>
        <v>0</v>
      </c>
      <c r="HJ607" s="238">
        <f t="shared" si="1583"/>
        <v>0</v>
      </c>
      <c r="HK607" s="238">
        <f t="shared" si="1584"/>
        <v>0</v>
      </c>
      <c r="HL607" s="238">
        <f t="shared" si="1585"/>
        <v>0</v>
      </c>
      <c r="HM607" s="238">
        <f t="shared" si="1586"/>
        <v>0</v>
      </c>
      <c r="HN607" s="238">
        <f t="shared" si="1587"/>
        <v>0</v>
      </c>
      <c r="HO607" s="238">
        <f t="shared" si="1588"/>
        <v>0</v>
      </c>
      <c r="HP607" s="238">
        <f t="shared" si="1589"/>
        <v>0</v>
      </c>
      <c r="HQ607" s="238">
        <f t="shared" si="1590"/>
        <v>0</v>
      </c>
      <c r="HR607" s="238">
        <f t="shared" si="1591"/>
        <v>0</v>
      </c>
      <c r="HS607" s="238">
        <f t="shared" si="1592"/>
        <v>0</v>
      </c>
      <c r="HT607" s="238">
        <f t="shared" si="1593"/>
        <v>0</v>
      </c>
      <c r="HU607" s="238">
        <f t="shared" si="1594"/>
        <v>0</v>
      </c>
      <c r="HV607" s="238">
        <f t="shared" si="1595"/>
        <v>0</v>
      </c>
      <c r="HW607" s="238">
        <f t="shared" si="1596"/>
        <v>0</v>
      </c>
      <c r="HX607" s="238">
        <f t="shared" si="1597"/>
        <v>0</v>
      </c>
      <c r="HY607" s="238">
        <f t="shared" si="1598"/>
        <v>0</v>
      </c>
      <c r="HZ607" s="238">
        <f t="shared" si="1599"/>
        <v>0</v>
      </c>
      <c r="IA607" s="238">
        <f t="shared" si="1600"/>
        <v>0</v>
      </c>
      <c r="IB607" s="238">
        <f t="shared" si="1601"/>
        <v>0</v>
      </c>
      <c r="IC607" s="238">
        <f t="shared" si="1602"/>
        <v>0</v>
      </c>
      <c r="ID607" s="238">
        <f t="shared" si="1603"/>
        <v>0</v>
      </c>
      <c r="IE607" s="238">
        <f t="shared" si="1604"/>
        <v>0</v>
      </c>
      <c r="IF607" s="238">
        <f t="shared" si="1605"/>
        <v>0</v>
      </c>
      <c r="IG607" s="238">
        <f t="shared" si="1606"/>
        <v>0</v>
      </c>
      <c r="IH607" s="238">
        <f t="shared" si="1607"/>
        <v>0</v>
      </c>
      <c r="II607" s="238">
        <f t="shared" si="1608"/>
        <v>0</v>
      </c>
      <c r="IJ607" s="238">
        <f t="shared" si="1609"/>
        <v>0</v>
      </c>
      <c r="IK607" s="238">
        <f t="shared" si="1610"/>
        <v>0</v>
      </c>
      <c r="IL607" s="238">
        <f t="shared" si="1611"/>
        <v>0</v>
      </c>
      <c r="IM607" s="238">
        <f t="shared" si="1612"/>
        <v>0</v>
      </c>
      <c r="IN607" s="238">
        <f t="shared" si="1613"/>
        <v>0</v>
      </c>
      <c r="IO607" s="238">
        <f t="shared" si="1614"/>
        <v>0</v>
      </c>
      <c r="IP607" s="238">
        <f t="shared" si="1615"/>
        <v>0</v>
      </c>
      <c r="IQ607" s="238">
        <f t="shared" si="1616"/>
        <v>0</v>
      </c>
      <c r="IR607" s="238">
        <f t="shared" si="1617"/>
        <v>0</v>
      </c>
      <c r="IS607" s="238">
        <f t="shared" si="1618"/>
        <v>0</v>
      </c>
      <c r="IT607" s="238">
        <f t="shared" si="1619"/>
        <v>0</v>
      </c>
      <c r="IU607" s="238">
        <f t="shared" si="1620"/>
        <v>0</v>
      </c>
      <c r="IV607" s="238">
        <f t="shared" si="1621"/>
        <v>0</v>
      </c>
      <c r="IW607" s="238">
        <f t="shared" si="1622"/>
        <v>0</v>
      </c>
      <c r="IX607" s="238">
        <f t="shared" si="1623"/>
        <v>0</v>
      </c>
      <c r="IY607" s="238">
        <f t="shared" si="1624"/>
        <v>0</v>
      </c>
      <c r="IZ607" s="238">
        <f t="shared" si="1625"/>
        <v>0</v>
      </c>
      <c r="JA607" s="238">
        <f t="shared" si="1626"/>
        <v>0</v>
      </c>
      <c r="JB607" s="238">
        <f t="shared" si="1627"/>
        <v>0</v>
      </c>
    </row>
    <row r="608" spans="2:262">
      <c r="B608" s="248">
        <v>247</v>
      </c>
      <c r="C608" s="247">
        <f t="shared" si="1628"/>
        <v>4.824218749999983E-3</v>
      </c>
      <c r="D608" s="244">
        <f t="shared" ca="1" si="1371"/>
        <v>80.336632468595468</v>
      </c>
      <c r="E608" s="243">
        <f ca="1">IS361</f>
        <v>0.33663246859546592</v>
      </c>
      <c r="F608" s="242">
        <v>247</v>
      </c>
      <c r="G608" s="238">
        <f t="shared" si="1372"/>
        <v>0</v>
      </c>
      <c r="H608" s="238">
        <f t="shared" si="1373"/>
        <v>0</v>
      </c>
      <c r="I608" s="238">
        <f t="shared" si="1374"/>
        <v>0</v>
      </c>
      <c r="J608" s="238">
        <f t="shared" si="1375"/>
        <v>0</v>
      </c>
      <c r="K608" s="238">
        <f t="shared" si="1376"/>
        <v>0</v>
      </c>
      <c r="L608" s="238">
        <f t="shared" si="1377"/>
        <v>0</v>
      </c>
      <c r="M608" s="238">
        <f t="shared" si="1378"/>
        <v>0</v>
      </c>
      <c r="N608" s="238">
        <f t="shared" si="1379"/>
        <v>0</v>
      </c>
      <c r="O608" s="238">
        <f t="shared" si="1380"/>
        <v>0</v>
      </c>
      <c r="P608" s="238">
        <f t="shared" si="1381"/>
        <v>0</v>
      </c>
      <c r="Q608" s="238">
        <f t="shared" si="1382"/>
        <v>0</v>
      </c>
      <c r="R608" s="238">
        <f t="shared" si="1383"/>
        <v>0</v>
      </c>
      <c r="S608" s="238">
        <f t="shared" si="1384"/>
        <v>0</v>
      </c>
      <c r="T608" s="238">
        <f t="shared" si="1385"/>
        <v>0</v>
      </c>
      <c r="U608" s="239">
        <f t="shared" si="1386"/>
        <v>0</v>
      </c>
      <c r="V608" s="238">
        <f t="shared" si="1387"/>
        <v>0</v>
      </c>
      <c r="W608" s="238">
        <f t="shared" si="1388"/>
        <v>0</v>
      </c>
      <c r="X608" s="238">
        <f t="shared" si="1389"/>
        <v>0</v>
      </c>
      <c r="Y608" s="238">
        <f t="shared" si="1390"/>
        <v>0</v>
      </c>
      <c r="Z608" s="238">
        <f t="shared" si="1391"/>
        <v>0</v>
      </c>
      <c r="AA608" s="238">
        <f t="shared" si="1392"/>
        <v>0</v>
      </c>
      <c r="AB608" s="238">
        <f t="shared" si="1393"/>
        <v>0</v>
      </c>
      <c r="AC608" s="238">
        <f t="shared" si="1394"/>
        <v>0</v>
      </c>
      <c r="AD608" s="238">
        <f t="shared" si="1395"/>
        <v>0</v>
      </c>
      <c r="AE608" s="238">
        <f t="shared" si="1396"/>
        <v>0</v>
      </c>
      <c r="AF608" s="238">
        <f t="shared" si="1397"/>
        <v>0</v>
      </c>
      <c r="AG608" s="238">
        <f t="shared" si="1398"/>
        <v>0</v>
      </c>
      <c r="AH608" s="238">
        <f t="shared" si="1399"/>
        <v>0</v>
      </c>
      <c r="AI608" s="238">
        <f t="shared" si="1400"/>
        <v>0</v>
      </c>
      <c r="AJ608" s="238">
        <f t="shared" si="1401"/>
        <v>0</v>
      </c>
      <c r="AK608" s="238">
        <f t="shared" si="1402"/>
        <v>0</v>
      </c>
      <c r="AL608" s="238">
        <f t="shared" si="1403"/>
        <v>0</v>
      </c>
      <c r="AM608" s="238">
        <f t="shared" si="1404"/>
        <v>0</v>
      </c>
      <c r="AN608" s="238">
        <f t="shared" si="1405"/>
        <v>0</v>
      </c>
      <c r="AO608" s="238">
        <f t="shared" si="1406"/>
        <v>0</v>
      </c>
      <c r="AP608" s="238">
        <f t="shared" si="1407"/>
        <v>0</v>
      </c>
      <c r="AQ608" s="238">
        <f t="shared" si="1408"/>
        <v>0</v>
      </c>
      <c r="AR608" s="238">
        <f t="shared" si="1409"/>
        <v>0</v>
      </c>
      <c r="AS608" s="238">
        <f t="shared" si="1410"/>
        <v>0</v>
      </c>
      <c r="AT608" s="238">
        <f t="shared" si="1411"/>
        <v>0</v>
      </c>
      <c r="AU608" s="238">
        <f t="shared" si="1412"/>
        <v>0</v>
      </c>
      <c r="AV608" s="238">
        <f t="shared" si="1413"/>
        <v>0</v>
      </c>
      <c r="AW608" s="238">
        <f t="shared" si="1414"/>
        <v>0</v>
      </c>
      <c r="AX608" s="238">
        <f t="shared" si="1415"/>
        <v>0</v>
      </c>
      <c r="AY608" s="238">
        <f t="shared" si="1416"/>
        <v>0</v>
      </c>
      <c r="AZ608" s="238">
        <f t="shared" si="1417"/>
        <v>0</v>
      </c>
      <c r="BA608" s="238">
        <f t="shared" si="1418"/>
        <v>0</v>
      </c>
      <c r="BB608" s="238">
        <f t="shared" si="1419"/>
        <v>0</v>
      </c>
      <c r="BC608" s="238">
        <f t="shared" si="1420"/>
        <v>0</v>
      </c>
      <c r="BD608" s="238">
        <f t="shared" si="1421"/>
        <v>0</v>
      </c>
      <c r="BE608" s="238">
        <f t="shared" si="1422"/>
        <v>0</v>
      </c>
      <c r="BF608" s="238">
        <f t="shared" si="1423"/>
        <v>0</v>
      </c>
      <c r="BG608" s="238">
        <f t="shared" si="1424"/>
        <v>0</v>
      </c>
      <c r="BH608" s="238">
        <f t="shared" si="1425"/>
        <v>0</v>
      </c>
      <c r="BI608" s="238">
        <f t="shared" si="1426"/>
        <v>0</v>
      </c>
      <c r="BJ608" s="238">
        <f t="shared" si="1427"/>
        <v>0</v>
      </c>
      <c r="BK608" s="238">
        <f t="shared" si="1428"/>
        <v>0</v>
      </c>
      <c r="BL608" s="238">
        <f t="shared" si="1429"/>
        <v>0</v>
      </c>
      <c r="BM608" s="238">
        <f t="shared" si="1430"/>
        <v>0</v>
      </c>
      <c r="BN608" s="238">
        <f t="shared" si="1431"/>
        <v>0</v>
      </c>
      <c r="BO608" s="238">
        <f t="shared" si="1432"/>
        <v>0</v>
      </c>
      <c r="BP608" s="238">
        <f t="shared" si="1433"/>
        <v>0</v>
      </c>
      <c r="BQ608" s="238">
        <f t="shared" si="1434"/>
        <v>0</v>
      </c>
      <c r="BR608" s="238">
        <f t="shared" si="1435"/>
        <v>0</v>
      </c>
      <c r="BS608" s="238">
        <f t="shared" si="1436"/>
        <v>0</v>
      </c>
      <c r="BT608" s="238">
        <f t="shared" si="1437"/>
        <v>0</v>
      </c>
      <c r="BU608" s="238">
        <f t="shared" si="1438"/>
        <v>0</v>
      </c>
      <c r="BV608" s="238">
        <f t="shared" si="1439"/>
        <v>0</v>
      </c>
      <c r="BW608" s="238">
        <f t="shared" si="1440"/>
        <v>0</v>
      </c>
      <c r="BX608" s="238">
        <f t="shared" si="1441"/>
        <v>0</v>
      </c>
      <c r="BY608" s="238">
        <f t="shared" si="1442"/>
        <v>0</v>
      </c>
      <c r="BZ608" s="238">
        <f t="shared" si="1443"/>
        <v>0</v>
      </c>
      <c r="CA608" s="238">
        <f t="shared" si="1444"/>
        <v>0</v>
      </c>
      <c r="CB608" s="238">
        <f t="shared" si="1445"/>
        <v>0</v>
      </c>
      <c r="CC608" s="238">
        <f t="shared" si="1446"/>
        <v>0</v>
      </c>
      <c r="CD608" s="238">
        <f t="shared" si="1447"/>
        <v>0</v>
      </c>
      <c r="CE608" s="238">
        <f t="shared" si="1448"/>
        <v>0</v>
      </c>
      <c r="CF608" s="238">
        <f t="shared" si="1449"/>
        <v>0</v>
      </c>
      <c r="CG608" s="238">
        <f t="shared" si="1450"/>
        <v>0</v>
      </c>
      <c r="CH608" s="238">
        <f t="shared" si="1451"/>
        <v>0</v>
      </c>
      <c r="CI608" s="238">
        <f t="shared" si="1452"/>
        <v>0</v>
      </c>
      <c r="CJ608" s="238">
        <f t="shared" si="1453"/>
        <v>0</v>
      </c>
      <c r="CK608" s="238">
        <f t="shared" si="1454"/>
        <v>0</v>
      </c>
      <c r="CL608" s="238">
        <f t="shared" si="1455"/>
        <v>0</v>
      </c>
      <c r="CM608" s="238">
        <f t="shared" si="1456"/>
        <v>0</v>
      </c>
      <c r="CN608" s="238">
        <f t="shared" si="1457"/>
        <v>0</v>
      </c>
      <c r="CO608" s="238">
        <f t="shared" si="1458"/>
        <v>0</v>
      </c>
      <c r="CP608" s="238">
        <f t="shared" si="1459"/>
        <v>0</v>
      </c>
      <c r="CQ608" s="238">
        <f t="shared" si="1460"/>
        <v>0</v>
      </c>
      <c r="CR608" s="238">
        <f t="shared" si="1461"/>
        <v>0</v>
      </c>
      <c r="CS608" s="238">
        <f t="shared" si="1462"/>
        <v>0</v>
      </c>
      <c r="CT608" s="238">
        <f t="shared" si="1463"/>
        <v>0</v>
      </c>
      <c r="CU608" s="238">
        <f t="shared" si="1464"/>
        <v>0</v>
      </c>
      <c r="CV608" s="238">
        <f t="shared" si="1465"/>
        <v>0</v>
      </c>
      <c r="CW608" s="238">
        <f t="shared" si="1466"/>
        <v>0</v>
      </c>
      <c r="CX608" s="238">
        <f t="shared" si="1467"/>
        <v>0</v>
      </c>
      <c r="CY608" s="238">
        <f t="shared" si="1468"/>
        <v>0</v>
      </c>
      <c r="CZ608" s="238">
        <f t="shared" si="1469"/>
        <v>0</v>
      </c>
      <c r="DA608" s="238">
        <f t="shared" si="1470"/>
        <v>0</v>
      </c>
      <c r="DB608" s="238">
        <f t="shared" si="1471"/>
        <v>0</v>
      </c>
      <c r="DC608" s="238">
        <f t="shared" si="1472"/>
        <v>0</v>
      </c>
      <c r="DD608" s="238">
        <f t="shared" si="1473"/>
        <v>0</v>
      </c>
      <c r="DE608" s="238">
        <f t="shared" si="1474"/>
        <v>0</v>
      </c>
      <c r="DF608" s="238">
        <f t="shared" si="1475"/>
        <v>0</v>
      </c>
      <c r="DG608" s="238">
        <f t="shared" si="1476"/>
        <v>0</v>
      </c>
      <c r="DH608" s="238">
        <f t="shared" si="1477"/>
        <v>0</v>
      </c>
      <c r="DI608" s="238">
        <f t="shared" si="1478"/>
        <v>0</v>
      </c>
      <c r="DJ608" s="238">
        <f t="shared" si="1479"/>
        <v>0</v>
      </c>
      <c r="DK608" s="238">
        <f t="shared" si="1480"/>
        <v>0</v>
      </c>
      <c r="DL608" s="238">
        <f t="shared" si="1481"/>
        <v>0</v>
      </c>
      <c r="DM608" s="238">
        <f t="shared" si="1482"/>
        <v>0</v>
      </c>
      <c r="DN608" s="238">
        <f t="shared" si="1483"/>
        <v>0</v>
      </c>
      <c r="DO608" s="238">
        <f t="shared" si="1484"/>
        <v>0</v>
      </c>
      <c r="DP608" s="238">
        <f t="shared" si="1485"/>
        <v>0</v>
      </c>
      <c r="DQ608" s="238">
        <f t="shared" si="1486"/>
        <v>0</v>
      </c>
      <c r="DR608" s="238">
        <f t="shared" si="1487"/>
        <v>0</v>
      </c>
      <c r="DS608" s="238">
        <f t="shared" si="1488"/>
        <v>0</v>
      </c>
      <c r="DT608" s="238">
        <f t="shared" si="1489"/>
        <v>0</v>
      </c>
      <c r="DU608" s="238">
        <f t="shared" si="1490"/>
        <v>0</v>
      </c>
      <c r="DV608" s="238">
        <f t="shared" si="1491"/>
        <v>0</v>
      </c>
      <c r="DW608" s="238">
        <f t="shared" si="1492"/>
        <v>0</v>
      </c>
      <c r="DX608" s="238">
        <f t="shared" si="1493"/>
        <v>0</v>
      </c>
      <c r="DY608" s="238">
        <f t="shared" si="1494"/>
        <v>0</v>
      </c>
      <c r="DZ608" s="238">
        <f t="shared" si="1495"/>
        <v>0</v>
      </c>
      <c r="EA608" s="238">
        <f t="shared" si="1496"/>
        <v>0</v>
      </c>
      <c r="EB608" s="238">
        <f t="shared" si="1497"/>
        <v>0</v>
      </c>
      <c r="EC608" s="238">
        <f t="shared" si="1498"/>
        <v>0</v>
      </c>
      <c r="ED608" s="238">
        <f t="shared" si="1499"/>
        <v>0</v>
      </c>
      <c r="EE608" s="238">
        <f t="shared" si="1500"/>
        <v>0</v>
      </c>
      <c r="EF608" s="238">
        <f t="shared" si="1501"/>
        <v>0</v>
      </c>
      <c r="EG608" s="238">
        <f t="shared" si="1502"/>
        <v>0</v>
      </c>
      <c r="EH608" s="238">
        <f t="shared" si="1503"/>
        <v>0</v>
      </c>
      <c r="EI608" s="238">
        <f t="shared" si="1504"/>
        <v>0</v>
      </c>
      <c r="EJ608" s="238">
        <f t="shared" si="1505"/>
        <v>0</v>
      </c>
      <c r="EK608" s="238">
        <f t="shared" si="1506"/>
        <v>0</v>
      </c>
      <c r="EL608" s="238">
        <f t="shared" si="1507"/>
        <v>0</v>
      </c>
      <c r="EM608" s="238">
        <f t="shared" si="1508"/>
        <v>0</v>
      </c>
      <c r="EN608" s="238">
        <f t="shared" si="1509"/>
        <v>0</v>
      </c>
      <c r="EO608" s="238">
        <f t="shared" si="1510"/>
        <v>0</v>
      </c>
      <c r="EP608" s="238">
        <f t="shared" si="1511"/>
        <v>0</v>
      </c>
      <c r="EQ608" s="238">
        <f t="shared" si="1512"/>
        <v>0</v>
      </c>
      <c r="ER608" s="238">
        <f t="shared" si="1513"/>
        <v>0</v>
      </c>
      <c r="ES608" s="238">
        <f t="shared" si="1514"/>
        <v>0</v>
      </c>
      <c r="ET608" s="238">
        <f t="shared" si="1515"/>
        <v>0</v>
      </c>
      <c r="EU608" s="238">
        <f t="shared" si="1516"/>
        <v>0</v>
      </c>
      <c r="EV608" s="238">
        <f t="shared" si="1517"/>
        <v>0</v>
      </c>
      <c r="EW608" s="238">
        <f t="shared" si="1518"/>
        <v>0</v>
      </c>
      <c r="EX608" s="238">
        <f t="shared" si="1519"/>
        <v>0</v>
      </c>
      <c r="EY608" s="238">
        <f t="shared" si="1520"/>
        <v>0</v>
      </c>
      <c r="EZ608" s="238">
        <f t="shared" si="1521"/>
        <v>0</v>
      </c>
      <c r="FA608" s="238">
        <f t="shared" si="1522"/>
        <v>0</v>
      </c>
      <c r="FB608" s="238">
        <f t="shared" si="1523"/>
        <v>0</v>
      </c>
      <c r="FC608" s="238">
        <f t="shared" si="1524"/>
        <v>0</v>
      </c>
      <c r="FD608" s="238">
        <f t="shared" si="1525"/>
        <v>0</v>
      </c>
      <c r="FE608" s="238">
        <f t="shared" si="1526"/>
        <v>0</v>
      </c>
      <c r="FF608" s="238">
        <f t="shared" si="1527"/>
        <v>0</v>
      </c>
      <c r="FG608" s="238">
        <f t="shared" si="1528"/>
        <v>0</v>
      </c>
      <c r="FH608" s="238">
        <f t="shared" si="1529"/>
        <v>0</v>
      </c>
      <c r="FI608" s="238">
        <f t="shared" si="1530"/>
        <v>0</v>
      </c>
      <c r="FJ608" s="238">
        <f t="shared" si="1531"/>
        <v>0</v>
      </c>
      <c r="FK608" s="238">
        <f t="shared" si="1532"/>
        <v>0</v>
      </c>
      <c r="FL608" s="238">
        <f t="shared" si="1533"/>
        <v>0</v>
      </c>
      <c r="FM608" s="238">
        <f t="shared" si="1534"/>
        <v>0</v>
      </c>
      <c r="FN608" s="238">
        <f t="shared" si="1535"/>
        <v>0</v>
      </c>
      <c r="FO608" s="238">
        <f t="shared" si="1536"/>
        <v>0</v>
      </c>
      <c r="FP608" s="238">
        <f t="shared" si="1537"/>
        <v>0</v>
      </c>
      <c r="FQ608" s="238">
        <f t="shared" si="1538"/>
        <v>0</v>
      </c>
      <c r="FR608" s="238">
        <f t="shared" si="1539"/>
        <v>0</v>
      </c>
      <c r="FS608" s="238">
        <f t="shared" si="1540"/>
        <v>0</v>
      </c>
      <c r="FT608" s="238">
        <f t="shared" si="1541"/>
        <v>0</v>
      </c>
      <c r="FU608" s="238">
        <f t="shared" si="1542"/>
        <v>0</v>
      </c>
      <c r="FV608" s="238">
        <f t="shared" si="1543"/>
        <v>0</v>
      </c>
      <c r="FW608" s="238">
        <f t="shared" si="1544"/>
        <v>0</v>
      </c>
      <c r="FX608" s="238">
        <f t="shared" si="1545"/>
        <v>0</v>
      </c>
      <c r="FY608" s="238">
        <f t="shared" si="1546"/>
        <v>0</v>
      </c>
      <c r="FZ608" s="238">
        <f t="shared" si="1547"/>
        <v>0</v>
      </c>
      <c r="GA608" s="238">
        <f t="shared" si="1548"/>
        <v>0</v>
      </c>
      <c r="GB608" s="238">
        <f t="shared" si="1549"/>
        <v>0</v>
      </c>
      <c r="GC608" s="238">
        <f t="shared" si="1550"/>
        <v>0</v>
      </c>
      <c r="GD608" s="238">
        <f t="shared" si="1551"/>
        <v>0</v>
      </c>
      <c r="GE608" s="238">
        <f t="shared" si="1552"/>
        <v>0</v>
      </c>
      <c r="GF608" s="238">
        <f t="shared" si="1553"/>
        <v>0</v>
      </c>
      <c r="GG608" s="238">
        <f t="shared" si="1554"/>
        <v>0</v>
      </c>
      <c r="GH608" s="238">
        <f t="shared" si="1555"/>
        <v>0</v>
      </c>
      <c r="GI608" s="238">
        <f t="shared" si="1556"/>
        <v>0</v>
      </c>
      <c r="GJ608" s="238">
        <f t="shared" si="1557"/>
        <v>0</v>
      </c>
      <c r="GK608" s="238">
        <f t="shared" si="1558"/>
        <v>0</v>
      </c>
      <c r="GL608" s="238">
        <f t="shared" si="1559"/>
        <v>0</v>
      </c>
      <c r="GM608" s="238">
        <f t="shared" si="1560"/>
        <v>0</v>
      </c>
      <c r="GN608" s="238">
        <f t="shared" si="1561"/>
        <v>0</v>
      </c>
      <c r="GO608" s="238">
        <f t="shared" si="1562"/>
        <v>0</v>
      </c>
      <c r="GP608" s="238">
        <f t="shared" si="1563"/>
        <v>0</v>
      </c>
      <c r="GQ608" s="238">
        <f t="shared" si="1564"/>
        <v>0</v>
      </c>
      <c r="GR608" s="238">
        <f t="shared" si="1565"/>
        <v>0</v>
      </c>
      <c r="GS608" s="238">
        <f t="shared" si="1566"/>
        <v>0</v>
      </c>
      <c r="GT608" s="238">
        <f t="shared" si="1567"/>
        <v>0</v>
      </c>
      <c r="GU608" s="238">
        <f t="shared" si="1568"/>
        <v>0</v>
      </c>
      <c r="GV608" s="238">
        <f t="shared" si="1569"/>
        <v>0</v>
      </c>
      <c r="GW608" s="238">
        <f t="shared" si="1570"/>
        <v>0</v>
      </c>
      <c r="GX608" s="238">
        <f t="shared" si="1571"/>
        <v>0</v>
      </c>
      <c r="GY608" s="238">
        <f t="shared" si="1572"/>
        <v>0</v>
      </c>
      <c r="GZ608" s="238">
        <f t="shared" si="1573"/>
        <v>0</v>
      </c>
      <c r="HA608" s="238">
        <f t="shared" si="1574"/>
        <v>0</v>
      </c>
      <c r="HB608" s="238">
        <f t="shared" si="1575"/>
        <v>0</v>
      </c>
      <c r="HC608" s="238">
        <f t="shared" si="1576"/>
        <v>0</v>
      </c>
      <c r="HD608" s="238">
        <f t="shared" si="1577"/>
        <v>0</v>
      </c>
      <c r="HE608" s="238">
        <f t="shared" si="1578"/>
        <v>0</v>
      </c>
      <c r="HF608" s="238">
        <f t="shared" si="1579"/>
        <v>0</v>
      </c>
      <c r="HG608" s="238">
        <f t="shared" si="1580"/>
        <v>0</v>
      </c>
      <c r="HH608" s="238">
        <f t="shared" si="1581"/>
        <v>0</v>
      </c>
      <c r="HI608" s="238">
        <f t="shared" si="1582"/>
        <v>0</v>
      </c>
      <c r="HJ608" s="238">
        <f t="shared" si="1583"/>
        <v>0</v>
      </c>
      <c r="HK608" s="238">
        <f t="shared" si="1584"/>
        <v>0</v>
      </c>
      <c r="HL608" s="238">
        <f t="shared" si="1585"/>
        <v>0</v>
      </c>
      <c r="HM608" s="238">
        <f t="shared" si="1586"/>
        <v>0</v>
      </c>
      <c r="HN608" s="238">
        <f t="shared" si="1587"/>
        <v>0</v>
      </c>
      <c r="HO608" s="238">
        <f t="shared" si="1588"/>
        <v>0</v>
      </c>
      <c r="HP608" s="238">
        <f t="shared" si="1589"/>
        <v>0</v>
      </c>
      <c r="HQ608" s="238">
        <f t="shared" si="1590"/>
        <v>0</v>
      </c>
      <c r="HR608" s="238">
        <f t="shared" si="1591"/>
        <v>0</v>
      </c>
      <c r="HS608" s="238">
        <f t="shared" si="1592"/>
        <v>0</v>
      </c>
      <c r="HT608" s="238">
        <f t="shared" si="1593"/>
        <v>0</v>
      </c>
      <c r="HU608" s="238">
        <f t="shared" si="1594"/>
        <v>0</v>
      </c>
      <c r="HV608" s="238">
        <f t="shared" si="1595"/>
        <v>0</v>
      </c>
      <c r="HW608" s="238">
        <f t="shared" si="1596"/>
        <v>0</v>
      </c>
      <c r="HX608" s="238">
        <f t="shared" si="1597"/>
        <v>0</v>
      </c>
      <c r="HY608" s="238">
        <f t="shared" si="1598"/>
        <v>0</v>
      </c>
      <c r="HZ608" s="238">
        <f t="shared" si="1599"/>
        <v>0</v>
      </c>
      <c r="IA608" s="238">
        <f t="shared" si="1600"/>
        <v>0</v>
      </c>
      <c r="IB608" s="238">
        <f t="shared" si="1601"/>
        <v>0</v>
      </c>
      <c r="IC608" s="238">
        <f t="shared" si="1602"/>
        <v>0</v>
      </c>
      <c r="ID608" s="238">
        <f t="shared" si="1603"/>
        <v>0</v>
      </c>
      <c r="IE608" s="238">
        <f t="shared" si="1604"/>
        <v>0</v>
      </c>
      <c r="IF608" s="238">
        <f t="shared" si="1605"/>
        <v>0</v>
      </c>
      <c r="IG608" s="238">
        <f t="shared" si="1606"/>
        <v>0</v>
      </c>
      <c r="IH608" s="238">
        <f t="shared" si="1607"/>
        <v>0</v>
      </c>
      <c r="II608" s="238">
        <f t="shared" si="1608"/>
        <v>0</v>
      </c>
      <c r="IJ608" s="238">
        <f t="shared" si="1609"/>
        <v>0</v>
      </c>
      <c r="IK608" s="238">
        <f t="shared" si="1610"/>
        <v>0</v>
      </c>
      <c r="IL608" s="238">
        <f t="shared" si="1611"/>
        <v>0</v>
      </c>
      <c r="IM608" s="238">
        <f t="shared" si="1612"/>
        <v>0</v>
      </c>
      <c r="IN608" s="238">
        <f t="shared" si="1613"/>
        <v>0</v>
      </c>
      <c r="IO608" s="238">
        <f t="shared" si="1614"/>
        <v>0</v>
      </c>
      <c r="IP608" s="238">
        <f t="shared" si="1615"/>
        <v>0</v>
      </c>
      <c r="IQ608" s="238">
        <f t="shared" si="1616"/>
        <v>0</v>
      </c>
      <c r="IR608" s="238">
        <f t="shared" si="1617"/>
        <v>0</v>
      </c>
      <c r="IS608" s="238">
        <f t="shared" si="1618"/>
        <v>0</v>
      </c>
      <c r="IT608" s="238">
        <f t="shared" si="1619"/>
        <v>0</v>
      </c>
      <c r="IU608" s="238">
        <f t="shared" si="1620"/>
        <v>0</v>
      </c>
      <c r="IV608" s="238">
        <f t="shared" si="1621"/>
        <v>0</v>
      </c>
      <c r="IW608" s="238">
        <f t="shared" si="1622"/>
        <v>0</v>
      </c>
      <c r="IX608" s="238">
        <f t="shared" si="1623"/>
        <v>0</v>
      </c>
      <c r="IY608" s="238">
        <f t="shared" si="1624"/>
        <v>0</v>
      </c>
      <c r="IZ608" s="238">
        <f t="shared" si="1625"/>
        <v>0</v>
      </c>
      <c r="JA608" s="238">
        <f t="shared" si="1626"/>
        <v>0</v>
      </c>
      <c r="JB608" s="238">
        <f t="shared" si="1627"/>
        <v>0</v>
      </c>
    </row>
    <row r="609" spans="1:262">
      <c r="B609" s="248">
        <v>248</v>
      </c>
      <c r="C609" s="247">
        <f t="shared" si="1628"/>
        <v>4.8437499999999826E-3</v>
      </c>
      <c r="D609" s="244">
        <f t="shared" ca="1" si="1371"/>
        <v>80.327807609571579</v>
      </c>
      <c r="E609" s="243">
        <f ca="1">IT361</f>
        <v>0.32780760957158339</v>
      </c>
      <c r="F609" s="242">
        <v>248</v>
      </c>
      <c r="G609" s="238">
        <f t="shared" si="1372"/>
        <v>0</v>
      </c>
      <c r="H609" s="238">
        <f t="shared" si="1373"/>
        <v>0</v>
      </c>
      <c r="I609" s="238">
        <f t="shared" si="1374"/>
        <v>0</v>
      </c>
      <c r="J609" s="238">
        <f t="shared" si="1375"/>
        <v>0</v>
      </c>
      <c r="K609" s="238">
        <f t="shared" si="1376"/>
        <v>0</v>
      </c>
      <c r="L609" s="238">
        <f t="shared" si="1377"/>
        <v>0</v>
      </c>
      <c r="M609" s="238">
        <f t="shared" si="1378"/>
        <v>0</v>
      </c>
      <c r="N609" s="238">
        <f t="shared" si="1379"/>
        <v>0</v>
      </c>
      <c r="O609" s="238">
        <f t="shared" si="1380"/>
        <v>0</v>
      </c>
      <c r="P609" s="238">
        <f t="shared" si="1381"/>
        <v>0</v>
      </c>
      <c r="Q609" s="238">
        <f t="shared" si="1382"/>
        <v>0</v>
      </c>
      <c r="R609" s="238">
        <f t="shared" si="1383"/>
        <v>0</v>
      </c>
      <c r="S609" s="238">
        <f t="shared" si="1384"/>
        <v>0</v>
      </c>
      <c r="T609" s="238">
        <f t="shared" si="1385"/>
        <v>0</v>
      </c>
      <c r="U609" s="239">
        <f t="shared" si="1386"/>
        <v>0</v>
      </c>
      <c r="V609" s="238">
        <f t="shared" si="1387"/>
        <v>0</v>
      </c>
      <c r="W609" s="238">
        <f t="shared" si="1388"/>
        <v>0</v>
      </c>
      <c r="X609" s="238">
        <f t="shared" si="1389"/>
        <v>0</v>
      </c>
      <c r="Y609" s="238">
        <f t="shared" si="1390"/>
        <v>0</v>
      </c>
      <c r="Z609" s="238">
        <f t="shared" si="1391"/>
        <v>0</v>
      </c>
      <c r="AA609" s="238">
        <f t="shared" si="1392"/>
        <v>0</v>
      </c>
      <c r="AB609" s="238">
        <f t="shared" si="1393"/>
        <v>0</v>
      </c>
      <c r="AC609" s="238">
        <f t="shared" si="1394"/>
        <v>0</v>
      </c>
      <c r="AD609" s="238">
        <f t="shared" si="1395"/>
        <v>0</v>
      </c>
      <c r="AE609" s="238">
        <f t="shared" si="1396"/>
        <v>0</v>
      </c>
      <c r="AF609" s="238">
        <f t="shared" si="1397"/>
        <v>0</v>
      </c>
      <c r="AG609" s="238">
        <f t="shared" si="1398"/>
        <v>0</v>
      </c>
      <c r="AH609" s="238">
        <f t="shared" si="1399"/>
        <v>0</v>
      </c>
      <c r="AI609" s="238">
        <f t="shared" si="1400"/>
        <v>0</v>
      </c>
      <c r="AJ609" s="238">
        <f t="shared" si="1401"/>
        <v>0</v>
      </c>
      <c r="AK609" s="238">
        <f t="shared" si="1402"/>
        <v>0</v>
      </c>
      <c r="AL609" s="238">
        <f t="shared" si="1403"/>
        <v>0</v>
      </c>
      <c r="AM609" s="238">
        <f t="shared" si="1404"/>
        <v>0</v>
      </c>
      <c r="AN609" s="238">
        <f t="shared" si="1405"/>
        <v>0</v>
      </c>
      <c r="AO609" s="238">
        <f t="shared" si="1406"/>
        <v>0</v>
      </c>
      <c r="AP609" s="238">
        <f t="shared" si="1407"/>
        <v>0</v>
      </c>
      <c r="AQ609" s="238">
        <f t="shared" si="1408"/>
        <v>0</v>
      </c>
      <c r="AR609" s="238">
        <f t="shared" si="1409"/>
        <v>0</v>
      </c>
      <c r="AS609" s="238">
        <f t="shared" si="1410"/>
        <v>0</v>
      </c>
      <c r="AT609" s="238">
        <f t="shared" si="1411"/>
        <v>0</v>
      </c>
      <c r="AU609" s="238">
        <f t="shared" si="1412"/>
        <v>0</v>
      </c>
      <c r="AV609" s="238">
        <f t="shared" si="1413"/>
        <v>0</v>
      </c>
      <c r="AW609" s="238">
        <f t="shared" si="1414"/>
        <v>0</v>
      </c>
      <c r="AX609" s="238">
        <f t="shared" si="1415"/>
        <v>0</v>
      </c>
      <c r="AY609" s="238">
        <f t="shared" si="1416"/>
        <v>0</v>
      </c>
      <c r="AZ609" s="238">
        <f t="shared" si="1417"/>
        <v>0</v>
      </c>
      <c r="BA609" s="238">
        <f t="shared" si="1418"/>
        <v>0</v>
      </c>
      <c r="BB609" s="238">
        <f t="shared" si="1419"/>
        <v>0</v>
      </c>
      <c r="BC609" s="238">
        <f t="shared" si="1420"/>
        <v>0</v>
      </c>
      <c r="BD609" s="238">
        <f t="shared" si="1421"/>
        <v>0</v>
      </c>
      <c r="BE609" s="238">
        <f t="shared" si="1422"/>
        <v>0</v>
      </c>
      <c r="BF609" s="238">
        <f t="shared" si="1423"/>
        <v>0</v>
      </c>
      <c r="BG609" s="238">
        <f t="shared" si="1424"/>
        <v>0</v>
      </c>
      <c r="BH609" s="238">
        <f t="shared" si="1425"/>
        <v>0</v>
      </c>
      <c r="BI609" s="238">
        <f t="shared" si="1426"/>
        <v>0</v>
      </c>
      <c r="BJ609" s="238">
        <f t="shared" si="1427"/>
        <v>0</v>
      </c>
      <c r="BK609" s="238">
        <f t="shared" si="1428"/>
        <v>0</v>
      </c>
      <c r="BL609" s="238">
        <f t="shared" si="1429"/>
        <v>0</v>
      </c>
      <c r="BM609" s="238">
        <f t="shared" si="1430"/>
        <v>0</v>
      </c>
      <c r="BN609" s="238">
        <f t="shared" si="1431"/>
        <v>0</v>
      </c>
      <c r="BO609" s="238">
        <f t="shared" si="1432"/>
        <v>0</v>
      </c>
      <c r="BP609" s="238">
        <f t="shared" si="1433"/>
        <v>0</v>
      </c>
      <c r="BQ609" s="238">
        <f t="shared" si="1434"/>
        <v>0</v>
      </c>
      <c r="BR609" s="238">
        <f t="shared" si="1435"/>
        <v>0</v>
      </c>
      <c r="BS609" s="238">
        <f t="shared" si="1436"/>
        <v>0</v>
      </c>
      <c r="BT609" s="238">
        <f t="shared" si="1437"/>
        <v>0</v>
      </c>
      <c r="BU609" s="238">
        <f t="shared" si="1438"/>
        <v>0</v>
      </c>
      <c r="BV609" s="238">
        <f t="shared" si="1439"/>
        <v>0</v>
      </c>
      <c r="BW609" s="238">
        <f t="shared" si="1440"/>
        <v>0</v>
      </c>
      <c r="BX609" s="238">
        <f t="shared" si="1441"/>
        <v>0</v>
      </c>
      <c r="BY609" s="238">
        <f t="shared" si="1442"/>
        <v>0</v>
      </c>
      <c r="BZ609" s="238">
        <f t="shared" si="1443"/>
        <v>0</v>
      </c>
      <c r="CA609" s="238">
        <f t="shared" si="1444"/>
        <v>0</v>
      </c>
      <c r="CB609" s="238">
        <f t="shared" si="1445"/>
        <v>0</v>
      </c>
      <c r="CC609" s="238">
        <f t="shared" si="1446"/>
        <v>0</v>
      </c>
      <c r="CD609" s="238">
        <f t="shared" si="1447"/>
        <v>0</v>
      </c>
      <c r="CE609" s="238">
        <f t="shared" si="1448"/>
        <v>0</v>
      </c>
      <c r="CF609" s="238">
        <f t="shared" si="1449"/>
        <v>0</v>
      </c>
      <c r="CG609" s="238">
        <f t="shared" si="1450"/>
        <v>0</v>
      </c>
      <c r="CH609" s="238">
        <f t="shared" si="1451"/>
        <v>0</v>
      </c>
      <c r="CI609" s="238">
        <f t="shared" si="1452"/>
        <v>0</v>
      </c>
      <c r="CJ609" s="238">
        <f t="shared" si="1453"/>
        <v>0</v>
      </c>
      <c r="CK609" s="238">
        <f t="shared" si="1454"/>
        <v>0</v>
      </c>
      <c r="CL609" s="238">
        <f t="shared" si="1455"/>
        <v>0</v>
      </c>
      <c r="CM609" s="238">
        <f t="shared" si="1456"/>
        <v>0</v>
      </c>
      <c r="CN609" s="238">
        <f t="shared" si="1457"/>
        <v>0</v>
      </c>
      <c r="CO609" s="238">
        <f t="shared" si="1458"/>
        <v>0</v>
      </c>
      <c r="CP609" s="238">
        <f t="shared" si="1459"/>
        <v>0</v>
      </c>
      <c r="CQ609" s="238">
        <f t="shared" si="1460"/>
        <v>0</v>
      </c>
      <c r="CR609" s="238">
        <f t="shared" si="1461"/>
        <v>0</v>
      </c>
      <c r="CS609" s="238">
        <f t="shared" si="1462"/>
        <v>0</v>
      </c>
      <c r="CT609" s="238">
        <f t="shared" si="1463"/>
        <v>0</v>
      </c>
      <c r="CU609" s="238">
        <f t="shared" si="1464"/>
        <v>0</v>
      </c>
      <c r="CV609" s="238">
        <f t="shared" si="1465"/>
        <v>0</v>
      </c>
      <c r="CW609" s="238">
        <f t="shared" si="1466"/>
        <v>0</v>
      </c>
      <c r="CX609" s="238">
        <f t="shared" si="1467"/>
        <v>0</v>
      </c>
      <c r="CY609" s="238">
        <f t="shared" si="1468"/>
        <v>0</v>
      </c>
      <c r="CZ609" s="238">
        <f t="shared" si="1469"/>
        <v>0</v>
      </c>
      <c r="DA609" s="238">
        <f t="shared" si="1470"/>
        <v>0</v>
      </c>
      <c r="DB609" s="238">
        <f t="shared" si="1471"/>
        <v>0</v>
      </c>
      <c r="DC609" s="238">
        <f t="shared" si="1472"/>
        <v>0</v>
      </c>
      <c r="DD609" s="238">
        <f t="shared" si="1473"/>
        <v>0</v>
      </c>
      <c r="DE609" s="238">
        <f t="shared" si="1474"/>
        <v>0</v>
      </c>
      <c r="DF609" s="238">
        <f t="shared" si="1475"/>
        <v>0</v>
      </c>
      <c r="DG609" s="238">
        <f t="shared" si="1476"/>
        <v>0</v>
      </c>
      <c r="DH609" s="238">
        <f t="shared" si="1477"/>
        <v>0</v>
      </c>
      <c r="DI609" s="238">
        <f t="shared" si="1478"/>
        <v>0</v>
      </c>
      <c r="DJ609" s="238">
        <f t="shared" si="1479"/>
        <v>0</v>
      </c>
      <c r="DK609" s="238">
        <f t="shared" si="1480"/>
        <v>0</v>
      </c>
      <c r="DL609" s="238">
        <f t="shared" si="1481"/>
        <v>0</v>
      </c>
      <c r="DM609" s="238">
        <f t="shared" si="1482"/>
        <v>0</v>
      </c>
      <c r="DN609" s="238">
        <f t="shared" si="1483"/>
        <v>0</v>
      </c>
      <c r="DO609" s="238">
        <f t="shared" si="1484"/>
        <v>0</v>
      </c>
      <c r="DP609" s="238">
        <f t="shared" si="1485"/>
        <v>0</v>
      </c>
      <c r="DQ609" s="238">
        <f t="shared" si="1486"/>
        <v>0</v>
      </c>
      <c r="DR609" s="238">
        <f t="shared" si="1487"/>
        <v>0</v>
      </c>
      <c r="DS609" s="238">
        <f t="shared" si="1488"/>
        <v>0</v>
      </c>
      <c r="DT609" s="238">
        <f t="shared" si="1489"/>
        <v>0</v>
      </c>
      <c r="DU609" s="238">
        <f t="shared" si="1490"/>
        <v>0</v>
      </c>
      <c r="DV609" s="238">
        <f t="shared" si="1491"/>
        <v>0</v>
      </c>
      <c r="DW609" s="238">
        <f t="shared" si="1492"/>
        <v>0</v>
      </c>
      <c r="DX609" s="238">
        <f t="shared" si="1493"/>
        <v>0</v>
      </c>
      <c r="DY609" s="238">
        <f t="shared" si="1494"/>
        <v>0</v>
      </c>
      <c r="DZ609" s="238">
        <f t="shared" si="1495"/>
        <v>0</v>
      </c>
      <c r="EA609" s="238">
        <f t="shared" si="1496"/>
        <v>0</v>
      </c>
      <c r="EB609" s="238">
        <f t="shared" si="1497"/>
        <v>0</v>
      </c>
      <c r="EC609" s="238">
        <f t="shared" si="1498"/>
        <v>0</v>
      </c>
      <c r="ED609" s="238">
        <f t="shared" si="1499"/>
        <v>0</v>
      </c>
      <c r="EE609" s="238">
        <f t="shared" si="1500"/>
        <v>0</v>
      </c>
      <c r="EF609" s="238">
        <f t="shared" si="1501"/>
        <v>0</v>
      </c>
      <c r="EG609" s="238">
        <f t="shared" si="1502"/>
        <v>0</v>
      </c>
      <c r="EH609" s="238">
        <f t="shared" si="1503"/>
        <v>0</v>
      </c>
      <c r="EI609" s="238">
        <f t="shared" si="1504"/>
        <v>0</v>
      </c>
      <c r="EJ609" s="238">
        <f t="shared" si="1505"/>
        <v>0</v>
      </c>
      <c r="EK609" s="238">
        <f t="shared" si="1506"/>
        <v>0</v>
      </c>
      <c r="EL609" s="238">
        <f t="shared" si="1507"/>
        <v>0</v>
      </c>
      <c r="EM609" s="238">
        <f t="shared" si="1508"/>
        <v>0</v>
      </c>
      <c r="EN609" s="238">
        <f t="shared" si="1509"/>
        <v>0</v>
      </c>
      <c r="EO609" s="238">
        <f t="shared" si="1510"/>
        <v>0</v>
      </c>
      <c r="EP609" s="238">
        <f t="shared" si="1511"/>
        <v>0</v>
      </c>
      <c r="EQ609" s="238">
        <f t="shared" si="1512"/>
        <v>0</v>
      </c>
      <c r="ER609" s="238">
        <f t="shared" si="1513"/>
        <v>0</v>
      </c>
      <c r="ES609" s="238">
        <f t="shared" si="1514"/>
        <v>0</v>
      </c>
      <c r="ET609" s="238">
        <f t="shared" si="1515"/>
        <v>0</v>
      </c>
      <c r="EU609" s="238">
        <f t="shared" si="1516"/>
        <v>0</v>
      </c>
      <c r="EV609" s="238">
        <f t="shared" si="1517"/>
        <v>0</v>
      </c>
      <c r="EW609" s="238">
        <f t="shared" si="1518"/>
        <v>0</v>
      </c>
      <c r="EX609" s="238">
        <f t="shared" si="1519"/>
        <v>0</v>
      </c>
      <c r="EY609" s="238">
        <f t="shared" si="1520"/>
        <v>0</v>
      </c>
      <c r="EZ609" s="238">
        <f t="shared" si="1521"/>
        <v>0</v>
      </c>
      <c r="FA609" s="238">
        <f t="shared" si="1522"/>
        <v>0</v>
      </c>
      <c r="FB609" s="238">
        <f t="shared" si="1523"/>
        <v>0</v>
      </c>
      <c r="FC609" s="238">
        <f t="shared" si="1524"/>
        <v>0</v>
      </c>
      <c r="FD609" s="238">
        <f t="shared" si="1525"/>
        <v>0</v>
      </c>
      <c r="FE609" s="238">
        <f t="shared" si="1526"/>
        <v>0</v>
      </c>
      <c r="FF609" s="238">
        <f t="shared" si="1527"/>
        <v>0</v>
      </c>
      <c r="FG609" s="238">
        <f t="shared" si="1528"/>
        <v>0</v>
      </c>
      <c r="FH609" s="238">
        <f t="shared" si="1529"/>
        <v>0</v>
      </c>
      <c r="FI609" s="238">
        <f t="shared" si="1530"/>
        <v>0</v>
      </c>
      <c r="FJ609" s="238">
        <f t="shared" si="1531"/>
        <v>0</v>
      </c>
      <c r="FK609" s="238">
        <f t="shared" si="1532"/>
        <v>0</v>
      </c>
      <c r="FL609" s="238">
        <f t="shared" si="1533"/>
        <v>0</v>
      </c>
      <c r="FM609" s="238">
        <f t="shared" si="1534"/>
        <v>0</v>
      </c>
      <c r="FN609" s="238">
        <f t="shared" si="1535"/>
        <v>0</v>
      </c>
      <c r="FO609" s="238">
        <f t="shared" si="1536"/>
        <v>0</v>
      </c>
      <c r="FP609" s="238">
        <f t="shared" si="1537"/>
        <v>0</v>
      </c>
      <c r="FQ609" s="238">
        <f t="shared" si="1538"/>
        <v>0</v>
      </c>
      <c r="FR609" s="238">
        <f t="shared" si="1539"/>
        <v>0</v>
      </c>
      <c r="FS609" s="238">
        <f t="shared" si="1540"/>
        <v>0</v>
      </c>
      <c r="FT609" s="238">
        <f t="shared" si="1541"/>
        <v>0</v>
      </c>
      <c r="FU609" s="238">
        <f t="shared" si="1542"/>
        <v>0</v>
      </c>
      <c r="FV609" s="238">
        <f t="shared" si="1543"/>
        <v>0</v>
      </c>
      <c r="FW609" s="238">
        <f t="shared" si="1544"/>
        <v>0</v>
      </c>
      <c r="FX609" s="238">
        <f t="shared" si="1545"/>
        <v>0</v>
      </c>
      <c r="FY609" s="238">
        <f t="shared" si="1546"/>
        <v>0</v>
      </c>
      <c r="FZ609" s="238">
        <f t="shared" si="1547"/>
        <v>0</v>
      </c>
      <c r="GA609" s="238">
        <f t="shared" si="1548"/>
        <v>0</v>
      </c>
      <c r="GB609" s="238">
        <f t="shared" si="1549"/>
        <v>0</v>
      </c>
      <c r="GC609" s="238">
        <f t="shared" si="1550"/>
        <v>0</v>
      </c>
      <c r="GD609" s="238">
        <f t="shared" si="1551"/>
        <v>0</v>
      </c>
      <c r="GE609" s="238">
        <f t="shared" si="1552"/>
        <v>0</v>
      </c>
      <c r="GF609" s="238">
        <f t="shared" si="1553"/>
        <v>0</v>
      </c>
      <c r="GG609" s="238">
        <f t="shared" si="1554"/>
        <v>0</v>
      </c>
      <c r="GH609" s="238">
        <f t="shared" si="1555"/>
        <v>0</v>
      </c>
      <c r="GI609" s="238">
        <f t="shared" si="1556"/>
        <v>0</v>
      </c>
      <c r="GJ609" s="238">
        <f t="shared" si="1557"/>
        <v>0</v>
      </c>
      <c r="GK609" s="238">
        <f t="shared" si="1558"/>
        <v>0</v>
      </c>
      <c r="GL609" s="238">
        <f t="shared" si="1559"/>
        <v>0</v>
      </c>
      <c r="GM609" s="238">
        <f t="shared" si="1560"/>
        <v>0</v>
      </c>
      <c r="GN609" s="238">
        <f t="shared" si="1561"/>
        <v>0</v>
      </c>
      <c r="GO609" s="238">
        <f t="shared" si="1562"/>
        <v>0</v>
      </c>
      <c r="GP609" s="238">
        <f t="shared" si="1563"/>
        <v>0</v>
      </c>
      <c r="GQ609" s="238">
        <f t="shared" si="1564"/>
        <v>0</v>
      </c>
      <c r="GR609" s="238">
        <f t="shared" si="1565"/>
        <v>0</v>
      </c>
      <c r="GS609" s="238">
        <f t="shared" si="1566"/>
        <v>0</v>
      </c>
      <c r="GT609" s="238">
        <f t="shared" si="1567"/>
        <v>0</v>
      </c>
      <c r="GU609" s="238">
        <f t="shared" si="1568"/>
        <v>0</v>
      </c>
      <c r="GV609" s="238">
        <f t="shared" si="1569"/>
        <v>0</v>
      </c>
      <c r="GW609" s="238">
        <f t="shared" si="1570"/>
        <v>0</v>
      </c>
      <c r="GX609" s="238">
        <f t="shared" si="1571"/>
        <v>0</v>
      </c>
      <c r="GY609" s="238">
        <f t="shared" si="1572"/>
        <v>0</v>
      </c>
      <c r="GZ609" s="238">
        <f t="shared" si="1573"/>
        <v>0</v>
      </c>
      <c r="HA609" s="238">
        <f t="shared" si="1574"/>
        <v>0</v>
      </c>
      <c r="HB609" s="238">
        <f t="shared" si="1575"/>
        <v>0</v>
      </c>
      <c r="HC609" s="238">
        <f t="shared" si="1576"/>
        <v>0</v>
      </c>
      <c r="HD609" s="238">
        <f t="shared" si="1577"/>
        <v>0</v>
      </c>
      <c r="HE609" s="238">
        <f t="shared" si="1578"/>
        <v>0</v>
      </c>
      <c r="HF609" s="238">
        <f t="shared" si="1579"/>
        <v>0</v>
      </c>
      <c r="HG609" s="238">
        <f t="shared" si="1580"/>
        <v>0</v>
      </c>
      <c r="HH609" s="238">
        <f t="shared" si="1581"/>
        <v>0</v>
      </c>
      <c r="HI609" s="238">
        <f t="shared" si="1582"/>
        <v>0</v>
      </c>
      <c r="HJ609" s="238">
        <f t="shared" si="1583"/>
        <v>0</v>
      </c>
      <c r="HK609" s="238">
        <f t="shared" si="1584"/>
        <v>0</v>
      </c>
      <c r="HL609" s="238">
        <f t="shared" si="1585"/>
        <v>0</v>
      </c>
      <c r="HM609" s="238">
        <f t="shared" si="1586"/>
        <v>0</v>
      </c>
      <c r="HN609" s="238">
        <f t="shared" si="1587"/>
        <v>0</v>
      </c>
      <c r="HO609" s="238">
        <f t="shared" si="1588"/>
        <v>0</v>
      </c>
      <c r="HP609" s="238">
        <f t="shared" si="1589"/>
        <v>0</v>
      </c>
      <c r="HQ609" s="238">
        <f t="shared" si="1590"/>
        <v>0</v>
      </c>
      <c r="HR609" s="238">
        <f t="shared" si="1591"/>
        <v>0</v>
      </c>
      <c r="HS609" s="238">
        <f t="shared" si="1592"/>
        <v>0</v>
      </c>
      <c r="HT609" s="238">
        <f t="shared" si="1593"/>
        <v>0</v>
      </c>
      <c r="HU609" s="238">
        <f t="shared" si="1594"/>
        <v>0</v>
      </c>
      <c r="HV609" s="238">
        <f t="shared" si="1595"/>
        <v>0</v>
      </c>
      <c r="HW609" s="238">
        <f t="shared" si="1596"/>
        <v>0</v>
      </c>
      <c r="HX609" s="238">
        <f t="shared" si="1597"/>
        <v>0</v>
      </c>
      <c r="HY609" s="238">
        <f t="shared" si="1598"/>
        <v>0</v>
      </c>
      <c r="HZ609" s="238">
        <f t="shared" si="1599"/>
        <v>0</v>
      </c>
      <c r="IA609" s="238">
        <f t="shared" si="1600"/>
        <v>0</v>
      </c>
      <c r="IB609" s="238">
        <f t="shared" si="1601"/>
        <v>0</v>
      </c>
      <c r="IC609" s="238">
        <f t="shared" si="1602"/>
        <v>0</v>
      </c>
      <c r="ID609" s="238">
        <f t="shared" si="1603"/>
        <v>0</v>
      </c>
      <c r="IE609" s="238">
        <f t="shared" si="1604"/>
        <v>0</v>
      </c>
      <c r="IF609" s="238">
        <f t="shared" si="1605"/>
        <v>0</v>
      </c>
      <c r="IG609" s="238">
        <f t="shared" si="1606"/>
        <v>0</v>
      </c>
      <c r="IH609" s="238">
        <f t="shared" si="1607"/>
        <v>0</v>
      </c>
      <c r="II609" s="238">
        <f t="shared" si="1608"/>
        <v>0</v>
      </c>
      <c r="IJ609" s="238">
        <f t="shared" si="1609"/>
        <v>0</v>
      </c>
      <c r="IK609" s="238">
        <f t="shared" si="1610"/>
        <v>0</v>
      </c>
      <c r="IL609" s="238">
        <f t="shared" si="1611"/>
        <v>0</v>
      </c>
      <c r="IM609" s="238">
        <f t="shared" si="1612"/>
        <v>0</v>
      </c>
      <c r="IN609" s="238">
        <f t="shared" si="1613"/>
        <v>0</v>
      </c>
      <c r="IO609" s="238">
        <f t="shared" si="1614"/>
        <v>0</v>
      </c>
      <c r="IP609" s="238">
        <f t="shared" si="1615"/>
        <v>0</v>
      </c>
      <c r="IQ609" s="238">
        <f t="shared" si="1616"/>
        <v>0</v>
      </c>
      <c r="IR609" s="238">
        <f t="shared" si="1617"/>
        <v>0</v>
      </c>
      <c r="IS609" s="238">
        <f t="shared" si="1618"/>
        <v>0</v>
      </c>
      <c r="IT609" s="238">
        <f t="shared" si="1619"/>
        <v>0</v>
      </c>
      <c r="IU609" s="238">
        <f t="shared" si="1620"/>
        <v>0</v>
      </c>
      <c r="IV609" s="238">
        <f t="shared" si="1621"/>
        <v>0</v>
      </c>
      <c r="IW609" s="238">
        <f t="shared" si="1622"/>
        <v>0</v>
      </c>
      <c r="IX609" s="238">
        <f t="shared" si="1623"/>
        <v>0</v>
      </c>
      <c r="IY609" s="238">
        <f t="shared" si="1624"/>
        <v>0</v>
      </c>
      <c r="IZ609" s="238">
        <f t="shared" si="1625"/>
        <v>0</v>
      </c>
      <c r="JA609" s="238">
        <f t="shared" si="1626"/>
        <v>0</v>
      </c>
      <c r="JB609" s="238">
        <f t="shared" si="1627"/>
        <v>0</v>
      </c>
    </row>
    <row r="610" spans="1:262">
      <c r="B610" s="248">
        <v>249</v>
      </c>
      <c r="C610" s="247">
        <f t="shared" si="1628"/>
        <v>4.8632812499999822E-3</v>
      </c>
      <c r="D610" s="244">
        <f t="shared" ca="1" si="1371"/>
        <v>80.319207886406758</v>
      </c>
      <c r="E610" s="243">
        <f ca="1">IU361</f>
        <v>0.31920788640675973</v>
      </c>
      <c r="F610" s="242">
        <v>249</v>
      </c>
      <c r="G610" s="238">
        <f t="shared" si="1372"/>
        <v>0</v>
      </c>
      <c r="H610" s="238">
        <f t="shared" si="1373"/>
        <v>0</v>
      </c>
      <c r="I610" s="238">
        <f t="shared" si="1374"/>
        <v>0</v>
      </c>
      <c r="J610" s="238">
        <f t="shared" si="1375"/>
        <v>0</v>
      </c>
      <c r="K610" s="238">
        <f t="shared" si="1376"/>
        <v>0</v>
      </c>
      <c r="L610" s="238">
        <f t="shared" si="1377"/>
        <v>0</v>
      </c>
      <c r="M610" s="238">
        <f t="shared" si="1378"/>
        <v>0</v>
      </c>
      <c r="N610" s="238">
        <f t="shared" si="1379"/>
        <v>0</v>
      </c>
      <c r="O610" s="238">
        <f t="shared" si="1380"/>
        <v>0</v>
      </c>
      <c r="P610" s="238">
        <f t="shared" si="1381"/>
        <v>0</v>
      </c>
      <c r="Q610" s="238">
        <f t="shared" si="1382"/>
        <v>0</v>
      </c>
      <c r="R610" s="238">
        <f t="shared" si="1383"/>
        <v>0</v>
      </c>
      <c r="S610" s="238">
        <f t="shared" si="1384"/>
        <v>0</v>
      </c>
      <c r="T610" s="238">
        <f t="shared" si="1385"/>
        <v>0</v>
      </c>
      <c r="U610" s="239">
        <f t="shared" si="1386"/>
        <v>0</v>
      </c>
      <c r="V610" s="238">
        <f t="shared" si="1387"/>
        <v>0</v>
      </c>
      <c r="W610" s="238">
        <f t="shared" si="1388"/>
        <v>0</v>
      </c>
      <c r="X610" s="238">
        <f t="shared" si="1389"/>
        <v>0</v>
      </c>
      <c r="Y610" s="238">
        <f t="shared" si="1390"/>
        <v>0</v>
      </c>
      <c r="Z610" s="238">
        <f t="shared" si="1391"/>
        <v>0</v>
      </c>
      <c r="AA610" s="238">
        <f t="shared" si="1392"/>
        <v>0</v>
      </c>
      <c r="AB610" s="238">
        <f t="shared" si="1393"/>
        <v>0</v>
      </c>
      <c r="AC610" s="238">
        <f t="shared" si="1394"/>
        <v>0</v>
      </c>
      <c r="AD610" s="238">
        <f t="shared" si="1395"/>
        <v>0</v>
      </c>
      <c r="AE610" s="238">
        <f t="shared" si="1396"/>
        <v>0</v>
      </c>
      <c r="AF610" s="238">
        <f t="shared" si="1397"/>
        <v>0</v>
      </c>
      <c r="AG610" s="238">
        <f t="shared" si="1398"/>
        <v>0</v>
      </c>
      <c r="AH610" s="238">
        <f t="shared" si="1399"/>
        <v>0</v>
      </c>
      <c r="AI610" s="238">
        <f t="shared" si="1400"/>
        <v>0</v>
      </c>
      <c r="AJ610" s="238">
        <f t="shared" si="1401"/>
        <v>0</v>
      </c>
      <c r="AK610" s="238">
        <f t="shared" si="1402"/>
        <v>0</v>
      </c>
      <c r="AL610" s="238">
        <f t="shared" si="1403"/>
        <v>0</v>
      </c>
      <c r="AM610" s="238">
        <f t="shared" si="1404"/>
        <v>0</v>
      </c>
      <c r="AN610" s="238">
        <f t="shared" si="1405"/>
        <v>0</v>
      </c>
      <c r="AO610" s="238">
        <f t="shared" si="1406"/>
        <v>0</v>
      </c>
      <c r="AP610" s="238">
        <f t="shared" si="1407"/>
        <v>0</v>
      </c>
      <c r="AQ610" s="238">
        <f t="shared" si="1408"/>
        <v>0</v>
      </c>
      <c r="AR610" s="238">
        <f t="shared" si="1409"/>
        <v>0</v>
      </c>
      <c r="AS610" s="238">
        <f t="shared" si="1410"/>
        <v>0</v>
      </c>
      <c r="AT610" s="238">
        <f t="shared" si="1411"/>
        <v>0</v>
      </c>
      <c r="AU610" s="238">
        <f t="shared" si="1412"/>
        <v>0</v>
      </c>
      <c r="AV610" s="238">
        <f t="shared" si="1413"/>
        <v>0</v>
      </c>
      <c r="AW610" s="238">
        <f t="shared" si="1414"/>
        <v>0</v>
      </c>
      <c r="AX610" s="238">
        <f t="shared" si="1415"/>
        <v>0</v>
      </c>
      <c r="AY610" s="238">
        <f t="shared" si="1416"/>
        <v>0</v>
      </c>
      <c r="AZ610" s="238">
        <f t="shared" si="1417"/>
        <v>0</v>
      </c>
      <c r="BA610" s="238">
        <f t="shared" si="1418"/>
        <v>0</v>
      </c>
      <c r="BB610" s="238">
        <f t="shared" si="1419"/>
        <v>0</v>
      </c>
      <c r="BC610" s="238">
        <f t="shared" si="1420"/>
        <v>0</v>
      </c>
      <c r="BD610" s="238">
        <f t="shared" si="1421"/>
        <v>0</v>
      </c>
      <c r="BE610" s="238">
        <f t="shared" si="1422"/>
        <v>0</v>
      </c>
      <c r="BF610" s="238">
        <f t="shared" si="1423"/>
        <v>0</v>
      </c>
      <c r="BG610" s="238">
        <f t="shared" si="1424"/>
        <v>0</v>
      </c>
      <c r="BH610" s="238">
        <f t="shared" si="1425"/>
        <v>0</v>
      </c>
      <c r="BI610" s="238">
        <f t="shared" si="1426"/>
        <v>0</v>
      </c>
      <c r="BJ610" s="238">
        <f t="shared" si="1427"/>
        <v>0</v>
      </c>
      <c r="BK610" s="238">
        <f t="shared" si="1428"/>
        <v>0</v>
      </c>
      <c r="BL610" s="238">
        <f t="shared" si="1429"/>
        <v>0</v>
      </c>
      <c r="BM610" s="238">
        <f t="shared" si="1430"/>
        <v>0</v>
      </c>
      <c r="BN610" s="238">
        <f t="shared" si="1431"/>
        <v>0</v>
      </c>
      <c r="BO610" s="238">
        <f t="shared" si="1432"/>
        <v>0</v>
      </c>
      <c r="BP610" s="238">
        <f t="shared" si="1433"/>
        <v>0</v>
      </c>
      <c r="BQ610" s="238">
        <f t="shared" si="1434"/>
        <v>0</v>
      </c>
      <c r="BR610" s="238">
        <f t="shared" si="1435"/>
        <v>0</v>
      </c>
      <c r="BS610" s="238">
        <f t="shared" si="1436"/>
        <v>0</v>
      </c>
      <c r="BT610" s="238">
        <f t="shared" si="1437"/>
        <v>0</v>
      </c>
      <c r="BU610" s="238">
        <f t="shared" si="1438"/>
        <v>0</v>
      </c>
      <c r="BV610" s="238">
        <f t="shared" si="1439"/>
        <v>0</v>
      </c>
      <c r="BW610" s="238">
        <f t="shared" si="1440"/>
        <v>0</v>
      </c>
      <c r="BX610" s="238">
        <f t="shared" si="1441"/>
        <v>0</v>
      </c>
      <c r="BY610" s="238">
        <f t="shared" si="1442"/>
        <v>0</v>
      </c>
      <c r="BZ610" s="238">
        <f t="shared" si="1443"/>
        <v>0</v>
      </c>
      <c r="CA610" s="238">
        <f t="shared" si="1444"/>
        <v>0</v>
      </c>
      <c r="CB610" s="238">
        <f t="shared" si="1445"/>
        <v>0</v>
      </c>
      <c r="CC610" s="238">
        <f t="shared" si="1446"/>
        <v>0</v>
      </c>
      <c r="CD610" s="238">
        <f t="shared" si="1447"/>
        <v>0</v>
      </c>
      <c r="CE610" s="238">
        <f t="shared" si="1448"/>
        <v>0</v>
      </c>
      <c r="CF610" s="238">
        <f t="shared" si="1449"/>
        <v>0</v>
      </c>
      <c r="CG610" s="238">
        <f t="shared" si="1450"/>
        <v>0</v>
      </c>
      <c r="CH610" s="238">
        <f t="shared" si="1451"/>
        <v>0</v>
      </c>
      <c r="CI610" s="238">
        <f t="shared" si="1452"/>
        <v>0</v>
      </c>
      <c r="CJ610" s="238">
        <f t="shared" si="1453"/>
        <v>0</v>
      </c>
      <c r="CK610" s="238">
        <f t="shared" si="1454"/>
        <v>0</v>
      </c>
      <c r="CL610" s="238">
        <f t="shared" si="1455"/>
        <v>0</v>
      </c>
      <c r="CM610" s="238">
        <f t="shared" si="1456"/>
        <v>0</v>
      </c>
      <c r="CN610" s="238">
        <f t="shared" si="1457"/>
        <v>0</v>
      </c>
      <c r="CO610" s="238">
        <f t="shared" si="1458"/>
        <v>0</v>
      </c>
      <c r="CP610" s="238">
        <f t="shared" si="1459"/>
        <v>0</v>
      </c>
      <c r="CQ610" s="238">
        <f t="shared" si="1460"/>
        <v>0</v>
      </c>
      <c r="CR610" s="238">
        <f t="shared" si="1461"/>
        <v>0</v>
      </c>
      <c r="CS610" s="238">
        <f t="shared" si="1462"/>
        <v>0</v>
      </c>
      <c r="CT610" s="238">
        <f t="shared" si="1463"/>
        <v>0</v>
      </c>
      <c r="CU610" s="238">
        <f t="shared" si="1464"/>
        <v>0</v>
      </c>
      <c r="CV610" s="238">
        <f t="shared" si="1465"/>
        <v>0</v>
      </c>
      <c r="CW610" s="238">
        <f t="shared" si="1466"/>
        <v>0</v>
      </c>
      <c r="CX610" s="238">
        <f t="shared" si="1467"/>
        <v>0</v>
      </c>
      <c r="CY610" s="238">
        <f t="shared" si="1468"/>
        <v>0</v>
      </c>
      <c r="CZ610" s="238">
        <f t="shared" si="1469"/>
        <v>0</v>
      </c>
      <c r="DA610" s="238">
        <f t="shared" si="1470"/>
        <v>0</v>
      </c>
      <c r="DB610" s="238">
        <f t="shared" si="1471"/>
        <v>0</v>
      </c>
      <c r="DC610" s="238">
        <f t="shared" si="1472"/>
        <v>0</v>
      </c>
      <c r="DD610" s="238">
        <f t="shared" si="1473"/>
        <v>0</v>
      </c>
      <c r="DE610" s="238">
        <f t="shared" si="1474"/>
        <v>0</v>
      </c>
      <c r="DF610" s="238">
        <f t="shared" si="1475"/>
        <v>0</v>
      </c>
      <c r="DG610" s="238">
        <f t="shared" si="1476"/>
        <v>0</v>
      </c>
      <c r="DH610" s="238">
        <f t="shared" si="1477"/>
        <v>0</v>
      </c>
      <c r="DI610" s="238">
        <f t="shared" si="1478"/>
        <v>0</v>
      </c>
      <c r="DJ610" s="238">
        <f t="shared" si="1479"/>
        <v>0</v>
      </c>
      <c r="DK610" s="238">
        <f t="shared" si="1480"/>
        <v>0</v>
      </c>
      <c r="DL610" s="238">
        <f t="shared" si="1481"/>
        <v>0</v>
      </c>
      <c r="DM610" s="238">
        <f t="shared" si="1482"/>
        <v>0</v>
      </c>
      <c r="DN610" s="238">
        <f t="shared" si="1483"/>
        <v>0</v>
      </c>
      <c r="DO610" s="238">
        <f t="shared" si="1484"/>
        <v>0</v>
      </c>
      <c r="DP610" s="238">
        <f t="shared" si="1485"/>
        <v>0</v>
      </c>
      <c r="DQ610" s="238">
        <f t="shared" si="1486"/>
        <v>0</v>
      </c>
      <c r="DR610" s="238">
        <f t="shared" si="1487"/>
        <v>0</v>
      </c>
      <c r="DS610" s="238">
        <f t="shared" si="1488"/>
        <v>0</v>
      </c>
      <c r="DT610" s="238">
        <f t="shared" si="1489"/>
        <v>0</v>
      </c>
      <c r="DU610" s="238">
        <f t="shared" si="1490"/>
        <v>0</v>
      </c>
      <c r="DV610" s="238">
        <f t="shared" si="1491"/>
        <v>0</v>
      </c>
      <c r="DW610" s="238">
        <f t="shared" si="1492"/>
        <v>0</v>
      </c>
      <c r="DX610" s="238">
        <f t="shared" si="1493"/>
        <v>0</v>
      </c>
      <c r="DY610" s="238">
        <f t="shared" si="1494"/>
        <v>0</v>
      </c>
      <c r="DZ610" s="238">
        <f t="shared" si="1495"/>
        <v>0</v>
      </c>
      <c r="EA610" s="238">
        <f t="shared" si="1496"/>
        <v>0</v>
      </c>
      <c r="EB610" s="238">
        <f t="shared" si="1497"/>
        <v>0</v>
      </c>
      <c r="EC610" s="238">
        <f t="shared" si="1498"/>
        <v>0</v>
      </c>
      <c r="ED610" s="238">
        <f t="shared" si="1499"/>
        <v>0</v>
      </c>
      <c r="EE610" s="238">
        <f t="shared" si="1500"/>
        <v>0</v>
      </c>
      <c r="EF610" s="238">
        <f t="shared" si="1501"/>
        <v>0</v>
      </c>
      <c r="EG610" s="238">
        <f t="shared" si="1502"/>
        <v>0</v>
      </c>
      <c r="EH610" s="238">
        <f t="shared" si="1503"/>
        <v>0</v>
      </c>
      <c r="EI610" s="238">
        <f t="shared" si="1504"/>
        <v>0</v>
      </c>
      <c r="EJ610" s="238">
        <f t="shared" si="1505"/>
        <v>0</v>
      </c>
      <c r="EK610" s="238">
        <f t="shared" si="1506"/>
        <v>0</v>
      </c>
      <c r="EL610" s="238">
        <f t="shared" si="1507"/>
        <v>0</v>
      </c>
      <c r="EM610" s="238">
        <f t="shared" si="1508"/>
        <v>0</v>
      </c>
      <c r="EN610" s="238">
        <f t="shared" si="1509"/>
        <v>0</v>
      </c>
      <c r="EO610" s="238">
        <f t="shared" si="1510"/>
        <v>0</v>
      </c>
      <c r="EP610" s="238">
        <f t="shared" si="1511"/>
        <v>0</v>
      </c>
      <c r="EQ610" s="238">
        <f t="shared" si="1512"/>
        <v>0</v>
      </c>
      <c r="ER610" s="238">
        <f t="shared" si="1513"/>
        <v>0</v>
      </c>
      <c r="ES610" s="238">
        <f t="shared" si="1514"/>
        <v>0</v>
      </c>
      <c r="ET610" s="238">
        <f t="shared" si="1515"/>
        <v>0</v>
      </c>
      <c r="EU610" s="238">
        <f t="shared" si="1516"/>
        <v>0</v>
      </c>
      <c r="EV610" s="238">
        <f t="shared" si="1517"/>
        <v>0</v>
      </c>
      <c r="EW610" s="238">
        <f t="shared" si="1518"/>
        <v>0</v>
      </c>
      <c r="EX610" s="238">
        <f t="shared" si="1519"/>
        <v>0</v>
      </c>
      <c r="EY610" s="238">
        <f t="shared" si="1520"/>
        <v>0</v>
      </c>
      <c r="EZ610" s="238">
        <f t="shared" si="1521"/>
        <v>0</v>
      </c>
      <c r="FA610" s="238">
        <f t="shared" si="1522"/>
        <v>0</v>
      </c>
      <c r="FB610" s="238">
        <f t="shared" si="1523"/>
        <v>0</v>
      </c>
      <c r="FC610" s="238">
        <f t="shared" si="1524"/>
        <v>0</v>
      </c>
      <c r="FD610" s="238">
        <f t="shared" si="1525"/>
        <v>0</v>
      </c>
      <c r="FE610" s="238">
        <f t="shared" si="1526"/>
        <v>0</v>
      </c>
      <c r="FF610" s="238">
        <f t="shared" si="1527"/>
        <v>0</v>
      </c>
      <c r="FG610" s="238">
        <f t="shared" si="1528"/>
        <v>0</v>
      </c>
      <c r="FH610" s="238">
        <f t="shared" si="1529"/>
        <v>0</v>
      </c>
      <c r="FI610" s="238">
        <f t="shared" si="1530"/>
        <v>0</v>
      </c>
      <c r="FJ610" s="238">
        <f t="shared" si="1531"/>
        <v>0</v>
      </c>
      <c r="FK610" s="238">
        <f t="shared" si="1532"/>
        <v>0</v>
      </c>
      <c r="FL610" s="238">
        <f t="shared" si="1533"/>
        <v>0</v>
      </c>
      <c r="FM610" s="238">
        <f t="shared" si="1534"/>
        <v>0</v>
      </c>
      <c r="FN610" s="238">
        <f t="shared" si="1535"/>
        <v>0</v>
      </c>
      <c r="FO610" s="238">
        <f t="shared" si="1536"/>
        <v>0</v>
      </c>
      <c r="FP610" s="238">
        <f t="shared" si="1537"/>
        <v>0</v>
      </c>
      <c r="FQ610" s="238">
        <f t="shared" si="1538"/>
        <v>0</v>
      </c>
      <c r="FR610" s="238">
        <f t="shared" si="1539"/>
        <v>0</v>
      </c>
      <c r="FS610" s="238">
        <f t="shared" si="1540"/>
        <v>0</v>
      </c>
      <c r="FT610" s="238">
        <f t="shared" si="1541"/>
        <v>0</v>
      </c>
      <c r="FU610" s="238">
        <f t="shared" si="1542"/>
        <v>0</v>
      </c>
      <c r="FV610" s="238">
        <f t="shared" si="1543"/>
        <v>0</v>
      </c>
      <c r="FW610" s="238">
        <f t="shared" si="1544"/>
        <v>0</v>
      </c>
      <c r="FX610" s="238">
        <f t="shared" si="1545"/>
        <v>0</v>
      </c>
      <c r="FY610" s="238">
        <f t="shared" si="1546"/>
        <v>0</v>
      </c>
      <c r="FZ610" s="238">
        <f t="shared" si="1547"/>
        <v>0</v>
      </c>
      <c r="GA610" s="238">
        <f t="shared" si="1548"/>
        <v>0</v>
      </c>
      <c r="GB610" s="238">
        <f t="shared" si="1549"/>
        <v>0</v>
      </c>
      <c r="GC610" s="238">
        <f t="shared" si="1550"/>
        <v>0</v>
      </c>
      <c r="GD610" s="238">
        <f t="shared" si="1551"/>
        <v>0</v>
      </c>
      <c r="GE610" s="238">
        <f t="shared" si="1552"/>
        <v>0</v>
      </c>
      <c r="GF610" s="238">
        <f t="shared" si="1553"/>
        <v>0</v>
      </c>
      <c r="GG610" s="238">
        <f t="shared" si="1554"/>
        <v>0</v>
      </c>
      <c r="GH610" s="238">
        <f t="shared" si="1555"/>
        <v>0</v>
      </c>
      <c r="GI610" s="238">
        <f t="shared" si="1556"/>
        <v>0</v>
      </c>
      <c r="GJ610" s="238">
        <f t="shared" si="1557"/>
        <v>0</v>
      </c>
      <c r="GK610" s="238">
        <f t="shared" si="1558"/>
        <v>0</v>
      </c>
      <c r="GL610" s="238">
        <f t="shared" si="1559"/>
        <v>0</v>
      </c>
      <c r="GM610" s="238">
        <f t="shared" si="1560"/>
        <v>0</v>
      </c>
      <c r="GN610" s="238">
        <f t="shared" si="1561"/>
        <v>0</v>
      </c>
      <c r="GO610" s="238">
        <f t="shared" si="1562"/>
        <v>0</v>
      </c>
      <c r="GP610" s="238">
        <f t="shared" si="1563"/>
        <v>0</v>
      </c>
      <c r="GQ610" s="238">
        <f t="shared" si="1564"/>
        <v>0</v>
      </c>
      <c r="GR610" s="238">
        <f t="shared" si="1565"/>
        <v>0</v>
      </c>
      <c r="GS610" s="238">
        <f t="shared" si="1566"/>
        <v>0</v>
      </c>
      <c r="GT610" s="238">
        <f t="shared" si="1567"/>
        <v>0</v>
      </c>
      <c r="GU610" s="238">
        <f t="shared" si="1568"/>
        <v>0</v>
      </c>
      <c r="GV610" s="238">
        <f t="shared" si="1569"/>
        <v>0</v>
      </c>
      <c r="GW610" s="238">
        <f t="shared" si="1570"/>
        <v>0</v>
      </c>
      <c r="GX610" s="238">
        <f t="shared" si="1571"/>
        <v>0</v>
      </c>
      <c r="GY610" s="238">
        <f t="shared" si="1572"/>
        <v>0</v>
      </c>
      <c r="GZ610" s="238">
        <f t="shared" si="1573"/>
        <v>0</v>
      </c>
      <c r="HA610" s="238">
        <f t="shared" si="1574"/>
        <v>0</v>
      </c>
      <c r="HB610" s="238">
        <f t="shared" si="1575"/>
        <v>0</v>
      </c>
      <c r="HC610" s="238">
        <f t="shared" si="1576"/>
        <v>0</v>
      </c>
      <c r="HD610" s="238">
        <f t="shared" si="1577"/>
        <v>0</v>
      </c>
      <c r="HE610" s="238">
        <f t="shared" si="1578"/>
        <v>0</v>
      </c>
      <c r="HF610" s="238">
        <f t="shared" si="1579"/>
        <v>0</v>
      </c>
      <c r="HG610" s="238">
        <f t="shared" si="1580"/>
        <v>0</v>
      </c>
      <c r="HH610" s="238">
        <f t="shared" si="1581"/>
        <v>0</v>
      </c>
      <c r="HI610" s="238">
        <f t="shared" si="1582"/>
        <v>0</v>
      </c>
      <c r="HJ610" s="238">
        <f t="shared" si="1583"/>
        <v>0</v>
      </c>
      <c r="HK610" s="238">
        <f t="shared" si="1584"/>
        <v>0</v>
      </c>
      <c r="HL610" s="238">
        <f t="shared" si="1585"/>
        <v>0</v>
      </c>
      <c r="HM610" s="238">
        <f t="shared" si="1586"/>
        <v>0</v>
      </c>
      <c r="HN610" s="238">
        <f t="shared" si="1587"/>
        <v>0</v>
      </c>
      <c r="HO610" s="238">
        <f t="shared" si="1588"/>
        <v>0</v>
      </c>
      <c r="HP610" s="238">
        <f t="shared" si="1589"/>
        <v>0</v>
      </c>
      <c r="HQ610" s="238">
        <f t="shared" si="1590"/>
        <v>0</v>
      </c>
      <c r="HR610" s="238">
        <f t="shared" si="1591"/>
        <v>0</v>
      </c>
      <c r="HS610" s="238">
        <f t="shared" si="1592"/>
        <v>0</v>
      </c>
      <c r="HT610" s="238">
        <f t="shared" si="1593"/>
        <v>0</v>
      </c>
      <c r="HU610" s="238">
        <f t="shared" si="1594"/>
        <v>0</v>
      </c>
      <c r="HV610" s="238">
        <f t="shared" si="1595"/>
        <v>0</v>
      </c>
      <c r="HW610" s="238">
        <f t="shared" si="1596"/>
        <v>0</v>
      </c>
      <c r="HX610" s="238">
        <f t="shared" si="1597"/>
        <v>0</v>
      </c>
      <c r="HY610" s="238">
        <f t="shared" si="1598"/>
        <v>0</v>
      </c>
      <c r="HZ610" s="238">
        <f t="shared" si="1599"/>
        <v>0</v>
      </c>
      <c r="IA610" s="238">
        <f t="shared" si="1600"/>
        <v>0</v>
      </c>
      <c r="IB610" s="238">
        <f t="shared" si="1601"/>
        <v>0</v>
      </c>
      <c r="IC610" s="238">
        <f t="shared" si="1602"/>
        <v>0</v>
      </c>
      <c r="ID610" s="238">
        <f t="shared" si="1603"/>
        <v>0</v>
      </c>
      <c r="IE610" s="238">
        <f t="shared" si="1604"/>
        <v>0</v>
      </c>
      <c r="IF610" s="238">
        <f t="shared" si="1605"/>
        <v>0</v>
      </c>
      <c r="IG610" s="238">
        <f t="shared" si="1606"/>
        <v>0</v>
      </c>
      <c r="IH610" s="238">
        <f t="shared" si="1607"/>
        <v>0</v>
      </c>
      <c r="II610" s="238">
        <f t="shared" si="1608"/>
        <v>0</v>
      </c>
      <c r="IJ610" s="238">
        <f t="shared" si="1609"/>
        <v>0</v>
      </c>
      <c r="IK610" s="238">
        <f t="shared" si="1610"/>
        <v>0</v>
      </c>
      <c r="IL610" s="238">
        <f t="shared" si="1611"/>
        <v>0</v>
      </c>
      <c r="IM610" s="238">
        <f t="shared" si="1612"/>
        <v>0</v>
      </c>
      <c r="IN610" s="238">
        <f t="shared" si="1613"/>
        <v>0</v>
      </c>
      <c r="IO610" s="238">
        <f t="shared" si="1614"/>
        <v>0</v>
      </c>
      <c r="IP610" s="238">
        <f t="shared" si="1615"/>
        <v>0</v>
      </c>
      <c r="IQ610" s="238">
        <f t="shared" si="1616"/>
        <v>0</v>
      </c>
      <c r="IR610" s="238">
        <f t="shared" si="1617"/>
        <v>0</v>
      </c>
      <c r="IS610" s="238">
        <f t="shared" si="1618"/>
        <v>0</v>
      </c>
      <c r="IT610" s="238">
        <f t="shared" si="1619"/>
        <v>0</v>
      </c>
      <c r="IU610" s="238">
        <f t="shared" si="1620"/>
        <v>0</v>
      </c>
      <c r="IV610" s="238">
        <f t="shared" si="1621"/>
        <v>0</v>
      </c>
      <c r="IW610" s="238">
        <f t="shared" si="1622"/>
        <v>0</v>
      </c>
      <c r="IX610" s="238">
        <f t="shared" si="1623"/>
        <v>0</v>
      </c>
      <c r="IY610" s="238">
        <f t="shared" si="1624"/>
        <v>0</v>
      </c>
      <c r="IZ610" s="238">
        <f t="shared" si="1625"/>
        <v>0</v>
      </c>
      <c r="JA610" s="238">
        <f t="shared" si="1626"/>
        <v>0</v>
      </c>
      <c r="JB610" s="238">
        <f t="shared" si="1627"/>
        <v>0</v>
      </c>
    </row>
    <row r="611" spans="1:262">
      <c r="B611" s="248">
        <v>250</v>
      </c>
      <c r="C611" s="247">
        <f t="shared" si="1628"/>
        <v>4.8828124999999818E-3</v>
      </c>
      <c r="D611" s="244">
        <f t="shared" ca="1" si="1371"/>
        <v>80.316558649833539</v>
      </c>
      <c r="E611" s="243">
        <f ca="1">IV361</f>
        <v>0.31655864983354448</v>
      </c>
      <c r="F611" s="242">
        <v>250</v>
      </c>
      <c r="G611" s="238">
        <f t="shared" si="1372"/>
        <v>0</v>
      </c>
      <c r="H611" s="238">
        <f t="shared" si="1373"/>
        <v>0</v>
      </c>
      <c r="I611" s="238">
        <f t="shared" si="1374"/>
        <v>0</v>
      </c>
      <c r="J611" s="238">
        <f t="shared" si="1375"/>
        <v>0</v>
      </c>
      <c r="K611" s="238">
        <f t="shared" si="1376"/>
        <v>0</v>
      </c>
      <c r="L611" s="238">
        <f t="shared" si="1377"/>
        <v>0</v>
      </c>
      <c r="M611" s="238">
        <f t="shared" si="1378"/>
        <v>0</v>
      </c>
      <c r="N611" s="238">
        <f t="shared" si="1379"/>
        <v>0</v>
      </c>
      <c r="O611" s="238">
        <f t="shared" si="1380"/>
        <v>0</v>
      </c>
      <c r="P611" s="238">
        <f t="shared" si="1381"/>
        <v>0</v>
      </c>
      <c r="Q611" s="238">
        <f t="shared" si="1382"/>
        <v>0</v>
      </c>
      <c r="R611" s="238">
        <f t="shared" si="1383"/>
        <v>0</v>
      </c>
      <c r="S611" s="238">
        <f t="shared" si="1384"/>
        <v>0</v>
      </c>
      <c r="T611" s="238">
        <f t="shared" si="1385"/>
        <v>0</v>
      </c>
      <c r="U611" s="239">
        <f t="shared" si="1386"/>
        <v>0</v>
      </c>
      <c r="V611" s="238">
        <f t="shared" si="1387"/>
        <v>0</v>
      </c>
      <c r="W611" s="238">
        <f t="shared" si="1388"/>
        <v>0</v>
      </c>
      <c r="X611" s="238">
        <f t="shared" si="1389"/>
        <v>0</v>
      </c>
      <c r="Y611" s="238">
        <f t="shared" si="1390"/>
        <v>0</v>
      </c>
      <c r="Z611" s="238">
        <f t="shared" si="1391"/>
        <v>0</v>
      </c>
      <c r="AA611" s="238">
        <f t="shared" si="1392"/>
        <v>0</v>
      </c>
      <c r="AB611" s="238">
        <f t="shared" si="1393"/>
        <v>0</v>
      </c>
      <c r="AC611" s="238">
        <f t="shared" si="1394"/>
        <v>0</v>
      </c>
      <c r="AD611" s="238">
        <f t="shared" si="1395"/>
        <v>0</v>
      </c>
      <c r="AE611" s="238">
        <f t="shared" si="1396"/>
        <v>0</v>
      </c>
      <c r="AF611" s="238">
        <f t="shared" si="1397"/>
        <v>0</v>
      </c>
      <c r="AG611" s="238">
        <f t="shared" si="1398"/>
        <v>0</v>
      </c>
      <c r="AH611" s="238">
        <f t="shared" si="1399"/>
        <v>0</v>
      </c>
      <c r="AI611" s="238">
        <f t="shared" si="1400"/>
        <v>0</v>
      </c>
      <c r="AJ611" s="238">
        <f t="shared" si="1401"/>
        <v>0</v>
      </c>
      <c r="AK611" s="238">
        <f t="shared" si="1402"/>
        <v>0</v>
      </c>
      <c r="AL611" s="238">
        <f t="shared" si="1403"/>
        <v>0</v>
      </c>
      <c r="AM611" s="238">
        <f t="shared" si="1404"/>
        <v>0</v>
      </c>
      <c r="AN611" s="238">
        <f t="shared" si="1405"/>
        <v>0</v>
      </c>
      <c r="AO611" s="238">
        <f t="shared" si="1406"/>
        <v>0</v>
      </c>
      <c r="AP611" s="238">
        <f t="shared" si="1407"/>
        <v>0</v>
      </c>
      <c r="AQ611" s="238">
        <f t="shared" si="1408"/>
        <v>0</v>
      </c>
      <c r="AR611" s="238">
        <f t="shared" si="1409"/>
        <v>0</v>
      </c>
      <c r="AS611" s="238">
        <f t="shared" si="1410"/>
        <v>0</v>
      </c>
      <c r="AT611" s="238">
        <f t="shared" si="1411"/>
        <v>0</v>
      </c>
      <c r="AU611" s="238">
        <f t="shared" si="1412"/>
        <v>0</v>
      </c>
      <c r="AV611" s="238">
        <f t="shared" si="1413"/>
        <v>0</v>
      </c>
      <c r="AW611" s="238">
        <f t="shared" si="1414"/>
        <v>0</v>
      </c>
      <c r="AX611" s="238">
        <f t="shared" si="1415"/>
        <v>0</v>
      </c>
      <c r="AY611" s="238">
        <f t="shared" si="1416"/>
        <v>0</v>
      </c>
      <c r="AZ611" s="238">
        <f t="shared" si="1417"/>
        <v>0</v>
      </c>
      <c r="BA611" s="238">
        <f t="shared" si="1418"/>
        <v>0</v>
      </c>
      <c r="BB611" s="238">
        <f t="shared" si="1419"/>
        <v>0</v>
      </c>
      <c r="BC611" s="238">
        <f t="shared" si="1420"/>
        <v>0</v>
      </c>
      <c r="BD611" s="238">
        <f t="shared" si="1421"/>
        <v>0</v>
      </c>
      <c r="BE611" s="238">
        <f t="shared" si="1422"/>
        <v>0</v>
      </c>
      <c r="BF611" s="238">
        <f t="shared" si="1423"/>
        <v>0</v>
      </c>
      <c r="BG611" s="238">
        <f t="shared" si="1424"/>
        <v>0</v>
      </c>
      <c r="BH611" s="238">
        <f t="shared" si="1425"/>
        <v>0</v>
      </c>
      <c r="BI611" s="238">
        <f t="shared" si="1426"/>
        <v>0</v>
      </c>
      <c r="BJ611" s="238">
        <f t="shared" si="1427"/>
        <v>0</v>
      </c>
      <c r="BK611" s="238">
        <f t="shared" si="1428"/>
        <v>0</v>
      </c>
      <c r="BL611" s="238">
        <f t="shared" si="1429"/>
        <v>0</v>
      </c>
      <c r="BM611" s="238">
        <f t="shared" si="1430"/>
        <v>0</v>
      </c>
      <c r="BN611" s="238">
        <f t="shared" si="1431"/>
        <v>0</v>
      </c>
      <c r="BO611" s="238">
        <f t="shared" si="1432"/>
        <v>0</v>
      </c>
      <c r="BP611" s="238">
        <f t="shared" si="1433"/>
        <v>0</v>
      </c>
      <c r="BQ611" s="238">
        <f t="shared" si="1434"/>
        <v>0</v>
      </c>
      <c r="BR611" s="238">
        <f t="shared" si="1435"/>
        <v>0</v>
      </c>
      <c r="BS611" s="238">
        <f t="shared" si="1436"/>
        <v>0</v>
      </c>
      <c r="BT611" s="238">
        <f t="shared" si="1437"/>
        <v>0</v>
      </c>
      <c r="BU611" s="238">
        <f t="shared" si="1438"/>
        <v>0</v>
      </c>
      <c r="BV611" s="238">
        <f t="shared" si="1439"/>
        <v>0</v>
      </c>
      <c r="BW611" s="238">
        <f t="shared" si="1440"/>
        <v>0</v>
      </c>
      <c r="BX611" s="238">
        <f t="shared" si="1441"/>
        <v>0</v>
      </c>
      <c r="BY611" s="238">
        <f t="shared" si="1442"/>
        <v>0</v>
      </c>
      <c r="BZ611" s="238">
        <f t="shared" si="1443"/>
        <v>0</v>
      </c>
      <c r="CA611" s="238">
        <f t="shared" si="1444"/>
        <v>0</v>
      </c>
      <c r="CB611" s="238">
        <f t="shared" si="1445"/>
        <v>0</v>
      </c>
      <c r="CC611" s="238">
        <f t="shared" si="1446"/>
        <v>0</v>
      </c>
      <c r="CD611" s="238">
        <f t="shared" si="1447"/>
        <v>0</v>
      </c>
      <c r="CE611" s="238">
        <f t="shared" si="1448"/>
        <v>0</v>
      </c>
      <c r="CF611" s="238">
        <f t="shared" si="1449"/>
        <v>0</v>
      </c>
      <c r="CG611" s="238">
        <f t="shared" si="1450"/>
        <v>0</v>
      </c>
      <c r="CH611" s="238">
        <f t="shared" si="1451"/>
        <v>0</v>
      </c>
      <c r="CI611" s="238">
        <f t="shared" si="1452"/>
        <v>0</v>
      </c>
      <c r="CJ611" s="238">
        <f t="shared" si="1453"/>
        <v>0</v>
      </c>
      <c r="CK611" s="238">
        <f t="shared" si="1454"/>
        <v>0</v>
      </c>
      <c r="CL611" s="238">
        <f t="shared" si="1455"/>
        <v>0</v>
      </c>
      <c r="CM611" s="238">
        <f t="shared" si="1456"/>
        <v>0</v>
      </c>
      <c r="CN611" s="238">
        <f t="shared" si="1457"/>
        <v>0</v>
      </c>
      <c r="CO611" s="238">
        <f t="shared" si="1458"/>
        <v>0</v>
      </c>
      <c r="CP611" s="238">
        <f t="shared" si="1459"/>
        <v>0</v>
      </c>
      <c r="CQ611" s="238">
        <f t="shared" si="1460"/>
        <v>0</v>
      </c>
      <c r="CR611" s="238">
        <f t="shared" si="1461"/>
        <v>0</v>
      </c>
      <c r="CS611" s="238">
        <f t="shared" si="1462"/>
        <v>0</v>
      </c>
      <c r="CT611" s="238">
        <f t="shared" si="1463"/>
        <v>0</v>
      </c>
      <c r="CU611" s="238">
        <f t="shared" si="1464"/>
        <v>0</v>
      </c>
      <c r="CV611" s="238">
        <f t="shared" si="1465"/>
        <v>0</v>
      </c>
      <c r="CW611" s="238">
        <f t="shared" si="1466"/>
        <v>0</v>
      </c>
      <c r="CX611" s="238">
        <f t="shared" si="1467"/>
        <v>0</v>
      </c>
      <c r="CY611" s="238">
        <f t="shared" si="1468"/>
        <v>0</v>
      </c>
      <c r="CZ611" s="238">
        <f t="shared" si="1469"/>
        <v>0</v>
      </c>
      <c r="DA611" s="238">
        <f t="shared" si="1470"/>
        <v>0</v>
      </c>
      <c r="DB611" s="238">
        <f t="shared" si="1471"/>
        <v>0</v>
      </c>
      <c r="DC611" s="238">
        <f t="shared" si="1472"/>
        <v>0</v>
      </c>
      <c r="DD611" s="238">
        <f t="shared" si="1473"/>
        <v>0</v>
      </c>
      <c r="DE611" s="238">
        <f t="shared" si="1474"/>
        <v>0</v>
      </c>
      <c r="DF611" s="238">
        <f t="shared" si="1475"/>
        <v>0</v>
      </c>
      <c r="DG611" s="238">
        <f t="shared" si="1476"/>
        <v>0</v>
      </c>
      <c r="DH611" s="238">
        <f t="shared" si="1477"/>
        <v>0</v>
      </c>
      <c r="DI611" s="238">
        <f t="shared" si="1478"/>
        <v>0</v>
      </c>
      <c r="DJ611" s="238">
        <f t="shared" si="1479"/>
        <v>0</v>
      </c>
      <c r="DK611" s="238">
        <f t="shared" si="1480"/>
        <v>0</v>
      </c>
      <c r="DL611" s="238">
        <f t="shared" si="1481"/>
        <v>0</v>
      </c>
      <c r="DM611" s="238">
        <f t="shared" si="1482"/>
        <v>0</v>
      </c>
      <c r="DN611" s="238">
        <f t="shared" si="1483"/>
        <v>0</v>
      </c>
      <c r="DO611" s="238">
        <f t="shared" si="1484"/>
        <v>0</v>
      </c>
      <c r="DP611" s="238">
        <f t="shared" si="1485"/>
        <v>0</v>
      </c>
      <c r="DQ611" s="238">
        <f t="shared" si="1486"/>
        <v>0</v>
      </c>
      <c r="DR611" s="238">
        <f t="shared" si="1487"/>
        <v>0</v>
      </c>
      <c r="DS611" s="238">
        <f t="shared" si="1488"/>
        <v>0</v>
      </c>
      <c r="DT611" s="238">
        <f t="shared" si="1489"/>
        <v>0</v>
      </c>
      <c r="DU611" s="238">
        <f t="shared" si="1490"/>
        <v>0</v>
      </c>
      <c r="DV611" s="238">
        <f t="shared" si="1491"/>
        <v>0</v>
      </c>
      <c r="DW611" s="238">
        <f t="shared" si="1492"/>
        <v>0</v>
      </c>
      <c r="DX611" s="238">
        <f t="shared" si="1493"/>
        <v>0</v>
      </c>
      <c r="DY611" s="238">
        <f t="shared" si="1494"/>
        <v>0</v>
      </c>
      <c r="DZ611" s="238">
        <f t="shared" si="1495"/>
        <v>0</v>
      </c>
      <c r="EA611" s="238">
        <f t="shared" si="1496"/>
        <v>0</v>
      </c>
      <c r="EB611" s="238">
        <f t="shared" si="1497"/>
        <v>0</v>
      </c>
      <c r="EC611" s="238">
        <f t="shared" si="1498"/>
        <v>0</v>
      </c>
      <c r="ED611" s="238">
        <f t="shared" si="1499"/>
        <v>0</v>
      </c>
      <c r="EE611" s="238">
        <f t="shared" si="1500"/>
        <v>0</v>
      </c>
      <c r="EF611" s="238">
        <f t="shared" si="1501"/>
        <v>0</v>
      </c>
      <c r="EG611" s="238">
        <f t="shared" si="1502"/>
        <v>0</v>
      </c>
      <c r="EH611" s="238">
        <f t="shared" si="1503"/>
        <v>0</v>
      </c>
      <c r="EI611" s="238">
        <f t="shared" si="1504"/>
        <v>0</v>
      </c>
      <c r="EJ611" s="238">
        <f t="shared" si="1505"/>
        <v>0</v>
      </c>
      <c r="EK611" s="238">
        <f t="shared" si="1506"/>
        <v>0</v>
      </c>
      <c r="EL611" s="238">
        <f t="shared" si="1507"/>
        <v>0</v>
      </c>
      <c r="EM611" s="238">
        <f t="shared" si="1508"/>
        <v>0</v>
      </c>
      <c r="EN611" s="238">
        <f t="shared" si="1509"/>
        <v>0</v>
      </c>
      <c r="EO611" s="238">
        <f t="shared" si="1510"/>
        <v>0</v>
      </c>
      <c r="EP611" s="238">
        <f t="shared" si="1511"/>
        <v>0</v>
      </c>
      <c r="EQ611" s="238">
        <f t="shared" si="1512"/>
        <v>0</v>
      </c>
      <c r="ER611" s="238">
        <f t="shared" si="1513"/>
        <v>0</v>
      </c>
      <c r="ES611" s="238">
        <f t="shared" si="1514"/>
        <v>0</v>
      </c>
      <c r="ET611" s="238">
        <f t="shared" si="1515"/>
        <v>0</v>
      </c>
      <c r="EU611" s="238">
        <f t="shared" si="1516"/>
        <v>0</v>
      </c>
      <c r="EV611" s="238">
        <f t="shared" si="1517"/>
        <v>0</v>
      </c>
      <c r="EW611" s="238">
        <f t="shared" si="1518"/>
        <v>0</v>
      </c>
      <c r="EX611" s="238">
        <f t="shared" si="1519"/>
        <v>0</v>
      </c>
      <c r="EY611" s="238">
        <f t="shared" si="1520"/>
        <v>0</v>
      </c>
      <c r="EZ611" s="238">
        <f t="shared" si="1521"/>
        <v>0</v>
      </c>
      <c r="FA611" s="238">
        <f t="shared" si="1522"/>
        <v>0</v>
      </c>
      <c r="FB611" s="238">
        <f t="shared" si="1523"/>
        <v>0</v>
      </c>
      <c r="FC611" s="238">
        <f t="shared" si="1524"/>
        <v>0</v>
      </c>
      <c r="FD611" s="238">
        <f t="shared" si="1525"/>
        <v>0</v>
      </c>
      <c r="FE611" s="238">
        <f t="shared" si="1526"/>
        <v>0</v>
      </c>
      <c r="FF611" s="238">
        <f t="shared" si="1527"/>
        <v>0</v>
      </c>
      <c r="FG611" s="238">
        <f t="shared" si="1528"/>
        <v>0</v>
      </c>
      <c r="FH611" s="238">
        <f t="shared" si="1529"/>
        <v>0</v>
      </c>
      <c r="FI611" s="238">
        <f t="shared" si="1530"/>
        <v>0</v>
      </c>
      <c r="FJ611" s="238">
        <f t="shared" si="1531"/>
        <v>0</v>
      </c>
      <c r="FK611" s="238">
        <f t="shared" si="1532"/>
        <v>0</v>
      </c>
      <c r="FL611" s="238">
        <f t="shared" si="1533"/>
        <v>0</v>
      </c>
      <c r="FM611" s="238">
        <f t="shared" si="1534"/>
        <v>0</v>
      </c>
      <c r="FN611" s="238">
        <f t="shared" si="1535"/>
        <v>0</v>
      </c>
      <c r="FO611" s="238">
        <f t="shared" si="1536"/>
        <v>0</v>
      </c>
      <c r="FP611" s="238">
        <f t="shared" si="1537"/>
        <v>0</v>
      </c>
      <c r="FQ611" s="238">
        <f t="shared" si="1538"/>
        <v>0</v>
      </c>
      <c r="FR611" s="238">
        <f t="shared" si="1539"/>
        <v>0</v>
      </c>
      <c r="FS611" s="238">
        <f t="shared" si="1540"/>
        <v>0</v>
      </c>
      <c r="FT611" s="238">
        <f t="shared" si="1541"/>
        <v>0</v>
      </c>
      <c r="FU611" s="238">
        <f t="shared" si="1542"/>
        <v>0</v>
      </c>
      <c r="FV611" s="238">
        <f t="shared" si="1543"/>
        <v>0</v>
      </c>
      <c r="FW611" s="238">
        <f t="shared" si="1544"/>
        <v>0</v>
      </c>
      <c r="FX611" s="238">
        <f t="shared" si="1545"/>
        <v>0</v>
      </c>
      <c r="FY611" s="238">
        <f t="shared" si="1546"/>
        <v>0</v>
      </c>
      <c r="FZ611" s="238">
        <f t="shared" si="1547"/>
        <v>0</v>
      </c>
      <c r="GA611" s="238">
        <f t="shared" si="1548"/>
        <v>0</v>
      </c>
      <c r="GB611" s="238">
        <f t="shared" si="1549"/>
        <v>0</v>
      </c>
      <c r="GC611" s="238">
        <f t="shared" si="1550"/>
        <v>0</v>
      </c>
      <c r="GD611" s="238">
        <f t="shared" si="1551"/>
        <v>0</v>
      </c>
      <c r="GE611" s="238">
        <f t="shared" si="1552"/>
        <v>0</v>
      </c>
      <c r="GF611" s="238">
        <f t="shared" si="1553"/>
        <v>0</v>
      </c>
      <c r="GG611" s="238">
        <f t="shared" si="1554"/>
        <v>0</v>
      </c>
      <c r="GH611" s="238">
        <f t="shared" si="1555"/>
        <v>0</v>
      </c>
      <c r="GI611" s="238">
        <f t="shared" si="1556"/>
        <v>0</v>
      </c>
      <c r="GJ611" s="238">
        <f t="shared" si="1557"/>
        <v>0</v>
      </c>
      <c r="GK611" s="238">
        <f t="shared" si="1558"/>
        <v>0</v>
      </c>
      <c r="GL611" s="238">
        <f t="shared" si="1559"/>
        <v>0</v>
      </c>
      <c r="GM611" s="238">
        <f t="shared" si="1560"/>
        <v>0</v>
      </c>
      <c r="GN611" s="238">
        <f t="shared" si="1561"/>
        <v>0</v>
      </c>
      <c r="GO611" s="238">
        <f t="shared" si="1562"/>
        <v>0</v>
      </c>
      <c r="GP611" s="238">
        <f t="shared" si="1563"/>
        <v>0</v>
      </c>
      <c r="GQ611" s="238">
        <f t="shared" si="1564"/>
        <v>0</v>
      </c>
      <c r="GR611" s="238">
        <f t="shared" si="1565"/>
        <v>0</v>
      </c>
      <c r="GS611" s="238">
        <f t="shared" si="1566"/>
        <v>0</v>
      </c>
      <c r="GT611" s="238">
        <f t="shared" si="1567"/>
        <v>0</v>
      </c>
      <c r="GU611" s="238">
        <f t="shared" si="1568"/>
        <v>0</v>
      </c>
      <c r="GV611" s="238">
        <f t="shared" si="1569"/>
        <v>0</v>
      </c>
      <c r="GW611" s="238">
        <f t="shared" si="1570"/>
        <v>0</v>
      </c>
      <c r="GX611" s="238">
        <f t="shared" si="1571"/>
        <v>0</v>
      </c>
      <c r="GY611" s="238">
        <f t="shared" si="1572"/>
        <v>0</v>
      </c>
      <c r="GZ611" s="238">
        <f t="shared" si="1573"/>
        <v>0</v>
      </c>
      <c r="HA611" s="238">
        <f t="shared" si="1574"/>
        <v>0</v>
      </c>
      <c r="HB611" s="238">
        <f t="shared" si="1575"/>
        <v>0</v>
      </c>
      <c r="HC611" s="238">
        <f t="shared" si="1576"/>
        <v>0</v>
      </c>
      <c r="HD611" s="238">
        <f t="shared" si="1577"/>
        <v>0</v>
      </c>
      <c r="HE611" s="238">
        <f t="shared" si="1578"/>
        <v>0</v>
      </c>
      <c r="HF611" s="238">
        <f t="shared" si="1579"/>
        <v>0</v>
      </c>
      <c r="HG611" s="238">
        <f t="shared" si="1580"/>
        <v>0</v>
      </c>
      <c r="HH611" s="238">
        <f t="shared" si="1581"/>
        <v>0</v>
      </c>
      <c r="HI611" s="238">
        <f t="shared" si="1582"/>
        <v>0</v>
      </c>
      <c r="HJ611" s="238">
        <f t="shared" si="1583"/>
        <v>0</v>
      </c>
      <c r="HK611" s="238">
        <f t="shared" si="1584"/>
        <v>0</v>
      </c>
      <c r="HL611" s="238">
        <f t="shared" si="1585"/>
        <v>0</v>
      </c>
      <c r="HM611" s="238">
        <f t="shared" si="1586"/>
        <v>0</v>
      </c>
      <c r="HN611" s="238">
        <f t="shared" si="1587"/>
        <v>0</v>
      </c>
      <c r="HO611" s="238">
        <f t="shared" si="1588"/>
        <v>0</v>
      </c>
      <c r="HP611" s="238">
        <f t="shared" si="1589"/>
        <v>0</v>
      </c>
      <c r="HQ611" s="238">
        <f t="shared" si="1590"/>
        <v>0</v>
      </c>
      <c r="HR611" s="238">
        <f t="shared" si="1591"/>
        <v>0</v>
      </c>
      <c r="HS611" s="238">
        <f t="shared" si="1592"/>
        <v>0</v>
      </c>
      <c r="HT611" s="238">
        <f t="shared" si="1593"/>
        <v>0</v>
      </c>
      <c r="HU611" s="238">
        <f t="shared" si="1594"/>
        <v>0</v>
      </c>
      <c r="HV611" s="238">
        <f t="shared" si="1595"/>
        <v>0</v>
      </c>
      <c r="HW611" s="238">
        <f t="shared" si="1596"/>
        <v>0</v>
      </c>
      <c r="HX611" s="238">
        <f t="shared" si="1597"/>
        <v>0</v>
      </c>
      <c r="HY611" s="238">
        <f t="shared" si="1598"/>
        <v>0</v>
      </c>
      <c r="HZ611" s="238">
        <f t="shared" si="1599"/>
        <v>0</v>
      </c>
      <c r="IA611" s="238">
        <f t="shared" si="1600"/>
        <v>0</v>
      </c>
      <c r="IB611" s="238">
        <f t="shared" si="1601"/>
        <v>0</v>
      </c>
      <c r="IC611" s="238">
        <f t="shared" si="1602"/>
        <v>0</v>
      </c>
      <c r="ID611" s="238">
        <f t="shared" si="1603"/>
        <v>0</v>
      </c>
      <c r="IE611" s="238">
        <f t="shared" si="1604"/>
        <v>0</v>
      </c>
      <c r="IF611" s="238">
        <f t="shared" si="1605"/>
        <v>0</v>
      </c>
      <c r="IG611" s="238">
        <f t="shared" si="1606"/>
        <v>0</v>
      </c>
      <c r="IH611" s="238">
        <f t="shared" si="1607"/>
        <v>0</v>
      </c>
      <c r="II611" s="238">
        <f t="shared" si="1608"/>
        <v>0</v>
      </c>
      <c r="IJ611" s="238">
        <f t="shared" si="1609"/>
        <v>0</v>
      </c>
      <c r="IK611" s="238">
        <f t="shared" si="1610"/>
        <v>0</v>
      </c>
      <c r="IL611" s="238">
        <f t="shared" si="1611"/>
        <v>0</v>
      </c>
      <c r="IM611" s="238">
        <f t="shared" si="1612"/>
        <v>0</v>
      </c>
      <c r="IN611" s="238">
        <f t="shared" si="1613"/>
        <v>0</v>
      </c>
      <c r="IO611" s="238">
        <f t="shared" si="1614"/>
        <v>0</v>
      </c>
      <c r="IP611" s="238">
        <f t="shared" si="1615"/>
        <v>0</v>
      </c>
      <c r="IQ611" s="238">
        <f t="shared" si="1616"/>
        <v>0</v>
      </c>
      <c r="IR611" s="238">
        <f t="shared" si="1617"/>
        <v>0</v>
      </c>
      <c r="IS611" s="238">
        <f t="shared" si="1618"/>
        <v>0</v>
      </c>
      <c r="IT611" s="238">
        <f t="shared" si="1619"/>
        <v>0</v>
      </c>
      <c r="IU611" s="238">
        <f t="shared" si="1620"/>
        <v>0</v>
      </c>
      <c r="IV611" s="238">
        <f t="shared" si="1621"/>
        <v>0</v>
      </c>
      <c r="IW611" s="238">
        <f t="shared" si="1622"/>
        <v>0</v>
      </c>
      <c r="IX611" s="238">
        <f t="shared" si="1623"/>
        <v>0</v>
      </c>
      <c r="IY611" s="238">
        <f t="shared" si="1624"/>
        <v>0</v>
      </c>
      <c r="IZ611" s="238">
        <f t="shared" si="1625"/>
        <v>0</v>
      </c>
      <c r="JA611" s="238">
        <f t="shared" si="1626"/>
        <v>0</v>
      </c>
      <c r="JB611" s="238">
        <f t="shared" si="1627"/>
        <v>0</v>
      </c>
    </row>
    <row r="612" spans="1:262">
      <c r="B612" s="248">
        <v>251</v>
      </c>
      <c r="C612" s="247">
        <f t="shared" si="1628"/>
        <v>4.9023437499999814E-3</v>
      </c>
      <c r="D612" s="244">
        <f t="shared" ca="1" si="1371"/>
        <v>80.317400746289451</v>
      </c>
      <c r="E612" s="243">
        <f ca="1">IW361</f>
        <v>0.31740074628944615</v>
      </c>
      <c r="F612" s="242">
        <v>251</v>
      </c>
      <c r="G612" s="238">
        <f t="shared" si="1372"/>
        <v>0</v>
      </c>
      <c r="H612" s="238">
        <f t="shared" si="1373"/>
        <v>0</v>
      </c>
      <c r="I612" s="238">
        <f t="shared" si="1374"/>
        <v>0</v>
      </c>
      <c r="J612" s="238">
        <f t="shared" si="1375"/>
        <v>0</v>
      </c>
      <c r="K612" s="238">
        <f t="shared" si="1376"/>
        <v>0</v>
      </c>
      <c r="L612" s="238">
        <f t="shared" si="1377"/>
        <v>0</v>
      </c>
      <c r="M612" s="238">
        <f t="shared" si="1378"/>
        <v>0</v>
      </c>
      <c r="N612" s="238">
        <f t="shared" si="1379"/>
        <v>0</v>
      </c>
      <c r="O612" s="238">
        <f t="shared" si="1380"/>
        <v>0</v>
      </c>
      <c r="P612" s="238">
        <f t="shared" si="1381"/>
        <v>0</v>
      </c>
      <c r="Q612" s="238">
        <f t="shared" si="1382"/>
        <v>0</v>
      </c>
      <c r="R612" s="238">
        <f t="shared" si="1383"/>
        <v>0</v>
      </c>
      <c r="S612" s="238">
        <f t="shared" si="1384"/>
        <v>0</v>
      </c>
      <c r="T612" s="238">
        <f t="shared" si="1385"/>
        <v>0</v>
      </c>
      <c r="U612" s="239">
        <f t="shared" si="1386"/>
        <v>0</v>
      </c>
      <c r="V612" s="238">
        <f t="shared" si="1387"/>
        <v>0</v>
      </c>
      <c r="W612" s="238">
        <f t="shared" si="1388"/>
        <v>0</v>
      </c>
      <c r="X612" s="238">
        <f t="shared" si="1389"/>
        <v>0</v>
      </c>
      <c r="Y612" s="238">
        <f t="shared" si="1390"/>
        <v>0</v>
      </c>
      <c r="Z612" s="238">
        <f t="shared" si="1391"/>
        <v>0</v>
      </c>
      <c r="AA612" s="238">
        <f t="shared" si="1392"/>
        <v>0</v>
      </c>
      <c r="AB612" s="238">
        <f t="shared" si="1393"/>
        <v>0</v>
      </c>
      <c r="AC612" s="238">
        <f t="shared" si="1394"/>
        <v>0</v>
      </c>
      <c r="AD612" s="238">
        <f t="shared" si="1395"/>
        <v>0</v>
      </c>
      <c r="AE612" s="238">
        <f t="shared" si="1396"/>
        <v>0</v>
      </c>
      <c r="AF612" s="238">
        <f t="shared" si="1397"/>
        <v>0</v>
      </c>
      <c r="AG612" s="238">
        <f t="shared" si="1398"/>
        <v>0</v>
      </c>
      <c r="AH612" s="238">
        <f t="shared" si="1399"/>
        <v>0</v>
      </c>
      <c r="AI612" s="238">
        <f t="shared" si="1400"/>
        <v>0</v>
      </c>
      <c r="AJ612" s="238">
        <f t="shared" si="1401"/>
        <v>0</v>
      </c>
      <c r="AK612" s="238">
        <f t="shared" si="1402"/>
        <v>0</v>
      </c>
      <c r="AL612" s="238">
        <f t="shared" si="1403"/>
        <v>0</v>
      </c>
      <c r="AM612" s="238">
        <f t="shared" si="1404"/>
        <v>0</v>
      </c>
      <c r="AN612" s="238">
        <f t="shared" si="1405"/>
        <v>0</v>
      </c>
      <c r="AO612" s="238">
        <f t="shared" si="1406"/>
        <v>0</v>
      </c>
      <c r="AP612" s="238">
        <f t="shared" si="1407"/>
        <v>0</v>
      </c>
      <c r="AQ612" s="238">
        <f t="shared" si="1408"/>
        <v>0</v>
      </c>
      <c r="AR612" s="238">
        <f t="shared" si="1409"/>
        <v>0</v>
      </c>
      <c r="AS612" s="238">
        <f t="shared" si="1410"/>
        <v>0</v>
      </c>
      <c r="AT612" s="238">
        <f t="shared" si="1411"/>
        <v>0</v>
      </c>
      <c r="AU612" s="238">
        <f t="shared" si="1412"/>
        <v>0</v>
      </c>
      <c r="AV612" s="238">
        <f t="shared" si="1413"/>
        <v>0</v>
      </c>
      <c r="AW612" s="238">
        <f t="shared" si="1414"/>
        <v>0</v>
      </c>
      <c r="AX612" s="238">
        <f t="shared" si="1415"/>
        <v>0</v>
      </c>
      <c r="AY612" s="238">
        <f t="shared" si="1416"/>
        <v>0</v>
      </c>
      <c r="AZ612" s="238">
        <f t="shared" si="1417"/>
        <v>0</v>
      </c>
      <c r="BA612" s="238">
        <f t="shared" si="1418"/>
        <v>0</v>
      </c>
      <c r="BB612" s="238">
        <f t="shared" si="1419"/>
        <v>0</v>
      </c>
      <c r="BC612" s="238">
        <f t="shared" si="1420"/>
        <v>0</v>
      </c>
      <c r="BD612" s="238">
        <f t="shared" si="1421"/>
        <v>0</v>
      </c>
      <c r="BE612" s="238">
        <f t="shared" si="1422"/>
        <v>0</v>
      </c>
      <c r="BF612" s="238">
        <f t="shared" si="1423"/>
        <v>0</v>
      </c>
      <c r="BG612" s="238">
        <f t="shared" si="1424"/>
        <v>0</v>
      </c>
      <c r="BH612" s="238">
        <f t="shared" si="1425"/>
        <v>0</v>
      </c>
      <c r="BI612" s="238">
        <f t="shared" si="1426"/>
        <v>0</v>
      </c>
      <c r="BJ612" s="238">
        <f t="shared" si="1427"/>
        <v>0</v>
      </c>
      <c r="BK612" s="238">
        <f t="shared" si="1428"/>
        <v>0</v>
      </c>
      <c r="BL612" s="238">
        <f t="shared" si="1429"/>
        <v>0</v>
      </c>
      <c r="BM612" s="238">
        <f t="shared" si="1430"/>
        <v>0</v>
      </c>
      <c r="BN612" s="238">
        <f t="shared" si="1431"/>
        <v>0</v>
      </c>
      <c r="BO612" s="238">
        <f t="shared" si="1432"/>
        <v>0</v>
      </c>
      <c r="BP612" s="238">
        <f t="shared" si="1433"/>
        <v>0</v>
      </c>
      <c r="BQ612" s="238">
        <f t="shared" si="1434"/>
        <v>0</v>
      </c>
      <c r="BR612" s="238">
        <f t="shared" si="1435"/>
        <v>0</v>
      </c>
      <c r="BS612" s="238">
        <f t="shared" si="1436"/>
        <v>0</v>
      </c>
      <c r="BT612" s="238">
        <f t="shared" si="1437"/>
        <v>0</v>
      </c>
      <c r="BU612" s="238">
        <f t="shared" si="1438"/>
        <v>0</v>
      </c>
      <c r="BV612" s="238">
        <f t="shared" si="1439"/>
        <v>0</v>
      </c>
      <c r="BW612" s="238">
        <f t="shared" si="1440"/>
        <v>0</v>
      </c>
      <c r="BX612" s="238">
        <f t="shared" si="1441"/>
        <v>0</v>
      </c>
      <c r="BY612" s="238">
        <f t="shared" si="1442"/>
        <v>0</v>
      </c>
      <c r="BZ612" s="238">
        <f t="shared" si="1443"/>
        <v>0</v>
      </c>
      <c r="CA612" s="238">
        <f t="shared" si="1444"/>
        <v>0</v>
      </c>
      <c r="CB612" s="238">
        <f t="shared" si="1445"/>
        <v>0</v>
      </c>
      <c r="CC612" s="238">
        <f t="shared" si="1446"/>
        <v>0</v>
      </c>
      <c r="CD612" s="238">
        <f t="shared" si="1447"/>
        <v>0</v>
      </c>
      <c r="CE612" s="238">
        <f t="shared" si="1448"/>
        <v>0</v>
      </c>
      <c r="CF612" s="238">
        <f t="shared" si="1449"/>
        <v>0</v>
      </c>
      <c r="CG612" s="238">
        <f t="shared" si="1450"/>
        <v>0</v>
      </c>
      <c r="CH612" s="238">
        <f t="shared" si="1451"/>
        <v>0</v>
      </c>
      <c r="CI612" s="238">
        <f t="shared" si="1452"/>
        <v>0</v>
      </c>
      <c r="CJ612" s="238">
        <f t="shared" si="1453"/>
        <v>0</v>
      </c>
      <c r="CK612" s="238">
        <f t="shared" si="1454"/>
        <v>0</v>
      </c>
      <c r="CL612" s="238">
        <f t="shared" si="1455"/>
        <v>0</v>
      </c>
      <c r="CM612" s="238">
        <f t="shared" si="1456"/>
        <v>0</v>
      </c>
      <c r="CN612" s="238">
        <f t="shared" si="1457"/>
        <v>0</v>
      </c>
      <c r="CO612" s="238">
        <f t="shared" si="1458"/>
        <v>0</v>
      </c>
      <c r="CP612" s="238">
        <f t="shared" si="1459"/>
        <v>0</v>
      </c>
      <c r="CQ612" s="238">
        <f t="shared" si="1460"/>
        <v>0</v>
      </c>
      <c r="CR612" s="238">
        <f t="shared" si="1461"/>
        <v>0</v>
      </c>
      <c r="CS612" s="238">
        <f t="shared" si="1462"/>
        <v>0</v>
      </c>
      <c r="CT612" s="238">
        <f t="shared" si="1463"/>
        <v>0</v>
      </c>
      <c r="CU612" s="238">
        <f t="shared" si="1464"/>
        <v>0</v>
      </c>
      <c r="CV612" s="238">
        <f t="shared" si="1465"/>
        <v>0</v>
      </c>
      <c r="CW612" s="238">
        <f t="shared" si="1466"/>
        <v>0</v>
      </c>
      <c r="CX612" s="238">
        <f t="shared" si="1467"/>
        <v>0</v>
      </c>
      <c r="CY612" s="238">
        <f t="shared" si="1468"/>
        <v>0</v>
      </c>
      <c r="CZ612" s="238">
        <f t="shared" si="1469"/>
        <v>0</v>
      </c>
      <c r="DA612" s="238">
        <f t="shared" si="1470"/>
        <v>0</v>
      </c>
      <c r="DB612" s="238">
        <f t="shared" si="1471"/>
        <v>0</v>
      </c>
      <c r="DC612" s="238">
        <f t="shared" si="1472"/>
        <v>0</v>
      </c>
      <c r="DD612" s="238">
        <f t="shared" si="1473"/>
        <v>0</v>
      </c>
      <c r="DE612" s="238">
        <f t="shared" si="1474"/>
        <v>0</v>
      </c>
      <c r="DF612" s="238">
        <f t="shared" si="1475"/>
        <v>0</v>
      </c>
      <c r="DG612" s="238">
        <f t="shared" si="1476"/>
        <v>0</v>
      </c>
      <c r="DH612" s="238">
        <f t="shared" si="1477"/>
        <v>0</v>
      </c>
      <c r="DI612" s="238">
        <f t="shared" si="1478"/>
        <v>0</v>
      </c>
      <c r="DJ612" s="238">
        <f t="shared" si="1479"/>
        <v>0</v>
      </c>
      <c r="DK612" s="238">
        <f t="shared" si="1480"/>
        <v>0</v>
      </c>
      <c r="DL612" s="238">
        <f t="shared" si="1481"/>
        <v>0</v>
      </c>
      <c r="DM612" s="238">
        <f t="shared" si="1482"/>
        <v>0</v>
      </c>
      <c r="DN612" s="238">
        <f t="shared" si="1483"/>
        <v>0</v>
      </c>
      <c r="DO612" s="238">
        <f t="shared" si="1484"/>
        <v>0</v>
      </c>
      <c r="DP612" s="238">
        <f t="shared" si="1485"/>
        <v>0</v>
      </c>
      <c r="DQ612" s="238">
        <f t="shared" si="1486"/>
        <v>0</v>
      </c>
      <c r="DR612" s="238">
        <f t="shared" si="1487"/>
        <v>0</v>
      </c>
      <c r="DS612" s="238">
        <f t="shared" si="1488"/>
        <v>0</v>
      </c>
      <c r="DT612" s="238">
        <f t="shared" si="1489"/>
        <v>0</v>
      </c>
      <c r="DU612" s="238">
        <f t="shared" si="1490"/>
        <v>0</v>
      </c>
      <c r="DV612" s="238">
        <f t="shared" si="1491"/>
        <v>0</v>
      </c>
      <c r="DW612" s="238">
        <f t="shared" si="1492"/>
        <v>0</v>
      </c>
      <c r="DX612" s="238">
        <f t="shared" si="1493"/>
        <v>0</v>
      </c>
      <c r="DY612" s="238">
        <f t="shared" si="1494"/>
        <v>0</v>
      </c>
      <c r="DZ612" s="238">
        <f t="shared" si="1495"/>
        <v>0</v>
      </c>
      <c r="EA612" s="238">
        <f t="shared" si="1496"/>
        <v>0</v>
      </c>
      <c r="EB612" s="238">
        <f t="shared" si="1497"/>
        <v>0</v>
      </c>
      <c r="EC612" s="238">
        <f t="shared" si="1498"/>
        <v>0</v>
      </c>
      <c r="ED612" s="238">
        <f t="shared" si="1499"/>
        <v>0</v>
      </c>
      <c r="EE612" s="238">
        <f t="shared" si="1500"/>
        <v>0</v>
      </c>
      <c r="EF612" s="238">
        <f t="shared" si="1501"/>
        <v>0</v>
      </c>
      <c r="EG612" s="238">
        <f t="shared" si="1502"/>
        <v>0</v>
      </c>
      <c r="EH612" s="238">
        <f t="shared" si="1503"/>
        <v>0</v>
      </c>
      <c r="EI612" s="238">
        <f t="shared" si="1504"/>
        <v>0</v>
      </c>
      <c r="EJ612" s="238">
        <f t="shared" si="1505"/>
        <v>0</v>
      </c>
      <c r="EK612" s="238">
        <f t="shared" si="1506"/>
        <v>0</v>
      </c>
      <c r="EL612" s="238">
        <f t="shared" si="1507"/>
        <v>0</v>
      </c>
      <c r="EM612" s="238">
        <f t="shared" si="1508"/>
        <v>0</v>
      </c>
      <c r="EN612" s="238">
        <f t="shared" si="1509"/>
        <v>0</v>
      </c>
      <c r="EO612" s="238">
        <f t="shared" si="1510"/>
        <v>0</v>
      </c>
      <c r="EP612" s="238">
        <f t="shared" si="1511"/>
        <v>0</v>
      </c>
      <c r="EQ612" s="238">
        <f t="shared" si="1512"/>
        <v>0</v>
      </c>
      <c r="ER612" s="238">
        <f t="shared" si="1513"/>
        <v>0</v>
      </c>
      <c r="ES612" s="238">
        <f t="shared" si="1514"/>
        <v>0</v>
      </c>
      <c r="ET612" s="238">
        <f t="shared" si="1515"/>
        <v>0</v>
      </c>
      <c r="EU612" s="238">
        <f t="shared" si="1516"/>
        <v>0</v>
      </c>
      <c r="EV612" s="238">
        <f t="shared" si="1517"/>
        <v>0</v>
      </c>
      <c r="EW612" s="238">
        <f t="shared" si="1518"/>
        <v>0</v>
      </c>
      <c r="EX612" s="238">
        <f t="shared" si="1519"/>
        <v>0</v>
      </c>
      <c r="EY612" s="238">
        <f t="shared" si="1520"/>
        <v>0</v>
      </c>
      <c r="EZ612" s="238">
        <f t="shared" si="1521"/>
        <v>0</v>
      </c>
      <c r="FA612" s="238">
        <f t="shared" si="1522"/>
        <v>0</v>
      </c>
      <c r="FB612" s="238">
        <f t="shared" si="1523"/>
        <v>0</v>
      </c>
      <c r="FC612" s="238">
        <f t="shared" si="1524"/>
        <v>0</v>
      </c>
      <c r="FD612" s="238">
        <f t="shared" si="1525"/>
        <v>0</v>
      </c>
      <c r="FE612" s="238">
        <f t="shared" si="1526"/>
        <v>0</v>
      </c>
      <c r="FF612" s="238">
        <f t="shared" si="1527"/>
        <v>0</v>
      </c>
      <c r="FG612" s="238">
        <f t="shared" si="1528"/>
        <v>0</v>
      </c>
      <c r="FH612" s="238">
        <f t="shared" si="1529"/>
        <v>0</v>
      </c>
      <c r="FI612" s="238">
        <f t="shared" si="1530"/>
        <v>0</v>
      </c>
      <c r="FJ612" s="238">
        <f t="shared" si="1531"/>
        <v>0</v>
      </c>
      <c r="FK612" s="238">
        <f t="shared" si="1532"/>
        <v>0</v>
      </c>
      <c r="FL612" s="238">
        <f t="shared" si="1533"/>
        <v>0</v>
      </c>
      <c r="FM612" s="238">
        <f t="shared" si="1534"/>
        <v>0</v>
      </c>
      <c r="FN612" s="238">
        <f t="shared" si="1535"/>
        <v>0</v>
      </c>
      <c r="FO612" s="238">
        <f t="shared" si="1536"/>
        <v>0</v>
      </c>
      <c r="FP612" s="238">
        <f t="shared" si="1537"/>
        <v>0</v>
      </c>
      <c r="FQ612" s="238">
        <f t="shared" si="1538"/>
        <v>0</v>
      </c>
      <c r="FR612" s="238">
        <f t="shared" si="1539"/>
        <v>0</v>
      </c>
      <c r="FS612" s="238">
        <f t="shared" si="1540"/>
        <v>0</v>
      </c>
      <c r="FT612" s="238">
        <f t="shared" si="1541"/>
        <v>0</v>
      </c>
      <c r="FU612" s="238">
        <f t="shared" si="1542"/>
        <v>0</v>
      </c>
      <c r="FV612" s="238">
        <f t="shared" si="1543"/>
        <v>0</v>
      </c>
      <c r="FW612" s="238">
        <f t="shared" si="1544"/>
        <v>0</v>
      </c>
      <c r="FX612" s="238">
        <f t="shared" si="1545"/>
        <v>0</v>
      </c>
      <c r="FY612" s="238">
        <f t="shared" si="1546"/>
        <v>0</v>
      </c>
      <c r="FZ612" s="238">
        <f t="shared" si="1547"/>
        <v>0</v>
      </c>
      <c r="GA612" s="238">
        <f t="shared" si="1548"/>
        <v>0</v>
      </c>
      <c r="GB612" s="238">
        <f t="shared" si="1549"/>
        <v>0</v>
      </c>
      <c r="GC612" s="238">
        <f t="shared" si="1550"/>
        <v>0</v>
      </c>
      <c r="GD612" s="238">
        <f t="shared" si="1551"/>
        <v>0</v>
      </c>
      <c r="GE612" s="238">
        <f t="shared" si="1552"/>
        <v>0</v>
      </c>
      <c r="GF612" s="238">
        <f t="shared" si="1553"/>
        <v>0</v>
      </c>
      <c r="GG612" s="238">
        <f t="shared" si="1554"/>
        <v>0</v>
      </c>
      <c r="GH612" s="238">
        <f t="shared" si="1555"/>
        <v>0</v>
      </c>
      <c r="GI612" s="238">
        <f t="shared" si="1556"/>
        <v>0</v>
      </c>
      <c r="GJ612" s="238">
        <f t="shared" si="1557"/>
        <v>0</v>
      </c>
      <c r="GK612" s="238">
        <f t="shared" si="1558"/>
        <v>0</v>
      </c>
      <c r="GL612" s="238">
        <f t="shared" si="1559"/>
        <v>0</v>
      </c>
      <c r="GM612" s="238">
        <f t="shared" si="1560"/>
        <v>0</v>
      </c>
      <c r="GN612" s="238">
        <f t="shared" si="1561"/>
        <v>0</v>
      </c>
      <c r="GO612" s="238">
        <f t="shared" si="1562"/>
        <v>0</v>
      </c>
      <c r="GP612" s="238">
        <f t="shared" si="1563"/>
        <v>0</v>
      </c>
      <c r="GQ612" s="238">
        <f t="shared" si="1564"/>
        <v>0</v>
      </c>
      <c r="GR612" s="238">
        <f t="shared" si="1565"/>
        <v>0</v>
      </c>
      <c r="GS612" s="238">
        <f t="shared" si="1566"/>
        <v>0</v>
      </c>
      <c r="GT612" s="238">
        <f t="shared" si="1567"/>
        <v>0</v>
      </c>
      <c r="GU612" s="238">
        <f t="shared" si="1568"/>
        <v>0</v>
      </c>
      <c r="GV612" s="238">
        <f t="shared" si="1569"/>
        <v>0</v>
      </c>
      <c r="GW612" s="238">
        <f t="shared" si="1570"/>
        <v>0</v>
      </c>
      <c r="GX612" s="238">
        <f t="shared" si="1571"/>
        <v>0</v>
      </c>
      <c r="GY612" s="238">
        <f t="shared" si="1572"/>
        <v>0</v>
      </c>
      <c r="GZ612" s="238">
        <f t="shared" si="1573"/>
        <v>0</v>
      </c>
      <c r="HA612" s="238">
        <f t="shared" si="1574"/>
        <v>0</v>
      </c>
      <c r="HB612" s="238">
        <f t="shared" si="1575"/>
        <v>0</v>
      </c>
      <c r="HC612" s="238">
        <f t="shared" si="1576"/>
        <v>0</v>
      </c>
      <c r="HD612" s="238">
        <f t="shared" si="1577"/>
        <v>0</v>
      </c>
      <c r="HE612" s="238">
        <f t="shared" si="1578"/>
        <v>0</v>
      </c>
      <c r="HF612" s="238">
        <f t="shared" si="1579"/>
        <v>0</v>
      </c>
      <c r="HG612" s="238">
        <f t="shared" si="1580"/>
        <v>0</v>
      </c>
      <c r="HH612" s="238">
        <f t="shared" si="1581"/>
        <v>0</v>
      </c>
      <c r="HI612" s="238">
        <f t="shared" si="1582"/>
        <v>0</v>
      </c>
      <c r="HJ612" s="238">
        <f t="shared" si="1583"/>
        <v>0</v>
      </c>
      <c r="HK612" s="238">
        <f t="shared" si="1584"/>
        <v>0</v>
      </c>
      <c r="HL612" s="238">
        <f t="shared" si="1585"/>
        <v>0</v>
      </c>
      <c r="HM612" s="238">
        <f t="shared" si="1586"/>
        <v>0</v>
      </c>
      <c r="HN612" s="238">
        <f t="shared" si="1587"/>
        <v>0</v>
      </c>
      <c r="HO612" s="238">
        <f t="shared" si="1588"/>
        <v>0</v>
      </c>
      <c r="HP612" s="238">
        <f t="shared" si="1589"/>
        <v>0</v>
      </c>
      <c r="HQ612" s="238">
        <f t="shared" si="1590"/>
        <v>0</v>
      </c>
      <c r="HR612" s="238">
        <f t="shared" si="1591"/>
        <v>0</v>
      </c>
      <c r="HS612" s="238">
        <f t="shared" si="1592"/>
        <v>0</v>
      </c>
      <c r="HT612" s="238">
        <f t="shared" si="1593"/>
        <v>0</v>
      </c>
      <c r="HU612" s="238">
        <f t="shared" si="1594"/>
        <v>0</v>
      </c>
      <c r="HV612" s="238">
        <f t="shared" si="1595"/>
        <v>0</v>
      </c>
      <c r="HW612" s="238">
        <f t="shared" si="1596"/>
        <v>0</v>
      </c>
      <c r="HX612" s="238">
        <f t="shared" si="1597"/>
        <v>0</v>
      </c>
      <c r="HY612" s="238">
        <f t="shared" si="1598"/>
        <v>0</v>
      </c>
      <c r="HZ612" s="238">
        <f t="shared" si="1599"/>
        <v>0</v>
      </c>
      <c r="IA612" s="238">
        <f t="shared" si="1600"/>
        <v>0</v>
      </c>
      <c r="IB612" s="238">
        <f t="shared" si="1601"/>
        <v>0</v>
      </c>
      <c r="IC612" s="238">
        <f t="shared" si="1602"/>
        <v>0</v>
      </c>
      <c r="ID612" s="238">
        <f t="shared" si="1603"/>
        <v>0</v>
      </c>
      <c r="IE612" s="238">
        <f t="shared" si="1604"/>
        <v>0</v>
      </c>
      <c r="IF612" s="238">
        <f t="shared" si="1605"/>
        <v>0</v>
      </c>
      <c r="IG612" s="238">
        <f t="shared" si="1606"/>
        <v>0</v>
      </c>
      <c r="IH612" s="238">
        <f t="shared" si="1607"/>
        <v>0</v>
      </c>
      <c r="II612" s="238">
        <f t="shared" si="1608"/>
        <v>0</v>
      </c>
      <c r="IJ612" s="238">
        <f t="shared" si="1609"/>
        <v>0</v>
      </c>
      <c r="IK612" s="238">
        <f t="shared" si="1610"/>
        <v>0</v>
      </c>
      <c r="IL612" s="238">
        <f t="shared" si="1611"/>
        <v>0</v>
      </c>
      <c r="IM612" s="238">
        <f t="shared" si="1612"/>
        <v>0</v>
      </c>
      <c r="IN612" s="238">
        <f t="shared" si="1613"/>
        <v>0</v>
      </c>
      <c r="IO612" s="238">
        <f t="shared" si="1614"/>
        <v>0</v>
      </c>
      <c r="IP612" s="238">
        <f t="shared" si="1615"/>
        <v>0</v>
      </c>
      <c r="IQ612" s="238">
        <f t="shared" si="1616"/>
        <v>0</v>
      </c>
      <c r="IR612" s="238">
        <f t="shared" si="1617"/>
        <v>0</v>
      </c>
      <c r="IS612" s="238">
        <f t="shared" si="1618"/>
        <v>0</v>
      </c>
      <c r="IT612" s="238">
        <f t="shared" si="1619"/>
        <v>0</v>
      </c>
      <c r="IU612" s="238">
        <f t="shared" si="1620"/>
        <v>0</v>
      </c>
      <c r="IV612" s="238">
        <f t="shared" si="1621"/>
        <v>0</v>
      </c>
      <c r="IW612" s="238">
        <f t="shared" si="1622"/>
        <v>0</v>
      </c>
      <c r="IX612" s="238">
        <f t="shared" si="1623"/>
        <v>0</v>
      </c>
      <c r="IY612" s="238">
        <f t="shared" si="1624"/>
        <v>0</v>
      </c>
      <c r="IZ612" s="238">
        <f t="shared" si="1625"/>
        <v>0</v>
      </c>
      <c r="JA612" s="238">
        <f t="shared" si="1626"/>
        <v>0</v>
      </c>
      <c r="JB612" s="238">
        <f t="shared" si="1627"/>
        <v>0</v>
      </c>
    </row>
    <row r="613" spans="1:262">
      <c r="B613" s="248">
        <v>252</v>
      </c>
      <c r="C613" s="247">
        <f t="shared" si="1628"/>
        <v>4.921874999999981E-3</v>
      </c>
      <c r="D613" s="244">
        <f t="shared" ca="1" si="1371"/>
        <v>80.315392700598892</v>
      </c>
      <c r="E613" s="243">
        <f ca="1">IX361</f>
        <v>0.31539270059889901</v>
      </c>
      <c r="F613" s="242">
        <v>252</v>
      </c>
      <c r="G613" s="238">
        <f t="shared" si="1372"/>
        <v>0</v>
      </c>
      <c r="H613" s="238">
        <f t="shared" si="1373"/>
        <v>0</v>
      </c>
      <c r="I613" s="238">
        <f t="shared" si="1374"/>
        <v>0</v>
      </c>
      <c r="J613" s="238">
        <f t="shared" si="1375"/>
        <v>0</v>
      </c>
      <c r="K613" s="238">
        <f t="shared" si="1376"/>
        <v>0</v>
      </c>
      <c r="L613" s="238">
        <f t="shared" si="1377"/>
        <v>0</v>
      </c>
      <c r="M613" s="238">
        <f t="shared" si="1378"/>
        <v>0</v>
      </c>
      <c r="N613" s="238">
        <f t="shared" si="1379"/>
        <v>0</v>
      </c>
      <c r="O613" s="238">
        <f t="shared" si="1380"/>
        <v>0</v>
      </c>
      <c r="P613" s="238">
        <f t="shared" si="1381"/>
        <v>0</v>
      </c>
      <c r="Q613" s="238">
        <f t="shared" si="1382"/>
        <v>0</v>
      </c>
      <c r="R613" s="238">
        <f t="shared" si="1383"/>
        <v>0</v>
      </c>
      <c r="S613" s="238">
        <f t="shared" si="1384"/>
        <v>0</v>
      </c>
      <c r="T613" s="238">
        <f t="shared" si="1385"/>
        <v>0</v>
      </c>
      <c r="U613" s="239">
        <f t="shared" si="1386"/>
        <v>0</v>
      </c>
      <c r="V613" s="238">
        <f t="shared" si="1387"/>
        <v>0</v>
      </c>
      <c r="W613" s="238">
        <f t="shared" si="1388"/>
        <v>0</v>
      </c>
      <c r="X613" s="238">
        <f t="shared" si="1389"/>
        <v>0</v>
      </c>
      <c r="Y613" s="238">
        <f t="shared" si="1390"/>
        <v>0</v>
      </c>
      <c r="Z613" s="238">
        <f t="shared" si="1391"/>
        <v>0</v>
      </c>
      <c r="AA613" s="238">
        <f t="shared" si="1392"/>
        <v>0</v>
      </c>
      <c r="AB613" s="238">
        <f t="shared" si="1393"/>
        <v>0</v>
      </c>
      <c r="AC613" s="238">
        <f t="shared" si="1394"/>
        <v>0</v>
      </c>
      <c r="AD613" s="238">
        <f t="shared" si="1395"/>
        <v>0</v>
      </c>
      <c r="AE613" s="238">
        <f t="shared" si="1396"/>
        <v>0</v>
      </c>
      <c r="AF613" s="238">
        <f t="shared" si="1397"/>
        <v>0</v>
      </c>
      <c r="AG613" s="238">
        <f t="shared" si="1398"/>
        <v>0</v>
      </c>
      <c r="AH613" s="238">
        <f t="shared" si="1399"/>
        <v>0</v>
      </c>
      <c r="AI613" s="238">
        <f t="shared" si="1400"/>
        <v>0</v>
      </c>
      <c r="AJ613" s="238">
        <f t="shared" si="1401"/>
        <v>0</v>
      </c>
      <c r="AK613" s="238">
        <f t="shared" si="1402"/>
        <v>0</v>
      </c>
      <c r="AL613" s="238">
        <f t="shared" si="1403"/>
        <v>0</v>
      </c>
      <c r="AM613" s="238">
        <f t="shared" si="1404"/>
        <v>0</v>
      </c>
      <c r="AN613" s="238">
        <f t="shared" si="1405"/>
        <v>0</v>
      </c>
      <c r="AO613" s="238">
        <f t="shared" si="1406"/>
        <v>0</v>
      </c>
      <c r="AP613" s="238">
        <f t="shared" si="1407"/>
        <v>0</v>
      </c>
      <c r="AQ613" s="238">
        <f t="shared" si="1408"/>
        <v>0</v>
      </c>
      <c r="AR613" s="238">
        <f t="shared" si="1409"/>
        <v>0</v>
      </c>
      <c r="AS613" s="238">
        <f t="shared" si="1410"/>
        <v>0</v>
      </c>
      <c r="AT613" s="238">
        <f t="shared" si="1411"/>
        <v>0</v>
      </c>
      <c r="AU613" s="238">
        <f t="shared" si="1412"/>
        <v>0</v>
      </c>
      <c r="AV613" s="238">
        <f t="shared" si="1413"/>
        <v>0</v>
      </c>
      <c r="AW613" s="238">
        <f t="shared" si="1414"/>
        <v>0</v>
      </c>
      <c r="AX613" s="238">
        <f t="shared" si="1415"/>
        <v>0</v>
      </c>
      <c r="AY613" s="238">
        <f t="shared" si="1416"/>
        <v>0</v>
      </c>
      <c r="AZ613" s="238">
        <f t="shared" si="1417"/>
        <v>0</v>
      </c>
      <c r="BA613" s="238">
        <f t="shared" si="1418"/>
        <v>0</v>
      </c>
      <c r="BB613" s="238">
        <f t="shared" si="1419"/>
        <v>0</v>
      </c>
      <c r="BC613" s="238">
        <f t="shared" si="1420"/>
        <v>0</v>
      </c>
      <c r="BD613" s="238">
        <f t="shared" si="1421"/>
        <v>0</v>
      </c>
      <c r="BE613" s="238">
        <f t="shared" si="1422"/>
        <v>0</v>
      </c>
      <c r="BF613" s="238">
        <f t="shared" si="1423"/>
        <v>0</v>
      </c>
      <c r="BG613" s="238">
        <f t="shared" si="1424"/>
        <v>0</v>
      </c>
      <c r="BH613" s="238">
        <f t="shared" si="1425"/>
        <v>0</v>
      </c>
      <c r="BI613" s="238">
        <f t="shared" si="1426"/>
        <v>0</v>
      </c>
      <c r="BJ613" s="238">
        <f t="shared" si="1427"/>
        <v>0</v>
      </c>
      <c r="BK613" s="238">
        <f t="shared" si="1428"/>
        <v>0</v>
      </c>
      <c r="BL613" s="238">
        <f t="shared" si="1429"/>
        <v>0</v>
      </c>
      <c r="BM613" s="238">
        <f t="shared" si="1430"/>
        <v>0</v>
      </c>
      <c r="BN613" s="238">
        <f t="shared" si="1431"/>
        <v>0</v>
      </c>
      <c r="BO613" s="238">
        <f t="shared" si="1432"/>
        <v>0</v>
      </c>
      <c r="BP613" s="238">
        <f t="shared" si="1433"/>
        <v>0</v>
      </c>
      <c r="BQ613" s="238">
        <f t="shared" si="1434"/>
        <v>0</v>
      </c>
      <c r="BR613" s="238">
        <f t="shared" si="1435"/>
        <v>0</v>
      </c>
      <c r="BS613" s="238">
        <f t="shared" si="1436"/>
        <v>0</v>
      </c>
      <c r="BT613" s="238">
        <f t="shared" si="1437"/>
        <v>0</v>
      </c>
      <c r="BU613" s="238">
        <f t="shared" si="1438"/>
        <v>0</v>
      </c>
      <c r="BV613" s="238">
        <f t="shared" si="1439"/>
        <v>0</v>
      </c>
      <c r="BW613" s="238">
        <f t="shared" si="1440"/>
        <v>0</v>
      </c>
      <c r="BX613" s="238">
        <f t="shared" si="1441"/>
        <v>0</v>
      </c>
      <c r="BY613" s="238">
        <f t="shared" si="1442"/>
        <v>0</v>
      </c>
      <c r="BZ613" s="238">
        <f t="shared" si="1443"/>
        <v>0</v>
      </c>
      <c r="CA613" s="238">
        <f t="shared" si="1444"/>
        <v>0</v>
      </c>
      <c r="CB613" s="238">
        <f t="shared" si="1445"/>
        <v>0</v>
      </c>
      <c r="CC613" s="238">
        <f t="shared" si="1446"/>
        <v>0</v>
      </c>
      <c r="CD613" s="238">
        <f t="shared" si="1447"/>
        <v>0</v>
      </c>
      <c r="CE613" s="238">
        <f t="shared" si="1448"/>
        <v>0</v>
      </c>
      <c r="CF613" s="238">
        <f t="shared" si="1449"/>
        <v>0</v>
      </c>
      <c r="CG613" s="238">
        <f t="shared" si="1450"/>
        <v>0</v>
      </c>
      <c r="CH613" s="238">
        <f t="shared" si="1451"/>
        <v>0</v>
      </c>
      <c r="CI613" s="238">
        <f t="shared" si="1452"/>
        <v>0</v>
      </c>
      <c r="CJ613" s="238">
        <f t="shared" si="1453"/>
        <v>0</v>
      </c>
      <c r="CK613" s="238">
        <f t="shared" si="1454"/>
        <v>0</v>
      </c>
      <c r="CL613" s="238">
        <f t="shared" si="1455"/>
        <v>0</v>
      </c>
      <c r="CM613" s="238">
        <f t="shared" si="1456"/>
        <v>0</v>
      </c>
      <c r="CN613" s="238">
        <f t="shared" si="1457"/>
        <v>0</v>
      </c>
      <c r="CO613" s="238">
        <f t="shared" si="1458"/>
        <v>0</v>
      </c>
      <c r="CP613" s="238">
        <f t="shared" si="1459"/>
        <v>0</v>
      </c>
      <c r="CQ613" s="238">
        <f t="shared" si="1460"/>
        <v>0</v>
      </c>
      <c r="CR613" s="238">
        <f t="shared" si="1461"/>
        <v>0</v>
      </c>
      <c r="CS613" s="238">
        <f t="shared" si="1462"/>
        <v>0</v>
      </c>
      <c r="CT613" s="238">
        <f t="shared" si="1463"/>
        <v>0</v>
      </c>
      <c r="CU613" s="238">
        <f t="shared" si="1464"/>
        <v>0</v>
      </c>
      <c r="CV613" s="238">
        <f t="shared" si="1465"/>
        <v>0</v>
      </c>
      <c r="CW613" s="238">
        <f t="shared" si="1466"/>
        <v>0</v>
      </c>
      <c r="CX613" s="238">
        <f t="shared" si="1467"/>
        <v>0</v>
      </c>
      <c r="CY613" s="238">
        <f t="shared" si="1468"/>
        <v>0</v>
      </c>
      <c r="CZ613" s="238">
        <f t="shared" si="1469"/>
        <v>0</v>
      </c>
      <c r="DA613" s="238">
        <f t="shared" si="1470"/>
        <v>0</v>
      </c>
      <c r="DB613" s="238">
        <f t="shared" si="1471"/>
        <v>0</v>
      </c>
      <c r="DC613" s="238">
        <f t="shared" si="1472"/>
        <v>0</v>
      </c>
      <c r="DD613" s="238">
        <f t="shared" si="1473"/>
        <v>0</v>
      </c>
      <c r="DE613" s="238">
        <f t="shared" si="1474"/>
        <v>0</v>
      </c>
      <c r="DF613" s="238">
        <f t="shared" si="1475"/>
        <v>0</v>
      </c>
      <c r="DG613" s="238">
        <f t="shared" si="1476"/>
        <v>0</v>
      </c>
      <c r="DH613" s="238">
        <f t="shared" si="1477"/>
        <v>0</v>
      </c>
      <c r="DI613" s="238">
        <f t="shared" si="1478"/>
        <v>0</v>
      </c>
      <c r="DJ613" s="238">
        <f t="shared" si="1479"/>
        <v>0</v>
      </c>
      <c r="DK613" s="238">
        <f t="shared" si="1480"/>
        <v>0</v>
      </c>
      <c r="DL613" s="238">
        <f t="shared" si="1481"/>
        <v>0</v>
      </c>
      <c r="DM613" s="238">
        <f t="shared" si="1482"/>
        <v>0</v>
      </c>
      <c r="DN613" s="238">
        <f t="shared" si="1483"/>
        <v>0</v>
      </c>
      <c r="DO613" s="238">
        <f t="shared" si="1484"/>
        <v>0</v>
      </c>
      <c r="DP613" s="238">
        <f t="shared" si="1485"/>
        <v>0</v>
      </c>
      <c r="DQ613" s="238">
        <f t="shared" si="1486"/>
        <v>0</v>
      </c>
      <c r="DR613" s="238">
        <f t="shared" si="1487"/>
        <v>0</v>
      </c>
      <c r="DS613" s="238">
        <f t="shared" si="1488"/>
        <v>0</v>
      </c>
      <c r="DT613" s="238">
        <f t="shared" si="1489"/>
        <v>0</v>
      </c>
      <c r="DU613" s="238">
        <f t="shared" si="1490"/>
        <v>0</v>
      </c>
      <c r="DV613" s="238">
        <f t="shared" si="1491"/>
        <v>0</v>
      </c>
      <c r="DW613" s="238">
        <f t="shared" si="1492"/>
        <v>0</v>
      </c>
      <c r="DX613" s="238">
        <f t="shared" si="1493"/>
        <v>0</v>
      </c>
      <c r="DY613" s="238">
        <f t="shared" si="1494"/>
        <v>0</v>
      </c>
      <c r="DZ613" s="238">
        <f t="shared" si="1495"/>
        <v>0</v>
      </c>
      <c r="EA613" s="238">
        <f t="shared" si="1496"/>
        <v>0</v>
      </c>
      <c r="EB613" s="238">
        <f t="shared" si="1497"/>
        <v>0</v>
      </c>
      <c r="EC613" s="238">
        <f t="shared" si="1498"/>
        <v>0</v>
      </c>
      <c r="ED613" s="238">
        <f t="shared" si="1499"/>
        <v>0</v>
      </c>
      <c r="EE613" s="238">
        <f t="shared" si="1500"/>
        <v>0</v>
      </c>
      <c r="EF613" s="238">
        <f t="shared" si="1501"/>
        <v>0</v>
      </c>
      <c r="EG613" s="238">
        <f t="shared" si="1502"/>
        <v>0</v>
      </c>
      <c r="EH613" s="238">
        <f t="shared" si="1503"/>
        <v>0</v>
      </c>
      <c r="EI613" s="238">
        <f t="shared" si="1504"/>
        <v>0</v>
      </c>
      <c r="EJ613" s="238">
        <f t="shared" si="1505"/>
        <v>0</v>
      </c>
      <c r="EK613" s="238">
        <f t="shared" si="1506"/>
        <v>0</v>
      </c>
      <c r="EL613" s="238">
        <f t="shared" si="1507"/>
        <v>0</v>
      </c>
      <c r="EM613" s="238">
        <f t="shared" si="1508"/>
        <v>0</v>
      </c>
      <c r="EN613" s="238">
        <f t="shared" si="1509"/>
        <v>0</v>
      </c>
      <c r="EO613" s="238">
        <f t="shared" si="1510"/>
        <v>0</v>
      </c>
      <c r="EP613" s="238">
        <f t="shared" si="1511"/>
        <v>0</v>
      </c>
      <c r="EQ613" s="238">
        <f t="shared" si="1512"/>
        <v>0</v>
      </c>
      <c r="ER613" s="238">
        <f t="shared" si="1513"/>
        <v>0</v>
      </c>
      <c r="ES613" s="238">
        <f t="shared" si="1514"/>
        <v>0</v>
      </c>
      <c r="ET613" s="238">
        <f t="shared" si="1515"/>
        <v>0</v>
      </c>
      <c r="EU613" s="238">
        <f t="shared" si="1516"/>
        <v>0</v>
      </c>
      <c r="EV613" s="238">
        <f t="shared" si="1517"/>
        <v>0</v>
      </c>
      <c r="EW613" s="238">
        <f t="shared" si="1518"/>
        <v>0</v>
      </c>
      <c r="EX613" s="238">
        <f t="shared" si="1519"/>
        <v>0</v>
      </c>
      <c r="EY613" s="238">
        <f t="shared" si="1520"/>
        <v>0</v>
      </c>
      <c r="EZ613" s="238">
        <f t="shared" si="1521"/>
        <v>0</v>
      </c>
      <c r="FA613" s="238">
        <f t="shared" si="1522"/>
        <v>0</v>
      </c>
      <c r="FB613" s="238">
        <f t="shared" si="1523"/>
        <v>0</v>
      </c>
      <c r="FC613" s="238">
        <f t="shared" si="1524"/>
        <v>0</v>
      </c>
      <c r="FD613" s="238">
        <f t="shared" si="1525"/>
        <v>0</v>
      </c>
      <c r="FE613" s="238">
        <f t="shared" si="1526"/>
        <v>0</v>
      </c>
      <c r="FF613" s="238">
        <f t="shared" si="1527"/>
        <v>0</v>
      </c>
      <c r="FG613" s="238">
        <f t="shared" si="1528"/>
        <v>0</v>
      </c>
      <c r="FH613" s="238">
        <f t="shared" si="1529"/>
        <v>0</v>
      </c>
      <c r="FI613" s="238">
        <f t="shared" si="1530"/>
        <v>0</v>
      </c>
      <c r="FJ613" s="238">
        <f t="shared" si="1531"/>
        <v>0</v>
      </c>
      <c r="FK613" s="238">
        <f t="shared" si="1532"/>
        <v>0</v>
      </c>
      <c r="FL613" s="238">
        <f t="shared" si="1533"/>
        <v>0</v>
      </c>
      <c r="FM613" s="238">
        <f t="shared" si="1534"/>
        <v>0</v>
      </c>
      <c r="FN613" s="238">
        <f t="shared" si="1535"/>
        <v>0</v>
      </c>
      <c r="FO613" s="238">
        <f t="shared" si="1536"/>
        <v>0</v>
      </c>
      <c r="FP613" s="238">
        <f t="shared" si="1537"/>
        <v>0</v>
      </c>
      <c r="FQ613" s="238">
        <f t="shared" si="1538"/>
        <v>0</v>
      </c>
      <c r="FR613" s="238">
        <f t="shared" si="1539"/>
        <v>0</v>
      </c>
      <c r="FS613" s="238">
        <f t="shared" si="1540"/>
        <v>0</v>
      </c>
      <c r="FT613" s="238">
        <f t="shared" si="1541"/>
        <v>0</v>
      </c>
      <c r="FU613" s="238">
        <f t="shared" si="1542"/>
        <v>0</v>
      </c>
      <c r="FV613" s="238">
        <f t="shared" si="1543"/>
        <v>0</v>
      </c>
      <c r="FW613" s="238">
        <f t="shared" si="1544"/>
        <v>0</v>
      </c>
      <c r="FX613" s="238">
        <f t="shared" si="1545"/>
        <v>0</v>
      </c>
      <c r="FY613" s="238">
        <f t="shared" si="1546"/>
        <v>0</v>
      </c>
      <c r="FZ613" s="238">
        <f t="shared" si="1547"/>
        <v>0</v>
      </c>
      <c r="GA613" s="238">
        <f t="shared" si="1548"/>
        <v>0</v>
      </c>
      <c r="GB613" s="238">
        <f t="shared" si="1549"/>
        <v>0</v>
      </c>
      <c r="GC613" s="238">
        <f t="shared" si="1550"/>
        <v>0</v>
      </c>
      <c r="GD613" s="238">
        <f t="shared" si="1551"/>
        <v>0</v>
      </c>
      <c r="GE613" s="238">
        <f t="shared" si="1552"/>
        <v>0</v>
      </c>
      <c r="GF613" s="238">
        <f t="shared" si="1553"/>
        <v>0</v>
      </c>
      <c r="GG613" s="238">
        <f t="shared" si="1554"/>
        <v>0</v>
      </c>
      <c r="GH613" s="238">
        <f t="shared" si="1555"/>
        <v>0</v>
      </c>
      <c r="GI613" s="238">
        <f t="shared" si="1556"/>
        <v>0</v>
      </c>
      <c r="GJ613" s="238">
        <f t="shared" si="1557"/>
        <v>0</v>
      </c>
      <c r="GK613" s="238">
        <f t="shared" si="1558"/>
        <v>0</v>
      </c>
      <c r="GL613" s="238">
        <f t="shared" si="1559"/>
        <v>0</v>
      </c>
      <c r="GM613" s="238">
        <f t="shared" si="1560"/>
        <v>0</v>
      </c>
      <c r="GN613" s="238">
        <f t="shared" si="1561"/>
        <v>0</v>
      </c>
      <c r="GO613" s="238">
        <f t="shared" si="1562"/>
        <v>0</v>
      </c>
      <c r="GP613" s="238">
        <f t="shared" si="1563"/>
        <v>0</v>
      </c>
      <c r="GQ613" s="238">
        <f t="shared" si="1564"/>
        <v>0</v>
      </c>
      <c r="GR613" s="238">
        <f t="shared" si="1565"/>
        <v>0</v>
      </c>
      <c r="GS613" s="238">
        <f t="shared" si="1566"/>
        <v>0</v>
      </c>
      <c r="GT613" s="238">
        <f t="shared" si="1567"/>
        <v>0</v>
      </c>
      <c r="GU613" s="238">
        <f t="shared" si="1568"/>
        <v>0</v>
      </c>
      <c r="GV613" s="238">
        <f t="shared" si="1569"/>
        <v>0</v>
      </c>
      <c r="GW613" s="238">
        <f t="shared" si="1570"/>
        <v>0</v>
      </c>
      <c r="GX613" s="238">
        <f t="shared" si="1571"/>
        <v>0</v>
      </c>
      <c r="GY613" s="238">
        <f t="shared" si="1572"/>
        <v>0</v>
      </c>
      <c r="GZ613" s="238">
        <f t="shared" si="1573"/>
        <v>0</v>
      </c>
      <c r="HA613" s="238">
        <f t="shared" si="1574"/>
        <v>0</v>
      </c>
      <c r="HB613" s="238">
        <f t="shared" si="1575"/>
        <v>0</v>
      </c>
      <c r="HC613" s="238">
        <f t="shared" si="1576"/>
        <v>0</v>
      </c>
      <c r="HD613" s="238">
        <f t="shared" si="1577"/>
        <v>0</v>
      </c>
      <c r="HE613" s="238">
        <f t="shared" si="1578"/>
        <v>0</v>
      </c>
      <c r="HF613" s="238">
        <f t="shared" si="1579"/>
        <v>0</v>
      </c>
      <c r="HG613" s="238">
        <f t="shared" si="1580"/>
        <v>0</v>
      </c>
      <c r="HH613" s="238">
        <f t="shared" si="1581"/>
        <v>0</v>
      </c>
      <c r="HI613" s="238">
        <f t="shared" si="1582"/>
        <v>0</v>
      </c>
      <c r="HJ613" s="238">
        <f t="shared" si="1583"/>
        <v>0</v>
      </c>
      <c r="HK613" s="238">
        <f t="shared" si="1584"/>
        <v>0</v>
      </c>
      <c r="HL613" s="238">
        <f t="shared" si="1585"/>
        <v>0</v>
      </c>
      <c r="HM613" s="238">
        <f t="shared" si="1586"/>
        <v>0</v>
      </c>
      <c r="HN613" s="238">
        <f t="shared" si="1587"/>
        <v>0</v>
      </c>
      <c r="HO613" s="238">
        <f t="shared" si="1588"/>
        <v>0</v>
      </c>
      <c r="HP613" s="238">
        <f t="shared" si="1589"/>
        <v>0</v>
      </c>
      <c r="HQ613" s="238">
        <f t="shared" si="1590"/>
        <v>0</v>
      </c>
      <c r="HR613" s="238">
        <f t="shared" si="1591"/>
        <v>0</v>
      </c>
      <c r="HS613" s="238">
        <f t="shared" si="1592"/>
        <v>0</v>
      </c>
      <c r="HT613" s="238">
        <f t="shared" si="1593"/>
        <v>0</v>
      </c>
      <c r="HU613" s="238">
        <f t="shared" si="1594"/>
        <v>0</v>
      </c>
      <c r="HV613" s="238">
        <f t="shared" si="1595"/>
        <v>0</v>
      </c>
      <c r="HW613" s="238">
        <f t="shared" si="1596"/>
        <v>0</v>
      </c>
      <c r="HX613" s="238">
        <f t="shared" si="1597"/>
        <v>0</v>
      </c>
      <c r="HY613" s="238">
        <f t="shared" si="1598"/>
        <v>0</v>
      </c>
      <c r="HZ613" s="238">
        <f t="shared" si="1599"/>
        <v>0</v>
      </c>
      <c r="IA613" s="238">
        <f t="shared" si="1600"/>
        <v>0</v>
      </c>
      <c r="IB613" s="238">
        <f t="shared" si="1601"/>
        <v>0</v>
      </c>
      <c r="IC613" s="238">
        <f t="shared" si="1602"/>
        <v>0</v>
      </c>
      <c r="ID613" s="238">
        <f t="shared" si="1603"/>
        <v>0</v>
      </c>
      <c r="IE613" s="238">
        <f t="shared" si="1604"/>
        <v>0</v>
      </c>
      <c r="IF613" s="238">
        <f t="shared" si="1605"/>
        <v>0</v>
      </c>
      <c r="IG613" s="238">
        <f t="shared" si="1606"/>
        <v>0</v>
      </c>
      <c r="IH613" s="238">
        <f t="shared" si="1607"/>
        <v>0</v>
      </c>
      <c r="II613" s="238">
        <f t="shared" si="1608"/>
        <v>0</v>
      </c>
      <c r="IJ613" s="238">
        <f t="shared" si="1609"/>
        <v>0</v>
      </c>
      <c r="IK613" s="238">
        <f t="shared" si="1610"/>
        <v>0</v>
      </c>
      <c r="IL613" s="238">
        <f t="shared" si="1611"/>
        <v>0</v>
      </c>
      <c r="IM613" s="238">
        <f t="shared" si="1612"/>
        <v>0</v>
      </c>
      <c r="IN613" s="238">
        <f t="shared" si="1613"/>
        <v>0</v>
      </c>
      <c r="IO613" s="238">
        <f t="shared" si="1614"/>
        <v>0</v>
      </c>
      <c r="IP613" s="238">
        <f t="shared" si="1615"/>
        <v>0</v>
      </c>
      <c r="IQ613" s="238">
        <f t="shared" si="1616"/>
        <v>0</v>
      </c>
      <c r="IR613" s="238">
        <f t="shared" si="1617"/>
        <v>0</v>
      </c>
      <c r="IS613" s="238">
        <f t="shared" si="1618"/>
        <v>0</v>
      </c>
      <c r="IT613" s="238">
        <f t="shared" si="1619"/>
        <v>0</v>
      </c>
      <c r="IU613" s="238">
        <f t="shared" si="1620"/>
        <v>0</v>
      </c>
      <c r="IV613" s="238">
        <f t="shared" si="1621"/>
        <v>0</v>
      </c>
      <c r="IW613" s="238">
        <f t="shared" si="1622"/>
        <v>0</v>
      </c>
      <c r="IX613" s="238">
        <f t="shared" si="1623"/>
        <v>0</v>
      </c>
      <c r="IY613" s="238">
        <f t="shared" si="1624"/>
        <v>0</v>
      </c>
      <c r="IZ613" s="238">
        <f t="shared" si="1625"/>
        <v>0</v>
      </c>
      <c r="JA613" s="238">
        <f t="shared" si="1626"/>
        <v>0</v>
      </c>
      <c r="JB613" s="238">
        <f t="shared" si="1627"/>
        <v>0</v>
      </c>
    </row>
    <row r="614" spans="1:262">
      <c r="B614" s="248">
        <v>253</v>
      </c>
      <c r="C614" s="247">
        <f t="shared" si="1628"/>
        <v>4.9414062499999805E-3</v>
      </c>
      <c r="D614" s="244">
        <f t="shared" ca="1" si="1371"/>
        <v>80.318375376784601</v>
      </c>
      <c r="E614" s="243">
        <f ca="1">IY361</f>
        <v>0.3183753767845966</v>
      </c>
      <c r="F614" s="242">
        <v>253</v>
      </c>
      <c r="G614" s="238">
        <f t="shared" si="1372"/>
        <v>0</v>
      </c>
      <c r="H614" s="238">
        <f t="shared" si="1373"/>
        <v>0</v>
      </c>
      <c r="I614" s="238">
        <f t="shared" si="1374"/>
        <v>0</v>
      </c>
      <c r="J614" s="238">
        <f t="shared" si="1375"/>
        <v>0</v>
      </c>
      <c r="K614" s="238">
        <f t="shared" si="1376"/>
        <v>0</v>
      </c>
      <c r="L614" s="238">
        <f t="shared" si="1377"/>
        <v>0</v>
      </c>
      <c r="M614" s="238">
        <f t="shared" si="1378"/>
        <v>0</v>
      </c>
      <c r="N614" s="238">
        <f t="shared" si="1379"/>
        <v>0</v>
      </c>
      <c r="O614" s="238">
        <f t="shared" si="1380"/>
        <v>0</v>
      </c>
      <c r="P614" s="238">
        <f t="shared" si="1381"/>
        <v>0</v>
      </c>
      <c r="Q614" s="238">
        <f t="shared" si="1382"/>
        <v>0</v>
      </c>
      <c r="R614" s="238">
        <f t="shared" si="1383"/>
        <v>0</v>
      </c>
      <c r="S614" s="238">
        <f t="shared" si="1384"/>
        <v>0</v>
      </c>
      <c r="T614" s="238">
        <f t="shared" si="1385"/>
        <v>0</v>
      </c>
      <c r="U614" s="239">
        <f t="shared" si="1386"/>
        <v>0</v>
      </c>
      <c r="V614" s="238">
        <f t="shared" si="1387"/>
        <v>0</v>
      </c>
      <c r="W614" s="238">
        <f t="shared" si="1388"/>
        <v>0</v>
      </c>
      <c r="X614" s="238">
        <f t="shared" si="1389"/>
        <v>0</v>
      </c>
      <c r="Y614" s="238">
        <f t="shared" si="1390"/>
        <v>0</v>
      </c>
      <c r="Z614" s="238">
        <f t="shared" si="1391"/>
        <v>0</v>
      </c>
      <c r="AA614" s="238">
        <f t="shared" si="1392"/>
        <v>0</v>
      </c>
      <c r="AB614" s="238">
        <f t="shared" si="1393"/>
        <v>0</v>
      </c>
      <c r="AC614" s="238">
        <f t="shared" si="1394"/>
        <v>0</v>
      </c>
      <c r="AD614" s="238">
        <f t="shared" si="1395"/>
        <v>0</v>
      </c>
      <c r="AE614" s="238">
        <f t="shared" si="1396"/>
        <v>0</v>
      </c>
      <c r="AF614" s="238">
        <f t="shared" si="1397"/>
        <v>0</v>
      </c>
      <c r="AG614" s="238">
        <f t="shared" si="1398"/>
        <v>0</v>
      </c>
      <c r="AH614" s="238">
        <f t="shared" si="1399"/>
        <v>0</v>
      </c>
      <c r="AI614" s="238">
        <f t="shared" si="1400"/>
        <v>0</v>
      </c>
      <c r="AJ614" s="238">
        <f t="shared" si="1401"/>
        <v>0</v>
      </c>
      <c r="AK614" s="238">
        <f t="shared" si="1402"/>
        <v>0</v>
      </c>
      <c r="AL614" s="238">
        <f t="shared" si="1403"/>
        <v>0</v>
      </c>
      <c r="AM614" s="238">
        <f t="shared" si="1404"/>
        <v>0</v>
      </c>
      <c r="AN614" s="238">
        <f t="shared" si="1405"/>
        <v>0</v>
      </c>
      <c r="AO614" s="238">
        <f t="shared" si="1406"/>
        <v>0</v>
      </c>
      <c r="AP614" s="238">
        <f t="shared" si="1407"/>
        <v>0</v>
      </c>
      <c r="AQ614" s="238">
        <f t="shared" si="1408"/>
        <v>0</v>
      </c>
      <c r="AR614" s="238">
        <f t="shared" si="1409"/>
        <v>0</v>
      </c>
      <c r="AS614" s="238">
        <f t="shared" si="1410"/>
        <v>0</v>
      </c>
      <c r="AT614" s="238">
        <f t="shared" si="1411"/>
        <v>0</v>
      </c>
      <c r="AU614" s="238">
        <f t="shared" si="1412"/>
        <v>0</v>
      </c>
      <c r="AV614" s="238">
        <f t="shared" si="1413"/>
        <v>0</v>
      </c>
      <c r="AW614" s="238">
        <f t="shared" si="1414"/>
        <v>0</v>
      </c>
      <c r="AX614" s="238">
        <f t="shared" si="1415"/>
        <v>0</v>
      </c>
      <c r="AY614" s="238">
        <f t="shared" si="1416"/>
        <v>0</v>
      </c>
      <c r="AZ614" s="238">
        <f t="shared" si="1417"/>
        <v>0</v>
      </c>
      <c r="BA614" s="238">
        <f t="shared" si="1418"/>
        <v>0</v>
      </c>
      <c r="BB614" s="238">
        <f t="shared" si="1419"/>
        <v>0</v>
      </c>
      <c r="BC614" s="238">
        <f t="shared" si="1420"/>
        <v>0</v>
      </c>
      <c r="BD614" s="238">
        <f t="shared" si="1421"/>
        <v>0</v>
      </c>
      <c r="BE614" s="238">
        <f t="shared" si="1422"/>
        <v>0</v>
      </c>
      <c r="BF614" s="238">
        <f t="shared" si="1423"/>
        <v>0</v>
      </c>
      <c r="BG614" s="238">
        <f t="shared" si="1424"/>
        <v>0</v>
      </c>
      <c r="BH614" s="238">
        <f t="shared" si="1425"/>
        <v>0</v>
      </c>
      <c r="BI614" s="238">
        <f t="shared" si="1426"/>
        <v>0</v>
      </c>
      <c r="BJ614" s="238">
        <f t="shared" si="1427"/>
        <v>0</v>
      </c>
      <c r="BK614" s="238">
        <f t="shared" si="1428"/>
        <v>0</v>
      </c>
      <c r="BL614" s="238">
        <f t="shared" si="1429"/>
        <v>0</v>
      </c>
      <c r="BM614" s="238">
        <f t="shared" si="1430"/>
        <v>0</v>
      </c>
      <c r="BN614" s="238">
        <f t="shared" si="1431"/>
        <v>0</v>
      </c>
      <c r="BO614" s="238">
        <f t="shared" si="1432"/>
        <v>0</v>
      </c>
      <c r="BP614" s="238">
        <f t="shared" si="1433"/>
        <v>0</v>
      </c>
      <c r="BQ614" s="238">
        <f t="shared" si="1434"/>
        <v>0</v>
      </c>
      <c r="BR614" s="238">
        <f t="shared" si="1435"/>
        <v>0</v>
      </c>
      <c r="BS614" s="238">
        <f t="shared" si="1436"/>
        <v>0</v>
      </c>
      <c r="BT614" s="238">
        <f t="shared" si="1437"/>
        <v>0</v>
      </c>
      <c r="BU614" s="238">
        <f t="shared" si="1438"/>
        <v>0</v>
      </c>
      <c r="BV614" s="238">
        <f t="shared" si="1439"/>
        <v>0</v>
      </c>
      <c r="BW614" s="238">
        <f t="shared" si="1440"/>
        <v>0</v>
      </c>
      <c r="BX614" s="238">
        <f t="shared" si="1441"/>
        <v>0</v>
      </c>
      <c r="BY614" s="238">
        <f t="shared" si="1442"/>
        <v>0</v>
      </c>
      <c r="BZ614" s="238">
        <f t="shared" si="1443"/>
        <v>0</v>
      </c>
      <c r="CA614" s="238">
        <f t="shared" si="1444"/>
        <v>0</v>
      </c>
      <c r="CB614" s="238">
        <f t="shared" si="1445"/>
        <v>0</v>
      </c>
      <c r="CC614" s="238">
        <f t="shared" si="1446"/>
        <v>0</v>
      </c>
      <c r="CD614" s="238">
        <f t="shared" si="1447"/>
        <v>0</v>
      </c>
      <c r="CE614" s="238">
        <f t="shared" si="1448"/>
        <v>0</v>
      </c>
      <c r="CF614" s="238">
        <f t="shared" si="1449"/>
        <v>0</v>
      </c>
      <c r="CG614" s="238">
        <f t="shared" si="1450"/>
        <v>0</v>
      </c>
      <c r="CH614" s="238">
        <f t="shared" si="1451"/>
        <v>0</v>
      </c>
      <c r="CI614" s="238">
        <f t="shared" si="1452"/>
        <v>0</v>
      </c>
      <c r="CJ614" s="238">
        <f t="shared" si="1453"/>
        <v>0</v>
      </c>
      <c r="CK614" s="238">
        <f t="shared" si="1454"/>
        <v>0</v>
      </c>
      <c r="CL614" s="238">
        <f t="shared" si="1455"/>
        <v>0</v>
      </c>
      <c r="CM614" s="238">
        <f t="shared" si="1456"/>
        <v>0</v>
      </c>
      <c r="CN614" s="238">
        <f t="shared" si="1457"/>
        <v>0</v>
      </c>
      <c r="CO614" s="238">
        <f t="shared" si="1458"/>
        <v>0</v>
      </c>
      <c r="CP614" s="238">
        <f t="shared" si="1459"/>
        <v>0</v>
      </c>
      <c r="CQ614" s="238">
        <f t="shared" si="1460"/>
        <v>0</v>
      </c>
      <c r="CR614" s="238">
        <f t="shared" si="1461"/>
        <v>0</v>
      </c>
      <c r="CS614" s="238">
        <f t="shared" si="1462"/>
        <v>0</v>
      </c>
      <c r="CT614" s="238">
        <f t="shared" si="1463"/>
        <v>0</v>
      </c>
      <c r="CU614" s="238">
        <f t="shared" si="1464"/>
        <v>0</v>
      </c>
      <c r="CV614" s="238">
        <f t="shared" si="1465"/>
        <v>0</v>
      </c>
      <c r="CW614" s="238">
        <f t="shared" si="1466"/>
        <v>0</v>
      </c>
      <c r="CX614" s="238">
        <f t="shared" si="1467"/>
        <v>0</v>
      </c>
      <c r="CY614" s="238">
        <f t="shared" si="1468"/>
        <v>0</v>
      </c>
      <c r="CZ614" s="238">
        <f t="shared" si="1469"/>
        <v>0</v>
      </c>
      <c r="DA614" s="238">
        <f t="shared" si="1470"/>
        <v>0</v>
      </c>
      <c r="DB614" s="238">
        <f t="shared" si="1471"/>
        <v>0</v>
      </c>
      <c r="DC614" s="238">
        <f t="shared" si="1472"/>
        <v>0</v>
      </c>
      <c r="DD614" s="238">
        <f t="shared" si="1473"/>
        <v>0</v>
      </c>
      <c r="DE614" s="238">
        <f t="shared" si="1474"/>
        <v>0</v>
      </c>
      <c r="DF614" s="238">
        <f t="shared" si="1475"/>
        <v>0</v>
      </c>
      <c r="DG614" s="238">
        <f t="shared" si="1476"/>
        <v>0</v>
      </c>
      <c r="DH614" s="238">
        <f t="shared" si="1477"/>
        <v>0</v>
      </c>
      <c r="DI614" s="238">
        <f t="shared" si="1478"/>
        <v>0</v>
      </c>
      <c r="DJ614" s="238">
        <f t="shared" si="1479"/>
        <v>0</v>
      </c>
      <c r="DK614" s="238">
        <f t="shared" si="1480"/>
        <v>0</v>
      </c>
      <c r="DL614" s="238">
        <f t="shared" si="1481"/>
        <v>0</v>
      </c>
      <c r="DM614" s="238">
        <f t="shared" si="1482"/>
        <v>0</v>
      </c>
      <c r="DN614" s="238">
        <f t="shared" si="1483"/>
        <v>0</v>
      </c>
      <c r="DO614" s="238">
        <f t="shared" si="1484"/>
        <v>0</v>
      </c>
      <c r="DP614" s="238">
        <f t="shared" si="1485"/>
        <v>0</v>
      </c>
      <c r="DQ614" s="238">
        <f t="shared" si="1486"/>
        <v>0</v>
      </c>
      <c r="DR614" s="238">
        <f t="shared" si="1487"/>
        <v>0</v>
      </c>
      <c r="DS614" s="238">
        <f t="shared" si="1488"/>
        <v>0</v>
      </c>
      <c r="DT614" s="238">
        <f t="shared" si="1489"/>
        <v>0</v>
      </c>
      <c r="DU614" s="238">
        <f t="shared" si="1490"/>
        <v>0</v>
      </c>
      <c r="DV614" s="238">
        <f t="shared" si="1491"/>
        <v>0</v>
      </c>
      <c r="DW614" s="238">
        <f t="shared" si="1492"/>
        <v>0</v>
      </c>
      <c r="DX614" s="238">
        <f t="shared" si="1493"/>
        <v>0</v>
      </c>
      <c r="DY614" s="238">
        <f t="shared" si="1494"/>
        <v>0</v>
      </c>
      <c r="DZ614" s="238">
        <f t="shared" si="1495"/>
        <v>0</v>
      </c>
      <c r="EA614" s="238">
        <f t="shared" si="1496"/>
        <v>0</v>
      </c>
      <c r="EB614" s="238">
        <f t="shared" si="1497"/>
        <v>0</v>
      </c>
      <c r="EC614" s="238">
        <f t="shared" si="1498"/>
        <v>0</v>
      </c>
      <c r="ED614" s="238">
        <f t="shared" si="1499"/>
        <v>0</v>
      </c>
      <c r="EE614" s="238">
        <f t="shared" si="1500"/>
        <v>0</v>
      </c>
      <c r="EF614" s="238">
        <f t="shared" si="1501"/>
        <v>0</v>
      </c>
      <c r="EG614" s="238">
        <f t="shared" si="1502"/>
        <v>0</v>
      </c>
      <c r="EH614" s="238">
        <f t="shared" si="1503"/>
        <v>0</v>
      </c>
      <c r="EI614" s="238">
        <f t="shared" si="1504"/>
        <v>0</v>
      </c>
      <c r="EJ614" s="238">
        <f t="shared" si="1505"/>
        <v>0</v>
      </c>
      <c r="EK614" s="238">
        <f t="shared" si="1506"/>
        <v>0</v>
      </c>
      <c r="EL614" s="238">
        <f t="shared" si="1507"/>
        <v>0</v>
      </c>
      <c r="EM614" s="238">
        <f t="shared" si="1508"/>
        <v>0</v>
      </c>
      <c r="EN614" s="238">
        <f t="shared" si="1509"/>
        <v>0</v>
      </c>
      <c r="EO614" s="238">
        <f t="shared" si="1510"/>
        <v>0</v>
      </c>
      <c r="EP614" s="238">
        <f t="shared" si="1511"/>
        <v>0</v>
      </c>
      <c r="EQ614" s="238">
        <f t="shared" si="1512"/>
        <v>0</v>
      </c>
      <c r="ER614" s="238">
        <f t="shared" si="1513"/>
        <v>0</v>
      </c>
      <c r="ES614" s="238">
        <f t="shared" si="1514"/>
        <v>0</v>
      </c>
      <c r="ET614" s="238">
        <f t="shared" si="1515"/>
        <v>0</v>
      </c>
      <c r="EU614" s="238">
        <f t="shared" si="1516"/>
        <v>0</v>
      </c>
      <c r="EV614" s="238">
        <f t="shared" si="1517"/>
        <v>0</v>
      </c>
      <c r="EW614" s="238">
        <f t="shared" si="1518"/>
        <v>0</v>
      </c>
      <c r="EX614" s="238">
        <f t="shared" si="1519"/>
        <v>0</v>
      </c>
      <c r="EY614" s="238">
        <f t="shared" si="1520"/>
        <v>0</v>
      </c>
      <c r="EZ614" s="238">
        <f t="shared" si="1521"/>
        <v>0</v>
      </c>
      <c r="FA614" s="238">
        <f t="shared" si="1522"/>
        <v>0</v>
      </c>
      <c r="FB614" s="238">
        <f t="shared" si="1523"/>
        <v>0</v>
      </c>
      <c r="FC614" s="238">
        <f t="shared" si="1524"/>
        <v>0</v>
      </c>
      <c r="FD614" s="238">
        <f t="shared" si="1525"/>
        <v>0</v>
      </c>
      <c r="FE614" s="238">
        <f t="shared" si="1526"/>
        <v>0</v>
      </c>
      <c r="FF614" s="238">
        <f t="shared" si="1527"/>
        <v>0</v>
      </c>
      <c r="FG614" s="238">
        <f t="shared" si="1528"/>
        <v>0</v>
      </c>
      <c r="FH614" s="238">
        <f t="shared" si="1529"/>
        <v>0</v>
      </c>
      <c r="FI614" s="238">
        <f t="shared" si="1530"/>
        <v>0</v>
      </c>
      <c r="FJ614" s="238">
        <f t="shared" si="1531"/>
        <v>0</v>
      </c>
      <c r="FK614" s="238">
        <f t="shared" si="1532"/>
        <v>0</v>
      </c>
      <c r="FL614" s="238">
        <f t="shared" si="1533"/>
        <v>0</v>
      </c>
      <c r="FM614" s="238">
        <f t="shared" si="1534"/>
        <v>0</v>
      </c>
      <c r="FN614" s="238">
        <f t="shared" si="1535"/>
        <v>0</v>
      </c>
      <c r="FO614" s="238">
        <f t="shared" si="1536"/>
        <v>0</v>
      </c>
      <c r="FP614" s="238">
        <f t="shared" si="1537"/>
        <v>0</v>
      </c>
      <c r="FQ614" s="238">
        <f t="shared" si="1538"/>
        <v>0</v>
      </c>
      <c r="FR614" s="238">
        <f t="shared" si="1539"/>
        <v>0</v>
      </c>
      <c r="FS614" s="238">
        <f t="shared" si="1540"/>
        <v>0</v>
      </c>
      <c r="FT614" s="238">
        <f t="shared" si="1541"/>
        <v>0</v>
      </c>
      <c r="FU614" s="238">
        <f t="shared" si="1542"/>
        <v>0</v>
      </c>
      <c r="FV614" s="238">
        <f t="shared" si="1543"/>
        <v>0</v>
      </c>
      <c r="FW614" s="238">
        <f t="shared" si="1544"/>
        <v>0</v>
      </c>
      <c r="FX614" s="238">
        <f t="shared" si="1545"/>
        <v>0</v>
      </c>
      <c r="FY614" s="238">
        <f t="shared" si="1546"/>
        <v>0</v>
      </c>
      <c r="FZ614" s="238">
        <f t="shared" si="1547"/>
        <v>0</v>
      </c>
      <c r="GA614" s="238">
        <f t="shared" si="1548"/>
        <v>0</v>
      </c>
      <c r="GB614" s="238">
        <f t="shared" si="1549"/>
        <v>0</v>
      </c>
      <c r="GC614" s="238">
        <f t="shared" si="1550"/>
        <v>0</v>
      </c>
      <c r="GD614" s="238">
        <f t="shared" si="1551"/>
        <v>0</v>
      </c>
      <c r="GE614" s="238">
        <f t="shared" si="1552"/>
        <v>0</v>
      </c>
      <c r="GF614" s="238">
        <f t="shared" si="1553"/>
        <v>0</v>
      </c>
      <c r="GG614" s="238">
        <f t="shared" si="1554"/>
        <v>0</v>
      </c>
      <c r="GH614" s="238">
        <f t="shared" si="1555"/>
        <v>0</v>
      </c>
      <c r="GI614" s="238">
        <f t="shared" si="1556"/>
        <v>0</v>
      </c>
      <c r="GJ614" s="238">
        <f t="shared" si="1557"/>
        <v>0</v>
      </c>
      <c r="GK614" s="238">
        <f t="shared" si="1558"/>
        <v>0</v>
      </c>
      <c r="GL614" s="238">
        <f t="shared" si="1559"/>
        <v>0</v>
      </c>
      <c r="GM614" s="238">
        <f t="shared" si="1560"/>
        <v>0</v>
      </c>
      <c r="GN614" s="238">
        <f t="shared" si="1561"/>
        <v>0</v>
      </c>
      <c r="GO614" s="238">
        <f t="shared" si="1562"/>
        <v>0</v>
      </c>
      <c r="GP614" s="238">
        <f t="shared" si="1563"/>
        <v>0</v>
      </c>
      <c r="GQ614" s="238">
        <f t="shared" si="1564"/>
        <v>0</v>
      </c>
      <c r="GR614" s="238">
        <f t="shared" si="1565"/>
        <v>0</v>
      </c>
      <c r="GS614" s="238">
        <f t="shared" si="1566"/>
        <v>0</v>
      </c>
      <c r="GT614" s="238">
        <f t="shared" si="1567"/>
        <v>0</v>
      </c>
      <c r="GU614" s="238">
        <f t="shared" si="1568"/>
        <v>0</v>
      </c>
      <c r="GV614" s="238">
        <f t="shared" si="1569"/>
        <v>0</v>
      </c>
      <c r="GW614" s="238">
        <f t="shared" si="1570"/>
        <v>0</v>
      </c>
      <c r="GX614" s="238">
        <f t="shared" si="1571"/>
        <v>0</v>
      </c>
      <c r="GY614" s="238">
        <f t="shared" si="1572"/>
        <v>0</v>
      </c>
      <c r="GZ614" s="238">
        <f t="shared" si="1573"/>
        <v>0</v>
      </c>
      <c r="HA614" s="238">
        <f t="shared" si="1574"/>
        <v>0</v>
      </c>
      <c r="HB614" s="238">
        <f t="shared" si="1575"/>
        <v>0</v>
      </c>
      <c r="HC614" s="238">
        <f t="shared" si="1576"/>
        <v>0</v>
      </c>
      <c r="HD614" s="238">
        <f t="shared" si="1577"/>
        <v>0</v>
      </c>
      <c r="HE614" s="238">
        <f t="shared" si="1578"/>
        <v>0</v>
      </c>
      <c r="HF614" s="238">
        <f t="shared" si="1579"/>
        <v>0</v>
      </c>
      <c r="HG614" s="238">
        <f t="shared" si="1580"/>
        <v>0</v>
      </c>
      <c r="HH614" s="238">
        <f t="shared" si="1581"/>
        <v>0</v>
      </c>
      <c r="HI614" s="238">
        <f t="shared" si="1582"/>
        <v>0</v>
      </c>
      <c r="HJ614" s="238">
        <f t="shared" si="1583"/>
        <v>0</v>
      </c>
      <c r="HK614" s="238">
        <f t="shared" si="1584"/>
        <v>0</v>
      </c>
      <c r="HL614" s="238">
        <f t="shared" si="1585"/>
        <v>0</v>
      </c>
      <c r="HM614" s="238">
        <f t="shared" si="1586"/>
        <v>0</v>
      </c>
      <c r="HN614" s="238">
        <f t="shared" si="1587"/>
        <v>0</v>
      </c>
      <c r="HO614" s="238">
        <f t="shared" si="1588"/>
        <v>0</v>
      </c>
      <c r="HP614" s="238">
        <f t="shared" si="1589"/>
        <v>0</v>
      </c>
      <c r="HQ614" s="238">
        <f t="shared" si="1590"/>
        <v>0</v>
      </c>
      <c r="HR614" s="238">
        <f t="shared" si="1591"/>
        <v>0</v>
      </c>
      <c r="HS614" s="238">
        <f t="shared" si="1592"/>
        <v>0</v>
      </c>
      <c r="HT614" s="238">
        <f t="shared" si="1593"/>
        <v>0</v>
      </c>
      <c r="HU614" s="238">
        <f t="shared" si="1594"/>
        <v>0</v>
      </c>
      <c r="HV614" s="238">
        <f t="shared" si="1595"/>
        <v>0</v>
      </c>
      <c r="HW614" s="238">
        <f t="shared" si="1596"/>
        <v>0</v>
      </c>
      <c r="HX614" s="238">
        <f t="shared" si="1597"/>
        <v>0</v>
      </c>
      <c r="HY614" s="238">
        <f t="shared" si="1598"/>
        <v>0</v>
      </c>
      <c r="HZ614" s="238">
        <f t="shared" si="1599"/>
        <v>0</v>
      </c>
      <c r="IA614" s="238">
        <f t="shared" si="1600"/>
        <v>0</v>
      </c>
      <c r="IB614" s="238">
        <f t="shared" si="1601"/>
        <v>0</v>
      </c>
      <c r="IC614" s="238">
        <f t="shared" si="1602"/>
        <v>0</v>
      </c>
      <c r="ID614" s="238">
        <f t="shared" si="1603"/>
        <v>0</v>
      </c>
      <c r="IE614" s="238">
        <f t="shared" si="1604"/>
        <v>0</v>
      </c>
      <c r="IF614" s="238">
        <f t="shared" si="1605"/>
        <v>0</v>
      </c>
      <c r="IG614" s="238">
        <f t="shared" si="1606"/>
        <v>0</v>
      </c>
      <c r="IH614" s="238">
        <f t="shared" si="1607"/>
        <v>0</v>
      </c>
      <c r="II614" s="238">
        <f t="shared" si="1608"/>
        <v>0</v>
      </c>
      <c r="IJ614" s="238">
        <f t="shared" si="1609"/>
        <v>0</v>
      </c>
      <c r="IK614" s="238">
        <f t="shared" si="1610"/>
        <v>0</v>
      </c>
      <c r="IL614" s="238">
        <f t="shared" si="1611"/>
        <v>0</v>
      </c>
      <c r="IM614" s="238">
        <f t="shared" si="1612"/>
        <v>0</v>
      </c>
      <c r="IN614" s="238">
        <f t="shared" si="1613"/>
        <v>0</v>
      </c>
      <c r="IO614" s="238">
        <f t="shared" si="1614"/>
        <v>0</v>
      </c>
      <c r="IP614" s="238">
        <f t="shared" si="1615"/>
        <v>0</v>
      </c>
      <c r="IQ614" s="238">
        <f t="shared" si="1616"/>
        <v>0</v>
      </c>
      <c r="IR614" s="238">
        <f t="shared" si="1617"/>
        <v>0</v>
      </c>
      <c r="IS614" s="238">
        <f t="shared" si="1618"/>
        <v>0</v>
      </c>
      <c r="IT614" s="238">
        <f t="shared" si="1619"/>
        <v>0</v>
      </c>
      <c r="IU614" s="238">
        <f t="shared" si="1620"/>
        <v>0</v>
      </c>
      <c r="IV614" s="238">
        <f t="shared" si="1621"/>
        <v>0</v>
      </c>
      <c r="IW614" s="238">
        <f t="shared" si="1622"/>
        <v>0</v>
      </c>
      <c r="IX614" s="238">
        <f t="shared" si="1623"/>
        <v>0</v>
      </c>
      <c r="IY614" s="238">
        <f t="shared" si="1624"/>
        <v>0</v>
      </c>
      <c r="IZ614" s="238">
        <f t="shared" si="1625"/>
        <v>0</v>
      </c>
      <c r="JA614" s="238">
        <f t="shared" si="1626"/>
        <v>0</v>
      </c>
      <c r="JB614" s="238">
        <f t="shared" si="1627"/>
        <v>0</v>
      </c>
    </row>
    <row r="615" spans="1:262">
      <c r="B615" s="248">
        <v>254</v>
      </c>
      <c r="C615" s="247">
        <f t="shared" si="1628"/>
        <v>4.9609374999999801E-3</v>
      </c>
      <c r="D615" s="244">
        <f t="shared" ca="1" si="1371"/>
        <v>80.30376071718473</v>
      </c>
      <c r="E615" s="243">
        <f ca="1">IZ361</f>
        <v>0.30376071718473585</v>
      </c>
      <c r="F615" s="242">
        <v>254</v>
      </c>
      <c r="G615" s="238">
        <f t="shared" si="1372"/>
        <v>0</v>
      </c>
      <c r="H615" s="238">
        <f t="shared" si="1373"/>
        <v>0</v>
      </c>
      <c r="I615" s="238">
        <f t="shared" si="1374"/>
        <v>0</v>
      </c>
      <c r="J615" s="238">
        <f t="shared" si="1375"/>
        <v>0</v>
      </c>
      <c r="K615" s="238">
        <f t="shared" si="1376"/>
        <v>0</v>
      </c>
      <c r="L615" s="238">
        <f t="shared" si="1377"/>
        <v>0</v>
      </c>
      <c r="M615" s="238">
        <f t="shared" si="1378"/>
        <v>0</v>
      </c>
      <c r="N615" s="238">
        <f t="shared" si="1379"/>
        <v>0</v>
      </c>
      <c r="O615" s="238">
        <f t="shared" si="1380"/>
        <v>0</v>
      </c>
      <c r="P615" s="238">
        <f t="shared" si="1381"/>
        <v>0</v>
      </c>
      <c r="Q615" s="238">
        <f t="shared" si="1382"/>
        <v>0</v>
      </c>
      <c r="R615" s="238">
        <f t="shared" si="1383"/>
        <v>0</v>
      </c>
      <c r="S615" s="238">
        <f t="shared" si="1384"/>
        <v>0</v>
      </c>
      <c r="T615" s="238">
        <f t="shared" si="1385"/>
        <v>0</v>
      </c>
      <c r="U615" s="239">
        <f t="shared" si="1386"/>
        <v>0</v>
      </c>
      <c r="V615" s="238">
        <f t="shared" si="1387"/>
        <v>0</v>
      </c>
      <c r="W615" s="238">
        <f t="shared" si="1388"/>
        <v>0</v>
      </c>
      <c r="X615" s="238">
        <f t="shared" si="1389"/>
        <v>0</v>
      </c>
      <c r="Y615" s="238">
        <f t="shared" si="1390"/>
        <v>0</v>
      </c>
      <c r="Z615" s="238">
        <f t="shared" si="1391"/>
        <v>0</v>
      </c>
      <c r="AA615" s="238">
        <f t="shared" si="1392"/>
        <v>0</v>
      </c>
      <c r="AB615" s="238">
        <f t="shared" si="1393"/>
        <v>0</v>
      </c>
      <c r="AC615" s="238">
        <f t="shared" si="1394"/>
        <v>0</v>
      </c>
      <c r="AD615" s="238">
        <f t="shared" si="1395"/>
        <v>0</v>
      </c>
      <c r="AE615" s="238">
        <f t="shared" si="1396"/>
        <v>0</v>
      </c>
      <c r="AF615" s="238">
        <f t="shared" si="1397"/>
        <v>0</v>
      </c>
      <c r="AG615" s="238">
        <f t="shared" si="1398"/>
        <v>0</v>
      </c>
      <c r="AH615" s="238">
        <f t="shared" si="1399"/>
        <v>0</v>
      </c>
      <c r="AI615" s="238">
        <f t="shared" si="1400"/>
        <v>0</v>
      </c>
      <c r="AJ615" s="238">
        <f t="shared" si="1401"/>
        <v>0</v>
      </c>
      <c r="AK615" s="238">
        <f t="shared" si="1402"/>
        <v>0</v>
      </c>
      <c r="AL615" s="238">
        <f t="shared" si="1403"/>
        <v>0</v>
      </c>
      <c r="AM615" s="238">
        <f t="shared" si="1404"/>
        <v>0</v>
      </c>
      <c r="AN615" s="238">
        <f t="shared" si="1405"/>
        <v>0</v>
      </c>
      <c r="AO615" s="238">
        <f t="shared" si="1406"/>
        <v>0</v>
      </c>
      <c r="AP615" s="238">
        <f t="shared" si="1407"/>
        <v>0</v>
      </c>
      <c r="AQ615" s="238">
        <f t="shared" si="1408"/>
        <v>0</v>
      </c>
      <c r="AR615" s="238">
        <f t="shared" si="1409"/>
        <v>0</v>
      </c>
      <c r="AS615" s="238">
        <f t="shared" si="1410"/>
        <v>0</v>
      </c>
      <c r="AT615" s="238">
        <f t="shared" si="1411"/>
        <v>0</v>
      </c>
      <c r="AU615" s="238">
        <f t="shared" si="1412"/>
        <v>0</v>
      </c>
      <c r="AV615" s="238">
        <f t="shared" si="1413"/>
        <v>0</v>
      </c>
      <c r="AW615" s="238">
        <f t="shared" si="1414"/>
        <v>0</v>
      </c>
      <c r="AX615" s="238">
        <f t="shared" si="1415"/>
        <v>0</v>
      </c>
      <c r="AY615" s="238">
        <f t="shared" si="1416"/>
        <v>0</v>
      </c>
      <c r="AZ615" s="238">
        <f t="shared" si="1417"/>
        <v>0</v>
      </c>
      <c r="BA615" s="238">
        <f t="shared" si="1418"/>
        <v>0</v>
      </c>
      <c r="BB615" s="238">
        <f t="shared" si="1419"/>
        <v>0</v>
      </c>
      <c r="BC615" s="238">
        <f t="shared" si="1420"/>
        <v>0</v>
      </c>
      <c r="BD615" s="238">
        <f t="shared" si="1421"/>
        <v>0</v>
      </c>
      <c r="BE615" s="238">
        <f t="shared" si="1422"/>
        <v>0</v>
      </c>
      <c r="BF615" s="238">
        <f t="shared" si="1423"/>
        <v>0</v>
      </c>
      <c r="BG615" s="238">
        <f t="shared" si="1424"/>
        <v>0</v>
      </c>
      <c r="BH615" s="238">
        <f t="shared" si="1425"/>
        <v>0</v>
      </c>
      <c r="BI615" s="238">
        <f t="shared" si="1426"/>
        <v>0</v>
      </c>
      <c r="BJ615" s="238">
        <f t="shared" si="1427"/>
        <v>0</v>
      </c>
      <c r="BK615" s="238">
        <f t="shared" si="1428"/>
        <v>0</v>
      </c>
      <c r="BL615" s="238">
        <f t="shared" si="1429"/>
        <v>0</v>
      </c>
      <c r="BM615" s="238">
        <f t="shared" si="1430"/>
        <v>0</v>
      </c>
      <c r="BN615" s="238">
        <f t="shared" si="1431"/>
        <v>0</v>
      </c>
      <c r="BO615" s="238">
        <f t="shared" si="1432"/>
        <v>0</v>
      </c>
      <c r="BP615" s="238">
        <f t="shared" si="1433"/>
        <v>0</v>
      </c>
      <c r="BQ615" s="238">
        <f t="shared" si="1434"/>
        <v>0</v>
      </c>
      <c r="BR615" s="238">
        <f t="shared" si="1435"/>
        <v>0</v>
      </c>
      <c r="BS615" s="238">
        <f t="shared" si="1436"/>
        <v>0</v>
      </c>
      <c r="BT615" s="238">
        <f t="shared" si="1437"/>
        <v>0</v>
      </c>
      <c r="BU615" s="238">
        <f t="shared" si="1438"/>
        <v>0</v>
      </c>
      <c r="BV615" s="238">
        <f t="shared" si="1439"/>
        <v>0</v>
      </c>
      <c r="BW615" s="238">
        <f t="shared" si="1440"/>
        <v>0</v>
      </c>
      <c r="BX615" s="238">
        <f t="shared" si="1441"/>
        <v>0</v>
      </c>
      <c r="BY615" s="238">
        <f t="shared" si="1442"/>
        <v>0</v>
      </c>
      <c r="BZ615" s="238">
        <f t="shared" si="1443"/>
        <v>0</v>
      </c>
      <c r="CA615" s="238">
        <f t="shared" si="1444"/>
        <v>0</v>
      </c>
      <c r="CB615" s="238">
        <f t="shared" si="1445"/>
        <v>0</v>
      </c>
      <c r="CC615" s="238">
        <f t="shared" si="1446"/>
        <v>0</v>
      </c>
      <c r="CD615" s="238">
        <f t="shared" si="1447"/>
        <v>0</v>
      </c>
      <c r="CE615" s="238">
        <f t="shared" si="1448"/>
        <v>0</v>
      </c>
      <c r="CF615" s="238">
        <f t="shared" si="1449"/>
        <v>0</v>
      </c>
      <c r="CG615" s="238">
        <f t="shared" si="1450"/>
        <v>0</v>
      </c>
      <c r="CH615" s="238">
        <f t="shared" si="1451"/>
        <v>0</v>
      </c>
      <c r="CI615" s="238">
        <f t="shared" si="1452"/>
        <v>0</v>
      </c>
      <c r="CJ615" s="238">
        <f t="shared" si="1453"/>
        <v>0</v>
      </c>
      <c r="CK615" s="238">
        <f t="shared" si="1454"/>
        <v>0</v>
      </c>
      <c r="CL615" s="238">
        <f t="shared" si="1455"/>
        <v>0</v>
      </c>
      <c r="CM615" s="238">
        <f t="shared" si="1456"/>
        <v>0</v>
      </c>
      <c r="CN615" s="238">
        <f t="shared" si="1457"/>
        <v>0</v>
      </c>
      <c r="CO615" s="238">
        <f t="shared" si="1458"/>
        <v>0</v>
      </c>
      <c r="CP615" s="238">
        <f t="shared" si="1459"/>
        <v>0</v>
      </c>
      <c r="CQ615" s="238">
        <f t="shared" si="1460"/>
        <v>0</v>
      </c>
      <c r="CR615" s="238">
        <f t="shared" si="1461"/>
        <v>0</v>
      </c>
      <c r="CS615" s="238">
        <f t="shared" si="1462"/>
        <v>0</v>
      </c>
      <c r="CT615" s="238">
        <f t="shared" si="1463"/>
        <v>0</v>
      </c>
      <c r="CU615" s="238">
        <f t="shared" si="1464"/>
        <v>0</v>
      </c>
      <c r="CV615" s="238">
        <f t="shared" si="1465"/>
        <v>0</v>
      </c>
      <c r="CW615" s="238">
        <f t="shared" si="1466"/>
        <v>0</v>
      </c>
      <c r="CX615" s="238">
        <f t="shared" si="1467"/>
        <v>0</v>
      </c>
      <c r="CY615" s="238">
        <f t="shared" si="1468"/>
        <v>0</v>
      </c>
      <c r="CZ615" s="238">
        <f t="shared" si="1469"/>
        <v>0</v>
      </c>
      <c r="DA615" s="238">
        <f t="shared" si="1470"/>
        <v>0</v>
      </c>
      <c r="DB615" s="238">
        <f t="shared" si="1471"/>
        <v>0</v>
      </c>
      <c r="DC615" s="238">
        <f t="shared" si="1472"/>
        <v>0</v>
      </c>
      <c r="DD615" s="238">
        <f t="shared" si="1473"/>
        <v>0</v>
      </c>
      <c r="DE615" s="238">
        <f t="shared" si="1474"/>
        <v>0</v>
      </c>
      <c r="DF615" s="238">
        <f t="shared" si="1475"/>
        <v>0</v>
      </c>
      <c r="DG615" s="238">
        <f t="shared" si="1476"/>
        <v>0</v>
      </c>
      <c r="DH615" s="238">
        <f t="shared" si="1477"/>
        <v>0</v>
      </c>
      <c r="DI615" s="238">
        <f t="shared" si="1478"/>
        <v>0</v>
      </c>
      <c r="DJ615" s="238">
        <f t="shared" si="1479"/>
        <v>0</v>
      </c>
      <c r="DK615" s="238">
        <f t="shared" si="1480"/>
        <v>0</v>
      </c>
      <c r="DL615" s="238">
        <f t="shared" si="1481"/>
        <v>0</v>
      </c>
      <c r="DM615" s="238">
        <f t="shared" si="1482"/>
        <v>0</v>
      </c>
      <c r="DN615" s="238">
        <f t="shared" si="1483"/>
        <v>0</v>
      </c>
      <c r="DO615" s="238">
        <f t="shared" si="1484"/>
        <v>0</v>
      </c>
      <c r="DP615" s="238">
        <f t="shared" si="1485"/>
        <v>0</v>
      </c>
      <c r="DQ615" s="238">
        <f t="shared" si="1486"/>
        <v>0</v>
      </c>
      <c r="DR615" s="238">
        <f t="shared" si="1487"/>
        <v>0</v>
      </c>
      <c r="DS615" s="238">
        <f t="shared" si="1488"/>
        <v>0</v>
      </c>
      <c r="DT615" s="238">
        <f t="shared" si="1489"/>
        <v>0</v>
      </c>
      <c r="DU615" s="238">
        <f t="shared" si="1490"/>
        <v>0</v>
      </c>
      <c r="DV615" s="238">
        <f t="shared" si="1491"/>
        <v>0</v>
      </c>
      <c r="DW615" s="238">
        <f t="shared" si="1492"/>
        <v>0</v>
      </c>
      <c r="DX615" s="238">
        <f t="shared" si="1493"/>
        <v>0</v>
      </c>
      <c r="DY615" s="238">
        <f t="shared" si="1494"/>
        <v>0</v>
      </c>
      <c r="DZ615" s="238">
        <f t="shared" si="1495"/>
        <v>0</v>
      </c>
      <c r="EA615" s="238">
        <f t="shared" si="1496"/>
        <v>0</v>
      </c>
      <c r="EB615" s="238">
        <f t="shared" si="1497"/>
        <v>0</v>
      </c>
      <c r="EC615" s="238">
        <f t="shared" si="1498"/>
        <v>0</v>
      </c>
      <c r="ED615" s="238">
        <f t="shared" si="1499"/>
        <v>0</v>
      </c>
      <c r="EE615" s="238">
        <f t="shared" si="1500"/>
        <v>0</v>
      </c>
      <c r="EF615" s="238">
        <f t="shared" si="1501"/>
        <v>0</v>
      </c>
      <c r="EG615" s="238">
        <f t="shared" si="1502"/>
        <v>0</v>
      </c>
      <c r="EH615" s="238">
        <f t="shared" si="1503"/>
        <v>0</v>
      </c>
      <c r="EI615" s="238">
        <f t="shared" si="1504"/>
        <v>0</v>
      </c>
      <c r="EJ615" s="238">
        <f t="shared" si="1505"/>
        <v>0</v>
      </c>
      <c r="EK615" s="238">
        <f t="shared" si="1506"/>
        <v>0</v>
      </c>
      <c r="EL615" s="238">
        <f t="shared" si="1507"/>
        <v>0</v>
      </c>
      <c r="EM615" s="238">
        <f t="shared" si="1508"/>
        <v>0</v>
      </c>
      <c r="EN615" s="238">
        <f t="shared" si="1509"/>
        <v>0</v>
      </c>
      <c r="EO615" s="238">
        <f t="shared" si="1510"/>
        <v>0</v>
      </c>
      <c r="EP615" s="238">
        <f t="shared" si="1511"/>
        <v>0</v>
      </c>
      <c r="EQ615" s="238">
        <f t="shared" si="1512"/>
        <v>0</v>
      </c>
      <c r="ER615" s="238">
        <f t="shared" si="1513"/>
        <v>0</v>
      </c>
      <c r="ES615" s="238">
        <f t="shared" si="1514"/>
        <v>0</v>
      </c>
      <c r="ET615" s="238">
        <f t="shared" si="1515"/>
        <v>0</v>
      </c>
      <c r="EU615" s="238">
        <f t="shared" si="1516"/>
        <v>0</v>
      </c>
      <c r="EV615" s="238">
        <f t="shared" si="1517"/>
        <v>0</v>
      </c>
      <c r="EW615" s="238">
        <f t="shared" si="1518"/>
        <v>0</v>
      </c>
      <c r="EX615" s="238">
        <f t="shared" si="1519"/>
        <v>0</v>
      </c>
      <c r="EY615" s="238">
        <f t="shared" si="1520"/>
        <v>0</v>
      </c>
      <c r="EZ615" s="238">
        <f t="shared" si="1521"/>
        <v>0</v>
      </c>
      <c r="FA615" s="238">
        <f t="shared" si="1522"/>
        <v>0</v>
      </c>
      <c r="FB615" s="238">
        <f t="shared" si="1523"/>
        <v>0</v>
      </c>
      <c r="FC615" s="238">
        <f t="shared" si="1524"/>
        <v>0</v>
      </c>
      <c r="FD615" s="238">
        <f t="shared" si="1525"/>
        <v>0</v>
      </c>
      <c r="FE615" s="238">
        <f t="shared" si="1526"/>
        <v>0</v>
      </c>
      <c r="FF615" s="238">
        <f t="shared" si="1527"/>
        <v>0</v>
      </c>
      <c r="FG615" s="238">
        <f t="shared" si="1528"/>
        <v>0</v>
      </c>
      <c r="FH615" s="238">
        <f t="shared" si="1529"/>
        <v>0</v>
      </c>
      <c r="FI615" s="238">
        <f t="shared" si="1530"/>
        <v>0</v>
      </c>
      <c r="FJ615" s="238">
        <f t="shared" si="1531"/>
        <v>0</v>
      </c>
      <c r="FK615" s="238">
        <f t="shared" si="1532"/>
        <v>0</v>
      </c>
      <c r="FL615" s="238">
        <f t="shared" si="1533"/>
        <v>0</v>
      </c>
      <c r="FM615" s="238">
        <f t="shared" si="1534"/>
        <v>0</v>
      </c>
      <c r="FN615" s="238">
        <f t="shared" si="1535"/>
        <v>0</v>
      </c>
      <c r="FO615" s="238">
        <f t="shared" si="1536"/>
        <v>0</v>
      </c>
      <c r="FP615" s="238">
        <f t="shared" si="1537"/>
        <v>0</v>
      </c>
      <c r="FQ615" s="238">
        <f t="shared" si="1538"/>
        <v>0</v>
      </c>
      <c r="FR615" s="238">
        <f t="shared" si="1539"/>
        <v>0</v>
      </c>
      <c r="FS615" s="238">
        <f t="shared" si="1540"/>
        <v>0</v>
      </c>
      <c r="FT615" s="238">
        <f t="shared" si="1541"/>
        <v>0</v>
      </c>
      <c r="FU615" s="238">
        <f t="shared" si="1542"/>
        <v>0</v>
      </c>
      <c r="FV615" s="238">
        <f t="shared" si="1543"/>
        <v>0</v>
      </c>
      <c r="FW615" s="238">
        <f t="shared" si="1544"/>
        <v>0</v>
      </c>
      <c r="FX615" s="238">
        <f t="shared" si="1545"/>
        <v>0</v>
      </c>
      <c r="FY615" s="238">
        <f t="shared" si="1546"/>
        <v>0</v>
      </c>
      <c r="FZ615" s="238">
        <f t="shared" si="1547"/>
        <v>0</v>
      </c>
      <c r="GA615" s="238">
        <f t="shared" si="1548"/>
        <v>0</v>
      </c>
      <c r="GB615" s="238">
        <f t="shared" si="1549"/>
        <v>0</v>
      </c>
      <c r="GC615" s="238">
        <f t="shared" si="1550"/>
        <v>0</v>
      </c>
      <c r="GD615" s="238">
        <f t="shared" si="1551"/>
        <v>0</v>
      </c>
      <c r="GE615" s="238">
        <f t="shared" si="1552"/>
        <v>0</v>
      </c>
      <c r="GF615" s="238">
        <f t="shared" si="1553"/>
        <v>0</v>
      </c>
      <c r="GG615" s="238">
        <f t="shared" si="1554"/>
        <v>0</v>
      </c>
      <c r="GH615" s="238">
        <f t="shared" si="1555"/>
        <v>0</v>
      </c>
      <c r="GI615" s="238">
        <f t="shared" si="1556"/>
        <v>0</v>
      </c>
      <c r="GJ615" s="238">
        <f t="shared" si="1557"/>
        <v>0</v>
      </c>
      <c r="GK615" s="238">
        <f t="shared" si="1558"/>
        <v>0</v>
      </c>
      <c r="GL615" s="238">
        <f t="shared" si="1559"/>
        <v>0</v>
      </c>
      <c r="GM615" s="238">
        <f t="shared" si="1560"/>
        <v>0</v>
      </c>
      <c r="GN615" s="238">
        <f t="shared" si="1561"/>
        <v>0</v>
      </c>
      <c r="GO615" s="238">
        <f t="shared" si="1562"/>
        <v>0</v>
      </c>
      <c r="GP615" s="238">
        <f t="shared" si="1563"/>
        <v>0</v>
      </c>
      <c r="GQ615" s="238">
        <f t="shared" si="1564"/>
        <v>0</v>
      </c>
      <c r="GR615" s="238">
        <f t="shared" si="1565"/>
        <v>0</v>
      </c>
      <c r="GS615" s="238">
        <f t="shared" si="1566"/>
        <v>0</v>
      </c>
      <c r="GT615" s="238">
        <f t="shared" si="1567"/>
        <v>0</v>
      </c>
      <c r="GU615" s="238">
        <f t="shared" si="1568"/>
        <v>0</v>
      </c>
      <c r="GV615" s="238">
        <f t="shared" si="1569"/>
        <v>0</v>
      </c>
      <c r="GW615" s="238">
        <f t="shared" si="1570"/>
        <v>0</v>
      </c>
      <c r="GX615" s="238">
        <f t="shared" si="1571"/>
        <v>0</v>
      </c>
      <c r="GY615" s="238">
        <f t="shared" si="1572"/>
        <v>0</v>
      </c>
      <c r="GZ615" s="238">
        <f t="shared" si="1573"/>
        <v>0</v>
      </c>
      <c r="HA615" s="238">
        <f t="shared" si="1574"/>
        <v>0</v>
      </c>
      <c r="HB615" s="238">
        <f t="shared" si="1575"/>
        <v>0</v>
      </c>
      <c r="HC615" s="238">
        <f t="shared" si="1576"/>
        <v>0</v>
      </c>
      <c r="HD615" s="238">
        <f t="shared" si="1577"/>
        <v>0</v>
      </c>
      <c r="HE615" s="238">
        <f t="shared" si="1578"/>
        <v>0</v>
      </c>
      <c r="HF615" s="238">
        <f t="shared" si="1579"/>
        <v>0</v>
      </c>
      <c r="HG615" s="238">
        <f t="shared" si="1580"/>
        <v>0</v>
      </c>
      <c r="HH615" s="238">
        <f t="shared" si="1581"/>
        <v>0</v>
      </c>
      <c r="HI615" s="238">
        <f t="shared" si="1582"/>
        <v>0</v>
      </c>
      <c r="HJ615" s="238">
        <f t="shared" si="1583"/>
        <v>0</v>
      </c>
      <c r="HK615" s="238">
        <f t="shared" si="1584"/>
        <v>0</v>
      </c>
      <c r="HL615" s="238">
        <f t="shared" si="1585"/>
        <v>0</v>
      </c>
      <c r="HM615" s="238">
        <f t="shared" si="1586"/>
        <v>0</v>
      </c>
      <c r="HN615" s="238">
        <f t="shared" si="1587"/>
        <v>0</v>
      </c>
      <c r="HO615" s="238">
        <f t="shared" si="1588"/>
        <v>0</v>
      </c>
      <c r="HP615" s="238">
        <f t="shared" si="1589"/>
        <v>0</v>
      </c>
      <c r="HQ615" s="238">
        <f t="shared" si="1590"/>
        <v>0</v>
      </c>
      <c r="HR615" s="238">
        <f t="shared" si="1591"/>
        <v>0</v>
      </c>
      <c r="HS615" s="238">
        <f t="shared" si="1592"/>
        <v>0</v>
      </c>
      <c r="HT615" s="238">
        <f t="shared" si="1593"/>
        <v>0</v>
      </c>
      <c r="HU615" s="238">
        <f t="shared" si="1594"/>
        <v>0</v>
      </c>
      <c r="HV615" s="238">
        <f t="shared" si="1595"/>
        <v>0</v>
      </c>
      <c r="HW615" s="238">
        <f t="shared" si="1596"/>
        <v>0</v>
      </c>
      <c r="HX615" s="238">
        <f t="shared" si="1597"/>
        <v>0</v>
      </c>
      <c r="HY615" s="238">
        <f t="shared" si="1598"/>
        <v>0</v>
      </c>
      <c r="HZ615" s="238">
        <f t="shared" si="1599"/>
        <v>0</v>
      </c>
      <c r="IA615" s="238">
        <f t="shared" si="1600"/>
        <v>0</v>
      </c>
      <c r="IB615" s="238">
        <f t="shared" si="1601"/>
        <v>0</v>
      </c>
      <c r="IC615" s="238">
        <f t="shared" si="1602"/>
        <v>0</v>
      </c>
      <c r="ID615" s="238">
        <f t="shared" si="1603"/>
        <v>0</v>
      </c>
      <c r="IE615" s="238">
        <f t="shared" si="1604"/>
        <v>0</v>
      </c>
      <c r="IF615" s="238">
        <f t="shared" si="1605"/>
        <v>0</v>
      </c>
      <c r="IG615" s="238">
        <f t="shared" si="1606"/>
        <v>0</v>
      </c>
      <c r="IH615" s="238">
        <f t="shared" si="1607"/>
        <v>0</v>
      </c>
      <c r="II615" s="238">
        <f t="shared" si="1608"/>
        <v>0</v>
      </c>
      <c r="IJ615" s="238">
        <f t="shared" si="1609"/>
        <v>0</v>
      </c>
      <c r="IK615" s="238">
        <f t="shared" si="1610"/>
        <v>0</v>
      </c>
      <c r="IL615" s="238">
        <f t="shared" si="1611"/>
        <v>0</v>
      </c>
      <c r="IM615" s="238">
        <f t="shared" si="1612"/>
        <v>0</v>
      </c>
      <c r="IN615" s="238">
        <f t="shared" si="1613"/>
        <v>0</v>
      </c>
      <c r="IO615" s="238">
        <f t="shared" si="1614"/>
        <v>0</v>
      </c>
      <c r="IP615" s="238">
        <f t="shared" si="1615"/>
        <v>0</v>
      </c>
      <c r="IQ615" s="238">
        <f t="shared" si="1616"/>
        <v>0</v>
      </c>
      <c r="IR615" s="238">
        <f t="shared" si="1617"/>
        <v>0</v>
      </c>
      <c r="IS615" s="238">
        <f t="shared" si="1618"/>
        <v>0</v>
      </c>
      <c r="IT615" s="238">
        <f t="shared" si="1619"/>
        <v>0</v>
      </c>
      <c r="IU615" s="238">
        <f t="shared" si="1620"/>
        <v>0</v>
      </c>
      <c r="IV615" s="238">
        <f t="shared" si="1621"/>
        <v>0</v>
      </c>
      <c r="IW615" s="238">
        <f t="shared" si="1622"/>
        <v>0</v>
      </c>
      <c r="IX615" s="238">
        <f t="shared" si="1623"/>
        <v>0</v>
      </c>
      <c r="IY615" s="238">
        <f t="shared" si="1624"/>
        <v>0</v>
      </c>
      <c r="IZ615" s="238">
        <f t="shared" si="1625"/>
        <v>0</v>
      </c>
      <c r="JA615" s="238">
        <f t="shared" si="1626"/>
        <v>0</v>
      </c>
      <c r="JB615" s="238">
        <f t="shared" si="1627"/>
        <v>0</v>
      </c>
    </row>
    <row r="616" spans="1:262">
      <c r="B616" s="248">
        <v>255</v>
      </c>
      <c r="C616" s="247">
        <f t="shared" si="1628"/>
        <v>4.9804687499999797E-3</v>
      </c>
      <c r="D616" s="244">
        <f t="shared" ca="1" si="1371"/>
        <v>80.311230671170094</v>
      </c>
      <c r="E616" s="243">
        <f ca="1">JA361</f>
        <v>0.31123067117008829</v>
      </c>
      <c r="F616" s="242">
        <v>255</v>
      </c>
      <c r="G616" s="238">
        <f t="shared" si="1372"/>
        <v>0</v>
      </c>
      <c r="H616" s="238">
        <f t="shared" si="1373"/>
        <v>0</v>
      </c>
      <c r="I616" s="238">
        <f t="shared" si="1374"/>
        <v>0</v>
      </c>
      <c r="J616" s="238">
        <f t="shared" si="1375"/>
        <v>0</v>
      </c>
      <c r="K616" s="238">
        <f t="shared" si="1376"/>
        <v>0</v>
      </c>
      <c r="L616" s="238">
        <f t="shared" si="1377"/>
        <v>0</v>
      </c>
      <c r="M616" s="238">
        <f t="shared" si="1378"/>
        <v>0</v>
      </c>
      <c r="N616" s="238">
        <f t="shared" si="1379"/>
        <v>0</v>
      </c>
      <c r="O616" s="238">
        <f t="shared" si="1380"/>
        <v>0</v>
      </c>
      <c r="P616" s="238">
        <f t="shared" si="1381"/>
        <v>0</v>
      </c>
      <c r="Q616" s="238">
        <f t="shared" si="1382"/>
        <v>0</v>
      </c>
      <c r="R616" s="238">
        <f t="shared" si="1383"/>
        <v>0</v>
      </c>
      <c r="S616" s="238">
        <f t="shared" si="1384"/>
        <v>0</v>
      </c>
      <c r="T616" s="238">
        <f t="shared" si="1385"/>
        <v>0</v>
      </c>
      <c r="U616" s="239">
        <f t="shared" si="1386"/>
        <v>0</v>
      </c>
      <c r="V616" s="238">
        <f t="shared" si="1387"/>
        <v>0</v>
      </c>
      <c r="W616" s="238">
        <f t="shared" si="1388"/>
        <v>0</v>
      </c>
      <c r="X616" s="238">
        <f t="shared" si="1389"/>
        <v>0</v>
      </c>
      <c r="Y616" s="238">
        <f t="shared" si="1390"/>
        <v>0</v>
      </c>
      <c r="Z616" s="238">
        <f t="shared" si="1391"/>
        <v>0</v>
      </c>
      <c r="AA616" s="238">
        <f t="shared" si="1392"/>
        <v>0</v>
      </c>
      <c r="AB616" s="238">
        <f t="shared" si="1393"/>
        <v>0</v>
      </c>
      <c r="AC616" s="238">
        <f t="shared" si="1394"/>
        <v>0</v>
      </c>
      <c r="AD616" s="238">
        <f t="shared" si="1395"/>
        <v>0</v>
      </c>
      <c r="AE616" s="238">
        <f t="shared" si="1396"/>
        <v>0</v>
      </c>
      <c r="AF616" s="238">
        <f t="shared" si="1397"/>
        <v>0</v>
      </c>
      <c r="AG616" s="238">
        <f t="shared" si="1398"/>
        <v>0</v>
      </c>
      <c r="AH616" s="238">
        <f t="shared" si="1399"/>
        <v>0</v>
      </c>
      <c r="AI616" s="238">
        <f t="shared" si="1400"/>
        <v>0</v>
      </c>
      <c r="AJ616" s="238">
        <f t="shared" si="1401"/>
        <v>0</v>
      </c>
      <c r="AK616" s="238">
        <f t="shared" si="1402"/>
        <v>0</v>
      </c>
      <c r="AL616" s="238">
        <f t="shared" si="1403"/>
        <v>0</v>
      </c>
      <c r="AM616" s="238">
        <f t="shared" si="1404"/>
        <v>0</v>
      </c>
      <c r="AN616" s="238">
        <f t="shared" si="1405"/>
        <v>0</v>
      </c>
      <c r="AO616" s="238">
        <f t="shared" si="1406"/>
        <v>0</v>
      </c>
      <c r="AP616" s="238">
        <f t="shared" si="1407"/>
        <v>0</v>
      </c>
      <c r="AQ616" s="238">
        <f t="shared" si="1408"/>
        <v>0</v>
      </c>
      <c r="AR616" s="238">
        <f t="shared" si="1409"/>
        <v>0</v>
      </c>
      <c r="AS616" s="238">
        <f t="shared" si="1410"/>
        <v>0</v>
      </c>
      <c r="AT616" s="238">
        <f t="shared" si="1411"/>
        <v>0</v>
      </c>
      <c r="AU616" s="238">
        <f t="shared" si="1412"/>
        <v>0</v>
      </c>
      <c r="AV616" s="238">
        <f t="shared" si="1413"/>
        <v>0</v>
      </c>
      <c r="AW616" s="238">
        <f t="shared" si="1414"/>
        <v>0</v>
      </c>
      <c r="AX616" s="238">
        <f t="shared" si="1415"/>
        <v>0</v>
      </c>
      <c r="AY616" s="238">
        <f t="shared" si="1416"/>
        <v>0</v>
      </c>
      <c r="AZ616" s="238">
        <f t="shared" si="1417"/>
        <v>0</v>
      </c>
      <c r="BA616" s="238">
        <f t="shared" si="1418"/>
        <v>0</v>
      </c>
      <c r="BB616" s="238">
        <f t="shared" si="1419"/>
        <v>0</v>
      </c>
      <c r="BC616" s="238">
        <f t="shared" si="1420"/>
        <v>0</v>
      </c>
      <c r="BD616" s="238">
        <f t="shared" si="1421"/>
        <v>0</v>
      </c>
      <c r="BE616" s="238">
        <f t="shared" si="1422"/>
        <v>0</v>
      </c>
      <c r="BF616" s="238">
        <f t="shared" si="1423"/>
        <v>0</v>
      </c>
      <c r="BG616" s="238">
        <f t="shared" si="1424"/>
        <v>0</v>
      </c>
      <c r="BH616" s="238">
        <f t="shared" si="1425"/>
        <v>0</v>
      </c>
      <c r="BI616" s="238">
        <f t="shared" si="1426"/>
        <v>0</v>
      </c>
      <c r="BJ616" s="238">
        <f t="shared" si="1427"/>
        <v>0</v>
      </c>
      <c r="BK616" s="238">
        <f t="shared" si="1428"/>
        <v>0</v>
      </c>
      <c r="BL616" s="238">
        <f t="shared" si="1429"/>
        <v>0</v>
      </c>
      <c r="BM616" s="238">
        <f t="shared" si="1430"/>
        <v>0</v>
      </c>
      <c r="BN616" s="238">
        <f t="shared" si="1431"/>
        <v>0</v>
      </c>
      <c r="BO616" s="238">
        <f t="shared" si="1432"/>
        <v>0</v>
      </c>
      <c r="BP616" s="238">
        <f t="shared" si="1433"/>
        <v>0</v>
      </c>
      <c r="BQ616" s="238">
        <f t="shared" si="1434"/>
        <v>0</v>
      </c>
      <c r="BR616" s="238">
        <f t="shared" si="1435"/>
        <v>0</v>
      </c>
      <c r="BS616" s="238">
        <f t="shared" si="1436"/>
        <v>0</v>
      </c>
      <c r="BT616" s="238">
        <f t="shared" si="1437"/>
        <v>0</v>
      </c>
      <c r="BU616" s="238">
        <f t="shared" si="1438"/>
        <v>0</v>
      </c>
      <c r="BV616" s="238">
        <f t="shared" si="1439"/>
        <v>0</v>
      </c>
      <c r="BW616" s="238">
        <f t="shared" si="1440"/>
        <v>0</v>
      </c>
      <c r="BX616" s="238">
        <f t="shared" si="1441"/>
        <v>0</v>
      </c>
      <c r="BY616" s="238">
        <f t="shared" si="1442"/>
        <v>0</v>
      </c>
      <c r="BZ616" s="238">
        <f t="shared" si="1443"/>
        <v>0</v>
      </c>
      <c r="CA616" s="238">
        <f t="shared" si="1444"/>
        <v>0</v>
      </c>
      <c r="CB616" s="238">
        <f t="shared" si="1445"/>
        <v>0</v>
      </c>
      <c r="CC616" s="238">
        <f t="shared" si="1446"/>
        <v>0</v>
      </c>
      <c r="CD616" s="238">
        <f t="shared" si="1447"/>
        <v>0</v>
      </c>
      <c r="CE616" s="238">
        <f t="shared" si="1448"/>
        <v>0</v>
      </c>
      <c r="CF616" s="238">
        <f t="shared" si="1449"/>
        <v>0</v>
      </c>
      <c r="CG616" s="238">
        <f t="shared" si="1450"/>
        <v>0</v>
      </c>
      <c r="CH616" s="238">
        <f t="shared" si="1451"/>
        <v>0</v>
      </c>
      <c r="CI616" s="238">
        <f t="shared" si="1452"/>
        <v>0</v>
      </c>
      <c r="CJ616" s="238">
        <f t="shared" si="1453"/>
        <v>0</v>
      </c>
      <c r="CK616" s="238">
        <f t="shared" si="1454"/>
        <v>0</v>
      </c>
      <c r="CL616" s="238">
        <f t="shared" si="1455"/>
        <v>0</v>
      </c>
      <c r="CM616" s="238">
        <f t="shared" si="1456"/>
        <v>0</v>
      </c>
      <c r="CN616" s="238">
        <f t="shared" si="1457"/>
        <v>0</v>
      </c>
      <c r="CO616" s="238">
        <f t="shared" si="1458"/>
        <v>0</v>
      </c>
      <c r="CP616" s="238">
        <f t="shared" si="1459"/>
        <v>0</v>
      </c>
      <c r="CQ616" s="238">
        <f t="shared" si="1460"/>
        <v>0</v>
      </c>
      <c r="CR616" s="238">
        <f t="shared" si="1461"/>
        <v>0</v>
      </c>
      <c r="CS616" s="238">
        <f t="shared" si="1462"/>
        <v>0</v>
      </c>
      <c r="CT616" s="238">
        <f t="shared" si="1463"/>
        <v>0</v>
      </c>
      <c r="CU616" s="238">
        <f t="shared" si="1464"/>
        <v>0</v>
      </c>
      <c r="CV616" s="238">
        <f t="shared" si="1465"/>
        <v>0</v>
      </c>
      <c r="CW616" s="238">
        <f t="shared" si="1466"/>
        <v>0</v>
      </c>
      <c r="CX616" s="238">
        <f t="shared" si="1467"/>
        <v>0</v>
      </c>
      <c r="CY616" s="238">
        <f t="shared" si="1468"/>
        <v>0</v>
      </c>
      <c r="CZ616" s="238">
        <f t="shared" si="1469"/>
        <v>0</v>
      </c>
      <c r="DA616" s="238">
        <f t="shared" si="1470"/>
        <v>0</v>
      </c>
      <c r="DB616" s="238">
        <f t="shared" si="1471"/>
        <v>0</v>
      </c>
      <c r="DC616" s="238">
        <f t="shared" si="1472"/>
        <v>0</v>
      </c>
      <c r="DD616" s="238">
        <f t="shared" si="1473"/>
        <v>0</v>
      </c>
      <c r="DE616" s="238">
        <f t="shared" si="1474"/>
        <v>0</v>
      </c>
      <c r="DF616" s="238">
        <f t="shared" si="1475"/>
        <v>0</v>
      </c>
      <c r="DG616" s="238">
        <f t="shared" si="1476"/>
        <v>0</v>
      </c>
      <c r="DH616" s="238">
        <f t="shared" si="1477"/>
        <v>0</v>
      </c>
      <c r="DI616" s="238">
        <f t="shared" si="1478"/>
        <v>0</v>
      </c>
      <c r="DJ616" s="238">
        <f t="shared" si="1479"/>
        <v>0</v>
      </c>
      <c r="DK616" s="238">
        <f t="shared" si="1480"/>
        <v>0</v>
      </c>
      <c r="DL616" s="238">
        <f t="shared" si="1481"/>
        <v>0</v>
      </c>
      <c r="DM616" s="238">
        <f t="shared" si="1482"/>
        <v>0</v>
      </c>
      <c r="DN616" s="238">
        <f t="shared" si="1483"/>
        <v>0</v>
      </c>
      <c r="DO616" s="238">
        <f t="shared" si="1484"/>
        <v>0</v>
      </c>
      <c r="DP616" s="238">
        <f t="shared" si="1485"/>
        <v>0</v>
      </c>
      <c r="DQ616" s="238">
        <f t="shared" si="1486"/>
        <v>0</v>
      </c>
      <c r="DR616" s="238">
        <f t="shared" si="1487"/>
        <v>0</v>
      </c>
      <c r="DS616" s="238">
        <f t="shared" si="1488"/>
        <v>0</v>
      </c>
      <c r="DT616" s="238">
        <f t="shared" si="1489"/>
        <v>0</v>
      </c>
      <c r="DU616" s="238">
        <f t="shared" si="1490"/>
        <v>0</v>
      </c>
      <c r="DV616" s="238">
        <f t="shared" si="1491"/>
        <v>0</v>
      </c>
      <c r="DW616" s="238">
        <f t="shared" si="1492"/>
        <v>0</v>
      </c>
      <c r="DX616" s="238">
        <f t="shared" si="1493"/>
        <v>0</v>
      </c>
      <c r="DY616" s="238">
        <f t="shared" si="1494"/>
        <v>0</v>
      </c>
      <c r="DZ616" s="238">
        <f t="shared" si="1495"/>
        <v>0</v>
      </c>
      <c r="EA616" s="238">
        <f t="shared" si="1496"/>
        <v>0</v>
      </c>
      <c r="EB616" s="238">
        <f t="shared" si="1497"/>
        <v>0</v>
      </c>
      <c r="EC616" s="238">
        <f t="shared" si="1498"/>
        <v>0</v>
      </c>
      <c r="ED616" s="238">
        <f t="shared" si="1499"/>
        <v>0</v>
      </c>
      <c r="EE616" s="238">
        <f t="shared" si="1500"/>
        <v>0</v>
      </c>
      <c r="EF616" s="238">
        <f t="shared" si="1501"/>
        <v>0</v>
      </c>
      <c r="EG616" s="238">
        <f t="shared" si="1502"/>
        <v>0</v>
      </c>
      <c r="EH616" s="238">
        <f t="shared" si="1503"/>
        <v>0</v>
      </c>
      <c r="EI616" s="238">
        <f t="shared" si="1504"/>
        <v>0</v>
      </c>
      <c r="EJ616" s="238">
        <f t="shared" si="1505"/>
        <v>0</v>
      </c>
      <c r="EK616" s="238">
        <f t="shared" si="1506"/>
        <v>0</v>
      </c>
      <c r="EL616" s="238">
        <f t="shared" si="1507"/>
        <v>0</v>
      </c>
      <c r="EM616" s="238">
        <f t="shared" si="1508"/>
        <v>0</v>
      </c>
      <c r="EN616" s="238">
        <f t="shared" si="1509"/>
        <v>0</v>
      </c>
      <c r="EO616" s="238">
        <f t="shared" si="1510"/>
        <v>0</v>
      </c>
      <c r="EP616" s="238">
        <f t="shared" si="1511"/>
        <v>0</v>
      </c>
      <c r="EQ616" s="238">
        <f t="shared" si="1512"/>
        <v>0</v>
      </c>
      <c r="ER616" s="238">
        <f t="shared" si="1513"/>
        <v>0</v>
      </c>
      <c r="ES616" s="238">
        <f t="shared" si="1514"/>
        <v>0</v>
      </c>
      <c r="ET616" s="238">
        <f t="shared" si="1515"/>
        <v>0</v>
      </c>
      <c r="EU616" s="238">
        <f t="shared" si="1516"/>
        <v>0</v>
      </c>
      <c r="EV616" s="238">
        <f t="shared" si="1517"/>
        <v>0</v>
      </c>
      <c r="EW616" s="238">
        <f t="shared" si="1518"/>
        <v>0</v>
      </c>
      <c r="EX616" s="238">
        <f t="shared" si="1519"/>
        <v>0</v>
      </c>
      <c r="EY616" s="238">
        <f t="shared" si="1520"/>
        <v>0</v>
      </c>
      <c r="EZ616" s="238">
        <f t="shared" si="1521"/>
        <v>0</v>
      </c>
      <c r="FA616" s="238">
        <f t="shared" si="1522"/>
        <v>0</v>
      </c>
      <c r="FB616" s="238">
        <f t="shared" si="1523"/>
        <v>0</v>
      </c>
      <c r="FC616" s="238">
        <f t="shared" si="1524"/>
        <v>0</v>
      </c>
      <c r="FD616" s="238">
        <f t="shared" si="1525"/>
        <v>0</v>
      </c>
      <c r="FE616" s="238">
        <f t="shared" si="1526"/>
        <v>0</v>
      </c>
      <c r="FF616" s="238">
        <f t="shared" si="1527"/>
        <v>0</v>
      </c>
      <c r="FG616" s="238">
        <f t="shared" si="1528"/>
        <v>0</v>
      </c>
      <c r="FH616" s="238">
        <f t="shared" si="1529"/>
        <v>0</v>
      </c>
      <c r="FI616" s="238">
        <f t="shared" si="1530"/>
        <v>0</v>
      </c>
      <c r="FJ616" s="238">
        <f t="shared" si="1531"/>
        <v>0</v>
      </c>
      <c r="FK616" s="238">
        <f t="shared" si="1532"/>
        <v>0</v>
      </c>
      <c r="FL616" s="238">
        <f t="shared" si="1533"/>
        <v>0</v>
      </c>
      <c r="FM616" s="238">
        <f t="shared" si="1534"/>
        <v>0</v>
      </c>
      <c r="FN616" s="238">
        <f t="shared" si="1535"/>
        <v>0</v>
      </c>
      <c r="FO616" s="238">
        <f t="shared" si="1536"/>
        <v>0</v>
      </c>
      <c r="FP616" s="238">
        <f t="shared" si="1537"/>
        <v>0</v>
      </c>
      <c r="FQ616" s="238">
        <f t="shared" si="1538"/>
        <v>0</v>
      </c>
      <c r="FR616" s="238">
        <f t="shared" si="1539"/>
        <v>0</v>
      </c>
      <c r="FS616" s="238">
        <f t="shared" si="1540"/>
        <v>0</v>
      </c>
      <c r="FT616" s="238">
        <f t="shared" si="1541"/>
        <v>0</v>
      </c>
      <c r="FU616" s="238">
        <f t="shared" si="1542"/>
        <v>0</v>
      </c>
      <c r="FV616" s="238">
        <f t="shared" si="1543"/>
        <v>0</v>
      </c>
      <c r="FW616" s="238">
        <f t="shared" si="1544"/>
        <v>0</v>
      </c>
      <c r="FX616" s="238">
        <f t="shared" si="1545"/>
        <v>0</v>
      </c>
      <c r="FY616" s="238">
        <f t="shared" si="1546"/>
        <v>0</v>
      </c>
      <c r="FZ616" s="238">
        <f t="shared" si="1547"/>
        <v>0</v>
      </c>
      <c r="GA616" s="238">
        <f t="shared" si="1548"/>
        <v>0</v>
      </c>
      <c r="GB616" s="238">
        <f t="shared" si="1549"/>
        <v>0</v>
      </c>
      <c r="GC616" s="238">
        <f t="shared" si="1550"/>
        <v>0</v>
      </c>
      <c r="GD616" s="238">
        <f t="shared" si="1551"/>
        <v>0</v>
      </c>
      <c r="GE616" s="238">
        <f t="shared" si="1552"/>
        <v>0</v>
      </c>
      <c r="GF616" s="238">
        <f t="shared" si="1553"/>
        <v>0</v>
      </c>
      <c r="GG616" s="238">
        <f t="shared" si="1554"/>
        <v>0</v>
      </c>
      <c r="GH616" s="238">
        <f t="shared" si="1555"/>
        <v>0</v>
      </c>
      <c r="GI616" s="238">
        <f t="shared" si="1556"/>
        <v>0</v>
      </c>
      <c r="GJ616" s="238">
        <f t="shared" si="1557"/>
        <v>0</v>
      </c>
      <c r="GK616" s="238">
        <f t="shared" si="1558"/>
        <v>0</v>
      </c>
      <c r="GL616" s="238">
        <f t="shared" si="1559"/>
        <v>0</v>
      </c>
      <c r="GM616" s="238">
        <f t="shared" si="1560"/>
        <v>0</v>
      </c>
      <c r="GN616" s="238">
        <f t="shared" si="1561"/>
        <v>0</v>
      </c>
      <c r="GO616" s="238">
        <f t="shared" si="1562"/>
        <v>0</v>
      </c>
      <c r="GP616" s="238">
        <f t="shared" si="1563"/>
        <v>0</v>
      </c>
      <c r="GQ616" s="238">
        <f t="shared" si="1564"/>
        <v>0</v>
      </c>
      <c r="GR616" s="238">
        <f t="shared" si="1565"/>
        <v>0</v>
      </c>
      <c r="GS616" s="238">
        <f t="shared" si="1566"/>
        <v>0</v>
      </c>
      <c r="GT616" s="238">
        <f t="shared" si="1567"/>
        <v>0</v>
      </c>
      <c r="GU616" s="238">
        <f t="shared" si="1568"/>
        <v>0</v>
      </c>
      <c r="GV616" s="238">
        <f t="shared" si="1569"/>
        <v>0</v>
      </c>
      <c r="GW616" s="238">
        <f t="shared" si="1570"/>
        <v>0</v>
      </c>
      <c r="GX616" s="238">
        <f t="shared" si="1571"/>
        <v>0</v>
      </c>
      <c r="GY616" s="238">
        <f t="shared" si="1572"/>
        <v>0</v>
      </c>
      <c r="GZ616" s="238">
        <f t="shared" si="1573"/>
        <v>0</v>
      </c>
      <c r="HA616" s="238">
        <f t="shared" si="1574"/>
        <v>0</v>
      </c>
      <c r="HB616" s="238">
        <f t="shared" si="1575"/>
        <v>0</v>
      </c>
      <c r="HC616" s="238">
        <f t="shared" si="1576"/>
        <v>0</v>
      </c>
      <c r="HD616" s="238">
        <f t="shared" si="1577"/>
        <v>0</v>
      </c>
      <c r="HE616" s="238">
        <f t="shared" si="1578"/>
        <v>0</v>
      </c>
      <c r="HF616" s="238">
        <f t="shared" si="1579"/>
        <v>0</v>
      </c>
      <c r="HG616" s="238">
        <f t="shared" si="1580"/>
        <v>0</v>
      </c>
      <c r="HH616" s="238">
        <f t="shared" si="1581"/>
        <v>0</v>
      </c>
      <c r="HI616" s="238">
        <f t="shared" si="1582"/>
        <v>0</v>
      </c>
      <c r="HJ616" s="238">
        <f t="shared" si="1583"/>
        <v>0</v>
      </c>
      <c r="HK616" s="238">
        <f t="shared" si="1584"/>
        <v>0</v>
      </c>
      <c r="HL616" s="238">
        <f t="shared" si="1585"/>
        <v>0</v>
      </c>
      <c r="HM616" s="238">
        <f t="shared" si="1586"/>
        <v>0</v>
      </c>
      <c r="HN616" s="238">
        <f t="shared" si="1587"/>
        <v>0</v>
      </c>
      <c r="HO616" s="238">
        <f t="shared" si="1588"/>
        <v>0</v>
      </c>
      <c r="HP616" s="238">
        <f t="shared" si="1589"/>
        <v>0</v>
      </c>
      <c r="HQ616" s="238">
        <f t="shared" si="1590"/>
        <v>0</v>
      </c>
      <c r="HR616" s="238">
        <f t="shared" si="1591"/>
        <v>0</v>
      </c>
      <c r="HS616" s="238">
        <f t="shared" si="1592"/>
        <v>0</v>
      </c>
      <c r="HT616" s="238">
        <f t="shared" si="1593"/>
        <v>0</v>
      </c>
      <c r="HU616" s="238">
        <f t="shared" si="1594"/>
        <v>0</v>
      </c>
      <c r="HV616" s="238">
        <f t="shared" si="1595"/>
        <v>0</v>
      </c>
      <c r="HW616" s="238">
        <f t="shared" si="1596"/>
        <v>0</v>
      </c>
      <c r="HX616" s="238">
        <f t="shared" si="1597"/>
        <v>0</v>
      </c>
      <c r="HY616" s="238">
        <f t="shared" si="1598"/>
        <v>0</v>
      </c>
      <c r="HZ616" s="238">
        <f t="shared" si="1599"/>
        <v>0</v>
      </c>
      <c r="IA616" s="238">
        <f t="shared" si="1600"/>
        <v>0</v>
      </c>
      <c r="IB616" s="238">
        <f t="shared" si="1601"/>
        <v>0</v>
      </c>
      <c r="IC616" s="238">
        <f t="shared" si="1602"/>
        <v>0</v>
      </c>
      <c r="ID616" s="238">
        <f t="shared" si="1603"/>
        <v>0</v>
      </c>
      <c r="IE616" s="238">
        <f t="shared" si="1604"/>
        <v>0</v>
      </c>
      <c r="IF616" s="238">
        <f t="shared" si="1605"/>
        <v>0</v>
      </c>
      <c r="IG616" s="238">
        <f t="shared" si="1606"/>
        <v>0</v>
      </c>
      <c r="IH616" s="238">
        <f t="shared" si="1607"/>
        <v>0</v>
      </c>
      <c r="II616" s="238">
        <f t="shared" si="1608"/>
        <v>0</v>
      </c>
      <c r="IJ616" s="238">
        <f t="shared" si="1609"/>
        <v>0</v>
      </c>
      <c r="IK616" s="238">
        <f t="shared" si="1610"/>
        <v>0</v>
      </c>
      <c r="IL616" s="238">
        <f t="shared" si="1611"/>
        <v>0</v>
      </c>
      <c r="IM616" s="238">
        <f t="shared" si="1612"/>
        <v>0</v>
      </c>
      <c r="IN616" s="238">
        <f t="shared" si="1613"/>
        <v>0</v>
      </c>
      <c r="IO616" s="238">
        <f t="shared" si="1614"/>
        <v>0</v>
      </c>
      <c r="IP616" s="238">
        <f t="shared" si="1615"/>
        <v>0</v>
      </c>
      <c r="IQ616" s="238">
        <f t="shared" si="1616"/>
        <v>0</v>
      </c>
      <c r="IR616" s="238">
        <f t="shared" si="1617"/>
        <v>0</v>
      </c>
      <c r="IS616" s="238">
        <f t="shared" si="1618"/>
        <v>0</v>
      </c>
      <c r="IT616" s="238">
        <f t="shared" si="1619"/>
        <v>0</v>
      </c>
      <c r="IU616" s="238">
        <f t="shared" si="1620"/>
        <v>0</v>
      </c>
      <c r="IV616" s="238">
        <f t="shared" si="1621"/>
        <v>0</v>
      </c>
      <c r="IW616" s="238">
        <f t="shared" si="1622"/>
        <v>0</v>
      </c>
      <c r="IX616" s="238">
        <f t="shared" si="1623"/>
        <v>0</v>
      </c>
      <c r="IY616" s="238">
        <f t="shared" si="1624"/>
        <v>0</v>
      </c>
      <c r="IZ616" s="238">
        <f t="shared" si="1625"/>
        <v>0</v>
      </c>
      <c r="JA616" s="238">
        <f t="shared" si="1626"/>
        <v>0</v>
      </c>
      <c r="JB616" s="238">
        <f t="shared" si="1627"/>
        <v>0</v>
      </c>
    </row>
    <row r="617" spans="1:262" s="240" customFormat="1">
      <c r="B617" s="246">
        <v>256</v>
      </c>
      <c r="C617" s="245">
        <f t="shared" si="1628"/>
        <v>4.9999999999999793E-3</v>
      </c>
      <c r="D617" s="244">
        <f t="shared" ca="1" si="1371"/>
        <v>80.221995689761883</v>
      </c>
      <c r="E617" s="243">
        <f ca="1">JB361</f>
        <v>0.22199568976187736</v>
      </c>
      <c r="F617" s="242">
        <v>256</v>
      </c>
      <c r="U617" s="241"/>
    </row>
    <row r="619" spans="1:262">
      <c r="J619" s="238">
        <f>B626</f>
        <v>1</v>
      </c>
      <c r="N619" s="322" t="s">
        <v>888</v>
      </c>
      <c r="O619" s="322" t="s">
        <v>889</v>
      </c>
    </row>
    <row r="620" spans="1:262">
      <c r="K620" s="238">
        <f>Nt_input</f>
        <v>64</v>
      </c>
      <c r="N620" s="322" t="s">
        <v>780</v>
      </c>
      <c r="O620" s="322" t="s">
        <v>780</v>
      </c>
      <c r="P620" s="238">
        <f>PI()</f>
        <v>3.1415926535897931</v>
      </c>
    </row>
    <row r="624" spans="1:262">
      <c r="A624" s="287" t="s">
        <v>890</v>
      </c>
      <c r="B624" s="286" t="s">
        <v>891</v>
      </c>
      <c r="C624" s="284" t="s">
        <v>810</v>
      </c>
      <c r="D624" s="285" t="s">
        <v>811</v>
      </c>
      <c r="E624" s="284" t="s">
        <v>812</v>
      </c>
      <c r="F624" s="265" t="s">
        <v>813</v>
      </c>
      <c r="G624" s="265" t="s">
        <v>814</v>
      </c>
      <c r="H624" s="265" t="s">
        <v>892</v>
      </c>
      <c r="I624" s="265" t="s">
        <v>893</v>
      </c>
      <c r="J624" s="284" t="s">
        <v>817</v>
      </c>
      <c r="K624" s="284" t="s">
        <v>894</v>
      </c>
      <c r="L624" s="189"/>
      <c r="M624" s="265" t="s">
        <v>895</v>
      </c>
      <c r="N624" s="265" t="s">
        <v>896</v>
      </c>
      <c r="O624" s="280" t="s">
        <v>820</v>
      </c>
      <c r="P624" s="280" t="s">
        <v>821</v>
      </c>
      <c r="Q624" s="281" t="s">
        <v>822</v>
      </c>
      <c r="R624" s="280" t="s">
        <v>823</v>
      </c>
      <c r="S624" s="281" t="s">
        <v>824</v>
      </c>
      <c r="T624" s="280" t="s">
        <v>825</v>
      </c>
      <c r="U624" s="280" t="s">
        <v>826</v>
      </c>
      <c r="V624" s="281" t="s">
        <v>827</v>
      </c>
      <c r="W624" s="281" t="s">
        <v>828</v>
      </c>
      <c r="X624" s="281" t="s">
        <v>829</v>
      </c>
      <c r="Y624" s="280" t="s">
        <v>830</v>
      </c>
      <c r="Z624" s="280" t="s">
        <v>831</v>
      </c>
      <c r="AA624" s="281" t="s">
        <v>832</v>
      </c>
      <c r="AB624" s="280" t="s">
        <v>833</v>
      </c>
      <c r="AC624" s="281" t="s">
        <v>834</v>
      </c>
      <c r="AD624" s="280" t="s">
        <v>835</v>
      </c>
      <c r="AE624" s="280" t="s">
        <v>836</v>
      </c>
      <c r="AF624" s="281" t="s">
        <v>837</v>
      </c>
      <c r="AG624" s="281" t="s">
        <v>838</v>
      </c>
      <c r="AH624" s="281" t="s">
        <v>839</v>
      </c>
      <c r="AI624" s="280" t="s">
        <v>840</v>
      </c>
      <c r="AJ624" s="280" t="s">
        <v>841</v>
      </c>
      <c r="AK624" s="281" t="s">
        <v>842</v>
      </c>
      <c r="AL624" s="280" t="s">
        <v>843</v>
      </c>
      <c r="AM624" s="281" t="s">
        <v>844</v>
      </c>
      <c r="AN624" s="280" t="s">
        <v>845</v>
      </c>
      <c r="AO624" s="280" t="s">
        <v>846</v>
      </c>
      <c r="AP624" s="281" t="s">
        <v>847</v>
      </c>
      <c r="AQ624" s="281" t="s">
        <v>848</v>
      </c>
      <c r="AR624" s="281" t="s">
        <v>849</v>
      </c>
      <c r="AS624" s="280" t="s">
        <v>850</v>
      </c>
      <c r="AT624" s="280" t="s">
        <v>851</v>
      </c>
      <c r="AU624" s="281" t="s">
        <v>852</v>
      </c>
      <c r="AV624" s="355" t="s">
        <v>853</v>
      </c>
      <c r="AW624" s="281" t="s">
        <v>854</v>
      </c>
      <c r="AX624" s="280" t="s">
        <v>855</v>
      </c>
      <c r="AY624" s="280" t="s">
        <v>856</v>
      </c>
      <c r="AZ624" s="281" t="s">
        <v>857</v>
      </c>
      <c r="BA624" s="281" t="s">
        <v>858</v>
      </c>
      <c r="BB624" s="281" t="s">
        <v>859</v>
      </c>
      <c r="BC624" s="280" t="s">
        <v>860</v>
      </c>
      <c r="BD624" s="280" t="s">
        <v>861</v>
      </c>
      <c r="BE624" s="281" t="s">
        <v>862</v>
      </c>
      <c r="BF624" s="280" t="s">
        <v>863</v>
      </c>
      <c r="BG624" s="281" t="s">
        <v>864</v>
      </c>
      <c r="BH624" s="280" t="s">
        <v>865</v>
      </c>
      <c r="BI624" s="280" t="s">
        <v>866</v>
      </c>
      <c r="BJ624" s="281" t="s">
        <v>867</v>
      </c>
      <c r="BK624" s="281" t="s">
        <v>868</v>
      </c>
      <c r="BL624" s="281" t="s">
        <v>869</v>
      </c>
      <c r="BM624" s="356"/>
      <c r="BN624" s="356"/>
      <c r="BO624" s="357"/>
      <c r="BP624" s="356"/>
      <c r="BQ624" s="357"/>
      <c r="BR624" s="356"/>
      <c r="BS624" s="356"/>
      <c r="BT624" s="357"/>
      <c r="BU624" s="357"/>
      <c r="BV624" s="357"/>
      <c r="BW624" s="280"/>
      <c r="BX624" s="280"/>
      <c r="BY624" s="281"/>
      <c r="BZ624" s="280"/>
    </row>
    <row r="625" spans="1:86" s="358" customFormat="1" ht="46.5" customHeight="1">
      <c r="A625" s="358">
        <v>0</v>
      </c>
      <c r="B625" s="359">
        <v>0</v>
      </c>
      <c r="C625" s="359">
        <v>0</v>
      </c>
      <c r="D625" s="359">
        <v>0</v>
      </c>
      <c r="N625" s="360">
        <v>0</v>
      </c>
      <c r="O625" s="361" t="str">
        <f t="shared" ref="O625:BL625" si="1629">IMSUM(O626:O689)</f>
        <v>2,54514725267496E-13-160i</v>
      </c>
      <c r="P625" s="361" t="str">
        <f t="shared" si="1629"/>
        <v>-9,54275720943531E-14-2,76167977375554E-15i</v>
      </c>
      <c r="Q625" s="361" t="str">
        <f t="shared" si="1629"/>
        <v>1,02580704347544E-13-4,44089209850756E-16i</v>
      </c>
      <c r="R625" s="361" t="str">
        <f t="shared" si="1629"/>
        <v>3,0630662936626E-13+2,31481500634353E-14i</v>
      </c>
      <c r="S625" s="361" t="str">
        <f t="shared" si="1629"/>
        <v>1,97060683743144E-13+1,5562273691927E-12i</v>
      </c>
      <c r="T625" s="361" t="str">
        <f t="shared" si="1629"/>
        <v>1,06355462631269E-13+1,774136393351E-13i</v>
      </c>
      <c r="U625" s="361" t="str">
        <f t="shared" si="1629"/>
        <v>4,43698897067969E-15+8,9539486936019E-14i</v>
      </c>
      <c r="V625" s="361" t="str">
        <f t="shared" si="1629"/>
        <v>-3,420081058636E-13-5,8120175339127E-14i</v>
      </c>
      <c r="W625" s="361" t="str">
        <f t="shared" si="1629"/>
        <v>8,3060945274549E-13+5,58220136781528E-13i</v>
      </c>
      <c r="X625" s="361" t="str">
        <f t="shared" si="1629"/>
        <v>-2,38479808817305E-13+2,91933144325184E-13i</v>
      </c>
      <c r="Y625" s="361" t="str">
        <f t="shared" si="1629"/>
        <v>-5,22676520120502E-14-2,96318525272453E-13i</v>
      </c>
      <c r="Z625" s="361" t="str">
        <f t="shared" si="1629"/>
        <v>1,69360619278747E-13-6,19504447740837E-13i</v>
      </c>
      <c r="AA625" s="361" t="str">
        <f t="shared" si="1629"/>
        <v>9,64744777121052E-14-1,29896093881143E-13i</v>
      </c>
      <c r="AB625" s="361" t="str">
        <f t="shared" si="1629"/>
        <v>1,48599448718256E-13+5,72653036101656E-13i</v>
      </c>
      <c r="AC625" s="361" t="str">
        <f t="shared" si="1629"/>
        <v>-8,09669171986105E-14-1,31283872661925E-13i</v>
      </c>
      <c r="AD625" s="361" t="str">
        <f t="shared" si="1629"/>
        <v>-4,42452130157728E-13-2,75890421619287E-14i</v>
      </c>
      <c r="AE625" s="361" t="str">
        <f t="shared" si="1629"/>
        <v>-1,61562169892493E-13+9,02056207507935E-14i</v>
      </c>
      <c r="AF625" s="361" t="str">
        <f t="shared" si="1629"/>
        <v>5,81780717351377E-13+2,34162689238814E-12i</v>
      </c>
      <c r="AG625" s="361" t="str">
        <f t="shared" si="1629"/>
        <v>-1,11250288495346E-12+1,15446541215647E-12i</v>
      </c>
      <c r="AH625" s="361" t="str">
        <f t="shared" si="1629"/>
        <v>-2,28040199570789E-12+6,54976073377607E-13i</v>
      </c>
      <c r="AI625" s="361" t="str">
        <f t="shared" si="1629"/>
        <v>6,04801929024457E-12+4,88531437525808E-12i</v>
      </c>
      <c r="AJ625" s="361" t="str">
        <f t="shared" si="1629"/>
        <v>1,21510006917402E-13-1,37223565843671E-13i</v>
      </c>
      <c r="AK625" s="361" t="str">
        <f t="shared" si="1629"/>
        <v>-1,88575283860404E-13-1,09278697202342E-11i</v>
      </c>
      <c r="AL625" s="361" t="str">
        <f t="shared" si="1629"/>
        <v>5,18290575388103E-12+2,95907742753343E-12i</v>
      </c>
      <c r="AM625" s="361" t="str">
        <f t="shared" si="1629"/>
        <v>7,24527642742556E-13+1,00214281317789E-12i</v>
      </c>
      <c r="AN625" s="361" t="str">
        <f t="shared" si="1629"/>
        <v>-5,63516290921773E-12+4,50639525695351E-12i</v>
      </c>
      <c r="AO625" s="361" t="str">
        <f t="shared" si="1629"/>
        <v>2,3380147644303E-12-3,64100416483382E-12i</v>
      </c>
      <c r="AP625" s="361" t="str">
        <f t="shared" si="1629"/>
        <v>2,40257423331225E-12-8,15042477952936E-13i</v>
      </c>
      <c r="AQ625" s="361" t="str">
        <f t="shared" si="1629"/>
        <v>2,41528628694421E-12+3,23019389014689E-12i</v>
      </c>
      <c r="AR625" s="361" t="str">
        <f t="shared" si="1629"/>
        <v>-7,18595755816454E-13-1,97543370550336E-12i</v>
      </c>
      <c r="AS625" s="361" t="str">
        <f t="shared" si="1629"/>
        <v>1,37450771250935E-12+2,86017737272104E-12i</v>
      </c>
      <c r="AT625" s="361" t="str">
        <f t="shared" si="1629"/>
        <v>2,87508732099706E-14-1,42868852501662E-12i</v>
      </c>
      <c r="AU625" s="361" t="str">
        <f t="shared" si="1629"/>
        <v>-1,65058561436837E-11+9,39096023167002E-13i</v>
      </c>
      <c r="AV625" s="361" t="str">
        <f t="shared" si="1629"/>
        <v>3,81710938898716E-12+4,16564005512043E-12i</v>
      </c>
      <c r="AW625" s="361" t="str">
        <f t="shared" si="1629"/>
        <v>3,88539027340595E-14+4,02428090850996E-13i</v>
      </c>
      <c r="AX625" s="361" t="str">
        <f t="shared" si="1629"/>
        <v>4,03254816691567E-12-2,19854690008958E-12i</v>
      </c>
      <c r="AY625" s="361" t="str">
        <f t="shared" si="1629"/>
        <v>-6,8645683755364E-12-1,96107019512227E-12i</v>
      </c>
      <c r="AZ625" s="361" t="str">
        <f t="shared" si="1629"/>
        <v>-2,32025900229194E-12+8,24451618086646E-13i</v>
      </c>
      <c r="BA625" s="361" t="str">
        <f t="shared" si="1629"/>
        <v>-1,12055200188199E-12-2,92960100622963E-12i</v>
      </c>
      <c r="BB625" s="361" t="str">
        <f t="shared" si="1629"/>
        <v>2,01599457613777E-12+7,49955653134301E-13i</v>
      </c>
      <c r="BC625" s="361" t="str">
        <f t="shared" si="1629"/>
        <v>1,48980437361668E-12-1,17289511436525E-12i</v>
      </c>
      <c r="BD625" s="361" t="str">
        <f t="shared" si="1629"/>
        <v>-2,5324226222978E-12-1,88543625156968E-12i</v>
      </c>
      <c r="BE625" s="361" t="str">
        <f t="shared" si="1629"/>
        <v>1,52197308575519E-12+1,59794399934299E-12i</v>
      </c>
      <c r="BF625" s="361" t="str">
        <f t="shared" si="1629"/>
        <v>-3,87888072356235E-13+2,66603406018362E-12i</v>
      </c>
      <c r="BG625" s="361" t="str">
        <f t="shared" si="1629"/>
        <v>-6,21605935127723E-12-5,19145837429846E-12i</v>
      </c>
      <c r="BH625" s="361" t="str">
        <f t="shared" si="1629"/>
        <v>-5,93320965275312E-13+3,91364718410614E-12i</v>
      </c>
      <c r="BI625" s="361" t="str">
        <f t="shared" si="1629"/>
        <v>-2,24345281935046E-13-2,55512278002357E-12i</v>
      </c>
      <c r="BJ625" s="361" t="str">
        <f t="shared" si="1629"/>
        <v>-4,27923930483146E-12+2,21506146758088E-12i</v>
      </c>
      <c r="BK625" s="361" t="str">
        <f t="shared" si="1629"/>
        <v>4,28755945677817E-12-2,27712293465743E-12i</v>
      </c>
      <c r="BL625" s="361" t="str">
        <f t="shared" si="1629"/>
        <v>2,35594486627799E-12+3,02707858779173E-12i</v>
      </c>
      <c r="BM625" s="362"/>
      <c r="BN625" s="362"/>
      <c r="BO625" s="362"/>
      <c r="BP625" s="362"/>
      <c r="BQ625" s="362"/>
      <c r="BR625" s="362"/>
      <c r="BS625" s="362"/>
      <c r="BT625" s="362"/>
      <c r="BU625" s="362"/>
      <c r="BV625" s="362"/>
      <c r="BW625" s="361"/>
      <c r="BX625" s="361"/>
      <c r="BY625" s="361"/>
      <c r="BZ625" s="361"/>
    </row>
    <row r="626" spans="1:86">
      <c r="A626" s="245">
        <f t="shared" ref="A626:A657" si="1630">A625+Div_Nt_input</f>
        <v>3.1250000000000001E-4</v>
      </c>
      <c r="B626" s="246">
        <v>1</v>
      </c>
      <c r="C626" s="246">
        <f t="shared" ref="C626:C657" si="1631">C625+Fline</f>
        <v>50</v>
      </c>
      <c r="D626" s="246">
        <f>2*PI()*C626</f>
        <v>314.15926535897933</v>
      </c>
      <c r="E626" s="245" t="str">
        <f>COMPLEX(0,D626)</f>
        <v>314,159265358979i</v>
      </c>
      <c r="F626" s="245" t="str">
        <f t="shared" ref="F626:F657" si="1632">IF(freq_ratio2&gt;1,IMPRODUCT(Kth_2/(2/rload2-Kfeed2/Gdc_ccm2),IMDIV(COMPLEX(1,Rc_2*Coutput2*microF2*miliOhm2*D626),IMSUM(1,IMPRODUCT(E626,1/omega1_2),IMPRODUCT(E626,E626,1/omega2_2),IMPRODUCT(E626,E626,E626,1/omega3_2)))),IMPRODUCT(Kth_2/(2/rload2-Kfeed2/Gdc_dcm2),(IMDIV(COMPLEX(1,Rc_2*Coutput2*microF2*miliOhm2*D626),IMSUM(1,IMDIV(E626,omegat2),IMDIV(IMPRODUCT(E626,E626),omegapole0^2*(1-2*Gdc_dcm2/(Kfeed2*rload2))))))))</f>
        <v>27,6599459262055-12,4408015051763i</v>
      </c>
      <c r="G626" s="245" t="str">
        <f t="shared" ref="G626:G657" si="1633">IMPRODUCT(IMPRODUCT(-currentransferratio2*RFB_2/(Rfeedforward2),IMDIV(COMPLEX(1,(Rfeedforward2*kiliOhm2+q_Rz_Cz_2*Rzero2)*q_Rz_Cz_2*Czero2*nanoF2*D626),IMPRODUCT(COMPLEX(1,q_Rz_Cz_2*Rzero2*Czero2*nanoF2*D626),COMPLEX(1,D626/(2*PI()*F_roll2*kilihertz2))))),IMSUM(feedtype2,IMDIV(COMPLEX(1,Rvolt2*Cvolt2*nanoF2*kiliOhm2*D626),IMPRODUCT(Rupper2*kiliOhm2*(Cvolt2*nanoF2+Cforward2*picoF2),COMPLEX(1,Rvolt2*Cvolt2*Cforward2*picoF2*nanoF2*kiliOhm2*D626/(Cvolt2*nanoF2+Cforward2*picoF2)),E626))))</f>
        <v>-0,6185690529433+1,71647222377002i</v>
      </c>
      <c r="H626" s="245" t="str">
        <f t="shared" ref="H626:H657" si="1634">IF(freq_ratio2&gt;1,IMPRODUCT(I35,IMDIV((IMPRODUCT(COMPLEX(1,Rc_2*Coutput2*microF2*miliOhm2*D626),COMPLEX(1,(effectiveL2*Requiv2*Kfeed2*0.5*Metccm2)*D626/(ratio2*(Xequiv2^2+Requiv2^2)*(Kfeed2*Metccm2*0.5/ratio2-Kinput2*Gdc_ccm2))))),IMSUM(1,IMPRODUCT(E626,1/omega1_2),IMPRODUCT(E626,E626,1/omega2_2),IMPRODUCT(E626,E626,E626,1/omega3_2)))),IMPRODUCT(I35,(IMDIV(COMPLEX(1,Rc_2*Coutput2*microF2*miliOhm2*D626),IMSUM(1,IMDIV(E626,omegat2),IMDIV(IMPRODUCT(E626,E626),omegapole0^2*(1-2*Gdc_dcm2/(Kfeed2*rload2))))))))</f>
        <v>0,141668357071701-0,0637191379403125i</v>
      </c>
      <c r="I626" s="245" t="str">
        <f>IMDIV(H626,IMSUM(1,IMPRODUCT(F626,G626,-1)))</f>
        <v>0,0010004305073518+0,00262654550894558i</v>
      </c>
      <c r="J626" s="240" t="str">
        <f>IMPRODUCT(1/Nt_input,O625)</f>
        <v>3,97679258230462E-15-2,5i</v>
      </c>
      <c r="K626" s="265" t="str">
        <f>IMPRODUCT(I626,J626)</f>
        <v>0,00656636377236395-0,00250107626837949i</v>
      </c>
      <c r="L626" s="238">
        <f>20*LOG(IMABS(K626))</f>
        <v>-43.065147434914373</v>
      </c>
      <c r="M626" s="238">
        <f t="shared" ref="M626:M657" si="1635">N626+Vinput2</f>
        <v>387.49008570164779</v>
      </c>
      <c r="N626" s="242">
        <f t="shared" ref="N626:N657" si="1636">0.5*Vinac*SIN(2*PI()*Fline*A626)</f>
        <v>0.49008570164780302</v>
      </c>
      <c r="O626" s="240" t="str">
        <f t="shared" ref="O626:O657" si="1637">IMPRODUCT(N626,IMEXP(COMPLEX(0,-2*PI()*1*B626/Nt_input)))</f>
        <v>0,487725805040321-0,0480367989919239i</v>
      </c>
      <c r="P626" s="363" t="str">
        <f t="shared" ref="P626:P657" si="1638">IMPRODUCT(N626,IMEXP(COMPLEX(0,-2*PI()*2*B626/Nt_input)))</f>
        <v>0,480668842312254-0,0956109773499699i</v>
      </c>
      <c r="Q626" s="240" t="str">
        <f t="shared" ref="Q626" si="1639">IMPRODUCT(N626,IMEXP(COMPLEX(0,-2*PI()*3*B626/Nt_input)))</f>
        <v>0,468982775872404-0,142264369729859i</v>
      </c>
      <c r="R626" s="240" t="str">
        <f t="shared" ref="R626" si="1640">IMPRODUCT(N626,IMEXP(COMPLEX(0,-2*PI()*4*B626/Nt_input)))</f>
        <v>0,452780148928838-0,187547678459635i</v>
      </c>
      <c r="S626" s="240" t="str">
        <f t="shared" ref="S626" si="1641">IMPRODUCT(N626,IMEXP(COMPLEX(0,-2*PI()*5*B626/Nt_input)))</f>
        <v>0,432217001636281-0,231024800521853i</v>
      </c>
      <c r="T626" s="240" t="str">
        <f t="shared" ref="T626" si="1642">IMPRODUCT(N626,IMEXP(COMPLEX(0,-2*PI()*6*B626/Nt_input)))</f>
        <v>0,40749136834412-0,272277027464045i</v>
      </c>
      <c r="U626" s="241" t="str">
        <f t="shared" ref="U626" si="1643">IMPRODUCT(N626,IMEXP(COMPLEX(0,-2*PI()*7*B626/Nt_input)))</f>
        <v>0,378841370417363-0,310907077789994i</v>
      </c>
      <c r="V626" s="240" t="str">
        <f t="shared" ref="V626" si="1644">IMPRODUCT(N626,IMEXP(COMPLEX(0,-2*PI()*8*B626/Nt_input)))</f>
        <v>0,346542922997729-0,346542922997728i</v>
      </c>
      <c r="W626" s="240" t="str">
        <f t="shared" ref="W626" si="1645">IMPRODUCT(N626,IMEXP(COMPLEX(0,-2*PI()*9*B626/Nt_input)))</f>
        <v>0,310907077789995-0,378841370417363i</v>
      </c>
      <c r="X626" s="240" t="str">
        <f t="shared" ref="X626" si="1646">IMPRODUCT(N626,IMEXP(COMPLEX(0,-2*PI()*10*B626/Nt_input)))</f>
        <v>0,272277027464046-0,40749136834412i</v>
      </c>
      <c r="Y626" s="240" t="str">
        <f t="shared" ref="Y626" si="1647">IMPRODUCT(N626,IMEXP(COMPLEX(0,-2*PI()*11*B626/Nt_input)))</f>
        <v>0,231024800521854-0,432217001636281i</v>
      </c>
      <c r="Z626" s="240" t="str">
        <f t="shared" ref="Z626" si="1648">IMPRODUCT(N626,IMEXP(COMPLEX(0,-2*PI()*12*B626/Nt_input)))</f>
        <v>0,187547678459636-0,452780148928838i</v>
      </c>
      <c r="AA626" s="240" t="str">
        <f t="shared" ref="AA626" si="1649">IMPRODUCT(N626,IMEXP(COMPLEX(0,-2*PI()*13*B626/Nt_input)))</f>
        <v>0,142264369729861-0,468982775872403i</v>
      </c>
      <c r="AB626" s="240" t="str">
        <f t="shared" ref="AB626" si="1650">IMPRODUCT(N626,IMEXP(COMPLEX(0,-2*PI()*14*B626/Nt_input)))</f>
        <v>0,0956109773499724-0,480668842312254i</v>
      </c>
      <c r="AC626" s="240" t="str">
        <f t="shared" ref="AC626" si="1651">IMPRODUCT(N626,IMEXP(COMPLEX(0,-2*PI()*15*B626/Nt_input)))</f>
        <v>0,0480367989919217-0,487725805040321i</v>
      </c>
      <c r="AD626" s="240" t="str">
        <f t="shared" ref="AD626" si="1652">IMPRODUCT(N626,IMEXP(COMPLEX(0,-2*PI()*16*B626/Nt_input)))</f>
        <v>-1,71111278902136E-15-0,490085701647803i</v>
      </c>
      <c r="AE626" s="240" t="str">
        <f t="shared" ref="AE626" si="1653">IMPRODUCT(N626,IMEXP(COMPLEX(0,-2*PI()*17*B626/Nt_input)))</f>
        <v>-0,048036798991925-0,487725805040321i</v>
      </c>
      <c r="AF626" s="240" t="str">
        <f t="shared" ref="AF626" si="1654">IMPRODUCT(N626,IMEXP(COMPLEX(0,-2*PI()*18*B626/Nt_input)))</f>
        <v>-0,0956109773499704-0,480668842312254i</v>
      </c>
      <c r="AG626" s="240" t="str">
        <f t="shared" ref="AG626" si="1655">IMPRODUCT(N626,IMEXP(COMPLEX(0,-2*PI()*19*B626/Nt_input)))</f>
        <v>-0,14226436972986-0,468982775872404i</v>
      </c>
      <c r="AH626" s="240" t="str">
        <f t="shared" ref="AH626" si="1656">IMPRODUCT(N626,IMEXP(COMPLEX(0,-2*PI()*20*B626/Nt_input)))</f>
        <v>-0,187547678459634-0,452780148928838i</v>
      </c>
      <c r="AI626" s="240" t="str">
        <f t="shared" ref="AI626" si="1657">IMPRODUCT(N626,IMEXP(COMPLEX(0,-2*PI()*21*B626/Nt_input)))</f>
        <v>-0,231024800521853-0,432217001636282i</v>
      </c>
      <c r="AJ626" s="240" t="str">
        <f t="shared" ref="AJ626" si="1658">IMPRODUCT(N626,IMEXP(COMPLEX(0,-2*PI()*22*B626/Nt_input)))</f>
        <v>-0,272277027464044-0,40749136834412i</v>
      </c>
      <c r="AK626" s="240" t="str">
        <f t="shared" ref="AK626" si="1659">IMPRODUCT(N626,IMEXP(COMPLEX(0,-2*PI()*23*B626/Nt_input)))</f>
        <v>-0,310907077789993-0,378841370417364i</v>
      </c>
      <c r="AL626" s="240" t="str">
        <f t="shared" ref="AL626" si="1660">IMPRODUCT(N626,IMEXP(COMPLEX(0,-2*PI()*24*B626/Nt_input)))</f>
        <v>-0,346542922997727-0,34654292299773i</v>
      </c>
      <c r="AM626" s="240" t="str">
        <f t="shared" ref="AM626" si="1661">IMPRODUCT(N626,IMEXP(COMPLEX(0,-2*PI()*25*B626/Nt_input)))</f>
        <v>-0,378841370417365-0,310907077789993i</v>
      </c>
      <c r="AN626" s="240" t="str">
        <f t="shared" ref="AN626" si="1662">IMPRODUCT(N626,IMEXP(COMPLEX(0,-2*PI()*26*B626/Nt_input)))</f>
        <v>-0,40749136834412-0,272277027464044i</v>
      </c>
      <c r="AO626" s="240" t="str">
        <f t="shared" ref="AO626" si="1663">IMPRODUCT(N626,IMEXP(COMPLEX(0,-2*PI()*27*B626/Nt_input)))</f>
        <v>-0,432217001636282-0,231024800521853i</v>
      </c>
      <c r="AP626" s="240" t="str">
        <f t="shared" ref="AP626" si="1664">IMPRODUCT(N626,IMEXP(COMPLEX(0,-2*PI()*28*B626/Nt_input)))</f>
        <v>-0,452780148928838-0,187547678459634i</v>
      </c>
      <c r="AQ626" s="240" t="str">
        <f t="shared" ref="AQ626" si="1665">IMPRODUCT(N626,IMEXP(COMPLEX(0,-2*PI()*29*B626/Nt_input)))</f>
        <v>-0,468982775872404-0,142264369729859i</v>
      </c>
      <c r="AR626" s="240" t="str">
        <f t="shared" ref="AR626" si="1666">IMPRODUCT(N626,IMEXP(COMPLEX(0,-2*PI()*30*B626/Nt_input)))</f>
        <v>-0,480668842312254-0,0956109773499704i</v>
      </c>
      <c r="AS626" s="240" t="str">
        <f t="shared" ref="AS626" si="1667">IMPRODUCT(N626,IMEXP(COMPLEX(0,-2*PI()*31*B626/Nt_input)))</f>
        <v>-0,487725805040321-0,0480367989919249i</v>
      </c>
      <c r="AT626" s="240" t="str">
        <f t="shared" ref="AT626" si="1668">IMPRODUCT(N626,IMEXP(COMPLEX(0,-2*PI()*32*B626/Nt_input)))</f>
        <v>-0,490085701647803-1,58353517803977E-15i</v>
      </c>
      <c r="AU626" s="240" t="str">
        <f t="shared" ref="AU626" si="1669">IMPRODUCT(N626,IMEXP(COMPLEX(0,-2*PI()*33*B626/Nt_input)))</f>
        <v>-0,487725805040321+0,0480367989919217i</v>
      </c>
      <c r="AV626" s="240" t="str">
        <f t="shared" ref="AV626" si="1670">IMPRODUCT(N626,IMEXP(COMPLEX(0,-2*PI()*34*B626/Nt_input)))</f>
        <v>-0,480668842312254+0,0956109773499724i</v>
      </c>
      <c r="AW626" s="240" t="str">
        <f t="shared" ref="AW626" si="1671">IMPRODUCT(N626,IMEXP(COMPLEX(0,-2*PI()*35*B626/Nt_input)))</f>
        <v>-0,468982775872403+0,142264369729861i</v>
      </c>
      <c r="AX626" s="240" t="str">
        <f t="shared" ref="AX626" si="1672">IMPRODUCT(N626,IMEXP(COMPLEX(0,-2*PI()*36*B626/Nt_input)))</f>
        <v>-0,452780148928838+0,187547678459636i</v>
      </c>
      <c r="AY626" s="240" t="str">
        <f t="shared" ref="AY626" si="1673">IMPRODUCT(N626,IMEXP(COMPLEX(0,-2*PI()*37*B626/Nt_input)))</f>
        <v>-0,432217001636281+0,231024800521854i</v>
      </c>
      <c r="AZ626" s="240" t="str">
        <f t="shared" ref="AZ626" si="1674">IMPRODUCT(N626,IMEXP(COMPLEX(0,-2*PI()*38*B626/Nt_input)))</f>
        <v>-0,40749136834412+0,272277027464046i</v>
      </c>
      <c r="BA626" s="240" t="str">
        <f t="shared" ref="BA626" si="1675">IMPRODUCT(N626,IMEXP(COMPLEX(0,-2*PI()*39*B626/Nt_input)))</f>
        <v>-0,378841370417363+0,310907077789994i</v>
      </c>
      <c r="BB626" s="240" t="str">
        <f t="shared" ref="BB626" si="1676">IMPRODUCT(N626,IMEXP(COMPLEX(0,-2*PI()*40*B626/Nt_input)))</f>
        <v>-0,346542922997729+0,346542922997728i</v>
      </c>
      <c r="BC626" s="240" t="str">
        <f t="shared" ref="BC626" si="1677">IMPRODUCT(N626,IMEXP(COMPLEX(0,-2*PI()*41*B626/Nt_input)))</f>
        <v>-0,310907077789995+0,378841370417363i</v>
      </c>
      <c r="BD626" s="240" t="str">
        <f t="shared" ref="BD626" si="1678">IMPRODUCT(N626,IMEXP(COMPLEX(0,-2*PI()*42*B626/Nt_input)))</f>
        <v>-0,272277027464047+0,407491368344119i</v>
      </c>
      <c r="BE626" s="240" t="str">
        <f t="shared" ref="BE626" si="1679">IMPRODUCT(N626,IMEXP(COMPLEX(0,-2*PI()*43*B626/Nt_input)))</f>
        <v>-0,231024800521856+0,43221700163628i</v>
      </c>
      <c r="BF626" s="240" t="str">
        <f t="shared" ref="BF626" si="1680">IMPRODUCT(N626,IMEXP(COMPLEX(0,-2*PI()*44*B626/Nt_input)))</f>
        <v>-0,187547678459632+0,452780148928839i</v>
      </c>
      <c r="BG626" s="240" t="str">
        <f t="shared" ref="BG626" si="1681">IMPRODUCT(N626,IMEXP(COMPLEX(0,-2*PI()*45*B626/Nt_input)))</f>
        <v>-0,142264369729858+0,468982775872404i</v>
      </c>
      <c r="BH626" s="240" t="str">
        <f t="shared" ref="BH626" si="1682">IMPRODUCT(N626,IMEXP(COMPLEX(0,-2*PI()*46*B626/Nt_input)))</f>
        <v>-0,0956109773499689+0,480668842312255i</v>
      </c>
      <c r="BI626" s="240" t="str">
        <f t="shared" ref="BI626" si="1683">IMPRODUCT(N626,IMEXP(COMPLEX(0,-2*PI()*47*B626/Nt_input)))</f>
        <v>-0,0480367989919234+0,487725805040321i</v>
      </c>
      <c r="BJ626" s="240" t="str">
        <f t="shared" ref="BJ626" si="1684">IMPRODUCT(N626,IMEXP(COMPLEX(0,-2*PI()*48*B626/Nt_input)))</f>
        <v>-9,00641610219919E-17+0,490085701647803i</v>
      </c>
      <c r="BK626" s="240" t="str">
        <f t="shared" ref="BK626" si="1685">IMPRODUCT(N626,IMEXP(COMPLEX(0,-2*PI()*49*B626/Nt_input)))</f>
        <v>0,0480367989919236+0,487725805040321i</v>
      </c>
      <c r="BL626" s="240" t="str">
        <f t="shared" ref="BL626" si="1686">IMPRODUCT(N626,IMEXP(COMPLEX(0,-2*PI()*50*B626/Nt_input)))</f>
        <v>0,0956109773499694+0,480668842312255i</v>
      </c>
      <c r="BM626" s="189"/>
      <c r="BN626" s="189"/>
      <c r="BO626" s="189"/>
      <c r="BP626" s="189"/>
      <c r="BQ626" s="189"/>
      <c r="BR626" s="189"/>
      <c r="BS626" s="189"/>
      <c r="BT626" s="189"/>
      <c r="BU626" s="189"/>
      <c r="BV626" s="189"/>
      <c r="BW626" s="240"/>
      <c r="BX626" s="240"/>
      <c r="BY626" s="240"/>
      <c r="BZ626" s="240"/>
      <c r="CH626" s="238">
        <f>20*LOG(IMABS(J626))</f>
        <v>7.9588001734407516</v>
      </c>
    </row>
    <row r="627" spans="1:86">
      <c r="A627" s="245">
        <f t="shared" si="1630"/>
        <v>6.2500000000000001E-4</v>
      </c>
      <c r="B627" s="246">
        <v>2</v>
      </c>
      <c r="C627" s="246">
        <f t="shared" si="1631"/>
        <v>100</v>
      </c>
      <c r="D627" s="246">
        <f>2*PI()*C627</f>
        <v>628.31853071795865</v>
      </c>
      <c r="E627" s="245" t="str">
        <f t="shared" ref="E627:E689" si="1687">COMPLEX(0,D627)</f>
        <v>628,318530717959i</v>
      </c>
      <c r="F627" s="245" t="str">
        <f t="shared" si="1632"/>
        <v>18,3830096903748-16,5504967202758i</v>
      </c>
      <c r="G627" s="245" t="str">
        <f t="shared" si="1633"/>
        <v>-0,61849370256992+0,864219262558457i</v>
      </c>
      <c r="H627" s="245" t="str">
        <f t="shared" si="1634"/>
        <v>0,0941538637789311-0,0847681222999305i</v>
      </c>
      <c r="I627" s="245" t="str">
        <f t="shared" ref="I627:I689" si="1688">IMDIV(H627,IMSUM(1,IMPRODUCT(F627,G627,-1)))</f>
        <v>0,00296193445724237+0,00382342968115389i</v>
      </c>
      <c r="J627" s="240" t="str">
        <f>IMPRODUCT(1/Nt_input,P625)</f>
        <v>-1,49105581397427E-15-4,31512464649303E-17i</v>
      </c>
      <c r="K627" s="265" t="str">
        <f t="shared" ref="K627:K689" si="1689">IMPRODUCT(I627,J627)</f>
        <v>-4,25142383656916E-18-5,82875821918373E-18i</v>
      </c>
      <c r="L627" s="238">
        <f t="shared" ref="L627:L689" si="1690">20*LOG(IMABS(K627))</f>
        <v>-342.83587384608717</v>
      </c>
      <c r="M627" s="238">
        <f t="shared" si="1635"/>
        <v>387.97545161008065</v>
      </c>
      <c r="N627" s="242">
        <f t="shared" si="1636"/>
        <v>0.97545161008064118</v>
      </c>
      <c r="O627" s="240" t="str">
        <f t="shared" si="1637"/>
        <v>0,956708580912724-0,190301168721783i</v>
      </c>
      <c r="P627" s="240" t="str">
        <f t="shared" si="1638"/>
        <v>0,901199777508685-0,373289170251713i</v>
      </c>
      <c r="Q627" s="240" t="str">
        <f t="shared" ref="Q627:Q689" si="1691">IMPRODUCT(N627,IMEXP(COMPLEX(0,-2*PI()*3*B627/Nt_input)))</f>
        <v>0,811058372053644-0,541931878311848i</v>
      </c>
      <c r="R627" s="240" t="str">
        <f t="shared" ref="R627:R689" si="1692">IMPRODUCT(N627,IMEXP(COMPLEX(0,-2*PI()*4*B627/Nt_input)))</f>
        <v>0,689748448207358-0,689748448207357i</v>
      </c>
      <c r="S627" s="240" t="str">
        <f t="shared" ref="S627:S689" si="1693">IMPRODUCT(N627,IMEXP(COMPLEX(0,-2*PI()*5*B627/Nt_input)))</f>
        <v>0,541931878311849-0,811058372053644i</v>
      </c>
      <c r="T627" s="240" t="str">
        <f t="shared" ref="T627:T689" si="1694">IMPRODUCT(N627,IMEXP(COMPLEX(0,-2*PI()*6*B627/Nt_input)))</f>
        <v>0,373289170251715-0,901199777508684i</v>
      </c>
      <c r="U627" s="241" t="str">
        <f t="shared" ref="U627:U689" si="1695">IMPRODUCT(N627,IMEXP(COMPLEX(0,-2*PI()*7*B627/Nt_input)))</f>
        <v>0,190301168721788-0,956708580912724i</v>
      </c>
      <c r="V627" s="240" t="str">
        <f t="shared" ref="V627:V689" si="1696">IMPRODUCT(N627,IMEXP(COMPLEX(0,-2*PI()*8*B627/Nt_input)))</f>
        <v>-3,40574662649505E-15-0,975451610080641i</v>
      </c>
      <c r="W627" s="240" t="str">
        <f t="shared" ref="W627:W689" si="1697">IMPRODUCT(N627,IMEXP(COMPLEX(0,-2*PI()*9*B627/Nt_input)))</f>
        <v>-0,190301168721784-0,956708580912724i</v>
      </c>
      <c r="X627" s="240" t="str">
        <f t="shared" ref="X627:X689" si="1698">IMPRODUCT(N627,IMEXP(COMPLEX(0,-2*PI()*10*B627/Nt_input)))</f>
        <v>-0,373289170251712-0,901199777508685i</v>
      </c>
      <c r="Y627" s="240" t="str">
        <f t="shared" ref="Y627:Y689" si="1699">IMPRODUCT(N627,IMEXP(COMPLEX(0,-2*PI()*11*B627/Nt_input)))</f>
        <v>-0,541931878311846-0,811058372053646i</v>
      </c>
      <c r="Z627" s="240" t="str">
        <f t="shared" ref="Z627:Z689" si="1700">IMPRODUCT(N627,IMEXP(COMPLEX(0,-2*PI()*12*B627/Nt_input)))</f>
        <v>-0,689748448207354-0,689748448207361i</v>
      </c>
      <c r="AA627" s="240" t="str">
        <f t="shared" ref="AA627:AA689" si="1701">IMPRODUCT(N627,IMEXP(COMPLEX(0,-2*PI()*13*B627/Nt_input)))</f>
        <v>-0,811058372053646-0,541931878311846i</v>
      </c>
      <c r="AB627" s="240" t="str">
        <f t="shared" ref="AB627:AB689" si="1702">IMPRODUCT(N627,IMEXP(COMPLEX(0,-2*PI()*14*B627/Nt_input)))</f>
        <v>-0,901199777508685-0,373289170251712i</v>
      </c>
      <c r="AC627" s="240" t="str">
        <f t="shared" ref="AC627:AC689" si="1703">IMPRODUCT(N627,IMEXP(COMPLEX(0,-2*PI()*15*B627/Nt_input)))</f>
        <v>-0,956708580912724-0,190301168721784i</v>
      </c>
      <c r="AD627" s="240" t="str">
        <f t="shared" ref="AD627:AD689" si="1704">IMPRODUCT(N627,IMEXP(COMPLEX(0,-2*PI()*16*B627/Nt_input)))</f>
        <v>-0,975451610080641-3,15182004666663E-15i</v>
      </c>
      <c r="AE627" s="240" t="str">
        <f t="shared" ref="AE627:AE689" si="1705">IMPRODUCT(N627,IMEXP(COMPLEX(0,-2*PI()*17*B627/Nt_input)))</f>
        <v>-0,956708580912724+0,190301168721788i</v>
      </c>
      <c r="AF627" s="240" t="str">
        <f t="shared" ref="AF627:AF689" si="1706">IMPRODUCT(N627,IMEXP(COMPLEX(0,-2*PI()*18*B627/Nt_input)))</f>
        <v>-0,901199777508684+0,373289170251715i</v>
      </c>
      <c r="AG627" s="240" t="str">
        <f t="shared" ref="AG627:AG689" si="1707">IMPRODUCT(N627,IMEXP(COMPLEX(0,-2*PI()*19*B627/Nt_input)))</f>
        <v>-0,811058372053644+0,541931878311849i</v>
      </c>
      <c r="AH627" s="240" t="str">
        <f t="shared" ref="AH627:AH689" si="1708">IMPRODUCT(N627,IMEXP(COMPLEX(0,-2*PI()*20*B627/Nt_input)))</f>
        <v>-0,689748448207359+0,689748448207356i</v>
      </c>
      <c r="AI627" s="240" t="str">
        <f t="shared" ref="AI627:AI689" si="1709">IMPRODUCT(N627,IMEXP(COMPLEX(0,-2*PI()*21*B627/Nt_input)))</f>
        <v>-0,541931878311851+0,811058372053642i</v>
      </c>
      <c r="AJ627" s="240" t="str">
        <f t="shared" ref="AJ627:AJ689" si="1710">IMPRODUCT(N627,IMEXP(COMPLEX(0,-2*PI()*22*B627/Nt_input)))</f>
        <v>-0,373289170251708+0,901199777508687i</v>
      </c>
      <c r="AK627" s="240" t="str">
        <f t="shared" ref="AK627:AK689" si="1711">IMPRODUCT(N627,IMEXP(COMPLEX(0,-2*PI()*23*B627/Nt_input)))</f>
        <v>-0,190301168721781+0,956708580912725i</v>
      </c>
      <c r="AL627" s="240" t="str">
        <f t="shared" ref="AL627:AL689" si="1712">IMPRODUCT(N627,IMEXP(COMPLEX(0,-2*PI()*24*B627/Nt_input)))</f>
        <v>-1,79260954939263E-16+0,975451610080641i</v>
      </c>
      <c r="AM627" s="240" t="str">
        <f t="shared" ref="AM627:AM689" si="1713">IMPRODUCT(N627,IMEXP(COMPLEX(0,-2*PI()*25*B627/Nt_input)))</f>
        <v>0,190301168721782+0,956708580912725i</v>
      </c>
      <c r="AN627" s="240" t="str">
        <f t="shared" ref="AN627:AN689" si="1714">IMPRODUCT(N627,IMEXP(COMPLEX(0,-2*PI()*26*B627/Nt_input)))</f>
        <v>0,373289170251709+0,901199777508686i</v>
      </c>
      <c r="AO627" s="240" t="str">
        <f t="shared" ref="AO627:AO689" si="1715">IMPRODUCT(N627,IMEXP(COMPLEX(0,-2*PI()*27*B627/Nt_input)))</f>
        <v>0,541931878311852+0,811058372053642i</v>
      </c>
      <c r="AP627" s="240" t="str">
        <f t="shared" ref="AP627:AP689" si="1716">IMPRODUCT(N627,IMEXP(COMPLEX(0,-2*PI()*28*B627/Nt_input)))</f>
        <v>0,689748448207359+0,689748448207356i</v>
      </c>
      <c r="AQ627" s="240" t="str">
        <f t="shared" ref="AQ627:AQ689" si="1717">IMPRODUCT(N627,IMEXP(COMPLEX(0,-2*PI()*29*B627/Nt_input)))</f>
        <v>0,811058372053644+0,541931878311848i</v>
      </c>
      <c r="AR627" s="240" t="str">
        <f t="shared" ref="AR627:AR689" si="1718">IMPRODUCT(N627,IMEXP(COMPLEX(0,-2*PI()*30*B627/Nt_input)))</f>
        <v>0,901199777508684+0,373289170251715i</v>
      </c>
      <c r="AS627" s="240" t="str">
        <f t="shared" ref="AS627:AS689" si="1719">IMPRODUCT(N627,IMEXP(COMPLEX(0,-2*PI()*31*B627/Nt_input)))</f>
        <v>0,956708580912724+0,190301168721787i</v>
      </c>
      <c r="AT627" s="240" t="str">
        <f t="shared" ref="AT627:AT689" si="1720">IMPRODUCT(N627,IMEXP(COMPLEX(0,-2*PI()*32*B627/Nt_input)))</f>
        <v>0,975451610080641-3,22648567155578E-15i</v>
      </c>
      <c r="AU627" s="240" t="str">
        <f t="shared" ref="AU627:AU689" si="1721">IMPRODUCT(N627,IMEXP(COMPLEX(0,-2*PI()*33*B627/Nt_input)))</f>
        <v>0,956708580912724-0,190301168721785i</v>
      </c>
      <c r="AV627" s="240" t="str">
        <f t="shared" ref="AV627:AV689" si="1722">IMPRODUCT(N627,IMEXP(COMPLEX(0,-2*PI()*34*B627/Nt_input)))</f>
        <v>0,901199777508685-0,373289170251712i</v>
      </c>
      <c r="AW627" s="240" t="str">
        <f t="shared" ref="AW627:AW689" si="1723">IMPRODUCT(N627,IMEXP(COMPLEX(0,-2*PI()*35*B627/Nt_input)))</f>
        <v>0,811058372053645-0,541931878311846i</v>
      </c>
      <c r="AX627" s="240" t="str">
        <f t="shared" ref="AX627:AX689" si="1724">IMPRODUCT(N627,IMEXP(COMPLEX(0,-2*PI()*36*B627/Nt_input)))</f>
        <v>0,689748448207361-0,689748448207354i</v>
      </c>
      <c r="AY627" s="240" t="str">
        <f t="shared" ref="AY627:AY689" si="1725">IMPRODUCT(N627,IMEXP(COMPLEX(0,-2*PI()*37*B627/Nt_input)))</f>
        <v>0,541931878311845-0,811058372053646i</v>
      </c>
      <c r="AZ627" s="240" t="str">
        <f t="shared" ref="AZ627:AZ689" si="1726">IMPRODUCT(N627,IMEXP(COMPLEX(0,-2*PI()*38*B627/Nt_input)))</f>
        <v>0,373289170251712-0,901199777508685i</v>
      </c>
      <c r="BA627" s="240" t="str">
        <f t="shared" ref="BA627:BA689" si="1727">IMPRODUCT(N627,IMEXP(COMPLEX(0,-2*PI()*39*B627/Nt_input)))</f>
        <v>0,190301168721785-0,956708580912724i</v>
      </c>
      <c r="BB627" s="240" t="str">
        <f t="shared" ref="BB627:BB689" si="1728">IMPRODUCT(N627,IMEXP(COMPLEX(0,-2*PI()*40*B627/Nt_input)))</f>
        <v>2,8978934668382E-15-0,975451610080641i</v>
      </c>
      <c r="BC627" s="240" t="str">
        <f t="shared" ref="BC627:BC689" si="1729">IMPRODUCT(N627,IMEXP(COMPLEX(0,-2*PI()*41*B627/Nt_input)))</f>
        <v>-0,190301168721779-0,956708580912725i</v>
      </c>
      <c r="BD627" s="240" t="str">
        <f t="shared" ref="BD627:BD689" si="1730">IMPRODUCT(N627,IMEXP(COMPLEX(0,-2*PI()*42*B627/Nt_input)))</f>
        <v>-0,373289170251715-0,901199777508684i</v>
      </c>
      <c r="BE627" s="240" t="str">
        <f t="shared" ref="BE627:BE689" si="1731">IMPRODUCT(N627,IMEXP(COMPLEX(0,-2*PI()*43*B627/Nt_input)))</f>
        <v>-0,541931878311849-0,811058372053644i</v>
      </c>
      <c r="BF627" s="240" t="str">
        <f t="shared" ref="BF627:BF689" si="1732">IMPRODUCT(N627,IMEXP(COMPLEX(0,-2*PI()*44*B627/Nt_input)))</f>
        <v>-0,689748448207357-0,689748448207358i</v>
      </c>
      <c r="BG627" s="240" t="str">
        <f t="shared" ref="BG627:BG689" si="1733">IMPRODUCT(N627,IMEXP(COMPLEX(0,-2*PI()*45*B627/Nt_input)))</f>
        <v>-0,811058372053642-0,541931878311851i</v>
      </c>
      <c r="BH627" s="240" t="str">
        <f t="shared" ref="BH627:BH689" si="1734">IMPRODUCT(N627,IMEXP(COMPLEX(0,-2*PI()*46*B627/Nt_input)))</f>
        <v>-0,901199777508682-0,373289170251718i</v>
      </c>
      <c r="BI627" s="240" t="str">
        <f t="shared" ref="BI627:BI689" si="1735">IMPRODUCT(N627,IMEXP(COMPLEX(0,-2*PI()*47*B627/Nt_input)))</f>
        <v>-0,956708580912725-0,190301168721781i</v>
      </c>
      <c r="BJ627" s="240" t="str">
        <f t="shared" ref="BJ627:BJ689" si="1736">IMPRODUCT(N627,IMEXP(COMPLEX(0,-2*PI()*48*B627/Nt_input)))</f>
        <v>-0,975451610080641-3,58521909878527E-16i</v>
      </c>
      <c r="BK627" s="240" t="str">
        <f t="shared" ref="BK627:BK689" si="1737">IMPRODUCT(N627,IMEXP(COMPLEX(0,-2*PI()*49*B627/Nt_input)))</f>
        <v>-0,956708580912725+0,190301168721782i</v>
      </c>
      <c r="BL627" s="240" t="str">
        <f t="shared" ref="BL627:BL689" si="1738">IMPRODUCT(N627,IMEXP(COMPLEX(0,-2*PI()*50*B627/Nt_input)))</f>
        <v>-0,901199777508686+0,37328917025171i</v>
      </c>
      <c r="BM627" s="189"/>
      <c r="BN627" s="189"/>
      <c r="BO627" s="189"/>
      <c r="BP627" s="189"/>
      <c r="BQ627" s="189"/>
      <c r="BR627" s="189"/>
      <c r="BS627" s="189"/>
      <c r="BT627" s="189"/>
      <c r="BU627" s="189"/>
      <c r="BV627" s="189"/>
      <c r="BW627" s="240"/>
      <c r="BX627" s="240"/>
      <c r="BY627" s="240"/>
      <c r="BZ627" s="240"/>
      <c r="CH627" s="238">
        <f t="shared" ref="CH627:CH689" si="1739">20*LOG(IMABS(J627))</f>
        <v>-296.52648617830772</v>
      </c>
    </row>
    <row r="628" spans="1:86">
      <c r="A628" s="245">
        <f>A627+Div_Nt_input</f>
        <v>9.3749999999999997E-4</v>
      </c>
      <c r="B628" s="246">
        <v>3</v>
      </c>
      <c r="C628" s="246">
        <f t="shared" si="1631"/>
        <v>150</v>
      </c>
      <c r="D628" s="246">
        <f t="shared" ref="D628:D689" si="1740">2*PI()*C628</f>
        <v>942.47779607693792</v>
      </c>
      <c r="E628" s="245" t="str">
        <f t="shared" si="1687"/>
        <v>942,477796076938i</v>
      </c>
      <c r="F628" s="245" t="str">
        <f t="shared" si="1632"/>
        <v>11,7820720808916-15,9338363696116i</v>
      </c>
      <c r="G628" s="245" t="str">
        <f t="shared" si="1633"/>
        <v>-0,618368157933514+0,582792024122941i</v>
      </c>
      <c r="H628" s="245" t="str">
        <f t="shared" si="1634"/>
        <v>0,0603452660049813-0,0816097192074973i</v>
      </c>
      <c r="I628" s="245" t="str">
        <f t="shared" si="1688"/>
        <v>0,00464850230545402+0,00388743560926447i</v>
      </c>
      <c r="J628" s="240" t="str">
        <f>IMPRODUCT(1/Nt_input,Q625)</f>
        <v>1,60282350543037E-15-6,93889390391806E-18i</v>
      </c>
      <c r="K628" s="265" t="str">
        <f t="shared" si="1689"/>
        <v>7,47770326347997E-18+6,19861770606646E-18i</v>
      </c>
      <c r="L628" s="238">
        <f t="shared" si="1690"/>
        <v>-340.25309157158296</v>
      </c>
      <c r="M628" s="238">
        <f t="shared" si="1635"/>
        <v>388.45142338627232</v>
      </c>
      <c r="N628" s="242">
        <f t="shared" si="1636"/>
        <v>1.4514233862723116</v>
      </c>
      <c r="O628" s="240" t="str">
        <f t="shared" si="1637"/>
        <v>1,38892558254901-0,421325969243636i</v>
      </c>
      <c r="P628" s="240" t="str">
        <f t="shared" si="1638"/>
        <v>1,20681444027069-0,806367628921408i</v>
      </c>
      <c r="Q628" s="240" t="str">
        <f t="shared" si="1691"/>
        <v>0,920773248729212-1,12196544984364i</v>
      </c>
      <c r="R628" s="240" t="str">
        <f t="shared" si="1692"/>
        <v>0,555435683273653-1,34094035958521i</v>
      </c>
      <c r="S628" s="240" t="str">
        <f t="shared" si="1693"/>
        <v>0,142264369729853-1,44443438595305i</v>
      </c>
      <c r="T628" s="240" t="str">
        <f t="shared" si="1694"/>
        <v>-0,283158655809606-1,42353469288889i</v>
      </c>
      <c r="U628" s="241" t="str">
        <f t="shared" si="1695"/>
        <v>-0,684196248041705-1,28004114792605i</v>
      </c>
      <c r="V628" s="240" t="str">
        <f t="shared" si="1696"/>
        <v>-1,02631131880589-1,0263113188059i</v>
      </c>
      <c r="W628" s="240" t="str">
        <f t="shared" si="1697"/>
        <v>-1,28004114792605-0,684196248041705i</v>
      </c>
      <c r="X628" s="240" t="str">
        <f t="shared" si="1698"/>
        <v>-1,42353469288889-0,283158655809606i</v>
      </c>
      <c r="Y628" s="240" t="str">
        <f t="shared" si="1699"/>
        <v>-1,44443438595305+0,142264369729853i</v>
      </c>
      <c r="Z628" s="240" t="str">
        <f t="shared" si="1700"/>
        <v>-1,34094035958521+0,555435683273653i</v>
      </c>
      <c r="AA628" s="240" t="str">
        <f t="shared" si="1701"/>
        <v>-1,12196544984364+0,920773248729211i</v>
      </c>
      <c r="AB628" s="240" t="str">
        <f t="shared" si="1702"/>
        <v>-0,806367628921412+1,20681444027068i</v>
      </c>
      <c r="AC628" s="240" t="str">
        <f t="shared" si="1703"/>
        <v>-0,421325969243632+1,38892558254901i</v>
      </c>
      <c r="AD628" s="240" t="str">
        <f t="shared" si="1704"/>
        <v>-2,66731367866464E-16+1,45142338627231i</v>
      </c>
      <c r="AE628" s="240" t="str">
        <f t="shared" si="1705"/>
        <v>0,421325969243632+1,38892558254901i</v>
      </c>
      <c r="AF628" s="240" t="str">
        <f t="shared" si="1706"/>
        <v>0,806367628921414+1,20681444027068i</v>
      </c>
      <c r="AG628" s="240" t="str">
        <f t="shared" si="1707"/>
        <v>1,12196544984364+0,920773248729211i</v>
      </c>
      <c r="AH628" s="240" t="str">
        <f t="shared" si="1708"/>
        <v>1,34094035958521+0,555435683273653i</v>
      </c>
      <c r="AI628" s="240" t="str">
        <f t="shared" si="1709"/>
        <v>1,44443438595305+0,142264369729853i</v>
      </c>
      <c r="AJ628" s="240" t="str">
        <f t="shared" si="1710"/>
        <v>1,42353469288889-0,283158655809607i</v>
      </c>
      <c r="AK628" s="240" t="str">
        <f t="shared" si="1711"/>
        <v>1,28004114792605-0,684196248041705i</v>
      </c>
      <c r="AL628" s="240" t="str">
        <f t="shared" si="1712"/>
        <v>1,0263113188059-1,02631131880589i</v>
      </c>
      <c r="AM628" s="240" t="str">
        <f t="shared" si="1713"/>
        <v>0,684196248041705-1,28004114792605i</v>
      </c>
      <c r="AN628" s="240" t="str">
        <f t="shared" si="1714"/>
        <v>0,283158655809607-1,42353469288889i</v>
      </c>
      <c r="AO628" s="240" t="str">
        <f t="shared" si="1715"/>
        <v>-0,142264369729853-1,44443438595305i</v>
      </c>
      <c r="AP628" s="240" t="str">
        <f t="shared" si="1716"/>
        <v>-0,555435683273653-1,34094035958521i</v>
      </c>
      <c r="AQ628" s="240" t="str">
        <f t="shared" si="1717"/>
        <v>-0,920773248729211-1,12196544984364i</v>
      </c>
      <c r="AR628" s="240" t="str">
        <f t="shared" si="1718"/>
        <v>-1,20681444027068-0,806367628921412i</v>
      </c>
      <c r="AS628" s="240" t="str">
        <f t="shared" si="1719"/>
        <v>-1,38892558254901-0,421325969243631i</v>
      </c>
      <c r="AT628" s="240" t="str">
        <f t="shared" si="1720"/>
        <v>-1,45142338627231-5,33462735732928E-16i</v>
      </c>
      <c r="AU628" s="240" t="str">
        <f t="shared" si="1721"/>
        <v>-1,38892558254901+0,421325969243632i</v>
      </c>
      <c r="AV628" s="240" t="str">
        <f t="shared" si="1722"/>
        <v>-1,20681444027066+0,80636762892145i</v>
      </c>
      <c r="AW628" s="240" t="str">
        <f t="shared" si="1723"/>
        <v>-0,920773248729221+1,12196544984363i</v>
      </c>
      <c r="AX628" s="240" t="str">
        <f t="shared" si="1724"/>
        <v>-0,555435683273586+1,34094035958524i</v>
      </c>
      <c r="AY628" s="240" t="str">
        <f t="shared" si="1725"/>
        <v>-0,142264369729852+1,44443438595305i</v>
      </c>
      <c r="AZ628" s="240" t="str">
        <f t="shared" si="1726"/>
        <v>0,283158655809551+1,42353469288891i</v>
      </c>
      <c r="BA628" s="240" t="str">
        <f t="shared" si="1727"/>
        <v>0,684196248041732+1,28004114792603i</v>
      </c>
      <c r="BB628" s="240" t="str">
        <f t="shared" si="1728"/>
        <v>1,02631131880587+1,02631131880592i</v>
      </c>
      <c r="BC628" s="240" t="str">
        <f t="shared" si="1729"/>
        <v>1,28004114792607+0,684196248041667i</v>
      </c>
      <c r="BD628" s="240" t="str">
        <f t="shared" si="1730"/>
        <v>1,42353469288889+0,28315865580962i</v>
      </c>
      <c r="BE628" s="240" t="str">
        <f t="shared" si="1731"/>
        <v>1,44443438595304-0,142264369729925i</v>
      </c>
      <c r="BF628" s="240" t="str">
        <f t="shared" si="1732"/>
        <v>1,34094035958521-0,555435683273654i</v>
      </c>
      <c r="BG628" s="240" t="str">
        <f t="shared" si="1733"/>
        <v>1,12196544984367-0,920773248729167i</v>
      </c>
      <c r="BH628" s="240" t="str">
        <f t="shared" si="1734"/>
        <v>0,806367628921388-1,2068144402707i</v>
      </c>
      <c r="BI628" s="240" t="str">
        <f t="shared" si="1735"/>
        <v>0,421325969243673-1,38892558254899i</v>
      </c>
      <c r="BJ628" s="240" t="str">
        <f t="shared" si="1736"/>
        <v>-4,30299855005956E-14-1,45142338627231i</v>
      </c>
      <c r="BK628" s="240" t="str">
        <f t="shared" si="1737"/>
        <v>-0,42132596924362-1,38892558254901i</v>
      </c>
      <c r="BL628" s="240" t="str">
        <f t="shared" si="1738"/>
        <v>-0,80636762892146-1,20681444027065i</v>
      </c>
      <c r="BM628" s="189"/>
      <c r="BN628" s="189"/>
      <c r="BO628" s="189"/>
      <c r="BP628" s="189"/>
      <c r="BQ628" s="189"/>
      <c r="BR628" s="189"/>
      <c r="BS628" s="189"/>
      <c r="BT628" s="189"/>
      <c r="BU628" s="189"/>
      <c r="BV628" s="189"/>
      <c r="BW628" s="240"/>
      <c r="BX628" s="240"/>
      <c r="BY628" s="240"/>
      <c r="BZ628" s="240"/>
      <c r="CH628" s="238">
        <f t="shared" si="1739"/>
        <v>-295.90220455172675</v>
      </c>
    </row>
    <row r="629" spans="1:86">
      <c r="A629" s="245">
        <f t="shared" si="1630"/>
        <v>1.25E-3</v>
      </c>
      <c r="B629" s="246">
        <v>4</v>
      </c>
      <c r="C629" s="246">
        <f t="shared" si="1631"/>
        <v>200</v>
      </c>
      <c r="D629" s="246">
        <f t="shared" si="1740"/>
        <v>1256.6370614359173</v>
      </c>
      <c r="E629" s="245" t="str">
        <f t="shared" si="1687"/>
        <v>1256,63706143592i</v>
      </c>
      <c r="F629" s="364" t="str">
        <f t="shared" si="1632"/>
        <v>7,83163894263971-14,1497813803092i</v>
      </c>
      <c r="G629" s="245" t="str">
        <f t="shared" si="1633"/>
        <v>-0,618192477964581+0,444068860193322i</v>
      </c>
      <c r="H629" s="245" t="str">
        <f t="shared" si="1634"/>
        <v>0,040111988112434-0,0724721691944084i</v>
      </c>
      <c r="I629" s="245" t="str">
        <f t="shared" si="1688"/>
        <v>0,00580193812710367+0,00349090226894552i</v>
      </c>
      <c r="J629" s="240" t="str">
        <f>IMPRODUCT(1/Nt_input,R625)</f>
        <v>4,78604108384781E-15+3,61689844741177E-16i</v>
      </c>
      <c r="K629" s="265" t="str">
        <f t="shared" si="1689"/>
        <v>2,65056903425997E-17+1,88061037792608E-17i</v>
      </c>
      <c r="L629" s="238">
        <f t="shared" si="1690"/>
        <v>-329.76245136285888</v>
      </c>
      <c r="M629" s="238">
        <f t="shared" si="1635"/>
        <v>388.91341716182546</v>
      </c>
      <c r="N629" s="242">
        <f t="shared" si="1636"/>
        <v>1.913417161825449</v>
      </c>
      <c r="O629" s="240" t="str">
        <f t="shared" si="1637"/>
        <v>1,76776695296637-0,732233047033632i</v>
      </c>
      <c r="P629" s="240" t="str">
        <f t="shared" si="1638"/>
        <v>1,35299025036549-1,35299025036549i</v>
      </c>
      <c r="Q629" s="240" t="str">
        <f t="shared" si="1691"/>
        <v>0,732233047033635-1,76776695296637i</v>
      </c>
      <c r="R629" s="240" t="str">
        <f t="shared" si="1692"/>
        <v>-6,6806123200986E-15-1,91341716182545i</v>
      </c>
      <c r="S629" s="240" t="str">
        <f t="shared" si="1693"/>
        <v>-0,73223304703363-1,76776695296637i</v>
      </c>
      <c r="T629" s="240" t="str">
        <f t="shared" si="1694"/>
        <v>-1,35299025036549-1,3529902503655i</v>
      </c>
      <c r="U629" s="241" t="str">
        <f t="shared" si="1695"/>
        <v>-1,76776695296637-0,73223304703363i</v>
      </c>
      <c r="V629" s="240" t="str">
        <f t="shared" si="1696"/>
        <v>-1,91341716182545-6,1825174165009E-15i</v>
      </c>
      <c r="W629" s="240" t="str">
        <f t="shared" si="1697"/>
        <v>-1,76776695296637+0,732233047033635i</v>
      </c>
      <c r="X629" s="240" t="str">
        <f t="shared" si="1698"/>
        <v>-1,3529902503655+1,35299025036549i</v>
      </c>
      <c r="Y629" s="240" t="str">
        <f t="shared" si="1699"/>
        <v>-0,732233047033622+1,76776695296637i</v>
      </c>
      <c r="Z629" s="240" t="str">
        <f t="shared" si="1700"/>
        <v>-3,51633011910913E-16+1,91341716182545i</v>
      </c>
      <c r="AA629" s="240" t="str">
        <f t="shared" si="1701"/>
        <v>0,732233047033624+1,76776695296637i</v>
      </c>
      <c r="AB629" s="240" t="str">
        <f t="shared" si="1702"/>
        <v>1,3529902503655+1,35299025036549i</v>
      </c>
      <c r="AC629" s="240" t="str">
        <f t="shared" si="1703"/>
        <v>1,76776695296637+0,732233047033635i</v>
      </c>
      <c r="AD629" s="240" t="str">
        <f t="shared" si="1704"/>
        <v>1,91341716182545-6,32897930818769E-15i</v>
      </c>
      <c r="AE629" s="240" t="str">
        <f t="shared" si="1705"/>
        <v>1,76776695296637-0,73223304703363i</v>
      </c>
      <c r="AF629" s="240" t="str">
        <f t="shared" si="1706"/>
        <v>1,3529902503655-1,35299025036549i</v>
      </c>
      <c r="AG629" s="240" t="str">
        <f t="shared" si="1707"/>
        <v>0,73223304703363-1,76776695296637i</v>
      </c>
      <c r="AH629" s="240" t="str">
        <f t="shared" si="1708"/>
        <v>5,6844225129032E-15-1,91341716182545i</v>
      </c>
      <c r="AI629" s="240" t="str">
        <f t="shared" si="1709"/>
        <v>-0,732233047033635-1,76776695296637i</v>
      </c>
      <c r="AJ629" s="240" t="str">
        <f t="shared" si="1710"/>
        <v>-1,35299025036549-1,35299025036549i</v>
      </c>
      <c r="AK629" s="240" t="str">
        <f t="shared" si="1711"/>
        <v>-1,76776695296636-0,732233047033641i</v>
      </c>
      <c r="AL629" s="240" t="str">
        <f t="shared" si="1712"/>
        <v>-1,91341716182545-7,03266023821826E-16i</v>
      </c>
      <c r="AM629" s="240" t="str">
        <f t="shared" si="1713"/>
        <v>-1,76776695296637+0,732233047033626i</v>
      </c>
      <c r="AN629" s="240" t="str">
        <f t="shared" si="1714"/>
        <v>-1,35299025036553+1,35299025036546i</v>
      </c>
      <c r="AO629" s="240" t="str">
        <f t="shared" si="1715"/>
        <v>-0,732233047033547+1,7677669529664i</v>
      </c>
      <c r="AP629" s="240" t="str">
        <f t="shared" si="1716"/>
        <v>4,67642862406902E-14+1,91341716182545i</v>
      </c>
      <c r="AQ629" s="240" t="str">
        <f t="shared" si="1717"/>
        <v>0,732233047033632+1,76776695296637i</v>
      </c>
      <c r="AR629" s="240" t="str">
        <f t="shared" si="1718"/>
        <v>1,35299025036546+1,35299025036553i</v>
      </c>
      <c r="AS629" s="240" t="str">
        <f t="shared" si="1719"/>
        <v>1,76776695296633+0,732233047033718i</v>
      </c>
      <c r="AT629" s="240" t="str">
        <f t="shared" si="1720"/>
        <v>1,91341716182545-5,34448985607889E-14i</v>
      </c>
      <c r="AU629" s="240" t="str">
        <f t="shared" si="1721"/>
        <v>1,76776695296637-0,732233047033637i</v>
      </c>
      <c r="AV629" s="240" t="str">
        <f t="shared" si="1722"/>
        <v>1,35299025036552-1,35299025036546i</v>
      </c>
      <c r="AW629" s="240" t="str">
        <f t="shared" si="1723"/>
        <v>0,732233047033712-1,76776695296633i</v>
      </c>
      <c r="AX629" s="240" t="str">
        <f t="shared" si="1724"/>
        <v>-5,6726599218853E-14-1,91341716182545i</v>
      </c>
      <c r="AY629" s="240" t="str">
        <f t="shared" si="1725"/>
        <v>-0,732233047033643-1,76776695296636i</v>
      </c>
      <c r="AZ629" s="240" t="str">
        <f t="shared" si="1726"/>
        <v>-1,35299025036547-1,35299025036552i</v>
      </c>
      <c r="BA629" s="240" t="str">
        <f t="shared" si="1727"/>
        <v>-1,76776695296634-0,732233047033704i</v>
      </c>
      <c r="BB629" s="240" t="str">
        <f t="shared" si="1728"/>
        <v>-1,91341716182545+6,34072115389514E-14i</v>
      </c>
      <c r="BC629" s="240" t="str">
        <f t="shared" si="1729"/>
        <v>-1,76776695296636+0,732233047033647i</v>
      </c>
      <c r="BD629" s="240" t="str">
        <f t="shared" si="1730"/>
        <v>-1,35299025036551+1,35299025036547i</v>
      </c>
      <c r="BE629" s="240" t="str">
        <f t="shared" si="1731"/>
        <v>-0,732233047033702+1,76776695296634i</v>
      </c>
      <c r="BF629" s="240" t="str">
        <f t="shared" si="1732"/>
        <v>7,00878238590501E-14+1,91341716182545i</v>
      </c>
      <c r="BG629" s="240" t="str">
        <f t="shared" si="1733"/>
        <v>0,732233047033657+1,76776695296636i</v>
      </c>
      <c r="BH629" s="240" t="str">
        <f t="shared" si="1734"/>
        <v>1,35299025036548+1,35299025036551i</v>
      </c>
      <c r="BI629" s="240" t="str">
        <f t="shared" si="1735"/>
        <v>1,76776695296634+0,732233047033693i</v>
      </c>
      <c r="BJ629" s="240" t="str">
        <f t="shared" si="1736"/>
        <v>1,91341716182545-8,01673478411831E-14i</v>
      </c>
      <c r="BK629" s="240" t="str">
        <f t="shared" si="1737"/>
        <v>1,76776695296636-0,732233047033658i</v>
      </c>
      <c r="BL629" s="240" t="str">
        <f t="shared" si="1738"/>
        <v>1,3529902503655-1,35299025036548i</v>
      </c>
      <c r="BM629" s="189"/>
      <c r="BN629" s="189"/>
      <c r="BO629" s="189"/>
      <c r="BP629" s="189"/>
      <c r="BQ629" s="189"/>
      <c r="BR629" s="189"/>
      <c r="BS629" s="189"/>
      <c r="BT629" s="189"/>
      <c r="BU629" s="189"/>
      <c r="BV629" s="189"/>
      <c r="BW629" s="240"/>
      <c r="BX629" s="240"/>
      <c r="BY629" s="240"/>
      <c r="BZ629" s="240"/>
      <c r="CH629" s="238">
        <f t="shared" si="1739"/>
        <v>-286.37573911792151</v>
      </c>
    </row>
    <row r="630" spans="1:86">
      <c r="A630" s="245">
        <f t="shared" si="1630"/>
        <v>1.5625000000000001E-3</v>
      </c>
      <c r="B630" s="246">
        <v>5</v>
      </c>
      <c r="C630" s="246">
        <f t="shared" si="1631"/>
        <v>250</v>
      </c>
      <c r="D630" s="246">
        <f t="shared" si="1740"/>
        <v>1570.7963267948965</v>
      </c>
      <c r="E630" s="245" t="str">
        <f t="shared" si="1687"/>
        <v>1570,7963267949i</v>
      </c>
      <c r="F630" s="245" t="str">
        <f t="shared" si="1632"/>
        <v>5,4650143169432-12,3738876916724i</v>
      </c>
      <c r="G630" s="245" t="str">
        <f t="shared" si="1633"/>
        <v>-0,617966745069194+0,362424690226687i</v>
      </c>
      <c r="H630" s="245" t="str">
        <f t="shared" si="1634"/>
        <v>0,0279906403909907-0,0633764196266257i</v>
      </c>
      <c r="I630" s="245" t="str">
        <f t="shared" si="1688"/>
        <v>0,00654973373925695+0,00298049245508626i</v>
      </c>
      <c r="J630" s="240" t="str">
        <f>IMPRODUCT(1/Nt_input,S625)</f>
        <v>3,07907318348663E-15+2,43160526436359E-14i</v>
      </c>
      <c r="K630" s="265" t="str">
        <f t="shared" si="1689"/>
        <v>-5,23067019263134E-17+1,68440824797611E-16i</v>
      </c>
      <c r="L630" s="238">
        <f t="shared" si="1690"/>
        <v>-315.0712368622909</v>
      </c>
      <c r="M630" s="238">
        <f t="shared" si="1635"/>
        <v>389.35698368413</v>
      </c>
      <c r="N630" s="242">
        <f t="shared" si="1636"/>
        <v>2.3569836841299887</v>
      </c>
      <c r="O630" s="240" t="str">
        <f t="shared" si="1637"/>
        <v>2,07867403075636-1,11107441745099i</v>
      </c>
      <c r="P630" s="240" t="str">
        <f t="shared" si="1638"/>
        <v>1,3094699746155-1,95976031004699i</v>
      </c>
      <c r="Q630" s="240" t="str">
        <f t="shared" si="1691"/>
        <v>0,231024800521843-2,34563416346173i</v>
      </c>
      <c r="R630" s="240" t="str">
        <f t="shared" si="1692"/>
        <v>-0,901978606271377-2,17756898423074i</v>
      </c>
      <c r="S630" s="240" t="str">
        <f t="shared" si="1693"/>
        <v>-1,8219730262379-1,49525462009534i</v>
      </c>
      <c r="T630" s="240" t="str">
        <f t="shared" si="1694"/>
        <v>-2,31169490354527-0,459824705923682i</v>
      </c>
      <c r="U630" s="241" t="str">
        <f t="shared" si="1695"/>
        <v>-2,25549275800669+0,684196248041716i</v>
      </c>
      <c r="V630" s="240" t="str">
        <f t="shared" si="1696"/>
        <v>-1,66663914619437+1,66663914619436i</v>
      </c>
      <c r="W630" s="240" t="str">
        <f t="shared" si="1697"/>
        <v>-0,6841962480417+2,25549275800669i</v>
      </c>
      <c r="X630" s="240" t="str">
        <f t="shared" si="1698"/>
        <v>0,459824705923677+2,31169490354527i</v>
      </c>
      <c r="Y630" s="240" t="str">
        <f t="shared" si="1699"/>
        <v>1,49525462009536+1,82197302623789i</v>
      </c>
      <c r="Z630" s="240" t="str">
        <f t="shared" si="1700"/>
        <v>2,17756898423074+0,901978606271384i</v>
      </c>
      <c r="AA630" s="240" t="str">
        <f t="shared" si="1701"/>
        <v>2,34563416346173-0,231024800521859i</v>
      </c>
      <c r="AB630" s="240" t="str">
        <f t="shared" si="1702"/>
        <v>1,95976031004699-1,30946997461549i</v>
      </c>
      <c r="AC630" s="240" t="str">
        <f t="shared" si="1703"/>
        <v>1,11107441745099-2,07867403075637i</v>
      </c>
      <c r="AD630" s="240" t="str">
        <f t="shared" si="1704"/>
        <v>7,00217986120283E-15-2,35698368412999i</v>
      </c>
      <c r="AE630" s="240" t="str">
        <f t="shared" si="1705"/>
        <v>-1,111074417451-2,07867403075636i</v>
      </c>
      <c r="AF630" s="240" t="str">
        <f t="shared" si="1706"/>
        <v>-1,95976031004698-1,3094699746155i</v>
      </c>
      <c r="AG630" s="240" t="str">
        <f t="shared" si="1707"/>
        <v>-2,34563416346173-0,23102480052185i</v>
      </c>
      <c r="AH630" s="240" t="str">
        <f t="shared" si="1708"/>
        <v>-2,17756898423075+0,901978606271372i</v>
      </c>
      <c r="AI630" s="240" t="str">
        <f t="shared" si="1709"/>
        <v>-1,49525462009537+1,82197302623788i</v>
      </c>
      <c r="AJ630" s="240" t="str">
        <f t="shared" si="1710"/>
        <v>-0,459824705923712+2,31169490354526i</v>
      </c>
      <c r="AK630" s="240" t="str">
        <f t="shared" si="1711"/>
        <v>0,684196248041664+2,2554927580067i</v>
      </c>
      <c r="AL630" s="240" t="str">
        <f t="shared" si="1712"/>
        <v>1,66663914619433+1,66663914619441i</v>
      </c>
      <c r="AM630" s="240" t="str">
        <f t="shared" si="1713"/>
        <v>2,25549275800667+0,684196248041775i</v>
      </c>
      <c r="AN630" s="240" t="str">
        <f t="shared" si="1714"/>
        <v>2,31169490354529-0,459824705923599i</v>
      </c>
      <c r="AO630" s="240" t="str">
        <f t="shared" si="1715"/>
        <v>1,82197302623796-1,49525462009528i</v>
      </c>
      <c r="AP630" s="240" t="str">
        <f t="shared" si="1716"/>
        <v>0,901978606271478-2,1775689842307i</v>
      </c>
      <c r="AQ630" s="240" t="str">
        <f t="shared" si="1717"/>
        <v>-0,231024800521968-2,34563416346172i</v>
      </c>
      <c r="AR630" s="240" t="str">
        <f t="shared" si="1718"/>
        <v>-1,30946997461558-1,95976031004693i</v>
      </c>
      <c r="AS630" s="240" t="str">
        <f t="shared" si="1719"/>
        <v>-2,07867403075641-1,11107441745092i</v>
      </c>
      <c r="AT630" s="240" t="str">
        <f t="shared" si="1720"/>
        <v>-2,35698368412999+7,81062102060945E-14i</v>
      </c>
      <c r="AU630" s="240" t="str">
        <f t="shared" si="1721"/>
        <v>-2,07867403075633+1,11107441745106i</v>
      </c>
      <c r="AV630" s="240" t="str">
        <f t="shared" si="1722"/>
        <v>-1,30946997461545+1,95976031004702i</v>
      </c>
      <c r="AW630" s="240" t="str">
        <f t="shared" si="1723"/>
        <v>-0,231024800521809+2,34563416346174i</v>
      </c>
      <c r="AX630" s="240" t="str">
        <f t="shared" si="1724"/>
        <v>0,90197860627141+2,17756898423073i</v>
      </c>
      <c r="AY630" s="240" t="str">
        <f t="shared" si="1725"/>
        <v>1,82197302623791+1,49525462009534i</v>
      </c>
      <c r="AZ630" s="240" t="str">
        <f t="shared" si="1726"/>
        <v>2,31169490354527+0,459824705923672i</v>
      </c>
      <c r="BA630" s="240" t="str">
        <f t="shared" si="1727"/>
        <v>2,25549275800669-0,684196248041704i</v>
      </c>
      <c r="BB630" s="240" t="str">
        <f t="shared" si="1728"/>
        <v>1,66663914619438-1,66663914619436i</v>
      </c>
      <c r="BC630" s="240" t="str">
        <f t="shared" si="1729"/>
        <v>0,684196248041735-2,25549275800668i</v>
      </c>
      <c r="BD630" s="240" t="str">
        <f t="shared" si="1730"/>
        <v>-0,459824705923639-2,31169490354528i</v>
      </c>
      <c r="BE630" s="240" t="str">
        <f t="shared" si="1731"/>
        <v>-1,49525462009531-1,82197302623793i</v>
      </c>
      <c r="BF630" s="240" t="str">
        <f t="shared" si="1732"/>
        <v>-2,17756898423072-0,90197860627144i</v>
      </c>
      <c r="BG630" s="240" t="str">
        <f t="shared" si="1733"/>
        <v>-2,34563416346174+0,231024800521776i</v>
      </c>
      <c r="BH630" s="240" t="str">
        <f t="shared" si="1734"/>
        <v>-1,95976031004704+1,30946997461542i</v>
      </c>
      <c r="BI630" s="240" t="str">
        <f t="shared" si="1735"/>
        <v>-1,11107441745109+2,07867403075632i</v>
      </c>
      <c r="BJ630" s="240" t="str">
        <f t="shared" si="1736"/>
        <v>-1,15210531555938E-13+2,35698368412999i</v>
      </c>
      <c r="BK630" s="240" t="str">
        <f t="shared" si="1737"/>
        <v>1,11107441745109+2,07867403075631i</v>
      </c>
      <c r="BL630" s="240" t="str">
        <f t="shared" si="1738"/>
        <v>1,95976031004704+1,30946997461542i</v>
      </c>
      <c r="BM630" s="189"/>
      <c r="BN630" s="189"/>
      <c r="BO630" s="189"/>
      <c r="BP630" s="189"/>
      <c r="BQ630" s="189"/>
      <c r="BR630" s="189"/>
      <c r="BS630" s="189"/>
      <c r="BT630" s="189"/>
      <c r="BU630" s="189"/>
      <c r="BV630" s="189"/>
      <c r="BW630" s="240"/>
      <c r="BX630" s="240"/>
      <c r="BY630" s="240"/>
      <c r="BZ630" s="240"/>
      <c r="CH630" s="238">
        <f t="shared" si="1739"/>
        <v>-272.21305419646495</v>
      </c>
    </row>
    <row r="631" spans="1:86">
      <c r="A631" s="245">
        <f t="shared" si="1630"/>
        <v>1.8750000000000001E-3</v>
      </c>
      <c r="B631" s="246">
        <v>6</v>
      </c>
      <c r="C631" s="246">
        <f t="shared" si="1631"/>
        <v>300</v>
      </c>
      <c r="D631" s="246">
        <f t="shared" si="1740"/>
        <v>1884.9555921538758</v>
      </c>
      <c r="E631" s="245" t="str">
        <f t="shared" si="1687"/>
        <v>1884,95559215388i</v>
      </c>
      <c r="F631" s="245" t="str">
        <f t="shared" si="1632"/>
        <v>3,98485391884752-10,8609125675339i</v>
      </c>
      <c r="G631" s="245" t="str">
        <f t="shared" si="1633"/>
        <v>-0,617691065032678+0,309317197537328i</v>
      </c>
      <c r="H631" s="245" t="str">
        <f t="shared" si="1634"/>
        <v>0,0204095738061084-0,0556272829978375i</v>
      </c>
      <c r="I631" s="245" t="str">
        <f t="shared" si="1688"/>
        <v>0,00703666460751934+0,00247973417365411i</v>
      </c>
      <c r="J631" s="240" t="str">
        <f>IMPRODUCT(1/Nt_input,T625)</f>
        <v>1,66180410361358E-15+2,77208811461094E-15i</v>
      </c>
      <c r="K631" s="265" t="str">
        <f t="shared" si="1689"/>
        <v>4,81951649034694E-18+2,3627086750657E-17i</v>
      </c>
      <c r="L631" s="238">
        <f t="shared" si="1690"/>
        <v>-332.35474952009673</v>
      </c>
      <c r="M631" s="238">
        <f t="shared" si="1635"/>
        <v>389.77785116509801</v>
      </c>
      <c r="N631" s="242">
        <f t="shared" si="1636"/>
        <v>2.7778511650980113</v>
      </c>
      <c r="O631" s="240" t="str">
        <f t="shared" si="1637"/>
        <v>2,30969883127822-1,54329141908727i</v>
      </c>
      <c r="P631" s="240" t="str">
        <f t="shared" si="1638"/>
        <v>1,06303761845908-2,56639983579668i</v>
      </c>
      <c r="Q631" s="240" t="str">
        <f t="shared" si="1691"/>
        <v>-0,54193187831185-2,72447553387909i</v>
      </c>
      <c r="R631" s="240" t="str">
        <f t="shared" si="1692"/>
        <v>-1,96423739596775-1,96423739596777i</v>
      </c>
      <c r="S631" s="240" t="str">
        <f t="shared" si="1693"/>
        <v>-2,72447553387909-0,54193187831185i</v>
      </c>
      <c r="T631" s="240" t="str">
        <f t="shared" si="1694"/>
        <v>-2,56639983579668+1,06303761845908i</v>
      </c>
      <c r="U631" s="241" t="str">
        <f t="shared" si="1695"/>
        <v>-1,54329141908728+2,30969883127821i</v>
      </c>
      <c r="V631" s="240" t="str">
        <f t="shared" si="1696"/>
        <v>-5,10492009432891E-16+2,77785116509801i</v>
      </c>
      <c r="W631" s="240" t="str">
        <f t="shared" si="1697"/>
        <v>1,54329141908729+2,30969883127821i</v>
      </c>
      <c r="X631" s="240" t="str">
        <f t="shared" si="1698"/>
        <v>2,56639983579668+1,06303761845908i</v>
      </c>
      <c r="Y631" s="240" t="str">
        <f t="shared" si="1699"/>
        <v>2,72447553387909-0,541931878311853i</v>
      </c>
      <c r="Z631" s="240" t="str">
        <f t="shared" si="1700"/>
        <v>1,96423739596777-1,96423739596775i</v>
      </c>
      <c r="AA631" s="240" t="str">
        <f t="shared" si="1701"/>
        <v>0,541931878311853-2,72447553387909i</v>
      </c>
      <c r="AB631" s="240" t="str">
        <f t="shared" si="1702"/>
        <v>-1,06303761845908-2,56639983579668i</v>
      </c>
      <c r="AC631" s="240" t="str">
        <f t="shared" si="1703"/>
        <v>-2,30969883127821-1,54329141908728i</v>
      </c>
      <c r="AD631" s="240" t="str">
        <f t="shared" si="1704"/>
        <v>-2,77785116509801-1,02098401886578E-15i</v>
      </c>
      <c r="AE631" s="240" t="str">
        <f t="shared" si="1705"/>
        <v>-2,30969883127816+1,54329141908736i</v>
      </c>
      <c r="AF631" s="240" t="str">
        <f t="shared" si="1706"/>
        <v>-1,06303761845895+2,56639983579673i</v>
      </c>
      <c r="AG631" s="240" t="str">
        <f t="shared" si="1707"/>
        <v>0,541931878311745+2,72447553387911i</v>
      </c>
      <c r="AH631" s="240" t="str">
        <f t="shared" si="1708"/>
        <v>1,96423739596771+1,9642373959678i</v>
      </c>
      <c r="AI631" s="240" t="str">
        <f t="shared" si="1709"/>
        <v>2,72447553387909+0,541931878311878i</v>
      </c>
      <c r="AJ631" s="240" t="str">
        <f t="shared" si="1710"/>
        <v>2,56639983579668-1,06303761845908i</v>
      </c>
      <c r="AK631" s="240" t="str">
        <f t="shared" si="1711"/>
        <v>1,54329141908724-2,30969883127824i</v>
      </c>
      <c r="AL631" s="240" t="str">
        <f t="shared" si="1712"/>
        <v>-8,23542575429841E-14-2,77785116509801i</v>
      </c>
      <c r="AM631" s="240" t="str">
        <f t="shared" si="1713"/>
        <v>-1,54329141908738-2,30969883127815i</v>
      </c>
      <c r="AN631" s="240" t="str">
        <f t="shared" si="1714"/>
        <v>-2,56639983579664-1,06303761845918i</v>
      </c>
      <c r="AO631" s="240" t="str">
        <f t="shared" si="1715"/>
        <v>-2,72447553387911+0,541931878311772i</v>
      </c>
      <c r="AP631" s="240" t="str">
        <f t="shared" si="1716"/>
        <v>-1,96423739596778+1,96423739596773i</v>
      </c>
      <c r="AQ631" s="240" t="str">
        <f t="shared" si="1717"/>
        <v>-0,541931878311853+2,72447553387909i</v>
      </c>
      <c r="AR631" s="240" t="str">
        <f t="shared" si="1718"/>
        <v>1,06303761845911+2,56639983579667i</v>
      </c>
      <c r="AS631" s="240" t="str">
        <f t="shared" si="1719"/>
        <v>2,30969883127826+1,54329141908722i</v>
      </c>
      <c r="AT631" s="240" t="str">
        <f t="shared" si="1720"/>
        <v>2,77785116509801-1,16384949945256E-13i</v>
      </c>
      <c r="AU631" s="240" t="str">
        <f t="shared" si="1721"/>
        <v>2,30969883127829-1,54329141908717i</v>
      </c>
      <c r="AV631" s="240" t="str">
        <f t="shared" si="1722"/>
        <v>1,06303761845915-2,56639983579665i</v>
      </c>
      <c r="AW631" s="240" t="str">
        <f t="shared" si="1723"/>
        <v>-0,5419318783118-2,7244755338791i</v>
      </c>
      <c r="AX631" s="240" t="str">
        <f t="shared" si="1724"/>
        <v>-1,96423739596775-1,96423739596777i</v>
      </c>
      <c r="AY631" s="240" t="str">
        <f t="shared" si="1725"/>
        <v>-2,7244755338791-0,54193187831182i</v>
      </c>
      <c r="AZ631" s="240" t="str">
        <f t="shared" si="1726"/>
        <v>-2,56639983579666+1,06303761845913i</v>
      </c>
      <c r="BA631" s="240" t="str">
        <f t="shared" si="1727"/>
        <v>-1,54329141908719+2,30969883127828i</v>
      </c>
      <c r="BB631" s="240" t="str">
        <f t="shared" si="1728"/>
        <v>-1,35782742778025E-13+2,77785116509801i</v>
      </c>
      <c r="BC631" s="240" t="str">
        <f t="shared" si="1729"/>
        <v>1,54329141908719+2,30969883127827i</v>
      </c>
      <c r="BD631" s="240" t="str">
        <f t="shared" si="1730"/>
        <v>2,56639983579666+1,06303761845912i</v>
      </c>
      <c r="BE631" s="240" t="str">
        <f t="shared" si="1731"/>
        <v>2,7244755338791-0,541931878311825i</v>
      </c>
      <c r="BF631" s="240" t="str">
        <f t="shared" si="1732"/>
        <v>1,96423739596774-1,96423739596777i</v>
      </c>
      <c r="BG631" s="240" t="str">
        <f t="shared" si="1733"/>
        <v>0,541931878311795-2,7244755338791i</v>
      </c>
      <c r="BH631" s="240" t="str">
        <f t="shared" si="1734"/>
        <v>-1,06303761845916-2,56639983579665i</v>
      </c>
      <c r="BI631" s="240" t="str">
        <f t="shared" si="1735"/>
        <v>-2,30969883127829-1,54329141908717i</v>
      </c>
      <c r="BJ631" s="240" t="str">
        <f t="shared" si="1736"/>
        <v>-2,77785116509801-1,11620960207669E-13i</v>
      </c>
      <c r="BK631" s="240" t="str">
        <f t="shared" si="1737"/>
        <v>-2,30969883127826+1,54329141908722i</v>
      </c>
      <c r="BL631" s="240" t="str">
        <f t="shared" si="1738"/>
        <v>-1,0630376184591+2,56639983579667i</v>
      </c>
      <c r="BM631" s="189"/>
      <c r="BN631" s="189"/>
      <c r="BO631" s="189"/>
      <c r="BP631" s="189"/>
      <c r="BQ631" s="189"/>
      <c r="BR631" s="189"/>
      <c r="BS631" s="189"/>
      <c r="BT631" s="189"/>
      <c r="BU631" s="189"/>
      <c r="BV631" s="189"/>
      <c r="BW631" s="240"/>
      <c r="BX631" s="240"/>
      <c r="BY631" s="240"/>
      <c r="BZ631" s="240"/>
      <c r="CH631" s="238">
        <f t="shared" si="1739"/>
        <v>-289.81047259741172</v>
      </c>
    </row>
    <row r="632" spans="1:86">
      <c r="A632" s="245">
        <f t="shared" si="1630"/>
        <v>2.1875000000000002E-3</v>
      </c>
      <c r="B632" s="246">
        <v>7</v>
      </c>
      <c r="C632" s="246">
        <f t="shared" si="1631"/>
        <v>350</v>
      </c>
      <c r="D632" s="246">
        <f t="shared" si="1740"/>
        <v>2199.114857512855</v>
      </c>
      <c r="E632" s="245" t="str">
        <f t="shared" si="1687"/>
        <v>2199,11485751285i</v>
      </c>
      <c r="F632" s="245" t="str">
        <f t="shared" si="1632"/>
        <v>3,01361084244239-9,61829370470761i</v>
      </c>
      <c r="G632" s="245" t="str">
        <f t="shared" si="1633"/>
        <v>-0,617365566896077+0,272513429364856i</v>
      </c>
      <c r="H632" s="245" t="str">
        <f t="shared" si="1634"/>
        <v>0,0154350734466836-0,0492628536084033i</v>
      </c>
      <c r="I632" s="245" t="str">
        <f t="shared" si="1688"/>
        <v>0,00735985260831396+0,00202289112627548i</v>
      </c>
      <c r="J632" s="240" t="str">
        <f>IMPRODUCT(1/Nt_input,U625)</f>
        <v>6,93279526668702E-17+1,3990544833753E-15i</v>
      </c>
      <c r="K632" s="265" t="str">
        <f t="shared" si="1689"/>
        <v>-2,31989138633149E-18+1,04370776888957E-17i</v>
      </c>
      <c r="L632" s="238">
        <f t="shared" si="1690"/>
        <v>-339.4189872929374</v>
      </c>
      <c r="M632" s="238">
        <f t="shared" si="1635"/>
        <v>390.17196642081825</v>
      </c>
      <c r="N632" s="242">
        <f t="shared" si="1636"/>
        <v>3.1719664208182281</v>
      </c>
      <c r="O632" s="240" t="str">
        <f t="shared" si="1637"/>
        <v>2,45196320100808-2,01227419495968i</v>
      </c>
      <c r="P632" s="240" t="str">
        <f t="shared" si="1638"/>
        <v>0,618819950461789-3,11101797547184i</v>
      </c>
      <c r="Q632" s="240" t="str">
        <f t="shared" si="1691"/>
        <v>-1,49525462009535-2,79742463631854i</v>
      </c>
      <c r="R632" s="240" t="str">
        <f t="shared" si="1692"/>
        <v>-2,93051485400704-1,21385899726553i</v>
      </c>
      <c r="S632" s="240" t="str">
        <f t="shared" si="1693"/>
        <v>-3,03538261166909+0,920773248729223i</v>
      </c>
      <c r="T632" s="240" t="str">
        <f t="shared" si="1694"/>
        <v>-1,76225012354435+2,63739369015442i</v>
      </c>
      <c r="U632" s="241" t="str">
        <f t="shared" si="1695"/>
        <v>0,310907077789993+3,15669253551538i</v>
      </c>
      <c r="V632" s="240" t="str">
        <f t="shared" si="1696"/>
        <v>2,2429189658566+2,24291896585659i</v>
      </c>
      <c r="W632" s="240" t="str">
        <f t="shared" si="1697"/>
        <v>3,15669253551538+0,31090707778998i</v>
      </c>
      <c r="X632" s="240" t="str">
        <f t="shared" si="1698"/>
        <v>2,63739369015443-1,76225012354433i</v>
      </c>
      <c r="Y632" s="240" t="str">
        <f t="shared" si="1699"/>
        <v>0,920773248729214-3,03538261166909i</v>
      </c>
      <c r="Z632" s="240" t="str">
        <f t="shared" si="1700"/>
        <v>-1,21385899726554-2,93051485400704i</v>
      </c>
      <c r="AA632" s="240" t="str">
        <f t="shared" si="1701"/>
        <v>-2,79742463631854-1,49525462009534i</v>
      </c>
      <c r="AB632" s="240" t="str">
        <f t="shared" si="1702"/>
        <v>-3,11101797547184+0,61881995046177i</v>
      </c>
      <c r="AC632" s="240" t="str">
        <f t="shared" si="1703"/>
        <v>-2,0122741949597+2,45196320100806i</v>
      </c>
      <c r="AD632" s="240" t="str">
        <f t="shared" si="1704"/>
        <v>7,75234740277369E-14+3,17196642081823i</v>
      </c>
      <c r="AE632" s="240" t="str">
        <f t="shared" si="1705"/>
        <v>2,01227419495957+2,45196320100817i</v>
      </c>
      <c r="AF632" s="240" t="str">
        <f t="shared" si="1706"/>
        <v>3,11101797547183+0,618819950461808i</v>
      </c>
      <c r="AG632" s="240" t="str">
        <f t="shared" si="1707"/>
        <v>2,7974246363185-1,49525462009542i</v>
      </c>
      <c r="AH632" s="240" t="str">
        <f t="shared" si="1708"/>
        <v>1,21385899726566-2,93051485400699i</v>
      </c>
      <c r="AI632" s="240" t="str">
        <f t="shared" si="1709"/>
        <v>-0,920773248729175-3,0353826116691i</v>
      </c>
      <c r="AJ632" s="240" t="str">
        <f t="shared" si="1710"/>
        <v>-2,63739369015446-1,76225012354429i</v>
      </c>
      <c r="AK632" s="240" t="str">
        <f t="shared" si="1711"/>
        <v>-3,15669253551539+0,310907077789846i</v>
      </c>
      <c r="AL632" s="240" t="str">
        <f t="shared" si="1712"/>
        <v>-2,24291896585662+2,24291896585656i</v>
      </c>
      <c r="AM632" s="240" t="str">
        <f t="shared" si="1713"/>
        <v>-0,310907077789934+3,15669253551538i</v>
      </c>
      <c r="AN632" s="240" t="str">
        <f t="shared" si="1714"/>
        <v>1,76225012354448+2,63739369015433i</v>
      </c>
      <c r="AO632" s="240" t="str">
        <f t="shared" si="1715"/>
        <v>3,03538261166907+0,920773248729264i</v>
      </c>
      <c r="AP632" s="240" t="str">
        <f t="shared" si="1716"/>
        <v>2,93051485400703-1,21385899726557i</v>
      </c>
      <c r="AQ632" s="240" t="str">
        <f t="shared" si="1717"/>
        <v>1,49525462009549-2,79742463631846i</v>
      </c>
      <c r="AR632" s="240" t="str">
        <f t="shared" si="1718"/>
        <v>-0,618819950461719-3,11101797547185i</v>
      </c>
      <c r="AS632" s="240" t="str">
        <f t="shared" si="1719"/>
        <v>-2,45196320100811-2,01227419495964i</v>
      </c>
      <c r="AT632" s="240" t="str">
        <f t="shared" si="1720"/>
        <v>-3,17196642081823+1,55046948055474E-13i</v>
      </c>
      <c r="AU632" s="240" t="str">
        <f t="shared" si="1721"/>
        <v>-2,45196320100812+2,01227419495963i</v>
      </c>
      <c r="AV632" s="240" t="str">
        <f t="shared" si="1722"/>
        <v>-0,618819950461735+3,11101797547184i</v>
      </c>
      <c r="AW632" s="240" t="str">
        <f t="shared" si="1723"/>
        <v>1,49525462009548+2,79742463631847i</v>
      </c>
      <c r="AX632" s="240" t="str">
        <f t="shared" si="1724"/>
        <v>2,93051485400702+1,21385899726559i</v>
      </c>
      <c r="AY632" s="240" t="str">
        <f t="shared" si="1725"/>
        <v>3,03538261166908-0,920773248729248i</v>
      </c>
      <c r="AZ632" s="240" t="str">
        <f t="shared" si="1726"/>
        <v>1,76225012354422-2,6373936901545i</v>
      </c>
      <c r="BA632" s="240" t="str">
        <f t="shared" si="1727"/>
        <v>-0,310907077789917-3,15669253551538i</v>
      </c>
      <c r="BB632" s="240" t="str">
        <f t="shared" si="1728"/>
        <v>-2,24291896585661-2,24291896585657i</v>
      </c>
      <c r="BC632" s="240" t="str">
        <f t="shared" si="1729"/>
        <v>-3,15669253551539-0,310907077789862i</v>
      </c>
      <c r="BD632" s="240" t="str">
        <f t="shared" si="1730"/>
        <v>-2,63739369015447+1,76225012354427i</v>
      </c>
      <c r="BE632" s="240" t="str">
        <f t="shared" si="1731"/>
        <v>-0,920773248729185+3,0353826116691i</v>
      </c>
      <c r="BF632" s="240" t="str">
        <f t="shared" si="1732"/>
        <v>1,21385899726564+2,930514854007i</v>
      </c>
      <c r="BG632" s="240" t="str">
        <f t="shared" si="1733"/>
        <v>2,7974246363185+1,49525462009543i</v>
      </c>
      <c r="BH632" s="240" t="str">
        <f t="shared" si="1734"/>
        <v>3,11101797547183-0,618819950461789i</v>
      </c>
      <c r="BI632" s="240" t="str">
        <f t="shared" si="1735"/>
        <v>2,0122741949596-2,45196320100815i</v>
      </c>
      <c r="BJ632" s="240" t="str">
        <f t="shared" si="1736"/>
        <v>8,85985999369877E-14-3,17196642081823i</v>
      </c>
      <c r="BK632" s="240" t="str">
        <f t="shared" si="1737"/>
        <v>-2,01227419495968-2,45196320100807i</v>
      </c>
      <c r="BL632" s="240" t="str">
        <f t="shared" si="1738"/>
        <v>-3,11101797547186-0,618819950461656i</v>
      </c>
      <c r="BM632" s="189"/>
      <c r="BN632" s="189"/>
      <c r="BO632" s="189"/>
      <c r="BP632" s="189"/>
      <c r="BQ632" s="189"/>
      <c r="BR632" s="189"/>
      <c r="BS632" s="189"/>
      <c r="BT632" s="189"/>
      <c r="BU632" s="189"/>
      <c r="BV632" s="189"/>
      <c r="BW632" s="240"/>
      <c r="BX632" s="240"/>
      <c r="BY632" s="240"/>
      <c r="BZ632" s="240"/>
      <c r="CH632" s="238">
        <f t="shared" si="1739"/>
        <v>-297.07265623434739</v>
      </c>
    </row>
    <row r="633" spans="1:86">
      <c r="A633" s="245">
        <f t="shared" si="1630"/>
        <v>2.5000000000000001E-3</v>
      </c>
      <c r="B633" s="246">
        <v>8</v>
      </c>
      <c r="C633" s="246">
        <f t="shared" si="1631"/>
        <v>400</v>
      </c>
      <c r="D633" s="246">
        <f t="shared" si="1740"/>
        <v>2513.2741228718346</v>
      </c>
      <c r="E633" s="245" t="str">
        <f t="shared" si="1687"/>
        <v>2513,27412287183i</v>
      </c>
      <c r="F633" s="245" t="str">
        <f t="shared" si="1632"/>
        <v>2,34797367769816-8,60124584122393i</v>
      </c>
      <c r="G633" s="245" t="str">
        <f t="shared" si="1633"/>
        <v>-0,616990402805712+0,245896447429213i</v>
      </c>
      <c r="H633" s="245" t="str">
        <f t="shared" si="1634"/>
        <v>0,0120258215346674-0,044053750876698i</v>
      </c>
      <c r="I633" s="245" t="str">
        <f t="shared" si="1688"/>
        <v>0,00757825152032253+0,0016140137046504i</v>
      </c>
      <c r="J633" s="240" t="str">
        <f>IMPRODUCT(1/Nt_input,V625)</f>
        <v>-5,34387665411875E-15-9,08127739673859E-16i</v>
      </c>
      <c r="K633" s="265" t="str">
        <f t="shared" si="1689"/>
        <v>-3,90315107610847E-17-1,55071105795395E-17i</v>
      </c>
      <c r="L633" s="238">
        <f t="shared" si="1690"/>
        <v>-327.53518823136454</v>
      </c>
      <c r="M633" s="238">
        <f t="shared" si="1635"/>
        <v>390.53553390593271</v>
      </c>
      <c r="N633" s="242">
        <f t="shared" si="1636"/>
        <v>3.5355339059327373</v>
      </c>
      <c r="O633" s="240" t="str">
        <f t="shared" si="1637"/>
        <v>2,5-2,5i</v>
      </c>
      <c r="P633" s="240" t="str">
        <f t="shared" si="1638"/>
        <v>-1,23441619743637E-14-3,53553390593274i</v>
      </c>
      <c r="Q633" s="240" t="str">
        <f t="shared" si="1691"/>
        <v>-2,49999999999999-2,50000000000001i</v>
      </c>
      <c r="R633" s="240" t="str">
        <f t="shared" si="1692"/>
        <v>-3,53553390593274-1,14238026009995E-14i</v>
      </c>
      <c r="S633" s="240" t="str">
        <f t="shared" si="1693"/>
        <v>-2,5+2,49999999999999i</v>
      </c>
      <c r="T633" s="240" t="str">
        <f t="shared" si="1694"/>
        <v>-6,4973308531958E-16+3,53553390593274i</v>
      </c>
      <c r="U633" s="241" t="str">
        <f t="shared" si="1695"/>
        <v>2,5+2,49999999999999i</v>
      </c>
      <c r="V633" s="240" t="str">
        <f t="shared" si="1696"/>
        <v>3,53553390593274-1,16944288890441E-14i</v>
      </c>
      <c r="W633" s="240" t="str">
        <f t="shared" si="1697"/>
        <v>2,50000000000001-2,49999999999999i</v>
      </c>
      <c r="X633" s="240" t="str">
        <f t="shared" si="1698"/>
        <v>1,05034432276353E-14-3,53553390593274i</v>
      </c>
      <c r="Y633" s="240" t="str">
        <f t="shared" si="1699"/>
        <v>-2,5-2,5i</v>
      </c>
      <c r="Z633" s="240" t="str">
        <f t="shared" si="1700"/>
        <v>-3,53553390593274-1,29946617063916E-15i</v>
      </c>
      <c r="AA633" s="240" t="str">
        <f t="shared" si="1701"/>
        <v>-2,50000000000007+2,49999999999993i</v>
      </c>
      <c r="AB633" s="240" t="str">
        <f t="shared" si="1702"/>
        <v>8,64091338205457E-14+3,53553390593274i</v>
      </c>
      <c r="AC633" s="240" t="str">
        <f t="shared" si="1703"/>
        <v>2,49999999999994+2,50000000000006i</v>
      </c>
      <c r="AD633" s="240" t="str">
        <f t="shared" si="1704"/>
        <v>3,53553390593274-9,87532957949095E-14i</v>
      </c>
      <c r="AE633" s="240" t="str">
        <f t="shared" si="1705"/>
        <v>2,50000000000005-2,49999999999995i</v>
      </c>
      <c r="AF633" s="240" t="str">
        <f t="shared" si="1706"/>
        <v>-1,04817087934538E-13-3,53553390593274i</v>
      </c>
      <c r="AG633" s="240" t="str">
        <f t="shared" si="1707"/>
        <v>-2,49999999999996-2,50000000000004i</v>
      </c>
      <c r="AH633" s="240" t="str">
        <f t="shared" si="1708"/>
        <v>-3,53553390593274+1,17161249908901E-13i</v>
      </c>
      <c r="AI633" s="240" t="str">
        <f t="shared" si="1709"/>
        <v>-2,50000000000003+2,49999999999997i</v>
      </c>
      <c r="AJ633" s="240" t="str">
        <f t="shared" si="1710"/>
        <v>1,29505411883265E-13+3,53553390593274i</v>
      </c>
      <c r="AK633" s="240" t="str">
        <f t="shared" si="1711"/>
        <v>2,49999999999997+2,50000000000003i</v>
      </c>
      <c r="AL633" s="240" t="str">
        <f t="shared" si="1712"/>
        <v>3,53553390593274-1,48129943692364E-13i</v>
      </c>
      <c r="AM633" s="240" t="str">
        <f t="shared" si="1713"/>
        <v>2,50000000000002-2,49999999999998i</v>
      </c>
      <c r="AN633" s="240" t="str">
        <f t="shared" si="1714"/>
        <v>-1,54193735831993E-13-3,53553390593274i</v>
      </c>
      <c r="AO633" s="240" t="str">
        <f t="shared" si="1715"/>
        <v>-2,49999999999999-2,50000000000001i</v>
      </c>
      <c r="AP633" s="240" t="str">
        <f t="shared" si="1716"/>
        <v>-3,53553390593274+1,72818267641091E-13i</v>
      </c>
      <c r="AQ633" s="240" t="str">
        <f t="shared" si="1717"/>
        <v>-2,5+2,5i</v>
      </c>
      <c r="AR633" s="240" t="str">
        <f t="shared" si="1718"/>
        <v>-1,72818650964446E-13+3,53553390593274i</v>
      </c>
      <c r="AS633" s="240" t="str">
        <f t="shared" si="1719"/>
        <v>2,5+2,49999999999999i</v>
      </c>
      <c r="AT633" s="240" t="str">
        <f t="shared" si="1720"/>
        <v>3,53553390593274+1,66754858824817E-13i</v>
      </c>
      <c r="AU633" s="240" t="str">
        <f t="shared" si="1721"/>
        <v>2,49999999999998-2,50000000000002i</v>
      </c>
      <c r="AV633" s="240" t="str">
        <f t="shared" si="1722"/>
        <v>1,48130327015718E-13-3,53553390593274i</v>
      </c>
      <c r="AW633" s="240" t="str">
        <f t="shared" si="1723"/>
        <v>-2,50000000000002-2,49999999999998i</v>
      </c>
      <c r="AX633" s="240" t="str">
        <f t="shared" si="1724"/>
        <v>-3,53553390593274-1,4206653487609E-13i</v>
      </c>
      <c r="AY633" s="240" t="str">
        <f t="shared" si="1725"/>
        <v>-2,49999999999997+2,50000000000003i</v>
      </c>
      <c r="AZ633" s="240" t="str">
        <f t="shared" si="1726"/>
        <v>-1,23442003066991E-13+3,53553390593274i</v>
      </c>
      <c r="BA633" s="240" t="str">
        <f t="shared" si="1727"/>
        <v>2,50000000000004+2,49999999999996i</v>
      </c>
      <c r="BB633" s="240" t="str">
        <f t="shared" si="1728"/>
        <v>3,53553390593274+1,17378210927362E-13i</v>
      </c>
      <c r="BC633" s="240" t="str">
        <f t="shared" si="1729"/>
        <v>2,49999999999996-2,50000000000004i</v>
      </c>
      <c r="BD633" s="240" t="str">
        <f t="shared" si="1730"/>
        <v>9,87536791182635E-14-3,53553390593274i</v>
      </c>
      <c r="BE633" s="240" t="str">
        <f t="shared" si="1731"/>
        <v>-2,50000000000007-2,49999999999993i</v>
      </c>
      <c r="BF633" s="240" t="str">
        <f t="shared" si="1732"/>
        <v>-3,53553390593274-9,2689886978635E-14i</v>
      </c>
      <c r="BG633" s="240" t="str">
        <f t="shared" si="1733"/>
        <v>-2,49999999999993+2,50000000000007i</v>
      </c>
      <c r="BH633" s="240" t="str">
        <f t="shared" si="1734"/>
        <v>-8,66260948390065E-14+3,53553390593274i</v>
      </c>
      <c r="BI633" s="240" t="str">
        <f t="shared" si="1735"/>
        <v>2,50000000000007+2,49999999999993i</v>
      </c>
      <c r="BJ633" s="240" t="str">
        <f t="shared" si="1736"/>
        <v>3,53553390593274+5,54408233604373E-14i</v>
      </c>
      <c r="BK633" s="240" t="str">
        <f t="shared" si="1737"/>
        <v>2,49999999999992-2,50000000000008i</v>
      </c>
      <c r="BL633" s="240" t="str">
        <f t="shared" si="1738"/>
        <v>4,93770312208088E-14-3,53553390593274i</v>
      </c>
      <c r="BM633" s="189"/>
      <c r="BN633" s="189"/>
      <c r="BO633" s="189"/>
      <c r="BP633" s="189"/>
      <c r="BQ633" s="189"/>
      <c r="BR633" s="189"/>
      <c r="BS633" s="189"/>
      <c r="BT633" s="189"/>
      <c r="BU633" s="189"/>
      <c r="BV633" s="189"/>
      <c r="BW633" s="240"/>
      <c r="BX633" s="240"/>
      <c r="BY633" s="240"/>
      <c r="BZ633" s="240"/>
      <c r="CH633" s="238">
        <f t="shared" si="1739"/>
        <v>-285.31922877617603</v>
      </c>
    </row>
    <row r="634" spans="1:86">
      <c r="A634" s="245">
        <f t="shared" si="1630"/>
        <v>2.8124999999999999E-3</v>
      </c>
      <c r="B634" s="246">
        <v>9</v>
      </c>
      <c r="C634" s="246">
        <f t="shared" si="1631"/>
        <v>450</v>
      </c>
      <c r="D634" s="246">
        <f t="shared" si="1740"/>
        <v>2827.4333882308138</v>
      </c>
      <c r="E634" s="245" t="str">
        <f t="shared" si="1687"/>
        <v>2827,43338823081i</v>
      </c>
      <c r="F634" s="245" t="str">
        <f t="shared" si="1632"/>
        <v>1,87441913631943-7,76267010669403i</v>
      </c>
      <c r="G634" s="245" t="str">
        <f t="shared" si="1633"/>
        <v>-0,616565747836221+0,226067545254744i</v>
      </c>
      <c r="H634" s="245" t="str">
        <f t="shared" si="1634"/>
        <v>0,00960037594486211-0,0397587444111036i</v>
      </c>
      <c r="I634" s="245" t="str">
        <f t="shared" si="1688"/>
        <v>0,00772735084196685+0,00124821717806606i</v>
      </c>
      <c r="J634" s="240" t="str">
        <f>IMPRODUCT(1/Nt_input,W625)</f>
        <v>1,29782726991483E-14+8,72218963721138E-15i</v>
      </c>
      <c r="K634" s="265" t="str">
        <f t="shared" si="1689"/>
        <v>8,9400479533522E-17+8,35991223616026E-17i</v>
      </c>
      <c r="L634" s="238">
        <f t="shared" si="1690"/>
        <v>-318.24451687706375</v>
      </c>
      <c r="M634" s="238">
        <f t="shared" si="1635"/>
        <v>390.86505226681368</v>
      </c>
      <c r="N634" s="242">
        <f t="shared" si="1636"/>
        <v>3.8650522668136849</v>
      </c>
      <c r="O634" s="240" t="str">
        <f t="shared" si="1637"/>
        <v>2,45196320100808-2,98772580504032i</v>
      </c>
      <c r="P634" s="240" t="str">
        <f t="shared" si="1638"/>
        <v>-0,754034291341851-3,79078637128i</v>
      </c>
      <c r="Q634" s="240" t="str">
        <f t="shared" si="1691"/>
        <v>-3,4086717819208-1,82197302623789i</v>
      </c>
      <c r="R634" s="240" t="str">
        <f t="shared" si="1692"/>
        <v>-3,57084268139551+1,47909146773474i</v>
      </c>
      <c r="S634" s="240" t="str">
        <f t="shared" si="1693"/>
        <v>-1,12196544984363+3,69862441382723i</v>
      </c>
      <c r="T634" s="240" t="str">
        <f t="shared" si="1694"/>
        <v>2,14730798850664+3,21367350981664i</v>
      </c>
      <c r="U634" s="241" t="str">
        <f t="shared" si="1695"/>
        <v>3,84644098372273+0,378841370417346i</v>
      </c>
      <c r="V634" s="240" t="str">
        <f t="shared" si="1696"/>
        <v>2,73300466750441-2,73300466750438i</v>
      </c>
      <c r="W634" s="240" t="str">
        <f t="shared" si="1697"/>
        <v>-0,378841370417347-3,84644098372273i</v>
      </c>
      <c r="X634" s="240" t="str">
        <f t="shared" si="1698"/>
        <v>-3,21367350981664-2,14730798850663i</v>
      </c>
      <c r="Y634" s="240" t="str">
        <f t="shared" si="1699"/>
        <v>-3,69862441382723+1,12196544984363i</v>
      </c>
      <c r="Z634" s="240" t="str">
        <f t="shared" si="1700"/>
        <v>-1,47909146773456+3,57084268139559i</v>
      </c>
      <c r="AA634" s="240" t="str">
        <f t="shared" si="1701"/>
        <v>1,82197302623796+3,40867178192077i</v>
      </c>
      <c r="AB634" s="240" t="str">
        <f t="shared" si="1702"/>
        <v>3,79078637127999+0,75403429134189i</v>
      </c>
      <c r="AC634" s="240" t="str">
        <f t="shared" si="1703"/>
        <v>2,98772580504042-2,45196320100796i</v>
      </c>
      <c r="AD634" s="240" t="str">
        <f t="shared" si="1704"/>
        <v>-1,14586236223724E-13-3,86505226681368i</v>
      </c>
      <c r="AE634" s="240" t="str">
        <f t="shared" si="1705"/>
        <v>-2,98772580504032-2,45196320100807i</v>
      </c>
      <c r="AF634" s="240" t="str">
        <f t="shared" si="1706"/>
        <v>-3,79078637128002+0,754034291341743i</v>
      </c>
      <c r="AG634" s="240" t="str">
        <f t="shared" si="1707"/>
        <v>-1,82197302623775+3,40867178192088i</v>
      </c>
      <c r="AH634" s="240" t="str">
        <f t="shared" si="1708"/>
        <v>1,47909146773478+3,57084268139549i</v>
      </c>
      <c r="AI634" s="240" t="str">
        <f t="shared" si="1709"/>
        <v>3,6986244138272+1,1219654498437i</v>
      </c>
      <c r="AJ634" s="240" t="str">
        <f t="shared" si="1710"/>
        <v>3,21367350981674-2,14730798850647i</v>
      </c>
      <c r="AK634" s="240" t="str">
        <f t="shared" si="1711"/>
        <v>0,378841370417262-3,84644098372274i</v>
      </c>
      <c r="AL634" s="240" t="str">
        <f t="shared" si="1712"/>
        <v>-2,73300466750438-2,73300466750441i</v>
      </c>
      <c r="AM634" s="240" t="str">
        <f t="shared" si="1713"/>
        <v>-3,84644098372274+0,378841370417236i</v>
      </c>
      <c r="AN634" s="240" t="str">
        <f t="shared" si="1714"/>
        <v>-2,1473079885065+3,21367350981673i</v>
      </c>
      <c r="AO634" s="240" t="str">
        <f t="shared" si="1715"/>
        <v>1,12196544984366+3,69862441382722i</v>
      </c>
      <c r="AP634" s="240" t="str">
        <f t="shared" si="1716"/>
        <v>3,57084268139549+1,47909146773481i</v>
      </c>
      <c r="AQ634" s="240" t="str">
        <f t="shared" si="1717"/>
        <v>3,40867178192071-1,82197302623807i</v>
      </c>
      <c r="AR634" s="240" t="str">
        <f t="shared" si="1718"/>
        <v>0,754034291341774-3,79078637128001i</v>
      </c>
      <c r="AS634" s="240" t="str">
        <f t="shared" si="1719"/>
        <v>-2,45196320100805-2,98772580504034i</v>
      </c>
      <c r="AT634" s="240" t="str">
        <f t="shared" si="1720"/>
        <v>-3,86505226681368-1,55307401165012E-13i</v>
      </c>
      <c r="AU634" s="240" t="str">
        <f t="shared" si="1721"/>
        <v>-2,45196320100798+2,9877258050404i</v>
      </c>
      <c r="AV634" s="240" t="str">
        <f t="shared" si="1722"/>
        <v>0,754034291341863+3,79078637128i</v>
      </c>
      <c r="AW634" s="240" t="str">
        <f t="shared" si="1723"/>
        <v>3,40867178192075+1,82197302623799i</v>
      </c>
      <c r="AX634" s="240" t="str">
        <f t="shared" si="1724"/>
        <v>3,57084268139545-1,47909146773489i</v>
      </c>
      <c r="AY634" s="240" t="str">
        <f t="shared" si="1725"/>
        <v>1,12196544984359-3,69862441382723i</v>
      </c>
      <c r="AZ634" s="240" t="str">
        <f t="shared" si="1726"/>
        <v>-2,14730798850657-3,21367350981668i</v>
      </c>
      <c r="BA634" s="240" t="str">
        <f t="shared" si="1727"/>
        <v>-3,84644098372272-0,378841370417531i</v>
      </c>
      <c r="BB634" s="240" t="str">
        <f t="shared" si="1728"/>
        <v>-2,73300466750432+2,73300466750447i</v>
      </c>
      <c r="BC634" s="240" t="str">
        <f t="shared" si="1729"/>
        <v>0,378841370417363+3,84644098372273i</v>
      </c>
      <c r="BD634" s="240" t="str">
        <f t="shared" si="1730"/>
        <v>3,21367350981657+2,14730798850673i</v>
      </c>
      <c r="BE634" s="240" t="str">
        <f t="shared" si="1731"/>
        <v>3,69862441382718-1,12196544984377i</v>
      </c>
      <c r="BF634" s="240" t="str">
        <f t="shared" si="1732"/>
        <v>1,4790914677347-3,57084268139553i</v>
      </c>
      <c r="BG634" s="240" t="str">
        <f t="shared" si="1733"/>
        <v>-1,82197302623783-3,40867178192084i</v>
      </c>
      <c r="BH634" s="240" t="str">
        <f t="shared" si="1734"/>
        <v>-3,79078637127996-0,754034291342025i</v>
      </c>
      <c r="BI634" s="240" t="str">
        <f t="shared" si="1735"/>
        <v>-2,98772580504028+2,45196320100813i</v>
      </c>
      <c r="BJ634" s="240" t="str">
        <f t="shared" si="1736"/>
        <v>-4,07211649412873E-14+3,86505226681368i</v>
      </c>
      <c r="BK634" s="240" t="str">
        <f t="shared" si="1737"/>
        <v>2,98772580504023+2,45196320100819i</v>
      </c>
      <c r="BL634" s="240" t="str">
        <f t="shared" si="1738"/>
        <v>3,79078637127998-0,754034291341975i</v>
      </c>
      <c r="BM634" s="189"/>
      <c r="BN634" s="189"/>
      <c r="BO634" s="189"/>
      <c r="BP634" s="189"/>
      <c r="BQ634" s="189"/>
      <c r="BR634" s="189"/>
      <c r="BS634" s="189"/>
      <c r="BT634" s="189"/>
      <c r="BU634" s="189"/>
      <c r="BV634" s="189"/>
      <c r="BW634" s="240"/>
      <c r="BX634" s="240"/>
      <c r="BY634" s="240"/>
      <c r="BZ634" s="240"/>
      <c r="CH634" s="238">
        <f t="shared" si="1739"/>
        <v>-276.11699547896939</v>
      </c>
    </row>
    <row r="635" spans="1:86">
      <c r="A635" s="245">
        <f t="shared" si="1630"/>
        <v>3.1249999999999997E-3</v>
      </c>
      <c r="B635" s="246">
        <v>10</v>
      </c>
      <c r="C635" s="246">
        <f t="shared" si="1631"/>
        <v>500</v>
      </c>
      <c r="D635" s="246">
        <f t="shared" si="1740"/>
        <v>3141.5926535897929</v>
      </c>
      <c r="E635" s="245" t="str">
        <f t="shared" si="1687"/>
        <v>3141,59265358979i</v>
      </c>
      <c r="F635" s="245" t="str">
        <f t="shared" si="1632"/>
        <v>1,52668487900129-7,06378188256388i</v>
      </c>
      <c r="G635" s="245" t="str">
        <f t="shared" si="1633"/>
        <v>-0,616091799787371+0,210987135518843i</v>
      </c>
      <c r="H635" s="245" t="str">
        <f t="shared" si="1634"/>
        <v>0,00781935507579615-0,036179187648649i</v>
      </c>
      <c r="I635" s="245" t="str">
        <f t="shared" si="1688"/>
        <v>0,00782894178319535+0,000918835029954638i</v>
      </c>
      <c r="J635" s="240" t="str">
        <f>IMPRODUCT(1/Nt_input,X625)</f>
        <v>-3,72624701277039E-15+4,561455380081E-15i</v>
      </c>
      <c r="K635" s="265" t="str">
        <f t="shared" si="1689"/>
        <v>-3,33637959235784E-17+3,22875623317001E-17i</v>
      </c>
      <c r="L635" s="238">
        <f t="shared" si="1690"/>
        <v>-326.6642586963444</v>
      </c>
      <c r="M635" s="238">
        <f t="shared" si="1635"/>
        <v>391.15734806151272</v>
      </c>
      <c r="N635" s="242">
        <f t="shared" si="1636"/>
        <v>4.1573480615127263</v>
      </c>
      <c r="O635" s="240" t="str">
        <f t="shared" si="1637"/>
        <v>2,30969883127822-3,45670858091272i</v>
      </c>
      <c r="P635" s="240" t="str">
        <f t="shared" si="1638"/>
        <v>-1,59094822571604-3,84088878355708i</v>
      </c>
      <c r="Q635" s="240" t="str">
        <f t="shared" si="1691"/>
        <v>-4,07746578424458-0,811058372053647i</v>
      </c>
      <c r="R635" s="240" t="str">
        <f t="shared" si="1692"/>
        <v>-2,9396890060484+2,93968900604839i</v>
      </c>
      <c r="S635" s="240" t="str">
        <f t="shared" si="1693"/>
        <v>0,811058372053639+4,07746578424459i</v>
      </c>
      <c r="T635" s="240" t="str">
        <f t="shared" si="1694"/>
        <v>3,84088878355708+1,59094822571605i</v>
      </c>
      <c r="U635" s="241" t="str">
        <f t="shared" si="1695"/>
        <v>3,45670858091273-2,30969883127821i</v>
      </c>
      <c r="V635" s="240" t="str">
        <f t="shared" si="1696"/>
        <v>1,23507426327732E-14-4,15734806151273i</v>
      </c>
      <c r="W635" s="240" t="str">
        <f t="shared" si="1697"/>
        <v>-3,45670858091272-2,30969883127823i</v>
      </c>
      <c r="X635" s="240" t="str">
        <f t="shared" si="1698"/>
        <v>-3,84088878355709+1,59094822571603i</v>
      </c>
      <c r="Y635" s="240" t="str">
        <f t="shared" si="1699"/>
        <v>-0,811058372053701+4,07746578424458i</v>
      </c>
      <c r="Z635" s="240" t="str">
        <f t="shared" si="1700"/>
        <v>2,93968900604832+2,93968900604847i</v>
      </c>
      <c r="AA635" s="240" t="str">
        <f t="shared" si="1701"/>
        <v>4,07746578424461-0,811058372053502i</v>
      </c>
      <c r="AB635" s="240" t="str">
        <f t="shared" si="1702"/>
        <v>1,59094822571622-3,84088878355701i</v>
      </c>
      <c r="AC635" s="240" t="str">
        <f t="shared" si="1703"/>
        <v>-2,30969883127837-3,45670858091262i</v>
      </c>
      <c r="AD635" s="240" t="str">
        <f t="shared" si="1704"/>
        <v>-4,15734806151273+1,37767055316835E-13i</v>
      </c>
      <c r="AE635" s="240" t="str">
        <f t="shared" si="1705"/>
        <v>-2,30969883127813+3,45670858091278i</v>
      </c>
      <c r="AF635" s="240" t="str">
        <f t="shared" si="1706"/>
        <v>1,5909482257161+3,84088878355706i</v>
      </c>
      <c r="AG635" s="240" t="str">
        <f t="shared" si="1707"/>
        <v>4,07746578424459+0,811058372053631i</v>
      </c>
      <c r="AH635" s="240" t="str">
        <f t="shared" si="1708"/>
        <v>2,93968900604842-2,93968900604838i</v>
      </c>
      <c r="AI635" s="240" t="str">
        <f t="shared" si="1709"/>
        <v>-0,811058372053573-4,0774657842446i</v>
      </c>
      <c r="AJ635" s="240" t="str">
        <f t="shared" si="1710"/>
        <v>-3,84088878355704-1,59094822571615i</v>
      </c>
      <c r="AK635" s="240" t="str">
        <f t="shared" si="1711"/>
        <v>-3,45670858091282+2,30969883127808i</v>
      </c>
      <c r="AL635" s="240" t="str">
        <f t="shared" si="1712"/>
        <v>-2,03213235312118E-13+4,15734806151273i</v>
      </c>
      <c r="AM635" s="240" t="str">
        <f t="shared" si="1713"/>
        <v>3,45670858091282+2,30969883127808i</v>
      </c>
      <c r="AN635" s="240" t="str">
        <f t="shared" si="1714"/>
        <v>3,84088878355703-1,59094822571616i</v>
      </c>
      <c r="AO635" s="240" t="str">
        <f t="shared" si="1715"/>
        <v>0,811058372053564-4,0774657842446i</v>
      </c>
      <c r="AP635" s="240" t="str">
        <f t="shared" si="1716"/>
        <v>-2,93968900604842-2,93968900604837i</v>
      </c>
      <c r="AQ635" s="240" t="str">
        <f t="shared" si="1717"/>
        <v>-4,07746578424459+0,811058372053639i</v>
      </c>
      <c r="AR635" s="240" t="str">
        <f t="shared" si="1718"/>
        <v>-1,59094822571609+3,84088878355706i</v>
      </c>
      <c r="AS635" s="240" t="str">
        <f t="shared" si="1719"/>
        <v>2,30969883127814+3,45670858091278i</v>
      </c>
      <c r="AT635" s="240" t="str">
        <f t="shared" si="1720"/>
        <v>4,15734806151273+1,38022174485119E-13i</v>
      </c>
      <c r="AU635" s="240" t="str">
        <f t="shared" si="1721"/>
        <v>2,30969883127836-3,45670858091263i</v>
      </c>
      <c r="AV635" s="240" t="str">
        <f t="shared" si="1722"/>
        <v>-1,59094822571623-3,840888783557i</v>
      </c>
      <c r="AW635" s="240" t="str">
        <f t="shared" si="1723"/>
        <v>-4,07746578424462-0,81105837205349i</v>
      </c>
      <c r="AX635" s="240" t="str">
        <f t="shared" si="1724"/>
        <v>-2,93968900604832+2,93968900604848i</v>
      </c>
      <c r="AY635" s="240" t="str">
        <f t="shared" si="1725"/>
        <v>0,811058372053714+4,07746578424457i</v>
      </c>
      <c r="AZ635" s="240" t="str">
        <f t="shared" si="1726"/>
        <v>3,84088878355709+1,59094822571601i</v>
      </c>
      <c r="BA635" s="240" t="str">
        <f t="shared" si="1727"/>
        <v>3,45670858091273-2,3096988312782i</v>
      </c>
      <c r="BB635" s="240" t="str">
        <f t="shared" si="1728"/>
        <v>5,8061246332448E-14-4,15734806151273i</v>
      </c>
      <c r="BC635" s="240" t="str">
        <f t="shared" si="1729"/>
        <v>-3,45670858091267-2,3096988312783i</v>
      </c>
      <c r="BD635" s="240" t="str">
        <f t="shared" si="1730"/>
        <v>-3,84088878355714+1,59094822571591i</v>
      </c>
      <c r="BE635" s="240" t="str">
        <f t="shared" si="1731"/>
        <v>-0,81105837205383+4,07746578424455i</v>
      </c>
      <c r="BF635" s="240" t="str">
        <f t="shared" si="1732"/>
        <v>2,93968900604852+2,93968900604827i</v>
      </c>
      <c r="BG635" s="240" t="str">
        <f t="shared" si="1733"/>
        <v>4,07746578424456-0,811058372053781i</v>
      </c>
      <c r="BH635" s="240" t="str">
        <f t="shared" si="1734"/>
        <v>1,59094822571596-3,84088878355712i</v>
      </c>
      <c r="BI635" s="240" t="str">
        <f t="shared" si="1735"/>
        <v>-2,30969883127826-3,45670858091269i</v>
      </c>
      <c r="BJ635" s="240" t="str">
        <f t="shared" si="1736"/>
        <v>-4,15734806151273+7,12981449455151E-15i</v>
      </c>
      <c r="BK635" s="240" t="str">
        <f t="shared" si="1737"/>
        <v>-2,30969883127825+3,4567085809127i</v>
      </c>
      <c r="BL635" s="240" t="str">
        <f t="shared" si="1738"/>
        <v>1,59094822571597+3,84088878355711i</v>
      </c>
      <c r="BM635" s="189"/>
      <c r="BN635" s="189"/>
      <c r="BO635" s="189"/>
      <c r="BP635" s="189"/>
      <c r="BQ635" s="189"/>
      <c r="BR635" s="189"/>
      <c r="BS635" s="189"/>
      <c r="BT635" s="189"/>
      <c r="BU635" s="189"/>
      <c r="BV635" s="189"/>
      <c r="BW635" s="240"/>
      <c r="BX635" s="240"/>
      <c r="BY635" s="240"/>
      <c r="BZ635" s="240"/>
      <c r="CH635" s="238">
        <f t="shared" si="1739"/>
        <v>-284.59773266345746</v>
      </c>
    </row>
    <row r="636" spans="1:86">
      <c r="A636" s="245">
        <f t="shared" si="1630"/>
        <v>3.4374999999999996E-3</v>
      </c>
      <c r="B636" s="246">
        <v>11</v>
      </c>
      <c r="C636" s="246">
        <f t="shared" si="1631"/>
        <v>550</v>
      </c>
      <c r="D636" s="246">
        <f t="shared" si="1740"/>
        <v>3455.7519189487725</v>
      </c>
      <c r="E636" s="245" t="str">
        <f t="shared" si="1687"/>
        <v>3455,75191894877i</v>
      </c>
      <c r="F636" s="245" t="str">
        <f t="shared" si="1632"/>
        <v>1,26439814163079-6,4746584448507i</v>
      </c>
      <c r="G636" s="245" t="str">
        <f t="shared" si="1633"/>
        <v>-0,615568778955086+0,199356971948618i</v>
      </c>
      <c r="H636" s="245" t="str">
        <f t="shared" si="1634"/>
        <v>0,00647597822089882-0,0331618227645699i</v>
      </c>
      <c r="I636" s="245" t="str">
        <f t="shared" si="1688"/>
        <v>0,00789678785219403+0,000619646587835766i</v>
      </c>
      <c r="J636" s="240" t="str">
        <f>IMPRODUCT(1/Nt_input,Y625)</f>
        <v>-8,16682062688284E-16-4,62997695738208E-15i</v>
      </c>
      <c r="K636" s="265" t="str">
        <f t="shared" si="1689"/>
        <v>-3,58021556834158E-18-3,70680000464846E-17i</v>
      </c>
      <c r="L636" s="238">
        <f t="shared" si="1690"/>
        <v>-328.57969077744383</v>
      </c>
      <c r="M636" s="238">
        <f t="shared" si="1635"/>
        <v>391.40960632174176</v>
      </c>
      <c r="N636" s="242">
        <f t="shared" si="1636"/>
        <v>4.4096063217417747</v>
      </c>
      <c r="O636" s="240" t="str">
        <f t="shared" si="1637"/>
        <v>2,07867403075637-3,888925582549i</v>
      </c>
      <c r="P636" s="240" t="str">
        <f t="shared" si="1638"/>
        <v>-2,44984601169478-3,66645365874549i</v>
      </c>
      <c r="Q636" s="240" t="str">
        <f t="shared" si="1691"/>
        <v>-4,38837286203458+0,432217001636262i</v>
      </c>
      <c r="R636" s="240" t="str">
        <f t="shared" si="1692"/>
        <v>-1,68748328258292+4,07394502708962i</v>
      </c>
      <c r="S636" s="240" t="str">
        <f t="shared" si="1693"/>
        <v>2,79742463631855+3,40867178192079i</v>
      </c>
      <c r="T636" s="240" t="str">
        <f t="shared" si="1694"/>
        <v>4,32487697273736-0,860271517272965i</v>
      </c>
      <c r="U636" s="241" t="str">
        <f t="shared" si="1695"/>
        <v>1,28004114792605-4,21973015397444i</v>
      </c>
      <c r="V636" s="240" t="str">
        <f t="shared" si="1696"/>
        <v>-3,11806253246668-3,11806253246668i</v>
      </c>
      <c r="W636" s="240" t="str">
        <f t="shared" si="1697"/>
        <v>-4,21973015397445+1,28004114792603i</v>
      </c>
      <c r="X636" s="240" t="str">
        <f t="shared" si="1698"/>
        <v>-0,860271517273018+4,32487697273735i</v>
      </c>
      <c r="Y636" s="240" t="str">
        <f t="shared" si="1699"/>
        <v>3,40867178192079+2,79742463631856i</v>
      </c>
      <c r="Z636" s="240" t="str">
        <f t="shared" si="1700"/>
        <v>4,0739450270896-1,68748328258295i</v>
      </c>
      <c r="AA636" s="240" t="str">
        <f t="shared" si="1701"/>
        <v>0,432217001636227-4,38837286203458i</v>
      </c>
      <c r="AB636" s="240" t="str">
        <f t="shared" si="1702"/>
        <v>-3,66645365874553-2,44984601169472i</v>
      </c>
      <c r="AC636" s="240" t="str">
        <f t="shared" si="1703"/>
        <v>-3,88892558254894+2,07867403075648i</v>
      </c>
      <c r="AD636" s="240" t="str">
        <f t="shared" si="1704"/>
        <v>1,6152238901795E-13+4,40960632174177i</v>
      </c>
      <c r="AE636" s="240" t="str">
        <f t="shared" si="1705"/>
        <v>3,8889255825491+2,07867403075618i</v>
      </c>
      <c r="AF636" s="240" t="str">
        <f t="shared" si="1706"/>
        <v>3,6664536587456-2,44984601169462i</v>
      </c>
      <c r="AG636" s="240" t="str">
        <f t="shared" si="1707"/>
        <v>-0,432217001636113-4,3883728620346i</v>
      </c>
      <c r="AH636" s="240" t="str">
        <f t="shared" si="1708"/>
        <v>-4,07394502708956-1,68748328258306i</v>
      </c>
      <c r="AI636" s="240" t="str">
        <f t="shared" si="1709"/>
        <v>-3,40867178192086+2,79742463631846i</v>
      </c>
      <c r="AJ636" s="240" t="str">
        <f t="shared" si="1710"/>
        <v>0,860271517272913+4,32487697273738i</v>
      </c>
      <c r="AK636" s="240" t="str">
        <f t="shared" si="1711"/>
        <v>4,21973015397444+1,28004114792606i</v>
      </c>
      <c r="AL636" s="240" t="str">
        <f t="shared" si="1712"/>
        <v>3,11806253246666-3,1180625324667i</v>
      </c>
      <c r="AM636" s="240" t="str">
        <f t="shared" si="1713"/>
        <v>-1,28004114792611-4,21973015397443i</v>
      </c>
      <c r="AN636" s="240" t="str">
        <f t="shared" si="1714"/>
        <v>-4,32487697273738-0,860271517272851i</v>
      </c>
      <c r="AO636" s="240" t="str">
        <f t="shared" si="1715"/>
        <v>-2,79742463631843+3,40867178192089i</v>
      </c>
      <c r="AP636" s="240" t="str">
        <f t="shared" si="1716"/>
        <v>1,6874832825831+4,07394502708954i</v>
      </c>
      <c r="AQ636" s="240" t="str">
        <f t="shared" si="1717"/>
        <v>4,3883728620346+0,432217001636067i</v>
      </c>
      <c r="AR636" s="240" t="str">
        <f t="shared" si="1718"/>
        <v>2,44984601169494-3,66645365874539i</v>
      </c>
      <c r="AS636" s="240" t="str">
        <f t="shared" si="1719"/>
        <v>-2,07867403075623-3,88892558254908i</v>
      </c>
      <c r="AT636" s="240" t="str">
        <f t="shared" si="1720"/>
        <v>-4,40960632174177-1,15605145490661E-13i</v>
      </c>
      <c r="AU636" s="240" t="str">
        <f t="shared" si="1721"/>
        <v>-2,07867403075644+3,88892558254897i</v>
      </c>
      <c r="AV636" s="240" t="str">
        <f t="shared" si="1722"/>
        <v>2,44984601169477+3,6664536587455i</v>
      </c>
      <c r="AW636" s="240" t="str">
        <f t="shared" si="1723"/>
        <v>4,38837286203458-0,432217001636289i</v>
      </c>
      <c r="AX636" s="240" t="str">
        <f t="shared" si="1724"/>
        <v>1,68748328258291-4,07394502708962i</v>
      </c>
      <c r="AY636" s="240" t="str">
        <f t="shared" si="1725"/>
        <v>-2,79742463631859-3,40867178192076i</v>
      </c>
      <c r="AZ636" s="240" t="str">
        <f t="shared" si="1726"/>
        <v>-4,32487697273734+0,860271517273054i</v>
      </c>
      <c r="BA636" s="240" t="str">
        <f t="shared" si="1727"/>
        <v>-1,28004114792589+4,21973015397449i</v>
      </c>
      <c r="BB636" s="240" t="str">
        <f t="shared" si="1728"/>
        <v>3,11806253246681+3,11806253246654i</v>
      </c>
      <c r="BC636" s="240" t="str">
        <f t="shared" si="1729"/>
        <v>4,21973015397451-1,28004114792584i</v>
      </c>
      <c r="BD636" s="240" t="str">
        <f t="shared" si="1730"/>
        <v>0,860271517273137-4,32487697273733i</v>
      </c>
      <c r="BE636" s="240" t="str">
        <f t="shared" si="1731"/>
        <v>-3,40867178192072-2,79742463631863i</v>
      </c>
      <c r="BF636" s="240" t="str">
        <f t="shared" si="1732"/>
        <v>-4,07394502708964+1,68748328258285i</v>
      </c>
      <c r="BG636" s="240" t="str">
        <f t="shared" si="1733"/>
        <v>-0,432217001636342+4,38837286203457i</v>
      </c>
      <c r="BH636" s="240" t="str">
        <f t="shared" si="1734"/>
        <v>3,66645365874547+2,44984601169481i</v>
      </c>
      <c r="BI636" s="240" t="str">
        <f t="shared" si="1735"/>
        <v>3,88892558254901-2,07867403075636i</v>
      </c>
      <c r="BJ636" s="240" t="str">
        <f t="shared" si="1736"/>
        <v>-6,15833122246657E-14-4,40960632174177i</v>
      </c>
      <c r="BK636" s="240" t="str">
        <f t="shared" si="1737"/>
        <v>-3,88892558254905-2,07867403075628i</v>
      </c>
      <c r="BL636" s="240" t="str">
        <f t="shared" si="1738"/>
        <v>-3,66645365874542+2,44984601169489i</v>
      </c>
      <c r="BM636" s="189"/>
      <c r="BN636" s="189"/>
      <c r="BO636" s="189"/>
      <c r="BP636" s="189"/>
      <c r="BQ636" s="189"/>
      <c r="BR636" s="189"/>
      <c r="BS636" s="189"/>
      <c r="BT636" s="189"/>
      <c r="BU636" s="189"/>
      <c r="BV636" s="189"/>
      <c r="BW636" s="240"/>
      <c r="BX636" s="240"/>
      <c r="BY636" s="240"/>
      <c r="BZ636" s="240"/>
      <c r="CH636" s="238">
        <f t="shared" si="1739"/>
        <v>-286.55535882708114</v>
      </c>
    </row>
    <row r="637" spans="1:86">
      <c r="A637" s="245">
        <f t="shared" si="1630"/>
        <v>3.7499999999999994E-3</v>
      </c>
      <c r="B637" s="246">
        <v>12</v>
      </c>
      <c r="C637" s="246">
        <f t="shared" si="1631"/>
        <v>600</v>
      </c>
      <c r="D637" s="246">
        <f t="shared" si="1740"/>
        <v>3769.9111843077517</v>
      </c>
      <c r="E637" s="245" t="str">
        <f t="shared" si="1687"/>
        <v>3769,91118430775i</v>
      </c>
      <c r="F637" s="245" t="str">
        <f t="shared" si="1632"/>
        <v>1,06198512957715-5,97260479499458i</v>
      </c>
      <c r="G637" s="245" t="str">
        <f t="shared" si="1633"/>
        <v>-0,614996927877308+0,190311260605987i</v>
      </c>
      <c r="H637" s="245" t="str">
        <f t="shared" si="1634"/>
        <v>0,00543926184610629-0,0305904108056773i</v>
      </c>
      <c r="I637" s="245" t="str">
        <f t="shared" si="1688"/>
        <v>0,00793984419163649+0,000345429062196174i</v>
      </c>
      <c r="J637" s="240" t="str">
        <f>IMPRODUCT(1/Nt_input,Z625)</f>
        <v>2,64625967623042E-15-9,67975699595058E-15i</v>
      </c>
      <c r="K637" s="265" t="str">
        <f t="shared" si="1689"/>
        <v>2,4354558901278E-17-7,59416673624631E-17i</v>
      </c>
      <c r="L637" s="238">
        <f t="shared" si="1690"/>
        <v>-321.96523670587203</v>
      </c>
      <c r="M637" s="238">
        <f t="shared" si="1635"/>
        <v>391.61939766255642</v>
      </c>
      <c r="N637" s="242">
        <f t="shared" si="1636"/>
        <v>4.619397662556433</v>
      </c>
      <c r="O637" s="240" t="str">
        <f t="shared" si="1637"/>
        <v>1,76776695296638-4,26776695296636i</v>
      </c>
      <c r="P637" s="240" t="str">
        <f t="shared" si="1638"/>
        <v>-3,26640741219092-3,26640741219096i</v>
      </c>
      <c r="Q637" s="240" t="str">
        <f t="shared" si="1691"/>
        <v>-4,26776695296636+1,76776695296638i</v>
      </c>
      <c r="R637" s="240" t="str">
        <f t="shared" si="1692"/>
        <v>-8,48917186333426E-16+4,61939766255643i</v>
      </c>
      <c r="S637" s="240" t="str">
        <f t="shared" si="1693"/>
        <v>4,26776695296636+1,76776695296638i</v>
      </c>
      <c r="T637" s="240" t="str">
        <f t="shared" si="1694"/>
        <v>3,26640741219096-3,26640741219092i</v>
      </c>
      <c r="U637" s="241" t="str">
        <f t="shared" si="1695"/>
        <v>-1,76776695296638-4,26776695296636i</v>
      </c>
      <c r="V637" s="240" t="str">
        <f t="shared" si="1696"/>
        <v>-4,61939766255643-1,69783437266685E-15i</v>
      </c>
      <c r="W637" s="240" t="str">
        <f t="shared" si="1697"/>
        <v>-1,76776695296617+4,26776695296645i</v>
      </c>
      <c r="X637" s="240" t="str">
        <f t="shared" si="1698"/>
        <v>3,26640741219086+3,26640741219102i</v>
      </c>
      <c r="Y637" s="240" t="str">
        <f t="shared" si="1699"/>
        <v>4,26776695296636-1,76776695296638i</v>
      </c>
      <c r="Z637" s="240" t="str">
        <f t="shared" si="1700"/>
        <v>-1,36950125181458E-13-4,61939766255643i</v>
      </c>
      <c r="AA637" s="240" t="str">
        <f t="shared" si="1701"/>
        <v>-4,2677669529663-1,76776695296654i</v>
      </c>
      <c r="AB637" s="240" t="str">
        <f t="shared" si="1702"/>
        <v>-3,26640741219098+3,2664074121909i</v>
      </c>
      <c r="AC637" s="240" t="str">
        <f t="shared" si="1703"/>
        <v>1,76776695296643+4,26776695296634i</v>
      </c>
      <c r="AD637" s="240" t="str">
        <f t="shared" si="1704"/>
        <v>4,61939766255643-1,93541098417666E-13i</v>
      </c>
      <c r="AE637" s="240" t="str">
        <f t="shared" si="1705"/>
        <v>1,76776695296651-4,26776695296631i</v>
      </c>
      <c r="AF637" s="240" t="str">
        <f t="shared" si="1706"/>
        <v>-3,26640741219092-3,26640741219096i</v>
      </c>
      <c r="AG637" s="240" t="str">
        <f t="shared" si="1707"/>
        <v>-4,26776695296633+1,76776695296647i</v>
      </c>
      <c r="AH637" s="240" t="str">
        <f t="shared" si="1708"/>
        <v>-2,25798448990042E-13+4,61939766255643i</v>
      </c>
      <c r="AI637" s="240" t="str">
        <f t="shared" si="1709"/>
        <v>4,26776695296633+1,76776695296646i</v>
      </c>
      <c r="AJ637" s="240" t="str">
        <f t="shared" si="1710"/>
        <v>3,26640741219092-3,26640741219096i</v>
      </c>
      <c r="AK637" s="240" t="str">
        <f t="shared" si="1711"/>
        <v>-1,76776695296652-4,2677669529663i</v>
      </c>
      <c r="AL637" s="240" t="str">
        <f t="shared" si="1712"/>
        <v>-4,61939766255643-1,85618873017417E-13i</v>
      </c>
      <c r="AM637" s="240" t="str">
        <f t="shared" si="1713"/>
        <v>-1,76776695296642+4,26776695296635i</v>
      </c>
      <c r="AN637" s="240" t="str">
        <f t="shared" si="1714"/>
        <v>3,26640741219099+3,26640741219089i</v>
      </c>
      <c r="AO637" s="240" t="str">
        <f t="shared" si="1715"/>
        <v>4,26776695296629-1,76776695296655i</v>
      </c>
      <c r="AP637" s="240" t="str">
        <f t="shared" si="1716"/>
        <v>1,29027899781209E-13-4,61939766255643i</v>
      </c>
      <c r="AQ637" s="240" t="str">
        <f t="shared" si="1717"/>
        <v>-4,26776695296636-1,76776695296638i</v>
      </c>
      <c r="AR637" s="240" t="str">
        <f t="shared" si="1718"/>
        <v>-3,26640741219085+3,26640741219103i</v>
      </c>
      <c r="AS637" s="240" t="str">
        <f t="shared" si="1719"/>
        <v>1,76776695296617+4,26776695296645i</v>
      </c>
      <c r="AT637" s="240" t="str">
        <f t="shared" si="1720"/>
        <v>4,61939766255643+7,24369265450004E-14i</v>
      </c>
      <c r="AU637" s="240" t="str">
        <f t="shared" si="1721"/>
        <v>1,76776695296633-4,26776695296638i</v>
      </c>
      <c r="AV637" s="240" t="str">
        <f t="shared" si="1722"/>
        <v>-3,26640741219105-3,26640741219083i</v>
      </c>
      <c r="AW637" s="240" t="str">
        <f t="shared" si="1723"/>
        <v>-4,26776695296643+1,76776695296622i</v>
      </c>
      <c r="AX637" s="240" t="str">
        <f t="shared" si="1724"/>
        <v>-4,86687478359591E-14+4,61939766255643i</v>
      </c>
      <c r="AY637" s="240" t="str">
        <f t="shared" si="1725"/>
        <v>4,26776695296641+1,76776695296628i</v>
      </c>
      <c r="AZ637" s="240" t="str">
        <f t="shared" si="1726"/>
        <v>3,26640741219112-3,26640741219076i</v>
      </c>
      <c r="BA637" s="240" t="str">
        <f t="shared" si="1727"/>
        <v>-1,76776695296627-4,26776695296641i</v>
      </c>
      <c r="BB637" s="240" t="str">
        <f t="shared" si="1728"/>
        <v>-4,61939766255643+7,92222540024904E-15i</v>
      </c>
      <c r="BC637" s="240" t="str">
        <f t="shared" si="1729"/>
        <v>-1,76776695296626+4,26776695296642i</v>
      </c>
      <c r="BD637" s="240" t="str">
        <f t="shared" si="1730"/>
        <v>3,2664074121908+3,26640741219108i</v>
      </c>
      <c r="BE637" s="240" t="str">
        <f t="shared" si="1731"/>
        <v>4,2677669529664-1,7677669529663i</v>
      </c>
      <c r="BF637" s="240" t="str">
        <f t="shared" si="1732"/>
        <v>-6,4513198636457E-14-4,61939766255643i</v>
      </c>
      <c r="BG637" s="240" t="str">
        <f t="shared" si="1733"/>
        <v>-4,26776695296643-1,7677669529662i</v>
      </c>
      <c r="BH637" s="240" t="str">
        <f t="shared" si="1734"/>
        <v>-3,26640741219106+3,26640741219082i</v>
      </c>
      <c r="BI637" s="240" t="str">
        <f t="shared" si="1735"/>
        <v>1,76776695296635+4,26776695296638i</v>
      </c>
      <c r="BJ637" s="240" t="str">
        <f t="shared" si="1736"/>
        <v>4,61939766255643-8,82813773454987E-14i</v>
      </c>
      <c r="BK637" s="240" t="str">
        <f t="shared" si="1737"/>
        <v>1,76776695296658-4,26776695296628i</v>
      </c>
      <c r="BL637" s="240" t="str">
        <f t="shared" si="1738"/>
        <v>-3,26640741219086-3,26640741219102i</v>
      </c>
      <c r="BM637" s="189"/>
      <c r="BN637" s="189"/>
      <c r="BO637" s="189"/>
      <c r="BP637" s="189"/>
      <c r="BQ637" s="189"/>
      <c r="BR637" s="189"/>
      <c r="BS637" s="189"/>
      <c r="BT637" s="189"/>
      <c r="BU637" s="189"/>
      <c r="BV637" s="189"/>
      <c r="BW637" s="240"/>
      <c r="BX637" s="240"/>
      <c r="BY637" s="240"/>
      <c r="BZ637" s="240"/>
      <c r="CH637" s="238">
        <f t="shared" si="1739"/>
        <v>-279.96968865697613</v>
      </c>
    </row>
    <row r="638" spans="1:86">
      <c r="A638" s="245">
        <f t="shared" si="1630"/>
        <v>4.0624999999999993E-3</v>
      </c>
      <c r="B638" s="246">
        <v>13</v>
      </c>
      <c r="C638" s="246">
        <f t="shared" si="1631"/>
        <v>650</v>
      </c>
      <c r="D638" s="246">
        <f t="shared" si="1740"/>
        <v>4084.0704496667308</v>
      </c>
      <c r="E638" s="245" t="str">
        <f t="shared" si="1687"/>
        <v>4084,07044966673i</v>
      </c>
      <c r="F638" s="245" t="str">
        <f t="shared" si="1632"/>
        <v>0,902678737126531-5,54040031682433i</v>
      </c>
      <c r="G638" s="245" t="str">
        <f t="shared" si="1633"/>
        <v>-0,614376511055057+0,183250335499209i</v>
      </c>
      <c r="H638" s="245" t="str">
        <f t="shared" si="1634"/>
        <v>0,00462332840394735-0,0283767514404433i</v>
      </c>
      <c r="I638" s="245" t="str">
        <f t="shared" si="1688"/>
        <v>0,00796410634761585+0,000091964839844472i</v>
      </c>
      <c r="J638" s="240" t="str">
        <f>IMPRODUCT(1/Nt_input,AA625)</f>
        <v>1,50741371425164E-15-2,02962646689286E-15i</v>
      </c>
      <c r="K638" s="265" t="str">
        <f t="shared" si="1689"/>
        <v>1,21918574031266E-17-1,602553196746E-17i</v>
      </c>
      <c r="L638" s="238">
        <f t="shared" si="1690"/>
        <v>-333.92052988903714</v>
      </c>
      <c r="M638" s="238">
        <f t="shared" si="1635"/>
        <v>391.78470167866107</v>
      </c>
      <c r="N638" s="242">
        <f t="shared" si="1636"/>
        <v>4.7847016786610439</v>
      </c>
      <c r="O638" s="240" t="str">
        <f t="shared" si="1637"/>
        <v>1,38892558254902-4,57867403075636i</v>
      </c>
      <c r="P638" s="240" t="str">
        <f t="shared" si="1638"/>
        <v>-3,97833404973964-2,65823782654299i</v>
      </c>
      <c r="Q638" s="240" t="str">
        <f t="shared" si="1691"/>
        <v>-3,69862441382722+3,03538261166908i</v>
      </c>
      <c r="R638" s="240" t="str">
        <f t="shared" si="1692"/>
        <v>1,831026061233+4,42048795008734i</v>
      </c>
      <c r="S638" s="240" t="str">
        <f t="shared" si="1693"/>
        <v>4,76166203228629-0,468982775872414i</v>
      </c>
      <c r="T638" s="240" t="str">
        <f t="shared" si="1694"/>
        <v>0,933448991241101-4,69276497755138i</v>
      </c>
      <c r="U638" s="241" t="str">
        <f t="shared" si="1695"/>
        <v>-4,21973015397444-2,25549275800671i</v>
      </c>
      <c r="V638" s="240" t="str">
        <f t="shared" si="1696"/>
        <v>-3,38329500293597+3,38329500293579i</v>
      </c>
      <c r="W638" s="240" t="str">
        <f t="shared" si="1697"/>
        <v>2,25549275800677+4,2197301539744i</v>
      </c>
      <c r="X638" s="240" t="str">
        <f t="shared" si="1698"/>
        <v>4,69276497755141-0,933448991240929i</v>
      </c>
      <c r="Y638" s="240" t="str">
        <f t="shared" si="1699"/>
        <v>0,468982775872345-4,7616620322863i</v>
      </c>
      <c r="Z638" s="240" t="str">
        <f t="shared" si="1700"/>
        <v>-4,42048795008726-1,8310260612332i</v>
      </c>
      <c r="AA638" s="240" t="str">
        <f t="shared" si="1701"/>
        <v>-3,03538261166908+3,69862441382723i</v>
      </c>
      <c r="AB638" s="240" t="str">
        <f t="shared" si="1702"/>
        <v>2,6582378265428+3,97833404973977i</v>
      </c>
      <c r="AC638" s="240" t="str">
        <f t="shared" si="1703"/>
        <v>4,57867403075636-1,388925582549i</v>
      </c>
      <c r="AD638" s="240" t="str">
        <f t="shared" si="1704"/>
        <v>-2,08673158369759E-13-4,78470167866104i</v>
      </c>
      <c r="AE638" s="240" t="str">
        <f t="shared" si="1705"/>
        <v>-4,57867403075635-1,38892558254905i</v>
      </c>
      <c r="AF638" s="240" t="str">
        <f t="shared" si="1706"/>
        <v>-2,65823782654284+3,97833404973974i</v>
      </c>
      <c r="AG638" s="240" t="str">
        <f t="shared" si="1707"/>
        <v>3,03538261166903+3,69862441382727i</v>
      </c>
      <c r="AH638" s="240" t="str">
        <f t="shared" si="1708"/>
        <v>4,42048795008728-1,83102606123315i</v>
      </c>
      <c r="AI638" s="240" t="str">
        <f t="shared" si="1709"/>
        <v>-0,468982775872287-4,7616620322863i</v>
      </c>
      <c r="AJ638" s="240" t="str">
        <f t="shared" si="1710"/>
        <v>-4,6927649775514-0,933448991240976i</v>
      </c>
      <c r="AK638" s="240" t="str">
        <f t="shared" si="1711"/>
        <v>-2,25549275800682+4,21973015397438i</v>
      </c>
      <c r="AL638" s="240" t="str">
        <f t="shared" si="1712"/>
        <v>3,38329500293594+3,38329500293583i</v>
      </c>
      <c r="AM638" s="240" t="str">
        <f t="shared" si="1713"/>
        <v>4,21973015397453-2,25549275800653i</v>
      </c>
      <c r="AN638" s="240" t="str">
        <f t="shared" si="1714"/>
        <v>-0,933448991241125-4,69276497755137i</v>
      </c>
      <c r="AO638" s="240" t="str">
        <f t="shared" si="1715"/>
        <v>-4,76166203228627-0,468982775872611i</v>
      </c>
      <c r="AP638" s="240" t="str">
        <f t="shared" si="1716"/>
        <v>-1,83102606123299+4,42048795008734i</v>
      </c>
      <c r="AQ638" s="240" t="str">
        <f t="shared" si="1717"/>
        <v>3,69862441382706+3,03538261166928i</v>
      </c>
      <c r="AR638" s="240" t="str">
        <f t="shared" si="1718"/>
        <v>3,97833404973964-2,65823782654298i</v>
      </c>
      <c r="AS638" s="240" t="str">
        <f t="shared" si="1719"/>
        <v>-1,38892558254918-4,57867403075631i</v>
      </c>
      <c r="AT638" s="240" t="str">
        <f t="shared" si="1720"/>
        <v>-4,78470167866104-5,86165861377297E-14i</v>
      </c>
      <c r="AU638" s="240" t="str">
        <f t="shared" si="1721"/>
        <v>-1,38892558254884+4,57867403075641i</v>
      </c>
      <c r="AV638" s="240" t="str">
        <f t="shared" si="1722"/>
        <v>3,97833404973958+2,65823782654308i</v>
      </c>
      <c r="AW638" s="240" t="str">
        <f t="shared" si="1723"/>
        <v>3,69862441382714-3,03538261166919i</v>
      </c>
      <c r="AX638" s="240" t="str">
        <f t="shared" si="1724"/>
        <v>-1,83102606123292-4,42048795008737i</v>
      </c>
      <c r="AY638" s="240" t="str">
        <f t="shared" si="1725"/>
        <v>-4,76166203228628+0,468982775872495i</v>
      </c>
      <c r="AZ638" s="240" t="str">
        <f t="shared" si="1726"/>
        <v>-0,93344899124124+4,69276497755135i</v>
      </c>
      <c r="BA638" s="240" t="str">
        <f t="shared" si="1727"/>
        <v>4,21973015397447+2,25549275800664i</v>
      </c>
      <c r="BB638" s="240" t="str">
        <f t="shared" si="1728"/>
        <v>3,38329500293602-3,38329500293574i</v>
      </c>
      <c r="BC638" s="240" t="str">
        <f t="shared" si="1729"/>
        <v>-2,25549275800672-4,21973015397443i</v>
      </c>
      <c r="BD638" s="240" t="str">
        <f t="shared" si="1730"/>
        <v>-4,69276497755143+0,933448991240862i</v>
      </c>
      <c r="BE638" s="240" t="str">
        <f t="shared" si="1731"/>
        <v>-0,468982775872404+4,76166203228629i</v>
      </c>
      <c r="BF638" s="240" t="str">
        <f t="shared" si="1732"/>
        <v>4,42048795008724+1,83102606123324i</v>
      </c>
      <c r="BG638" s="240" t="str">
        <f t="shared" si="1733"/>
        <v>3,03538261166912-3,69862441382719i</v>
      </c>
      <c r="BH638" s="240" t="str">
        <f t="shared" si="1734"/>
        <v>-2,65823782654316-3,97833404973953i</v>
      </c>
      <c r="BI638" s="240" t="str">
        <f t="shared" si="1735"/>
        <v>-4,57867403075639+1,38892558254893i</v>
      </c>
      <c r="BJ638" s="240" t="str">
        <f t="shared" si="1736"/>
        <v>1,50056572232028E-13+4,78470167866104i</v>
      </c>
      <c r="BK638" s="240" t="str">
        <f t="shared" si="1737"/>
        <v>4,57867403075633+1,38892558254909i</v>
      </c>
      <c r="BL638" s="240" t="str">
        <f t="shared" si="1738"/>
        <v>2,65823782654291-3,9783340497397i</v>
      </c>
      <c r="BM638" s="189"/>
      <c r="BN638" s="189"/>
      <c r="BO638" s="189"/>
      <c r="BP638" s="189"/>
      <c r="BQ638" s="189"/>
      <c r="BR638" s="189"/>
      <c r="BS638" s="189"/>
      <c r="BT638" s="189"/>
      <c r="BU638" s="189"/>
      <c r="BV638" s="189"/>
      <c r="BW638" s="240"/>
      <c r="BX638" s="240"/>
      <c r="BY638" s="240"/>
      <c r="BZ638" s="240"/>
      <c r="CH638" s="238">
        <f t="shared" si="1739"/>
        <v>-291.9438499645413</v>
      </c>
    </row>
    <row r="639" spans="1:86">
      <c r="A639" s="245">
        <f t="shared" si="1630"/>
        <v>4.3749999999999995E-3</v>
      </c>
      <c r="B639" s="246">
        <v>14</v>
      </c>
      <c r="C639" s="246">
        <f t="shared" si="1631"/>
        <v>700</v>
      </c>
      <c r="D639" s="246">
        <f t="shared" si="1740"/>
        <v>4398.22971502571</v>
      </c>
      <c r="E639" s="245" t="str">
        <f t="shared" si="1687"/>
        <v>4398,22971502571i</v>
      </c>
      <c r="F639" s="245" t="str">
        <f t="shared" si="1632"/>
        <v>0,775147589083005-5,16487987757729i</v>
      </c>
      <c r="G639" s="245" t="str">
        <f t="shared" si="1633"/>
        <v>-0,613707814649397+0,177745616350808i</v>
      </c>
      <c r="H639" s="245" t="str">
        <f t="shared" si="1634"/>
        <v>0,00397014100195473-0,0264534156603625i</v>
      </c>
      <c r="I639" s="245" t="str">
        <f t="shared" si="1688"/>
        <v>0,0079736967816979-0,000144104109989942i</v>
      </c>
      <c r="J639" s="240" t="str">
        <f>IMPRODUCT(1/Nt_input,AB625)</f>
        <v>2,32186638622275E-15+8,94770368908838E-15i</v>
      </c>
      <c r="K639" s="265" t="str">
        <f t="shared" si="1689"/>
        <v>1,98032594079267E-17+7,10116856201683E-17i</v>
      </c>
      <c r="L639" s="238">
        <f t="shared" si="1690"/>
        <v>-322.64814149625835</v>
      </c>
      <c r="M639" s="238">
        <f t="shared" si="1635"/>
        <v>391.90392640201617</v>
      </c>
      <c r="N639" s="242">
        <f t="shared" si="1636"/>
        <v>4.9039264020161522</v>
      </c>
      <c r="O639" s="240" t="str">
        <f t="shared" si="1637"/>
        <v>0,956708580912748-4,80969883127821i</v>
      </c>
      <c r="P639" s="240" t="str">
        <f t="shared" si="1638"/>
        <v>-4,53063723176444-1,87665138758932i</v>
      </c>
      <c r="Q639" s="240" t="str">
        <f t="shared" si="1691"/>
        <v>-2,72447553387911+4,07746578424457i</v>
      </c>
      <c r="R639" s="240" t="str">
        <f t="shared" si="1692"/>
        <v>3,46759961330538+3,46759961330536i</v>
      </c>
      <c r="S639" s="240" t="str">
        <f t="shared" si="1693"/>
        <v>4,07746578424459-2,72447553387908i</v>
      </c>
      <c r="T639" s="240" t="str">
        <f t="shared" si="1694"/>
        <v>-1,87665138758934-4,53063723176444i</v>
      </c>
      <c r="U639" s="241" t="str">
        <f t="shared" si="1695"/>
        <v>-4,80969883127822+0,956708580912718i</v>
      </c>
      <c r="V639" s="240" t="str">
        <f t="shared" si="1696"/>
        <v>1,19852911608871E-13+4,90392640201615i</v>
      </c>
      <c r="W639" s="240" t="str">
        <f t="shared" si="1697"/>
        <v>4,8096988312782+0,956708580912777i</v>
      </c>
      <c r="X639" s="240" t="str">
        <f t="shared" si="1698"/>
        <v>1,87665138758953-4,53063723176435i</v>
      </c>
      <c r="Y639" s="240" t="str">
        <f t="shared" si="1699"/>
        <v>-4,07746578424464-2,72447553387901i</v>
      </c>
      <c r="Z639" s="240" t="str">
        <f t="shared" si="1700"/>
        <v>-3,46759961330542+3,46759961330532i</v>
      </c>
      <c r="AA639" s="240" t="str">
        <f t="shared" si="1701"/>
        <v>2,72447553387931+4,07746578424444i</v>
      </c>
      <c r="AB639" s="240" t="str">
        <f t="shared" si="1702"/>
        <v>4,53063723176441-1,8766513875894i</v>
      </c>
      <c r="AC639" s="240" t="str">
        <f t="shared" si="1703"/>
        <v>-0,95670858091264-4,80969883127823i</v>
      </c>
      <c r="AD639" s="240" t="str">
        <f t="shared" si="1704"/>
        <v>-4,90392640201615+2,39705823217741E-13i</v>
      </c>
      <c r="AE639" s="240" t="str">
        <f t="shared" si="1705"/>
        <v>-0,956708580912664+4,80969883127823i</v>
      </c>
      <c r="AF639" s="240" t="str">
        <f t="shared" si="1706"/>
        <v>4,5306372317644+1,87665138758942i</v>
      </c>
      <c r="AG639" s="240" t="str">
        <f t="shared" si="1707"/>
        <v>2,72447553387891-4,07746578424471i</v>
      </c>
      <c r="AH639" s="240" t="str">
        <f t="shared" si="1708"/>
        <v>-3,4675996133054-3,46759961330534i</v>
      </c>
      <c r="AI639" s="240" t="str">
        <f t="shared" si="1709"/>
        <v>-4,07746578424465+2,72447553387899i</v>
      </c>
      <c r="AJ639" s="240" t="str">
        <f t="shared" si="1710"/>
        <v>1,8766513875895+4,53063723176437i</v>
      </c>
      <c r="AK639" s="240" t="str">
        <f t="shared" si="1711"/>
        <v>4,80969883127821-0,956708580912748i</v>
      </c>
      <c r="AL639" s="240" t="str">
        <f t="shared" si="1712"/>
        <v>1,36975287809189E-13-4,90392640201615i</v>
      </c>
      <c r="AM639" s="240" t="str">
        <f t="shared" si="1713"/>
        <v>-4,80969883127825-0,956708580912542i</v>
      </c>
      <c r="AN639" s="240" t="str">
        <f t="shared" si="1714"/>
        <v>-1,8766513875893+4,53063723176445i</v>
      </c>
      <c r="AO639" s="240" t="str">
        <f t="shared" si="1715"/>
        <v>4,07746578424449+2,72447553387923i</v>
      </c>
      <c r="AP639" s="240" t="str">
        <f t="shared" si="1716"/>
        <v>3,46759961330526-3,46759961330548i</v>
      </c>
      <c r="AQ639" s="240" t="str">
        <f t="shared" si="1717"/>
        <v>-2,72447553387909-4,07746578424459i</v>
      </c>
      <c r="AR639" s="240" t="str">
        <f t="shared" si="1718"/>
        <v>-4,5306372317645+1,87665138758917i</v>
      </c>
      <c r="AS639" s="240" t="str">
        <f t="shared" si="1719"/>
        <v>0,956708580912875+4,80969883127818i</v>
      </c>
      <c r="AT639" s="240" t="str">
        <f t="shared" si="1720"/>
        <v>4,90392640201615+4,32557458127294E-14i</v>
      </c>
      <c r="AU639" s="240" t="str">
        <f t="shared" si="1721"/>
        <v>0,956708580912924-4,80969883127818i</v>
      </c>
      <c r="AV639" s="240" t="str">
        <f t="shared" si="1722"/>
        <v>-4,53063723176448-1,87665138758921i</v>
      </c>
      <c r="AW639" s="240" t="str">
        <f t="shared" si="1723"/>
        <v>-2,72447553387913+4,07746578424456i</v>
      </c>
      <c r="AX639" s="240" t="str">
        <f t="shared" si="1724"/>
        <v>3,46759961330522+3,46759961330551i</v>
      </c>
      <c r="AY639" s="240" t="str">
        <f t="shared" si="1725"/>
        <v>4,07746578424452-2,72447553387919i</v>
      </c>
      <c r="AZ639" s="240" t="str">
        <f t="shared" si="1726"/>
        <v>-1,87665138758925-4,53063723176447i</v>
      </c>
      <c r="BA639" s="240" t="str">
        <f t="shared" si="1727"/>
        <v>-4,80969883127826+0,956708580912488i</v>
      </c>
      <c r="BB639" s="240" t="str">
        <f t="shared" si="1728"/>
        <v>8,53082890002781E-14+4,90392640201615i</v>
      </c>
      <c r="BC639" s="240" t="str">
        <f t="shared" si="1729"/>
        <v>4,8096988312782+0,956708580912802i</v>
      </c>
      <c r="BD639" s="240" t="str">
        <f t="shared" si="1730"/>
        <v>1,8766513875891-4,53063723176453i</v>
      </c>
      <c r="BE639" s="240" t="str">
        <f t="shared" si="1731"/>
        <v>-4,07746578424463-2,72447553387902i</v>
      </c>
      <c r="BF639" s="240" t="str">
        <f t="shared" si="1732"/>
        <v>-3,46759961330545+3,46759961330529i</v>
      </c>
      <c r="BG639" s="240" t="str">
        <f t="shared" si="1733"/>
        <v>2,72447553387927+4,07746578424447i</v>
      </c>
      <c r="BH639" s="240" t="str">
        <f t="shared" si="1734"/>
        <v>4,53063723176442-1,87665138758937i</v>
      </c>
      <c r="BI639" s="240" t="str">
        <f t="shared" si="1735"/>
        <v>-0,956708580912581-4,80969883127824i</v>
      </c>
      <c r="BJ639" s="240" t="str">
        <f t="shared" si="1736"/>
        <v>-4,90392640201615+2,13872323813285E-13i</v>
      </c>
      <c r="BK639" s="240" t="str">
        <f t="shared" si="1737"/>
        <v>-0,956708580912708+4,80969883127822i</v>
      </c>
      <c r="BL639" s="240" t="str">
        <f t="shared" si="1738"/>
        <v>4,5306372317644+1,87665138758943i</v>
      </c>
      <c r="BM639" s="189"/>
      <c r="BN639" s="189"/>
      <c r="BO639" s="189"/>
      <c r="BP639" s="189"/>
      <c r="BQ639" s="189"/>
      <c r="BR639" s="189"/>
      <c r="BS639" s="189"/>
      <c r="BT639" s="189"/>
      <c r="BU639" s="189"/>
      <c r="BV639" s="189"/>
      <c r="BW639" s="240"/>
      <c r="BX639" s="240"/>
      <c r="BY639" s="240"/>
      <c r="BZ639" s="240"/>
      <c r="CH639" s="238">
        <f t="shared" si="1739"/>
        <v>-280.68275405808373</v>
      </c>
    </row>
    <row r="640" spans="1:86">
      <c r="A640" s="245">
        <f t="shared" si="1630"/>
        <v>4.6874999999999998E-3</v>
      </c>
      <c r="B640" s="246">
        <v>15</v>
      </c>
      <c r="C640" s="246">
        <f t="shared" si="1631"/>
        <v>750</v>
      </c>
      <c r="D640" s="246">
        <f t="shared" si="1740"/>
        <v>4712.3889803846896</v>
      </c>
      <c r="E640" s="245" t="str">
        <f t="shared" si="1687"/>
        <v>4712,38898038469i</v>
      </c>
      <c r="F640" s="245" t="str">
        <f t="shared" si="1632"/>
        <v>0,671526832153259-4,83587436979754i</v>
      </c>
      <c r="G640" s="245" t="str">
        <f t="shared" si="1633"/>
        <v>-0,612991146154976+0,173482583508747i</v>
      </c>
      <c r="H640" s="245" t="str">
        <f t="shared" si="1634"/>
        <v>0,0034394175351798-0,0247683194610044i</v>
      </c>
      <c r="I640" s="245" t="str">
        <f t="shared" si="1688"/>
        <v>0,00797152062377143-0,000365442599928769i</v>
      </c>
      <c r="J640" s="240" t="str">
        <f>IMPRODUCT(1/Nt_input,AC625)</f>
        <v>-1,26510808122829E-15-2,05131051034258E-15i</v>
      </c>
      <c r="K640" s="265" t="str">
        <f t="shared" si="1689"/>
        <v>-1,0834471406972E-17-1,588973965256E-17i</v>
      </c>
      <c r="L640" s="238">
        <f t="shared" si="1690"/>
        <v>-334.31951366017819</v>
      </c>
      <c r="M640" s="238">
        <f t="shared" si="1635"/>
        <v>391.97592363336099</v>
      </c>
      <c r="N640" s="242">
        <f t="shared" si="1636"/>
        <v>4.9759236333609849</v>
      </c>
      <c r="O640" s="240" t="str">
        <f t="shared" si="1637"/>
        <v>0,487725805040298-4,95196320100808i</v>
      </c>
      <c r="P640" s="240" t="str">
        <f t="shared" si="1638"/>
        <v>-4,88031265601101-0,970754543960061i</v>
      </c>
      <c r="Q640" s="240" t="str">
        <f t="shared" si="1691"/>
        <v>-1,44443438595303+4,7616620322863i</v>
      </c>
      <c r="R640" s="240" t="str">
        <f t="shared" si="1692"/>
        <v>4,59715400020141+1,90420353520116i</v>
      </c>
      <c r="S640" s="240" t="str">
        <f t="shared" si="1693"/>
        <v>2,34563416346172-4,38837286203459i</v>
      </c>
      <c r="T640" s="240" t="str">
        <f t="shared" si="1694"/>
        <v>-4,13732929427772-2,76447505247412i</v>
      </c>
      <c r="U640" s="241" t="str">
        <f t="shared" si="1695"/>
        <v>-3,15669253551541+3,8464409837227i</v>
      </c>
      <c r="V640" s="240" t="str">
        <f t="shared" si="1696"/>
        <v>3,51850934381587+3,51850934381604i</v>
      </c>
      <c r="W640" s="240" t="str">
        <f t="shared" si="1697"/>
        <v>3,84644098372286-3,15669253551522i</v>
      </c>
      <c r="X640" s="240" t="str">
        <f t="shared" si="1698"/>
        <v>-2,76447505247429-4,13732929427761i</v>
      </c>
      <c r="Y640" s="240" t="str">
        <f t="shared" si="1699"/>
        <v>-4,38837286203451+2,34563416346186i</v>
      </c>
      <c r="Z640" s="240" t="str">
        <f t="shared" si="1700"/>
        <v>1,90420353520122+4,59715400020138i</v>
      </c>
      <c r="AA640" s="240" t="str">
        <f t="shared" si="1701"/>
        <v>4,76166203228629-1,44443438595304i</v>
      </c>
      <c r="AB640" s="240" t="str">
        <f t="shared" si="1702"/>
        <v>-0,970754543959972-4,88031265601103i</v>
      </c>
      <c r="AC640" s="240" t="str">
        <f t="shared" si="1703"/>
        <v>-4,95196320100809+0,487725805040157i</v>
      </c>
      <c r="AD640" s="240" t="str">
        <f t="shared" si="1704"/>
        <v>-2,43225615281628E-13+4,97592363336098i</v>
      </c>
      <c r="AE640" s="240" t="str">
        <f t="shared" si="1705"/>
        <v>4,95196320100809+0,487725805040148i</v>
      </c>
      <c r="AF640" s="240" t="str">
        <f t="shared" si="1706"/>
        <v>0,970754543959962-4,88031265601103i</v>
      </c>
      <c r="AG640" s="240" t="str">
        <f t="shared" si="1707"/>
        <v>-4,7616620322863-1,44443438595303i</v>
      </c>
      <c r="AH640" s="240" t="str">
        <f t="shared" si="1708"/>
        <v>-1,90420353520121+4,59715400020139i</v>
      </c>
      <c r="AI640" s="240" t="str">
        <f t="shared" si="1709"/>
        <v>4,38837286203452+2,34563416346185i</v>
      </c>
      <c r="AJ640" s="240" t="str">
        <f t="shared" si="1710"/>
        <v>2,76447505247428-4,13732929427762i</v>
      </c>
      <c r="AK640" s="240" t="str">
        <f t="shared" si="1711"/>
        <v>-3,84644098372287-3,15669253551521i</v>
      </c>
      <c r="AL640" s="240" t="str">
        <f t="shared" si="1712"/>
        <v>-3,51850934381586+3,51850934381605i</v>
      </c>
      <c r="AM640" s="240" t="str">
        <f t="shared" si="1713"/>
        <v>3,15669253551542+3,84644098372269i</v>
      </c>
      <c r="AN640" s="240" t="str">
        <f t="shared" si="1714"/>
        <v>4,13732929427774-2,76447505247409i</v>
      </c>
      <c r="AO640" s="240" t="str">
        <f t="shared" si="1715"/>
        <v>-2,34563416346165-4,38837286203463i</v>
      </c>
      <c r="AP640" s="240" t="str">
        <f t="shared" si="1716"/>
        <v>-4,59715400020148+1,90420353520099i</v>
      </c>
      <c r="AQ640" s="240" t="str">
        <f t="shared" si="1717"/>
        <v>1,44443438595328+4,76166203228622i</v>
      </c>
      <c r="AR640" s="240" t="str">
        <f t="shared" si="1718"/>
        <v>4,88031265601098-0,97075454396022i</v>
      </c>
      <c r="AS640" s="240" t="str">
        <f t="shared" si="1719"/>
        <v>-0,487725805040407-4,95196320100807i</v>
      </c>
      <c r="AT640" s="240" t="str">
        <f t="shared" si="1720"/>
        <v>-4,97592363336098+8,53366423017501E-15i</v>
      </c>
      <c r="AU640" s="240" t="str">
        <f t="shared" si="1721"/>
        <v>-0,48772580504039+4,95196320100807i</v>
      </c>
      <c r="AV640" s="240" t="str">
        <f t="shared" si="1722"/>
        <v>4,88031265601099+0,9707545439602i</v>
      </c>
      <c r="AW640" s="240" t="str">
        <f t="shared" si="1723"/>
        <v>1,44443438595326-4,76166203228623i</v>
      </c>
      <c r="AX640" s="240" t="str">
        <f t="shared" si="1724"/>
        <v>-4,59715400020148-1,90420353520097i</v>
      </c>
      <c r="AY640" s="240" t="str">
        <f t="shared" si="1725"/>
        <v>-2,34563416346163+4,38837286203464i</v>
      </c>
      <c r="AZ640" s="240" t="str">
        <f t="shared" si="1726"/>
        <v>4,13732929427775+2,76447505247408i</v>
      </c>
      <c r="BA640" s="240" t="str">
        <f t="shared" si="1727"/>
        <v>3,15669253551541-3,8464409837227i</v>
      </c>
      <c r="BB640" s="240" t="str">
        <f t="shared" si="1728"/>
        <v>-3,51850934381587-3,51850934381604i</v>
      </c>
      <c r="BC640" s="240" t="str">
        <f t="shared" si="1729"/>
        <v>-3,84644098372286+3,15669253551522i</v>
      </c>
      <c r="BD640" s="240" t="str">
        <f t="shared" si="1730"/>
        <v>2,76447505247429+4,13732929427761i</v>
      </c>
      <c r="BE640" s="240" t="str">
        <f t="shared" si="1731"/>
        <v>4,38837286203452-2,34563416346185i</v>
      </c>
      <c r="BF640" s="240" t="str">
        <f t="shared" si="1732"/>
        <v>-1,90420353520124-4,59715400020137i</v>
      </c>
      <c r="BG640" s="240" t="str">
        <f t="shared" si="1733"/>
        <v>-4,76166203228629+1,44443438595306i</v>
      </c>
      <c r="BH640" s="240" t="str">
        <f t="shared" si="1734"/>
        <v>0,970754543959996+4,88031265601103i</v>
      </c>
      <c r="BI640" s="240" t="str">
        <f t="shared" si="1735"/>
        <v>4,95196320100809-0,487725805040182i</v>
      </c>
      <c r="BJ640" s="240" t="str">
        <f t="shared" si="1736"/>
        <v>2,17013919094545E-13-4,97592363336098i</v>
      </c>
      <c r="BK640" s="240" t="str">
        <f t="shared" si="1737"/>
        <v>-4,9519632010081-0,487725805040122i</v>
      </c>
      <c r="BL640" s="240" t="str">
        <f t="shared" si="1738"/>
        <v>-0,970754543959937+4,88031265601104i</v>
      </c>
      <c r="BM640" s="189"/>
      <c r="BN640" s="189"/>
      <c r="BO640" s="189"/>
      <c r="BP640" s="189"/>
      <c r="BQ640" s="189"/>
      <c r="BR640" s="189"/>
      <c r="BS640" s="189"/>
      <c r="BT640" s="189"/>
      <c r="BU640" s="189"/>
      <c r="BV640" s="189"/>
      <c r="BW640" s="240"/>
      <c r="BX640" s="240"/>
      <c r="BY640" s="240"/>
      <c r="BZ640" s="240"/>
      <c r="CH640" s="238">
        <f t="shared" si="1739"/>
        <v>-292.35945482080183</v>
      </c>
    </row>
    <row r="641" spans="1:86">
      <c r="A641" s="245">
        <f t="shared" si="1630"/>
        <v>5.0000000000000001E-3</v>
      </c>
      <c r="B641" s="246">
        <v>16</v>
      </c>
      <c r="C641" s="246">
        <f t="shared" si="1631"/>
        <v>800</v>
      </c>
      <c r="D641" s="246">
        <f t="shared" si="1740"/>
        <v>5026.5482457436692</v>
      </c>
      <c r="E641" s="245" t="str">
        <f t="shared" si="1687"/>
        <v>5026,54824574367i</v>
      </c>
      <c r="F641" s="245" t="str">
        <f t="shared" si="1632"/>
        <v>0,58622759373606-4,54544016633801i</v>
      </c>
      <c r="G641" s="245" t="str">
        <f t="shared" si="1633"/>
        <v>-0,612226834050691+0,170225137493749i</v>
      </c>
      <c r="H641" s="245" t="str">
        <f t="shared" si="1634"/>
        <v>0,00300253298745611-0,0232807772745044i</v>
      </c>
      <c r="I641" s="245" t="str">
        <f t="shared" si="1688"/>
        <v>0,00795967219811548-0,000574169076581526i</v>
      </c>
      <c r="J641" s="240" t="str">
        <f>IMPRODUCT(1/Nt_input,AD625)</f>
        <v>-6,9133145337145E-15-4,31078783780136E-16i</v>
      </c>
      <c r="K641" s="265" t="str">
        <f t="shared" si="1689"/>
        <v>-5,52752295980519E-17+5,38165611488315E-19i</v>
      </c>
      <c r="L641" s="238">
        <f t="shared" si="1690"/>
        <v>-325.1489772400696</v>
      </c>
      <c r="M641" s="238">
        <f t="shared" si="1635"/>
        <v>392</v>
      </c>
      <c r="N641" s="242">
        <f t="shared" si="1636"/>
        <v>5</v>
      </c>
      <c r="O641" s="240" t="str">
        <f t="shared" si="1637"/>
        <v>-1,74572812802753E-14-5i</v>
      </c>
      <c r="P641" s="240" t="str">
        <f t="shared" si="1638"/>
        <v>-5-1,61556965722065E-14i</v>
      </c>
      <c r="Q641" s="240" t="str">
        <f t="shared" si="1691"/>
        <v>-9,18861341181465E-16+5i</v>
      </c>
      <c r="R641" s="240" t="str">
        <f t="shared" si="1692"/>
        <v>5-1,65384199390939E-14i</v>
      </c>
      <c r="S641" s="240" t="str">
        <f t="shared" si="1693"/>
        <v>1,48541118641377E-14-5i</v>
      </c>
      <c r="T641" s="240" t="str">
        <f t="shared" si="1694"/>
        <v>-5-1,83772268236293E-15i</v>
      </c>
      <c r="U641" s="241" t="str">
        <f t="shared" si="1695"/>
        <v>1,22200968961927E-13+5i</v>
      </c>
      <c r="V641" s="240" t="str">
        <f t="shared" si="1696"/>
        <v>5-1,39658250242203E-13i</v>
      </c>
      <c r="W641" s="240" t="str">
        <f t="shared" si="1697"/>
        <v>-1,48233747325477E-13-5i</v>
      </c>
      <c r="X641" s="240" t="str">
        <f t="shared" si="1698"/>
        <v>-5+1,65691028605752E-13i</v>
      </c>
      <c r="Y641" s="240" t="str">
        <f t="shared" si="1699"/>
        <v>1,83148309886027E-13+5i</v>
      </c>
      <c r="Z641" s="240" t="str">
        <f t="shared" si="1700"/>
        <v>5-2,09487375363304E-13i</v>
      </c>
      <c r="AA641" s="240" t="str">
        <f t="shared" si="1701"/>
        <v>-2,18062872446579E-13-5i</v>
      </c>
      <c r="AB641" s="240" t="str">
        <f t="shared" si="1702"/>
        <v>-5+2,44401937923855E-13i</v>
      </c>
      <c r="AC641" s="240" t="str">
        <f t="shared" si="1703"/>
        <v>-2,44402480024941E-13+5i</v>
      </c>
      <c r="AD641" s="240" t="str">
        <f t="shared" si="1704"/>
        <v>5+2,35826982941667E-13i</v>
      </c>
      <c r="AE641" s="240" t="str">
        <f t="shared" si="1705"/>
        <v>2,0948791746439E-13-5i</v>
      </c>
      <c r="AF641" s="240" t="str">
        <f t="shared" si="1706"/>
        <v>-5-2,00912420381116E-13i</v>
      </c>
      <c r="AG641" s="240" t="str">
        <f t="shared" si="1707"/>
        <v>-1,74573354903839E-13+5i</v>
      </c>
      <c r="AH641" s="240" t="str">
        <f t="shared" si="1708"/>
        <v>5+1,65997857820566E-13i</v>
      </c>
      <c r="AI641" s="240" t="str">
        <f t="shared" si="1709"/>
        <v>1,39658792343289E-13-5i</v>
      </c>
      <c r="AJ641" s="240" t="str">
        <f t="shared" si="1710"/>
        <v>-5-1,31083295260015E-13i</v>
      </c>
      <c r="AK641" s="240" t="str">
        <f t="shared" si="1711"/>
        <v>-1,22507798176741E-13+5i</v>
      </c>
      <c r="AL641" s="240" t="str">
        <f t="shared" si="1712"/>
        <v>5+7,84051643054615E-14i</v>
      </c>
      <c r="AM641" s="240" t="str">
        <f t="shared" si="1713"/>
        <v>6,98296672221875E-14-5i</v>
      </c>
      <c r="AN641" s="240" t="str">
        <f t="shared" si="1714"/>
        <v>-5-6,12541701389135E-14i</v>
      </c>
      <c r="AO641" s="240" t="str">
        <f t="shared" si="1715"/>
        <v>-5,26786730556395E-14+5i</v>
      </c>
      <c r="AP641" s="240" t="str">
        <f t="shared" si="1716"/>
        <v>5+4,41031759723653E-14i</v>
      </c>
      <c r="AQ641" s="240" t="str">
        <f t="shared" si="1717"/>
        <v>5,4210108624275E-19-5i</v>
      </c>
      <c r="AR641" s="240" t="str">
        <f t="shared" si="1718"/>
        <v>-5+8,57495498218785E-15i</v>
      </c>
      <c r="AS641" s="240" t="str">
        <f t="shared" si="1719"/>
        <v>1,71504520654619E-14+5i</v>
      </c>
      <c r="AT641" s="240" t="str">
        <f t="shared" si="1720"/>
        <v>5-2,5725949148736E-14i</v>
      </c>
      <c r="AU641" s="240" t="str">
        <f t="shared" si="1721"/>
        <v>-6,9828583020015E-14-5i</v>
      </c>
      <c r="AV641" s="240" t="str">
        <f t="shared" si="1722"/>
        <v>-5+7,84040801032895E-14i</v>
      </c>
      <c r="AW641" s="240" t="str">
        <f t="shared" si="1723"/>
        <v>8,69795771865635E-14+5i</v>
      </c>
      <c r="AX641" s="240" t="str">
        <f t="shared" si="1724"/>
        <v>5-9,55550742698375E-14i</v>
      </c>
      <c r="AY641" s="240" t="str">
        <f t="shared" si="1725"/>
        <v>-1,39657708141117E-13-5i</v>
      </c>
      <c r="AZ641" s="240" t="str">
        <f t="shared" si="1726"/>
        <v>-5+1,48233205224391E-13i</v>
      </c>
      <c r="BA641" s="240" t="str">
        <f t="shared" si="1727"/>
        <v>1,56808702307664E-13+5i</v>
      </c>
      <c r="BB641" s="240" t="str">
        <f t="shared" si="1728"/>
        <v>5-1,65384199390939E-13i</v>
      </c>
      <c r="BC641" s="240" t="str">
        <f t="shared" si="1729"/>
        <v>-1,73959696474213E-13-5i</v>
      </c>
      <c r="BD641" s="240" t="str">
        <f t="shared" si="1730"/>
        <v>-5+2,18062330345492E-13i</v>
      </c>
      <c r="BE641" s="240" t="str">
        <f t="shared" si="1731"/>
        <v>2,62164964216771E-13+5i</v>
      </c>
      <c r="BF641" s="240" t="str">
        <f t="shared" si="1732"/>
        <v>5+2,6216659052003E-13i</v>
      </c>
      <c r="BG641" s="240" t="str">
        <f t="shared" si="1733"/>
        <v>2,18063956648751E-13-5i</v>
      </c>
      <c r="BH641" s="240" t="str">
        <f t="shared" si="1734"/>
        <v>-5-2,45015596353481E-13i</v>
      </c>
      <c r="BI641" s="240" t="str">
        <f t="shared" si="1735"/>
        <v>-2,00912962482202E-13+5i</v>
      </c>
      <c r="BJ641" s="240" t="str">
        <f t="shared" si="1736"/>
        <v>5+1,56810328610924E-13i</v>
      </c>
      <c r="BK641" s="240" t="str">
        <f t="shared" si="1737"/>
        <v>1,83761968315655E-13-5i</v>
      </c>
      <c r="BL641" s="240" t="str">
        <f t="shared" si="1738"/>
        <v>-5-1,39659334444376E-13i</v>
      </c>
      <c r="BM641" s="189"/>
      <c r="BN641" s="189"/>
      <c r="BO641" s="189"/>
      <c r="BP641" s="189"/>
      <c r="BQ641" s="189"/>
      <c r="BR641" s="189"/>
      <c r="BS641" s="189"/>
      <c r="BT641" s="189"/>
      <c r="BU641" s="189"/>
      <c r="BV641" s="189"/>
      <c r="BW641" s="240"/>
      <c r="BX641" s="240"/>
      <c r="BY641" s="240"/>
      <c r="BZ641" s="240"/>
      <c r="CH641" s="238">
        <f t="shared" si="1739"/>
        <v>-283.18942048595596</v>
      </c>
    </row>
    <row r="642" spans="1:86">
      <c r="A642" s="245">
        <f t="shared" si="1630"/>
        <v>5.3125000000000004E-3</v>
      </c>
      <c r="B642" s="246">
        <v>17</v>
      </c>
      <c r="C642" s="246">
        <f t="shared" si="1631"/>
        <v>850</v>
      </c>
      <c r="D642" s="246">
        <f t="shared" si="1740"/>
        <v>5340.7075111026479</v>
      </c>
      <c r="E642" s="245" t="str">
        <f t="shared" si="1687"/>
        <v>5340,70751110265i</v>
      </c>
      <c r="F642" s="245" t="str">
        <f t="shared" si="1632"/>
        <v>0,515194568328193-4,28730182612482i</v>
      </c>
      <c r="G642" s="245" t="str">
        <f t="shared" si="1633"/>
        <v>-0,61141522742839+0,16779253773748i</v>
      </c>
      <c r="H642" s="245" t="str">
        <f t="shared" si="1634"/>
        <v>0,00263871694695435-0,021958647627079i</v>
      </c>
      <c r="I642" s="245" t="str">
        <f t="shared" si="1688"/>
        <v>0,00793969359421328-0,000771974618175614i</v>
      </c>
      <c r="J642" s="240" t="str">
        <f>IMPRODUCT(1/Nt_input,AE625)</f>
        <v>-2,5244089045702E-15+1,40946282423115E-15i</v>
      </c>
      <c r="K642" s="265" t="str">
        <f t="shared" si="1689"/>
        <v>-1,89549636832224E-17+1,31394825570545E-17i</v>
      </c>
      <c r="L642" s="238">
        <f t="shared" si="1690"/>
        <v>-332.74140086032878</v>
      </c>
      <c r="M642" s="238">
        <f t="shared" si="1635"/>
        <v>391.97592363336099</v>
      </c>
      <c r="N642" s="242">
        <f t="shared" si="1636"/>
        <v>4.9759236333609849</v>
      </c>
      <c r="O642" s="240" t="str">
        <f t="shared" si="1637"/>
        <v>-0,487725805040332-4,95196320100808i</v>
      </c>
      <c r="P642" s="240" t="str">
        <f t="shared" si="1638"/>
        <v>-4,88031265601101+0,970754543960081i</v>
      </c>
      <c r="Q642" s="240" t="str">
        <f t="shared" si="1691"/>
        <v>1,44443438595303+4,7616620322863i</v>
      </c>
      <c r="R642" s="240" t="str">
        <f t="shared" si="1692"/>
        <v>4,59715400020141-1,90420353520115i</v>
      </c>
      <c r="S642" s="240" t="str">
        <f t="shared" si="1693"/>
        <v>-2,34563416346174-4,38837286203458i</v>
      </c>
      <c r="T642" s="240" t="str">
        <f t="shared" si="1694"/>
        <v>-4,13732929427763+2,76447505247425i</v>
      </c>
      <c r="U642" s="241" t="str">
        <f t="shared" si="1695"/>
        <v>3,15669253551521+3,84644098372287i</v>
      </c>
      <c r="V642" s="240" t="str">
        <f t="shared" si="1696"/>
        <v>3,51850934381603-3,51850934381588i</v>
      </c>
      <c r="W642" s="240" t="str">
        <f t="shared" si="1697"/>
        <v>-3,84644098372274-3,15669253551537i</v>
      </c>
      <c r="X642" s="240" t="str">
        <f t="shared" si="1698"/>
        <v>-2,76447505247401+4,1373292942778i</v>
      </c>
      <c r="Y642" s="240" t="str">
        <f t="shared" si="1699"/>
        <v>4,38837286203469+2,34563416346152i</v>
      </c>
      <c r="Z642" s="240" t="str">
        <f t="shared" si="1700"/>
        <v>1,9042035352013-4,59715400020135i</v>
      </c>
      <c r="AA642" s="240" t="str">
        <f t="shared" si="1701"/>
        <v>-4,76166203228628-1,44443438595309i</v>
      </c>
      <c r="AB642" s="240" t="str">
        <f t="shared" si="1702"/>
        <v>-0,970754543959996+4,88031265601103i</v>
      </c>
      <c r="AC642" s="240" t="str">
        <f t="shared" si="1703"/>
        <v>4,95196320100809+0,487725805040148i</v>
      </c>
      <c r="AD642" s="240" t="str">
        <f t="shared" si="1704"/>
        <v>2,08479175882927E-13-4,97592363336098i</v>
      </c>
      <c r="AE642" s="240" t="str">
        <f t="shared" si="1705"/>
        <v>-4,95196320100809+0,487725805040226i</v>
      </c>
      <c r="AF642" s="240" t="str">
        <f t="shared" si="1706"/>
        <v>0,970754543960076+4,88031265601101i</v>
      </c>
      <c r="AG642" s="240" t="str">
        <f t="shared" si="1707"/>
        <v>4,76166203228625-1,44443438595317i</v>
      </c>
      <c r="AH642" s="240" t="str">
        <f t="shared" si="1708"/>
        <v>-1,90420353520138-4,59715400020132i</v>
      </c>
      <c r="AI642" s="240" t="str">
        <f t="shared" si="1709"/>
        <v>-4,38837286203465+2,34563416346159i</v>
      </c>
      <c r="AJ642" s="240" t="str">
        <f t="shared" si="1710"/>
        <v>2,76447505247409+4,13732929427774i</v>
      </c>
      <c r="AK642" s="240" t="str">
        <f t="shared" si="1711"/>
        <v>3,84644098372269-3,15669253551543i</v>
      </c>
      <c r="AL642" s="240" t="str">
        <f t="shared" si="1712"/>
        <v>-3,51850934381607-3,51850934381584i</v>
      </c>
      <c r="AM642" s="240" t="str">
        <f t="shared" si="1713"/>
        <v>-3,15669253551553+3,8464409837226i</v>
      </c>
      <c r="AN642" s="240" t="str">
        <f t="shared" si="1714"/>
        <v>4,13732929427767+2,7644750524742i</v>
      </c>
      <c r="AO642" s="240" t="str">
        <f t="shared" si="1715"/>
        <v>2,34563416346171-4,38837286203459i</v>
      </c>
      <c r="AP642" s="240" t="str">
        <f t="shared" si="1716"/>
        <v>-4,59715400020146-1,90420353520104i</v>
      </c>
      <c r="AQ642" s="240" t="str">
        <f t="shared" si="1717"/>
        <v>-1,4444343859528+4,76166203228637i</v>
      </c>
      <c r="AR642" s="240" t="str">
        <f t="shared" si="1718"/>
        <v>4,88031265601099+0,9707545439602i</v>
      </c>
      <c r="AS642" s="240" t="str">
        <f t="shared" si="1719"/>
        <v>0,487725805040373-4,95196320100807i</v>
      </c>
      <c r="AT642" s="240" t="str">
        <f t="shared" si="1720"/>
        <v>-4,97592363336098+7,80265430275772E-14i</v>
      </c>
      <c r="AU642" s="240" t="str">
        <f t="shared" si="1721"/>
        <v>0,487725805040493+4,95196320100806i</v>
      </c>
      <c r="AV642" s="240" t="str">
        <f t="shared" si="1722"/>
        <v>4,88031265601105-0,970754543959872i</v>
      </c>
      <c r="AW642" s="240" t="str">
        <f t="shared" si="1723"/>
        <v>-1,44443438595295-4,76166203228632i</v>
      </c>
      <c r="AX642" s="240" t="str">
        <f t="shared" si="1724"/>
        <v>-4,5971540002014+1,90420353520118i</v>
      </c>
      <c r="AY642" s="240" t="str">
        <f t="shared" si="1725"/>
        <v>2,34563416346185+4,38837286203452i</v>
      </c>
      <c r="AZ642" s="240" t="str">
        <f t="shared" si="1726"/>
        <v>4,13732929427788-2,76447505247388i</v>
      </c>
      <c r="BA642" s="240" t="str">
        <f t="shared" si="1727"/>
        <v>-3,15669253551524-3,84644098372284i</v>
      </c>
      <c r="BB642" s="240" t="str">
        <f t="shared" si="1728"/>
        <v>-3,51850934381596+3,51850934381595i</v>
      </c>
      <c r="BC642" s="240" t="str">
        <f t="shared" si="1729"/>
        <v>3,84644098372279+3,15669253551531i</v>
      </c>
      <c r="BD642" s="240" t="str">
        <f t="shared" si="1730"/>
        <v>2,76447505247396-4,13732929427783i</v>
      </c>
      <c r="BE642" s="240" t="str">
        <f t="shared" si="1731"/>
        <v>-4,38837286203448-2,34563416346192i</v>
      </c>
      <c r="BF642" s="240" t="str">
        <f t="shared" si="1732"/>
        <v>-1,9042035352012+4,59715400020139i</v>
      </c>
      <c r="BG642" s="240" t="str">
        <f t="shared" si="1733"/>
        <v>4,7616620322863+1,444434385953i</v>
      </c>
      <c r="BH642" s="240" t="str">
        <f t="shared" si="1734"/>
        <v>0,970754543959922-4,88031265601104i</v>
      </c>
      <c r="BI642" s="240" t="str">
        <f t="shared" si="1735"/>
        <v>-4,9519632010081-0,487725805040088i</v>
      </c>
      <c r="BJ642" s="240" t="str">
        <f t="shared" si="1736"/>
        <v>-1,65808696769167E-13+4,97592363336098i</v>
      </c>
      <c r="BK642" s="240" t="str">
        <f t="shared" si="1737"/>
        <v>4,95196320100808-0,487725805040321i</v>
      </c>
      <c r="BL642" s="240" t="str">
        <f t="shared" si="1738"/>
        <v>-0,970754543960151-4,880312656011i</v>
      </c>
      <c r="BM642" s="189"/>
      <c r="BN642" s="189"/>
      <c r="BO642" s="189"/>
      <c r="BP642" s="189"/>
      <c r="BQ642" s="189"/>
      <c r="BR642" s="189"/>
      <c r="BS642" s="189"/>
      <c r="BT642" s="189"/>
      <c r="BU642" s="189"/>
      <c r="BV642" s="189"/>
      <c r="BW642" s="240"/>
      <c r="BX642" s="240"/>
      <c r="BY642" s="240"/>
      <c r="BZ642" s="240"/>
      <c r="CH642" s="238">
        <f t="shared" si="1739"/>
        <v>-290.77833944956916</v>
      </c>
    </row>
    <row r="643" spans="1:86">
      <c r="A643" s="245">
        <f t="shared" si="1630"/>
        <v>5.6250000000000007E-3</v>
      </c>
      <c r="B643" s="246">
        <v>18</v>
      </c>
      <c r="C643" s="246">
        <f t="shared" si="1631"/>
        <v>900</v>
      </c>
      <c r="D643" s="246">
        <f t="shared" si="1740"/>
        <v>5654.8667764616275</v>
      </c>
      <c r="E643" s="245" t="str">
        <f t="shared" si="1687"/>
        <v>5654,86677646163i</v>
      </c>
      <c r="F643" s="245" t="str">
        <f t="shared" si="1632"/>
        <v>0,455429981266231-4,05644760698419i</v>
      </c>
      <c r="G643" s="245" t="str">
        <f t="shared" si="1633"/>
        <v>-0,610556695600207+0,166044028597149i</v>
      </c>
      <c r="H643" s="245" t="str">
        <f t="shared" si="1634"/>
        <v>0,00233261544976685-0,0207762614417995i</v>
      </c>
      <c r="I643" s="245" t="str">
        <f t="shared" si="1688"/>
        <v>0,00791274312374989-0,000960216078241554i</v>
      </c>
      <c r="J643" s="240" t="str">
        <f>IMPRODUCT(1/Nt_input,AF625)</f>
        <v>9,09032370861527E-15+3,65879201935647E-14i</v>
      </c>
      <c r="K643" s="265" t="str">
        <f t="shared" si="1689"/>
        <v>1,07061705657286E-16+2,80782138942506E-16i</v>
      </c>
      <c r="L643" s="238">
        <f t="shared" si="1690"/>
        <v>-310.44308313796955</v>
      </c>
      <c r="M643" s="238">
        <f t="shared" si="1635"/>
        <v>391.90392640201617</v>
      </c>
      <c r="N643" s="242">
        <f t="shared" si="1636"/>
        <v>4.9039264020161522</v>
      </c>
      <c r="O643" s="240" t="str">
        <f t="shared" si="1637"/>
        <v>-0,956708580912728-4,80969883127821i</v>
      </c>
      <c r="P643" s="240" t="str">
        <f t="shared" si="1638"/>
        <v>-4,53063723176444+1,87665138758934i</v>
      </c>
      <c r="Q643" s="240" t="str">
        <f t="shared" si="1691"/>
        <v>2,72447553387911+4,07746578424457i</v>
      </c>
      <c r="R643" s="240" t="str">
        <f t="shared" si="1692"/>
        <v>3,46759961330539-3,46759961330535i</v>
      </c>
      <c r="S643" s="240" t="str">
        <f t="shared" si="1693"/>
        <v>-4,07746578424457-2,72447553387911i</v>
      </c>
      <c r="T643" s="240" t="str">
        <f t="shared" si="1694"/>
        <v>-1,87665138758911+4,53063723176453i</v>
      </c>
      <c r="U643" s="241" t="str">
        <f t="shared" si="1695"/>
        <v>4,8096988312782+0,956708580912777i</v>
      </c>
      <c r="V643" s="240" t="str">
        <f t="shared" si="1696"/>
        <v>-1,4538547743584E-13-4,90392640201615i</v>
      </c>
      <c r="W643" s="240" t="str">
        <f t="shared" si="1697"/>
        <v>-4,80969883127824+0,956708580912591i</v>
      </c>
      <c r="X643" s="240" t="str">
        <f t="shared" si="1698"/>
        <v>1,87665138758939+4,53063723176441i</v>
      </c>
      <c r="Y643" s="240" t="str">
        <f t="shared" si="1699"/>
        <v>4,07746578424471-2,72447553387891i</v>
      </c>
      <c r="Z643" s="240" t="str">
        <f t="shared" si="1700"/>
        <v>-3,46759961330535-3,46759961330539i</v>
      </c>
      <c r="AA643" s="240" t="str">
        <f t="shared" si="1701"/>
        <v>-2,72447553387894+4,07746578424469i</v>
      </c>
      <c r="AB643" s="240" t="str">
        <f t="shared" si="1702"/>
        <v>4,5306372317644+1,87665138758942i</v>
      </c>
      <c r="AC643" s="240" t="str">
        <f t="shared" si="1703"/>
        <v>0,95670858091263-4,80969883127823i</v>
      </c>
      <c r="AD643" s="240" t="str">
        <f t="shared" si="1704"/>
        <v>-4,90392640201615-1,97051944559985E-13i</v>
      </c>
      <c r="AE643" s="240" t="str">
        <f t="shared" si="1705"/>
        <v>0,956708580912743+4,80969883127821i</v>
      </c>
      <c r="AF643" s="240" t="str">
        <f t="shared" si="1706"/>
        <v>4,53063723176436-1,87665138758952i</v>
      </c>
      <c r="AG643" s="240" t="str">
        <f t="shared" si="1707"/>
        <v>-2,72447553387903-4,07746578424463i</v>
      </c>
      <c r="AH643" s="240" t="str">
        <f t="shared" si="1708"/>
        <v>-3,46759961330527+3,46759961330546i</v>
      </c>
      <c r="AI643" s="240" t="str">
        <f t="shared" si="1709"/>
        <v>4,07746578424449+2,72447553387923i</v>
      </c>
      <c r="AJ643" s="240" t="str">
        <f t="shared" si="1710"/>
        <v>1,87665138758929-4,53063723176446i</v>
      </c>
      <c r="AK643" s="240" t="str">
        <f t="shared" si="1711"/>
        <v>-4,80969883127817-0,956708580912949i</v>
      </c>
      <c r="AL643" s="240" t="str">
        <f t="shared" si="1712"/>
        <v>-5,16664671241455E-14+4,90392640201615i</v>
      </c>
      <c r="AM643" s="240" t="str">
        <f t="shared" si="1713"/>
        <v>4,80969883127818-0,956708580912885i</v>
      </c>
      <c r="AN643" s="240" t="str">
        <f t="shared" si="1714"/>
        <v>-1,87665138758922-4,53063723176448i</v>
      </c>
      <c r="AO643" s="240" t="str">
        <f t="shared" si="1715"/>
        <v>-4,07746578424454+2,72447553387915i</v>
      </c>
      <c r="AP643" s="240" t="str">
        <f t="shared" si="1716"/>
        <v>3,46759961330522+3,46759961330551i</v>
      </c>
      <c r="AQ643" s="240" t="str">
        <f t="shared" si="1717"/>
        <v>2,72447553387912-4,07746578424457i</v>
      </c>
      <c r="AR643" s="240" t="str">
        <f t="shared" si="1718"/>
        <v>-4,53063723176451-1,87665138758915i</v>
      </c>
      <c r="AS643" s="240" t="str">
        <f t="shared" si="1719"/>
        <v>-0,956708580912807+4,8096988312782i</v>
      </c>
      <c r="AT643" s="240" t="str">
        <f t="shared" si="1720"/>
        <v>4,90392640201615-9,37190103116941E-14i</v>
      </c>
      <c r="AU643" s="240" t="str">
        <f t="shared" si="1721"/>
        <v>-0,956708580912547-4,80969883127825i</v>
      </c>
      <c r="AV643" s="240" t="str">
        <f t="shared" si="1722"/>
        <v>-4,53063723176443+1,87665138758936i</v>
      </c>
      <c r="AW643" s="240" t="str">
        <f t="shared" si="1723"/>
        <v>2,72447553387887+4,07746578424474i</v>
      </c>
      <c r="AX643" s="240" t="str">
        <f t="shared" si="1724"/>
        <v>3,46759961330541-3,46759961330533i</v>
      </c>
      <c r="AY643" s="240" t="str">
        <f t="shared" si="1725"/>
        <v>-4,07746578424465-2,72447553387899i</v>
      </c>
      <c r="AZ643" s="240" t="str">
        <f t="shared" si="1726"/>
        <v>-1,87665138758947+4,53063723176438i</v>
      </c>
      <c r="BA643" s="240" t="str">
        <f t="shared" si="1727"/>
        <v>4,80969883127823+0,956708580912664i</v>
      </c>
      <c r="BB643" s="240" t="str">
        <f t="shared" si="1728"/>
        <v>2,13873918867583E-13-4,90392640201615i</v>
      </c>
      <c r="BC643" s="240" t="str">
        <f t="shared" si="1729"/>
        <v>-4,80969883127821+0,956708580912723i</v>
      </c>
      <c r="BD643" s="240" t="str">
        <f t="shared" si="1730"/>
        <v>1,87665138758946+4,53063723176438i</v>
      </c>
      <c r="BE643" s="240" t="str">
        <f t="shared" si="1731"/>
        <v>4,07746578424466-2,72447553387898i</v>
      </c>
      <c r="BF643" s="240" t="str">
        <f t="shared" si="1732"/>
        <v>-3,46759961330543-3,46759961330531i</v>
      </c>
      <c r="BG643" s="240" t="str">
        <f t="shared" si="1733"/>
        <v>-2,72447553387925+4,07746578424448i</v>
      </c>
      <c r="BH643" s="240" t="str">
        <f t="shared" si="1734"/>
        <v>4,53063723176445+1,8766513875893i</v>
      </c>
      <c r="BI643" s="240" t="str">
        <f t="shared" si="1735"/>
        <v>0,956708580912556-4,80969883127825i</v>
      </c>
      <c r="BJ643" s="240" t="str">
        <f t="shared" si="1736"/>
        <v>-4,90392640201615-1,03332934248291E-13i</v>
      </c>
      <c r="BK643" s="240" t="str">
        <f t="shared" si="1737"/>
        <v>0,956708580912831+4,80969883127819i</v>
      </c>
      <c r="BL643" s="240" t="str">
        <f t="shared" si="1738"/>
        <v>4,5306372317645-1,87665138758918i</v>
      </c>
      <c r="BM643" s="189"/>
      <c r="BN643" s="189"/>
      <c r="BO643" s="189"/>
      <c r="BP643" s="189"/>
      <c r="BQ643" s="189"/>
      <c r="BR643" s="189"/>
      <c r="BS643" s="189"/>
      <c r="BT643" s="189"/>
      <c r="BU643" s="189"/>
      <c r="BV643" s="189"/>
      <c r="BW643" s="240"/>
      <c r="BX643" s="240"/>
      <c r="BY643" s="240"/>
      <c r="BZ643" s="240"/>
      <c r="CH643" s="238">
        <f t="shared" si="1739"/>
        <v>-268.47311222209959</v>
      </c>
    </row>
    <row r="644" spans="1:86">
      <c r="A644" s="245">
        <f t="shared" si="1630"/>
        <v>5.9375000000000009E-3</v>
      </c>
      <c r="B644" s="246">
        <v>19</v>
      </c>
      <c r="C644" s="246">
        <f t="shared" si="1631"/>
        <v>950</v>
      </c>
      <c r="D644" s="246">
        <f t="shared" si="1740"/>
        <v>5969.0260418206071</v>
      </c>
      <c r="E644" s="245" t="str">
        <f t="shared" si="1687"/>
        <v>5969,02604182061i</v>
      </c>
      <c r="F644" s="245" t="str">
        <f t="shared" si="1632"/>
        <v>0,404680611462957-3,8488335985167i</v>
      </c>
      <c r="G644" s="245" t="str">
        <f t="shared" si="1633"/>
        <v>-0,609651627685527+0,164868320485198i</v>
      </c>
      <c r="H644" s="245" t="str">
        <f t="shared" si="1634"/>
        <v>0,00207268797696429-0,0197129066701333i</v>
      </c>
      <c r="I644" s="245" t="str">
        <f t="shared" si="1688"/>
        <v>0,00787970753056494-0,00113998800349648i</v>
      </c>
      <c r="J644" s="240" t="str">
        <f>IMPRODUCT(1/Nt_input,AG625)</f>
        <v>-1,73828575773978E-14+1,80385220649448E-14i</v>
      </c>
      <c r="K644" s="265" t="str">
        <f t="shared" si="1689"/>
        <v>-1,16408135000516E-16+1,61954527260129E-16i</v>
      </c>
      <c r="L644" s="238">
        <f t="shared" si="1690"/>
        <v>-314.00333880617654</v>
      </c>
      <c r="M644" s="238">
        <f t="shared" si="1635"/>
        <v>391.78470167866107</v>
      </c>
      <c r="N644" s="242">
        <f t="shared" si="1636"/>
        <v>4.7847016786610439</v>
      </c>
      <c r="O644" s="240" t="str">
        <f t="shared" si="1637"/>
        <v>-1,38892558254901-4,57867403075636i</v>
      </c>
      <c r="P644" s="240" t="str">
        <f t="shared" si="1638"/>
        <v>-3,97833404973963+2,658237826543i</v>
      </c>
      <c r="Q644" s="240" t="str">
        <f t="shared" si="1691"/>
        <v>3,69862441382723+3,03538261166908i</v>
      </c>
      <c r="R644" s="240" t="str">
        <f t="shared" si="1692"/>
        <v>1,83102606123301-4,42048795008734i</v>
      </c>
      <c r="S644" s="240" t="str">
        <f t="shared" si="1693"/>
        <v>-4,76166203228629-0,468982775872396i</v>
      </c>
      <c r="T644" s="240" t="str">
        <f t="shared" si="1694"/>
        <v>0,933448991240914+4,69276497755142i</v>
      </c>
      <c r="U644" s="241" t="str">
        <f t="shared" si="1695"/>
        <v>4,21973015397439-2,25549275800679i</v>
      </c>
      <c r="V644" s="240" t="str">
        <f t="shared" si="1696"/>
        <v>-3,38329500293582-3,38329500293594i</v>
      </c>
      <c r="W644" s="240" t="str">
        <f t="shared" si="1697"/>
        <v>-2,25549275800651+4,21973015397454i</v>
      </c>
      <c r="X644" s="240" t="str">
        <f t="shared" si="1698"/>
        <v>4,69276497755138+0,933448991241077i</v>
      </c>
      <c r="Y644" s="240" t="str">
        <f t="shared" si="1699"/>
        <v>-0,468982775872221-4,76166203228631i</v>
      </c>
      <c r="Z644" s="240" t="str">
        <f t="shared" si="1700"/>
        <v>-4,42048795008729+1,83102606123312i</v>
      </c>
      <c r="AA644" s="240" t="str">
        <f t="shared" si="1701"/>
        <v>3,03538261166903+3,69862441382727i</v>
      </c>
      <c r="AB644" s="240" t="str">
        <f t="shared" si="1702"/>
        <v>2,65823782654282-3,97833404973975i</v>
      </c>
      <c r="AC644" s="240" t="str">
        <f t="shared" si="1703"/>
        <v>-4,57867403075637-1,38892558254899i</v>
      </c>
      <c r="AD644" s="240" t="str">
        <f t="shared" si="1704"/>
        <v>-1,67056284851578E-13+4,78470167866104i</v>
      </c>
      <c r="AE644" s="240" t="str">
        <f t="shared" si="1705"/>
        <v>4,57867403075632-1,38892558254912i</v>
      </c>
      <c r="AF644" s="240" t="str">
        <f t="shared" si="1706"/>
        <v>-2,65823782654293-3,97833404973968i</v>
      </c>
      <c r="AG644" s="240" t="str">
        <f t="shared" si="1707"/>
        <v>-3,03538261166892+3,69862441382736i</v>
      </c>
      <c r="AH644" s="240" t="str">
        <f t="shared" si="1708"/>
        <v>4,42048795008734+1,83102606123298i</v>
      </c>
      <c r="AI644" s="240" t="str">
        <f t="shared" si="1709"/>
        <v>0,468982775872553-4,76166203228628i</v>
      </c>
      <c r="AJ644" s="240" t="str">
        <f t="shared" si="1710"/>
        <v>-4,69276497755136+0,933448991241197i</v>
      </c>
      <c r="AK644" s="240" t="str">
        <f t="shared" si="1711"/>
        <v>2,25549275800662+4,21973015397448i</v>
      </c>
      <c r="AL644" s="240" t="str">
        <f t="shared" si="1712"/>
        <v>3,38329500293607-3,3832950029357i</v>
      </c>
      <c r="AM644" s="240" t="str">
        <f t="shared" si="1713"/>
        <v>-4,21973015397446-2,25549275800666i</v>
      </c>
      <c r="AN644" s="240" t="str">
        <f t="shared" si="1714"/>
        <v>-0,93344899124124+4,69276497755135i</v>
      </c>
      <c r="AO644" s="240" t="str">
        <f t="shared" si="1715"/>
        <v>4,76166203228628-0,468982775872545i</v>
      </c>
      <c r="AP644" s="240" t="str">
        <f t="shared" si="1716"/>
        <v>-1,83102606123294-4,42048795008736i</v>
      </c>
      <c r="AQ644" s="240" t="str">
        <f t="shared" si="1717"/>
        <v>-3,69862441382708+3,03538261166925i</v>
      </c>
      <c r="AR644" s="240" t="str">
        <f t="shared" si="1718"/>
        <v>3,97833404973965+2,65823782654297i</v>
      </c>
      <c r="AS644" s="240" t="str">
        <f t="shared" si="1719"/>
        <v>1,38892558254915-4,57867403075632i</v>
      </c>
      <c r="AT644" s="240" t="str">
        <f t="shared" si="1720"/>
        <v>-4,78470167866104+1,4185033317409E-13i</v>
      </c>
      <c r="AU644" s="240" t="str">
        <f t="shared" si="1721"/>
        <v>1,38892558254897+4,57867403075637i</v>
      </c>
      <c r="AV644" s="240" t="str">
        <f t="shared" si="1722"/>
        <v>3,9783340497395-2,65823782654321i</v>
      </c>
      <c r="AW644" s="240" t="str">
        <f t="shared" si="1723"/>
        <v>-3,69862441382727-3,03538261166904i</v>
      </c>
      <c r="AX644" s="240" t="str">
        <f t="shared" si="1724"/>
        <v>-1,83102606123315+4,42048795008728i</v>
      </c>
      <c r="AY644" s="240" t="str">
        <f t="shared" si="1725"/>
        <v>4,76166203228631+0,468982775872229i</v>
      </c>
      <c r="AZ644" s="240" t="str">
        <f t="shared" si="1726"/>
        <v>-0,933448991241053-4,69276497755139i</v>
      </c>
      <c r="BA644" s="240" t="str">
        <f t="shared" si="1727"/>
        <v>-4,21973015397457+2,25549275800646i</v>
      </c>
      <c r="BB644" s="240" t="str">
        <f t="shared" si="1728"/>
        <v>3,38329500293593+3,38329500293584i</v>
      </c>
      <c r="BC644" s="240" t="str">
        <f t="shared" si="1729"/>
        <v>2,25549275800682-4,21973015397437i</v>
      </c>
      <c r="BD644" s="240" t="str">
        <f t="shared" si="1730"/>
        <v>-4,69276497755142-0,933448991240919i</v>
      </c>
      <c r="BE644" s="240" t="str">
        <f t="shared" si="1731"/>
        <v>0,468982775872362+4,7616620322863i</v>
      </c>
      <c r="BF644" s="240" t="str">
        <f t="shared" si="1732"/>
        <v>4,42048795008743-1,83102606123278i</v>
      </c>
      <c r="BG644" s="240" t="str">
        <f t="shared" si="1733"/>
        <v>-3,03538261166914-3,69862441382718i</v>
      </c>
      <c r="BH644" s="240" t="str">
        <f t="shared" si="1734"/>
        <v>-2,65823782654312+3,97833404973955i</v>
      </c>
      <c r="BI644" s="240" t="str">
        <f t="shared" si="1735"/>
        <v>4,57867403075641+1,38892558254884i</v>
      </c>
      <c r="BJ644" s="240" t="str">
        <f t="shared" si="1736"/>
        <v>4,22046267802475E-14-4,78470167866104i</v>
      </c>
      <c r="BK644" s="240" t="str">
        <f t="shared" si="1737"/>
        <v>-4,57867403075642+1,38892558254882i</v>
      </c>
      <c r="BL644" s="240" t="str">
        <f t="shared" si="1738"/>
        <v>2,65823782654305+3,9783340497396i</v>
      </c>
      <c r="BM644" s="189"/>
      <c r="BN644" s="189"/>
      <c r="BO644" s="189"/>
      <c r="BP644" s="189"/>
      <c r="BQ644" s="189"/>
      <c r="BR644" s="189"/>
      <c r="BS644" s="189"/>
      <c r="BT644" s="189"/>
      <c r="BU644" s="189"/>
      <c r="BV644" s="189"/>
      <c r="BW644" s="240"/>
      <c r="BX644" s="240"/>
      <c r="BY644" s="240"/>
      <c r="BZ644" s="240"/>
      <c r="CH644" s="238">
        <f t="shared" si="1739"/>
        <v>-272.02350271030025</v>
      </c>
    </row>
    <row r="645" spans="1:86">
      <c r="A645" s="245">
        <f t="shared" si="1630"/>
        <v>6.2500000000000012E-3</v>
      </c>
      <c r="B645" s="246">
        <v>20</v>
      </c>
      <c r="C645" s="246">
        <f t="shared" si="1631"/>
        <v>1000</v>
      </c>
      <c r="D645" s="246">
        <f t="shared" si="1740"/>
        <v>6283.1853071795858</v>
      </c>
      <c r="E645" s="245" t="str">
        <f t="shared" si="1687"/>
        <v>6283,18530717959i</v>
      </c>
      <c r="F645" s="245" t="str">
        <f t="shared" si="1632"/>
        <v>0,361227320009587-3,6611652007739i</v>
      </c>
      <c r="G645" s="245" t="str">
        <f t="shared" si="1633"/>
        <v>-0,608700432178241+0,164176226817016i</v>
      </c>
      <c r="H645" s="245" t="str">
        <f t="shared" si="1634"/>
        <v>0,00185012946488403-0,0187517090722265i</v>
      </c>
      <c r="I645" s="245" t="str">
        <f t="shared" si="1688"/>
        <v>0,00784127827450908-0,00131217796516307i</v>
      </c>
      <c r="J645" s="240" t="str">
        <f>IMPRODUCT(1/Nt_input,AH625)</f>
        <v>-3,56312811829358E-14+1,02340011465251E-14i</v>
      </c>
      <c r="K645" s="265" t="str">
        <f t="shared" si="1689"/>
        <v>-2,65965960232755E-16+1,27002232890326E-16i</v>
      </c>
      <c r="L645" s="238">
        <f t="shared" si="1690"/>
        <v>-310.61142881240647</v>
      </c>
      <c r="M645" s="238">
        <f t="shared" si="1635"/>
        <v>391.61939766255642</v>
      </c>
      <c r="N645" s="242">
        <f t="shared" si="1636"/>
        <v>4.619397662556433</v>
      </c>
      <c r="O645" s="240" t="str">
        <f t="shared" si="1637"/>
        <v>-1,76776695296636-4,26776695296637i</v>
      </c>
      <c r="P645" s="240" t="str">
        <f t="shared" si="1638"/>
        <v>-3,26640741219095+3,26640741219093i</v>
      </c>
      <c r="Q645" s="240" t="str">
        <f t="shared" si="1691"/>
        <v>4,26776695296636+1,76776695296638i</v>
      </c>
      <c r="R645" s="240" t="str">
        <f t="shared" si="1692"/>
        <v>1,37234099249098E-14-4,61939766255643i</v>
      </c>
      <c r="S645" s="240" t="str">
        <f t="shared" si="1693"/>
        <v>-4,26776695296637+1,76776695296636i</v>
      </c>
      <c r="T645" s="240" t="str">
        <f t="shared" si="1694"/>
        <v>3,26640741219086+3,26640741219102i</v>
      </c>
      <c r="U645" s="241" t="str">
        <f t="shared" si="1695"/>
        <v>1,76776695296656-4,26776695296629i</v>
      </c>
      <c r="V645" s="240" t="str">
        <f t="shared" si="1696"/>
        <v>-4,61939766255643+1,53078550049596E-13i</v>
      </c>
      <c r="W645" s="240" t="str">
        <f t="shared" si="1697"/>
        <v>1,76776695296643+4,26776695296634i</v>
      </c>
      <c r="X645" s="240" t="str">
        <f t="shared" si="1698"/>
        <v>3,26640741219096-3,26640741219092i</v>
      </c>
      <c r="Y645" s="240" t="str">
        <f t="shared" si="1699"/>
        <v>-4,26776695296632-1,76776695296649i</v>
      </c>
      <c r="Z645" s="240" t="str">
        <f t="shared" si="1700"/>
        <v>-2,25798448990042E-13+4,61939766255643i</v>
      </c>
      <c r="AA645" s="240" t="str">
        <f t="shared" si="1701"/>
        <v>4,26776695296631-1,76776695296649i</v>
      </c>
      <c r="AB645" s="240" t="str">
        <f t="shared" si="1702"/>
        <v>-3,26640741219097-3,26640741219091i</v>
      </c>
      <c r="AC645" s="240" t="str">
        <f t="shared" si="1703"/>
        <v>-1,76776695296642+4,26776695296635i</v>
      </c>
      <c r="AD645" s="240" t="str">
        <f t="shared" si="1704"/>
        <v>4,61939766255643+1,53362023281139E-13i</v>
      </c>
      <c r="AE645" s="240" t="str">
        <f t="shared" si="1705"/>
        <v>-1,76776695296658-4,26776695296628i</v>
      </c>
      <c r="AF645" s="240" t="str">
        <f t="shared" si="1706"/>
        <v>-3,26640741219085+3,26640741219103i</v>
      </c>
      <c r="AG645" s="240" t="str">
        <f t="shared" si="1707"/>
        <v>4,26776695296638+1,76776695296634i</v>
      </c>
      <c r="AH645" s="240" t="str">
        <f t="shared" si="1708"/>
        <v>6,45142003086533E-14-4,61939766255643i</v>
      </c>
      <c r="AI645" s="240" t="str">
        <f t="shared" si="1709"/>
        <v>-4,26776695296643+1,76776695296622i</v>
      </c>
      <c r="AJ645" s="240" t="str">
        <f t="shared" si="1710"/>
        <v>3,26640741219108+3,2664074121908i</v>
      </c>
      <c r="AK645" s="240" t="str">
        <f t="shared" si="1711"/>
        <v>1,76776695296627-4,26776695296641i</v>
      </c>
      <c r="AL645" s="240" t="str">
        <f t="shared" si="1712"/>
        <v>-4,61939766255643+7,92222540024904E-15i</v>
      </c>
      <c r="AM645" s="240" t="str">
        <f t="shared" si="1713"/>
        <v>1,76776695296629+4,2677669529664i</v>
      </c>
      <c r="AN645" s="240" t="str">
        <f t="shared" si="1714"/>
        <v>3,26640741219107-3,26640741219081i</v>
      </c>
      <c r="AO645" s="240" t="str">
        <f t="shared" si="1715"/>
        <v>-4,26776695296643-1,7677669529662i</v>
      </c>
      <c r="AP645" s="240" t="str">
        <f t="shared" si="1716"/>
        <v>8,03586511091516E-14+4,61939766255643i</v>
      </c>
      <c r="AQ645" s="240" t="str">
        <f t="shared" si="1717"/>
        <v>4,26776695296637-1,76776695296636i</v>
      </c>
      <c r="AR645" s="240" t="str">
        <f t="shared" si="1718"/>
        <v>-3,26640741219086-3,26640741219102i</v>
      </c>
      <c r="AS645" s="240" t="str">
        <f t="shared" si="1719"/>
        <v>-1,76776695296656+4,26776695296629i</v>
      </c>
      <c r="AT645" s="240" t="str">
        <f t="shared" si="1720"/>
        <v>4,61939766255643-1,52795076818054E-13i</v>
      </c>
      <c r="AU645" s="240" t="str">
        <f t="shared" si="1721"/>
        <v>-1,76776695296645-4,26776695296633i</v>
      </c>
      <c r="AV645" s="240" t="str">
        <f t="shared" si="1722"/>
        <v>-3,26640741219095+3,26640741219093i</v>
      </c>
      <c r="AW645" s="240" t="str">
        <f t="shared" si="1723"/>
        <v>4,26776695296633+1,76776695296647i</v>
      </c>
      <c r="AX645" s="240" t="str">
        <f t="shared" si="1724"/>
        <v>2,0146482632621E-13-4,61939766255643i</v>
      </c>
      <c r="AY645" s="240" t="str">
        <f t="shared" si="1725"/>
        <v>-4,2677669529663+1,76776695296652i</v>
      </c>
      <c r="AZ645" s="240" t="str">
        <f t="shared" si="1726"/>
        <v>3,26640741219098+3,2664074121909i</v>
      </c>
      <c r="BA645" s="240" t="str">
        <f t="shared" si="1727"/>
        <v>1,7677669529664-4,26776695296636i</v>
      </c>
      <c r="BB645" s="240" t="str">
        <f t="shared" si="1728"/>
        <v>-4,61939766255643-1,29028400617307E-13i</v>
      </c>
      <c r="BC645" s="240" t="str">
        <f t="shared" si="1729"/>
        <v>1,76776695296616+4,26776695296646i</v>
      </c>
      <c r="BD645" s="240" t="str">
        <f t="shared" si="1730"/>
        <v>3,26640741219085-3,26640741219104i</v>
      </c>
      <c r="BE645" s="240" t="str">
        <f t="shared" si="1731"/>
        <v>-4,26776695296638-1,76776695296633i</v>
      </c>
      <c r="BF645" s="240" t="str">
        <f t="shared" si="1732"/>
        <v>-5,65919749084046E-14+4,61939766255643i</v>
      </c>
      <c r="BG645" s="240" t="str">
        <f t="shared" si="1733"/>
        <v>4,26776695296643-1,76776695296623i</v>
      </c>
      <c r="BH645" s="240" t="str">
        <f t="shared" si="1734"/>
        <v>-3,26640741219076-3,26640741219112i</v>
      </c>
      <c r="BI645" s="240" t="str">
        <f t="shared" si="1735"/>
        <v>-1,76776695296626+4,26776695296641i</v>
      </c>
      <c r="BJ645" s="240" t="str">
        <f t="shared" si="1736"/>
        <v>4,61939766255643-1,58444508004981E-14i</v>
      </c>
      <c r="BK645" s="240" t="str">
        <f t="shared" si="1737"/>
        <v>-1,7677669529663-4,2677669529664i</v>
      </c>
      <c r="BL645" s="240" t="str">
        <f t="shared" si="1738"/>
        <v>-3,26640741219107+3,26640741219081i</v>
      </c>
      <c r="BM645" s="189"/>
      <c r="BN645" s="189"/>
      <c r="BO645" s="189"/>
      <c r="BP645" s="189"/>
      <c r="BQ645" s="189"/>
      <c r="BR645" s="189"/>
      <c r="BS645" s="189"/>
      <c r="BT645" s="189"/>
      <c r="BU645" s="189"/>
      <c r="BV645" s="189"/>
      <c r="BW645" s="240"/>
      <c r="BX645" s="240"/>
      <c r="BY645" s="240"/>
      <c r="BZ645" s="240"/>
      <c r="CH645" s="238">
        <f t="shared" si="1739"/>
        <v>-268.61911192190132</v>
      </c>
    </row>
    <row r="646" spans="1:86">
      <c r="A646" s="245">
        <f t="shared" si="1630"/>
        <v>6.5625000000000015E-3</v>
      </c>
      <c r="B646" s="246">
        <v>21</v>
      </c>
      <c r="C646" s="246">
        <f t="shared" si="1631"/>
        <v>1050</v>
      </c>
      <c r="D646" s="246">
        <f t="shared" si="1740"/>
        <v>6597.3445725385654</v>
      </c>
      <c r="E646" s="245" t="str">
        <f t="shared" si="1687"/>
        <v>6597,34457253857i</v>
      </c>
      <c r="F646" s="245" t="str">
        <f t="shared" si="1632"/>
        <v>0,323740592254632-3,49073403683875i</v>
      </c>
      <c r="G646" s="245" t="str">
        <f t="shared" si="1633"/>
        <v>-0,607703536495318+0,163895404830617i</v>
      </c>
      <c r="H646" s="245" t="str">
        <f t="shared" si="1634"/>
        <v>0,0016581304223983-0,0178787969178454i</v>
      </c>
      <c r="I646" s="245" t="str">
        <f t="shared" si="1688"/>
        <v>0,00779800437119626-0,00147750920187503i</v>
      </c>
      <c r="J646" s="240" t="str">
        <f>IMPRODUCT(1/Nt_input,AI625)</f>
        <v>9,45003014100714E-14+7,63330371134075E-14i</v>
      </c>
      <c r="K646" s="265" t="str">
        <f t="shared" si="1689"/>
        <v>8,49696528217229E-16+4,55620292163694E-16i</v>
      </c>
      <c r="L646" s="238">
        <f t="shared" si="1690"/>
        <v>-300.31716012901262</v>
      </c>
      <c r="M646" s="238">
        <f t="shared" si="1635"/>
        <v>391.40960632174176</v>
      </c>
      <c r="N646" s="242">
        <f t="shared" si="1636"/>
        <v>4.4096063217417738</v>
      </c>
      <c r="O646" s="240" t="str">
        <f t="shared" si="1637"/>
        <v>-2,07867403075636-3,88892558254901i</v>
      </c>
      <c r="P646" s="240" t="str">
        <f t="shared" si="1638"/>
        <v>-2,4498460116948+3,66645365874548i</v>
      </c>
      <c r="Q646" s="240" t="str">
        <f t="shared" si="1691"/>
        <v>4,38837286203458+0,432217001636261i</v>
      </c>
      <c r="R646" s="240" t="str">
        <f t="shared" si="1692"/>
        <v>-1,68748328258295-4,0739450270896i</v>
      </c>
      <c r="S646" s="240" t="str">
        <f t="shared" si="1693"/>
        <v>-2,79742463631857+3,40867178192077i</v>
      </c>
      <c r="T646" s="240" t="str">
        <f t="shared" si="1694"/>
        <v>4,32487697273735+0,860271517273005i</v>
      </c>
      <c r="U646" s="241" t="str">
        <f t="shared" si="1695"/>
        <v>-1,280041147926-4,21973015397446i</v>
      </c>
      <c r="V646" s="240" t="str">
        <f t="shared" si="1696"/>
        <v>-3,11806253246672+3,11806253246664i</v>
      </c>
      <c r="W646" s="240" t="str">
        <f t="shared" si="1697"/>
        <v>4,21973015397442+1,28004114792612i</v>
      </c>
      <c r="X646" s="240" t="str">
        <f t="shared" si="1698"/>
        <v>-0,860271517272881-4,32487697273738i</v>
      </c>
      <c r="Y646" s="240" t="str">
        <f t="shared" si="1699"/>
        <v>-3,40867178192086+2,79742463631846i</v>
      </c>
      <c r="Z646" s="240" t="str">
        <f t="shared" si="1700"/>
        <v>4,07394502708957+1,68748328258303i</v>
      </c>
      <c r="AA646" s="240" t="str">
        <f t="shared" si="1701"/>
        <v>-0,432217001636173-4,38837286203459i</v>
      </c>
      <c r="AB646" s="240" t="str">
        <f t="shared" si="1702"/>
        <v>-3,66645365874555+2,4498460116947i</v>
      </c>
      <c r="AC646" s="240" t="str">
        <f t="shared" si="1703"/>
        <v>3,88892558254895+2,07867403075647i</v>
      </c>
      <c r="AD646" s="240" t="str">
        <f t="shared" si="1704"/>
        <v>1,23168058720758E-13-4,40960632174177i</v>
      </c>
      <c r="AE646" s="240" t="str">
        <f t="shared" si="1705"/>
        <v>-3,88892558254907+2,07867403075624i</v>
      </c>
      <c r="AF646" s="240" t="str">
        <f t="shared" si="1706"/>
        <v>3,6664536587454+2,44984601169492i</v>
      </c>
      <c r="AG646" s="240" t="str">
        <f t="shared" si="1707"/>
        <v>0,432217001636419-4,38837286203457i</v>
      </c>
      <c r="AH646" s="240" t="str">
        <f t="shared" si="1708"/>
        <v>-4,07394502708966+1,6874832825828i</v>
      </c>
      <c r="AI646" s="240" t="str">
        <f t="shared" si="1709"/>
        <v>3,40867178192069+2,79742463631867i</v>
      </c>
      <c r="AJ646" s="240" t="str">
        <f t="shared" si="1710"/>
        <v>0,860271517273137-4,32487697273733i</v>
      </c>
      <c r="AK646" s="240" t="str">
        <f t="shared" si="1711"/>
        <v>-4,21973015397449+1,28004114792589i</v>
      </c>
      <c r="AL646" s="240" t="str">
        <f t="shared" si="1712"/>
        <v>3,11806253246655+3,11806253246681i</v>
      </c>
      <c r="AM646" s="240" t="str">
        <f t="shared" si="1713"/>
        <v>1,28004114792624-4,21973015397439i</v>
      </c>
      <c r="AN646" s="240" t="str">
        <f t="shared" si="1714"/>
        <v>-4,32487697273741+0,860271517272745i</v>
      </c>
      <c r="AO646" s="240" t="str">
        <f t="shared" si="1715"/>
        <v>2,79742463631836+3,40867178192094i</v>
      </c>
      <c r="AP646" s="240" t="str">
        <f t="shared" si="1716"/>
        <v>1,68748328258273-4,07394502708969i</v>
      </c>
      <c r="AQ646" s="240" t="str">
        <f t="shared" si="1717"/>
        <v>-4,3883728620346+0,432217001636051i</v>
      </c>
      <c r="AR646" s="240" t="str">
        <f t="shared" si="1718"/>
        <v>2,44984601169458+3,66645365874562i</v>
      </c>
      <c r="AS646" s="240" t="str">
        <f t="shared" si="1719"/>
        <v>2,07867403075618-3,8889255825491i</v>
      </c>
      <c r="AT646" s="240" t="str">
        <f t="shared" si="1720"/>
        <v>-4,40960632174177+1,92313806085045E-13i</v>
      </c>
      <c r="AU646" s="240" t="str">
        <f t="shared" si="1721"/>
        <v>2,07867403075654+3,88892558254891i</v>
      </c>
      <c r="AV646" s="240" t="str">
        <f t="shared" si="1722"/>
        <v>2,44984601169465-3,66645365874558i</v>
      </c>
      <c r="AW646" s="240" t="str">
        <f t="shared" si="1723"/>
        <v>-4,3883728620346-0,432217001636105i</v>
      </c>
      <c r="AX646" s="240" t="str">
        <f t="shared" si="1724"/>
        <v>1,68748328258306+4,07394502708955i</v>
      </c>
      <c r="AY646" s="240" t="str">
        <f t="shared" si="1725"/>
        <v>2,79742463631842-3,40867178192089i</v>
      </c>
      <c r="AZ646" s="240" t="str">
        <f t="shared" si="1726"/>
        <v>-4,3248769727374-0,860271517272798i</v>
      </c>
      <c r="BA646" s="240" t="str">
        <f t="shared" si="1727"/>
        <v>1,28004114792616+4,21973015397441i</v>
      </c>
      <c r="BB646" s="240" t="str">
        <f t="shared" si="1728"/>
        <v>3,11806253246659-3,11806253246677i</v>
      </c>
      <c r="BC646" s="240" t="str">
        <f t="shared" si="1729"/>
        <v>-4,21973015397447-1,28004114792597i</v>
      </c>
      <c r="BD646" s="240" t="str">
        <f t="shared" si="1730"/>
        <v>0,860271517273053+4,32487697273734i</v>
      </c>
      <c r="BE646" s="240" t="str">
        <f t="shared" si="1731"/>
        <v>3,40867178192072-2,79742463631863i</v>
      </c>
      <c r="BF646" s="240" t="str">
        <f t="shared" si="1732"/>
        <v>-4,07394502708963-1,68748328258288i</v>
      </c>
      <c r="BG646" s="240" t="str">
        <f t="shared" si="1733"/>
        <v>0,432217001636365+4,38837286203457i</v>
      </c>
      <c r="BH646" s="240" t="str">
        <f t="shared" si="1734"/>
        <v>3,66645365874543-2,44984601169487i</v>
      </c>
      <c r="BI646" s="240" t="str">
        <f t="shared" si="1735"/>
        <v>-3,88892558254903-2,07867403075632i</v>
      </c>
      <c r="BJ646" s="240" t="str">
        <f t="shared" si="1736"/>
        <v>6,91457473642871E-14+4,40960632174177i</v>
      </c>
      <c r="BK646" s="240" t="str">
        <f t="shared" si="1737"/>
        <v>3,88892558254855-2,07867403075721i</v>
      </c>
      <c r="BL646" s="240" t="str">
        <f t="shared" si="1738"/>
        <v>-3,66645365874526-2,44984601169512i</v>
      </c>
      <c r="BM646" s="189"/>
      <c r="BN646" s="189"/>
      <c r="BO646" s="189"/>
      <c r="BP646" s="189"/>
      <c r="BQ646" s="189"/>
      <c r="BR646" s="189"/>
      <c r="BS646" s="189"/>
      <c r="BT646" s="189"/>
      <c r="BU646" s="189"/>
      <c r="BV646" s="189"/>
      <c r="BW646" s="240"/>
      <c r="BX646" s="240"/>
      <c r="BY646" s="240"/>
      <c r="BZ646" s="240"/>
      <c r="CH646" s="238">
        <f t="shared" si="1739"/>
        <v>-258.31000759614096</v>
      </c>
    </row>
    <row r="647" spans="1:86">
      <c r="A647" s="245">
        <f t="shared" si="1630"/>
        <v>6.8750000000000018E-3</v>
      </c>
      <c r="B647" s="246">
        <v>22</v>
      </c>
      <c r="C647" s="246">
        <f t="shared" si="1631"/>
        <v>1100</v>
      </c>
      <c r="D647" s="246">
        <f t="shared" si="1740"/>
        <v>6911.5038378975451</v>
      </c>
      <c r="E647" s="245" t="str">
        <f t="shared" si="1687"/>
        <v>6911,50383789755i</v>
      </c>
      <c r="F647" s="245" t="str">
        <f t="shared" si="1632"/>
        <v>0,291179534740359-3,33529494485803i</v>
      </c>
      <c r="G647" s="245" t="str">
        <f t="shared" si="1633"/>
        <v>-0,60666138650757+0,163966530857819i</v>
      </c>
      <c r="H647" s="245" t="str">
        <f t="shared" si="1634"/>
        <v>0,00149135961471592-0,0170826709657421i</v>
      </c>
      <c r="I647" s="245" t="str">
        <f t="shared" si="1688"/>
        <v>0,00775032962553399-0,00163657363497134i</v>
      </c>
      <c r="J647" s="240" t="str">
        <f>IMPRODUCT(1/Nt_input,AJ625)</f>
        <v>1,89859385808441E-15-2,14411821630736E-15i</v>
      </c>
      <c r="K647" s="265" t="str">
        <f t="shared" si="1689"/>
        <v>1,12057208820981E-17-1,97248115841535E-17i</v>
      </c>
      <c r="L647" s="238">
        <f t="shared" si="1690"/>
        <v>-332.8849952277867</v>
      </c>
      <c r="M647" s="238">
        <f t="shared" si="1635"/>
        <v>391.15734806151272</v>
      </c>
      <c r="N647" s="242">
        <f t="shared" si="1636"/>
        <v>4.1573480615127245</v>
      </c>
      <c r="O647" s="240" t="str">
        <f t="shared" si="1637"/>
        <v>-2,30969883127821-3,45670858091273i</v>
      </c>
      <c r="P647" s="240" t="str">
        <f t="shared" si="1638"/>
        <v>-1,59094822571602+3,84088878355709i</v>
      </c>
      <c r="Q647" s="240" t="str">
        <f t="shared" si="1691"/>
        <v>4,07746578424458-0,811058372053651i</v>
      </c>
      <c r="R647" s="240" t="str">
        <f t="shared" si="1692"/>
        <v>-2,93968900604839-2,9396890060484i</v>
      </c>
      <c r="S647" s="240" t="str">
        <f t="shared" si="1693"/>
        <v>-0,811058372053701+4,07746578424457i</v>
      </c>
      <c r="T647" s="240" t="str">
        <f t="shared" si="1694"/>
        <v>3,84088878355707-1,59094822571606i</v>
      </c>
      <c r="U647" s="241" t="str">
        <f t="shared" si="1695"/>
        <v>-3,45670858091277-2,30969883127815i</v>
      </c>
      <c r="V647" s="240" t="str">
        <f t="shared" si="1696"/>
        <v>1,52282254214802E-13+4,15734806151272i</v>
      </c>
      <c r="W647" s="240" t="str">
        <f t="shared" si="1697"/>
        <v>3,45670858091283-2,30969883127806i</v>
      </c>
      <c r="X647" s="240" t="str">
        <f t="shared" si="1698"/>
        <v>-3,84088878355704-1,59094822571615i</v>
      </c>
      <c r="Y647" s="240" t="str">
        <f t="shared" si="1699"/>
        <v>0,811058372053601+4,07746578424459i</v>
      </c>
      <c r="Z647" s="240" t="str">
        <f t="shared" si="1700"/>
        <v>2,93968900604838-2,93968900604841i</v>
      </c>
      <c r="AA647" s="240" t="str">
        <f t="shared" si="1701"/>
        <v>-4,0774657842446-0,811058372053543i</v>
      </c>
      <c r="AB647" s="240" t="str">
        <f t="shared" si="1702"/>
        <v>1,59094822571619+3,84088878355702i</v>
      </c>
      <c r="AC647" s="240" t="str">
        <f t="shared" si="1703"/>
        <v>2,30969883127836-3,45670858091263i</v>
      </c>
      <c r="AD647" s="240" t="str">
        <f t="shared" si="1704"/>
        <v>-4,15734806151272-1,08991776689185E-13i</v>
      </c>
      <c r="AE647" s="240" t="str">
        <f t="shared" si="1705"/>
        <v>2,3096988312782+3,45670858091273i</v>
      </c>
      <c r="AF647" s="240" t="str">
        <f t="shared" si="1706"/>
        <v>1,59094822571601-3,84088878355709i</v>
      </c>
      <c r="AG647" s="240" t="str">
        <f t="shared" si="1707"/>
        <v>-4,07746578424457+0,811058372053734i</v>
      </c>
      <c r="AH647" s="240" t="str">
        <f t="shared" si="1708"/>
        <v>2,93968900604852+2,93968900604827i</v>
      </c>
      <c r="AI647" s="240" t="str">
        <f t="shared" si="1709"/>
        <v>0,811058372053813-4,07746578424455i</v>
      </c>
      <c r="AJ647" s="240" t="str">
        <f t="shared" si="1710"/>
        <v>-3,84088878355711+1,59094822571596i</v>
      </c>
      <c r="AK647" s="240" t="str">
        <f t="shared" si="1711"/>
        <v>3,45670858091271+2,30969883127824i</v>
      </c>
      <c r="AL647" s="240" t="str">
        <f t="shared" si="1712"/>
        <v>-5,80603448512879E-14-4,15734806151272i</v>
      </c>
      <c r="AM647" s="240" t="str">
        <f t="shared" si="1713"/>
        <v>-3,45670858091266+2,30969883127831i</v>
      </c>
      <c r="AN647" s="240" t="str">
        <f t="shared" si="1714"/>
        <v>3,84088878355716+1,59094822571586i</v>
      </c>
      <c r="AO647" s="240" t="str">
        <f t="shared" si="1715"/>
        <v>-0,811058372053493-4,07746578424462i</v>
      </c>
      <c r="AP647" s="240" t="str">
        <f t="shared" si="1716"/>
        <v>-2,93968900604846+2,93968900604833i</v>
      </c>
      <c r="AQ647" s="240" t="str">
        <f t="shared" si="1717"/>
        <v>4,07746578424458+0,811058372053651i</v>
      </c>
      <c r="AR647" s="240" t="str">
        <f t="shared" si="1718"/>
        <v>-1,59094822571612-3,84088878355705i</v>
      </c>
      <c r="AS647" s="240" t="str">
        <f t="shared" si="1719"/>
        <v>-2,3096988312781+3,4567085809128i</v>
      </c>
      <c r="AT647" s="240" t="str">
        <f t="shared" si="1720"/>
        <v>4,15734806151272+2,17983553378369E-13i</v>
      </c>
      <c r="AU647" s="240" t="str">
        <f t="shared" si="1721"/>
        <v>-2,30969883127808-3,45670858091281i</v>
      </c>
      <c r="AV647" s="240" t="str">
        <f t="shared" si="1722"/>
        <v>-1,59094822571608+3,84088878355706i</v>
      </c>
      <c r="AW647" s="240" t="str">
        <f t="shared" si="1723"/>
        <v>4,07746578424458-0,81105837205366i</v>
      </c>
      <c r="AX647" s="240" t="str">
        <f t="shared" si="1724"/>
        <v>-2,93968900604845-2,93968900604834i</v>
      </c>
      <c r="AY647" s="240" t="str">
        <f t="shared" si="1725"/>
        <v>-0,811058372053518+4,07746578424461i</v>
      </c>
      <c r="AZ647" s="240" t="str">
        <f t="shared" si="1726"/>
        <v>3,84088878355716-1,59094822571583i</v>
      </c>
      <c r="BA647" s="240" t="str">
        <f t="shared" si="1727"/>
        <v>-3,45670858091266-2,30969883127831i</v>
      </c>
      <c r="BB647" s="240" t="str">
        <f t="shared" si="1728"/>
        <v>-5,09314318378967E-14+4,15734806151272i</v>
      </c>
      <c r="BC647" s="240" t="str">
        <f t="shared" si="1729"/>
        <v>3,45670858091272-2,30969883127822i</v>
      </c>
      <c r="BD647" s="240" t="str">
        <f t="shared" si="1730"/>
        <v>-3,84088878355711-1,59094822571598i</v>
      </c>
      <c r="BE647" s="240" t="str">
        <f t="shared" si="1731"/>
        <v>0,811058372053418+4,07746578424463i</v>
      </c>
      <c r="BF647" s="240" t="str">
        <f t="shared" si="1732"/>
        <v>2,93968900604852-2,93968900604827i</v>
      </c>
      <c r="BG647" s="240" t="str">
        <f t="shared" si="1733"/>
        <v>-4,07746578424456-0,811058372053759i</v>
      </c>
      <c r="BH647" s="240" t="str">
        <f t="shared" si="1734"/>
        <v>1,59094822571599+3,8408887835571i</v>
      </c>
      <c r="BI647" s="240" t="str">
        <f t="shared" si="1735"/>
        <v>2,30969883127891-3,45670858091226i</v>
      </c>
      <c r="BJ647" s="240" t="str">
        <f t="shared" si="1736"/>
        <v>-4,15734806151272-7,10991880535E-13i</v>
      </c>
      <c r="BK647" s="240" t="str">
        <f t="shared" si="1737"/>
        <v>2,30969883127767+3,45670858091308i</v>
      </c>
      <c r="BL647" s="240" t="str">
        <f t="shared" si="1738"/>
        <v>1,59094822571659-3,84088878355685i</v>
      </c>
      <c r="BM647" s="189"/>
      <c r="BN647" s="189"/>
      <c r="BO647" s="189"/>
      <c r="BP647" s="189"/>
      <c r="BQ647" s="189"/>
      <c r="BR647" s="189"/>
      <c r="BS647" s="189"/>
      <c r="BT647" s="189"/>
      <c r="BU647" s="189"/>
      <c r="BV647" s="189"/>
      <c r="BW647" s="240"/>
      <c r="BX647" s="240"/>
      <c r="BY647" s="240"/>
      <c r="BZ647" s="240"/>
      <c r="CH647" s="238">
        <f t="shared" si="1739"/>
        <v>-290.86085447277748</v>
      </c>
    </row>
    <row r="648" spans="1:86">
      <c r="A648" s="245">
        <f t="shared" si="1630"/>
        <v>7.187500000000002E-3</v>
      </c>
      <c r="B648" s="246">
        <v>23</v>
      </c>
      <c r="C648" s="246">
        <f t="shared" si="1631"/>
        <v>1150</v>
      </c>
      <c r="D648" s="246">
        <f t="shared" si="1740"/>
        <v>7225.6631032565238</v>
      </c>
      <c r="E648" s="245" t="str">
        <f t="shared" si="1687"/>
        <v>7225,66310325652i</v>
      </c>
      <c r="F648" s="245" t="str">
        <f t="shared" si="1632"/>
        <v>0,262720054297799-3,19297223343953i</v>
      </c>
      <c r="G648" s="245" t="str">
        <f t="shared" si="1633"/>
        <v>-0,605574446053482+0,164340473468208i</v>
      </c>
      <c r="H648" s="245" t="str">
        <f t="shared" si="1634"/>
        <v>0,00134559621199025-0,0163537243237479i</v>
      </c>
      <c r="I648" s="245" t="str">
        <f t="shared" si="1688"/>
        <v>0,00769861928310431-0,00178985758837768i</v>
      </c>
      <c r="J648" s="240" t="str">
        <f>IMPRODUCT(1/Nt_input,AK625)</f>
        <v>-2,94648881031881E-15-1,70747964378659E-13i</v>
      </c>
      <c r="K648" s="265" t="str">
        <f t="shared" si="1689"/>
        <v>-3,28298435315756E-16-1,30924977576013E-15i</v>
      </c>
      <c r="L648" s="238">
        <f t="shared" si="1690"/>
        <v>-297.39471927181347</v>
      </c>
      <c r="M648" s="238">
        <f t="shared" si="1635"/>
        <v>390.86505226681368</v>
      </c>
      <c r="N648" s="242">
        <f t="shared" si="1636"/>
        <v>3.8650522668136826</v>
      </c>
      <c r="O648" s="240" t="str">
        <f t="shared" si="1637"/>
        <v>-2,45196320100807-2,98772580504033i</v>
      </c>
      <c r="P648" s="240" t="str">
        <f t="shared" si="1638"/>
        <v>-0,754034291341839+3,79078637128i</v>
      </c>
      <c r="Q648" s="240" t="str">
        <f t="shared" si="1691"/>
        <v>3,4086717819208-1,82197302623789i</v>
      </c>
      <c r="R648" s="240" t="str">
        <f t="shared" si="1692"/>
        <v>-3,5708426813955-1,47909146773475i</v>
      </c>
      <c r="S648" s="240" t="str">
        <f t="shared" si="1693"/>
        <v>1,12196544984357+3,69862441382724i</v>
      </c>
      <c r="T648" s="240" t="str">
        <f t="shared" si="1694"/>
        <v>2,14730798850656-3,21367350981668i</v>
      </c>
      <c r="U648" s="241" t="str">
        <f t="shared" si="1695"/>
        <v>-3,84644098372275+0,378841370417182i</v>
      </c>
      <c r="V648" s="240" t="str">
        <f t="shared" si="1696"/>
        <v>2,73300466750436+2,73300466750442i</v>
      </c>
      <c r="W648" s="240" t="str">
        <f t="shared" si="1697"/>
        <v>0,378841370417262-3,84644098372274i</v>
      </c>
      <c r="X648" s="240" t="str">
        <f t="shared" si="1698"/>
        <v>-3,21367350981673+2,14730798850649i</v>
      </c>
      <c r="Y648" s="240" t="str">
        <f t="shared" si="1699"/>
        <v>3,69862441382722+1,12196544984365i</v>
      </c>
      <c r="Z648" s="240" t="str">
        <f t="shared" si="1700"/>
        <v>-1,47909146773486-3,57084268139546i</v>
      </c>
      <c r="AA648" s="240" t="str">
        <f t="shared" si="1701"/>
        <v>-1,821973026238+3,40867178192074i</v>
      </c>
      <c r="AB648" s="240" t="str">
        <f t="shared" si="1702"/>
        <v>3,79078637127999-0,754034291341866i</v>
      </c>
      <c r="AC648" s="240" t="str">
        <f t="shared" si="1703"/>
        <v>-2,98772580504043-2,45196320100795i</v>
      </c>
      <c r="AD648" s="240" t="str">
        <f t="shared" si="1704"/>
        <v>-9,46998086090732E-14+3,86505226681368i</v>
      </c>
      <c r="AE648" s="240" t="str">
        <f t="shared" si="1705"/>
        <v>2,98772580504028-2,45196320100812i</v>
      </c>
      <c r="AF648" s="240" t="str">
        <f t="shared" si="1706"/>
        <v>-3,79078637127996-0,754034291342025i</v>
      </c>
      <c r="AG648" s="240" t="str">
        <f t="shared" si="1707"/>
        <v>1,82197302623784+3,40867178192083i</v>
      </c>
      <c r="AH648" s="240" t="str">
        <f t="shared" si="1708"/>
        <v>1,47909146773465-3,57084268139555i</v>
      </c>
      <c r="AI648" s="240" t="str">
        <f t="shared" si="1709"/>
        <v>-3,69862441382726+1,1219654498435i</v>
      </c>
      <c r="AJ648" s="240" t="str">
        <f t="shared" si="1710"/>
        <v>3,21367350981663+2,14730798850664i</v>
      </c>
      <c r="AK648" s="240" t="str">
        <f t="shared" si="1711"/>
        <v>-0,378841370417484-3,84644098372272i</v>
      </c>
      <c r="AL648" s="240" t="str">
        <f t="shared" si="1712"/>
        <v>-2,73300466750449+2,73300466750429i</v>
      </c>
      <c r="AM648" s="240" t="str">
        <f t="shared" si="1713"/>
        <v>3,84644098372273+0,378841370417356i</v>
      </c>
      <c r="AN648" s="240" t="str">
        <f t="shared" si="1714"/>
        <v>-2,14730798850675-3,21367350981656i</v>
      </c>
      <c r="AO648" s="240" t="str">
        <f t="shared" si="1715"/>
        <v>-1,12196544984374+3,69862441382719i</v>
      </c>
      <c r="AP648" s="240" t="str">
        <f t="shared" si="1716"/>
        <v>3,5708426813955-1,47909146773477i</v>
      </c>
      <c r="AQ648" s="240" t="str">
        <f t="shared" si="1717"/>
        <v>-3,40867178192089-1,82197302623773i</v>
      </c>
      <c r="AR648" s="240" t="str">
        <f t="shared" si="1718"/>
        <v>0,7540342913418+3,79078637128001i</v>
      </c>
      <c r="AS648" s="240" t="str">
        <f t="shared" si="1719"/>
        <v>2,451963201008-2,98772580504038i</v>
      </c>
      <c r="AT648" s="240" t="str">
        <f t="shared" si="1720"/>
        <v>-3,86505226681368-1,89399617218146E-13i</v>
      </c>
      <c r="AU648" s="240" t="str">
        <f t="shared" si="1721"/>
        <v>2,45196320100804+2,98772580504035i</v>
      </c>
      <c r="AV648" s="240" t="str">
        <f t="shared" si="1722"/>
        <v>0,754034291341742-3,79078637128002i</v>
      </c>
      <c r="AW648" s="240" t="str">
        <f t="shared" si="1723"/>
        <v>-3,40867178192086+1,82197302623778i</v>
      </c>
      <c r="AX648" s="240" t="str">
        <f t="shared" si="1724"/>
        <v>3,57084268139552+1,47909146773471i</v>
      </c>
      <c r="AY648" s="240" t="str">
        <f t="shared" si="1725"/>
        <v>-1,12196544984375-3,69862441382719i</v>
      </c>
      <c r="AZ648" s="240" t="str">
        <f t="shared" si="1726"/>
        <v>-2,14730798850672+3,21367350981658i</v>
      </c>
      <c r="BA648" s="240" t="str">
        <f t="shared" si="1727"/>
        <v>3,84644098372273-0,37884137041739i</v>
      </c>
      <c r="BB648" s="240" t="str">
        <f t="shared" si="1728"/>
        <v>-2,73300466750452-2,73300466750427i</v>
      </c>
      <c r="BC648" s="240" t="str">
        <f t="shared" si="1729"/>
        <v>-0,378841370417423+3,84644098372272i</v>
      </c>
      <c r="BD648" s="240" t="str">
        <f t="shared" si="1730"/>
        <v>3,2136735098166-2,14730798850669i</v>
      </c>
      <c r="BE648" s="240" t="str">
        <f t="shared" si="1731"/>
        <v>-3,69862441382716-1,12196544984383i</v>
      </c>
      <c r="BF648" s="240" t="str">
        <f t="shared" si="1732"/>
        <v>1,47909146773468+3,57084268139553i</v>
      </c>
      <c r="BG648" s="240" t="str">
        <f t="shared" si="1733"/>
        <v>1,82197302623747-3,40867178192102i</v>
      </c>
      <c r="BH648" s="240" t="str">
        <f t="shared" si="1734"/>
        <v>-3,79078637127965+0,754034291343594i</v>
      </c>
      <c r="BI648" s="240" t="str">
        <f t="shared" si="1735"/>
        <v>2,98772580503984+2,45196320100866i</v>
      </c>
      <c r="BJ648" s="240" t="str">
        <f t="shared" si="1736"/>
        <v>-5,39786017628054E-13-3,86505226681368i</v>
      </c>
      <c r="BK648" s="240" t="str">
        <f t="shared" si="1737"/>
        <v>-2,98772580503919+2,45196320100946i</v>
      </c>
      <c r="BL648" s="240" t="str">
        <f t="shared" si="1738"/>
        <v>3,79078637127985+0,754034291342589i</v>
      </c>
      <c r="BM648" s="189"/>
      <c r="BN648" s="189"/>
      <c r="BO648" s="189"/>
      <c r="BP648" s="189"/>
      <c r="BQ648" s="189"/>
      <c r="BR648" s="189"/>
      <c r="BS648" s="189"/>
      <c r="BT648" s="189"/>
      <c r="BU648" s="189"/>
      <c r="BV648" s="189"/>
      <c r="BW648" s="240"/>
      <c r="BX648" s="240"/>
      <c r="BY648" s="240"/>
      <c r="BZ648" s="240"/>
      <c r="CH648" s="238">
        <f t="shared" si="1739"/>
        <v>-255.35159624514421</v>
      </c>
    </row>
    <row r="649" spans="1:86">
      <c r="A649" s="245">
        <f t="shared" si="1630"/>
        <v>7.5000000000000023E-3</v>
      </c>
      <c r="B649" s="246">
        <v>24</v>
      </c>
      <c r="C649" s="246">
        <f t="shared" si="1631"/>
        <v>1200</v>
      </c>
      <c r="D649" s="246">
        <f t="shared" si="1740"/>
        <v>7539.8223686155034</v>
      </c>
      <c r="E649" s="245" t="str">
        <f t="shared" si="1687"/>
        <v>7539,8223686155i</v>
      </c>
      <c r="F649" s="245" t="str">
        <f t="shared" si="1632"/>
        <v>0,237702995251575-3,06218752120404i</v>
      </c>
      <c r="G649" s="245" t="str">
        <f t="shared" si="1633"/>
        <v>-0,604443196437174+0,164976173433201i</v>
      </c>
      <c r="H649" s="245" t="str">
        <f t="shared" si="1634"/>
        <v>0,00121746415911858-0,0156838728583138i</v>
      </c>
      <c r="I649" s="245" t="str">
        <f t="shared" si="1688"/>
        <v>0,00764317938209771-0,0019377619669481i</v>
      </c>
      <c r="J649" s="240" t="str">
        <f>IMPRODUCT(1/Nt_input,AL625)</f>
        <v>8,09829024043911E-14+4,62355848052098E-14i</v>
      </c>
      <c r="K649" s="265" t="str">
        <f t="shared" si="1689"/>
        <v>7,08560407714812E-16+1,96461280250111E-16i</v>
      </c>
      <c r="L649" s="238">
        <f t="shared" si="1690"/>
        <v>-302.67079867840027</v>
      </c>
      <c r="M649" s="238">
        <f t="shared" si="1635"/>
        <v>390.53553390593271</v>
      </c>
      <c r="N649" s="242">
        <f t="shared" si="1636"/>
        <v>3.5355339059327346</v>
      </c>
      <c r="O649" s="240" t="str">
        <f t="shared" si="1637"/>
        <v>-2,49999999999999-2,50000000000001i</v>
      </c>
      <c r="P649" s="240" t="str">
        <f t="shared" si="1638"/>
        <v>-6,49733085319579E-16+3,53553390593273i</v>
      </c>
      <c r="Q649" s="240" t="str">
        <f t="shared" si="1691"/>
        <v>2,50000000000001-2,49999999999999i</v>
      </c>
      <c r="R649" s="240" t="str">
        <f t="shared" si="1692"/>
        <v>-3,53553390593273-1,29946617063916E-15i</v>
      </c>
      <c r="S649" s="240" t="str">
        <f t="shared" si="1693"/>
        <v>2,49999999999994+2,50000000000006i</v>
      </c>
      <c r="T649" s="240" t="str">
        <f t="shared" si="1694"/>
        <v>-1,04817087934538E-13-3,53553390593273i</v>
      </c>
      <c r="U649" s="241" t="str">
        <f t="shared" si="1695"/>
        <v>-2,50000000000003+2,49999999999996i</v>
      </c>
      <c r="V649" s="240" t="str">
        <f t="shared" si="1696"/>
        <v>3,53553390593273-1,48129943692364E-13i</v>
      </c>
      <c r="W649" s="240" t="str">
        <f t="shared" si="1697"/>
        <v>-2,49999999999999-2,50000000000001i</v>
      </c>
      <c r="X649" s="240" t="str">
        <f t="shared" si="1698"/>
        <v>-1,72818650964445E-13+3,53553390593273i</v>
      </c>
      <c r="Y649" s="240" t="str">
        <f t="shared" si="1699"/>
        <v>2,49999999999998-2,50000000000001i</v>
      </c>
      <c r="Z649" s="240" t="str">
        <f t="shared" si="1700"/>
        <v>-3,53553390593273-1,4206653487609E-13i</v>
      </c>
      <c r="AA649" s="240" t="str">
        <f t="shared" si="1701"/>
        <v>2,50000000000004+2,49999999999996i</v>
      </c>
      <c r="AB649" s="240" t="str">
        <f t="shared" si="1702"/>
        <v>9,87536791182634E-14-3,53553390593273i</v>
      </c>
      <c r="AC649" s="240" t="str">
        <f t="shared" si="1703"/>
        <v>-2,49999999999993+2,50000000000007i</v>
      </c>
      <c r="AD649" s="240" t="str">
        <f t="shared" si="1704"/>
        <v>3,53553390593273+5,54408233604372E-14i</v>
      </c>
      <c r="AE649" s="240" t="str">
        <f t="shared" si="1705"/>
        <v>-2,50000000000008-2,49999999999991i</v>
      </c>
      <c r="AF649" s="240" t="str">
        <f t="shared" si="1706"/>
        <v>-3,72494469415517E-14+3,53553390593273i</v>
      </c>
      <c r="AG649" s="240" t="str">
        <f t="shared" si="1707"/>
        <v>2,50000000000013-2,49999999999986i</v>
      </c>
      <c r="AH649" s="240" t="str">
        <f t="shared" si="1708"/>
        <v>-3,53553390593273+6,06340881627439E-15i</v>
      </c>
      <c r="AI649" s="240" t="str">
        <f t="shared" si="1709"/>
        <v>2,49999999999989+2,5000000000001i</v>
      </c>
      <c r="AJ649" s="240" t="str">
        <f t="shared" si="1710"/>
        <v>-4,93762645741004E-14-3,53553390593273i</v>
      </c>
      <c r="AK649" s="240" t="str">
        <f t="shared" si="1711"/>
        <v>-2,50000000000009+2,4999999999999i</v>
      </c>
      <c r="AL649" s="240" t="str">
        <f t="shared" si="1712"/>
        <v>3,53553390593273-6,75676409929862E-14i</v>
      </c>
      <c r="AM649" s="240" t="str">
        <f t="shared" si="1713"/>
        <v>-2,49999999999994-2,50000000000006i</v>
      </c>
      <c r="AN649" s="240" t="str">
        <f t="shared" si="1714"/>
        <v>1,10880496750812E-13+3,53553390593273i</v>
      </c>
      <c r="AO649" s="240" t="str">
        <f t="shared" si="1715"/>
        <v>2,50000000000003-2,49999999999997i</v>
      </c>
      <c r="AP649" s="240" t="str">
        <f t="shared" si="1716"/>
        <v>-3,53553390593273+1,54193352508638E-13i</v>
      </c>
      <c r="AQ649" s="240" t="str">
        <f t="shared" si="1717"/>
        <v>2,49999999999998+2,50000000000002i</v>
      </c>
      <c r="AR649" s="240" t="str">
        <f t="shared" si="1718"/>
        <v>1,54194502478701E-13-3,53553390593273i</v>
      </c>
      <c r="AS649" s="240" t="str">
        <f t="shared" si="1719"/>
        <v>-2,49999999999999+2,50000000000001i</v>
      </c>
      <c r="AT649" s="240" t="str">
        <f t="shared" si="1720"/>
        <v>3,53553390593273+1,10881646720875E-13i</v>
      </c>
      <c r="AU649" s="240" t="str">
        <f t="shared" si="1721"/>
        <v>-2,50000000000004-2,49999999999995i</v>
      </c>
      <c r="AV649" s="240" t="str">
        <f t="shared" si="1722"/>
        <v>-1,17811749640929E-13+3,53553390593273i</v>
      </c>
      <c r="AW649" s="240" t="str">
        <f t="shared" si="1723"/>
        <v>2,49999999999993-2,50000000000007i</v>
      </c>
      <c r="AX649" s="240" t="str">
        <f t="shared" si="1724"/>
        <v>-3,53553390593273-7,44988938831035E-14i</v>
      </c>
      <c r="AY649" s="240" t="str">
        <f t="shared" si="1725"/>
        <v>2,5000000000001+2,49999999999989i</v>
      </c>
      <c r="AZ649" s="240" t="str">
        <f t="shared" si="1726"/>
        <v>3,11860381252773E-14-3,53553390593273i</v>
      </c>
      <c r="BA649" s="240" t="str">
        <f t="shared" si="1727"/>
        <v>-2,50000000000011+2,49999999999988i</v>
      </c>
      <c r="BB649" s="240" t="str">
        <f t="shared" si="1728"/>
        <v>3,53553390593273-1,21268176325488E-14i</v>
      </c>
      <c r="BC649" s="240" t="str">
        <f t="shared" si="1729"/>
        <v>-2,49999999999988-2,50000000000012i</v>
      </c>
      <c r="BD649" s="240" t="str">
        <f t="shared" si="1730"/>
        <v>5,54396733903749E-14+3,53553390593273i</v>
      </c>
      <c r="BE649" s="240" t="str">
        <f t="shared" si="1731"/>
        <v>2,49999999999959-2,50000000000041i</v>
      </c>
      <c r="BF649" s="240" t="str">
        <f t="shared" si="1732"/>
        <v>-3,53553390593273-6,0464889234213E-13i</v>
      </c>
      <c r="BG649" s="240" t="str">
        <f t="shared" si="1733"/>
        <v>2,50000000000118+2,49999999999881i</v>
      </c>
      <c r="BH649" s="240" t="str">
        <f t="shared" si="1734"/>
        <v>-4,93766095651194E-13-3,53553390593273i</v>
      </c>
      <c r="BI649" s="240" t="str">
        <f t="shared" si="1735"/>
        <v>-2,50000000000052+2,49999999999947i</v>
      </c>
      <c r="BJ649" s="240" t="str">
        <f t="shared" si="1736"/>
        <v>3,53553390593273-1,59218108364451E-12i</v>
      </c>
      <c r="BK649" s="240" t="str">
        <f t="shared" si="1737"/>
        <v>-2,50000000000025-2,49999999999975i</v>
      </c>
      <c r="BL649" s="240" t="str">
        <f t="shared" si="1738"/>
        <v>-8,76653994491699E-13+3,53553390593273i</v>
      </c>
      <c r="BM649" s="189"/>
      <c r="BN649" s="189"/>
      <c r="BO649" s="189"/>
      <c r="BP649" s="189"/>
      <c r="BQ649" s="189"/>
      <c r="BR649" s="189"/>
      <c r="BS649" s="189"/>
      <c r="BT649" s="189"/>
      <c r="BU649" s="189"/>
      <c r="BV649" s="189"/>
      <c r="BW649" s="240"/>
      <c r="BX649" s="240"/>
      <c r="BY649" s="240"/>
      <c r="BZ649" s="240"/>
      <c r="CH649" s="238">
        <f t="shared" si="1739"/>
        <v>-260.60682477382619</v>
      </c>
    </row>
    <row r="650" spans="1:86">
      <c r="A650" s="245">
        <f t="shared" si="1630"/>
        <v>7.8125000000000017E-3</v>
      </c>
      <c r="B650" s="246">
        <v>25</v>
      </c>
      <c r="C650" s="246">
        <f t="shared" si="1631"/>
        <v>1250</v>
      </c>
      <c r="D650" s="246">
        <f t="shared" si="1740"/>
        <v>7853.981633974483</v>
      </c>
      <c r="E650" s="245" t="str">
        <f t="shared" si="1687"/>
        <v>7853,98163397448i</v>
      </c>
      <c r="F650" s="245" t="str">
        <f t="shared" si="1632"/>
        <v>0,215596156324898-2,94160365840774i</v>
      </c>
      <c r="G650" s="245" t="str">
        <f t="shared" si="1633"/>
        <v>-0,603268135911412+0,165839032594284i</v>
      </c>
      <c r="H650" s="245" t="str">
        <f t="shared" si="1634"/>
        <v>0,00110423763441218-0,0150662679729938i</v>
      </c>
      <c r="I650" s="245" t="str">
        <f t="shared" si="1688"/>
        <v>0,00758427098920726-0,00208061820633061i</v>
      </c>
      <c r="J650" s="240" t="str">
        <f>IMPRODUCT(1/Nt_input,AM625)</f>
        <v>1,13207444178524E-14+1,56584814559045E-14i</v>
      </c>
      <c r="K650" s="265" t="str">
        <f t="shared" si="1689"/>
        <v>1,18438915065193E-16+9,5204019696057E-17i</v>
      </c>
      <c r="L650" s="238">
        <f t="shared" si="1690"/>
        <v>-316.36546313228996</v>
      </c>
      <c r="M650" s="238">
        <f t="shared" si="1635"/>
        <v>390.17196642081825</v>
      </c>
      <c r="N650" s="242">
        <f t="shared" si="1636"/>
        <v>3.1719664208182259</v>
      </c>
      <c r="O650" s="240" t="str">
        <f t="shared" si="1637"/>
        <v>-2,45196320100808-2,01227419495967i</v>
      </c>
      <c r="P650" s="240" t="str">
        <f t="shared" si="1638"/>
        <v>0,61881995046177+3,11101797547184i</v>
      </c>
      <c r="Q650" s="240" t="str">
        <f t="shared" si="1691"/>
        <v>1,49525462009535-2,79742463631854i</v>
      </c>
      <c r="R650" s="240" t="str">
        <f t="shared" si="1692"/>
        <v>-2,93051485400705+1,21385899726552i</v>
      </c>
      <c r="S650" s="240" t="str">
        <f t="shared" si="1693"/>
        <v>3,03538261166906+0,920773248729302i</v>
      </c>
      <c r="T650" s="240" t="str">
        <f t="shared" si="1694"/>
        <v>-1,76225012354445-2,63739369015435i</v>
      </c>
      <c r="U650" s="241" t="str">
        <f t="shared" si="1695"/>
        <v>-0,310907077789934+3,15669253551538i</v>
      </c>
      <c r="V650" s="240" t="str">
        <f t="shared" si="1696"/>
        <v>2,2429189658566-2,24291896585658i</v>
      </c>
      <c r="W650" s="240" t="str">
        <f t="shared" si="1697"/>
        <v>-3,15669253551538+0,310907077789889i</v>
      </c>
      <c r="X650" s="240" t="str">
        <f t="shared" si="1698"/>
        <v>2,63739369015449+1,76225012354423i</v>
      </c>
      <c r="Y650" s="240" t="str">
        <f t="shared" si="1699"/>
        <v>-0,920773248729254-3,03538261166907i</v>
      </c>
      <c r="Z650" s="240" t="str">
        <f t="shared" si="1700"/>
        <v>-1,21385899726556+2,93051485400703i</v>
      </c>
      <c r="AA650" s="240" t="str">
        <f t="shared" si="1701"/>
        <v>2,79742463631859-1,49525462009524i</v>
      </c>
      <c r="AB650" s="240" t="str">
        <f t="shared" si="1702"/>
        <v>-3,11101797547186-0,618819950461655i</v>
      </c>
      <c r="AC650" s="240" t="str">
        <f t="shared" si="1703"/>
        <v>2,01227419495971+2,45196320100805i</v>
      </c>
      <c r="AD650" s="240" t="str">
        <f t="shared" si="1704"/>
        <v>4,4299471921138E-14-3,17196642081823i</v>
      </c>
      <c r="AE650" s="240" t="str">
        <f t="shared" si="1705"/>
        <v>-2,01227419495978+2,45196320100799i</v>
      </c>
      <c r="AF650" s="240" t="str">
        <f t="shared" si="1706"/>
        <v>3,11101797547181-0,618819950461877i</v>
      </c>
      <c r="AG650" s="240" t="str">
        <f t="shared" si="1707"/>
        <v>-2,79742463631855-1,49525462009533i</v>
      </c>
      <c r="AH650" s="240" t="str">
        <f t="shared" si="1708"/>
        <v>1,21385899726547+2,93051485400706i</v>
      </c>
      <c r="AI650" s="240" t="str">
        <f t="shared" si="1709"/>
        <v>0,920773248729349-3,03538261166904i</v>
      </c>
      <c r="AJ650" s="240" t="str">
        <f t="shared" si="1710"/>
        <v>-2,63739369015437+1,76225012354441i</v>
      </c>
      <c r="AK650" s="240" t="str">
        <f t="shared" si="1711"/>
        <v>3,15669253551537+0,310907077789989i</v>
      </c>
      <c r="AL650" s="240" t="str">
        <f t="shared" si="1712"/>
        <v>-2,24291896585653-2,24291896585664i</v>
      </c>
      <c r="AM650" s="240" t="str">
        <f t="shared" si="1713"/>
        <v>0,310907077789834+3,15669253551539i</v>
      </c>
      <c r="AN650" s="240" t="str">
        <f t="shared" si="1714"/>
        <v>1,76225012354427-2,63739369015446i</v>
      </c>
      <c r="AO650" s="240" t="str">
        <f t="shared" si="1715"/>
        <v>-3,03538261166908+0,920773248729222i</v>
      </c>
      <c r="AP650" s="240" t="str">
        <f t="shared" si="1716"/>
        <v>2,93051485400701+1,21385899726559i</v>
      </c>
      <c r="AQ650" s="240" t="str">
        <f t="shared" si="1717"/>
        <v>-1,49525462009522-2,79742463631861i</v>
      </c>
      <c r="AR650" s="240" t="str">
        <f t="shared" si="1718"/>
        <v>-0,618819950461696+3,11101797547185i</v>
      </c>
      <c r="AS650" s="240" t="str">
        <f t="shared" si="1719"/>
        <v>2,45196320100808-2,01227419495967i</v>
      </c>
      <c r="AT650" s="240" t="str">
        <f t="shared" si="1720"/>
        <v>-3,17196642081823-8,85989438422763E-14i</v>
      </c>
      <c r="AU650" s="240" t="str">
        <f t="shared" si="1721"/>
        <v>2,45196320100817+2,01227419495957i</v>
      </c>
      <c r="AV650" s="240" t="str">
        <f t="shared" si="1722"/>
        <v>-0,618819950461833-3,11101797547182i</v>
      </c>
      <c r="AW650" s="240" t="str">
        <f t="shared" si="1723"/>
        <v>-1,49525462009537+2,79742463631853i</v>
      </c>
      <c r="AX650" s="240" t="str">
        <f t="shared" si="1724"/>
        <v>2,93051485400708-1,21385899726543i</v>
      </c>
      <c r="AY650" s="240" t="str">
        <f t="shared" si="1725"/>
        <v>-3,03538261166912-0,920773248729089i</v>
      </c>
      <c r="AZ650" s="240" t="str">
        <f t="shared" si="1726"/>
        <v>1,76225012354437+2,6373936901544i</v>
      </c>
      <c r="BA650" s="240" t="str">
        <f t="shared" si="1727"/>
        <v>0,310907077790033-3,15669253551537i</v>
      </c>
      <c r="BB650" s="240" t="str">
        <f t="shared" si="1728"/>
        <v>-2,24291896585668+2,2429189658565i</v>
      </c>
      <c r="BC650" s="240" t="str">
        <f t="shared" si="1729"/>
        <v>3,15669253551539-0,31090707778979i</v>
      </c>
      <c r="BD650" s="240" t="str">
        <f t="shared" si="1730"/>
        <v>-2,63739369015426-1,76225012354458i</v>
      </c>
      <c r="BE650" s="240" t="str">
        <f t="shared" si="1731"/>
        <v>0,920773248728854+3,03538261166919i</v>
      </c>
      <c r="BF650" s="240" t="str">
        <f t="shared" si="1732"/>
        <v>1,21385899726595-2,93051485400687i</v>
      </c>
      <c r="BG650" s="240" t="str">
        <f t="shared" si="1733"/>
        <v>-2,79742463631879+1,49525462009488i</v>
      </c>
      <c r="BH650" s="240" t="str">
        <f t="shared" si="1734"/>
        <v>3,11101797547171+0,618819950462382i</v>
      </c>
      <c r="BI650" s="240" t="str">
        <f t="shared" si="1735"/>
        <v>-2,01227419495913-2,45196320100852i</v>
      </c>
      <c r="BJ650" s="240" t="str">
        <f t="shared" si="1736"/>
        <v>-7,86505548295748E-13+3,17196642081823i</v>
      </c>
      <c r="BK650" s="240" t="str">
        <f t="shared" si="1737"/>
        <v>2,01227419496035-2,45196320100752i</v>
      </c>
      <c r="BL650" s="240" t="str">
        <f t="shared" si="1738"/>
        <v>-3,11101797547202+0,61881995046084i</v>
      </c>
      <c r="BM650" s="189"/>
      <c r="BN650" s="189"/>
      <c r="BO650" s="189"/>
      <c r="BP650" s="189"/>
      <c r="BQ650" s="189"/>
      <c r="BR650" s="189"/>
      <c r="BS650" s="189"/>
      <c r="BT650" s="189"/>
      <c r="BU650" s="189"/>
      <c r="BV650" s="189"/>
      <c r="BW650" s="240"/>
      <c r="BX650" s="240"/>
      <c r="BY650" s="240"/>
      <c r="BZ650" s="240"/>
      <c r="CH650" s="238">
        <f t="shared" si="1739"/>
        <v>-274.27886990112705</v>
      </c>
    </row>
    <row r="651" spans="1:86">
      <c r="A651" s="245">
        <f t="shared" si="1630"/>
        <v>8.125000000000002E-3</v>
      </c>
      <c r="B651" s="246">
        <v>26</v>
      </c>
      <c r="C651" s="246">
        <f t="shared" si="1631"/>
        <v>1300</v>
      </c>
      <c r="D651" s="246">
        <f t="shared" si="1740"/>
        <v>8168.1408993334617</v>
      </c>
      <c r="E651" s="245" t="str">
        <f t="shared" si="1687"/>
        <v>8168,14089933346i</v>
      </c>
      <c r="F651" s="245" t="str">
        <f t="shared" si="1632"/>
        <v>0,195966109448185-2,83008075013557i</v>
      </c>
      <c r="G651" s="245" t="str">
        <f t="shared" si="1633"/>
        <v>-0,602049779146699+0,166899674616564i</v>
      </c>
      <c r="H651" s="245" t="str">
        <f t="shared" si="1634"/>
        <v>0,00100369671153099-0,0144950713685995i</v>
      </c>
      <c r="I651" s="245" t="str">
        <f t="shared" si="1688"/>
        <v>0,007522120795919-0,00221870097765517i</v>
      </c>
      <c r="J651" s="240" t="str">
        <f>IMPRODUCT(1/Nt_input,AN625)</f>
        <v>-8,8049420456527E-14+7,04124258898986E-14i</v>
      </c>
      <c r="K651" s="265" t="str">
        <f t="shared" si="1689"/>
        <v>-5,06094258523667E-16+7,25006108326379E-16i</v>
      </c>
      <c r="L651" s="238">
        <f t="shared" si="1690"/>
        <v>-301.0692363503872</v>
      </c>
      <c r="M651" s="238">
        <f t="shared" si="1635"/>
        <v>389.77785116509801</v>
      </c>
      <c r="N651" s="242">
        <f t="shared" si="1636"/>
        <v>2.7778511650980087</v>
      </c>
      <c r="O651" s="240" t="str">
        <f t="shared" si="1637"/>
        <v>-2,30969883127822-1,54329141908727i</v>
      </c>
      <c r="P651" s="240" t="str">
        <f t="shared" si="1638"/>
        <v>1,06303761845906+2,56639983579668i</v>
      </c>
      <c r="Q651" s="240" t="str">
        <f t="shared" si="1691"/>
        <v>0,541931878311852-2,72447553387909i</v>
      </c>
      <c r="R651" s="240" t="str">
        <f t="shared" si="1692"/>
        <v>-1,96423739596781+1,9642373959677i</v>
      </c>
      <c r="S651" s="240" t="str">
        <f t="shared" si="1693"/>
        <v>2,72447553387911-0,541931878311752i</v>
      </c>
      <c r="T651" s="240" t="str">
        <f t="shared" si="1694"/>
        <v>-2,56639983579664-1,06303761845918i</v>
      </c>
      <c r="U651" s="241" t="str">
        <f t="shared" si="1695"/>
        <v>1,54329141908716+2,30969883127829i</v>
      </c>
      <c r="V651" s="240" t="str">
        <f t="shared" si="1696"/>
        <v>-1,21149240858069E-13-2,77785116509801i</v>
      </c>
      <c r="W651" s="240" t="str">
        <f t="shared" si="1697"/>
        <v>-1,54329141908718+2,30969883127828i</v>
      </c>
      <c r="X651" s="240" t="str">
        <f t="shared" si="1698"/>
        <v>2,56639983579665-1,06303761845915i</v>
      </c>
      <c r="Y651" s="240" t="str">
        <f t="shared" si="1699"/>
        <v>-2,7244755338791-0,54193187831178i</v>
      </c>
      <c r="Z651" s="240" t="str">
        <f t="shared" si="1700"/>
        <v>1,96423739596779+1,96423739596772i</v>
      </c>
      <c r="AA651" s="240" t="str">
        <f t="shared" si="1701"/>
        <v>-0,541931878311866-2,72447553387909i</v>
      </c>
      <c r="AB651" s="240" t="str">
        <f t="shared" si="1702"/>
        <v>-1,06303761845906+2,56639983579669i</v>
      </c>
      <c r="AC651" s="240" t="str">
        <f t="shared" si="1703"/>
        <v>2,30969883127822-1,54329141908727i</v>
      </c>
      <c r="AD651" s="240" t="str">
        <f t="shared" si="1704"/>
        <v>-2,77785116509801-3,40309935774985E-14i</v>
      </c>
      <c r="AE651" s="240" t="str">
        <f t="shared" si="1705"/>
        <v>2,30969883127818+1,54329141908732i</v>
      </c>
      <c r="AF651" s="240" t="str">
        <f t="shared" si="1706"/>
        <v>-1,06303761845901-2,5663998357967i</v>
      </c>
      <c r="AG651" s="240" t="str">
        <f t="shared" si="1707"/>
        <v>-0,541931878311933+2,72447553387907i</v>
      </c>
      <c r="AH651" s="240" t="str">
        <f t="shared" si="1708"/>
        <v>1,96423739596783-1,96423739596767i</v>
      </c>
      <c r="AI651" s="240" t="str">
        <f t="shared" si="1709"/>
        <v>-2,72447553387912+0,541931878311714i</v>
      </c>
      <c r="AJ651" s="240" t="str">
        <f t="shared" si="1710"/>
        <v>2,56639983579663+1,0630376184592i</v>
      </c>
      <c r="AK651" s="240" t="str">
        <f t="shared" si="1711"/>
        <v>-1,54329141908737-2,30969883127815i</v>
      </c>
      <c r="AL651" s="240" t="str">
        <f t="shared" si="1712"/>
        <v>8,71182472805705E-14+2,77785116509801i</v>
      </c>
      <c r="AM651" s="240" t="str">
        <f t="shared" si="1713"/>
        <v>1,54329141908722-2,30969883127825i</v>
      </c>
      <c r="AN651" s="240" t="str">
        <f t="shared" si="1714"/>
        <v>-2,56639983579667+1,06303761845911i</v>
      </c>
      <c r="AO651" s="240" t="str">
        <f t="shared" si="1715"/>
        <v>2,7244755338791+0,541931878311814i</v>
      </c>
      <c r="AP651" s="240" t="str">
        <f t="shared" si="1716"/>
        <v>-1,96423739596777-1,96423739596773i</v>
      </c>
      <c r="AQ651" s="240" t="str">
        <f t="shared" si="1717"/>
        <v>0,541931878311833+2,7244755338791i</v>
      </c>
      <c r="AR651" s="240" t="str">
        <f t="shared" si="1718"/>
        <v>1,06303761845909-2,56639983579667i</v>
      </c>
      <c r="AS651" s="240" t="str">
        <f t="shared" si="1719"/>
        <v>-2,30969883127825+1,54329141908722i</v>
      </c>
      <c r="AT651" s="240" t="str">
        <f t="shared" si="1720"/>
        <v>2,77785116509801+6,8061987154997E-14i</v>
      </c>
      <c r="AU651" s="240" t="str">
        <f t="shared" si="1721"/>
        <v>-2,30969883127818-1,54329141908733i</v>
      </c>
      <c r="AV651" s="240" t="str">
        <f t="shared" si="1722"/>
        <v>1,06303761845896+2,56639983579673i</v>
      </c>
      <c r="AW651" s="240" t="str">
        <f t="shared" si="1723"/>
        <v>0,541931878311966-2,72447553387907i</v>
      </c>
      <c r="AX651" s="240" t="str">
        <f t="shared" si="1724"/>
        <v>-1,96423739596784+1,96423739596766i</v>
      </c>
      <c r="AY651" s="240" t="str">
        <f t="shared" si="1725"/>
        <v>2,72447553387907-0,541931878311952i</v>
      </c>
      <c r="AZ651" s="240" t="str">
        <f t="shared" si="1726"/>
        <v>-2,56639983579672-1,06303761845898i</v>
      </c>
      <c r="BA651" s="240" t="str">
        <f t="shared" si="1727"/>
        <v>1,54329141908732+2,30969883127818i</v>
      </c>
      <c r="BB651" s="240" t="str">
        <f t="shared" si="1728"/>
        <v>7,75901172177839E-13-2,77785116509801i</v>
      </c>
      <c r="BC651" s="240" t="str">
        <f t="shared" si="1729"/>
        <v>-1,54329141908723+2,30969883127824i</v>
      </c>
      <c r="BD651" s="240" t="str">
        <f t="shared" si="1730"/>
        <v>2,56639983579636-1,06303761845984i</v>
      </c>
      <c r="BE651" s="240" t="str">
        <f t="shared" si="1731"/>
        <v>-2,72447553387888-0,541931878312933i</v>
      </c>
      <c r="BF651" s="240" t="str">
        <f t="shared" si="1732"/>
        <v>1,96423739596755+1,96423739596795i</v>
      </c>
      <c r="BG651" s="240" t="str">
        <f t="shared" si="1733"/>
        <v>-0,541931878312341-2,72447553387899i</v>
      </c>
      <c r="BH651" s="240" t="str">
        <f t="shared" si="1734"/>
        <v>-1,06303761845784+2,56639983579719i</v>
      </c>
      <c r="BI651" s="240" t="str">
        <f t="shared" si="1735"/>
        <v>2,30969883127858-1,54329141908673i</v>
      </c>
      <c r="BJ651" s="240" t="str">
        <f t="shared" si="1736"/>
        <v>-2,77785116509801+1,74236494561141E-13i</v>
      </c>
      <c r="BK651" s="240" t="str">
        <f t="shared" si="1737"/>
        <v>2,30969883127877+1,54329141908644i</v>
      </c>
      <c r="BL651" s="240" t="str">
        <f t="shared" si="1738"/>
        <v>-1,06303761845816-2,56639983579706i</v>
      </c>
      <c r="BM651" s="189"/>
      <c r="BN651" s="189"/>
      <c r="BO651" s="189"/>
      <c r="BP651" s="189"/>
      <c r="BQ651" s="189"/>
      <c r="BR651" s="189"/>
      <c r="BS651" s="189"/>
      <c r="BT651" s="189"/>
      <c r="BU651" s="189"/>
      <c r="BV651" s="189"/>
      <c r="BW651" s="240"/>
      <c r="BX651" s="240"/>
      <c r="BY651" s="240"/>
      <c r="BZ651" s="240"/>
      <c r="CH651" s="238">
        <f t="shared" si="1739"/>
        <v>-258.95833600994672</v>
      </c>
    </row>
    <row r="652" spans="1:86">
      <c r="A652" s="245">
        <f t="shared" si="1630"/>
        <v>8.4375000000000023E-3</v>
      </c>
      <c r="B652" s="246">
        <v>27</v>
      </c>
      <c r="C652" s="246">
        <f t="shared" si="1631"/>
        <v>1350</v>
      </c>
      <c r="D652" s="246">
        <f t="shared" si="1740"/>
        <v>8482.3001646924422</v>
      </c>
      <c r="E652" s="245" t="str">
        <f t="shared" si="1687"/>
        <v>8482,30016469244i</v>
      </c>
      <c r="F652" s="245" t="str">
        <f t="shared" si="1632"/>
        <v>0,178457039370295-2,72664137301618i</v>
      </c>
      <c r="G652" s="245" t="str">
        <f t="shared" si="1633"/>
        <v>-0,600788656687465+0,168132981206881i</v>
      </c>
      <c r="H652" s="245" t="str">
        <f t="shared" si="1634"/>
        <v>0,000914018980475202-0,0139652768906161i</v>
      </c>
      <c r="I652" s="245" t="str">
        <f t="shared" si="1688"/>
        <v>0,00745692908903685-0,00235223838557162i</v>
      </c>
      <c r="J652" s="240" t="str">
        <f>IMPRODUCT(1/Nt_input,AO625)</f>
        <v>3,65314806942234E-14-5,68906900755284E-14i</v>
      </c>
      <c r="K652" s="265" t="str">
        <f t="shared" si="1689"/>
        <v>1,38592196077026E-16-5,10160592890309E-16i</v>
      </c>
      <c r="L652" s="238">
        <f t="shared" si="1690"/>
        <v>-305.53662276185719</v>
      </c>
      <c r="M652" s="238">
        <f t="shared" si="1635"/>
        <v>389.35698368413</v>
      </c>
      <c r="N652" s="242">
        <f t="shared" si="1636"/>
        <v>2.3569836841299852</v>
      </c>
      <c r="O652" s="240" t="str">
        <f t="shared" si="1637"/>
        <v>-2,07867403075636-1,11107441745099i</v>
      </c>
      <c r="P652" s="240" t="str">
        <f t="shared" si="1638"/>
        <v>1,30946997461551+1,95976031004698i</v>
      </c>
      <c r="Q652" s="240" t="str">
        <f t="shared" si="1691"/>
        <v>-0,231024800521844-2,34563416346173i</v>
      </c>
      <c r="R652" s="240" t="str">
        <f t="shared" si="1692"/>
        <v>-0,901978606271274+2,17756898423078i</v>
      </c>
      <c r="S652" s="240" t="str">
        <f t="shared" si="1693"/>
        <v>1,82197302623795-1,49525462009528i</v>
      </c>
      <c r="T652" s="240" t="str">
        <f t="shared" si="1694"/>
        <v>-2,31169490354528+0,459824705923615i</v>
      </c>
      <c r="U652" s="241" t="str">
        <f t="shared" si="1695"/>
        <v>2,25549275800668+0,684196248041746i</v>
      </c>
      <c r="V652" s="240" t="str">
        <f t="shared" si="1696"/>
        <v>-1,66663914619436-1,66663914619437i</v>
      </c>
      <c r="W652" s="240" t="str">
        <f t="shared" si="1697"/>
        <v>0,684196248041722+2,25549275800668i</v>
      </c>
      <c r="X652" s="240" t="str">
        <f t="shared" si="1698"/>
        <v>0,459824705923634-2,31169490354528i</v>
      </c>
      <c r="Y652" s="240" t="str">
        <f t="shared" si="1699"/>
        <v>-1,49525462009529+1,82197302623794i</v>
      </c>
      <c r="Z652" s="240" t="str">
        <f t="shared" si="1700"/>
        <v>2,1775689842307-0,901978606271472i</v>
      </c>
      <c r="AA652" s="240" t="str">
        <f t="shared" si="1701"/>
        <v>-2,34563416346172-0,231024800521956i</v>
      </c>
      <c r="AB652" s="240" t="str">
        <f t="shared" si="1702"/>
        <v>1,95976031004694+1,30946997461556i</v>
      </c>
      <c r="AC652" s="240" t="str">
        <f t="shared" si="1703"/>
        <v>-1,11107441745095-2,07867403075638i</v>
      </c>
      <c r="AD652" s="240" t="str">
        <f t="shared" si="1704"/>
        <v>-2,4832554578752E-14+2,35698368412999i</v>
      </c>
      <c r="AE652" s="240" t="str">
        <f t="shared" si="1705"/>
        <v>1,11107441745098-2,07867403075636i</v>
      </c>
      <c r="AF652" s="240" t="str">
        <f t="shared" si="1706"/>
        <v>-1,95976031004696+1,30946997461552i</v>
      </c>
      <c r="AG652" s="240" t="str">
        <f t="shared" si="1707"/>
        <v>2,34563416346172-0,231024800521923i</v>
      </c>
      <c r="AH652" s="240" t="str">
        <f t="shared" si="1708"/>
        <v>-2,17756898423077-0,901978606271293i</v>
      </c>
      <c r="AI652" s="240" t="str">
        <f t="shared" si="1709"/>
        <v>1,49525462009525+1,82197302623797i</v>
      </c>
      <c r="AJ652" s="240" t="str">
        <f t="shared" si="1710"/>
        <v>-0,459824705923594-2,31169490354528i</v>
      </c>
      <c r="AK652" s="240" t="str">
        <f t="shared" si="1711"/>
        <v>-0,684196248041769+2,25549275800667i</v>
      </c>
      <c r="AL652" s="240" t="str">
        <f t="shared" si="1712"/>
        <v>1,66663914619438-1,66663914619434i</v>
      </c>
      <c r="AM652" s="240" t="str">
        <f t="shared" si="1713"/>
        <v>-2,25549275800668+0,684196248041715i</v>
      </c>
      <c r="AN652" s="240" t="str">
        <f t="shared" si="1714"/>
        <v>2,31169490354527+0,45982470592365i</v>
      </c>
      <c r="AO652" s="240" t="str">
        <f t="shared" si="1715"/>
        <v>-1,82197302623792-1,49525462009531i</v>
      </c>
      <c r="AP652" s="240" t="str">
        <f t="shared" si="1716"/>
        <v>0,901978606271441+2,17756898423071i</v>
      </c>
      <c r="AQ652" s="240" t="str">
        <f t="shared" si="1717"/>
        <v>0,231024800521964-2,34563416346172i</v>
      </c>
      <c r="AR652" s="240" t="str">
        <f t="shared" si="1718"/>
        <v>-1,30946997461557+1,95976031004693i</v>
      </c>
      <c r="AS652" s="240" t="str">
        <f t="shared" si="1719"/>
        <v>2,07867403075639-1,11107441745093i</v>
      </c>
      <c r="AT652" s="240" t="str">
        <f t="shared" si="1720"/>
        <v>-2,35698368412999-4,96651091575041E-14i</v>
      </c>
      <c r="AU652" s="240" t="str">
        <f t="shared" si="1721"/>
        <v>2,07867403075635+1,11107441745102i</v>
      </c>
      <c r="AV652" s="240" t="str">
        <f t="shared" si="1722"/>
        <v>-1,30946997461552-1,95976031004697i</v>
      </c>
      <c r="AW652" s="240" t="str">
        <f t="shared" si="1723"/>
        <v>0,231024800521898+2,34563416346172i</v>
      </c>
      <c r="AX652" s="240" t="str">
        <f t="shared" si="1724"/>
        <v>0,901978606271317-2,17756898423077i</v>
      </c>
      <c r="AY652" s="240" t="str">
        <f t="shared" si="1725"/>
        <v>-1,82197302623784+1,49525462009542i</v>
      </c>
      <c r="AZ652" s="240" t="str">
        <f t="shared" si="1726"/>
        <v>2,31169490354515-0,459824705924277i</v>
      </c>
      <c r="BA652" s="240" t="str">
        <f t="shared" si="1727"/>
        <v>-2,2554927580066-0,684196248042003i</v>
      </c>
      <c r="BB652" s="240" t="str">
        <f t="shared" si="1728"/>
        <v>1,66663914619515+1,66663914619357i</v>
      </c>
      <c r="BC652" s="240" t="str">
        <f t="shared" si="1729"/>
        <v>-0,684196248041899-2,25549275800663i</v>
      </c>
      <c r="BD652" s="240" t="str">
        <f t="shared" si="1730"/>
        <v>-0,459824705924381+2,31169490354513i</v>
      </c>
      <c r="BE652" s="240" t="str">
        <f t="shared" si="1731"/>
        <v>1,49525462009477-1,82197302623837i</v>
      </c>
      <c r="BF652" s="240" t="str">
        <f t="shared" si="1732"/>
        <v>-2,17756898423081+0,901978606271218i</v>
      </c>
      <c r="BG652" s="240" t="str">
        <f t="shared" si="1733"/>
        <v>2,34563416346162+0,231024800522939i</v>
      </c>
      <c r="BH652" s="240" t="str">
        <f t="shared" si="1734"/>
        <v>-1,95976031004717-1,30946997461522i</v>
      </c>
      <c r="BI652" s="240" t="str">
        <f t="shared" si="1735"/>
        <v>1,11107441745051+2,07867403075662i</v>
      </c>
      <c r="BJ652" s="240" t="str">
        <f t="shared" si="1736"/>
        <v>-8,80102788250017E-13-2,35698368412999i</v>
      </c>
      <c r="BK652" s="240" t="str">
        <f t="shared" si="1737"/>
        <v>-1,11107441745103+2,07867403075634i</v>
      </c>
      <c r="BL652" s="240" t="str">
        <f t="shared" si="1738"/>
        <v>1,95976031004749-1,30946997461473i</v>
      </c>
      <c r="BM652" s="189"/>
      <c r="BN652" s="189"/>
      <c r="BO652" s="189"/>
      <c r="BP652" s="189"/>
      <c r="BQ652" s="189"/>
      <c r="BR652" s="189"/>
      <c r="BS652" s="189"/>
      <c r="BT652" s="189"/>
      <c r="BU652" s="189"/>
      <c r="BV652" s="189"/>
      <c r="BW652" s="240"/>
      <c r="BX652" s="240"/>
      <c r="BY652" s="240"/>
      <c r="BZ652" s="240"/>
      <c r="CH652" s="238">
        <f t="shared" si="1739"/>
        <v>-263.39979306331395</v>
      </c>
    </row>
    <row r="653" spans="1:86">
      <c r="A653" s="245">
        <f t="shared" si="1630"/>
        <v>8.7500000000000026E-3</v>
      </c>
      <c r="B653" s="246">
        <v>28</v>
      </c>
      <c r="C653" s="246">
        <f t="shared" si="1631"/>
        <v>1400</v>
      </c>
      <c r="D653" s="246">
        <f t="shared" si="1740"/>
        <v>8796.45943005142</v>
      </c>
      <c r="E653" s="245" t="str">
        <f t="shared" si="1687"/>
        <v>8796,45943005142i</v>
      </c>
      <c r="F653" s="245" t="str">
        <f t="shared" si="1632"/>
        <v>0,162774678246876-2,63044284025478i</v>
      </c>
      <c r="G653" s="245" t="str">
        <f t="shared" si="1633"/>
        <v>-0,599485314396374+0,169517334924424i</v>
      </c>
      <c r="H653" s="245" t="str">
        <f t="shared" si="1634"/>
        <v>0,000833697263965445-0,0134725684766021i</v>
      </c>
      <c r="I653" s="245" t="str">
        <f t="shared" si="1688"/>
        <v>0,00738887580166767-0,00248142021681788i</v>
      </c>
      <c r="J653" s="240" t="str">
        <f>IMPRODUCT(1/Nt_input,AP625)</f>
        <v>3,75402223955039E-14-1,27350387180146E-14i</v>
      </c>
      <c r="K653" s="265" t="str">
        <f t="shared" si="1689"/>
        <v>2,45779058310522E-16-1,87250686212882E-16i</v>
      </c>
      <c r="L653" s="238">
        <f t="shared" si="1690"/>
        <v>-310.20132326888256</v>
      </c>
      <c r="M653" s="238">
        <f t="shared" si="1635"/>
        <v>388.91341716182546</v>
      </c>
      <c r="N653" s="242">
        <f t="shared" si="1636"/>
        <v>1.9134171618254454</v>
      </c>
      <c r="O653" s="240" t="str">
        <f t="shared" si="1637"/>
        <v>-1,76776695296637-0,732233047033628i</v>
      </c>
      <c r="P653" s="240" t="str">
        <f t="shared" si="1638"/>
        <v>1,35299025036549+1,35299025036549i</v>
      </c>
      <c r="Q653" s="240" t="str">
        <f t="shared" si="1691"/>
        <v>-0,732233047033634-1,76776695296636i</v>
      </c>
      <c r="R653" s="240" t="str">
        <f t="shared" si="1692"/>
        <v>4,67642862406901E-14+1,91341716182545i</v>
      </c>
      <c r="S653" s="240" t="str">
        <f t="shared" si="1693"/>
        <v>0,732233047033711-1,76776695296633i</v>
      </c>
      <c r="T653" s="240" t="str">
        <f t="shared" si="1694"/>
        <v>-1,35299025036551+1,35299025036547i</v>
      </c>
      <c r="U653" s="241" t="str">
        <f t="shared" si="1695"/>
        <v>1,76776695296635-0,732233047033657i</v>
      </c>
      <c r="V653" s="240" t="str">
        <f t="shared" si="1696"/>
        <v>-1,91341716182545+9,35285724813803E-14i</v>
      </c>
      <c r="W653" s="240" t="str">
        <f t="shared" si="1697"/>
        <v>1,76776695296635+0,732233047033667i</v>
      </c>
      <c r="X653" s="240" t="str">
        <f t="shared" si="1698"/>
        <v>-1,3529902503655-1,35299025036548i</v>
      </c>
      <c r="Y653" s="240" t="str">
        <f t="shared" si="1699"/>
        <v>0,732233047033697+1,76776695296634i</v>
      </c>
      <c r="Z653" s="240" t="str">
        <f t="shared" si="1700"/>
        <v>5,34451060138931E-14-1,91341716182545i</v>
      </c>
      <c r="AA653" s="240" t="str">
        <f t="shared" si="1701"/>
        <v>-0,732233047033621+1,76776695296637i</v>
      </c>
      <c r="AB653" s="240" t="str">
        <f t="shared" si="1702"/>
        <v>1,35299025036545-1,35299025036553i</v>
      </c>
      <c r="AC653" s="240" t="str">
        <f t="shared" si="1703"/>
        <v>-1,76776695296639+0,732233047033569i</v>
      </c>
      <c r="AD653" s="240" t="str">
        <f t="shared" si="1704"/>
        <v>1,91341716182545+1,68775547593063E-14i</v>
      </c>
      <c r="AE653" s="240" t="str">
        <f t="shared" si="1705"/>
        <v>-1,76776695296638-0,732233047033586i</v>
      </c>
      <c r="AF653" s="240" t="str">
        <f t="shared" si="1706"/>
        <v>1,35299025036543+1,35299025036555i</v>
      </c>
      <c r="AG653" s="240" t="str">
        <f t="shared" si="1707"/>
        <v>-0,732233047033602-1,76776695296638i</v>
      </c>
      <c r="AH653" s="240" t="str">
        <f t="shared" si="1708"/>
        <v>3,32856431434183E-14+1,91341716182545i</v>
      </c>
      <c r="AI653" s="240" t="str">
        <f t="shared" si="1709"/>
        <v>0,73223304703354-1,7677669529664i</v>
      </c>
      <c r="AJ653" s="240" t="str">
        <f t="shared" si="1710"/>
        <v>-1,35299025036552+1,35299025036546i</v>
      </c>
      <c r="AK653" s="240" t="str">
        <f t="shared" si="1711"/>
        <v>1,76776695296636-0,732233047033648i</v>
      </c>
      <c r="AL653" s="240" t="str">
        <f t="shared" si="1712"/>
        <v>-1,91341716182545+8,34488410461428E-14i</v>
      </c>
      <c r="AM653" s="240" t="str">
        <f t="shared" si="1713"/>
        <v>1,76776695296635+0,73223304703367i</v>
      </c>
      <c r="AN653" s="240" t="str">
        <f t="shared" si="1714"/>
        <v>-1,3529902503655-1,35299025036548i</v>
      </c>
      <c r="AO653" s="240" t="str">
        <f t="shared" si="1715"/>
        <v>0,732233047033682+1,76776695296634i</v>
      </c>
      <c r="AP653" s="240" t="str">
        <f t="shared" si="1716"/>
        <v>7,03226607731994E-14-1,91341716182545i</v>
      </c>
      <c r="AQ653" s="240" t="str">
        <f t="shared" si="1717"/>
        <v>-0,732233047033636+1,76776695296636i</v>
      </c>
      <c r="AR653" s="240" t="str">
        <f t="shared" si="1718"/>
        <v>1,35299025036545-1,35299025036553i</v>
      </c>
      <c r="AS653" s="240" t="str">
        <f t="shared" si="1719"/>
        <v>-1,76776695296639+0,732233047033565i</v>
      </c>
      <c r="AT653" s="240" t="str">
        <f t="shared" si="1720"/>
        <v>1,91341716182545+3,37551095186125E-14i</v>
      </c>
      <c r="AU653" s="240" t="str">
        <f t="shared" si="1721"/>
        <v>-1,76776695296638-0,732233047033602i</v>
      </c>
      <c r="AV653" s="240" t="str">
        <f t="shared" si="1722"/>
        <v>1,35299025036556+1,35299025036542i</v>
      </c>
      <c r="AW653" s="240" t="str">
        <f t="shared" si="1723"/>
        <v>-0,7322330470336-1,76776695296638i</v>
      </c>
      <c r="AX653" s="240" t="str">
        <f t="shared" si="1724"/>
        <v>3,00037350322497E-14+1,91341716182545i</v>
      </c>
      <c r="AY653" s="240" t="str">
        <f t="shared" si="1725"/>
        <v>0,73223304703284-1,76776695296669i</v>
      </c>
      <c r="AZ653" s="240" t="str">
        <f t="shared" si="1726"/>
        <v>-1,35299025036497+1,35299025036601i</v>
      </c>
      <c r="BA653" s="240" t="str">
        <f t="shared" si="1727"/>
        <v>1,76776695296615-0,73223304703416i</v>
      </c>
      <c r="BB653" s="240" t="str">
        <f t="shared" si="1728"/>
        <v>-1,91341716182545+4,47249392434694E-13i</v>
      </c>
      <c r="BC653" s="240" t="str">
        <f t="shared" si="1729"/>
        <v>1,76776695296649+0,732233047033334i</v>
      </c>
      <c r="BD653" s="240" t="str">
        <f t="shared" si="1730"/>
        <v>-1,35299025036563-1,35299025036535i</v>
      </c>
      <c r="BE653" s="240" t="str">
        <f t="shared" si="1731"/>
        <v>0,732233047033692+1,76776695296634i</v>
      </c>
      <c r="BF653" s="240" t="str">
        <f t="shared" si="1732"/>
        <v>8,72002155325056E-14-1,91341716182545i</v>
      </c>
      <c r="BG653" s="240" t="str">
        <f t="shared" si="1733"/>
        <v>-0,732233047033827+1,76776695296628i</v>
      </c>
      <c r="BH653" s="240" t="str">
        <f t="shared" si="1734"/>
        <v>1,35299025036573-1,35299025036525i</v>
      </c>
      <c r="BI653" s="240" t="str">
        <f t="shared" si="1735"/>
        <v>-1,76776695296656+0,732233047033173i</v>
      </c>
      <c r="BJ653" s="240" t="str">
        <f t="shared" si="1736"/>
        <v>1,91341716182545+5,9445853020343E-13i</v>
      </c>
      <c r="BK653" s="240" t="str">
        <f t="shared" si="1737"/>
        <v>-1,76776695296608-0,732233047034321i</v>
      </c>
      <c r="BL653" s="240" t="str">
        <f t="shared" si="1738"/>
        <v>1,35299025036489+1,35299025036609i</v>
      </c>
      <c r="BM653" s="189"/>
      <c r="BN653" s="189"/>
      <c r="BO653" s="189"/>
      <c r="BP653" s="189"/>
      <c r="BQ653" s="189"/>
      <c r="BR653" s="189"/>
      <c r="BS653" s="189"/>
      <c r="BT653" s="189"/>
      <c r="BU653" s="189"/>
      <c r="BV653" s="189"/>
      <c r="BW653" s="240"/>
      <c r="BX653" s="240"/>
      <c r="BY653" s="240"/>
      <c r="BZ653" s="240"/>
      <c r="CH653" s="238">
        <f t="shared" si="1739"/>
        <v>-268.03699568490225</v>
      </c>
    </row>
    <row r="654" spans="1:86">
      <c r="A654" s="245">
        <f t="shared" si="1630"/>
        <v>9.0625000000000028E-3</v>
      </c>
      <c r="B654" s="246">
        <v>29</v>
      </c>
      <c r="C654" s="246">
        <f t="shared" si="1631"/>
        <v>1450</v>
      </c>
      <c r="D654" s="246">
        <f t="shared" si="1740"/>
        <v>9110.6186954103996</v>
      </c>
      <c r="E654" s="245" t="str">
        <f t="shared" si="1687"/>
        <v>9110,6186954104i</v>
      </c>
      <c r="F654" s="245" t="str">
        <f t="shared" si="1632"/>
        <v>0,148673982707042-2,54075491753059i</v>
      </c>
      <c r="G654" s="245" t="str">
        <f t="shared" si="1633"/>
        <v>-0,598140312887838+0,171034018710963i</v>
      </c>
      <c r="H654" s="245" t="str">
        <f t="shared" si="1634"/>
        <v>0,000761476502000613-0,0130132060217582i</v>
      </c>
      <c r="I654" s="245" t="str">
        <f t="shared" si="1688"/>
        <v>0,00731812514324651-0,00260640466193335i</v>
      </c>
      <c r="J654" s="240" t="str">
        <f>IMPRODUCT(1/Nt_input,AQ625)</f>
        <v>3,77388482335033E-14+5,04717795335452E-14i</v>
      </c>
      <c r="K654" s="265" t="str">
        <f t="shared" si="1689"/>
        <v>4,07727495607069E-16+2,70996088857034E-16i</v>
      </c>
      <c r="L654" s="238">
        <f t="shared" si="1690"/>
        <v>-306.20367133376067</v>
      </c>
      <c r="M654" s="238">
        <f t="shared" si="1635"/>
        <v>388.45142338627232</v>
      </c>
      <c r="N654" s="242">
        <f t="shared" si="1636"/>
        <v>1.4514233862723076</v>
      </c>
      <c r="O654" s="240" t="str">
        <f t="shared" si="1637"/>
        <v>-1,388925582549-0,421325969243635i</v>
      </c>
      <c r="P654" s="240" t="str">
        <f t="shared" si="1638"/>
        <v>1,20681444027068+0,806367628921406i</v>
      </c>
      <c r="Q654" s="240" t="str">
        <f t="shared" si="1691"/>
        <v>-0,920773248729208-1,12196544984364i</v>
      </c>
      <c r="R654" s="240" t="str">
        <f t="shared" si="1692"/>
        <v>0,555435683273649+1,34094035958521i</v>
      </c>
      <c r="S654" s="240" t="str">
        <f t="shared" si="1693"/>
        <v>-0,142264369729786-1,44443438595305i</v>
      </c>
      <c r="T654" s="240" t="str">
        <f t="shared" si="1694"/>
        <v>-0,283158655809606+1,42353469288889i</v>
      </c>
      <c r="U654" s="241" t="str">
        <f t="shared" si="1695"/>
        <v>0,68419624804177-1,28004114792601i</v>
      </c>
      <c r="V654" s="240" t="str">
        <f t="shared" si="1696"/>
        <v>-1,02631131880589+1,02631131880589i</v>
      </c>
      <c r="W654" s="240" t="str">
        <f t="shared" si="1697"/>
        <v>1,28004114792608-0,684196248041638i</v>
      </c>
      <c r="X654" s="240" t="str">
        <f t="shared" si="1698"/>
        <v>-1,42353469288889+0,283158655809602i</v>
      </c>
      <c r="Y654" s="240" t="str">
        <f t="shared" si="1699"/>
        <v>1,44443438595303+0,142264369729932i</v>
      </c>
      <c r="Z654" s="240" t="str">
        <f t="shared" si="1700"/>
        <v>-1,34094035958521-0,555435683273653i</v>
      </c>
      <c r="AA654" s="240" t="str">
        <f t="shared" si="1701"/>
        <v>1,12196544984368+0,920773248729156i</v>
      </c>
      <c r="AB654" s="240" t="str">
        <f t="shared" si="1702"/>
        <v>-0,806367628921404-1,20681444027068i</v>
      </c>
      <c r="AC654" s="240" t="str">
        <f t="shared" si="1703"/>
        <v>0,421325969243565+1,38892558254902i</v>
      </c>
      <c r="AD654" s="240" t="str">
        <f t="shared" si="1704"/>
        <v>1,5736363885927E-19-1,45142338627231i</v>
      </c>
      <c r="AE654" s="240" t="str">
        <f t="shared" si="1705"/>
        <v>-0,421325969243565+1,38892558254902i</v>
      </c>
      <c r="AF654" s="240" t="str">
        <f t="shared" si="1706"/>
        <v>0,806367628921413-1,20681444027068i</v>
      </c>
      <c r="AG654" s="240" t="str">
        <f t="shared" si="1707"/>
        <v>-1,12196544984368+0,920773248729148i</v>
      </c>
      <c r="AH654" s="240" t="str">
        <f t="shared" si="1708"/>
        <v>1,34094035958521-0,555435683273644i</v>
      </c>
      <c r="AI654" s="240" t="str">
        <f t="shared" si="1709"/>
        <v>-1,44443438595303+0,142264369729927i</v>
      </c>
      <c r="AJ654" s="240" t="str">
        <f t="shared" si="1710"/>
        <v>1,42353469288889+0,283158655809606i</v>
      </c>
      <c r="AK654" s="240" t="str">
        <f t="shared" si="1711"/>
        <v>-1,28004114792601-0,68419624804177i</v>
      </c>
      <c r="AL654" s="240" t="str">
        <f t="shared" si="1712"/>
        <v>1,02631131880588+1,0263113188059i</v>
      </c>
      <c r="AM654" s="240" t="str">
        <f t="shared" si="1713"/>
        <v>-0,684196248041643-1,28004114792608i</v>
      </c>
      <c r="AN654" s="240" t="str">
        <f t="shared" si="1714"/>
        <v>0,283158655809596+1,42353469288889i</v>
      </c>
      <c r="AO654" s="240" t="str">
        <f t="shared" si="1715"/>
        <v>0,142264369729927-1,44443438595303i</v>
      </c>
      <c r="AP654" s="240" t="str">
        <f t="shared" si="1716"/>
        <v>-0,555435683273653+1,34094035958521i</v>
      </c>
      <c r="AQ654" s="240" t="str">
        <f t="shared" si="1717"/>
        <v>0,920773248729164-1,12196544984367i</v>
      </c>
      <c r="AR654" s="240" t="str">
        <f t="shared" si="1718"/>
        <v>-1,20681444027068+0,806367628921404i</v>
      </c>
      <c r="AS654" s="240" t="str">
        <f t="shared" si="1719"/>
        <v>1,38892558254898-0,421325969243693i</v>
      </c>
      <c r="AT654" s="240" t="str">
        <f t="shared" si="1720"/>
        <v>-1,45142338627231-3,14727277718541E-19i</v>
      </c>
      <c r="AU654" s="240" t="str">
        <f t="shared" si="1721"/>
        <v>1,38892558254902+0,421325969243576i</v>
      </c>
      <c r="AV654" s="240" t="str">
        <f t="shared" si="1722"/>
        <v>-1,20681444027068-0,806367628921404i</v>
      </c>
      <c r="AW654" s="240" t="str">
        <f t="shared" si="1723"/>
        <v>0,920773248729148+1,12196544984368i</v>
      </c>
      <c r="AX654" s="240" t="str">
        <f t="shared" si="1724"/>
        <v>-0,555435683273634-1,34094035958521i</v>
      </c>
      <c r="AY654" s="240" t="str">
        <f t="shared" si="1725"/>
        <v>0,142264369730214+1,44443438595301i</v>
      </c>
      <c r="AZ654" s="240" t="str">
        <f t="shared" si="1726"/>
        <v>0,283158655810325-1,42353469288875i</v>
      </c>
      <c r="BA654" s="240" t="str">
        <f t="shared" si="1727"/>
        <v>-0,684196248042025+1,28004114792587i</v>
      </c>
      <c r="BB654" s="240" t="str">
        <f t="shared" si="1728"/>
        <v>1,0263113188059-1,02631131880588i</v>
      </c>
      <c r="BC654" s="240" t="str">
        <f t="shared" si="1729"/>
        <v>-1,28004114792587+0,684196248042025i</v>
      </c>
      <c r="BD654" s="240" t="str">
        <f t="shared" si="1730"/>
        <v>1,42353469288875-0,283158655810304i</v>
      </c>
      <c r="BE654" s="240" t="str">
        <f t="shared" si="1731"/>
        <v>-1,444434385953-0,142264369730235i</v>
      </c>
      <c r="BF654" s="240" t="str">
        <f t="shared" si="1732"/>
        <v>1,34094035958521+0,555435683273653i</v>
      </c>
      <c r="BG654" s="240" t="str">
        <f t="shared" si="1733"/>
        <v>-1,12196544984387-0,920773248728925i</v>
      </c>
      <c r="BH654" s="240" t="str">
        <f t="shared" si="1734"/>
        <v>0,806367628920803+1,20681444027109i</v>
      </c>
      <c r="BI654" s="240" t="str">
        <f t="shared" si="1735"/>
        <v>-0,42132596924328-1,38892558254911i</v>
      </c>
      <c r="BJ654" s="240" t="str">
        <f t="shared" si="1736"/>
        <v>-2,06264389634788E-14+1,45142338627231i</v>
      </c>
      <c r="BK654" s="240" t="str">
        <f t="shared" si="1737"/>
        <v>0,42132596924328-1,38892558254911i</v>
      </c>
      <c r="BL654" s="240" t="str">
        <f t="shared" si="1738"/>
        <v>-0,806367628922004+1,20681444027028i</v>
      </c>
      <c r="BM654" s="189"/>
      <c r="BN654" s="189"/>
      <c r="BO654" s="189"/>
      <c r="BP654" s="189"/>
      <c r="BQ654" s="189"/>
      <c r="BR654" s="189"/>
      <c r="BS654" s="189"/>
      <c r="BT654" s="189"/>
      <c r="BU654" s="189"/>
      <c r="BV654" s="189"/>
      <c r="BW654" s="240"/>
      <c r="BX654" s="240"/>
      <c r="BY654" s="240"/>
      <c r="BZ654" s="240"/>
      <c r="CH654" s="238">
        <f t="shared" si="1739"/>
        <v>-264.01032180279208</v>
      </c>
    </row>
    <row r="655" spans="1:86">
      <c r="A655" s="245">
        <f t="shared" si="1630"/>
        <v>9.3750000000000031E-3</v>
      </c>
      <c r="B655" s="246">
        <v>30</v>
      </c>
      <c r="C655" s="246">
        <f t="shared" si="1631"/>
        <v>1500</v>
      </c>
      <c r="D655" s="246">
        <f t="shared" si="1740"/>
        <v>9424.7779607693792</v>
      </c>
      <c r="E655" s="245" t="str">
        <f t="shared" si="1687"/>
        <v>9424,77796076938i</v>
      </c>
      <c r="F655" s="245" t="str">
        <f t="shared" si="1632"/>
        <v>0,135949591039334-2,45694178933168i</v>
      </c>
      <c r="G655" s="245" t="str">
        <f t="shared" si="1633"/>
        <v>-0,596754226951716+0,172666735567162i</v>
      </c>
      <c r="H655" s="245" t="str">
        <f t="shared" si="1634"/>
        <v>0,00069630487559504-0,0125839330143323i</v>
      </c>
      <c r="I655" s="245" t="str">
        <f t="shared" si="1688"/>
        <v>0,0072448291650443-0,00272732383251873i</v>
      </c>
      <c r="J655" s="240" t="str">
        <f>IMPRODUCT(1/Nt_input,AR625)</f>
        <v>-1,12280586846321E-14-3,086615164849E-14i</v>
      </c>
      <c r="K655" s="265" t="str">
        <f t="shared" si="1689"/>
        <v>-1,65527358034316E-16-1,92997443632145E-16i</v>
      </c>
      <c r="L655" s="238">
        <f t="shared" si="1690"/>
        <v>-311.89449477709013</v>
      </c>
      <c r="M655" s="238">
        <f t="shared" si="1635"/>
        <v>387.97545161008065</v>
      </c>
      <c r="N655" s="242">
        <f t="shared" si="1636"/>
        <v>0.97545161008063652</v>
      </c>
      <c r="O655" s="240" t="str">
        <f t="shared" si="1637"/>
        <v>-0,956708580912719-0,190301168721783i</v>
      </c>
      <c r="P655" s="240" t="str">
        <f t="shared" si="1638"/>
        <v>0,90119977750868+0,373289170251713i</v>
      </c>
      <c r="Q655" s="240" t="str">
        <f t="shared" si="1691"/>
        <v>-0,811058372053638-0,541931878311848i</v>
      </c>
      <c r="R655" s="240" t="str">
        <f t="shared" si="1692"/>
        <v>0,689748448207337+0,689748448207371i</v>
      </c>
      <c r="S655" s="240" t="str">
        <f t="shared" si="1693"/>
        <v>-0,54193187831188-0,811058372053617i</v>
      </c>
      <c r="T655" s="240" t="str">
        <f t="shared" si="1694"/>
        <v>0,373289170251724+0,901199777508675i</v>
      </c>
      <c r="U655" s="241" t="str">
        <f t="shared" si="1695"/>
        <v>-0,190301168721765-0,956708580912723i</v>
      </c>
      <c r="V655" s="240" t="str">
        <f t="shared" si="1696"/>
        <v>-4,76805585296059E-14+0,975451610080637i</v>
      </c>
      <c r="W655" s="240" t="str">
        <f t="shared" si="1697"/>
        <v>0,190301168721763-0,956708580912723i</v>
      </c>
      <c r="X655" s="240" t="str">
        <f t="shared" si="1698"/>
        <v>-0,373289170251722+0,901199777508676i</v>
      </c>
      <c r="Y655" s="240" t="str">
        <f t="shared" si="1699"/>
        <v>0,541931878311878-0,811058372053619i</v>
      </c>
      <c r="Z655" s="240" t="str">
        <f t="shared" si="1700"/>
        <v>-0,689748448207335+0,689748448207373i</v>
      </c>
      <c r="AA655" s="240" t="str">
        <f t="shared" si="1701"/>
        <v>0,811058372053642-0,541931878311842i</v>
      </c>
      <c r="AB655" s="240" t="str">
        <f t="shared" si="1702"/>
        <v>-0,901199777508693+0,37328917025168i</v>
      </c>
      <c r="AC655" s="240" t="str">
        <f t="shared" si="1703"/>
        <v>0,956708580912713-0,190301168721814i</v>
      </c>
      <c r="AD655" s="240" t="str">
        <f t="shared" si="1704"/>
        <v>-0,975451610080637+1,67289072874882E-15i</v>
      </c>
      <c r="AE655" s="240" t="str">
        <f t="shared" si="1705"/>
        <v>0,956708580912714+0,19030116872181i</v>
      </c>
      <c r="AF655" s="240" t="str">
        <f t="shared" si="1706"/>
        <v>-0,901199777508694-0,373289170251676i</v>
      </c>
      <c r="AG655" s="240" t="str">
        <f t="shared" si="1707"/>
        <v>0,811058372053644+0,54193187831184i</v>
      </c>
      <c r="AH655" s="240" t="str">
        <f t="shared" si="1708"/>
        <v>-0,689748448207337-0,689748448207371i</v>
      </c>
      <c r="AI655" s="240" t="str">
        <f t="shared" si="1709"/>
        <v>0,54193187831188+0,811058372053617i</v>
      </c>
      <c r="AJ655" s="240" t="str">
        <f t="shared" si="1710"/>
        <v>-0,373289170251729-0,901199777508673i</v>
      </c>
      <c r="AK655" s="240" t="str">
        <f t="shared" si="1711"/>
        <v>0,19030116872177+0,956708580912722i</v>
      </c>
      <c r="AL655" s="240" t="str">
        <f t="shared" si="1712"/>
        <v>4,25421675227157E-14-0,975451610080637i</v>
      </c>
      <c r="AM655" s="240" t="str">
        <f t="shared" si="1713"/>
        <v>-0,190301168721758+0,956708580912724i</v>
      </c>
      <c r="AN655" s="240" t="str">
        <f t="shared" si="1714"/>
        <v>0,373289170251717-0,901199777508678i</v>
      </c>
      <c r="AO655" s="240" t="str">
        <f t="shared" si="1715"/>
        <v>-0,541931878311876+0,81105837205362i</v>
      </c>
      <c r="AP655" s="240" t="str">
        <f t="shared" si="1716"/>
        <v>0,689748448207334-0,689748448207374i</v>
      </c>
      <c r="AQ655" s="240" t="str">
        <f t="shared" si="1717"/>
        <v>-0,811058372053641+0,541931878311844i</v>
      </c>
      <c r="AR655" s="240" t="str">
        <f t="shared" si="1718"/>
        <v>0,901199777508693-0,373289170251681i</v>
      </c>
      <c r="AS655" s="240" t="str">
        <f t="shared" si="1719"/>
        <v>-0,956708580912713+0,190301168721815i</v>
      </c>
      <c r="AT655" s="240" t="str">
        <f t="shared" si="1720"/>
        <v>0,975451610080637-3,34578145749765E-15i</v>
      </c>
      <c r="AU655" s="240" t="str">
        <f t="shared" si="1721"/>
        <v>-0,956708580912714-0,190301168721809i</v>
      </c>
      <c r="AV655" s="240" t="str">
        <f t="shared" si="1722"/>
        <v>0,901199777508807+0,373289170251406i</v>
      </c>
      <c r="AW655" s="240" t="str">
        <f t="shared" si="1723"/>
        <v>-0,811058372053591-0,541931878311919i</v>
      </c>
      <c r="AX655" s="240" t="str">
        <f t="shared" si="1724"/>
        <v>0,689748448207681+0,689748448207027i</v>
      </c>
      <c r="AY655" s="240" t="str">
        <f t="shared" si="1725"/>
        <v>-0,541931878311882-0,811058372053616i</v>
      </c>
      <c r="AZ655" s="240" t="str">
        <f t="shared" si="1726"/>
        <v>0,373289170251365+0,901199777508824i</v>
      </c>
      <c r="BA655" s="240" t="str">
        <f t="shared" si="1727"/>
        <v>-0,190301168721956-0,956708580912685i</v>
      </c>
      <c r="BB655" s="240" t="str">
        <f t="shared" si="1728"/>
        <v>-2,41868292926171E-13+0,975451610080637i</v>
      </c>
      <c r="BC655" s="240" t="str">
        <f t="shared" si="1729"/>
        <v>0,190301168721479-0,95670858091278i</v>
      </c>
      <c r="BD655" s="240" t="str">
        <f t="shared" si="1730"/>
        <v>-0,373289170251812+0,901199777508639i</v>
      </c>
      <c r="BE655" s="240" t="str">
        <f t="shared" si="1731"/>
        <v>0,541931878311477-0,811058372053886i</v>
      </c>
      <c r="BF655" s="240" t="str">
        <f t="shared" si="1732"/>
        <v>-0,689748448207327+0,689748448207381i</v>
      </c>
      <c r="BG655" s="240" t="str">
        <f t="shared" si="1733"/>
        <v>0,811058372053852-0,541931878311528i</v>
      </c>
      <c r="BH655" s="240" t="str">
        <f t="shared" si="1734"/>
        <v>-0,901199777508615+0,373289170251868i</v>
      </c>
      <c r="BI655" s="240" t="str">
        <f t="shared" si="1735"/>
        <v>0,956708580912768-0,190301168721538i</v>
      </c>
      <c r="BJ655" s="240" t="str">
        <f t="shared" si="1736"/>
        <v>-0,975451610080637+3,03051696106411E-13i</v>
      </c>
      <c r="BK655" s="240" t="str">
        <f t="shared" si="1737"/>
        <v>0,956708580912697+0,190301168721896i</v>
      </c>
      <c r="BL655" s="240" t="str">
        <f t="shared" si="1738"/>
        <v>-0,901199777508847-0,373289170251309i</v>
      </c>
      <c r="BM655" s="189"/>
      <c r="BN655" s="189"/>
      <c r="BO655" s="189"/>
      <c r="BP655" s="189"/>
      <c r="BQ655" s="189"/>
      <c r="BR655" s="189"/>
      <c r="BS655" s="189"/>
      <c r="BT655" s="189"/>
      <c r="BU655" s="189"/>
      <c r="BV655" s="189"/>
      <c r="BW655" s="240"/>
      <c r="BX655" s="240"/>
      <c r="BY655" s="240"/>
      <c r="BZ655" s="240"/>
      <c r="CH655" s="238">
        <f t="shared" si="1739"/>
        <v>-269.67063643746911</v>
      </c>
    </row>
    <row r="656" spans="1:86">
      <c r="A656" s="245">
        <f t="shared" si="1630"/>
        <v>9.6875000000000034E-3</v>
      </c>
      <c r="B656" s="246">
        <v>31</v>
      </c>
      <c r="C656" s="246">
        <f t="shared" si="1631"/>
        <v>1550</v>
      </c>
      <c r="D656" s="246">
        <f t="shared" si="1740"/>
        <v>9738.9372261283588</v>
      </c>
      <c r="E656" s="245" t="str">
        <f t="shared" si="1687"/>
        <v>9738,93722612836i</v>
      </c>
      <c r="F656" s="245" t="str">
        <f t="shared" si="1632"/>
        <v>0,124428367354548-2,37844736574712i</v>
      </c>
      <c r="G656" s="245" t="str">
        <f t="shared" si="1633"/>
        <v>-0,595327644968324+0,174401221239797i</v>
      </c>
      <c r="H656" s="245" t="str">
        <f t="shared" si="1634"/>
        <v>0,000637295619567075-0,0121819012801351i</v>
      </c>
      <c r="I656" s="245" t="str">
        <f t="shared" si="1688"/>
        <v>0,00716913051903089-0,00284428832145341i</v>
      </c>
      <c r="J656" s="240" t="str">
        <f>IMPRODUCT(1/Nt_input,AS625)</f>
        <v>2,14766830079586E-14+4,46902714487663E-14i</v>
      </c>
      <c r="K656" s="265" t="str">
        <f t="shared" si="1689"/>
        <v>2,81081160764217E-16+2,59304510284032E-16i</v>
      </c>
      <c r="L656" s="238">
        <f t="shared" si="1690"/>
        <v>-308.34917642808199</v>
      </c>
      <c r="M656" s="238">
        <f t="shared" si="1635"/>
        <v>387.49008570164779</v>
      </c>
      <c r="N656" s="242">
        <f t="shared" si="1636"/>
        <v>0.49008570164779752</v>
      </c>
      <c r="O656" s="240" t="str">
        <f t="shared" si="1637"/>
        <v>-0,487725805040315-0,0480367989919243i</v>
      </c>
      <c r="P656" s="240" t="str">
        <f t="shared" si="1638"/>
        <v>0,480668842312249+0,0956109773499708i</v>
      </c>
      <c r="Q656" s="240" t="str">
        <f t="shared" si="1691"/>
        <v>-0,468982775872399-0,142264369729856i</v>
      </c>
      <c r="R656" s="240" t="str">
        <f t="shared" si="1692"/>
        <v>0,452780148928824+0,187547678459655i</v>
      </c>
      <c r="S656" s="240" t="str">
        <f t="shared" si="1693"/>
        <v>-0,432217001636285-0,231024800521835i</v>
      </c>
      <c r="T656" s="240" t="str">
        <f t="shared" si="1694"/>
        <v>0,407491368344122+0,272277027464032i</v>
      </c>
      <c r="U656" s="241" t="str">
        <f t="shared" si="1695"/>
        <v>-0,378841370417364-0,310907077789985i</v>
      </c>
      <c r="V656" s="240" t="str">
        <f t="shared" si="1696"/>
        <v>0,346542922997725+0,346542922997724i</v>
      </c>
      <c r="W656" s="240" t="str">
        <f t="shared" si="1697"/>
        <v>-0,310907077789988-0,378841370417362i</v>
      </c>
      <c r="X656" s="240" t="str">
        <f t="shared" si="1698"/>
        <v>0,272277027464033+0,407491368344121i</v>
      </c>
      <c r="Y656" s="240" t="str">
        <f t="shared" si="1699"/>
        <v>-0,231024800521837-0,432217001636284i</v>
      </c>
      <c r="Z656" s="240" t="str">
        <f t="shared" si="1700"/>
        <v>0,187547678459611+0,452780148928842i</v>
      </c>
      <c r="AA656" s="240" t="str">
        <f t="shared" si="1701"/>
        <v>-0,142264369729876-0,468982775872393i</v>
      </c>
      <c r="AB656" s="240" t="str">
        <f t="shared" si="1702"/>
        <v>0,095610977349984+0,480668842312246i</v>
      </c>
      <c r="AC656" s="240" t="str">
        <f t="shared" si="1703"/>
        <v>-0,0480367989919319-0,487725805040314i</v>
      </c>
      <c r="AD656" s="240" t="str">
        <f t="shared" si="1704"/>
        <v>1,68103826681577E-15+0,490085701647798i</v>
      </c>
      <c r="AE656" s="240" t="str">
        <f t="shared" si="1705"/>
        <v>0,0480367989919285-0,487725805040315i</v>
      </c>
      <c r="AF656" s="240" t="str">
        <f t="shared" si="1706"/>
        <v>-0,0956109773499772+0,480668842312247i</v>
      </c>
      <c r="AG656" s="240" t="str">
        <f t="shared" si="1707"/>
        <v>0,142264369729872-0,468982775872394i</v>
      </c>
      <c r="AH656" s="240" t="str">
        <f t="shared" si="1708"/>
        <v>-0,187547678459653+0,452780148928824i</v>
      </c>
      <c r="AI656" s="240" t="str">
        <f t="shared" si="1709"/>
        <v>0,231024800521831-0,432217001636287i</v>
      </c>
      <c r="AJ656" s="240" t="str">
        <f t="shared" si="1710"/>
        <v>-0,272277027464029+0,407491368344124i</v>
      </c>
      <c r="AK656" s="240" t="str">
        <f t="shared" si="1711"/>
        <v>0,310907077789981-0,378841370417367i</v>
      </c>
      <c r="AL656" s="240" t="str">
        <f t="shared" si="1712"/>
        <v>-0,346542922997723+0,346542922997726i</v>
      </c>
      <c r="AM656" s="240" t="str">
        <f t="shared" si="1713"/>
        <v>0,378841370417359-0,31090707778999i</v>
      </c>
      <c r="AN656" s="240" t="str">
        <f t="shared" si="1714"/>
        <v>-0,407491368344121+0,272277027464033i</v>
      </c>
      <c r="AO656" s="240" t="str">
        <f t="shared" si="1715"/>
        <v>0,432217001636283-0,231024800521838i</v>
      </c>
      <c r="AP656" s="240" t="str">
        <f t="shared" si="1716"/>
        <v>-0,45278014892884+0,187547678459616i</v>
      </c>
      <c r="AQ656" s="240" t="str">
        <f t="shared" si="1717"/>
        <v>0,468982775872393-0,142264369729877i</v>
      </c>
      <c r="AR656" s="240" t="str">
        <f t="shared" si="1718"/>
        <v>-0,480668842312246+0,0956109773499855i</v>
      </c>
      <c r="AS656" s="240" t="str">
        <f t="shared" si="1719"/>
        <v>0,487725805040314-0,048036798991937i</v>
      </c>
      <c r="AT656" s="240" t="str">
        <f t="shared" si="1720"/>
        <v>-0,490085701647798+3,36207653363154E-15i</v>
      </c>
      <c r="AU656" s="240" t="str">
        <f t="shared" si="1721"/>
        <v>0,487725805040329+0,0480367989917778i</v>
      </c>
      <c r="AV656" s="240" t="str">
        <f t="shared" si="1722"/>
        <v>-0,480668842312267-0,0956109773498767i</v>
      </c>
      <c r="AW656" s="240" t="str">
        <f t="shared" si="1723"/>
        <v>0,468982775872409+0,142264369729824i</v>
      </c>
      <c r="AX656" s="240" t="str">
        <f t="shared" si="1724"/>
        <v>-0,452780148928826-0,187547678459648i</v>
      </c>
      <c r="AY656" s="240" t="str">
        <f t="shared" si="1725"/>
        <v>0,43221700163624+0,231024800521919i</v>
      </c>
      <c r="AZ656" s="240" t="str">
        <f t="shared" si="1726"/>
        <v>-0,407491368344044-0,272277027464149i</v>
      </c>
      <c r="BA656" s="240" t="str">
        <f t="shared" si="1727"/>
        <v>0,37884137041724+0,310907077790136i</v>
      </c>
      <c r="BB656" s="240" t="str">
        <f t="shared" si="1728"/>
        <v>-0,346542922997555-0,346542922997894i</v>
      </c>
      <c r="BC656" s="240" t="str">
        <f t="shared" si="1729"/>
        <v>0,310907077790142+0,378841370417235i</v>
      </c>
      <c r="BD656" s="240" t="str">
        <f t="shared" si="1730"/>
        <v>-0,272277027464162-0,407491368344035i</v>
      </c>
      <c r="BE656" s="240" t="str">
        <f t="shared" si="1731"/>
        <v>0,231024800521926+0,432217001636237i</v>
      </c>
      <c r="BF656" s="240" t="str">
        <f t="shared" si="1732"/>
        <v>-0,187547678459662-0,452780148928821i</v>
      </c>
      <c r="BG656" s="240" t="str">
        <f t="shared" si="1733"/>
        <v>0,142264369729839+0,468982775872404i</v>
      </c>
      <c r="BH656" s="240" t="str">
        <f t="shared" si="1734"/>
        <v>-0,0956109773498851-0,480668842312266i</v>
      </c>
      <c r="BI656" s="240" t="str">
        <f t="shared" si="1735"/>
        <v>0,0480367989917862+0,487725805040329i</v>
      </c>
      <c r="BJ656" s="240" t="str">
        <f t="shared" si="1736"/>
        <v>1,89963912914764E-13-0,490085701647798i</v>
      </c>
      <c r="BK656" s="240" t="str">
        <f t="shared" si="1737"/>
        <v>-0,0480367989921643+0,487725805040292i</v>
      </c>
      <c r="BL656" s="240" t="str">
        <f t="shared" si="1738"/>
        <v>0,0956109773497792-0,480668842312287i</v>
      </c>
      <c r="BM656" s="189"/>
      <c r="BN656" s="189"/>
      <c r="BO656" s="189"/>
      <c r="BP656" s="189"/>
      <c r="BQ656" s="189"/>
      <c r="BR656" s="189"/>
      <c r="BS656" s="189"/>
      <c r="BT656" s="189"/>
      <c r="BU656" s="189"/>
      <c r="BV656" s="189"/>
      <c r="BW656" s="240"/>
      <c r="BX656" s="240"/>
      <c r="BY656" s="240"/>
      <c r="BZ656" s="240"/>
      <c r="CH656" s="238">
        <f t="shared" si="1739"/>
        <v>-266.09335391603781</v>
      </c>
    </row>
    <row r="657" spans="1:86">
      <c r="A657" s="245">
        <f t="shared" si="1630"/>
        <v>1.0000000000000004E-2</v>
      </c>
      <c r="B657" s="246">
        <v>32</v>
      </c>
      <c r="C657" s="246">
        <f t="shared" si="1631"/>
        <v>1600</v>
      </c>
      <c r="D657" s="246">
        <f t="shared" si="1740"/>
        <v>10053.096491487338</v>
      </c>
      <c r="E657" s="245" t="str">
        <f t="shared" si="1687"/>
        <v>10053,0964914873i</v>
      </c>
      <c r="F657" s="245" t="str">
        <f t="shared" si="1632"/>
        <v>0,113963527789617-2,3047832341322i</v>
      </c>
      <c r="G657" s="245" t="str">
        <f t="shared" si="1633"/>
        <v>-0,593861168315715+0,176224929568465i</v>
      </c>
      <c r="H657" s="245" t="str">
        <f t="shared" si="1634"/>
        <v>0,000583696938205293-0,0118046092735331i</v>
      </c>
      <c r="I657" s="245" t="str">
        <f t="shared" si="1688"/>
        <v>0,00709116459878192-0,00295739099706753i</v>
      </c>
      <c r="J657" s="240" t="str">
        <f>IMPRODUCT(1/Nt_input,AT625)</f>
        <v>4,49232393905791E-16-2,23232582033847E-14i</v>
      </c>
      <c r="K657" s="265" t="str">
        <f t="shared" si="1689"/>
        <v>-6,2833021987613E-17-1,59626454138638E-16i</v>
      </c>
      <c r="L657" s="238">
        <f t="shared" si="1690"/>
        <v>-315.31230493732949</v>
      </c>
      <c r="M657" s="238">
        <f t="shared" si="1635"/>
        <v>387</v>
      </c>
      <c r="N657" s="242">
        <f t="shared" si="1636"/>
        <v>-6.0487639202966292E-15</v>
      </c>
      <c r="O657" s="240" t="str">
        <f t="shared" si="1637"/>
        <v>6,04876392029663E-15+1,95443989066445E-29i</v>
      </c>
      <c r="P657" s="240" t="str">
        <f t="shared" si="1638"/>
        <v>-6,04876392029663E-15+2,00073995652611E-29i</v>
      </c>
      <c r="Q657" s="240" t="str">
        <f t="shared" si="1691"/>
        <v>6,04876392029663E-15+2,22319013131753E-30i</v>
      </c>
      <c r="R657" s="240" t="str">
        <f t="shared" si="1692"/>
        <v>-6,04876392029663E-15+1,68951957047359E-28i</v>
      </c>
      <c r="S657" s="240" t="str">
        <f t="shared" si="1693"/>
        <v>6,04876392029663E-15-2,00445183149462E-28i</v>
      </c>
      <c r="T657" s="240" t="str">
        <f t="shared" si="1694"/>
        <v>-6,04876392029663E-15+2,53427935571038E-28i</v>
      </c>
      <c r="U657" s="241" t="str">
        <f t="shared" si="1695"/>
        <v>6,04876392029663E-15-2,95665924832878E-28i</v>
      </c>
      <c r="V657" s="240" t="str">
        <f t="shared" si="1696"/>
        <v>-6,04876392029663E-15-2,85292349169993E-28i</v>
      </c>
      <c r="W657" s="240" t="str">
        <f t="shared" si="1697"/>
        <v>6,04876392029663E-15+2,43054359908153E-28i</v>
      </c>
      <c r="X657" s="240" t="str">
        <f t="shared" si="1698"/>
        <v>-6,04876392029663E-15-2,00816370646313E-28i</v>
      </c>
      <c r="Y657" s="240" t="str">
        <f t="shared" si="1699"/>
        <v>6,04876392029663E-15+1,58578381384474E-28i</v>
      </c>
      <c r="Z657" s="240" t="str">
        <f t="shared" si="1700"/>
        <v>-6,04876392029663E-15-9,48508658031609E-29i</v>
      </c>
      <c r="AA657" s="240" t="str">
        <f t="shared" si="1701"/>
        <v>6,04876392029663E-15+7,41024028607942E-29i</v>
      </c>
      <c r="AB657" s="240" t="str">
        <f t="shared" si="1702"/>
        <v>-6,04876392029663E-15-5,33539399184273E-29i</v>
      </c>
      <c r="AC657" s="240" t="str">
        <f t="shared" si="1703"/>
        <v>6,04876392029663E-15-1,03735756628851E-29i</v>
      </c>
      <c r="AD657" s="240" t="str">
        <f t="shared" si="1704"/>
        <v>-6,04876392029663E-15+3,11220386052521E-29i</v>
      </c>
      <c r="AE657" s="240" t="str">
        <f t="shared" si="1705"/>
        <v>6,04876392029663E-15-9,48495541865649E-29i</v>
      </c>
      <c r="AF657" s="240" t="str">
        <f t="shared" si="1706"/>
        <v>-6,04876392029663E-15+1,15598017128932E-28i</v>
      </c>
      <c r="AG657" s="240" t="str">
        <f t="shared" si="1707"/>
        <v>6,04876392029663E-15-1,79325532710244E-28i</v>
      </c>
      <c r="AH657" s="240" t="str">
        <f t="shared" si="1708"/>
        <v>-6,04876392029663E-15+2,00073995652611E-28i</v>
      </c>
      <c r="AI657" s="240" t="str">
        <f t="shared" si="1709"/>
        <v>6,04876392029663E-15-2,63801511233923E-28i</v>
      </c>
      <c r="AJ657" s="240" t="str">
        <f t="shared" si="1710"/>
        <v>-6,04876392029663E-15-3,17156762768948E-28i</v>
      </c>
      <c r="AK657" s="240" t="str">
        <f t="shared" si="1711"/>
        <v>6,04876392029663E-15+2,9640829982658E-28i</v>
      </c>
      <c r="AL657" s="240" t="str">
        <f t="shared" si="1712"/>
        <v>-6,04876392029663E-15-1,89701731606322E-28i</v>
      </c>
      <c r="AM657" s="240" t="str">
        <f t="shared" si="1713"/>
        <v>6,04876392029663E-15+1,68953268663956E-28i</v>
      </c>
      <c r="AN657" s="240" t="str">
        <f t="shared" si="1714"/>
        <v>-6,04876392029663E-15-1,48204805721588E-28i</v>
      </c>
      <c r="AO657" s="240" t="str">
        <f t="shared" si="1715"/>
        <v>6,04876392029663E-15+1,27456342779222E-28i</v>
      </c>
      <c r="AP657" s="240" t="str">
        <f t="shared" si="1716"/>
        <v>-6,04876392029663E-15-1,06707879836854E-28i</v>
      </c>
      <c r="AQ657" s="240" t="str">
        <f t="shared" si="1717"/>
        <v>6,04876392029663E-15+1,31161659664751E-33i</v>
      </c>
      <c r="AR657" s="240" t="str">
        <f t="shared" si="1718"/>
        <v>-6,04876392029663E-15+2,07471513257703E-29i</v>
      </c>
      <c r="AS657" s="240" t="str">
        <f t="shared" si="1719"/>
        <v>6,04876392029663E-15-4,14956142681372E-29i</v>
      </c>
      <c r="AT657" s="240" t="str">
        <f t="shared" si="1720"/>
        <v>-6,04876392029663E-15-2,34458287057045E-27i</v>
      </c>
      <c r="AU657" s="240" t="str">
        <f t="shared" si="1721"/>
        <v>6,04876392029663E-15+1,03446282845971E-27i</v>
      </c>
      <c r="AV657" s="240" t="str">
        <f t="shared" si="1722"/>
        <v>-6,04876392029663E-15+1,89699108373129E-28i</v>
      </c>
      <c r="AW657" s="240" t="str">
        <f t="shared" si="1723"/>
        <v>6,04876392029663E-15-1,41386104520597E-27i</v>
      </c>
      <c r="AX657" s="240" t="str">
        <f t="shared" si="1724"/>
        <v>-6,04876392029663E-15+2,7239810873167E-27i</v>
      </c>
      <c r="AY657" s="240" t="str">
        <f t="shared" si="1725"/>
        <v>6,04876392029663E-15+2,15488245058072E-27i</v>
      </c>
      <c r="AZ657" s="240" t="str">
        <f t="shared" si="1726"/>
        <v>-6,04876392029663E-15-8,44762408469989E-28i</v>
      </c>
      <c r="BA657" s="240" t="str">
        <f t="shared" si="1727"/>
        <v>6,04876392029663E-15-3,79399528362855E-28i</v>
      </c>
      <c r="BB657" s="240" t="str">
        <f t="shared" si="1728"/>
        <v>-6,04876392029663E-15+1,6035614651957E-27i</v>
      </c>
      <c r="BC657" s="240" t="str">
        <f t="shared" si="1729"/>
        <v>6,04876392029663E-15-2,82772340202854E-27i</v>
      </c>
      <c r="BD657" s="240" t="str">
        <f t="shared" si="1730"/>
        <v>-6,04876392029663E-15-1,8792239253131E-27i</v>
      </c>
      <c r="BE657" s="240" t="str">
        <f t="shared" si="1731"/>
        <v>6,04876392029663E-15+7,41020093758155E-28i</v>
      </c>
      <c r="BF657" s="240" t="str">
        <f t="shared" si="1732"/>
        <v>-6,04876392029663E-15+5,69099948352581E-28i</v>
      </c>
      <c r="BG657" s="240" t="str">
        <f t="shared" si="1733"/>
        <v>6,04876392029663E-15-1,87921999046332E-27i</v>
      </c>
      <c r="BH657" s="240" t="str">
        <f t="shared" si="1734"/>
        <v>-6,04876392029663E-15-2,99964354743411E-27i</v>
      </c>
      <c r="BI657" s="240" t="str">
        <f t="shared" si="1735"/>
        <v>6,04876392029663E-15+1,68952350532338E-27i</v>
      </c>
      <c r="BJ657" s="240" t="str">
        <f t="shared" si="1736"/>
        <v>-6,04876392029663E-15-3,79403463212645E-28i</v>
      </c>
      <c r="BK657" s="240" t="str">
        <f t="shared" si="1737"/>
        <v>6,04876392029663E-15-7,58800368342305E-28i</v>
      </c>
      <c r="BL657" s="240" t="str">
        <f t="shared" si="1738"/>
        <v>-6,04876392029663E-15+2,06892041045304E-27i</v>
      </c>
      <c r="BM657" s="189"/>
      <c r="BN657" s="189"/>
      <c r="BO657" s="189"/>
      <c r="BP657" s="189"/>
      <c r="BQ657" s="189"/>
      <c r="BR657" s="189"/>
      <c r="BS657" s="189"/>
      <c r="BT657" s="189"/>
      <c r="BU657" s="189"/>
      <c r="BV657" s="189"/>
      <c r="BW657" s="240"/>
      <c r="BX657" s="240"/>
      <c r="BY657" s="240"/>
      <c r="BZ657" s="240"/>
      <c r="CH657" s="238">
        <f t="shared" si="1739"/>
        <v>-273.0230899253911</v>
      </c>
    </row>
    <row r="658" spans="1:86">
      <c r="A658" s="245">
        <f t="shared" ref="A658:A689" si="1741">A657+Div_Nt_input</f>
        <v>1.0312500000000004E-2</v>
      </c>
      <c r="B658" s="246">
        <v>33</v>
      </c>
      <c r="C658" s="246">
        <f t="shared" ref="C658:C689" si="1742">C657+Fline</f>
        <v>1650</v>
      </c>
      <c r="D658" s="246">
        <f t="shared" si="1740"/>
        <v>10367.255756846318</v>
      </c>
      <c r="E658" s="245" t="str">
        <f t="shared" si="1687"/>
        <v>10367,2557568463i</v>
      </c>
      <c r="F658" s="245" t="str">
        <f t="shared" ref="F658:F689" si="1743">IF(freq_ratio2&gt;1,IMPRODUCT(Kth_2/(2/rload2-Kfeed2/Gdc_ccm2),IMDIV(COMPLEX(1,Rc_2*Coutput2*microF2*miliOhm2*D658),IMSUM(1,IMPRODUCT(E658,1/omega1_2),IMPRODUCT(E658,E658,1/omega2_2),IMPRODUCT(E658,E658,E658,1/omega3_2)))),IMPRODUCT(Kth_2/(2/rload2-Kfeed2/Gdc_dcm2),(IMDIV(COMPLEX(1,Rc_2*Coutput2*microF2*miliOhm2*D658),IMSUM(1,IMDIV(E658,omegat2),IMDIV(IMPRODUCT(E658,E658),omegapole0^2*(1-2*Gdc_dcm2/(Kfeed2*rload2))))))))</f>
        <v>0,104429976998937-2,23551871970179i</v>
      </c>
      <c r="G658" s="245" t="str">
        <f t="shared" ref="G658:G689" si="1744">IMPRODUCT(IMPRODUCT(-currentransferratio2*RFB_2/(Rfeedforward2),IMDIV(COMPLEX(1,(Rfeedforward2*kiliOhm2+q_Rz_Cz_2*Rzero2)*q_Rz_Cz_2*Czero2*nanoF2*D658),IMPRODUCT(COMPLEX(1,q_Rz_Cz_2*Rzero2*Czero2*nanoF2*D658),COMPLEX(1,D658/(2*PI()*F_roll2*kilihertz2))))),IMSUM(feedtype2,IMDIV(COMPLEX(1,Rvolt2*Cvolt2*nanoF2*kiliOhm2*D658),IMPRODUCT(Rupper2*kiliOhm2*(Cvolt2*nanoF2+Cforward2*picoF2),COMPLEX(1,Rvolt2*Cvolt2*Cforward2*picoF2*nanoF2*kiliOhm2*D658/(Cvolt2*nanoF2+Cforward2*picoF2)),E658))))</f>
        <v>-0,592355410770445+0,178126775074081i</v>
      </c>
      <c r="H658" s="245" t="str">
        <f t="shared" ref="H658:H686" si="1745">IF(freq_ratio2&gt;1,IMPRODUCT(I67,IMDIV((IMPRODUCT(COMPLEX(1,Rc_2*Coutput2*microF2*miliOhm2*D658),COMPLEX(1,(effectiveL2*Requiv2*Kfeed2*0.5*Metccm2)*D658/(ratio2*(Xequiv2^2+Requiv2^2)*(Kfeed2*Metccm2*0.5/ratio2-Kinput2*Gdc_ccm2))))),IMSUM(1,IMPRODUCT(E658,1/omega1_2),IMPRODUCT(E658,E658,1/omega2_2),IMPRODUCT(E658,E658,E658,1/omega3_2)))),IMPRODUCT(I67,(IMDIV(COMPLEX(1,Rc_2*Coutput2*microF2*miliOhm2*D658),IMSUM(1,IMDIV(E658,omegat2),IMDIV(IMPRODUCT(E658,E658),omegapole0^2*(1-2*Gdc_dcm2/(Kfeed2*rload2))))))))</f>
        <v>0,000534868119769475-0,0114498511699235i</v>
      </c>
      <c r="I658" s="245" t="str">
        <f t="shared" si="1688"/>
        <v>0,00701106120200523-0,00306671017957099i</v>
      </c>
      <c r="J658" s="240" t="str">
        <f>IMPRODUCT(1/Nt_input,AU625)</f>
        <v>-2,57904002245058E-13+1,46733753619844E-14i</v>
      </c>
      <c r="K658" s="265" t="str">
        <f t="shared" si="1689"/>
        <v>-1,76318175439093E-15+8,93792761739887E-16i</v>
      </c>
      <c r="L658" s="238">
        <f t="shared" si="1690"/>
        <v>-294.0808151912496</v>
      </c>
      <c r="M658" s="238">
        <f t="shared" ref="M658:M689" si="1746">N658+Vinput2</f>
        <v>386.50991429835221</v>
      </c>
      <c r="N658" s="242">
        <f t="shared" ref="N658:N689" si="1747">0.5*Vinac*SIN(2*PI()*Fline*A658)</f>
        <v>-0.49008570164780951</v>
      </c>
      <c r="O658" s="240" t="str">
        <f t="shared" ref="O658:O689" si="1748">IMPRODUCT(N658,IMEXP(COMPLEX(0,-2*PI()*1*B658/Nt_input)))</f>
        <v>0,487725805040327-0,0480367989919224i</v>
      </c>
      <c r="P658" s="240" t="str">
        <f t="shared" ref="P658:P689" si="1749">IMPRODUCT(N658,IMEXP(COMPLEX(0,-2*PI()*2*B658/Nt_input)))</f>
        <v>-0,480668842312261+0,0956109773499722i</v>
      </c>
      <c r="Q658" s="240" t="str">
        <f t="shared" si="1691"/>
        <v>0,468982775872411-0,142264369729859i</v>
      </c>
      <c r="R658" s="240" t="str">
        <f t="shared" si="1692"/>
        <v>-0,452780148928843+0,187547678459639i</v>
      </c>
      <c r="S658" s="240" t="str">
        <f t="shared" si="1693"/>
        <v>0,43221700163628-0,23102480052187i</v>
      </c>
      <c r="T658" s="240" t="str">
        <f t="shared" si="1694"/>
        <v>-0,407491368344137+0,27227702746403i</v>
      </c>
      <c r="U658" s="241" t="str">
        <f t="shared" si="1695"/>
        <v>0,378841370417375-0,31090707778999i</v>
      </c>
      <c r="V658" s="240" t="str">
        <f t="shared" si="1696"/>
        <v>-0,346542922997731+0,346542922997735i</v>
      </c>
      <c r="W658" s="240" t="str">
        <f t="shared" si="1697"/>
        <v>0,310907077789986-0,378841370417378i</v>
      </c>
      <c r="X658" s="240" t="str">
        <f t="shared" si="1698"/>
        <v>-0,272277027464065+0,407491368344114i</v>
      </c>
      <c r="Y658" s="240" t="str">
        <f t="shared" si="1699"/>
        <v>0,231024800521865-0,432217001636282i</v>
      </c>
      <c r="Z658" s="240" t="str">
        <f t="shared" si="1700"/>
        <v>-0,187547678459633+0,452780148928846i</v>
      </c>
      <c r="AA658" s="240" t="str">
        <f t="shared" si="1701"/>
        <v>0,142264369729844-0,468982775872415i</v>
      </c>
      <c r="AB658" s="240" t="str">
        <f t="shared" si="1702"/>
        <v>-0,0956109773499913+0,480668842312257i</v>
      </c>
      <c r="AC658" s="240" t="str">
        <f t="shared" si="1703"/>
        <v>0,0480367989919313-0,487725805040326i</v>
      </c>
      <c r="AD658" s="240" t="str">
        <f t="shared" si="1704"/>
        <v>6,84439802088727E-15+0,49008570164781i</v>
      </c>
      <c r="AE658" s="240" t="str">
        <f t="shared" si="1705"/>
        <v>-0,0480367989919415-0,487725805040325i</v>
      </c>
      <c r="AF658" s="240" t="str">
        <f t="shared" si="1706"/>
        <v>0,0956109773499536+0,480668842312264i</v>
      </c>
      <c r="AG658" s="240" t="str">
        <f t="shared" si="1707"/>
        <v>-0,142264369729857-0,468982775872411i</v>
      </c>
      <c r="AH658" s="240" t="str">
        <f t="shared" si="1708"/>
        <v>0,187547678459646+0,45278014892884i</v>
      </c>
      <c r="AI658" s="240" t="str">
        <f t="shared" si="1709"/>
        <v>-0,231024800521877-0,432217001636276i</v>
      </c>
      <c r="AJ658" s="240" t="str">
        <f t="shared" si="1710"/>
        <v>0,272277027464033+0,407491368344136i</v>
      </c>
      <c r="AK658" s="240" t="str">
        <f t="shared" si="1711"/>
        <v>-0,310907077789994-0,378841370417372i</v>
      </c>
      <c r="AL658" s="240" t="str">
        <f t="shared" si="1712"/>
        <v>0,346542922997739+0,346542922997727i</v>
      </c>
      <c r="AM658" s="240" t="str">
        <f t="shared" si="1713"/>
        <v>-0,378841370417382-0,310907077789981i</v>
      </c>
      <c r="AN658" s="240" t="str">
        <f t="shared" si="1714"/>
        <v>0,407491368344118+0,272277027464059i</v>
      </c>
      <c r="AO658" s="240" t="str">
        <f t="shared" si="1715"/>
        <v>-0,432217001636284-0,231024800521862i</v>
      </c>
      <c r="AP658" s="240" t="str">
        <f t="shared" si="1716"/>
        <v>0,452780148928847+0,18754767845963i</v>
      </c>
      <c r="AQ658" s="240" t="str">
        <f t="shared" si="1717"/>
        <v>-0,468982775872416-0,142264369729841i</v>
      </c>
      <c r="AR658" s="240" t="str">
        <f t="shared" si="1718"/>
        <v>0,480668842312258+0,0956109773499849i</v>
      </c>
      <c r="AS658" s="240" t="str">
        <f t="shared" si="1719"/>
        <v>-0,487725805040341-0,048036798991779i</v>
      </c>
      <c r="AT658" s="240" t="str">
        <f t="shared" si="1720"/>
        <v>0,49008570164781+8,38147178158334E-14i</v>
      </c>
      <c r="AU658" s="240" t="str">
        <f t="shared" si="1721"/>
        <v>-0,48772580504031+0,0480367989920973i</v>
      </c>
      <c r="AV658" s="240" t="str">
        <f t="shared" si="1722"/>
        <v>0,480668842312273-0,0956109773499089i</v>
      </c>
      <c r="AW658" s="240" t="str">
        <f t="shared" si="1723"/>
        <v>-0,468982775872354+0,142264369730047i</v>
      </c>
      <c r="AX658" s="240" t="str">
        <f t="shared" si="1724"/>
        <v>0,452780148928858-0,187547678459604i</v>
      </c>
      <c r="AY658" s="240" t="str">
        <f t="shared" si="1725"/>
        <v>-0,432217001636182+0,231024800522052i</v>
      </c>
      <c r="AZ658" s="240" t="str">
        <f t="shared" si="1726"/>
        <v>0,40749136834413-0,272277027464042i</v>
      </c>
      <c r="BA658" s="240" t="str">
        <f t="shared" si="1727"/>
        <v>-0,378841370417524+0,310907077789809i</v>
      </c>
      <c r="BB658" s="240" t="str">
        <f t="shared" si="1728"/>
        <v>0,34654292299772-0,346542922997747i</v>
      </c>
      <c r="BC658" s="240" t="str">
        <f t="shared" si="1729"/>
        <v>-0,310907077790167+0,37884137041723i</v>
      </c>
      <c r="BD658" s="240" t="str">
        <f t="shared" si="1730"/>
        <v>0,27227702746401-0,407491368344151i</v>
      </c>
      <c r="BE658" s="240" t="str">
        <f t="shared" si="1731"/>
        <v>-0,231024800522025+0,432217001636197i</v>
      </c>
      <c r="BF658" s="240" t="str">
        <f t="shared" si="1732"/>
        <v>0,187547678459582-0,452780148928867i</v>
      </c>
      <c r="BG658" s="240" t="str">
        <f t="shared" si="1733"/>
        <v>-0,142264369730017+0,468982775872363i</v>
      </c>
      <c r="BH658" s="240" t="str">
        <f t="shared" si="1734"/>
        <v>0,0956109773498859-0,480668842312278i</v>
      </c>
      <c r="BI658" s="240" t="str">
        <f t="shared" si="1735"/>
        <v>-0,0480367989920598+0,487725805040314i</v>
      </c>
      <c r="BJ658" s="240" t="str">
        <f t="shared" si="1736"/>
        <v>-1,14554439568212E-13-0,49008570164781i</v>
      </c>
      <c r="BK658" s="240" t="str">
        <f t="shared" si="1737"/>
        <v>0,0480367989918026+0,487725805040339i</v>
      </c>
      <c r="BL658" s="240" t="str">
        <f t="shared" si="1738"/>
        <v>-0,0956109773501104-0,480668842312233i</v>
      </c>
      <c r="BM658" s="189"/>
      <c r="BN658" s="189"/>
      <c r="BO658" s="189"/>
      <c r="BP658" s="189"/>
      <c r="BQ658" s="189"/>
      <c r="BR658" s="189"/>
      <c r="BS658" s="189"/>
      <c r="BT658" s="189"/>
      <c r="BU658" s="189"/>
      <c r="BV658" s="189"/>
      <c r="BW658" s="240"/>
      <c r="BX658" s="240"/>
      <c r="BY658" s="240"/>
      <c r="BZ658" s="240"/>
      <c r="CH658" s="238">
        <f t="shared" si="1739"/>
        <v>-251.75680291873556</v>
      </c>
    </row>
    <row r="659" spans="1:86">
      <c r="A659" s="245">
        <f t="shared" si="1741"/>
        <v>1.0625000000000004E-2</v>
      </c>
      <c r="B659" s="246">
        <v>34</v>
      </c>
      <c r="C659" s="246">
        <f t="shared" si="1742"/>
        <v>1700</v>
      </c>
      <c r="D659" s="246">
        <f t="shared" si="1740"/>
        <v>10681.415022205296</v>
      </c>
      <c r="E659" s="245" t="str">
        <f t="shared" si="1687"/>
        <v>10681,4150222053i</v>
      </c>
      <c r="F659" s="245" t="str">
        <f t="shared" si="1743"/>
        <v>0,0957205785020804-2,17027263896755i</v>
      </c>
      <c r="G659" s="245" t="str">
        <f t="shared" si="1744"/>
        <v>-0,59081099790263+0,180096920999146i</v>
      </c>
      <c r="H659" s="245" t="str">
        <f t="shared" si="1745"/>
        <v>0,000490260434005223-0,0111156746285938i</v>
      </c>
      <c r="I659" s="245" t="str">
        <f t="shared" si="1688"/>
        <v>0,00692894581903599-0,003172312315552i</v>
      </c>
      <c r="J659" s="240" t="str">
        <f>IMPRODUCT(1/Nt_input,AV625)</f>
        <v>5,96423342029244E-14+6,50881258612567E-14i</v>
      </c>
      <c r="K659" s="265" t="str">
        <f t="shared" si="1689"/>
        <v>6,19738365478764E-16+2,61787986235038E-16i</v>
      </c>
      <c r="L659" s="238">
        <f t="shared" si="1690"/>
        <v>-303.44277206556853</v>
      </c>
      <c r="M659" s="238">
        <f t="shared" si="1746"/>
        <v>386.02454838991935</v>
      </c>
      <c r="N659" s="242">
        <f t="shared" si="1747"/>
        <v>-0.97545161008064829</v>
      </c>
      <c r="O659" s="240" t="str">
        <f t="shared" si="1748"/>
        <v>0,956708580912731-0,190301168721789i</v>
      </c>
      <c r="P659" s="240" t="str">
        <f t="shared" si="1749"/>
        <v>-0,901199777508692+0,373289170251715i</v>
      </c>
      <c r="Q659" s="240" t="str">
        <f t="shared" si="1691"/>
        <v>0,811058372053631-0,54193187831188i</v>
      </c>
      <c r="R659" s="240" t="str">
        <f t="shared" si="1692"/>
        <v>-0,689748448207377+0,689748448207348i</v>
      </c>
      <c r="S659" s="240" t="str">
        <f t="shared" si="1693"/>
        <v>0,541931878311832-0,811058372053664i</v>
      </c>
      <c r="T659" s="240" t="str">
        <f t="shared" si="1694"/>
        <v>-0,373289170251745+0,901199777508679i</v>
      </c>
      <c r="U659" s="241" t="str">
        <f t="shared" si="1695"/>
        <v>0,190301168721772-0,956708580912734i</v>
      </c>
      <c r="V659" s="240" t="str">
        <f t="shared" si="1696"/>
        <v>-4,08690652766163E-14+0,975451610080648i</v>
      </c>
      <c r="W659" s="240" t="str">
        <f t="shared" si="1697"/>
        <v>-0,190301168721788-0,956708580912731i</v>
      </c>
      <c r="X659" s="240" t="str">
        <f t="shared" si="1698"/>
        <v>0,37328917025176+0,901199777508673i</v>
      </c>
      <c r="Y659" s="240" t="str">
        <f t="shared" si="1699"/>
        <v>-0,541931878311848-0,811058372053653i</v>
      </c>
      <c r="Z659" s="240" t="str">
        <f t="shared" si="1700"/>
        <v>0,689748448207385+0,689748448207339i</v>
      </c>
      <c r="AA659" s="240" t="str">
        <f t="shared" si="1701"/>
        <v>-0,811058372053639-0,541931878311869i</v>
      </c>
      <c r="AB659" s="240" t="str">
        <f t="shared" si="1702"/>
        <v>0,9011997775087+0,373289170251694i</v>
      </c>
      <c r="AC659" s="240" t="str">
        <f t="shared" si="1703"/>
        <v>-0,956708580912726-0,190301168721812i</v>
      </c>
      <c r="AD659" s="240" t="str">
        <f t="shared" si="1704"/>
        <v>0,975451610080648-1,52958772347292E-14i</v>
      </c>
      <c r="AE659" s="240" t="str">
        <f t="shared" si="1705"/>
        <v>-0,956708580912739+0,190301168721748i</v>
      </c>
      <c r="AF659" s="240" t="str">
        <f t="shared" si="1706"/>
        <v>0,901199777508689-0,373289170251722i</v>
      </c>
      <c r="AG659" s="240" t="str">
        <f t="shared" si="1707"/>
        <v>-0,811058372053679+0,541931878311808i</v>
      </c>
      <c r="AH659" s="240" t="str">
        <f t="shared" si="1708"/>
        <v>0,689748448207364-0,689748448207361i</v>
      </c>
      <c r="AI659" s="240" t="str">
        <f t="shared" si="1709"/>
        <v>-0,541931878311822+0,81105837205367i</v>
      </c>
      <c r="AJ659" s="240" t="str">
        <f t="shared" si="1710"/>
        <v>0,373289170251725-0,901199777508688i</v>
      </c>
      <c r="AK659" s="240" t="str">
        <f t="shared" si="1711"/>
        <v>-0,190301168721758+0,956708580912737i</v>
      </c>
      <c r="AL659" s="240" t="str">
        <f t="shared" si="1712"/>
        <v>3,25041885981701E-14-0,975451610080648i</v>
      </c>
      <c r="AM659" s="240" t="str">
        <f t="shared" si="1713"/>
        <v>0,190301168721803+0,956708580912728i</v>
      </c>
      <c r="AN659" s="240" t="str">
        <f t="shared" si="1714"/>
        <v>-0,373289170251678-0,901199777508707i</v>
      </c>
      <c r="AO659" s="240" t="str">
        <f t="shared" si="1715"/>
        <v>0,54193187831186+0,811058372053644i</v>
      </c>
      <c r="AP659" s="240" t="str">
        <f t="shared" si="1716"/>
        <v>-0,689748448207328-0,689748448207397i</v>
      </c>
      <c r="AQ659" s="240" t="str">
        <f t="shared" si="1717"/>
        <v>0,811058372053651+0,541931878311851i</v>
      </c>
      <c r="AR659" s="240" t="str">
        <f t="shared" si="1718"/>
        <v>-0,901199777508817-0,373289170251411i</v>
      </c>
      <c r="AS659" s="240" t="str">
        <f t="shared" si="1719"/>
        <v>0,956708580912768+0,190301168721601i</v>
      </c>
      <c r="AT659" s="240" t="str">
        <f t="shared" si="1720"/>
        <v>-0,975451610080648+3,05917544694582E-14i</v>
      </c>
      <c r="AU659" s="240" t="str">
        <f t="shared" si="1721"/>
        <v>0,956708580912756-0,19030116872166i</v>
      </c>
      <c r="AV659" s="240" t="str">
        <f t="shared" si="1722"/>
        <v>-0,901199777508794+0,373289170251467i</v>
      </c>
      <c r="AW659" s="240" t="str">
        <f t="shared" si="1723"/>
        <v>0,811058372053887-0,541931878311498i</v>
      </c>
      <c r="AX659" s="240" t="str">
        <f t="shared" si="1724"/>
        <v>-0,689748448207078+0,689748448207647i</v>
      </c>
      <c r="AY659" s="240" t="str">
        <f t="shared" si="1725"/>
        <v>0,541931878311648-0,811058372053787i</v>
      </c>
      <c r="AZ659" s="240" t="str">
        <f t="shared" si="1726"/>
        <v>-0,373289170251621+0,901199777508731i</v>
      </c>
      <c r="BA659" s="240" t="str">
        <f t="shared" si="1727"/>
        <v>0,190301168721852-0,956708580912718i</v>
      </c>
      <c r="BB659" s="240" t="str">
        <f t="shared" si="1728"/>
        <v>-1,97414325826798E-13+0,975451610080648i</v>
      </c>
      <c r="BC659" s="240" t="str">
        <f t="shared" si="1729"/>
        <v>-0,190301168721437-0,9567085809128i</v>
      </c>
      <c r="BD659" s="240" t="str">
        <f t="shared" si="1730"/>
        <v>0,37328917025214+0,901199777508516i</v>
      </c>
      <c r="BE659" s="240" t="str">
        <f t="shared" si="1731"/>
        <v>-0,541931878312103-0,811058372053482i</v>
      </c>
      <c r="BF659" s="240" t="str">
        <f t="shared" si="1732"/>
        <v>0,689748448207485+0,68974844820724i</v>
      </c>
      <c r="BG659" s="240" t="str">
        <f t="shared" si="1733"/>
        <v>-0,81105837205366-0,541931878311838i</v>
      </c>
      <c r="BH659" s="240" t="str">
        <f t="shared" si="1734"/>
        <v>0,901199777508638+0,373289170251845i</v>
      </c>
      <c r="BI659" s="240" t="str">
        <f t="shared" si="1735"/>
        <v>-0,956708580912673-0,190301168722075i</v>
      </c>
      <c r="BJ659" s="240" t="str">
        <f t="shared" si="1736"/>
        <v>0,975451610080648+4,53144408348188E-13i</v>
      </c>
      <c r="BK659" s="240" t="str">
        <f t="shared" si="1737"/>
        <v>-0,956708580912656+0,190301168722166i</v>
      </c>
      <c r="BL659" s="240" t="str">
        <f t="shared" si="1738"/>
        <v>0,901199777508603-0,37328917025193i</v>
      </c>
      <c r="BM659" s="189"/>
      <c r="BN659" s="189"/>
      <c r="BO659" s="189"/>
      <c r="BP659" s="189"/>
      <c r="BQ659" s="189"/>
      <c r="BR659" s="189"/>
      <c r="BS659" s="189"/>
      <c r="BT659" s="189"/>
      <c r="BU659" s="189"/>
      <c r="BV659" s="189"/>
      <c r="BW659" s="240"/>
      <c r="BX659" s="240"/>
      <c r="BY659" s="240"/>
      <c r="BZ659" s="240"/>
      <c r="CH659" s="238">
        <f t="shared" si="1739"/>
        <v>-261.08257866861049</v>
      </c>
    </row>
    <row r="660" spans="1:86">
      <c r="A660" s="245">
        <f t="shared" si="1741"/>
        <v>1.0937500000000005E-2</v>
      </c>
      <c r="B660" s="246">
        <v>35</v>
      </c>
      <c r="C660" s="246">
        <f t="shared" si="1742"/>
        <v>1750</v>
      </c>
      <c r="D660" s="246">
        <f t="shared" si="1740"/>
        <v>10995.574287564275</v>
      </c>
      <c r="E660" s="245" t="str">
        <f t="shared" si="1687"/>
        <v>10995,5742875643i</v>
      </c>
      <c r="F660" s="245" t="str">
        <f t="shared" si="1743"/>
        <v>0,0877431514133709-2,10870642065149i</v>
      </c>
      <c r="G660" s="245" t="str">
        <f t="shared" si="1744"/>
        <v>-0,5892285664666+0,182126603704695i</v>
      </c>
      <c r="H660" s="245" t="str">
        <f t="shared" si="1745"/>
        <v>0,000449401750031946-0,0108003455595051i</v>
      </c>
      <c r="I660" s="245" t="str">
        <f t="shared" si="1688"/>
        <v>0,00684494062613213-0,00327425424148321i</v>
      </c>
      <c r="J660" s="240" t="str">
        <f>IMPRODUCT(1/Nt_input,AW625)</f>
        <v>6,0709223021968E-16+6,28793891954681E-15i</v>
      </c>
      <c r="K660" s="265" t="str">
        <f t="shared" si="1689"/>
        <v>2,47438209479533E-17+4,1052794255275E-17i</v>
      </c>
      <c r="L660" s="238">
        <f t="shared" si="1690"/>
        <v>-326.38727733931808</v>
      </c>
      <c r="M660" s="238">
        <f t="shared" si="1746"/>
        <v>385.54857661372768</v>
      </c>
      <c r="N660" s="242">
        <f t="shared" si="1747"/>
        <v>-1.4514233862723191</v>
      </c>
      <c r="O660" s="240" t="str">
        <f t="shared" si="1748"/>
        <v>1,38892558254901-0,421325969243644i</v>
      </c>
      <c r="P660" s="240" t="str">
        <f t="shared" si="1749"/>
        <v>-1,20681444027069+0,806367628921409i</v>
      </c>
      <c r="Q660" s="240" t="str">
        <f t="shared" si="1691"/>
        <v>0,920773248729226-1,12196544984364i</v>
      </c>
      <c r="R660" s="240" t="str">
        <f t="shared" si="1692"/>
        <v>-0,555435683273714+1,34094035958519i</v>
      </c>
      <c r="S660" s="240" t="str">
        <f t="shared" si="1693"/>
        <v>0,142264369729832-1,44443438595306i</v>
      </c>
      <c r="T660" s="240" t="str">
        <f t="shared" si="1694"/>
        <v>0,283158655809581+1,42353469288891i</v>
      </c>
      <c r="U660" s="241" t="str">
        <f t="shared" si="1695"/>
        <v>-0,684196248041769-1,28004114792602i</v>
      </c>
      <c r="V660" s="240" t="str">
        <f t="shared" si="1696"/>
        <v>1,02631131880591+1,02631131880589i</v>
      </c>
      <c r="W660" s="240" t="str">
        <f t="shared" si="1697"/>
        <v>-1,28004114792604-0,684196248041746i</v>
      </c>
      <c r="X660" s="240" t="str">
        <f t="shared" si="1698"/>
        <v>1,42353469288891+0,283158655809552i</v>
      </c>
      <c r="Y660" s="240" t="str">
        <f t="shared" si="1699"/>
        <v>-1,44443438595305+0,142264369729862i</v>
      </c>
      <c r="Z660" s="240" t="str">
        <f t="shared" si="1700"/>
        <v>1,34094035958524-0,555435683273606i</v>
      </c>
      <c r="AA660" s="240" t="str">
        <f t="shared" si="1701"/>
        <v>-1,12196544984362+0,920773248729247i</v>
      </c>
      <c r="AB660" s="240" t="str">
        <f t="shared" si="1702"/>
        <v>0,806367628921424-1,20681444027069i</v>
      </c>
      <c r="AC660" s="240" t="str">
        <f t="shared" si="1703"/>
        <v>-0,421325969243702+1,38892558254899i</v>
      </c>
      <c r="AD660" s="240" t="str">
        <f t="shared" si="1704"/>
        <v>-2,52488384913313E-14-1,45142338627232i</v>
      </c>
      <c r="AE660" s="240" t="str">
        <f t="shared" si="1705"/>
        <v>0,421325969243612+1,38892558254902i</v>
      </c>
      <c r="AF660" s="240" t="str">
        <f t="shared" si="1706"/>
        <v>-0,806367628921464-1,20681444027066i</v>
      </c>
      <c r="AG660" s="240" t="str">
        <f t="shared" si="1707"/>
        <v>1,12196544984366+0,920773248729201i</v>
      </c>
      <c r="AH660" s="240" t="str">
        <f t="shared" si="1708"/>
        <v>-1,34094035958521-0,555435683273683i</v>
      </c>
      <c r="AI660" s="240" t="str">
        <f t="shared" si="1709"/>
        <v>1,44443438595306+0,142264369729802i</v>
      </c>
      <c r="AJ660" s="240" t="str">
        <f t="shared" si="1710"/>
        <v>-1,4235346928889+0,283158655809611i</v>
      </c>
      <c r="AK660" s="240" t="str">
        <f t="shared" si="1711"/>
        <v>1,28004114792608-0,684196248041668i</v>
      </c>
      <c r="AL660" s="240" t="str">
        <f t="shared" si="1712"/>
        <v>-1,02631131880587+1,02631131880593i</v>
      </c>
      <c r="AM660" s="240" t="str">
        <f t="shared" si="1713"/>
        <v>0,68419624804172-1,28004114792605i</v>
      </c>
      <c r="AN660" s="240" t="str">
        <f t="shared" si="1714"/>
        <v>-0,283158655809668+1,42353469288889i</v>
      </c>
      <c r="AO660" s="240" t="str">
        <f t="shared" si="1715"/>
        <v>-0,142264369729888-1,44443438595305i</v>
      </c>
      <c r="AP660" s="240" t="str">
        <f t="shared" si="1716"/>
        <v>0,55543568327363+1,34094035958523i</v>
      </c>
      <c r="AQ660" s="240" t="str">
        <f t="shared" si="1717"/>
        <v>-0,920773248729266-1,1219654498436i</v>
      </c>
      <c r="AR660" s="240" t="str">
        <f t="shared" si="1718"/>
        <v>1,20681444027062+0,806367628921522i</v>
      </c>
      <c r="AS660" s="240" t="str">
        <f t="shared" si="1719"/>
        <v>-1,38892558254904-0,42132596924354i</v>
      </c>
      <c r="AT660" s="240" t="str">
        <f t="shared" si="1720"/>
        <v>1,45142338627232-3,39261213198536E-13i</v>
      </c>
      <c r="AU660" s="240" t="str">
        <f t="shared" si="1721"/>
        <v>-1,38892558254885+0,421325969244189i</v>
      </c>
      <c r="AV660" s="240" t="str">
        <f t="shared" si="1722"/>
        <v>1,20681444027105-0,806367628920885i</v>
      </c>
      <c r="AW660" s="240" t="str">
        <f t="shared" si="1723"/>
        <v>-0,920773248729523+1,12196544984339i</v>
      </c>
      <c r="AX660" s="240" t="str">
        <f t="shared" si="1724"/>
        <v>0,555435683273802-1,34094035958516i</v>
      </c>
      <c r="AY660" s="240" t="str">
        <f t="shared" si="1725"/>
        <v>-0,142264369729787+1,44443438595306i</v>
      </c>
      <c r="AZ660" s="240" t="str">
        <f t="shared" si="1726"/>
        <v>-0,283158655809929-1,42353469288884i</v>
      </c>
      <c r="BA660" s="240" t="str">
        <f t="shared" si="1727"/>
        <v>0,684196248042209+1,28004114792579i</v>
      </c>
      <c r="BB660" s="240" t="str">
        <f t="shared" si="1728"/>
        <v>-1,02631131880544-1,02631131880635i</v>
      </c>
      <c r="BC660" s="240" t="str">
        <f t="shared" si="1729"/>
        <v>1,28004114792586+0,68419624804207i</v>
      </c>
      <c r="BD660" s="240" t="str">
        <f t="shared" si="1730"/>
        <v>-1,42353469288887-0,283158655809776i</v>
      </c>
      <c r="BE660" s="240" t="str">
        <f t="shared" si="1731"/>
        <v>1,44443438595305-0,142264369729923i</v>
      </c>
      <c r="BF660" s="240" t="str">
        <f t="shared" si="1732"/>
        <v>-1,3409403595851+0,555435683273929i</v>
      </c>
      <c r="BG660" s="240" t="str">
        <f t="shared" si="1733"/>
        <v>1,1219654498433-0,920773248729629i</v>
      </c>
      <c r="BH660" s="240" t="str">
        <f t="shared" si="1734"/>
        <v>-0,806367628921972+1,20681444027032i</v>
      </c>
      <c r="BI660" s="240" t="str">
        <f t="shared" si="1735"/>
        <v>0,421325969244058-1,38892558254889i</v>
      </c>
      <c r="BJ660" s="240" t="str">
        <f t="shared" si="1736"/>
        <v>-2,02704037305599E-13+1,45142338627232i</v>
      </c>
      <c r="BK660" s="240" t="str">
        <f t="shared" si="1737"/>
        <v>-0,42132596924367-1,388925582549i</v>
      </c>
      <c r="BL660" s="240" t="str">
        <f t="shared" si="1738"/>
        <v>0,806367628921636+1,20681444027054i</v>
      </c>
      <c r="BM660" s="189"/>
      <c r="BN660" s="189"/>
      <c r="BO660" s="189"/>
      <c r="BP660" s="189"/>
      <c r="BQ660" s="189"/>
      <c r="BR660" s="189"/>
      <c r="BS660" s="189"/>
      <c r="BT660" s="189"/>
      <c r="BU660" s="189"/>
      <c r="BV660" s="189"/>
      <c r="BW660" s="240"/>
      <c r="BX660" s="240"/>
      <c r="BY660" s="240"/>
      <c r="BZ660" s="240"/>
      <c r="CH660" s="238">
        <f t="shared" si="1739"/>
        <v>-283.98953782960638</v>
      </c>
    </row>
    <row r="661" spans="1:86">
      <c r="A661" s="245">
        <f t="shared" si="1741"/>
        <v>1.1250000000000005E-2</v>
      </c>
      <c r="B661" s="246">
        <v>36</v>
      </c>
      <c r="C661" s="246">
        <f t="shared" si="1742"/>
        <v>1800</v>
      </c>
      <c r="D661" s="246">
        <f t="shared" si="1740"/>
        <v>11309.733552923255</v>
      </c>
      <c r="E661" s="245" t="str">
        <f t="shared" si="1687"/>
        <v>11309,7335529233i</v>
      </c>
      <c r="F661" s="245" t="str">
        <f t="shared" si="1743"/>
        <v>0,0804180364644167-2,0505183378961i</v>
      </c>
      <c r="G661" s="245" t="str">
        <f t="shared" si="1744"/>
        <v>-0,587608763787962+0,184207986350003i</v>
      </c>
      <c r="H661" s="245" t="str">
        <f t="shared" si="1745"/>
        <v>0,000411884070028222-0,0105023185819i</v>
      </c>
      <c r="I661" s="245" t="str">
        <f t="shared" si="1688"/>
        <v>0,00675916524375389-0,00337258510802884i</v>
      </c>
      <c r="J661" s="240" t="str">
        <f>IMPRODUCT(1/Nt_input,AX625)</f>
        <v>6,30085651080573E-14-3,43522953138997E-14i</v>
      </c>
      <c r="K661" s="265" t="str">
        <f t="shared" si="1689"/>
        <v>3,10029263734918E-16-4,4469458889058E-16i</v>
      </c>
      <c r="L661" s="238">
        <f t="shared" si="1690"/>
        <v>-305.31842645894557</v>
      </c>
      <c r="M661" s="238">
        <f t="shared" si="1746"/>
        <v>385.08658283817454</v>
      </c>
      <c r="N661" s="242">
        <f t="shared" si="1747"/>
        <v>-1.9134171618254565</v>
      </c>
      <c r="O661" s="240" t="str">
        <f t="shared" si="1748"/>
        <v>1,76776695296637-0,732233047033638i</v>
      </c>
      <c r="P661" s="240" t="str">
        <f t="shared" si="1749"/>
        <v>-1,3529902503655+1,35299025036549i</v>
      </c>
      <c r="Q661" s="240" t="str">
        <f t="shared" si="1691"/>
        <v>0,73223304703355-1,76776695296641i</v>
      </c>
      <c r="R661" s="240" t="str">
        <f t="shared" si="1692"/>
        <v>5,67265992188532E-14+1,91341716182546i</v>
      </c>
      <c r="S661" s="240" t="str">
        <f t="shared" si="1693"/>
        <v>-0,732233047033659-1,76776695296636i</v>
      </c>
      <c r="T661" s="240" t="str">
        <f t="shared" si="1694"/>
        <v>1,35299025036549+1,3529902503655i</v>
      </c>
      <c r="U661" s="241" t="str">
        <f t="shared" si="1695"/>
        <v>-1,76776695296636-0,732233047033671i</v>
      </c>
      <c r="V661" s="240" t="str">
        <f t="shared" si="1696"/>
        <v>1,91341716182546+7,68858546362238E-14i</v>
      </c>
      <c r="W661" s="240" t="str">
        <f t="shared" si="1697"/>
        <v>-1,76776695296634+0,732233047033711i</v>
      </c>
      <c r="X661" s="240" t="str">
        <f t="shared" si="1698"/>
        <v>1,35299025036546-1,35299025036554i</v>
      </c>
      <c r="Y661" s="240" t="str">
        <f t="shared" si="1699"/>
        <v>-0,732233047033619+1,76776695296638i</v>
      </c>
      <c r="Z661" s="240" t="str">
        <f t="shared" si="1700"/>
        <v>2,01592554173706E-14-1,91341716182546i</v>
      </c>
      <c r="AA661" s="240" t="str">
        <f t="shared" si="1701"/>
        <v>0,732233047033594+1,76776695296639i</v>
      </c>
      <c r="AB661" s="240" t="str">
        <f t="shared" si="1702"/>
        <v>-1,35299025036544-1,35299025036555i</v>
      </c>
      <c r="AC661" s="240" t="str">
        <f t="shared" si="1703"/>
        <v>1,7677669529664+0,732233047033566i</v>
      </c>
      <c r="AD661" s="240" t="str">
        <f t="shared" si="1704"/>
        <v>-1,91341716182546+3,65673438014826E-14i</v>
      </c>
      <c r="AE661" s="240" t="str">
        <f t="shared" si="1705"/>
        <v>1,76776695296637-0,732233047033646i</v>
      </c>
      <c r="AF661" s="240" t="str">
        <f t="shared" si="1706"/>
        <v>-1,35299025036551+1,35299025036548i</v>
      </c>
      <c r="AG661" s="240" t="str">
        <f t="shared" si="1707"/>
        <v>0,73223304703369-1,76776695296635i</v>
      </c>
      <c r="AH661" s="240" t="str">
        <f t="shared" si="1708"/>
        <v>-8,34494634054565E-14+1,91341716182546i</v>
      </c>
      <c r="AI661" s="240" t="str">
        <f t="shared" si="1709"/>
        <v>-0,732233047033686-1,76776695296635i</v>
      </c>
      <c r="AJ661" s="240" t="str">
        <f t="shared" si="1710"/>
        <v>1,35299025036552+1,35299025036547i</v>
      </c>
      <c r="AK661" s="240" t="str">
        <f t="shared" si="1711"/>
        <v>-1,76776695296638-0,732233047033625i</v>
      </c>
      <c r="AL661" s="240" t="str">
        <f t="shared" si="1712"/>
        <v>1,91341716182546+4,03185108347412E-14i</v>
      </c>
      <c r="AM661" s="240" t="str">
        <f t="shared" si="1713"/>
        <v>-1,7677669529664+0,732233047033575i</v>
      </c>
      <c r="AN661" s="240" t="str">
        <f t="shared" si="1714"/>
        <v>1,35299025036556-1,35299025036544i</v>
      </c>
      <c r="AO661" s="240" t="str">
        <f t="shared" si="1715"/>
        <v>-0,732233047033585+1,7677669529664i</v>
      </c>
      <c r="AP661" s="240" t="str">
        <f t="shared" si="1716"/>
        <v>-3,00037350322499E-14-1,91341716182546i</v>
      </c>
      <c r="AQ661" s="240" t="str">
        <f t="shared" si="1717"/>
        <v>0,732233047033615+1,76776695296638i</v>
      </c>
      <c r="AR661" s="240" t="str">
        <f t="shared" si="1718"/>
        <v>-1,35299025036614-1,35299025036486i</v>
      </c>
      <c r="AS661" s="240" t="str">
        <f t="shared" si="1719"/>
        <v>1,76776695296635+0,732233047033696i</v>
      </c>
      <c r="AT661" s="240" t="str">
        <f t="shared" si="1720"/>
        <v>-1,91341716182546+8,61682193194961E-13i</v>
      </c>
      <c r="AU661" s="240" t="str">
        <f t="shared" si="1721"/>
        <v>1,76776695296643-0,732233047033504i</v>
      </c>
      <c r="AV661" s="240" t="str">
        <f t="shared" si="1722"/>
        <v>-1,35299025036494+1,35299025036606i</v>
      </c>
      <c r="AW661" s="240" t="str">
        <f t="shared" si="1723"/>
        <v>0,732233047033832-1,76776695296629i</v>
      </c>
      <c r="AX661" s="240" t="str">
        <f t="shared" si="1724"/>
        <v>7,14474092691746E-13+1,91341716182546i</v>
      </c>
      <c r="AY661" s="240" t="str">
        <f t="shared" si="1725"/>
        <v>-0,732233047033369-1,76776695296649i</v>
      </c>
      <c r="AZ661" s="240" t="str">
        <f t="shared" si="1726"/>
        <v>1,35299025036595+1,35299025036505i</v>
      </c>
      <c r="BA661" s="240" t="str">
        <f t="shared" si="1727"/>
        <v>-1,76776695296625-0,732233047033943i</v>
      </c>
      <c r="BB661" s="240" t="str">
        <f t="shared" si="1728"/>
        <v>1,91341716182546-5,94457285484808E-13i</v>
      </c>
      <c r="BC661" s="240" t="str">
        <f t="shared" si="1729"/>
        <v>-1,76776695296654+0,732233047033233i</v>
      </c>
      <c r="BD661" s="240" t="str">
        <f t="shared" si="1730"/>
        <v>1,35299025036515-1,35299025036585i</v>
      </c>
      <c r="BE661" s="240" t="str">
        <f t="shared" si="1731"/>
        <v>-0,732233047034078+1,76776695296619i</v>
      </c>
      <c r="BF661" s="240" t="str">
        <f t="shared" si="1732"/>
        <v>-4,47249184981592E-13-1,91341716182546i</v>
      </c>
      <c r="BG661" s="240" t="str">
        <f t="shared" si="1733"/>
        <v>0,732233047033147+1,76776695296658i</v>
      </c>
      <c r="BH661" s="240" t="str">
        <f t="shared" si="1734"/>
        <v>-1,35299025036578-1,35299025036521i</v>
      </c>
      <c r="BI661" s="240" t="str">
        <f t="shared" si="1735"/>
        <v>1,76776695296614+0,732233047034214i</v>
      </c>
      <c r="BJ661" s="240" t="str">
        <f t="shared" si="1736"/>
        <v>-1,91341716182546+3,00041084478377E-13i</v>
      </c>
      <c r="BK661" s="240" t="str">
        <f t="shared" si="1737"/>
        <v>1,76776695296663-0,732233047033011i</v>
      </c>
      <c r="BL661" s="240" t="str">
        <f t="shared" si="1738"/>
        <v>-1,35299025036532+1,35299025036568i</v>
      </c>
      <c r="BM661" s="189"/>
      <c r="BN661" s="189"/>
      <c r="BO661" s="189"/>
      <c r="BP661" s="189"/>
      <c r="BQ661" s="189"/>
      <c r="BR661" s="189"/>
      <c r="BS661" s="189"/>
      <c r="BT661" s="189"/>
      <c r="BU661" s="189"/>
      <c r="BV661" s="189"/>
      <c r="BW661" s="240"/>
      <c r="BX661" s="240"/>
      <c r="BY661" s="240"/>
      <c r="BZ661" s="240"/>
      <c r="CH661" s="238">
        <f t="shared" si="1739"/>
        <v>-262.88179323191184</v>
      </c>
    </row>
    <row r="662" spans="1:86">
      <c r="A662" s="245">
        <f t="shared" si="1741"/>
        <v>1.1562500000000005E-2</v>
      </c>
      <c r="B662" s="246">
        <v>37</v>
      </c>
      <c r="C662" s="246">
        <f t="shared" si="1742"/>
        <v>1850</v>
      </c>
      <c r="D662" s="246">
        <f t="shared" si="1740"/>
        <v>11623.892818282235</v>
      </c>
      <c r="E662" s="245" t="str">
        <f t="shared" si="1687"/>
        <v>11623,8928182822i</v>
      </c>
      <c r="F662" s="245" t="str">
        <f t="shared" si="1743"/>
        <v>0,0736761113951588-1,99543864874375i</v>
      </c>
      <c r="G662" s="245" t="str">
        <f t="shared" si="1744"/>
        <v>-0,585952247148199+0,186334036310669i</v>
      </c>
      <c r="H662" s="245" t="str">
        <f t="shared" si="1745"/>
        <v>0,00037735336448706-0,0102202121348718i</v>
      </c>
      <c r="I662" s="245" t="str">
        <f t="shared" si="1688"/>
        <v>0,00667173730625963-0,00346734802213219i</v>
      </c>
      <c r="J662" s="240" t="str">
        <f>IMPRODUCT(1/Nt_input,AY625)</f>
        <v>-1,07258880867756E-13-3,06417217987855E-14i</v>
      </c>
      <c r="K662" s="265" t="str">
        <f t="shared" si="1689"/>
        <v>-8,21848590386809E-16+1,6747034997994E-16i</v>
      </c>
      <c r="L662" s="238">
        <f t="shared" si="1690"/>
        <v>-301.52747366197639</v>
      </c>
      <c r="M662" s="238">
        <f t="shared" si="1746"/>
        <v>384.64301631587</v>
      </c>
      <c r="N662" s="242">
        <f t="shared" si="1747"/>
        <v>-2.3569836841299958</v>
      </c>
      <c r="O662" s="240" t="str">
        <f t="shared" si="1748"/>
        <v>2,07867403075637-1,111074417451i</v>
      </c>
      <c r="P662" s="240" t="str">
        <f t="shared" si="1749"/>
        <v>-1,30946997461549+1,959760310047i</v>
      </c>
      <c r="Q662" s="240" t="str">
        <f t="shared" si="1691"/>
        <v>0,231024800521842-2,34563416346174i</v>
      </c>
      <c r="R662" s="240" t="str">
        <f t="shared" si="1692"/>
        <v>0,901978606271396+2,17756898423074i</v>
      </c>
      <c r="S662" s="240" t="str">
        <f t="shared" si="1693"/>
        <v>-1,82197302623792-1,49525462009534i</v>
      </c>
      <c r="T662" s="240" t="str">
        <f t="shared" si="1694"/>
        <v>2,31169490354528+0,459824705923657i</v>
      </c>
      <c r="U662" s="241" t="str">
        <f t="shared" si="1695"/>
        <v>-2,25549275800669+0,684196248041737i</v>
      </c>
      <c r="V662" s="240" t="str">
        <f t="shared" si="1696"/>
        <v>1,66663914619435-1,66663914619439i</v>
      </c>
      <c r="W662" s="240" t="str">
        <f t="shared" si="1697"/>
        <v>-0,684196248041683+2,2554927580067i</v>
      </c>
      <c r="X662" s="240" t="str">
        <f t="shared" si="1698"/>
        <v>-0,459824705923721-2,31169490354527i</v>
      </c>
      <c r="Y662" s="240" t="str">
        <f t="shared" si="1699"/>
        <v>1,49525462009539+1,82197302623788i</v>
      </c>
      <c r="Z662" s="240" t="str">
        <f t="shared" si="1700"/>
        <v>-2,17756898423077-0,901978606271335i</v>
      </c>
      <c r="AA662" s="240" t="str">
        <f t="shared" si="1701"/>
        <v>2,34563416346173-0,2310248005219i</v>
      </c>
      <c r="AB662" s="240" t="str">
        <f t="shared" si="1702"/>
        <v>-1,95976031004696+1,30946997461555i</v>
      </c>
      <c r="AC662" s="240" t="str">
        <f t="shared" si="1703"/>
        <v>1,11107441745095-2,0786740307564i</v>
      </c>
      <c r="AD662" s="240" t="str">
        <f t="shared" si="1704"/>
        <v>6,58341878903201E-14+2,35698368413i</v>
      </c>
      <c r="AE662" s="240" t="str">
        <f t="shared" si="1705"/>
        <v>-1,11107441745105-2,07867403075634i</v>
      </c>
      <c r="AF662" s="240" t="str">
        <f t="shared" si="1706"/>
        <v>1,95976031004702+1,30946997461545i</v>
      </c>
      <c r="AG662" s="240" t="str">
        <f t="shared" si="1707"/>
        <v>-2,34563416346175-0,231024800521769i</v>
      </c>
      <c r="AH662" s="240" t="str">
        <f t="shared" si="1708"/>
        <v>2,17756898423072-0,901978606271457i</v>
      </c>
      <c r="AI662" s="240" t="str">
        <f t="shared" si="1709"/>
        <v>-1,4952546200953+1,82197302623795i</v>
      </c>
      <c r="AJ662" s="240" t="str">
        <f t="shared" si="1710"/>
        <v>0,45982470592361-2,31169490354529i</v>
      </c>
      <c r="AK662" s="240" t="str">
        <f t="shared" si="1711"/>
        <v>0,684196248041777+2,25549275800668i</v>
      </c>
      <c r="AL662" s="240" t="str">
        <f t="shared" si="1712"/>
        <v>-1,66663914619444-1,6666391461943i</v>
      </c>
      <c r="AM662" s="240" t="str">
        <f t="shared" si="1713"/>
        <v>2,25549275800672+0,684196248041619i</v>
      </c>
      <c r="AN662" s="240" t="str">
        <f t="shared" si="1714"/>
        <v>-2,31169490354526+0,45982470592377i</v>
      </c>
      <c r="AO662" s="240" t="str">
        <f t="shared" si="1715"/>
        <v>1,82197302623785-1,49525462009542i</v>
      </c>
      <c r="AP662" s="240" t="str">
        <f t="shared" si="1716"/>
        <v>-0,901978606270408+2,17756898423115i</v>
      </c>
      <c r="AQ662" s="240" t="str">
        <f t="shared" si="1717"/>
        <v>-0,231024800522432-2,34563416346168i</v>
      </c>
      <c r="AR662" s="240" t="str">
        <f t="shared" si="1718"/>
        <v>1,30946997461559+1,95976031004693i</v>
      </c>
      <c r="AS662" s="240" t="str">
        <f t="shared" si="1719"/>
        <v>-2,0786740307562-1,11107441745132i</v>
      </c>
      <c r="AT662" s="240" t="str">
        <f t="shared" si="1720"/>
        <v>2,35698368413+8,39679452556274E-13i</v>
      </c>
      <c r="AU662" s="240" t="str">
        <f t="shared" si="1721"/>
        <v>-2,07867403075587+1,11107441745194i</v>
      </c>
      <c r="AV662" s="240" t="str">
        <f t="shared" si="1722"/>
        <v>1,30946997461501-1,95976031004732i</v>
      </c>
      <c r="AW662" s="240" t="str">
        <f t="shared" si="1723"/>
        <v>-0,231024800521736+2,34563416346175i</v>
      </c>
      <c r="AX662" s="240" t="str">
        <f t="shared" si="1724"/>
        <v>-0,901978606271054-2,17756898423089i</v>
      </c>
      <c r="AY662" s="240" t="str">
        <f t="shared" si="1725"/>
        <v>1,8219730262374+1,49525462009597i</v>
      </c>
      <c r="AZ662" s="240" t="str">
        <f t="shared" si="1726"/>
        <v>-2,31169490354549-0,459824705922592i</v>
      </c>
      <c r="BA662" s="240" t="str">
        <f t="shared" si="1727"/>
        <v>2,25549275800652-0,684196248042289i</v>
      </c>
      <c r="BB662" s="240" t="str">
        <f t="shared" si="1728"/>
        <v>-1,66663914619425+1,66663914619449i</v>
      </c>
      <c r="BC662" s="240" t="str">
        <f t="shared" si="1729"/>
        <v>0,684196248042036-2,2554927580066i</v>
      </c>
      <c r="BD662" s="240" t="str">
        <f t="shared" si="1730"/>
        <v>0,459824705922915+2,31169490354543i</v>
      </c>
      <c r="BE662" s="240" t="str">
        <f t="shared" si="1731"/>
        <v>-1,49525462009622-1,82197302623719i</v>
      </c>
      <c r="BF662" s="240" t="str">
        <f t="shared" si="1732"/>
        <v>2,17756898423099+0,901978606270812i</v>
      </c>
      <c r="BG662" s="240" t="str">
        <f t="shared" si="1733"/>
        <v>-2,34563416346172+0,231024800522031i</v>
      </c>
      <c r="BH662" s="240" t="str">
        <f t="shared" si="1734"/>
        <v>1,95976031004718-1,30946997461523i</v>
      </c>
      <c r="BI662" s="240" t="str">
        <f t="shared" si="1735"/>
        <v>-1,11107441745168+2,07867403075601i</v>
      </c>
      <c r="BJ662" s="240" t="str">
        <f t="shared" si="1736"/>
        <v>-1,1353556393066E-12-2,35698368413i</v>
      </c>
      <c r="BK662" s="240" t="str">
        <f t="shared" si="1737"/>
        <v>1,11107441745155+2,07867403075607i</v>
      </c>
      <c r="BL662" s="240" t="str">
        <f t="shared" si="1738"/>
        <v>-1,9597603100471-1,30946997461535i</v>
      </c>
      <c r="BM662" s="189"/>
      <c r="BN662" s="189"/>
      <c r="BO662" s="189"/>
      <c r="BP662" s="189"/>
      <c r="BQ662" s="189"/>
      <c r="BR662" s="189"/>
      <c r="BS662" s="189"/>
      <c r="BT662" s="189"/>
      <c r="BU662" s="189"/>
      <c r="BV662" s="189"/>
      <c r="BW662" s="240"/>
      <c r="BX662" s="240"/>
      <c r="BY662" s="240"/>
      <c r="BZ662" s="240"/>
      <c r="CH662" s="238">
        <f t="shared" si="1739"/>
        <v>-259.05061543913399</v>
      </c>
    </row>
    <row r="663" spans="1:86">
      <c r="A663" s="245">
        <f t="shared" si="1741"/>
        <v>1.1875000000000005E-2</v>
      </c>
      <c r="B663" s="246">
        <v>38</v>
      </c>
      <c r="C663" s="246">
        <f t="shared" si="1742"/>
        <v>1900</v>
      </c>
      <c r="D663" s="246">
        <f t="shared" si="1740"/>
        <v>11938.052083641214</v>
      </c>
      <c r="E663" s="245" t="str">
        <f t="shared" si="1687"/>
        <v>11938,0520836412i</v>
      </c>
      <c r="F663" s="245" t="str">
        <f t="shared" si="1743"/>
        <v>0,0674571634462724-1,94322548298034i</v>
      </c>
      <c r="G663" s="245" t="str">
        <f t="shared" si="1744"/>
        <v>-0,584259683167781+0,188498421958001i</v>
      </c>
      <c r="H663" s="245" t="str">
        <f t="shared" si="1745"/>
        <v>0,000345501236468311-0,00995278741065324i</v>
      </c>
      <c r="I663" s="245" t="str">
        <f t="shared" si="1688"/>
        <v>0,00658277287923788-0,00355858145234663i</v>
      </c>
      <c r="J663" s="240" t="str">
        <f>IMPRODUCT(1/Nt_input,AZ625)</f>
        <v>-3,62540469108116E-14+1,28820565326038E-14i</v>
      </c>
      <c r="K663" s="265" t="str">
        <f t="shared" si="1689"/>
        <v>-1,92810309322104E-16+2,13812631280952E-16i</v>
      </c>
      <c r="L663" s="238">
        <f t="shared" si="1690"/>
        <v>-310.81489180449131</v>
      </c>
      <c r="M663" s="238">
        <f t="shared" si="1746"/>
        <v>384.22214883490199</v>
      </c>
      <c r="N663" s="242">
        <f t="shared" si="1747"/>
        <v>-2.7778511650980189</v>
      </c>
      <c r="O663" s="240" t="str">
        <f t="shared" si="1748"/>
        <v>2,30969883127822-1,54329141908728i</v>
      </c>
      <c r="P663" s="240" t="str">
        <f t="shared" si="1749"/>
        <v>-1,06303761845907+2,56639983579669i</v>
      </c>
      <c r="Q663" s="240" t="str">
        <f t="shared" si="1691"/>
        <v>-0,541931878311746-2,72447553387912i</v>
      </c>
      <c r="R663" s="240" t="str">
        <f t="shared" si="1692"/>
        <v>1,96423739596773+1,9642373959678i</v>
      </c>
      <c r="S663" s="240" t="str">
        <f t="shared" si="1693"/>
        <v>-2,7244755338791-0,541931878311841i</v>
      </c>
      <c r="T663" s="240" t="str">
        <f t="shared" si="1694"/>
        <v>2,56639983579667-1,06303761845913i</v>
      </c>
      <c r="U663" s="241" t="str">
        <f t="shared" si="1695"/>
        <v>-1,54329141908717+2,30969883127829i</v>
      </c>
      <c r="V663" s="240" t="str">
        <f t="shared" si="1696"/>
        <v>9,69877594629401E-14-2,77785116509802i</v>
      </c>
      <c r="W663" s="240" t="str">
        <f t="shared" si="1697"/>
        <v>1,54329141908724+2,30969883127825i</v>
      </c>
      <c r="X663" s="240" t="str">
        <f t="shared" si="1698"/>
        <v>-2,5663998357967-1,06303761845905i</v>
      </c>
      <c r="Y663" s="240" t="str">
        <f t="shared" si="1699"/>
        <v>2,72447553387909-0,54193187831191i</v>
      </c>
      <c r="Z663" s="240" t="str">
        <f t="shared" si="1700"/>
        <v>-1,96423739596787+1,96423739596765i</v>
      </c>
      <c r="AA663" s="240" t="str">
        <f t="shared" si="1701"/>
        <v>0,541931878311935-2,72447553387908i</v>
      </c>
      <c r="AB663" s="240" t="str">
        <f t="shared" si="1702"/>
        <v>1,06303761845903+2,56639983579671i</v>
      </c>
      <c r="AC663" s="240" t="str">
        <f t="shared" si="1703"/>
        <v>-2,30969883127823-1,54329141908727i</v>
      </c>
      <c r="AD663" s="240" t="str">
        <f t="shared" si="1704"/>
        <v>2,77785116509802-8,23539563677574E-14i</v>
      </c>
      <c r="AE663" s="240" t="str">
        <f t="shared" si="1705"/>
        <v>-2,30969883127814+1,5432914190874i</v>
      </c>
      <c r="AF663" s="240" t="str">
        <f t="shared" si="1706"/>
        <v>1,06303761845915-2,56639983579666i</v>
      </c>
      <c r="AG663" s="240" t="str">
        <f t="shared" si="1707"/>
        <v>0,541931878311827+2,7244755338791i</v>
      </c>
      <c r="AH663" s="240" t="str">
        <f t="shared" si="1708"/>
        <v>-1,96423739596779-1,96423739596773i</v>
      </c>
      <c r="AI663" s="240" t="str">
        <f t="shared" si="1709"/>
        <v>2,72447553387912+0,541931878311749i</v>
      </c>
      <c r="AJ663" s="240" t="str">
        <f t="shared" si="1710"/>
        <v>-2,56639983579675+1,06303761845894i</v>
      </c>
      <c r="AK663" s="240" t="str">
        <f t="shared" si="1711"/>
        <v>1,54329141908735-2,30969883127818i</v>
      </c>
      <c r="AL663" s="240" t="str">
        <f t="shared" si="1712"/>
        <v>-2,45027129270984E-14+2,77785116509802i</v>
      </c>
      <c r="AM663" s="240" t="str">
        <f t="shared" si="1713"/>
        <v>-1,54329141908731-2,3096988312782i</v>
      </c>
      <c r="AN663" s="240" t="str">
        <f t="shared" si="1714"/>
        <v>2,56639983579673+1,06303761845898i</v>
      </c>
      <c r="AO663" s="240" t="str">
        <f t="shared" si="1715"/>
        <v>-2,72447553387896+0,541931878312554i</v>
      </c>
      <c r="AP663" s="240" t="str">
        <f t="shared" si="1716"/>
        <v>1,96423739596701-1,96423739596851i</v>
      </c>
      <c r="AQ663" s="240" t="str">
        <f t="shared" si="1717"/>
        <v>-0,541931878310518+2,72447553387937i</v>
      </c>
      <c r="AR663" s="240" t="str">
        <f t="shared" si="1718"/>
        <v>-1,06303761845809-2,5663998357971i</v>
      </c>
      <c r="AS663" s="240" t="str">
        <f t="shared" si="1719"/>
        <v>2,30969883127782+1,54329141908788i</v>
      </c>
      <c r="AT663" s="240" t="str">
        <f t="shared" si="1720"/>
        <v>-2,77785116509802-3,87951037851762E-13i</v>
      </c>
      <c r="AU663" s="240" t="str">
        <f t="shared" si="1721"/>
        <v>2,30969883127825-1,54329141908724i</v>
      </c>
      <c r="AV663" s="240" t="str">
        <f t="shared" si="1722"/>
        <v>-1,0630376184588+2,5663998357968i</v>
      </c>
      <c r="AW663" s="240" t="str">
        <f t="shared" si="1723"/>
        <v>-0,541931878312468-2,72447553387898i</v>
      </c>
      <c r="AX663" s="240" t="str">
        <f t="shared" si="1724"/>
        <v>1,96423739596842+1,9642373959671i</v>
      </c>
      <c r="AY663" s="240" t="str">
        <f t="shared" si="1725"/>
        <v>-2,72447553387936-0,541931878310566i</v>
      </c>
      <c r="AZ663" s="240" t="str">
        <f t="shared" si="1726"/>
        <v>2,56639983579713-1,06303761845801i</v>
      </c>
      <c r="BA663" s="240" t="str">
        <f t="shared" si="1727"/>
        <v>-1,54329141908799+2,30969883127775i</v>
      </c>
      <c r="BB663" s="240" t="str">
        <f t="shared" si="1728"/>
        <v>4,75069887482785E-13-2,77785116509802i</v>
      </c>
      <c r="BC663" s="240" t="str">
        <f t="shared" si="1729"/>
        <v>1,54329141908713+2,30969883127832i</v>
      </c>
      <c r="BD663" s="240" t="str">
        <f t="shared" si="1730"/>
        <v>-2,56639983579677-1,06303761845889i</v>
      </c>
      <c r="BE663" s="240" t="str">
        <f t="shared" si="1731"/>
        <v>2,724475533879-0,541931878312343i</v>
      </c>
      <c r="BF663" s="240" t="str">
        <f t="shared" si="1732"/>
        <v>-1,96423739596719+1,96423739596833i</v>
      </c>
      <c r="BG663" s="240" t="str">
        <f t="shared" si="1733"/>
        <v>0,54193187831069-2,72447553387933i</v>
      </c>
      <c r="BH663" s="240" t="str">
        <f t="shared" si="1734"/>
        <v>1,06303761845789+2,56639983579718i</v>
      </c>
      <c r="BI663" s="240" t="str">
        <f t="shared" si="1735"/>
        <v>-2,30969883127772-1,54329141908803i</v>
      </c>
      <c r="BJ663" s="240" t="str">
        <f t="shared" si="1736"/>
        <v>2,77785116509802+6,01664376441473E-13i</v>
      </c>
      <c r="BK663" s="240" t="str">
        <f t="shared" si="1737"/>
        <v>-2,30969883127835+1,5432914190871i</v>
      </c>
      <c r="BL663" s="240" t="str">
        <f t="shared" si="1738"/>
        <v>1,063037618459-2,56639983579672i</v>
      </c>
      <c r="BM663" s="189"/>
      <c r="BN663" s="189"/>
      <c r="BO663" s="189"/>
      <c r="BP663" s="189"/>
      <c r="BQ663" s="189"/>
      <c r="BR663" s="189"/>
      <c r="BS663" s="189"/>
      <c r="BT663" s="189"/>
      <c r="BU663" s="189"/>
      <c r="BV663" s="189"/>
      <c r="BW663" s="240"/>
      <c r="BX663" s="240"/>
      <c r="BY663" s="240"/>
      <c r="BZ663" s="240"/>
      <c r="CH663" s="238">
        <f t="shared" si="1739"/>
        <v>-268.2964929330891</v>
      </c>
    </row>
    <row r="664" spans="1:86">
      <c r="A664" s="245">
        <f t="shared" si="1741"/>
        <v>1.2187500000000006E-2</v>
      </c>
      <c r="B664" s="246">
        <v>39</v>
      </c>
      <c r="C664" s="246">
        <f t="shared" si="1742"/>
        <v>1950</v>
      </c>
      <c r="D664" s="246">
        <f t="shared" si="1740"/>
        <v>12252.211349000194</v>
      </c>
      <c r="E664" s="245" t="str">
        <f t="shared" si="1687"/>
        <v>12252,2113490002i</v>
      </c>
      <c r="F664" s="245" t="str">
        <f t="shared" si="1743"/>
        <v>0,0617085474411748-1,89366134546386i</v>
      </c>
      <c r="G664" s="245" t="str">
        <f t="shared" si="1744"/>
        <v>-0,582531747188773+0,190695425320595i</v>
      </c>
      <c r="H664" s="245" t="str">
        <f t="shared" si="1745"/>
        <v>0,000316058048580272-0,00969893044540941i</v>
      </c>
      <c r="I664" s="245" t="str">
        <f t="shared" si="1688"/>
        <v>0,00649238675304308-0,00364632043388027i</v>
      </c>
      <c r="J664" s="240" t="str">
        <f>IMPRODUCT(1/Nt_input,BA625)</f>
        <v>-1,75086250294061E-14-4,5775015722338E-14i</v>
      </c>
      <c r="K664" s="265" t="str">
        <f t="shared" si="1689"/>
        <v>-2,80583140394466E-16-2,33347048482175E-16i</v>
      </c>
      <c r="L664" s="238">
        <f t="shared" si="1690"/>
        <v>-308.75568347177727</v>
      </c>
      <c r="M664" s="238">
        <f t="shared" si="1746"/>
        <v>383.82803357918175</v>
      </c>
      <c r="N664" s="242">
        <f t="shared" si="1747"/>
        <v>-3.1719664208182352</v>
      </c>
      <c r="O664" s="240" t="str">
        <f t="shared" si="1748"/>
        <v>2,45196320100808-2,01227419495968i</v>
      </c>
      <c r="P664" s="240" t="str">
        <f t="shared" si="1749"/>
        <v>-0,618819950461781+3,11101797547184i</v>
      </c>
      <c r="Q664" s="240" t="str">
        <f t="shared" si="1691"/>
        <v>-1,49525462009541-2,79742463631852i</v>
      </c>
      <c r="R664" s="240" t="str">
        <f t="shared" si="1692"/>
        <v>2,930514854007+1,21385899726565i</v>
      </c>
      <c r="S664" s="240" t="str">
        <f t="shared" si="1693"/>
        <v>-3,0353826116691+0,920773248729209i</v>
      </c>
      <c r="T664" s="240" t="str">
        <f t="shared" si="1694"/>
        <v>1,76225012354424-2,6373936901545i</v>
      </c>
      <c r="U664" s="241" t="str">
        <f t="shared" si="1695"/>
        <v>0,310907077789918+3,15669253551539i</v>
      </c>
      <c r="V664" s="240" t="str">
        <f t="shared" si="1696"/>
        <v>-2,24291896585663-2,24291896585656i</v>
      </c>
      <c r="W664" s="240" t="str">
        <f t="shared" si="1697"/>
        <v>3,15669253551537+0,310907077790133i</v>
      </c>
      <c r="X664" s="240" t="str">
        <f t="shared" si="1698"/>
        <v>-2,63739369015444+1,76225012354433i</v>
      </c>
      <c r="Y664" s="240" t="str">
        <f t="shared" si="1699"/>
        <v>0,920773248729101-3,03538261166913i</v>
      </c>
      <c r="Z664" s="240" t="str">
        <f t="shared" si="1700"/>
        <v>1,21385899726547+2,93051485400708i</v>
      </c>
      <c r="AA664" s="240" t="str">
        <f t="shared" si="1701"/>
        <v>-2,79742463631856-1,49525462009532i</v>
      </c>
      <c r="AB664" s="240" t="str">
        <f t="shared" si="1702"/>
        <v>3,11101797547187-0,618819950461622i</v>
      </c>
      <c r="AC664" s="240" t="str">
        <f t="shared" si="1703"/>
        <v>-2,0122741949597+2,45196320100806i</v>
      </c>
      <c r="AD664" s="240" t="str">
        <f t="shared" si="1704"/>
        <v>-9,94783876423989E-14-3,17196642081824i</v>
      </c>
      <c r="AE664" s="240" t="str">
        <f t="shared" si="1705"/>
        <v>2,0122741949596+2,45196320100815i</v>
      </c>
      <c r="AF664" s="240" t="str">
        <f t="shared" si="1706"/>
        <v>-3,11101797547185-0,618819950461736i</v>
      </c>
      <c r="AG664" s="240" t="str">
        <f t="shared" si="1707"/>
        <v>2,79742463631863-1,4952546200952i</v>
      </c>
      <c r="AH664" s="240" t="str">
        <f t="shared" si="1708"/>
        <v>-1,21385899726555+2,93051485400704i</v>
      </c>
      <c r="AI664" s="240" t="str">
        <f t="shared" si="1709"/>
        <v>-0,920773248729292-3,03538261166907i</v>
      </c>
      <c r="AJ664" s="240" t="str">
        <f t="shared" si="1710"/>
        <v>2,63739369015439+1,76225012354441i</v>
      </c>
      <c r="AK664" s="240" t="str">
        <f t="shared" si="1711"/>
        <v>-3,15669253551538+0,310907077790017i</v>
      </c>
      <c r="AL664" s="240" t="str">
        <f t="shared" si="1712"/>
        <v>2,2429189658567-2,24291896585649i</v>
      </c>
      <c r="AM664" s="240" t="str">
        <f t="shared" si="1713"/>
        <v>-0,310907077790034+3,15669253551538i</v>
      </c>
      <c r="AN664" s="240" t="str">
        <f t="shared" si="1714"/>
        <v>-1,76225012354439-2,63739369015439i</v>
      </c>
      <c r="AO664" s="240" t="str">
        <f t="shared" si="1715"/>
        <v>3,03538261166897+0,920773248729612i</v>
      </c>
      <c r="AP664" s="240" t="str">
        <f t="shared" si="1716"/>
        <v>-2,93051485400669+1,21385899726641i</v>
      </c>
      <c r="AQ664" s="240" t="str">
        <f t="shared" si="1717"/>
        <v>1,49525462009605-2,79742463631817i</v>
      </c>
      <c r="AR664" s="240" t="str">
        <f t="shared" si="1718"/>
        <v>0,618819950462339+3,11101797547173i</v>
      </c>
      <c r="AS664" s="240" t="str">
        <f t="shared" si="1719"/>
        <v>-2,45196320100731-2,01227419496062i</v>
      </c>
      <c r="AT664" s="240" t="str">
        <f t="shared" si="1720"/>
        <v>3,17196642081824-1,98956775284798E-13i</v>
      </c>
      <c r="AU664" s="240" t="str">
        <f t="shared" si="1721"/>
        <v>-2,45196320100909+2,01227419495846i</v>
      </c>
      <c r="AV664" s="240" t="str">
        <f t="shared" si="1722"/>
        <v>0,618819950461993-3,1110179754718i</v>
      </c>
      <c r="AW664" s="240" t="str">
        <f t="shared" si="1723"/>
        <v>1,49525462009644+2,79742463631796i</v>
      </c>
      <c r="AX664" s="240" t="str">
        <f t="shared" si="1724"/>
        <v>-2,93051485400684-1,21385899726604i</v>
      </c>
      <c r="AY664" s="240" t="str">
        <f t="shared" si="1725"/>
        <v>3,03538261166886-0,920773248729993i</v>
      </c>
      <c r="AZ664" s="240" t="str">
        <f t="shared" si="1726"/>
        <v>-1,76225012354515+2,63739369015389i</v>
      </c>
      <c r="BA664" s="240" t="str">
        <f t="shared" si="1727"/>
        <v>-0,310907077790475-3,15669253551533i</v>
      </c>
      <c r="BB664" s="240" t="str">
        <f t="shared" si="1728"/>
        <v>2,24291896585567+2,24291896585752i</v>
      </c>
      <c r="BC664" s="240" t="str">
        <f t="shared" si="1729"/>
        <v>-3,15669253551539-0,310907077789935i</v>
      </c>
      <c r="BD664" s="240" t="str">
        <f t="shared" si="1730"/>
        <v>2,63739369015364-1,76225012354553i</v>
      </c>
      <c r="BE664" s="240" t="str">
        <f t="shared" si="1731"/>
        <v>-0,920773248729558+3,03538261166899i</v>
      </c>
      <c r="BF664" s="240" t="str">
        <f t="shared" si="1732"/>
        <v>-1,21385899726654-2,93051485400663i</v>
      </c>
      <c r="BG664" s="240" t="str">
        <f t="shared" si="1733"/>
        <v>2,79742463631822+1,49525462009597i</v>
      </c>
      <c r="BH664" s="240" t="str">
        <f t="shared" si="1734"/>
        <v>-3,11101797547171+0,618819950462437i</v>
      </c>
      <c r="BI664" s="240" t="str">
        <f t="shared" si="1735"/>
        <v>2,01227419496055-2,45196320100737i</v>
      </c>
      <c r="BJ664" s="240" t="str">
        <f t="shared" si="1736"/>
        <v>3,43511516894945E-13+3,17196642081824i</v>
      </c>
      <c r="BK664" s="240" t="str">
        <f t="shared" si="1737"/>
        <v>-2,01227419495857-2,451963201009i</v>
      </c>
      <c r="BL664" s="240" t="str">
        <f t="shared" si="1738"/>
        <v>3,11101797547183+0,618819950461851i</v>
      </c>
      <c r="BM664" s="189"/>
      <c r="BN664" s="189"/>
      <c r="BO664" s="189"/>
      <c r="BP664" s="189"/>
      <c r="BQ664" s="189"/>
      <c r="BR664" s="189"/>
      <c r="BS664" s="189"/>
      <c r="BT664" s="189"/>
      <c r="BU664" s="189"/>
      <c r="BV664" s="189"/>
      <c r="BW664" s="240"/>
      <c r="BX664" s="240"/>
      <c r="BY664" s="240"/>
      <c r="BZ664" s="240"/>
      <c r="CH664" s="238">
        <f t="shared" si="1739"/>
        <v>-266.19444351918685</v>
      </c>
    </row>
    <row r="665" spans="1:86">
      <c r="A665" s="245">
        <f t="shared" si="1741"/>
        <v>1.2500000000000006E-2</v>
      </c>
      <c r="B665" s="246">
        <v>40</v>
      </c>
      <c r="C665" s="246">
        <f t="shared" si="1742"/>
        <v>2000</v>
      </c>
      <c r="D665" s="246">
        <f t="shared" si="1740"/>
        <v>12566.370614359172</v>
      </c>
      <c r="E665" s="245" t="str">
        <f t="shared" si="1687"/>
        <v>12566,3706143592i</v>
      </c>
      <c r="F665" s="245" t="str">
        <f t="shared" si="1743"/>
        <v>0,0563840736458035-1,84655013116046i</v>
      </c>
      <c r="G665" s="245" t="str">
        <f t="shared" si="1744"/>
        <v>-0,580769122657894+0,19291986784483i</v>
      </c>
      <c r="H665" s="245" t="str">
        <f t="shared" si="1745"/>
        <v>0,000288787226834126-0,00945763683088746i</v>
      </c>
      <c r="I665" s="245" t="str">
        <f t="shared" si="1688"/>
        <v>0,00640069263533123-0,00373059760277554i</v>
      </c>
      <c r="J665" s="240" t="str">
        <f>IMPRODUCT(1/Nt_input,BB625)</f>
        <v>3,14999152521527E-14+1,17180570802235E-14i</v>
      </c>
      <c r="K665" s="265" t="str">
        <f t="shared" si="1689"/>
        <v>2,4533663122068E-16-4,2509826673536E-17i</v>
      </c>
      <c r="L665" s="238">
        <f t="shared" si="1690"/>
        <v>-312.07628288629815</v>
      </c>
      <c r="M665" s="238">
        <f t="shared" si="1746"/>
        <v>383.46446609406723</v>
      </c>
      <c r="N665" s="242">
        <f t="shared" si="1747"/>
        <v>-3.5355339059327449</v>
      </c>
      <c r="O665" s="240" t="str">
        <f t="shared" si="1748"/>
        <v>2,50000000000001-2,5i</v>
      </c>
      <c r="P665" s="240" t="str">
        <f t="shared" si="1749"/>
        <v>-1,05034432276353E-14+3,53553390593274i</v>
      </c>
      <c r="Q665" s="240" t="str">
        <f t="shared" si="1691"/>
        <v>-2,49999999999994-2,50000000000007i</v>
      </c>
      <c r="R665" s="240" t="str">
        <f t="shared" si="1692"/>
        <v>3,53553390593274-1,17161249908902E-13i</v>
      </c>
      <c r="S665" s="240" t="str">
        <f t="shared" si="1693"/>
        <v>-2,50000000000002+2,49999999999999i</v>
      </c>
      <c r="T665" s="240" t="str">
        <f t="shared" si="1694"/>
        <v>1,72818650964446E-13-3,53553390593274i</v>
      </c>
      <c r="U665" s="241" t="str">
        <f t="shared" si="1695"/>
        <v>2,50000000000003+2,49999999999998i</v>
      </c>
      <c r="V665" s="240" t="str">
        <f t="shared" si="1696"/>
        <v>-3,53553390593274-1,17378210927362E-13i</v>
      </c>
      <c r="W665" s="240" t="str">
        <f t="shared" si="1697"/>
        <v>2,49999999999994-2,50000000000007i</v>
      </c>
      <c r="X665" s="240" t="str">
        <f t="shared" si="1698"/>
        <v>-4,93770312208089E-14+3,53553390593274i</v>
      </c>
      <c r="Y665" s="240" t="str">
        <f t="shared" si="1699"/>
        <v>-2,50000000000011-2,4999999999999i</v>
      </c>
      <c r="Z665" s="240" t="str">
        <f t="shared" si="1700"/>
        <v>3,53553390593274-6,06340881627441E-15i</v>
      </c>
      <c r="AA665" s="240" t="str">
        <f t="shared" si="1701"/>
        <v>-2,50000000000011+2,4999999999999i</v>
      </c>
      <c r="AB665" s="240" t="str">
        <f t="shared" si="1702"/>
        <v>-6,15038488533579E-14-3,53553390593274i</v>
      </c>
      <c r="AC665" s="240" t="str">
        <f t="shared" si="1703"/>
        <v>2,49999999999994+2,50000000000007i</v>
      </c>
      <c r="AD665" s="240" t="str">
        <f t="shared" si="1704"/>
        <v>-3,53553390593274+1,16944288890441E-13i</v>
      </c>
      <c r="AE665" s="240" t="str">
        <f t="shared" si="1705"/>
        <v>2,50000000000001-2,5i</v>
      </c>
      <c r="AF665" s="240" t="str">
        <f t="shared" si="1706"/>
        <v>-1,54194502478701E-13+3,53553390593274i</v>
      </c>
      <c r="AG665" s="240" t="str">
        <f t="shared" si="1707"/>
        <v>-2,50000000000004-2,49999999999997i</v>
      </c>
      <c r="AH665" s="240" t="str">
        <f t="shared" si="1708"/>
        <v>3,53553390593274+9,87540624416181E-14i</v>
      </c>
      <c r="AI665" s="240" t="str">
        <f t="shared" si="1709"/>
        <v>-2,49999999999993+2,50000000000008i</v>
      </c>
      <c r="AJ665" s="240" t="str">
        <f t="shared" si="1710"/>
        <v>4,33136224045347E-14-3,53553390593274i</v>
      </c>
      <c r="AK665" s="240" t="str">
        <f t="shared" si="1711"/>
        <v>2,49999999999987+2,50000000000014i</v>
      </c>
      <c r="AL665" s="240" t="str">
        <f t="shared" si="1712"/>
        <v>-3,53553390593274+1,21268176325488E-14i</v>
      </c>
      <c r="AM665" s="240" t="str">
        <f t="shared" si="1713"/>
        <v>2,5000000000001-2,49999999999991i</v>
      </c>
      <c r="AN665" s="240" t="str">
        <f t="shared" si="1714"/>
        <v>-9,87534874565867E-13+3,53553390593274i</v>
      </c>
      <c r="AO665" s="240" t="str">
        <f t="shared" si="1715"/>
        <v>-2,50000000000119-2,49999999999882i</v>
      </c>
      <c r="AP665" s="240" t="str">
        <f t="shared" si="1716"/>
        <v>3,53553390593274-8,26409119197047E-13i</v>
      </c>
      <c r="AQ665" s="240" t="str">
        <f t="shared" si="1717"/>
        <v>-2,50000000000002+2,49999999999999i</v>
      </c>
      <c r="AR665" s="240" t="str">
        <f t="shared" si="1718"/>
        <v>8,76653994491701E-13-3,53553390593274i</v>
      </c>
      <c r="AS665" s="240" t="str">
        <f t="shared" si="1719"/>
        <v>2,49999999999878+2,50000000000123i</v>
      </c>
      <c r="AT665" s="240" t="str">
        <f t="shared" si="1720"/>
        <v>-3,53553390593274+9,37289999271216E-13i</v>
      </c>
      <c r="AU665" s="240" t="str">
        <f t="shared" si="1721"/>
        <v>2,49999999999991-2,5000000000001i</v>
      </c>
      <c r="AV665" s="240" t="str">
        <f t="shared" si="1722"/>
        <v>-7,15530155739651E-13+3,53553390593274i</v>
      </c>
      <c r="AW665" s="240" t="str">
        <f t="shared" si="1723"/>
        <v>-2,4999999999989-2,50000000000111i</v>
      </c>
      <c r="AX665" s="240" t="str">
        <f t="shared" si="1724"/>
        <v>3,53553390593274-1,09841383802326E-12i</v>
      </c>
      <c r="AY665" s="240" t="str">
        <f t="shared" si="1725"/>
        <v>-2,49999999999983+2,50000000000018i</v>
      </c>
      <c r="AZ665" s="240" t="str">
        <f t="shared" si="1726"/>
        <v>6,04649275665485E-13-3,53553390593274i</v>
      </c>
      <c r="BA665" s="240" t="str">
        <f t="shared" si="1727"/>
        <v>2,49999999999897+2,50000000000104i</v>
      </c>
      <c r="BB665" s="240" t="str">
        <f t="shared" si="1728"/>
        <v>-3,53553390593274+1,20929471809743E-12i</v>
      </c>
      <c r="BC665" s="240" t="str">
        <f t="shared" si="1729"/>
        <v>2,49999999999975-2,50000000000026i</v>
      </c>
      <c r="BD665" s="240" t="str">
        <f t="shared" si="1730"/>
        <v>-4,93768395591319E-13+3,53553390593274i</v>
      </c>
      <c r="BE665" s="240" t="str">
        <f t="shared" si="1731"/>
        <v>-2,49999999999905-2,50000000000096i</v>
      </c>
      <c r="BF665" s="240" t="str">
        <f t="shared" si="1732"/>
        <v>3,53553390593274-1,3201755981716E-12i</v>
      </c>
      <c r="BG665" s="240" t="str">
        <f t="shared" si="1733"/>
        <v>-2,49999999999967+2,50000000000034i</v>
      </c>
      <c r="BH665" s="240" t="str">
        <f t="shared" si="1734"/>
        <v>3,82887515517153E-13-3,53553390593274i</v>
      </c>
      <c r="BI665" s="240" t="str">
        <f t="shared" si="1735"/>
        <v>2,49999999999913+2,50000000000088i</v>
      </c>
      <c r="BJ665" s="240" t="str">
        <f t="shared" si="1736"/>
        <v>-3,53553390593274+1,43105647824576E-12i</v>
      </c>
      <c r="BK665" s="240" t="str">
        <f t="shared" si="1737"/>
        <v>2,4999999999996-2,50000000000041i</v>
      </c>
      <c r="BL665" s="240" t="str">
        <f t="shared" si="1738"/>
        <v>-2,72006635442985E-13+3,53553390593274i</v>
      </c>
      <c r="BM665" s="189"/>
      <c r="BN665" s="189"/>
      <c r="BO665" s="189"/>
      <c r="BP665" s="189"/>
      <c r="BQ665" s="189"/>
      <c r="BR665" s="189"/>
      <c r="BS665" s="189"/>
      <c r="BT665" s="189"/>
      <c r="BU665" s="189"/>
      <c r="BV665" s="189"/>
      <c r="BW665" s="240"/>
      <c r="BX665" s="240"/>
      <c r="BY665" s="240"/>
      <c r="BZ665" s="240"/>
      <c r="CH665" s="238">
        <f t="shared" si="1739"/>
        <v>-269.47091647768059</v>
      </c>
    </row>
    <row r="666" spans="1:86">
      <c r="A666" s="245">
        <f t="shared" si="1741"/>
        <v>1.2812500000000006E-2</v>
      </c>
      <c r="B666" s="246">
        <v>41</v>
      </c>
      <c r="C666" s="246">
        <f t="shared" si="1742"/>
        <v>2050</v>
      </c>
      <c r="D666" s="246">
        <f t="shared" si="1740"/>
        <v>12880.529879718151</v>
      </c>
      <c r="E666" s="245" t="str">
        <f t="shared" si="1687"/>
        <v>12880,5298797182i</v>
      </c>
      <c r="F666" s="245" t="str">
        <f t="shared" si="1743"/>
        <v>0,0514430815596782-1,80171456690493i</v>
      </c>
      <c r="G666" s="245" t="str">
        <f t="shared" si="1744"/>
        <v>-0,578972500510951+0,195167047014239i</v>
      </c>
      <c r="H666" s="245" t="str">
        <f t="shared" si="1745"/>
        <v>0,000263480516798859-0,00922799861165849i</v>
      </c>
      <c r="I666" s="245" t="str">
        <f t="shared" si="1688"/>
        <v>0,00630780326100592-0,00381144408310353i</v>
      </c>
      <c r="J666" s="240" t="str">
        <f>IMPRODUCT(1/Nt_input,BC625)</f>
        <v>2,32781933377606E-14-1,8326486161957E-14i</v>
      </c>
      <c r="K666" s="265" t="str">
        <f t="shared" si="1689"/>
        <v>7,69838866001829E-17-2,0432340143772E-16i</v>
      </c>
      <c r="L666" s="238">
        <f t="shared" si="1690"/>
        <v>-313.21713204707567</v>
      </c>
      <c r="M666" s="238">
        <f t="shared" si="1746"/>
        <v>383.13494773318632</v>
      </c>
      <c r="N666" s="242">
        <f t="shared" si="1747"/>
        <v>-3.8650522668136915</v>
      </c>
      <c r="O666" s="240" t="str">
        <f t="shared" si="1748"/>
        <v>2,45196320100809-2,98772580504032i</v>
      </c>
      <c r="P666" s="240" t="str">
        <f t="shared" si="1749"/>
        <v>0,754034291341833+3,79078637128001i</v>
      </c>
      <c r="Q666" s="240" t="str">
        <f t="shared" si="1691"/>
        <v>-3,40867178192086-1,82197302623779i</v>
      </c>
      <c r="R666" s="240" t="str">
        <f t="shared" si="1692"/>
        <v>3,57084268139551-1,47909146773477i</v>
      </c>
      <c r="S666" s="240" t="str">
        <f t="shared" si="1693"/>
        <v>-1,12196544984369+3,69862441382721i</v>
      </c>
      <c r="T666" s="240" t="str">
        <f t="shared" si="1694"/>
        <v>-2,14730798850651-3,21367350981673i</v>
      </c>
      <c r="U666" s="241" t="str">
        <f t="shared" si="1695"/>
        <v>3,84644098372275+0,378841370417203i</v>
      </c>
      <c r="V666" s="240" t="str">
        <f t="shared" si="1696"/>
        <v>-2,73300466750435+2,73300466750445i</v>
      </c>
      <c r="W666" s="240" t="str">
        <f t="shared" si="1697"/>
        <v>-0,378841370417364-3,84644098372274i</v>
      </c>
      <c r="X666" s="240" t="str">
        <f t="shared" si="1698"/>
        <v>3,2136735098166+2,1473079885067i</v>
      </c>
      <c r="Y666" s="240" t="str">
        <f t="shared" si="1699"/>
        <v>-3,69862441382728+1,12196544984346i</v>
      </c>
      <c r="Z666" s="240" t="str">
        <f t="shared" si="1700"/>
        <v>1,47909146773464-3,57084268139556i</v>
      </c>
      <c r="AA666" s="240" t="str">
        <f t="shared" si="1701"/>
        <v>1,82197302623793+3,40867178192079i</v>
      </c>
      <c r="AB666" s="240" t="str">
        <f t="shared" si="1702"/>
        <v>-3,79078637127999-0,75403429134191i</v>
      </c>
      <c r="AC666" s="240" t="str">
        <f t="shared" si="1703"/>
        <v>2,98772580504042-2,45196320100796i</v>
      </c>
      <c r="AD666" s="240" t="str">
        <f t="shared" si="1704"/>
        <v>1,34472663838376E-13+3,86505226681369i</v>
      </c>
      <c r="AE666" s="240" t="str">
        <f t="shared" si="1705"/>
        <v>-2,98772580504037-2,45196320100803i</v>
      </c>
      <c r="AF666" s="240" t="str">
        <f t="shared" si="1706"/>
        <v>3,79078637128001-0,754034291341849i</v>
      </c>
      <c r="AG666" s="240" t="str">
        <f t="shared" si="1707"/>
        <v>-1,82197302623801+3,40867178192075i</v>
      </c>
      <c r="AH666" s="240" t="str">
        <f t="shared" si="1708"/>
        <v>-1,47909146773456-3,5708426813956i</v>
      </c>
      <c r="AI666" s="240" t="str">
        <f t="shared" si="1709"/>
        <v>3,69862441382725+1,12196544984357i</v>
      </c>
      <c r="AJ666" s="240" t="str">
        <f t="shared" si="1710"/>
        <v>-3,21367350981665+2,14730798850663i</v>
      </c>
      <c r="AK666" s="240" t="str">
        <f t="shared" si="1711"/>
        <v>0,378841370417424-3,84644098372273i</v>
      </c>
      <c r="AL666" s="240" t="str">
        <f t="shared" si="1712"/>
        <v>2,73300466750427+2,73300466750453i</v>
      </c>
      <c r="AM666" s="240" t="str">
        <f t="shared" si="1713"/>
        <v>-3,84644098372276+0,378841370417115i</v>
      </c>
      <c r="AN666" s="240" t="str">
        <f t="shared" si="1714"/>
        <v>2,14730798850657-3,21367350981669i</v>
      </c>
      <c r="AO666" s="240" t="str">
        <f t="shared" si="1715"/>
        <v>1,12196544984396+3,69862441382713i</v>
      </c>
      <c r="AP666" s="240" t="str">
        <f t="shared" si="1716"/>
        <v>-3,57084268139577-1,47909146773414i</v>
      </c>
      <c r="AQ666" s="240" t="str">
        <f t="shared" si="1717"/>
        <v>3,40867178192035-1,82197302623875i</v>
      </c>
      <c r="AR666" s="240" t="str">
        <f t="shared" si="1718"/>
        <v>-0,754034291340646+3,79078637128025i</v>
      </c>
      <c r="AS666" s="240" t="str">
        <f t="shared" si="1719"/>
        <v>-2,45196320100927-2,98772580503934i</v>
      </c>
      <c r="AT666" s="240" t="str">
        <f t="shared" si="1720"/>
        <v>3,86505226681369-1,80686482212659E-12i</v>
      </c>
      <c r="AU666" s="240" t="str">
        <f t="shared" si="1721"/>
        <v>-2,45196320100941+2,98772580503924i</v>
      </c>
      <c r="AV666" s="240" t="str">
        <f t="shared" si="1722"/>
        <v>-0,754034291340473-3,79078637128028i</v>
      </c>
      <c r="AW666" s="240" t="str">
        <f t="shared" si="1723"/>
        <v>3,4086717819203+1,82197302623886i</v>
      </c>
      <c r="AX666" s="240" t="str">
        <f t="shared" si="1724"/>
        <v>-3,57084268139586+1,47909146773392i</v>
      </c>
      <c r="AY666" s="240" t="str">
        <f t="shared" si="1725"/>
        <v>1,12196544984418-3,69862441382707i</v>
      </c>
      <c r="AZ666" s="240" t="str">
        <f t="shared" si="1726"/>
        <v>2,14730798850642+3,21367350981679i</v>
      </c>
      <c r="BA666" s="240" t="str">
        <f t="shared" si="1727"/>
        <v>-3,84644098372275-0,37884137041729i</v>
      </c>
      <c r="BB666" s="240" t="str">
        <f t="shared" si="1728"/>
        <v>2,73300466750412-2,73300466750467i</v>
      </c>
      <c r="BC666" s="240" t="str">
        <f t="shared" si="1729"/>
        <v>0,378841370418069+3,84644098372267i</v>
      </c>
      <c r="BD666" s="240" t="str">
        <f t="shared" si="1730"/>
        <v>-3,21367350981722-2,14730798850577i</v>
      </c>
      <c r="BE666" s="240" t="str">
        <f t="shared" si="1731"/>
        <v>3,69862441382687-1,12196544984482i</v>
      </c>
      <c r="BF666" s="240" t="str">
        <f t="shared" si="1732"/>
        <v>-1,4790914677333+3,57084268139611i</v>
      </c>
      <c r="BG666" s="240" t="str">
        <f t="shared" si="1733"/>
        <v>-1,82197302623955-3,40867178191993i</v>
      </c>
      <c r="BH666" s="240" t="str">
        <f t="shared" si="1734"/>
        <v>3,79078637127969+0,754034291343476i</v>
      </c>
      <c r="BI666" s="240" t="str">
        <f t="shared" si="1735"/>
        <v>-2,98772580504125+2,45196320100696i</v>
      </c>
      <c r="BJ666" s="240" t="str">
        <f t="shared" si="1736"/>
        <v>1,13450150293471E-12-3,86505226681369i</v>
      </c>
      <c r="BK666" s="240" t="str">
        <f t="shared" si="1737"/>
        <v>2,98772580503981+2,45196320100871i</v>
      </c>
      <c r="BL666" s="240" t="str">
        <f t="shared" si="1738"/>
        <v>-3,79078637128011+0,754034291341358i</v>
      </c>
      <c r="BM666" s="189"/>
      <c r="BN666" s="189"/>
      <c r="BO666" s="189"/>
      <c r="BP666" s="189"/>
      <c r="BQ666" s="189"/>
      <c r="BR666" s="189"/>
      <c r="BS666" s="189"/>
      <c r="BT666" s="189"/>
      <c r="BU666" s="189"/>
      <c r="BV666" s="189"/>
      <c r="BW666" s="240"/>
      <c r="BX666" s="240"/>
      <c r="BY666" s="240"/>
      <c r="BZ666" s="240"/>
      <c r="CH666" s="238">
        <f t="shared" si="1739"/>
        <v>-270.56636890362086</v>
      </c>
    </row>
    <row r="667" spans="1:86">
      <c r="A667" s="245">
        <f t="shared" si="1741"/>
        <v>1.3125000000000006E-2</v>
      </c>
      <c r="B667" s="246">
        <v>42</v>
      </c>
      <c r="C667" s="246">
        <f t="shared" si="1742"/>
        <v>2100</v>
      </c>
      <c r="D667" s="246">
        <f t="shared" si="1740"/>
        <v>13194.689145077131</v>
      </c>
      <c r="E667" s="245" t="str">
        <f t="shared" si="1687"/>
        <v>13194,6891450771i</v>
      </c>
      <c r="F667" s="245" t="str">
        <f t="shared" si="1743"/>
        <v>0,0468496649759546-1,75899401060301i</v>
      </c>
      <c r="G667" s="245" t="str">
        <f t="shared" si="1744"/>
        <v>-0,577142578559637+0,197432682014441i</v>
      </c>
      <c r="H667" s="245" t="str">
        <f t="shared" si="1745"/>
        <v>0,000239954014523759-0,00900919301309989i</v>
      </c>
      <c r="I667" s="245" t="str">
        <f t="shared" si="1688"/>
        <v>0,00621383043462243-0,0038888902466805i</v>
      </c>
      <c r="J667" s="240" t="str">
        <f>IMPRODUCT(1/Nt_input,BD625)</f>
        <v>-3,95691034734031E-14-2,94599414307763E-14i</v>
      </c>
      <c r="K667" s="265" t="str">
        <f t="shared" si="1689"/>
        <v>-3,60442178331681E-16-2,91791800971432E-17i</v>
      </c>
      <c r="L667" s="238">
        <f t="shared" si="1690"/>
        <v>-308.83491914549018</v>
      </c>
      <c r="M667" s="238">
        <f t="shared" si="1746"/>
        <v>382.84265193848728</v>
      </c>
      <c r="N667" s="242">
        <f t="shared" si="1747"/>
        <v>-4.1573480615127316</v>
      </c>
      <c r="O667" s="240" t="str">
        <f t="shared" si="1748"/>
        <v>2,30969883127823-3,45670858091272i</v>
      </c>
      <c r="P667" s="240" t="str">
        <f t="shared" si="1749"/>
        <v>1,59094822571605+3,84088878355708i</v>
      </c>
      <c r="Q667" s="240" t="str">
        <f t="shared" si="1691"/>
        <v>-4,07746578424458-0,81105837205369i</v>
      </c>
      <c r="R667" s="240" t="str">
        <f t="shared" si="1692"/>
        <v>2,93968900604844-2,93968900604836i</v>
      </c>
      <c r="S667" s="240" t="str">
        <f t="shared" si="1693"/>
        <v>0,811058372053574+4,07746578424461i</v>
      </c>
      <c r="T667" s="240" t="str">
        <f t="shared" si="1694"/>
        <v>-3,84088878355705-1,59094822571612i</v>
      </c>
      <c r="U667" s="241" t="str">
        <f t="shared" si="1695"/>
        <v>3,45670858091279-2,30969883127814i</v>
      </c>
      <c r="V667" s="240" t="str">
        <f t="shared" si="1696"/>
        <v>-1,16122041924316E-13+4,15734806151273i</v>
      </c>
      <c r="W667" s="240" t="str">
        <f t="shared" si="1697"/>
        <v>-3,45670858091265-2,30969883127834i</v>
      </c>
      <c r="X667" s="240" t="str">
        <f t="shared" si="1698"/>
        <v>3,84088878355714-1,59094822571591i</v>
      </c>
      <c r="Y667" s="240" t="str">
        <f t="shared" si="1699"/>
        <v>-0,811058372053815+4,07746578424456i</v>
      </c>
      <c r="Z667" s="240" t="str">
        <f t="shared" si="1700"/>
        <v>-2,93968900604828-2,93968900604852i</v>
      </c>
      <c r="AA667" s="240" t="str">
        <f t="shared" si="1701"/>
        <v>4,07746578424463-0,811058372053445i</v>
      </c>
      <c r="AB667" s="240" t="str">
        <f t="shared" si="1702"/>
        <v>-1,59094822571585+3,84088878355717i</v>
      </c>
      <c r="AC667" s="240" t="str">
        <f t="shared" si="1703"/>
        <v>-2,30969883127803-3,45670858091286i</v>
      </c>
      <c r="AD667" s="240" t="str">
        <f t="shared" si="1704"/>
        <v>4,15734806151273-1,81312201270156E-13i</v>
      </c>
      <c r="AE667" s="240" t="str">
        <f t="shared" si="1705"/>
        <v>-2,30969883127809+3,45670858091282i</v>
      </c>
      <c r="AF667" s="240" t="str">
        <f t="shared" si="1706"/>
        <v>-1,59094822571616-3,84088878355704i</v>
      </c>
      <c r="AG667" s="240" t="str">
        <f t="shared" si="1707"/>
        <v>4,07746578424462+0,811058372053495i</v>
      </c>
      <c r="AH667" s="240" t="str">
        <f t="shared" si="1708"/>
        <v>-2,93968900604832+2,93968900604849i</v>
      </c>
      <c r="AI667" s="240" t="str">
        <f t="shared" si="1709"/>
        <v>-0,811058372053736-4,07746578424457i</v>
      </c>
      <c r="AJ667" s="240" t="str">
        <f t="shared" si="1710"/>
        <v>3,84088878355711+1,59094822571598i</v>
      </c>
      <c r="AK667" s="240" t="str">
        <f t="shared" si="1711"/>
        <v>-3,45670858091268+2,3096988312783i</v>
      </c>
      <c r="AL667" s="240" t="str">
        <f t="shared" si="1712"/>
        <v>-6,51901593458397E-14-4,15734806151273i</v>
      </c>
      <c r="AM667" s="240" t="str">
        <f t="shared" si="1713"/>
        <v>3,45670858091252+2,30969883127853i</v>
      </c>
      <c r="AN667" s="240" t="str">
        <f t="shared" si="1714"/>
        <v>-3,84088878355661+1,5909482257172i</v>
      </c>
      <c r="AO667" s="240" t="str">
        <f t="shared" si="1715"/>
        <v>0,811058372054883-4,07746578424434i</v>
      </c>
      <c r="AP667" s="240" t="str">
        <f t="shared" si="1716"/>
        <v>2,9396890060487+2,9396890060481i</v>
      </c>
      <c r="AQ667" s="240" t="str">
        <f t="shared" si="1717"/>
        <v>-4,077465784245+0,811058372051595i</v>
      </c>
      <c r="AR667" s="240" t="str">
        <f t="shared" si="1718"/>
        <v>1,59094822571647-3,84088878355691i</v>
      </c>
      <c r="AS667" s="240" t="str">
        <f t="shared" si="1719"/>
        <v>2,30969883127923+3,45670858091205i</v>
      </c>
      <c r="AT667" s="240" t="str">
        <f t="shared" si="1720"/>
        <v>-4,15734806151273-1,29160073793484E-12i</v>
      </c>
      <c r="AU667" s="240" t="str">
        <f t="shared" si="1721"/>
        <v>2,30969883127789-3,45670858091295i</v>
      </c>
      <c r="AV667" s="240" t="str">
        <f t="shared" si="1722"/>
        <v>1,59094822571785+3,84088878355634i</v>
      </c>
      <c r="AW667" s="240" t="str">
        <f t="shared" si="1723"/>
        <v>-4,07746578424449-0,811058372054131i</v>
      </c>
      <c r="AX667" s="240" t="str">
        <f t="shared" si="1724"/>
        <v>2,93968900604764-2,93968900604916i</v>
      </c>
      <c r="AY667" s="240" t="str">
        <f t="shared" si="1725"/>
        <v>0,811058372052293+4,07746578424486i</v>
      </c>
      <c r="AZ667" s="240" t="str">
        <f t="shared" si="1726"/>
        <v>-3,8408887835572-1,59094822571576i</v>
      </c>
      <c r="BA667" s="240" t="str">
        <f t="shared" si="1727"/>
        <v>3,45670858091169-2,30969883127977i</v>
      </c>
      <c r="BB667" s="240" t="str">
        <f t="shared" si="1728"/>
        <v>-5,80610209621582E-13+4,15734806151273i</v>
      </c>
      <c r="BC667" s="240" t="str">
        <f t="shared" si="1729"/>
        <v>-3,45670858091334-2,3096988312773i</v>
      </c>
      <c r="BD667" s="240" t="str">
        <f t="shared" si="1730"/>
        <v>3,84088878355765-1,59094822571469i</v>
      </c>
      <c r="BE667" s="240" t="str">
        <f t="shared" si="1731"/>
        <v>-0,811058372053432+4,07746578424463i</v>
      </c>
      <c r="BF667" s="240" t="str">
        <f t="shared" si="1732"/>
        <v>-2,93968900604966-2,93968900604714i</v>
      </c>
      <c r="BG667" s="240" t="str">
        <f t="shared" si="1733"/>
        <v>4,07746578424472-0,811058372052992i</v>
      </c>
      <c r="BH667" s="240" t="str">
        <f t="shared" si="1734"/>
        <v>-1,59094822571511+3,84088878355747i</v>
      </c>
      <c r="BI667" s="240" t="str">
        <f t="shared" si="1735"/>
        <v>-2,30969883127693-3,45670858091359i</v>
      </c>
      <c r="BJ667" s="240" t="str">
        <f t="shared" si="1736"/>
        <v>4,15734806151273-1,30380318691679E-13i</v>
      </c>
      <c r="BK667" s="240" t="str">
        <f t="shared" si="1737"/>
        <v>-2,30969883127671+3,45670858091374i</v>
      </c>
      <c r="BL667" s="240" t="str">
        <f t="shared" si="1738"/>
        <v>-1,59094822571535-3,84088878355737i</v>
      </c>
      <c r="BM667" s="189"/>
      <c r="BN667" s="189"/>
      <c r="BO667" s="189"/>
      <c r="BP667" s="189"/>
      <c r="BQ667" s="189"/>
      <c r="BR667" s="189"/>
      <c r="BS667" s="189"/>
      <c r="BT667" s="189"/>
      <c r="BU667" s="189"/>
      <c r="BV667" s="189"/>
      <c r="BW667" s="240"/>
      <c r="BX667" s="240"/>
      <c r="BY667" s="240"/>
      <c r="BZ667" s="240"/>
      <c r="CH667" s="238">
        <f t="shared" si="1739"/>
        <v>-266.13750428745504</v>
      </c>
    </row>
    <row r="668" spans="1:86">
      <c r="A668" s="245">
        <f t="shared" si="1741"/>
        <v>1.3437500000000007E-2</v>
      </c>
      <c r="B668" s="246">
        <v>43</v>
      </c>
      <c r="C668" s="246">
        <f t="shared" si="1742"/>
        <v>2150</v>
      </c>
      <c r="D668" s="246">
        <f t="shared" si="1740"/>
        <v>13508.84841043611</v>
      </c>
      <c r="E668" s="245" t="str">
        <f t="shared" si="1687"/>
        <v>13508,8484104361i</v>
      </c>
      <c r="F668" s="245" t="str">
        <f t="shared" si="1743"/>
        <v>0,0425720207455289-1,71824255111469i</v>
      </c>
      <c r="G668" s="245" t="str">
        <f t="shared" si="1744"/>
        <v>-0,575280060881484+0,199712866967777i</v>
      </c>
      <c r="H668" s="245" t="str">
        <f t="shared" si="1745"/>
        <v>0,00021804483104674-0,00880047270940202i</v>
      </c>
      <c r="I668" s="245" t="str">
        <f t="shared" si="1688"/>
        <v>0,00611888501770103-0,00396296636136346i</v>
      </c>
      <c r="J668" s="240" t="str">
        <f>IMPRODUCT(1/Nt_input,BE625)</f>
        <v>2,37808294649248E-14+2,49678749897342E-14i</v>
      </c>
      <c r="K668" s="265" t="str">
        <f t="shared" si="1689"/>
        <v>2,44459009820476E-16+5,85329289836989E-17i</v>
      </c>
      <c r="L668" s="238">
        <f t="shared" si="1690"/>
        <v>-311.99376997494619</v>
      </c>
      <c r="M668" s="238">
        <f t="shared" si="1746"/>
        <v>382.59039367825824</v>
      </c>
      <c r="N668" s="242">
        <f t="shared" si="1747"/>
        <v>-4.4096063217417809</v>
      </c>
      <c r="O668" s="240" t="str">
        <f t="shared" si="1748"/>
        <v>2,07867403075638-3,888925582549i</v>
      </c>
      <c r="P668" s="240" t="str">
        <f t="shared" si="1749"/>
        <v>2,4498460116948+3,66645365874549i</v>
      </c>
      <c r="Q668" s="240" t="str">
        <f t="shared" si="1691"/>
        <v>-4,38837286203456+0,432217001636481i</v>
      </c>
      <c r="R668" s="240" t="str">
        <f t="shared" si="1692"/>
        <v>1,68748328258311-4,07394502708954i</v>
      </c>
      <c r="S668" s="240" t="str">
        <f t="shared" si="1693"/>
        <v>2,79742463631846+3,40867178192087i</v>
      </c>
      <c r="T668" s="240" t="str">
        <f t="shared" si="1694"/>
        <v>-4,32487697273738+0,860271517272923i</v>
      </c>
      <c r="U668" s="241" t="str">
        <f t="shared" si="1695"/>
        <v>1,28004114792601-4,21973015397446i</v>
      </c>
      <c r="V668" s="240" t="str">
        <f t="shared" si="1696"/>
        <v>3,11806253246676+3,1180625324666i</v>
      </c>
      <c r="W668" s="240" t="str">
        <f t="shared" si="1697"/>
        <v>-4,2197301539744+1,2800411479262i</v>
      </c>
      <c r="X668" s="240" t="str">
        <f t="shared" si="1698"/>
        <v>0,860271517273156-4,32487697273733i</v>
      </c>
      <c r="Y668" s="240" t="str">
        <f t="shared" si="1699"/>
        <v>3,40867178192073+2,79742463631864i</v>
      </c>
      <c r="Z668" s="240" t="str">
        <f t="shared" si="1700"/>
        <v>-4,07394502708964+1,68748328258287i</v>
      </c>
      <c r="AA668" s="240" t="str">
        <f t="shared" si="1701"/>
        <v>0,432217001636282-4,38837286203459i</v>
      </c>
      <c r="AB668" s="240" t="str">
        <f t="shared" si="1702"/>
        <v>3,66645365874553+2,44984601169473i</v>
      </c>
      <c r="AC668" s="240" t="str">
        <f t="shared" si="1703"/>
        <v>-3,88892558254895+2,07867403075647i</v>
      </c>
      <c r="AD668" s="240" t="str">
        <f t="shared" si="1704"/>
        <v>-2,31208856709896E-13-4,40960632174178i</v>
      </c>
      <c r="AE668" s="240" t="str">
        <f t="shared" si="1705"/>
        <v>3,88892558254892+2,07867403075654i</v>
      </c>
      <c r="AF668" s="240" t="str">
        <f t="shared" si="1706"/>
        <v>-3,66645365874556+2,44984601169469i</v>
      </c>
      <c r="AG668" s="240" t="str">
        <f t="shared" si="1707"/>
        <v>-0,432217001636243-4,38837286203459i</v>
      </c>
      <c r="AH668" s="240" t="str">
        <f t="shared" si="1708"/>
        <v>4,07394502708963+1,68748328258291i</v>
      </c>
      <c r="AI668" s="240" t="str">
        <f t="shared" si="1709"/>
        <v>-3,40867178192073+2,79742463631863i</v>
      </c>
      <c r="AJ668" s="240" t="str">
        <f t="shared" si="1710"/>
        <v>-0,86027151727272-4,32487697273742i</v>
      </c>
      <c r="AK668" s="240" t="str">
        <f t="shared" si="1711"/>
        <v>4,21973015397438+1,28004114792627i</v>
      </c>
      <c r="AL668" s="240" t="str">
        <f t="shared" si="1712"/>
        <v>-3,11806253246617+3,11806253246719i</v>
      </c>
      <c r="AM668" s="240" t="str">
        <f t="shared" si="1713"/>
        <v>-1,28004114792555-4,2197301539746i</v>
      </c>
      <c r="AN668" s="240" t="str">
        <f t="shared" si="1714"/>
        <v>4,32487697273703+0,860271517274682i</v>
      </c>
      <c r="AO668" s="240" t="str">
        <f t="shared" si="1715"/>
        <v>-2,79742463631746+3,40867178192169i</v>
      </c>
      <c r="AP668" s="240" t="str">
        <f t="shared" si="1716"/>
        <v>-1,68748328258309-4,07394502708955i</v>
      </c>
      <c r="AQ668" s="240" t="str">
        <f t="shared" si="1717"/>
        <v>4,38837286203447+0,432217001637424i</v>
      </c>
      <c r="AR668" s="240" t="str">
        <f t="shared" si="1718"/>
        <v>-2,44984601169313+3,6664536587466i</v>
      </c>
      <c r="AS668" s="240" t="str">
        <f t="shared" si="1719"/>
        <v>-2,07867403075704-3,88892558254865i</v>
      </c>
      <c r="AT668" s="240" t="str">
        <f t="shared" si="1720"/>
        <v>4,40960632174178+5,40210683212349E-13i</v>
      </c>
      <c r="AU668" s="240" t="str">
        <f t="shared" si="1721"/>
        <v>-2,07867403075788+3,8889255825482i</v>
      </c>
      <c r="AV668" s="240" t="str">
        <f t="shared" si="1722"/>
        <v>-2,44984601169593-3,66645365874473i</v>
      </c>
      <c r="AW668" s="240" t="str">
        <f t="shared" si="1723"/>
        <v>4,38837286203457-0,432217001636473i</v>
      </c>
      <c r="AX668" s="240" t="str">
        <f t="shared" si="1724"/>
        <v>-1,68748328258397+4,07394502708918i</v>
      </c>
      <c r="AY668" s="240" t="str">
        <f t="shared" si="1725"/>
        <v>-2,79742463632017-3,40867178191947i</v>
      </c>
      <c r="AZ668" s="240" t="str">
        <f t="shared" si="1726"/>
        <v>4,32487697273721-0,860271517273743i</v>
      </c>
      <c r="BA668" s="240" t="str">
        <f t="shared" si="1727"/>
        <v>-1,28004114792653+4,21973015397431i</v>
      </c>
      <c r="BB668" s="240" t="str">
        <f t="shared" si="1728"/>
        <v>-3,11806253246549-3,11806253246787i</v>
      </c>
      <c r="BC668" s="240" t="str">
        <f t="shared" si="1729"/>
        <v>4,21973015397404-1,2800411479274i</v>
      </c>
      <c r="BD668" s="240" t="str">
        <f t="shared" si="1730"/>
        <v>-0,860271517272733+4,32487697273742i</v>
      </c>
      <c r="BE668" s="240" t="str">
        <f t="shared" si="1731"/>
        <v>-3,40867178192013-2,79742463631937i</v>
      </c>
      <c r="BF668" s="240" t="str">
        <f t="shared" si="1732"/>
        <v>4,07394502709052-1,68748328258075i</v>
      </c>
      <c r="BG668" s="240" t="str">
        <f t="shared" si="1733"/>
        <v>-0,432217001635447+4,38837286203467i</v>
      </c>
      <c r="BH668" s="240" t="str">
        <f t="shared" si="1734"/>
        <v>-3,66645365874523-2,44984601169518i</v>
      </c>
      <c r="BI668" s="240" t="str">
        <f t="shared" si="1735"/>
        <v>3,88892558254978-2,07867403075492i</v>
      </c>
      <c r="BJ668" s="240" t="str">
        <f t="shared" si="1736"/>
        <v>1,4455978676038E-12+4,40960632174178i</v>
      </c>
      <c r="BK668" s="240" t="str">
        <f t="shared" si="1737"/>
        <v>-3,88892558254914-2,07867403075613i</v>
      </c>
      <c r="BL668" s="240" t="str">
        <f t="shared" si="1738"/>
        <v>3,66645365874606-2,44984601169394i</v>
      </c>
      <c r="BM668" s="189"/>
      <c r="BN668" s="189"/>
      <c r="BO668" s="189"/>
      <c r="BP668" s="189"/>
      <c r="BQ668" s="189"/>
      <c r="BR668" s="189"/>
      <c r="BS668" s="189"/>
      <c r="BT668" s="189"/>
      <c r="BU668" s="189"/>
      <c r="BV668" s="189"/>
      <c r="BW668" s="240"/>
      <c r="BX668" s="240"/>
      <c r="BY668" s="240"/>
      <c r="BZ668" s="240"/>
      <c r="CH668" s="238">
        <f t="shared" si="1739"/>
        <v>-269.24846405925689</v>
      </c>
    </row>
    <row r="669" spans="1:86">
      <c r="A669" s="245">
        <f t="shared" si="1741"/>
        <v>1.3750000000000007E-2</v>
      </c>
      <c r="B669" s="246">
        <v>44</v>
      </c>
      <c r="C669" s="246">
        <f t="shared" si="1742"/>
        <v>2200</v>
      </c>
      <c r="D669" s="246">
        <f t="shared" si="1740"/>
        <v>13823.00767579509</v>
      </c>
      <c r="E669" s="245" t="str">
        <f t="shared" si="1687"/>
        <v>13823,0076757951i</v>
      </c>
      <c r="F669" s="245" t="str">
        <f t="shared" si="1743"/>
        <v>0,0385818992003117-1,67932736209909i</v>
      </c>
      <c r="G669" s="245" t="str">
        <f t="shared" si="1744"/>
        <v>-0,573385657213912+0,202004030530231i</v>
      </c>
      <c r="H669" s="245" t="str">
        <f t="shared" si="1745"/>
        <v>0,000197608277579303-0,00860115739231196i</v>
      </c>
      <c r="I669" s="245" t="str">
        <f t="shared" si="1688"/>
        <v>0,00602307687137693-0,00403370314124723i</v>
      </c>
      <c r="J669" s="240" t="str">
        <f>IMPRODUCT(1/Nt_input,BF625)</f>
        <v>-6,06075113056617E-15+4,16567821903691E-14i</v>
      </c>
      <c r="K669" s="265" t="str">
        <f t="shared" si="1689"/>
        <v>1,31526723217859E-16+2,75349272220481E-16i</v>
      </c>
      <c r="L669" s="238">
        <f t="shared" si="1690"/>
        <v>-310.30973353403289</v>
      </c>
      <c r="M669" s="238">
        <f t="shared" si="1746"/>
        <v>382.38060233744358</v>
      </c>
      <c r="N669" s="242">
        <f t="shared" si="1747"/>
        <v>-4.6193976625564375</v>
      </c>
      <c r="O669" s="240" t="str">
        <f t="shared" si="1748"/>
        <v>1,76776695296635-4,26776695296638i</v>
      </c>
      <c r="P669" s="240" t="str">
        <f t="shared" si="1749"/>
        <v>3,26640741219094+3,26640741219095i</v>
      </c>
      <c r="Q669" s="240" t="str">
        <f t="shared" si="1691"/>
        <v>-4,26776695296636+1,76776695296639i</v>
      </c>
      <c r="R669" s="240" t="str">
        <f t="shared" si="1692"/>
        <v>-1,69206974917736E-13-4,61939766255644i</v>
      </c>
      <c r="S669" s="240" t="str">
        <f t="shared" si="1693"/>
        <v>4,26776695296632+1,76776695296649i</v>
      </c>
      <c r="T669" s="240" t="str">
        <f t="shared" si="1694"/>
        <v>-3,26640741219092+3,26640741219096i</v>
      </c>
      <c r="U669" s="241" t="str">
        <f t="shared" si="1695"/>
        <v>-1,76776695296653-4,2677669529663i</v>
      </c>
      <c r="V669" s="240" t="str">
        <f t="shared" si="1696"/>
        <v>4,61939766255644+1,21105173544862E-13i</v>
      </c>
      <c r="W669" s="240" t="str">
        <f t="shared" si="1697"/>
        <v>-1,76776695296633+4,26776695296639i</v>
      </c>
      <c r="X669" s="240" t="str">
        <f t="shared" si="1698"/>
        <v>-3,26640741219108-3,2664074121908i</v>
      </c>
      <c r="Y669" s="240" t="str">
        <f t="shared" si="1699"/>
        <v>4,26776695296641-1,76776695296628i</v>
      </c>
      <c r="Z669" s="240" t="str">
        <f t="shared" si="1700"/>
        <v>6,45131986364571E-14+4,61939766255644i</v>
      </c>
      <c r="AA669" s="240" t="str">
        <f t="shared" si="1701"/>
        <v>-4,26776695296646-1,76776695296616i</v>
      </c>
      <c r="AB669" s="240" t="str">
        <f t="shared" si="1702"/>
        <v>3,26640741219102-3,26640741219087i</v>
      </c>
      <c r="AC669" s="240" t="str">
        <f t="shared" si="1703"/>
        <v>1,76776695296645+4,26776695296634i</v>
      </c>
      <c r="AD669" s="240" t="str">
        <f t="shared" si="1704"/>
        <v>-4,61939766255644-2,42210347089723E-13i</v>
      </c>
      <c r="AE669" s="240" t="str">
        <f t="shared" si="1705"/>
        <v>1,76776695296641-4,26776695296635i</v>
      </c>
      <c r="AF669" s="240" t="str">
        <f t="shared" si="1706"/>
        <v>3,266407412191+3,26640741219089i</v>
      </c>
      <c r="AG669" s="240" t="str">
        <f t="shared" si="1707"/>
        <v>-4,26776695296647+1,76776695296614i</v>
      </c>
      <c r="AH669" s="240" t="str">
        <f t="shared" si="1708"/>
        <v>5,65919749084046E-14-4,61939766255644i</v>
      </c>
      <c r="AI669" s="240" t="str">
        <f t="shared" si="1709"/>
        <v>4,2677669529664+1,7677669529663i</v>
      </c>
      <c r="AJ669" s="240" t="str">
        <f t="shared" si="1710"/>
        <v>-3,26640741219108+3,26640741219081i</v>
      </c>
      <c r="AK669" s="240" t="str">
        <f t="shared" si="1711"/>
        <v>-1,76776695296631-4,2677669529664i</v>
      </c>
      <c r="AL669" s="240" t="str">
        <f t="shared" si="1712"/>
        <v>4,61939766255644+7,90011849487751E-13i</v>
      </c>
      <c r="AM669" s="240" t="str">
        <f t="shared" si="1713"/>
        <v>-1,76776695296698+4,26776695296612i</v>
      </c>
      <c r="AN669" s="240" t="str">
        <f t="shared" si="1714"/>
        <v>-3,26640741219061-3,26640741219127i</v>
      </c>
      <c r="AO669" s="240" t="str">
        <f t="shared" si="1715"/>
        <v>4,2677669529665-1,76776695296606i</v>
      </c>
      <c r="AP669" s="240" t="str">
        <f t="shared" si="1716"/>
        <v>-2,10519942980433E-13+4,61939766255644i</v>
      </c>
      <c r="AQ669" s="240" t="str">
        <f t="shared" si="1717"/>
        <v>-4,26776695296636-1,76776695296639i</v>
      </c>
      <c r="AR669" s="240" t="str">
        <f t="shared" si="1718"/>
        <v>3,26640741219082-3,26640741219107i</v>
      </c>
      <c r="AS669" s="240" t="str">
        <f t="shared" si="1719"/>
        <v>1,76776695296665+4,26776695296625i</v>
      </c>
      <c r="AT669" s="240" t="str">
        <f t="shared" si="1720"/>
        <v>-4,61939766255644+4,34617552581219E-13i</v>
      </c>
      <c r="AU669" s="240" t="str">
        <f t="shared" si="1721"/>
        <v>1,76776695296585-4,26776695296659i</v>
      </c>
      <c r="AV669" s="240" t="str">
        <f t="shared" si="1722"/>
        <v>3,26640741219152+3,26640741219036i</v>
      </c>
      <c r="AW669" s="240" t="str">
        <f t="shared" si="1723"/>
        <v>-4,26776695296601+1,76776695296725i</v>
      </c>
      <c r="AX669" s="240" t="str">
        <f t="shared" si="1724"/>
        <v>-1,07975504814287E-12-4,61939766255644i</v>
      </c>
      <c r="AY669" s="240" t="str">
        <f t="shared" si="1725"/>
        <v>4,26776695296684+1,76776695296525i</v>
      </c>
      <c r="AZ669" s="240" t="str">
        <f t="shared" si="1726"/>
        <v>-3,26640741219+3,26640741219189i</v>
      </c>
      <c r="BA669" s="240" t="str">
        <f t="shared" si="1727"/>
        <v>-1,76776695296785-4,26776695296576i</v>
      </c>
      <c r="BB669" s="240" t="str">
        <f t="shared" si="1728"/>
        <v>4,61939766255644-1,72489254370452E-12i</v>
      </c>
      <c r="BC669" s="240" t="str">
        <f t="shared" si="1729"/>
        <v>-1,76776695296466+4,26776695296708i</v>
      </c>
      <c r="BD669" s="240" t="str">
        <f t="shared" si="1730"/>
        <v>-3,26640741219235-3,26640741218954i</v>
      </c>
      <c r="BE669" s="240" t="str">
        <f t="shared" si="1731"/>
        <v>4,26776695296733-1,76776695296408i</v>
      </c>
      <c r="BF669" s="240" t="str">
        <f t="shared" si="1732"/>
        <v>-2,22516119453715E-12+4,61939766255644i</v>
      </c>
      <c r="BG669" s="240" t="str">
        <f t="shared" si="1733"/>
        <v>-4,26776695296557-1,76776695296831i</v>
      </c>
      <c r="BH669" s="240" t="str">
        <f t="shared" si="1734"/>
        <v>3,26640741219234-3,26640741218955i</v>
      </c>
      <c r="BI669" s="240" t="str">
        <f t="shared" si="1735"/>
        <v>1,76776695296467+4,26776695296707i</v>
      </c>
      <c r="BJ669" s="240" t="str">
        <f t="shared" si="1736"/>
        <v>-4,61939766255644-1,5800236989755E-12i</v>
      </c>
      <c r="BK669" s="240" t="str">
        <f t="shared" si="1737"/>
        <v>1,76776695296771-4,26776695296582i</v>
      </c>
      <c r="BL669" s="240" t="str">
        <f t="shared" si="1738"/>
        <v>3,26640741219001+3,26640741219188i</v>
      </c>
      <c r="BM669" s="189"/>
      <c r="BN669" s="189"/>
      <c r="BO669" s="189"/>
      <c r="BP669" s="189"/>
      <c r="BQ669" s="189"/>
      <c r="BR669" s="189"/>
      <c r="BS669" s="189"/>
      <c r="BT669" s="189"/>
      <c r="BU669" s="189"/>
      <c r="BV669" s="189"/>
      <c r="BW669" s="240"/>
      <c r="BX669" s="240"/>
      <c r="BY669" s="240"/>
      <c r="BZ669" s="240"/>
      <c r="CH669" s="238">
        <f t="shared" si="1739"/>
        <v>-267.51531330068582</v>
      </c>
    </row>
    <row r="670" spans="1:86">
      <c r="A670" s="245">
        <f t="shared" si="1741"/>
        <v>1.4062500000000007E-2</v>
      </c>
      <c r="B670" s="246">
        <v>45</v>
      </c>
      <c r="C670" s="246">
        <f t="shared" si="1742"/>
        <v>2250</v>
      </c>
      <c r="D670" s="246">
        <f t="shared" si="1740"/>
        <v>14137.16694115407</v>
      </c>
      <c r="E670" s="245" t="str">
        <f t="shared" si="1687"/>
        <v>14137,1669411541i</v>
      </c>
      <c r="F670" s="245" t="str">
        <f t="shared" si="1743"/>
        <v>0,0348541385102775-1,64212727119254i</v>
      </c>
      <c r="G670" s="245" t="str">
        <f t="shared" si="1744"/>
        <v>-0,571460082353186+0,204302900857992i</v>
      </c>
      <c r="H670" s="245" t="str">
        <f t="shared" si="1745"/>
        <v>0,000178515480582427-0,0084106264427682i</v>
      </c>
      <c r="I670" s="245" t="str">
        <f t="shared" si="1688"/>
        <v>0,00592651476321526-0,00410113220992304i</v>
      </c>
      <c r="J670" s="240" t="str">
        <f>IMPRODUCT(1/Nt_input,BG625)</f>
        <v>-9,71259273637067E-14-8,11165370984134E-14i</v>
      </c>
      <c r="K670" s="265" t="str">
        <f t="shared" si="1689"/>
        <v>-9,08287885463701E-16-8,24120855247022E-17i</v>
      </c>
      <c r="L670" s="238">
        <f t="shared" si="1690"/>
        <v>-300.79992239227272</v>
      </c>
      <c r="M670" s="238">
        <f t="shared" si="1746"/>
        <v>382.21529832133893</v>
      </c>
      <c r="N670" s="242">
        <f t="shared" si="1747"/>
        <v>-4.7847016786610483</v>
      </c>
      <c r="O670" s="240" t="str">
        <f t="shared" si="1748"/>
        <v>1,38892558254899-4,57867403075637i</v>
      </c>
      <c r="P670" s="240" t="str">
        <f t="shared" si="1749"/>
        <v>3,97833404973963+2,65823782654301i</v>
      </c>
      <c r="Q670" s="240" t="str">
        <f t="shared" si="1691"/>
        <v>-3,69862441382735+3,03538261166894i</v>
      </c>
      <c r="R670" s="240" t="str">
        <f t="shared" si="1692"/>
        <v>-1,83102606123308-4,42048795008731i</v>
      </c>
      <c r="S670" s="240" t="str">
        <f t="shared" si="1693"/>
        <v>4,76166203228631-0,468982775872246i</v>
      </c>
      <c r="T670" s="240" t="str">
        <f t="shared" si="1694"/>
        <v>-0,933448991241001+4,6927649775514i</v>
      </c>
      <c r="U670" s="241" t="str">
        <f t="shared" si="1695"/>
        <v>-4,21973015397439-2,25549275800681i</v>
      </c>
      <c r="V670" s="240" t="str">
        <f t="shared" si="1696"/>
        <v>3,38329500293579-3,38329500293598i</v>
      </c>
      <c r="W670" s="240" t="str">
        <f t="shared" si="1697"/>
        <v>2,25549275800661+4,21973015397449i</v>
      </c>
      <c r="X670" s="240" t="str">
        <f t="shared" si="1698"/>
        <v>-4,69276497755135+0,93344899124125i</v>
      </c>
      <c r="Y670" s="240" t="str">
        <f t="shared" si="1699"/>
        <v>0,468982775872471-4,76166203228629i</v>
      </c>
      <c r="Z670" s="240" t="str">
        <f t="shared" si="1700"/>
        <v>4,42048795008741+1,83102606123285i</v>
      </c>
      <c r="AA670" s="240" t="str">
        <f t="shared" si="1701"/>
        <v>-3,03538261166912+3,6986244138272i</v>
      </c>
      <c r="AB670" s="240" t="str">
        <f t="shared" si="1702"/>
        <v>-2,65823782654317-3,97833404973952i</v>
      </c>
      <c r="AC670" s="240" t="str">
        <f t="shared" si="1703"/>
        <v>4,57867403075636-1,38892558254902i</v>
      </c>
      <c r="AD670" s="240" t="str">
        <f t="shared" si="1704"/>
        <v>-2,0867419588655E-13+4,78470167866105i</v>
      </c>
      <c r="AE670" s="240" t="str">
        <f t="shared" si="1705"/>
        <v>-4,57867403075638-1,38892558254897i</v>
      </c>
      <c r="AF670" s="240" t="str">
        <f t="shared" si="1706"/>
        <v>2,65823782654315-3,97833404973954i</v>
      </c>
      <c r="AG670" s="240" t="str">
        <f t="shared" si="1707"/>
        <v>3,03538261166914+3,69862441382718i</v>
      </c>
      <c r="AH670" s="240" t="str">
        <f t="shared" si="1708"/>
        <v>-4,4204879500874+1,83102606123287i</v>
      </c>
      <c r="AI670" s="240" t="str">
        <f t="shared" si="1709"/>
        <v>-0,468982775872496-4,76166203228629i</v>
      </c>
      <c r="AJ670" s="240" t="str">
        <f t="shared" si="1710"/>
        <v>4,69276497755136+0,933448991241226i</v>
      </c>
      <c r="AK670" s="240" t="str">
        <f t="shared" si="1711"/>
        <v>-2,25549275800617+4,21973015397473i</v>
      </c>
      <c r="AL670" s="240" t="str">
        <f t="shared" si="1712"/>
        <v>-3,38329500293749-3,38329500293428i</v>
      </c>
      <c r="AM670" s="240" t="str">
        <f t="shared" si="1713"/>
        <v>4,21973015397483-2,25549275800598i</v>
      </c>
      <c r="AN670" s="240" t="str">
        <f t="shared" si="1714"/>
        <v>0,933448991241944+4,69276497755121i</v>
      </c>
      <c r="AO670" s="240" t="str">
        <f t="shared" si="1715"/>
        <v>-4,76166203228608-0,468982775874607i</v>
      </c>
      <c r="AP670" s="240" t="str">
        <f t="shared" si="1716"/>
        <v>1,83102606123351-4,42048795008713i</v>
      </c>
      <c r="AQ670" s="240" t="str">
        <f t="shared" si="1717"/>
        <v>3,698624413828+3,03538261166815i</v>
      </c>
      <c r="AR670" s="240" t="str">
        <f t="shared" si="1718"/>
        <v>-3,97833404974068+2,65823782654144i</v>
      </c>
      <c r="AS670" s="240" t="str">
        <f t="shared" si="1719"/>
        <v>-1,38892558254882-4,57867403075642i</v>
      </c>
      <c r="AT670" s="240" t="str">
        <f t="shared" si="1720"/>
        <v>4,78470167866105-1,48650321973589E-12i</v>
      </c>
      <c r="AU670" s="240" t="str">
        <f t="shared" si="1721"/>
        <v>-1,38892558255053+4,5786740307559i</v>
      </c>
      <c r="AV670" s="240" t="str">
        <f t="shared" si="1722"/>
        <v>-3,97833404973969-2,65823782654293i</v>
      </c>
      <c r="AW670" s="240" t="str">
        <f t="shared" si="1723"/>
        <v>3,69862441382611-3,03538261167045i</v>
      </c>
      <c r="AX670" s="240" t="str">
        <f t="shared" si="1724"/>
        <v>1,8310260612318+4,42048795008784i</v>
      </c>
      <c r="AY670" s="240" t="str">
        <f t="shared" si="1725"/>
        <v>-4,76166203228626+0,468982775872762i</v>
      </c>
      <c r="AZ670" s="240" t="str">
        <f t="shared" si="1726"/>
        <v>0,933448991239097-4,69276497755178i</v>
      </c>
      <c r="BA670" s="240" t="str">
        <f t="shared" si="1727"/>
        <v>4,21973015397396+2,25549275800761i</v>
      </c>
      <c r="BB670" s="240" t="str">
        <f t="shared" si="1728"/>
        <v>-3,38329500293544+3,38329500293633i</v>
      </c>
      <c r="BC670" s="240" t="str">
        <f t="shared" si="1729"/>
        <v>-2,25549275800453-4,2197301539756i</v>
      </c>
      <c r="BD670" s="240" t="str">
        <f t="shared" si="1730"/>
        <v>4,69276497755153-0,933448991240341i</v>
      </c>
      <c r="BE670" s="240" t="str">
        <f t="shared" si="1731"/>
        <v>-0,468982775871499+4,76166203228638i</v>
      </c>
      <c r="BF670" s="240" t="str">
        <f t="shared" si="1732"/>
        <v>-4,42048795008651-1,83102606123502i</v>
      </c>
      <c r="BG670" s="240" t="str">
        <f t="shared" si="1733"/>
        <v>3,03538261166947-3,69862441382691i</v>
      </c>
      <c r="BH670" s="240" t="str">
        <f t="shared" si="1734"/>
        <v>2,65823782654398+3,97833404973898i</v>
      </c>
      <c r="BI670" s="240" t="str">
        <f t="shared" si="1735"/>
        <v>-4,57867403075692+1,38892558254719i</v>
      </c>
      <c r="BJ670" s="240" t="str">
        <f t="shared" si="1736"/>
        <v>2,18054385193437E-13-4,78470167866105i</v>
      </c>
      <c r="BK670" s="240" t="str">
        <f t="shared" si="1737"/>
        <v>4,57867403075679+1,38892558254761i</v>
      </c>
      <c r="BL670" s="240" t="str">
        <f t="shared" si="1738"/>
        <v>-2,65823782654435+3,97833404973874i</v>
      </c>
      <c r="BM670" s="189"/>
      <c r="BN670" s="189"/>
      <c r="BO670" s="189"/>
      <c r="BP670" s="189"/>
      <c r="BQ670" s="189"/>
      <c r="BR670" s="189"/>
      <c r="BS670" s="189"/>
      <c r="BT670" s="189"/>
      <c r="BU670" s="189"/>
      <c r="BV670" s="189"/>
      <c r="BW670" s="240"/>
      <c r="BX670" s="240"/>
      <c r="BY670" s="240"/>
      <c r="BZ670" s="240"/>
      <c r="CH670" s="238">
        <f t="shared" si="1739"/>
        <v>-257.95518119740268</v>
      </c>
    </row>
    <row r="671" spans="1:86">
      <c r="A671" s="245">
        <f t="shared" si="1741"/>
        <v>1.4375000000000008E-2</v>
      </c>
      <c r="B671" s="246">
        <v>46</v>
      </c>
      <c r="C671" s="246">
        <f t="shared" si="1742"/>
        <v>2300</v>
      </c>
      <c r="D671" s="246">
        <f t="shared" si="1740"/>
        <v>14451.326206513048</v>
      </c>
      <c r="E671" s="245" t="str">
        <f t="shared" si="1687"/>
        <v>14451,326206513i</v>
      </c>
      <c r="F671" s="245" t="str">
        <f t="shared" si="1743"/>
        <v>0,031366268648922-1,60653151244575i</v>
      </c>
      <c r="G671" s="245" t="str">
        <f t="shared" si="1744"/>
        <v>-0,569504055559067+0,206606475123732i</v>
      </c>
      <c r="H671" s="245" t="str">
        <f t="shared" si="1745"/>
        <v>0,000160651353361918-0,00822831254114919i</v>
      </c>
      <c r="I671" s="245" t="str">
        <f t="shared" si="1688"/>
        <v>0,00582930624574851-0,00416528648624126i</v>
      </c>
      <c r="J671" s="240" t="str">
        <f>IMPRODUCT(1/Nt_input,BH625)</f>
        <v>-9,27064008242675E-15+6,11507372516584E-14i</v>
      </c>
      <c r="K671" s="265" t="str">
        <f t="shared" si="1689"/>
        <v>2,00668939363446E-16+3,95081246447357E-16i</v>
      </c>
      <c r="L671" s="238">
        <f t="shared" si="1690"/>
        <v>-307.06953137334676</v>
      </c>
      <c r="M671" s="238">
        <f t="shared" si="1746"/>
        <v>382.09607359798383</v>
      </c>
      <c r="N671" s="242">
        <f t="shared" si="1747"/>
        <v>-4.9039264020161539</v>
      </c>
      <c r="O671" s="240" t="str">
        <f t="shared" si="1748"/>
        <v>0,956708580912714-4,80969883127822i</v>
      </c>
      <c r="P671" s="240" t="str">
        <f t="shared" si="1749"/>
        <v>4,53063723176443+1,87665138758935i</v>
      </c>
      <c r="Q671" s="240" t="str">
        <f t="shared" si="1691"/>
        <v>-2,72447553387902+4,07746578424463i</v>
      </c>
      <c r="R671" s="240" t="str">
        <f t="shared" si="1692"/>
        <v>-3,46759961330533-3,46759961330541i</v>
      </c>
      <c r="S671" s="240" t="str">
        <f t="shared" si="1693"/>
        <v>4,07746578424469-2,72447553387894i</v>
      </c>
      <c r="T671" s="240" t="str">
        <f t="shared" si="1694"/>
        <v>1,87665138758948+4,53063723176437i</v>
      </c>
      <c r="U671" s="241" t="str">
        <f t="shared" si="1695"/>
        <v>-4,80969883127821+0,956708580912748i</v>
      </c>
      <c r="V671" s="240" t="str">
        <f t="shared" si="1696"/>
        <v>1,20153845186357E-13-4,90392640201615i</v>
      </c>
      <c r="W671" s="240" t="str">
        <f t="shared" si="1697"/>
        <v>4,80969883127817+0,956708580912949i</v>
      </c>
      <c r="X671" s="240" t="str">
        <f t="shared" si="1698"/>
        <v>-1,87665138758923+4,53063723176448i</v>
      </c>
      <c r="Y671" s="240" t="str">
        <f t="shared" si="1699"/>
        <v>-4,07746578424457-2,72447553387912i</v>
      </c>
      <c r="Z671" s="240" t="str">
        <f t="shared" si="1700"/>
        <v>3,4675996133055-3,46759961330524i</v>
      </c>
      <c r="AA671" s="240" t="str">
        <f t="shared" si="1701"/>
        <v>2,72447553387926+4,07746578424448i</v>
      </c>
      <c r="AB671" s="240" t="str">
        <f t="shared" si="1702"/>
        <v>-4,53063723176442+1,87665138758937i</v>
      </c>
      <c r="AC671" s="240" t="str">
        <f t="shared" si="1703"/>
        <v>-0,956708580912665-4,80969883127823i</v>
      </c>
      <c r="AD671" s="240" t="str">
        <f t="shared" si="1704"/>
        <v>4,90392640201615+2,40307690372714E-13i</v>
      </c>
      <c r="AE671" s="240" t="str">
        <f t="shared" si="1705"/>
        <v>-0,956708580912591+4,80969883127825i</v>
      </c>
      <c r="AF671" s="240" t="str">
        <f t="shared" si="1706"/>
        <v>-4,53063723176445-1,8766513875893i</v>
      </c>
      <c r="AG671" s="240" t="str">
        <f t="shared" si="1707"/>
        <v>2,72447553387922-4,0774657842445i</v>
      </c>
      <c r="AH671" s="240" t="str">
        <f t="shared" si="1708"/>
        <v>3,46759961330553+3,46759961330521i</v>
      </c>
      <c r="AI671" s="240" t="str">
        <f t="shared" si="1709"/>
        <v>-4,07746578424453+2,72447553387919i</v>
      </c>
      <c r="AJ671" s="240" t="str">
        <f t="shared" si="1710"/>
        <v>-1,87665138758926-4,53063723176447i</v>
      </c>
      <c r="AK671" s="240" t="str">
        <f t="shared" si="1711"/>
        <v>4,80969883127778-0,95670858091494i</v>
      </c>
      <c r="AL671" s="240" t="str">
        <f t="shared" si="1712"/>
        <v>6,84873248937354E-13+4,90392640201615i</v>
      </c>
      <c r="AM671" s="240" t="str">
        <f t="shared" si="1713"/>
        <v>-4,80969883127803-0,956708580913665i</v>
      </c>
      <c r="AN671" s="240" t="str">
        <f t="shared" si="1714"/>
        <v>1,87665138758716-4,53063723176534i</v>
      </c>
      <c r="AO671" s="240" t="str">
        <f t="shared" si="1715"/>
        <v>4,07746578424498+2,72447553387851i</v>
      </c>
      <c r="AP671" s="240" t="str">
        <f t="shared" si="1716"/>
        <v>-3,46759961330599+3,46759961330475i</v>
      </c>
      <c r="AQ671" s="240" t="str">
        <f t="shared" si="1717"/>
        <v>-2,72447553388111-4,07746578424324i</v>
      </c>
      <c r="AR671" s="240" t="str">
        <f t="shared" si="1718"/>
        <v>4,53063723176411-1,87665138759012i</v>
      </c>
      <c r="AS671" s="240" t="str">
        <f t="shared" si="1719"/>
        <v>0,956708580911885+4,80969883127839i</v>
      </c>
      <c r="AT671" s="240" t="str">
        <f t="shared" si="1720"/>
        <v>-4,90392640201615-2,43190697847209E-12i</v>
      </c>
      <c r="AU671" s="240" t="str">
        <f t="shared" si="1721"/>
        <v>0,95670858091187-4,80969883127839i</v>
      </c>
      <c r="AV671" s="240" t="str">
        <f t="shared" si="1722"/>
        <v>4,53063723176417+1,87665138758998i</v>
      </c>
      <c r="AW671" s="240" t="str">
        <f t="shared" si="1723"/>
        <v>-2,72447553388099+4,07746578424332i</v>
      </c>
      <c r="AX671" s="240" t="str">
        <f t="shared" si="1724"/>
        <v>-3,4675996133061-3,46759961330464i</v>
      </c>
      <c r="AY671" s="240" t="str">
        <f t="shared" si="1725"/>
        <v>4,07746578424497-2,72447553387852i</v>
      </c>
      <c r="AZ671" s="240" t="str">
        <f t="shared" si="1726"/>
        <v>1,87665138758724+4,53063723176531i</v>
      </c>
      <c r="BA671" s="240" t="str">
        <f t="shared" si="1727"/>
        <v>-4,80969883127802+0,956708580913748i</v>
      </c>
      <c r="BB671" s="240" t="str">
        <f t="shared" si="1728"/>
        <v>5,31080240298692E-13-4,90392640201615i</v>
      </c>
      <c r="BC671" s="240" t="str">
        <f t="shared" si="1729"/>
        <v>4,80969883127781+0,956708580914788i</v>
      </c>
      <c r="BD671" s="240" t="str">
        <f t="shared" si="1730"/>
        <v>-1,87665138758822+4,5306372317649i</v>
      </c>
      <c r="BE671" s="240" t="str">
        <f t="shared" si="1731"/>
        <v>-4,0774657842443-2,72447553387952i</v>
      </c>
      <c r="BF671" s="240" t="str">
        <f t="shared" si="1732"/>
        <v>3,46759961330685-3,46759961330389i</v>
      </c>
      <c r="BG671" s="240" t="str">
        <f t="shared" si="1733"/>
        <v>2,7244755338801+4,07746578424391i</v>
      </c>
      <c r="BH671" s="240" t="str">
        <f t="shared" si="1734"/>
        <v>-4,53063723176458+1,87665138758899i</v>
      </c>
      <c r="BI671" s="240" t="str">
        <f t="shared" si="1735"/>
        <v>-0,956708580910826-4,80969883127859i</v>
      </c>
      <c r="BJ671" s="240" t="str">
        <f t="shared" si="1736"/>
        <v>4,90392640201615-1,3697464978747E-12i</v>
      </c>
      <c r="BK671" s="240" t="str">
        <f t="shared" si="1737"/>
        <v>-0,956708580913062+4,80969883127815i</v>
      </c>
      <c r="BL671" s="240" t="str">
        <f t="shared" si="1738"/>
        <v>-4,53063723176371-1,8766513875911i</v>
      </c>
      <c r="BM671" s="189"/>
      <c r="BN671" s="189"/>
      <c r="BO671" s="189"/>
      <c r="BP671" s="189"/>
      <c r="BQ671" s="189"/>
      <c r="BR671" s="189"/>
      <c r="BS671" s="189"/>
      <c r="BT671" s="189"/>
      <c r="BU671" s="189"/>
      <c r="BV671" s="189"/>
      <c r="BW671" s="240"/>
      <c r="BX671" s="240"/>
      <c r="BY671" s="240"/>
      <c r="BZ671" s="240"/>
      <c r="CH671" s="238">
        <f t="shared" si="1739"/>
        <v>-264.1732797898261</v>
      </c>
    </row>
    <row r="672" spans="1:86">
      <c r="A672" s="245">
        <f t="shared" si="1741"/>
        <v>1.4687500000000008E-2</v>
      </c>
      <c r="B672" s="246">
        <v>47</v>
      </c>
      <c r="C672" s="246">
        <f t="shared" si="1742"/>
        <v>2350</v>
      </c>
      <c r="D672" s="246">
        <f t="shared" si="1740"/>
        <v>14765.485471872027</v>
      </c>
      <c r="E672" s="245" t="str">
        <f t="shared" si="1687"/>
        <v>14765,485471872i</v>
      </c>
      <c r="F672" s="245" t="str">
        <f t="shared" si="1743"/>
        <v>0,0280981733327203-1,57243863527713i</v>
      </c>
      <c r="G672" s="245" t="str">
        <f t="shared" si="1744"/>
        <v>-0,567518299965952+0,208911992902321i</v>
      </c>
      <c r="H672" s="245" t="str">
        <f t="shared" si="1745"/>
        <v>0,000143912864594253-0,00805369607916434i</v>
      </c>
      <c r="I672" s="245" t="str">
        <f t="shared" si="1688"/>
        <v>0,00573155751326041-0,00422620050066251i</v>
      </c>
      <c r="J672" s="240" t="str">
        <f>IMPRODUCT(1/Nt_input,BI625)</f>
        <v>-3,50539503023509E-15-3,99237934378683E-14i</v>
      </c>
      <c r="K672" s="265" t="str">
        <f t="shared" si="1689"/>
        <v>-1,88817329037955E-16-2,14011016004871E-16i</v>
      </c>
      <c r="L672" s="238">
        <f t="shared" si="1690"/>
        <v>-310.89094521935556</v>
      </c>
      <c r="M672" s="238">
        <f t="shared" si="1746"/>
        <v>382.02407636663901</v>
      </c>
      <c r="N672" s="242">
        <f t="shared" si="1747"/>
        <v>-4.9759236333609858</v>
      </c>
      <c r="O672" s="240" t="str">
        <f t="shared" si="1748"/>
        <v>0,487725805040316-4,95196320100808i</v>
      </c>
      <c r="P672" s="240" t="str">
        <f t="shared" si="1749"/>
        <v>4,88031265601102+0,970754543960046i</v>
      </c>
      <c r="Q672" s="240" t="str">
        <f t="shared" si="1691"/>
        <v>-1,44443438595317+4,76166203228626i</v>
      </c>
      <c r="R672" s="240" t="str">
        <f t="shared" si="1692"/>
        <v>-4,59715400020134-1,90420353520131i</v>
      </c>
      <c r="S672" s="240" t="str">
        <f t="shared" si="1693"/>
        <v>2,34563416346192-4,38837286203448i</v>
      </c>
      <c r="T672" s="240" t="str">
        <f t="shared" si="1694"/>
        <v>4,13732929427786+2,76447505247391i</v>
      </c>
      <c r="U672" s="241" t="str">
        <f t="shared" si="1695"/>
        <v>-3,15669253551524+3,84644098372284i</v>
      </c>
      <c r="V672" s="240" t="str">
        <f t="shared" si="1696"/>
        <v>-3,51850934381606-3,51850934381586i</v>
      </c>
      <c r="W672" s="240" t="str">
        <f t="shared" si="1697"/>
        <v>3,84644098372268-3,15669253551544i</v>
      </c>
      <c r="X672" s="240" t="str">
        <f t="shared" si="1698"/>
        <v>2,76447505247416+4,13732929427769i</v>
      </c>
      <c r="Y672" s="240" t="str">
        <f t="shared" si="1699"/>
        <v>-4,38837286203458+2,34563416346173i</v>
      </c>
      <c r="Z672" s="240" t="str">
        <f t="shared" si="1700"/>
        <v>-1,90420353520113-4,59715400020142i</v>
      </c>
      <c r="AA672" s="240" t="str">
        <f t="shared" si="1701"/>
        <v>4,76166203228632-1,44443438595296i</v>
      </c>
      <c r="AB672" s="240" t="str">
        <f t="shared" si="1702"/>
        <v>0,970754543959912+4,88031265601104i</v>
      </c>
      <c r="AC672" s="240" t="str">
        <f t="shared" si="1703"/>
        <v>-4,95196320100809+0,487725805040182i</v>
      </c>
      <c r="AD672" s="240" t="str">
        <f t="shared" si="1704"/>
        <v>1,99945511652752E-13-4,97592363336099i</v>
      </c>
      <c r="AE672" s="240" t="str">
        <f t="shared" si="1705"/>
        <v>4,9519632010081+0,487725805040088i</v>
      </c>
      <c r="AF672" s="240" t="str">
        <f t="shared" si="1706"/>
        <v>-0,970754543959887+4,88031265601105i</v>
      </c>
      <c r="AG672" s="240" t="str">
        <f t="shared" si="1707"/>
        <v>-4,76166203228634-1,44443438595287i</v>
      </c>
      <c r="AH672" s="240" t="str">
        <f t="shared" si="1708"/>
        <v>1,90420353520104-4,59715400020146i</v>
      </c>
      <c r="AI672" s="240" t="str">
        <f t="shared" si="1709"/>
        <v>4,38837286203461+2,34563416346168i</v>
      </c>
      <c r="AJ672" s="240" t="str">
        <f t="shared" si="1710"/>
        <v>-2,76447505247493+4,13732929427718i</v>
      </c>
      <c r="AK672" s="240" t="str">
        <f t="shared" si="1711"/>
        <v>-3,84644098372211-3,15669253551613i</v>
      </c>
      <c r="AL672" s="240" t="str">
        <f t="shared" si="1712"/>
        <v>3,5185093438167-3,51850934381522i</v>
      </c>
      <c r="AM672" s="240" t="str">
        <f t="shared" si="1713"/>
        <v>3,15669253551452+3,84644098372343i</v>
      </c>
      <c r="AN672" s="240" t="str">
        <f t="shared" si="1714"/>
        <v>-4,13732929427838+2,76447505247314i</v>
      </c>
      <c r="AO672" s="240" t="str">
        <f t="shared" si="1715"/>
        <v>-2,34563416346071-4,38837286203512i</v>
      </c>
      <c r="AP672" s="240" t="str">
        <f t="shared" si="1716"/>
        <v>4,5971540002019-1,90420353519996i</v>
      </c>
      <c r="AQ672" s="240" t="str">
        <f t="shared" si="1717"/>
        <v>1,44443438595182+4,76166203228666i</v>
      </c>
      <c r="AR672" s="240" t="str">
        <f t="shared" si="1718"/>
        <v>-4,88031265601126+0,970754543958812i</v>
      </c>
      <c r="AS672" s="240" t="str">
        <f t="shared" si="1719"/>
        <v>-0,487725805038928-4,95196320100821i</v>
      </c>
      <c r="AT672" s="240" t="str">
        <f t="shared" si="1720"/>
        <v>4,97592363336099+1,38986081289237E-12i</v>
      </c>
      <c r="AU672" s="240" t="str">
        <f t="shared" si="1721"/>
        <v>-0,487725805041695+4,95196320100794i</v>
      </c>
      <c r="AV672" s="240" t="str">
        <f t="shared" si="1722"/>
        <v>-4,88031265601072-0,970754543961539i</v>
      </c>
      <c r="AW672" s="240" t="str">
        <f t="shared" si="1723"/>
        <v>1,44443438595448-4,76166203228586i</v>
      </c>
      <c r="AX672" s="240" t="str">
        <f t="shared" si="1724"/>
        <v>4,59715400020078+1,90420353520266i</v>
      </c>
      <c r="AY672" s="240" t="str">
        <f t="shared" si="1725"/>
        <v>-2,34563416346317+4,38837286203381i</v>
      </c>
      <c r="AZ672" s="240" t="str">
        <f t="shared" si="1726"/>
        <v>-4,13732929427683-2,76447505247545i</v>
      </c>
      <c r="BA672" s="240" t="str">
        <f t="shared" si="1727"/>
        <v>3,15669253551673-3,84644098372162i</v>
      </c>
      <c r="BB672" s="240" t="str">
        <f t="shared" si="1728"/>
        <v>3,51850934381473+3,51850934381718i</v>
      </c>
      <c r="BC672" s="240" t="str">
        <f t="shared" si="1729"/>
        <v>-3,84644098372392+3,15669253551393i</v>
      </c>
      <c r="BD672" s="240" t="str">
        <f t="shared" si="1730"/>
        <v>-2,76447505247256-4,13732929427876i</v>
      </c>
      <c r="BE672" s="240" t="str">
        <f t="shared" si="1731"/>
        <v>4,38837286203545-2,3456341634601i</v>
      </c>
      <c r="BF672" s="240" t="str">
        <f t="shared" si="1732"/>
        <v>1,90420353519932+4,59715400020217i</v>
      </c>
      <c r="BG672" s="240" t="str">
        <f t="shared" si="1733"/>
        <v>-4,76166203228687+1,44443438595116i</v>
      </c>
      <c r="BH672" s="240" t="str">
        <f t="shared" si="1734"/>
        <v>-0,970754543958131-4,8803126560114i</v>
      </c>
      <c r="BI672" s="240" t="str">
        <f t="shared" si="1735"/>
        <v>4,95196320100828-0,487725805038236i</v>
      </c>
      <c r="BJ672" s="240" t="str">
        <f t="shared" si="1736"/>
        <v>-2,08479121933855E-12+4,97592363336099i</v>
      </c>
      <c r="BK672" s="240" t="str">
        <f t="shared" si="1737"/>
        <v>-4,95196320100786-0,487725805042527i</v>
      </c>
      <c r="BL672" s="240" t="str">
        <f t="shared" si="1738"/>
        <v>0,970754543962221-4,88031265601059i</v>
      </c>
      <c r="BM672" s="189"/>
      <c r="BN672" s="189"/>
      <c r="BO672" s="189"/>
      <c r="BP672" s="189"/>
      <c r="BQ672" s="189"/>
      <c r="BR672" s="189"/>
      <c r="BS672" s="189"/>
      <c r="BT672" s="189"/>
      <c r="BU672" s="189"/>
      <c r="BV672" s="189"/>
      <c r="BW672" s="240"/>
      <c r="BX672" s="240"/>
      <c r="BY672" s="240"/>
      <c r="BZ672" s="240"/>
      <c r="CH672" s="238">
        <f t="shared" si="1739"/>
        <v>-267.94201168826748</v>
      </c>
    </row>
    <row r="673" spans="1:123">
      <c r="A673" s="245">
        <f t="shared" si="1741"/>
        <v>1.5000000000000008E-2</v>
      </c>
      <c r="B673" s="246">
        <v>48</v>
      </c>
      <c r="C673" s="246">
        <f t="shared" si="1742"/>
        <v>2400</v>
      </c>
      <c r="D673" s="246">
        <f t="shared" si="1740"/>
        <v>15079.644737231007</v>
      </c>
      <c r="E673" s="245" t="str">
        <f t="shared" si="1687"/>
        <v>15079,644737231i</v>
      </c>
      <c r="F673" s="245" t="str">
        <f t="shared" si="1743"/>
        <v>0,025031800441473-1,53975554755768i</v>
      </c>
      <c r="G673" s="245" t="str">
        <f t="shared" si="1744"/>
        <v>-0,565503542001276+0,21121691285927i</v>
      </c>
      <c r="H673" s="245" t="str">
        <f t="shared" si="1745"/>
        <v>0,000128207555161213-0,00788630025873876i</v>
      </c>
      <c r="I673" s="245" t="str">
        <f t="shared" si="1688"/>
        <v>0,00563337324249523-0,0042839106492005i</v>
      </c>
      <c r="J673" s="240" t="str">
        <f>IMPRODUCT(1/Nt_input,BJ625)</f>
        <v>-6,68631141379916E-14+3,46103354309512E-14i</v>
      </c>
      <c r="K673" s="265" t="str">
        <f t="shared" si="1689"/>
        <v>-2,28397293569813E-16+4,81408544224956E-16i</v>
      </c>
      <c r="L673" s="238">
        <f t="shared" si="1690"/>
        <v>-305.46804762934107</v>
      </c>
      <c r="M673" s="238">
        <f t="shared" si="1746"/>
        <v>382</v>
      </c>
      <c r="N673" s="242">
        <f t="shared" si="1747"/>
        <v>-5</v>
      </c>
      <c r="O673" s="240" t="str">
        <f t="shared" si="1748"/>
        <v>9,18861341181465E-16-5i</v>
      </c>
      <c r="P673" s="240" t="str">
        <f t="shared" si="1749"/>
        <v>5+1,83772268236293E-15i</v>
      </c>
      <c r="Q673" s="240" t="str">
        <f t="shared" si="1691"/>
        <v>1,48233747325477E-13+5i</v>
      </c>
      <c r="R673" s="240" t="str">
        <f t="shared" si="1692"/>
        <v>-5+2,09487375363304E-13i</v>
      </c>
      <c r="S673" s="240" t="str">
        <f t="shared" si="1693"/>
        <v>2,44402480024941E-13-5i</v>
      </c>
      <c r="T673" s="240" t="str">
        <f t="shared" si="1694"/>
        <v>5+2,00912420381116E-13i</v>
      </c>
      <c r="U673" s="241" t="str">
        <f t="shared" si="1695"/>
        <v>-1,39658792343289E-13+5i</v>
      </c>
      <c r="V673" s="240" t="str">
        <f t="shared" si="1696"/>
        <v>-5-7,84051643054615E-14i</v>
      </c>
      <c r="W673" s="240" t="str">
        <f t="shared" si="1697"/>
        <v>5,26786730556395E-14-5i</v>
      </c>
      <c r="X673" s="240" t="str">
        <f t="shared" si="1698"/>
        <v>5-8,57495498218785E-15i</v>
      </c>
      <c r="Y673" s="240" t="str">
        <f t="shared" si="1699"/>
        <v>6,9828583020015E-14+5i</v>
      </c>
      <c r="Z673" s="240" t="str">
        <f t="shared" si="1700"/>
        <v>-5+9,55550742698375E-14i</v>
      </c>
      <c r="AA673" s="240" t="str">
        <f t="shared" si="1701"/>
        <v>-1,56808702307664E-13-5i</v>
      </c>
      <c r="AB673" s="240" t="str">
        <f t="shared" si="1702"/>
        <v>5-2,18062330345492E-13i</v>
      </c>
      <c r="AC673" s="240" t="str">
        <f t="shared" si="1703"/>
        <v>-2,18063956648751E-13+5i</v>
      </c>
      <c r="AD673" s="240" t="str">
        <f t="shared" si="1704"/>
        <v>-5-1,56810328610924E-13i</v>
      </c>
      <c r="AE673" s="240" t="str">
        <f t="shared" si="1705"/>
        <v>1,66610974149106E-13-5i</v>
      </c>
      <c r="AF673" s="240" t="str">
        <f t="shared" si="1706"/>
        <v>5+1,05357346111279E-13i</v>
      </c>
      <c r="AG673" s="240" t="str">
        <f t="shared" si="1707"/>
        <v>-4,41037180734516E-14+5i</v>
      </c>
      <c r="AH673" s="240" t="str">
        <f t="shared" si="1708"/>
        <v>-5+1,71499099643757E-14i</v>
      </c>
      <c r="AI673" s="240" t="str">
        <f t="shared" si="1709"/>
        <v>-7,8403538002203E-14-5i</v>
      </c>
      <c r="AJ673" s="240" t="str">
        <f t="shared" si="1710"/>
        <v>5+8,5510266402411E-13i</v>
      </c>
      <c r="AK673" s="240" t="str">
        <f t="shared" si="1711"/>
        <v>6,9829070910993E-13+5i</v>
      </c>
      <c r="AL673" s="240" t="str">
        <f t="shared" si="1712"/>
        <v>-5+2,25168408224397E-12i</v>
      </c>
      <c r="AM673" s="240" t="str">
        <f t="shared" si="1713"/>
        <v>1,23977596851871E-12-5i</v>
      </c>
      <c r="AN673" s="240" t="str">
        <f t="shared" si="1714"/>
        <v>5-3,13617404615329E-13i</v>
      </c>
      <c r="AO673" s="240" t="str">
        <f t="shared" si="1715"/>
        <v>1,86701077774936E-12+5i</v>
      </c>
      <c r="AP673" s="240" t="str">
        <f t="shared" si="1716"/>
        <v>-5-1,55339499943729E-12i</v>
      </c>
      <c r="AQ673" s="240" t="str">
        <f t="shared" si="1717"/>
        <v>7,10558998792685E-14-5i</v>
      </c>
      <c r="AR673" s="240" t="str">
        <f t="shared" si="1718"/>
        <v>5-1,55339174683078E-12i</v>
      </c>
      <c r="AS673" s="240" t="str">
        <f t="shared" si="1719"/>
        <v>-1,9380683039319E-12+5i</v>
      </c>
      <c r="AT673" s="240" t="str">
        <f t="shared" si="1720"/>
        <v>-5-3,13620657221847E-13i</v>
      </c>
      <c r="AU673" s="240" t="str">
        <f t="shared" si="1721"/>
        <v>-1,16871844233618E-12-5i</v>
      </c>
      <c r="AV673" s="240" t="str">
        <f t="shared" si="1722"/>
        <v>5+2,32274160842649E-12i</v>
      </c>
      <c r="AW673" s="240" t="str">
        <f t="shared" si="1723"/>
        <v>-6,98293961716445E-13+5i</v>
      </c>
      <c r="AX673" s="240" t="str">
        <f t="shared" si="1724"/>
        <v>-5+7,8404513784158E-13i</v>
      </c>
      <c r="AY673" s="240" t="str">
        <f t="shared" si="1725"/>
        <v>-2,40849278455163E-12-5i</v>
      </c>
      <c r="AZ673" s="240" t="str">
        <f t="shared" si="1726"/>
        <v>5+1,08296726621105E-12i</v>
      </c>
      <c r="BA673" s="240" t="str">
        <f t="shared" si="1727"/>
        <v>5,41480380499005E-13+5i</v>
      </c>
      <c r="BB673" s="240" t="str">
        <f t="shared" si="1728"/>
        <v>-5+2,02381948005703E-12i</v>
      </c>
      <c r="BC673" s="240" t="str">
        <f t="shared" si="1729"/>
        <v>1,46764057070564E-12-5i</v>
      </c>
      <c r="BD673" s="240" t="str">
        <f t="shared" si="1730"/>
        <v>5-1,56807076004406E-13i</v>
      </c>
      <c r="BE673" s="240" t="str">
        <f t="shared" si="1731"/>
        <v>1,63914617556243E-12+5i</v>
      </c>
      <c r="BF673" s="240" t="str">
        <f t="shared" si="1732"/>
        <v>-5-1,71020532804822E-12i</v>
      </c>
      <c r="BG673" s="240" t="str">
        <f t="shared" si="1733"/>
        <v>2,27866228490192E-13-5i</v>
      </c>
      <c r="BH673" s="240" t="str">
        <f t="shared" si="1734"/>
        <v>5-1,39658141821986E-12i</v>
      </c>
      <c r="BI673" s="240" t="str">
        <f t="shared" si="1735"/>
        <v>-2,09487863254282E-12+5i</v>
      </c>
      <c r="BJ673" s="240" t="str">
        <f t="shared" si="1736"/>
        <v>-5-6,1253953298479E-13i</v>
      </c>
      <c r="BK673" s="240" t="str">
        <f t="shared" si="1737"/>
        <v>-1,01190811372526E-12-5i</v>
      </c>
      <c r="BL673" s="240" t="str">
        <f t="shared" si="1738"/>
        <v>5+2,47955193703741E-12i</v>
      </c>
      <c r="BM673" s="189"/>
      <c r="BN673" s="189"/>
      <c r="BO673" s="189"/>
      <c r="BP673" s="189"/>
      <c r="BQ673" s="189"/>
      <c r="BR673" s="189"/>
      <c r="BS673" s="189"/>
      <c r="BT673" s="189"/>
      <c r="BU673" s="189"/>
      <c r="BV673" s="189"/>
      <c r="BW673" s="240"/>
      <c r="BX673" s="240"/>
      <c r="BY673" s="240"/>
      <c r="BZ673" s="240"/>
      <c r="CH673" s="238">
        <f t="shared" si="1739"/>
        <v>-262.46527914776658</v>
      </c>
    </row>
    <row r="674" spans="1:123">
      <c r="A674" s="245">
        <f t="shared" si="1741"/>
        <v>1.5312500000000008E-2</v>
      </c>
      <c r="B674" s="246">
        <v>49</v>
      </c>
      <c r="C674" s="246">
        <f t="shared" si="1742"/>
        <v>2450</v>
      </c>
      <c r="D674" s="246">
        <f t="shared" si="1740"/>
        <v>15393.804002589986</v>
      </c>
      <c r="E674" s="245" t="str">
        <f t="shared" si="1687"/>
        <v>15393,80400259i</v>
      </c>
      <c r="F674" s="245" t="str">
        <f t="shared" si="1743"/>
        <v>0,0221509131388479-1,50839667401927i</v>
      </c>
      <c r="G674" s="245" t="str">
        <f t="shared" si="1744"/>
        <v>-0,563460510811788+0,213518892267703i</v>
      </c>
      <c r="H674" s="245" t="str">
        <f t="shared" si="1745"/>
        <v>0,00011345226344226-0,0077256867815592i</v>
      </c>
      <c r="I674" s="245" t="str">
        <f t="shared" si="1688"/>
        <v>0,00553485642225848-0,00433845539110507i</v>
      </c>
      <c r="J674" s="240" t="str">
        <f>IMPRODUCT(1/Nt_input,BK625)</f>
        <v>6,69931165121589E-14-3,55800458540223E-14i</v>
      </c>
      <c r="K674" s="265" t="str">
        <f t="shared" si="1689"/>
        <v>2,16434839423285E-16-4,87577092798492E-16i</v>
      </c>
      <c r="L674" s="238">
        <f t="shared" si="1690"/>
        <v>-305.45802551728264</v>
      </c>
      <c r="M674" s="238">
        <f t="shared" si="1746"/>
        <v>382.02407636663901</v>
      </c>
      <c r="N674" s="242">
        <f t="shared" si="1747"/>
        <v>-4.9759236333609831</v>
      </c>
      <c r="O674" s="240" t="str">
        <f t="shared" si="1748"/>
        <v>-0,487725805040318-4,95196320100808i</v>
      </c>
      <c r="P674" s="240" t="str">
        <f t="shared" si="1749"/>
        <v>4,88031265601102-0,970754543960051i</v>
      </c>
      <c r="Q674" s="240" t="str">
        <f t="shared" si="1691"/>
        <v>1,44443438595299+4,76166203228631i</v>
      </c>
      <c r="R674" s="240" t="str">
        <f t="shared" si="1692"/>
        <v>-4,59715400020138+1,90420353520122i</v>
      </c>
      <c r="S674" s="240" t="str">
        <f t="shared" si="1693"/>
        <v>-2,34563416346193-4,38837286203447i</v>
      </c>
      <c r="T674" s="240" t="str">
        <f t="shared" si="1694"/>
        <v>4,1373292942778-2,76447505247401i</v>
      </c>
      <c r="U674" s="241" t="str">
        <f t="shared" si="1695"/>
        <v>3,15669253551538+3,84644098372273i</v>
      </c>
      <c r="V674" s="240" t="str">
        <f t="shared" si="1696"/>
        <v>-3,51850934381584+3,51850934381607i</v>
      </c>
      <c r="W674" s="240" t="str">
        <f t="shared" si="1697"/>
        <v>-3,84644098372261-3,15669253551552i</v>
      </c>
      <c r="X674" s="240" t="str">
        <f t="shared" si="1698"/>
        <v>2,76447505247415-4,1373292942777i</v>
      </c>
      <c r="Y674" s="240" t="str">
        <f t="shared" si="1699"/>
        <v>4,38837286203463+2,34563416346164i</v>
      </c>
      <c r="Z674" s="240" t="str">
        <f t="shared" si="1700"/>
        <v>-1,90420353520092+4,5971540002015i</v>
      </c>
      <c r="AA674" s="240" t="str">
        <f t="shared" si="1701"/>
        <v>-4,76166203228626-1,44443438595314i</v>
      </c>
      <c r="AB674" s="240" t="str">
        <f t="shared" si="1702"/>
        <v>0,970754543960041-4,88031265601102i</v>
      </c>
      <c r="AC674" s="240" t="str">
        <f t="shared" si="1703"/>
        <v>4,9519632010081+0,487725805040121i</v>
      </c>
      <c r="AD674" s="240" t="str">
        <f t="shared" si="1704"/>
        <v>-1,82877104210959E-13+4,97592363336098i</v>
      </c>
      <c r="AE674" s="240" t="str">
        <f t="shared" si="1705"/>
        <v>-4,95196320100808+0,487725805040321i</v>
      </c>
      <c r="AF674" s="240" t="str">
        <f t="shared" si="1706"/>
        <v>-0,970754543960165-4,88031265601099i</v>
      </c>
      <c r="AG674" s="240" t="str">
        <f t="shared" si="1707"/>
        <v>4,76166203228635-1,44443438595285i</v>
      </c>
      <c r="AH674" s="240" t="str">
        <f t="shared" si="1708"/>
        <v>1,90420353520107+4,59715400020144i</v>
      </c>
      <c r="AI674" s="240" t="str">
        <f t="shared" si="1709"/>
        <v>-4,38837286203407+2,34563416346269i</v>
      </c>
      <c r="AJ674" s="240" t="str">
        <f t="shared" si="1710"/>
        <v>-2,76447505247346-4,13732929427816i</v>
      </c>
      <c r="AK674" s="240" t="str">
        <f t="shared" si="1711"/>
        <v>3,84644098372127-3,15669253551715i</v>
      </c>
      <c r="AL674" s="240" t="str">
        <f t="shared" si="1712"/>
        <v>3,51850934381631+3,5185093438156i</v>
      </c>
      <c r="AM674" s="240" t="str">
        <f t="shared" si="1713"/>
        <v>-3,15669253551643+3,84644098372187i</v>
      </c>
      <c r="AN674" s="240" t="str">
        <f t="shared" si="1714"/>
        <v>-4,13732929427872-2,76447505247262i</v>
      </c>
      <c r="AO674" s="240" t="str">
        <f t="shared" si="1715"/>
        <v>2,3456341634618-4,38837286203454i</v>
      </c>
      <c r="AP674" s="240" t="str">
        <f t="shared" si="1716"/>
        <v>4,59715400020066+1,90420353520295i</v>
      </c>
      <c r="AQ674" s="240" t="str">
        <f t="shared" si="1717"/>
        <v>-1,44443438595182+4,76166203228666i</v>
      </c>
      <c r="AR674" s="240" t="str">
        <f t="shared" si="1718"/>
        <v>-4,8803126560109-0,970754543960638i</v>
      </c>
      <c r="AS674" s="240" t="str">
        <f t="shared" si="1719"/>
        <v>0,487725805042767-4,95196320100784i</v>
      </c>
      <c r="AT674" s="240" t="str">
        <f t="shared" si="1720"/>
        <v>4,97592363336098-6,24215581164942E-13i</v>
      </c>
      <c r="AU674" s="240" t="str">
        <f t="shared" si="1721"/>
        <v>0,487725805039083+4,9519632010082i</v>
      </c>
      <c r="AV674" s="240" t="str">
        <f t="shared" si="1722"/>
        <v>-4,88031265601063+0,970754543962001i</v>
      </c>
      <c r="AW674" s="240" t="str">
        <f t="shared" si="1723"/>
        <v>-1,44443438595315-4,76166203228626i</v>
      </c>
      <c r="AX674" s="240" t="str">
        <f t="shared" si="1724"/>
        <v>4,59715400020208-1,90420353519953i</v>
      </c>
      <c r="AY674" s="240" t="str">
        <f t="shared" si="1725"/>
        <v>2,3456341634629+4,38837286203395i</v>
      </c>
      <c r="AZ674" s="240" t="str">
        <f t="shared" si="1726"/>
        <v>-4,13732929427795+2,76447505247378i</v>
      </c>
      <c r="BA674" s="240" t="str">
        <f t="shared" si="1727"/>
        <v>-3,15669253551362-3,84644098372417i</v>
      </c>
      <c r="BB674" s="240" t="str">
        <f t="shared" si="1728"/>
        <v>3,51850934381538-3,51850934381653i</v>
      </c>
      <c r="BC674" s="240" t="str">
        <f t="shared" si="1729"/>
        <v>3,84644098372206+3,15669253551619i</v>
      </c>
      <c r="BD674" s="240" t="str">
        <f t="shared" si="1730"/>
        <v>-2,7644750524723+4,13732929427894i</v>
      </c>
      <c r="BE674" s="240" t="str">
        <f t="shared" si="1731"/>
        <v>-4,38837286203472-2,34563416346146i</v>
      </c>
      <c r="BF674" s="240" t="str">
        <f t="shared" si="1732"/>
        <v>1,90420353520259-4,59715400020081i</v>
      </c>
      <c r="BG674" s="240" t="str">
        <f t="shared" si="1733"/>
        <v>4,76166203228673+1,44443438595159i</v>
      </c>
      <c r="BH674" s="240" t="str">
        <f t="shared" si="1734"/>
        <v>-0,970754543960399+4,88031265601095i</v>
      </c>
      <c r="BI674" s="240" t="str">
        <f t="shared" si="1735"/>
        <v>-4,95196320100786-0,487725805042526i</v>
      </c>
      <c r="BJ674" s="240" t="str">
        <f t="shared" si="1736"/>
        <v>-1,00703549957505E-12-4,97592363336098i</v>
      </c>
      <c r="BK674" s="240" t="str">
        <f t="shared" si="1737"/>
        <v>4,95196320100816-0,487725805039464i</v>
      </c>
      <c r="BL674" s="240" t="str">
        <f t="shared" si="1738"/>
        <v>0,970754543962235+4,88031265601058i</v>
      </c>
      <c r="BM674" s="189"/>
      <c r="BN674" s="189"/>
      <c r="BO674" s="189"/>
      <c r="BP674" s="189"/>
      <c r="BQ674" s="189"/>
      <c r="BR674" s="189"/>
      <c r="BS674" s="189"/>
      <c r="BT674" s="189"/>
      <c r="BU674" s="189"/>
      <c r="BV674" s="189"/>
      <c r="BW674" s="240"/>
      <c r="BX674" s="240"/>
      <c r="BY674" s="240"/>
      <c r="BZ674" s="240"/>
      <c r="CH674" s="238">
        <f t="shared" si="1739"/>
        <v>-262.40028834961174</v>
      </c>
    </row>
    <row r="675" spans="1:123">
      <c r="A675" s="245">
        <f t="shared" si="1741"/>
        <v>1.5625000000000007E-2</v>
      </c>
      <c r="B675" s="246">
        <v>50</v>
      </c>
      <c r="C675" s="246">
        <f t="shared" si="1742"/>
        <v>2500</v>
      </c>
      <c r="D675" s="246">
        <f t="shared" si="1740"/>
        <v>15707.963267948966</v>
      </c>
      <c r="E675" s="245" t="str">
        <f t="shared" si="1687"/>
        <v>15707,963267949i</v>
      </c>
      <c r="F675" s="245" t="str">
        <f t="shared" si="1743"/>
        <v>0,0194408752886813-1,47828321412634i</v>
      </c>
      <c r="G675" s="245" t="str">
        <f t="shared" si="1744"/>
        <v>-0,561389937698485+0,215815768955768i</v>
      </c>
      <c r="H675" s="245" t="str">
        <f t="shared" si="1745"/>
        <v>0,0000995720262624943-0,00757145204805113i</v>
      </c>
      <c r="I675" s="245" t="str">
        <f t="shared" si="1688"/>
        <v>0,00543610817627362-0,00438987539575061i</v>
      </c>
      <c r="J675" s="240" t="str">
        <f>IMPRODUCT(1/Nt_input,BL625)</f>
        <v>3,68116385355936E-14+4,72981029342458E-14i</v>
      </c>
      <c r="K675" s="265" t="str">
        <f t="shared" si="1689"/>
        <v>4,07744827562095E-16+9,55190977984175E-17i</v>
      </c>
      <c r="L675" s="238">
        <f t="shared" si="1690"/>
        <v>-307.56020572037187</v>
      </c>
      <c r="M675" s="238">
        <f t="shared" si="1746"/>
        <v>382.09607359798383</v>
      </c>
      <c r="N675" s="242">
        <f t="shared" si="1747"/>
        <v>-4.9039264020161504</v>
      </c>
      <c r="O675" s="240" t="str">
        <f t="shared" si="1748"/>
        <v>-0,956708580912718-4,80969883127822i</v>
      </c>
      <c r="P675" s="240" t="str">
        <f t="shared" si="1749"/>
        <v>4,53063723176444-1,87665138758931i</v>
      </c>
      <c r="Q675" s="240" t="str">
        <f t="shared" si="1691"/>
        <v>2,72447553387927+4,07746578424447i</v>
      </c>
      <c r="R675" s="240" t="str">
        <f t="shared" si="1692"/>
        <v>-3,46759961330539+3,46759961330535i</v>
      </c>
      <c r="S675" s="240" t="str">
        <f t="shared" si="1693"/>
        <v>-4,0774657842447-2,72447553387893i</v>
      </c>
      <c r="T675" s="240" t="str">
        <f t="shared" si="1694"/>
        <v>1,87665138758938-4,53063723176441i</v>
      </c>
      <c r="U675" s="241" t="str">
        <f t="shared" si="1695"/>
        <v>4,80969883127825+0,956708580912541i</v>
      </c>
      <c r="V675" s="240" t="str">
        <f t="shared" si="1696"/>
        <v>-6,84879097469774E-14+4,90392640201615i</v>
      </c>
      <c r="W675" s="240" t="str">
        <f t="shared" si="1697"/>
        <v>-4,80969883127818+0,956708580912885i</v>
      </c>
      <c r="X675" s="240" t="str">
        <f t="shared" si="1698"/>
        <v>-1,87665138758924-4,53063723176447i</v>
      </c>
      <c r="Y675" s="240" t="str">
        <f t="shared" si="1699"/>
        <v>4,07746578424451-2,7244755338792i</v>
      </c>
      <c r="Z675" s="240" t="str">
        <f t="shared" si="1700"/>
        <v>3,46759961330528+3,46759961330545i</v>
      </c>
      <c r="AA675" s="240" t="str">
        <f t="shared" si="1701"/>
        <v>-2,724475533879+4,07746578424465i</v>
      </c>
      <c r="AB675" s="240" t="str">
        <f t="shared" si="1702"/>
        <v>-4,53063723176439-1,87665138758943i</v>
      </c>
      <c r="AC675" s="240" t="str">
        <f t="shared" si="1703"/>
        <v>0,956708580912605-4,80969883127824i</v>
      </c>
      <c r="AD675" s="240" t="str">
        <f t="shared" si="1704"/>
        <v>4,90392640201615+1,36975819493955E-13i</v>
      </c>
      <c r="AE675" s="240" t="str">
        <f t="shared" si="1705"/>
        <v>0,956708580912816+4,8096988312782i</v>
      </c>
      <c r="AF675" s="240" t="str">
        <f t="shared" si="1706"/>
        <v>-4,5306372317645+1,87665138758917i</v>
      </c>
      <c r="AG675" s="240" t="str">
        <f t="shared" si="1707"/>
        <v>-2,72447553387915-4,07746578424454i</v>
      </c>
      <c r="AH675" s="240" t="str">
        <f t="shared" si="1708"/>
        <v>3,4675996133055-3,46759961330523i</v>
      </c>
      <c r="AI675" s="240" t="str">
        <f t="shared" si="1709"/>
        <v>4,07746578424434+2,72447553387946i</v>
      </c>
      <c r="AJ675" s="240" t="str">
        <f t="shared" si="1710"/>
        <v>-1,87665138758997+4,53063723176417i</v>
      </c>
      <c r="AK675" s="240" t="str">
        <f t="shared" si="1711"/>
        <v>-4,80969883127803-0,956708580913664i</v>
      </c>
      <c r="AL675" s="240" t="str">
        <f t="shared" si="1712"/>
        <v>1,21595402092081E-12-4,90392640201615i</v>
      </c>
      <c r="AM675" s="240" t="str">
        <f t="shared" si="1713"/>
        <v>4,8096988312785-0,956708580911281i</v>
      </c>
      <c r="AN675" s="240" t="str">
        <f t="shared" si="1714"/>
        <v>1,87665138758773+4,5306372317651i</v>
      </c>
      <c r="AO675" s="240" t="str">
        <f t="shared" si="1715"/>
        <v>-4,07746578424565+2,7244755338775i</v>
      </c>
      <c r="AP675" s="240" t="str">
        <f t="shared" si="1716"/>
        <v>-3,46759961330383-3,4675996133069i</v>
      </c>
      <c r="AQ675" s="240" t="str">
        <f t="shared" si="1717"/>
        <v>2,72447553388111-4,07746578424323i</v>
      </c>
      <c r="AR675" s="240" t="str">
        <f t="shared" si="1718"/>
        <v>4,53063723176528+1,8766513875873i</v>
      </c>
      <c r="AS675" s="240" t="str">
        <f t="shared" si="1719"/>
        <v>-0,956708580910825+4,80969883127859i</v>
      </c>
      <c r="AT675" s="240" t="str">
        <f t="shared" si="1720"/>
        <v>-4,90392640201615+1,67733995873874E-12i</v>
      </c>
      <c r="AU675" s="240" t="str">
        <f t="shared" si="1721"/>
        <v>-0,956708580914115-4,80969883127794i</v>
      </c>
      <c r="AV675" s="240" t="str">
        <f t="shared" si="1722"/>
        <v>4,53063723176399-1,8766513875904i</v>
      </c>
      <c r="AW675" s="240" t="str">
        <f t="shared" si="1723"/>
        <v>2,72447553387985+4,07746578424408i</v>
      </c>
      <c r="AX675" s="240" t="str">
        <f t="shared" si="1724"/>
        <v>-3,46759961330491+3,46759961330583i</v>
      </c>
      <c r="AY675" s="240" t="str">
        <f t="shared" si="1725"/>
        <v>-4,0774657842448-2,72447553387877i</v>
      </c>
      <c r="AZ675" s="240" t="str">
        <f t="shared" si="1726"/>
        <v>1,8766513875892-4,53063723176449i</v>
      </c>
      <c r="BA675" s="240" t="str">
        <f t="shared" si="1727"/>
        <v>4,80969883127819+0,956708580912841i</v>
      </c>
      <c r="BB675" s="240" t="str">
        <f t="shared" si="1728"/>
        <v>-3,77284041551435E-13+4,90392640201615i</v>
      </c>
      <c r="BC675" s="240" t="str">
        <f t="shared" si="1729"/>
        <v>-4,80969883127834+0,9567085809121i</v>
      </c>
      <c r="BD675" s="240" t="str">
        <f t="shared" si="1730"/>
        <v>-1,8766513875885-4,53063723176478i</v>
      </c>
      <c r="BE675" s="240" t="str">
        <f t="shared" si="1731"/>
        <v>4,07746578424522-2,72447553387814i</v>
      </c>
      <c r="BF675" s="240" t="str">
        <f t="shared" si="1732"/>
        <v>3,46759961330437+3,46759961330636i</v>
      </c>
      <c r="BG675" s="240" t="str">
        <f t="shared" si="1733"/>
        <v>-2,72447553388047+4,07746578424366i</v>
      </c>
      <c r="BH675" s="240" t="str">
        <f t="shared" si="1734"/>
        <v>-4,5306372317637-1,8766513875911i</v>
      </c>
      <c r="BI675" s="240" t="str">
        <f t="shared" si="1735"/>
        <v>0,956708580914856-4,80969883127779i</v>
      </c>
      <c r="BJ675" s="240" t="str">
        <f t="shared" si="1736"/>
        <v>4,90392640201615+2,43190804184161E-12i</v>
      </c>
      <c r="BK675" s="240" t="str">
        <f t="shared" si="1737"/>
        <v>0,956708580914871+4,80969883127779i</v>
      </c>
      <c r="BL675" s="240" t="str">
        <f t="shared" si="1738"/>
        <v>-4,5306372317637+1,87665138759111i</v>
      </c>
      <c r="BM675" s="189"/>
      <c r="BN675" s="189"/>
      <c r="BO675" s="189"/>
      <c r="BP675" s="189"/>
      <c r="BQ675" s="189"/>
      <c r="BR675" s="189"/>
      <c r="BS675" s="189"/>
      <c r="BT675" s="189"/>
      <c r="BU675" s="189"/>
      <c r="BV675" s="189"/>
      <c r="BW675" s="240"/>
      <c r="BX675" s="240"/>
      <c r="BY675" s="240"/>
      <c r="BZ675" s="240"/>
      <c r="CH675" s="238">
        <f t="shared" si="1739"/>
        <v>-264.44638612188606</v>
      </c>
    </row>
    <row r="676" spans="1:123" s="367" customFormat="1">
      <c r="A676" s="365">
        <f t="shared" si="1741"/>
        <v>1.5937500000000007E-2</v>
      </c>
      <c r="B676" s="366">
        <v>51</v>
      </c>
      <c r="C676" s="366">
        <f t="shared" si="1742"/>
        <v>2550</v>
      </c>
      <c r="D676" s="366">
        <f t="shared" si="1740"/>
        <v>16022.122533307946</v>
      </c>
      <c r="E676" s="365" t="str">
        <f t="shared" si="1687"/>
        <v>16022,1225333079i</v>
      </c>
      <c r="F676" s="365" t="str">
        <f t="shared" si="1743"/>
        <v>0,0168884658737228-1,44934248599038i</v>
      </c>
      <c r="G676" s="365" t="str">
        <f t="shared" si="1744"/>
        <v>-0,559292555560772+0,218105545348852i</v>
      </c>
      <c r="H676" s="365" t="str">
        <f t="shared" si="1745"/>
        <v>0,0000864991283849562-0,00742322379704807i</v>
      </c>
      <c r="I676" s="365" t="str">
        <f t="shared" si="1688"/>
        <v>0,00533722758313077-0,0044382136436521i</v>
      </c>
      <c r="J676" s="367" t="str">
        <f>IMPRODUCT(1/Nt_input,BM625)</f>
        <v>0</v>
      </c>
      <c r="K676" s="367" t="str">
        <f t="shared" si="1689"/>
        <v>0</v>
      </c>
      <c r="L676" s="367" t="e">
        <f t="shared" si="1690"/>
        <v>#NUM!</v>
      </c>
      <c r="M676" s="367">
        <f t="shared" si="1746"/>
        <v>382.21529832133893</v>
      </c>
      <c r="N676" s="368">
        <f t="shared" si="1747"/>
        <v>-4.7847016786610403</v>
      </c>
      <c r="O676" s="367" t="str">
        <f t="shared" si="1748"/>
        <v>-1,38892558254899-4,57867403075636i</v>
      </c>
      <c r="P676" s="367" t="str">
        <f t="shared" si="1749"/>
        <v>3,97833404973954-2,65823782654313i</v>
      </c>
      <c r="Q676" s="367" t="str">
        <f t="shared" si="1691"/>
        <v>3,69862441382722+3,03538261166908i</v>
      </c>
      <c r="R676" s="367" t="str">
        <f t="shared" si="1692"/>
        <v>-1,83102606123316+4,42048795008727i</v>
      </c>
      <c r="S676" s="367" t="str">
        <f t="shared" si="1693"/>
        <v>-4,7616620322863-0,468982775872237i</v>
      </c>
      <c r="T676" s="367" t="str">
        <f t="shared" si="1694"/>
        <v>-0,93344899124111-4,69276497755137i</v>
      </c>
      <c r="U676" s="369" t="str">
        <f t="shared" si="1695"/>
        <v>4,21973015397451-2,25549275800656i</v>
      </c>
      <c r="V676" s="367" t="str">
        <f t="shared" si="1696"/>
        <v>3,38329500293599+3,38329500293577i</v>
      </c>
      <c r="W676" s="367" t="str">
        <f t="shared" si="1697"/>
        <v>-2,25549275800667+4,21973015397445i</v>
      </c>
      <c r="X676" s="367" t="str">
        <f t="shared" si="1698"/>
        <v>-4,69276497755135-0,933448991241229i</v>
      </c>
      <c r="Y676" s="367" t="str">
        <f t="shared" si="1699"/>
        <v>-0,468982775872569-4,76166203228627i</v>
      </c>
      <c r="Z676" s="367" t="str">
        <f t="shared" si="1700"/>
        <v>4,42048795008732-1,83102606123304i</v>
      </c>
      <c r="AA676" s="367" t="str">
        <f t="shared" si="1701"/>
        <v>3,03538261166895+3,69862441382732i</v>
      </c>
      <c r="AB676" s="367" t="str">
        <f t="shared" si="1702"/>
        <v>-2,65823782654285+3,97833404973973i</v>
      </c>
      <c r="AC676" s="367" t="str">
        <f t="shared" si="1703"/>
        <v>-4,57867403075637-1,38892558254896i</v>
      </c>
      <c r="AD676" s="367" t="str">
        <f t="shared" si="1704"/>
        <v>1,59436761538916E-13-4,78470167866104i</v>
      </c>
      <c r="AE676" s="367" t="str">
        <f t="shared" si="1705"/>
        <v>4,57867403075631-1,38892558254918i</v>
      </c>
      <c r="AF676" s="367" t="str">
        <f t="shared" si="1706"/>
        <v>2,65823782654304+3,9783340497396i</v>
      </c>
      <c r="AG676" s="367" t="str">
        <f t="shared" si="1707"/>
        <v>-3,0353826116692+3,69862441382712i</v>
      </c>
      <c r="AH676" s="367" t="str">
        <f t="shared" si="1708"/>
        <v>-4,42048795008795-1,83102606123152i</v>
      </c>
      <c r="AI676" s="367" t="str">
        <f t="shared" si="1709"/>
        <v>0,46898277587424-4,76166203228611i</v>
      </c>
      <c r="AJ676" s="367" t="str">
        <f t="shared" si="1710"/>
        <v>4,6927649775515-0,933448991240483i</v>
      </c>
      <c r="AK676" s="367" t="str">
        <f t="shared" si="1711"/>
        <v>2,25549275800728+4,21973015397412i</v>
      </c>
      <c r="AL676" s="367" t="str">
        <f t="shared" si="1712"/>
        <v>-3,38329500293448+3,38329500293727i</v>
      </c>
      <c r="AM676" s="367" t="str">
        <f t="shared" si="1713"/>
        <v>-4,2197301539737-2,25549275800807i</v>
      </c>
      <c r="AN676" s="367" t="str">
        <f t="shared" si="1714"/>
        <v>0,933448991241421-4,69276497755131i</v>
      </c>
      <c r="AO676" s="367" t="str">
        <f t="shared" si="1715"/>
        <v>4,76166203228619-0,468982775873358i</v>
      </c>
      <c r="AP676" s="367" t="str">
        <f t="shared" si="1716"/>
        <v>1,8310260612351+4,42048795008647i</v>
      </c>
      <c r="AQ676" s="367" t="str">
        <f t="shared" si="1717"/>
        <v>-3,69862441382799+3,03538261166815i</v>
      </c>
      <c r="AR676" s="367" t="str">
        <f t="shared" si="1718"/>
        <v>-3,97833404973968-2,65823782654293i</v>
      </c>
      <c r="AS676" s="367" t="str">
        <f t="shared" si="1719"/>
        <v>1,38892558254769-4,57867403075676i</v>
      </c>
      <c r="AT676" s="367" t="str">
        <f t="shared" si="1720"/>
        <v>4,78470167866104+2,22272513458682E-12i</v>
      </c>
      <c r="AU676" s="367" t="str">
        <f t="shared" si="1721"/>
        <v>1,38892558254812+4,57867403075663i</v>
      </c>
      <c r="AV676" s="367" t="str">
        <f t="shared" si="1722"/>
        <v>-3,97833404973943+2,6582378265433i</v>
      </c>
      <c r="AW676" s="367" t="str">
        <f t="shared" si="1723"/>
        <v>-3,69862441382827-3,0353826116678i</v>
      </c>
      <c r="AX676" s="367" t="str">
        <f t="shared" si="1724"/>
        <v>1,83102606123468-4,42048795008664i</v>
      </c>
      <c r="AY676" s="367" t="str">
        <f t="shared" si="1725"/>
        <v>4,76166203228624+0,46898277587291i</v>
      </c>
      <c r="AZ676" s="367" t="str">
        <f t="shared" si="1726"/>
        <v>0,933448991241727+4,69276497755125i</v>
      </c>
      <c r="BA676" s="367" t="str">
        <f t="shared" si="1727"/>
        <v>-4,21973015397352+2,2554927580084i</v>
      </c>
      <c r="BB676" s="367" t="str">
        <f t="shared" si="1728"/>
        <v>-3,3832950029348-3,38329500293695i</v>
      </c>
      <c r="BC676" s="367" t="str">
        <f t="shared" si="1729"/>
        <v>2,25549275800689-4,21973015397434i</v>
      </c>
      <c r="BD676" s="367" t="str">
        <f t="shared" si="1730"/>
        <v>4,69276497755158+0,933448991240043i</v>
      </c>
      <c r="BE676" s="367" t="str">
        <f t="shared" si="1731"/>
        <v>0,468982775874756+4,76166203228606i</v>
      </c>
      <c r="BF676" s="367" t="str">
        <f t="shared" si="1732"/>
        <v>-4,42048795008781+1,83102606123187i</v>
      </c>
      <c r="BG676" s="367" t="str">
        <f t="shared" si="1733"/>
        <v>-3,03538261166913-3,69862441382718i</v>
      </c>
      <c r="BH676" s="367" t="str">
        <f t="shared" si="1734"/>
        <v>2,65823782654187-3,97833404974038i</v>
      </c>
      <c r="BI676" s="367" t="str">
        <f t="shared" si="1735"/>
        <v>4,57867403075575+1,38892558255103i</v>
      </c>
      <c r="BJ676" s="367" t="str">
        <f t="shared" si="1736"/>
        <v>-8,18283786671925E-13+4,78470167866104i</v>
      </c>
      <c r="BK676" s="367" t="str">
        <f t="shared" si="1737"/>
        <v>-4,57867403075626+1,38892558254933i</v>
      </c>
      <c r="BL676" s="367" t="str">
        <f t="shared" si="1738"/>
        <v>-2,65823782654435-3,97833404973872i</v>
      </c>
      <c r="BM676" s="189"/>
      <c r="BN676" s="189"/>
      <c r="BO676" s="189"/>
      <c r="BP676" s="189"/>
      <c r="BQ676" s="189"/>
      <c r="BR676" s="189"/>
      <c r="BS676" s="189"/>
      <c r="BT676" s="189"/>
      <c r="BU676" s="189"/>
      <c r="BV676" s="189"/>
      <c r="CH676" s="367" t="e">
        <f t="shared" si="1739"/>
        <v>#NUM!</v>
      </c>
    </row>
    <row r="677" spans="1:123" s="367" customFormat="1">
      <c r="A677" s="365">
        <f t="shared" si="1741"/>
        <v>1.6250000000000007E-2</v>
      </c>
      <c r="B677" s="366">
        <v>52</v>
      </c>
      <c r="C677" s="366">
        <f t="shared" si="1742"/>
        <v>2600</v>
      </c>
      <c r="D677" s="366">
        <f t="shared" si="1740"/>
        <v>16336.281798666923</v>
      </c>
      <c r="E677" s="365" t="str">
        <f t="shared" si="1687"/>
        <v>16336,2817986669i</v>
      </c>
      <c r="F677" s="365" t="str">
        <f t="shared" si="1743"/>
        <v>0,0144817180246345-1,42150734493253i</v>
      </c>
      <c r="G677" s="365" t="str">
        <f t="shared" si="1744"/>
        <v>-0,557169098350479+0,22038637432279i</v>
      </c>
      <c r="H677" s="365" t="str">
        <f t="shared" si="1745"/>
        <v>0,0000741722780514149-0,00728065812779318i</v>
      </c>
      <c r="I677" s="365" t="str">
        <f t="shared" si="1688"/>
        <v>0,00523831149670029-0,00448351548609426i</v>
      </c>
      <c r="J677" s="367" t="str">
        <f>IMPRODUCT(1/Nt_input,BN625)</f>
        <v>0</v>
      </c>
      <c r="K677" s="367" t="str">
        <f t="shared" si="1689"/>
        <v>0</v>
      </c>
      <c r="L677" s="367" t="e">
        <f t="shared" si="1690"/>
        <v>#NUM!</v>
      </c>
      <c r="M677" s="367">
        <f t="shared" si="1746"/>
        <v>382.38060233744358</v>
      </c>
      <c r="N677" s="368">
        <f t="shared" si="1747"/>
        <v>-4.6193976625564295</v>
      </c>
      <c r="O677" s="367" t="str">
        <f t="shared" si="1748"/>
        <v>-1,76776695296635-4,26776695296637i</v>
      </c>
      <c r="P677" s="367" t="str">
        <f t="shared" si="1749"/>
        <v>3,26640741219103-3,26640741219085i</v>
      </c>
      <c r="Q677" s="367" t="str">
        <f t="shared" si="1691"/>
        <v>4,26776695296629+1,76776695296654i</v>
      </c>
      <c r="R677" s="367" t="str">
        <f t="shared" si="1692"/>
        <v>2,01463824654013E-13+4,61939766255643i</v>
      </c>
      <c r="S677" s="367" t="str">
        <f t="shared" si="1693"/>
        <v>-4,26776695296631+1,76776695296649i</v>
      </c>
      <c r="T677" s="367" t="str">
        <f t="shared" si="1694"/>
        <v>-3,26640741219099-3,26640741219089i</v>
      </c>
      <c r="U677" s="369" t="str">
        <f t="shared" si="1695"/>
        <v>1,76776695296635-4,26776695296638i</v>
      </c>
      <c r="V677" s="367" t="str">
        <f t="shared" si="1696"/>
        <v>4,61939766255643+5,65914740723062E-14i</v>
      </c>
      <c r="W677" s="367" t="str">
        <f t="shared" si="1697"/>
        <v>1,76776695296627+4,2677669529664i</v>
      </c>
      <c r="X677" s="367" t="str">
        <f t="shared" si="1698"/>
        <v>-3,26640741219107+3,26640741219081i</v>
      </c>
      <c r="Y677" s="367" t="str">
        <f t="shared" si="1699"/>
        <v>-4,26776695296627-1,76776695296659i</v>
      </c>
      <c r="Z677" s="367" t="str">
        <f t="shared" si="1700"/>
        <v>-1,44872350581706E-13-4,61939766255643i</v>
      </c>
      <c r="AA677" s="367" t="str">
        <f t="shared" si="1701"/>
        <v>4,26776695296634-1,76776695296643i</v>
      </c>
      <c r="AB677" s="367" t="str">
        <f t="shared" si="1702"/>
        <v>3,26640741219097+3,2664074121909i</v>
      </c>
      <c r="AC677" s="367" t="str">
        <f t="shared" si="1703"/>
        <v>-1,7677669529664+4,26776695296635i</v>
      </c>
      <c r="AD677" s="367" t="str">
        <f t="shared" si="1704"/>
        <v>-4,61939766255643-1,13182948144612E-13i</v>
      </c>
      <c r="AE677" s="367" t="str">
        <f t="shared" si="1705"/>
        <v>-1,76776695296619-4,26776695296644i</v>
      </c>
      <c r="AF677" s="367" t="str">
        <f t="shared" si="1706"/>
        <v>3,26640741219109-3,26640741219079i</v>
      </c>
      <c r="AG677" s="367" t="str">
        <f t="shared" si="1707"/>
        <v>4,26776695296643+1,76776695296621i</v>
      </c>
      <c r="AH677" s="367" t="str">
        <f t="shared" si="1708"/>
        <v>-1,2902764936316E-12+4,61939766255643i</v>
      </c>
      <c r="AI677" s="367" t="str">
        <f t="shared" si="1709"/>
        <v>-4,26776695296584+1,76776695296765i</v>
      </c>
      <c r="AJ677" s="367" t="str">
        <f t="shared" si="1710"/>
        <v>-3,26640741219061-3,26640741219127i</v>
      </c>
      <c r="AK677" s="367" t="str">
        <f t="shared" si="1711"/>
        <v>1,76776695296433-4,26776695296721i</v>
      </c>
      <c r="AL677" s="367" t="str">
        <f t="shared" si="1712"/>
        <v>4,61939766255643-2,89744701163413E-13i</v>
      </c>
      <c r="AM677" s="367" t="str">
        <f t="shared" si="1713"/>
        <v>1,76776695296486+4,26776695296699i</v>
      </c>
      <c r="AN677" s="367" t="str">
        <f t="shared" si="1714"/>
        <v>-3,2664074121902+3,26640741219168i</v>
      </c>
      <c r="AO677" s="367" t="str">
        <f t="shared" si="1715"/>
        <v>-4,26776695296606-1,76776695296711i</v>
      </c>
      <c r="AP677" s="367" t="str">
        <f t="shared" si="1716"/>
        <v>-1,93541148501276E-12-4,61939766255643i</v>
      </c>
      <c r="AQ677" s="367" t="str">
        <f t="shared" si="1717"/>
        <v>4,26776695296638-1,76776695296632i</v>
      </c>
      <c r="AR677" s="367" t="str">
        <f t="shared" si="1718"/>
        <v>3,26640741218959+3,26640741219228i</v>
      </c>
      <c r="AS677" s="367" t="str">
        <f t="shared" si="1719"/>
        <v>-1,76776695296571+4,26776695296663i</v>
      </c>
      <c r="AT677" s="367" t="str">
        <f t="shared" si="1720"/>
        <v>-4,61939766255643-1,14540414304989E-12i</v>
      </c>
      <c r="AU677" s="367" t="str">
        <f t="shared" si="1721"/>
        <v>-1,76776695296784-4,26776695296576i</v>
      </c>
      <c r="AV677" s="367" t="str">
        <f t="shared" si="1722"/>
        <v>3,26640741219121-3,26640741219066i</v>
      </c>
      <c r="AW677" s="367" t="str">
        <f t="shared" si="1723"/>
        <v>4,26776695296551+1,76776695296844i</v>
      </c>
      <c r="AX677" s="367" t="str">
        <f t="shared" si="1724"/>
        <v>5,00262640799454E-13+4,61939766255643i</v>
      </c>
      <c r="AY677" s="367" t="str">
        <f t="shared" si="1725"/>
        <v>-4,26776695296693+1,767766952965i</v>
      </c>
      <c r="AZ677" s="367" t="str">
        <f t="shared" si="1726"/>
        <v>-3,26640741219183-3,26640741219005i</v>
      </c>
      <c r="BA677" s="367" t="str">
        <f t="shared" si="1727"/>
        <v>1,76776695296704-4,26776695296609i</v>
      </c>
      <c r="BB677" s="367" t="str">
        <f t="shared" si="1728"/>
        <v>4,61939766255643-2,01463824654013E-12i</v>
      </c>
      <c r="BC677" s="367" t="str">
        <f t="shared" si="1729"/>
        <v>1,76776695296652+4,2677669529663i</v>
      </c>
      <c r="BD677" s="367" t="str">
        <f t="shared" si="1730"/>
        <v>-3,26640741219223+3,26640741218965i</v>
      </c>
      <c r="BE677" s="367" t="str">
        <f t="shared" si="1731"/>
        <v>-4,26776695296672-1,76776695296552i</v>
      </c>
      <c r="BF677" s="367" t="str">
        <f t="shared" si="1732"/>
        <v>9,34886203413849E-13-4,61939766255643i</v>
      </c>
      <c r="BG677" s="367" t="str">
        <f t="shared" si="1733"/>
        <v>4,26776695296572-1,76776695296792i</v>
      </c>
      <c r="BH677" s="367" t="str">
        <f t="shared" si="1734"/>
        <v>3,26640741219081+3,26640741219107i</v>
      </c>
      <c r="BI677" s="367" t="str">
        <f t="shared" si="1735"/>
        <v>-1,76776695296836+4,26776695296554i</v>
      </c>
      <c r="BJ677" s="367" t="str">
        <f t="shared" si="1736"/>
        <v>-4,61939766255643+5,79489402326828E-13i</v>
      </c>
      <c r="BK677" s="367" t="str">
        <f t="shared" si="1737"/>
        <v>-1,76776695296519-4,26776695296685i</v>
      </c>
      <c r="BL677" s="367" t="str">
        <f t="shared" si="1738"/>
        <v>3,26640741218999-3,26640741219188i</v>
      </c>
      <c r="BM677" s="189"/>
      <c r="BN677" s="189"/>
      <c r="BO677" s="189"/>
      <c r="BP677" s="189"/>
      <c r="BQ677" s="189"/>
      <c r="BR677" s="189"/>
      <c r="BS677" s="189"/>
      <c r="BT677" s="189"/>
      <c r="BU677" s="189"/>
      <c r="BV677" s="189"/>
      <c r="CH677" s="367" t="e">
        <f t="shared" si="1739"/>
        <v>#NUM!</v>
      </c>
    </row>
    <row r="678" spans="1:123" s="367" customFormat="1">
      <c r="A678" s="365">
        <f t="shared" si="1741"/>
        <v>1.6562500000000008E-2</v>
      </c>
      <c r="B678" s="366">
        <v>53</v>
      </c>
      <c r="C678" s="366">
        <f t="shared" si="1742"/>
        <v>2650</v>
      </c>
      <c r="D678" s="366">
        <f t="shared" si="1740"/>
        <v>16650.441064025905</v>
      </c>
      <c r="E678" s="365" t="str">
        <f t="shared" si="1687"/>
        <v>16650,4410640259i</v>
      </c>
      <c r="F678" s="365" t="str">
        <f t="shared" si="1743"/>
        <v>0,0122097790010206-1,39471566698896i</v>
      </c>
      <c r="G678" s="365" t="str">
        <f t="shared" si="1744"/>
        <v>-0,555020300536293+0,22265654662712i</v>
      </c>
      <c r="H678" s="365" t="str">
        <f t="shared" si="1745"/>
        <v>0,0000625358898349962-0,00714343685456341i</v>
      </c>
      <c r="I678" s="365" t="str">
        <f t="shared" si="1688"/>
        <v>0,00513945436996369-0,00452582866750438i</v>
      </c>
      <c r="J678" s="367" t="str">
        <f>IMPRODUCT(1/Nt_input,BO625)</f>
        <v>0</v>
      </c>
      <c r="K678" s="367" t="str">
        <f t="shared" si="1689"/>
        <v>0</v>
      </c>
      <c r="L678" s="367" t="e">
        <f t="shared" si="1690"/>
        <v>#NUM!</v>
      </c>
      <c r="M678" s="367">
        <f t="shared" si="1746"/>
        <v>382.59039367825824</v>
      </c>
      <c r="N678" s="368">
        <f t="shared" si="1747"/>
        <v>-4.4096063217417694</v>
      </c>
      <c r="O678" s="367" t="str">
        <f t="shared" si="1748"/>
        <v>-2,07867403075634-3,88892558254901i</v>
      </c>
      <c r="P678" s="367" t="str">
        <f t="shared" si="1749"/>
        <v>2,44984601169475-3,66645365874551i</v>
      </c>
      <c r="Q678" s="367" t="str">
        <f t="shared" si="1691"/>
        <v>4,38837286203458+0,432217001636212i</v>
      </c>
      <c r="R678" s="367" t="str">
        <f t="shared" si="1692"/>
        <v>1,68748328258302+4,07394502708957i</v>
      </c>
      <c r="S678" s="367" t="str">
        <f t="shared" si="1693"/>
        <v>-2,79742463631845+3,40867178192086i</v>
      </c>
      <c r="T678" s="367" t="str">
        <f t="shared" si="1694"/>
        <v>-4,32487697273739-0,860271517272819i</v>
      </c>
      <c r="U678" s="369" t="str">
        <f t="shared" si="1695"/>
        <v>-1,28004114792619-4,2197301539744i</v>
      </c>
      <c r="V678" s="367" t="str">
        <f t="shared" si="1696"/>
        <v>3,11806253246654-3,1180625324668i</v>
      </c>
      <c r="W678" s="367" t="str">
        <f t="shared" si="1697"/>
        <v>4,21973015397449+1,28004114792587i</v>
      </c>
      <c r="X678" s="367" t="str">
        <f t="shared" si="1698"/>
        <v>0,86027151727274+4,3248769727374i</v>
      </c>
      <c r="Y678" s="367" t="str">
        <f t="shared" si="1699"/>
        <v>-3,40867178192092+2,79742463631839i</v>
      </c>
      <c r="Z678" s="367" t="str">
        <f t="shared" si="1700"/>
        <v>-4,07394502708953-1,68748328258312i</v>
      </c>
      <c r="AA678" s="367" t="str">
        <f t="shared" si="1701"/>
        <v>-0,43221700163612-4,38837286203459i</v>
      </c>
      <c r="AB678" s="367" t="str">
        <f t="shared" si="1702"/>
        <v>3,66645365874556-2,44984601169468i</v>
      </c>
      <c r="AC678" s="367" t="str">
        <f t="shared" si="1703"/>
        <v>3,88892558254895+2,07867403075645i</v>
      </c>
      <c r="AD678" s="367" t="str">
        <f t="shared" si="1704"/>
        <v>-6,91476597261886E-14+4,40960632174177i</v>
      </c>
      <c r="AE678" s="367" t="str">
        <f t="shared" si="1705"/>
        <v>-3,88892558254905+2,07867403075627i</v>
      </c>
      <c r="AF678" s="367" t="str">
        <f t="shared" si="1706"/>
        <v>-3,66645365874544-2,44984601169484i</v>
      </c>
      <c r="AG678" s="367" t="str">
        <f t="shared" si="1707"/>
        <v>0,432217001636319-4,38837286203457i</v>
      </c>
      <c r="AH678" s="367" t="str">
        <f t="shared" si="1708"/>
        <v>4,07394502708943-1,68748328258334i</v>
      </c>
      <c r="AI678" s="367" t="str">
        <f t="shared" si="1709"/>
        <v>3,40867178192081+2,79742463631851i</v>
      </c>
      <c r="AJ678" s="367" t="str">
        <f t="shared" si="1710"/>
        <v>-0,860271517273335+4,32487697273728i</v>
      </c>
      <c r="AK678" s="367" t="str">
        <f t="shared" si="1711"/>
        <v>-4,21973015397467+1,28004114792529i</v>
      </c>
      <c r="AL678" s="367" t="str">
        <f t="shared" si="1712"/>
        <v>-3,11806253246578-3,11806253246757i</v>
      </c>
      <c r="AM678" s="367" t="str">
        <f t="shared" si="1713"/>
        <v>1,28004114792758-4,21973015397397i</v>
      </c>
      <c r="AN678" s="367" t="str">
        <f t="shared" si="1714"/>
        <v>4,32487697273776-0,860271517270918i</v>
      </c>
      <c r="AO678" s="367" t="str">
        <f t="shared" si="1715"/>
        <v>2,79742463632005+3,40867178191955i</v>
      </c>
      <c r="AP678" s="367" t="str">
        <f t="shared" si="1716"/>
        <v>-1,68748328258156+4,07394502709017i</v>
      </c>
      <c r="AQ678" s="367" t="str">
        <f t="shared" si="1717"/>
        <v>-4,38837286203447+0,432217001637298i</v>
      </c>
      <c r="AR678" s="367" t="str">
        <f t="shared" si="1718"/>
        <v>-2,44984601169535-3,66645365874511i</v>
      </c>
      <c r="AS678" s="367" t="str">
        <f t="shared" si="1719"/>
        <v>2,07867403075618-3,8889255825491i</v>
      </c>
      <c r="AT678" s="367" t="str">
        <f t="shared" si="1720"/>
        <v>4,40960632174177+1,38295319452377E-13i</v>
      </c>
      <c r="AU678" s="367" t="str">
        <f t="shared" si="1721"/>
        <v>2,07867403075582+3,88892558254929i</v>
      </c>
      <c r="AV678" s="367" t="str">
        <f t="shared" si="1722"/>
        <v>-2,44984601169568+3,66645365874488i</v>
      </c>
      <c r="AW678" s="367" t="str">
        <f t="shared" si="1723"/>
        <v>-4,38837286203443-0,432217001637698i</v>
      </c>
      <c r="AX678" s="367" t="str">
        <f t="shared" si="1724"/>
        <v>-1,68748328258119-4,07394502709032i</v>
      </c>
      <c r="AY678" s="367" t="str">
        <f t="shared" si="1725"/>
        <v>2,79742463631687-3,40867178192216i</v>
      </c>
      <c r="AZ678" s="367" t="str">
        <f t="shared" si="1726"/>
        <v>4,32487697273769+0,860271517271311i</v>
      </c>
      <c r="BA678" s="367" t="str">
        <f t="shared" si="1727"/>
        <v>1,28004114792732+4,21973015397405i</v>
      </c>
      <c r="BB678" s="367" t="str">
        <f t="shared" si="1728"/>
        <v>-3,11806253246606+3,11806253246728i</v>
      </c>
      <c r="BC678" s="367" t="str">
        <f t="shared" si="1729"/>
        <v>-4,21973015397459-1,28004114792555i</v>
      </c>
      <c r="BD678" s="367" t="str">
        <f t="shared" si="1730"/>
        <v>-0,860271517273-4,32487697273735i</v>
      </c>
      <c r="BE678" s="367" t="str">
        <f t="shared" si="1731"/>
        <v>3,40867178192106-2,79742463631821i</v>
      </c>
      <c r="BF678" s="367" t="str">
        <f t="shared" si="1732"/>
        <v>4,07394502708931+1,68748328258365i</v>
      </c>
      <c r="BG678" s="367" t="str">
        <f t="shared" si="1733"/>
        <v>0,432217001635046+4,38837286203469i</v>
      </c>
      <c r="BH678" s="367" t="str">
        <f t="shared" si="1734"/>
        <v>-3,66645365874636+2,44984601169347i</v>
      </c>
      <c r="BI678" s="367" t="str">
        <f t="shared" si="1735"/>
        <v>-3,88892558254803-2,07867403075817i</v>
      </c>
      <c r="BJ678" s="367" t="str">
        <f t="shared" si="1736"/>
        <v>-1,98580663845423E-12-4,40960632174177i</v>
      </c>
      <c r="BK678" s="367" t="str">
        <f t="shared" si="1737"/>
        <v>3,88892558254829-2,0786740307577i</v>
      </c>
      <c r="BL678" s="367" t="str">
        <f t="shared" si="1738"/>
        <v>3,66645365874606+2,44984601169392i</v>
      </c>
      <c r="BM678" s="189"/>
      <c r="BN678" s="189"/>
      <c r="BO678" s="189"/>
      <c r="BP678" s="189"/>
      <c r="BQ678" s="189"/>
      <c r="BR678" s="189"/>
      <c r="BS678" s="189"/>
      <c r="BT678" s="189"/>
      <c r="BU678" s="189"/>
      <c r="BV678" s="189"/>
      <c r="CH678" s="367" t="e">
        <f t="shared" si="1739"/>
        <v>#NUM!</v>
      </c>
    </row>
    <row r="679" spans="1:123" s="367" customFormat="1">
      <c r="A679" s="365">
        <f t="shared" si="1741"/>
        <v>1.6875000000000008E-2</v>
      </c>
      <c r="B679" s="366">
        <v>54</v>
      </c>
      <c r="C679" s="366">
        <f t="shared" si="1742"/>
        <v>2700</v>
      </c>
      <c r="D679" s="366">
        <f t="shared" si="1740"/>
        <v>16964.600329384884</v>
      </c>
      <c r="E679" s="365" t="str">
        <f t="shared" si="1687"/>
        <v>16964,6003293849i</v>
      </c>
      <c r="F679" s="365" t="str">
        <f t="shared" si="1743"/>
        <v>0,0100627880664789-1,36890988906642i</v>
      </c>
      <c r="G679" s="365" t="str">
        <f t="shared" si="1744"/>
        <v>-0,552846896579124+0,224914479673341i</v>
      </c>
      <c r="H679" s="365" t="str">
        <f t="shared" si="1745"/>
        <v>0,0000515394591421875-0,00701126515144449i</v>
      </c>
      <c r="I679" s="365" t="str">
        <f t="shared" si="1688"/>
        <v>0,00504074808483344-0,00456520331441032i</v>
      </c>
      <c r="J679" s="367" t="str">
        <f>IMPRODUCT(1/Nt_input,BP625)</f>
        <v>0</v>
      </c>
      <c r="K679" s="367" t="str">
        <f t="shared" si="1689"/>
        <v>0</v>
      </c>
      <c r="L679" s="367" t="e">
        <f t="shared" si="1690"/>
        <v>#NUM!</v>
      </c>
      <c r="M679" s="367">
        <f t="shared" si="1746"/>
        <v>382.84265193848728</v>
      </c>
      <c r="N679" s="368">
        <f t="shared" si="1747"/>
        <v>-4.1573480615127201</v>
      </c>
      <c r="O679" s="367" t="str">
        <f t="shared" si="1748"/>
        <v>-2,30969883127823-3,45670858091271i</v>
      </c>
      <c r="P679" s="367" t="str">
        <f t="shared" si="1749"/>
        <v>1,59094822571586-3,84088878355715i</v>
      </c>
      <c r="Q679" s="367" t="str">
        <f t="shared" si="1691"/>
        <v>4,0774657842446-0,81105837205353i</v>
      </c>
      <c r="R679" s="367" t="str">
        <f t="shared" si="1692"/>
        <v>2,93968900604838+2,93968900604841i</v>
      </c>
      <c r="S679" s="367" t="str">
        <f t="shared" si="1693"/>
        <v>-0,811058372053563+4,07746578424459i</v>
      </c>
      <c r="T679" s="367" t="str">
        <f t="shared" si="1694"/>
        <v>-3,84088878355701+1,59094822571621i</v>
      </c>
      <c r="U679" s="369" t="str">
        <f t="shared" si="1695"/>
        <v>-3,45670858091264-2,30969883127833i</v>
      </c>
      <c r="V679" s="367" t="str">
        <f t="shared" si="1696"/>
        <v>4,38007158621851E-14-4,15734806151272i</v>
      </c>
      <c r="W679" s="367" t="str">
        <f t="shared" si="1697"/>
        <v>3,45670858091269-2,30969883127826i</v>
      </c>
      <c r="X679" s="367" t="str">
        <f t="shared" si="1698"/>
        <v>3,84088878355714+1,59094822571589i</v>
      </c>
      <c r="Y679" s="367" t="str">
        <f t="shared" si="1699"/>
        <v>0,811058372053492+4,07746578424461i</v>
      </c>
      <c r="Z679" s="367" t="str">
        <f t="shared" si="1700"/>
        <v>-2,93968900604843+2,93968900604836i</v>
      </c>
      <c r="AA679" s="367" t="str">
        <f t="shared" si="1701"/>
        <v>-4,07746578424459-0,811058372053592i</v>
      </c>
      <c r="AB679" s="367" t="str">
        <f t="shared" si="1702"/>
        <v>-1,59094822571615-3,84088878355703i</v>
      </c>
      <c r="AC679" s="367" t="str">
        <f t="shared" si="1703"/>
        <v>2,30969883127835-3,45670858091263i</v>
      </c>
      <c r="AD679" s="367" t="str">
        <f t="shared" si="1704"/>
        <v>4,15734806151272+8,76014317243701E-14i</v>
      </c>
      <c r="AE679" s="367" t="str">
        <f t="shared" si="1705"/>
        <v>2,30969883127825+3,45670858091269i</v>
      </c>
      <c r="AF679" s="367" t="str">
        <f t="shared" si="1706"/>
        <v>-1,59094822571593+3,84088878355712i</v>
      </c>
      <c r="AG679" s="367" t="str">
        <f t="shared" si="1707"/>
        <v>-4,07746578424437+0,811058372054698i</v>
      </c>
      <c r="AH679" s="367" t="str">
        <f t="shared" si="1708"/>
        <v>-2,93968900604979-2,939689006047i</v>
      </c>
      <c r="AI679" s="367" t="str">
        <f t="shared" si="1709"/>
        <v>0,811058372054881-4,07746578424433i</v>
      </c>
      <c r="AJ679" s="367" t="str">
        <f t="shared" si="1710"/>
        <v>3,84088878355719-1,59094822571576i</v>
      </c>
      <c r="AK679" s="367" t="str">
        <f t="shared" si="1711"/>
        <v>3,45670858091305+2,30969883127772i</v>
      </c>
      <c r="AL679" s="367" t="str">
        <f t="shared" si="1712"/>
        <v>1,55236272753994E-12+4,15734806151272i</v>
      </c>
      <c r="AM679" s="367" t="str">
        <f t="shared" si="1713"/>
        <v>-3,45670858091362+2,30969883127686i</v>
      </c>
      <c r="AN679" s="367" t="str">
        <f t="shared" si="1714"/>
        <v>-3,8408887835568-1,59094822571671i</v>
      </c>
      <c r="AO679" s="367" t="str">
        <f t="shared" si="1715"/>
        <v>-0,811058372053812-4,07746578424454i</v>
      </c>
      <c r="AP679" s="367" t="str">
        <f t="shared" si="1716"/>
        <v>2,93968900604763-2,93968900604915i</v>
      </c>
      <c r="AQ679" s="367" t="str">
        <f t="shared" si="1717"/>
        <v>4,07746578424416+0,811058372055766i</v>
      </c>
      <c r="AR679" s="367" t="str">
        <f t="shared" si="1718"/>
        <v>1,59094822571498+3,84088878355751i</v>
      </c>
      <c r="AS679" s="367" t="str">
        <f t="shared" si="1719"/>
        <v>-2,30969883127842+3,45670858091258i</v>
      </c>
      <c r="AT679" s="367" t="str">
        <f t="shared" si="1720"/>
        <v>-4,15734806151272+6,51909706788833E-13i</v>
      </c>
      <c r="AU679" s="367" t="str">
        <f t="shared" si="1721"/>
        <v>-2,3096988312796-3,45670858091179i</v>
      </c>
      <c r="AV679" s="367" t="str">
        <f t="shared" si="1722"/>
        <v>1,59094822571749-3,84088878355648i</v>
      </c>
      <c r="AW679" s="367" t="str">
        <f t="shared" si="1723"/>
        <v>4,07746578424471-0,811058372052989i</v>
      </c>
      <c r="AX679" s="367" t="str">
        <f t="shared" si="1724"/>
        <v>2,93968900604856+2,93968900604823i</v>
      </c>
      <c r="AY679" s="367" t="str">
        <f t="shared" si="1725"/>
        <v>-0,811058372052536+4,0774657842448i</v>
      </c>
      <c r="AZ679" s="367" t="str">
        <f t="shared" si="1726"/>
        <v>-3,84088878355784+1,5909482257142i</v>
      </c>
      <c r="BA679" s="367" t="str">
        <f t="shared" si="1727"/>
        <v>-3,45670858091212-2,30969883127912i</v>
      </c>
      <c r="BB679" s="367" t="str">
        <f t="shared" si="1728"/>
        <v>1,89463844659583E-13-4,15734806151272i</v>
      </c>
      <c r="BC679" s="367" t="str">
        <f t="shared" si="1729"/>
        <v>3,45670858091232-2,3096988312788i</v>
      </c>
      <c r="BD679" s="367" t="str">
        <f t="shared" si="1730"/>
        <v>3,84088878355774+1,59094822571444i</v>
      </c>
      <c r="BE679" s="367" t="str">
        <f t="shared" si="1731"/>
        <v>0,811058372052162+4,07746578424487i</v>
      </c>
      <c r="BF679" s="367" t="str">
        <f t="shared" si="1732"/>
        <v>-2,93968900604882+2,93968900604796i</v>
      </c>
      <c r="BG679" s="367" t="str">
        <f t="shared" si="1733"/>
        <v>-4,07746578424464-0,811058372053359i</v>
      </c>
      <c r="BH679" s="367" t="str">
        <f t="shared" si="1734"/>
        <v>-1,59094822571714-3,84088878355662i</v>
      </c>
      <c r="BI679" s="367" t="str">
        <f t="shared" si="1735"/>
        <v>2,30969883127982-3,45670858091165i</v>
      </c>
      <c r="BJ679" s="367" t="str">
        <f t="shared" si="1736"/>
        <v>4,15734806151272+1,030837396108E-12i</v>
      </c>
      <c r="BK679" s="367" t="str">
        <f t="shared" si="1737"/>
        <v>2,3096988312781+3,45670858091279i</v>
      </c>
      <c r="BL679" s="367" t="str">
        <f t="shared" si="1738"/>
        <v>-1,59094822571533+3,84088878355737i</v>
      </c>
      <c r="BM679" s="189"/>
      <c r="BN679" s="189"/>
      <c r="BO679" s="189"/>
      <c r="BP679" s="189"/>
      <c r="BQ679" s="189"/>
      <c r="BR679" s="189"/>
      <c r="BS679" s="189"/>
      <c r="BT679" s="189"/>
      <c r="BU679" s="189"/>
      <c r="BV679" s="189"/>
      <c r="CH679" s="367" t="e">
        <f t="shared" si="1739"/>
        <v>#NUM!</v>
      </c>
    </row>
    <row r="680" spans="1:123" s="367" customFormat="1">
      <c r="A680" s="365">
        <f t="shared" si="1741"/>
        <v>1.7187500000000008E-2</v>
      </c>
      <c r="B680" s="366">
        <v>55</v>
      </c>
      <c r="C680" s="366">
        <f t="shared" si="1742"/>
        <v>2750</v>
      </c>
      <c r="D680" s="366">
        <f t="shared" si="1740"/>
        <v>17278.75959474386</v>
      </c>
      <c r="E680" s="365" t="str">
        <f t="shared" si="1687"/>
        <v>17278,7595947439i</v>
      </c>
      <c r="F680" s="365" t="str">
        <f t="shared" si="1743"/>
        <v>0,008031769692517-1,34403659864207i</v>
      </c>
      <c r="G680" s="365" t="str">
        <f t="shared" si="1744"/>
        <v>-0,550649620418944+0,227158707512965i</v>
      </c>
      <c r="H680" s="365" t="str">
        <f t="shared" si="1745"/>
        <v>0,0000411370152260186-0,00688386945086052i</v>
      </c>
      <c r="I680" s="365" t="str">
        <f t="shared" si="1688"/>
        <v>0,00494228179017951-0,00460169189457842i</v>
      </c>
      <c r="J680" s="367" t="str">
        <f>IMPRODUCT(1/Nt_input,BQ625)</f>
        <v>0</v>
      </c>
      <c r="K680" s="367" t="str">
        <f t="shared" si="1689"/>
        <v>0</v>
      </c>
      <c r="L680" s="367" t="e">
        <f t="shared" si="1690"/>
        <v>#NUM!</v>
      </c>
      <c r="M680" s="367">
        <f t="shared" si="1746"/>
        <v>383.13494773318632</v>
      </c>
      <c r="N680" s="368">
        <f t="shared" si="1747"/>
        <v>-3.865052266813676</v>
      </c>
      <c r="O680" s="367" t="str">
        <f t="shared" si="1748"/>
        <v>-2,45196320100808-2,98772580504031i</v>
      </c>
      <c r="P680" s="367" t="str">
        <f t="shared" si="1749"/>
        <v>0,7540342913419-3,79078637127998i</v>
      </c>
      <c r="Q680" s="367" t="str">
        <f t="shared" si="1691"/>
        <v>3,40867178192074-1,82197302623799i</v>
      </c>
      <c r="R680" s="367" t="str">
        <f t="shared" si="1692"/>
        <v>3,57084268139547+1,47909146773483i</v>
      </c>
      <c r="S680" s="367" t="str">
        <f t="shared" si="1693"/>
        <v>1,12196544984369+3,6986244138272i</v>
      </c>
      <c r="T680" s="367" t="str">
        <f t="shared" si="1694"/>
        <v>-2,14730798850675+3,21367350981655i</v>
      </c>
      <c r="U680" s="369" t="str">
        <f t="shared" si="1695"/>
        <v>-3,84644098372272+0,378841370417369i</v>
      </c>
      <c r="V680" s="367" t="str">
        <f t="shared" si="1696"/>
        <v>-2,73300466750451-2,73300466750427i</v>
      </c>
      <c r="W680" s="367" t="str">
        <f t="shared" si="1697"/>
        <v>0,378841370417416-3,84644098372272i</v>
      </c>
      <c r="X680" s="367" t="str">
        <f t="shared" si="1698"/>
        <v>3,21367350981658-2,1473079885067i</v>
      </c>
      <c r="Y680" s="367" t="str">
        <f t="shared" si="1699"/>
        <v>3,69862441382718+1,12196544984375i</v>
      </c>
      <c r="Z680" s="367" t="str">
        <f t="shared" si="1700"/>
        <v>1,4790914677348+3,57084268139548i</v>
      </c>
      <c r="AA680" s="367" t="str">
        <f t="shared" si="1701"/>
        <v>-1,82197302623802+3,40867178192072i</v>
      </c>
      <c r="AB680" s="367" t="str">
        <f t="shared" si="1702"/>
        <v>-3,79078637127999+0,754034291341861i</v>
      </c>
      <c r="AC680" s="367" t="str">
        <f t="shared" si="1703"/>
        <v>-2,98772580504018-2,45196320100823i</v>
      </c>
      <c r="AD680" s="367" t="str">
        <f t="shared" si="1704"/>
        <v>4,73505328792463E-14-3,86505226681368i</v>
      </c>
      <c r="AE680" s="367" t="str">
        <f t="shared" si="1705"/>
        <v>2,98772580504024-2,45196320100816i</v>
      </c>
      <c r="AF680" s="367" t="str">
        <f t="shared" si="1706"/>
        <v>3,79078637127997+0,754034291341954i</v>
      </c>
      <c r="AG680" s="367" t="str">
        <f t="shared" si="1707"/>
        <v>1,82197302623896+3,40867178192022i</v>
      </c>
      <c r="AH680" s="367" t="str">
        <f t="shared" si="1708"/>
        <v>-1,47909146773524+3,5708426813953i</v>
      </c>
      <c r="AI680" s="367" t="str">
        <f t="shared" si="1709"/>
        <v>-3,69862441382677+1,1219654498451i</v>
      </c>
      <c r="AJ680" s="367" t="str">
        <f t="shared" si="1710"/>
        <v>-3,21367350981651-2,14730798850681i</v>
      </c>
      <c r="AK680" s="367" t="str">
        <f t="shared" si="1711"/>
        <v>-0,378841370415382-3,84644098372292i</v>
      </c>
      <c r="AL680" s="367" t="str">
        <f t="shared" si="1712"/>
        <v>2,73300466750428-2,73300466750449i</v>
      </c>
      <c r="AM680" s="367" t="str">
        <f t="shared" si="1713"/>
        <v>3,84644098372257+0,378841370418966i</v>
      </c>
      <c r="AN680" s="367" t="str">
        <f t="shared" si="1714"/>
        <v>2,14730798850701+3,21367350981638i</v>
      </c>
      <c r="AO680" s="367" t="str">
        <f t="shared" si="1715"/>
        <v>-1,12196544984487+3,69862441382684i</v>
      </c>
      <c r="AP680" s="367" t="str">
        <f t="shared" si="1716"/>
        <v>-3,5708426813952+1,47909146773546i</v>
      </c>
      <c r="AQ680" s="367" t="str">
        <f t="shared" si="1717"/>
        <v>-3,40867178192034-1,82197302623874i</v>
      </c>
      <c r="AR680" s="367" t="str">
        <f t="shared" si="1718"/>
        <v>-0,754034291342943-3,79078637127977i</v>
      </c>
      <c r="AS680" s="367" t="str">
        <f t="shared" si="1719"/>
        <v>2,45196320100857-2,98772580503991i</v>
      </c>
      <c r="AT680" s="367" t="str">
        <f t="shared" si="1720"/>
        <v>3,86505226681368-1,44321842869134E-12i</v>
      </c>
      <c r="AU680" s="367" t="str">
        <f t="shared" si="1721"/>
        <v>2,45196320100783+2,98772580504051i</v>
      </c>
      <c r="AV680" s="367" t="str">
        <f t="shared" si="1722"/>
        <v>-0,754034291340114+3,79078637128034i</v>
      </c>
      <c r="AW680" s="367" t="str">
        <f t="shared" si="1723"/>
        <v>-3,40867178192079+1,8219730262379i</v>
      </c>
      <c r="AX680" s="367" t="str">
        <f t="shared" si="1724"/>
        <v>-3,57084268139484-1,47909146773635i</v>
      </c>
      <c r="AY680" s="367" t="str">
        <f t="shared" si="1725"/>
        <v>-1,12196544984395-3,69862441382712i</v>
      </c>
      <c r="AZ680" s="367" t="str">
        <f t="shared" si="1726"/>
        <v>2,14730798850781-3,21367350981585i</v>
      </c>
      <c r="BA680" s="367" t="str">
        <f t="shared" si="1727"/>
        <v>3,84644098372266-0,378841370418013i</v>
      </c>
      <c r="BB680" s="367" t="str">
        <f t="shared" si="1728"/>
        <v>2,7330046675036+2,73300466750517i</v>
      </c>
      <c r="BC680" s="367" t="str">
        <f t="shared" si="1729"/>
        <v>-0,37884137041639+3,84644098372282i</v>
      </c>
      <c r="BD680" s="367" t="str">
        <f t="shared" si="1730"/>
        <v>-3,21367350981708+2,14730798850597i</v>
      </c>
      <c r="BE680" s="367" t="str">
        <f t="shared" si="1731"/>
        <v>-3,69862441382759-1,12196544984239i</v>
      </c>
      <c r="BF680" s="367" t="str">
        <f t="shared" si="1732"/>
        <v>-1,4790914677343-3,57084268139568i</v>
      </c>
      <c r="BG680" s="367" t="str">
        <f t="shared" si="1733"/>
        <v>1,82197302623646-3,40867178192156i</v>
      </c>
      <c r="BH680" s="367" t="str">
        <f t="shared" si="1734"/>
        <v>3,79078637128002-0,754034291341714i</v>
      </c>
      <c r="BI680" s="367" t="str">
        <f t="shared" si="1735"/>
        <v>2,98772580504155+2,45196320100657i</v>
      </c>
      <c r="BJ680" s="367" t="str">
        <f t="shared" si="1736"/>
        <v>2,97353971205072E-13+3,86505226681368i</v>
      </c>
      <c r="BK680" s="367" t="str">
        <f t="shared" si="1737"/>
        <v>-2,98772580504124+2,45196320100694i</v>
      </c>
      <c r="BL680" s="367" t="str">
        <f t="shared" si="1738"/>
        <v>-3,79078637128009-0,754034291341347i</v>
      </c>
      <c r="BM680" s="189"/>
      <c r="BN680" s="189"/>
      <c r="BO680" s="189"/>
      <c r="BP680" s="189"/>
      <c r="BQ680" s="189"/>
      <c r="BR680" s="189"/>
      <c r="BS680" s="189"/>
      <c r="BT680" s="189"/>
      <c r="BU680" s="189"/>
      <c r="BV680" s="189"/>
      <c r="CH680" s="367" t="e">
        <f t="shared" si="1739"/>
        <v>#NUM!</v>
      </c>
    </row>
    <row r="681" spans="1:123" s="367" customFormat="1">
      <c r="A681" s="365">
        <f t="shared" si="1741"/>
        <v>1.7500000000000009E-2</v>
      </c>
      <c r="B681" s="366">
        <v>56</v>
      </c>
      <c r="C681" s="366">
        <f t="shared" si="1742"/>
        <v>2800</v>
      </c>
      <c r="D681" s="366">
        <f t="shared" si="1740"/>
        <v>17592.91886010284</v>
      </c>
      <c r="E681" s="365" t="str">
        <f t="shared" si="1687"/>
        <v>17592,9188601028i</v>
      </c>
      <c r="F681" s="365" t="str">
        <f t="shared" si="1743"/>
        <v>0,0061085399323493-1,32004616690027i</v>
      </c>
      <c r="G681" s="365" t="str">
        <f t="shared" si="1744"/>
        <v>-0,548429204973496+0,229387871855359i</v>
      </c>
      <c r="H681" s="365" t="str">
        <f t="shared" si="1745"/>
        <v>0,0000312866416525754-0,00676099556457856i</v>
      </c>
      <c r="I681" s="365" t="str">
        <f t="shared" si="1688"/>
        <v>0,00484414174995246-0,00463534914972025i</v>
      </c>
      <c r="J681" s="367" t="str">
        <f>IMPRODUCT(1/Nt_input,BR625)</f>
        <v>0</v>
      </c>
      <c r="K681" s="367" t="str">
        <f t="shared" si="1689"/>
        <v>0</v>
      </c>
      <c r="L681" s="367" t="e">
        <f t="shared" si="1690"/>
        <v>#NUM!</v>
      </c>
      <c r="M681" s="367">
        <f t="shared" si="1746"/>
        <v>383.46446609406729</v>
      </c>
      <c r="N681" s="368">
        <f t="shared" si="1747"/>
        <v>-3.5355339059327289</v>
      </c>
      <c r="O681" s="367" t="str">
        <f t="shared" si="1748"/>
        <v>-2,5-2,49999999999999i</v>
      </c>
      <c r="P681" s="367" t="str">
        <f t="shared" si="1749"/>
        <v>-8,64091338205455E-14-3,53553390593273i</v>
      </c>
      <c r="Q681" s="367" t="str">
        <f t="shared" si="1691"/>
        <v>2,50000000000003-2,49999999999996i</v>
      </c>
      <c r="R681" s="367" t="str">
        <f t="shared" si="1692"/>
        <v>3,53553390593273-1,72818267641091E-13i</v>
      </c>
      <c r="S681" s="367" t="str">
        <f t="shared" si="1693"/>
        <v>2,50000000000002+2,49999999999997i</v>
      </c>
      <c r="T681" s="367" t="str">
        <f t="shared" si="1694"/>
        <v>-9,87536791182633E-14+3,53553390593273i</v>
      </c>
      <c r="U681" s="369" t="str">
        <f t="shared" si="1695"/>
        <v>-2,49999999999991+2,50000000000007i</v>
      </c>
      <c r="V681" s="367" t="str">
        <f t="shared" si="1696"/>
        <v>-3,53553390593273-3,11856548019231E-14i</v>
      </c>
      <c r="W681" s="367" t="str">
        <f t="shared" si="1697"/>
        <v>-2,49999999999989-2,5000000000001i</v>
      </c>
      <c r="X681" s="367" t="str">
        <f t="shared" si="1698"/>
        <v>-6,15038488533576E-14-3,53553390593273i</v>
      </c>
      <c r="Y681" s="367" t="str">
        <f t="shared" si="1699"/>
        <v>2,50000000000005-2,49999999999994i</v>
      </c>
      <c r="Z681" s="367" t="str">
        <f t="shared" si="1700"/>
        <v>3,53553390593273-1,54193352508638E-13i</v>
      </c>
      <c r="AA681" s="367" t="str">
        <f t="shared" si="1701"/>
        <v>2,50000000000002+2,49999999999997i</v>
      </c>
      <c r="AB681" s="367" t="str">
        <f t="shared" si="1702"/>
        <v>-1,29939333920186E-13+3,53553390593273i</v>
      </c>
      <c r="AC681" s="367" t="str">
        <f t="shared" si="1703"/>
        <v>-2,49999999999992+2,50000000000007i</v>
      </c>
      <c r="AD681" s="367" t="str">
        <f t="shared" si="1704"/>
        <v>-3,53553390593273-6,2371309603846E-14i</v>
      </c>
      <c r="AE681" s="367" t="str">
        <f t="shared" si="1705"/>
        <v>-2,50000000000012-2,49999999999987i</v>
      </c>
      <c r="AF681" s="367" t="str">
        <f t="shared" si="1706"/>
        <v>-5,54396733903748E-14-3,53553390593273i</v>
      </c>
      <c r="AG681" s="367" t="str">
        <f t="shared" si="1707"/>
        <v>2,49999999999904-2,50000000000095i</v>
      </c>
      <c r="AH681" s="367" t="str">
        <f t="shared" si="1708"/>
        <v>3,53553390593273-8,26409119197043E-13i</v>
      </c>
      <c r="AI681" s="367" t="str">
        <f t="shared" si="1709"/>
        <v>2,50000000000025+2,49999999999974i</v>
      </c>
      <c r="AJ681" s="367" t="str">
        <f t="shared" si="1710"/>
        <v>-1,61124988722109E-13+3,53553390593273i</v>
      </c>
      <c r="AK681" s="367" t="str">
        <f t="shared" si="1711"/>
        <v>-2,50000000000044+2,49999999999955i</v>
      </c>
      <c r="AL681" s="367" t="str">
        <f t="shared" si="1712"/>
        <v>-3,53553390593273-1,09841613796338E-12i</v>
      </c>
      <c r="AM681" s="367" t="str">
        <f t="shared" si="1713"/>
        <v>-2,49999999999889-2,5000000000011i</v>
      </c>
      <c r="AN681" s="367" t="str">
        <f t="shared" si="1714"/>
        <v>-1,48129982024699E-12-3,53553390593273i</v>
      </c>
      <c r="AO681" s="367" t="str">
        <f t="shared" si="1715"/>
        <v>2,49999999999935-2,50000000000064i</v>
      </c>
      <c r="AP681" s="367" t="str">
        <f t="shared" si="1716"/>
        <v>3,53553390593273-4,43522753649956E-13i</v>
      </c>
      <c r="AQ681" s="367" t="str">
        <f t="shared" si="1717"/>
        <v>2,49999999999997+2,50000000000001i</v>
      </c>
      <c r="AR681" s="367" t="str">
        <f t="shared" si="1718"/>
        <v>-4,93768395591316E-13+3,53553390593273i</v>
      </c>
      <c r="AS681" s="367" t="str">
        <f t="shared" si="1719"/>
        <v>-2,50000000000067+2,49999999999931i</v>
      </c>
      <c r="AT681" s="367" t="str">
        <f t="shared" si="1720"/>
        <v>-3,53553390593273-1,53154546218835E-12i</v>
      </c>
      <c r="AU681" s="367" t="str">
        <f t="shared" si="1721"/>
        <v>-2,50000000000107-2,49999999999892i</v>
      </c>
      <c r="AV681" s="367" t="str">
        <f t="shared" si="1722"/>
        <v>-1,04817049602202E-12-3,53553390593273i</v>
      </c>
      <c r="AW681" s="367" t="str">
        <f t="shared" si="1723"/>
        <v>2,49999999999959-2,5000000000004i</v>
      </c>
      <c r="AX681" s="367" t="str">
        <f t="shared" si="1724"/>
        <v>3,53553390593273-1,1087934678075E-13i</v>
      </c>
      <c r="AY681" s="367" t="str">
        <f t="shared" si="1725"/>
        <v>2,49999999999974+2,50000000000025i</v>
      </c>
      <c r="AZ681" s="367" t="str">
        <f t="shared" si="1726"/>
        <v>-9,26897719816285E-13+3,53553390593273i</v>
      </c>
      <c r="BA681" s="367" t="str">
        <f t="shared" si="1727"/>
        <v>-2,50000000000098+2,49999999999901i</v>
      </c>
      <c r="BB681" s="367" t="str">
        <f t="shared" si="1728"/>
        <v>-3,53553390593273+1,65281823839409E-12i</v>
      </c>
      <c r="BC681" s="367" t="str">
        <f t="shared" si="1729"/>
        <v>-2,50000000000083-2,49999999999916i</v>
      </c>
      <c r="BD681" s="367" t="str">
        <f t="shared" si="1730"/>
        <v>-7,15527089152814E-13-3,53553390593273i</v>
      </c>
      <c r="BE681" s="367" t="str">
        <f t="shared" si="1731"/>
        <v>2,49999999999982-2,50000000000017i</v>
      </c>
      <c r="BF681" s="367" t="str">
        <f t="shared" si="1732"/>
        <v>3,53553390593273+3,22249977444219E-13i</v>
      </c>
      <c r="BG681" s="367" t="str">
        <f t="shared" si="1733"/>
        <v>2,49999999999943+2,50000000000055i</v>
      </c>
      <c r="BH681" s="367" t="str">
        <f t="shared" si="1734"/>
        <v>-1,25954112668549E-12+3,53553390593273i</v>
      </c>
      <c r="BI681" s="367" t="str">
        <f t="shared" si="1735"/>
        <v>-2,50000000000129+2,4999999999987i</v>
      </c>
      <c r="BJ681" s="367" t="str">
        <f t="shared" si="1736"/>
        <v>-3,53553390593273+1,21968891416912E-12i</v>
      </c>
      <c r="BK681" s="367" t="str">
        <f t="shared" si="1737"/>
        <v>-2,5000000000006-2,49999999999939i</v>
      </c>
      <c r="BL681" s="367" t="str">
        <f t="shared" si="1738"/>
        <v>-2,82397764927847E-13-3,53553390593273i</v>
      </c>
      <c r="BM681" s="189"/>
      <c r="BN681" s="189"/>
      <c r="BO681" s="189"/>
      <c r="BP681" s="189"/>
      <c r="BQ681" s="189"/>
      <c r="BR681" s="189"/>
      <c r="BS681" s="189"/>
      <c r="BT681" s="189"/>
      <c r="BU681" s="189"/>
      <c r="BV681" s="189"/>
      <c r="CH681" s="367" t="e">
        <f t="shared" si="1739"/>
        <v>#NUM!</v>
      </c>
    </row>
    <row r="682" spans="1:123" s="367" customFormat="1">
      <c r="A682" s="365">
        <f t="shared" si="1741"/>
        <v>1.7812500000000009E-2</v>
      </c>
      <c r="B682" s="366">
        <v>57</v>
      </c>
      <c r="C682" s="366">
        <f t="shared" si="1742"/>
        <v>2850</v>
      </c>
      <c r="D682" s="366">
        <f t="shared" si="1740"/>
        <v>17907.07812546182</v>
      </c>
      <c r="E682" s="365" t="str">
        <f t="shared" si="1687"/>
        <v>17907,0781254618i</v>
      </c>
      <c r="F682" s="365" t="str">
        <f t="shared" si="1743"/>
        <v>0,00428562414158103-1,29689242004311i</v>
      </c>
      <c r="G682" s="365" t="str">
        <f t="shared" si="1744"/>
        <v>-0,546186381649331+0,23160071399649i</v>
      </c>
      <c r="H682" s="365" t="str">
        <f t="shared" si="1745"/>
        <v>0,0000219500548838525-0,00664240700023143i</v>
      </c>
      <c r="I682" s="365" t="str">
        <f t="shared" si="1688"/>
        <v>0,00474641120298458-0,00466623200497064i</v>
      </c>
      <c r="J682" s="367" t="str">
        <f>IMPRODUCT(1/Nt_input,BS625)</f>
        <v>0</v>
      </c>
      <c r="K682" s="367" t="str">
        <f t="shared" si="1689"/>
        <v>0</v>
      </c>
      <c r="L682" s="367" t="e">
        <f t="shared" si="1690"/>
        <v>#NUM!</v>
      </c>
      <c r="M682" s="367">
        <f t="shared" si="1746"/>
        <v>383.82803357918181</v>
      </c>
      <c r="N682" s="368">
        <f t="shared" si="1747"/>
        <v>-3.1719664208182157</v>
      </c>
      <c r="O682" s="367" t="str">
        <f t="shared" si="1748"/>
        <v>-2,45196320100807-2,01227419495967i</v>
      </c>
      <c r="P682" s="367" t="str">
        <f t="shared" si="1749"/>
        <v>-0,618819950461653-3,11101797547185i</v>
      </c>
      <c r="Q682" s="367" t="str">
        <f t="shared" si="1691"/>
        <v>1,49525462009523-2,79742463631859i</v>
      </c>
      <c r="R682" s="367" t="str">
        <f t="shared" si="1692"/>
        <v>2,930514854007-1,21385899726559i</v>
      </c>
      <c r="S682" s="367" t="str">
        <f t="shared" si="1693"/>
        <v>3,03538261166908+0,920773248729197i</v>
      </c>
      <c r="T682" s="367" t="str">
        <f t="shared" si="1694"/>
        <v>1,76225012354429+2,63739369015444i</v>
      </c>
      <c r="U682" s="369" t="str">
        <f t="shared" si="1695"/>
        <v>-0,310907077790092+3,15669253551535i</v>
      </c>
      <c r="V682" s="367" t="str">
        <f t="shared" si="1696"/>
        <v>-2,2429189658567+2,24291896585646i</v>
      </c>
      <c r="W682" s="367" t="str">
        <f t="shared" si="1697"/>
        <v>-3,15669253551535+0,310907077790087i</v>
      </c>
      <c r="X682" s="367" t="str">
        <f t="shared" si="1698"/>
        <v>-2,63739369015443-1,76225012354431i</v>
      </c>
      <c r="Y682" s="367" t="str">
        <f t="shared" si="1699"/>
        <v>-0,920773248729181-3,03538261166908i</v>
      </c>
      <c r="Z682" s="367" t="str">
        <f t="shared" si="1700"/>
        <v>1,21385899726562-2,930514854007i</v>
      </c>
      <c r="AA682" s="367" t="str">
        <f t="shared" si="1701"/>
        <v>2,79742463631846-1,49525462009547i</v>
      </c>
      <c r="AB682" s="367" t="str">
        <f t="shared" si="1702"/>
        <v>3,11101797547185+0,618819950461656i</v>
      </c>
      <c r="AC682" s="367" t="str">
        <f t="shared" si="1703"/>
        <v>2,01227419495971+2,45196320100804i</v>
      </c>
      <c r="AD682" s="367" t="str">
        <f t="shared" si="1704"/>
        <v>-2,79791025524444E-14+3,17196642081822i</v>
      </c>
      <c r="AE682" s="367" t="str">
        <f t="shared" si="1705"/>
        <v>-2,01227419495975+2,451963201008i</v>
      </c>
      <c r="AF682" s="367" t="str">
        <f t="shared" si="1706"/>
        <v>-3,11101797547167+0,618819950462576i</v>
      </c>
      <c r="AG682" s="367" t="str">
        <f t="shared" si="1707"/>
        <v>-2,79742463631918-1,49525462009413i</v>
      </c>
      <c r="AH682" s="367" t="str">
        <f t="shared" si="1708"/>
        <v>-1,2138589972644-2,9305148540075i</v>
      </c>
      <c r="AI682" s="367" t="str">
        <f t="shared" si="1709"/>
        <v>0,920773248729838-3,03538261166889i</v>
      </c>
      <c r="AJ682" s="367" t="str">
        <f t="shared" si="1710"/>
        <v>2,63739369015445-1,76225012354428i</v>
      </c>
      <c r="AK682" s="367" t="str">
        <f t="shared" si="1711"/>
        <v>3,15669253551541+0,310907077789537i</v>
      </c>
      <c r="AL682" s="367" t="str">
        <f t="shared" si="1712"/>
        <v>2,24291896585733+2,24291896585583i</v>
      </c>
      <c r="AM682" s="367" t="str">
        <f t="shared" si="1713"/>
        <v>0,310907077788511+3,15669253551551i</v>
      </c>
      <c r="AN682" s="367" t="str">
        <f t="shared" si="1714"/>
        <v>-1,76225012354514+2,63739369015387i</v>
      </c>
      <c r="AO682" s="367" t="str">
        <f t="shared" si="1715"/>
        <v>-3,03538261166918+0,920773248728851i</v>
      </c>
      <c r="AP682" s="367" t="str">
        <f t="shared" si="1716"/>
        <v>-2,93051485400712-1,21385899726531i</v>
      </c>
      <c r="AQ682" s="367" t="str">
        <f t="shared" si="1717"/>
        <v>-1,495254620096-2,79742463631817i</v>
      </c>
      <c r="AR682" s="367" t="str">
        <f t="shared" si="1718"/>
        <v>0,618819950460448-3,11101797547209i</v>
      </c>
      <c r="AS682" s="367" t="str">
        <f t="shared" si="1719"/>
        <v>2,45196320100889-2,01227419495867i</v>
      </c>
      <c r="AT682" s="367" t="str">
        <f t="shared" si="1720"/>
        <v>3,17196642081822+6,87027160653347E-13i</v>
      </c>
      <c r="AU682" s="367" t="str">
        <f t="shared" si="1721"/>
        <v>2,45196320100801+2,01227419495974i</v>
      </c>
      <c r="AV682" s="367" t="str">
        <f t="shared" si="1722"/>
        <v>0,618819950462193+3,11101797547174i</v>
      </c>
      <c r="AW682" s="367" t="str">
        <f t="shared" si="1723"/>
        <v>-1,49525462009443+2,79742463631902i</v>
      </c>
      <c r="AX682" s="367" t="str">
        <f t="shared" si="1724"/>
        <v>-2,93051485400761+1,21385899726412i</v>
      </c>
      <c r="AY682" s="367" t="str">
        <f t="shared" si="1725"/>
        <v>-3,03538261166878-0,920773248730168i</v>
      </c>
      <c r="AZ682" s="367" t="str">
        <f t="shared" si="1726"/>
        <v>-1,762250123544-2,63739369015464i</v>
      </c>
      <c r="BA682" s="367" t="str">
        <f t="shared" si="1727"/>
        <v>0,310907077789789-3,15669253551538i</v>
      </c>
      <c r="BB682" s="367" t="str">
        <f t="shared" si="1728"/>
        <v>2,24291896585607-2,24291896585709i</v>
      </c>
      <c r="BC682" s="367" t="str">
        <f t="shared" si="1729"/>
        <v>3,15669253551523-0,310907077791309i</v>
      </c>
      <c r="BD682" s="367" t="str">
        <f t="shared" si="1730"/>
        <v>2,63739369015368+1,76225012354543i</v>
      </c>
      <c r="BE682" s="367" t="str">
        <f t="shared" si="1731"/>
        <v>0,920773248728525+3,03538261166928i</v>
      </c>
      <c r="BF682" s="367" t="str">
        <f t="shared" si="1732"/>
        <v>-1,21385899726563+2,93051485400699i</v>
      </c>
      <c r="BG682" s="367" t="str">
        <f t="shared" si="1733"/>
        <v>-2,79742463631834+1,4952546200957i</v>
      </c>
      <c r="BH682" s="367" t="str">
        <f t="shared" si="1734"/>
        <v>-3,111017975472-0,618819950460873i</v>
      </c>
      <c r="BI682" s="367" t="str">
        <f t="shared" si="1735"/>
        <v>-2,01227419496085-2,4519632010071i</v>
      </c>
      <c r="BJ682" s="367" t="str">
        <f t="shared" si="1736"/>
        <v>9,40388033044525E-13-3,17196642081822i</v>
      </c>
      <c r="BK682" s="367" t="str">
        <f t="shared" si="1737"/>
        <v>2,01227419496007-2,45196320100774i</v>
      </c>
      <c r="BL682" s="367" t="str">
        <f t="shared" si="1738"/>
        <v>3,11101797547181-0,618819950461856i</v>
      </c>
      <c r="BM682" s="189"/>
      <c r="BN682" s="189"/>
      <c r="BO682" s="189"/>
      <c r="BP682" s="189"/>
      <c r="BQ682" s="189"/>
      <c r="BR682" s="189"/>
      <c r="BS682" s="189"/>
      <c r="BT682" s="189"/>
      <c r="BU682" s="189"/>
      <c r="BV682" s="189"/>
      <c r="CH682" s="367" t="e">
        <f t="shared" si="1739"/>
        <v>#NUM!</v>
      </c>
    </row>
    <row r="683" spans="1:123" s="367" customFormat="1">
      <c r="A683" s="365">
        <f t="shared" si="1741"/>
        <v>1.8125000000000009E-2</v>
      </c>
      <c r="B683" s="366">
        <v>58</v>
      </c>
      <c r="C683" s="366">
        <f t="shared" si="1742"/>
        <v>2900</v>
      </c>
      <c r="D683" s="366">
        <f t="shared" si="1740"/>
        <v>18221.237390820799</v>
      </c>
      <c r="E683" s="365" t="str">
        <f t="shared" si="1687"/>
        <v>18221,2373908208i</v>
      </c>
      <c r="F683" s="365" t="str">
        <f t="shared" si="1743"/>
        <v>0,00255618450170308-1,27453234422704i</v>
      </c>
      <c r="G683" s="365" t="str">
        <f t="shared" si="1744"/>
        <v>-0,543921879865572+0,233796067547586i</v>
      </c>
      <c r="H683" s="365" t="str">
        <f t="shared" si="1745"/>
        <v>0,0000130922330685156-0,0065278834500657i</v>
      </c>
      <c r="I683" s="365" t="str">
        <f t="shared" si="1688"/>
        <v>0,00464917023576269-0,00469439945817133i</v>
      </c>
      <c r="J683" s="367" t="str">
        <f>IMPRODUCT(1/Nt_input,BT625)</f>
        <v>0</v>
      </c>
      <c r="K683" s="367" t="str">
        <f t="shared" si="1689"/>
        <v>0</v>
      </c>
      <c r="L683" s="367" t="e">
        <f t="shared" si="1690"/>
        <v>#NUM!</v>
      </c>
      <c r="M683" s="367">
        <f t="shared" si="1746"/>
        <v>384.22214883490199</v>
      </c>
      <c r="N683" s="368">
        <f t="shared" si="1747"/>
        <v>-2.7778511650979998</v>
      </c>
      <c r="O683" s="367" t="str">
        <f t="shared" si="1748"/>
        <v>-2,30969883127821-1,54329141908727i</v>
      </c>
      <c r="P683" s="367" t="str">
        <f t="shared" si="1749"/>
        <v>-1,06303761845907-2,56639983579667i</v>
      </c>
      <c r="Q683" s="367" t="str">
        <f t="shared" si="1691"/>
        <v>0,541931878311851-2,72447553387908i</v>
      </c>
      <c r="R683" s="367" t="str">
        <f t="shared" si="1692"/>
        <v>1,96423739596775-1,96423739596775i</v>
      </c>
      <c r="S683" s="367" t="str">
        <f t="shared" si="1693"/>
        <v>2,72447553387908-0,541931878311842i</v>
      </c>
      <c r="T683" s="367" t="str">
        <f t="shared" si="1694"/>
        <v>2,56639983579667+1,06303761845908i</v>
      </c>
      <c r="U683" s="369" t="str">
        <f t="shared" si="1695"/>
        <v>1,54329141908727+2,30969883127821i</v>
      </c>
      <c r="V683" s="367" t="str">
        <f t="shared" si="1696"/>
        <v>-3,01175226804063E-19+2,777851165098i</v>
      </c>
      <c r="W683" s="367" t="str">
        <f t="shared" si="1697"/>
        <v>-1,54329141908728+2,3096988312782i</v>
      </c>
      <c r="X683" s="367" t="str">
        <f t="shared" si="1698"/>
        <v>-2,56639983579668+1,06303761845906i</v>
      </c>
      <c r="Y683" s="367" t="str">
        <f t="shared" si="1699"/>
        <v>-2,72447553387908-0,541931878311851i</v>
      </c>
      <c r="Z683" s="367" t="str">
        <f t="shared" si="1700"/>
        <v>-1,96423739596773-1,96423739596776i</v>
      </c>
      <c r="AA683" s="367" t="str">
        <f t="shared" si="1701"/>
        <v>-0,541931878311831-2,72447553387909i</v>
      </c>
      <c r="AB683" s="367" t="str">
        <f t="shared" si="1702"/>
        <v>1,06303761845908-2,56639983579667i</v>
      </c>
      <c r="AC683" s="367" t="str">
        <f t="shared" si="1703"/>
        <v>2,30969883127821-1,54329141908727i</v>
      </c>
      <c r="AD683" s="367" t="str">
        <f t="shared" si="1704"/>
        <v>2,777851165098+6,02350453608128E-19i</v>
      </c>
      <c r="AE683" s="367" t="str">
        <f t="shared" si="1705"/>
        <v>2,30969883127821+1,54329141908727i</v>
      </c>
      <c r="AF683" s="367" t="str">
        <f t="shared" si="1706"/>
        <v>1,06303761845904+2,56639983579668i</v>
      </c>
      <c r="AG683" s="367" t="str">
        <f t="shared" si="1707"/>
        <v>-0,541931878313226+2,72447553387881i</v>
      </c>
      <c r="AH683" s="367" t="str">
        <f t="shared" si="1708"/>
        <v>-1,96423739596776+1,96423739596773i</v>
      </c>
      <c r="AI683" s="367" t="str">
        <f t="shared" si="1709"/>
        <v>-2,72447553387882+0,541931878313187i</v>
      </c>
      <c r="AJ683" s="367" t="str">
        <f t="shared" si="1710"/>
        <v>-2,56639983579667-1,06303761845908i</v>
      </c>
      <c r="AK683" s="367" t="str">
        <f t="shared" si="1711"/>
        <v>-1,54329141908612-2,30969883127898i</v>
      </c>
      <c r="AL683" s="367" t="str">
        <f t="shared" si="1712"/>
        <v>3,94765428533426E-14-2,777851165098i</v>
      </c>
      <c r="AM683" s="367" t="str">
        <f t="shared" si="1713"/>
        <v>1,54329141908841-2,30969883127744i</v>
      </c>
      <c r="AN683" s="367" t="str">
        <f t="shared" si="1714"/>
        <v>2,56639983579668-1,06303761845904i</v>
      </c>
      <c r="AO683" s="367" t="str">
        <f t="shared" si="1715"/>
        <v>2,7244755338788+0,541931878313265i</v>
      </c>
      <c r="AP683" s="367" t="str">
        <f t="shared" si="1716"/>
        <v>1,96423739596773+1,96423739596776i</v>
      </c>
      <c r="AQ683" s="367" t="str">
        <f t="shared" si="1717"/>
        <v>0,541931878313226+2,72447553387881i</v>
      </c>
      <c r="AR683" s="367" t="str">
        <f t="shared" si="1718"/>
        <v>-1,06303761845908+2,56639983579667i</v>
      </c>
      <c r="AS683" s="367" t="str">
        <f t="shared" si="1719"/>
        <v>-2,30969883127747+1,54329141908838i</v>
      </c>
      <c r="AT683" s="367" t="str">
        <f t="shared" si="1720"/>
        <v>-2,777851165098-1,20470090721626E-18i</v>
      </c>
      <c r="AU683" s="367" t="str">
        <f t="shared" si="1721"/>
        <v>-2,30969883127896-1,54329141908615i</v>
      </c>
      <c r="AV683" s="367" t="str">
        <f t="shared" si="1722"/>
        <v>-1,06303761845908-2,56639983579667i</v>
      </c>
      <c r="AW683" s="367" t="str">
        <f t="shared" si="1723"/>
        <v>0,541931878313226-2,72447553387881i</v>
      </c>
      <c r="AX683" s="367" t="str">
        <f t="shared" si="1724"/>
        <v>1,96423739596779-1,9642373959677i</v>
      </c>
      <c r="AY683" s="367" t="str">
        <f t="shared" si="1725"/>
        <v>2,72447553387882-0,541931878313187i</v>
      </c>
      <c r="AZ683" s="367" t="str">
        <f t="shared" si="1726"/>
        <v>2,56639983579665+1,06303761845911i</v>
      </c>
      <c r="BA683" s="367" t="str">
        <f t="shared" si="1727"/>
        <v>1,54329141908612+2,30969883127898i</v>
      </c>
      <c r="BB683" s="367" t="str">
        <f t="shared" si="1728"/>
        <v>-3,94771452037962E-14+2,777851165098i</v>
      </c>
      <c r="BC683" s="367" t="str">
        <f t="shared" si="1729"/>
        <v>-1,54329141908848+2,3096988312774i</v>
      </c>
      <c r="BD683" s="367" t="str">
        <f t="shared" si="1730"/>
        <v>-2,56639983579668+1,06303761845904i</v>
      </c>
      <c r="BE683" s="367" t="str">
        <f t="shared" si="1731"/>
        <v>-2,72447553387936-0,541931878310476i</v>
      </c>
      <c r="BF683" s="367" t="str">
        <f t="shared" si="1732"/>
        <v>-1,96423739596773-1,96423739596776i</v>
      </c>
      <c r="BG683" s="367" t="str">
        <f t="shared" si="1733"/>
        <v>-0,541931878313226-2,72447553387881i</v>
      </c>
      <c r="BH683" s="367" t="str">
        <f t="shared" si="1734"/>
        <v>1,06303761845915-2,56639983579664i</v>
      </c>
      <c r="BI683" s="367" t="str">
        <f t="shared" si="1735"/>
        <v>2,30969883127742-1,54329141908845i</v>
      </c>
      <c r="BJ683" s="367" t="str">
        <f t="shared" si="1736"/>
        <v>2,777851165098+7,89530857066854E-14i</v>
      </c>
      <c r="BK683" s="367" t="str">
        <f t="shared" si="1737"/>
        <v>2,30969883127742+1,54329141908845i</v>
      </c>
      <c r="BL683" s="367" t="str">
        <f t="shared" si="1738"/>
        <v>1,063037618459+2,5663998357967i</v>
      </c>
      <c r="BM683" s="189"/>
      <c r="BN683" s="189"/>
      <c r="BO683" s="189"/>
      <c r="BP683" s="189"/>
      <c r="BQ683" s="189"/>
      <c r="BR683" s="189"/>
      <c r="BS683" s="189"/>
      <c r="BT683" s="189"/>
      <c r="BU683" s="189"/>
      <c r="BV683" s="189"/>
      <c r="CH683" s="367" t="e">
        <f t="shared" si="1739"/>
        <v>#NUM!</v>
      </c>
    </row>
    <row r="684" spans="1:123" s="367" customFormat="1">
      <c r="A684" s="365">
        <f t="shared" si="1741"/>
        <v>1.8437500000000009E-2</v>
      </c>
      <c r="B684" s="366">
        <v>59</v>
      </c>
      <c r="C684" s="366">
        <f t="shared" si="1742"/>
        <v>2950</v>
      </c>
      <c r="D684" s="366">
        <f t="shared" si="1740"/>
        <v>18535.396656179779</v>
      </c>
      <c r="E684" s="365" t="str">
        <f t="shared" si="1687"/>
        <v>18535,3966561798i</v>
      </c>
      <c r="F684" s="365" t="str">
        <f t="shared" si="1743"/>
        <v>0,000913956034624759-1,25292582018534i</v>
      </c>
      <c r="G684" s="365" t="str">
        <f t="shared" si="1744"/>
        <v>-0,541636426590681+0,23597285186784i</v>
      </c>
      <c r="H684" s="365" t="str">
        <f t="shared" si="1745"/>
        <v>0,0000046810883219546-0,00641721943173449i</v>
      </c>
      <c r="I684" s="365" t="str">
        <f t="shared" si="1688"/>
        <v>0,00455249566919374-0,00471991245183942i</v>
      </c>
      <c r="J684" s="367" t="str">
        <f>IMPRODUCT(1/Nt_input,BU625)</f>
        <v>0</v>
      </c>
      <c r="K684" s="367" t="str">
        <f t="shared" si="1689"/>
        <v>0</v>
      </c>
      <c r="L684" s="367" t="e">
        <f t="shared" si="1690"/>
        <v>#NUM!</v>
      </c>
      <c r="M684" s="367">
        <f t="shared" si="1746"/>
        <v>384.64301631587</v>
      </c>
      <c r="N684" s="368">
        <f t="shared" si="1747"/>
        <v>-2.3569836841299741</v>
      </c>
      <c r="O684" s="367" t="str">
        <f t="shared" si="1748"/>
        <v>-2,07867403075635-1,11107441745099i</v>
      </c>
      <c r="P684" s="367" t="str">
        <f t="shared" si="1749"/>
        <v>-1,30946997461556-1,95976031004693i</v>
      </c>
      <c r="Q684" s="367" t="str">
        <f t="shared" si="1691"/>
        <v>-0,231024800521746-2,34563416346173i</v>
      </c>
      <c r="R684" s="367" t="str">
        <f t="shared" si="1692"/>
        <v>0,90197860627143-2,17756898423071i</v>
      </c>
      <c r="S684" s="367" t="str">
        <f t="shared" si="1693"/>
        <v>1,82197302623789-1,49525462009533i</v>
      </c>
      <c r="T684" s="367" t="str">
        <f t="shared" si="1694"/>
        <v>2,31169490354525-0,459824705923714i</v>
      </c>
      <c r="U684" s="369" t="str">
        <f t="shared" si="1695"/>
        <v>2,2554927580067+0,684196248041641i</v>
      </c>
      <c r="V684" s="367" t="str">
        <f t="shared" si="1696"/>
        <v>1,66663914619427+1,66663914619444i</v>
      </c>
      <c r="W684" s="367" t="str">
        <f t="shared" si="1697"/>
        <v>0,684196248041629+2,2554927580067i</v>
      </c>
      <c r="X684" s="367" t="str">
        <f t="shared" si="1698"/>
        <v>-0,459824705923709+2,31169490354525i</v>
      </c>
      <c r="Y684" s="367" t="str">
        <f t="shared" si="1699"/>
        <v>-1,49525462009533+1,82197302623789i</v>
      </c>
      <c r="Z684" s="367" t="str">
        <f t="shared" si="1700"/>
        <v>-2,1775689842307+0,901978606271442i</v>
      </c>
      <c r="AA684" s="367" t="str">
        <f t="shared" si="1701"/>
        <v>-2,34563416346173-0,23102480052175i</v>
      </c>
      <c r="AB684" s="367" t="str">
        <f t="shared" si="1702"/>
        <v>-1,95976031004692-1,30946997461558i</v>
      </c>
      <c r="AC684" s="367" t="str">
        <f t="shared" si="1703"/>
        <v>-1,11107441745095-2,07867403075637i</v>
      </c>
      <c r="AD684" s="367" t="str">
        <f t="shared" si="1704"/>
        <v>1,27054260982862E-14-2,35698368412997i</v>
      </c>
      <c r="AE684" s="367" t="str">
        <f t="shared" si="1705"/>
        <v>1,11107441745094-2,07867403075637i</v>
      </c>
      <c r="AF684" s="367" t="str">
        <f t="shared" si="1706"/>
        <v>1,95976031004732-1,30946997461497i</v>
      </c>
      <c r="AG684" s="367" t="str">
        <f t="shared" si="1707"/>
        <v>2,34563416346182-0,231024800520825i</v>
      </c>
      <c r="AH684" s="367" t="str">
        <f t="shared" si="1708"/>
        <v>2,17756898423106+0,901978606270567i</v>
      </c>
      <c r="AI684" s="367" t="str">
        <f t="shared" si="1709"/>
        <v>1,4952546200957+1,82197302623759i</v>
      </c>
      <c r="AJ684" s="367" t="str">
        <f t="shared" si="1710"/>
        <v>0,4598247059237+2,31169490354525i</v>
      </c>
      <c r="AK684" s="367" t="str">
        <f t="shared" si="1711"/>
        <v>-0,684196248042101+2,25549275800656i</v>
      </c>
      <c r="AL684" s="367" t="str">
        <f t="shared" si="1712"/>
        <v>-1,66663914619496+1,66663914619375i</v>
      </c>
      <c r="AM684" s="367" t="str">
        <f t="shared" si="1713"/>
        <v>-2,25549275800635+0,68419624804277i</v>
      </c>
      <c r="AN684" s="367" t="str">
        <f t="shared" si="1714"/>
        <v>-2,31169490354539-0,459824705923016i</v>
      </c>
      <c r="AO684" s="367" t="str">
        <f t="shared" si="1715"/>
        <v>-1,82197302623803-1,49525462009516i</v>
      </c>
      <c r="AP684" s="367" t="str">
        <f t="shared" si="1716"/>
        <v>-0,901978606271183-2,17756898423081i</v>
      </c>
      <c r="AQ684" s="367" t="str">
        <f t="shared" si="1717"/>
        <v>0,231024800522429-2,34563416346166i</v>
      </c>
      <c r="AR684" s="367" t="str">
        <f t="shared" si="1718"/>
        <v>1,30946997461634-1,95976031004641i</v>
      </c>
      <c r="AS684" s="367" t="str">
        <f t="shared" si="1719"/>
        <v>2,07867403075593-1,11107441745177i</v>
      </c>
      <c r="AT684" s="367" t="str">
        <f t="shared" si="1720"/>
        <v>2,35698368412997-4,43515685621245E-13i</v>
      </c>
      <c r="AU684" s="367" t="str">
        <f t="shared" si="1721"/>
        <v>2,07867403075638+1,11107441745092i</v>
      </c>
      <c r="AV684" s="367" t="str">
        <f t="shared" si="1722"/>
        <v>1,30946997461518+1,95976031004718i</v>
      </c>
      <c r="AW684" s="367" t="str">
        <f t="shared" si="1723"/>
        <v>0,231024800521046+2,3456341634618i</v>
      </c>
      <c r="AX684" s="367" t="str">
        <f t="shared" si="1724"/>
        <v>-0,901978606270362+2,17756898423115i</v>
      </c>
      <c r="AY684" s="367" t="str">
        <f t="shared" si="1725"/>
        <v>-1,82197302623743+1,4952546200959i</v>
      </c>
      <c r="AZ684" s="367" t="str">
        <f t="shared" si="1726"/>
        <v>-2,3116949035452+0,459824705923952i</v>
      </c>
      <c r="BA684" s="367" t="str">
        <f t="shared" si="1727"/>
        <v>-2,25549275800663-0,684196248041858i</v>
      </c>
      <c r="BB684" s="367" t="str">
        <f t="shared" si="1728"/>
        <v>-1,66663914619393-1,66663914619478i</v>
      </c>
      <c r="BC684" s="367" t="str">
        <f t="shared" si="1729"/>
        <v>-0,684196248040708-2,25549275800698i</v>
      </c>
      <c r="BD684" s="367" t="str">
        <f t="shared" si="1730"/>
        <v>0,459824705922764-2,31169490354544i</v>
      </c>
      <c r="BE684" s="367" t="str">
        <f t="shared" si="1731"/>
        <v>1,49525462009496-1,8219730262382i</v>
      </c>
      <c r="BF684" s="367" t="str">
        <f t="shared" si="1732"/>
        <v>2,17756898423071-0,901978606271418i</v>
      </c>
      <c r="BG684" s="367" t="str">
        <f t="shared" si="1733"/>
        <v>2,34563416346168+0,231024800522242i</v>
      </c>
      <c r="BH684" s="367" t="str">
        <f t="shared" si="1734"/>
        <v>1,95976031004651+1,30946997461618i</v>
      </c>
      <c r="BI684" s="367" t="str">
        <f t="shared" si="1735"/>
        <v>1,11107441745199+2,07867403075581i</v>
      </c>
      <c r="BJ684" s="367" t="str">
        <f t="shared" si="1736"/>
        <v>6,98768281133139E-13+2,35698368412997i</v>
      </c>
      <c r="BK684" s="367" t="str">
        <f t="shared" si="1737"/>
        <v>-1,11107441745076+2,07867403075647i</v>
      </c>
      <c r="BL684" s="367" t="str">
        <f t="shared" si="1738"/>
        <v>-1,95976031004708+1,30946997461534i</v>
      </c>
      <c r="BM684" s="189"/>
      <c r="BN684" s="189"/>
      <c r="BO684" s="189"/>
      <c r="BP684" s="189"/>
      <c r="BQ684" s="189"/>
      <c r="BR684" s="189"/>
      <c r="BS684" s="189"/>
      <c r="BT684" s="189"/>
      <c r="BU684" s="189"/>
      <c r="BV684" s="189"/>
      <c r="CH684" s="367" t="e">
        <f t="shared" si="1739"/>
        <v>#NUM!</v>
      </c>
    </row>
    <row r="685" spans="1:123" s="367" customFormat="1">
      <c r="A685" s="365">
        <f t="shared" si="1741"/>
        <v>1.875000000000001E-2</v>
      </c>
      <c r="B685" s="366">
        <v>60</v>
      </c>
      <c r="C685" s="366">
        <f t="shared" si="1742"/>
        <v>3000</v>
      </c>
      <c r="D685" s="366">
        <f t="shared" si="1740"/>
        <v>18849.555921538758</v>
      </c>
      <c r="E685" s="365" t="str">
        <f t="shared" si="1687"/>
        <v>18849,5559215388i</v>
      </c>
      <c r="F685" s="365" t="str">
        <f t="shared" si="1743"/>
        <v>-0,000646810009382508-1,23203538411468i</v>
      </c>
      <c r="G685" s="365" t="str">
        <f t="shared" si="1744"/>
        <v>-0,539330745892653+0,23813006611822i</v>
      </c>
      <c r="H685" s="365" t="str">
        <f t="shared" si="1745"/>
        <v>-3,31282322862162E-06-0,00631022306360934i</v>
      </c>
      <c r="I685" s="365" t="str">
        <f t="shared" si="1688"/>
        <v>0,00445646096013184-0,00474283373054621i</v>
      </c>
      <c r="J685" s="367" t="str">
        <f>IMPRODUCT(1/Nt_input,BV625)</f>
        <v>0</v>
      </c>
      <c r="K685" s="367" t="str">
        <f t="shared" si="1689"/>
        <v>0</v>
      </c>
      <c r="L685" s="367" t="e">
        <f t="shared" si="1690"/>
        <v>#NUM!</v>
      </c>
      <c r="M685" s="367">
        <f t="shared" si="1746"/>
        <v>385.08658283817454</v>
      </c>
      <c r="N685" s="368">
        <f t="shared" si="1747"/>
        <v>-1.9134171618254356</v>
      </c>
      <c r="O685" s="367" t="str">
        <f t="shared" si="1748"/>
        <v>-1,76776695296636-0,73223304703363i</v>
      </c>
      <c r="P685" s="367" t="str">
        <f t="shared" si="1749"/>
        <v>-1,35299025036545-1,35299025036552i</v>
      </c>
      <c r="Q685" s="367" t="str">
        <f t="shared" si="1691"/>
        <v>-0,732233047033651-1,76776695296635i</v>
      </c>
      <c r="R685" s="367" t="str">
        <f t="shared" si="1692"/>
        <v>9,35287799344841E-14-1,91341716182544i</v>
      </c>
      <c r="S685" s="367" t="str">
        <f t="shared" si="1693"/>
        <v>0,732233047033648-1,76776695296635i</v>
      </c>
      <c r="T685" s="367" t="str">
        <f t="shared" si="1694"/>
        <v>1,35299025036545-1,35299025036552i</v>
      </c>
      <c r="U685" s="369" t="str">
        <f t="shared" si="1695"/>
        <v>1,76776695296638-0,732233047033565i</v>
      </c>
      <c r="V685" s="367" t="str">
        <f t="shared" si="1696"/>
        <v>1,91341716182544-3,28149320495975E-15i</v>
      </c>
      <c r="W685" s="367" t="str">
        <f t="shared" si="1697"/>
        <v>1,76776695296638+0,732233047033558i</v>
      </c>
      <c r="X685" s="367" t="str">
        <f t="shared" si="1698"/>
        <v>1,35299025036545+1,35299025036552i</v>
      </c>
      <c r="Y685" s="367" t="str">
        <f t="shared" si="1699"/>
        <v>0,732233047033661+1,76776695296634i</v>
      </c>
      <c r="Z685" s="367" t="str">
        <f t="shared" si="1700"/>
        <v>-8,34494634054556E-14+1,91341716182544i</v>
      </c>
      <c r="AA685" s="367" t="str">
        <f t="shared" si="1701"/>
        <v>-0,732233047033638+1,76776695296635i</v>
      </c>
      <c r="AB685" s="367" t="str">
        <f t="shared" si="1702"/>
        <v>-1,35299025036544+1,35299025036552i</v>
      </c>
      <c r="AC685" s="367" t="str">
        <f t="shared" si="1703"/>
        <v>-1,76776695296638+0,732233047033567i</v>
      </c>
      <c r="AD685" s="367" t="str">
        <f t="shared" si="1704"/>
        <v>-1,91341716182544+6,5629864099195E-15i</v>
      </c>
      <c r="AE685" s="367" t="str">
        <f t="shared" si="1705"/>
        <v>-1,7677669529666-0,732233047033028i</v>
      </c>
      <c r="AF685" s="367" t="str">
        <f t="shared" si="1706"/>
        <v>-1,35299025036612-1,35299025036484i</v>
      </c>
      <c r="AG685" s="367" t="str">
        <f t="shared" si="1707"/>
        <v>-0,732233047032947-1,76776695296664i</v>
      </c>
      <c r="AH685" s="367" t="str">
        <f t="shared" si="1708"/>
        <v>4,7444172299649E-13-1,91341716182544i</v>
      </c>
      <c r="AI685" s="367" t="str">
        <f t="shared" si="1709"/>
        <v>0,732233047033824-1,76776695296627i</v>
      </c>
      <c r="AJ685" s="367" t="str">
        <f t="shared" si="1710"/>
        <v>1,35299025036543-1,35299025036554i</v>
      </c>
      <c r="AK685" s="367" t="str">
        <f t="shared" si="1711"/>
        <v>1,76776695296623-0,732233047033935i</v>
      </c>
      <c r="AL685" s="367" t="str">
        <f t="shared" si="1712"/>
        <v>1,91341716182544-5,94457285484801E-13i</v>
      </c>
      <c r="AM685" s="367" t="str">
        <f t="shared" si="1713"/>
        <v>1,76776695296668+0,732233047032836i</v>
      </c>
      <c r="AN685" s="367" t="str">
        <f t="shared" si="1714"/>
        <v>1,35299025036493+1,35299025036604i</v>
      </c>
      <c r="AO685" s="367" t="str">
        <f t="shared" si="1715"/>
        <v>0,732233047033139+1,76776695296656i</v>
      </c>
      <c r="AP685" s="367" t="str">
        <f t="shared" si="1716"/>
        <v>-2,67225530069464E-13+1,91341716182544i</v>
      </c>
      <c r="AQ685" s="367" t="str">
        <f t="shared" si="1717"/>
        <v>-0,732233047033632+1,76776695296635i</v>
      </c>
      <c r="AR685" s="367" t="str">
        <f t="shared" si="1718"/>
        <v>-1,3529902503653+1,35299025036566i</v>
      </c>
      <c r="AS685" s="367" t="str">
        <f t="shared" si="1719"/>
        <v>-1,76776695296616+0,732233047034101i</v>
      </c>
      <c r="AT685" s="367" t="str">
        <f t="shared" si="1720"/>
        <v>-1,91341716182544+7,7448218511555E-13i</v>
      </c>
      <c r="AU685" s="367" t="str">
        <f t="shared" si="1721"/>
        <v>-1,76776695296602-0,732233047034428i</v>
      </c>
      <c r="AV685" s="367" t="str">
        <f t="shared" si="1722"/>
        <v>-1,35299025036505-1,35299025036591i</v>
      </c>
      <c r="AW685" s="367" t="str">
        <f t="shared" si="1723"/>
        <v>-0,732233047033305-1,76776695296649i</v>
      </c>
      <c r="AX685" s="367" t="str">
        <f t="shared" si="1724"/>
        <v>8,72006304387139E-14-1,91341716182544i</v>
      </c>
      <c r="AY685" s="367" t="str">
        <f t="shared" si="1725"/>
        <v>0,732233047033466-1,76776695296642i</v>
      </c>
      <c r="AZ685" s="367" t="str">
        <f t="shared" si="1726"/>
        <v>1,35299025036518-1,35299025036579i</v>
      </c>
      <c r="BA685" s="367" t="str">
        <f t="shared" si="1727"/>
        <v>1,76776695296609-0,732233047034268i</v>
      </c>
      <c r="BB685" s="367" t="str">
        <f t="shared" si="1728"/>
        <v>1,91341716182544+9,48883445992978E-13i</v>
      </c>
      <c r="BC685" s="367" t="str">
        <f t="shared" si="1729"/>
        <v>1,76776695296609+0,732233047034262i</v>
      </c>
      <c r="BD685" s="367" t="str">
        <f t="shared" si="1730"/>
        <v>1,35299025036518+1,35299025036579i</v>
      </c>
      <c r="BE685" s="367" t="str">
        <f t="shared" si="1731"/>
        <v>0,732233047033472+1,76776695296642i</v>
      </c>
      <c r="BF685" s="367" t="str">
        <f t="shared" si="1732"/>
        <v>1,47206855784587E-13+1,91341716182544i</v>
      </c>
      <c r="BG685" s="367" t="str">
        <f t="shared" si="1733"/>
        <v>-0,732233047033299+1,76776695296649i</v>
      </c>
      <c r="BH685" s="367" t="str">
        <f t="shared" si="1734"/>
        <v>-1,35299025036501+1,35299025036595i</v>
      </c>
      <c r="BI685" s="367" t="str">
        <f t="shared" si="1735"/>
        <v>-1,76776695296602+0,732233047034434i</v>
      </c>
      <c r="BJ685" s="367" t="str">
        <f t="shared" si="1736"/>
        <v>-1,91341716182544-7,68858546362229E-13i</v>
      </c>
      <c r="BK685" s="367" t="str">
        <f t="shared" si="1737"/>
        <v>-1,76776695296618-0,732233047034046i</v>
      </c>
      <c r="BL685" s="367" t="str">
        <f t="shared" si="1738"/>
        <v>-1,35299025036531-1,35299025036566i</v>
      </c>
      <c r="BM685" s="189"/>
      <c r="BN685" s="189"/>
      <c r="BO685" s="189"/>
      <c r="BP685" s="189"/>
      <c r="BQ685" s="189"/>
      <c r="BR685" s="189"/>
      <c r="BS685" s="189"/>
      <c r="BT685" s="189"/>
      <c r="BU685" s="189"/>
      <c r="BV685" s="189"/>
      <c r="CH685" s="367" t="e">
        <f t="shared" si="1739"/>
        <v>#NUM!</v>
      </c>
    </row>
    <row r="686" spans="1:123" s="367" customFormat="1">
      <c r="A686" s="365">
        <f t="shared" si="1741"/>
        <v>1.906250000000001E-2</v>
      </c>
      <c r="B686" s="366">
        <v>61</v>
      </c>
      <c r="C686" s="366">
        <f t="shared" si="1742"/>
        <v>3050</v>
      </c>
      <c r="D686" s="366">
        <f t="shared" si="1740"/>
        <v>19163.715186897738</v>
      </c>
      <c r="E686" s="365" t="str">
        <f t="shared" si="1687"/>
        <v>19163,7151868977i</v>
      </c>
      <c r="F686" s="365" t="str">
        <f t="shared" si="1743"/>
        <v>-0,00213139634522854-1,21182601184673i</v>
      </c>
      <c r="G686" s="365" t="str">
        <f t="shared" si="1744"/>
        <v>-0,537005558502792+0,240266783864348i</v>
      </c>
      <c r="H686" s="365" t="str">
        <f t="shared" si="1745"/>
        <v>-0,0000109165585248336-0,0062067149593531i</v>
      </c>
      <c r="I686" s="365" t="str">
        <f t="shared" si="1688"/>
        <v>0,00436113611819711-0,00476322768628634i</v>
      </c>
      <c r="J686" s="367" t="str">
        <f>IMPRODUCT(1/Nt_input,BW625)</f>
        <v>0</v>
      </c>
      <c r="K686" s="367" t="str">
        <f t="shared" si="1689"/>
        <v>0</v>
      </c>
      <c r="L686" s="367" t="e">
        <f t="shared" si="1690"/>
        <v>#NUM!</v>
      </c>
      <c r="M686" s="367">
        <f t="shared" si="1746"/>
        <v>385.54857661372773</v>
      </c>
      <c r="N686" s="368">
        <f t="shared" si="1747"/>
        <v>-1.4514233862722956</v>
      </c>
      <c r="O686" s="367" t="str">
        <f t="shared" si="1748"/>
        <v>-1,38892558254899-0,421325969243637i</v>
      </c>
      <c r="P686" s="367" t="str">
        <f t="shared" si="1749"/>
        <v>-1,20681444027068-0,806367628921383i</v>
      </c>
      <c r="Q686" s="367" t="str">
        <f t="shared" si="1691"/>
        <v>-0,920773248729168-1,12196544984365i</v>
      </c>
      <c r="R686" s="367" t="str">
        <f t="shared" si="1692"/>
        <v>-0,555435683273682-1,34094035958518i</v>
      </c>
      <c r="S686" s="367" t="str">
        <f t="shared" si="1693"/>
        <v>-0,142264369729832-1,44443438595303i</v>
      </c>
      <c r="T686" s="367" t="str">
        <f t="shared" si="1694"/>
        <v>0,283158655809544-1,42353469288889i</v>
      </c>
      <c r="U686" s="369" t="str">
        <f t="shared" si="1695"/>
        <v>0,684196248041706-1,28004114792603i</v>
      </c>
      <c r="V686" s="367" t="str">
        <f t="shared" si="1696"/>
        <v>1,02631131880593-1,02631131880584i</v>
      </c>
      <c r="W686" s="367" t="str">
        <f t="shared" si="1697"/>
        <v>1,28004114792603-0,684196248041713i</v>
      </c>
      <c r="X686" s="367" t="str">
        <f t="shared" si="1698"/>
        <v>1,42353469288889-0,283158655809552i</v>
      </c>
      <c r="Y686" s="367" t="str">
        <f t="shared" si="1699"/>
        <v>1,44443438595303+0,14226436972983i</v>
      </c>
      <c r="Z686" s="367" t="str">
        <f t="shared" si="1700"/>
        <v>1,34094035958519+0,55543568327367i</v>
      </c>
      <c r="AA686" s="367" t="str">
        <f t="shared" si="1701"/>
        <v>1,12196544984367+0,920773248729154i</v>
      </c>
      <c r="AB686" s="367" t="str">
        <f t="shared" si="1702"/>
        <v>0,806367628921386+1,20681444027068i</v>
      </c>
      <c r="AC686" s="367" t="str">
        <f t="shared" si="1703"/>
        <v>0,421325969243565+1,38892558254901i</v>
      </c>
      <c r="AD686" s="367" t="str">
        <f t="shared" si="1704"/>
        <v>1,77806749183477E-14+1,4514233862723i</v>
      </c>
      <c r="AE686" s="367" t="str">
        <f t="shared" si="1705"/>
        <v>-0,421325969243964+1,38892558254889i</v>
      </c>
      <c r="AF686" s="367" t="str">
        <f t="shared" si="1706"/>
        <v>-0,806367628921133+1,20681444027085i</v>
      </c>
      <c r="AG686" s="367" t="str">
        <f t="shared" si="1707"/>
        <v>-1,12196544984393+0,92077324872883i</v>
      </c>
      <c r="AH686" s="367" t="str">
        <f t="shared" si="1708"/>
        <v>-1,34094035958513+0,555435683273817i</v>
      </c>
      <c r="AI686" s="367" t="str">
        <f t="shared" si="1709"/>
        <v>-1,44443438595309+0,14226436972927i</v>
      </c>
      <c r="AJ686" s="367" t="str">
        <f t="shared" si="1710"/>
        <v>-1,42353469288889-0,283158655809547i</v>
      </c>
      <c r="AK686" s="367" t="str">
        <f t="shared" si="1711"/>
        <v>-1,28004114792569-0,684196248042336i</v>
      </c>
      <c r="AL686" s="367" t="str">
        <f t="shared" si="1712"/>
        <v>-1,02631131880584-1,02631131880592i</v>
      </c>
      <c r="AM686" s="367" t="str">
        <f t="shared" si="1713"/>
        <v>-0,684196248042239-1,28004114792575i</v>
      </c>
      <c r="AN686" s="367" t="str">
        <f t="shared" si="1714"/>
        <v>-0,283158655809437-1,42353469288891i</v>
      </c>
      <c r="AO686" s="367" t="str">
        <f t="shared" si="1715"/>
        <v>0,142264369729402-1,44443438595307i</v>
      </c>
      <c r="AP686" s="367" t="str">
        <f t="shared" si="1716"/>
        <v>0,555435683273939-1,34094035958507i</v>
      </c>
      <c r="AQ686" s="367" t="str">
        <f t="shared" si="1717"/>
        <v>0,920773248728933-1,12196544984385i</v>
      </c>
      <c r="AR686" s="367" t="str">
        <f t="shared" si="1718"/>
        <v>1,20681444027091-0,806367628921041i</v>
      </c>
      <c r="AS686" s="367" t="str">
        <f t="shared" si="1719"/>
        <v>1,38892558254892-0,421325969243858i</v>
      </c>
      <c r="AT686" s="367" t="str">
        <f t="shared" si="1720"/>
        <v>1,4514233862723+5,41965722595043E-13i</v>
      </c>
      <c r="AU686" s="367" t="str">
        <f t="shared" si="1721"/>
        <v>1,38892558254901+0,421325969243553i</v>
      </c>
      <c r="AV686" s="367" t="str">
        <f t="shared" si="1722"/>
        <v>1,20681444027029+0,806367628921977i</v>
      </c>
      <c r="AW686" s="367" t="str">
        <f t="shared" si="1723"/>
        <v>0,920773248729178+1,12196544984364i</v>
      </c>
      <c r="AX686" s="367" t="str">
        <f t="shared" si="1724"/>
        <v>0,555435683274233+1,34094035958495i</v>
      </c>
      <c r="AY686" s="367" t="str">
        <f t="shared" si="1725"/>
        <v>0,142264369729719+1,44443438595304i</v>
      </c>
      <c r="AZ686" s="367" t="str">
        <f t="shared" si="1726"/>
        <v>-0,283158655809084+1,42353469288898i</v>
      </c>
      <c r="BA686" s="367" t="str">
        <f t="shared" si="1727"/>
        <v>-0,684196248041957+1,2800411479259i</v>
      </c>
      <c r="BB686" s="367" t="str">
        <f t="shared" si="1728"/>
        <v>-1,02631131880562+1,02631131880615i</v>
      </c>
      <c r="BC686" s="367" t="str">
        <f t="shared" si="1729"/>
        <v>-1,28004114792622+0,684196248041345i</v>
      </c>
      <c r="BD686" s="367" t="str">
        <f t="shared" si="1730"/>
        <v>-1,42353469288883+0,283158655809859i</v>
      </c>
      <c r="BE686" s="367" t="str">
        <f t="shared" si="1731"/>
        <v>-1,44443438595297-0,14226436973041i</v>
      </c>
      <c r="BF686" s="367" t="str">
        <f t="shared" si="1732"/>
        <v>-1,34094035958524-0,555435683273541i</v>
      </c>
      <c r="BG686" s="367" t="str">
        <f t="shared" si="1733"/>
        <v>-1,12196544984323-0,920773248729685i</v>
      </c>
      <c r="BH686" s="367" t="str">
        <f t="shared" si="1734"/>
        <v>-0,806367628921434-1,20681444027065i</v>
      </c>
      <c r="BI686" s="367" t="str">
        <f t="shared" si="1735"/>
        <v>-0,421325969244309-1,38892558254878i</v>
      </c>
      <c r="BJ686" s="367" t="str">
        <f t="shared" si="1736"/>
        <v>1,11665710225454E-13-1,4514233862723i</v>
      </c>
      <c r="BK686" s="367" t="str">
        <f t="shared" si="1737"/>
        <v>0,421325969243102-1,38892558254915i</v>
      </c>
      <c r="BL686" s="367" t="str">
        <f t="shared" si="1738"/>
        <v>0,80636762892162-1,20681444027053i</v>
      </c>
      <c r="BM686" s="189"/>
      <c r="BN686" s="189"/>
      <c r="BO686" s="189"/>
      <c r="BP686" s="189"/>
      <c r="BQ686" s="189"/>
      <c r="BR686" s="189"/>
      <c r="BS686" s="189"/>
      <c r="BT686" s="189"/>
      <c r="BU686" s="189"/>
      <c r="BV686" s="189"/>
      <c r="CH686" s="367" t="e">
        <f t="shared" si="1739"/>
        <v>#NUM!</v>
      </c>
    </row>
    <row r="687" spans="1:123" s="367" customFormat="1">
      <c r="A687" s="365">
        <f>A686+Div_Nt_input</f>
        <v>1.937500000000001E-2</v>
      </c>
      <c r="B687" s="366">
        <v>62</v>
      </c>
      <c r="C687" s="366">
        <f t="shared" si="1742"/>
        <v>3100</v>
      </c>
      <c r="D687" s="366">
        <f t="shared" si="1740"/>
        <v>19477.874452256718</v>
      </c>
      <c r="E687" s="365" t="str">
        <f t="shared" si="1687"/>
        <v>19477,8744522567i</v>
      </c>
      <c r="F687" s="365" t="str">
        <f t="shared" si="1743"/>
        <v>-0,0035446642460798-1,19226492370513i</v>
      </c>
      <c r="G687" s="365" t="str">
        <f t="shared" si="1744"/>
        <v>-0,534661581393426+0,242382148165851i</v>
      </c>
      <c r="H687" s="365" t="str">
        <f>IF(freq_ratio2&gt;1,IMPRODUCT(I90,IMDIV((IMPRODUCT(COMPLEX(1,Rc_2*Coutput2*microF2*miliOhm2*D687),COMPLEX(1,(effectiveL2*Requiv2*Kfeed2*0.5*Metccm2)*D687/(ratio2*(Xequiv2^2+Requiv2^2)*(Kfeed2*Metccm2*0.5/ratio2-Kinput2*Gdc_ccm2))))),IMSUM(1,IMPRODUCT(E687,1/omega1_2),IMPRODUCT(E687,E687,1/omega2_2),IMPRODUCT(E687,E687,E687,1/omega3_2)))),IMPRODUCT(I90,(IMDIV(COMPLEX(1,Rc_2*Coutput2*microF2*miliOhm2*D687),IMSUM(1,IMDIV(E687,omegat2),IMDIV(IMPRODUCT(E687,E687),omegapole0^2*(1-2*Gdc_dcm2/(Kfeed2*rload2))))))))</f>
        <v>-0,0000181550159733741-0,00610652722843895i</v>
      </c>
      <c r="I687" s="365" t="str">
        <f t="shared" si="1688"/>
        <v>0,00426658763819703-0,00478116019426743i</v>
      </c>
      <c r="J687" s="367" t="str">
        <f>IMPRODUCT(1/Nt_input,BX625)</f>
        <v>0</v>
      </c>
      <c r="K687" s="367" t="str">
        <f t="shared" si="1689"/>
        <v>0</v>
      </c>
      <c r="L687" s="367" t="e">
        <f t="shared" si="1690"/>
        <v>#NUM!</v>
      </c>
      <c r="M687" s="367">
        <f t="shared" si="1746"/>
        <v>386.02454838991935</v>
      </c>
      <c r="N687" s="368">
        <f t="shared" si="1747"/>
        <v>-0.97545161008062609</v>
      </c>
      <c r="O687" s="367" t="str">
        <f t="shared" si="1748"/>
        <v>-0,956708580912709-0,190301168721784i</v>
      </c>
      <c r="P687" s="367" t="str">
        <f t="shared" si="1749"/>
        <v>-0,901199777508652-0,373289170251751i</v>
      </c>
      <c r="Q687" s="367" t="str">
        <f t="shared" si="1691"/>
        <v>-0,811058372053646-0,541931878311819i</v>
      </c>
      <c r="R687" s="367" t="str">
        <f t="shared" si="1692"/>
        <v>-0,689748448207348-0,689748448207345i</v>
      </c>
      <c r="S687" s="367" t="str">
        <f t="shared" si="1693"/>
        <v>-0,541931878311821-0,811058372053644i</v>
      </c>
      <c r="T687" s="367" t="str">
        <f t="shared" si="1694"/>
        <v>-0,373289170251664-0,901199777508689i</v>
      </c>
      <c r="U687" s="369" t="str">
        <f t="shared" si="1695"/>
        <v>-0,19030116872181-0,956708580912703i</v>
      </c>
      <c r="V687" s="367" t="str">
        <f t="shared" si="1696"/>
        <v>-3,34588721617309E-15-0,975451610080626i</v>
      </c>
      <c r="W687" s="367" t="str">
        <f t="shared" si="1697"/>
        <v>0,190301168721796-0,956708580912706i</v>
      </c>
      <c r="X687" s="367" t="str">
        <f t="shared" si="1698"/>
        <v>0,373289170251748-0,901199777508653i</v>
      </c>
      <c r="Y687" s="367" t="str">
        <f t="shared" si="1699"/>
        <v>0,541931878311813-0,81105837205365i</v>
      </c>
      <c r="Z687" s="367" t="str">
        <f t="shared" si="1700"/>
        <v>0,689748448207343-0,68974844820735i</v>
      </c>
      <c r="AA687" s="367" t="str">
        <f t="shared" si="1701"/>
        <v>0,811058372053644-0,541931878311821i</v>
      </c>
      <c r="AB687" s="367" t="str">
        <f t="shared" si="1702"/>
        <v>0,901199777508685-0,373289170251674i</v>
      </c>
      <c r="AC687" s="367" t="str">
        <f t="shared" si="1703"/>
        <v>0,956708580912703-0,190301168721813i</v>
      </c>
      <c r="AD687" s="367" t="str">
        <f t="shared" si="1704"/>
        <v>0,975451610080626-6,69177443234618E-15i</v>
      </c>
      <c r="AE687" s="367" t="str">
        <f t="shared" si="1705"/>
        <v>0,956708580912746+0,190301168721596i</v>
      </c>
      <c r="AF687" s="367" t="str">
        <f t="shared" si="1706"/>
        <v>0,901199777508657+0,373289170251739i</v>
      </c>
      <c r="AG687" s="367" t="str">
        <f t="shared" si="1707"/>
        <v>0,81105837205349+0,541931878312052i</v>
      </c>
      <c r="AH687" s="367" t="str">
        <f t="shared" si="1708"/>
        <v>0,68974844820701+0,689748448207684i</v>
      </c>
      <c r="AI687" s="367" t="str">
        <f t="shared" si="1709"/>
        <v>0,541931878312077+0,811058372053473i</v>
      </c>
      <c r="AJ687" s="367" t="str">
        <f t="shared" si="1710"/>
        <v>0,373289170251767+0,901199777508646i</v>
      </c>
      <c r="AK687" s="367" t="str">
        <f t="shared" si="1711"/>
        <v>0,190301168721613+0,956708580912743i</v>
      </c>
      <c r="AL687" s="367" t="str">
        <f t="shared" si="1712"/>
        <v>-3,78098369503319E-13+0,975451610080626i</v>
      </c>
      <c r="AM687" s="367" t="str">
        <f t="shared" si="1713"/>
        <v>-0,190301168721402+0,956708580912784i</v>
      </c>
      <c r="AN687" s="367" t="str">
        <f t="shared" si="1714"/>
        <v>-0,373289170251569+0,901199777508728i</v>
      </c>
      <c r="AO687" s="367" t="str">
        <f t="shared" si="1715"/>
        <v>-0,541931878311888+0,811058372053599i</v>
      </c>
      <c r="AP687" s="367" t="str">
        <f t="shared" si="1716"/>
        <v>-0,689748448207534+0,689748448207159i</v>
      </c>
      <c r="AQ687" s="367" t="str">
        <f t="shared" si="1717"/>
        <v>-0,811058372053371+0,541931878312231i</v>
      </c>
      <c r="AR687" s="367" t="str">
        <f t="shared" si="1718"/>
        <v>-0,901199777508571+0,373289170251949i</v>
      </c>
      <c r="AS687" s="367" t="str">
        <f t="shared" si="1719"/>
        <v>-0,956708580912699+0,190301168721834i</v>
      </c>
      <c r="AT687" s="367" t="str">
        <f t="shared" si="1720"/>
        <v>-0,975451610080626-1,80684466711226E-13i</v>
      </c>
      <c r="AU687" s="367" t="str">
        <f t="shared" si="1721"/>
        <v>-0,956708580912634-0,190301168722161i</v>
      </c>
      <c r="AV687" s="367" t="str">
        <f t="shared" si="1722"/>
        <v>-0,901199777508814-0,373289170251361i</v>
      </c>
      <c r="AW687" s="367" t="str">
        <f t="shared" si="1723"/>
        <v>-0,811058372053709-0,541931878311723i</v>
      </c>
      <c r="AX687" s="367" t="str">
        <f t="shared" si="1724"/>
        <v>-0,689748448207298-0,689748448207395i</v>
      </c>
      <c r="AY687" s="367" t="str">
        <f t="shared" si="1725"/>
        <v>-0,541931878311588-0,8110583720538i</v>
      </c>
      <c r="AZ687" s="367" t="str">
        <f t="shared" si="1726"/>
        <v>-0,373289170252132-0,901199777508495i</v>
      </c>
      <c r="BA687" s="367" t="str">
        <f t="shared" si="1727"/>
        <v>-0,190301168722028-0,95670858091266i</v>
      </c>
      <c r="BB687" s="367" t="str">
        <f t="shared" si="1728"/>
        <v>-1,67294360808655E-14-0,975451610080626i</v>
      </c>
      <c r="BC687" s="367" t="str">
        <f t="shared" si="1729"/>
        <v>0,190301168721967-0,956708580912672i</v>
      </c>
      <c r="BD687" s="367" t="str">
        <f t="shared" si="1730"/>
        <v>0,373289170252101-0,901199777508508i</v>
      </c>
      <c r="BE687" s="367" t="str">
        <f t="shared" si="1731"/>
        <v>0,541931878311559-0,811058372053819i</v>
      </c>
      <c r="BF687" s="367" t="str">
        <f t="shared" si="1732"/>
        <v>0,689748448207255-0,689748448207438i</v>
      </c>
      <c r="BG687" s="367" t="str">
        <f t="shared" si="1733"/>
        <v>0,811058372053675-0,541931878311775i</v>
      </c>
      <c r="BH687" s="367" t="str">
        <f t="shared" si="1734"/>
        <v>0,901199777508802-0,373289170251392i</v>
      </c>
      <c r="BI687" s="367" t="str">
        <f t="shared" si="1735"/>
        <v>0,956708580912622-0,190301168722221i</v>
      </c>
      <c r="BJ687" s="367" t="str">
        <f t="shared" si="1736"/>
        <v>0,975451610080626-2,41867341098089E-13i</v>
      </c>
      <c r="BK687" s="367" t="str">
        <f t="shared" si="1737"/>
        <v>0,956708580912705+0,1903011687218i</v>
      </c>
      <c r="BL687" s="367" t="str">
        <f t="shared" si="1738"/>
        <v>0,901199777508583+0,373289170251918i</v>
      </c>
      <c r="BM687" s="189"/>
      <c r="BN687" s="189"/>
      <c r="BO687" s="189"/>
      <c r="BP687" s="189"/>
      <c r="BQ687" s="189"/>
      <c r="BR687" s="189"/>
      <c r="BS687" s="189"/>
      <c r="BT687" s="189"/>
      <c r="BU687" s="189"/>
      <c r="BV687" s="189"/>
      <c r="CH687" s="367" t="e">
        <f t="shared" si="1739"/>
        <v>#NUM!</v>
      </c>
    </row>
    <row r="688" spans="1:123" s="367" customFormat="1">
      <c r="A688" s="365">
        <f t="shared" si="1741"/>
        <v>1.9687500000000011E-2</v>
      </c>
      <c r="B688" s="366">
        <v>63</v>
      </c>
      <c r="C688" s="366">
        <f t="shared" si="1742"/>
        <v>3150</v>
      </c>
      <c r="D688" s="366">
        <f t="shared" si="1740"/>
        <v>19792.033717615697</v>
      </c>
      <c r="E688" s="365" t="str">
        <f t="shared" si="1687"/>
        <v>19792,0337176157i</v>
      </c>
      <c r="F688" s="365" t="str">
        <f t="shared" si="1743"/>
        <v>-0,00489109323860886-1,17332140777453i</v>
      </c>
      <c r="G688" s="365" t="str">
        <f t="shared" si="1744"/>
        <v>-0,532299527369681+0,244475367097602i</v>
      </c>
      <c r="H688" s="365" t="str">
        <f>IF(freq_ratio2&gt;1,IMPRODUCT(I91,IMDIV((IMPRODUCT(COMPLEX(1,Rc_2*Coutput2*microF2*miliOhm2*D688),COMPLEX(1,(effectiveL2*Requiv2*Kfeed2*0.5*Metccm2)*D688/(ratio2*(Xequiv2^2+Requiv2^2)*(Kfeed2*Metccm2*0.5/ratio2-Kinput2*Gdc_ccm2))))),IMSUM(1,IMPRODUCT(E688,1/omega1_2),IMPRODUCT(E688,E688,1/omega2_2),IMPRODUCT(E688,E688,E688,1/omega3_2)))),IMPRODUCT(I91,(IMDIV(COMPLEX(1,Rc_2*Coutput2*microF2*miliOhm2*D688),IMSUM(1,IMDIV(E688,omegat2),IMDIV(IMPRODUCT(E688,E688),omegapole0^2*(1-2*Gdc_dcm2/(Kfeed2*rload2))))))))</f>
        <v>-0,0000250511387566288-0,00600950257097179i</v>
      </c>
      <c r="I688" s="365" t="str">
        <f t="shared" si="1688"/>
        <v>0,00417287844825952-0,0047966984414034i</v>
      </c>
      <c r="J688" s="367" t="str">
        <f>IMPRODUCT(1/Nt_input,BY625)</f>
        <v>0</v>
      </c>
      <c r="K688" s="367" t="str">
        <f t="shared" si="1689"/>
        <v>0</v>
      </c>
      <c r="L688" s="367" t="e">
        <f t="shared" si="1690"/>
        <v>#NUM!</v>
      </c>
      <c r="M688" s="367">
        <f t="shared" si="1746"/>
        <v>386.50991429835221</v>
      </c>
      <c r="N688" s="368">
        <f t="shared" si="1747"/>
        <v>-0.49008570164778492</v>
      </c>
      <c r="O688" s="367" t="str">
        <f t="shared" si="1748"/>
        <v>-0,487725805040303-0,0480367989919199i</v>
      </c>
      <c r="P688" s="367" t="str">
        <f t="shared" si="1749"/>
        <v>-0,480668842312235-0,0956109773499718i</v>
      </c>
      <c r="Q688" s="367" t="str">
        <f t="shared" si="1691"/>
        <v>-0,468982775872384-0,142264369729862i</v>
      </c>
      <c r="R688" s="367" t="str">
        <f t="shared" si="1692"/>
        <v>-0,452780148928818-0,187547678459637i</v>
      </c>
      <c r="S688" s="367" t="str">
        <f t="shared" si="1693"/>
        <v>-0,432217001636259-0,231024800521857i</v>
      </c>
      <c r="T688" s="367" t="str">
        <f t="shared" si="1694"/>
        <v>-0,407491368344095-0,272277027464049i</v>
      </c>
      <c r="U688" s="369" t="str">
        <f t="shared" si="1695"/>
        <v>-0,378841370417338-0,310907077789997i</v>
      </c>
      <c r="V688" s="367" t="str">
        <f t="shared" si="1696"/>
        <v>-0,346542922997701-0,34654292299773i</v>
      </c>
      <c r="W688" s="367" t="str">
        <f t="shared" si="1697"/>
        <v>-0,310907077789963-0,378841370417365i</v>
      </c>
      <c r="X688" s="367" t="str">
        <f t="shared" si="1698"/>
        <v>-0,272277027464053-0,407491368344093i</v>
      </c>
      <c r="Y688" s="367" t="str">
        <f t="shared" si="1699"/>
        <v>-0,231024800521866-0,432217001636254i</v>
      </c>
      <c r="Z688" s="367" t="str">
        <f t="shared" si="1700"/>
        <v>-0,187547678459641-0,452780148928816i</v>
      </c>
      <c r="AA688" s="367" t="str">
        <f t="shared" si="1701"/>
        <v>-0,142264369729866-0,468982775872383i</v>
      </c>
      <c r="AB688" s="367" t="str">
        <f t="shared" si="1702"/>
        <v>-0,0956109773499772-0,480668842312235i</v>
      </c>
      <c r="AC688" s="367" t="str">
        <f t="shared" si="1703"/>
        <v>-0,0480367989919315-0,487725805040302i</v>
      </c>
      <c r="AD688" s="367" t="str">
        <f t="shared" si="1704"/>
        <v>-7,68489058669568E-15-0,490085701647785i</v>
      </c>
      <c r="AE688" s="367" t="str">
        <f t="shared" si="1705"/>
        <v>0,0480367989921102-0,487725805040284i</v>
      </c>
      <c r="AF688" s="367" t="str">
        <f t="shared" si="1706"/>
        <v>0,0956109773501124-0,480668842312208i</v>
      </c>
      <c r="AG688" s="367" t="str">
        <f t="shared" si="1707"/>
        <v>0,142264369729951-0,468982775872357i</v>
      </c>
      <c r="AH688" s="367" t="str">
        <f t="shared" si="1708"/>
        <v>0,187547678459678-0,452780148928801i</v>
      </c>
      <c r="AI688" s="367" t="str">
        <f t="shared" si="1709"/>
        <v>0,231024800521852-0,432217001636262i</v>
      </c>
      <c r="AJ688" s="367" t="str">
        <f t="shared" si="1710"/>
        <v>0,272277027463997-0,40749136834413i</v>
      </c>
      <c r="AK688" s="367" t="str">
        <f t="shared" si="1711"/>
        <v>0,310907077789916-0,378841370417404i</v>
      </c>
      <c r="AL688" s="367" t="str">
        <f t="shared" si="1712"/>
        <v>0,346542922997626-0,346542922997805i</v>
      </c>
      <c r="AM688" s="367" t="str">
        <f t="shared" si="1713"/>
        <v>0,378841370417235-0,310907077790122i</v>
      </c>
      <c r="AN688" s="367" t="str">
        <f t="shared" si="1714"/>
        <v>0,407491368343982-0,272277027464218i</v>
      </c>
      <c r="AO688" s="367" t="str">
        <f t="shared" si="1715"/>
        <v>0,432217001636366-0,231024800521657i</v>
      </c>
      <c r="AP688" s="367" t="str">
        <f t="shared" si="1716"/>
        <v>0,452780148928888-0,187547678459468i</v>
      </c>
      <c r="AQ688" s="367" t="str">
        <f t="shared" si="1717"/>
        <v>0,468982775872425-0,142264369729727i</v>
      </c>
      <c r="AR688" s="367" t="str">
        <f t="shared" si="1718"/>
        <v>0,480668842312252-0,0956109773498895i</v>
      </c>
      <c r="AS688" s="367" t="str">
        <f t="shared" si="1719"/>
        <v>0,487725805040307-0,0480367989918836i</v>
      </c>
      <c r="AT688" s="367" t="str">
        <f t="shared" si="1720"/>
        <v>0,490085701647785-1,53697811733914E-14i</v>
      </c>
      <c r="AU688" s="367" t="str">
        <f t="shared" si="1721"/>
        <v>0,487725805040308+0,0480367989918669i</v>
      </c>
      <c r="AV688" s="367" t="str">
        <f t="shared" si="1722"/>
        <v>0,480668842312258+0,0956109773498591i</v>
      </c>
      <c r="AW688" s="367" t="str">
        <f t="shared" si="1723"/>
        <v>0,46898277587243+0,142264369729711i</v>
      </c>
      <c r="AX688" s="367" t="str">
        <f t="shared" si="1724"/>
        <v>0,4527801489289+0,18754767845944i</v>
      </c>
      <c r="AY688" s="367" t="str">
        <f t="shared" si="1725"/>
        <v>0,43221700163615+0,23102480052206i</v>
      </c>
      <c r="AZ688" s="367" t="str">
        <f t="shared" si="1726"/>
        <v>0,407491368343991+0,272277027464205i</v>
      </c>
      <c r="BA688" s="367" t="str">
        <f t="shared" si="1727"/>
        <v>0,378841370417254+0,310907077790099i</v>
      </c>
      <c r="BB688" s="367" t="str">
        <f t="shared" si="1728"/>
        <v>0,346542922997638+0,346542922997794i</v>
      </c>
      <c r="BC688" s="367" t="str">
        <f t="shared" si="1729"/>
        <v>0,31090707778994+0,378841370417385i</v>
      </c>
      <c r="BD688" s="367" t="str">
        <f t="shared" si="1730"/>
        <v>0,272277027464022+0,407491368344113i</v>
      </c>
      <c r="BE688" s="367" t="str">
        <f t="shared" si="1731"/>
        <v>0,231024800521867+0,432217001636253i</v>
      </c>
      <c r="BF688" s="367" t="str">
        <f t="shared" si="1732"/>
        <v>0,187547678459713+0,452780148928786i</v>
      </c>
      <c r="BG688" s="367" t="str">
        <f t="shared" si="1733"/>
        <v>0,142264369729981+0,468982775872348i</v>
      </c>
      <c r="BH688" s="367" t="str">
        <f t="shared" si="1734"/>
        <v>0,095610977350136+0,480668842312203i</v>
      </c>
      <c r="BI688" s="367" t="str">
        <f t="shared" si="1735"/>
        <v>0,0480367989921339+0,487725805040282i</v>
      </c>
      <c r="BJ688" s="367" t="str">
        <f t="shared" si="1736"/>
        <v>-2,20704112883921E-13+0,490085701647785i</v>
      </c>
      <c r="BK688" s="367" t="str">
        <f t="shared" si="1737"/>
        <v>-0,0480367989921019+0,487725805040285i</v>
      </c>
      <c r="BL688" s="367" t="str">
        <f t="shared" si="1738"/>
        <v>-0,0956109773501041+0,480668842312209i</v>
      </c>
      <c r="BM688" s="189"/>
      <c r="BN688" s="189"/>
      <c r="BO688" s="189"/>
      <c r="BP688" s="189"/>
      <c r="BQ688" s="189"/>
      <c r="BR688" s="189"/>
      <c r="BS688" s="189"/>
      <c r="BT688" s="189"/>
      <c r="BU688" s="189"/>
      <c r="BV688" s="189"/>
      <c r="BW688" s="189"/>
      <c r="BX688" s="189"/>
      <c r="BY688" s="189"/>
      <c r="BZ688" s="189"/>
      <c r="CA688" s="189"/>
      <c r="CB688" s="189"/>
      <c r="CC688" s="189"/>
      <c r="CD688" s="189"/>
      <c r="CE688" s="189"/>
      <c r="CF688" s="189"/>
      <c r="CG688" s="189"/>
      <c r="CH688" s="189" t="e">
        <f t="shared" si="1739"/>
        <v>#NUM!</v>
      </c>
      <c r="CI688" s="189"/>
      <c r="CJ688" s="189"/>
      <c r="CK688" s="189"/>
      <c r="CL688" s="189"/>
      <c r="CM688" s="189"/>
      <c r="CN688" s="189"/>
      <c r="CO688" s="189"/>
      <c r="CP688" s="189"/>
      <c r="CQ688" s="189"/>
      <c r="CR688" s="189"/>
      <c r="CS688" s="189"/>
      <c r="CT688" s="189"/>
      <c r="CU688" s="189"/>
      <c r="CV688" s="189"/>
      <c r="CW688" s="189"/>
      <c r="CX688" s="189"/>
      <c r="CY688" s="189"/>
      <c r="CZ688" s="189"/>
      <c r="DA688" s="189"/>
      <c r="DB688" s="189"/>
      <c r="DC688" s="189"/>
      <c r="DD688" s="189"/>
      <c r="DE688" s="189"/>
      <c r="DF688" s="189"/>
      <c r="DG688" s="189"/>
      <c r="DH688" s="189"/>
      <c r="DI688" s="189"/>
      <c r="DJ688" s="189"/>
      <c r="DK688" s="189"/>
      <c r="DL688" s="189"/>
      <c r="DM688" s="189"/>
      <c r="DN688" s="189"/>
      <c r="DO688" s="189"/>
      <c r="DP688" s="189"/>
      <c r="DQ688" s="189"/>
      <c r="DR688" s="189"/>
      <c r="DS688" s="189"/>
    </row>
    <row r="689" spans="1:123" s="367" customFormat="1">
      <c r="A689" s="365">
        <f t="shared" si="1741"/>
        <v>2.0000000000000011E-2</v>
      </c>
      <c r="B689" s="366">
        <v>64</v>
      </c>
      <c r="C689" s="366">
        <f t="shared" si="1742"/>
        <v>3200</v>
      </c>
      <c r="D689" s="366">
        <f t="shared" si="1740"/>
        <v>20106.192982974677</v>
      </c>
      <c r="E689" s="365" t="str">
        <f t="shared" si="1687"/>
        <v>20106,1929829747i</v>
      </c>
      <c r="F689" s="365" t="str">
        <f t="shared" si="1743"/>
        <v>-0,00617481650546535-1,1549666595886i</v>
      </c>
      <c r="G689" s="365" t="str">
        <f t="shared" si="1744"/>
        <v>-0,529920104675552+0,246545709655161i</v>
      </c>
      <c r="H689" s="365" t="str">
        <f>IF(freq_ratio2&gt;1,IMPRODUCT(I92,IMDIV((IMPRODUCT(COMPLEX(1,Rc_2*Coutput2*microF2*miliOhm2*D689),COMPLEX(1,(effectiveL2*Requiv2*Kfeed2*0.5*Metccm2)*D689/(ratio2*(Xequiv2^2+Requiv2^2)*(Kfeed2*Metccm2*0.5/ratio2-Kinput2*Gdc_ccm2))))),IMSUM(1,IMPRODUCT(E689,1/omega1_2),IMPRODUCT(E689,E689,1/omega2_2),IMPRODUCT(E689,E689,E689,1/omega3_2)))),IMPRODUCT(I92,(IMDIV(COMPLEX(1,Rc_2*Coutput2*microF2*miliOhm2*D689),IMSUM(1,IMDIV(E689,omegat2),IMDIV(IMPRODUCT(E689,E689),omegapole0^2*(1-2*Gdc_dcm2/(Kfeed2*rload2))))))))</f>
        <v>-0,0000316260961565988-0,00591549345660467i</v>
      </c>
      <c r="I689" s="365" t="str">
        <f t="shared" si="1688"/>
        <v>0,00408006787359982-0,00480991074964437i</v>
      </c>
      <c r="J689" s="367" t="str">
        <f>IMPRODUCT(1/Nt_input,BZ625)</f>
        <v>0</v>
      </c>
      <c r="K689" s="367" t="str">
        <f t="shared" si="1689"/>
        <v>0</v>
      </c>
      <c r="L689" s="367" t="e">
        <f t="shared" si="1690"/>
        <v>#NUM!</v>
      </c>
      <c r="M689" s="367">
        <f t="shared" si="1746"/>
        <v>387</v>
      </c>
      <c r="N689" s="368">
        <f t="shared" si="1747"/>
        <v>1.6538419939093885E-14</v>
      </c>
      <c r="O689" s="367" t="str">
        <f t="shared" si="1748"/>
        <v>1,65384199390939E-14-5,47038668163637E-29i</v>
      </c>
      <c r="P689" s="367" t="str">
        <f t="shared" si="1749"/>
        <v>1,65384199390939E-14-4,61945358092923E-28i</v>
      </c>
      <c r="Q689" s="367" t="str">
        <f t="shared" si="1691"/>
        <v>1,65384199390939E-14-6,92918037139382E-28i</v>
      </c>
      <c r="R689" s="367" t="str">
        <f t="shared" si="1692"/>
        <v>1,65384199390939E-14+7,80041135371764E-28i</v>
      </c>
      <c r="S689" s="367" t="str">
        <f t="shared" si="1693"/>
        <v>1,65384199390939E-14+5,49068456325302E-28i</v>
      </c>
      <c r="T689" s="367" t="str">
        <f t="shared" si="1694"/>
        <v>1,65384199390939E-14+2,59339506535475E-28i</v>
      </c>
      <c r="U689" s="369" t="str">
        <f t="shared" si="1695"/>
        <v>1,65384199390939E-14+1,45879368975747E-28i</v>
      </c>
      <c r="V689" s="367" t="str">
        <f t="shared" si="1696"/>
        <v>1,65384199390939E-14-8,50933100707143E-29i</v>
      </c>
      <c r="W689" s="367" t="str">
        <f t="shared" si="1697"/>
        <v>1,65384199390939E-14-3,16065989117175E-28i</v>
      </c>
      <c r="X689" s="367" t="str">
        <f t="shared" si="1698"/>
        <v>1,65384199390939E-14-5,47038668163637E-28i</v>
      </c>
      <c r="Y689" s="367" t="str">
        <f t="shared" si="1699"/>
        <v>1,65384199390939E-14+8,67164233604145E-28i</v>
      </c>
      <c r="Z689" s="367" t="str">
        <f t="shared" si="1700"/>
        <v>1,65384199390939E-14+5,18679013070952E-28i</v>
      </c>
      <c r="AA689" s="367" t="str">
        <f t="shared" si="1701"/>
        <v>1,65384199390939E-14+4,05218875511223E-28i</v>
      </c>
      <c r="AB689" s="367" t="str">
        <f t="shared" si="1702"/>
        <v>1,65384199390939E-14+2,91758737951493E-28i</v>
      </c>
      <c r="AC689" s="367" t="str">
        <f t="shared" si="1703"/>
        <v>1,65384199390939E-14-5,67264825816992E-29i</v>
      </c>
      <c r="AD689" s="367" t="str">
        <f t="shared" si="1704"/>
        <v>1,65384199390939E-14+6,41051570311555E-27i</v>
      </c>
      <c r="AE689" s="367" t="str">
        <f t="shared" si="1705"/>
        <v>1,65384199390939E-14-5,18671840674621E-28i</v>
      </c>
      <c r="AF689" s="367" t="str">
        <f t="shared" si="1706"/>
        <v>1,65384199390939E-14-7,44785938446478E-27i</v>
      </c>
      <c r="AG689" s="367" t="str">
        <f t="shared" si="1707"/>
        <v>1,65384199390939E-14+2,30973396286094E-27i</v>
      </c>
      <c r="AH689" s="367" t="str">
        <f t="shared" si="1708"/>
        <v>1,65384199390939E-14-4,38442849795576E-27i</v>
      </c>
      <c r="AI689" s="367" t="str">
        <f t="shared" si="1709"/>
        <v>1,65384199390939E-14+5,1381397663965E-27i</v>
      </c>
      <c r="AJ689" s="367" t="str">
        <f t="shared" si="1710"/>
        <v>1,65384199390939E-14-1,55602269442019E-27i</v>
      </c>
      <c r="AK689" s="367" t="str">
        <f t="shared" si="1711"/>
        <v>1,65384199390939E-14+8,20157065290553E-27i</v>
      </c>
      <c r="AL689" s="367" t="str">
        <f t="shared" si="1712"/>
        <v>1,65384199390939E-14+1,0373580261419E-27i</v>
      </c>
      <c r="AM689" s="367" t="str">
        <f t="shared" si="1713"/>
        <v>1,65384199390939E-14-5,65680443467479E-27i</v>
      </c>
      <c r="AN689" s="367" t="str">
        <f t="shared" si="1714"/>
        <v>1,65384199390939E-14+4,10078891265093E-27i</v>
      </c>
      <c r="AO689" s="367" t="str">
        <f t="shared" si="1715"/>
        <v>1,65384199390939E-14-2,59337354816576E-27i</v>
      </c>
      <c r="AP689" s="367" t="str">
        <f t="shared" si="1716"/>
        <v>1,65384199390939E-14+7,16421979915995E-27i</v>
      </c>
      <c r="AQ689" s="367" t="str">
        <f t="shared" si="1717"/>
        <v>1,65384199390939E-14+7,17239633097727E-33i</v>
      </c>
      <c r="AR689" s="367" t="str">
        <f t="shared" si="1718"/>
        <v>1,65384199390939E-14-6,69415528842036E-27i</v>
      </c>
      <c r="AS689" s="367" t="str">
        <f t="shared" si="1719"/>
        <v>1,65384199390939E-14+3,06343805890535E-27i</v>
      </c>
      <c r="AT689" s="367" t="str">
        <f t="shared" si="1720"/>
        <v>1,65384199390939E-14-3,63072440191134E-27i</v>
      </c>
      <c r="AU689" s="367" t="str">
        <f t="shared" si="1721"/>
        <v>1,65384199390939E-14+5,65681877946746E-27i</v>
      </c>
      <c r="AV689" s="367" t="str">
        <f t="shared" si="1722"/>
        <v>1,65384199390939E-14-1,03734368134924E-27i</v>
      </c>
      <c r="AW689" s="367" t="str">
        <f t="shared" si="1723"/>
        <v>1,65384199390939E-14-7,73150614216594E-27i</v>
      </c>
      <c r="AX689" s="367" t="str">
        <f t="shared" si="1724"/>
        <v>1,65384199390939E-14+2,02608720515978E-27i</v>
      </c>
      <c r="AY689" s="367" t="str">
        <f t="shared" si="1725"/>
        <v>1,65384199390939E-14-5,13812542160384E-27i</v>
      </c>
      <c r="AZ689" s="367" t="str">
        <f t="shared" si="1726"/>
        <v>1,65384199390939E-14+4,61946792572189E-27i</v>
      </c>
      <c r="BA689" s="367" t="str">
        <f t="shared" si="1727"/>
        <v>1,65384199390939E-14-2,07469453509482E-27i</v>
      </c>
      <c r="BB689" s="367" t="str">
        <f t="shared" si="1728"/>
        <v>1,65384199390939E-14+7,68289881223091E-27i</v>
      </c>
      <c r="BC689" s="367" t="str">
        <f t="shared" si="1729"/>
        <v>1,65384199390939E-14+5,18686185467283E-28i</v>
      </c>
      <c r="BD689" s="367" t="str">
        <f t="shared" si="1730"/>
        <v>1,65384199390939E-14-5,70542610940249E-27i</v>
      </c>
      <c r="BE689" s="367" t="str">
        <f t="shared" si="1731"/>
        <v>1,65384199390939E-14+4,05216723792323E-27i</v>
      </c>
      <c r="BF689" s="367" t="str">
        <f t="shared" si="1732"/>
        <v>1,65384199390939E-14-3,11204538884039E-27i</v>
      </c>
      <c r="BG689" s="367" t="str">
        <f t="shared" si="1733"/>
        <v>1,65384199390939E-14+6,64554795848534E-27i</v>
      </c>
      <c r="BH689" s="367" t="str">
        <f t="shared" si="1734"/>
        <v>1,65384199390939E-14-5,1866466827829E-28i</v>
      </c>
      <c r="BI689" s="367" t="str">
        <f t="shared" si="1735"/>
        <v>1,65384199390939E-14-6,74277696314806E-27i</v>
      </c>
      <c r="BJ689" s="367" t="str">
        <f t="shared" si="1736"/>
        <v>1,65384199390939E-14+2,07471605228381E-27i</v>
      </c>
      <c r="BK689" s="367" t="str">
        <f t="shared" si="1737"/>
        <v>1,65384199390939E-14-4,14939624258597E-27i</v>
      </c>
      <c r="BL689" s="367" t="str">
        <f t="shared" si="1738"/>
        <v>1,65384199390939E-14+5,60819710473976E-27i</v>
      </c>
      <c r="BM689" s="189"/>
      <c r="BN689" s="189"/>
      <c r="BO689" s="189"/>
      <c r="BP689" s="189"/>
      <c r="BQ689" s="189"/>
      <c r="BR689" s="189"/>
      <c r="BS689" s="189"/>
      <c r="BT689" s="189"/>
      <c r="BU689" s="189"/>
      <c r="BV689" s="189"/>
      <c r="BW689" s="189"/>
      <c r="BX689" s="189"/>
      <c r="BY689" s="189"/>
      <c r="BZ689" s="189"/>
      <c r="CA689" s="189"/>
      <c r="CB689" s="189"/>
      <c r="CC689" s="189"/>
      <c r="CD689" s="189"/>
      <c r="CE689" s="189"/>
      <c r="CF689" s="189"/>
      <c r="CG689" s="189"/>
      <c r="CH689" s="189" t="e">
        <f t="shared" si="1739"/>
        <v>#NUM!</v>
      </c>
      <c r="CI689" s="189"/>
      <c r="CJ689" s="189"/>
      <c r="CK689" s="189"/>
      <c r="CL689" s="189"/>
      <c r="CM689" s="189"/>
      <c r="CN689" s="189"/>
      <c r="CO689" s="189"/>
      <c r="CP689" s="189"/>
      <c r="CQ689" s="189"/>
      <c r="CR689" s="189"/>
      <c r="CS689" s="189"/>
      <c r="CT689" s="189"/>
      <c r="CU689" s="189"/>
      <c r="CV689" s="189"/>
      <c r="CW689" s="189"/>
      <c r="CX689" s="189"/>
      <c r="CY689" s="189"/>
      <c r="CZ689" s="189"/>
      <c r="DA689" s="189"/>
      <c r="DB689" s="189"/>
      <c r="DC689" s="189"/>
      <c r="DD689" s="189"/>
      <c r="DE689" s="189"/>
      <c r="DF689" s="189"/>
      <c r="DG689" s="189"/>
      <c r="DH689" s="189"/>
      <c r="DI689" s="189"/>
      <c r="DJ689" s="189"/>
      <c r="DK689" s="189"/>
      <c r="DL689" s="189"/>
      <c r="DM689" s="189"/>
      <c r="DN689" s="189"/>
      <c r="DO689" s="189"/>
      <c r="DP689" s="189"/>
      <c r="DQ689" s="189"/>
      <c r="DR689" s="189"/>
      <c r="DS689" s="189"/>
    </row>
    <row r="690" spans="1:123" s="298" customFormat="1">
      <c r="U690" s="370"/>
    </row>
    <row r="691" spans="1:123">
      <c r="N691" s="242">
        <f>Fline*A689</f>
        <v>1.0000000000000004</v>
      </c>
      <c r="P691" s="240">
        <f>2*B689/Nt_input</f>
        <v>2</v>
      </c>
    </row>
    <row r="692" spans="1:123">
      <c r="G692" s="280" t="s">
        <v>820</v>
      </c>
      <c r="H692" s="280" t="s">
        <v>821</v>
      </c>
      <c r="I692" s="281" t="s">
        <v>822</v>
      </c>
      <c r="J692" s="280" t="s">
        <v>823</v>
      </c>
      <c r="K692" s="281" t="s">
        <v>824</v>
      </c>
      <c r="L692" s="280" t="s">
        <v>825</v>
      </c>
      <c r="M692" s="280" t="s">
        <v>826</v>
      </c>
      <c r="N692" s="281" t="s">
        <v>827</v>
      </c>
      <c r="O692" s="281" t="s">
        <v>828</v>
      </c>
      <c r="P692" s="281" t="s">
        <v>829</v>
      </c>
      <c r="Q692" s="280" t="s">
        <v>830</v>
      </c>
      <c r="R692" s="280" t="s">
        <v>831</v>
      </c>
      <c r="S692" s="281" t="s">
        <v>832</v>
      </c>
      <c r="T692" s="280" t="s">
        <v>833</v>
      </c>
      <c r="U692" s="281" t="s">
        <v>834</v>
      </c>
      <c r="V692" s="280" t="s">
        <v>835</v>
      </c>
      <c r="W692" s="280" t="s">
        <v>836</v>
      </c>
      <c r="X692" s="281" t="s">
        <v>837</v>
      </c>
      <c r="Y692" s="281" t="s">
        <v>838</v>
      </c>
      <c r="Z692" s="281" t="s">
        <v>839</v>
      </c>
      <c r="AA692" s="280" t="s">
        <v>840</v>
      </c>
      <c r="AB692" s="280" t="s">
        <v>841</v>
      </c>
      <c r="AC692" s="281" t="s">
        <v>842</v>
      </c>
      <c r="AD692" s="280" t="s">
        <v>843</v>
      </c>
      <c r="AE692" s="281" t="s">
        <v>844</v>
      </c>
      <c r="AF692" s="280" t="s">
        <v>845</v>
      </c>
      <c r="AG692" s="280" t="s">
        <v>846</v>
      </c>
      <c r="AH692" s="281" t="s">
        <v>847</v>
      </c>
      <c r="AI692" s="281" t="s">
        <v>848</v>
      </c>
      <c r="AJ692" s="281" t="s">
        <v>849</v>
      </c>
      <c r="AK692" s="280" t="s">
        <v>850</v>
      </c>
      <c r="AL692" s="280" t="s">
        <v>851</v>
      </c>
      <c r="AM692" s="281" t="s">
        <v>852</v>
      </c>
      <c r="AN692" s="280" t="s">
        <v>853</v>
      </c>
      <c r="AO692" s="281" t="s">
        <v>854</v>
      </c>
      <c r="AP692" s="280" t="s">
        <v>855</v>
      </c>
      <c r="AQ692" s="280" t="s">
        <v>856</v>
      </c>
      <c r="AR692" s="281" t="s">
        <v>857</v>
      </c>
      <c r="AS692" s="281" t="s">
        <v>858</v>
      </c>
      <c r="AT692" s="281" t="s">
        <v>859</v>
      </c>
      <c r="AU692" s="280" t="s">
        <v>860</v>
      </c>
      <c r="AV692" s="280" t="s">
        <v>861</v>
      </c>
      <c r="AW692" s="281" t="s">
        <v>862</v>
      </c>
      <c r="AX692" s="280" t="s">
        <v>863</v>
      </c>
      <c r="AY692" s="281" t="s">
        <v>864</v>
      </c>
      <c r="AZ692" s="280" t="s">
        <v>865</v>
      </c>
      <c r="BA692" s="280" t="s">
        <v>866</v>
      </c>
      <c r="BB692" s="281" t="s">
        <v>867</v>
      </c>
      <c r="BC692" s="281" t="s">
        <v>868</v>
      </c>
      <c r="BD692" s="281" t="s">
        <v>869</v>
      </c>
      <c r="BE692" s="280" t="s">
        <v>870</v>
      </c>
      <c r="BF692" s="280" t="s">
        <v>871</v>
      </c>
      <c r="BG692" s="281" t="s">
        <v>872</v>
      </c>
      <c r="BH692" s="280" t="s">
        <v>873</v>
      </c>
      <c r="BI692" s="281" t="s">
        <v>874</v>
      </c>
      <c r="BJ692" s="280" t="s">
        <v>875</v>
      </c>
      <c r="BK692" s="280" t="s">
        <v>876</v>
      </c>
      <c r="BL692" s="281" t="s">
        <v>877</v>
      </c>
      <c r="BM692" s="281" t="s">
        <v>878</v>
      </c>
      <c r="BN692" s="281" t="s">
        <v>879</v>
      </c>
      <c r="BO692" s="280" t="s">
        <v>880</v>
      </c>
      <c r="BP692" s="280" t="s">
        <v>881</v>
      </c>
      <c r="BQ692" s="281" t="s">
        <v>882</v>
      </c>
      <c r="BR692" s="280" t="s">
        <v>883</v>
      </c>
    </row>
    <row r="694" spans="1:123">
      <c r="B694" s="371" t="s">
        <v>565</v>
      </c>
      <c r="C694" s="253" t="s">
        <v>897</v>
      </c>
      <c r="D694" s="252" t="s">
        <v>898</v>
      </c>
      <c r="E694" s="251" t="s">
        <v>886</v>
      </c>
      <c r="F694" s="250" t="s">
        <v>887</v>
      </c>
      <c r="G694" s="372" t="str">
        <f t="shared" ref="G694:BR694" si="1750">IMSUM(G695:G744)</f>
        <v>0,0135597865592077</v>
      </c>
      <c r="H694" s="372" t="str">
        <f t="shared" si="1750"/>
        <v>0,0138562574165824</v>
      </c>
      <c r="I694" s="372" t="str">
        <f t="shared" si="1750"/>
        <v>0,0140192849404436</v>
      </c>
      <c r="J694" s="372" t="str">
        <f t="shared" si="1750"/>
        <v>0,0140472990865991</v>
      </c>
      <c r="K694" s="372" t="str">
        <f t="shared" si="1750"/>
        <v>0,0139400300635254</v>
      </c>
      <c r="L694" s="372" t="str">
        <f t="shared" si="1750"/>
        <v>0,0136985109305367</v>
      </c>
      <c r="M694" s="372" t="str">
        <f t="shared" si="1750"/>
        <v>0,0133250676489216</v>
      </c>
      <c r="N694" s="372" t="str">
        <f t="shared" si="1750"/>
        <v>0,0128232966816195</v>
      </c>
      <c r="O694" s="372" t="str">
        <f t="shared" si="1750"/>
        <v>0,0121980303573661</v>
      </c>
      <c r="P694" s="372" t="str">
        <f t="shared" si="1750"/>
        <v>0,011455290332616</v>
      </c>
      <c r="Q694" s="372" t="str">
        <f t="shared" si="1750"/>
        <v>0,0106022295998955</v>
      </c>
      <c r="R694" s="372" t="str">
        <f t="shared" si="1750"/>
        <v>0,00964706360034084</v>
      </c>
      <c r="S694" s="372" t="str">
        <f t="shared" si="1750"/>
        <v>0,00859899110470659</v>
      </c>
      <c r="T694" s="372" t="str">
        <f t="shared" si="1750"/>
        <v>0,00746810562402995</v>
      </c>
      <c r="U694" s="372" t="str">
        <f t="shared" si="1750"/>
        <v>0,00626529820373407</v>
      </c>
      <c r="V694" s="372" t="str">
        <f t="shared" si="1750"/>
        <v>0,00500215253675457</v>
      </c>
      <c r="W694" s="372" t="str">
        <f t="shared" si="1750"/>
        <v>0,00369083340640412</v>
      </c>
      <c r="X694" s="372" t="str">
        <f t="shared" si="1750"/>
        <v>0,0023439695327389</v>
      </c>
      <c r="Y694" s="372" t="str">
        <f t="shared" si="1750"/>
        <v>0,000974531951115832</v>
      </c>
      <c r="Z694" s="372" t="str">
        <f t="shared" si="1750"/>
        <v>-0,000404290905924066</v>
      </c>
      <c r="AA694" s="372" t="str">
        <f t="shared" si="1750"/>
        <v>-0,00177922022052468</v>
      </c>
      <c r="AB694" s="372" t="str">
        <f t="shared" si="1750"/>
        <v>-0,00313701467178628</v>
      </c>
      <c r="AC694" s="372" t="str">
        <f t="shared" si="1750"/>
        <v>-0,00446459795690318</v>
      </c>
      <c r="AD694" s="372" t="str">
        <f t="shared" si="1750"/>
        <v>-0,00574918472307743</v>
      </c>
      <c r="AE694" s="372" t="str">
        <f t="shared" si="1750"/>
        <v>-0,00697840369755818</v>
      </c>
      <c r="AF694" s="372" t="str">
        <f t="shared" si="1750"/>
        <v>-0,00814041682964094</v>
      </c>
      <c r="AG694" s="372" t="str">
        <f t="shared" si="1750"/>
        <v>-0,00922403329765937</v>
      </c>
      <c r="AH694" s="372" t="str">
        <f t="shared" si="1750"/>
        <v>-0,0102188172826395</v>
      </c>
      <c r="AI694" s="372" t="str">
        <f t="shared" si="1750"/>
        <v>-0,011115188471018</v>
      </c>
      <c r="AJ694" s="372" t="str">
        <f t="shared" si="1750"/>
        <v>-0,0119045143182453</v>
      </c>
      <c r="AK694" s="372" t="str">
        <f t="shared" si="1750"/>
        <v>-0,0125791931849216</v>
      </c>
      <c r="AL694" s="372" t="str">
        <f t="shared" si="1750"/>
        <v>-0,0131327275447215</v>
      </c>
      <c r="AM694" s="372" t="str">
        <f t="shared" si="1750"/>
        <v>-0,0135597865592094</v>
      </c>
      <c r="AN694" s="372" t="str">
        <f t="shared" si="1750"/>
        <v>-0,0138562574165787</v>
      </c>
      <c r="AO694" s="372" t="str">
        <f t="shared" si="1750"/>
        <v>-0,014019284940451</v>
      </c>
      <c r="AP694" s="372" t="str">
        <f t="shared" si="1750"/>
        <v>-0,014047299086596</v>
      </c>
      <c r="AQ694" s="372" t="str">
        <f t="shared" si="1750"/>
        <v>-0,0139400300635213</v>
      </c>
      <c r="AR694" s="372" t="str">
        <f t="shared" si="1750"/>
        <v>-0,0136985109305403</v>
      </c>
      <c r="AS694" s="372" t="str">
        <f t="shared" si="1750"/>
        <v>-0,0133250676489212</v>
      </c>
      <c r="AT694" s="372" t="str">
        <f t="shared" si="1750"/>
        <v>-0,0128232966816226</v>
      </c>
      <c r="AU694" s="372" t="str">
        <f t="shared" si="1750"/>
        <v>-0,0121980303573614</v>
      </c>
      <c r="AV694" s="372" t="str">
        <f t="shared" si="1750"/>
        <v>-0,0114552903326199</v>
      </c>
      <c r="AW694" s="372" t="str">
        <f t="shared" si="1750"/>
        <v>-0,0106022295998875</v>
      </c>
      <c r="AX694" s="372" t="str">
        <f t="shared" si="1750"/>
        <v>-0,0096470636003531</v>
      </c>
      <c r="AY694" s="372" t="str">
        <f t="shared" si="1750"/>
        <v>-0,00859899110469899</v>
      </c>
      <c r="AZ694" s="372" t="str">
        <f t="shared" si="1750"/>
        <v>-0,00746810562402618</v>
      </c>
      <c r="BA694" s="372" t="str">
        <f t="shared" si="1750"/>
        <v>-0,0062652982037418</v>
      </c>
      <c r="BB694" s="372" t="str">
        <f t="shared" si="1750"/>
        <v>-0,00500215253675084</v>
      </c>
      <c r="BC694" s="372" t="str">
        <f t="shared" si="1750"/>
        <v>-0,00369083340640762</v>
      </c>
      <c r="BD694" s="372" t="str">
        <f t="shared" si="1750"/>
        <v>-0,00234396953273393</v>
      </c>
      <c r="BE694" s="372" t="str">
        <f t="shared" si="1750"/>
        <v>-0,000974531951112942</v>
      </c>
      <c r="BF694" s="372" t="str">
        <f t="shared" si="1750"/>
        <v>0,000404290905913444</v>
      </c>
      <c r="BG694" s="372" t="str">
        <f t="shared" si="1750"/>
        <v>0,00177922022053188</v>
      </c>
      <c r="BH694" s="372" t="str">
        <f t="shared" si="1750"/>
        <v>0,00313701467178664</v>
      </c>
      <c r="BI694" s="372" t="str">
        <f t="shared" si="1750"/>
        <v>0,00446459795689942</v>
      </c>
      <c r="BJ694" s="372" t="str">
        <f t="shared" si="1750"/>
        <v>0,00574918472308129</v>
      </c>
      <c r="BK694" s="372" t="str">
        <f t="shared" si="1750"/>
        <v>0,00697840369755349</v>
      </c>
      <c r="BL694" s="372" t="str">
        <f t="shared" si="1750"/>
        <v>0,00814041682964383</v>
      </c>
      <c r="BM694" s="372" t="str">
        <f t="shared" si="1750"/>
        <v>0,0092240332976579</v>
      </c>
      <c r="BN694" s="372" t="str">
        <f t="shared" si="1750"/>
        <v>0,0102188172826392</v>
      </c>
      <c r="BO694" s="372" t="str">
        <f t="shared" si="1750"/>
        <v>0,0111151884710216</v>
      </c>
      <c r="BP694" s="372" t="str">
        <f t="shared" si="1750"/>
        <v>0,0119045143182442</v>
      </c>
      <c r="BQ694" s="372" t="str">
        <f t="shared" si="1750"/>
        <v>0,0125791931849174</v>
      </c>
      <c r="BR694" s="372" t="str">
        <f t="shared" si="1750"/>
        <v>0,0131327275447261</v>
      </c>
    </row>
    <row r="695" spans="1:123">
      <c r="B695" s="373">
        <v>1</v>
      </c>
      <c r="C695" s="373">
        <f>0+Div_Nt_input</f>
        <v>3.1250000000000001E-4</v>
      </c>
      <c r="D695" s="374">
        <f t="shared" ref="D695:D726" si="1751">Vo_set2+E695</f>
        <v>80.013559786559213</v>
      </c>
      <c r="E695" s="375" t="str">
        <f>G694</f>
        <v>0,0135597865592077</v>
      </c>
      <c r="F695" s="317">
        <v>1</v>
      </c>
      <c r="G695" s="376">
        <f>2*IMREAL(K626)*COS(2*PI()*B626*1/Nt_input)-2*IMAGINARY(K626)*SIN(2*PI()*B626*1/Nt_input)</f>
        <v>1.355978655920584E-2</v>
      </c>
      <c r="H695" s="376">
        <f t="shared" ref="H695:H726" si="1752">2*IMREAL(K626)*COS(2*PI()*B626*2/Nt_input)-2*IMAGINARY(K626)*SIN(2*PI()*B626*2/Nt_input)</f>
        <v>1.3856257416585284E-2</v>
      </c>
      <c r="I695" s="376">
        <f t="shared" ref="I695:I726" si="1753">2*IMREAL(K626)*COS(2*PI()*B626*3/Nt_input)-2*IMAGINARY(K626)*SIN(2*PI()*B626*3/Nt_input)</f>
        <v>1.4019284940442214E-2</v>
      </c>
      <c r="J695" s="376">
        <f t="shared" ref="J695:J726" si="1754">2*IMREAL(K626)*COS(2*PI()*B626*4/Nt_input)-2*IMAGINARY(K626)*SIN(2*PI()*B626*4/Nt_input)</f>
        <v>1.4047299086601978E-2</v>
      </c>
      <c r="K695" s="376">
        <f t="shared" ref="K695:K726" si="1755">2*IMREAL(K626)*COS(2*PI()*B626*5/Nt_input)-2*IMAGINARY(K626)*SIN(2*PI()*B626*5/Nt_input)</f>
        <v>1.3940030063522969E-2</v>
      </c>
      <c r="L695" s="376">
        <f t="shared" ref="L695:L726" si="1756">2*IMREAL(K626)*COS(2*PI()*B626*6/Nt_input)-2*IMAGINARY(K626)*SIN(2*PI()*B626*6/Nt_input)</f>
        <v>1.3698510930536645E-2</v>
      </c>
      <c r="M695" s="376">
        <f t="shared" ref="M695:M726" si="1757">2*IMREAL(K626)*COS(2*PI()*B626*7/Nt_input)-2*IMAGINARY(K626)*SIN(2*PI()*B626*7/Nt_input)</f>
        <v>1.3325067648921458E-2</v>
      </c>
      <c r="N695" s="376">
        <f t="shared" ref="N695:N726" si="1758">2*IMREAL(K626)*COS(2*PI()*B626*8/Nt_input)-2*IMAGINARY(K626)*SIN(2*PI()*B626*8/Nt_input)</f>
        <v>1.2823296681624222E-2</v>
      </c>
      <c r="O695" s="376">
        <f t="shared" ref="O695:O726" si="1759">2*IMREAL(K626)*COS(2*PI()*B626*9/Nt_input)-2*IMAGINARY(K626)*SIN(2*PI()*B626*9/Nt_input)</f>
        <v>1.2198030357355925E-2</v>
      </c>
      <c r="P695" s="376">
        <f t="shared" ref="P695:P726" si="1760">2*IMREAL(K626)*COS(2*PI()*B626*10/Nt_input)-2*IMAGINARY(K626)*SIN(2*PI()*B626*10/Nt_input)</f>
        <v>1.1455290332624612E-2</v>
      </c>
      <c r="Q695" s="376">
        <f t="shared" ref="Q695:Q726" si="1761">2*IMREAL(K626)*COS(2*PI()*B626*11/Nt_input)-2*IMAGINARY(K626)*SIN(2*PI()*B626*11/Nt_input)</f>
        <v>1.0602229599891442E-2</v>
      </c>
      <c r="R695" s="376">
        <f t="shared" ref="R695:R726" si="1762">2*IMREAL(K626)*COS(2*PI()*B626*12/Nt_input)-2*IMAGINARY(K626)*SIN(2*PI()*B626*12/Nt_input)</f>
        <v>9.6470636003430661E-3</v>
      </c>
      <c r="S695" s="376">
        <f t="shared" ref="S695:S726" si="1763">2*IMREAL(K626)*COS(2*PI()*B626*13/Nt_input)-2*IMAGINARY(K626)*SIN(2*PI()*B626*13/Nt_input)</f>
        <v>8.5989911047019852E-3</v>
      </c>
      <c r="T695" s="376">
        <f t="shared" ref="T695:T726" si="1764">2*IMREAL(K626)*COS(2*PI()*B626*14/Nt_input)-2*IMAGINARY(K626)*SIN(2*PI()*B626*14/Nt_input)</f>
        <v>7.4681056240359315E-3</v>
      </c>
      <c r="U695" s="377">
        <f t="shared" ref="U695:U726" si="1765">2*IMREAL(K626)*COS(2*PI()*B626*15/Nt_input)-2*IMAGINARY(K626)*SIN(2*PI()*B626*15/Nt_input)</f>
        <v>6.2652982037286042E-3</v>
      </c>
      <c r="V695" s="376">
        <f t="shared" ref="V695:V726" si="1766">2*IMREAL(K626)*COS(2*PI()*B626*16/Nt_input)-2*IMAGINARY(K626)*SIN(2*PI()*B626*16/Nt_input)</f>
        <v>5.0021525367589812E-3</v>
      </c>
      <c r="W695" s="376">
        <f t="shared" ref="W695:W726" si="1767">2*IMREAL(K626)*COS(2*PI()*B626*17/Nt_input)-2*IMAGINARY(K626)*SIN(2*PI()*B626*17/Nt_input)</f>
        <v>3.6908334064056415E-3</v>
      </c>
      <c r="X695" s="376">
        <f t="shared" ref="X695:X726" si="1768">2*IMREAL(K626)*COS(2*PI()*B626*18/Nt_input)-2*IMAGINARY(K626)*SIN(2*PI()*B626*18/Nt_input)</f>
        <v>2.3439695327338445E-3</v>
      </c>
      <c r="Y695" s="376">
        <f t="shared" ref="Y695:Y726" si="1769">2*IMREAL(K626)*COS(2*PI()*B626*19/Nt_input)-2*IMAGINARY(K626)*SIN(2*PI()*B626*19/Nt_input)</f>
        <v>9.7453195111773562E-4</v>
      </c>
      <c r="Z695" s="376">
        <f t="shared" ref="Z695:Z726" si="1770">2*IMREAL(K626)*COS(2*PI()*B626*20/Nt_input)-2*IMAGINARY(K626)*SIN(2*PI()*B626*20/Nt_input)</f>
        <v>-4.0429090592099606E-4</v>
      </c>
      <c r="AA695" s="376">
        <f t="shared" ref="AA695:AA726" si="1771">2*IMREAL(K626)*COS(2*PI()*B626*21/Nt_input)-2*IMAGINARY(K626)*SIN(2*PI()*B626*21/Nt_input)</f>
        <v>-1.7792202205278171E-3</v>
      </c>
      <c r="AB695" s="376">
        <f t="shared" ref="AB695:AB726" si="1772">2*IMREAL(K626)*COS(2*PI()*B626*22/Nt_input)-2*IMAGINARY(K626)*SIN(2*PI()*B626*22/Nt_input)</f>
        <v>-3.1370146717902402E-3</v>
      </c>
      <c r="AC695" s="376">
        <f t="shared" ref="AC695:AC726" si="1773">2*IMREAL(K626)*COS(2*PI()*B626*23/Nt_input)-2*IMAGINARY(K626)*SIN(2*PI()*B626*23/Nt_input)</f>
        <v>-4.4645979568966737E-3</v>
      </c>
      <c r="AD695" s="376">
        <f t="shared" ref="AD695:AD726" si="1774">2*IMREAL(K626)*COS(2*PI()*B626*24/Nt_input)-2*IMAGINARY(K626)*SIN(2*PI()*B626*24/Nt_input)</f>
        <v>-5.7491847230806909E-3</v>
      </c>
      <c r="AE695" s="376">
        <f t="shared" ref="AE695:AE726" si="1775">2*IMREAL(K626)*COS(2*PI()*B626*25/Nt_input)-2*IMAGINARY(K626)*SIN(2*PI()*B626*25/Nt_input)</f>
        <v>-6.9784036975573775E-3</v>
      </c>
      <c r="AF695" s="376">
        <f t="shared" ref="AF695:AF726" si="1776">2*IMREAL(K626)*COS(2*PI()*B626*26/Nt_input)-2*IMAGINARY(K626)*SIN(2*PI()*B626*26/Nt_input)</f>
        <v>-8.1404168296430844E-3</v>
      </c>
      <c r="AG695" s="376">
        <f t="shared" ref="AG695:AG726" si="1777">2*IMREAL(K626)*COS(2*PI()*B626*27/Nt_input)-2*IMAGINARY(K626)*SIN(2*PI()*B626*27/Nt_input)</f>
        <v>-9.2240332976548274E-3</v>
      </c>
      <c r="AH695" s="376">
        <f t="shared" ref="AH695:AH726" si="1778">2*IMREAL(K626)*COS(2*PI()*B626*28/Nt_input)-2*IMAGINARY(K626)*SIN(2*PI()*B626*28/Nt_input)</f>
        <v>-1.0218817282640643E-2</v>
      </c>
      <c r="AI695" s="376">
        <f t="shared" ref="AI695:AI726" si="1779">2*IMREAL(K626)*COS(2*PI()*B626*29/Nt_input)-2*IMAGINARY(K626)*SIN(2*PI()*B626*29/Nt_input)</f>
        <v>-1.1115188471020873E-2</v>
      </c>
      <c r="AJ695" s="376">
        <f t="shared" ref="AJ695:AJ726" si="1780">2*IMREAL(K626)*COS(2*PI()*B626*30/Nt_input)-2*IMAGINARY(K626)*SIN(2*PI()*B626*30/Nt_input)</f>
        <v>-1.1904514318245078E-2</v>
      </c>
      <c r="AK695" s="376">
        <f t="shared" ref="AK695:AK726" si="1781">2*IMREAL(K626)*COS(2*PI()*B626*31/Nt_input)-2*IMAGINARY(K626)*SIN(2*PI()*B626*31/Nt_input)</f>
        <v>-1.2579193184915093E-2</v>
      </c>
      <c r="AL695" s="376">
        <f t="shared" ref="AL695:AL726" si="1782">2*IMREAL(K626)*COS(2*PI()*B626*32/Nt_input)-2*IMAGINARY(K626)*SIN(2*PI()*B626*32/Nt_input)</f>
        <v>-1.31327275447279E-2</v>
      </c>
      <c r="AM695" s="376">
        <f t="shared" ref="AM695:AM726" si="1783">2*IMREAL(K626)*COS(2*PI()*B626*33/Nt_input)-2*IMAGINARY(K626)*SIN(2*PI()*B626*33/Nt_input)</f>
        <v>-1.355978655920584E-2</v>
      </c>
      <c r="AN695" s="376">
        <f t="shared" ref="AN695:AN726" si="1784">2*IMREAL(K626)*COS(2*PI()*B626*34/Nt_input)-2*IMAGINARY(K626)*SIN(2*PI()*B626*34/Nt_input)</f>
        <v>-1.3856257416585284E-2</v>
      </c>
      <c r="AO695" s="376">
        <f t="shared" ref="AO695:AO726" si="1785">2*IMREAL(K626)*COS(2*PI()*B626*35/Nt_input)-2*IMAGINARY(K626)*SIN(2*PI()*B626*35/Nt_input)</f>
        <v>-1.4019284940442215E-2</v>
      </c>
      <c r="AP695" s="376">
        <f t="shared" ref="AP695:AP726" si="1786">2*IMREAL(K626)*COS(2*PI()*B626*36/Nt_input)-2*IMAGINARY(K626)*SIN(2*PI()*B626*36/Nt_input)</f>
        <v>-1.4047299086601978E-2</v>
      </c>
      <c r="AQ695" s="376">
        <f t="shared" ref="AQ695:AQ726" si="1787">2*IMREAL(K626)*COS(2*PI()*B626*37/Nt_input)-2*IMAGINARY(K626)*SIN(2*PI()*B626*37/Nt_input)</f>
        <v>-1.3940030063522969E-2</v>
      </c>
      <c r="AR695" s="376">
        <f t="shared" ref="AR695:AR726" si="1788">2*IMREAL(K626)*COS(2*PI()*B626*38/Nt_input)-2*IMAGINARY(K626)*SIN(2*PI()*B626*38/Nt_input)</f>
        <v>-1.3698510930536647E-2</v>
      </c>
      <c r="AS695" s="376">
        <f t="shared" ref="AS695:AS726" si="1789">2*IMREAL(K626)*COS(2*PI()*B626*39/Nt_input)-2*IMAGINARY(K626)*SIN(2*PI()*B626*39/Nt_input)</f>
        <v>-1.3325067648921458E-2</v>
      </c>
      <c r="AT695" s="376">
        <f t="shared" ref="AT695:AT726" si="1790">2*IMREAL(K626)*COS(2*PI()*B626*40/Nt_input)-2*IMAGINARY(K626)*SIN(2*PI()*B626*40/Nt_input)</f>
        <v>-1.2823296681624224E-2</v>
      </c>
      <c r="AU695" s="376">
        <f t="shared" ref="AU695:AU726" si="1791">2*IMREAL(K626)*COS(2*PI()*B626*41/Nt_input)-2*IMAGINARY(K626)*SIN(2*PI()*B626*41/Nt_input)</f>
        <v>-1.2198030357355928E-2</v>
      </c>
      <c r="AV695" s="376">
        <f t="shared" ref="AV695:AV726" si="1792">2*IMREAL(K626)*COS(2*PI()*B626*42/Nt_input)-2*IMAGINARY(K626)*SIN(2*PI()*B626*42/Nt_input)</f>
        <v>-1.145529033262461E-2</v>
      </c>
      <c r="AW695" s="376">
        <f t="shared" ref="AW695:AW726" si="1793">2*IMREAL(K626)*COS(2*PI()*B626*43/Nt_input)-2*IMAGINARY(K626)*SIN(2*PI()*B626*43/Nt_input)</f>
        <v>-1.0602229599891443E-2</v>
      </c>
      <c r="AX695" s="376">
        <f t="shared" ref="AX695:AX726" si="1794">2*IMREAL(K626)*COS(2*PI()*B626*44/Nt_input)-2*IMAGINARY(K626)*SIN(2*PI()*B626*44/Nt_input)</f>
        <v>-9.6470636003430713E-3</v>
      </c>
      <c r="AY695" s="376">
        <f t="shared" ref="AY695:AY726" si="1795">2*IMREAL(K626)*COS(2*PI()*B626*45/Nt_input)-2*IMAGINARY(K626)*SIN(2*PI()*B626*45/Nt_input)</f>
        <v>-8.5989911047019869E-3</v>
      </c>
      <c r="AZ695" s="376">
        <f t="shared" ref="AZ695:AZ726" si="1796">2*IMREAL(K626)*COS(2*PI()*B626*46/Nt_input)-2*IMAGINARY(K626)*SIN(2*PI()*B626*46/Nt_input)</f>
        <v>-7.468105624035935E-3</v>
      </c>
      <c r="BA695" s="376">
        <f t="shared" ref="BA695:BA726" si="1797">2*IMREAL(K626)*COS(2*PI()*B626*47/Nt_input)-2*IMAGINARY(K626)*SIN(2*PI()*B626*47/Nt_input)</f>
        <v>-6.2652982037286007E-3</v>
      </c>
      <c r="BB695" s="376">
        <f t="shared" ref="BB695:BB726" si="1798">2*IMREAL(K626)*COS(2*PI()*B626*48/Nt_input)-2*IMAGINARY(K626)*SIN(2*PI()*B626*48/Nt_input)</f>
        <v>-5.0021525367589829E-3</v>
      </c>
      <c r="BC695" s="376">
        <f t="shared" ref="BC695:BC726" si="1799">2*IMREAL(K626)*COS(2*PI()*B626*49/Nt_input)-2*IMAGINARY(K626)*SIN(2*PI()*B626*49/Nt_input)</f>
        <v>-3.6908334064056489E-3</v>
      </c>
      <c r="BD695" s="376">
        <f t="shared" ref="BD695:BD726" si="1800">2*IMREAL(K626)*COS(2*PI()*B626*50/Nt_input)-2*IMAGINARY(K626)*SIN(2*PI()*B626*50/Nt_input)</f>
        <v>-2.3439695327338432E-3</v>
      </c>
      <c r="BE695" s="376">
        <f t="shared" ref="BE695:BE726" si="1801">2*IMREAL(K626)*COS(2*PI()*B626*51/Nt_input)-2*IMAGINARY(K626)*SIN(2*PI()*B626*51/Nt_input)</f>
        <v>-9.7453195111773736E-4</v>
      </c>
      <c r="BF695" s="376">
        <f t="shared" ref="BF695:BF726" si="1802">2*IMREAL(K626)*COS(2*PI()*B626*52/Nt_input)-2*IMAGINARY(K626)*SIN(2*PI()*B626*52/Nt_input)</f>
        <v>4.042909059210004E-4</v>
      </c>
      <c r="BG695" s="376">
        <f t="shared" ref="BG695:BG726" si="1803">2*IMREAL(K626)*COS(2*PI()*B626*53/Nt_input)-2*IMAGINARY(K626)*SIN(2*PI()*B626*53/Nt_input)</f>
        <v>1.7792202205278154E-3</v>
      </c>
      <c r="BH695" s="376">
        <f t="shared" ref="BH695:BH726" si="1804">2*IMREAL(K626)*COS(2*PI()*B626*54/Nt_input)-2*IMAGINARY(K626)*SIN(2*PI()*B626*54/Nt_input)</f>
        <v>3.1370146717902394E-3</v>
      </c>
      <c r="BI695" s="376">
        <f t="shared" ref="BI695:BI726" si="1805">2*IMREAL(K626)*COS(2*PI()*B626*55/Nt_input)-2*IMAGINARY(K626)*SIN(2*PI()*B626*55/Nt_input)</f>
        <v>4.4645979568966789E-3</v>
      </c>
      <c r="BJ695" s="376">
        <f t="shared" ref="BJ695:BJ726" si="1806">2*IMREAL(K626)*COS(2*PI()*B626*56/Nt_input)-2*IMAGINARY(K626)*SIN(2*PI()*B626*56/Nt_input)</f>
        <v>5.7491847230806883E-3</v>
      </c>
      <c r="BK695" s="376">
        <f t="shared" ref="BK695:BK726" si="1807">2*IMREAL(K626)*COS(2*PI()*B626*57/Nt_input)-2*IMAGINARY(K626)*SIN(2*PI()*B626*57/Nt_input)</f>
        <v>6.9784036975573723E-3</v>
      </c>
      <c r="BL695" s="376">
        <f t="shared" ref="BL695:BL726" si="1808">2*IMREAL(K626)*COS(2*PI()*B626*58/Nt_input)-2*IMAGINARY(K626)*SIN(2*PI()*B626*58/Nt_input)</f>
        <v>8.1404168296430844E-3</v>
      </c>
      <c r="BM695" s="376">
        <f t="shared" ref="BM695:BM726" si="1809">2*IMREAL(K626)*COS(2*PI()*B626*59/Nt_input)-2*IMAGINARY(K626)*SIN(2*PI()*B626*59/Nt_input)</f>
        <v>9.2240332976548239E-3</v>
      </c>
      <c r="BN695" s="376">
        <f t="shared" ref="BN695:BN726" si="1810">2*IMREAL(K626)*COS(2*PI()*B626*60/Nt_input)-2*IMAGINARY(K626)*SIN(2*PI()*B626*60/Nt_input)</f>
        <v>1.0218817282640638E-2</v>
      </c>
      <c r="BO695" s="376">
        <f t="shared" ref="BO695:BO726" si="1811">2*IMREAL(K626)*COS(2*PI()*B626*61/Nt_input)-2*IMAGINARY(K626)*SIN(2*PI()*B626*61/Nt_input)</f>
        <v>1.1115188471020871E-2</v>
      </c>
      <c r="BP695" s="376">
        <f t="shared" ref="BP695:BP726" si="1812">2*IMREAL(K626)*COS(2*PI()*B626*62/Nt_input)-2*IMAGINARY(K626)*SIN(2*PI()*B626*62/Nt_input)</f>
        <v>1.1904514318245076E-2</v>
      </c>
      <c r="BQ695" s="376">
        <f t="shared" ref="BQ695:BQ726" si="1813">2*IMREAL(K626)*COS(2*PI()*B626*63/Nt_input)-2*IMAGINARY(K626)*SIN(2*PI()*B626*63/Nt_input)</f>
        <v>1.2579193184915096E-2</v>
      </c>
      <c r="BR695" s="376">
        <f t="shared" ref="BR695:BR726" si="1814">2*IMREAL(K626)*COS(2*PI()*B626*64/Nt_input)-2*IMAGINARY(K626)*SIN(2*PI()*B626*64/Nt_input)</f>
        <v>1.3132727544727898E-2</v>
      </c>
    </row>
    <row r="696" spans="1:123">
      <c r="B696" s="373">
        <v>2</v>
      </c>
      <c r="C696" s="373">
        <f t="shared" ref="C696:C727" si="1815">C695+Div_Nt_input</f>
        <v>6.2500000000000001E-4</v>
      </c>
      <c r="D696" s="374">
        <f t="shared" si="1751"/>
        <v>80.013856257416577</v>
      </c>
      <c r="E696" s="375" t="str">
        <f>H694</f>
        <v>0,0138562574165824</v>
      </c>
      <c r="F696" s="317">
        <v>2</v>
      </c>
      <c r="G696" s="376">
        <f t="shared" ref="G696:G726" si="1816">2*IMREAL(K627)*COS(2*PI()*B627*1/Nt_input)-2*IMAGINARY(K627)*SIN(2*PI()*B627*1/Nt_input)</f>
        <v>-6.0651992034555055E-18</v>
      </c>
      <c r="H696" s="376">
        <f t="shared" si="1752"/>
        <v>-3.3944685297867968E-18</v>
      </c>
      <c r="I696" s="376">
        <f t="shared" si="1753"/>
        <v>-5.9329033415826471E-19</v>
      </c>
      <c r="J696" s="376">
        <f t="shared" si="1754"/>
        <v>2.2306876762909165E-18</v>
      </c>
      <c r="K696" s="376">
        <f t="shared" si="1755"/>
        <v>4.9689416103243003E-18</v>
      </c>
      <c r="L696" s="376">
        <f t="shared" si="1756"/>
        <v>7.5162419048874794E-18</v>
      </c>
      <c r="M696" s="376">
        <f t="shared" si="1757"/>
        <v>9.7746972382028543E-18</v>
      </c>
      <c r="N696" s="376">
        <f t="shared" si="1758"/>
        <v>1.1657516438367459E-17</v>
      </c>
      <c r="O696" s="376">
        <f t="shared" si="1759"/>
        <v>1.3092343819416136E-17</v>
      </c>
      <c r="P696" s="376">
        <f t="shared" si="1760"/>
        <v>1.4024039769755658E-17</v>
      </c>
      <c r="Q696" s="376">
        <f t="shared" si="1761"/>
        <v>1.4416799736515578E-17</v>
      </c>
      <c r="R696" s="376">
        <f t="shared" si="1762"/>
        <v>1.4255530174435641E-17</v>
      </c>
      <c r="S696" s="376">
        <f t="shared" si="1763"/>
        <v>1.3546428582345572E-17</v>
      </c>
      <c r="T696" s="376">
        <f t="shared" si="1764"/>
        <v>1.2316745336760631E-17</v>
      </c>
      <c r="U696" s="377">
        <f t="shared" si="1765"/>
        <v>1.0613736475194342E-17</v>
      </c>
      <c r="V696" s="376">
        <f t="shared" si="1766"/>
        <v>8.5028476731383208E-18</v>
      </c>
      <c r="W696" s="376">
        <f t="shared" si="1767"/>
        <v>6.0651992034555039E-18</v>
      </c>
      <c r="X696" s="376">
        <f t="shared" si="1768"/>
        <v>3.3944685297867983E-18</v>
      </c>
      <c r="Y696" s="376">
        <f t="shared" si="1769"/>
        <v>5.9329033415826933E-19</v>
      </c>
      <c r="Z696" s="376">
        <f t="shared" si="1770"/>
        <v>-2.2306876762909149E-18</v>
      </c>
      <c r="AA696" s="376">
        <f t="shared" si="1771"/>
        <v>-4.9689416103243018E-18</v>
      </c>
      <c r="AB696" s="376">
        <f t="shared" si="1772"/>
        <v>-7.5162419048874717E-18</v>
      </c>
      <c r="AC696" s="376">
        <f t="shared" si="1773"/>
        <v>-9.7746972382028512E-18</v>
      </c>
      <c r="AD696" s="376">
        <f t="shared" si="1774"/>
        <v>-1.1657516438367458E-17</v>
      </c>
      <c r="AE696" s="376">
        <f t="shared" si="1775"/>
        <v>-1.3092343819416138E-17</v>
      </c>
      <c r="AF696" s="376">
        <f t="shared" si="1776"/>
        <v>-1.4024039769755658E-17</v>
      </c>
      <c r="AG696" s="376">
        <f t="shared" si="1777"/>
        <v>-1.4416799736515578E-17</v>
      </c>
      <c r="AH696" s="376">
        <f t="shared" si="1778"/>
        <v>-1.4255530174435641E-17</v>
      </c>
      <c r="AI696" s="376">
        <f t="shared" si="1779"/>
        <v>-1.3546428582345569E-17</v>
      </c>
      <c r="AJ696" s="376">
        <f t="shared" si="1780"/>
        <v>-1.2316745336760634E-17</v>
      </c>
      <c r="AK696" s="376">
        <f t="shared" si="1781"/>
        <v>-1.0613736475194343E-17</v>
      </c>
      <c r="AL696" s="376">
        <f t="shared" si="1782"/>
        <v>-8.5028476731383224E-18</v>
      </c>
      <c r="AM696" s="376">
        <f t="shared" si="1783"/>
        <v>-6.0651992034555055E-18</v>
      </c>
      <c r="AN696" s="376">
        <f t="shared" si="1784"/>
        <v>-3.3944685297867953E-18</v>
      </c>
      <c r="AO696" s="376">
        <f t="shared" si="1785"/>
        <v>-5.932903341582701E-19</v>
      </c>
      <c r="AP696" s="376">
        <f t="shared" si="1786"/>
        <v>2.2306876762909134E-18</v>
      </c>
      <c r="AQ696" s="376">
        <f t="shared" si="1787"/>
        <v>4.9689416103243003E-18</v>
      </c>
      <c r="AR696" s="376">
        <f t="shared" si="1788"/>
        <v>7.5162419048874702E-18</v>
      </c>
      <c r="AS696" s="376">
        <f t="shared" si="1789"/>
        <v>9.7746972382028497E-18</v>
      </c>
      <c r="AT696" s="376">
        <f t="shared" si="1790"/>
        <v>1.1657516438367456E-17</v>
      </c>
      <c r="AU696" s="376">
        <f t="shared" si="1791"/>
        <v>1.3092343819416133E-17</v>
      </c>
      <c r="AV696" s="376">
        <f t="shared" si="1792"/>
        <v>1.4024039769755658E-17</v>
      </c>
      <c r="AW696" s="376">
        <f t="shared" si="1793"/>
        <v>1.4416799736515578E-17</v>
      </c>
      <c r="AX696" s="376">
        <f t="shared" si="1794"/>
        <v>1.4255530174435644E-17</v>
      </c>
      <c r="AY696" s="376">
        <f t="shared" si="1795"/>
        <v>1.3546428582345569E-17</v>
      </c>
      <c r="AZ696" s="376">
        <f t="shared" si="1796"/>
        <v>1.2316745336760634E-17</v>
      </c>
      <c r="BA696" s="376">
        <f t="shared" si="1797"/>
        <v>1.0613736475194336E-17</v>
      </c>
      <c r="BB696" s="376">
        <f t="shared" si="1798"/>
        <v>8.5028476731383239E-18</v>
      </c>
      <c r="BC696" s="376">
        <f t="shared" si="1799"/>
        <v>6.0651992034555201E-18</v>
      </c>
      <c r="BD696" s="376">
        <f t="shared" si="1800"/>
        <v>3.3944685297867968E-18</v>
      </c>
      <c r="BE696" s="376">
        <f t="shared" si="1801"/>
        <v>5.9329033415827319E-19</v>
      </c>
      <c r="BF696" s="376">
        <f t="shared" si="1802"/>
        <v>-2.2306876762909265E-18</v>
      </c>
      <c r="BG696" s="376">
        <f t="shared" si="1803"/>
        <v>-4.968941610324298E-18</v>
      </c>
      <c r="BH696" s="376">
        <f t="shared" si="1804"/>
        <v>-7.5162419048874686E-18</v>
      </c>
      <c r="BI696" s="376">
        <f t="shared" si="1805"/>
        <v>-9.7746972382028589E-18</v>
      </c>
      <c r="BJ696" s="376">
        <f t="shared" si="1806"/>
        <v>-1.1657516438367456E-17</v>
      </c>
      <c r="BK696" s="376">
        <f t="shared" si="1807"/>
        <v>-1.3092343819416132E-17</v>
      </c>
      <c r="BL696" s="376">
        <f t="shared" si="1808"/>
        <v>-1.4024039769755658E-17</v>
      </c>
      <c r="BM696" s="376">
        <f t="shared" si="1809"/>
        <v>-1.4416799736515575E-17</v>
      </c>
      <c r="BN696" s="376">
        <f t="shared" si="1810"/>
        <v>-1.4255530174435644E-17</v>
      </c>
      <c r="BO696" s="376">
        <f t="shared" si="1811"/>
        <v>-1.354642858234557E-17</v>
      </c>
      <c r="BP696" s="376">
        <f t="shared" si="1812"/>
        <v>-1.2316745336760636E-17</v>
      </c>
      <c r="BQ696" s="376">
        <f t="shared" si="1813"/>
        <v>-1.0613736475194336E-17</v>
      </c>
      <c r="BR696" s="376">
        <f t="shared" si="1814"/>
        <v>-8.5028476731383254E-18</v>
      </c>
    </row>
    <row r="697" spans="1:123">
      <c r="B697" s="373">
        <v>3</v>
      </c>
      <c r="C697" s="373">
        <f t="shared" si="1815"/>
        <v>9.3749999999999997E-4</v>
      </c>
      <c r="D697" s="374">
        <f t="shared" si="1751"/>
        <v>80.014019284940446</v>
      </c>
      <c r="E697" s="375" t="str">
        <f>I694</f>
        <v>0,0140192849404436</v>
      </c>
      <c r="F697" s="317">
        <v>3</v>
      </c>
      <c r="G697" s="376">
        <f t="shared" si="1816"/>
        <v>1.0712704262462116E-17</v>
      </c>
      <c r="H697" s="376">
        <f t="shared" si="1752"/>
        <v>5.547431100080786E-18</v>
      </c>
      <c r="I697" s="376">
        <f t="shared" si="1753"/>
        <v>-9.558310373691032E-20</v>
      </c>
      <c r="J697" s="376">
        <f t="shared" si="1754"/>
        <v>-5.7303657548414336E-18</v>
      </c>
      <c r="K697" s="376">
        <f t="shared" si="1755"/>
        <v>-1.0871653154875717E-17</v>
      </c>
      <c r="L697" s="376">
        <f t="shared" si="1756"/>
        <v>-1.5076681085140362E-17</v>
      </c>
      <c r="M697" s="376">
        <f t="shared" si="1757"/>
        <v>-1.7983315363807611E-17</v>
      </c>
      <c r="N697" s="376">
        <f t="shared" si="1758"/>
        <v>-1.9341238598500119E-17</v>
      </c>
      <c r="O697" s="376">
        <f t="shared" si="1759"/>
        <v>-1.9033507352043315E-17</v>
      </c>
      <c r="P697" s="376">
        <f t="shared" si="1760"/>
        <v>-1.7086623232751474E-17</v>
      </c>
      <c r="Q697" s="376">
        <f t="shared" si="1761"/>
        <v>-1.3668250593714586E-17</v>
      </c>
      <c r="R697" s="376">
        <f t="shared" si="1762"/>
        <v>-9.0727773912909345E-18</v>
      </c>
      <c r="S697" s="376">
        <f t="shared" si="1763"/>
        <v>-3.6959626919764966E-18</v>
      </c>
      <c r="T697" s="376">
        <f t="shared" si="1764"/>
        <v>1.9991458326635302E-18</v>
      </c>
      <c r="U697" s="377">
        <f t="shared" si="1765"/>
        <v>7.522089260549858E-18</v>
      </c>
      <c r="V697" s="376">
        <f t="shared" si="1766"/>
        <v>1.2397235412132917E-17</v>
      </c>
      <c r="W697" s="376">
        <f t="shared" si="1767"/>
        <v>1.6204739974325548E-17</v>
      </c>
      <c r="X697" s="376">
        <f t="shared" si="1768"/>
        <v>1.8616703210835558E-17</v>
      </c>
      <c r="Y697" s="376">
        <f t="shared" si="1769"/>
        <v>1.9425408467282189E-17</v>
      </c>
      <c r="Z697" s="376">
        <f t="shared" si="1770"/>
        <v>1.8561210589997065E-17</v>
      </c>
      <c r="AA697" s="376">
        <f t="shared" si="1771"/>
        <v>1.6098533719893846E-17</v>
      </c>
      <c r="AB697" s="376">
        <f t="shared" si="1772"/>
        <v>1.2249461935425949E-17</v>
      </c>
      <c r="AC697" s="376">
        <f t="shared" si="1773"/>
        <v>7.3454747141569934E-18</v>
      </c>
      <c r="AD697" s="376">
        <f t="shared" si="1774"/>
        <v>1.8089001427297403E-18</v>
      </c>
      <c r="AE697" s="376">
        <f t="shared" si="1775"/>
        <v>-3.8834556943773149E-18</v>
      </c>
      <c r="AF697" s="376">
        <f t="shared" si="1776"/>
        <v>-9.2413709346869126E-18</v>
      </c>
      <c r="AG697" s="376">
        <f t="shared" si="1777"/>
        <v>-1.380342551535303E-17</v>
      </c>
      <c r="AH697" s="376">
        <f t="shared" si="1778"/>
        <v>-1.7176738359146031E-17</v>
      </c>
      <c r="AI697" s="376">
        <f t="shared" si="1779"/>
        <v>-1.9070802029017978E-17</v>
      </c>
      <c r="AJ697" s="376">
        <f t="shared" si="1780"/>
        <v>-1.9322501033515886E-17</v>
      </c>
      <c r="AK697" s="376">
        <f t="shared" si="1781"/>
        <v>-1.7910159223379316E-17</v>
      </c>
      <c r="AL697" s="376">
        <f t="shared" si="1782"/>
        <v>-1.4955406526959944E-17</v>
      </c>
      <c r="AM697" s="376">
        <f t="shared" si="1783"/>
        <v>-1.0712704262462112E-17</v>
      </c>
      <c r="AN697" s="376">
        <f t="shared" si="1784"/>
        <v>-5.5474311000807975E-18</v>
      </c>
      <c r="AO697" s="376">
        <f t="shared" si="1785"/>
        <v>9.5583103736913402E-20</v>
      </c>
      <c r="AP697" s="376">
        <f t="shared" si="1786"/>
        <v>5.7303657548414182E-18</v>
      </c>
      <c r="AQ697" s="376">
        <f t="shared" si="1787"/>
        <v>1.087165315487572E-17</v>
      </c>
      <c r="AR697" s="376">
        <f t="shared" si="1788"/>
        <v>1.5076681085140353E-17</v>
      </c>
      <c r="AS697" s="376">
        <f t="shared" si="1789"/>
        <v>1.7983315363807605E-17</v>
      </c>
      <c r="AT697" s="376">
        <f t="shared" si="1790"/>
        <v>1.9341238598500116E-17</v>
      </c>
      <c r="AU697" s="376">
        <f t="shared" si="1791"/>
        <v>1.9033507352043315E-17</v>
      </c>
      <c r="AV697" s="376">
        <f t="shared" si="1792"/>
        <v>1.7086623232751468E-17</v>
      </c>
      <c r="AW697" s="376">
        <f t="shared" si="1793"/>
        <v>1.3668250593714597E-17</v>
      </c>
      <c r="AX697" s="376">
        <f t="shared" si="1794"/>
        <v>9.072777391290933E-18</v>
      </c>
      <c r="AY697" s="376">
        <f t="shared" si="1795"/>
        <v>3.695962691976512E-18</v>
      </c>
      <c r="AZ697" s="376">
        <f t="shared" si="1796"/>
        <v>-1.9991458326635225E-18</v>
      </c>
      <c r="BA697" s="376">
        <f t="shared" si="1797"/>
        <v>-7.5220892605498348E-18</v>
      </c>
      <c r="BB697" s="376">
        <f t="shared" si="1798"/>
        <v>-1.2397235412132912E-17</v>
      </c>
      <c r="BC697" s="376">
        <f t="shared" si="1799"/>
        <v>-1.6204739974325555E-17</v>
      </c>
      <c r="BD697" s="376">
        <f t="shared" si="1800"/>
        <v>-1.8616703210835551E-17</v>
      </c>
      <c r="BE697" s="376">
        <f t="shared" si="1801"/>
        <v>-1.9425408467282189E-17</v>
      </c>
      <c r="BF697" s="376">
        <f t="shared" si="1802"/>
        <v>-1.8561210589997068E-17</v>
      </c>
      <c r="BG697" s="376">
        <f t="shared" si="1803"/>
        <v>-1.6098533719893852E-17</v>
      </c>
      <c r="BH697" s="376">
        <f t="shared" si="1804"/>
        <v>-1.2249461935425969E-17</v>
      </c>
      <c r="BI697" s="376">
        <f t="shared" si="1805"/>
        <v>-7.3454747141570335E-18</v>
      </c>
      <c r="BJ697" s="376">
        <f t="shared" si="1806"/>
        <v>-1.8089001427297326E-18</v>
      </c>
      <c r="BK697" s="376">
        <f t="shared" si="1807"/>
        <v>3.8834556943773072E-18</v>
      </c>
      <c r="BL697" s="376">
        <f t="shared" si="1808"/>
        <v>9.2413709346868941E-18</v>
      </c>
      <c r="BM697" s="376">
        <f t="shared" si="1809"/>
        <v>1.3803425515353049E-17</v>
      </c>
      <c r="BN697" s="376">
        <f t="shared" si="1810"/>
        <v>1.7176738359146025E-17</v>
      </c>
      <c r="BO697" s="376">
        <f t="shared" si="1811"/>
        <v>1.9070802029017978E-17</v>
      </c>
      <c r="BP697" s="376">
        <f t="shared" si="1812"/>
        <v>1.9322501033515892E-17</v>
      </c>
      <c r="BQ697" s="376">
        <f t="shared" si="1813"/>
        <v>1.791015922337931E-17</v>
      </c>
      <c r="BR697" s="376">
        <f t="shared" si="1814"/>
        <v>1.4955406526959951E-17</v>
      </c>
    </row>
    <row r="698" spans="1:123">
      <c r="B698" s="373">
        <v>4</v>
      </c>
      <c r="C698" s="373">
        <f t="shared" si="1815"/>
        <v>1.25E-3</v>
      </c>
      <c r="D698" s="374">
        <f t="shared" si="1751"/>
        <v>80.014047299086599</v>
      </c>
      <c r="E698" s="375" t="str">
        <f>J694</f>
        <v>0,0140472990865991</v>
      </c>
      <c r="F698" s="317">
        <v>4</v>
      </c>
      <c r="G698" s="376">
        <f t="shared" si="1816"/>
        <v>3.4582560917896653E-17</v>
      </c>
      <c r="H698" s="376">
        <f t="shared" si="1752"/>
        <v>1.0888859742539527E-17</v>
      </c>
      <c r="I698" s="376">
        <f t="shared" si="1753"/>
        <v>-1.4462571620859887E-17</v>
      </c>
      <c r="J698" s="376">
        <f t="shared" si="1754"/>
        <v>-3.7612207558521596E-17</v>
      </c>
      <c r="K698" s="376">
        <f t="shared" si="1755"/>
        <v>-5.5035725850908953E-17</v>
      </c>
      <c r="L698" s="376">
        <f t="shared" si="1756"/>
        <v>-6.4080553782592611E-17</v>
      </c>
      <c r="M698" s="376">
        <f t="shared" si="1757"/>
        <v>-6.3369698292543098E-17</v>
      </c>
      <c r="N698" s="376">
        <f t="shared" si="1758"/>
        <v>-5.3011380685199407E-17</v>
      </c>
      <c r="O698" s="376">
        <f t="shared" si="1759"/>
        <v>-3.4582560917896665E-17</v>
      </c>
      <c r="P698" s="376">
        <f t="shared" si="1760"/>
        <v>-1.0888859742539533E-17</v>
      </c>
      <c r="Q698" s="376">
        <f t="shared" si="1761"/>
        <v>1.4462571620859854E-17</v>
      </c>
      <c r="R698" s="376">
        <f t="shared" si="1762"/>
        <v>3.761220755852159E-17</v>
      </c>
      <c r="S698" s="376">
        <f t="shared" si="1763"/>
        <v>5.5035725850908965E-17</v>
      </c>
      <c r="T698" s="376">
        <f t="shared" si="1764"/>
        <v>6.4080553782592599E-17</v>
      </c>
      <c r="U698" s="377">
        <f t="shared" si="1765"/>
        <v>6.3369698292543111E-17</v>
      </c>
      <c r="V698" s="376">
        <f t="shared" si="1766"/>
        <v>5.3011380685199407E-17</v>
      </c>
      <c r="W698" s="376">
        <f t="shared" si="1767"/>
        <v>3.4582560917896653E-17</v>
      </c>
      <c r="X698" s="376">
        <f t="shared" si="1768"/>
        <v>1.0888859742539539E-17</v>
      </c>
      <c r="Y698" s="376">
        <f t="shared" si="1769"/>
        <v>-1.4462571620859847E-17</v>
      </c>
      <c r="Z698" s="376">
        <f t="shared" si="1770"/>
        <v>-3.7612207558521584E-17</v>
      </c>
      <c r="AA698" s="376">
        <f t="shared" si="1771"/>
        <v>-5.5035725850908959E-17</v>
      </c>
      <c r="AB698" s="376">
        <f t="shared" si="1772"/>
        <v>-6.4080553782592599E-17</v>
      </c>
      <c r="AC698" s="376">
        <f t="shared" si="1773"/>
        <v>-6.3369698292543098E-17</v>
      </c>
      <c r="AD698" s="376">
        <f t="shared" si="1774"/>
        <v>-5.3011380685199413E-17</v>
      </c>
      <c r="AE698" s="376">
        <f t="shared" si="1775"/>
        <v>-3.4582560917896653E-17</v>
      </c>
      <c r="AF698" s="376">
        <f t="shared" si="1776"/>
        <v>-1.0888859742539487E-17</v>
      </c>
      <c r="AG698" s="376">
        <f t="shared" si="1777"/>
        <v>1.4462571620859835E-17</v>
      </c>
      <c r="AH698" s="376">
        <f t="shared" si="1778"/>
        <v>3.7612207558521578E-17</v>
      </c>
      <c r="AI698" s="376">
        <f t="shared" si="1779"/>
        <v>5.5035725850908953E-17</v>
      </c>
      <c r="AJ698" s="376">
        <f t="shared" si="1780"/>
        <v>6.4080553782592599E-17</v>
      </c>
      <c r="AK698" s="376">
        <f t="shared" si="1781"/>
        <v>6.3369698292543111E-17</v>
      </c>
      <c r="AL698" s="376">
        <f t="shared" si="1782"/>
        <v>5.301138068519942E-17</v>
      </c>
      <c r="AM698" s="376">
        <f t="shared" si="1783"/>
        <v>3.4582560917896653E-17</v>
      </c>
      <c r="AN698" s="376">
        <f t="shared" si="1784"/>
        <v>1.0888859742539496E-17</v>
      </c>
      <c r="AO698" s="376">
        <f t="shared" si="1785"/>
        <v>-1.4462571620859832E-17</v>
      </c>
      <c r="AP698" s="376">
        <f t="shared" si="1786"/>
        <v>-3.7612207558521572E-17</v>
      </c>
      <c r="AQ698" s="376">
        <f t="shared" si="1787"/>
        <v>-5.5035725850908953E-17</v>
      </c>
      <c r="AR698" s="376">
        <f t="shared" si="1788"/>
        <v>-6.4080553782592586E-17</v>
      </c>
      <c r="AS698" s="376">
        <f t="shared" si="1789"/>
        <v>-6.3369698292543111E-17</v>
      </c>
      <c r="AT698" s="376">
        <f t="shared" si="1790"/>
        <v>-5.3011380685199426E-17</v>
      </c>
      <c r="AU698" s="376">
        <f t="shared" si="1791"/>
        <v>-3.4582560917896764E-17</v>
      </c>
      <c r="AV698" s="376">
        <f t="shared" si="1792"/>
        <v>-1.0888859742539508E-17</v>
      </c>
      <c r="AW698" s="376">
        <f t="shared" si="1793"/>
        <v>1.4462571620859826E-17</v>
      </c>
      <c r="AX698" s="376">
        <f t="shared" si="1794"/>
        <v>3.7612207558521473E-17</v>
      </c>
      <c r="AY698" s="376">
        <f t="shared" si="1795"/>
        <v>5.5035725850908947E-17</v>
      </c>
      <c r="AZ698" s="376">
        <f t="shared" si="1796"/>
        <v>6.4080553782592586E-17</v>
      </c>
      <c r="BA698" s="376">
        <f t="shared" si="1797"/>
        <v>6.3369698292543086E-17</v>
      </c>
      <c r="BB698" s="376">
        <f t="shared" si="1798"/>
        <v>5.3011380685199426E-17</v>
      </c>
      <c r="BC698" s="376">
        <f t="shared" si="1799"/>
        <v>3.458256091789677E-17</v>
      </c>
      <c r="BD698" s="376">
        <f t="shared" si="1800"/>
        <v>1.0888859742539517E-17</v>
      </c>
      <c r="BE698" s="376">
        <f t="shared" si="1801"/>
        <v>-1.446257162085982E-17</v>
      </c>
      <c r="BF698" s="376">
        <f t="shared" si="1802"/>
        <v>-3.7612207558521652E-17</v>
      </c>
      <c r="BG698" s="376">
        <f t="shared" si="1803"/>
        <v>-5.5035725850908941E-17</v>
      </c>
      <c r="BH698" s="376">
        <f t="shared" si="1804"/>
        <v>-6.4080553782592586E-17</v>
      </c>
      <c r="BI698" s="376">
        <f t="shared" si="1805"/>
        <v>-6.3369698292543098E-17</v>
      </c>
      <c r="BJ698" s="376">
        <f t="shared" si="1806"/>
        <v>-5.3011380685199432E-17</v>
      </c>
      <c r="BK698" s="376">
        <f t="shared" si="1807"/>
        <v>-3.4582560917896782E-17</v>
      </c>
      <c r="BL698" s="376">
        <f t="shared" si="1808"/>
        <v>-1.0888859742539524E-17</v>
      </c>
      <c r="BM698" s="376">
        <f t="shared" si="1809"/>
        <v>1.4462571620859814E-17</v>
      </c>
      <c r="BN698" s="376">
        <f t="shared" si="1810"/>
        <v>3.7612207558521461E-17</v>
      </c>
      <c r="BO698" s="376">
        <f t="shared" si="1811"/>
        <v>5.5035725850908941E-17</v>
      </c>
      <c r="BP698" s="376">
        <f t="shared" si="1812"/>
        <v>6.4080553782592586E-17</v>
      </c>
      <c r="BQ698" s="376">
        <f t="shared" si="1813"/>
        <v>6.3369698292543086E-17</v>
      </c>
      <c r="BR698" s="376">
        <f t="shared" si="1814"/>
        <v>5.3011380685199438E-17</v>
      </c>
    </row>
    <row r="699" spans="1:123">
      <c r="B699" s="373">
        <v>5</v>
      </c>
      <c r="C699" s="373">
        <f t="shared" si="1815"/>
        <v>1.5625000000000001E-3</v>
      </c>
      <c r="D699" s="374">
        <f t="shared" si="1751"/>
        <v>80.013940030063523</v>
      </c>
      <c r="E699" s="375" t="str">
        <f>K694</f>
        <v>0,0139400300635254</v>
      </c>
      <c r="F699" s="317">
        <v>5</v>
      </c>
      <c r="G699" s="376">
        <f t="shared" si="1816"/>
        <v>-2.5106569570924052E-16</v>
      </c>
      <c r="H699" s="376">
        <f t="shared" si="1752"/>
        <v>-3.3822694773615876E-16</v>
      </c>
      <c r="I699" s="376">
        <f t="shared" si="1753"/>
        <v>-3.4551337905907575E-16</v>
      </c>
      <c r="J699" s="376">
        <f t="shared" si="1754"/>
        <v>-2.7120424448194634E-16</v>
      </c>
      <c r="K699" s="376">
        <f t="shared" si="1755"/>
        <v>-1.328482013212412E-16</v>
      </c>
      <c r="L699" s="376">
        <f t="shared" si="1756"/>
        <v>3.6880937130678496E-17</v>
      </c>
      <c r="M699" s="376">
        <f t="shared" si="1757"/>
        <v>1.9790036673052166E-16</v>
      </c>
      <c r="N699" s="376">
        <f t="shared" si="1758"/>
        <v>3.1218414615329114E-16</v>
      </c>
      <c r="O699" s="376">
        <f t="shared" si="1759"/>
        <v>3.527433070395226E-16</v>
      </c>
      <c r="P699" s="376">
        <f t="shared" si="1760"/>
        <v>3.0999950051614045E-16</v>
      </c>
      <c r="Q699" s="376">
        <f t="shared" si="1761"/>
        <v>1.9404699584558352E-16</v>
      </c>
      <c r="R699" s="376">
        <f t="shared" si="1762"/>
        <v>3.2268843322133965E-17</v>
      </c>
      <c r="S699" s="376">
        <f t="shared" si="1763"/>
        <v>-1.3712983764215311E-16</v>
      </c>
      <c r="T699" s="376">
        <f t="shared" si="1764"/>
        <v>-2.741442829086386E-16</v>
      </c>
      <c r="U699" s="377">
        <f t="shared" si="1765"/>
        <v>-3.4641750755116623E-16</v>
      </c>
      <c r="V699" s="376">
        <f t="shared" si="1766"/>
        <v>-3.3688164959522207E-16</v>
      </c>
      <c r="W699" s="376">
        <f t="shared" si="1767"/>
        <v>-2.4778867314238923E-16</v>
      </c>
      <c r="X699" s="376">
        <f t="shared" si="1768"/>
        <v>-1.001785502226523E-16</v>
      </c>
      <c r="Y699" s="376">
        <f t="shared" si="1769"/>
        <v>7.1089485796495803E-17</v>
      </c>
      <c r="Z699" s="376">
        <f t="shared" si="1770"/>
        <v>2.2556920861369231E-16</v>
      </c>
      <c r="AA699" s="376">
        <f t="shared" si="1771"/>
        <v>3.2677907752079499E-16</v>
      </c>
      <c r="AB699" s="376">
        <f t="shared" si="1772"/>
        <v>3.508176258057649E-16</v>
      </c>
      <c r="AC699" s="376">
        <f t="shared" si="1773"/>
        <v>2.9200797069182155E-16</v>
      </c>
      <c r="AD699" s="376">
        <f t="shared" si="1774"/>
        <v>1.6423845161889294E-16</v>
      </c>
      <c r="AE699" s="376">
        <f t="shared" si="1775"/>
        <v>-2.3172048791214916E-18</v>
      </c>
      <c r="AF699" s="376">
        <f t="shared" si="1776"/>
        <v>-1.6832563613239096E-16</v>
      </c>
      <c r="AG699" s="376">
        <f t="shared" si="1777"/>
        <v>-2.9458271080111729E-16</v>
      </c>
      <c r="AH699" s="376">
        <f t="shared" si="1778"/>
        <v>-3.5127187739738334E-16</v>
      </c>
      <c r="AI699" s="376">
        <f t="shared" si="1779"/>
        <v>-3.2500556568752402E-16</v>
      </c>
      <c r="AJ699" s="376">
        <f t="shared" si="1780"/>
        <v>-2.2198676142540379E-16</v>
      </c>
      <c r="AK699" s="376">
        <f t="shared" si="1781"/>
        <v>-6.6544124922253372E-17</v>
      </c>
      <c r="AL699" s="376">
        <f t="shared" si="1782"/>
        <v>1.0461340385262659E-16</v>
      </c>
      <c r="AM699" s="376">
        <f t="shared" si="1783"/>
        <v>2.5106569570923998E-16</v>
      </c>
      <c r="AN699" s="376">
        <f t="shared" si="1784"/>
        <v>3.3822694773615876E-16</v>
      </c>
      <c r="AO699" s="376">
        <f t="shared" si="1785"/>
        <v>3.455133790590759E-16</v>
      </c>
      <c r="AP699" s="376">
        <f t="shared" si="1786"/>
        <v>2.7120424448194639E-16</v>
      </c>
      <c r="AQ699" s="376">
        <f t="shared" si="1787"/>
        <v>1.3284820132124184E-16</v>
      </c>
      <c r="AR699" s="376">
        <f t="shared" si="1788"/>
        <v>-3.6880937130678594E-17</v>
      </c>
      <c r="AS699" s="376">
        <f t="shared" si="1789"/>
        <v>-1.9790036673052126E-16</v>
      </c>
      <c r="AT699" s="376">
        <f t="shared" si="1790"/>
        <v>-3.1218414615329114E-16</v>
      </c>
      <c r="AU699" s="376">
        <f t="shared" si="1791"/>
        <v>-3.527433070395226E-16</v>
      </c>
      <c r="AV699" s="376">
        <f t="shared" si="1792"/>
        <v>-3.099995005161404E-16</v>
      </c>
      <c r="AW699" s="376">
        <f t="shared" si="1793"/>
        <v>-1.9404699584558401E-16</v>
      </c>
      <c r="AX699" s="376">
        <f t="shared" si="1794"/>
        <v>-3.2268843322133546E-17</v>
      </c>
      <c r="AY699" s="376">
        <f t="shared" si="1795"/>
        <v>1.3712983764215291E-16</v>
      </c>
      <c r="AZ699" s="376">
        <f t="shared" si="1796"/>
        <v>2.7414428290863884E-16</v>
      </c>
      <c r="BA699" s="376">
        <f t="shared" si="1797"/>
        <v>3.4641750755116618E-16</v>
      </c>
      <c r="BB699" s="376">
        <f t="shared" si="1798"/>
        <v>3.3688164959522232E-16</v>
      </c>
      <c r="BC699" s="376">
        <f t="shared" si="1799"/>
        <v>2.4778867314238942E-16</v>
      </c>
      <c r="BD699" s="376">
        <f t="shared" si="1800"/>
        <v>1.0017855022265314E-16</v>
      </c>
      <c r="BE699" s="376">
        <f t="shared" si="1801"/>
        <v>-7.1089485796495581E-17</v>
      </c>
      <c r="BF699" s="376">
        <f t="shared" si="1802"/>
        <v>-2.2556920861369167E-16</v>
      </c>
      <c r="BG699" s="376">
        <f t="shared" si="1803"/>
        <v>-3.2677907752079489E-16</v>
      </c>
      <c r="BH699" s="376">
        <f t="shared" si="1804"/>
        <v>-3.5081762580576499E-16</v>
      </c>
      <c r="BI699" s="376">
        <f t="shared" si="1805"/>
        <v>-2.9200797069182165E-16</v>
      </c>
      <c r="BJ699" s="376">
        <f t="shared" si="1806"/>
        <v>-1.6423845161889314E-16</v>
      </c>
      <c r="BK699" s="376">
        <f t="shared" si="1807"/>
        <v>2.3172048791219107E-18</v>
      </c>
      <c r="BL699" s="376">
        <f t="shared" si="1808"/>
        <v>1.6832563613239076E-16</v>
      </c>
      <c r="BM699" s="376">
        <f t="shared" si="1809"/>
        <v>2.9458271080111749E-16</v>
      </c>
      <c r="BN699" s="376">
        <f t="shared" si="1810"/>
        <v>3.5127187739738334E-16</v>
      </c>
      <c r="BO699" s="376">
        <f t="shared" si="1811"/>
        <v>3.2500556568752387E-16</v>
      </c>
      <c r="BP699" s="376">
        <f t="shared" si="1812"/>
        <v>2.2198676142540391E-16</v>
      </c>
      <c r="BQ699" s="376">
        <f t="shared" si="1813"/>
        <v>6.6544124922252965E-17</v>
      </c>
      <c r="BR699" s="376">
        <f t="shared" si="1814"/>
        <v>-1.0461340385262639E-16</v>
      </c>
    </row>
    <row r="700" spans="1:123">
      <c r="B700" s="373">
        <v>6</v>
      </c>
      <c r="C700" s="373">
        <f t="shared" si="1815"/>
        <v>1.8750000000000001E-3</v>
      </c>
      <c r="D700" s="374">
        <f t="shared" si="1751"/>
        <v>80.013698510930539</v>
      </c>
      <c r="E700" s="375" t="str">
        <f>L694</f>
        <v>0,0136985109305367</v>
      </c>
      <c r="F700" s="317">
        <v>6</v>
      </c>
      <c r="G700" s="376">
        <f t="shared" si="1816"/>
        <v>-1.8238449167844741E-17</v>
      </c>
      <c r="H700" s="376">
        <f t="shared" si="1752"/>
        <v>-3.9968465497868974E-17</v>
      </c>
      <c r="I700" s="376">
        <f t="shared" si="1753"/>
        <v>-4.82266798558368E-17</v>
      </c>
      <c r="J700" s="376">
        <f t="shared" si="1754"/>
        <v>-4.0229572106874212E-17</v>
      </c>
      <c r="K700" s="376">
        <f t="shared" si="1755"/>
        <v>-1.8672653589763192E-17</v>
      </c>
      <c r="L700" s="376">
        <f t="shared" si="1756"/>
        <v>9.1780840249939706E-18</v>
      </c>
      <c r="M700" s="376">
        <f t="shared" si="1757"/>
        <v>3.3935249521647031E-17</v>
      </c>
      <c r="N700" s="376">
        <f t="shared" si="1758"/>
        <v>4.7254173501314001E-17</v>
      </c>
      <c r="O700" s="376">
        <f t="shared" si="1759"/>
        <v>4.4645569119982499E-17</v>
      </c>
      <c r="P700" s="376">
        <f t="shared" si="1760"/>
        <v>2.6988694593122678E-17</v>
      </c>
      <c r="Q700" s="376">
        <f t="shared" si="1761"/>
        <v>2.3498973980849093E-19</v>
      </c>
      <c r="R700" s="376">
        <f t="shared" si="1762"/>
        <v>-2.6597920937415359E-17</v>
      </c>
      <c r="S700" s="376">
        <f t="shared" si="1763"/>
        <v>-4.4465715759581494E-17</v>
      </c>
      <c r="T700" s="376">
        <f t="shared" si="1764"/>
        <v>-4.7345861949333446E-17</v>
      </c>
      <c r="U700" s="377">
        <f t="shared" si="1765"/>
        <v>-3.4267575198702721E-17</v>
      </c>
      <c r="V700" s="376">
        <f t="shared" si="1766"/>
        <v>-9.6390329806938975E-18</v>
      </c>
      <c r="W700" s="376">
        <f t="shared" si="1767"/>
        <v>1.8238449167844717E-17</v>
      </c>
      <c r="X700" s="376">
        <f t="shared" si="1768"/>
        <v>3.9968465497868956E-17</v>
      </c>
      <c r="Y700" s="376">
        <f t="shared" si="1769"/>
        <v>4.8226679855836806E-17</v>
      </c>
      <c r="Z700" s="376">
        <f t="shared" si="1770"/>
        <v>4.0229572106874249E-17</v>
      </c>
      <c r="AA700" s="376">
        <f t="shared" si="1771"/>
        <v>1.8672653589763168E-17</v>
      </c>
      <c r="AB700" s="376">
        <f t="shared" si="1772"/>
        <v>-9.1780840249939752E-18</v>
      </c>
      <c r="AC700" s="376">
        <f t="shared" si="1773"/>
        <v>-3.3935249521647013E-17</v>
      </c>
      <c r="AD700" s="376">
        <f t="shared" si="1774"/>
        <v>-4.7254173501313995E-17</v>
      </c>
      <c r="AE700" s="376">
        <f t="shared" si="1775"/>
        <v>-4.4645569119982499E-17</v>
      </c>
      <c r="AF700" s="376">
        <f t="shared" si="1776"/>
        <v>-2.6988694593122693E-17</v>
      </c>
      <c r="AG700" s="376">
        <f t="shared" si="1777"/>
        <v>-2.3498973980855256E-19</v>
      </c>
      <c r="AH700" s="376">
        <f t="shared" si="1778"/>
        <v>2.6597920937415378E-17</v>
      </c>
      <c r="AI700" s="376">
        <f t="shared" si="1779"/>
        <v>4.4465715759581469E-17</v>
      </c>
      <c r="AJ700" s="376">
        <f t="shared" si="1780"/>
        <v>4.7345861949333452E-17</v>
      </c>
      <c r="AK700" s="376">
        <f t="shared" si="1781"/>
        <v>3.4267575198702795E-17</v>
      </c>
      <c r="AL700" s="376">
        <f t="shared" si="1782"/>
        <v>9.639032980693916E-18</v>
      </c>
      <c r="AM700" s="376">
        <f t="shared" si="1783"/>
        <v>-1.8238449167844778E-17</v>
      </c>
      <c r="AN700" s="376">
        <f t="shared" si="1784"/>
        <v>-3.9968465497868943E-17</v>
      </c>
      <c r="AO700" s="376">
        <f t="shared" si="1785"/>
        <v>-4.8226679855836806E-17</v>
      </c>
      <c r="AP700" s="376">
        <f t="shared" si="1786"/>
        <v>-4.0229572106874261E-17</v>
      </c>
      <c r="AQ700" s="376">
        <f t="shared" si="1787"/>
        <v>-1.8672653589763183E-17</v>
      </c>
      <c r="AR700" s="376">
        <f t="shared" si="1788"/>
        <v>9.1780840249938705E-18</v>
      </c>
      <c r="AS700" s="376">
        <f t="shared" si="1789"/>
        <v>3.3935249521647007E-17</v>
      </c>
      <c r="AT700" s="376">
        <f t="shared" si="1790"/>
        <v>4.7254173501313976E-17</v>
      </c>
      <c r="AU700" s="376">
        <f t="shared" si="1791"/>
        <v>4.4645569119982512E-17</v>
      </c>
      <c r="AV700" s="376">
        <f t="shared" si="1792"/>
        <v>2.6988694593122638E-17</v>
      </c>
      <c r="AW700" s="376">
        <f t="shared" si="1793"/>
        <v>2.3498973980856951E-19</v>
      </c>
      <c r="AX700" s="376">
        <f t="shared" si="1794"/>
        <v>-2.6597920937415369E-17</v>
      </c>
      <c r="AY700" s="376">
        <f t="shared" si="1795"/>
        <v>-4.4465715759581463E-17</v>
      </c>
      <c r="AZ700" s="376">
        <f t="shared" si="1796"/>
        <v>-4.7345861949333452E-17</v>
      </c>
      <c r="BA700" s="376">
        <f t="shared" si="1797"/>
        <v>-3.4267575198702814E-17</v>
      </c>
      <c r="BB700" s="376">
        <f t="shared" si="1798"/>
        <v>-9.639032980693933E-18</v>
      </c>
      <c r="BC700" s="376">
        <f t="shared" si="1799"/>
        <v>1.8238449167844766E-17</v>
      </c>
      <c r="BD700" s="376">
        <f t="shared" si="1800"/>
        <v>3.9968465497868937E-17</v>
      </c>
      <c r="BE700" s="376">
        <f t="shared" si="1801"/>
        <v>4.82266798558368E-17</v>
      </c>
      <c r="BF700" s="376">
        <f t="shared" si="1802"/>
        <v>4.0229572106874267E-17</v>
      </c>
      <c r="BG700" s="376">
        <f t="shared" si="1803"/>
        <v>1.8672653589763202E-17</v>
      </c>
      <c r="BH700" s="376">
        <f t="shared" si="1804"/>
        <v>-9.1780840249938535E-18</v>
      </c>
      <c r="BI700" s="376">
        <f t="shared" si="1805"/>
        <v>-3.3935249521646871E-17</v>
      </c>
      <c r="BJ700" s="376">
        <f t="shared" si="1806"/>
        <v>-4.7254173501314007E-17</v>
      </c>
      <c r="BK700" s="376">
        <f t="shared" si="1807"/>
        <v>-4.4645569119982518E-17</v>
      </c>
      <c r="BL700" s="376">
        <f t="shared" si="1808"/>
        <v>-2.6988694593122792E-17</v>
      </c>
      <c r="BM700" s="376">
        <f t="shared" si="1809"/>
        <v>-2.3498973980841544E-19</v>
      </c>
      <c r="BN700" s="376">
        <f t="shared" si="1810"/>
        <v>2.6597920937415347E-17</v>
      </c>
      <c r="BO700" s="376">
        <f t="shared" si="1811"/>
        <v>4.4465715759581463E-17</v>
      </c>
      <c r="BP700" s="376">
        <f t="shared" si="1812"/>
        <v>4.7345861949333489E-17</v>
      </c>
      <c r="BQ700" s="376">
        <f t="shared" si="1813"/>
        <v>3.4267575198702703E-17</v>
      </c>
      <c r="BR700" s="376">
        <f t="shared" si="1814"/>
        <v>9.6390329806939499E-18</v>
      </c>
    </row>
    <row r="701" spans="1:123">
      <c r="B701" s="373">
        <v>7</v>
      </c>
      <c r="C701" s="373">
        <f t="shared" si="1815"/>
        <v>2.1875000000000002E-3</v>
      </c>
      <c r="D701" s="374">
        <f t="shared" si="1751"/>
        <v>80.013325067648921</v>
      </c>
      <c r="E701" s="375" t="str">
        <f>M694</f>
        <v>0,0133250676489216</v>
      </c>
      <c r="F701" s="317">
        <v>7</v>
      </c>
      <c r="G701" s="376">
        <f t="shared" si="1816"/>
        <v>-1.6829024568860134E-17</v>
      </c>
      <c r="H701" s="376">
        <f t="shared" si="1752"/>
        <v>-2.1378241050591443E-17</v>
      </c>
      <c r="I701" s="376">
        <f t="shared" si="1753"/>
        <v>-1.6222183044370995E-17</v>
      </c>
      <c r="J701" s="376">
        <f t="shared" si="1754"/>
        <v>-3.7015930887336168E-18</v>
      </c>
      <c r="K701" s="376">
        <f t="shared" si="1755"/>
        <v>1.0499442740998304E-17</v>
      </c>
      <c r="L701" s="376">
        <f t="shared" si="1756"/>
        <v>1.993395107528401E-17</v>
      </c>
      <c r="M701" s="376">
        <f t="shared" si="1757"/>
        <v>2.0318862375033519E-17</v>
      </c>
      <c r="N701" s="376">
        <f t="shared" si="1758"/>
        <v>1.1479434957395426E-17</v>
      </c>
      <c r="O701" s="376">
        <f t="shared" si="1759"/>
        <v>-2.5714159335049459E-18</v>
      </c>
      <c r="P701" s="376">
        <f t="shared" si="1760"/>
        <v>-1.5454897750481059E-17</v>
      </c>
      <c r="Q701" s="376">
        <f t="shared" si="1761"/>
        <v>-2.1322179100043283E-17</v>
      </c>
      <c r="R701" s="376">
        <f t="shared" si="1762"/>
        <v>-1.7509636915130797E-17</v>
      </c>
      <c r="S701" s="376">
        <f t="shared" si="1763"/>
        <v>-5.7480856399210734E-18</v>
      </c>
      <c r="T701" s="376">
        <f t="shared" si="1764"/>
        <v>8.6229763421643382E-18</v>
      </c>
      <c r="U701" s="377">
        <f t="shared" si="1765"/>
        <v>1.907938734310632E-17</v>
      </c>
      <c r="V701" s="376">
        <f t="shared" si="1766"/>
        <v>2.0874155377791402E-17</v>
      </c>
      <c r="W701" s="376">
        <f t="shared" si="1767"/>
        <v>1.3192493281195186E-17</v>
      </c>
      <c r="X701" s="376">
        <f t="shared" si="1768"/>
        <v>-4.7828495322832329E-19</v>
      </c>
      <c r="Y701" s="376">
        <f t="shared" si="1769"/>
        <v>-1.3931931818258362E-17</v>
      </c>
      <c r="Z701" s="376">
        <f t="shared" si="1770"/>
        <v>-2.1060772908872958E-17</v>
      </c>
      <c r="AA701" s="376">
        <f t="shared" si="1771"/>
        <v>-1.8628463410656705E-17</v>
      </c>
      <c r="AB701" s="376">
        <f t="shared" si="1772"/>
        <v>-7.7392209841728404E-18</v>
      </c>
      <c r="AC701" s="376">
        <f t="shared" si="1773"/>
        <v>6.6634659673569878E-18</v>
      </c>
      <c r="AD701" s="376">
        <f t="shared" si="1774"/>
        <v>1.8041078680960452E-17</v>
      </c>
      <c r="AE701" s="376">
        <f t="shared" si="1775"/>
        <v>2.1228418853287096E-17</v>
      </c>
      <c r="AF701" s="376">
        <f t="shared" si="1776"/>
        <v>1.4778500682946612E-17</v>
      </c>
      <c r="AG701" s="376">
        <f t="shared" si="1777"/>
        <v>1.6194521726050395E-18</v>
      </c>
      <c r="AH701" s="376">
        <f t="shared" si="1778"/>
        <v>-1.2274793766657169E-17</v>
      </c>
      <c r="AI701" s="376">
        <f t="shared" si="1779"/>
        <v>-2.0596539961600607E-17</v>
      </c>
      <c r="AJ701" s="376">
        <f t="shared" si="1780"/>
        <v>-1.9567887620184029E-17</v>
      </c>
      <c r="AK701" s="376">
        <f t="shared" si="1781"/>
        <v>-9.6558233996585175E-18</v>
      </c>
      <c r="AL701" s="376">
        <f t="shared" si="1782"/>
        <v>4.6397827726629624E-18</v>
      </c>
      <c r="AM701" s="376">
        <f t="shared" si="1783"/>
        <v>1.6829024568860137E-17</v>
      </c>
      <c r="AN701" s="376">
        <f t="shared" si="1784"/>
        <v>2.1378241050591446E-17</v>
      </c>
      <c r="AO701" s="376">
        <f t="shared" si="1785"/>
        <v>1.6222183044371007E-17</v>
      </c>
      <c r="AP701" s="376">
        <f t="shared" si="1786"/>
        <v>3.7015930887336068E-18</v>
      </c>
      <c r="AQ701" s="376">
        <f t="shared" si="1787"/>
        <v>-1.049944274099827E-17</v>
      </c>
      <c r="AR701" s="376">
        <f t="shared" si="1788"/>
        <v>-1.9933951075284003E-17</v>
      </c>
      <c r="AS701" s="376">
        <f t="shared" si="1789"/>
        <v>-2.0318862375033513E-17</v>
      </c>
      <c r="AT701" s="376">
        <f t="shared" si="1790"/>
        <v>-1.1479434957395458E-17</v>
      </c>
      <c r="AU701" s="376">
        <f t="shared" si="1791"/>
        <v>2.5714159335049282E-18</v>
      </c>
      <c r="AV701" s="376">
        <f t="shared" si="1792"/>
        <v>1.5454897750481074E-17</v>
      </c>
      <c r="AW701" s="376">
        <f t="shared" si="1793"/>
        <v>2.1322179100043277E-17</v>
      </c>
      <c r="AX701" s="376">
        <f t="shared" si="1794"/>
        <v>1.7509636915130806E-17</v>
      </c>
      <c r="AY701" s="376">
        <f t="shared" si="1795"/>
        <v>5.7480856399210542E-18</v>
      </c>
      <c r="AZ701" s="376">
        <f t="shared" si="1796"/>
        <v>-8.6229763421643228E-18</v>
      </c>
      <c r="BA701" s="376">
        <f t="shared" si="1797"/>
        <v>-1.9079387343106311E-17</v>
      </c>
      <c r="BB701" s="376">
        <f t="shared" si="1798"/>
        <v>-2.0874155377791396E-17</v>
      </c>
      <c r="BC701" s="376">
        <f t="shared" si="1799"/>
        <v>-1.3192493281195143E-17</v>
      </c>
      <c r="BD701" s="376">
        <f t="shared" si="1800"/>
        <v>4.7828495322822854E-19</v>
      </c>
      <c r="BE701" s="376">
        <f t="shared" si="1801"/>
        <v>1.3931931818258316E-17</v>
      </c>
      <c r="BF701" s="376">
        <f t="shared" si="1802"/>
        <v>2.1060772908872955E-17</v>
      </c>
      <c r="BG701" s="376">
        <f t="shared" si="1803"/>
        <v>1.8628463410656712E-17</v>
      </c>
      <c r="BH701" s="376">
        <f t="shared" si="1804"/>
        <v>7.7392209841728219E-18</v>
      </c>
      <c r="BI701" s="376">
        <f t="shared" si="1805"/>
        <v>-6.6634659673570433E-18</v>
      </c>
      <c r="BJ701" s="376">
        <f t="shared" si="1806"/>
        <v>-1.8041078680960403E-17</v>
      </c>
      <c r="BK701" s="376">
        <f t="shared" si="1807"/>
        <v>-2.1228418853287096E-17</v>
      </c>
      <c r="BL701" s="376">
        <f t="shared" si="1808"/>
        <v>-1.4778500682946624E-17</v>
      </c>
      <c r="BM701" s="376">
        <f t="shared" si="1809"/>
        <v>-1.619452172605058E-18</v>
      </c>
      <c r="BN701" s="376">
        <f t="shared" si="1810"/>
        <v>1.2274793766657217E-17</v>
      </c>
      <c r="BO701" s="376">
        <f t="shared" si="1811"/>
        <v>2.0596539961600623E-17</v>
      </c>
      <c r="BP701" s="376">
        <f t="shared" si="1812"/>
        <v>1.9567887620184066E-17</v>
      </c>
      <c r="BQ701" s="376">
        <f t="shared" si="1813"/>
        <v>9.655823399658536E-18</v>
      </c>
      <c r="BR701" s="376">
        <f t="shared" si="1814"/>
        <v>-4.6397827726629447E-18</v>
      </c>
    </row>
    <row r="702" spans="1:123">
      <c r="B702" s="373">
        <v>8</v>
      </c>
      <c r="C702" s="373">
        <f t="shared" si="1815"/>
        <v>2.5000000000000001E-3</v>
      </c>
      <c r="D702" s="374">
        <f t="shared" si="1751"/>
        <v>80.012823296681617</v>
      </c>
      <c r="E702" s="375" t="str">
        <f>N694</f>
        <v>0,0128232966816195</v>
      </c>
      <c r="F702" s="317">
        <v>8</v>
      </c>
      <c r="G702" s="376">
        <f t="shared" si="1816"/>
        <v>-3.3268525783433336E-17</v>
      </c>
      <c r="H702" s="376">
        <f t="shared" si="1752"/>
        <v>3.1014221159078994E-17</v>
      </c>
      <c r="I702" s="376">
        <f t="shared" si="1753"/>
        <v>7.7129257973041446E-17</v>
      </c>
      <c r="J702" s="376">
        <f t="shared" si="1754"/>
        <v>7.8063021522169404E-17</v>
      </c>
      <c r="K702" s="376">
        <f t="shared" si="1755"/>
        <v>3.3268525783433336E-17</v>
      </c>
      <c r="L702" s="376">
        <f t="shared" si="1756"/>
        <v>-3.1014221159078988E-17</v>
      </c>
      <c r="M702" s="376">
        <f t="shared" si="1757"/>
        <v>-7.7129257973041446E-17</v>
      </c>
      <c r="N702" s="376">
        <f t="shared" si="1758"/>
        <v>-7.8063021522169416E-17</v>
      </c>
      <c r="O702" s="376">
        <f t="shared" si="1759"/>
        <v>-3.3268525783433342E-17</v>
      </c>
      <c r="P702" s="376">
        <f t="shared" si="1760"/>
        <v>3.1014221159078975E-17</v>
      </c>
      <c r="Q702" s="376">
        <f t="shared" si="1761"/>
        <v>7.7129257973041422E-17</v>
      </c>
      <c r="R702" s="376">
        <f t="shared" si="1762"/>
        <v>7.8063021522169416E-17</v>
      </c>
      <c r="S702" s="376">
        <f t="shared" si="1763"/>
        <v>3.326852578343328E-17</v>
      </c>
      <c r="T702" s="376">
        <f t="shared" si="1764"/>
        <v>-3.1014221159078969E-17</v>
      </c>
      <c r="U702" s="377">
        <f t="shared" si="1765"/>
        <v>-7.7129257973041409E-17</v>
      </c>
      <c r="V702" s="376">
        <f t="shared" si="1766"/>
        <v>-7.8063021522169416E-17</v>
      </c>
      <c r="W702" s="376">
        <f t="shared" si="1767"/>
        <v>-3.3268525783433293E-17</v>
      </c>
      <c r="X702" s="376">
        <f t="shared" si="1768"/>
        <v>3.1014221159078957E-17</v>
      </c>
      <c r="Y702" s="376">
        <f t="shared" si="1769"/>
        <v>7.7129257973041397E-17</v>
      </c>
      <c r="Z702" s="376">
        <f t="shared" si="1770"/>
        <v>7.8063021522169428E-17</v>
      </c>
      <c r="AA702" s="376">
        <f t="shared" si="1771"/>
        <v>3.3268525783433311E-17</v>
      </c>
      <c r="AB702" s="376">
        <f t="shared" si="1772"/>
        <v>-3.1014221159078809E-17</v>
      </c>
      <c r="AC702" s="376">
        <f t="shared" si="1773"/>
        <v>-7.7129257973041397E-17</v>
      </c>
      <c r="AD702" s="376">
        <f t="shared" si="1774"/>
        <v>-7.8063021522169428E-17</v>
      </c>
      <c r="AE702" s="376">
        <f t="shared" si="1775"/>
        <v>-3.3268525783433317E-17</v>
      </c>
      <c r="AF702" s="376">
        <f t="shared" si="1776"/>
        <v>3.1014221159079074E-17</v>
      </c>
      <c r="AG702" s="376">
        <f t="shared" si="1777"/>
        <v>7.7129257973041397E-17</v>
      </c>
      <c r="AH702" s="376">
        <f t="shared" si="1778"/>
        <v>7.8063021522169428E-17</v>
      </c>
      <c r="AI702" s="376">
        <f t="shared" si="1779"/>
        <v>3.326852578343333E-17</v>
      </c>
      <c r="AJ702" s="376">
        <f t="shared" si="1780"/>
        <v>-3.101422115907879E-17</v>
      </c>
      <c r="AK702" s="376">
        <f t="shared" si="1781"/>
        <v>-7.7129257973041397E-17</v>
      </c>
      <c r="AL702" s="376">
        <f t="shared" si="1782"/>
        <v>-7.8063021522169428E-17</v>
      </c>
      <c r="AM702" s="376">
        <f t="shared" si="1783"/>
        <v>-3.3268525783433336E-17</v>
      </c>
      <c r="AN702" s="376">
        <f t="shared" si="1784"/>
        <v>3.1014221159079055E-17</v>
      </c>
      <c r="AO702" s="376">
        <f t="shared" si="1785"/>
        <v>7.7129257973041397E-17</v>
      </c>
      <c r="AP702" s="376">
        <f t="shared" si="1786"/>
        <v>7.8063021522169441E-17</v>
      </c>
      <c r="AQ702" s="376">
        <f t="shared" si="1787"/>
        <v>3.3268525783433342E-17</v>
      </c>
      <c r="AR702" s="376">
        <f t="shared" si="1788"/>
        <v>-3.1014221159078772E-17</v>
      </c>
      <c r="AS702" s="376">
        <f t="shared" si="1789"/>
        <v>-7.7129257973041385E-17</v>
      </c>
      <c r="AT702" s="376">
        <f t="shared" si="1790"/>
        <v>-7.8063021522169441E-17</v>
      </c>
      <c r="AU702" s="376">
        <f t="shared" si="1791"/>
        <v>-3.3268525783433631E-17</v>
      </c>
      <c r="AV702" s="376">
        <f t="shared" si="1792"/>
        <v>3.1014221159079037E-17</v>
      </c>
      <c r="AW702" s="376">
        <f t="shared" si="1793"/>
        <v>7.7129257973041397E-17</v>
      </c>
      <c r="AX702" s="376">
        <f t="shared" si="1794"/>
        <v>7.8063021522169551E-17</v>
      </c>
      <c r="AY702" s="376">
        <f t="shared" si="1795"/>
        <v>3.3268525783433366E-17</v>
      </c>
      <c r="AZ702" s="376">
        <f t="shared" si="1796"/>
        <v>-3.1014221159078753E-17</v>
      </c>
      <c r="BA702" s="376">
        <f t="shared" si="1797"/>
        <v>-7.7129257973041496E-17</v>
      </c>
      <c r="BB702" s="376">
        <f t="shared" si="1798"/>
        <v>-7.8063021522169453E-17</v>
      </c>
      <c r="BC702" s="376">
        <f t="shared" si="1799"/>
        <v>-3.3268525783433644E-17</v>
      </c>
      <c r="BD702" s="376">
        <f t="shared" si="1800"/>
        <v>3.1014221159079018E-17</v>
      </c>
      <c r="BE702" s="376">
        <f t="shared" si="1801"/>
        <v>7.7129257973041372E-17</v>
      </c>
      <c r="BF702" s="376">
        <f t="shared" si="1802"/>
        <v>7.8063021522169342E-17</v>
      </c>
      <c r="BG702" s="376">
        <f t="shared" si="1803"/>
        <v>3.3268525783433373E-17</v>
      </c>
      <c r="BH702" s="376">
        <f t="shared" si="1804"/>
        <v>-3.1014221159078735E-17</v>
      </c>
      <c r="BI702" s="376">
        <f t="shared" si="1805"/>
        <v>-7.7129257973041496E-17</v>
      </c>
      <c r="BJ702" s="376">
        <f t="shared" si="1806"/>
        <v>-7.8063021522169453E-17</v>
      </c>
      <c r="BK702" s="376">
        <f t="shared" si="1807"/>
        <v>-3.3268525783433668E-17</v>
      </c>
      <c r="BL702" s="376">
        <f t="shared" si="1808"/>
        <v>3.1014221159079E-17</v>
      </c>
      <c r="BM702" s="376">
        <f t="shared" si="1809"/>
        <v>7.712925797304136E-17</v>
      </c>
      <c r="BN702" s="376">
        <f t="shared" si="1810"/>
        <v>7.8063021522169576E-17</v>
      </c>
      <c r="BO702" s="376">
        <f t="shared" si="1811"/>
        <v>3.3268525783433403E-17</v>
      </c>
      <c r="BP702" s="376">
        <f t="shared" si="1812"/>
        <v>-3.101422115907871E-17</v>
      </c>
      <c r="BQ702" s="376">
        <f t="shared" si="1813"/>
        <v>-7.7129257973041483E-17</v>
      </c>
      <c r="BR702" s="376">
        <f t="shared" si="1814"/>
        <v>-7.8063021522169465E-17</v>
      </c>
    </row>
    <row r="703" spans="1:123">
      <c r="B703" s="373">
        <v>9</v>
      </c>
      <c r="C703" s="373">
        <f t="shared" si="1815"/>
        <v>2.8124999999999999E-3</v>
      </c>
      <c r="D703" s="374">
        <f t="shared" si="1751"/>
        <v>80.012198030357368</v>
      </c>
      <c r="E703" s="375" t="str">
        <f>O694</f>
        <v>0,0121980303573661</v>
      </c>
      <c r="F703" s="317">
        <v>9</v>
      </c>
      <c r="G703" s="376">
        <f t="shared" si="1816"/>
        <v>-1.5815863320787101E-17</v>
      </c>
      <c r="H703" s="376">
        <f t="shared" si="1752"/>
        <v>-1.9886791401495895E-16</v>
      </c>
      <c r="I703" s="376">
        <f t="shared" si="1753"/>
        <v>-2.3650507485265944E-16</v>
      </c>
      <c r="J703" s="376">
        <f t="shared" si="1754"/>
        <v>-1.0120654829933593E-16</v>
      </c>
      <c r="K703" s="376">
        <f t="shared" si="1755"/>
        <v>1.0809556574369479E-16</v>
      </c>
      <c r="L703" s="376">
        <f t="shared" si="1756"/>
        <v>2.383567502106755E-16</v>
      </c>
      <c r="M703" s="376">
        <f t="shared" si="1757"/>
        <v>1.9432827739375346E-16</v>
      </c>
      <c r="N703" s="376">
        <f t="shared" si="1758"/>
        <v>8.2043579926988748E-18</v>
      </c>
      <c r="O703" s="376">
        <f t="shared" si="1759"/>
        <v>-1.8391869817086842E-16</v>
      </c>
      <c r="P703" s="376">
        <f t="shared" si="1760"/>
        <v>-2.4155793189613792E-16</v>
      </c>
      <c r="Q703" s="376">
        <f t="shared" si="1761"/>
        <v>-1.2256676129186968E-16</v>
      </c>
      <c r="R703" s="376">
        <f t="shared" si="1762"/>
        <v>8.6046871445636022E-17</v>
      </c>
      <c r="S703" s="376">
        <f t="shared" si="1763"/>
        <v>2.3174187602867812E-16</v>
      </c>
      <c r="T703" s="376">
        <f t="shared" si="1764"/>
        <v>2.0798410817851877E-16</v>
      </c>
      <c r="U703" s="377">
        <f t="shared" si="1765"/>
        <v>3.214556685375706E-17</v>
      </c>
      <c r="V703" s="376">
        <f t="shared" si="1766"/>
        <v>-1.6719824472320511E-16</v>
      </c>
      <c r="W703" s="376">
        <f t="shared" si="1767"/>
        <v>-2.4428445400645891E-16</v>
      </c>
      <c r="X703" s="376">
        <f t="shared" si="1768"/>
        <v>-1.4274658937135603E-16</v>
      </c>
      <c r="Y703" s="376">
        <f t="shared" si="1769"/>
        <v>6.3169498737551334E-17</v>
      </c>
      <c r="Z703" s="376">
        <f t="shared" si="1770"/>
        <v>2.2289520089752882E-16</v>
      </c>
      <c r="AA703" s="376">
        <f t="shared" si="1771"/>
        <v>2.1963693830584623E-16</v>
      </c>
      <c r="AB703" s="376">
        <f t="shared" si="1772"/>
        <v>5.5777196333458553E-17</v>
      </c>
      <c r="AC703" s="376">
        <f t="shared" si="1773"/>
        <v>-1.4886758077899917E-16</v>
      </c>
      <c r="AD703" s="376">
        <f t="shared" si="1774"/>
        <v>-2.4465838328523142E-16</v>
      </c>
      <c r="AE703" s="376">
        <f t="shared" si="1775"/>
        <v>-1.6155168976197246E-16</v>
      </c>
      <c r="AF703" s="376">
        <f t="shared" si="1776"/>
        <v>3.9683769224663373E-17</v>
      </c>
      <c r="AG703" s="376">
        <f t="shared" si="1777"/>
        <v>2.1190192313482519E-16</v>
      </c>
      <c r="AH703" s="376">
        <f t="shared" si="1778"/>
        <v>2.2917454465152474E-16</v>
      </c>
      <c r="AI703" s="376">
        <f t="shared" si="1779"/>
        <v>7.8871660921553026E-17</v>
      </c>
      <c r="AJ703" s="376">
        <f t="shared" si="1780"/>
        <v>-1.2910324065259413E-16</v>
      </c>
      <c r="AK703" s="376">
        <f t="shared" si="1781"/>
        <v>-2.4267611858909026E-16</v>
      </c>
      <c r="AL703" s="376">
        <f t="shared" si="1782"/>
        <v>-1.7880095906704418E-16</v>
      </c>
      <c r="AM703" s="376">
        <f t="shared" si="1783"/>
        <v>1.5815863320786953E-17</v>
      </c>
      <c r="AN703" s="376">
        <f t="shared" si="1784"/>
        <v>1.9886791401495895E-16</v>
      </c>
      <c r="AO703" s="376">
        <f t="shared" si="1785"/>
        <v>2.3650507485265939E-16</v>
      </c>
      <c r="AP703" s="376">
        <f t="shared" si="1786"/>
        <v>1.0120654829933649E-16</v>
      </c>
      <c r="AQ703" s="376">
        <f t="shared" si="1787"/>
        <v>-1.0809556574369436E-16</v>
      </c>
      <c r="AR703" s="376">
        <f t="shared" si="1788"/>
        <v>-2.3835675021067545E-16</v>
      </c>
      <c r="AS703" s="376">
        <f t="shared" si="1789"/>
        <v>-1.9432827739375361E-16</v>
      </c>
      <c r="AT703" s="376">
        <f t="shared" si="1790"/>
        <v>-8.2043579926989734E-18</v>
      </c>
      <c r="AU703" s="376">
        <f t="shared" si="1791"/>
        <v>1.8391869817086854E-16</v>
      </c>
      <c r="AV703" s="376">
        <f t="shared" si="1792"/>
        <v>2.4155793189613792E-16</v>
      </c>
      <c r="AW703" s="376">
        <f t="shared" si="1793"/>
        <v>1.2256676129186956E-16</v>
      </c>
      <c r="AX703" s="376">
        <f t="shared" si="1794"/>
        <v>-8.6046871445636602E-17</v>
      </c>
      <c r="AY703" s="376">
        <f t="shared" si="1795"/>
        <v>-2.3174187602867773E-16</v>
      </c>
      <c r="AZ703" s="376">
        <f t="shared" si="1796"/>
        <v>-2.0798410817851938E-16</v>
      </c>
      <c r="BA703" s="376">
        <f t="shared" si="1797"/>
        <v>-3.214556685375775E-17</v>
      </c>
      <c r="BB703" s="376">
        <f t="shared" si="1798"/>
        <v>1.6719824472320459E-16</v>
      </c>
      <c r="BC703" s="376">
        <f t="shared" si="1799"/>
        <v>2.4428445400645896E-16</v>
      </c>
      <c r="BD703" s="376">
        <f t="shared" si="1800"/>
        <v>1.4274658937135623E-16</v>
      </c>
      <c r="BE703" s="376">
        <f t="shared" si="1801"/>
        <v>-6.3169498737551063E-17</v>
      </c>
      <c r="BF703" s="376">
        <f t="shared" si="1802"/>
        <v>-2.2289520089752872E-16</v>
      </c>
      <c r="BG703" s="376">
        <f t="shared" si="1803"/>
        <v>-2.1963693830584633E-16</v>
      </c>
      <c r="BH703" s="376">
        <f t="shared" si="1804"/>
        <v>-5.5777196333458824E-17</v>
      </c>
      <c r="BI703" s="376">
        <f t="shared" si="1805"/>
        <v>1.4886758077899963E-16</v>
      </c>
      <c r="BJ703" s="376">
        <f t="shared" si="1806"/>
        <v>2.4465838328523142E-16</v>
      </c>
      <c r="BK703" s="376">
        <f t="shared" si="1807"/>
        <v>1.6155168976197199E-16</v>
      </c>
      <c r="BL703" s="376">
        <f t="shared" si="1808"/>
        <v>-3.9683769224662239E-17</v>
      </c>
      <c r="BM703" s="376">
        <f t="shared" si="1809"/>
        <v>-2.1190192313482465E-16</v>
      </c>
      <c r="BN703" s="376">
        <f t="shared" si="1810"/>
        <v>-2.2917454465152514E-16</v>
      </c>
      <c r="BO703" s="376">
        <f t="shared" si="1811"/>
        <v>-7.8871660921553297E-17</v>
      </c>
      <c r="BP703" s="376">
        <f t="shared" si="1812"/>
        <v>1.2910324065259389E-16</v>
      </c>
      <c r="BQ703" s="376">
        <f t="shared" si="1813"/>
        <v>2.4267611858909021E-16</v>
      </c>
      <c r="BR703" s="376">
        <f t="shared" si="1814"/>
        <v>1.7880095906704437E-16</v>
      </c>
    </row>
    <row r="704" spans="1:123">
      <c r="B704" s="373">
        <v>10</v>
      </c>
      <c r="C704" s="373">
        <f t="shared" si="1815"/>
        <v>3.1249999999999997E-3</v>
      </c>
      <c r="D704" s="374">
        <f t="shared" si="1751"/>
        <v>80.01145529033262</v>
      </c>
      <c r="E704" s="375" t="str">
        <f>P694</f>
        <v>0,011455290332616</v>
      </c>
      <c r="F704" s="317">
        <v>10</v>
      </c>
      <c r="G704" s="376">
        <f t="shared" si="1816"/>
        <v>-9.0764117619627705E-17</v>
      </c>
      <c r="H704" s="376">
        <f t="shared" si="1752"/>
        <v>-3.412409210435349E-17</v>
      </c>
      <c r="I704" s="376">
        <f t="shared" si="1753"/>
        <v>5.2847458015631609E-17</v>
      </c>
      <c r="J704" s="376">
        <f t="shared" si="1754"/>
        <v>9.2845041232829703E-17</v>
      </c>
      <c r="K704" s="376">
        <f t="shared" si="1755"/>
        <v>5.0316424369243929E-17</v>
      </c>
      <c r="L704" s="376">
        <f t="shared" si="1756"/>
        <v>-3.6936426009761562E-17</v>
      </c>
      <c r="M704" s="376">
        <f t="shared" si="1757"/>
        <v>-9.1357981979553049E-17</v>
      </c>
      <c r="N704" s="376">
        <f t="shared" si="1758"/>
        <v>-6.4575124663400222E-17</v>
      </c>
      <c r="O704" s="376">
        <f t="shared" si="1759"/>
        <v>1.9605947866522824E-17</v>
      </c>
      <c r="P704" s="376">
        <f t="shared" si="1760"/>
        <v>8.6360086712948726E-17</v>
      </c>
      <c r="Q704" s="376">
        <f t="shared" si="1761"/>
        <v>7.6352239130889102E-17</v>
      </c>
      <c r="R704" s="376">
        <f t="shared" si="1762"/>
        <v>-1.5220241419156785E-18</v>
      </c>
      <c r="S704" s="376">
        <f t="shared" si="1763"/>
        <v>-7.8043421745260306E-17</v>
      </c>
      <c r="T704" s="376">
        <f t="shared" si="1764"/>
        <v>-8.5195179867407028E-17</v>
      </c>
      <c r="U704" s="377">
        <f t="shared" si="1765"/>
        <v>-1.6620390116904154E-17</v>
      </c>
      <c r="V704" s="376">
        <f t="shared" si="1766"/>
        <v>6.6727591847156764E-17</v>
      </c>
      <c r="W704" s="376">
        <f t="shared" si="1767"/>
        <v>9.0764117619627717E-17</v>
      </c>
      <c r="X704" s="376">
        <f t="shared" si="1768"/>
        <v>3.4124092104353509E-17</v>
      </c>
      <c r="Y704" s="376">
        <f t="shared" si="1769"/>
        <v>-5.2847458015631628E-17</v>
      </c>
      <c r="Z704" s="376">
        <f t="shared" si="1770"/>
        <v>-9.2845041232829703E-17</v>
      </c>
      <c r="AA704" s="376">
        <f t="shared" si="1771"/>
        <v>-5.031642436924391E-17</v>
      </c>
      <c r="AB704" s="376">
        <f t="shared" si="1772"/>
        <v>3.6936426009761673E-17</v>
      </c>
      <c r="AC704" s="376">
        <f t="shared" si="1773"/>
        <v>9.1357981979553073E-17</v>
      </c>
      <c r="AD704" s="376">
        <f t="shared" si="1774"/>
        <v>6.4575124663400382E-17</v>
      </c>
      <c r="AE704" s="376">
        <f t="shared" si="1775"/>
        <v>-1.9605947866522608E-17</v>
      </c>
      <c r="AF704" s="376">
        <f t="shared" si="1776"/>
        <v>-8.6360086712948639E-17</v>
      </c>
      <c r="AG704" s="376">
        <f t="shared" si="1777"/>
        <v>-7.6352239130889226E-17</v>
      </c>
      <c r="AH704" s="376">
        <f t="shared" si="1778"/>
        <v>1.522024141915623E-18</v>
      </c>
      <c r="AI704" s="376">
        <f t="shared" si="1779"/>
        <v>7.804342174526027E-17</v>
      </c>
      <c r="AJ704" s="376">
        <f t="shared" si="1780"/>
        <v>8.5195179867407053E-17</v>
      </c>
      <c r="AK704" s="376">
        <f t="shared" si="1781"/>
        <v>1.6620390116904203E-17</v>
      </c>
      <c r="AL704" s="376">
        <f t="shared" si="1782"/>
        <v>-6.6727591847156727E-17</v>
      </c>
      <c r="AM704" s="376">
        <f t="shared" si="1783"/>
        <v>-9.0764117619627791E-17</v>
      </c>
      <c r="AN704" s="376">
        <f t="shared" si="1784"/>
        <v>-3.4124092104353558E-17</v>
      </c>
      <c r="AO704" s="376">
        <f t="shared" si="1785"/>
        <v>5.2847458015631301E-17</v>
      </c>
      <c r="AP704" s="376">
        <f t="shared" si="1786"/>
        <v>9.2845041232829703E-17</v>
      </c>
      <c r="AQ704" s="376">
        <f t="shared" si="1787"/>
        <v>5.0316424369244237E-17</v>
      </c>
      <c r="AR704" s="376">
        <f t="shared" si="1788"/>
        <v>-3.6936426009761611E-17</v>
      </c>
      <c r="AS704" s="376">
        <f t="shared" si="1789"/>
        <v>-9.1357981979552999E-17</v>
      </c>
      <c r="AT704" s="376">
        <f t="shared" si="1790"/>
        <v>-6.4575124663400185E-17</v>
      </c>
      <c r="AU704" s="376">
        <f t="shared" si="1791"/>
        <v>1.9605947866522546E-17</v>
      </c>
      <c r="AV704" s="376">
        <f t="shared" si="1792"/>
        <v>8.6360086712948738E-17</v>
      </c>
      <c r="AW704" s="376">
        <f t="shared" si="1793"/>
        <v>7.6352239130889263E-17</v>
      </c>
      <c r="AX704" s="376">
        <f t="shared" si="1794"/>
        <v>-1.5220241419159003E-18</v>
      </c>
      <c r="AY704" s="376">
        <f t="shared" si="1795"/>
        <v>-7.8043421745260245E-17</v>
      </c>
      <c r="AZ704" s="376">
        <f t="shared" si="1796"/>
        <v>-8.5195179867406929E-17</v>
      </c>
      <c r="BA704" s="376">
        <f t="shared" si="1797"/>
        <v>-1.6620390116904265E-17</v>
      </c>
      <c r="BB704" s="376">
        <f t="shared" si="1798"/>
        <v>6.6727591847156456E-17</v>
      </c>
      <c r="BC704" s="376">
        <f t="shared" si="1799"/>
        <v>9.0764117619627742E-17</v>
      </c>
      <c r="BD704" s="376">
        <f t="shared" si="1800"/>
        <v>3.4124092104353916E-17</v>
      </c>
      <c r="BE704" s="376">
        <f t="shared" si="1801"/>
        <v>-5.2847458015631523E-17</v>
      </c>
      <c r="BF704" s="376">
        <f t="shared" si="1802"/>
        <v>-9.2845041232829716E-17</v>
      </c>
      <c r="BG704" s="376">
        <f t="shared" si="1803"/>
        <v>-5.0316424369244003E-17</v>
      </c>
      <c r="BH704" s="376">
        <f t="shared" si="1804"/>
        <v>3.6936426009761254E-17</v>
      </c>
      <c r="BI704" s="376">
        <f t="shared" si="1805"/>
        <v>9.1357981979553049E-17</v>
      </c>
      <c r="BJ704" s="376">
        <f t="shared" si="1806"/>
        <v>6.4575124663400456E-17</v>
      </c>
      <c r="BK704" s="376">
        <f t="shared" si="1807"/>
        <v>-1.9605947866522818E-17</v>
      </c>
      <c r="BL704" s="376">
        <f t="shared" si="1808"/>
        <v>-8.6360086712948602E-17</v>
      </c>
      <c r="BM704" s="376">
        <f t="shared" si="1809"/>
        <v>-7.6352239130889115E-17</v>
      </c>
      <c r="BN704" s="376">
        <f t="shared" si="1810"/>
        <v>1.5220241419155059E-18</v>
      </c>
      <c r="BO704" s="376">
        <f t="shared" si="1811"/>
        <v>7.8043421745260393E-17</v>
      </c>
      <c r="BP704" s="376">
        <f t="shared" si="1812"/>
        <v>8.519517986740709E-17</v>
      </c>
      <c r="BQ704" s="376">
        <f t="shared" si="1813"/>
        <v>1.6620390116903988E-17</v>
      </c>
      <c r="BR704" s="376">
        <f t="shared" si="1814"/>
        <v>-6.672759184715664E-17</v>
      </c>
    </row>
    <row r="705" spans="2:70">
      <c r="B705" s="373">
        <v>11</v>
      </c>
      <c r="C705" s="373">
        <f t="shared" si="1815"/>
        <v>3.4374999999999996E-3</v>
      </c>
      <c r="D705" s="374">
        <f t="shared" si="1751"/>
        <v>80.010602229599897</v>
      </c>
      <c r="E705" s="375" t="str">
        <f>Q694</f>
        <v>0,0106022295998955</v>
      </c>
      <c r="F705" s="317">
        <v>11</v>
      </c>
      <c r="G705" s="376">
        <f t="shared" si="1816"/>
        <v>6.2006711063621451E-17</v>
      </c>
      <c r="H705" s="376">
        <f t="shared" si="1752"/>
        <v>6.5619953650090461E-17</v>
      </c>
      <c r="I705" s="376">
        <f t="shared" si="1753"/>
        <v>-1.4064702096972786E-19</v>
      </c>
      <c r="J705" s="376">
        <f t="shared" si="1754"/>
        <v>-6.5752554743549311E-17</v>
      </c>
      <c r="K705" s="376">
        <f t="shared" si="1755"/>
        <v>-6.1850432467194115E-17</v>
      </c>
      <c r="L705" s="376">
        <f t="shared" si="1756"/>
        <v>7.4403706709251954E-18</v>
      </c>
      <c r="M705" s="376">
        <f t="shared" si="1757"/>
        <v>6.8865165377294119E-17</v>
      </c>
      <c r="N705" s="376">
        <f t="shared" si="1758"/>
        <v>5.748525780875306E-17</v>
      </c>
      <c r="O705" s="376">
        <f t="shared" si="1759"/>
        <v>-1.4668439483999312E-17</v>
      </c>
      <c r="P705" s="376">
        <f t="shared" si="1760"/>
        <v>-7.1314566822926858E-17</v>
      </c>
      <c r="Q705" s="376">
        <f t="shared" si="1761"/>
        <v>-5.2566468692975258E-17</v>
      </c>
      <c r="R705" s="376">
        <f t="shared" si="1762"/>
        <v>2.1755243206257836E-17</v>
      </c>
      <c r="S705" s="376">
        <f t="shared" si="1763"/>
        <v>7.3077170005547073E-17</v>
      </c>
      <c r="T705" s="376">
        <f t="shared" si="1764"/>
        <v>4.7141435747929293E-17</v>
      </c>
      <c r="U705" s="377">
        <f t="shared" si="1765"/>
        <v>-2.8632532043814443E-17</v>
      </c>
      <c r="V705" s="376">
        <f t="shared" si="1766"/>
        <v>-7.4136000092969193E-17</v>
      </c>
      <c r="W705" s="376">
        <f t="shared" si="1767"/>
        <v>-4.1262405006500648E-17</v>
      </c>
      <c r="X705" s="376">
        <f t="shared" si="1768"/>
        <v>3.5234073945654953E-17</v>
      </c>
      <c r="Y705" s="376">
        <f t="shared" si="1769"/>
        <v>7.4480859972635941E-17</v>
      </c>
      <c r="Z705" s="376">
        <f t="shared" si="1770"/>
        <v>3.4985994748534368E-17</v>
      </c>
      <c r="AA705" s="376">
        <f t="shared" si="1771"/>
        <v>-4.149629245449476E-17</v>
      </c>
      <c r="AB705" s="376">
        <f t="shared" si="1772"/>
        <v>-7.4108428455386568E-17</v>
      </c>
      <c r="AC705" s="376">
        <f t="shared" si="1773"/>
        <v>-2.8372650235849544E-17</v>
      </c>
      <c r="AD705" s="376">
        <f t="shared" si="1774"/>
        <v>4.7358878982816869E-17</v>
      </c>
      <c r="AE705" s="376">
        <f t="shared" si="1775"/>
        <v>7.3022292260323949E-17</v>
      </c>
      <c r="AF705" s="376">
        <f t="shared" si="1776"/>
        <v>2.1486061591325174E-17</v>
      </c>
      <c r="AG705" s="376">
        <f t="shared" si="1777"/>
        <v>-5.2765373617537768E-17</v>
      </c>
      <c r="AH705" s="376">
        <f t="shared" si="1778"/>
        <v>-7.1232911472748972E-17</v>
      </c>
      <c r="AI705" s="376">
        <f t="shared" si="1779"/>
        <v>-1.4392550428200326E-17</v>
      </c>
      <c r="AJ705" s="376">
        <f t="shared" si="1780"/>
        <v>5.7663708859834467E-17</v>
      </c>
      <c r="AK705" s="376">
        <f t="shared" si="1781"/>
        <v>6.8757518807821012E-17</v>
      </c>
      <c r="AL705" s="376">
        <f t="shared" si="1782"/>
        <v>7.1604311366835235E-18</v>
      </c>
      <c r="AM705" s="376">
        <f t="shared" si="1783"/>
        <v>-6.2006711063621254E-17</v>
      </c>
      <c r="AN705" s="376">
        <f t="shared" si="1784"/>
        <v>-6.5619953650090621E-17</v>
      </c>
      <c r="AO705" s="376">
        <f t="shared" si="1785"/>
        <v>1.406470209693627E-19</v>
      </c>
      <c r="AP705" s="376">
        <f t="shared" si="1786"/>
        <v>6.5752554743549126E-17</v>
      </c>
      <c r="AQ705" s="376">
        <f t="shared" si="1787"/>
        <v>6.1850432467194325E-17</v>
      </c>
      <c r="AR705" s="376">
        <f t="shared" si="1788"/>
        <v>-7.4403706709248303E-18</v>
      </c>
      <c r="AS705" s="376">
        <f t="shared" si="1789"/>
        <v>-6.8865165377293971E-17</v>
      </c>
      <c r="AT705" s="376">
        <f t="shared" si="1790"/>
        <v>-5.7485257808753294E-17</v>
      </c>
      <c r="AU705" s="376">
        <f t="shared" si="1791"/>
        <v>1.4668439483998952E-17</v>
      </c>
      <c r="AV705" s="376">
        <f t="shared" si="1792"/>
        <v>7.1314566822926759E-17</v>
      </c>
      <c r="AW705" s="376">
        <f t="shared" si="1793"/>
        <v>5.2566468692975517E-17</v>
      </c>
      <c r="AX705" s="376">
        <f t="shared" si="1794"/>
        <v>-2.1755243206257491E-17</v>
      </c>
      <c r="AY705" s="376">
        <f t="shared" si="1795"/>
        <v>-7.3077170005546999E-17</v>
      </c>
      <c r="AZ705" s="376">
        <f t="shared" si="1796"/>
        <v>-4.7141435747929582E-17</v>
      </c>
      <c r="BA705" s="376">
        <f t="shared" si="1797"/>
        <v>2.8632532043814104E-17</v>
      </c>
      <c r="BB705" s="376">
        <f t="shared" si="1798"/>
        <v>7.4136000092969156E-17</v>
      </c>
      <c r="BC705" s="376">
        <f t="shared" si="1799"/>
        <v>4.126240500650095E-17</v>
      </c>
      <c r="BD705" s="376">
        <f t="shared" si="1800"/>
        <v>-3.5234073945654633E-17</v>
      </c>
      <c r="BE705" s="376">
        <f t="shared" si="1801"/>
        <v>-7.4480859972635966E-17</v>
      </c>
      <c r="BF705" s="376">
        <f t="shared" si="1802"/>
        <v>-3.4985994748534689E-17</v>
      </c>
      <c r="BG705" s="376">
        <f t="shared" si="1803"/>
        <v>4.1496292454494458E-17</v>
      </c>
      <c r="BH705" s="376">
        <f t="shared" si="1804"/>
        <v>7.4108428455386617E-17</v>
      </c>
      <c r="BI705" s="376">
        <f t="shared" si="1805"/>
        <v>2.8372650235849883E-17</v>
      </c>
      <c r="BJ705" s="376">
        <f t="shared" si="1806"/>
        <v>-4.7358878982816586E-17</v>
      </c>
      <c r="BK705" s="376">
        <f t="shared" si="1807"/>
        <v>-7.302229226032401E-17</v>
      </c>
      <c r="BL705" s="376">
        <f t="shared" si="1808"/>
        <v>-2.1486061591325525E-17</v>
      </c>
      <c r="BM705" s="376">
        <f t="shared" si="1809"/>
        <v>5.2765373617537503E-17</v>
      </c>
      <c r="BN705" s="376">
        <f t="shared" si="1810"/>
        <v>7.123291147274907E-17</v>
      </c>
      <c r="BO705" s="376">
        <f t="shared" si="1811"/>
        <v>1.4392550428200683E-17</v>
      </c>
      <c r="BP705" s="376">
        <f t="shared" si="1812"/>
        <v>-5.7663708859834245E-17</v>
      </c>
      <c r="BQ705" s="376">
        <f t="shared" si="1813"/>
        <v>-6.875751880782116E-17</v>
      </c>
      <c r="BR705" s="376">
        <f t="shared" si="1814"/>
        <v>-7.1604311366838871E-18</v>
      </c>
    </row>
    <row r="706" spans="2:70">
      <c r="B706" s="373">
        <v>12</v>
      </c>
      <c r="C706" s="373">
        <f t="shared" si="1815"/>
        <v>3.7499999999999994E-3</v>
      </c>
      <c r="D706" s="374">
        <f t="shared" si="1751"/>
        <v>80.00964706360034</v>
      </c>
      <c r="E706" s="375" t="str">
        <f>R694</f>
        <v>0,00964706360034084</v>
      </c>
      <c r="F706" s="317">
        <v>12</v>
      </c>
      <c r="G706" s="376">
        <f t="shared" si="1816"/>
        <v>1.5896207667007774E-16</v>
      </c>
      <c r="H706" s="376">
        <f t="shared" si="1752"/>
        <v>7.2955188429419831E-17</v>
      </c>
      <c r="I706" s="376">
        <f t="shared" si="1753"/>
        <v>-1.0312459283605322E-16</v>
      </c>
      <c r="J706" s="376">
        <f t="shared" si="1754"/>
        <v>-1.518833347249262E-16</v>
      </c>
      <c r="K706" s="376">
        <f t="shared" si="1755"/>
        <v>-1.3121878867128063E-17</v>
      </c>
      <c r="L706" s="376">
        <f t="shared" si="1756"/>
        <v>1.4184028343702326E-16</v>
      </c>
      <c r="M706" s="376">
        <f t="shared" si="1757"/>
        <v>1.2168173189376249E-16</v>
      </c>
      <c r="N706" s="376">
        <f t="shared" si="1758"/>
        <v>-4.8709117802555945E-17</v>
      </c>
      <c r="O706" s="376">
        <f t="shared" si="1759"/>
        <v>-1.5896207667007774E-16</v>
      </c>
      <c r="P706" s="376">
        <f t="shared" si="1760"/>
        <v>-7.2955188429420003E-17</v>
      </c>
      <c r="Q706" s="376">
        <f t="shared" si="1761"/>
        <v>1.0312459283605322E-16</v>
      </c>
      <c r="R706" s="376">
        <f t="shared" si="1762"/>
        <v>1.5188333472492623E-16</v>
      </c>
      <c r="S706" s="376">
        <f t="shared" si="1763"/>
        <v>1.3121878867128118E-17</v>
      </c>
      <c r="T706" s="376">
        <f t="shared" si="1764"/>
        <v>-1.4184028343702328E-16</v>
      </c>
      <c r="U706" s="377">
        <f t="shared" si="1765"/>
        <v>-1.2168173189376249E-16</v>
      </c>
      <c r="V706" s="376">
        <f t="shared" si="1766"/>
        <v>4.870911780255589E-17</v>
      </c>
      <c r="W706" s="376">
        <f t="shared" si="1767"/>
        <v>1.5896207667007772E-16</v>
      </c>
      <c r="X706" s="376">
        <f t="shared" si="1768"/>
        <v>7.2955188429420053E-17</v>
      </c>
      <c r="Y706" s="376">
        <f t="shared" si="1769"/>
        <v>-1.0312459283605296E-16</v>
      </c>
      <c r="Z706" s="376">
        <f t="shared" si="1770"/>
        <v>-1.5188333472492633E-16</v>
      </c>
      <c r="AA706" s="376">
        <f t="shared" si="1771"/>
        <v>-1.3121878867127903E-17</v>
      </c>
      <c r="AB706" s="376">
        <f t="shared" si="1772"/>
        <v>1.4184028343702328E-16</v>
      </c>
      <c r="AC706" s="376">
        <f t="shared" si="1773"/>
        <v>1.2168173189376253E-16</v>
      </c>
      <c r="AD706" s="376">
        <f t="shared" si="1774"/>
        <v>-4.8709117802555834E-17</v>
      </c>
      <c r="AE706" s="376">
        <f t="shared" si="1775"/>
        <v>-1.5896207667007772E-16</v>
      </c>
      <c r="AF706" s="376">
        <f t="shared" si="1776"/>
        <v>-7.2955188429420126E-17</v>
      </c>
      <c r="AG706" s="376">
        <f t="shared" si="1777"/>
        <v>1.0312459283605291E-16</v>
      </c>
      <c r="AH706" s="376">
        <f t="shared" si="1778"/>
        <v>1.5188333472492618E-16</v>
      </c>
      <c r="AI706" s="376">
        <f t="shared" si="1779"/>
        <v>1.3121878867128525E-17</v>
      </c>
      <c r="AJ706" s="376">
        <f t="shared" si="1780"/>
        <v>-1.4184028343702323E-16</v>
      </c>
      <c r="AK706" s="376">
        <f t="shared" si="1781"/>
        <v>-1.2168173189376295E-16</v>
      </c>
      <c r="AL706" s="376">
        <f t="shared" si="1782"/>
        <v>4.8709117802555779E-17</v>
      </c>
      <c r="AM706" s="376">
        <f t="shared" si="1783"/>
        <v>1.5896207667007777E-16</v>
      </c>
      <c r="AN706" s="376">
        <f t="shared" si="1784"/>
        <v>7.2955188429420176E-17</v>
      </c>
      <c r="AO706" s="376">
        <f t="shared" si="1785"/>
        <v>-1.0312459283605329E-16</v>
      </c>
      <c r="AP706" s="376">
        <f t="shared" si="1786"/>
        <v>-1.5188333472492638E-16</v>
      </c>
      <c r="AQ706" s="376">
        <f t="shared" si="1787"/>
        <v>-1.3121878867128007E-17</v>
      </c>
      <c r="AR706" s="376">
        <f t="shared" si="1788"/>
        <v>1.4184028343702294E-16</v>
      </c>
      <c r="AS706" s="376">
        <f t="shared" si="1789"/>
        <v>1.2168173189376263E-16</v>
      </c>
      <c r="AT706" s="376">
        <f t="shared" si="1790"/>
        <v>-4.8709117802555181E-17</v>
      </c>
      <c r="AU706" s="376">
        <f t="shared" si="1791"/>
        <v>-1.589620766700777E-16</v>
      </c>
      <c r="AV706" s="376">
        <f t="shared" si="1792"/>
        <v>-7.2955188429419707E-17</v>
      </c>
      <c r="AW706" s="376">
        <f t="shared" si="1793"/>
        <v>1.0312459283605282E-16</v>
      </c>
      <c r="AX706" s="376">
        <f t="shared" si="1794"/>
        <v>1.518833347249262E-16</v>
      </c>
      <c r="AY706" s="376">
        <f t="shared" si="1795"/>
        <v>1.3121878867128642E-17</v>
      </c>
      <c r="AZ706" s="376">
        <f t="shared" si="1796"/>
        <v>-1.4184028343702318E-16</v>
      </c>
      <c r="BA706" s="376">
        <f t="shared" si="1797"/>
        <v>-1.2168173189376303E-16</v>
      </c>
      <c r="BB706" s="376">
        <f t="shared" si="1798"/>
        <v>4.8709117802555668E-17</v>
      </c>
      <c r="BC706" s="376">
        <f t="shared" si="1799"/>
        <v>1.5896207667007774E-16</v>
      </c>
      <c r="BD706" s="376">
        <f t="shared" si="1800"/>
        <v>7.2955188429420274E-17</v>
      </c>
      <c r="BE706" s="376">
        <f t="shared" si="1801"/>
        <v>-1.0312459283605322E-16</v>
      </c>
      <c r="BF706" s="376">
        <f t="shared" si="1802"/>
        <v>-1.518833347249264E-16</v>
      </c>
      <c r="BG706" s="376">
        <f t="shared" si="1803"/>
        <v>-1.3121878867128137E-17</v>
      </c>
      <c r="BH706" s="376">
        <f t="shared" si="1804"/>
        <v>1.4184028343702291E-16</v>
      </c>
      <c r="BI706" s="376">
        <f t="shared" si="1805"/>
        <v>1.2168173189376345E-16</v>
      </c>
      <c r="BJ706" s="376">
        <f t="shared" si="1806"/>
        <v>-4.8709117802556148E-17</v>
      </c>
      <c r="BK706" s="376">
        <f t="shared" si="1807"/>
        <v>-1.5896207667007772E-16</v>
      </c>
      <c r="BL706" s="376">
        <f t="shared" si="1808"/>
        <v>-7.2955188429420841E-17</v>
      </c>
      <c r="BM706" s="376">
        <f t="shared" si="1809"/>
        <v>1.031245928360536E-16</v>
      </c>
      <c r="BN706" s="376">
        <f t="shared" si="1810"/>
        <v>1.5188333472492625E-16</v>
      </c>
      <c r="BO706" s="376">
        <f t="shared" si="1811"/>
        <v>1.3121878867128747E-17</v>
      </c>
      <c r="BP706" s="376">
        <f t="shared" si="1812"/>
        <v>-1.4184028343702262E-16</v>
      </c>
      <c r="BQ706" s="376">
        <f t="shared" si="1813"/>
        <v>-1.2168173189376236E-16</v>
      </c>
      <c r="BR706" s="376">
        <f t="shared" si="1814"/>
        <v>4.8709117802555557E-17</v>
      </c>
    </row>
    <row r="707" spans="2:70">
      <c r="B707" s="373">
        <v>13</v>
      </c>
      <c r="C707" s="373">
        <f t="shared" si="1815"/>
        <v>4.0624999999999993E-3</v>
      </c>
      <c r="D707" s="374">
        <f t="shared" si="1751"/>
        <v>80.008598991104705</v>
      </c>
      <c r="E707" s="375" t="str">
        <f>S694</f>
        <v>0,00859899110470659</v>
      </c>
      <c r="F707" s="317">
        <v>13</v>
      </c>
      <c r="G707" s="376">
        <f t="shared" si="1816"/>
        <v>3.7749174665254903E-17</v>
      </c>
      <c r="H707" s="376">
        <f t="shared" si="1752"/>
        <v>-2.4677008376015094E-18</v>
      </c>
      <c r="I707" s="376">
        <f t="shared" si="1753"/>
        <v>-3.9181846147662341E-17</v>
      </c>
      <c r="J707" s="376">
        <f t="shared" si="1754"/>
        <v>-2.0280078288814804E-17</v>
      </c>
      <c r="K707" s="376">
        <f t="shared" si="1755"/>
        <v>2.7407854186134672E-17</v>
      </c>
      <c r="L707" s="376">
        <f t="shared" si="1756"/>
        <v>3.6192238502133747E-17</v>
      </c>
      <c r="M707" s="376">
        <f t="shared" si="1757"/>
        <v>-6.3957496407178714E-18</v>
      </c>
      <c r="N707" s="376">
        <f t="shared" si="1758"/>
        <v>-3.9905414742645979E-17</v>
      </c>
      <c r="O707" s="376">
        <f t="shared" si="1759"/>
        <v>-1.6772111237831101E-17</v>
      </c>
      <c r="P707" s="376">
        <f t="shared" si="1760"/>
        <v>3.016804094754652E-17</v>
      </c>
      <c r="Q707" s="376">
        <f t="shared" si="1761"/>
        <v>3.4286751297546937E-17</v>
      </c>
      <c r="R707" s="376">
        <f t="shared" si="1762"/>
        <v>-1.026220387852165E-17</v>
      </c>
      <c r="S707" s="376">
        <f t="shared" si="1763"/>
        <v>-4.0244672379139254E-17</v>
      </c>
      <c r="T707" s="376">
        <f t="shared" si="1764"/>
        <v>-1.3102619587058311E-17</v>
      </c>
      <c r="U707" s="377">
        <f t="shared" si="1765"/>
        <v>3.2637692983104805E-17</v>
      </c>
      <c r="V707" s="376">
        <f t="shared" si="1766"/>
        <v>3.2051063934919976E-17</v>
      </c>
      <c r="W707" s="376">
        <f t="shared" si="1767"/>
        <v>-1.4029827483083984E-17</v>
      </c>
      <c r="X707" s="376">
        <f t="shared" si="1768"/>
        <v>-4.0196351820645637E-17</v>
      </c>
      <c r="Y707" s="376">
        <f t="shared" si="1769"/>
        <v>-9.3069425470418244E-18</v>
      </c>
      <c r="Z707" s="376">
        <f t="shared" si="1770"/>
        <v>3.4793026193657901E-17</v>
      </c>
      <c r="AA707" s="376">
        <f t="shared" si="1771"/>
        <v>2.9506707305705949E-17</v>
      </c>
      <c r="AB707" s="376">
        <f t="shared" si="1772"/>
        <v>-1.7662336179500504E-17</v>
      </c>
      <c r="AC707" s="376">
        <f t="shared" si="1773"/>
        <v>-3.976091842055812E-17</v>
      </c>
      <c r="AD707" s="376">
        <f t="shared" si="1774"/>
        <v>-5.4216345626050012E-18</v>
      </c>
      <c r="AE707" s="376">
        <f t="shared" si="1775"/>
        <v>3.6613283542163247E-17</v>
      </c>
      <c r="AF707" s="376">
        <f t="shared" si="1776"/>
        <v>2.6678184955131012E-17</v>
      </c>
      <c r="AG707" s="376">
        <f t="shared" si="1777"/>
        <v>-2.1124746923293082E-17</v>
      </c>
      <c r="AH707" s="376">
        <f t="shared" si="1778"/>
        <v>-3.8942565640551633E-17</v>
      </c>
      <c r="AI707" s="376">
        <f t="shared" si="1779"/>
        <v>-1.4841132735632288E-18</v>
      </c>
      <c r="AJ707" s="376">
        <f t="shared" si="1780"/>
        <v>3.8080934955300897E-17</v>
      </c>
      <c r="AK707" s="376">
        <f t="shared" si="1781"/>
        <v>2.3592737099658682E-17</v>
      </c>
      <c r="AL707" s="376">
        <f t="shared" si="1782"/>
        <v>-2.4383714806253261E-17</v>
      </c>
      <c r="AM707" s="376">
        <f t="shared" si="1783"/>
        <v>-3.7749174665254884E-17</v>
      </c>
      <c r="AN707" s="376">
        <f t="shared" si="1784"/>
        <v>2.4677008376015186E-18</v>
      </c>
      <c r="AO707" s="376">
        <f t="shared" si="1785"/>
        <v>3.9181846147662335E-17</v>
      </c>
      <c r="AP707" s="376">
        <f t="shared" si="1786"/>
        <v>2.0280078288814866E-17</v>
      </c>
      <c r="AQ707" s="376">
        <f t="shared" si="1787"/>
        <v>-2.7407854186134807E-17</v>
      </c>
      <c r="AR707" s="376">
        <f t="shared" si="1788"/>
        <v>-3.6192238502133679E-17</v>
      </c>
      <c r="AS707" s="376">
        <f t="shared" si="1789"/>
        <v>6.3957496407179515E-18</v>
      </c>
      <c r="AT707" s="376">
        <f t="shared" si="1790"/>
        <v>3.9905414742645991E-17</v>
      </c>
      <c r="AU707" s="376">
        <f t="shared" si="1791"/>
        <v>1.677211123783103E-17</v>
      </c>
      <c r="AV707" s="376">
        <f t="shared" si="1792"/>
        <v>-3.0168040947546526E-17</v>
      </c>
      <c r="AW707" s="376">
        <f t="shared" si="1793"/>
        <v>-3.4286751297546974E-17</v>
      </c>
      <c r="AX707" s="376">
        <f t="shared" si="1794"/>
        <v>1.0262203878521863E-17</v>
      </c>
      <c r="AY707" s="376">
        <f t="shared" si="1795"/>
        <v>4.024467237913926E-17</v>
      </c>
      <c r="AZ707" s="376">
        <f t="shared" si="1796"/>
        <v>1.3102619587058232E-17</v>
      </c>
      <c r="BA707" s="376">
        <f t="shared" si="1797"/>
        <v>-3.2637692983104848E-17</v>
      </c>
      <c r="BB707" s="376">
        <f t="shared" si="1798"/>
        <v>-3.2051063934919927E-17</v>
      </c>
      <c r="BC707" s="376">
        <f t="shared" si="1799"/>
        <v>1.4029827483084058E-17</v>
      </c>
      <c r="BD707" s="376">
        <f t="shared" si="1800"/>
        <v>4.0196351820645637E-17</v>
      </c>
      <c r="BE707" s="376">
        <f t="shared" si="1801"/>
        <v>9.3069425470416056E-18</v>
      </c>
      <c r="BF707" s="376">
        <f t="shared" si="1802"/>
        <v>-3.4793026193657864E-17</v>
      </c>
      <c r="BG707" s="376">
        <f t="shared" si="1803"/>
        <v>-2.9506707305705801E-17</v>
      </c>
      <c r="BH707" s="376">
        <f t="shared" si="1804"/>
        <v>1.7662336179500316E-17</v>
      </c>
      <c r="BI707" s="376">
        <f t="shared" si="1805"/>
        <v>3.9760918420558102E-17</v>
      </c>
      <c r="BJ707" s="376">
        <f t="shared" si="1806"/>
        <v>5.4216345626046376E-18</v>
      </c>
      <c r="BK707" s="376">
        <f t="shared" si="1807"/>
        <v>-3.6613283542163278E-17</v>
      </c>
      <c r="BL707" s="376">
        <f t="shared" si="1808"/>
        <v>-2.6678184955130741E-17</v>
      </c>
      <c r="BM707" s="376">
        <f t="shared" si="1809"/>
        <v>2.1124746923293147E-17</v>
      </c>
      <c r="BN707" s="376">
        <f t="shared" si="1810"/>
        <v>3.8942565640551608E-17</v>
      </c>
      <c r="BO707" s="376">
        <f t="shared" si="1811"/>
        <v>1.4841132735634352E-18</v>
      </c>
      <c r="BP707" s="376">
        <f t="shared" si="1812"/>
        <v>-3.8080934955300927E-17</v>
      </c>
      <c r="BQ707" s="376">
        <f t="shared" si="1813"/>
        <v>-2.3592737099658852E-17</v>
      </c>
      <c r="BR707" s="376">
        <f t="shared" si="1814"/>
        <v>2.4383714806253325E-17</v>
      </c>
    </row>
    <row r="708" spans="2:70">
      <c r="B708" s="373">
        <v>14</v>
      </c>
      <c r="C708" s="373">
        <f t="shared" si="1815"/>
        <v>4.3749999999999995E-3</v>
      </c>
      <c r="D708" s="374">
        <f t="shared" si="1751"/>
        <v>80.007468105624028</v>
      </c>
      <c r="E708" s="375" t="str">
        <f>T694</f>
        <v>0,00746810562402995</v>
      </c>
      <c r="F708" s="317">
        <v>14</v>
      </c>
      <c r="G708" s="376">
        <f t="shared" si="1816"/>
        <v>-1.3156758347604293E-16</v>
      </c>
      <c r="H708" s="376">
        <f t="shared" si="1752"/>
        <v>-9.0941643270303524E-17</v>
      </c>
      <c r="I708" s="376">
        <f t="shared" si="1753"/>
        <v>9.6083914535484197E-17</v>
      </c>
      <c r="J708" s="376">
        <f t="shared" si="1754"/>
        <v>1.2843172692489903E-16</v>
      </c>
      <c r="K708" s="376">
        <f t="shared" si="1755"/>
        <v>-4.5972340609752128E-17</v>
      </c>
      <c r="L708" s="376">
        <f t="shared" si="1756"/>
        <v>-1.463692443916824E-16</v>
      </c>
      <c r="M708" s="376">
        <f t="shared" si="1757"/>
        <v>-1.1138105433509358E-17</v>
      </c>
      <c r="N708" s="376">
        <f t="shared" si="1758"/>
        <v>1.4202337124033657E-16</v>
      </c>
      <c r="O708" s="376">
        <f t="shared" si="1759"/>
        <v>6.6552875891695967E-17</v>
      </c>
      <c r="P708" s="376">
        <f t="shared" si="1760"/>
        <v>-1.1605572726271573E-16</v>
      </c>
      <c r="Q708" s="376">
        <f t="shared" si="1761"/>
        <v>-1.1183557429869439E-16</v>
      </c>
      <c r="R708" s="376">
        <f t="shared" si="1762"/>
        <v>7.2419650857133997E-17</v>
      </c>
      <c r="S708" s="376">
        <f t="shared" si="1763"/>
        <v>1.4009232031072211E-16</v>
      </c>
      <c r="T708" s="376">
        <f t="shared" si="1764"/>
        <v>-1.7758339094322958E-17</v>
      </c>
      <c r="U708" s="377">
        <f t="shared" si="1765"/>
        <v>-1.470212804954883E-16</v>
      </c>
      <c r="V708" s="376">
        <f t="shared" si="1766"/>
        <v>-3.9606518815853525E-17</v>
      </c>
      <c r="W708" s="376">
        <f t="shared" si="1767"/>
        <v>1.3156758347604281E-16</v>
      </c>
      <c r="X708" s="376">
        <f t="shared" si="1768"/>
        <v>9.0941643270303475E-17</v>
      </c>
      <c r="Y708" s="376">
        <f t="shared" si="1769"/>
        <v>-9.6083914535484098E-17</v>
      </c>
      <c r="Z708" s="376">
        <f t="shared" si="1770"/>
        <v>-1.2843172692489918E-16</v>
      </c>
      <c r="AA708" s="376">
        <f t="shared" si="1771"/>
        <v>4.5972340609752257E-17</v>
      </c>
      <c r="AB708" s="376">
        <f t="shared" si="1772"/>
        <v>1.4636924439168242E-16</v>
      </c>
      <c r="AC708" s="376">
        <f t="shared" si="1773"/>
        <v>1.1138105433509482E-17</v>
      </c>
      <c r="AD708" s="376">
        <f t="shared" si="1774"/>
        <v>-1.4202337124033662E-16</v>
      </c>
      <c r="AE708" s="376">
        <f t="shared" si="1775"/>
        <v>-6.6552875891696558E-17</v>
      </c>
      <c r="AF708" s="376">
        <f t="shared" si="1776"/>
        <v>1.1605572726271566E-16</v>
      </c>
      <c r="AG708" s="376">
        <f t="shared" si="1777"/>
        <v>1.1183557429869431E-16</v>
      </c>
      <c r="AH708" s="376">
        <f t="shared" si="1778"/>
        <v>-7.2419650857133442E-17</v>
      </c>
      <c r="AI708" s="376">
        <f t="shared" si="1779"/>
        <v>-1.4009232031072215E-16</v>
      </c>
      <c r="AJ708" s="376">
        <f t="shared" si="1780"/>
        <v>1.7758339094323353E-17</v>
      </c>
      <c r="AK708" s="376">
        <f t="shared" si="1781"/>
        <v>1.4702128049548825E-16</v>
      </c>
      <c r="AL708" s="376">
        <f t="shared" si="1782"/>
        <v>3.9606518815853648E-17</v>
      </c>
      <c r="AM708" s="376">
        <f t="shared" si="1783"/>
        <v>-1.3156758347604298E-16</v>
      </c>
      <c r="AN708" s="376">
        <f t="shared" si="1784"/>
        <v>-9.094164327030398E-17</v>
      </c>
      <c r="AO708" s="376">
        <f t="shared" si="1785"/>
        <v>9.6083914535484012E-17</v>
      </c>
      <c r="AP708" s="376">
        <f t="shared" si="1786"/>
        <v>1.2843172692489899E-16</v>
      </c>
      <c r="AQ708" s="376">
        <f t="shared" si="1787"/>
        <v>-4.5972340609751629E-17</v>
      </c>
      <c r="AR708" s="376">
        <f t="shared" si="1788"/>
        <v>-1.4636924439168242E-16</v>
      </c>
      <c r="AS708" s="376">
        <f t="shared" si="1789"/>
        <v>-1.113810543350909E-17</v>
      </c>
      <c r="AT708" s="376">
        <f t="shared" si="1790"/>
        <v>1.4202337124033645E-16</v>
      </c>
      <c r="AU708" s="376">
        <f t="shared" si="1791"/>
        <v>6.6552875891696201E-17</v>
      </c>
      <c r="AV708" s="376">
        <f t="shared" si="1792"/>
        <v>-1.160557272627159E-16</v>
      </c>
      <c r="AW708" s="376">
        <f t="shared" si="1793"/>
        <v>-1.1183557429869473E-16</v>
      </c>
      <c r="AX708" s="376">
        <f t="shared" si="1794"/>
        <v>7.2419650857133775E-17</v>
      </c>
      <c r="AY708" s="376">
        <f t="shared" si="1795"/>
        <v>1.4009232031072201E-16</v>
      </c>
      <c r="AZ708" s="376">
        <f t="shared" si="1796"/>
        <v>-1.7758339094322712E-17</v>
      </c>
      <c r="BA708" s="376">
        <f t="shared" si="1797"/>
        <v>-1.470212804954883E-16</v>
      </c>
      <c r="BB708" s="376">
        <f t="shared" si="1798"/>
        <v>-3.960651881585326E-17</v>
      </c>
      <c r="BC708" s="376">
        <f t="shared" si="1799"/>
        <v>1.3156758347604315E-16</v>
      </c>
      <c r="BD708" s="376">
        <f t="shared" si="1800"/>
        <v>9.0941643270304498E-17</v>
      </c>
      <c r="BE708" s="376">
        <f t="shared" si="1801"/>
        <v>-9.6083914535483519E-17</v>
      </c>
      <c r="BF708" s="376">
        <f t="shared" si="1802"/>
        <v>-1.2843172692489931E-16</v>
      </c>
      <c r="BG708" s="376">
        <f t="shared" si="1803"/>
        <v>4.5972340609752011E-17</v>
      </c>
      <c r="BH708" s="376">
        <f t="shared" si="1804"/>
        <v>1.4636924439168237E-16</v>
      </c>
      <c r="BI708" s="376">
        <f t="shared" si="1805"/>
        <v>1.113810543350869E-17</v>
      </c>
      <c r="BJ708" s="376">
        <f t="shared" si="1806"/>
        <v>-1.4202337124033628E-16</v>
      </c>
      <c r="BK708" s="376">
        <f t="shared" si="1807"/>
        <v>-6.655287589169678E-17</v>
      </c>
      <c r="BL708" s="376">
        <f t="shared" si="1808"/>
        <v>1.1605572726271551E-16</v>
      </c>
      <c r="BM708" s="376">
        <f t="shared" si="1809"/>
        <v>1.1183557429869449E-16</v>
      </c>
      <c r="BN708" s="376">
        <f t="shared" si="1810"/>
        <v>-7.241965085713412E-17</v>
      </c>
      <c r="BO708" s="376">
        <f t="shared" si="1811"/>
        <v>-1.4009232031072188E-16</v>
      </c>
      <c r="BP708" s="376">
        <f t="shared" si="1812"/>
        <v>1.7758339094322058E-17</v>
      </c>
      <c r="BQ708" s="376">
        <f t="shared" si="1813"/>
        <v>1.4702128049548825E-16</v>
      </c>
      <c r="BR708" s="376">
        <f t="shared" si="1814"/>
        <v>3.9606518815853889E-17</v>
      </c>
    </row>
    <row r="709" spans="2:70">
      <c r="B709" s="373">
        <v>15</v>
      </c>
      <c r="C709" s="373">
        <f t="shared" si="1815"/>
        <v>4.6874999999999998E-3</v>
      </c>
      <c r="D709" s="374">
        <f t="shared" si="1751"/>
        <v>80.006265298203729</v>
      </c>
      <c r="E709" s="375" t="str">
        <f>U694</f>
        <v>0,00626529820373407</v>
      </c>
      <c r="F709" s="317">
        <v>15</v>
      </c>
      <c r="G709" s="376">
        <f t="shared" si="1816"/>
        <v>2.9502524617463006E-17</v>
      </c>
      <c r="H709" s="376">
        <f t="shared" si="1752"/>
        <v>2.7452449004956388E-17</v>
      </c>
      <c r="I709" s="376">
        <f t="shared" si="1753"/>
        <v>-2.4120903524445151E-17</v>
      </c>
      <c r="J709" s="376">
        <f t="shared" si="1754"/>
        <v>-3.2180972976219062E-17</v>
      </c>
      <c r="K709" s="376">
        <f t="shared" si="1755"/>
        <v>1.7812329636141445E-17</v>
      </c>
      <c r="L709" s="376">
        <f t="shared" si="1756"/>
        <v>3.5672800203303214E-17</v>
      </c>
      <c r="M709" s="376">
        <f t="shared" si="1757"/>
        <v>-1.0819237909190306E-17</v>
      </c>
      <c r="N709" s="376">
        <f t="shared" si="1758"/>
        <v>-3.779374172411122E-17</v>
      </c>
      <c r="O709" s="376">
        <f t="shared" si="1759"/>
        <v>3.4103689368875712E-18</v>
      </c>
      <c r="P709" s="376">
        <f t="shared" si="1760"/>
        <v>3.8462290945436188E-17</v>
      </c>
      <c r="Q709" s="376">
        <f t="shared" si="1761"/>
        <v>4.1295586011028906E-18</v>
      </c>
      <c r="R709" s="376">
        <f t="shared" si="1762"/>
        <v>-3.7652755895629281E-17</v>
      </c>
      <c r="S709" s="376">
        <f t="shared" si="1763"/>
        <v>-1.1510789517936044E-17</v>
      </c>
      <c r="T709" s="376">
        <f t="shared" si="1764"/>
        <v>3.5396246552662132E-17</v>
      </c>
      <c r="U709" s="377">
        <f t="shared" si="1765"/>
        <v>1.8449667248920052E-17</v>
      </c>
      <c r="V709" s="376">
        <f t="shared" si="1766"/>
        <v>-3.1779479305119943E-17</v>
      </c>
      <c r="W709" s="376">
        <f t="shared" si="1767"/>
        <v>-2.4679534614220762E-17</v>
      </c>
      <c r="X709" s="376">
        <f t="shared" si="1768"/>
        <v>2.6941444490019315E-17</v>
      </c>
      <c r="Y709" s="376">
        <f t="shared" si="1769"/>
        <v>2.9960981304739317E-17</v>
      </c>
      <c r="Z709" s="376">
        <f t="shared" si="1770"/>
        <v>-2.106806507210339E-17</v>
      </c>
      <c r="AA709" s="376">
        <f t="shared" si="1771"/>
        <v>-3.4091044286028643E-17</v>
      </c>
      <c r="AB709" s="376">
        <f t="shared" si="1772"/>
        <v>1.4385051728573418E-17</v>
      </c>
      <c r="AC709" s="376">
        <f t="shared" si="1773"/>
        <v>3.6911007553883824E-17</v>
      </c>
      <c r="AD709" s="376">
        <f t="shared" si="1774"/>
        <v>-7.1492289143443044E-18</v>
      </c>
      <c r="AE709" s="376">
        <f t="shared" si="1775"/>
        <v>-3.8312501501374693E-17</v>
      </c>
      <c r="AF709" s="376">
        <f t="shared" si="1776"/>
        <v>-3.6133475772903048E-19</v>
      </c>
      <c r="AG709" s="376">
        <f t="shared" si="1777"/>
        <v>3.8241667502066139E-17</v>
      </c>
      <c r="AH709" s="376">
        <f t="shared" si="1778"/>
        <v>7.8580125377019755E-18</v>
      </c>
      <c r="AI709" s="376">
        <f t="shared" si="1779"/>
        <v>-3.6701227666827359E-17</v>
      </c>
      <c r="AJ709" s="376">
        <f t="shared" si="1780"/>
        <v>-1.5052711302674971E-17</v>
      </c>
      <c r="AK709" s="376">
        <f t="shared" si="1781"/>
        <v>3.3750380234638084E-17</v>
      </c>
      <c r="AL709" s="376">
        <f t="shared" si="1782"/>
        <v>2.1668942813944172E-17</v>
      </c>
      <c r="AM709" s="376">
        <f t="shared" si="1783"/>
        <v>-2.950252461746284E-17</v>
      </c>
      <c r="AN709" s="376">
        <f t="shared" si="1784"/>
        <v>-2.7452449004956601E-17</v>
      </c>
      <c r="AO709" s="376">
        <f t="shared" si="1785"/>
        <v>2.4120903524445095E-17</v>
      </c>
      <c r="AP709" s="376">
        <f t="shared" si="1786"/>
        <v>3.2180972976219136E-17</v>
      </c>
      <c r="AQ709" s="376">
        <f t="shared" si="1787"/>
        <v>-1.781232963614126E-17</v>
      </c>
      <c r="AR709" s="376">
        <f t="shared" si="1788"/>
        <v>-3.5672800203303294E-17</v>
      </c>
      <c r="AS709" s="376">
        <f t="shared" si="1789"/>
        <v>1.0819237909190041E-17</v>
      </c>
      <c r="AT709" s="376">
        <f t="shared" si="1790"/>
        <v>3.7793741724111232E-17</v>
      </c>
      <c r="AU709" s="376">
        <f t="shared" si="1791"/>
        <v>-3.4103689368874326E-18</v>
      </c>
      <c r="AV709" s="376">
        <f t="shared" si="1792"/>
        <v>-3.8462290945436188E-17</v>
      </c>
      <c r="AW709" s="376">
        <f t="shared" si="1793"/>
        <v>-4.129558601103097E-18</v>
      </c>
      <c r="AX709" s="376">
        <f t="shared" si="1794"/>
        <v>3.7652755895629244E-17</v>
      </c>
      <c r="AY709" s="376">
        <f t="shared" si="1795"/>
        <v>1.1510789517936372E-17</v>
      </c>
      <c r="AZ709" s="376">
        <f t="shared" si="1796"/>
        <v>-3.5396246552662002E-17</v>
      </c>
      <c r="BA709" s="376">
        <f t="shared" si="1797"/>
        <v>-1.8449667248920474E-17</v>
      </c>
      <c r="BB709" s="376">
        <f t="shared" si="1798"/>
        <v>3.1779479305119672E-17</v>
      </c>
      <c r="BC709" s="376">
        <f t="shared" si="1799"/>
        <v>2.4679534614220709E-17</v>
      </c>
      <c r="BD709" s="376">
        <f t="shared" si="1800"/>
        <v>-2.6941444490019262E-17</v>
      </c>
      <c r="BE709" s="376">
        <f t="shared" si="1801"/>
        <v>-2.996098130473936E-17</v>
      </c>
      <c r="BF709" s="376">
        <f t="shared" si="1802"/>
        <v>2.1068065072103218E-17</v>
      </c>
      <c r="BG709" s="376">
        <f t="shared" si="1803"/>
        <v>3.4091044286028735E-17</v>
      </c>
      <c r="BH709" s="376">
        <f t="shared" si="1804"/>
        <v>-1.4385051728573227E-17</v>
      </c>
      <c r="BI709" s="376">
        <f t="shared" si="1805"/>
        <v>-3.691100755388388E-17</v>
      </c>
      <c r="BJ709" s="376">
        <f t="shared" si="1806"/>
        <v>7.149228914344101E-18</v>
      </c>
      <c r="BK709" s="376">
        <f t="shared" si="1807"/>
        <v>3.8312501501374737E-17</v>
      </c>
      <c r="BL709" s="376">
        <f t="shared" si="1808"/>
        <v>3.6133475772950811E-19</v>
      </c>
      <c r="BM709" s="376">
        <f t="shared" si="1809"/>
        <v>-3.8241667502066152E-17</v>
      </c>
      <c r="BN709" s="376">
        <f t="shared" si="1810"/>
        <v>-7.8580125377019108E-18</v>
      </c>
      <c r="BO709" s="376">
        <f t="shared" si="1811"/>
        <v>3.6701227666827378E-17</v>
      </c>
      <c r="BP709" s="376">
        <f t="shared" si="1812"/>
        <v>1.5052711302675162E-17</v>
      </c>
      <c r="BQ709" s="376">
        <f t="shared" si="1813"/>
        <v>-3.3750380234637986E-17</v>
      </c>
      <c r="BR709" s="376">
        <f t="shared" si="1814"/>
        <v>-2.1668942813944341E-17</v>
      </c>
    </row>
    <row r="710" spans="2:70">
      <c r="B710" s="373">
        <v>16</v>
      </c>
      <c r="C710" s="373">
        <f t="shared" si="1815"/>
        <v>5.0000000000000001E-3</v>
      </c>
      <c r="D710" s="374">
        <f t="shared" si="1751"/>
        <v>80.005002152536761</v>
      </c>
      <c r="E710" s="375" t="str">
        <f>V694</f>
        <v>0,00500215253675457</v>
      </c>
      <c r="F710" s="317">
        <v>16</v>
      </c>
      <c r="G710" s="376">
        <f t="shared" si="1816"/>
        <v>-1.0763312229766367E-18</v>
      </c>
      <c r="H710" s="376">
        <f t="shared" si="1752"/>
        <v>1.105504591961038E-16</v>
      </c>
      <c r="I710" s="376">
        <f t="shared" si="1753"/>
        <v>1.0763312229766502E-18</v>
      </c>
      <c r="J710" s="376">
        <f t="shared" si="1754"/>
        <v>-1.105504591961038E-16</v>
      </c>
      <c r="K710" s="376">
        <f t="shared" si="1755"/>
        <v>-1.0763312229766639E-18</v>
      </c>
      <c r="L710" s="376">
        <f t="shared" si="1756"/>
        <v>1.105504591961038E-16</v>
      </c>
      <c r="M710" s="376">
        <f t="shared" si="1757"/>
        <v>1.0763312229766774E-18</v>
      </c>
      <c r="N710" s="376">
        <f t="shared" si="1758"/>
        <v>-1.105504591961038E-16</v>
      </c>
      <c r="O710" s="376">
        <f t="shared" si="1759"/>
        <v>-1.0763312229766909E-18</v>
      </c>
      <c r="P710" s="376">
        <f t="shared" si="1760"/>
        <v>1.105504591961038E-16</v>
      </c>
      <c r="Q710" s="376">
        <f t="shared" si="1761"/>
        <v>1.0763312229769008E-18</v>
      </c>
      <c r="R710" s="376">
        <f t="shared" si="1762"/>
        <v>-1.105504591961038E-16</v>
      </c>
      <c r="S710" s="376">
        <f t="shared" si="1763"/>
        <v>-1.0763312229765216E-18</v>
      </c>
      <c r="T710" s="376">
        <f t="shared" si="1764"/>
        <v>1.105504591961038E-16</v>
      </c>
      <c r="U710" s="377">
        <f t="shared" si="1765"/>
        <v>1.0763312229769279E-18</v>
      </c>
      <c r="V710" s="376">
        <f t="shared" si="1766"/>
        <v>-1.105504591961038E-16</v>
      </c>
      <c r="W710" s="376">
        <f t="shared" si="1767"/>
        <v>-1.0763312229765487E-18</v>
      </c>
      <c r="X710" s="376">
        <f t="shared" si="1768"/>
        <v>1.105504591961038E-16</v>
      </c>
      <c r="Y710" s="376">
        <f t="shared" si="1769"/>
        <v>1.0763312229769551E-18</v>
      </c>
      <c r="Z710" s="376">
        <f t="shared" si="1770"/>
        <v>-1.105504591961038E-16</v>
      </c>
      <c r="AA710" s="376">
        <f t="shared" si="1771"/>
        <v>-1.0763312229765759E-18</v>
      </c>
      <c r="AB710" s="376">
        <f t="shared" si="1772"/>
        <v>1.105504591961038E-16</v>
      </c>
      <c r="AC710" s="376">
        <f t="shared" si="1773"/>
        <v>1.0763312229769821E-18</v>
      </c>
      <c r="AD710" s="376">
        <f t="shared" si="1774"/>
        <v>-1.105504591961038E-16</v>
      </c>
      <c r="AE710" s="376">
        <f t="shared" si="1775"/>
        <v>-1.0763312229766028E-18</v>
      </c>
      <c r="AF710" s="376">
        <f t="shared" si="1776"/>
        <v>1.105504591961038E-16</v>
      </c>
      <c r="AG710" s="376">
        <f t="shared" si="1777"/>
        <v>1.0763312229770092E-18</v>
      </c>
      <c r="AH710" s="376">
        <f t="shared" si="1778"/>
        <v>-1.105504591961038E-16</v>
      </c>
      <c r="AI710" s="376">
        <f t="shared" si="1779"/>
        <v>-1.07633122297663E-18</v>
      </c>
      <c r="AJ710" s="376">
        <f t="shared" si="1780"/>
        <v>1.105504591961038E-16</v>
      </c>
      <c r="AK710" s="376">
        <f t="shared" si="1781"/>
        <v>1.0763312229770364E-18</v>
      </c>
      <c r="AL710" s="376">
        <f t="shared" si="1782"/>
        <v>-1.105504591961038E-16</v>
      </c>
      <c r="AM710" s="376">
        <f t="shared" si="1783"/>
        <v>-1.0763312229766571E-18</v>
      </c>
      <c r="AN710" s="376">
        <f t="shared" si="1784"/>
        <v>1.105504591961038E-16</v>
      </c>
      <c r="AO710" s="376">
        <f t="shared" si="1785"/>
        <v>1.0763312229770633E-18</v>
      </c>
      <c r="AP710" s="376">
        <f t="shared" si="1786"/>
        <v>-1.105504591961038E-16</v>
      </c>
      <c r="AQ710" s="376">
        <f t="shared" si="1787"/>
        <v>-1.0763312229766841E-18</v>
      </c>
      <c r="AR710" s="376">
        <f t="shared" si="1788"/>
        <v>1.1055045919610378E-16</v>
      </c>
      <c r="AS710" s="376">
        <f t="shared" si="1789"/>
        <v>1.0763312229770905E-18</v>
      </c>
      <c r="AT710" s="376">
        <f t="shared" si="1790"/>
        <v>-1.105504591961038E-16</v>
      </c>
      <c r="AU710" s="376">
        <f t="shared" si="1791"/>
        <v>-1.0763312229774969E-18</v>
      </c>
      <c r="AV710" s="376">
        <f t="shared" si="1792"/>
        <v>1.105504591961038E-16</v>
      </c>
      <c r="AW710" s="376">
        <f t="shared" si="1793"/>
        <v>1.0763312229771176E-18</v>
      </c>
      <c r="AX710" s="376">
        <f t="shared" si="1794"/>
        <v>-1.1055045919610378E-16</v>
      </c>
      <c r="AY710" s="376">
        <f t="shared" si="1795"/>
        <v>-1.0763312229767384E-18</v>
      </c>
      <c r="AZ710" s="376">
        <f t="shared" si="1796"/>
        <v>1.1055045919610378E-16</v>
      </c>
      <c r="BA710" s="376">
        <f t="shared" si="1797"/>
        <v>1.0763312229763592E-18</v>
      </c>
      <c r="BB710" s="376">
        <f t="shared" si="1798"/>
        <v>-1.105504591961038E-16</v>
      </c>
      <c r="BC710" s="376">
        <f t="shared" si="1799"/>
        <v>-1.076331222977551E-18</v>
      </c>
      <c r="BD710" s="376">
        <f t="shared" si="1800"/>
        <v>1.105504591961038E-16</v>
      </c>
      <c r="BE710" s="376">
        <f t="shared" si="1801"/>
        <v>1.0763312229771718E-18</v>
      </c>
      <c r="BF710" s="376">
        <f t="shared" si="1802"/>
        <v>-1.105504591961038E-16</v>
      </c>
      <c r="BG710" s="376">
        <f t="shared" si="1803"/>
        <v>-1.0763312229767925E-18</v>
      </c>
      <c r="BH710" s="376">
        <f t="shared" si="1804"/>
        <v>1.1055045919610378E-16</v>
      </c>
      <c r="BI710" s="376">
        <f t="shared" si="1805"/>
        <v>1.0763312229764133E-18</v>
      </c>
      <c r="BJ710" s="376">
        <f t="shared" si="1806"/>
        <v>-1.105504591961038E-16</v>
      </c>
      <c r="BK710" s="376">
        <f t="shared" si="1807"/>
        <v>-1.0763312229776051E-18</v>
      </c>
      <c r="BL710" s="376">
        <f t="shared" si="1808"/>
        <v>1.105504591961038E-16</v>
      </c>
      <c r="BM710" s="376">
        <f t="shared" si="1809"/>
        <v>1.0763312229772259E-18</v>
      </c>
      <c r="BN710" s="376">
        <f t="shared" si="1810"/>
        <v>-1.1055045919610378E-16</v>
      </c>
      <c r="BO710" s="376">
        <f t="shared" si="1811"/>
        <v>-1.0763312229768467E-18</v>
      </c>
      <c r="BP710" s="376">
        <f t="shared" si="1812"/>
        <v>1.1055045919610378E-16</v>
      </c>
      <c r="BQ710" s="376">
        <f t="shared" si="1813"/>
        <v>1.0763312229764674E-18</v>
      </c>
      <c r="BR710" s="376">
        <f t="shared" si="1814"/>
        <v>-1.105504591961038E-16</v>
      </c>
    </row>
    <row r="711" spans="2:70">
      <c r="B711" s="373">
        <v>17</v>
      </c>
      <c r="C711" s="373">
        <f t="shared" si="1815"/>
        <v>5.3125000000000004E-3</v>
      </c>
      <c r="D711" s="374">
        <f t="shared" si="1751"/>
        <v>80.003690833406409</v>
      </c>
      <c r="E711" s="375" t="str">
        <f>W694</f>
        <v>0,00369083340640412</v>
      </c>
      <c r="F711" s="317">
        <v>17</v>
      </c>
      <c r="G711" s="376">
        <f t="shared" si="1816"/>
        <v>-2.2436602043752492E-17</v>
      </c>
      <c r="H711" s="376">
        <f t="shared" si="1752"/>
        <v>4.230827050852679E-17</v>
      </c>
      <c r="I711" s="376">
        <f t="shared" si="1753"/>
        <v>1.4142730668681911E-17</v>
      </c>
      <c r="J711" s="376">
        <f t="shared" si="1754"/>
        <v>-4.5080730541717546E-17</v>
      </c>
      <c r="K711" s="376">
        <f t="shared" si="1755"/>
        <v>-5.3053620853486697E-18</v>
      </c>
      <c r="L711" s="376">
        <f t="shared" si="1756"/>
        <v>4.6120763381755042E-17</v>
      </c>
      <c r="M711" s="376">
        <f t="shared" si="1757"/>
        <v>-3.7358885876432621E-18</v>
      </c>
      <c r="N711" s="376">
        <f t="shared" si="1758"/>
        <v>-4.5388401149853776E-17</v>
      </c>
      <c r="O711" s="376">
        <f t="shared" si="1759"/>
        <v>1.2633571157322448E-17</v>
      </c>
      <c r="P711" s="376">
        <f t="shared" si="1760"/>
        <v>4.2911788115872265E-17</v>
      </c>
      <c r="Q711" s="376">
        <f t="shared" si="1761"/>
        <v>-2.1045752672414128E-17</v>
      </c>
      <c r="R711" s="376">
        <f t="shared" si="1762"/>
        <v>-3.8786099129805721E-17</v>
      </c>
      <c r="S711" s="376">
        <f t="shared" si="1763"/>
        <v>2.8649157714898941E-17</v>
      </c>
      <c r="T711" s="376">
        <f t="shared" si="1764"/>
        <v>3.316988210567581E-17</v>
      </c>
      <c r="U711" s="377">
        <f t="shared" si="1765"/>
        <v>-3.5151591693032936E-17</v>
      </c>
      <c r="V711" s="376">
        <f t="shared" si="1766"/>
        <v>-2.6278965114108974E-17</v>
      </c>
      <c r="W711" s="376">
        <f t="shared" si="1767"/>
        <v>4.0303169715643499E-17</v>
      </c>
      <c r="X711" s="376">
        <f t="shared" si="1768"/>
        <v>1.8378162230620361E-17</v>
      </c>
      <c r="Y711" s="376">
        <f t="shared" si="1769"/>
        <v>-4.3905919528359764E-17</v>
      </c>
      <c r="Z711" s="376">
        <f t="shared" si="1770"/>
        <v>-9.7710968792011336E-18</v>
      </c>
      <c r="AA711" s="376">
        <f t="shared" si="1771"/>
        <v>4.5821389476324537E-17</v>
      </c>
      <c r="AB711" s="376">
        <f t="shared" si="1772"/>
        <v>7.8853375440830436E-19</v>
      </c>
      <c r="AC711" s="376">
        <f t="shared" si="1773"/>
        <v>-4.5975969123645393E-17</v>
      </c>
      <c r="AD711" s="376">
        <f t="shared" si="1774"/>
        <v>8.2243322803516131E-18</v>
      </c>
      <c r="AE711" s="376">
        <f t="shared" si="1775"/>
        <v>4.4363718061165096E-17</v>
      </c>
      <c r="AF711" s="376">
        <f t="shared" si="1776"/>
        <v>-1.6921141837835986E-17</v>
      </c>
      <c r="AG711" s="376">
        <f t="shared" si="1777"/>
        <v>-4.1046594193054027E-17</v>
      </c>
      <c r="AH711" s="376">
        <f t="shared" si="1778"/>
        <v>2.496768140397829E-17</v>
      </c>
      <c r="AI711" s="376">
        <f t="shared" si="1779"/>
        <v>3.6152072729298984E-17</v>
      </c>
      <c r="AJ711" s="376">
        <f t="shared" si="1780"/>
        <v>-3.2054726975802493E-17</v>
      </c>
      <c r="AK711" s="376">
        <f t="shared" si="1781"/>
        <v>-2.9868247384872906E-17</v>
      </c>
      <c r="AL711" s="376">
        <f t="shared" si="1782"/>
        <v>3.7909927366444835E-17</v>
      </c>
      <c r="AM711" s="376">
        <f t="shared" si="1783"/>
        <v>2.243660204375252E-17</v>
      </c>
      <c r="AN711" s="376">
        <f t="shared" si="1784"/>
        <v>-4.2308270508526864E-17</v>
      </c>
      <c r="AO711" s="376">
        <f t="shared" si="1785"/>
        <v>-1.4142730668681843E-17</v>
      </c>
      <c r="AP711" s="376">
        <f t="shared" si="1786"/>
        <v>4.508073054171754E-17</v>
      </c>
      <c r="AQ711" s="376">
        <f t="shared" si="1787"/>
        <v>5.3053620853484356E-18</v>
      </c>
      <c r="AR711" s="376">
        <f t="shared" si="1788"/>
        <v>-4.6120763381755048E-17</v>
      </c>
      <c r="AS711" s="376">
        <f t="shared" si="1789"/>
        <v>3.7358885876435764E-18</v>
      </c>
      <c r="AT711" s="376">
        <f t="shared" si="1790"/>
        <v>4.5388401149853795E-17</v>
      </c>
      <c r="AU711" s="376">
        <f t="shared" si="1791"/>
        <v>-1.2633571157322586E-17</v>
      </c>
      <c r="AV711" s="376">
        <f t="shared" si="1792"/>
        <v>-4.2911788115872117E-17</v>
      </c>
      <c r="AW711" s="376">
        <f t="shared" si="1793"/>
        <v>2.1045752672414042E-17</v>
      </c>
      <c r="AX711" s="376">
        <f t="shared" si="1794"/>
        <v>3.8786099129805684E-17</v>
      </c>
      <c r="AY711" s="376">
        <f t="shared" si="1795"/>
        <v>-2.8649157714899249E-17</v>
      </c>
      <c r="AZ711" s="376">
        <f t="shared" si="1796"/>
        <v>-3.3169882105675872E-17</v>
      </c>
      <c r="BA711" s="376">
        <f t="shared" si="1797"/>
        <v>3.5151591693033078E-17</v>
      </c>
      <c r="BB711" s="376">
        <f t="shared" si="1798"/>
        <v>2.6278965114108647E-17</v>
      </c>
      <c r="BC711" s="376">
        <f t="shared" si="1799"/>
        <v>-4.030316971564345E-17</v>
      </c>
      <c r="BD711" s="376">
        <f t="shared" si="1800"/>
        <v>-1.8378162230620148E-17</v>
      </c>
      <c r="BE711" s="376">
        <f t="shared" si="1801"/>
        <v>4.3905919528359684E-17</v>
      </c>
      <c r="BF711" s="376">
        <f t="shared" si="1802"/>
        <v>9.7710968792010658E-18</v>
      </c>
      <c r="BG711" s="376">
        <f t="shared" si="1803"/>
        <v>-4.5821389476324543E-17</v>
      </c>
      <c r="BH711" s="376">
        <f t="shared" si="1804"/>
        <v>-7.8853375440856628E-19</v>
      </c>
      <c r="BI711" s="376">
        <f t="shared" si="1805"/>
        <v>4.5975969123645393E-17</v>
      </c>
      <c r="BJ711" s="376">
        <f t="shared" si="1806"/>
        <v>-8.2243322803516778E-18</v>
      </c>
      <c r="BK711" s="376">
        <f t="shared" si="1807"/>
        <v>-4.4363718061165163E-17</v>
      </c>
      <c r="BL711" s="376">
        <f t="shared" si="1808"/>
        <v>1.6921141837836051E-17</v>
      </c>
      <c r="BM711" s="376">
        <f t="shared" si="1809"/>
        <v>4.1046594193053848E-17</v>
      </c>
      <c r="BN711" s="376">
        <f t="shared" si="1810"/>
        <v>-2.4967681403978069E-17</v>
      </c>
      <c r="BO711" s="376">
        <f t="shared" si="1811"/>
        <v>-3.6152072729298941E-17</v>
      </c>
      <c r="BP711" s="376">
        <f t="shared" si="1812"/>
        <v>3.2054726975802776E-17</v>
      </c>
      <c r="BQ711" s="376">
        <f t="shared" si="1813"/>
        <v>2.9868247384873104E-17</v>
      </c>
      <c r="BR711" s="376">
        <f t="shared" si="1814"/>
        <v>-3.7909927366444878E-17</v>
      </c>
    </row>
    <row r="712" spans="2:70">
      <c r="B712" s="373">
        <v>18</v>
      </c>
      <c r="C712" s="373">
        <f t="shared" si="1815"/>
        <v>5.6250000000000007E-3</v>
      </c>
      <c r="D712" s="374">
        <f t="shared" si="1751"/>
        <v>80.002343969532745</v>
      </c>
      <c r="E712" s="375" t="str">
        <f>X694</f>
        <v>0,0023439695327389</v>
      </c>
      <c r="F712" s="317">
        <v>18</v>
      </c>
      <c r="G712" s="376">
        <f t="shared" si="1816"/>
        <v>-5.9254738301444086E-16</v>
      </c>
      <c r="H712" s="376">
        <f t="shared" si="1752"/>
        <v>1.7077108209630626E-17</v>
      </c>
      <c r="I712" s="376">
        <f t="shared" si="1753"/>
        <v>5.8588422593499867E-16</v>
      </c>
      <c r="J712" s="376">
        <f t="shared" si="1754"/>
        <v>-2.456777928132884E-16</v>
      </c>
      <c r="K712" s="376">
        <f t="shared" si="1755"/>
        <v>-4.900255065106864E-16</v>
      </c>
      <c r="L712" s="376">
        <f t="shared" si="1756"/>
        <v>4.3687626053586054E-16</v>
      </c>
      <c r="M712" s="376">
        <f t="shared" si="1757"/>
        <v>3.1956484581240015E-16</v>
      </c>
      <c r="N712" s="376">
        <f t="shared" si="1758"/>
        <v>-5.6156427788501186E-16</v>
      </c>
      <c r="O712" s="376">
        <f t="shared" si="1759"/>
        <v>-1.0045333420171799E-16</v>
      </c>
      <c r="P712" s="376">
        <f t="shared" si="1760"/>
        <v>6.0075922451902546E-16</v>
      </c>
      <c r="Q712" s="376">
        <f t="shared" si="1761"/>
        <v>-1.339512869294356E-16</v>
      </c>
      <c r="R712" s="376">
        <f t="shared" si="1762"/>
        <v>-5.4849402511594937E-16</v>
      </c>
      <c r="S712" s="376">
        <f t="shared" si="1763"/>
        <v>3.4796303889702048E-16</v>
      </c>
      <c r="T712" s="376">
        <f t="shared" si="1764"/>
        <v>4.1272558249968802E-16</v>
      </c>
      <c r="U712" s="377">
        <f t="shared" si="1765"/>
        <v>-5.0900057248533664E-16</v>
      </c>
      <c r="V712" s="376">
        <f t="shared" si="1766"/>
        <v>-2.1412341131457262E-16</v>
      </c>
      <c r="W712" s="376">
        <f t="shared" si="1767"/>
        <v>5.9254738301444086E-16</v>
      </c>
      <c r="X712" s="376">
        <f t="shared" si="1768"/>
        <v>-1.7077108209629147E-17</v>
      </c>
      <c r="Y712" s="376">
        <f t="shared" si="1769"/>
        <v>-5.8588422593499886E-16</v>
      </c>
      <c r="Z712" s="376">
        <f t="shared" si="1770"/>
        <v>2.456777928132882E-16</v>
      </c>
      <c r="AA712" s="376">
        <f t="shared" si="1771"/>
        <v>4.900255065106862E-16</v>
      </c>
      <c r="AB712" s="376">
        <f t="shared" si="1772"/>
        <v>-4.3687626053586152E-16</v>
      </c>
      <c r="AC712" s="376">
        <f t="shared" si="1773"/>
        <v>-3.1956484581240256E-16</v>
      </c>
      <c r="AD712" s="376">
        <f t="shared" si="1774"/>
        <v>5.6156427788501127E-16</v>
      </c>
      <c r="AE712" s="376">
        <f t="shared" si="1775"/>
        <v>1.0045333420171865E-16</v>
      </c>
      <c r="AF712" s="376">
        <f t="shared" si="1776"/>
        <v>-6.0075922451902556E-16</v>
      </c>
      <c r="AG712" s="376">
        <f t="shared" si="1777"/>
        <v>1.3395128692943493E-16</v>
      </c>
      <c r="AH712" s="376">
        <f t="shared" si="1778"/>
        <v>5.4849402511594878E-16</v>
      </c>
      <c r="AI712" s="376">
        <f t="shared" si="1779"/>
        <v>-3.4796303889701812E-16</v>
      </c>
      <c r="AJ712" s="376">
        <f t="shared" si="1780"/>
        <v>-4.1272558249969009E-16</v>
      </c>
      <c r="AK712" s="376">
        <f t="shared" si="1781"/>
        <v>5.0900057248533624E-16</v>
      </c>
      <c r="AL712" s="376">
        <f t="shared" si="1782"/>
        <v>2.1412341131457324E-16</v>
      </c>
      <c r="AM712" s="376">
        <f t="shared" si="1783"/>
        <v>-5.9254738301444066E-16</v>
      </c>
      <c r="AN712" s="376">
        <f t="shared" si="1784"/>
        <v>1.7077108209630626E-17</v>
      </c>
      <c r="AO712" s="376">
        <f t="shared" si="1785"/>
        <v>5.8588422593499837E-16</v>
      </c>
      <c r="AP712" s="376">
        <f t="shared" si="1786"/>
        <v>-2.4567779281328574E-16</v>
      </c>
      <c r="AQ712" s="376">
        <f t="shared" si="1787"/>
        <v>-4.9002550651068778E-16</v>
      </c>
      <c r="AR712" s="376">
        <f t="shared" si="1788"/>
        <v>4.368762605358596E-16</v>
      </c>
      <c r="AS712" s="376">
        <f t="shared" si="1789"/>
        <v>3.1956484581240133E-16</v>
      </c>
      <c r="AT712" s="376">
        <f t="shared" si="1790"/>
        <v>-5.6156427788501177E-16</v>
      </c>
      <c r="AU712" s="376">
        <f t="shared" si="1791"/>
        <v>-1.004533342017172E-16</v>
      </c>
      <c r="AV712" s="376">
        <f t="shared" si="1792"/>
        <v>6.0075922451902546E-16</v>
      </c>
      <c r="AW712" s="376">
        <f t="shared" si="1793"/>
        <v>-1.3395128692943636E-16</v>
      </c>
      <c r="AX712" s="376">
        <f t="shared" si="1794"/>
        <v>-5.4849402511594809E-16</v>
      </c>
      <c r="AY712" s="376">
        <f t="shared" si="1795"/>
        <v>3.479630388970159E-16</v>
      </c>
      <c r="AZ712" s="376">
        <f t="shared" si="1796"/>
        <v>4.1272558249969211E-16</v>
      </c>
      <c r="BA712" s="376">
        <f t="shared" si="1797"/>
        <v>-5.0900057248533476E-16</v>
      </c>
      <c r="BB712" s="376">
        <f t="shared" si="1798"/>
        <v>-2.1412341131457585E-16</v>
      </c>
      <c r="BC712" s="376">
        <f t="shared" si="1799"/>
        <v>5.9254738301444017E-16</v>
      </c>
      <c r="BD712" s="376">
        <f t="shared" si="1800"/>
        <v>-1.7077108209627791E-17</v>
      </c>
      <c r="BE712" s="376">
        <f t="shared" si="1801"/>
        <v>-5.8588422593499916E-16</v>
      </c>
      <c r="BF712" s="376">
        <f t="shared" si="1802"/>
        <v>2.4567779281328702E-16</v>
      </c>
      <c r="BG712" s="376">
        <f t="shared" si="1803"/>
        <v>4.9002550651068699E-16</v>
      </c>
      <c r="BH712" s="376">
        <f t="shared" si="1804"/>
        <v>-4.3687626053586059E-16</v>
      </c>
      <c r="BI712" s="376">
        <f t="shared" si="1805"/>
        <v>-3.1956484581240005E-16</v>
      </c>
      <c r="BJ712" s="376">
        <f t="shared" si="1806"/>
        <v>5.6156427788501226E-16</v>
      </c>
      <c r="BK712" s="376">
        <f t="shared" si="1807"/>
        <v>1.0045333420171576E-16</v>
      </c>
      <c r="BL712" s="376">
        <f t="shared" si="1808"/>
        <v>-6.0075922451902565E-16</v>
      </c>
      <c r="BM712" s="376">
        <f t="shared" si="1809"/>
        <v>1.3395128692942948E-16</v>
      </c>
      <c r="BN712" s="376">
        <f t="shared" si="1810"/>
        <v>5.4849402511595105E-16</v>
      </c>
      <c r="BO712" s="376">
        <f t="shared" si="1811"/>
        <v>-3.4796303889701703E-16</v>
      </c>
      <c r="BP712" s="376">
        <f t="shared" si="1812"/>
        <v>-4.1272558249969107E-16</v>
      </c>
      <c r="BQ712" s="376">
        <f t="shared" si="1813"/>
        <v>5.0900057248533565E-16</v>
      </c>
      <c r="BR712" s="376">
        <f t="shared" si="1814"/>
        <v>2.1412341131457447E-16</v>
      </c>
    </row>
    <row r="713" spans="2:70">
      <c r="B713" s="373">
        <v>19</v>
      </c>
      <c r="C713" s="373">
        <f t="shared" si="1815"/>
        <v>5.9375000000000009E-3</v>
      </c>
      <c r="D713" s="374">
        <f t="shared" si="1751"/>
        <v>80.000974531951115</v>
      </c>
      <c r="E713" s="375" t="str">
        <f>Y694</f>
        <v>0,000974531951115832</v>
      </c>
      <c r="F713" s="317">
        <v>19</v>
      </c>
      <c r="G713" s="376">
        <f t="shared" si="1816"/>
        <v>-2.4237864358248076E-16</v>
      </c>
      <c r="H713" s="376">
        <f t="shared" si="1752"/>
        <v>3.7353388265246154E-16</v>
      </c>
      <c r="I713" s="376">
        <f t="shared" si="1753"/>
        <v>2.5516318443728837E-17</v>
      </c>
      <c r="J713" s="376">
        <f t="shared" si="1754"/>
        <v>-3.8834787518078136E-16</v>
      </c>
      <c r="K713" s="376">
        <f t="shared" si="1755"/>
        <v>1.9994655677489E-16</v>
      </c>
      <c r="L713" s="376">
        <f t="shared" si="1756"/>
        <v>2.7226503177770159E-16</v>
      </c>
      <c r="M713" s="376">
        <f t="shared" si="1757"/>
        <v>-3.5801529052942152E-16</v>
      </c>
      <c r="N713" s="376">
        <f t="shared" si="1758"/>
        <v>-6.441232565071023E-17</v>
      </c>
      <c r="O713" s="376">
        <f t="shared" si="1759"/>
        <v>3.9541111285487312E-16</v>
      </c>
      <c r="P713" s="376">
        <f t="shared" si="1760"/>
        <v>-1.6515124890509962E-16</v>
      </c>
      <c r="Q713" s="376">
        <f t="shared" si="1761"/>
        <v>-2.9952935888169739E-16</v>
      </c>
      <c r="R713" s="376">
        <f t="shared" si="1762"/>
        <v>3.3904881544751781E-16</v>
      </c>
      <c r="S713" s="376">
        <f t="shared" si="1763"/>
        <v>1.0268800695031594E-16</v>
      </c>
      <c r="T713" s="376">
        <f t="shared" si="1764"/>
        <v>-3.9866632535847092E-16</v>
      </c>
      <c r="U713" s="377">
        <f t="shared" si="1765"/>
        <v>1.2876544422749568E-16</v>
      </c>
      <c r="V713" s="376">
        <f t="shared" si="1766"/>
        <v>3.2390905452025867E-16</v>
      </c>
      <c r="W713" s="376">
        <f t="shared" si="1767"/>
        <v>-3.168171149299188E-16</v>
      </c>
      <c r="X713" s="376">
        <f t="shared" si="1768"/>
        <v>-1.3997474660801552E-16</v>
      </c>
      <c r="Y713" s="376">
        <f t="shared" si="1769"/>
        <v>3.9808216321568474E-16</v>
      </c>
      <c r="Z713" s="376">
        <f t="shared" si="1770"/>
        <v>-9.1139557931631598E-17</v>
      </c>
      <c r="AA713" s="376">
        <f t="shared" si="1771"/>
        <v>-3.451693288970893E-16</v>
      </c>
      <c r="AB713" s="376">
        <f t="shared" si="1772"/>
        <v>2.9153429240569157E-16</v>
      </c>
      <c r="AC713" s="376">
        <f t="shared" si="1773"/>
        <v>1.7591345293789985E-16</v>
      </c>
      <c r="AD713" s="376">
        <f t="shared" si="1774"/>
        <v>-3.9366425222728516E-16</v>
      </c>
      <c r="AE713" s="376">
        <f t="shared" si="1775"/>
        <v>5.2635947870931512E-17</v>
      </c>
      <c r="AF713" s="376">
        <f t="shared" si="1776"/>
        <v>3.631054339478922E-16</v>
      </c>
      <c r="AG713" s="376">
        <f t="shared" si="1777"/>
        <v>-2.6344383527674315E-16</v>
      </c>
      <c r="AH713" s="376">
        <f t="shared" si="1778"/>
        <v>-2.1015801655191936E-16</v>
      </c>
      <c r="AI713" s="376">
        <f t="shared" si="1779"/>
        <v>3.8545513929116641E-16</v>
      </c>
      <c r="AJ713" s="376">
        <f t="shared" si="1780"/>
        <v>-1.3625424858501104E-17</v>
      </c>
      <c r="AK713" s="376">
        <f t="shared" si="1781"/>
        <v>-3.7754463517615572E-16</v>
      </c>
      <c r="AL713" s="376">
        <f t="shared" si="1782"/>
        <v>2.3281627000103009E-16</v>
      </c>
      <c r="AM713" s="376">
        <f t="shared" si="1783"/>
        <v>2.4237864358248342E-16</v>
      </c>
      <c r="AN713" s="376">
        <f t="shared" si="1784"/>
        <v>-3.735338826524609E-16</v>
      </c>
      <c r="AO713" s="376">
        <f t="shared" si="1785"/>
        <v>-2.5516318443728738E-17</v>
      </c>
      <c r="AP713" s="376">
        <f t="shared" si="1786"/>
        <v>3.8834787518078156E-16</v>
      </c>
      <c r="AQ713" s="376">
        <f t="shared" si="1787"/>
        <v>-1.9994655677488796E-16</v>
      </c>
      <c r="AR713" s="376">
        <f t="shared" si="1788"/>
        <v>-2.7226503177770386E-16</v>
      </c>
      <c r="AS713" s="376">
        <f t="shared" si="1789"/>
        <v>3.5801529052941989E-16</v>
      </c>
      <c r="AT713" s="376">
        <f t="shared" si="1790"/>
        <v>6.4412325650709712E-17</v>
      </c>
      <c r="AU713" s="376">
        <f t="shared" si="1791"/>
        <v>-3.9541111285487327E-16</v>
      </c>
      <c r="AV713" s="376">
        <f t="shared" si="1792"/>
        <v>1.6515124890509745E-16</v>
      </c>
      <c r="AW713" s="376">
        <f t="shared" si="1793"/>
        <v>2.9952935888169892E-16</v>
      </c>
      <c r="AX713" s="376">
        <f t="shared" si="1794"/>
        <v>-3.3904881544751584E-16</v>
      </c>
      <c r="AY713" s="376">
        <f t="shared" si="1795"/>
        <v>-1.0268800695032097E-16</v>
      </c>
      <c r="AZ713" s="376">
        <f t="shared" si="1796"/>
        <v>3.9866632535847092E-16</v>
      </c>
      <c r="BA713" s="376">
        <f t="shared" si="1797"/>
        <v>-1.287654442274948E-16</v>
      </c>
      <c r="BB713" s="376">
        <f t="shared" si="1798"/>
        <v>-3.2390905452026005E-16</v>
      </c>
      <c r="BC713" s="376">
        <f t="shared" si="1799"/>
        <v>3.1681711492991648E-16</v>
      </c>
      <c r="BD713" s="376">
        <f t="shared" si="1800"/>
        <v>1.3997474660802032E-16</v>
      </c>
      <c r="BE713" s="376">
        <f t="shared" si="1801"/>
        <v>-3.9808216321568474E-16</v>
      </c>
      <c r="BF713" s="376">
        <f t="shared" si="1802"/>
        <v>9.1139557931629306E-17</v>
      </c>
      <c r="BG713" s="376">
        <f t="shared" si="1803"/>
        <v>3.4516932889709048E-16</v>
      </c>
      <c r="BH713" s="376">
        <f t="shared" si="1804"/>
        <v>-2.9153429240568999E-16</v>
      </c>
      <c r="BI713" s="376">
        <f t="shared" si="1805"/>
        <v>-1.7591345293790453E-16</v>
      </c>
      <c r="BJ713" s="376">
        <f t="shared" si="1806"/>
        <v>3.9366425222728432E-16</v>
      </c>
      <c r="BK713" s="376">
        <f t="shared" si="1807"/>
        <v>-5.2635947870931981E-17</v>
      </c>
      <c r="BL713" s="376">
        <f t="shared" si="1808"/>
        <v>-3.6310543394789318E-16</v>
      </c>
      <c r="BM713" s="376">
        <f t="shared" si="1809"/>
        <v>2.6344383527674133E-16</v>
      </c>
      <c r="BN713" s="376">
        <f t="shared" si="1810"/>
        <v>2.1015801655192134E-16</v>
      </c>
      <c r="BO713" s="376">
        <f t="shared" si="1811"/>
        <v>-3.8545513929116513E-16</v>
      </c>
      <c r="BP713" s="376">
        <f t="shared" si="1812"/>
        <v>1.3625424858501597E-17</v>
      </c>
      <c r="BQ713" s="376">
        <f t="shared" si="1813"/>
        <v>3.7754463517615656E-16</v>
      </c>
      <c r="BR713" s="376">
        <f t="shared" si="1814"/>
        <v>-2.3281627000102822E-16</v>
      </c>
    </row>
    <row r="714" spans="2:70">
      <c r="B714" s="373">
        <v>20</v>
      </c>
      <c r="C714" s="373">
        <f t="shared" si="1815"/>
        <v>6.2500000000000012E-3</v>
      </c>
      <c r="D714" s="374">
        <f t="shared" si="1751"/>
        <v>79.999595709094081</v>
      </c>
      <c r="E714" s="375" t="str">
        <f>Z694</f>
        <v>-0,000404290905924066</v>
      </c>
      <c r="F714" s="317">
        <v>20</v>
      </c>
      <c r="G714" s="376">
        <f t="shared" si="1816"/>
        <v>-3.1107993992912625E-17</v>
      </c>
      <c r="H714" s="376">
        <f t="shared" si="1752"/>
        <v>5.5574094829591082E-16</v>
      </c>
      <c r="I714" s="376">
        <f t="shared" si="1753"/>
        <v>-3.942377132065051E-16</v>
      </c>
      <c r="J714" s="376">
        <f t="shared" si="1754"/>
        <v>-2.5400446578065214E-16</v>
      </c>
      <c r="K714" s="376">
        <f t="shared" si="1755"/>
        <v>5.8864431480850722E-16</v>
      </c>
      <c r="L714" s="376">
        <f t="shared" si="1756"/>
        <v>-1.9652438788557925E-16</v>
      </c>
      <c r="M714" s="376">
        <f t="shared" si="1757"/>
        <v>-4.3823106020950354E-16</v>
      </c>
      <c r="N714" s="376">
        <f t="shared" si="1758"/>
        <v>5.3193192046550978E-16</v>
      </c>
      <c r="O714" s="376">
        <f t="shared" si="1759"/>
        <v>3.1107993992912724E-17</v>
      </c>
      <c r="P714" s="376">
        <f t="shared" si="1760"/>
        <v>-5.5574094829591072E-16</v>
      </c>
      <c r="Q714" s="376">
        <f t="shared" si="1761"/>
        <v>3.9423771320650569E-16</v>
      </c>
      <c r="R714" s="376">
        <f t="shared" si="1762"/>
        <v>2.5400446578065342E-16</v>
      </c>
      <c r="S714" s="376">
        <f t="shared" si="1763"/>
        <v>-5.8864431480850712E-16</v>
      </c>
      <c r="T714" s="376">
        <f t="shared" si="1764"/>
        <v>1.965243878855789E-16</v>
      </c>
      <c r="U714" s="377">
        <f t="shared" si="1765"/>
        <v>4.3823106020950384E-16</v>
      </c>
      <c r="V714" s="376">
        <f t="shared" si="1766"/>
        <v>-5.3193192046550968E-16</v>
      </c>
      <c r="W714" s="376">
        <f t="shared" si="1767"/>
        <v>-3.1107993992913118E-17</v>
      </c>
      <c r="X714" s="376">
        <f t="shared" si="1768"/>
        <v>5.5574094829591082E-16</v>
      </c>
      <c r="Y714" s="376">
        <f t="shared" si="1769"/>
        <v>-3.9423771320650544E-16</v>
      </c>
      <c r="Z714" s="376">
        <f t="shared" si="1770"/>
        <v>-2.5400446578065184E-16</v>
      </c>
      <c r="AA714" s="376">
        <f t="shared" si="1771"/>
        <v>5.8864431480850722E-16</v>
      </c>
      <c r="AB714" s="376">
        <f t="shared" si="1772"/>
        <v>-1.9652438788558055E-16</v>
      </c>
      <c r="AC714" s="376">
        <f t="shared" si="1773"/>
        <v>-4.3823106020950265E-16</v>
      </c>
      <c r="AD714" s="376">
        <f t="shared" si="1774"/>
        <v>5.3193192046550859E-16</v>
      </c>
      <c r="AE714" s="376">
        <f t="shared" si="1775"/>
        <v>3.1107993992915559E-17</v>
      </c>
      <c r="AF714" s="376">
        <f t="shared" si="1776"/>
        <v>-5.5574094829591161E-16</v>
      </c>
      <c r="AG714" s="376">
        <f t="shared" si="1777"/>
        <v>3.9423771320650357E-16</v>
      </c>
      <c r="AH714" s="376">
        <f t="shared" si="1778"/>
        <v>2.5400446578065406E-16</v>
      </c>
      <c r="AI714" s="376">
        <f t="shared" si="1779"/>
        <v>-5.8864431480850712E-16</v>
      </c>
      <c r="AJ714" s="376">
        <f t="shared" si="1780"/>
        <v>1.9652438788557816E-16</v>
      </c>
      <c r="AK714" s="376">
        <f t="shared" si="1781"/>
        <v>4.3823106020950433E-16</v>
      </c>
      <c r="AL714" s="376">
        <f t="shared" si="1782"/>
        <v>-5.3193192046550938E-16</v>
      </c>
      <c r="AM714" s="376">
        <f t="shared" si="1783"/>
        <v>-3.1107993992917999E-17</v>
      </c>
      <c r="AN714" s="376">
        <f t="shared" si="1784"/>
        <v>5.5574094829591102E-16</v>
      </c>
      <c r="AO714" s="376">
        <f t="shared" si="1785"/>
        <v>-3.942377132065017E-16</v>
      </c>
      <c r="AP714" s="376">
        <f t="shared" si="1786"/>
        <v>-2.5400446578065253E-16</v>
      </c>
      <c r="AQ714" s="376">
        <f t="shared" si="1787"/>
        <v>5.8864431480850702E-16</v>
      </c>
      <c r="AR714" s="376">
        <f t="shared" si="1788"/>
        <v>-1.9652438788557984E-16</v>
      </c>
      <c r="AS714" s="376">
        <f t="shared" si="1789"/>
        <v>-4.3823106020950591E-16</v>
      </c>
      <c r="AT714" s="376">
        <f t="shared" si="1790"/>
        <v>5.3193192046551007E-16</v>
      </c>
      <c r="AU714" s="376">
        <f t="shared" si="1791"/>
        <v>3.1107993992916249E-17</v>
      </c>
      <c r="AV714" s="376">
        <f t="shared" si="1792"/>
        <v>-5.5574094829591052E-16</v>
      </c>
      <c r="AW714" s="376">
        <f t="shared" si="1793"/>
        <v>3.9423771320650298E-16</v>
      </c>
      <c r="AX714" s="376">
        <f t="shared" si="1794"/>
        <v>2.5400446578065095E-16</v>
      </c>
      <c r="AY714" s="376">
        <f t="shared" si="1795"/>
        <v>-5.8864431480850712E-16</v>
      </c>
      <c r="AZ714" s="376">
        <f t="shared" si="1796"/>
        <v>1.9652438788558151E-16</v>
      </c>
      <c r="BA714" s="376">
        <f t="shared" si="1797"/>
        <v>4.3823106020950477E-16</v>
      </c>
      <c r="BB714" s="376">
        <f t="shared" si="1798"/>
        <v>-5.3193192046550721E-16</v>
      </c>
      <c r="BC714" s="376">
        <f t="shared" si="1799"/>
        <v>-3.1107993992914573E-17</v>
      </c>
      <c r="BD714" s="376">
        <f t="shared" si="1800"/>
        <v>5.5574094829591279E-16</v>
      </c>
      <c r="BE714" s="376">
        <f t="shared" si="1801"/>
        <v>-3.9423771320650426E-16</v>
      </c>
      <c r="BF714" s="376">
        <f t="shared" si="1802"/>
        <v>-2.5400446578065692E-16</v>
      </c>
      <c r="BG714" s="376">
        <f t="shared" si="1803"/>
        <v>5.8864431480850712E-16</v>
      </c>
      <c r="BH714" s="376">
        <f t="shared" si="1804"/>
        <v>-1.9652438788557525E-16</v>
      </c>
      <c r="BI714" s="376">
        <f t="shared" si="1805"/>
        <v>-4.3823106020950364E-16</v>
      </c>
      <c r="BJ714" s="376">
        <f t="shared" si="1806"/>
        <v>5.31931920465508E-16</v>
      </c>
      <c r="BK714" s="376">
        <f t="shared" si="1807"/>
        <v>3.1107993992912773E-17</v>
      </c>
      <c r="BL714" s="376">
        <f t="shared" si="1808"/>
        <v>-5.557409482959121E-16</v>
      </c>
      <c r="BM714" s="376">
        <f t="shared" si="1809"/>
        <v>3.9423771320650554E-16</v>
      </c>
      <c r="BN714" s="376">
        <f t="shared" si="1810"/>
        <v>2.5400446578065539E-16</v>
      </c>
      <c r="BO714" s="376">
        <f t="shared" si="1811"/>
        <v>-5.8864431480850722E-16</v>
      </c>
      <c r="BP714" s="376">
        <f t="shared" si="1812"/>
        <v>1.9652438788557685E-16</v>
      </c>
      <c r="BQ714" s="376">
        <f t="shared" si="1813"/>
        <v>4.3823106020950245E-16</v>
      </c>
      <c r="BR714" s="376">
        <f t="shared" si="1814"/>
        <v>-5.3193192046550869E-16</v>
      </c>
    </row>
    <row r="715" spans="2:70">
      <c r="B715" s="373">
        <v>21</v>
      </c>
      <c r="C715" s="373">
        <f t="shared" si="1815"/>
        <v>6.5625000000000015E-3</v>
      </c>
      <c r="D715" s="374">
        <f t="shared" si="1751"/>
        <v>79.998220779779473</v>
      </c>
      <c r="E715" s="375" t="str">
        <f>AA694</f>
        <v>-0,00177922022052468</v>
      </c>
      <c r="F715" s="317">
        <v>21</v>
      </c>
      <c r="G715" s="376">
        <f t="shared" si="1816"/>
        <v>-1.6047307896435061E-15</v>
      </c>
      <c r="H715" s="376">
        <f t="shared" si="1752"/>
        <v>-1.8646334099014761E-16</v>
      </c>
      <c r="I715" s="376">
        <f t="shared" si="1753"/>
        <v>1.780527210604364E-15</v>
      </c>
      <c r="J715" s="376">
        <f t="shared" si="1754"/>
        <v>-1.4922060928274384E-15</v>
      </c>
      <c r="K715" s="376">
        <f t="shared" si="1755"/>
        <v>-3.7368504494291129E-16</v>
      </c>
      <c r="L715" s="376">
        <f t="shared" si="1756"/>
        <v>1.8445139144009676E-15</v>
      </c>
      <c r="M715" s="376">
        <f t="shared" si="1757"/>
        <v>-1.3653106356146161E-15</v>
      </c>
      <c r="N715" s="376">
        <f t="shared" si="1758"/>
        <v>-5.5730795763584998E-16</v>
      </c>
      <c r="O715" s="376">
        <f t="shared" si="1759"/>
        <v>1.8907369408880181E-15</v>
      </c>
      <c r="P715" s="376">
        <f t="shared" si="1760"/>
        <v>-1.2252664906261123E-15</v>
      </c>
      <c r="Q715" s="376">
        <f t="shared" si="1761"/>
        <v>-7.3556369004123602E-16</v>
      </c>
      <c r="R715" s="376">
        <f t="shared" si="1762"/>
        <v>1.9187511370523688E-15</v>
      </c>
      <c r="S715" s="376">
        <f t="shared" si="1763"/>
        <v>-1.0734223595340825E-15</v>
      </c>
      <c r="T715" s="376">
        <f t="shared" si="1764"/>
        <v>-9.0673554201150995E-16</v>
      </c>
      <c r="U715" s="377">
        <f t="shared" si="1765"/>
        <v>1.9282867108708388E-15</v>
      </c>
      <c r="V715" s="376">
        <f t="shared" si="1766"/>
        <v>-9.1124058432738888E-16</v>
      </c>
      <c r="W715" s="376">
        <f t="shared" si="1767"/>
        <v>-1.0691750350401403E-15</v>
      </c>
      <c r="X715" s="376">
        <f t="shared" si="1768"/>
        <v>1.9192518295548815E-15</v>
      </c>
      <c r="Y715" s="376">
        <f t="shared" si="1769"/>
        <v>-7.4028306415884226E-16</v>
      </c>
      <c r="Z715" s="376">
        <f t="shared" si="1770"/>
        <v>-1.2213177880108181E-15</v>
      </c>
      <c r="AA715" s="376">
        <f t="shared" si="1771"/>
        <v>1.8917335039505403E-15</v>
      </c>
      <c r="AB715" s="376">
        <f t="shared" si="1772"/>
        <v>-5.621962134025712E-16</v>
      </c>
      <c r="AC715" s="376">
        <f t="shared" si="1773"/>
        <v>-1.361698583042735E-15</v>
      </c>
      <c r="AD715" s="376">
        <f t="shared" si="1774"/>
        <v>1.8459967505764272E-15</v>
      </c>
      <c r="AE715" s="376">
        <f t="shared" si="1775"/>
        <v>-3.7869510578352211E-16</v>
      </c>
      <c r="AF715" s="376">
        <f t="shared" si="1776"/>
        <v>-1.4889654763397767E-15</v>
      </c>
      <c r="AG715" s="376">
        <f t="shared" si="1777"/>
        <v>1.7824820393697886E-15</v>
      </c>
      <c r="AH715" s="376">
        <f t="shared" si="1778"/>
        <v>-1.9154695727996153E-16</v>
      </c>
      <c r="AI715" s="376">
        <f t="shared" si="1779"/>
        <v>-1.6018928181483423E-15</v>
      </c>
      <c r="AJ715" s="376">
        <f t="shared" si="1780"/>
        <v>1.7018010517202248E-15</v>
      </c>
      <c r="AK715" s="376">
        <f t="shared" si="1781"/>
        <v>-2.5541068675769788E-18</v>
      </c>
      <c r="AL715" s="376">
        <f t="shared" si="1782"/>
        <v>-1.699393056434457E-15</v>
      </c>
      <c r="AM715" s="376">
        <f t="shared" si="1783"/>
        <v>1.6047307896435108E-15</v>
      </c>
      <c r="AN715" s="376">
        <f t="shared" si="1784"/>
        <v>1.8646334099013203E-16</v>
      </c>
      <c r="AO715" s="376">
        <f t="shared" si="1785"/>
        <v>-1.7805272106043655E-15</v>
      </c>
      <c r="AP715" s="376">
        <f t="shared" si="1786"/>
        <v>1.4922060928274394E-15</v>
      </c>
      <c r="AQ715" s="376">
        <f t="shared" si="1787"/>
        <v>3.7368504494290261E-16</v>
      </c>
      <c r="AR715" s="376">
        <f t="shared" si="1788"/>
        <v>-1.8445139144009711E-15</v>
      </c>
      <c r="AS715" s="376">
        <f t="shared" si="1789"/>
        <v>1.3653106356146127E-15</v>
      </c>
      <c r="AT715" s="376">
        <f t="shared" si="1790"/>
        <v>5.5730795763584821E-16</v>
      </c>
      <c r="AU715" s="376">
        <f t="shared" si="1791"/>
        <v>-1.8907369408880166E-15</v>
      </c>
      <c r="AV715" s="376">
        <f t="shared" si="1792"/>
        <v>1.2252664906261242E-15</v>
      </c>
      <c r="AW715" s="376">
        <f t="shared" si="1793"/>
        <v>7.3556369004124036E-16</v>
      </c>
      <c r="AX715" s="376">
        <f t="shared" si="1794"/>
        <v>-1.9187511370523684E-15</v>
      </c>
      <c r="AY715" s="376">
        <f t="shared" si="1795"/>
        <v>1.0734223595340898E-15</v>
      </c>
      <c r="AZ715" s="376">
        <f t="shared" si="1796"/>
        <v>9.067355420115206E-16</v>
      </c>
      <c r="BA715" s="376">
        <f t="shared" si="1797"/>
        <v>-1.9282867108708388E-15</v>
      </c>
      <c r="BB715" s="376">
        <f t="shared" si="1798"/>
        <v>9.1124058432739065E-16</v>
      </c>
      <c r="BC715" s="376">
        <f t="shared" si="1799"/>
        <v>1.0691750350401383E-15</v>
      </c>
      <c r="BD715" s="376">
        <f t="shared" si="1800"/>
        <v>-1.9192518295548831E-15</v>
      </c>
      <c r="BE715" s="376">
        <f t="shared" si="1801"/>
        <v>7.4028306415884394E-16</v>
      </c>
      <c r="BF715" s="376">
        <f t="shared" si="1802"/>
        <v>1.2213177880108165E-15</v>
      </c>
      <c r="BG715" s="376">
        <f t="shared" si="1803"/>
        <v>-1.8917335039505403E-15</v>
      </c>
      <c r="BH715" s="376">
        <f t="shared" si="1804"/>
        <v>5.6219621340256005E-16</v>
      </c>
      <c r="BI715" s="376">
        <f t="shared" si="1805"/>
        <v>1.3616985830427336E-15</v>
      </c>
      <c r="BJ715" s="376">
        <f t="shared" si="1806"/>
        <v>-1.8459967505764276E-15</v>
      </c>
      <c r="BK715" s="376">
        <f t="shared" si="1807"/>
        <v>3.7869510578352398E-16</v>
      </c>
      <c r="BL715" s="376">
        <f t="shared" si="1808"/>
        <v>1.4889654763397669E-15</v>
      </c>
      <c r="BM715" s="376">
        <f t="shared" si="1809"/>
        <v>-1.7824820393697894E-15</v>
      </c>
      <c r="BN715" s="376">
        <f t="shared" si="1810"/>
        <v>1.915469572799635E-16</v>
      </c>
      <c r="BO715" s="376">
        <f t="shared" si="1811"/>
        <v>1.6018928181483411E-15</v>
      </c>
      <c r="BP715" s="376">
        <f t="shared" si="1812"/>
        <v>-1.7018010517202193E-15</v>
      </c>
      <c r="BQ715" s="376">
        <f t="shared" si="1813"/>
        <v>2.5541068676062653E-18</v>
      </c>
      <c r="BR715" s="376">
        <f t="shared" si="1814"/>
        <v>1.6993930564344562E-15</v>
      </c>
    </row>
    <row r="716" spans="2:70">
      <c r="B716" s="373">
        <v>22</v>
      </c>
      <c r="C716" s="373">
        <f t="shared" si="1815"/>
        <v>6.8750000000000018E-3</v>
      </c>
      <c r="D716" s="374">
        <f t="shared" si="1751"/>
        <v>79.996862985328207</v>
      </c>
      <c r="E716" s="375" t="str">
        <f>AB694</f>
        <v>-0,00313701467178628</v>
      </c>
      <c r="F716" s="317">
        <v>22</v>
      </c>
      <c r="G716" s="376">
        <f t="shared" si="1816"/>
        <v>2.0350032957994018E-17</v>
      </c>
      <c r="H716" s="376">
        <f t="shared" si="1752"/>
        <v>-4.5023186869054832E-17</v>
      </c>
      <c r="I716" s="376">
        <f t="shared" si="1753"/>
        <v>2.9677051882257733E-17</v>
      </c>
      <c r="J716" s="376">
        <f t="shared" si="1754"/>
        <v>1.2047813609933333E-17</v>
      </c>
      <c r="K716" s="376">
        <f t="shared" si="1755"/>
        <v>-4.3063865111552517E-17</v>
      </c>
      <c r="L716" s="376">
        <f t="shared" si="1756"/>
        <v>3.5802189539566551E-17</v>
      </c>
      <c r="M716" s="376">
        <f t="shared" si="1757"/>
        <v>3.2826035413346309E-18</v>
      </c>
      <c r="N716" s="376">
        <f t="shared" si="1758"/>
        <v>-3.9449623168307057E-17</v>
      </c>
      <c r="O716" s="376">
        <f t="shared" si="1759"/>
        <v>4.0551469130969054E-17</v>
      </c>
      <c r="P716" s="376">
        <f t="shared" si="1760"/>
        <v>-5.6087551404522832E-18</v>
      </c>
      <c r="Q716" s="376">
        <f t="shared" si="1761"/>
        <v>-3.4319354330307118E-17</v>
      </c>
      <c r="R716" s="376">
        <f t="shared" si="1762"/>
        <v>4.3742378505194311E-17</v>
      </c>
      <c r="S716" s="376">
        <f t="shared" si="1763"/>
        <v>-1.4284572507617741E-17</v>
      </c>
      <c r="T716" s="376">
        <f t="shared" si="1764"/>
        <v>-2.7870211951909133E-17</v>
      </c>
      <c r="U716" s="377">
        <f t="shared" si="1765"/>
        <v>4.5252292804473441E-17</v>
      </c>
      <c r="V716" s="376">
        <f t="shared" si="1766"/>
        <v>-2.2411441764196005E-17</v>
      </c>
      <c r="W716" s="376">
        <f t="shared" si="1767"/>
        <v>-2.0350032957994215E-17</v>
      </c>
      <c r="X716" s="376">
        <f t="shared" si="1768"/>
        <v>4.5023186869054856E-17</v>
      </c>
      <c r="Y716" s="376">
        <f t="shared" si="1769"/>
        <v>-2.9677051882257567E-17</v>
      </c>
      <c r="Z716" s="376">
        <f t="shared" si="1770"/>
        <v>-1.2047813609933548E-17</v>
      </c>
      <c r="AA716" s="376">
        <f t="shared" si="1771"/>
        <v>4.3063865111552597E-17</v>
      </c>
      <c r="AB716" s="376">
        <f t="shared" si="1772"/>
        <v>-3.5802189539566416E-17</v>
      </c>
      <c r="AC716" s="376">
        <f t="shared" si="1773"/>
        <v>-3.2826035413348527E-18</v>
      </c>
      <c r="AD716" s="376">
        <f t="shared" si="1774"/>
        <v>3.9449623168307168E-17</v>
      </c>
      <c r="AE716" s="376">
        <f t="shared" si="1775"/>
        <v>-4.0551469130968943E-17</v>
      </c>
      <c r="AF716" s="376">
        <f t="shared" si="1776"/>
        <v>5.6087551404520644E-18</v>
      </c>
      <c r="AG716" s="376">
        <f t="shared" si="1777"/>
        <v>3.4319354330307259E-17</v>
      </c>
      <c r="AH716" s="376">
        <f t="shared" si="1778"/>
        <v>-4.374237850519425E-17</v>
      </c>
      <c r="AI716" s="376">
        <f t="shared" si="1779"/>
        <v>1.4284572507617528E-17</v>
      </c>
      <c r="AJ716" s="376">
        <f t="shared" si="1780"/>
        <v>2.7870211951909306E-17</v>
      </c>
      <c r="AK716" s="376">
        <f t="shared" si="1781"/>
        <v>-4.5252292804473429E-17</v>
      </c>
      <c r="AL716" s="376">
        <f t="shared" si="1782"/>
        <v>2.2411441764195814E-17</v>
      </c>
      <c r="AM716" s="376">
        <f t="shared" si="1783"/>
        <v>2.0350032957994412E-17</v>
      </c>
      <c r="AN716" s="376">
        <f t="shared" si="1784"/>
        <v>-4.5023186869054881E-17</v>
      </c>
      <c r="AO716" s="376">
        <f t="shared" si="1785"/>
        <v>2.96770518822574E-17</v>
      </c>
      <c r="AP716" s="376">
        <f t="shared" si="1786"/>
        <v>1.2047813609933761E-17</v>
      </c>
      <c r="AQ716" s="376">
        <f t="shared" si="1787"/>
        <v>-4.3063865111552658E-17</v>
      </c>
      <c r="AR716" s="376">
        <f t="shared" si="1788"/>
        <v>3.580218953956628E-17</v>
      </c>
      <c r="AS716" s="376">
        <f t="shared" si="1789"/>
        <v>3.2826035413350777E-18</v>
      </c>
      <c r="AT716" s="376">
        <f t="shared" si="1790"/>
        <v>-3.9449623168307279E-17</v>
      </c>
      <c r="AU716" s="376">
        <f t="shared" si="1791"/>
        <v>4.0551469130968845E-17</v>
      </c>
      <c r="AV716" s="376">
        <f t="shared" si="1792"/>
        <v>-5.6087551404518426E-18</v>
      </c>
      <c r="AW716" s="376">
        <f t="shared" si="1793"/>
        <v>-3.4319354330307407E-17</v>
      </c>
      <c r="AX716" s="376">
        <f t="shared" si="1794"/>
        <v>4.3742378505194188E-17</v>
      </c>
      <c r="AY716" s="376">
        <f t="shared" si="1795"/>
        <v>-1.4284572507617319E-17</v>
      </c>
      <c r="AZ716" s="376">
        <f t="shared" si="1796"/>
        <v>-2.7870211951909485E-17</v>
      </c>
      <c r="BA716" s="376">
        <f t="shared" si="1797"/>
        <v>4.5252292804473404E-17</v>
      </c>
      <c r="BB716" s="376">
        <f t="shared" si="1798"/>
        <v>-2.241144176419562E-17</v>
      </c>
      <c r="BC716" s="376">
        <f t="shared" si="1799"/>
        <v>-2.0350032957994609E-17</v>
      </c>
      <c r="BD716" s="376">
        <f t="shared" si="1800"/>
        <v>4.5023186869054906E-17</v>
      </c>
      <c r="BE716" s="376">
        <f t="shared" si="1801"/>
        <v>-2.9677051882257234E-17</v>
      </c>
      <c r="BF716" s="376">
        <f t="shared" si="1802"/>
        <v>-1.2047813609933974E-17</v>
      </c>
      <c r="BG716" s="376">
        <f t="shared" si="1803"/>
        <v>4.3063865111552738E-17</v>
      </c>
      <c r="BH716" s="376">
        <f t="shared" si="1804"/>
        <v>-3.5802189539566145E-17</v>
      </c>
      <c r="BI716" s="376">
        <f t="shared" si="1805"/>
        <v>-3.2826035413352995E-18</v>
      </c>
      <c r="BJ716" s="376">
        <f t="shared" si="1806"/>
        <v>3.9449623168307384E-17</v>
      </c>
      <c r="BK716" s="376">
        <f t="shared" si="1807"/>
        <v>-4.0551469130968746E-17</v>
      </c>
      <c r="BL716" s="376">
        <f t="shared" si="1808"/>
        <v>5.6087551404516238E-18</v>
      </c>
      <c r="BM716" s="376">
        <f t="shared" si="1809"/>
        <v>3.4319354330307555E-17</v>
      </c>
      <c r="BN716" s="376">
        <f t="shared" si="1810"/>
        <v>-4.3742378505194133E-17</v>
      </c>
      <c r="BO716" s="376">
        <f t="shared" si="1811"/>
        <v>1.4284572507617106E-17</v>
      </c>
      <c r="BP716" s="376">
        <f t="shared" si="1812"/>
        <v>2.7870211951909657E-17</v>
      </c>
      <c r="BQ716" s="376">
        <f t="shared" si="1813"/>
        <v>-4.5252292804473392E-17</v>
      </c>
      <c r="BR716" s="376">
        <f t="shared" si="1814"/>
        <v>2.2411441764195426E-17</v>
      </c>
    </row>
    <row r="717" spans="2:70">
      <c r="B717" s="373">
        <v>23</v>
      </c>
      <c r="C717" s="373">
        <f t="shared" si="1815"/>
        <v>7.187500000000002E-3</v>
      </c>
      <c r="D717" s="374">
        <f t="shared" si="1751"/>
        <v>79.995535402043103</v>
      </c>
      <c r="E717" s="375" t="str">
        <f>AC694</f>
        <v>-0,00446459795690318</v>
      </c>
      <c r="F717" s="317">
        <v>23</v>
      </c>
      <c r="G717" s="376">
        <f t="shared" si="1816"/>
        <v>2.4406681705822967E-15</v>
      </c>
      <c r="H717" s="376">
        <f t="shared" si="1752"/>
        <v>-2.4400901219472469E-15</v>
      </c>
      <c r="I717" s="376">
        <f t="shared" si="1753"/>
        <v>6.5528540165247208E-16</v>
      </c>
      <c r="J717" s="376">
        <f t="shared" si="1754"/>
        <v>1.6086728059096379E-15</v>
      </c>
      <c r="K717" s="376">
        <f t="shared" si="1755"/>
        <v>-2.6963478506239946E-15</v>
      </c>
      <c r="L717" s="376">
        <f t="shared" si="1756"/>
        <v>1.8124171305002476E-15</v>
      </c>
      <c r="M717" s="376">
        <f t="shared" si="1757"/>
        <v>3.9677733923899071E-16</v>
      </c>
      <c r="N717" s="376">
        <f t="shared" si="1758"/>
        <v>-2.3158428891433196E-15</v>
      </c>
      <c r="O717" s="376">
        <f t="shared" si="1759"/>
        <v>2.5415330128623186E-15</v>
      </c>
      <c r="P717" s="376">
        <f t="shared" si="1760"/>
        <v>-9.0882006053677965E-16</v>
      </c>
      <c r="Q717" s="376">
        <f t="shared" si="1761"/>
        <v>-1.388434327026858E-15</v>
      </c>
      <c r="R717" s="376">
        <f t="shared" si="1762"/>
        <v>2.6704468856729958E-15</v>
      </c>
      <c r="S717" s="376">
        <f t="shared" si="1763"/>
        <v>-1.9997928129464897E-15</v>
      </c>
      <c r="T717" s="376">
        <f t="shared" si="1764"/>
        <v>-1.331366251690413E-16</v>
      </c>
      <c r="U717" s="377">
        <f t="shared" si="1765"/>
        <v>2.1687147747134001E-15</v>
      </c>
      <c r="V717" s="376">
        <f t="shared" si="1766"/>
        <v>-2.618499551520258E-15</v>
      </c>
      <c r="W717" s="376">
        <f t="shared" si="1767"/>
        <v>1.1536022854265505E-15</v>
      </c>
      <c r="X717" s="376">
        <f t="shared" si="1768"/>
        <v>1.154824466579397E-15</v>
      </c>
      <c r="Y717" s="376">
        <f t="shared" si="1769"/>
        <v>-2.6188280573982053E-15</v>
      </c>
      <c r="Z717" s="376">
        <f t="shared" si="1770"/>
        <v>2.1679093974060986E-15</v>
      </c>
      <c r="AA717" s="376">
        <f t="shared" si="1771"/>
        <v>-1.3178626738116875E-16</v>
      </c>
      <c r="AB717" s="376">
        <f t="shared" si="1772"/>
        <v>-2.000700751462895E-15</v>
      </c>
      <c r="AC717" s="376">
        <f t="shared" si="1773"/>
        <v>2.6702485080795976E-15</v>
      </c>
      <c r="AD717" s="376">
        <f t="shared" si="1774"/>
        <v>-1.3872746896844979E-15</v>
      </c>
      <c r="AE717" s="376">
        <f t="shared" si="1775"/>
        <v>-9.1009301522750769E-16</v>
      </c>
      <c r="AF717" s="376">
        <f t="shared" si="1776"/>
        <v>2.5419884833336323E-15</v>
      </c>
      <c r="AG717" s="376">
        <f t="shared" si="1777"/>
        <v>-2.3151478292688685E-15</v>
      </c>
      <c r="AH717" s="376">
        <f t="shared" si="1778"/>
        <v>3.9543998613479601E-16</v>
      </c>
      <c r="AI717" s="376">
        <f t="shared" si="1779"/>
        <v>1.8134188862815211E-15</v>
      </c>
      <c r="AJ717" s="376">
        <f t="shared" si="1780"/>
        <v>-2.6962815117998136E-15</v>
      </c>
      <c r="AK717" s="376">
        <f t="shared" si="1781"/>
        <v>1.6075868803192977E-15</v>
      </c>
      <c r="AL717" s="376">
        <f t="shared" si="1782"/>
        <v>6.5659687063152864E-16</v>
      </c>
      <c r="AM717" s="376">
        <f t="shared" si="1783"/>
        <v>-2.4406681705823089E-15</v>
      </c>
      <c r="AN717" s="376">
        <f t="shared" si="1784"/>
        <v>2.4400901219472469E-15</v>
      </c>
      <c r="AO717" s="376">
        <f t="shared" si="1785"/>
        <v>-6.5528540165246015E-16</v>
      </c>
      <c r="AP717" s="376">
        <f t="shared" si="1786"/>
        <v>-1.6086728059096559E-15</v>
      </c>
      <c r="AQ717" s="376">
        <f t="shared" si="1787"/>
        <v>2.6963478506239962E-15</v>
      </c>
      <c r="AR717" s="376">
        <f t="shared" si="1788"/>
        <v>-1.812417130500242E-15</v>
      </c>
      <c r="AS717" s="376">
        <f t="shared" si="1789"/>
        <v>-3.9677733923900782E-16</v>
      </c>
      <c r="AT717" s="376">
        <f t="shared" si="1790"/>
        <v>2.3158428891433338E-15</v>
      </c>
      <c r="AU717" s="376">
        <f t="shared" si="1791"/>
        <v>-2.5415330128623194E-15</v>
      </c>
      <c r="AV717" s="376">
        <f t="shared" si="1792"/>
        <v>9.0882006053677255E-16</v>
      </c>
      <c r="AW717" s="376">
        <f t="shared" si="1793"/>
        <v>1.3884343270268728E-15</v>
      </c>
      <c r="AX717" s="376">
        <f t="shared" si="1794"/>
        <v>-2.6704468856730013E-15</v>
      </c>
      <c r="AY717" s="376">
        <f t="shared" si="1795"/>
        <v>1.9997928129464842E-15</v>
      </c>
      <c r="AZ717" s="376">
        <f t="shared" si="1796"/>
        <v>1.3313662516905846E-16</v>
      </c>
      <c r="BA717" s="376">
        <f t="shared" si="1797"/>
        <v>-2.16871477471341E-15</v>
      </c>
      <c r="BB717" s="376">
        <f t="shared" si="1798"/>
        <v>2.6184995515202584E-15</v>
      </c>
      <c r="BC717" s="376">
        <f t="shared" si="1799"/>
        <v>-1.153602285426535E-15</v>
      </c>
      <c r="BD717" s="376">
        <f t="shared" si="1800"/>
        <v>-1.1548244665794124E-15</v>
      </c>
      <c r="BE717" s="376">
        <f t="shared" si="1801"/>
        <v>2.6188280573982148E-15</v>
      </c>
      <c r="BF717" s="376">
        <f t="shared" si="1802"/>
        <v>-2.1679093974060998E-15</v>
      </c>
      <c r="BG717" s="376">
        <f t="shared" si="1803"/>
        <v>1.317862673811516E-16</v>
      </c>
      <c r="BH717" s="376">
        <f t="shared" si="1804"/>
        <v>2.0007007514629069E-15</v>
      </c>
      <c r="BI717" s="376">
        <f t="shared" si="1805"/>
        <v>-2.6702485080795925E-15</v>
      </c>
      <c r="BJ717" s="376">
        <f t="shared" si="1806"/>
        <v>1.3872746896844833E-15</v>
      </c>
      <c r="BK717" s="376">
        <f t="shared" si="1807"/>
        <v>9.1009301522748778E-16</v>
      </c>
      <c r="BL717" s="376">
        <f t="shared" si="1808"/>
        <v>-2.5419884833336441E-15</v>
      </c>
      <c r="BM717" s="376">
        <f t="shared" si="1809"/>
        <v>2.3151478292688693E-15</v>
      </c>
      <c r="BN717" s="376">
        <f t="shared" si="1810"/>
        <v>-3.9543998613474118E-16</v>
      </c>
      <c r="BO717" s="376">
        <f t="shared" si="1811"/>
        <v>-1.8134188862815341E-15</v>
      </c>
      <c r="BP717" s="376">
        <f t="shared" si="1812"/>
        <v>2.6962815117998148E-15</v>
      </c>
      <c r="BQ717" s="376">
        <f t="shared" si="1813"/>
        <v>-1.6075868803192531E-15</v>
      </c>
      <c r="BR717" s="376">
        <f t="shared" si="1814"/>
        <v>-6.5659687063154531E-16</v>
      </c>
    </row>
    <row r="718" spans="2:70">
      <c r="B718" s="373">
        <v>24</v>
      </c>
      <c r="C718" s="373">
        <f t="shared" si="1815"/>
        <v>7.5000000000000023E-3</v>
      </c>
      <c r="D718" s="374">
        <f t="shared" si="1751"/>
        <v>79.994250815276928</v>
      </c>
      <c r="E718" s="375" t="str">
        <f>AD694</f>
        <v>-0,00574918472307743</v>
      </c>
      <c r="F718" s="317">
        <v>24</v>
      </c>
      <c r="G718" s="376">
        <f t="shared" si="1816"/>
        <v>-1.2798939453617853E-15</v>
      </c>
      <c r="H718" s="376">
        <f t="shared" si="1752"/>
        <v>3.9292256050022174E-16</v>
      </c>
      <c r="I718" s="376">
        <f t="shared" si="1753"/>
        <v>7.2421753134000884E-16</v>
      </c>
      <c r="J718" s="376">
        <f t="shared" si="1754"/>
        <v>-1.4171208154296242E-15</v>
      </c>
      <c r="K718" s="376">
        <f t="shared" si="1755"/>
        <v>1.2798939453617845E-15</v>
      </c>
      <c r="L718" s="376">
        <f t="shared" si="1756"/>
        <v>-3.929225605002212E-16</v>
      </c>
      <c r="M718" s="376">
        <f t="shared" si="1757"/>
        <v>-7.2421753134000815E-16</v>
      </c>
      <c r="N718" s="376">
        <f t="shared" si="1758"/>
        <v>1.4171208154296242E-15</v>
      </c>
      <c r="O718" s="376">
        <f t="shared" si="1759"/>
        <v>-1.2798939453617843E-15</v>
      </c>
      <c r="P718" s="376">
        <f t="shared" si="1760"/>
        <v>3.9292256050021819E-16</v>
      </c>
      <c r="Q718" s="376">
        <f t="shared" si="1761"/>
        <v>7.2421753134000865E-16</v>
      </c>
      <c r="R718" s="376">
        <f t="shared" si="1762"/>
        <v>-1.4171208154296244E-15</v>
      </c>
      <c r="S718" s="376">
        <f t="shared" si="1763"/>
        <v>1.2798939453617839E-15</v>
      </c>
      <c r="T718" s="376">
        <f t="shared" si="1764"/>
        <v>-3.9292256050022268E-16</v>
      </c>
      <c r="U718" s="377">
        <f t="shared" si="1765"/>
        <v>-7.2421753134000914E-16</v>
      </c>
      <c r="V718" s="376">
        <f t="shared" si="1766"/>
        <v>1.4171208154296246E-15</v>
      </c>
      <c r="W718" s="376">
        <f t="shared" si="1767"/>
        <v>-1.2798939453617835E-15</v>
      </c>
      <c r="X718" s="376">
        <f t="shared" si="1768"/>
        <v>3.9292256050021711E-16</v>
      </c>
      <c r="Y718" s="376">
        <f t="shared" si="1769"/>
        <v>7.2421753134001417E-16</v>
      </c>
      <c r="Z718" s="376">
        <f t="shared" si="1770"/>
        <v>-1.4171208154296262E-15</v>
      </c>
      <c r="AA718" s="376">
        <f t="shared" si="1771"/>
        <v>1.2798939453617859E-15</v>
      </c>
      <c r="AB718" s="376">
        <f t="shared" si="1772"/>
        <v>-3.9292256050022165E-16</v>
      </c>
      <c r="AC718" s="376">
        <f t="shared" si="1773"/>
        <v>-7.2421753134000993E-16</v>
      </c>
      <c r="AD718" s="376">
        <f t="shared" si="1774"/>
        <v>1.4171208154296248E-15</v>
      </c>
      <c r="AE718" s="376">
        <f t="shared" si="1775"/>
        <v>-1.2798939453617831E-15</v>
      </c>
      <c r="AF718" s="376">
        <f t="shared" si="1776"/>
        <v>3.9292256050021607E-16</v>
      </c>
      <c r="AG718" s="376">
        <f t="shared" si="1777"/>
        <v>7.2421753134001496E-16</v>
      </c>
      <c r="AH718" s="376">
        <f t="shared" si="1778"/>
        <v>-1.4171208154296236E-15</v>
      </c>
      <c r="AI718" s="376">
        <f t="shared" si="1779"/>
        <v>1.2798939453617801E-15</v>
      </c>
      <c r="AJ718" s="376">
        <f t="shared" si="1780"/>
        <v>-3.9292256050022061E-16</v>
      </c>
      <c r="AK718" s="376">
        <f t="shared" si="1781"/>
        <v>-7.2421753134001999E-16</v>
      </c>
      <c r="AL718" s="376">
        <f t="shared" si="1782"/>
        <v>1.4171208154296252E-15</v>
      </c>
      <c r="AM718" s="376">
        <f t="shared" si="1783"/>
        <v>-1.2798939453617878E-15</v>
      </c>
      <c r="AN718" s="376">
        <f t="shared" si="1784"/>
        <v>3.9292256050021504E-16</v>
      </c>
      <c r="AO718" s="376">
        <f t="shared" si="1785"/>
        <v>7.2421753134000687E-16</v>
      </c>
      <c r="AP718" s="376">
        <f t="shared" si="1786"/>
        <v>-1.4171208154296268E-15</v>
      </c>
      <c r="AQ718" s="376">
        <f t="shared" si="1787"/>
        <v>1.2798939453617849E-15</v>
      </c>
      <c r="AR718" s="376">
        <f t="shared" si="1788"/>
        <v>-3.9292256050020947E-16</v>
      </c>
      <c r="AS718" s="376">
        <f t="shared" si="1789"/>
        <v>-7.24217531340012E-16</v>
      </c>
      <c r="AT718" s="376">
        <f t="shared" si="1790"/>
        <v>1.4171208154296281E-15</v>
      </c>
      <c r="AU718" s="376">
        <f t="shared" si="1791"/>
        <v>-1.2798939453617821E-15</v>
      </c>
      <c r="AV718" s="376">
        <f t="shared" si="1792"/>
        <v>3.9292256050022406E-16</v>
      </c>
      <c r="AW718" s="376">
        <f t="shared" si="1793"/>
        <v>7.2421753134001693E-16</v>
      </c>
      <c r="AX718" s="376">
        <f t="shared" si="1794"/>
        <v>-1.4171208154296242E-15</v>
      </c>
      <c r="AY718" s="376">
        <f t="shared" si="1795"/>
        <v>1.2798939453617792E-15</v>
      </c>
      <c r="AZ718" s="376">
        <f t="shared" si="1796"/>
        <v>-3.9292256050021854E-16</v>
      </c>
      <c r="BA718" s="376">
        <f t="shared" si="1797"/>
        <v>-7.2421753134002206E-16</v>
      </c>
      <c r="BB718" s="376">
        <f t="shared" si="1798"/>
        <v>1.4171208154296258E-15</v>
      </c>
      <c r="BC718" s="376">
        <f t="shared" si="1799"/>
        <v>-1.2798939453617867E-15</v>
      </c>
      <c r="BD718" s="376">
        <f t="shared" si="1800"/>
        <v>3.9292256050021297E-16</v>
      </c>
      <c r="BE718" s="376">
        <f t="shared" si="1801"/>
        <v>7.2421753134000884E-16</v>
      </c>
      <c r="BF718" s="376">
        <f t="shared" si="1802"/>
        <v>-1.4171208154296273E-15</v>
      </c>
      <c r="BG718" s="376">
        <f t="shared" si="1803"/>
        <v>1.2798939453617839E-15</v>
      </c>
      <c r="BH718" s="376">
        <f t="shared" si="1804"/>
        <v>-3.929225605002074E-16</v>
      </c>
      <c r="BI718" s="376">
        <f t="shared" si="1805"/>
        <v>-7.2421753134003202E-16</v>
      </c>
      <c r="BJ718" s="376">
        <f t="shared" si="1806"/>
        <v>1.4171208154296232E-15</v>
      </c>
      <c r="BK718" s="376">
        <f t="shared" si="1807"/>
        <v>-1.2798939453617811E-15</v>
      </c>
      <c r="BL718" s="376">
        <f t="shared" si="1808"/>
        <v>3.9292256050020187E-16</v>
      </c>
      <c r="BM718" s="376">
        <f t="shared" si="1809"/>
        <v>7.2421753134000076E-16</v>
      </c>
      <c r="BN718" s="376">
        <f t="shared" si="1810"/>
        <v>-1.4171208154296248E-15</v>
      </c>
      <c r="BO718" s="376">
        <f t="shared" si="1811"/>
        <v>1.2798939453617784E-15</v>
      </c>
      <c r="BP718" s="376">
        <f t="shared" si="1812"/>
        <v>-3.929225605001963E-16</v>
      </c>
      <c r="BQ718" s="376">
        <f t="shared" si="1813"/>
        <v>-7.2421753134000579E-16</v>
      </c>
      <c r="BR718" s="376">
        <f t="shared" si="1814"/>
        <v>1.4171208154296264E-15</v>
      </c>
    </row>
    <row r="719" spans="2:70">
      <c r="B719" s="373">
        <v>25</v>
      </c>
      <c r="C719" s="373">
        <f t="shared" si="1815"/>
        <v>7.8125000000000017E-3</v>
      </c>
      <c r="D719" s="374">
        <f t="shared" si="1751"/>
        <v>79.993021596302441</v>
      </c>
      <c r="E719" s="375" t="str">
        <f>AE694</f>
        <v>-0,00697840369755818</v>
      </c>
      <c r="F719" s="317">
        <v>25</v>
      </c>
      <c r="G719" s="376">
        <f t="shared" si="1816"/>
        <v>-3.0390262030179505E-16</v>
      </c>
      <c r="H719" s="376">
        <f t="shared" si="1752"/>
        <v>2.3296197446484261E-16</v>
      </c>
      <c r="I719" s="376">
        <f t="shared" si="1753"/>
        <v>-5.6261462692897504E-17</v>
      </c>
      <c r="J719" s="376">
        <f t="shared" si="1754"/>
        <v>-1.459805768986676E-16</v>
      </c>
      <c r="K719" s="376">
        <f t="shared" si="1755"/>
        <v>2.8195048655408343E-16</v>
      </c>
      <c r="L719" s="376">
        <f t="shared" si="1756"/>
        <v>-2.89920769975365E-16</v>
      </c>
      <c r="M719" s="376">
        <f t="shared" si="1757"/>
        <v>1.6627308512177836E-16</v>
      </c>
      <c r="N719" s="376">
        <f t="shared" si="1758"/>
        <v>3.2859104151351937E-17</v>
      </c>
      <c r="O719" s="376">
        <f t="shared" si="1759"/>
        <v>-2.170739471160382E-16</v>
      </c>
      <c r="P719" s="376">
        <f t="shared" si="1760"/>
        <v>3.0274175639546254E-16</v>
      </c>
      <c r="Q719" s="376">
        <f t="shared" si="1761"/>
        <v>-2.5097113761013761E-16</v>
      </c>
      <c r="R719" s="376">
        <f t="shared" si="1762"/>
        <v>8.5264869334485696E-17</v>
      </c>
      <c r="S719" s="376">
        <f t="shared" si="1763"/>
        <v>1.1914986700980615E-16</v>
      </c>
      <c r="T719" s="376">
        <f t="shared" si="1764"/>
        <v>-2.6947305476520616E-16</v>
      </c>
      <c r="U719" s="377">
        <f t="shared" si="1765"/>
        <v>2.9746110945638151E-16</v>
      </c>
      <c r="V719" s="376">
        <f t="shared" si="1766"/>
        <v>-1.9040803939211405E-16</v>
      </c>
      <c r="W719" s="376">
        <f t="shared" si="1767"/>
        <v>-3.0862997475650206E-18</v>
      </c>
      <c r="X719" s="376">
        <f t="shared" si="1768"/>
        <v>1.9517952332627282E-16</v>
      </c>
      <c r="Y719" s="376">
        <f t="shared" si="1769"/>
        <v>-2.9866532387956344E-16</v>
      </c>
      <c r="Z719" s="376">
        <f t="shared" si="1770"/>
        <v>2.6656331150546805E-16</v>
      </c>
      <c r="AA719" s="376">
        <f t="shared" si="1771"/>
        <v>-1.1344712867386395E-16</v>
      </c>
      <c r="AB719" s="376">
        <f t="shared" si="1772"/>
        <v>-9.1171678767698012E-17</v>
      </c>
      <c r="AC719" s="376">
        <f t="shared" si="1773"/>
        <v>2.5440045014998432E-16</v>
      </c>
      <c r="AD719" s="376">
        <f t="shared" si="1774"/>
        <v>-3.0213673584454996E-16</v>
      </c>
      <c r="AE719" s="376">
        <f t="shared" si="1775"/>
        <v>2.127092601554815E-16</v>
      </c>
      <c r="AF719" s="376">
        <f t="shared" si="1776"/>
        <v>-2.6716227409932849E-17</v>
      </c>
      <c r="AG719" s="376">
        <f t="shared" si="1777"/>
        <v>-1.7140541403089305E-16</v>
      </c>
      <c r="AH719" s="376">
        <f t="shared" si="1778"/>
        <v>2.9171258102762991E-16</v>
      </c>
      <c r="AI719" s="376">
        <f t="shared" si="1779"/>
        <v>-2.7958833499267077E-16</v>
      </c>
      <c r="AJ719" s="376">
        <f t="shared" si="1780"/>
        <v>1.4053683014760408E-16</v>
      </c>
      <c r="AK719" s="376">
        <f t="shared" si="1781"/>
        <v>6.2315457419547626E-17</v>
      </c>
      <c r="AL719" s="376">
        <f t="shared" si="1782"/>
        <v>-2.368778301303859E-16</v>
      </c>
      <c r="AM719" s="376">
        <f t="shared" si="1783"/>
        <v>3.0390262030179505E-16</v>
      </c>
      <c r="AN719" s="376">
        <f t="shared" si="1784"/>
        <v>-2.3296197446484355E-16</v>
      </c>
      <c r="AO719" s="376">
        <f t="shared" si="1785"/>
        <v>5.6261462692899772E-17</v>
      </c>
      <c r="AP719" s="376">
        <f t="shared" si="1786"/>
        <v>1.4598057689866889E-16</v>
      </c>
      <c r="AQ719" s="376">
        <f t="shared" si="1787"/>
        <v>-2.8195048655408378E-16</v>
      </c>
      <c r="AR719" s="376">
        <f t="shared" si="1788"/>
        <v>2.899207699753651E-16</v>
      </c>
      <c r="AS719" s="376">
        <f t="shared" si="1789"/>
        <v>-1.6627308512177848E-16</v>
      </c>
      <c r="AT719" s="376">
        <f t="shared" si="1790"/>
        <v>-3.2859104151350704E-17</v>
      </c>
      <c r="AU719" s="376">
        <f t="shared" si="1791"/>
        <v>2.1707394711603655E-16</v>
      </c>
      <c r="AV719" s="376">
        <f t="shared" si="1792"/>
        <v>-3.0274175639546274E-16</v>
      </c>
      <c r="AW719" s="376">
        <f t="shared" si="1793"/>
        <v>2.5097113761013712E-16</v>
      </c>
      <c r="AX719" s="376">
        <f t="shared" si="1794"/>
        <v>-8.5264869334485832E-17</v>
      </c>
      <c r="AY719" s="376">
        <f t="shared" si="1795"/>
        <v>-1.1914986700980602E-16</v>
      </c>
      <c r="AZ719" s="376">
        <f t="shared" si="1796"/>
        <v>2.6947305476520611E-16</v>
      </c>
      <c r="BA719" s="376">
        <f t="shared" si="1797"/>
        <v>-2.9746110945638195E-16</v>
      </c>
      <c r="BB719" s="376">
        <f t="shared" si="1798"/>
        <v>1.9040803939211249E-16</v>
      </c>
      <c r="BC719" s="376">
        <f t="shared" si="1799"/>
        <v>3.0862997475670667E-18</v>
      </c>
      <c r="BD719" s="376">
        <f t="shared" si="1800"/>
        <v>-1.9517952332627272E-16</v>
      </c>
      <c r="BE719" s="376">
        <f t="shared" si="1801"/>
        <v>2.9866532387956344E-16</v>
      </c>
      <c r="BF719" s="376">
        <f t="shared" si="1802"/>
        <v>-2.665633115054681E-16</v>
      </c>
      <c r="BG719" s="376">
        <f t="shared" si="1803"/>
        <v>1.1344712867386612E-16</v>
      </c>
      <c r="BH719" s="376">
        <f t="shared" si="1804"/>
        <v>9.1171678767695806E-17</v>
      </c>
      <c r="BI719" s="376">
        <f t="shared" si="1805"/>
        <v>-2.5440045014998309E-16</v>
      </c>
      <c r="BJ719" s="376">
        <f t="shared" si="1806"/>
        <v>3.0213673584455045E-16</v>
      </c>
      <c r="BK719" s="376">
        <f t="shared" si="1807"/>
        <v>-2.127092601554847E-16</v>
      </c>
      <c r="BL719" s="376">
        <f t="shared" si="1808"/>
        <v>2.6716227409928707E-17</v>
      </c>
      <c r="BM719" s="376">
        <f t="shared" si="1809"/>
        <v>1.714054140308965E-16</v>
      </c>
      <c r="BN719" s="376">
        <f t="shared" si="1810"/>
        <v>-2.917125810276311E-16</v>
      </c>
      <c r="BO719" s="376">
        <f t="shared" si="1811"/>
        <v>2.7958833499267087E-16</v>
      </c>
      <c r="BP719" s="376">
        <f t="shared" si="1812"/>
        <v>-1.405368301476042E-16</v>
      </c>
      <c r="BQ719" s="376">
        <f t="shared" si="1813"/>
        <v>-6.2315457419547478E-17</v>
      </c>
      <c r="BR719" s="376">
        <f t="shared" si="1814"/>
        <v>2.368778301303858E-16</v>
      </c>
    </row>
    <row r="720" spans="2:70">
      <c r="B720" s="373">
        <v>26</v>
      </c>
      <c r="C720" s="373">
        <f t="shared" si="1815"/>
        <v>8.125000000000002E-3</v>
      </c>
      <c r="D720" s="374">
        <f t="shared" si="1751"/>
        <v>79.991859583170353</v>
      </c>
      <c r="E720" s="375" t="str">
        <f>AF694</f>
        <v>-0,00814041682964094</v>
      </c>
      <c r="F720" s="317">
        <v>26</v>
      </c>
      <c r="G720" s="376">
        <f t="shared" si="1816"/>
        <v>3.6020368759392448E-17</v>
      </c>
      <c r="H720" s="376">
        <f t="shared" si="1752"/>
        <v>9.5228883295260042E-16</v>
      </c>
      <c r="I720" s="376">
        <f t="shared" si="1753"/>
        <v>-1.6196188222296764E-15</v>
      </c>
      <c r="J720" s="376">
        <f t="shared" si="1754"/>
        <v>1.7410388354418278E-15</v>
      </c>
      <c r="K720" s="376">
        <f t="shared" si="1755"/>
        <v>-1.2756229487873065E-15</v>
      </c>
      <c r="L720" s="376">
        <f t="shared" si="1756"/>
        <v>3.802446019029951E-16</v>
      </c>
      <c r="M720" s="376">
        <f t="shared" si="1757"/>
        <v>6.4329928533846556E-16</v>
      </c>
      <c r="N720" s="376">
        <f t="shared" si="1758"/>
        <v>-1.4500122166527569E-15</v>
      </c>
      <c r="O720" s="376">
        <f t="shared" si="1759"/>
        <v>1.7679829058899758E-15</v>
      </c>
      <c r="P720" s="376">
        <f t="shared" si="1760"/>
        <v>-1.4900359059829743E-15</v>
      </c>
      <c r="Q720" s="376">
        <f t="shared" si="1761"/>
        <v>7.0985624823909793E-16</v>
      </c>
      <c r="R720" s="376">
        <f t="shared" si="1762"/>
        <v>3.0958810695517461E-16</v>
      </c>
      <c r="S720" s="376">
        <f t="shared" si="1763"/>
        <v>-1.2246824547660934E-15</v>
      </c>
      <c r="T720" s="376">
        <f t="shared" si="1764"/>
        <v>1.7269843847610064E-15</v>
      </c>
      <c r="U720" s="377">
        <f t="shared" si="1765"/>
        <v>-1.6471876189334799E-15</v>
      </c>
      <c r="V720" s="376">
        <f t="shared" si="1766"/>
        <v>1.0121885170473367E-15</v>
      </c>
      <c r="W720" s="376">
        <f t="shared" si="1767"/>
        <v>-3.6020368759392843E-17</v>
      </c>
      <c r="X720" s="376">
        <f t="shared" si="1768"/>
        <v>-9.5228883295260278E-16</v>
      </c>
      <c r="Y720" s="376">
        <f t="shared" si="1769"/>
        <v>1.6196188222296738E-15</v>
      </c>
      <c r="Z720" s="376">
        <f t="shared" si="1770"/>
        <v>-1.7410388354418284E-15</v>
      </c>
      <c r="AA720" s="376">
        <f t="shared" si="1771"/>
        <v>1.2756229487873069E-15</v>
      </c>
      <c r="AB720" s="376">
        <f t="shared" si="1772"/>
        <v>-3.8024460190300476E-16</v>
      </c>
      <c r="AC720" s="376">
        <f t="shared" si="1773"/>
        <v>-6.432992853384623E-16</v>
      </c>
      <c r="AD720" s="376">
        <f t="shared" si="1774"/>
        <v>1.450012216652755E-15</v>
      </c>
      <c r="AE720" s="376">
        <f t="shared" si="1775"/>
        <v>-1.7679829058899758E-15</v>
      </c>
      <c r="AF720" s="376">
        <f t="shared" si="1776"/>
        <v>1.4900359059829728E-15</v>
      </c>
      <c r="AG720" s="376">
        <f t="shared" si="1777"/>
        <v>-7.0985624823908965E-16</v>
      </c>
      <c r="AH720" s="376">
        <f t="shared" si="1778"/>
        <v>-3.0958810695515883E-16</v>
      </c>
      <c r="AI720" s="376">
        <f t="shared" si="1779"/>
        <v>1.224682454766082E-15</v>
      </c>
      <c r="AJ720" s="376">
        <f t="shared" si="1780"/>
        <v>-1.7269843847610058E-15</v>
      </c>
      <c r="AK720" s="376">
        <f t="shared" si="1781"/>
        <v>1.6471876189334812E-15</v>
      </c>
      <c r="AL720" s="376">
        <f t="shared" si="1782"/>
        <v>-1.0121885170473396E-15</v>
      </c>
      <c r="AM720" s="376">
        <f t="shared" si="1783"/>
        <v>3.6020368759396294E-17</v>
      </c>
      <c r="AN720" s="376">
        <f t="shared" si="1784"/>
        <v>9.5228883295259982E-16</v>
      </c>
      <c r="AO720" s="376">
        <f t="shared" si="1785"/>
        <v>-1.6196188222296774E-15</v>
      </c>
      <c r="AP720" s="376">
        <f t="shared" si="1786"/>
        <v>1.7410388354418268E-15</v>
      </c>
      <c r="AQ720" s="376">
        <f t="shared" si="1787"/>
        <v>-1.2756229487873179E-15</v>
      </c>
      <c r="AR720" s="376">
        <f t="shared" si="1788"/>
        <v>3.8024460190300792E-16</v>
      </c>
      <c r="AS720" s="376">
        <f t="shared" si="1789"/>
        <v>6.4329928533845905E-16</v>
      </c>
      <c r="AT720" s="376">
        <f t="shared" si="1790"/>
        <v>-1.450012216652753E-15</v>
      </c>
      <c r="AU720" s="376">
        <f t="shared" si="1791"/>
        <v>1.7679829058899758E-15</v>
      </c>
      <c r="AV720" s="376">
        <f t="shared" si="1792"/>
        <v>-1.4900359059829745E-15</v>
      </c>
      <c r="AW720" s="376">
        <f t="shared" si="1793"/>
        <v>7.098562482390928E-16</v>
      </c>
      <c r="AX720" s="376">
        <f t="shared" si="1794"/>
        <v>3.0958810695515548E-16</v>
      </c>
      <c r="AY720" s="376">
        <f t="shared" si="1795"/>
        <v>-1.2246824547660792E-15</v>
      </c>
      <c r="AZ720" s="376">
        <f t="shared" si="1796"/>
        <v>1.7269843847610052E-15</v>
      </c>
      <c r="BA720" s="376">
        <f t="shared" si="1797"/>
        <v>-1.6471876189334824E-15</v>
      </c>
      <c r="BB720" s="376">
        <f t="shared" si="1798"/>
        <v>1.0121885170473424E-15</v>
      </c>
      <c r="BC720" s="376">
        <f t="shared" si="1799"/>
        <v>-3.6020368759399745E-17</v>
      </c>
      <c r="BD720" s="376">
        <f t="shared" si="1800"/>
        <v>-9.5228883295259687E-16</v>
      </c>
      <c r="BE720" s="376">
        <f t="shared" si="1801"/>
        <v>1.6196188222296659E-15</v>
      </c>
      <c r="BF720" s="376">
        <f t="shared" si="1802"/>
        <v>-1.7410388354418274E-15</v>
      </c>
      <c r="BG720" s="376">
        <f t="shared" si="1803"/>
        <v>1.2756229487873203E-15</v>
      </c>
      <c r="BH720" s="376">
        <f t="shared" si="1804"/>
        <v>-3.8024460190298681E-16</v>
      </c>
      <c r="BI720" s="376">
        <f t="shared" si="1805"/>
        <v>-6.4329928533845589E-16</v>
      </c>
      <c r="BJ720" s="376">
        <f t="shared" si="1806"/>
        <v>1.4500122166527366E-15</v>
      </c>
      <c r="BK720" s="376">
        <f t="shared" si="1807"/>
        <v>-1.7679829058899754E-15</v>
      </c>
      <c r="BL720" s="376">
        <f t="shared" si="1808"/>
        <v>1.4900359059829901E-15</v>
      </c>
      <c r="BM720" s="376">
        <f t="shared" si="1809"/>
        <v>-7.0985624823909606E-16</v>
      </c>
      <c r="BN720" s="376">
        <f t="shared" si="1810"/>
        <v>-3.0958810695515203E-16</v>
      </c>
      <c r="BO720" s="376">
        <f t="shared" si="1811"/>
        <v>1.224682454766095E-15</v>
      </c>
      <c r="BP720" s="376">
        <f t="shared" si="1812"/>
        <v>-1.7269843847610042E-15</v>
      </c>
      <c r="BQ720" s="376">
        <f t="shared" si="1813"/>
        <v>1.6471876189334745E-15</v>
      </c>
      <c r="BR720" s="376">
        <f t="shared" si="1814"/>
        <v>-1.0121885170473454E-15</v>
      </c>
    </row>
    <row r="721" spans="2:70">
      <c r="B721" s="373">
        <v>27</v>
      </c>
      <c r="C721" s="373">
        <f t="shared" si="1815"/>
        <v>8.4375000000000023E-3</v>
      </c>
      <c r="D721" s="374">
        <f t="shared" si="1751"/>
        <v>79.990775966702344</v>
      </c>
      <c r="E721" s="375" t="str">
        <f>AG694</f>
        <v>-0,00922403329765937</v>
      </c>
      <c r="F721" s="317">
        <v>27</v>
      </c>
      <c r="G721" s="376">
        <f t="shared" si="1816"/>
        <v>2.3652126790528431E-16</v>
      </c>
      <c r="H721" s="376">
        <f t="shared" si="1752"/>
        <v>-6.9437066342666067E-16</v>
      </c>
      <c r="I721" s="376">
        <f t="shared" si="1753"/>
        <v>9.8823923892600867E-16</v>
      </c>
      <c r="J721" s="376">
        <f t="shared" si="1754"/>
        <v>-1.0487277347179027E-15</v>
      </c>
      <c r="K721" s="376">
        <f t="shared" si="1755"/>
        <v>8.6155134059318921E-16</v>
      </c>
      <c r="L721" s="376">
        <f t="shared" si="1756"/>
        <v>-4.7091316047602827E-16</v>
      </c>
      <c r="M721" s="376">
        <f t="shared" si="1757"/>
        <v>-3.0934680822593768E-17</v>
      </c>
      <c r="N721" s="376">
        <f t="shared" si="1758"/>
        <v>5.2547706612257426E-16</v>
      </c>
      <c r="O721" s="376">
        <f t="shared" si="1759"/>
        <v>-8.9592411625917684E-16</v>
      </c>
      <c r="P721" s="376">
        <f t="shared" si="1760"/>
        <v>1.054791992620379E-15</v>
      </c>
      <c r="Q721" s="376">
        <f t="shared" si="1761"/>
        <v>-9.6456285925339198E-16</v>
      </c>
      <c r="R721" s="376">
        <f t="shared" si="1762"/>
        <v>6.4654500013205397E-16</v>
      </c>
      <c r="S721" s="376">
        <f t="shared" si="1763"/>
        <v>-1.7584070869574573E-16</v>
      </c>
      <c r="T721" s="376">
        <f t="shared" si="1764"/>
        <v>-3.3638967985833511E-16</v>
      </c>
      <c r="U721" s="377">
        <f t="shared" si="1765"/>
        <v>7.6917913224454146E-16</v>
      </c>
      <c r="V721" s="376">
        <f t="shared" si="1766"/>
        <v>-1.020321185780619E-15</v>
      </c>
      <c r="W721" s="376">
        <f t="shared" si="1767"/>
        <v>1.0305067681655728E-15</v>
      </c>
      <c r="X721" s="376">
        <f t="shared" si="1768"/>
        <v>-7.973304780196209E-16</v>
      </c>
      <c r="Y721" s="376">
        <f t="shared" si="1769"/>
        <v>3.7585863839150601E-16</v>
      </c>
      <c r="Z721" s="376">
        <f t="shared" si="1770"/>
        <v>1.343750268466391E-16</v>
      </c>
      <c r="AA721" s="376">
        <f t="shared" si="1771"/>
        <v>-6.1287502553837047E-16</v>
      </c>
      <c r="AB721" s="376">
        <f t="shared" si="1772"/>
        <v>9.4664000797402527E-16</v>
      </c>
      <c r="AC721" s="376">
        <f t="shared" si="1773"/>
        <v>-1.0568488798920032E-15</v>
      </c>
      <c r="AD721" s="376">
        <f t="shared" si="1774"/>
        <v>9.1747499278497283E-16</v>
      </c>
      <c r="AE721" s="376">
        <f t="shared" si="1775"/>
        <v>-5.6143253139783418E-16</v>
      </c>
      <c r="AF721" s="376">
        <f t="shared" si="1776"/>
        <v>7.2803583088390139E-17</v>
      </c>
      <c r="AG721" s="376">
        <f t="shared" si="1777"/>
        <v>4.3301847530504035E-16</v>
      </c>
      <c r="AH721" s="376">
        <f t="shared" si="1778"/>
        <v>-8.3657998554282404E-16</v>
      </c>
      <c r="AI721" s="376">
        <f t="shared" si="1779"/>
        <v>1.0425768818518648E-15</v>
      </c>
      <c r="AJ721" s="376">
        <f t="shared" si="1780"/>
        <v>-1.0023614581035038E-15</v>
      </c>
      <c r="AK721" s="376">
        <f t="shared" si="1781"/>
        <v>7.2543088707754652E-16</v>
      </c>
      <c r="AL721" s="376">
        <f t="shared" si="1782"/>
        <v>-2.77184392154045E-16</v>
      </c>
      <c r="AM721" s="376">
        <f t="shared" si="1783"/>
        <v>-2.3652126790529688E-16</v>
      </c>
      <c r="AN721" s="376">
        <f t="shared" si="1784"/>
        <v>6.9437066342666323E-16</v>
      </c>
      <c r="AO721" s="376">
        <f t="shared" si="1785"/>
        <v>-9.8823923892601222E-16</v>
      </c>
      <c r="AP721" s="376">
        <f t="shared" si="1786"/>
        <v>1.0487277347179029E-15</v>
      </c>
      <c r="AQ721" s="376">
        <f t="shared" si="1787"/>
        <v>-8.6155134059318595E-16</v>
      </c>
      <c r="AR721" s="376">
        <f t="shared" si="1788"/>
        <v>4.7091316047601841E-16</v>
      </c>
      <c r="AS721" s="376">
        <f t="shared" si="1789"/>
        <v>3.0934680822593522E-17</v>
      </c>
      <c r="AT721" s="376">
        <f t="shared" si="1790"/>
        <v>-5.2547706612258057E-16</v>
      </c>
      <c r="AU721" s="376">
        <f t="shared" si="1791"/>
        <v>8.9592411625918473E-16</v>
      </c>
      <c r="AV721" s="376">
        <f t="shared" si="1792"/>
        <v>-1.0547919926203792E-15</v>
      </c>
      <c r="AW721" s="376">
        <f t="shared" si="1793"/>
        <v>9.6456285925338902E-16</v>
      </c>
      <c r="AX721" s="376">
        <f t="shared" si="1794"/>
        <v>-6.4654500013204224E-16</v>
      </c>
      <c r="AY721" s="376">
        <f t="shared" si="1795"/>
        <v>1.7584070869573853E-16</v>
      </c>
      <c r="AZ721" s="376">
        <f t="shared" si="1796"/>
        <v>3.3638967985834202E-16</v>
      </c>
      <c r="BA721" s="376">
        <f t="shared" si="1797"/>
        <v>-7.6917913224454117E-16</v>
      </c>
      <c r="BB721" s="376">
        <f t="shared" si="1798"/>
        <v>1.0203211857806208E-15</v>
      </c>
      <c r="BC721" s="376">
        <f t="shared" si="1799"/>
        <v>-1.0305067681655695E-15</v>
      </c>
      <c r="BD721" s="376">
        <f t="shared" si="1800"/>
        <v>7.973304780196062E-16</v>
      </c>
      <c r="BE721" s="376">
        <f t="shared" si="1801"/>
        <v>-3.7585863839151321E-16</v>
      </c>
      <c r="BF721" s="376">
        <f t="shared" si="1802"/>
        <v>-1.3437502684663886E-16</v>
      </c>
      <c r="BG721" s="376">
        <f t="shared" si="1803"/>
        <v>6.1287502553837619E-16</v>
      </c>
      <c r="BH721" s="376">
        <f t="shared" si="1804"/>
        <v>-9.4664000797402843E-16</v>
      </c>
      <c r="BI721" s="376">
        <f t="shared" si="1805"/>
        <v>1.0568488798920028E-15</v>
      </c>
      <c r="BJ721" s="376">
        <f t="shared" si="1806"/>
        <v>-9.1747499278496199E-16</v>
      </c>
      <c r="BK721" s="376">
        <f t="shared" si="1807"/>
        <v>5.6143253139784089E-16</v>
      </c>
      <c r="BL721" s="376">
        <f t="shared" si="1808"/>
        <v>-7.2803583088382916E-17</v>
      </c>
      <c r="BM721" s="376">
        <f t="shared" si="1809"/>
        <v>-4.3301847530504695E-16</v>
      </c>
      <c r="BN721" s="376">
        <f t="shared" si="1810"/>
        <v>8.3657998554282828E-16</v>
      </c>
      <c r="BO721" s="376">
        <f t="shared" si="1811"/>
        <v>-1.0425768818518684E-15</v>
      </c>
      <c r="BP721" s="376">
        <f t="shared" si="1812"/>
        <v>1.0023614581035063E-15</v>
      </c>
      <c r="BQ721" s="376">
        <f t="shared" si="1813"/>
        <v>-7.2543088707754139E-16</v>
      </c>
      <c r="BR721" s="376">
        <f t="shared" si="1814"/>
        <v>2.77184392154038E-16</v>
      </c>
    </row>
    <row r="722" spans="2:70">
      <c r="B722" s="373">
        <v>28</v>
      </c>
      <c r="C722" s="373">
        <f t="shared" si="1815"/>
        <v>8.7500000000000026E-3</v>
      </c>
      <c r="D722" s="374">
        <f t="shared" si="1751"/>
        <v>79.989781182717365</v>
      </c>
      <c r="E722" s="375" t="str">
        <f>AH694</f>
        <v>-0,0102188172826395</v>
      </c>
      <c r="F722" s="317">
        <v>28</v>
      </c>
      <c r="G722" s="376">
        <f t="shared" si="1816"/>
        <v>-3.1082501236065046E-16</v>
      </c>
      <c r="H722" s="376">
        <f t="shared" si="1752"/>
        <v>8.2771617604101355E-17</v>
      </c>
      <c r="I722" s="376">
        <f t="shared" si="1753"/>
        <v>1.5788300560608991E-16</v>
      </c>
      <c r="J722" s="376">
        <f t="shared" si="1754"/>
        <v>-3.7450137242576422E-16</v>
      </c>
      <c r="K722" s="376">
        <f t="shared" si="1755"/>
        <v>5.3410530015701071E-16</v>
      </c>
      <c r="L722" s="376">
        <f t="shared" si="1756"/>
        <v>-6.1239653761595435E-16</v>
      </c>
      <c r="M722" s="376">
        <f t="shared" si="1757"/>
        <v>5.9745595361130651E-16</v>
      </c>
      <c r="N722" s="376">
        <f t="shared" si="1758"/>
        <v>-4.9155811662104367E-16</v>
      </c>
      <c r="O722" s="376">
        <f t="shared" si="1759"/>
        <v>3.1082501236065065E-16</v>
      </c>
      <c r="P722" s="376">
        <f t="shared" si="1760"/>
        <v>-8.2771617604100271E-17</v>
      </c>
      <c r="Q722" s="376">
        <f t="shared" si="1761"/>
        <v>-1.5788300560609043E-16</v>
      </c>
      <c r="R722" s="376">
        <f t="shared" si="1762"/>
        <v>3.7450137242576377E-16</v>
      </c>
      <c r="S722" s="376">
        <f t="shared" si="1763"/>
        <v>-5.341053001570109E-16</v>
      </c>
      <c r="T722" s="376">
        <f t="shared" si="1764"/>
        <v>6.1239653761595475E-16</v>
      </c>
      <c r="U722" s="377">
        <f t="shared" si="1765"/>
        <v>-5.97455953611307E-16</v>
      </c>
      <c r="V722" s="376">
        <f t="shared" si="1766"/>
        <v>4.9155811662104328E-16</v>
      </c>
      <c r="W722" s="376">
        <f t="shared" si="1767"/>
        <v>-3.1082501236064834E-16</v>
      </c>
      <c r="X722" s="376">
        <f t="shared" si="1768"/>
        <v>8.2771617604101898E-17</v>
      </c>
      <c r="Y722" s="376">
        <f t="shared" si="1769"/>
        <v>1.5788300560609094E-16</v>
      </c>
      <c r="Z722" s="376">
        <f t="shared" si="1770"/>
        <v>-3.7450137242576594E-16</v>
      </c>
      <c r="AA722" s="376">
        <f t="shared" si="1771"/>
        <v>5.3410530015701012E-16</v>
      </c>
      <c r="AB722" s="376">
        <f t="shared" si="1772"/>
        <v>-6.1239653761595455E-16</v>
      </c>
      <c r="AC722" s="376">
        <f t="shared" si="1773"/>
        <v>5.9745595361130621E-16</v>
      </c>
      <c r="AD722" s="376">
        <f t="shared" si="1774"/>
        <v>-4.9155811662104436E-16</v>
      </c>
      <c r="AE722" s="376">
        <f t="shared" si="1775"/>
        <v>3.1082501236064602E-16</v>
      </c>
      <c r="AF722" s="376">
        <f t="shared" si="1776"/>
        <v>-8.2771617604099235E-17</v>
      </c>
      <c r="AG722" s="376">
        <f t="shared" si="1777"/>
        <v>-1.5788300560608932E-16</v>
      </c>
      <c r="AH722" s="376">
        <f t="shared" si="1778"/>
        <v>3.7450137242576811E-16</v>
      </c>
      <c r="AI722" s="376">
        <f t="shared" si="1779"/>
        <v>-5.341053001570115E-16</v>
      </c>
      <c r="AJ722" s="376">
        <f t="shared" si="1780"/>
        <v>6.1239653761595435E-16</v>
      </c>
      <c r="AK722" s="376">
        <f t="shared" si="1781"/>
        <v>-5.9745595361130542E-16</v>
      </c>
      <c r="AL722" s="376">
        <f t="shared" si="1782"/>
        <v>4.9155811662104269E-16</v>
      </c>
      <c r="AM722" s="376">
        <f t="shared" si="1783"/>
        <v>-3.108250123606513E-16</v>
      </c>
      <c r="AN722" s="376">
        <f t="shared" si="1784"/>
        <v>8.2771617604096524E-17</v>
      </c>
      <c r="AO722" s="376">
        <f t="shared" si="1785"/>
        <v>1.5788300560609196E-16</v>
      </c>
      <c r="AP722" s="376">
        <f t="shared" si="1786"/>
        <v>-3.7450137242576328E-16</v>
      </c>
      <c r="AQ722" s="376">
        <f t="shared" si="1787"/>
        <v>5.3410530015701278E-16</v>
      </c>
      <c r="AR722" s="376">
        <f t="shared" si="1788"/>
        <v>-6.1239653761595465E-16</v>
      </c>
      <c r="AS722" s="376">
        <f t="shared" si="1789"/>
        <v>5.974559536113071E-16</v>
      </c>
      <c r="AT722" s="376">
        <f t="shared" si="1790"/>
        <v>-4.9155811662104101E-16</v>
      </c>
      <c r="AU722" s="376">
        <f t="shared" si="1791"/>
        <v>3.1082501236064888E-16</v>
      </c>
      <c r="AV722" s="376">
        <f t="shared" si="1792"/>
        <v>-8.2771617604102489E-17</v>
      </c>
      <c r="AW722" s="376">
        <f t="shared" si="1793"/>
        <v>-1.5788300560609462E-16</v>
      </c>
      <c r="AX722" s="376">
        <f t="shared" si="1794"/>
        <v>3.7450137242576545E-16</v>
      </c>
      <c r="AY722" s="376">
        <f t="shared" si="1795"/>
        <v>-5.3410530015700972E-16</v>
      </c>
      <c r="AZ722" s="376">
        <f t="shared" si="1796"/>
        <v>6.1239653761595504E-16</v>
      </c>
      <c r="BA722" s="376">
        <f t="shared" si="1797"/>
        <v>-5.9745595361130641E-16</v>
      </c>
      <c r="BB722" s="376">
        <f t="shared" si="1798"/>
        <v>4.9155811662104466E-16</v>
      </c>
      <c r="BC722" s="376">
        <f t="shared" si="1799"/>
        <v>-3.1082501236065411E-16</v>
      </c>
      <c r="BD722" s="376">
        <f t="shared" si="1800"/>
        <v>8.277161760409115E-17</v>
      </c>
      <c r="BE722" s="376">
        <f t="shared" si="1801"/>
        <v>1.5788300560609718E-16</v>
      </c>
      <c r="BF722" s="376">
        <f t="shared" si="1802"/>
        <v>-3.7450137242576762E-16</v>
      </c>
      <c r="BG722" s="376">
        <f t="shared" si="1803"/>
        <v>5.341053001570111E-16</v>
      </c>
      <c r="BH722" s="376">
        <f t="shared" si="1804"/>
        <v>-6.1239653761595425E-16</v>
      </c>
      <c r="BI722" s="376">
        <f t="shared" si="1805"/>
        <v>5.9745595361130799E-16</v>
      </c>
      <c r="BJ722" s="376">
        <f t="shared" si="1806"/>
        <v>-4.9155811662103776E-16</v>
      </c>
      <c r="BK722" s="376">
        <f t="shared" si="1807"/>
        <v>3.1082501236064415E-16</v>
      </c>
      <c r="BL722" s="376">
        <f t="shared" si="1808"/>
        <v>-8.2771617604097115E-17</v>
      </c>
      <c r="BM722" s="376">
        <f t="shared" si="1809"/>
        <v>-1.5788300560609136E-16</v>
      </c>
      <c r="BN722" s="376">
        <f t="shared" si="1810"/>
        <v>3.7450137242576284E-16</v>
      </c>
      <c r="BO722" s="376">
        <f t="shared" si="1811"/>
        <v>-5.3410530015700814E-16</v>
      </c>
      <c r="BP722" s="376">
        <f t="shared" si="1812"/>
        <v>6.1239653761595573E-16</v>
      </c>
      <c r="BQ722" s="376">
        <f t="shared" si="1813"/>
        <v>-5.9745595361130503E-16</v>
      </c>
      <c r="BR722" s="376">
        <f t="shared" si="1814"/>
        <v>4.9155811662104141E-16</v>
      </c>
    </row>
    <row r="723" spans="2:70">
      <c r="B723" s="373">
        <v>29</v>
      </c>
      <c r="C723" s="373">
        <f t="shared" si="1815"/>
        <v>9.0625000000000028E-3</v>
      </c>
      <c r="D723" s="374">
        <f t="shared" si="1751"/>
        <v>79.988884811528976</v>
      </c>
      <c r="E723" s="375" t="str">
        <f>AI694</f>
        <v>-0,011115188471018</v>
      </c>
      <c r="F723" s="317">
        <v>29</v>
      </c>
      <c r="G723" s="376">
        <f t="shared" si="1816"/>
        <v>-9.3767379744913407E-16</v>
      </c>
      <c r="H723" s="376">
        <f t="shared" si="1752"/>
        <v>9.7914076586240111E-16</v>
      </c>
      <c r="I723" s="376">
        <f t="shared" si="1753"/>
        <v>-9.3628478897778223E-16</v>
      </c>
      <c r="J723" s="376">
        <f t="shared" si="1754"/>
        <v>8.1279659474831791E-16</v>
      </c>
      <c r="K723" s="376">
        <f t="shared" si="1755"/>
        <v>-6.1931090354312097E-16</v>
      </c>
      <c r="L723" s="376">
        <f t="shared" si="1756"/>
        <v>3.7249057317002291E-16</v>
      </c>
      <c r="M723" s="376">
        <f t="shared" si="1757"/>
        <v>-9.3591604749691097E-17</v>
      </c>
      <c r="N723" s="376">
        <f t="shared" si="1758"/>
        <v>-1.9336740982825172E-16</v>
      </c>
      <c r="O723" s="376">
        <f t="shared" si="1759"/>
        <v>4.6367375291112079E-16</v>
      </c>
      <c r="P723" s="376">
        <f t="shared" si="1760"/>
        <v>-6.9404882373371083E-16</v>
      </c>
      <c r="Q723" s="376">
        <f t="shared" si="1761"/>
        <v>8.6465287588544502E-16</v>
      </c>
      <c r="R723" s="376">
        <f t="shared" si="1762"/>
        <v>-9.6079360294956327E-16</v>
      </c>
      <c r="S723" s="376">
        <f t="shared" si="1763"/>
        <v>9.7419143006638116E-16</v>
      </c>
      <c r="T723" s="376">
        <f t="shared" si="1764"/>
        <v>-9.0369254536076407E-16</v>
      </c>
      <c r="U723" s="377">
        <f t="shared" si="1765"/>
        <v>7.5536826544606722E-16</v>
      </c>
      <c r="V723" s="376">
        <f t="shared" si="1766"/>
        <v>-5.4199217771406802E-16</v>
      </c>
      <c r="W723" s="376">
        <f t="shared" si="1767"/>
        <v>2.8194008756579562E-16</v>
      </c>
      <c r="X723" s="376">
        <f t="shared" si="1768"/>
        <v>2.3924936109062407E-18</v>
      </c>
      <c r="Y723" s="376">
        <f t="shared" si="1769"/>
        <v>-2.865190348443112E-16</v>
      </c>
      <c r="Z723" s="376">
        <f t="shared" si="1770"/>
        <v>5.4597074918426116E-16</v>
      </c>
      <c r="AA723" s="376">
        <f t="shared" si="1771"/>
        <v>-7.5840382920439834E-16</v>
      </c>
      <c r="AB723" s="376">
        <f t="shared" si="1772"/>
        <v>9.0552368069463295E-16</v>
      </c>
      <c r="AC723" s="376">
        <f t="shared" si="1773"/>
        <v>-9.7466044083037655E-16</v>
      </c>
      <c r="AD723" s="376">
        <f t="shared" si="1774"/>
        <v>9.5986009825161401E-16</v>
      </c>
      <c r="AE723" s="376">
        <f t="shared" si="1775"/>
        <v>-8.6239724852332355E-16</v>
      </c>
      <c r="AF723" s="376">
        <f t="shared" si="1776"/>
        <v>6.9066532682127127E-16</v>
      </c>
      <c r="AG723" s="376">
        <f t="shared" si="1777"/>
        <v>-4.5945377093056292E-16</v>
      </c>
      <c r="AH723" s="376">
        <f t="shared" si="1778"/>
        <v>1.8867436479417349E-16</v>
      </c>
      <c r="AI723" s="376">
        <f t="shared" si="1779"/>
        <v>9.8353550950167541E-17</v>
      </c>
      <c r="AJ723" s="376">
        <f t="shared" si="1780"/>
        <v>-3.7691132492758997E-16</v>
      </c>
      <c r="AK723" s="376">
        <f t="shared" si="1781"/>
        <v>6.2300974868479196E-16</v>
      </c>
      <c r="AL723" s="376">
        <f t="shared" si="1782"/>
        <v>-8.1545499121413804E-16</v>
      </c>
      <c r="AM723" s="376">
        <f t="shared" si="1783"/>
        <v>9.3767379744913387E-16</v>
      </c>
      <c r="AN723" s="376">
        <f t="shared" si="1784"/>
        <v>-9.7914076586240111E-16</v>
      </c>
      <c r="AO723" s="376">
        <f t="shared" si="1785"/>
        <v>9.3628478897778322E-16</v>
      </c>
      <c r="AP723" s="376">
        <f t="shared" si="1786"/>
        <v>-8.1279659474831978E-16</v>
      </c>
      <c r="AQ723" s="376">
        <f t="shared" si="1787"/>
        <v>6.1931090354312363E-16</v>
      </c>
      <c r="AR723" s="376">
        <f t="shared" si="1788"/>
        <v>-3.7249057317002937E-16</v>
      </c>
      <c r="AS723" s="376">
        <f t="shared" si="1789"/>
        <v>9.3591604749698E-17</v>
      </c>
      <c r="AT723" s="376">
        <f t="shared" si="1790"/>
        <v>1.9336740982824476E-16</v>
      </c>
      <c r="AU723" s="376">
        <f t="shared" si="1791"/>
        <v>-4.636737529111269E-16</v>
      </c>
      <c r="AV723" s="376">
        <f t="shared" si="1792"/>
        <v>6.9404882373371586E-16</v>
      </c>
      <c r="AW723" s="376">
        <f t="shared" si="1793"/>
        <v>-8.646528758854467E-16</v>
      </c>
      <c r="AX723" s="376">
        <f t="shared" si="1794"/>
        <v>9.6079360294956327E-16</v>
      </c>
      <c r="AY723" s="376">
        <f t="shared" si="1795"/>
        <v>-9.7419143006638116E-16</v>
      </c>
      <c r="AZ723" s="376">
        <f t="shared" si="1796"/>
        <v>9.036925453607694E-16</v>
      </c>
      <c r="BA723" s="376">
        <f t="shared" si="1797"/>
        <v>-7.5536826544606722E-16</v>
      </c>
      <c r="BB723" s="376">
        <f t="shared" si="1798"/>
        <v>5.4199217771405638E-16</v>
      </c>
      <c r="BC723" s="376">
        <f t="shared" si="1799"/>
        <v>-2.8194008756579562E-16</v>
      </c>
      <c r="BD723" s="376">
        <f t="shared" si="1800"/>
        <v>-2.392493610920243E-18</v>
      </c>
      <c r="BE723" s="376">
        <f t="shared" si="1801"/>
        <v>2.865190348443112E-16</v>
      </c>
      <c r="BF723" s="376">
        <f t="shared" si="1802"/>
        <v>-5.459707491842728E-16</v>
      </c>
      <c r="BG723" s="376">
        <f t="shared" si="1803"/>
        <v>7.584038292043941E-16</v>
      </c>
      <c r="BH723" s="376">
        <f t="shared" si="1804"/>
        <v>-9.0552368069463571E-16</v>
      </c>
      <c r="BI723" s="376">
        <f t="shared" si="1805"/>
        <v>9.7466044083037655E-16</v>
      </c>
      <c r="BJ723" s="376">
        <f t="shared" si="1806"/>
        <v>-9.5986009825161401E-16</v>
      </c>
      <c r="BK723" s="376">
        <f t="shared" si="1807"/>
        <v>8.6239724852333016E-16</v>
      </c>
      <c r="BL723" s="376">
        <f t="shared" si="1808"/>
        <v>-6.9066532682127127E-16</v>
      </c>
      <c r="BM723" s="376">
        <f t="shared" si="1809"/>
        <v>4.5945377093057524E-16</v>
      </c>
      <c r="BN723" s="376">
        <f t="shared" si="1810"/>
        <v>-1.8867436479417349E-16</v>
      </c>
      <c r="BO723" s="376">
        <f t="shared" si="1811"/>
        <v>-9.8353550950153637E-17</v>
      </c>
      <c r="BP723" s="376">
        <f t="shared" si="1812"/>
        <v>3.7691132492758997E-16</v>
      </c>
      <c r="BQ723" s="376">
        <f t="shared" si="1813"/>
        <v>-6.2300974868478121E-16</v>
      </c>
      <c r="BR723" s="376">
        <f t="shared" si="1814"/>
        <v>8.1545499121413804E-16</v>
      </c>
    </row>
    <row r="724" spans="2:70">
      <c r="B724" s="373">
        <v>30</v>
      </c>
      <c r="C724" s="373">
        <f t="shared" si="1815"/>
        <v>9.3750000000000031E-3</v>
      </c>
      <c r="D724" s="374">
        <f t="shared" si="1751"/>
        <v>79.988095485681754</v>
      </c>
      <c r="E724" s="375" t="str">
        <f>AJ694</f>
        <v>-0,0119045143182453</v>
      </c>
      <c r="F724" s="317">
        <v>30</v>
      </c>
      <c r="G724" s="376">
        <f t="shared" si="1816"/>
        <v>3.9999745938115465E-16</v>
      </c>
      <c r="H724" s="376">
        <f t="shared" si="1752"/>
        <v>-4.5356852465081906E-16</v>
      </c>
      <c r="I724" s="376">
        <f t="shared" si="1753"/>
        <v>4.8970920588231161E-16</v>
      </c>
      <c r="J724" s="376">
        <f t="shared" si="1754"/>
        <v>-5.0703063696383329E-16</v>
      </c>
      <c r="K724" s="376">
        <f t="shared" si="1755"/>
        <v>5.0486716501289193E-16</v>
      </c>
      <c r="L724" s="376">
        <f t="shared" si="1756"/>
        <v>-4.8330193104327272E-16</v>
      </c>
      <c r="M724" s="376">
        <f t="shared" si="1757"/>
        <v>4.4316367490250652E-16</v>
      </c>
      <c r="N724" s="376">
        <f t="shared" si="1758"/>
        <v>-3.859948872642891E-16</v>
      </c>
      <c r="O724" s="376">
        <f t="shared" si="1759"/>
        <v>3.1399253257693177E-16</v>
      </c>
      <c r="P724" s="376">
        <f t="shared" si="1760"/>
        <v>-2.29923620951684E-16</v>
      </c>
      <c r="Q724" s="376">
        <f t="shared" si="1761"/>
        <v>1.3701887351591348E-16</v>
      </c>
      <c r="R724" s="376">
        <f t="shared" si="1762"/>
        <v>-3.8848567611995709E-17</v>
      </c>
      <c r="S724" s="376">
        <f t="shared" si="1763"/>
        <v>-6.0814666958719756E-17</v>
      </c>
      <c r="T724" s="376">
        <f t="shared" si="1764"/>
        <v>1.5814082798347329E-16</v>
      </c>
      <c r="U724" s="377">
        <f t="shared" si="1765"/>
        <v>-2.4938972567521666E-16</v>
      </c>
      <c r="V724" s="376">
        <f t="shared" si="1766"/>
        <v>3.3105471606863409E-16</v>
      </c>
      <c r="W724" s="376">
        <f t="shared" si="1767"/>
        <v>-3.9999745938115716E-16</v>
      </c>
      <c r="X724" s="376">
        <f t="shared" si="1768"/>
        <v>4.5356852465081985E-16</v>
      </c>
      <c r="Y724" s="376">
        <f t="shared" si="1769"/>
        <v>-4.897092058823123E-16</v>
      </c>
      <c r="Z724" s="376">
        <f t="shared" si="1770"/>
        <v>5.0703063696383329E-16</v>
      </c>
      <c r="AA724" s="376">
        <f t="shared" si="1771"/>
        <v>-5.0486716501289164E-16</v>
      </c>
      <c r="AB724" s="376">
        <f t="shared" si="1772"/>
        <v>4.8330193104327193E-16</v>
      </c>
      <c r="AC724" s="376">
        <f t="shared" si="1773"/>
        <v>-4.431636749025043E-16</v>
      </c>
      <c r="AD724" s="376">
        <f t="shared" si="1774"/>
        <v>3.8599488726428495E-16</v>
      </c>
      <c r="AE724" s="376">
        <f t="shared" si="1775"/>
        <v>-3.1399253257693108E-16</v>
      </c>
      <c r="AF724" s="376">
        <f t="shared" si="1776"/>
        <v>2.2992362095168154E-16</v>
      </c>
      <c r="AG724" s="376">
        <f t="shared" si="1777"/>
        <v>-1.3701887351591081E-16</v>
      </c>
      <c r="AH724" s="376">
        <f t="shared" si="1778"/>
        <v>3.8848567611992997E-17</v>
      </c>
      <c r="AI724" s="376">
        <f t="shared" si="1779"/>
        <v>6.0814666958726067E-17</v>
      </c>
      <c r="AJ724" s="376">
        <f t="shared" si="1780"/>
        <v>-1.581408279834725E-16</v>
      </c>
      <c r="AK724" s="376">
        <f t="shared" si="1781"/>
        <v>2.4938972567521908E-16</v>
      </c>
      <c r="AL724" s="376">
        <f t="shared" si="1782"/>
        <v>-3.3105471606863616E-16</v>
      </c>
      <c r="AM724" s="376">
        <f t="shared" si="1783"/>
        <v>3.9999745938115889E-16</v>
      </c>
      <c r="AN724" s="376">
        <f t="shared" si="1784"/>
        <v>-4.5356852465082271E-16</v>
      </c>
      <c r="AO724" s="376">
        <f t="shared" si="1785"/>
        <v>4.897092058823121E-16</v>
      </c>
      <c r="AP724" s="376">
        <f t="shared" si="1786"/>
        <v>-5.0703063696383349E-16</v>
      </c>
      <c r="AQ724" s="376">
        <f t="shared" si="1787"/>
        <v>5.0486716501289134E-16</v>
      </c>
      <c r="AR724" s="376">
        <f t="shared" si="1788"/>
        <v>-4.8330193104327114E-16</v>
      </c>
      <c r="AS724" s="376">
        <f t="shared" si="1789"/>
        <v>4.4316367490250292E-16</v>
      </c>
      <c r="AT724" s="376">
        <f t="shared" si="1790"/>
        <v>-3.8599488726428786E-16</v>
      </c>
      <c r="AU724" s="376">
        <f t="shared" si="1791"/>
        <v>3.1399253257692891E-16</v>
      </c>
      <c r="AV724" s="376">
        <f t="shared" si="1792"/>
        <v>-2.2992362095167917E-16</v>
      </c>
      <c r="AW724" s="376">
        <f t="shared" si="1793"/>
        <v>1.3701887351590818E-16</v>
      </c>
      <c r="AX724" s="376">
        <f t="shared" si="1794"/>
        <v>-3.8848567611990236E-17</v>
      </c>
      <c r="AY724" s="376">
        <f t="shared" si="1795"/>
        <v>-6.0814666958728803E-17</v>
      </c>
      <c r="AZ724" s="376">
        <f t="shared" si="1796"/>
        <v>1.5814082798348194E-16</v>
      </c>
      <c r="BA724" s="376">
        <f t="shared" si="1797"/>
        <v>-2.4938972567522776E-16</v>
      </c>
      <c r="BB724" s="376">
        <f t="shared" si="1798"/>
        <v>3.3105471606864375E-16</v>
      </c>
      <c r="BC724" s="376">
        <f t="shared" si="1799"/>
        <v>-3.9999745938115613E-16</v>
      </c>
      <c r="BD724" s="376">
        <f t="shared" si="1800"/>
        <v>4.5356852465082074E-16</v>
      </c>
      <c r="BE724" s="376">
        <f t="shared" si="1801"/>
        <v>-4.8970920588231289E-16</v>
      </c>
      <c r="BF724" s="376">
        <f t="shared" si="1802"/>
        <v>5.0703063696383369E-16</v>
      </c>
      <c r="BG724" s="376">
        <f t="shared" si="1803"/>
        <v>-5.0486716501289095E-16</v>
      </c>
      <c r="BH724" s="376">
        <f t="shared" si="1804"/>
        <v>4.8330193104327025E-16</v>
      </c>
      <c r="BI724" s="376">
        <f t="shared" si="1805"/>
        <v>-4.4316367490250159E-16</v>
      </c>
      <c r="BJ724" s="376">
        <f t="shared" si="1806"/>
        <v>3.859948872642814E-16</v>
      </c>
      <c r="BK724" s="376">
        <f t="shared" si="1807"/>
        <v>-3.1399253257692103E-16</v>
      </c>
      <c r="BL724" s="376">
        <f t="shared" si="1808"/>
        <v>2.2992362095167025E-16</v>
      </c>
      <c r="BM724" s="376">
        <f t="shared" si="1809"/>
        <v>-1.3701887351591246E-16</v>
      </c>
      <c r="BN724" s="376">
        <f t="shared" si="1810"/>
        <v>3.8848567611994772E-17</v>
      </c>
      <c r="BO724" s="376">
        <f t="shared" si="1811"/>
        <v>6.0814666958724341E-17</v>
      </c>
      <c r="BP724" s="376">
        <f t="shared" si="1812"/>
        <v>-1.5814082798347765E-16</v>
      </c>
      <c r="BQ724" s="376">
        <f t="shared" si="1813"/>
        <v>2.4938972567522386E-16</v>
      </c>
      <c r="BR724" s="376">
        <f t="shared" si="1814"/>
        <v>-3.3105471606864035E-16</v>
      </c>
    </row>
    <row r="725" spans="2:70">
      <c r="B725" s="373">
        <v>31</v>
      </c>
      <c r="C725" s="373">
        <f t="shared" si="1815"/>
        <v>9.6875000000000034E-3</v>
      </c>
      <c r="D725" s="374">
        <f t="shared" si="1751"/>
        <v>79.987420806815081</v>
      </c>
      <c r="E725" s="375" t="str">
        <f>AK694</f>
        <v>-0,0125791931849216</v>
      </c>
      <c r="F725" s="317">
        <v>31</v>
      </c>
      <c r="G725" s="376">
        <f t="shared" si="1816"/>
        <v>-6.1028792944087825E-16</v>
      </c>
      <c r="H725" s="376">
        <f t="shared" si="1752"/>
        <v>6.5253613097548879E-16</v>
      </c>
      <c r="I725" s="376">
        <f t="shared" si="1753"/>
        <v>-6.8850005285627122E-16</v>
      </c>
      <c r="J725" s="376">
        <f t="shared" si="1754"/>
        <v>7.1783334285563374E-16</v>
      </c>
      <c r="K725" s="376">
        <f t="shared" si="1755"/>
        <v>-7.402535053556752E-16</v>
      </c>
      <c r="L725" s="376">
        <f t="shared" si="1756"/>
        <v>7.5554462193541304E-16</v>
      </c>
      <c r="M725" s="376">
        <f t="shared" si="1757"/>
        <v>-7.6355943078320924E-16</v>
      </c>
      <c r="N725" s="376">
        <f t="shared" si="1758"/>
        <v>7.6422074490851963E-16</v>
      </c>
      <c r="O725" s="376">
        <f t="shared" si="1759"/>
        <v>-7.5752219549480643E-16</v>
      </c>
      <c r="P725" s="376">
        <f t="shared" si="1760"/>
        <v>7.4352829323472334E-16</v>
      </c>
      <c r="Q725" s="376">
        <f t="shared" si="1761"/>
        <v>-7.2237380705687893E-16</v>
      </c>
      <c r="R725" s="376">
        <f t="shared" si="1762"/>
        <v>6.9426246622738623E-16</v>
      </c>
      <c r="S725" s="376">
        <f t="shared" si="1763"/>
        <v>-6.5946499832565432E-16</v>
      </c>
      <c r="T725" s="376">
        <f t="shared" si="1764"/>
        <v>6.1831652198980795E-16</v>
      </c>
      <c r="U725" s="377">
        <f t="shared" si="1765"/>
        <v>-5.7121331954100657E-16</v>
      </c>
      <c r="V725" s="376">
        <f t="shared" si="1766"/>
        <v>5.1860902056806193E-16</v>
      </c>
      <c r="W725" s="376">
        <f t="shared" si="1767"/>
        <v>-4.6101023322651834E-16</v>
      </c>
      <c r="X725" s="376">
        <f t="shared" si="1768"/>
        <v>3.9897166532517482E-16</v>
      </c>
      <c r="Y725" s="376">
        <f t="shared" si="1769"/>
        <v>-3.3309078218665233E-16</v>
      </c>
      <c r="Z725" s="376">
        <f t="shared" si="1770"/>
        <v>2.6400205272972884E-16</v>
      </c>
      <c r="AA725" s="376">
        <f t="shared" si="1771"/>
        <v>-1.923708391868161E-16</v>
      </c>
      <c r="AB725" s="376">
        <f t="shared" si="1772"/>
        <v>1.1888698930193111E-16</v>
      </c>
      <c r="AC725" s="376">
        <f t="shared" si="1773"/>
        <v>-4.4258192719839987E-17</v>
      </c>
      <c r="AD725" s="376">
        <f t="shared" si="1774"/>
        <v>-3.0796834452143059E-17</v>
      </c>
      <c r="AE725" s="376">
        <f t="shared" si="1775"/>
        <v>1.0555527127307911E-16</v>
      </c>
      <c r="AF725" s="376">
        <f t="shared" si="1776"/>
        <v>-1.7929715312928519E-16</v>
      </c>
      <c r="AG725" s="376">
        <f t="shared" si="1777"/>
        <v>2.5131230538705181E-16</v>
      </c>
      <c r="AH725" s="376">
        <f t="shared" si="1778"/>
        <v>-3.2090718276267075E-16</v>
      </c>
      <c r="AI725" s="376">
        <f t="shared" si="1779"/>
        <v>3.8741154854256487E-16</v>
      </c>
      <c r="AJ725" s="376">
        <f t="shared" si="1780"/>
        <v>-4.5018492932930854E-16</v>
      </c>
      <c r="AK725" s="376">
        <f t="shared" si="1781"/>
        <v>5.0862278315048668E-16</v>
      </c>
      <c r="AL725" s="376">
        <f t="shared" si="1782"/>
        <v>-5.6216232152843785E-16</v>
      </c>
      <c r="AM725" s="376">
        <f t="shared" si="1783"/>
        <v>6.1028792944088466E-16</v>
      </c>
      <c r="AN725" s="376">
        <f t="shared" si="1784"/>
        <v>-6.5253613097549135E-16</v>
      </c>
      <c r="AO725" s="376">
        <f t="shared" si="1785"/>
        <v>6.8850005285627546E-16</v>
      </c>
      <c r="AP725" s="376">
        <f t="shared" si="1786"/>
        <v>-7.1783334285563522E-16</v>
      </c>
      <c r="AQ725" s="376">
        <f t="shared" si="1787"/>
        <v>7.4025350535567757E-16</v>
      </c>
      <c r="AR725" s="376">
        <f t="shared" si="1788"/>
        <v>-7.5554462193541363E-16</v>
      </c>
      <c r="AS725" s="376">
        <f t="shared" si="1789"/>
        <v>7.6355943078320973E-16</v>
      </c>
      <c r="AT725" s="376">
        <f t="shared" si="1790"/>
        <v>-7.6422074490851953E-16</v>
      </c>
      <c r="AU725" s="376">
        <f t="shared" si="1791"/>
        <v>7.5752219549480524E-16</v>
      </c>
      <c r="AV725" s="376">
        <f t="shared" si="1792"/>
        <v>-7.4352829323472255E-16</v>
      </c>
      <c r="AW725" s="376">
        <f t="shared" si="1793"/>
        <v>7.223738070568807E-16</v>
      </c>
      <c r="AX725" s="376">
        <f t="shared" si="1794"/>
        <v>-6.942624662273815E-16</v>
      </c>
      <c r="AY725" s="376">
        <f t="shared" si="1795"/>
        <v>6.5946499832565146E-16</v>
      </c>
      <c r="AZ725" s="376">
        <f t="shared" si="1796"/>
        <v>-6.1831652198980785E-16</v>
      </c>
      <c r="BA725" s="376">
        <f t="shared" si="1797"/>
        <v>5.7121331954101012E-16</v>
      </c>
      <c r="BB725" s="376">
        <f t="shared" si="1798"/>
        <v>-5.1860902056805385E-16</v>
      </c>
      <c r="BC725" s="376">
        <f t="shared" si="1799"/>
        <v>4.610102332265138E-16</v>
      </c>
      <c r="BD725" s="376">
        <f t="shared" si="1800"/>
        <v>-3.9897166532517468E-16</v>
      </c>
      <c r="BE725" s="376">
        <f t="shared" si="1801"/>
        <v>3.3309078218663744E-16</v>
      </c>
      <c r="BF725" s="376">
        <f t="shared" si="1802"/>
        <v>-2.6400205272971859E-16</v>
      </c>
      <c r="BG725" s="376">
        <f t="shared" si="1803"/>
        <v>1.9237083918681068E-16</v>
      </c>
      <c r="BH725" s="376">
        <f t="shared" si="1804"/>
        <v>-1.1888698930193629E-16</v>
      </c>
      <c r="BI725" s="376">
        <f t="shared" si="1805"/>
        <v>4.4258192719823569E-17</v>
      </c>
      <c r="BJ725" s="376">
        <f t="shared" si="1806"/>
        <v>3.0796834452148728E-17</v>
      </c>
      <c r="BK725" s="376">
        <f t="shared" si="1807"/>
        <v>-1.0555527127308463E-16</v>
      </c>
      <c r="BL725" s="376">
        <f t="shared" si="1808"/>
        <v>1.7929715312928016E-16</v>
      </c>
      <c r="BM725" s="376">
        <f t="shared" si="1809"/>
        <v>-2.5131230538706749E-16</v>
      </c>
      <c r="BN725" s="376">
        <f t="shared" si="1810"/>
        <v>3.2090718276267593E-16</v>
      </c>
      <c r="BO725" s="376">
        <f t="shared" si="1811"/>
        <v>-3.874115485425697E-16</v>
      </c>
      <c r="BP725" s="376">
        <f t="shared" si="1812"/>
        <v>4.501849293293042E-16</v>
      </c>
      <c r="BQ725" s="376">
        <f t="shared" si="1813"/>
        <v>-5.086227831504989E-16</v>
      </c>
      <c r="BR725" s="376">
        <f t="shared" si="1814"/>
        <v>5.6216232152844159E-16</v>
      </c>
    </row>
    <row r="726" spans="2:70">
      <c r="B726" s="373">
        <v>32</v>
      </c>
      <c r="C726" s="373">
        <f t="shared" si="1815"/>
        <v>1.0000000000000004E-2</v>
      </c>
      <c r="D726" s="374">
        <f t="shared" si="1751"/>
        <v>79.986867272455285</v>
      </c>
      <c r="E726" s="375" t="str">
        <f>AL694</f>
        <v>-0,0131327275447215</v>
      </c>
      <c r="F726" s="317">
        <v>32</v>
      </c>
      <c r="G726" s="376">
        <f t="shared" si="1816"/>
        <v>1.2566604397522605E-16</v>
      </c>
      <c r="H726" s="376">
        <f t="shared" si="1752"/>
        <v>-1.2566604397522608E-16</v>
      </c>
      <c r="I726" s="376">
        <f t="shared" si="1753"/>
        <v>1.2566604397522613E-16</v>
      </c>
      <c r="J726" s="376">
        <f t="shared" si="1754"/>
        <v>-1.2566604397522615E-16</v>
      </c>
      <c r="K726" s="376">
        <f t="shared" si="1755"/>
        <v>1.256660439752262E-16</v>
      </c>
      <c r="L726" s="376">
        <f t="shared" si="1756"/>
        <v>-1.2566604397522625E-16</v>
      </c>
      <c r="M726" s="376">
        <f t="shared" si="1757"/>
        <v>1.2566604397522627E-16</v>
      </c>
      <c r="N726" s="376">
        <f t="shared" si="1758"/>
        <v>-1.2566604397522632E-16</v>
      </c>
      <c r="O726" s="376">
        <f t="shared" si="1759"/>
        <v>1.2566604397522635E-16</v>
      </c>
      <c r="P726" s="376">
        <f t="shared" si="1760"/>
        <v>-1.256660439752264E-16</v>
      </c>
      <c r="Q726" s="376">
        <f t="shared" si="1761"/>
        <v>1.2566604397522756E-16</v>
      </c>
      <c r="R726" s="376">
        <f t="shared" si="1762"/>
        <v>-1.2566604397522647E-16</v>
      </c>
      <c r="S726" s="376">
        <f t="shared" si="1763"/>
        <v>1.2566604397522539E-16</v>
      </c>
      <c r="T726" s="376">
        <f t="shared" si="1764"/>
        <v>-1.2566604397522654E-16</v>
      </c>
      <c r="U726" s="377">
        <f t="shared" si="1765"/>
        <v>1.2566604397522773E-16</v>
      </c>
      <c r="V726" s="376">
        <f t="shared" si="1766"/>
        <v>-1.2566604397522662E-16</v>
      </c>
      <c r="W726" s="376">
        <f t="shared" si="1767"/>
        <v>1.2566604397522553E-16</v>
      </c>
      <c r="X726" s="376">
        <f t="shared" si="1768"/>
        <v>-1.2566604397522672E-16</v>
      </c>
      <c r="Y726" s="376">
        <f t="shared" si="1769"/>
        <v>1.2566604397522788E-16</v>
      </c>
      <c r="Z726" s="376">
        <f t="shared" si="1770"/>
        <v>-1.2566604397522679E-16</v>
      </c>
      <c r="AA726" s="376">
        <f t="shared" si="1771"/>
        <v>1.2566604397522568E-16</v>
      </c>
      <c r="AB726" s="376">
        <f t="shared" si="1772"/>
        <v>-1.2566604397522913E-16</v>
      </c>
      <c r="AC726" s="376">
        <f t="shared" si="1773"/>
        <v>1.2566604397522805E-16</v>
      </c>
      <c r="AD726" s="376">
        <f t="shared" si="1774"/>
        <v>-1.2566604397522694E-16</v>
      </c>
      <c r="AE726" s="376">
        <f t="shared" si="1775"/>
        <v>1.2566604397522585E-16</v>
      </c>
      <c r="AF726" s="376">
        <f t="shared" si="1776"/>
        <v>-1.2566604397522474E-16</v>
      </c>
      <c r="AG726" s="376">
        <f t="shared" si="1777"/>
        <v>1.256660439752282E-16</v>
      </c>
      <c r="AH726" s="376">
        <f t="shared" si="1778"/>
        <v>-1.2566604397522709E-16</v>
      </c>
      <c r="AI726" s="376">
        <f t="shared" si="1779"/>
        <v>1.25666043975226E-16</v>
      </c>
      <c r="AJ726" s="376">
        <f t="shared" si="1780"/>
        <v>-1.2566604397522945E-16</v>
      </c>
      <c r="AK726" s="376">
        <f t="shared" si="1781"/>
        <v>1.2566604397522834E-16</v>
      </c>
      <c r="AL726" s="376">
        <f t="shared" si="1782"/>
        <v>-1.2566604397522726E-16</v>
      </c>
      <c r="AM726" s="376">
        <f t="shared" si="1783"/>
        <v>1.2566604397522615E-16</v>
      </c>
      <c r="AN726" s="376">
        <f t="shared" si="1784"/>
        <v>-1.2566604397522507E-16</v>
      </c>
      <c r="AO726" s="376">
        <f t="shared" si="1785"/>
        <v>1.2566604397522852E-16</v>
      </c>
      <c r="AP726" s="376">
        <f t="shared" si="1786"/>
        <v>-1.2566604397522741E-16</v>
      </c>
      <c r="AQ726" s="376">
        <f t="shared" si="1787"/>
        <v>1.2566604397522632E-16</v>
      </c>
      <c r="AR726" s="376">
        <f t="shared" si="1788"/>
        <v>-1.2566604397522975E-16</v>
      </c>
      <c r="AS726" s="376">
        <f t="shared" si="1789"/>
        <v>1.2566604397522866E-16</v>
      </c>
      <c r="AT726" s="376">
        <f t="shared" si="1790"/>
        <v>-1.2566604397522756E-16</v>
      </c>
      <c r="AU726" s="376">
        <f t="shared" si="1791"/>
        <v>1.2566604397523101E-16</v>
      </c>
      <c r="AV726" s="376">
        <f t="shared" si="1792"/>
        <v>-1.2566604397522539E-16</v>
      </c>
      <c r="AW726" s="376">
        <f t="shared" si="1793"/>
        <v>1.2566604397522881E-16</v>
      </c>
      <c r="AX726" s="376">
        <f t="shared" si="1794"/>
        <v>-1.2566604397523226E-16</v>
      </c>
      <c r="AY726" s="376">
        <f t="shared" si="1795"/>
        <v>1.2566604397522662E-16</v>
      </c>
      <c r="AZ726" s="376">
        <f t="shared" si="1796"/>
        <v>-1.2566604397523007E-16</v>
      </c>
      <c r="BA726" s="376">
        <f t="shared" si="1797"/>
        <v>1.2566604397522445E-16</v>
      </c>
      <c r="BB726" s="376">
        <f t="shared" si="1798"/>
        <v>-1.2566604397522788E-16</v>
      </c>
      <c r="BC726" s="376">
        <f t="shared" si="1799"/>
        <v>1.2566604397523133E-16</v>
      </c>
      <c r="BD726" s="376">
        <f t="shared" si="1800"/>
        <v>-1.2566604397522568E-16</v>
      </c>
      <c r="BE726" s="376">
        <f t="shared" si="1801"/>
        <v>1.2566604397522913E-16</v>
      </c>
      <c r="BF726" s="376">
        <f t="shared" si="1802"/>
        <v>-1.2566604397522349E-16</v>
      </c>
      <c r="BG726" s="376">
        <f t="shared" si="1803"/>
        <v>1.2566604397522694E-16</v>
      </c>
      <c r="BH726" s="376">
        <f t="shared" si="1804"/>
        <v>-1.2566604397523039E-16</v>
      </c>
      <c r="BI726" s="376">
        <f t="shared" si="1805"/>
        <v>1.2566604397522474E-16</v>
      </c>
      <c r="BJ726" s="376">
        <f t="shared" si="1806"/>
        <v>-1.256660439752282E-16</v>
      </c>
      <c r="BK726" s="376">
        <f t="shared" si="1807"/>
        <v>1.2566604397523162E-16</v>
      </c>
      <c r="BL726" s="376">
        <f t="shared" si="1808"/>
        <v>-1.25666043975226E-16</v>
      </c>
      <c r="BM726" s="376">
        <f t="shared" si="1809"/>
        <v>1.2566604397522945E-16</v>
      </c>
      <c r="BN726" s="376">
        <f t="shared" si="1810"/>
        <v>-1.2566604397523288E-16</v>
      </c>
      <c r="BO726" s="376">
        <f t="shared" si="1811"/>
        <v>1.2566604397522726E-16</v>
      </c>
      <c r="BP726" s="376">
        <f t="shared" si="1812"/>
        <v>-1.2566604397523069E-16</v>
      </c>
      <c r="BQ726" s="376">
        <f t="shared" si="1813"/>
        <v>1.2566604397522507E-16</v>
      </c>
      <c r="BR726" s="376">
        <f t="shared" si="1814"/>
        <v>-1.2566604397522852E-16</v>
      </c>
    </row>
    <row r="727" spans="2:70">
      <c r="B727" s="373">
        <v>33</v>
      </c>
      <c r="C727" s="373">
        <f t="shared" si="1815"/>
        <v>1.0312500000000004E-2</v>
      </c>
      <c r="D727" s="374">
        <f t="shared" ref="D727:D758" si="1817">Vo_set2+E727</f>
        <v>79.986440213440787</v>
      </c>
      <c r="E727" s="375" t="str">
        <f>AM694</f>
        <v>-0,0135597865592094</v>
      </c>
      <c r="F727" s="317">
        <v>33</v>
      </c>
      <c r="G727" s="376">
        <f t="shared" ref="G727:G744" si="1818">2*IMREAL(K658)*COS(2*PI()*B658*1/Nt_input)-2*IMAGINARY(K658)*SIN(2*PI()*B658*1/Nt_input)</f>
        <v>3.6845971257398928E-15</v>
      </c>
      <c r="H727" s="376">
        <f t="shared" ref="H727:H744" si="1819">2*IMREAL(K658)*COS(2*PI()*B658*2/Nt_input)-2*IMAGINARY(K658)*SIN(2*PI()*B658*2/Nt_input)</f>
        <v>-3.8073460581713744E-15</v>
      </c>
      <c r="I727" s="376">
        <f t="shared" ref="I727:I744" si="1820">2*IMREAL(K658)*COS(2*PI()*B658*3/Nt_input)-2*IMAGINARY(K658)*SIN(2*PI()*B658*3/Nt_input)</f>
        <v>3.8934281667555983E-15</v>
      </c>
      <c r="J727" s="376">
        <f t="shared" ref="J727:J744" si="1821">2*IMREAL(K658)*COS(2*PI()*B658*4/Nt_input)-2*IMAGINARY(K658)*SIN(2*PI()*B658*4/Nt_input)</f>
        <v>-3.9420144337296313E-15</v>
      </c>
      <c r="K727" s="376">
        <f t="shared" ref="K727:K744" si="1822">2*IMREAL(K658)*COS(2*PI()*B658*5/Nt_input)-2*IMAGINARY(K658)*SIN(2*PI()*B658*5/Nt_input)</f>
        <v>3.9526369467825575E-15</v>
      </c>
      <c r="L727" s="376">
        <f t="shared" ref="L727:L744" si="1823">2*IMREAL(K658)*COS(2*PI()*B658*6/Nt_input)-2*IMAGINARY(K658)*SIN(2*PI()*B658*6/Nt_input)</f>
        <v>-3.9251934053068215E-15</v>
      </c>
      <c r="M727" s="376">
        <f t="shared" ref="M727:M744" si="1824">2*IMREAL(K658)*COS(2*PI()*B658*7/Nt_input)-2*IMAGINARY(K658)*SIN(2*PI()*B658*7/Nt_input)</f>
        <v>3.8599481056090001E-15</v>
      </c>
      <c r="N727" s="376">
        <f t="shared" ref="N727:N744" si="1825">2*IMREAL(K658)*COS(2*PI()*B658*8/Nt_input)-2*IMAGINARY(K658)*SIN(2*PI()*B658*8/Nt_input)</f>
        <v>-3.7575293955918928E-15</v>
      </c>
      <c r="O727" s="376">
        <f t="shared" ref="O727:O744" si="1826">2*IMREAL(K658)*COS(2*PI()*B658*9/Nt_input)-2*IMAGINARY(K658)*SIN(2*PI()*B658*9/Nt_input)</f>
        <v>3.6189236234207267E-15</v>
      </c>
      <c r="P727" s="376">
        <f t="shared" ref="P727:P744" si="1827">2*IMREAL(K658)*COS(2*PI()*B658*10/Nt_input)-2*IMAGINARY(K658)*SIN(2*PI()*B658*10/Nt_input)</f>
        <v>-3.4454656384511256E-15</v>
      </c>
      <c r="Q727" s="376">
        <f t="shared" ref="Q727:Q744" si="1828">2*IMREAL(K658)*COS(2*PI()*B658*11/Nt_input)-2*IMAGINARY(K658)*SIN(2*PI()*B658*11/Nt_input)</f>
        <v>3.2388259359001382E-15</v>
      </c>
      <c r="R727" s="376">
        <f t="shared" ref="R727:R744" si="1829">2*IMREAL(K658)*COS(2*PI()*B658*12/Nt_input)-2*IMAGINARY(K658)*SIN(2*PI()*B658*12/Nt_input)</f>
        <v>-3.0009945690640767E-15</v>
      </c>
      <c r="S727" s="376">
        <f t="shared" ref="S727:S744" si="1830">2*IMREAL(K658)*COS(2*PI()*B658*13/Nt_input)-2*IMAGINARY(K658)*SIN(2*PI()*B658*13/Nt_input)</f>
        <v>2.7342619840174233E-15</v>
      </c>
      <c r="T727" s="376">
        <f t="shared" ref="T727:T744" si="1831">2*IMREAL(K658)*COS(2*PI()*B658*14/Nt_input)-2*IMAGINARY(K658)*SIN(2*PI()*B658*14/Nt_input)</f>
        <v>-2.4411969613650402E-15</v>
      </c>
      <c r="U727" s="377">
        <f t="shared" ref="U727:U744" si="1832">2*IMREAL(K658)*COS(2*PI()*B658*15/Nt_input)-2*IMAGINARY(K658)*SIN(2*PI()*B658*15/Nt_input)</f>
        <v>2.1246218774807075E-15</v>
      </c>
      <c r="V727" s="376">
        <f t="shared" ref="V727:V744" si="1833">2*IMREAL(K658)*COS(2*PI()*B658*16/Nt_input)-2*IMAGINARY(K658)*SIN(2*PI()*B658*16/Nt_input)</f>
        <v>-1.7875855234797747E-15</v>
      </c>
      <c r="W727" s="376">
        <f t="shared" ref="W727:W744" si="1834">2*IMREAL(K658)*COS(2*PI()*B658*17/Nt_input)-2*IMAGINARY(K658)*SIN(2*PI()*B658*17/Nt_input)</f>
        <v>1.433333743694084E-15</v>
      </c>
      <c r="X727" s="376">
        <f t="shared" ref="X727:X744" si="1835">2*IMREAL(K658)*COS(2*PI()*B658*18/Nt_input)-2*IMAGINARY(K658)*SIN(2*PI()*B658*18/Nt_input)</f>
        <v>-1.0652781764166928E-15</v>
      </c>
      <c r="Y727" s="376">
        <f t="shared" ref="Y727:Y744" si="1836">2*IMREAL(K658)*COS(2*PI()*B658*19/Nt_input)-2*IMAGINARY(K658)*SIN(2*PI()*B658*19/Nt_input)</f>
        <v>6.8696339796012167E-16</v>
      </c>
      <c r="Z727" s="376">
        <f t="shared" ref="Z727:Z744" si="1837">2*IMREAL(K658)*COS(2*PI()*B658*20/Nt_input)-2*IMAGINARY(K658)*SIN(2*PI()*B658*20/Nt_input)</f>
        <v>-3.0203278644877401E-16</v>
      </c>
      <c r="AA727" s="376">
        <f t="shared" ref="AA727:AA744" si="1838">2*IMREAL(K658)*COS(2*PI()*B658*21/Nt_input)-2*IMAGINARY(K658)*SIN(2*PI()*B658*21/Nt_input)</f>
        <v>-8.5806565903964128E-17</v>
      </c>
      <c r="AB727" s="376">
        <f t="shared" ref="AB727:AB744" si="1839">2*IMREAL(K658)*COS(2*PI()*B658*22/Nt_input)-2*IMAGINARY(K658)*SIN(2*PI()*B658*22/Nt_input)</f>
        <v>4.7281955412040623E-16</v>
      </c>
      <c r="AC727" s="376">
        <f t="shared" ref="AC727:AC744" si="1840">2*IMREAL(K658)*COS(2*PI()*B658*23/Nt_input)-2*IMAGINARY(K658)*SIN(2*PI()*B658*23/Nt_input)</f>
        <v>-8.5527903156120912E-16</v>
      </c>
      <c r="AD727" s="376">
        <f t="shared" ref="AD727:AD744" si="1841">2*IMREAL(K658)*COS(2*PI()*B658*24/Nt_input)-2*IMAGINARY(K658)*SIN(2*PI()*B658*24/Nt_input)</f>
        <v>1.2295017043850003E-15</v>
      </c>
      <c r="AE727" s="376">
        <f t="shared" ref="AE727:AE744" si="1842">2*IMREAL(K658)*COS(2*PI()*B658*25/Nt_input)-2*IMAGINARY(K658)*SIN(2*PI()*B658*25/Nt_input)</f>
        <v>-1.591883603681564E-15</v>
      </c>
      <c r="AF727" s="376">
        <f t="shared" ref="AF727:AF744" si="1843">2*IMREAL(K658)*COS(2*PI()*B658*26/Nt_input)-2*IMAGINARY(K658)*SIN(2*PI()*B658*26/Nt_input)</f>
        <v>1.9389347936625783E-15</v>
      </c>
      <c r="AG727" s="376">
        <f t="shared" ref="AG727:AG744" si="1844">2*IMREAL(K658)*COS(2*PI()*B658*27/Nt_input)-2*IMAGINARY(K658)*SIN(2*PI()*B658*27/Nt_input)</f>
        <v>-2.2673129816510472E-15</v>
      </c>
      <c r="AH727" s="376">
        <f t="shared" ref="AH727:AH744" si="1845">2*IMREAL(K658)*COS(2*PI()*B658*28/Nt_input)-2*IMAGINARY(K658)*SIN(2*PI()*B658*28/Nt_input)</f>
        <v>2.5738557061868641E-15</v>
      </c>
      <c r="AI727" s="376">
        <f t="shared" ref="AI727:AI744" si="1846">2*IMREAL(K658)*COS(2*PI()*B658*29/Nt_input)-2*IMAGINARY(K658)*SIN(2*PI()*B658*29/Nt_input)</f>
        <v>-2.8556107932594503E-15</v>
      </c>
      <c r="AJ727" s="376">
        <f t="shared" ref="AJ727:AJ744" si="1847">2*IMREAL(K658)*COS(2*PI()*B658*30/Nt_input)-2*IMAGINARY(K658)*SIN(2*PI()*B658*30/Nt_input)</f>
        <v>3.1098647873572989E-15</v>
      </c>
      <c r="AK727" s="376">
        <f t="shared" ref="AK727:AK744" si="1848">2*IMREAL(K658)*COS(2*PI()*B658*31/Nt_input)-2*IMAGINARY(K658)*SIN(2*PI()*B658*31/Nt_input)</f>
        <v>-3.3341690835278764E-15</v>
      </c>
      <c r="AL727" s="376">
        <f t="shared" ref="AL727:AL744" si="1849">2*IMREAL(K658)*COS(2*PI()*B658*32/Nt_input)-2*IMAGINARY(K658)*SIN(2*PI()*B658*32/Nt_input)</f>
        <v>3.5263635087818593E-15</v>
      </c>
      <c r="AM727" s="376">
        <f t="shared" ref="AM727:AM744" si="1850">2*IMREAL(K658)*COS(2*PI()*B658*33/Nt_input)-2*IMAGINARY(K658)*SIN(2*PI()*B658*33/Nt_input)</f>
        <v>-3.6845971257398913E-15</v>
      </c>
      <c r="AN727" s="376">
        <f t="shared" ref="AN727:AN744" si="1851">2*IMREAL(K658)*COS(2*PI()*B658*34/Nt_input)-2*IMAGINARY(K658)*SIN(2*PI()*B658*34/Nt_input)</f>
        <v>3.8073460581713736E-15</v>
      </c>
      <c r="AO727" s="376">
        <f t="shared" ref="AO727:AO744" si="1852">2*IMREAL(K658)*COS(2*PI()*B658*35/Nt_input)-2*IMAGINARY(K658)*SIN(2*PI()*B658*35/Nt_input)</f>
        <v>-3.8934281667555967E-15</v>
      </c>
      <c r="AP727" s="376">
        <f t="shared" ref="AP727:AP744" si="1853">2*IMREAL(K658)*COS(2*PI()*B658*36/Nt_input)-2*IMAGINARY(K658)*SIN(2*PI()*B658*36/Nt_input)</f>
        <v>3.9420144337296306E-15</v>
      </c>
      <c r="AQ727" s="376">
        <f t="shared" ref="AQ727:AQ744" si="1854">2*IMREAL(K658)*COS(2*PI()*B658*37/Nt_input)-2*IMAGINARY(K658)*SIN(2*PI()*B658*37/Nt_input)</f>
        <v>-3.9526369467825583E-15</v>
      </c>
      <c r="AR727" s="376">
        <f t="shared" ref="AR727:AR744" si="1855">2*IMREAL(K658)*COS(2*PI()*B658*38/Nt_input)-2*IMAGINARY(K658)*SIN(2*PI()*B658*38/Nt_input)</f>
        <v>3.9251934053068231E-15</v>
      </c>
      <c r="AS727" s="376">
        <f t="shared" ref="AS727:AS744" si="1856">2*IMREAL(K658)*COS(2*PI()*B658*39/Nt_input)-2*IMAGINARY(K658)*SIN(2*PI()*B658*39/Nt_input)</f>
        <v>-3.8599481056090041E-15</v>
      </c>
      <c r="AT727" s="376">
        <f t="shared" ref="AT727:AT744" si="1857">2*IMREAL(K658)*COS(2*PI()*B658*40/Nt_input)-2*IMAGINARY(K658)*SIN(2*PI()*B658*40/Nt_input)</f>
        <v>3.757529395591881E-15</v>
      </c>
      <c r="AU727" s="376">
        <f t="shared" ref="AU727:AU744" si="1858">2*IMREAL(K658)*COS(2*PI()*B658*41/Nt_input)-2*IMAGINARY(K658)*SIN(2*PI()*B658*41/Nt_input)</f>
        <v>-3.6189236234207101E-15</v>
      </c>
      <c r="AV727" s="376">
        <f t="shared" ref="AV727:AV744" si="1859">2*IMREAL(K658)*COS(2*PI()*B658*42/Nt_input)-2*IMAGINARY(K658)*SIN(2*PI()*B658*42/Nt_input)</f>
        <v>3.4454656384511122E-15</v>
      </c>
      <c r="AW727" s="376">
        <f t="shared" ref="AW727:AW744" si="1860">2*IMREAL(K658)*COS(2*PI()*B658*43/Nt_input)-2*IMAGINARY(K658)*SIN(2*PI()*B658*43/Nt_input)</f>
        <v>-3.2388259359001228E-15</v>
      </c>
      <c r="AX727" s="376">
        <f t="shared" ref="AX727:AX744" si="1861">2*IMREAL(K658)*COS(2*PI()*B658*44/Nt_input)-2*IMAGINARY(K658)*SIN(2*PI()*B658*44/Nt_input)</f>
        <v>3.0009945690640598E-15</v>
      </c>
      <c r="AY727" s="376">
        <f t="shared" ref="AY727:AY744" si="1862">2*IMREAL(K658)*COS(2*PI()*B658*45/Nt_input)-2*IMAGINARY(K658)*SIN(2*PI()*B658*45/Nt_input)</f>
        <v>-2.7342619840174047E-15</v>
      </c>
      <c r="AZ727" s="376">
        <f t="shared" ref="AZ727:AZ744" si="1863">2*IMREAL(K658)*COS(2*PI()*B658*46/Nt_input)-2*IMAGINARY(K658)*SIN(2*PI()*B658*46/Nt_input)</f>
        <v>2.4411969613650197E-15</v>
      </c>
      <c r="BA727" s="376">
        <f t="shared" ref="BA727:BA744" si="1864">2*IMREAL(K658)*COS(2*PI()*B658*47/Nt_input)-2*IMAGINARY(K658)*SIN(2*PI()*B658*47/Nt_input)</f>
        <v>-2.1246218774806854E-15</v>
      </c>
      <c r="BB727" s="376">
        <f t="shared" ref="BB727:BB744" si="1865">2*IMREAL(K658)*COS(2*PI()*B658*48/Nt_input)-2*IMAGINARY(K658)*SIN(2*PI()*B658*48/Nt_input)</f>
        <v>1.7875855234797514E-15</v>
      </c>
      <c r="BC727" s="376">
        <f t="shared" ref="BC727:BC744" si="1866">2*IMREAL(K658)*COS(2*PI()*B658*49/Nt_input)-2*IMAGINARY(K658)*SIN(2*PI()*B658*49/Nt_input)</f>
        <v>-1.4333337436940596E-15</v>
      </c>
      <c r="BD727" s="376">
        <f t="shared" ref="BD727:BD744" si="1867">2*IMREAL(K658)*COS(2*PI()*B658*50/Nt_input)-2*IMAGINARY(K658)*SIN(2*PI()*B658*50/Nt_input)</f>
        <v>1.0652781764166677E-15</v>
      </c>
      <c r="BE727" s="376">
        <f t="shared" ref="BE727:BE744" si="1868">2*IMREAL(K658)*COS(2*PI()*B658*51/Nt_input)-2*IMAGINARY(K658)*SIN(2*PI()*B658*51/Nt_input)</f>
        <v>-6.8696339796009583E-16</v>
      </c>
      <c r="BF727" s="376">
        <f t="shared" ref="BF727:BF744" si="1869">2*IMREAL(K658)*COS(2*PI()*B658*52/Nt_input)-2*IMAGINARY(K658)*SIN(2*PI()*B658*52/Nt_input)</f>
        <v>3.0203278644877598E-16</v>
      </c>
      <c r="BG727" s="376">
        <f t="shared" ref="BG727:BG744" si="1870">2*IMREAL(K658)*COS(2*PI()*B658*53/Nt_input)-2*IMAGINARY(K658)*SIN(2*PI()*B658*53/Nt_input)</f>
        <v>8.5806565903961761E-17</v>
      </c>
      <c r="BH727" s="376">
        <f t="shared" ref="BH727:BH744" si="1871">2*IMREAL(K658)*COS(2*PI()*B658*54/Nt_input)-2*IMAGINARY(K658)*SIN(2*PI()*B658*54/Nt_input)</f>
        <v>-4.7281955412040406E-16</v>
      </c>
      <c r="BI727" s="376">
        <f t="shared" ref="BI727:BI744" si="1872">2*IMREAL(K658)*COS(2*PI()*B658*55/Nt_input)-2*IMAGINARY(K658)*SIN(2*PI()*B658*55/Nt_input)</f>
        <v>8.5527903156120735E-16</v>
      </c>
      <c r="BJ727" s="376">
        <f t="shared" ref="BJ727:BJ744" si="1873">2*IMREAL(K658)*COS(2*PI()*B658*56/Nt_input)-2*IMAGINARY(K658)*SIN(2*PI()*B658*56/Nt_input)</f>
        <v>-1.2295017043849986E-15</v>
      </c>
      <c r="BK727" s="376">
        <f t="shared" ref="BK727:BK744" si="1874">2*IMREAL(K658)*COS(2*PI()*B658*57/Nt_input)-2*IMAGINARY(K658)*SIN(2*PI()*B658*57/Nt_input)</f>
        <v>1.5918836036815621E-15</v>
      </c>
      <c r="BL727" s="376">
        <f t="shared" ref="BL727:BL744" si="1875">2*IMREAL(K658)*COS(2*PI()*B658*58/Nt_input)-2*IMAGINARY(K658)*SIN(2*PI()*B658*58/Nt_input)</f>
        <v>-1.9389347936625767E-15</v>
      </c>
      <c r="BM727" s="376">
        <f t="shared" ref="BM727:BM744" si="1876">2*IMREAL(K658)*COS(2*PI()*B658*59/Nt_input)-2*IMAGINARY(K658)*SIN(2*PI()*B658*59/Nt_input)</f>
        <v>2.2673129816510457E-15</v>
      </c>
      <c r="BN727" s="376">
        <f t="shared" ref="BN727:BN744" si="1877">2*IMREAL(K658)*COS(2*PI()*B658*60/Nt_input)-2*IMAGINARY(K658)*SIN(2*PI()*B658*60/Nt_input)</f>
        <v>-2.5738557061868625E-15</v>
      </c>
      <c r="BO727" s="376">
        <f t="shared" ref="BO727:BO744" si="1878">2*IMREAL(K658)*COS(2*PI()*B658*61/Nt_input)-2*IMAGINARY(K658)*SIN(2*PI()*B658*61/Nt_input)</f>
        <v>2.8556107932594487E-15</v>
      </c>
      <c r="BP727" s="376">
        <f t="shared" ref="BP727:BP744" si="1879">2*IMREAL(K658)*COS(2*PI()*B658*62/Nt_input)-2*IMAGINARY(K658)*SIN(2*PI()*B658*62/Nt_input)</f>
        <v>-3.1098647873572978E-15</v>
      </c>
      <c r="BQ727" s="376">
        <f t="shared" ref="BQ727:BQ744" si="1880">2*IMREAL(K658)*COS(2*PI()*B658*63/Nt_input)-2*IMAGINARY(K658)*SIN(2*PI()*B658*63/Nt_input)</f>
        <v>3.3341690835278752E-15</v>
      </c>
      <c r="BR727" s="376">
        <f t="shared" ref="BR727:BR744" si="1881">2*IMREAL(K658)*COS(2*PI()*B658*64/Nt_input)-2*IMAGINARY(K658)*SIN(2*PI()*B658*64/Nt_input)</f>
        <v>-3.5263635087818585E-15</v>
      </c>
    </row>
    <row r="728" spans="2:70">
      <c r="B728" s="373">
        <v>34</v>
      </c>
      <c r="C728" s="373">
        <f t="shared" ref="C728:C758" si="1882">C727+Div_Nt_input</f>
        <v>1.0625000000000004E-2</v>
      </c>
      <c r="D728" s="374">
        <f t="shared" si="1817"/>
        <v>79.986143742583423</v>
      </c>
      <c r="E728" s="375" t="str">
        <f>AN694</f>
        <v>-0,0138562574165787</v>
      </c>
      <c r="F728" s="317">
        <v>34</v>
      </c>
      <c r="G728" s="376">
        <f t="shared" si="1818"/>
        <v>-1.1135159280563638E-15</v>
      </c>
      <c r="H728" s="376">
        <f t="shared" si="1819"/>
        <v>9.4476333250692027E-16</v>
      </c>
      <c r="I728" s="376">
        <f t="shared" si="1820"/>
        <v>-7.3970401191861576E-16</v>
      </c>
      <c r="J728" s="376">
        <f t="shared" si="1821"/>
        <v>5.0621828098306967E-16</v>
      </c>
      <c r="K728" s="376">
        <f t="shared" si="1822"/>
        <v>-2.532788653998271E-16</v>
      </c>
      <c r="L728" s="376">
        <f t="shared" si="1823"/>
        <v>-9.3939149403115554E-18</v>
      </c>
      <c r="M728" s="376">
        <f t="shared" si="1824"/>
        <v>2.7170569239745742E-16</v>
      </c>
      <c r="N728" s="376">
        <f t="shared" si="1825"/>
        <v>-5.2357597247007688E-16</v>
      </c>
      <c r="O728" s="376">
        <f t="shared" si="1826"/>
        <v>7.5532552154545958E-16</v>
      </c>
      <c r="P728" s="376">
        <f t="shared" si="1827"/>
        <v>-9.5804833441928316E-16</v>
      </c>
      <c r="Q728" s="376">
        <f t="shared" si="1828"/>
        <v>1.1239538870810724E-15</v>
      </c>
      <c r="R728" s="376">
        <f t="shared" si="1829"/>
        <v>-1.2466665221829361E-15</v>
      </c>
      <c r="S728" s="376">
        <f t="shared" si="1830"/>
        <v>1.321470461975947E-15</v>
      </c>
      <c r="T728" s="376">
        <f t="shared" si="1831"/>
        <v>-1.3454910330043974E-15</v>
      </c>
      <c r="U728" s="377">
        <f t="shared" si="1832"/>
        <v>1.3178051381945535E-15</v>
      </c>
      <c r="V728" s="376">
        <f t="shared" si="1833"/>
        <v>-1.2394767309575272E-15</v>
      </c>
      <c r="W728" s="376">
        <f t="shared" si="1834"/>
        <v>1.1135159280563609E-15</v>
      </c>
      <c r="X728" s="376">
        <f t="shared" si="1835"/>
        <v>-9.4476333250692066E-16</v>
      </c>
      <c r="Y728" s="376">
        <f t="shared" si="1836"/>
        <v>7.3970401191861409E-16</v>
      </c>
      <c r="Z728" s="376">
        <f t="shared" si="1837"/>
        <v>-5.0621828098307213E-16</v>
      </c>
      <c r="AA728" s="376">
        <f t="shared" si="1838"/>
        <v>2.5327886539981561E-16</v>
      </c>
      <c r="AB728" s="376">
        <f t="shared" si="1839"/>
        <v>9.3939149403135276E-18</v>
      </c>
      <c r="AC728" s="376">
        <f t="shared" si="1840"/>
        <v>-2.7170569239745471E-16</v>
      </c>
      <c r="AD728" s="376">
        <f t="shared" si="1841"/>
        <v>5.2357597247008753E-16</v>
      </c>
      <c r="AE728" s="376">
        <f t="shared" si="1842"/>
        <v>-7.553255215454651E-16</v>
      </c>
      <c r="AF728" s="376">
        <f t="shared" si="1843"/>
        <v>9.5804833441928454E-16</v>
      </c>
      <c r="AG728" s="376">
        <f t="shared" si="1844"/>
        <v>-1.1239538870810681E-15</v>
      </c>
      <c r="AH728" s="376">
        <f t="shared" si="1845"/>
        <v>1.2466665221829371E-15</v>
      </c>
      <c r="AI728" s="376">
        <f t="shared" si="1846"/>
        <v>-1.3214704619759473E-15</v>
      </c>
      <c r="AJ728" s="376">
        <f t="shared" si="1847"/>
        <v>1.3454910330043974E-15</v>
      </c>
      <c r="AK728" s="376">
        <f t="shared" si="1848"/>
        <v>-1.3178051381945511E-15</v>
      </c>
      <c r="AL728" s="376">
        <f t="shared" si="1849"/>
        <v>1.2394767309575264E-15</v>
      </c>
      <c r="AM728" s="376">
        <f t="shared" si="1850"/>
        <v>-1.113515928056365E-15</v>
      </c>
      <c r="AN728" s="376">
        <f t="shared" si="1851"/>
        <v>9.4476333250691238E-16</v>
      </c>
      <c r="AO728" s="376">
        <f t="shared" si="1852"/>
        <v>-7.3970401191861231E-16</v>
      </c>
      <c r="AP728" s="376">
        <f t="shared" si="1853"/>
        <v>5.0621828098307046E-16</v>
      </c>
      <c r="AQ728" s="376">
        <f t="shared" si="1854"/>
        <v>-2.5327886539981374E-16</v>
      </c>
      <c r="AR728" s="376">
        <f t="shared" si="1855"/>
        <v>-9.3939149403154997E-18</v>
      </c>
      <c r="AS728" s="376">
        <f t="shared" si="1856"/>
        <v>2.7170569239747532E-16</v>
      </c>
      <c r="AT728" s="376">
        <f t="shared" si="1857"/>
        <v>-5.2357597247007176E-16</v>
      </c>
      <c r="AU728" s="376">
        <f t="shared" si="1858"/>
        <v>7.5532552154546687E-16</v>
      </c>
      <c r="AV728" s="376">
        <f t="shared" si="1859"/>
        <v>-9.5804833441929914E-16</v>
      </c>
      <c r="AW728" s="376">
        <f t="shared" si="1860"/>
        <v>1.1239538870810692E-15</v>
      </c>
      <c r="AX728" s="376">
        <f t="shared" si="1861"/>
        <v>-1.2466665221829377E-15</v>
      </c>
      <c r="AY728" s="376">
        <f t="shared" si="1862"/>
        <v>1.3214704619759515E-15</v>
      </c>
      <c r="AZ728" s="376">
        <f t="shared" si="1863"/>
        <v>-1.3454910330043974E-15</v>
      </c>
      <c r="BA728" s="376">
        <f t="shared" si="1864"/>
        <v>1.3178051381945509E-15</v>
      </c>
      <c r="BB728" s="376">
        <f t="shared" si="1865"/>
        <v>-1.2394767309575184E-15</v>
      </c>
      <c r="BC728" s="376">
        <f t="shared" si="1866"/>
        <v>1.1135159280563638E-15</v>
      </c>
      <c r="BD728" s="376">
        <f t="shared" si="1867"/>
        <v>-9.44763332506911E-16</v>
      </c>
      <c r="BE728" s="376">
        <f t="shared" si="1868"/>
        <v>7.3970401191862671E-16</v>
      </c>
      <c r="BF728" s="376">
        <f t="shared" si="1869"/>
        <v>-5.0621828098306868E-16</v>
      </c>
      <c r="BG728" s="376">
        <f t="shared" si="1870"/>
        <v>2.5327886539981177E-16</v>
      </c>
      <c r="BH728" s="376">
        <f t="shared" si="1871"/>
        <v>9.393914940298342E-18</v>
      </c>
      <c r="BI728" s="376">
        <f t="shared" si="1872"/>
        <v>-2.7170569239745855E-16</v>
      </c>
      <c r="BJ728" s="376">
        <f t="shared" si="1873"/>
        <v>5.2357597247009118E-16</v>
      </c>
      <c r="BK728" s="376">
        <f t="shared" si="1874"/>
        <v>-7.5532552154545267E-16</v>
      </c>
      <c r="BL728" s="376">
        <f t="shared" si="1875"/>
        <v>9.580483344192873E-16</v>
      </c>
      <c r="BM728" s="376">
        <f t="shared" si="1876"/>
        <v>-1.1239538870810807E-15</v>
      </c>
      <c r="BN728" s="376">
        <f t="shared" si="1877"/>
        <v>1.2466665221829312E-15</v>
      </c>
      <c r="BO728" s="376">
        <f t="shared" si="1878"/>
        <v>-1.3214704619759483E-15</v>
      </c>
      <c r="BP728" s="376">
        <f t="shared" si="1879"/>
        <v>1.3454910330043972E-15</v>
      </c>
      <c r="BQ728" s="376">
        <f t="shared" si="1880"/>
        <v>-1.3178051381945543E-15</v>
      </c>
      <c r="BR728" s="376">
        <f t="shared" si="1881"/>
        <v>1.2394767309575249E-15</v>
      </c>
    </row>
    <row r="729" spans="2:70">
      <c r="B729" s="373">
        <v>35</v>
      </c>
      <c r="C729" s="373">
        <f t="shared" si="1882"/>
        <v>1.0937500000000005E-2</v>
      </c>
      <c r="D729" s="374">
        <f t="shared" si="1817"/>
        <v>79.985980715059554</v>
      </c>
      <c r="E729" s="375" t="str">
        <f>AO694</f>
        <v>-0,014019284940451</v>
      </c>
      <c r="F729" s="317">
        <v>35</v>
      </c>
      <c r="G729" s="376">
        <f t="shared" si="1818"/>
        <v>-2.352272638889151E-17</v>
      </c>
      <c r="H729" s="376">
        <f t="shared" si="1819"/>
        <v>-4.467950520061138E-18</v>
      </c>
      <c r="I729" s="376">
        <f t="shared" si="1820"/>
        <v>3.2073850530295991E-17</v>
      </c>
      <c r="J729" s="376">
        <f t="shared" si="1821"/>
        <v>-5.6917572069310975E-17</v>
      </c>
      <c r="K729" s="376">
        <f t="shared" si="1822"/>
        <v>7.6859590519841321E-17</v>
      </c>
      <c r="L729" s="376">
        <f t="shared" si="1823"/>
        <v>-9.0182512643283318E-17</v>
      </c>
      <c r="M729" s="376">
        <f t="shared" si="1824"/>
        <v>9.5738977332233916E-17</v>
      </c>
      <c r="N729" s="376">
        <f t="shared" si="1825"/>
        <v>-9.3050465578649288E-17</v>
      </c>
      <c r="O729" s="376">
        <f t="shared" si="1826"/>
        <v>8.2348510209508114E-17</v>
      </c>
      <c r="P729" s="376">
        <f t="shared" si="1827"/>
        <v>-6.4554756435218627E-17</v>
      </c>
      <c r="Q729" s="376">
        <f t="shared" si="1828"/>
        <v>4.1201590382950092E-17</v>
      </c>
      <c r="R729" s="376">
        <f t="shared" si="1829"/>
        <v>-1.4300171032303146E-17</v>
      </c>
      <c r="S729" s="376">
        <f t="shared" si="1830"/>
        <v>-1.38327694455891E-17</v>
      </c>
      <c r="T729" s="376">
        <f t="shared" si="1831"/>
        <v>4.0774441107039727E-17</v>
      </c>
      <c r="U729" s="377">
        <f t="shared" si="1832"/>
        <v>-6.4204645278938445E-17</v>
      </c>
      <c r="V729" s="376">
        <f t="shared" si="1833"/>
        <v>8.2105588510549799E-17</v>
      </c>
      <c r="W729" s="376">
        <f t="shared" si="1834"/>
        <v>-9.293565359061384E-17</v>
      </c>
      <c r="X729" s="376">
        <f t="shared" si="1835"/>
        <v>9.57621625864388E-17</v>
      </c>
      <c r="Y729" s="376">
        <f t="shared" si="1836"/>
        <v>-9.0341698441204239E-17</v>
      </c>
      <c r="Z729" s="376">
        <f t="shared" si="1837"/>
        <v>7.7141067887449588E-17</v>
      </c>
      <c r="AA729" s="376">
        <f t="shared" si="1838"/>
        <v>-5.7297100364709286E-17</v>
      </c>
      <c r="AB729" s="376">
        <f t="shared" si="1839"/>
        <v>3.2518745031525458E-17</v>
      </c>
      <c r="AC729" s="376">
        <f t="shared" si="1840"/>
        <v>-4.9398972114056346E-18</v>
      </c>
      <c r="AD729" s="376">
        <f t="shared" si="1841"/>
        <v>-2.3064371239595246E-17</v>
      </c>
      <c r="AE729" s="376">
        <f t="shared" si="1842"/>
        <v>4.9082351526345552E-17</v>
      </c>
      <c r="AF729" s="376">
        <f t="shared" si="1843"/>
        <v>-7.0873392656700697E-17</v>
      </c>
      <c r="AG729" s="376">
        <f t="shared" si="1844"/>
        <v>8.6560864800421309E-17</v>
      </c>
      <c r="AH729" s="376">
        <f t="shared" si="1845"/>
        <v>-9.4793773390070916E-17</v>
      </c>
      <c r="AI729" s="376">
        <f t="shared" si="1846"/>
        <v>9.4863105866013336E-17</v>
      </c>
      <c r="AJ729" s="376">
        <f t="shared" si="1847"/>
        <v>-8.6762891361974714E-17</v>
      </c>
      <c r="AK729" s="376">
        <f t="shared" si="1848"/>
        <v>7.1190714912037768E-17</v>
      </c>
      <c r="AL729" s="376">
        <f t="shared" si="1849"/>
        <v>-4.9487641895907239E-17</v>
      </c>
      <c r="AM729" s="376">
        <f t="shared" si="1850"/>
        <v>2.3522726388891665E-17</v>
      </c>
      <c r="AN729" s="376">
        <f t="shared" si="1851"/>
        <v>4.4679505200602135E-18</v>
      </c>
      <c r="AO729" s="376">
        <f t="shared" si="1852"/>
        <v>-3.2073850530295602E-17</v>
      </c>
      <c r="AP729" s="376">
        <f t="shared" si="1853"/>
        <v>5.69175720693101E-17</v>
      </c>
      <c r="AQ729" s="376">
        <f t="shared" si="1854"/>
        <v>-7.6859590519841075E-17</v>
      </c>
      <c r="AR729" s="376">
        <f t="shared" si="1855"/>
        <v>9.0182512643283281E-17</v>
      </c>
      <c r="AS729" s="376">
        <f t="shared" si="1856"/>
        <v>-9.5738977332233879E-17</v>
      </c>
      <c r="AT729" s="376">
        <f t="shared" si="1857"/>
        <v>9.3050465578649633E-17</v>
      </c>
      <c r="AU729" s="376">
        <f t="shared" si="1858"/>
        <v>-8.2348510209507806E-17</v>
      </c>
      <c r="AV729" s="376">
        <f t="shared" si="1859"/>
        <v>6.4554756435218676E-17</v>
      </c>
      <c r="AW729" s="376">
        <f t="shared" si="1860"/>
        <v>-4.120159038295077E-17</v>
      </c>
      <c r="AX729" s="376">
        <f t="shared" si="1861"/>
        <v>1.4300171032305241E-17</v>
      </c>
      <c r="AY729" s="376">
        <f t="shared" si="1862"/>
        <v>1.3832769445589032E-17</v>
      </c>
      <c r="AZ729" s="376">
        <f t="shared" si="1863"/>
        <v>-4.0774441107039043E-17</v>
      </c>
      <c r="BA729" s="376">
        <f t="shared" si="1864"/>
        <v>6.4204645278937385E-17</v>
      </c>
      <c r="BB729" s="376">
        <f t="shared" si="1865"/>
        <v>-8.210558851055012E-17</v>
      </c>
      <c r="BC729" s="376">
        <f t="shared" si="1866"/>
        <v>9.293565359061384E-17</v>
      </c>
      <c r="BD729" s="376">
        <f t="shared" si="1867"/>
        <v>-9.5762162586438837E-17</v>
      </c>
      <c r="BE729" s="376">
        <f t="shared" si="1868"/>
        <v>9.0341698441204942E-17</v>
      </c>
      <c r="BF729" s="376">
        <f t="shared" si="1869"/>
        <v>-7.7141067887449218E-17</v>
      </c>
      <c r="BG729" s="376">
        <f t="shared" si="1870"/>
        <v>5.7297100364709902E-17</v>
      </c>
      <c r="BH729" s="376">
        <f t="shared" si="1871"/>
        <v>-3.2518745031526161E-17</v>
      </c>
      <c r="BI729" s="376">
        <f t="shared" si="1872"/>
        <v>4.9398972114077485E-18</v>
      </c>
      <c r="BJ729" s="376">
        <f t="shared" si="1873"/>
        <v>2.3064371239594519E-17</v>
      </c>
      <c r="BK729" s="376">
        <f t="shared" si="1874"/>
        <v>-4.9082351526344905E-17</v>
      </c>
      <c r="BL729" s="376">
        <f t="shared" si="1875"/>
        <v>7.0873392656699292E-17</v>
      </c>
      <c r="BM729" s="376">
        <f t="shared" si="1876"/>
        <v>-8.6560864800421568E-17</v>
      </c>
      <c r="BN729" s="376">
        <f t="shared" si="1877"/>
        <v>9.4793773390070817E-17</v>
      </c>
      <c r="BO729" s="376">
        <f t="shared" si="1878"/>
        <v>-9.4863105866013447E-17</v>
      </c>
      <c r="BP729" s="376">
        <f t="shared" si="1879"/>
        <v>8.6762891361975614E-17</v>
      </c>
      <c r="BQ729" s="376">
        <f t="shared" si="1880"/>
        <v>-7.1190714912037361E-17</v>
      </c>
      <c r="BR729" s="376">
        <f t="shared" si="1881"/>
        <v>4.9487641895907886E-17</v>
      </c>
    </row>
    <row r="730" spans="2:70">
      <c r="B730" s="373">
        <v>36</v>
      </c>
      <c r="C730" s="373">
        <f t="shared" si="1882"/>
        <v>1.1250000000000005E-2</v>
      </c>
      <c r="D730" s="374">
        <f t="shared" si="1817"/>
        <v>79.985952700913401</v>
      </c>
      <c r="E730" s="375" t="str">
        <f>AP694</f>
        <v>-0,014047299086596</v>
      </c>
      <c r="F730" s="317">
        <v>36</v>
      </c>
      <c r="G730" s="376">
        <f t="shared" si="1818"/>
        <v>-9.1321388575012822E-16</v>
      </c>
      <c r="H730" s="376">
        <f t="shared" si="1819"/>
        <v>1.0673407082294524E-15</v>
      </c>
      <c r="I730" s="376">
        <f t="shared" si="1820"/>
        <v>-1.0589745833484561E-15</v>
      </c>
      <c r="J730" s="376">
        <f t="shared" si="1821"/>
        <v>8.8938917778116047E-16</v>
      </c>
      <c r="K730" s="376">
        <f t="shared" si="1822"/>
        <v>-5.8440233222965595E-16</v>
      </c>
      <c r="L730" s="376">
        <f t="shared" si="1823"/>
        <v>1.9044552921652177E-16</v>
      </c>
      <c r="M730" s="376">
        <f t="shared" si="1824"/>
        <v>2.3250487922680986E-16</v>
      </c>
      <c r="N730" s="376">
        <f t="shared" si="1825"/>
        <v>-6.2005852746983498E-16</v>
      </c>
      <c r="O730" s="376">
        <f t="shared" si="1826"/>
        <v>9.1321388575012684E-16</v>
      </c>
      <c r="P730" s="376">
        <f t="shared" si="1827"/>
        <v>-1.0673407082294522E-15</v>
      </c>
      <c r="Q730" s="376">
        <f t="shared" si="1828"/>
        <v>1.0589745833484557E-15</v>
      </c>
      <c r="R730" s="376">
        <f t="shared" si="1829"/>
        <v>-8.8938917778116225E-16</v>
      </c>
      <c r="S730" s="376">
        <f t="shared" si="1830"/>
        <v>5.8440233222965694E-16</v>
      </c>
      <c r="T730" s="376">
        <f t="shared" si="1831"/>
        <v>-1.9044552921651926E-16</v>
      </c>
      <c r="U730" s="377">
        <f t="shared" si="1832"/>
        <v>-2.3250487922680498E-16</v>
      </c>
      <c r="V730" s="376">
        <f t="shared" si="1833"/>
        <v>6.2005852746983399E-16</v>
      </c>
      <c r="W730" s="376">
        <f t="shared" si="1834"/>
        <v>-9.1321388575012822E-16</v>
      </c>
      <c r="X730" s="376">
        <f t="shared" si="1835"/>
        <v>1.0673407082294514E-15</v>
      </c>
      <c r="Y730" s="376">
        <f t="shared" si="1836"/>
        <v>-1.0589745833484567E-15</v>
      </c>
      <c r="Z730" s="376">
        <f t="shared" si="1837"/>
        <v>8.8938917778116067E-16</v>
      </c>
      <c r="AA730" s="376">
        <f t="shared" si="1838"/>
        <v>-5.8440233222965467E-16</v>
      </c>
      <c r="AB730" s="376">
        <f t="shared" si="1839"/>
        <v>1.904455292165166E-16</v>
      </c>
      <c r="AC730" s="376">
        <f t="shared" si="1840"/>
        <v>2.3250487922680004E-16</v>
      </c>
      <c r="AD730" s="376">
        <f t="shared" si="1841"/>
        <v>-6.2005852746982985E-16</v>
      </c>
      <c r="AE730" s="376">
        <f t="shared" si="1842"/>
        <v>9.1321388575012546E-16</v>
      </c>
      <c r="AF730" s="376">
        <f t="shared" si="1843"/>
        <v>-1.0673407082294518E-15</v>
      </c>
      <c r="AG730" s="376">
        <f t="shared" si="1844"/>
        <v>1.0589745833484561E-15</v>
      </c>
      <c r="AH730" s="376">
        <f t="shared" si="1845"/>
        <v>-8.8938917778115909E-16</v>
      </c>
      <c r="AI730" s="376">
        <f t="shared" si="1846"/>
        <v>5.8440233222966542E-16</v>
      </c>
      <c r="AJ730" s="376">
        <f t="shared" si="1847"/>
        <v>-1.9044552921652912E-16</v>
      </c>
      <c r="AK730" s="376">
        <f t="shared" si="1848"/>
        <v>-2.3250487922680266E-16</v>
      </c>
      <c r="AL730" s="376">
        <f t="shared" si="1849"/>
        <v>6.2005852746983202E-16</v>
      </c>
      <c r="AM730" s="376">
        <f t="shared" si="1850"/>
        <v>-9.1321388575012684E-16</v>
      </c>
      <c r="AN730" s="376">
        <f t="shared" si="1851"/>
        <v>1.0673407082294524E-15</v>
      </c>
      <c r="AO730" s="376">
        <f t="shared" si="1852"/>
        <v>-1.0589745833484555E-15</v>
      </c>
      <c r="AP730" s="376">
        <f t="shared" si="1853"/>
        <v>8.8938917778116639E-16</v>
      </c>
      <c r="AQ730" s="376">
        <f t="shared" si="1854"/>
        <v>-5.8440233222966315E-16</v>
      </c>
      <c r="AR730" s="376">
        <f t="shared" si="1855"/>
        <v>1.9044552921652656E-16</v>
      </c>
      <c r="AS730" s="376">
        <f t="shared" si="1856"/>
        <v>2.3250487922680527E-16</v>
      </c>
      <c r="AT730" s="376">
        <f t="shared" si="1857"/>
        <v>-6.2005852746983419E-16</v>
      </c>
      <c r="AU730" s="376">
        <f t="shared" si="1858"/>
        <v>9.1321388575012842E-16</v>
      </c>
      <c r="AV730" s="376">
        <f t="shared" si="1859"/>
        <v>-1.0673407082294529E-15</v>
      </c>
      <c r="AW730" s="376">
        <f t="shared" si="1860"/>
        <v>1.0589745833484549E-15</v>
      </c>
      <c r="AX730" s="376">
        <f t="shared" si="1861"/>
        <v>-8.8938917778115613E-16</v>
      </c>
      <c r="AY730" s="376">
        <f t="shared" si="1862"/>
        <v>5.844023322296741E-16</v>
      </c>
      <c r="AZ730" s="376">
        <f t="shared" si="1863"/>
        <v>-1.9044552921653903E-16</v>
      </c>
      <c r="BA730" s="376">
        <f t="shared" si="1864"/>
        <v>-2.3250487922679285E-16</v>
      </c>
      <c r="BB730" s="376">
        <f t="shared" si="1865"/>
        <v>6.2005852746982373E-16</v>
      </c>
      <c r="BC730" s="376">
        <f t="shared" si="1866"/>
        <v>-9.1321388575012132E-16</v>
      </c>
      <c r="BD730" s="376">
        <f t="shared" si="1867"/>
        <v>1.0673407082294506E-15</v>
      </c>
      <c r="BE730" s="376">
        <f t="shared" si="1868"/>
        <v>-1.0589745833484577E-15</v>
      </c>
      <c r="BF730" s="376">
        <f t="shared" si="1869"/>
        <v>8.8938917778116343E-16</v>
      </c>
      <c r="BG730" s="376">
        <f t="shared" si="1870"/>
        <v>-5.8440233222965871E-16</v>
      </c>
      <c r="BH730" s="376">
        <f t="shared" si="1871"/>
        <v>1.9044552921652128E-16</v>
      </c>
      <c r="BI730" s="376">
        <f t="shared" si="1872"/>
        <v>2.3250487922681045E-16</v>
      </c>
      <c r="BJ730" s="376">
        <f t="shared" si="1873"/>
        <v>-6.2005852746983862E-16</v>
      </c>
      <c r="BK730" s="376">
        <f t="shared" si="1874"/>
        <v>9.1321388575013118E-16</v>
      </c>
      <c r="BL730" s="376">
        <f t="shared" si="1875"/>
        <v>-1.0673407082294482E-15</v>
      </c>
      <c r="BM730" s="376">
        <f t="shared" si="1876"/>
        <v>1.0589745833484604E-15</v>
      </c>
      <c r="BN730" s="376">
        <f t="shared" si="1877"/>
        <v>-8.8938917778117073E-16</v>
      </c>
      <c r="BO730" s="376">
        <f t="shared" si="1878"/>
        <v>5.8440233222966946E-16</v>
      </c>
      <c r="BP730" s="376">
        <f t="shared" si="1879"/>
        <v>-1.9044552921653385E-16</v>
      </c>
      <c r="BQ730" s="376">
        <f t="shared" si="1880"/>
        <v>-2.3250487922679807E-16</v>
      </c>
      <c r="BR730" s="376">
        <f t="shared" si="1881"/>
        <v>6.2005852746982807E-16</v>
      </c>
    </row>
    <row r="731" spans="2:70">
      <c r="B731" s="373">
        <v>37</v>
      </c>
      <c r="C731" s="373">
        <f t="shared" si="1882"/>
        <v>1.1562500000000005E-2</v>
      </c>
      <c r="D731" s="374">
        <f t="shared" si="1817"/>
        <v>79.986059969936477</v>
      </c>
      <c r="E731" s="375" t="str">
        <f>AQ694</f>
        <v>-0,0139400300635213</v>
      </c>
      <c r="F731" s="317">
        <v>37</v>
      </c>
      <c r="G731" s="376">
        <f t="shared" si="1818"/>
        <v>1.6075014488649989E-15</v>
      </c>
      <c r="H731" s="376">
        <f t="shared" si="1819"/>
        <v>-1.1916822396760468E-15</v>
      </c>
      <c r="I731" s="376">
        <f t="shared" si="1820"/>
        <v>4.9443836616815854E-16</v>
      </c>
      <c r="J731" s="376">
        <f t="shared" si="1821"/>
        <v>3.1957082160933224E-16</v>
      </c>
      <c r="K731" s="376">
        <f t="shared" si="1822"/>
        <v>-1.0581109722532461E-15</v>
      </c>
      <c r="L731" s="376">
        <f t="shared" si="1823"/>
        <v>1.5467703113315718E-15</v>
      </c>
      <c r="M731" s="376">
        <f t="shared" si="1824"/>
        <v>-1.6701482849988282E-15</v>
      </c>
      <c r="N731" s="376">
        <f t="shared" si="1825"/>
        <v>1.3991082629792356E-15</v>
      </c>
      <c r="O731" s="376">
        <f t="shared" si="1826"/>
        <v>-7.9765837149493098E-16</v>
      </c>
      <c r="P731" s="376">
        <f t="shared" si="1827"/>
        <v>7.8354960344844012E-18</v>
      </c>
      <c r="Q731" s="376">
        <f t="shared" si="1828"/>
        <v>7.8383779035588369E-16</v>
      </c>
      <c r="R731" s="376">
        <f t="shared" si="1829"/>
        <v>-1.3904019262638373E-15</v>
      </c>
      <c r="S731" s="376">
        <f t="shared" si="1830"/>
        <v>1.6686122591701021E-15</v>
      </c>
      <c r="T731" s="376">
        <f t="shared" si="1831"/>
        <v>-1.5527673403650837E-15</v>
      </c>
      <c r="U731" s="377">
        <f t="shared" si="1832"/>
        <v>1.0702248129371141E-15</v>
      </c>
      <c r="V731" s="376">
        <f t="shared" si="1833"/>
        <v>-3.349406999598808E-16</v>
      </c>
      <c r="W731" s="376">
        <f t="shared" si="1834"/>
        <v>-4.7944216175643131E-16</v>
      </c>
      <c r="X731" s="376">
        <f t="shared" si="1835"/>
        <v>1.1806011749161625E-15</v>
      </c>
      <c r="Y731" s="376">
        <f t="shared" si="1836"/>
        <v>-1.6029523999900017E-15</v>
      </c>
      <c r="Z731" s="376">
        <f t="shared" si="1837"/>
        <v>1.6467544396626653E-15</v>
      </c>
      <c r="AA731" s="376">
        <f t="shared" si="1838"/>
        <v>-1.3016631150071151E-15</v>
      </c>
      <c r="AB731" s="376">
        <f t="shared" si="1839"/>
        <v>6.4917432062272805E-16</v>
      </c>
      <c r="AC731" s="376">
        <f t="shared" si="1840"/>
        <v>1.5662183975495247E-16</v>
      </c>
      <c r="AD731" s="376">
        <f t="shared" si="1841"/>
        <v>-9.2543058250523471E-16</v>
      </c>
      <c r="AE731" s="376">
        <f t="shared" si="1842"/>
        <v>1.4756919790243516E-15</v>
      </c>
      <c r="AF731" s="376">
        <f t="shared" si="1843"/>
        <v>-1.6774576893545326E-15</v>
      </c>
      <c r="AG731" s="376">
        <f t="shared" si="1844"/>
        <v>1.4830792335484902E-15</v>
      </c>
      <c r="AH731" s="376">
        <f t="shared" si="1845"/>
        <v>-9.38460536205198E-16</v>
      </c>
      <c r="AI731" s="376">
        <f t="shared" si="1846"/>
        <v>1.7221737171376928E-16</v>
      </c>
      <c r="AJ731" s="376">
        <f t="shared" si="1847"/>
        <v>6.346962117960816E-16</v>
      </c>
      <c r="AK731" s="376">
        <f t="shared" si="1848"/>
        <v>-1.2917215428823937E-15</v>
      </c>
      <c r="AL731" s="376">
        <f t="shared" si="1849"/>
        <v>1.6436971807736175E-15</v>
      </c>
      <c r="AM731" s="376">
        <f t="shared" si="1850"/>
        <v>-1.6075014488650003E-15</v>
      </c>
      <c r="AN731" s="376">
        <f t="shared" si="1851"/>
        <v>1.1916822396760522E-15</v>
      </c>
      <c r="AO731" s="376">
        <f t="shared" si="1852"/>
        <v>-4.944383661681686E-16</v>
      </c>
      <c r="AP731" s="376">
        <f t="shared" si="1853"/>
        <v>-3.1957082160931893E-16</v>
      </c>
      <c r="AQ731" s="376">
        <f t="shared" si="1854"/>
        <v>1.0581109722532539E-15</v>
      </c>
      <c r="AR731" s="376">
        <f t="shared" si="1855"/>
        <v>-1.5467703113315641E-15</v>
      </c>
      <c r="AS731" s="376">
        <f t="shared" si="1856"/>
        <v>1.6701482849988286E-15</v>
      </c>
      <c r="AT731" s="376">
        <f t="shared" si="1857"/>
        <v>-1.3991082629792498E-15</v>
      </c>
      <c r="AU731" s="376">
        <f t="shared" si="1858"/>
        <v>7.9765837149493246E-16</v>
      </c>
      <c r="AV731" s="376">
        <f t="shared" si="1859"/>
        <v>-7.8354960344621159E-18</v>
      </c>
      <c r="AW731" s="376">
        <f t="shared" si="1860"/>
        <v>-7.8383779035587166E-16</v>
      </c>
      <c r="AX731" s="376">
        <f t="shared" si="1861"/>
        <v>1.3904019262638429E-15</v>
      </c>
      <c r="AY731" s="376">
        <f t="shared" si="1862"/>
        <v>-1.6686122591701007E-15</v>
      </c>
      <c r="AZ731" s="376">
        <f t="shared" si="1863"/>
        <v>1.5527673403650845E-15</v>
      </c>
      <c r="BA731" s="376">
        <f t="shared" si="1864"/>
        <v>-1.0702248129371338E-15</v>
      </c>
      <c r="BB731" s="376">
        <f t="shared" si="1865"/>
        <v>3.3494069995988243E-16</v>
      </c>
      <c r="BC731" s="376">
        <f t="shared" si="1866"/>
        <v>4.7944216175645271E-16</v>
      </c>
      <c r="BD731" s="376">
        <f t="shared" si="1867"/>
        <v>-1.1806011749161615E-15</v>
      </c>
      <c r="BE731" s="376">
        <f t="shared" si="1868"/>
        <v>1.6029523999900084E-15</v>
      </c>
      <c r="BF731" s="376">
        <f t="shared" si="1869"/>
        <v>-1.6467544396626655E-15</v>
      </c>
      <c r="BG731" s="376">
        <f t="shared" si="1870"/>
        <v>1.3016631150071161E-15</v>
      </c>
      <c r="BH731" s="376">
        <f t="shared" si="1871"/>
        <v>-6.4917432062275161E-16</v>
      </c>
      <c r="BI731" s="376">
        <f t="shared" si="1872"/>
        <v>-1.5662183975495094E-16</v>
      </c>
      <c r="BJ731" s="376">
        <f t="shared" si="1873"/>
        <v>9.2543058250525325E-16</v>
      </c>
      <c r="BK731" s="376">
        <f t="shared" si="1874"/>
        <v>-1.4756919790243508E-15</v>
      </c>
      <c r="BL731" s="376">
        <f t="shared" si="1875"/>
        <v>1.6774576893545328E-15</v>
      </c>
      <c r="BM731" s="376">
        <f t="shared" si="1876"/>
        <v>-1.483079233548491E-15</v>
      </c>
      <c r="BN731" s="376">
        <f t="shared" si="1877"/>
        <v>9.3846053620519938E-16</v>
      </c>
      <c r="BO731" s="376">
        <f t="shared" si="1878"/>
        <v>-1.7221737171379459E-16</v>
      </c>
      <c r="BP731" s="376">
        <f t="shared" si="1879"/>
        <v>-6.3469621179608022E-16</v>
      </c>
      <c r="BQ731" s="376">
        <f t="shared" si="1880"/>
        <v>1.2917215428823776E-15</v>
      </c>
      <c r="BR731" s="376">
        <f t="shared" si="1881"/>
        <v>-1.6436971807736173E-15</v>
      </c>
    </row>
    <row r="732" spans="2:70">
      <c r="B732" s="373">
        <v>38</v>
      </c>
      <c r="C732" s="373">
        <f t="shared" si="1882"/>
        <v>1.1875000000000005E-2</v>
      </c>
      <c r="D732" s="374">
        <f t="shared" si="1817"/>
        <v>79.986301489069461</v>
      </c>
      <c r="E732" s="375" t="str">
        <f>AR694</f>
        <v>-0,0136985109305403</v>
      </c>
      <c r="F732" s="317">
        <v>38</v>
      </c>
      <c r="G732" s="376">
        <f t="shared" si="1818"/>
        <v>5.5820769304655288E-16</v>
      </c>
      <c r="H732" s="376">
        <f t="shared" si="1819"/>
        <v>-5.4264484959922315E-16</v>
      </c>
      <c r="I732" s="376">
        <f t="shared" si="1820"/>
        <v>3.4417771238192539E-16</v>
      </c>
      <c r="J732" s="376">
        <f t="shared" si="1821"/>
        <v>-2.9701768555530006E-17</v>
      </c>
      <c r="K732" s="376">
        <f t="shared" si="1822"/>
        <v>-2.947854764107935E-16</v>
      </c>
      <c r="L732" s="376">
        <f t="shared" si="1823"/>
        <v>5.1991210012293571E-16</v>
      </c>
      <c r="M732" s="376">
        <f t="shared" si="1824"/>
        <v>-5.6979674823044665E-16</v>
      </c>
      <c r="N732" s="376">
        <f t="shared" si="1825"/>
        <v>4.2762526256190514E-16</v>
      </c>
      <c r="O732" s="376">
        <f t="shared" si="1826"/>
        <v>-1.4131807431579547E-16</v>
      </c>
      <c r="P732" s="376">
        <f t="shared" si="1827"/>
        <v>-1.9262189363651187E-16</v>
      </c>
      <c r="Q732" s="376">
        <f t="shared" si="1828"/>
        <v>4.6163657676165801E-16</v>
      </c>
      <c r="R732" s="376">
        <f t="shared" si="1829"/>
        <v>-5.7505167737287116E-16</v>
      </c>
      <c r="S732" s="376">
        <f t="shared" si="1830"/>
        <v>4.9463941371664015E-16</v>
      </c>
      <c r="T732" s="376">
        <f t="shared" si="1831"/>
        <v>-2.4750360573219784E-16</v>
      </c>
      <c r="U732" s="377">
        <f t="shared" si="1832"/>
        <v>-8.3055959513377543E-17</v>
      </c>
      <c r="V732" s="376">
        <f t="shared" si="1833"/>
        <v>3.856206186442055E-16</v>
      </c>
      <c r="W732" s="376">
        <f t="shared" si="1834"/>
        <v>-5.5820769304655229E-16</v>
      </c>
      <c r="X732" s="376">
        <f t="shared" si="1835"/>
        <v>5.4264484959922355E-16</v>
      </c>
      <c r="Y732" s="376">
        <f t="shared" si="1836"/>
        <v>-3.4417771238192899E-16</v>
      </c>
      <c r="Z732" s="376">
        <f t="shared" si="1837"/>
        <v>2.9701768555529267E-17</v>
      </c>
      <c r="AA732" s="376">
        <f t="shared" si="1838"/>
        <v>2.9478547641079059E-16</v>
      </c>
      <c r="AB732" s="376">
        <f t="shared" si="1839"/>
        <v>-5.1991210012293334E-16</v>
      </c>
      <c r="AC732" s="376">
        <f t="shared" si="1840"/>
        <v>5.6979674823044645E-16</v>
      </c>
      <c r="AD732" s="376">
        <f t="shared" si="1841"/>
        <v>-4.2762526256190741E-16</v>
      </c>
      <c r="AE732" s="376">
        <f t="shared" si="1842"/>
        <v>1.4131807431580274E-16</v>
      </c>
      <c r="AF732" s="376">
        <f t="shared" si="1843"/>
        <v>1.9262189363650864E-16</v>
      </c>
      <c r="AG732" s="376">
        <f t="shared" si="1844"/>
        <v>-4.6163657676165594E-16</v>
      </c>
      <c r="AH732" s="376">
        <f t="shared" si="1845"/>
        <v>5.7505167737287077E-16</v>
      </c>
      <c r="AI732" s="376">
        <f t="shared" si="1846"/>
        <v>-4.9463941371664183E-16</v>
      </c>
      <c r="AJ732" s="376">
        <f t="shared" si="1847"/>
        <v>2.4750360573220084E-16</v>
      </c>
      <c r="AK732" s="376">
        <f t="shared" si="1848"/>
        <v>8.3055959513378233E-17</v>
      </c>
      <c r="AL732" s="376">
        <f t="shared" si="1849"/>
        <v>-3.8562061864420298E-16</v>
      </c>
      <c r="AM732" s="376">
        <f t="shared" si="1850"/>
        <v>5.5820769304655042E-16</v>
      </c>
      <c r="AN732" s="376">
        <f t="shared" si="1851"/>
        <v>-5.4264484959922473E-16</v>
      </c>
      <c r="AO732" s="376">
        <f t="shared" si="1852"/>
        <v>3.4417771238192514E-16</v>
      </c>
      <c r="AP732" s="376">
        <f t="shared" si="1853"/>
        <v>-2.9701768555532669E-17</v>
      </c>
      <c r="AQ732" s="376">
        <f t="shared" si="1854"/>
        <v>-2.9478547641078763E-16</v>
      </c>
      <c r="AR732" s="376">
        <f t="shared" si="1855"/>
        <v>5.1991210012293186E-16</v>
      </c>
      <c r="AS732" s="376">
        <f t="shared" si="1856"/>
        <v>-5.6979674823044822E-16</v>
      </c>
      <c r="AT732" s="376">
        <f t="shared" si="1857"/>
        <v>4.2762526256190421E-16</v>
      </c>
      <c r="AU732" s="376">
        <f t="shared" si="1858"/>
        <v>-1.4131807431579811E-16</v>
      </c>
      <c r="AV732" s="376">
        <f t="shared" si="1859"/>
        <v>-1.9262189363650549E-16</v>
      </c>
      <c r="AW732" s="376">
        <f t="shared" si="1860"/>
        <v>4.6163657676165397E-16</v>
      </c>
      <c r="AX732" s="376">
        <f t="shared" si="1861"/>
        <v>-5.7505167737287057E-16</v>
      </c>
      <c r="AY732" s="376">
        <f t="shared" si="1862"/>
        <v>4.9463941371664774E-16</v>
      </c>
      <c r="AZ732" s="376">
        <f t="shared" si="1863"/>
        <v>-2.4750360573219655E-16</v>
      </c>
      <c r="BA732" s="376">
        <f t="shared" si="1864"/>
        <v>-8.3055959513374831E-17</v>
      </c>
      <c r="BB732" s="376">
        <f t="shared" si="1865"/>
        <v>3.8562061864420047E-16</v>
      </c>
      <c r="BC732" s="376">
        <f t="shared" si="1866"/>
        <v>-5.5820769304654953E-16</v>
      </c>
      <c r="BD732" s="376">
        <f t="shared" si="1867"/>
        <v>5.4264484959922858E-16</v>
      </c>
      <c r="BE732" s="376">
        <f t="shared" si="1868"/>
        <v>-3.4417771238192781E-16</v>
      </c>
      <c r="BF732" s="376">
        <f t="shared" si="1869"/>
        <v>2.9701768555536021E-17</v>
      </c>
      <c r="BG732" s="376">
        <f t="shared" si="1870"/>
        <v>2.9478547641078477E-16</v>
      </c>
      <c r="BH732" s="376">
        <f t="shared" si="1871"/>
        <v>-5.1991210012293048E-16</v>
      </c>
      <c r="BI732" s="376">
        <f t="shared" si="1872"/>
        <v>5.6979674823044862E-16</v>
      </c>
      <c r="BJ732" s="376">
        <f t="shared" si="1873"/>
        <v>-4.2762526256191742E-16</v>
      </c>
      <c r="BK732" s="376">
        <f t="shared" si="1874"/>
        <v>1.4131807431580131E-16</v>
      </c>
      <c r="BL732" s="376">
        <f t="shared" si="1875"/>
        <v>1.9262189363650228E-16</v>
      </c>
      <c r="BM732" s="376">
        <f t="shared" si="1876"/>
        <v>-4.616365767616519E-16</v>
      </c>
      <c r="BN732" s="376">
        <f t="shared" si="1877"/>
        <v>5.7505167737287037E-16</v>
      </c>
      <c r="BO732" s="376">
        <f t="shared" si="1878"/>
        <v>-4.9463941371664952E-16</v>
      </c>
      <c r="BP732" s="376">
        <f t="shared" si="1879"/>
        <v>2.4750360573219956E-16</v>
      </c>
      <c r="BQ732" s="376">
        <f t="shared" si="1880"/>
        <v>8.3055959513371528E-17</v>
      </c>
      <c r="BR732" s="376">
        <f t="shared" si="1881"/>
        <v>-3.8562061864419796E-16</v>
      </c>
    </row>
    <row r="733" spans="2:70">
      <c r="B733" s="373">
        <v>39</v>
      </c>
      <c r="C733" s="373">
        <f t="shared" si="1882"/>
        <v>1.2187500000000006E-2</v>
      </c>
      <c r="D733" s="374">
        <f t="shared" si="1817"/>
        <v>79.986674932351079</v>
      </c>
      <c r="E733" s="375" t="str">
        <f>AS694</f>
        <v>-0,0133250676489212</v>
      </c>
      <c r="F733" s="317">
        <v>39</v>
      </c>
      <c r="G733" s="376">
        <f t="shared" si="1818"/>
        <v>1.3771980025153267E-16</v>
      </c>
      <c r="H733" s="376">
        <f t="shared" si="1819"/>
        <v>3.482485903300063E-16</v>
      </c>
      <c r="I733" s="376">
        <f t="shared" si="1820"/>
        <v>-6.7611940163939726E-16</v>
      </c>
      <c r="J733" s="376">
        <f t="shared" si="1821"/>
        <v>6.970461400472197E-16</v>
      </c>
      <c r="K733" s="376">
        <f t="shared" si="1822"/>
        <v>-4.015285038258975E-16</v>
      </c>
      <c r="L733" s="376">
        <f t="shared" si="1823"/>
        <v>-7.6274678486183615E-17</v>
      </c>
      <c r="M733" s="376">
        <f t="shared" si="1824"/>
        <v>5.1945075141929907E-16</v>
      </c>
      <c r="N733" s="376">
        <f t="shared" si="1825"/>
        <v>-7.2680704322231182E-16</v>
      </c>
      <c r="O733" s="376">
        <f t="shared" si="1826"/>
        <v>6.0420813255771923E-16</v>
      </c>
      <c r="P733" s="376">
        <f t="shared" si="1827"/>
        <v>-2.0731136172548025E-16</v>
      </c>
      <c r="Q733" s="376">
        <f t="shared" si="1828"/>
        <v>-2.8370043312839898E-16</v>
      </c>
      <c r="R733" s="376">
        <f t="shared" si="1829"/>
        <v>6.4591816258906051E-16</v>
      </c>
      <c r="S733" s="376">
        <f t="shared" si="1830"/>
        <v>-7.1490255026798983E-16</v>
      </c>
      <c r="T733" s="376">
        <f t="shared" si="1831"/>
        <v>4.5933612639661295E-16</v>
      </c>
      <c r="U733" s="377">
        <f t="shared" si="1832"/>
        <v>4.7592956445350862E-18</v>
      </c>
      <c r="V733" s="376">
        <f t="shared" si="1833"/>
        <v>-4.6669409696434762E-16</v>
      </c>
      <c r="W733" s="376">
        <f t="shared" si="1834"/>
        <v>7.1675953530771346E-16</v>
      </c>
      <c r="X733" s="376">
        <f t="shared" si="1835"/>
        <v>-6.4143112971621256E-16</v>
      </c>
      <c r="Y733" s="376">
        <f t="shared" si="1836"/>
        <v>2.749064014580964E-16</v>
      </c>
      <c r="Z733" s="376">
        <f t="shared" si="1837"/>
        <v>2.1642008566933569E-16</v>
      </c>
      <c r="AA733" s="376">
        <f t="shared" si="1838"/>
        <v>-6.0949637853820623E-16</v>
      </c>
      <c r="AB733" s="376">
        <f t="shared" si="1839"/>
        <v>7.2587405812419217E-16</v>
      </c>
      <c r="AC733" s="376">
        <f t="shared" si="1840"/>
        <v>-5.1272009097145811E-16</v>
      </c>
      <c r="AD733" s="376">
        <f t="shared" si="1841"/>
        <v>6.6801921815865971E-17</v>
      </c>
      <c r="AE733" s="376">
        <f t="shared" si="1842"/>
        <v>4.0944292323468058E-16</v>
      </c>
      <c r="AF733" s="376">
        <f t="shared" si="1843"/>
        <v>-6.998092412474834E-16</v>
      </c>
      <c r="AG733" s="376">
        <f t="shared" si="1844"/>
        <v>6.7247679445361553E-16</v>
      </c>
      <c r="AH733" s="376">
        <f t="shared" si="1845"/>
        <v>-3.398539422655406E-16</v>
      </c>
      <c r="AI733" s="376">
        <f t="shared" si="1846"/>
        <v>-1.4705549447802355E-16</v>
      </c>
      <c r="AJ733" s="376">
        <f t="shared" si="1847"/>
        <v>5.6720481117741666E-16</v>
      </c>
      <c r="AK733" s="376">
        <f t="shared" si="1848"/>
        <v>-7.2985500199753416E-16</v>
      </c>
      <c r="AL733" s="376">
        <f t="shared" si="1849"/>
        <v>5.6116628078893583E-16</v>
      </c>
      <c r="AM733" s="376">
        <f t="shared" si="1850"/>
        <v>-1.3771980025153514E-16</v>
      </c>
      <c r="AN733" s="376">
        <f t="shared" si="1851"/>
        <v>-3.4824859032999807E-16</v>
      </c>
      <c r="AO733" s="376">
        <f t="shared" si="1852"/>
        <v>6.7611940163939509E-16</v>
      </c>
      <c r="AP733" s="376">
        <f t="shared" si="1853"/>
        <v>-6.9704614004722029E-16</v>
      </c>
      <c r="AQ733" s="376">
        <f t="shared" si="1854"/>
        <v>4.0152850382589607E-16</v>
      </c>
      <c r="AR733" s="376">
        <f t="shared" si="1855"/>
        <v>7.6274678486167246E-17</v>
      </c>
      <c r="AS733" s="376">
        <f t="shared" si="1856"/>
        <v>-5.1945075141929128E-16</v>
      </c>
      <c r="AT733" s="376">
        <f t="shared" si="1857"/>
        <v>7.2680704322231113E-16</v>
      </c>
      <c r="AU733" s="376">
        <f t="shared" si="1858"/>
        <v>-6.0420813255772268E-16</v>
      </c>
      <c r="AV733" s="376">
        <f t="shared" si="1859"/>
        <v>2.0731136172548109E-16</v>
      </c>
      <c r="AW733" s="376">
        <f t="shared" si="1860"/>
        <v>2.8370043312840293E-16</v>
      </c>
      <c r="AX733" s="376">
        <f t="shared" si="1861"/>
        <v>-6.4591816258905292E-16</v>
      </c>
      <c r="AY733" s="376">
        <f t="shared" si="1862"/>
        <v>7.149025502679921E-16</v>
      </c>
      <c r="AZ733" s="376">
        <f t="shared" si="1863"/>
        <v>-4.5933612639661768E-16</v>
      </c>
      <c r="BA733" s="376">
        <f t="shared" si="1864"/>
        <v>-4.7592956445289233E-18</v>
      </c>
      <c r="BB733" s="376">
        <f t="shared" si="1865"/>
        <v>4.6669409696434693E-16</v>
      </c>
      <c r="BC733" s="376">
        <f t="shared" si="1866"/>
        <v>-7.1675953530771425E-16</v>
      </c>
      <c r="BD733" s="376">
        <f t="shared" si="1867"/>
        <v>6.4143112971622035E-16</v>
      </c>
      <c r="BE733" s="376">
        <f t="shared" si="1868"/>
        <v>-2.7490640145810212E-16</v>
      </c>
      <c r="BF733" s="376">
        <f t="shared" si="1869"/>
        <v>-2.1642008566932987E-16</v>
      </c>
      <c r="BG733" s="376">
        <f t="shared" si="1870"/>
        <v>6.0949637853820288E-16</v>
      </c>
      <c r="BH733" s="376">
        <f t="shared" si="1871"/>
        <v>-7.2587405812419177E-16</v>
      </c>
      <c r="BI733" s="376">
        <f t="shared" si="1872"/>
        <v>5.1272009097145505E-16</v>
      </c>
      <c r="BJ733" s="376">
        <f t="shared" si="1873"/>
        <v>-6.680192181588234E-17</v>
      </c>
      <c r="BK733" s="376">
        <f t="shared" si="1874"/>
        <v>-4.0944292323467555E-16</v>
      </c>
      <c r="BL733" s="376">
        <f t="shared" si="1875"/>
        <v>6.9980924124748172E-16</v>
      </c>
      <c r="BM733" s="376">
        <f t="shared" si="1876"/>
        <v>-6.72476794453618E-16</v>
      </c>
      <c r="BN733" s="376">
        <f t="shared" si="1877"/>
        <v>3.398539422655368E-16</v>
      </c>
      <c r="BO733" s="376">
        <f t="shared" si="1878"/>
        <v>1.4705549447802774E-16</v>
      </c>
      <c r="BP733" s="376">
        <f t="shared" si="1879"/>
        <v>-5.672048111774064E-16</v>
      </c>
      <c r="BQ733" s="376">
        <f t="shared" si="1880"/>
        <v>7.2985500199753416E-16</v>
      </c>
      <c r="BR733" s="376">
        <f t="shared" si="1881"/>
        <v>-5.6116628078893978E-16</v>
      </c>
    </row>
    <row r="734" spans="2:70">
      <c r="B734" s="373">
        <v>40</v>
      </c>
      <c r="C734" s="373">
        <f t="shared" si="1882"/>
        <v>1.2500000000000006E-2</v>
      </c>
      <c r="D734" s="374">
        <f t="shared" si="1817"/>
        <v>79.987176703318383</v>
      </c>
      <c r="E734" s="375" t="str">
        <f>AT694</f>
        <v>-0,0128232966816226</v>
      </c>
      <c r="F734" s="317">
        <v>40</v>
      </c>
      <c r="G734" s="376">
        <f t="shared" si="1818"/>
        <v>-4.0707636463505634E-16</v>
      </c>
      <c r="H734" s="376">
        <f t="shared" si="1819"/>
        <v>8.5019653347072147E-17</v>
      </c>
      <c r="I734" s="376">
        <f t="shared" si="1820"/>
        <v>2.8684041780336742E-16</v>
      </c>
      <c r="J734" s="376">
        <f t="shared" si="1821"/>
        <v>-4.9067326244135987E-16</v>
      </c>
      <c r="K734" s="376">
        <f t="shared" si="1822"/>
        <v>4.0707636463505624E-16</v>
      </c>
      <c r="L734" s="376">
        <f t="shared" si="1823"/>
        <v>-8.5019653347073318E-17</v>
      </c>
      <c r="M734" s="376">
        <f t="shared" si="1824"/>
        <v>-2.8684041780336718E-16</v>
      </c>
      <c r="N734" s="376">
        <f t="shared" si="1825"/>
        <v>4.9067326244135987E-16</v>
      </c>
      <c r="O734" s="376">
        <f t="shared" si="1826"/>
        <v>-4.0707636463505644E-16</v>
      </c>
      <c r="P734" s="376">
        <f t="shared" si="1827"/>
        <v>8.5019653347071876E-17</v>
      </c>
      <c r="Q734" s="376">
        <f t="shared" si="1828"/>
        <v>2.8684041780336841E-16</v>
      </c>
      <c r="R734" s="376">
        <f t="shared" si="1829"/>
        <v>-4.9067326244135948E-16</v>
      </c>
      <c r="S734" s="376">
        <f t="shared" si="1830"/>
        <v>4.0707636463505763E-16</v>
      </c>
      <c r="T734" s="376">
        <f t="shared" si="1831"/>
        <v>-8.5019653347073922E-17</v>
      </c>
      <c r="U734" s="377">
        <f t="shared" si="1832"/>
        <v>-2.8684041780336668E-16</v>
      </c>
      <c r="V734" s="376">
        <f t="shared" si="1833"/>
        <v>4.9067326244135978E-16</v>
      </c>
      <c r="W734" s="376">
        <f t="shared" si="1834"/>
        <v>-4.0707636463505674E-16</v>
      </c>
      <c r="X734" s="376">
        <f t="shared" si="1835"/>
        <v>8.501965334707248E-17</v>
      </c>
      <c r="Y734" s="376">
        <f t="shared" si="1836"/>
        <v>2.8684041780336787E-16</v>
      </c>
      <c r="Z734" s="376">
        <f t="shared" si="1837"/>
        <v>-4.9067326244135997E-16</v>
      </c>
      <c r="AA734" s="376">
        <f t="shared" si="1838"/>
        <v>4.0707636463505595E-16</v>
      </c>
      <c r="AB734" s="376">
        <f t="shared" si="1839"/>
        <v>-8.5019653347071038E-17</v>
      </c>
      <c r="AC734" s="376">
        <f t="shared" si="1840"/>
        <v>-2.868404178033691E-16</v>
      </c>
      <c r="AD734" s="376">
        <f t="shared" si="1841"/>
        <v>4.9067326244135909E-16</v>
      </c>
      <c r="AE734" s="376">
        <f t="shared" si="1842"/>
        <v>-4.070763646350592E-16</v>
      </c>
      <c r="AF734" s="376">
        <f t="shared" si="1843"/>
        <v>8.5019653347076572E-17</v>
      </c>
      <c r="AG734" s="376">
        <f t="shared" si="1844"/>
        <v>2.8684041780336446E-16</v>
      </c>
      <c r="AH734" s="376">
        <f t="shared" si="1845"/>
        <v>-4.9067326244135928E-16</v>
      </c>
      <c r="AI734" s="376">
        <f t="shared" si="1846"/>
        <v>4.0707636463505837E-16</v>
      </c>
      <c r="AJ734" s="376">
        <f t="shared" si="1847"/>
        <v>-8.501965334707513E-17</v>
      </c>
      <c r="AK734" s="376">
        <f t="shared" si="1848"/>
        <v>-2.868404178033657E-16</v>
      </c>
      <c r="AL734" s="376">
        <f t="shared" si="1849"/>
        <v>4.9067326244135958E-16</v>
      </c>
      <c r="AM734" s="376">
        <f t="shared" si="1850"/>
        <v>-4.0707636463506157E-16</v>
      </c>
      <c r="AN734" s="376">
        <f t="shared" si="1851"/>
        <v>8.5019653347073688E-17</v>
      </c>
      <c r="AO734" s="376">
        <f t="shared" si="1852"/>
        <v>2.8684041780336111E-16</v>
      </c>
      <c r="AP734" s="376">
        <f t="shared" si="1853"/>
        <v>-4.9067326244135978E-16</v>
      </c>
      <c r="AQ734" s="376">
        <f t="shared" si="1854"/>
        <v>4.0707636463506068E-16</v>
      </c>
      <c r="AR734" s="376">
        <f t="shared" si="1855"/>
        <v>-8.5019653347072246E-17</v>
      </c>
      <c r="AS734" s="376">
        <f t="shared" si="1856"/>
        <v>-2.8684041780336234E-16</v>
      </c>
      <c r="AT734" s="376">
        <f t="shared" si="1857"/>
        <v>4.9067326244136007E-16</v>
      </c>
      <c r="AU734" s="376">
        <f t="shared" si="1858"/>
        <v>-4.0707636463505984E-16</v>
      </c>
      <c r="AV734" s="376">
        <f t="shared" si="1859"/>
        <v>8.5019653347070791E-17</v>
      </c>
      <c r="AW734" s="376">
        <f t="shared" si="1860"/>
        <v>2.8684041780336348E-16</v>
      </c>
      <c r="AX734" s="376">
        <f t="shared" si="1861"/>
        <v>-4.9067326244136027E-16</v>
      </c>
      <c r="AY734" s="376">
        <f t="shared" si="1862"/>
        <v>4.0707636463505901E-16</v>
      </c>
      <c r="AZ734" s="376">
        <f t="shared" si="1863"/>
        <v>-8.5019653347069349E-17</v>
      </c>
      <c r="BA734" s="376">
        <f t="shared" si="1864"/>
        <v>-2.8684041780336471E-16</v>
      </c>
      <c r="BB734" s="376">
        <f t="shared" si="1865"/>
        <v>4.906732624413581E-16</v>
      </c>
      <c r="BC734" s="376">
        <f t="shared" si="1866"/>
        <v>-4.0707636463505817E-16</v>
      </c>
      <c r="BD734" s="376">
        <f t="shared" si="1867"/>
        <v>8.501965334708186E-17</v>
      </c>
      <c r="BE734" s="376">
        <f t="shared" si="1868"/>
        <v>2.8684041780336589E-16</v>
      </c>
      <c r="BF734" s="376">
        <f t="shared" si="1869"/>
        <v>-4.906732624413584E-16</v>
      </c>
      <c r="BG734" s="376">
        <f t="shared" si="1870"/>
        <v>4.0707636463505733E-16</v>
      </c>
      <c r="BH734" s="376">
        <f t="shared" si="1871"/>
        <v>-8.5019653347080418E-17</v>
      </c>
      <c r="BI734" s="376">
        <f t="shared" si="1872"/>
        <v>-2.8684041780336713E-16</v>
      </c>
      <c r="BJ734" s="376">
        <f t="shared" si="1873"/>
        <v>4.9067326244135859E-16</v>
      </c>
      <c r="BK734" s="376">
        <f t="shared" si="1874"/>
        <v>-4.0707636463505644E-16</v>
      </c>
      <c r="BL734" s="376">
        <f t="shared" si="1875"/>
        <v>8.5019653347078976E-17</v>
      </c>
      <c r="BM734" s="376">
        <f t="shared" si="1876"/>
        <v>2.8684041780336826E-16</v>
      </c>
      <c r="BN734" s="376">
        <f t="shared" si="1877"/>
        <v>-4.9067326244135889E-16</v>
      </c>
      <c r="BO734" s="376">
        <f t="shared" si="1878"/>
        <v>4.070763646350557E-16</v>
      </c>
      <c r="BP734" s="376">
        <f t="shared" si="1879"/>
        <v>-8.5019653347077533E-17</v>
      </c>
      <c r="BQ734" s="376">
        <f t="shared" si="1880"/>
        <v>-2.8684041780336944E-16</v>
      </c>
      <c r="BR734" s="376">
        <f t="shared" si="1881"/>
        <v>4.9067326244135918E-16</v>
      </c>
    </row>
    <row r="735" spans="2:70">
      <c r="B735" s="373">
        <v>41</v>
      </c>
      <c r="C735" s="373">
        <f t="shared" si="1882"/>
        <v>1.2812500000000006E-2</v>
      </c>
      <c r="D735" s="374">
        <f t="shared" si="1817"/>
        <v>79.987801969642632</v>
      </c>
      <c r="E735" s="375" t="str">
        <f>AU694</f>
        <v>-0,0121980303573614</v>
      </c>
      <c r="F735" s="317">
        <v>41</v>
      </c>
      <c r="G735" s="376">
        <f t="shared" si="1818"/>
        <v>-4.135643716519202E-16</v>
      </c>
      <c r="H735" s="376">
        <f t="shared" si="1819"/>
        <v>3.7075714669030671E-16</v>
      </c>
      <c r="I735" s="376">
        <f t="shared" si="1820"/>
        <v>-5.6847316180092766E-17</v>
      </c>
      <c r="J735" s="376">
        <f t="shared" si="1821"/>
        <v>-2.9863003547555077E-16</v>
      </c>
      <c r="K735" s="376">
        <f t="shared" si="1822"/>
        <v>4.3574509409057381E-16</v>
      </c>
      <c r="L735" s="376">
        <f t="shared" si="1823"/>
        <v>-2.5423748712108188E-16</v>
      </c>
      <c r="M735" s="376">
        <f t="shared" si="1824"/>
        <v>-1.1317198526606273E-16</v>
      </c>
      <c r="N735" s="376">
        <f t="shared" si="1825"/>
        <v>3.9782858193759632E-16</v>
      </c>
      <c r="O735" s="376">
        <f t="shared" si="1826"/>
        <v>-3.9158757599305303E-16</v>
      </c>
      <c r="P735" s="376">
        <f t="shared" si="1827"/>
        <v>9.901247480623062E-17</v>
      </c>
      <c r="Q735" s="376">
        <f t="shared" si="1828"/>
        <v>2.6596187786206146E-16</v>
      </c>
      <c r="R735" s="376">
        <f t="shared" si="1829"/>
        <v>-4.3646133312471902E-16</v>
      </c>
      <c r="S735" s="376">
        <f t="shared" si="1830"/>
        <v>2.878143992008051E-16</v>
      </c>
      <c r="T735" s="376">
        <f t="shared" si="1831"/>
        <v>7.1286289247547168E-17</v>
      </c>
      <c r="U735" s="377">
        <f t="shared" si="1832"/>
        <v>-3.7826148550398897E-16</v>
      </c>
      <c r="V735" s="376">
        <f t="shared" si="1833"/>
        <v>4.0864680287544117E-16</v>
      </c>
      <c r="W735" s="376">
        <f t="shared" si="1834"/>
        <v>-1.4022408917426297E-16</v>
      </c>
      <c r="X735" s="376">
        <f t="shared" si="1835"/>
        <v>-2.307323619752074E-16</v>
      </c>
      <c r="Y735" s="376">
        <f t="shared" si="1836"/>
        <v>4.3297421092683864E-16</v>
      </c>
      <c r="Z735" s="376">
        <f t="shared" si="1837"/>
        <v>-3.1861950128086964E-16</v>
      </c>
      <c r="AA735" s="376">
        <f t="shared" si="1838"/>
        <v>-2.8714067294529551E-17</v>
      </c>
      <c r="AB735" s="376">
        <f t="shared" si="1839"/>
        <v>3.5505152418621478E-16</v>
      </c>
      <c r="AC735" s="376">
        <f t="shared" si="1840"/>
        <v>-4.2177053765707389E-16</v>
      </c>
      <c r="AD735" s="376">
        <f t="shared" si="1841"/>
        <v>1.8008526890926244E-16</v>
      </c>
      <c r="AE735" s="376">
        <f t="shared" si="1842"/>
        <v>1.9328076731139807E-16</v>
      </c>
      <c r="AF735" s="376">
        <f t="shared" si="1843"/>
        <v>-4.2531731038995216E-16</v>
      </c>
      <c r="AG735" s="376">
        <f t="shared" si="1844"/>
        <v>3.4635612338846463E-16</v>
      </c>
      <c r="AH735" s="376">
        <f t="shared" si="1845"/>
        <v>-1.4134686823243368E-17</v>
      </c>
      <c r="AI735" s="376">
        <f t="shared" si="1846"/>
        <v>-3.2842222259962062E-16</v>
      </c>
      <c r="AJ735" s="376">
        <f t="shared" si="1847"/>
        <v>4.3083239159783826E-16</v>
      </c>
      <c r="AK735" s="376">
        <f t="shared" si="1848"/>
        <v>-2.1821212906003822E-16</v>
      </c>
      <c r="AL735" s="376">
        <f t="shared" si="1849"/>
        <v>-1.5396777320035939E-16</v>
      </c>
      <c r="AM735" s="376">
        <f t="shared" si="1850"/>
        <v>4.1356437165191759E-16</v>
      </c>
      <c r="AN735" s="376">
        <f t="shared" si="1851"/>
        <v>-3.7075714669031154E-16</v>
      </c>
      <c r="AO735" s="376">
        <f t="shared" si="1852"/>
        <v>5.6847316180102651E-17</v>
      </c>
      <c r="AP735" s="376">
        <f t="shared" si="1853"/>
        <v>2.9863003547554239E-16</v>
      </c>
      <c r="AQ735" s="376">
        <f t="shared" si="1854"/>
        <v>-4.3574509409057465E-16</v>
      </c>
      <c r="AR735" s="376">
        <f t="shared" si="1855"/>
        <v>2.5423748712108242E-16</v>
      </c>
      <c r="AS735" s="376">
        <f t="shared" si="1856"/>
        <v>1.1317198526606061E-16</v>
      </c>
      <c r="AT735" s="376">
        <f t="shared" si="1857"/>
        <v>-3.9782858193759474E-16</v>
      </c>
      <c r="AU735" s="376">
        <f t="shared" si="1858"/>
        <v>3.9158757599305465E-16</v>
      </c>
      <c r="AV735" s="376">
        <f t="shared" si="1859"/>
        <v>-9.9012474806237276E-17</v>
      </c>
      <c r="AW735" s="376">
        <f t="shared" si="1860"/>
        <v>-2.6596187786205604E-16</v>
      </c>
      <c r="AX735" s="376">
        <f t="shared" si="1861"/>
        <v>4.3646133312471877E-16</v>
      </c>
      <c r="AY735" s="376">
        <f t="shared" si="1862"/>
        <v>-2.8781439920081259E-16</v>
      </c>
      <c r="AZ735" s="376">
        <f t="shared" si="1863"/>
        <v>-7.1286289247537345E-17</v>
      </c>
      <c r="BA735" s="376">
        <f t="shared" si="1864"/>
        <v>3.7826148550398251E-16</v>
      </c>
      <c r="BB735" s="376">
        <f t="shared" si="1865"/>
        <v>-4.086468028754458E-16</v>
      </c>
      <c r="BC735" s="376">
        <f t="shared" si="1866"/>
        <v>1.4022408917426359E-16</v>
      </c>
      <c r="BD735" s="376">
        <f t="shared" si="1867"/>
        <v>2.3073236197520685E-16</v>
      </c>
      <c r="BE735" s="376">
        <f t="shared" si="1868"/>
        <v>-4.3297421092683765E-16</v>
      </c>
      <c r="BF735" s="376">
        <f t="shared" si="1869"/>
        <v>3.1861950128087437E-16</v>
      </c>
      <c r="BG735" s="376">
        <f t="shared" si="1870"/>
        <v>2.8714067294522698E-17</v>
      </c>
      <c r="BH735" s="376">
        <f t="shared" si="1871"/>
        <v>-3.5505152418621084E-16</v>
      </c>
      <c r="BI735" s="376">
        <f t="shared" si="1872"/>
        <v>4.2177053765707567E-16</v>
      </c>
      <c r="BJ735" s="376">
        <f t="shared" si="1873"/>
        <v>-1.800852689092687E-16</v>
      </c>
      <c r="BK735" s="376">
        <f t="shared" si="1874"/>
        <v>-1.9328076731138636E-16</v>
      </c>
      <c r="BL735" s="376">
        <f t="shared" si="1875"/>
        <v>4.253173103899492E-16</v>
      </c>
      <c r="BM735" s="376">
        <f t="shared" si="1876"/>
        <v>-3.4635612338846498E-16</v>
      </c>
      <c r="BN735" s="376">
        <f t="shared" si="1877"/>
        <v>1.4134686823244009E-17</v>
      </c>
      <c r="BO735" s="376">
        <f t="shared" si="1878"/>
        <v>3.2842222259962023E-16</v>
      </c>
      <c r="BP735" s="376">
        <f t="shared" si="1879"/>
        <v>-4.3083239159783935E-16</v>
      </c>
      <c r="BQ735" s="376">
        <f t="shared" si="1880"/>
        <v>2.1821212906004416E-16</v>
      </c>
      <c r="BR735" s="376">
        <f t="shared" si="1881"/>
        <v>1.5396777320035298E-16</v>
      </c>
    </row>
    <row r="736" spans="2:70">
      <c r="B736" s="373">
        <v>42</v>
      </c>
      <c r="C736" s="373">
        <f t="shared" si="1882"/>
        <v>1.3125000000000006E-2</v>
      </c>
      <c r="D736" s="374">
        <f t="shared" si="1817"/>
        <v>79.98854470966738</v>
      </c>
      <c r="E736" s="375" t="str">
        <f>AV694</f>
        <v>-0,0114552903326199</v>
      </c>
      <c r="F736" s="317">
        <v>42</v>
      </c>
      <c r="G736" s="376">
        <f t="shared" si="1818"/>
        <v>3.5197868688629446E-16</v>
      </c>
      <c r="H736" s="376">
        <f t="shared" si="1819"/>
        <v>3.2978659448065762E-16</v>
      </c>
      <c r="I736" s="376">
        <f t="shared" si="1820"/>
        <v>-7.1841791717101446E-16</v>
      </c>
      <c r="J736" s="376">
        <f t="shared" si="1821"/>
        <v>4.6847662481565789E-16</v>
      </c>
      <c r="K736" s="376">
        <f t="shared" si="1822"/>
        <v>1.978745819448709E-16</v>
      </c>
      <c r="L736" s="376">
        <f t="shared" si="1823"/>
        <v>-6.8834308001519444E-16</v>
      </c>
      <c r="M736" s="376">
        <f t="shared" si="1824"/>
        <v>5.6697126877807368E-16</v>
      </c>
      <c r="N736" s="376">
        <f t="shared" si="1825"/>
        <v>5.8358360194286753E-17</v>
      </c>
      <c r="O736" s="376">
        <f t="shared" si="1826"/>
        <v>-6.3181560432163719E-16</v>
      </c>
      <c r="P736" s="376">
        <f t="shared" si="1827"/>
        <v>6.4367752484249869E-16</v>
      </c>
      <c r="Q736" s="376">
        <f t="shared" si="1828"/>
        <v>-8.3400540610818362E-17</v>
      </c>
      <c r="R736" s="376">
        <f t="shared" si="1829"/>
        <v>-5.5100780928027235E-16</v>
      </c>
      <c r="S736" s="376">
        <f t="shared" si="1830"/>
        <v>6.9564761460574123E-16</v>
      </c>
      <c r="T736" s="376">
        <f t="shared" si="1831"/>
        <v>-2.2195440541181178E-16</v>
      </c>
      <c r="U736" s="377">
        <f t="shared" si="1832"/>
        <v>-4.4902509313700618E-16</v>
      </c>
      <c r="V736" s="376">
        <f t="shared" si="1833"/>
        <v>7.2088435666336193E-16</v>
      </c>
      <c r="W736" s="376">
        <f t="shared" si="1834"/>
        <v>-3.5197868688628928E-16</v>
      </c>
      <c r="X736" s="376">
        <f t="shared" si="1835"/>
        <v>-3.2978659448065826E-16</v>
      </c>
      <c r="Y736" s="376">
        <f t="shared" si="1836"/>
        <v>7.1841791717101397E-16</v>
      </c>
      <c r="Z736" s="376">
        <f t="shared" si="1837"/>
        <v>-4.6847662481565739E-16</v>
      </c>
      <c r="AA736" s="376">
        <f t="shared" si="1838"/>
        <v>-1.9787458194487647E-16</v>
      </c>
      <c r="AB736" s="376">
        <f t="shared" si="1839"/>
        <v>6.8834308001519464E-16</v>
      </c>
      <c r="AC736" s="376">
        <f t="shared" si="1840"/>
        <v>-5.6697126877807644E-16</v>
      </c>
      <c r="AD736" s="376">
        <f t="shared" si="1841"/>
        <v>-5.8358360194287455E-17</v>
      </c>
      <c r="AE736" s="376">
        <f t="shared" si="1842"/>
        <v>6.3181560432163995E-16</v>
      </c>
      <c r="AF736" s="376">
        <f t="shared" si="1843"/>
        <v>-6.4367752484249839E-16</v>
      </c>
      <c r="AG736" s="376">
        <f t="shared" si="1844"/>
        <v>8.3400540610822763E-17</v>
      </c>
      <c r="AH736" s="376">
        <f t="shared" si="1845"/>
        <v>5.5100780928027275E-16</v>
      </c>
      <c r="AI736" s="376">
        <f t="shared" si="1846"/>
        <v>-6.9564761460573965E-16</v>
      </c>
      <c r="AJ736" s="376">
        <f t="shared" si="1847"/>
        <v>2.2195440541181106E-16</v>
      </c>
      <c r="AK736" s="376">
        <f t="shared" si="1848"/>
        <v>4.4902509313700273E-16</v>
      </c>
      <c r="AL736" s="376">
        <f t="shared" si="1849"/>
        <v>-7.2088435666336193E-16</v>
      </c>
      <c r="AM736" s="376">
        <f t="shared" si="1850"/>
        <v>3.5197868688628874E-16</v>
      </c>
      <c r="AN736" s="376">
        <f t="shared" si="1851"/>
        <v>3.2978659448066807E-16</v>
      </c>
      <c r="AO736" s="376">
        <f t="shared" si="1852"/>
        <v>-7.1841791717101397E-16</v>
      </c>
      <c r="AP736" s="376">
        <f t="shared" si="1853"/>
        <v>4.684766248156568E-16</v>
      </c>
      <c r="AQ736" s="376">
        <f t="shared" si="1854"/>
        <v>1.9787458194487721E-16</v>
      </c>
      <c r="AR736" s="376">
        <f t="shared" si="1855"/>
        <v>-6.8834308001519178E-16</v>
      </c>
      <c r="AS736" s="376">
        <f t="shared" si="1856"/>
        <v>5.6697126877807594E-16</v>
      </c>
      <c r="AT736" s="376">
        <f t="shared" si="1857"/>
        <v>5.8358360194288158E-17</v>
      </c>
      <c r="AU736" s="376">
        <f t="shared" si="1858"/>
        <v>-6.3181560432164025E-16</v>
      </c>
      <c r="AV736" s="376">
        <f t="shared" si="1859"/>
        <v>6.4367752484249336E-16</v>
      </c>
      <c r="AW736" s="376">
        <f t="shared" si="1860"/>
        <v>-8.3400540610822072E-17</v>
      </c>
      <c r="AX736" s="376">
        <f t="shared" si="1861"/>
        <v>-5.5100780928027324E-16</v>
      </c>
      <c r="AY736" s="376">
        <f t="shared" si="1862"/>
        <v>6.9564761460573946E-16</v>
      </c>
      <c r="AZ736" s="376">
        <f t="shared" si="1863"/>
        <v>-2.2195440541182018E-16</v>
      </c>
      <c r="BA736" s="376">
        <f t="shared" si="1864"/>
        <v>-4.4902509313700332E-16</v>
      </c>
      <c r="BB736" s="376">
        <f t="shared" si="1865"/>
        <v>7.2088435666336183E-16</v>
      </c>
      <c r="BC736" s="376">
        <f t="shared" si="1866"/>
        <v>-3.519786868862881E-16</v>
      </c>
      <c r="BD736" s="376">
        <f t="shared" si="1867"/>
        <v>-3.2978659448066871E-16</v>
      </c>
      <c r="BE736" s="376">
        <f t="shared" si="1868"/>
        <v>7.1841791717101416E-16</v>
      </c>
      <c r="BF736" s="376">
        <f t="shared" si="1869"/>
        <v>-4.6847662481565621E-16</v>
      </c>
      <c r="BG736" s="376">
        <f t="shared" si="1870"/>
        <v>-1.9787458194487785E-16</v>
      </c>
      <c r="BH736" s="376">
        <f t="shared" si="1871"/>
        <v>6.8834308001519198E-16</v>
      </c>
      <c r="BI736" s="376">
        <f t="shared" si="1872"/>
        <v>-5.6697126877807555E-16</v>
      </c>
      <c r="BJ736" s="376">
        <f t="shared" si="1873"/>
        <v>-5.8358360194288873E-17</v>
      </c>
      <c r="BK736" s="376">
        <f t="shared" si="1874"/>
        <v>6.3181560432164064E-16</v>
      </c>
      <c r="BL736" s="376">
        <f t="shared" si="1875"/>
        <v>-6.4367752484249297E-16</v>
      </c>
      <c r="BM736" s="376">
        <f t="shared" si="1876"/>
        <v>8.340054061082137E-17</v>
      </c>
      <c r="BN736" s="376">
        <f t="shared" si="1877"/>
        <v>5.5100780928027373E-16</v>
      </c>
      <c r="BO736" s="376">
        <f t="shared" si="1878"/>
        <v>-6.9564761460573926E-16</v>
      </c>
      <c r="BP736" s="376">
        <f t="shared" si="1879"/>
        <v>2.2195440541181952E-16</v>
      </c>
      <c r="BQ736" s="376">
        <f t="shared" si="1880"/>
        <v>4.4902509313701999E-16</v>
      </c>
      <c r="BR736" s="376">
        <f t="shared" si="1881"/>
        <v>-7.2088435666336183E-16</v>
      </c>
    </row>
    <row r="737" spans="2:70">
      <c r="B737" s="373">
        <v>43</v>
      </c>
      <c r="C737" s="373">
        <f t="shared" si="1882"/>
        <v>1.3437500000000007E-2</v>
      </c>
      <c r="D737" s="374">
        <f t="shared" si="1817"/>
        <v>79.989397770400117</v>
      </c>
      <c r="E737" s="375" t="str">
        <f>AW694</f>
        <v>-0,0106022295998875</v>
      </c>
      <c r="F737" s="317">
        <v>43</v>
      </c>
      <c r="G737" s="376">
        <f t="shared" si="1818"/>
        <v>-1.2723148956354151E-16</v>
      </c>
      <c r="H737" s="376">
        <f t="shared" si="1819"/>
        <v>-3.6896500163742302E-16</v>
      </c>
      <c r="I737" s="376">
        <f t="shared" si="1820"/>
        <v>4.7508928511330185E-16</v>
      </c>
      <c r="J737" s="376">
        <f t="shared" si="1821"/>
        <v>-7.8946075769390238E-17</v>
      </c>
      <c r="K737" s="376">
        <f t="shared" si="1822"/>
        <v>-4.0065944010748475E-16</v>
      </c>
      <c r="L737" s="376">
        <f t="shared" si="1823"/>
        <v>4.5668518105978948E-16</v>
      </c>
      <c r="M737" s="376">
        <f t="shared" si="1824"/>
        <v>-2.9900368109264898E-17</v>
      </c>
      <c r="N737" s="376">
        <f t="shared" si="1825"/>
        <v>-4.2849530914658238E-16</v>
      </c>
      <c r="O737" s="376">
        <f t="shared" si="1826"/>
        <v>4.3388294906315621E-16</v>
      </c>
      <c r="P737" s="376">
        <f t="shared" si="1827"/>
        <v>1.9433296440956564E-17</v>
      </c>
      <c r="Q737" s="376">
        <f t="shared" si="1828"/>
        <v>-4.5220453411923473E-16</v>
      </c>
      <c r="R737" s="376">
        <f t="shared" si="1829"/>
        <v>4.0690218708249992E-16</v>
      </c>
      <c r="S737" s="376">
        <f t="shared" si="1830"/>
        <v>6.8579807723132938E-17</v>
      </c>
      <c r="T737" s="376">
        <f t="shared" si="1831"/>
        <v>-4.7155878222817671E-16</v>
      </c>
      <c r="U737" s="377">
        <f t="shared" si="1832"/>
        <v>3.7600273460487771E-16</v>
      </c>
      <c r="V737" s="376">
        <f t="shared" si="1833"/>
        <v>1.1706585796739565E-16</v>
      </c>
      <c r="W737" s="376">
        <f t="shared" si="1834"/>
        <v>-4.8637166148400913E-16</v>
      </c>
      <c r="X737" s="376">
        <f t="shared" si="1835"/>
        <v>3.4148217024900284E-16</v>
      </c>
      <c r="Y737" s="376">
        <f t="shared" si="1836"/>
        <v>1.6442450000472488E-16</v>
      </c>
      <c r="Z737" s="376">
        <f t="shared" si="1837"/>
        <v>-4.9650051576195423E-16</v>
      </c>
      <c r="AA737" s="376">
        <f t="shared" si="1838"/>
        <v>3.0367294592049233E-16</v>
      </c>
      <c r="AB737" s="376">
        <f t="shared" si="1839"/>
        <v>2.1019964422343402E-16</v>
      </c>
      <c r="AC737" s="376">
        <f t="shared" si="1840"/>
        <v>-5.018477986583217E-16</v>
      </c>
      <c r="AD737" s="376">
        <f t="shared" si="1841"/>
        <v>2.629391851182494E-16</v>
      </c>
      <c r="AE737" s="376">
        <f t="shared" si="1842"/>
        <v>2.539504509614639E-16</v>
      </c>
      <c r="AF737" s="376">
        <f t="shared" si="1843"/>
        <v>-5.0236201291569723E-16</v>
      </c>
      <c r="AG737" s="376">
        <f t="shared" si="1844"/>
        <v>2.1967317622613829E-16</v>
      </c>
      <c r="AH737" s="376">
        <f t="shared" si="1845"/>
        <v>2.9525557603329088E-16</v>
      </c>
      <c r="AI737" s="376">
        <f t="shared" si="1846"/>
        <v>-4.9803820636968374E-16</v>
      </c>
      <c r="AJ737" s="376">
        <f t="shared" si="1847"/>
        <v>1.7429159456139632E-16</v>
      </c>
      <c r="AK737" s="376">
        <f t="shared" si="1848"/>
        <v>3.3371722850480698E-16</v>
      </c>
      <c r="AL737" s="376">
        <f t="shared" si="1849"/>
        <v>-4.8891801964095294E-16</v>
      </c>
      <c r="AM737" s="376">
        <f t="shared" si="1850"/>
        <v>1.2723148956355095E-16</v>
      </c>
      <c r="AN737" s="376">
        <f t="shared" si="1851"/>
        <v>3.6896500163742243E-16</v>
      </c>
      <c r="AO737" s="376">
        <f t="shared" si="1852"/>
        <v>-4.7508928511330382E-16</v>
      </c>
      <c r="AP737" s="376">
        <f t="shared" si="1853"/>
        <v>7.8946075769387551E-17</v>
      </c>
      <c r="AQ737" s="376">
        <f t="shared" si="1854"/>
        <v>4.0065944010748317E-16</v>
      </c>
      <c r="AR737" s="376">
        <f t="shared" si="1855"/>
        <v>-4.5668518105979293E-16</v>
      </c>
      <c r="AS737" s="376">
        <f t="shared" si="1856"/>
        <v>2.9900368109263936E-17</v>
      </c>
      <c r="AT737" s="376">
        <f t="shared" si="1857"/>
        <v>4.2849530914658002E-16</v>
      </c>
      <c r="AU737" s="376">
        <f t="shared" si="1858"/>
        <v>-4.3388294906316203E-16</v>
      </c>
      <c r="AV737" s="376">
        <f t="shared" si="1859"/>
        <v>-1.9433296440955702E-17</v>
      </c>
      <c r="AW737" s="376">
        <f t="shared" si="1860"/>
        <v>4.5220453411923276E-16</v>
      </c>
      <c r="AX737" s="376">
        <f t="shared" si="1861"/>
        <v>-4.0690218708250677E-16</v>
      </c>
      <c r="AY737" s="376">
        <f t="shared" si="1862"/>
        <v>-6.8579807723128525E-17</v>
      </c>
      <c r="AZ737" s="376">
        <f t="shared" si="1863"/>
        <v>4.7155878222817395E-16</v>
      </c>
      <c r="BA737" s="376">
        <f t="shared" si="1864"/>
        <v>-3.7600273460487599E-16</v>
      </c>
      <c r="BB737" s="376">
        <f t="shared" si="1865"/>
        <v>-1.1706585796739134E-16</v>
      </c>
      <c r="BC737" s="376">
        <f t="shared" si="1866"/>
        <v>4.8637166148400617E-16</v>
      </c>
      <c r="BD737" s="376">
        <f t="shared" si="1867"/>
        <v>-3.414821702490061E-16</v>
      </c>
      <c r="BE737" s="376">
        <f t="shared" si="1868"/>
        <v>-1.6442450000472069E-16</v>
      </c>
      <c r="BF737" s="376">
        <f t="shared" si="1869"/>
        <v>4.9650051576195472E-16</v>
      </c>
      <c r="BG737" s="376">
        <f t="shared" si="1870"/>
        <v>-3.0367294592049588E-16</v>
      </c>
      <c r="BH737" s="376">
        <f t="shared" si="1871"/>
        <v>-2.1019964422343E-16</v>
      </c>
      <c r="BI737" s="376">
        <f t="shared" si="1872"/>
        <v>5.018477986583219E-16</v>
      </c>
      <c r="BJ737" s="376">
        <f t="shared" si="1873"/>
        <v>-2.6293918511825315E-16</v>
      </c>
      <c r="BK737" s="376">
        <f t="shared" si="1874"/>
        <v>-2.5395045096145389E-16</v>
      </c>
      <c r="BL737" s="376">
        <f t="shared" si="1875"/>
        <v>5.0236201291569743E-16</v>
      </c>
      <c r="BM737" s="376">
        <f t="shared" si="1876"/>
        <v>-2.1967317622614226E-16</v>
      </c>
      <c r="BN737" s="376">
        <f t="shared" si="1877"/>
        <v>-2.9525557603328157E-16</v>
      </c>
      <c r="BO737" s="376">
        <f t="shared" si="1878"/>
        <v>4.980382063696863E-16</v>
      </c>
      <c r="BP737" s="376">
        <f t="shared" si="1879"/>
        <v>-1.7429159456138708E-16</v>
      </c>
      <c r="BQ737" s="376">
        <f t="shared" si="1880"/>
        <v>-3.3371722850480367E-16</v>
      </c>
      <c r="BR737" s="376">
        <f t="shared" si="1881"/>
        <v>4.8891801964095403E-16</v>
      </c>
    </row>
    <row r="738" spans="2:70">
      <c r="B738" s="373">
        <v>44</v>
      </c>
      <c r="C738" s="373">
        <f t="shared" si="1882"/>
        <v>1.3750000000000007E-2</v>
      </c>
      <c r="D738" s="374">
        <f t="shared" si="1817"/>
        <v>79.990352936399646</v>
      </c>
      <c r="E738" s="375" t="str">
        <f>AX694</f>
        <v>-0,0096470636003531</v>
      </c>
      <c r="F738" s="317">
        <v>44</v>
      </c>
      <c r="G738" s="376">
        <f t="shared" si="1818"/>
        <v>4.0811291801527488E-16</v>
      </c>
      <c r="H738" s="376">
        <f t="shared" si="1819"/>
        <v>-5.7540955095295423E-16</v>
      </c>
      <c r="I738" s="376">
        <f t="shared" si="1820"/>
        <v>3.2286485933388772E-17</v>
      </c>
      <c r="J738" s="376">
        <f t="shared" si="1821"/>
        <v>5.5069854444096132E-16</v>
      </c>
      <c r="K738" s="376">
        <f t="shared" si="1822"/>
        <v>-4.5377290430364146E-16</v>
      </c>
      <c r="L738" s="376">
        <f t="shared" si="1823"/>
        <v>-2.0339579937457498E-16</v>
      </c>
      <c r="M738" s="376">
        <f t="shared" si="1824"/>
        <v>6.0944530957024882E-16</v>
      </c>
      <c r="N738" s="376">
        <f t="shared" si="1825"/>
        <v>-2.6305344643572071E-16</v>
      </c>
      <c r="O738" s="376">
        <f t="shared" si="1826"/>
        <v>-4.0811291801527271E-16</v>
      </c>
      <c r="P738" s="376">
        <f t="shared" si="1827"/>
        <v>5.7540955095295531E-16</v>
      </c>
      <c r="Q738" s="376">
        <f t="shared" si="1828"/>
        <v>-3.2286485933391755E-17</v>
      </c>
      <c r="R738" s="376">
        <f t="shared" si="1829"/>
        <v>-5.5069854444096003E-16</v>
      </c>
      <c r="S738" s="376">
        <f t="shared" si="1830"/>
        <v>4.5377290430364343E-16</v>
      </c>
      <c r="T738" s="376">
        <f t="shared" si="1831"/>
        <v>2.0339579937457215E-16</v>
      </c>
      <c r="U738" s="377">
        <f t="shared" si="1832"/>
        <v>-6.0944530957024863E-16</v>
      </c>
      <c r="V738" s="376">
        <f t="shared" si="1833"/>
        <v>2.6305344643572337E-16</v>
      </c>
      <c r="W738" s="376">
        <f t="shared" si="1834"/>
        <v>4.0811291801527044E-16</v>
      </c>
      <c r="X738" s="376">
        <f t="shared" si="1835"/>
        <v>-5.754095509529562E-16</v>
      </c>
      <c r="Y738" s="376">
        <f t="shared" si="1836"/>
        <v>3.2286485933394787E-17</v>
      </c>
      <c r="Z738" s="376">
        <f t="shared" si="1837"/>
        <v>5.5069854444095875E-16</v>
      </c>
      <c r="AA738" s="376">
        <f t="shared" si="1838"/>
        <v>-4.5377290430364551E-16</v>
      </c>
      <c r="AB738" s="376">
        <f t="shared" si="1839"/>
        <v>-2.0339579937456938E-16</v>
      </c>
      <c r="AC738" s="376">
        <f t="shared" si="1840"/>
        <v>6.0944530957024843E-16</v>
      </c>
      <c r="AD738" s="376">
        <f t="shared" si="1841"/>
        <v>-2.6305344643572608E-16</v>
      </c>
      <c r="AE738" s="376">
        <f t="shared" si="1842"/>
        <v>-4.0811291801526827E-16</v>
      </c>
      <c r="AF738" s="376">
        <f t="shared" si="1843"/>
        <v>5.7540955095295728E-16</v>
      </c>
      <c r="AG738" s="376">
        <f t="shared" si="1844"/>
        <v>-3.228648593339777E-17</v>
      </c>
      <c r="AH738" s="376">
        <f t="shared" si="1845"/>
        <v>-5.5069854444095747E-16</v>
      </c>
      <c r="AI738" s="376">
        <f t="shared" si="1846"/>
        <v>4.5377290430364748E-16</v>
      </c>
      <c r="AJ738" s="376">
        <f t="shared" si="1847"/>
        <v>2.0339579937456652E-16</v>
      </c>
      <c r="AK738" s="376">
        <f t="shared" si="1848"/>
        <v>-6.0944530957024823E-16</v>
      </c>
      <c r="AL738" s="376">
        <f t="shared" si="1849"/>
        <v>2.630534464357288E-16</v>
      </c>
      <c r="AM738" s="376">
        <f t="shared" si="1850"/>
        <v>4.08112918015266E-16</v>
      </c>
      <c r="AN738" s="376">
        <f t="shared" si="1851"/>
        <v>-5.7540955095295817E-16</v>
      </c>
      <c r="AO738" s="376">
        <f t="shared" si="1852"/>
        <v>3.2286485933400778E-17</v>
      </c>
      <c r="AP738" s="376">
        <f t="shared" si="1853"/>
        <v>5.5069854444095619E-16</v>
      </c>
      <c r="AQ738" s="376">
        <f t="shared" si="1854"/>
        <v>-4.5377290430364955E-16</v>
      </c>
      <c r="AR738" s="376">
        <f t="shared" si="1855"/>
        <v>-2.0339579937456369E-16</v>
      </c>
      <c r="AS738" s="376">
        <f t="shared" si="1856"/>
        <v>6.0944530957024813E-16</v>
      </c>
      <c r="AT738" s="376">
        <f t="shared" si="1857"/>
        <v>-2.6305344643573151E-16</v>
      </c>
      <c r="AU738" s="376">
        <f t="shared" si="1858"/>
        <v>-4.0811291801526383E-16</v>
      </c>
      <c r="AV738" s="376">
        <f t="shared" si="1859"/>
        <v>5.7540955095295926E-16</v>
      </c>
      <c r="AW738" s="376">
        <f t="shared" si="1860"/>
        <v>-3.2286485933403761E-17</v>
      </c>
      <c r="AX738" s="376">
        <f t="shared" si="1861"/>
        <v>-5.5069854444095491E-16</v>
      </c>
      <c r="AY738" s="376">
        <f t="shared" si="1862"/>
        <v>4.5377290430365152E-16</v>
      </c>
      <c r="AZ738" s="376">
        <f t="shared" si="1863"/>
        <v>2.0339579937456085E-16</v>
      </c>
      <c r="BA738" s="376">
        <f t="shared" si="1864"/>
        <v>-6.0944530957024793E-16</v>
      </c>
      <c r="BB738" s="376">
        <f t="shared" si="1865"/>
        <v>2.6305344643573417E-16</v>
      </c>
      <c r="BC738" s="376">
        <f t="shared" si="1866"/>
        <v>4.0811291801526166E-16</v>
      </c>
      <c r="BD738" s="376">
        <f t="shared" si="1867"/>
        <v>-5.7540955095296024E-16</v>
      </c>
      <c r="BE738" s="376">
        <f t="shared" si="1868"/>
        <v>3.2286485933406743E-17</v>
      </c>
      <c r="BF738" s="376">
        <f t="shared" si="1869"/>
        <v>5.5069854444095362E-16</v>
      </c>
      <c r="BG738" s="376">
        <f t="shared" si="1870"/>
        <v>-4.5377290430365349E-16</v>
      </c>
      <c r="BH738" s="376">
        <f t="shared" si="1871"/>
        <v>-2.0339579937455807E-16</v>
      </c>
      <c r="BI738" s="376">
        <f t="shared" si="1872"/>
        <v>6.0944530957024774E-16</v>
      </c>
      <c r="BJ738" s="376">
        <f t="shared" si="1873"/>
        <v>-2.6305344643573688E-16</v>
      </c>
      <c r="BK738" s="376">
        <f t="shared" si="1874"/>
        <v>-4.0811291801525935E-16</v>
      </c>
      <c r="BL738" s="376">
        <f t="shared" si="1875"/>
        <v>5.7540955095296123E-16</v>
      </c>
      <c r="BM738" s="376">
        <f t="shared" si="1876"/>
        <v>-3.2286485933409726E-17</v>
      </c>
      <c r="BN738" s="376">
        <f t="shared" si="1877"/>
        <v>-5.5069854444095234E-16</v>
      </c>
      <c r="BO738" s="376">
        <f t="shared" si="1878"/>
        <v>4.5377290430365546E-16</v>
      </c>
      <c r="BP738" s="376">
        <f t="shared" si="1879"/>
        <v>2.0339579937455526E-16</v>
      </c>
      <c r="BQ738" s="376">
        <f t="shared" si="1880"/>
        <v>-6.0944530957024764E-16</v>
      </c>
      <c r="BR738" s="376">
        <f t="shared" si="1881"/>
        <v>2.6305344643573959E-16</v>
      </c>
    </row>
    <row r="739" spans="2:70">
      <c r="B739" s="373">
        <v>45</v>
      </c>
      <c r="C739" s="373">
        <f t="shared" si="1882"/>
        <v>1.4062500000000007E-2</v>
      </c>
      <c r="D739" s="374">
        <f t="shared" si="1817"/>
        <v>79.991401008895295</v>
      </c>
      <c r="E739" s="375" t="str">
        <f>AY694</f>
        <v>-0,00859899110469899</v>
      </c>
      <c r="F739" s="317">
        <v>45</v>
      </c>
      <c r="G739" s="376">
        <f t="shared" si="1818"/>
        <v>3.6959721379113706E-16</v>
      </c>
      <c r="H739" s="376">
        <f t="shared" si="1819"/>
        <v>1.6019989550883842E-15</v>
      </c>
      <c r="I739" s="376">
        <f t="shared" si="1820"/>
        <v>-1.2996687130707713E-15</v>
      </c>
      <c r="J739" s="376">
        <f t="shared" si="1821"/>
        <v>-8.4745112926544092E-16</v>
      </c>
      <c r="K739" s="376">
        <f t="shared" si="1822"/>
        <v>1.7916728681662692E-15</v>
      </c>
      <c r="L739" s="376">
        <f t="shared" si="1823"/>
        <v>-1.9273923129700062E-16</v>
      </c>
      <c r="M739" s="376">
        <f t="shared" si="1824"/>
        <v>-1.6797743770636216E-15</v>
      </c>
      <c r="N739" s="376">
        <f t="shared" si="1825"/>
        <v>1.1679647571094617E-15</v>
      </c>
      <c r="O739" s="376">
        <f t="shared" si="1826"/>
        <v>1.0016898319394117E-15</v>
      </c>
      <c r="P739" s="376">
        <f t="shared" si="1827"/>
        <v>-1.7495151762566777E-15</v>
      </c>
      <c r="Q739" s="376">
        <f t="shared" si="1828"/>
        <v>1.402506464349754E-17</v>
      </c>
      <c r="R739" s="376">
        <f t="shared" si="1829"/>
        <v>1.7413726535296568E-15</v>
      </c>
      <c r="S739" s="376">
        <f t="shared" si="1830"/>
        <v>-1.0250126620627058E-15</v>
      </c>
      <c r="T739" s="376">
        <f t="shared" si="1831"/>
        <v>-1.1462817139524381E-15</v>
      </c>
      <c r="U739" s="377">
        <f t="shared" si="1832"/>
        <v>1.6905086968174511E-15</v>
      </c>
      <c r="V739" s="376">
        <f t="shared" si="1833"/>
        <v>1.6482417104940263E-16</v>
      </c>
      <c r="W739" s="376">
        <f t="shared" si="1834"/>
        <v>-1.7862005594110727E-15</v>
      </c>
      <c r="X739" s="376">
        <f t="shared" si="1835"/>
        <v>8.721891347513568E-16</v>
      </c>
      <c r="Y739" s="376">
        <f t="shared" si="1836"/>
        <v>1.2798342764387775E-15</v>
      </c>
      <c r="Z739" s="376">
        <f t="shared" si="1837"/>
        <v>-1.6152216945018258E-15</v>
      </c>
      <c r="AA739" s="376">
        <f t="shared" si="1838"/>
        <v>-3.4208605987305268E-16</v>
      </c>
      <c r="AB739" s="376">
        <f t="shared" si="1839"/>
        <v>1.8138263774688163E-15</v>
      </c>
      <c r="AC739" s="376">
        <f t="shared" si="1840"/>
        <v>-7.1096594928529481E-16</v>
      </c>
      <c r="AD739" s="376">
        <f t="shared" si="1841"/>
        <v>-1.4010613352144379E-15</v>
      </c>
      <c r="AE739" s="376">
        <f t="shared" si="1842"/>
        <v>1.5243792242981415E-15</v>
      </c>
      <c r="AF739" s="376">
        <f t="shared" si="1843"/>
        <v>5.1605347293683748E-16</v>
      </c>
      <c r="AG739" s="376">
        <f t="shared" si="1844"/>
        <v>-1.8239840559731749E-15</v>
      </c>
      <c r="AH739" s="376">
        <f t="shared" si="1845"/>
        <v>5.4289577307406984E-16</v>
      </c>
      <c r="AI739" s="376">
        <f t="shared" si="1846"/>
        <v>1.5087954074339335E-15</v>
      </c>
      <c r="AJ739" s="376">
        <f t="shared" si="1847"/>
        <v>-1.4188561488540157E-15</v>
      </c>
      <c r="AK739" s="376">
        <f t="shared" si="1848"/>
        <v>-6.8505100895271731E-16</v>
      </c>
      <c r="AL739" s="376">
        <f t="shared" si="1849"/>
        <v>1.8165757709274022E-15</v>
      </c>
      <c r="AM739" s="376">
        <f t="shared" si="1850"/>
        <v>-3.6959721379112306E-16</v>
      </c>
      <c r="AN739" s="376">
        <f t="shared" si="1851"/>
        <v>-1.6019989550883749E-15</v>
      </c>
      <c r="AO739" s="376">
        <f t="shared" si="1852"/>
        <v>1.2996687130707739E-15</v>
      </c>
      <c r="AP739" s="376">
        <f t="shared" si="1853"/>
        <v>8.4745112926545492E-16</v>
      </c>
      <c r="AQ739" s="376">
        <f t="shared" si="1854"/>
        <v>-1.7916728681662724E-15</v>
      </c>
      <c r="AR739" s="376">
        <f t="shared" si="1855"/>
        <v>1.927392312970042E-16</v>
      </c>
      <c r="AS739" s="376">
        <f t="shared" si="1856"/>
        <v>1.6797743770636279E-15</v>
      </c>
      <c r="AT739" s="376">
        <f t="shared" si="1857"/>
        <v>-1.1679647571094743E-15</v>
      </c>
      <c r="AU739" s="376">
        <f t="shared" si="1858"/>
        <v>-1.0016898319394088E-15</v>
      </c>
      <c r="AV739" s="376">
        <f t="shared" si="1859"/>
        <v>1.7495151762566718E-15</v>
      </c>
      <c r="AW739" s="376">
        <f t="shared" si="1860"/>
        <v>-1.4025064643514082E-17</v>
      </c>
      <c r="AX739" s="376">
        <f t="shared" si="1861"/>
        <v>-1.7413726535296554E-15</v>
      </c>
      <c r="AY739" s="376">
        <f t="shared" si="1862"/>
        <v>1.0250126620626874E-15</v>
      </c>
      <c r="AZ739" s="376">
        <f t="shared" si="1863"/>
        <v>1.1462817139524253E-15</v>
      </c>
      <c r="BA739" s="376">
        <f t="shared" si="1864"/>
        <v>-1.6905086968174523E-15</v>
      </c>
      <c r="BB739" s="376">
        <f t="shared" si="1865"/>
        <v>-1.6482417104942486E-16</v>
      </c>
      <c r="BC739" s="376">
        <f t="shared" si="1866"/>
        <v>1.786200559411072E-15</v>
      </c>
      <c r="BD739" s="376">
        <f t="shared" si="1867"/>
        <v>-8.7218913475135985E-16</v>
      </c>
      <c r="BE739" s="376">
        <f t="shared" si="1868"/>
        <v>-1.2798342764387568E-15</v>
      </c>
      <c r="BF739" s="376">
        <f t="shared" si="1869"/>
        <v>1.6152216945018272E-15</v>
      </c>
      <c r="BG739" s="376">
        <f t="shared" si="1870"/>
        <v>3.4208605987304913E-16</v>
      </c>
      <c r="BH739" s="376">
        <f t="shared" si="1871"/>
        <v>-1.8138263774688128E-15</v>
      </c>
      <c r="BI739" s="376">
        <f t="shared" si="1872"/>
        <v>7.1096594928529817E-16</v>
      </c>
      <c r="BJ739" s="376">
        <f t="shared" si="1873"/>
        <v>1.4010613352144358E-15</v>
      </c>
      <c r="BK739" s="376">
        <f t="shared" si="1874"/>
        <v>-1.5243792242981578E-15</v>
      </c>
      <c r="BL739" s="376">
        <f t="shared" si="1875"/>
        <v>-5.1605347293683403E-16</v>
      </c>
      <c r="BM739" s="376">
        <f t="shared" si="1876"/>
        <v>1.8239840559731749E-15</v>
      </c>
      <c r="BN739" s="376">
        <f t="shared" si="1877"/>
        <v>-5.4289577307404854E-16</v>
      </c>
      <c r="BO739" s="376">
        <f t="shared" si="1878"/>
        <v>-1.5087954074339609E-15</v>
      </c>
      <c r="BP739" s="376">
        <f t="shared" si="1879"/>
        <v>1.4188561488540504E-15</v>
      </c>
      <c r="BQ739" s="376">
        <f t="shared" si="1880"/>
        <v>6.8505100895271405E-16</v>
      </c>
      <c r="BR739" s="376">
        <f t="shared" si="1881"/>
        <v>-1.8165757709274026E-15</v>
      </c>
    </row>
    <row r="740" spans="2:70">
      <c r="B740" s="373">
        <v>46</v>
      </c>
      <c r="C740" s="373">
        <f t="shared" si="1882"/>
        <v>1.4375000000000008E-2</v>
      </c>
      <c r="D740" s="374">
        <f t="shared" si="1817"/>
        <v>79.992531894375972</v>
      </c>
      <c r="E740" s="375" t="str">
        <f>AZ694</f>
        <v>-0,00746810562402618</v>
      </c>
      <c r="F740" s="317">
        <v>46</v>
      </c>
      <c r="G740" s="376">
        <f t="shared" si="1818"/>
        <v>6.9668260615975819E-16</v>
      </c>
      <c r="H740" s="376">
        <f t="shared" si="1819"/>
        <v>-6.7316994668437794E-16</v>
      </c>
      <c r="I740" s="376">
        <f t="shared" si="1820"/>
        <v>-4.3402472281928799E-16</v>
      </c>
      <c r="J740" s="376">
        <f t="shared" si="1821"/>
        <v>8.4251799255992947E-16</v>
      </c>
      <c r="K740" s="376">
        <f t="shared" si="1822"/>
        <v>1.0529050987348874E-16</v>
      </c>
      <c r="L740" s="376">
        <f t="shared" si="1823"/>
        <v>-8.8360031151285244E-16</v>
      </c>
      <c r="M740" s="376">
        <f t="shared" si="1824"/>
        <v>2.3947322873969771E-16</v>
      </c>
      <c r="N740" s="376">
        <f t="shared" si="1825"/>
        <v>7.9016249289471272E-16</v>
      </c>
      <c r="O740" s="376">
        <f t="shared" si="1826"/>
        <v>-5.4777933910749196E-16</v>
      </c>
      <c r="P740" s="376">
        <f t="shared" si="1827"/>
        <v>-5.7642959757418621E-16</v>
      </c>
      <c r="Q740" s="376">
        <f t="shared" si="1828"/>
        <v>7.726910107282439E-16</v>
      </c>
      <c r="R740" s="376">
        <f t="shared" si="1829"/>
        <v>2.7494052137030892E-16</v>
      </c>
      <c r="S740" s="376">
        <f t="shared" si="1830"/>
        <v>-8.7996748042707306E-16</v>
      </c>
      <c r="T740" s="376">
        <f t="shared" si="1831"/>
        <v>6.8405756870170777E-17</v>
      </c>
      <c r="U740" s="377">
        <f t="shared" si="1832"/>
        <v>8.5327687815595392E-16</v>
      </c>
      <c r="V740" s="376">
        <f t="shared" si="1833"/>
        <v>-4.0133787872689704E-16</v>
      </c>
      <c r="W740" s="376">
        <f t="shared" si="1834"/>
        <v>-6.9668260615975819E-16</v>
      </c>
      <c r="X740" s="376">
        <f t="shared" si="1835"/>
        <v>6.7316994668438267E-16</v>
      </c>
      <c r="Y740" s="376">
        <f t="shared" si="1836"/>
        <v>4.3402472281928577E-16</v>
      </c>
      <c r="Z740" s="376">
        <f t="shared" si="1837"/>
        <v>-8.4251799255993223E-16</v>
      </c>
      <c r="AA740" s="376">
        <f t="shared" si="1838"/>
        <v>-1.0529050987348617E-16</v>
      </c>
      <c r="AB740" s="376">
        <f t="shared" si="1839"/>
        <v>8.8360031151285155E-16</v>
      </c>
      <c r="AC740" s="376">
        <f t="shared" si="1840"/>
        <v>-2.3947322873970313E-16</v>
      </c>
      <c r="AD740" s="376">
        <f t="shared" si="1841"/>
        <v>-7.9016249289471301E-16</v>
      </c>
      <c r="AE740" s="376">
        <f t="shared" si="1842"/>
        <v>5.477793391074965E-16</v>
      </c>
      <c r="AF740" s="376">
        <f t="shared" si="1843"/>
        <v>5.764295975741868E-16</v>
      </c>
      <c r="AG740" s="376">
        <f t="shared" si="1844"/>
        <v>-7.7269101072824676E-16</v>
      </c>
      <c r="AH740" s="376">
        <f t="shared" si="1845"/>
        <v>-2.7494052137030345E-16</v>
      </c>
      <c r="AI740" s="376">
        <f t="shared" si="1846"/>
        <v>8.7996748042707454E-16</v>
      </c>
      <c r="AJ740" s="376">
        <f t="shared" si="1847"/>
        <v>-6.840575687018897E-17</v>
      </c>
      <c r="AK740" s="376">
        <f t="shared" si="1848"/>
        <v>-8.5327687815595589E-16</v>
      </c>
      <c r="AL740" s="376">
        <f t="shared" si="1849"/>
        <v>4.0133787872690207E-16</v>
      </c>
      <c r="AM740" s="376">
        <f t="shared" si="1850"/>
        <v>6.9668260615974695E-16</v>
      </c>
      <c r="AN740" s="376">
        <f t="shared" si="1851"/>
        <v>-6.7316994668437813E-16</v>
      </c>
      <c r="AO740" s="376">
        <f t="shared" si="1852"/>
        <v>-4.3402472281928099E-16</v>
      </c>
      <c r="AP740" s="376">
        <f t="shared" si="1853"/>
        <v>8.425179925599339E-16</v>
      </c>
      <c r="AQ740" s="376">
        <f t="shared" si="1854"/>
        <v>1.0529050987346808E-16</v>
      </c>
      <c r="AR740" s="376">
        <f t="shared" si="1855"/>
        <v>-8.8360031151285215E-16</v>
      </c>
      <c r="AS740" s="376">
        <f t="shared" si="1856"/>
        <v>2.3947322873970855E-16</v>
      </c>
      <c r="AT740" s="376">
        <f t="shared" si="1857"/>
        <v>7.9016249289470473E-16</v>
      </c>
      <c r="AU740" s="376">
        <f t="shared" si="1858"/>
        <v>-5.4777933910749098E-16</v>
      </c>
      <c r="AV740" s="376">
        <f t="shared" si="1859"/>
        <v>-5.7642959757418246E-16</v>
      </c>
      <c r="AW740" s="376">
        <f t="shared" si="1860"/>
        <v>7.7269101072824952E-16</v>
      </c>
      <c r="AX740" s="376">
        <f t="shared" si="1861"/>
        <v>2.7494052137028614E-16</v>
      </c>
      <c r="AY740" s="376">
        <f t="shared" si="1862"/>
        <v>-8.7996748042707356E-16</v>
      </c>
      <c r="AZ740" s="376">
        <f t="shared" si="1863"/>
        <v>6.8405756870182068E-17</v>
      </c>
      <c r="BA740" s="376">
        <f t="shared" si="1864"/>
        <v>8.5327687815595096E-16</v>
      </c>
      <c r="BB740" s="376">
        <f t="shared" si="1865"/>
        <v>-4.0133787872689591E-16</v>
      </c>
      <c r="BC740" s="376">
        <f t="shared" si="1866"/>
        <v>-6.9668260615975119E-16</v>
      </c>
      <c r="BD740" s="376">
        <f t="shared" si="1867"/>
        <v>6.7316994668439006E-16</v>
      </c>
      <c r="BE740" s="376">
        <f t="shared" si="1868"/>
        <v>4.3402472281926501E-16</v>
      </c>
      <c r="BF740" s="376">
        <f t="shared" si="1869"/>
        <v>-8.4251799255993183E-16</v>
      </c>
      <c r="BG740" s="376">
        <f t="shared" si="1870"/>
        <v>-1.0529050987347498E-16</v>
      </c>
      <c r="BH740" s="376">
        <f t="shared" si="1871"/>
        <v>8.8360031151285076E-16</v>
      </c>
      <c r="BI740" s="376">
        <f t="shared" si="1872"/>
        <v>-2.3947322873972611E-16</v>
      </c>
      <c r="BJ740" s="376">
        <f t="shared" si="1873"/>
        <v>-7.9016249289470788E-16</v>
      </c>
      <c r="BK740" s="376">
        <f t="shared" si="1874"/>
        <v>5.4777933910748555E-16</v>
      </c>
      <c r="BL740" s="376">
        <f t="shared" si="1875"/>
        <v>5.7642959757416856E-16</v>
      </c>
      <c r="BM740" s="376">
        <f t="shared" si="1876"/>
        <v>-7.7269101072824597E-16</v>
      </c>
      <c r="BN740" s="376">
        <f t="shared" si="1877"/>
        <v>-2.7494052137026879E-16</v>
      </c>
      <c r="BO740" s="376">
        <f t="shared" si="1878"/>
        <v>8.7996748042707582E-16</v>
      </c>
      <c r="BP740" s="376">
        <f t="shared" si="1879"/>
        <v>-6.8405756870175165E-17</v>
      </c>
      <c r="BQ740" s="376">
        <f t="shared" si="1880"/>
        <v>-8.5327687815594593E-16</v>
      </c>
      <c r="BR740" s="376">
        <f t="shared" si="1881"/>
        <v>4.0133787872691213E-16</v>
      </c>
    </row>
    <row r="741" spans="2:70">
      <c r="B741" s="373">
        <v>47</v>
      </c>
      <c r="C741" s="373">
        <f t="shared" si="1882"/>
        <v>1.4687500000000008E-2</v>
      </c>
      <c r="D741" s="374">
        <f t="shared" si="1817"/>
        <v>79.993734701796257</v>
      </c>
      <c r="E741" s="375" t="str">
        <f>BA694</f>
        <v>-0,0062652982037418</v>
      </c>
      <c r="F741" s="317">
        <v>47</v>
      </c>
      <c r="G741" s="376">
        <f t="shared" si="1818"/>
        <v>-3.8894631966136135E-16</v>
      </c>
      <c r="H741" s="376">
        <f t="shared" si="1819"/>
        <v>4.5388147006573748E-16</v>
      </c>
      <c r="I741" s="376">
        <f t="shared" si="1820"/>
        <v>2.9996999217252024E-16</v>
      </c>
      <c r="J741" s="376">
        <f t="shared" si="1821"/>
        <v>-5.1268587170059963E-16</v>
      </c>
      <c r="K741" s="376">
        <f t="shared" si="1822"/>
        <v>-1.9946598610959979E-16</v>
      </c>
      <c r="L741" s="376">
        <f t="shared" si="1823"/>
        <v>5.5178804280355703E-16</v>
      </c>
      <c r="M741" s="376">
        <f t="shared" si="1824"/>
        <v>9.129661406229834E-17</v>
      </c>
      <c r="N741" s="376">
        <f t="shared" si="1825"/>
        <v>-5.6968530886787322E-16</v>
      </c>
      <c r="O741" s="376">
        <f t="shared" si="1826"/>
        <v>2.0381235663682309E-17</v>
      </c>
      <c r="P741" s="376">
        <f t="shared" si="1827"/>
        <v>5.6568988799559925E-16</v>
      </c>
      <c r="Q741" s="376">
        <f t="shared" si="1828"/>
        <v>-1.3127584593304022E-16</v>
      </c>
      <c r="R741" s="376">
        <f t="shared" si="1829"/>
        <v>-5.3995532197019811E-16</v>
      </c>
      <c r="S741" s="376">
        <f t="shared" si="1830"/>
        <v>2.3712559906353018E-16</v>
      </c>
      <c r="T741" s="376">
        <f t="shared" si="1831"/>
        <v>4.9347057573191472E-16</v>
      </c>
      <c r="U741" s="377">
        <f t="shared" si="1832"/>
        <v>-3.3386274840358023E-16</v>
      </c>
      <c r="V741" s="376">
        <f t="shared" si="1833"/>
        <v>-4.2802203200974295E-16</v>
      </c>
      <c r="W741" s="376">
        <f t="shared" si="1834"/>
        <v>4.1776973955486387E-16</v>
      </c>
      <c r="X741" s="376">
        <f t="shared" si="1835"/>
        <v>3.4612484163495841E-16</v>
      </c>
      <c r="Y741" s="376">
        <f t="shared" si="1836"/>
        <v>-4.8562207390302384E-16</v>
      </c>
      <c r="Z741" s="376">
        <f t="shared" si="1837"/>
        <v>-2.5092626770519036E-16</v>
      </c>
      <c r="AA741" s="376">
        <f t="shared" si="1838"/>
        <v>5.3481222429109084E-16</v>
      </c>
      <c r="AB741" s="376">
        <f t="shared" si="1839"/>
        <v>1.4608473802857655E-16</v>
      </c>
      <c r="AC741" s="376">
        <f t="shared" si="1840"/>
        <v>-5.6344984082579847E-16</v>
      </c>
      <c r="AD741" s="376">
        <f t="shared" si="1841"/>
        <v>-3.5629253794796981E-17</v>
      </c>
      <c r="AE741" s="376">
        <f t="shared" si="1842"/>
        <v>5.7043439596388259E-16</v>
      </c>
      <c r="AF741" s="376">
        <f t="shared" si="1843"/>
        <v>-7.6195442681200825E-17</v>
      </c>
      <c r="AG741" s="376">
        <f t="shared" si="1844"/>
        <v>-5.5549747716837029E-16</v>
      </c>
      <c r="AH741" s="376">
        <f t="shared" si="1845"/>
        <v>1.850919910258645E-16</v>
      </c>
      <c r="AI741" s="376">
        <f t="shared" si="1846"/>
        <v>5.1921310185184934E-16</v>
      </c>
      <c r="AJ741" s="376">
        <f t="shared" si="1847"/>
        <v>-2.8687555795618081E-16</v>
      </c>
      <c r="AK741" s="376">
        <f t="shared" si="1848"/>
        <v>-4.6297565820922646E-16</v>
      </c>
      <c r="AL741" s="376">
        <f t="shared" si="1849"/>
        <v>3.7763465807590789E-16</v>
      </c>
      <c r="AM741" s="376">
        <f t="shared" si="1850"/>
        <v>3.8894631966136416E-16</v>
      </c>
      <c r="AN741" s="376">
        <f t="shared" si="1851"/>
        <v>-4.5388147006573452E-16</v>
      </c>
      <c r="AO741" s="376">
        <f t="shared" si="1852"/>
        <v>-2.9996999217252517E-16</v>
      </c>
      <c r="AP741" s="376">
        <f t="shared" si="1853"/>
        <v>5.1268587170059657E-16</v>
      </c>
      <c r="AQ741" s="376">
        <f t="shared" si="1854"/>
        <v>1.9946598610960623E-16</v>
      </c>
      <c r="AR741" s="376">
        <f t="shared" si="1855"/>
        <v>-5.5178804280355466E-16</v>
      </c>
      <c r="AS741" s="376">
        <f t="shared" si="1856"/>
        <v>-9.1296614062309088E-17</v>
      </c>
      <c r="AT741" s="376">
        <f t="shared" si="1857"/>
        <v>5.6968530886787253E-16</v>
      </c>
      <c r="AU741" s="376">
        <f t="shared" si="1858"/>
        <v>-2.0381235663687684E-17</v>
      </c>
      <c r="AV741" s="376">
        <f t="shared" si="1859"/>
        <v>-5.6568988799559866E-16</v>
      </c>
      <c r="AW741" s="376">
        <f t="shared" si="1860"/>
        <v>1.312758459330415E-16</v>
      </c>
      <c r="AX741" s="376">
        <f t="shared" si="1861"/>
        <v>5.3995532197019772E-16</v>
      </c>
      <c r="AY741" s="376">
        <f t="shared" si="1862"/>
        <v>-2.3712559906353126E-16</v>
      </c>
      <c r="AZ741" s="376">
        <f t="shared" si="1863"/>
        <v>-4.934705757319161E-16</v>
      </c>
      <c r="BA741" s="376">
        <f t="shared" si="1864"/>
        <v>3.3386274840357801E-16</v>
      </c>
      <c r="BB741" s="376">
        <f t="shared" si="1865"/>
        <v>4.2802203200974477E-16</v>
      </c>
      <c r="BC741" s="376">
        <f t="shared" si="1866"/>
        <v>-4.1776973955486199E-16</v>
      </c>
      <c r="BD741" s="376">
        <f t="shared" si="1867"/>
        <v>-3.4612484163496058E-16</v>
      </c>
      <c r="BE741" s="376">
        <f t="shared" si="1868"/>
        <v>4.8562207390302236E-16</v>
      </c>
      <c r="BF741" s="376">
        <f t="shared" si="1869"/>
        <v>2.5092626770519288E-16</v>
      </c>
      <c r="BG741" s="376">
        <f t="shared" si="1870"/>
        <v>-5.3481222429108699E-16</v>
      </c>
      <c r="BH741" s="376">
        <f t="shared" si="1871"/>
        <v>-1.4608473802858711E-16</v>
      </c>
      <c r="BI741" s="376">
        <f t="shared" si="1872"/>
        <v>5.634498408257967E-16</v>
      </c>
      <c r="BJ741" s="376">
        <f t="shared" si="1873"/>
        <v>3.5629253794791754E-17</v>
      </c>
      <c r="BK741" s="376">
        <f t="shared" si="1874"/>
        <v>-5.7043439596388299E-16</v>
      </c>
      <c r="BL741" s="376">
        <f t="shared" si="1875"/>
        <v>7.6195442681206101E-17</v>
      </c>
      <c r="BM741" s="376">
        <f t="shared" si="1876"/>
        <v>5.5549747716837285E-16</v>
      </c>
      <c r="BN741" s="376">
        <f t="shared" si="1877"/>
        <v>-1.8509199102586184E-16</v>
      </c>
      <c r="BO741" s="376">
        <f t="shared" si="1878"/>
        <v>-5.1921310185185733E-16</v>
      </c>
      <c r="BP741" s="376">
        <f t="shared" si="1879"/>
        <v>2.8687555795617839E-16</v>
      </c>
      <c r="BQ741" s="376">
        <f t="shared" si="1880"/>
        <v>4.629756582092376E-16</v>
      </c>
      <c r="BR741" s="376">
        <f t="shared" si="1881"/>
        <v>-3.7763465807590582E-16</v>
      </c>
    </row>
    <row r="742" spans="2:70">
      <c r="B742" s="373">
        <v>48</v>
      </c>
      <c r="C742" s="373">
        <f t="shared" si="1882"/>
        <v>1.5000000000000008E-2</v>
      </c>
      <c r="D742" s="374">
        <f t="shared" si="1817"/>
        <v>79.994997847463253</v>
      </c>
      <c r="E742" s="375" t="str">
        <f>BB694</f>
        <v>-0,00500215253675084</v>
      </c>
      <c r="F742" s="317">
        <v>48</v>
      </c>
      <c r="G742" s="376">
        <f t="shared" si="1818"/>
        <v>9.6281708844991205E-16</v>
      </c>
      <c r="H742" s="376">
        <f t="shared" si="1819"/>
        <v>4.567945871396256E-16</v>
      </c>
      <c r="I742" s="376">
        <f t="shared" si="1820"/>
        <v>-9.6281708844991225E-16</v>
      </c>
      <c r="J742" s="376">
        <f t="shared" si="1821"/>
        <v>-4.567945871396253E-16</v>
      </c>
      <c r="K742" s="376">
        <f t="shared" si="1822"/>
        <v>9.6281708844991323E-16</v>
      </c>
      <c r="L742" s="376">
        <f t="shared" si="1823"/>
        <v>4.5679458713962491E-16</v>
      </c>
      <c r="M742" s="376">
        <f t="shared" si="1824"/>
        <v>-9.6281708844991185E-16</v>
      </c>
      <c r="N742" s="376">
        <f t="shared" si="1825"/>
        <v>-4.5679458713962461E-16</v>
      </c>
      <c r="O742" s="376">
        <f t="shared" si="1826"/>
        <v>9.6281708844991363E-16</v>
      </c>
      <c r="P742" s="376">
        <f t="shared" si="1827"/>
        <v>4.5679458713962076E-16</v>
      </c>
      <c r="Q742" s="376">
        <f t="shared" si="1828"/>
        <v>-9.6281708844991225E-16</v>
      </c>
      <c r="R742" s="376">
        <f t="shared" si="1829"/>
        <v>-4.5679458713962382E-16</v>
      </c>
      <c r="S742" s="376">
        <f t="shared" si="1830"/>
        <v>9.6281708844991402E-16</v>
      </c>
      <c r="T742" s="376">
        <f t="shared" si="1831"/>
        <v>4.5679458713962698E-16</v>
      </c>
      <c r="U742" s="377">
        <f t="shared" si="1832"/>
        <v>-9.6281708844991245E-16</v>
      </c>
      <c r="V742" s="376">
        <f t="shared" si="1833"/>
        <v>-4.5679458713962313E-16</v>
      </c>
      <c r="W742" s="376">
        <f t="shared" si="1834"/>
        <v>9.6281708844991422E-16</v>
      </c>
      <c r="X742" s="376">
        <f t="shared" si="1835"/>
        <v>4.5679458713961938E-16</v>
      </c>
      <c r="Y742" s="376">
        <f t="shared" si="1836"/>
        <v>-9.62817088449916E-16</v>
      </c>
      <c r="Z742" s="376">
        <f t="shared" si="1837"/>
        <v>-4.5679458713961564E-16</v>
      </c>
      <c r="AA742" s="376">
        <f t="shared" si="1838"/>
        <v>9.6281708844991146E-16</v>
      </c>
      <c r="AB742" s="376">
        <f t="shared" si="1839"/>
        <v>4.567945871396255E-16</v>
      </c>
      <c r="AC742" s="376">
        <f t="shared" si="1840"/>
        <v>-9.6281708844991323E-16</v>
      </c>
      <c r="AD742" s="376">
        <f t="shared" si="1841"/>
        <v>-4.5679458713962175E-16</v>
      </c>
      <c r="AE742" s="376">
        <f t="shared" si="1842"/>
        <v>9.6281708844991501E-16</v>
      </c>
      <c r="AF742" s="376">
        <f t="shared" si="1843"/>
        <v>4.56794587139618E-16</v>
      </c>
      <c r="AG742" s="376">
        <f t="shared" si="1844"/>
        <v>-9.6281708844991678E-16</v>
      </c>
      <c r="AH742" s="376">
        <f t="shared" si="1845"/>
        <v>-4.5679458713962786E-16</v>
      </c>
      <c r="AI742" s="376">
        <f t="shared" si="1846"/>
        <v>9.6281708844991856E-16</v>
      </c>
      <c r="AJ742" s="376">
        <f t="shared" si="1847"/>
        <v>4.5679458713962412E-16</v>
      </c>
      <c r="AK742" s="376">
        <f t="shared" si="1848"/>
        <v>-9.6281708844992033E-16</v>
      </c>
      <c r="AL742" s="376">
        <f t="shared" si="1849"/>
        <v>-4.5679458713962037E-16</v>
      </c>
      <c r="AM742" s="376">
        <f t="shared" si="1850"/>
        <v>9.6281708844990909E-16</v>
      </c>
      <c r="AN742" s="376">
        <f t="shared" si="1851"/>
        <v>4.5679458713961652E-16</v>
      </c>
      <c r="AO742" s="376">
        <f t="shared" si="1852"/>
        <v>-9.6281708844991087E-16</v>
      </c>
      <c r="AP742" s="376">
        <f t="shared" si="1853"/>
        <v>-4.5679458713961278E-16</v>
      </c>
      <c r="AQ742" s="376">
        <f t="shared" si="1854"/>
        <v>9.6281708844991264E-16</v>
      </c>
      <c r="AR742" s="376">
        <f t="shared" si="1855"/>
        <v>4.5679458713960903E-16</v>
      </c>
      <c r="AS742" s="376">
        <f t="shared" si="1856"/>
        <v>-9.6281708844991442E-16</v>
      </c>
      <c r="AT742" s="376">
        <f t="shared" si="1857"/>
        <v>-4.5679458713960518E-16</v>
      </c>
      <c r="AU742" s="376">
        <f t="shared" si="1858"/>
        <v>9.6281708844991639E-16</v>
      </c>
      <c r="AV742" s="376">
        <f t="shared" si="1859"/>
        <v>4.5679458713962885E-16</v>
      </c>
      <c r="AW742" s="376">
        <f t="shared" si="1860"/>
        <v>-9.6281708844991817E-16</v>
      </c>
      <c r="AX742" s="376">
        <f t="shared" si="1861"/>
        <v>-4.56794587139625E-16</v>
      </c>
      <c r="AY742" s="376">
        <f t="shared" si="1862"/>
        <v>9.6281708844991994E-16</v>
      </c>
      <c r="AZ742" s="376">
        <f t="shared" si="1863"/>
        <v>4.5679458713962126E-16</v>
      </c>
      <c r="BA742" s="376">
        <f t="shared" si="1864"/>
        <v>-9.6281708844992172E-16</v>
      </c>
      <c r="BB742" s="376">
        <f t="shared" si="1865"/>
        <v>-4.5679458713961751E-16</v>
      </c>
      <c r="BC742" s="376">
        <f t="shared" si="1866"/>
        <v>9.6281708844991047E-16</v>
      </c>
      <c r="BD742" s="376">
        <f t="shared" si="1867"/>
        <v>4.5679458713961376E-16</v>
      </c>
      <c r="BE742" s="376">
        <f t="shared" si="1868"/>
        <v>-9.6281708844991225E-16</v>
      </c>
      <c r="BF742" s="376">
        <f t="shared" si="1869"/>
        <v>-4.5679458713960992E-16</v>
      </c>
      <c r="BG742" s="376">
        <f t="shared" si="1870"/>
        <v>9.6281708844991402E-16</v>
      </c>
      <c r="BH742" s="376">
        <f t="shared" si="1871"/>
        <v>4.5679458713960617E-16</v>
      </c>
      <c r="BI742" s="376">
        <f t="shared" si="1872"/>
        <v>-9.6281708844992881E-16</v>
      </c>
      <c r="BJ742" s="376">
        <f t="shared" si="1873"/>
        <v>-4.5679458713962974E-16</v>
      </c>
      <c r="BK742" s="376">
        <f t="shared" si="1874"/>
        <v>9.6281708844991757E-16</v>
      </c>
      <c r="BL742" s="376">
        <f t="shared" si="1875"/>
        <v>4.5679458713959858E-16</v>
      </c>
      <c r="BM742" s="376">
        <f t="shared" si="1876"/>
        <v>-9.6281708844990653E-16</v>
      </c>
      <c r="BN742" s="376">
        <f t="shared" si="1877"/>
        <v>-4.5679458713962224E-16</v>
      </c>
      <c r="BO742" s="376">
        <f t="shared" si="1878"/>
        <v>9.6281708844992132E-16</v>
      </c>
      <c r="BP742" s="376">
        <f t="shared" si="1879"/>
        <v>4.5679458713959108E-16</v>
      </c>
      <c r="BQ742" s="376">
        <f t="shared" si="1880"/>
        <v>-9.6281708844991008E-16</v>
      </c>
      <c r="BR742" s="376">
        <f t="shared" si="1881"/>
        <v>-4.5679458713961465E-16</v>
      </c>
    </row>
    <row r="743" spans="2:70">
      <c r="B743" s="373">
        <v>49</v>
      </c>
      <c r="C743" s="373">
        <f t="shared" si="1882"/>
        <v>1.5312500000000008E-2</v>
      </c>
      <c r="D743" s="374">
        <f t="shared" si="1817"/>
        <v>79.996309166593591</v>
      </c>
      <c r="E743" s="375" t="str">
        <f>BC694</f>
        <v>-0,00369083340640762</v>
      </c>
      <c r="F743" s="317">
        <v>49</v>
      </c>
      <c r="G743" s="376">
        <f t="shared" si="1818"/>
        <v>-9.2802990360066748E-16</v>
      </c>
      <c r="H743" s="376">
        <f t="shared" si="1819"/>
        <v>-6.1479535342907945E-16</v>
      </c>
      <c r="I743" s="376">
        <f t="shared" si="1820"/>
        <v>8.0750893873862835E-16</v>
      </c>
      <c r="J743" s="376">
        <f t="shared" si="1821"/>
        <v>7.7309478736051601E-16</v>
      </c>
      <c r="K743" s="376">
        <f t="shared" si="1822"/>
        <v>-6.5595585821709258E-16</v>
      </c>
      <c r="L743" s="376">
        <f t="shared" si="1823"/>
        <v>-9.0168462217024002E-16</v>
      </c>
      <c r="M743" s="376">
        <f t="shared" si="1824"/>
        <v>4.7919476192856231E-16</v>
      </c>
      <c r="N743" s="376">
        <f t="shared" si="1825"/>
        <v>9.9562322262052356E-16</v>
      </c>
      <c r="O743" s="376">
        <f t="shared" si="1826"/>
        <v>-2.8401847967462935E-16</v>
      </c>
      <c r="P743" s="376">
        <f t="shared" si="1827"/>
        <v>-1.0513005809774376E-15</v>
      </c>
      <c r="Q743" s="376">
        <f t="shared" si="1828"/>
        <v>7.7927526526206056E-17</v>
      </c>
      <c r="R743" s="376">
        <f t="shared" si="1829"/>
        <v>1.0665770475835459E-15</v>
      </c>
      <c r="S743" s="376">
        <f t="shared" si="1830"/>
        <v>1.3115813776436621E-16</v>
      </c>
      <c r="T743" s="376">
        <f t="shared" si="1831"/>
        <v>-1.0408655563943196E-15</v>
      </c>
      <c r="U743" s="377">
        <f t="shared" si="1832"/>
        <v>-3.3520346837498496E-16</v>
      </c>
      <c r="V743" s="376">
        <f t="shared" si="1833"/>
        <v>9.7515418559698756E-16</v>
      </c>
      <c r="W743" s="376">
        <f t="shared" si="1834"/>
        <v>5.2636711768021018E-16</v>
      </c>
      <c r="X743" s="376">
        <f t="shared" si="1835"/>
        <v>-8.7196818631992993E-16</v>
      </c>
      <c r="Y743" s="376">
        <f t="shared" si="1836"/>
        <v>-6.9730277384307928E-16</v>
      </c>
      <c r="Z743" s="376">
        <f t="shared" si="1837"/>
        <v>7.3527293864798922E-16</v>
      </c>
      <c r="AA743" s="376">
        <f t="shared" si="1838"/>
        <v>8.4144147545905892E-16</v>
      </c>
      <c r="AB743" s="376">
        <f t="shared" si="1839"/>
        <v>-5.7032156428963281E-16</v>
      </c>
      <c r="AC743" s="376">
        <f t="shared" si="1840"/>
        <v>-9.5324405305896213E-16</v>
      </c>
      <c r="AD743" s="376">
        <f t="shared" si="1841"/>
        <v>3.8345305205563233E-16</v>
      </c>
      <c r="AE743" s="376">
        <f t="shared" si="1842"/>
        <v>1.0284139962852279E-15</v>
      </c>
      <c r="AF743" s="376">
        <f t="shared" si="1843"/>
        <v>-1.8184865407408243E-16</v>
      </c>
      <c r="AG743" s="376">
        <f t="shared" si="1844"/>
        <v>-1.0640625663754722E-15</v>
      </c>
      <c r="AH743" s="376">
        <f t="shared" si="1845"/>
        <v>-2.6744085701619122E-17</v>
      </c>
      <c r="AI743" s="376">
        <f t="shared" si="1846"/>
        <v>1.0588198087730694E-15</v>
      </c>
      <c r="AJ743" s="376">
        <f t="shared" si="1847"/>
        <v>2.3430906526209339E-16</v>
      </c>
      <c r="AK743" s="376">
        <f t="shared" si="1848"/>
        <v>-1.0128871997125031E-15</v>
      </c>
      <c r="AL743" s="376">
        <f t="shared" si="1849"/>
        <v>-4.3286967884655374E-16</v>
      </c>
      <c r="AM743" s="376">
        <f t="shared" si="1850"/>
        <v>9.2802990360067911E-16</v>
      </c>
      <c r="AN743" s="376">
        <f t="shared" si="1851"/>
        <v>6.1479535342905569E-16</v>
      </c>
      <c r="AO743" s="376">
        <f t="shared" si="1852"/>
        <v>-8.075089387386314E-16</v>
      </c>
      <c r="AP743" s="376">
        <f t="shared" si="1853"/>
        <v>-7.7309478736050891E-16</v>
      </c>
      <c r="AQ743" s="376">
        <f t="shared" si="1854"/>
        <v>6.5595585821710668E-16</v>
      </c>
      <c r="AR743" s="376">
        <f t="shared" si="1855"/>
        <v>9.0168462217022838E-16</v>
      </c>
      <c r="AS743" s="376">
        <f t="shared" si="1856"/>
        <v>-4.7919476192858479E-16</v>
      </c>
      <c r="AT743" s="376">
        <f t="shared" si="1857"/>
        <v>-9.9562322262052257E-16</v>
      </c>
      <c r="AU743" s="376">
        <f t="shared" si="1858"/>
        <v>2.8401847967463921E-16</v>
      </c>
      <c r="AV743" s="376">
        <f t="shared" si="1859"/>
        <v>1.0513005809774344E-15</v>
      </c>
      <c r="AW743" s="376">
        <f t="shared" si="1860"/>
        <v>-7.7927526526223904E-17</v>
      </c>
      <c r="AX743" s="376">
        <f t="shared" si="1861"/>
        <v>-1.0665770475835465E-15</v>
      </c>
      <c r="AY743" s="376">
        <f t="shared" si="1862"/>
        <v>-1.3115813776433357E-16</v>
      </c>
      <c r="AZ743" s="376">
        <f t="shared" si="1863"/>
        <v>1.0408655563943202E-15</v>
      </c>
      <c r="BA743" s="376">
        <f t="shared" si="1864"/>
        <v>3.352034683749681E-16</v>
      </c>
      <c r="BB743" s="376">
        <f t="shared" si="1865"/>
        <v>-9.7515418559699486E-16</v>
      </c>
      <c r="BC743" s="376">
        <f t="shared" si="1866"/>
        <v>-5.263671176801948E-16</v>
      </c>
      <c r="BD743" s="376">
        <f t="shared" si="1867"/>
        <v>8.7196818631994897E-16</v>
      </c>
      <c r="BE743" s="376">
        <f t="shared" si="1868"/>
        <v>6.9730277384307731E-16</v>
      </c>
      <c r="BF743" s="376">
        <f t="shared" si="1869"/>
        <v>-7.3527293864800204E-16</v>
      </c>
      <c r="BG743" s="376">
        <f t="shared" si="1870"/>
        <v>-8.4144147545904807E-16</v>
      </c>
      <c r="BH743" s="376">
        <f t="shared" si="1871"/>
        <v>5.7032156428964779E-16</v>
      </c>
      <c r="BI743" s="376">
        <f t="shared" si="1872"/>
        <v>9.5324405305894714E-16</v>
      </c>
      <c r="BJ743" s="376">
        <f t="shared" si="1873"/>
        <v>-3.8345305205566309E-16</v>
      </c>
      <c r="BK743" s="376">
        <f t="shared" si="1874"/>
        <v>-1.0284139962852192E-15</v>
      </c>
      <c r="BL743" s="376">
        <f t="shared" si="1875"/>
        <v>1.8184865407412996E-16</v>
      </c>
      <c r="BM743" s="376">
        <f t="shared" si="1876"/>
        <v>1.064062566375473E-15</v>
      </c>
      <c r="BN743" s="376">
        <f t="shared" si="1877"/>
        <v>2.6744085701631694E-17</v>
      </c>
      <c r="BO743" s="376">
        <f t="shared" si="1878"/>
        <v>-1.058819808773068E-15</v>
      </c>
      <c r="BP743" s="376">
        <f t="shared" si="1879"/>
        <v>-2.3430906526207599E-16</v>
      </c>
      <c r="BQ743" s="376">
        <f t="shared" si="1880"/>
        <v>1.0128871997125084E-15</v>
      </c>
      <c r="BR743" s="376">
        <f t="shared" si="1881"/>
        <v>4.3286967884653752E-16</v>
      </c>
    </row>
    <row r="744" spans="2:70">
      <c r="B744" s="373">
        <v>50</v>
      </c>
      <c r="C744" s="373">
        <f t="shared" si="1882"/>
        <v>1.5625000000000007E-2</v>
      </c>
      <c r="D744" s="374">
        <f t="shared" si="1817"/>
        <v>79.997656030467269</v>
      </c>
      <c r="E744" s="375" t="str">
        <f>BD694</f>
        <v>-0,00234396953273393</v>
      </c>
      <c r="F744" s="317">
        <v>50</v>
      </c>
      <c r="G744" s="376">
        <f t="shared" si="1818"/>
        <v>3.4646158965516861E-16</v>
      </c>
      <c r="H744" s="376">
        <f t="shared" si="1819"/>
        <v>-6.8030704894009688E-16</v>
      </c>
      <c r="I744" s="376">
        <f t="shared" si="1820"/>
        <v>-6.1190423215029902E-16</v>
      </c>
      <c r="J744" s="376">
        <f t="shared" si="1821"/>
        <v>4.415538615536296E-16</v>
      </c>
      <c r="K744" s="376">
        <f t="shared" si="1822"/>
        <v>7.8419000222622486E-16</v>
      </c>
      <c r="L744" s="376">
        <f t="shared" si="1823"/>
        <v>-1.3557810144134598E-16</v>
      </c>
      <c r="M744" s="376">
        <f t="shared" si="1824"/>
        <v>-8.3708995316327895E-16</v>
      </c>
      <c r="N744" s="376">
        <f t="shared" si="1825"/>
        <v>-1.910381955968352E-16</v>
      </c>
      <c r="O744" s="376">
        <f t="shared" si="1826"/>
        <v>7.6255054697054657E-16</v>
      </c>
      <c r="P744" s="376">
        <f t="shared" si="1827"/>
        <v>4.8857065912095341E-16</v>
      </c>
      <c r="Q744" s="376">
        <f t="shared" si="1828"/>
        <v>-5.7191973253946896E-16</v>
      </c>
      <c r="R744" s="376">
        <f t="shared" si="1829"/>
        <v>-7.1172266869795645E-16</v>
      </c>
      <c r="S744" s="376">
        <f t="shared" si="1830"/>
        <v>2.9421932329454208E-16</v>
      </c>
      <c r="T744" s="376">
        <f t="shared" si="1831"/>
        <v>8.2652135374775818E-16</v>
      </c>
      <c r="U744" s="377">
        <f t="shared" si="1832"/>
        <v>2.8273310817166057E-17</v>
      </c>
      <c r="V744" s="376">
        <f t="shared" si="1833"/>
        <v>-8.1548965512418991E-16</v>
      </c>
      <c r="W744" s="376">
        <f t="shared" si="1834"/>
        <v>-3.4646158965517235E-16</v>
      </c>
      <c r="X744" s="376">
        <f t="shared" si="1835"/>
        <v>6.8030704894009935E-16</v>
      </c>
      <c r="Y744" s="376">
        <f t="shared" si="1836"/>
        <v>6.1190423215029931E-16</v>
      </c>
      <c r="Z744" s="376">
        <f t="shared" si="1837"/>
        <v>-4.4155386155362669E-16</v>
      </c>
      <c r="AA744" s="376">
        <f t="shared" si="1838"/>
        <v>-7.8419000222622289E-16</v>
      </c>
      <c r="AB744" s="376">
        <f t="shared" si="1839"/>
        <v>1.3557810144134556E-16</v>
      </c>
      <c r="AC744" s="376">
        <f t="shared" si="1840"/>
        <v>8.3708995316327895E-16</v>
      </c>
      <c r="AD744" s="376">
        <f t="shared" si="1841"/>
        <v>1.910381955968298E-16</v>
      </c>
      <c r="AE744" s="376">
        <f t="shared" si="1842"/>
        <v>-7.6255054697054647E-16</v>
      </c>
      <c r="AF744" s="376">
        <f t="shared" si="1843"/>
        <v>-4.885706591209538E-16</v>
      </c>
      <c r="AG744" s="376">
        <f t="shared" si="1844"/>
        <v>5.7191973253946442E-16</v>
      </c>
      <c r="AH744" s="376">
        <f t="shared" si="1845"/>
        <v>7.1172266869796296E-16</v>
      </c>
      <c r="AI744" s="376">
        <f t="shared" si="1846"/>
        <v>-2.9421932329455288E-16</v>
      </c>
      <c r="AJ744" s="376">
        <f t="shared" si="1847"/>
        <v>-8.265213537477562E-16</v>
      </c>
      <c r="AK744" s="376">
        <f t="shared" si="1848"/>
        <v>-2.8273310817166476E-17</v>
      </c>
      <c r="AL744" s="376">
        <f t="shared" si="1849"/>
        <v>8.1548965512418981E-16</v>
      </c>
      <c r="AM744" s="376">
        <f t="shared" si="1850"/>
        <v>3.4646158965517275E-16</v>
      </c>
      <c r="AN744" s="376">
        <f t="shared" si="1851"/>
        <v>-6.8030704894009205E-16</v>
      </c>
      <c r="AO744" s="376">
        <f t="shared" si="1852"/>
        <v>-6.1190423215030769E-16</v>
      </c>
      <c r="AP744" s="376">
        <f t="shared" si="1853"/>
        <v>4.4155386155363645E-16</v>
      </c>
      <c r="AQ744" s="376">
        <f t="shared" si="1854"/>
        <v>7.8419000222622309E-16</v>
      </c>
      <c r="AR744" s="376">
        <f t="shared" si="1855"/>
        <v>-1.3557810144134516E-16</v>
      </c>
      <c r="AS744" s="376">
        <f t="shared" si="1856"/>
        <v>-8.3708995316327885E-16</v>
      </c>
      <c r="AT744" s="376">
        <f t="shared" si="1857"/>
        <v>-1.9103819559684181E-16</v>
      </c>
      <c r="AU744" s="376">
        <f t="shared" si="1858"/>
        <v>7.6255054697054135E-16</v>
      </c>
      <c r="AV744" s="376">
        <f t="shared" si="1859"/>
        <v>4.8857065912094444E-16</v>
      </c>
      <c r="AW744" s="376">
        <f t="shared" si="1860"/>
        <v>-5.7191973253947271E-16</v>
      </c>
      <c r="AX744" s="376">
        <f t="shared" si="1861"/>
        <v>-7.1172266869795684E-16</v>
      </c>
      <c r="AY744" s="376">
        <f t="shared" si="1862"/>
        <v>2.942193232945413E-16</v>
      </c>
      <c r="AZ744" s="376">
        <f t="shared" si="1863"/>
        <v>8.2652135374775818E-16</v>
      </c>
      <c r="BA744" s="376">
        <f t="shared" si="1864"/>
        <v>2.8273310817178753E-17</v>
      </c>
      <c r="BB744" s="376">
        <f t="shared" si="1865"/>
        <v>-8.1548965512419247E-16</v>
      </c>
      <c r="BC744" s="376">
        <f t="shared" si="1866"/>
        <v>-3.464615896551623E-16</v>
      </c>
      <c r="BD744" s="376">
        <f t="shared" si="1867"/>
        <v>6.8030704894009876E-16</v>
      </c>
      <c r="BE744" s="376">
        <f t="shared" si="1868"/>
        <v>6.1190423215029981E-16</v>
      </c>
      <c r="BF744" s="376">
        <f t="shared" si="1869"/>
        <v>-4.41553861553626E-16</v>
      </c>
      <c r="BG744" s="376">
        <f t="shared" si="1870"/>
        <v>-7.8419000222622743E-16</v>
      </c>
      <c r="BH744" s="376">
        <f t="shared" si="1871"/>
        <v>1.3557810144133298E-16</v>
      </c>
      <c r="BI744" s="376">
        <f t="shared" si="1872"/>
        <v>8.3708995316327846E-16</v>
      </c>
      <c r="BJ744" s="376">
        <f t="shared" si="1873"/>
        <v>1.9103819559685379E-16</v>
      </c>
      <c r="BK744" s="376">
        <f t="shared" si="1874"/>
        <v>-7.6255054697053622E-16</v>
      </c>
      <c r="BL744" s="376">
        <f t="shared" si="1875"/>
        <v>-4.8857065912093507E-16</v>
      </c>
      <c r="BM744" s="376">
        <f t="shared" si="1876"/>
        <v>5.7191973253948109E-16</v>
      </c>
      <c r="BN744" s="376">
        <f t="shared" si="1877"/>
        <v>7.1172266869795073E-16</v>
      </c>
      <c r="BO744" s="376">
        <f t="shared" si="1878"/>
        <v>-2.9421932329455209E-16</v>
      </c>
      <c r="BP744" s="376">
        <f t="shared" si="1879"/>
        <v>-8.265213537477563E-16</v>
      </c>
      <c r="BQ744" s="376">
        <f t="shared" si="1880"/>
        <v>-2.8273310817167315E-17</v>
      </c>
      <c r="BR744" s="376">
        <f t="shared" si="1881"/>
        <v>8.1548965512418961E-16</v>
      </c>
    </row>
    <row r="745" spans="2:70" s="367" customFormat="1">
      <c r="B745" s="373">
        <v>51</v>
      </c>
      <c r="C745" s="373">
        <f t="shared" si="1882"/>
        <v>1.5937500000000007E-2</v>
      </c>
      <c r="D745" s="374">
        <f t="shared" si="1817"/>
        <v>79.999025468048885</v>
      </c>
      <c r="E745" s="375" t="str">
        <f>BE694</f>
        <v>-0,000974531951112942</v>
      </c>
      <c r="F745" s="368">
        <v>51</v>
      </c>
      <c r="U745" s="369"/>
    </row>
    <row r="746" spans="2:70">
      <c r="B746" s="373">
        <v>52</v>
      </c>
      <c r="C746" s="373">
        <f t="shared" si="1882"/>
        <v>1.6250000000000007E-2</v>
      </c>
      <c r="D746" s="374">
        <f t="shared" si="1817"/>
        <v>80.000404290905919</v>
      </c>
      <c r="E746" s="375" t="str">
        <f>BF694</f>
        <v>0,000404290905913444</v>
      </c>
      <c r="F746" s="317">
        <v>52</v>
      </c>
      <c r="G746" s="376"/>
      <c r="H746" s="376"/>
      <c r="I746" s="376"/>
      <c r="J746" s="376"/>
      <c r="K746" s="376"/>
      <c r="L746" s="376"/>
      <c r="M746" s="376"/>
      <c r="N746" s="376"/>
      <c r="O746" s="376"/>
      <c r="P746" s="376"/>
      <c r="Q746" s="376"/>
      <c r="R746" s="376"/>
      <c r="S746" s="376"/>
      <c r="T746" s="376"/>
      <c r="U746" s="377"/>
      <c r="V746" s="376"/>
      <c r="W746" s="376"/>
      <c r="X746" s="376"/>
      <c r="Y746" s="376"/>
      <c r="Z746" s="376"/>
      <c r="AA746" s="376"/>
      <c r="AB746" s="376"/>
      <c r="AC746" s="376"/>
      <c r="AD746" s="376"/>
      <c r="AE746" s="376"/>
      <c r="AF746" s="376"/>
      <c r="AG746" s="376"/>
      <c r="AH746" s="376"/>
      <c r="AI746" s="376"/>
      <c r="AJ746" s="376"/>
      <c r="AK746" s="376"/>
      <c r="AL746" s="376"/>
      <c r="AM746" s="376"/>
      <c r="AN746" s="376"/>
      <c r="AO746" s="376"/>
      <c r="AP746" s="376"/>
      <c r="AQ746" s="376"/>
      <c r="AR746" s="376"/>
      <c r="AS746" s="376"/>
      <c r="AT746" s="376"/>
      <c r="AU746" s="376"/>
      <c r="AV746" s="376"/>
      <c r="AW746" s="376"/>
      <c r="AX746" s="376"/>
      <c r="AY746" s="376"/>
      <c r="AZ746" s="376"/>
      <c r="BA746" s="376"/>
      <c r="BB746" s="376"/>
      <c r="BC746" s="376"/>
      <c r="BD746" s="376"/>
      <c r="BE746" s="376"/>
      <c r="BF746" s="376"/>
      <c r="BG746" s="376"/>
      <c r="BH746" s="376"/>
      <c r="BI746" s="376"/>
      <c r="BJ746" s="376"/>
      <c r="BK746" s="376"/>
      <c r="BL746" s="376"/>
      <c r="BM746" s="376"/>
      <c r="BN746" s="376"/>
      <c r="BO746" s="376"/>
      <c r="BP746" s="376"/>
      <c r="BQ746" s="376"/>
      <c r="BR746" s="376"/>
    </row>
    <row r="747" spans="2:70">
      <c r="B747" s="373">
        <v>53</v>
      </c>
      <c r="C747" s="373">
        <f t="shared" si="1882"/>
        <v>1.6562500000000008E-2</v>
      </c>
      <c r="D747" s="374">
        <f t="shared" si="1817"/>
        <v>80.001779220220527</v>
      </c>
      <c r="E747" s="375" t="str">
        <f>BG694</f>
        <v>0,00177922022053188</v>
      </c>
      <c r="F747" s="317">
        <v>53</v>
      </c>
      <c r="G747" s="376"/>
      <c r="H747" s="376"/>
      <c r="I747" s="376"/>
      <c r="J747" s="376"/>
      <c r="K747" s="376"/>
      <c r="L747" s="376"/>
      <c r="M747" s="376"/>
      <c r="N747" s="376"/>
      <c r="O747" s="376"/>
      <c r="P747" s="376"/>
      <c r="Q747" s="376"/>
      <c r="R747" s="376"/>
      <c r="S747" s="376"/>
      <c r="T747" s="376"/>
      <c r="U747" s="377"/>
      <c r="V747" s="376"/>
      <c r="W747" s="376"/>
      <c r="X747" s="376"/>
      <c r="Y747" s="376"/>
      <c r="Z747" s="376"/>
      <c r="AA747" s="376"/>
      <c r="AB747" s="376"/>
      <c r="AC747" s="376"/>
      <c r="AD747" s="376"/>
      <c r="AE747" s="376"/>
      <c r="AF747" s="376"/>
      <c r="AG747" s="376"/>
      <c r="AH747" s="376"/>
      <c r="AI747" s="376"/>
      <c r="AJ747" s="376"/>
      <c r="AK747" s="376"/>
      <c r="AL747" s="376"/>
      <c r="AM747" s="376"/>
      <c r="AN747" s="376"/>
      <c r="AO747" s="376"/>
      <c r="AP747" s="376"/>
      <c r="AQ747" s="376"/>
      <c r="AR747" s="376"/>
      <c r="AS747" s="376"/>
      <c r="AT747" s="376"/>
      <c r="AU747" s="376"/>
      <c r="AV747" s="376"/>
      <c r="AW747" s="376"/>
      <c r="AX747" s="376"/>
      <c r="AY747" s="376"/>
      <c r="AZ747" s="376"/>
      <c r="BA747" s="376"/>
      <c r="BB747" s="376"/>
      <c r="BC747" s="376"/>
      <c r="BD747" s="376"/>
      <c r="BE747" s="376"/>
      <c r="BF747" s="376"/>
      <c r="BG747" s="376"/>
      <c r="BH747" s="376"/>
      <c r="BI747" s="376"/>
      <c r="BJ747" s="376"/>
      <c r="BK747" s="376"/>
      <c r="BL747" s="376"/>
      <c r="BM747" s="376"/>
      <c r="BN747" s="376"/>
      <c r="BO747" s="376"/>
      <c r="BP747" s="376"/>
      <c r="BQ747" s="376"/>
      <c r="BR747" s="376"/>
    </row>
    <row r="748" spans="2:70">
      <c r="B748" s="373">
        <v>54</v>
      </c>
      <c r="C748" s="373">
        <f t="shared" si="1882"/>
        <v>1.6875000000000008E-2</v>
      </c>
      <c r="D748" s="374">
        <f t="shared" si="1817"/>
        <v>80.003137014671793</v>
      </c>
      <c r="E748" s="375" t="str">
        <f>BH694</f>
        <v>0,00313701467178664</v>
      </c>
      <c r="F748" s="317">
        <v>54</v>
      </c>
      <c r="G748" s="376"/>
      <c r="H748" s="376"/>
      <c r="I748" s="376"/>
      <c r="J748" s="376"/>
      <c r="K748" s="376"/>
      <c r="L748" s="376"/>
      <c r="M748" s="376"/>
      <c r="N748" s="376"/>
      <c r="O748" s="376"/>
      <c r="P748" s="376"/>
      <c r="Q748" s="376"/>
      <c r="R748" s="376"/>
      <c r="S748" s="376"/>
      <c r="T748" s="376"/>
      <c r="U748" s="377"/>
      <c r="V748" s="376"/>
      <c r="W748" s="376"/>
      <c r="X748" s="376"/>
      <c r="Y748" s="376"/>
      <c r="Z748" s="376"/>
      <c r="AA748" s="376"/>
      <c r="AB748" s="376"/>
      <c r="AC748" s="376"/>
      <c r="AD748" s="376"/>
      <c r="AE748" s="376"/>
      <c r="AF748" s="376"/>
      <c r="AG748" s="376"/>
      <c r="AH748" s="376"/>
      <c r="AI748" s="376"/>
      <c r="AJ748" s="376"/>
      <c r="AK748" s="376"/>
      <c r="AL748" s="376"/>
      <c r="AM748" s="376"/>
      <c r="AN748" s="376"/>
      <c r="AO748" s="376"/>
      <c r="AP748" s="376"/>
      <c r="AQ748" s="376"/>
      <c r="AR748" s="376"/>
      <c r="AS748" s="376"/>
      <c r="AT748" s="376"/>
      <c r="AU748" s="376"/>
      <c r="AV748" s="376"/>
      <c r="AW748" s="376"/>
      <c r="AX748" s="376"/>
      <c r="AY748" s="376"/>
      <c r="AZ748" s="376"/>
      <c r="BA748" s="376"/>
      <c r="BB748" s="376"/>
      <c r="BC748" s="376"/>
      <c r="BD748" s="376"/>
      <c r="BE748" s="376"/>
      <c r="BF748" s="376"/>
      <c r="BG748" s="376"/>
      <c r="BH748" s="376"/>
      <c r="BI748" s="376"/>
      <c r="BJ748" s="376"/>
      <c r="BK748" s="376"/>
      <c r="BL748" s="376"/>
      <c r="BM748" s="376"/>
      <c r="BN748" s="376"/>
      <c r="BO748" s="376"/>
      <c r="BP748" s="376"/>
      <c r="BQ748" s="376"/>
      <c r="BR748" s="376"/>
    </row>
    <row r="749" spans="2:70">
      <c r="B749" s="373">
        <v>55</v>
      </c>
      <c r="C749" s="373">
        <f t="shared" si="1882"/>
        <v>1.7187500000000008E-2</v>
      </c>
      <c r="D749" s="374">
        <f t="shared" si="1817"/>
        <v>80.004464597956897</v>
      </c>
      <c r="E749" s="375" t="str">
        <f>BI694</f>
        <v>0,00446459795689942</v>
      </c>
      <c r="F749" s="317">
        <v>55</v>
      </c>
      <c r="G749" s="376"/>
      <c r="H749" s="376"/>
      <c r="I749" s="376"/>
      <c r="J749" s="376"/>
      <c r="K749" s="376"/>
      <c r="L749" s="376"/>
      <c r="M749" s="376"/>
      <c r="N749" s="376"/>
      <c r="O749" s="376"/>
      <c r="P749" s="376"/>
      <c r="Q749" s="376"/>
      <c r="R749" s="376"/>
      <c r="S749" s="376"/>
      <c r="T749" s="376"/>
      <c r="U749" s="377"/>
      <c r="V749" s="376"/>
      <c r="W749" s="376"/>
      <c r="X749" s="376"/>
      <c r="Y749" s="376"/>
      <c r="Z749" s="376"/>
      <c r="AA749" s="376"/>
      <c r="AB749" s="376"/>
      <c r="AC749" s="376"/>
      <c r="AD749" s="376"/>
      <c r="AE749" s="376"/>
      <c r="AF749" s="376"/>
      <c r="AG749" s="376"/>
      <c r="AH749" s="376"/>
      <c r="AI749" s="376"/>
      <c r="AJ749" s="376"/>
      <c r="AK749" s="376"/>
      <c r="AL749" s="376"/>
      <c r="AM749" s="376"/>
      <c r="AN749" s="376"/>
      <c r="AO749" s="376"/>
      <c r="AP749" s="376"/>
      <c r="AQ749" s="376"/>
      <c r="AR749" s="376"/>
      <c r="AS749" s="376"/>
      <c r="AT749" s="376"/>
      <c r="AU749" s="376"/>
      <c r="AV749" s="376"/>
      <c r="AW749" s="376"/>
      <c r="AX749" s="376"/>
      <c r="AY749" s="376"/>
      <c r="AZ749" s="376"/>
      <c r="BA749" s="376"/>
      <c r="BB749" s="376"/>
      <c r="BC749" s="376"/>
      <c r="BD749" s="376"/>
      <c r="BE749" s="376"/>
      <c r="BF749" s="376"/>
      <c r="BG749" s="376"/>
      <c r="BH749" s="376"/>
      <c r="BI749" s="376"/>
      <c r="BJ749" s="376"/>
      <c r="BK749" s="376"/>
      <c r="BL749" s="376"/>
      <c r="BM749" s="376"/>
      <c r="BN749" s="376"/>
      <c r="BO749" s="376"/>
      <c r="BP749" s="376"/>
      <c r="BQ749" s="376"/>
      <c r="BR749" s="376"/>
    </row>
    <row r="750" spans="2:70">
      <c r="B750" s="373">
        <v>56</v>
      </c>
      <c r="C750" s="373">
        <f t="shared" si="1882"/>
        <v>1.7500000000000009E-2</v>
      </c>
      <c r="D750" s="374">
        <f t="shared" si="1817"/>
        <v>80.005749184723086</v>
      </c>
      <c r="E750" s="375" t="str">
        <f>BJ694</f>
        <v>0,00574918472308129</v>
      </c>
      <c r="F750" s="317">
        <v>56</v>
      </c>
      <c r="G750" s="376"/>
      <c r="H750" s="376"/>
      <c r="I750" s="376"/>
      <c r="J750" s="376"/>
      <c r="K750" s="376"/>
      <c r="L750" s="376"/>
      <c r="M750" s="376"/>
      <c r="N750" s="376"/>
      <c r="O750" s="376"/>
      <c r="P750" s="376"/>
      <c r="Q750" s="376"/>
      <c r="R750" s="376"/>
      <c r="S750" s="376"/>
      <c r="T750" s="376"/>
      <c r="U750" s="377"/>
      <c r="V750" s="376"/>
      <c r="W750" s="376"/>
      <c r="X750" s="376"/>
      <c r="Y750" s="376"/>
      <c r="Z750" s="376"/>
      <c r="AA750" s="376"/>
      <c r="AB750" s="376"/>
      <c r="AC750" s="376"/>
      <c r="AD750" s="376"/>
      <c r="AE750" s="376"/>
      <c r="AF750" s="376"/>
      <c r="AG750" s="376"/>
      <c r="AH750" s="376"/>
      <c r="AI750" s="376"/>
      <c r="AJ750" s="376"/>
      <c r="AK750" s="376"/>
      <c r="AL750" s="376"/>
      <c r="AM750" s="376"/>
      <c r="AN750" s="376"/>
      <c r="AO750" s="376"/>
      <c r="AP750" s="376"/>
      <c r="AQ750" s="376"/>
      <c r="AR750" s="376"/>
      <c r="AS750" s="376"/>
      <c r="AT750" s="376"/>
      <c r="AU750" s="376"/>
      <c r="AV750" s="376"/>
      <c r="AW750" s="376"/>
      <c r="AX750" s="376"/>
      <c r="AY750" s="376"/>
      <c r="AZ750" s="376"/>
      <c r="BA750" s="376"/>
      <c r="BB750" s="376"/>
      <c r="BC750" s="376"/>
      <c r="BD750" s="376"/>
      <c r="BE750" s="376"/>
      <c r="BF750" s="376"/>
      <c r="BG750" s="376"/>
      <c r="BH750" s="376"/>
      <c r="BI750" s="376"/>
      <c r="BJ750" s="376"/>
      <c r="BK750" s="376"/>
      <c r="BL750" s="376"/>
      <c r="BM750" s="376"/>
      <c r="BN750" s="376"/>
      <c r="BO750" s="376"/>
      <c r="BP750" s="376"/>
      <c r="BQ750" s="376"/>
      <c r="BR750" s="376"/>
    </row>
    <row r="751" spans="2:70">
      <c r="B751" s="373">
        <v>57</v>
      </c>
      <c r="C751" s="373">
        <f t="shared" si="1882"/>
        <v>1.7812500000000009E-2</v>
      </c>
      <c r="D751" s="374">
        <f t="shared" si="1817"/>
        <v>80.006978403697559</v>
      </c>
      <c r="E751" s="375" t="str">
        <f>BK694</f>
        <v>0,00697840369755349</v>
      </c>
      <c r="F751" s="317">
        <v>57</v>
      </c>
      <c r="G751" s="376"/>
      <c r="H751" s="376"/>
      <c r="I751" s="376"/>
      <c r="J751" s="376"/>
      <c r="K751" s="376"/>
      <c r="L751" s="376"/>
      <c r="M751" s="376"/>
      <c r="N751" s="376"/>
      <c r="O751" s="376"/>
      <c r="P751" s="376"/>
      <c r="Q751" s="376"/>
      <c r="R751" s="376"/>
      <c r="S751" s="376"/>
      <c r="T751" s="376"/>
      <c r="U751" s="377"/>
      <c r="V751" s="376"/>
      <c r="W751" s="376"/>
      <c r="X751" s="376"/>
      <c r="Y751" s="376"/>
      <c r="Z751" s="376"/>
      <c r="AA751" s="376"/>
      <c r="AB751" s="376"/>
      <c r="AC751" s="376"/>
      <c r="AD751" s="376"/>
      <c r="AE751" s="376"/>
      <c r="AF751" s="376"/>
      <c r="AG751" s="376"/>
      <c r="AH751" s="376"/>
      <c r="AI751" s="376"/>
      <c r="AJ751" s="376"/>
      <c r="AK751" s="376"/>
      <c r="AL751" s="376"/>
      <c r="AM751" s="376"/>
      <c r="AN751" s="376"/>
      <c r="AO751" s="376"/>
      <c r="AP751" s="376"/>
      <c r="AQ751" s="376"/>
      <c r="AR751" s="376"/>
      <c r="AS751" s="376"/>
      <c r="AT751" s="376"/>
      <c r="AU751" s="376"/>
      <c r="AV751" s="376"/>
      <c r="AW751" s="376"/>
      <c r="AX751" s="376"/>
      <c r="AY751" s="376"/>
      <c r="AZ751" s="376"/>
      <c r="BA751" s="376"/>
      <c r="BB751" s="376"/>
      <c r="BC751" s="376"/>
      <c r="BD751" s="376"/>
      <c r="BE751" s="376"/>
      <c r="BF751" s="376"/>
      <c r="BG751" s="376"/>
      <c r="BH751" s="376"/>
      <c r="BI751" s="376"/>
      <c r="BJ751" s="376"/>
      <c r="BK751" s="376"/>
      <c r="BL751" s="376"/>
      <c r="BM751" s="376"/>
      <c r="BN751" s="376"/>
      <c r="BO751" s="376"/>
      <c r="BP751" s="376"/>
      <c r="BQ751" s="376"/>
      <c r="BR751" s="376"/>
    </row>
    <row r="752" spans="2:70">
      <c r="B752" s="373">
        <v>58</v>
      </c>
      <c r="C752" s="373">
        <f t="shared" si="1882"/>
        <v>1.8125000000000009E-2</v>
      </c>
      <c r="D752" s="374">
        <f t="shared" si="1817"/>
        <v>80.008140416829647</v>
      </c>
      <c r="E752" s="375" t="str">
        <f>BL694</f>
        <v>0,00814041682964383</v>
      </c>
      <c r="F752" s="317">
        <v>58</v>
      </c>
      <c r="G752" s="376"/>
      <c r="H752" s="376"/>
      <c r="I752" s="376"/>
      <c r="J752" s="376"/>
      <c r="K752" s="376"/>
      <c r="L752" s="376"/>
      <c r="M752" s="376"/>
      <c r="N752" s="376"/>
      <c r="O752" s="376"/>
      <c r="P752" s="376"/>
      <c r="Q752" s="376"/>
      <c r="R752" s="376"/>
      <c r="S752" s="376"/>
      <c r="T752" s="376"/>
      <c r="U752" s="377"/>
      <c r="V752" s="376"/>
      <c r="W752" s="376"/>
      <c r="X752" s="376"/>
      <c r="Y752" s="376"/>
      <c r="Z752" s="376"/>
      <c r="AA752" s="376"/>
      <c r="AB752" s="376"/>
      <c r="AC752" s="376"/>
      <c r="AD752" s="376"/>
      <c r="AE752" s="376"/>
      <c r="AF752" s="376"/>
      <c r="AG752" s="376"/>
      <c r="AH752" s="376"/>
      <c r="AI752" s="376"/>
      <c r="AJ752" s="376"/>
      <c r="AK752" s="376"/>
      <c r="AL752" s="376"/>
      <c r="AM752" s="376"/>
      <c r="AN752" s="376"/>
      <c r="AO752" s="376"/>
      <c r="AP752" s="376"/>
      <c r="AQ752" s="376"/>
      <c r="AR752" s="376"/>
      <c r="AS752" s="376"/>
      <c r="AT752" s="376"/>
      <c r="AU752" s="376"/>
      <c r="AV752" s="376"/>
      <c r="AW752" s="376"/>
      <c r="AX752" s="376"/>
      <c r="AY752" s="376"/>
      <c r="AZ752" s="376"/>
      <c r="BA752" s="376"/>
      <c r="BB752" s="376"/>
      <c r="BC752" s="376"/>
      <c r="BD752" s="376"/>
      <c r="BE752" s="376"/>
      <c r="BF752" s="376"/>
      <c r="BG752" s="376"/>
      <c r="BH752" s="376"/>
      <c r="BI752" s="376"/>
      <c r="BJ752" s="376"/>
      <c r="BK752" s="376"/>
      <c r="BL752" s="376"/>
      <c r="BM752" s="376"/>
      <c r="BN752" s="376"/>
      <c r="BO752" s="376"/>
      <c r="BP752" s="376"/>
      <c r="BQ752" s="376"/>
      <c r="BR752" s="376"/>
    </row>
    <row r="753" spans="2:70">
      <c r="B753" s="373">
        <v>59</v>
      </c>
      <c r="C753" s="373">
        <f t="shared" si="1882"/>
        <v>1.8437500000000009E-2</v>
      </c>
      <c r="D753" s="374">
        <f t="shared" si="1817"/>
        <v>80.009224033297656</v>
      </c>
      <c r="E753" s="375" t="str">
        <f>BM694</f>
        <v>0,0092240332976579</v>
      </c>
      <c r="F753" s="317">
        <v>59</v>
      </c>
      <c r="G753" s="376"/>
      <c r="H753" s="376"/>
      <c r="I753" s="376"/>
      <c r="J753" s="376"/>
      <c r="K753" s="376"/>
      <c r="L753" s="376"/>
      <c r="M753" s="376"/>
      <c r="N753" s="376"/>
      <c r="O753" s="376"/>
      <c r="P753" s="376"/>
      <c r="Q753" s="376"/>
      <c r="R753" s="376"/>
      <c r="S753" s="376"/>
      <c r="T753" s="376"/>
      <c r="U753" s="377"/>
      <c r="V753" s="376"/>
      <c r="W753" s="376"/>
      <c r="X753" s="376"/>
      <c r="Y753" s="376"/>
      <c r="Z753" s="376"/>
      <c r="AA753" s="376"/>
      <c r="AB753" s="376"/>
      <c r="AC753" s="376"/>
      <c r="AD753" s="376"/>
      <c r="AE753" s="376"/>
      <c r="AF753" s="376"/>
      <c r="AG753" s="376"/>
      <c r="AH753" s="376"/>
      <c r="AI753" s="376"/>
      <c r="AJ753" s="376"/>
      <c r="AK753" s="376"/>
      <c r="AL753" s="376"/>
      <c r="AM753" s="376"/>
      <c r="AN753" s="376"/>
      <c r="AO753" s="376"/>
      <c r="AP753" s="376"/>
      <c r="AQ753" s="376"/>
      <c r="AR753" s="376"/>
      <c r="AS753" s="376"/>
      <c r="AT753" s="376"/>
      <c r="AU753" s="376"/>
      <c r="AV753" s="376"/>
      <c r="AW753" s="376"/>
      <c r="AX753" s="376"/>
      <c r="AY753" s="376"/>
      <c r="AZ753" s="376"/>
      <c r="BA753" s="376"/>
      <c r="BB753" s="376"/>
      <c r="BC753" s="376"/>
      <c r="BD753" s="376"/>
      <c r="BE753" s="376"/>
      <c r="BF753" s="376"/>
      <c r="BG753" s="376"/>
      <c r="BH753" s="376"/>
      <c r="BI753" s="376"/>
      <c r="BJ753" s="376"/>
      <c r="BK753" s="376"/>
      <c r="BL753" s="376"/>
      <c r="BM753" s="376"/>
      <c r="BN753" s="376"/>
      <c r="BO753" s="376"/>
      <c r="BP753" s="376"/>
      <c r="BQ753" s="376"/>
      <c r="BR753" s="376"/>
    </row>
    <row r="754" spans="2:70">
      <c r="B754" s="373">
        <v>60</v>
      </c>
      <c r="C754" s="373">
        <f t="shared" si="1882"/>
        <v>1.875000000000001E-2</v>
      </c>
      <c r="D754" s="374">
        <f t="shared" si="1817"/>
        <v>80.010218817282635</v>
      </c>
      <c r="E754" s="375" t="str">
        <f>BN694</f>
        <v>0,0102188172826392</v>
      </c>
      <c r="F754" s="317">
        <v>60</v>
      </c>
      <c r="G754" s="376"/>
      <c r="H754" s="376"/>
      <c r="I754" s="376"/>
      <c r="J754" s="376"/>
      <c r="K754" s="376"/>
      <c r="L754" s="376"/>
      <c r="M754" s="376"/>
      <c r="N754" s="376"/>
      <c r="O754" s="376"/>
      <c r="P754" s="376"/>
      <c r="Q754" s="376"/>
      <c r="R754" s="376"/>
      <c r="S754" s="376"/>
      <c r="T754" s="376"/>
      <c r="U754" s="377"/>
      <c r="V754" s="376"/>
      <c r="W754" s="376"/>
      <c r="X754" s="376"/>
      <c r="Y754" s="376"/>
      <c r="Z754" s="376"/>
      <c r="AA754" s="376"/>
      <c r="AB754" s="376"/>
      <c r="AC754" s="376"/>
      <c r="AD754" s="376"/>
      <c r="AE754" s="376"/>
      <c r="AF754" s="376"/>
      <c r="AG754" s="376"/>
      <c r="AH754" s="376"/>
      <c r="AI754" s="376"/>
      <c r="AJ754" s="376"/>
      <c r="AK754" s="376"/>
      <c r="AL754" s="376"/>
      <c r="AM754" s="376"/>
      <c r="AN754" s="376"/>
      <c r="AO754" s="376"/>
      <c r="AP754" s="376"/>
      <c r="AQ754" s="376"/>
      <c r="AR754" s="376"/>
      <c r="AS754" s="376"/>
      <c r="AT754" s="376"/>
      <c r="AU754" s="376"/>
      <c r="AV754" s="376"/>
      <c r="AW754" s="376"/>
      <c r="AX754" s="376"/>
      <c r="AY754" s="376"/>
      <c r="AZ754" s="376"/>
      <c r="BA754" s="376"/>
      <c r="BB754" s="376"/>
      <c r="BC754" s="376"/>
      <c r="BD754" s="376"/>
      <c r="BE754" s="376"/>
      <c r="BF754" s="376"/>
      <c r="BG754" s="376"/>
      <c r="BH754" s="376"/>
      <c r="BI754" s="376"/>
      <c r="BJ754" s="376"/>
      <c r="BK754" s="376"/>
      <c r="BL754" s="376"/>
      <c r="BM754" s="376"/>
      <c r="BN754" s="376"/>
      <c r="BO754" s="376"/>
      <c r="BP754" s="376"/>
      <c r="BQ754" s="376"/>
      <c r="BR754" s="376"/>
    </row>
    <row r="755" spans="2:70">
      <c r="B755" s="373">
        <v>61</v>
      </c>
      <c r="C755" s="373">
        <f t="shared" si="1882"/>
        <v>1.906250000000001E-2</v>
      </c>
      <c r="D755" s="374">
        <f t="shared" si="1817"/>
        <v>80.011115188471024</v>
      </c>
      <c r="E755" s="375" t="str">
        <f>BO694</f>
        <v>0,0111151884710216</v>
      </c>
      <c r="F755" s="317">
        <v>61</v>
      </c>
      <c r="G755" s="376"/>
      <c r="H755" s="376"/>
      <c r="I755" s="376"/>
      <c r="J755" s="376"/>
      <c r="K755" s="376"/>
      <c r="L755" s="376"/>
      <c r="M755" s="376"/>
      <c r="N755" s="376"/>
      <c r="O755" s="376"/>
      <c r="P755" s="376"/>
      <c r="Q755" s="376"/>
      <c r="R755" s="376"/>
      <c r="S755" s="376"/>
      <c r="T755" s="376"/>
      <c r="U755" s="377"/>
      <c r="V755" s="376"/>
      <c r="W755" s="376"/>
      <c r="X755" s="376"/>
      <c r="Y755" s="376"/>
      <c r="Z755" s="376"/>
      <c r="AA755" s="376"/>
      <c r="AB755" s="376"/>
      <c r="AC755" s="376"/>
      <c r="AD755" s="376"/>
      <c r="AE755" s="376"/>
      <c r="AF755" s="376"/>
      <c r="AG755" s="376"/>
      <c r="AH755" s="376"/>
      <c r="AI755" s="376"/>
      <c r="AJ755" s="376"/>
      <c r="AK755" s="376"/>
      <c r="AL755" s="376"/>
      <c r="AM755" s="376"/>
      <c r="AN755" s="376"/>
      <c r="AO755" s="376"/>
      <c r="AP755" s="376"/>
      <c r="AQ755" s="376"/>
      <c r="AR755" s="376"/>
      <c r="AS755" s="376"/>
      <c r="AT755" s="376"/>
      <c r="AU755" s="376"/>
      <c r="AV755" s="376"/>
      <c r="AW755" s="376"/>
      <c r="AX755" s="376"/>
      <c r="AY755" s="376"/>
      <c r="AZ755" s="376"/>
      <c r="BA755" s="376"/>
      <c r="BB755" s="376"/>
      <c r="BC755" s="376"/>
      <c r="BD755" s="376"/>
      <c r="BE755" s="376"/>
      <c r="BF755" s="376"/>
      <c r="BG755" s="376"/>
      <c r="BH755" s="376"/>
      <c r="BI755" s="376"/>
      <c r="BJ755" s="376"/>
      <c r="BK755" s="376"/>
      <c r="BL755" s="376"/>
      <c r="BM755" s="376"/>
      <c r="BN755" s="376"/>
      <c r="BO755" s="376"/>
      <c r="BP755" s="376"/>
      <c r="BQ755" s="376"/>
      <c r="BR755" s="376"/>
    </row>
    <row r="756" spans="2:70">
      <c r="B756" s="373">
        <v>62</v>
      </c>
      <c r="C756" s="373">
        <f t="shared" si="1882"/>
        <v>1.937500000000001E-2</v>
      </c>
      <c r="D756" s="374">
        <f t="shared" si="1817"/>
        <v>80.011904514318246</v>
      </c>
      <c r="E756" s="375" t="str">
        <f>BP694</f>
        <v>0,0119045143182442</v>
      </c>
      <c r="F756" s="317">
        <v>62</v>
      </c>
      <c r="G756" s="376"/>
      <c r="H756" s="376"/>
      <c r="I756" s="376"/>
      <c r="J756" s="376"/>
      <c r="K756" s="376"/>
      <c r="L756" s="376"/>
      <c r="M756" s="376"/>
      <c r="N756" s="376"/>
      <c r="O756" s="376"/>
      <c r="P756" s="376"/>
      <c r="Q756" s="376"/>
      <c r="R756" s="376"/>
      <c r="S756" s="376"/>
      <c r="T756" s="376"/>
      <c r="U756" s="377"/>
      <c r="V756" s="376"/>
      <c r="W756" s="376"/>
      <c r="X756" s="376"/>
      <c r="Y756" s="376"/>
      <c r="Z756" s="376"/>
      <c r="AA756" s="376"/>
      <c r="AB756" s="376"/>
      <c r="AC756" s="376"/>
      <c r="AD756" s="376"/>
      <c r="AE756" s="376"/>
      <c r="AF756" s="376"/>
      <c r="AG756" s="376"/>
      <c r="AH756" s="376"/>
      <c r="AI756" s="376"/>
      <c r="AJ756" s="376"/>
      <c r="AK756" s="376"/>
      <c r="AL756" s="376"/>
      <c r="AM756" s="376"/>
      <c r="AN756" s="376"/>
      <c r="AO756" s="376"/>
      <c r="AP756" s="376"/>
      <c r="AQ756" s="376"/>
      <c r="AR756" s="376"/>
      <c r="AS756" s="376"/>
      <c r="AT756" s="376"/>
      <c r="AU756" s="376"/>
      <c r="AV756" s="376"/>
      <c r="AW756" s="376"/>
      <c r="AX756" s="376"/>
      <c r="AY756" s="376"/>
      <c r="AZ756" s="376"/>
      <c r="BA756" s="376"/>
      <c r="BB756" s="376"/>
      <c r="BC756" s="376"/>
      <c r="BD756" s="376"/>
      <c r="BE756" s="376"/>
      <c r="BF756" s="376"/>
      <c r="BG756" s="376"/>
      <c r="BH756" s="376"/>
      <c r="BI756" s="376"/>
      <c r="BJ756" s="376"/>
      <c r="BK756" s="376"/>
      <c r="BL756" s="376"/>
      <c r="BM756" s="376"/>
      <c r="BN756" s="376"/>
      <c r="BO756" s="376"/>
      <c r="BP756" s="376"/>
      <c r="BQ756" s="376"/>
      <c r="BR756" s="376"/>
    </row>
    <row r="757" spans="2:70">
      <c r="B757" s="373">
        <v>63</v>
      </c>
      <c r="C757" s="373">
        <f t="shared" si="1882"/>
        <v>1.9687500000000011E-2</v>
      </c>
      <c r="D757" s="374">
        <f t="shared" si="1817"/>
        <v>80.012579193184919</v>
      </c>
      <c r="E757" s="375" t="str">
        <f>BQ694</f>
        <v>0,0125791931849174</v>
      </c>
      <c r="F757" s="317">
        <v>63</v>
      </c>
      <c r="G757" s="376"/>
      <c r="H757" s="376"/>
      <c r="I757" s="376"/>
      <c r="J757" s="376"/>
      <c r="K757" s="376"/>
      <c r="L757" s="376"/>
      <c r="M757" s="376"/>
      <c r="N757" s="376"/>
      <c r="O757" s="376"/>
      <c r="P757" s="376"/>
      <c r="Q757" s="376"/>
      <c r="R757" s="376"/>
      <c r="S757" s="376"/>
      <c r="T757" s="376"/>
      <c r="U757" s="377"/>
      <c r="V757" s="376"/>
      <c r="W757" s="376"/>
      <c r="X757" s="376"/>
      <c r="Y757" s="376"/>
      <c r="Z757" s="376"/>
      <c r="AA757" s="376"/>
      <c r="AB757" s="376"/>
      <c r="AC757" s="376"/>
      <c r="AD757" s="376"/>
      <c r="AE757" s="376"/>
      <c r="AF757" s="376"/>
      <c r="AG757" s="376"/>
      <c r="AH757" s="376"/>
      <c r="AI757" s="376"/>
      <c r="AJ757" s="376"/>
      <c r="AK757" s="376"/>
      <c r="AL757" s="376"/>
      <c r="AM757" s="376"/>
      <c r="AN757" s="376"/>
      <c r="AO757" s="376"/>
      <c r="AP757" s="376"/>
      <c r="AQ757" s="376"/>
      <c r="AR757" s="376"/>
      <c r="AS757" s="376"/>
      <c r="AT757" s="376"/>
      <c r="AU757" s="376"/>
      <c r="AV757" s="376"/>
      <c r="AW757" s="376"/>
      <c r="AX757" s="376"/>
      <c r="AY757" s="376"/>
      <c r="AZ757" s="376"/>
      <c r="BA757" s="376"/>
      <c r="BB757" s="376"/>
      <c r="BC757" s="376"/>
      <c r="BD757" s="376"/>
      <c r="BE757" s="376"/>
      <c r="BF757" s="376"/>
      <c r="BG757" s="376"/>
      <c r="BH757" s="376"/>
      <c r="BI757" s="376"/>
      <c r="BJ757" s="376"/>
      <c r="BK757" s="376"/>
      <c r="BL757" s="376"/>
      <c r="BM757" s="376"/>
      <c r="BN757" s="376"/>
      <c r="BO757" s="376"/>
      <c r="BP757" s="376"/>
      <c r="BQ757" s="376"/>
      <c r="BR757" s="376"/>
    </row>
    <row r="758" spans="2:70">
      <c r="B758" s="373">
        <v>64</v>
      </c>
      <c r="C758" s="373">
        <f t="shared" si="1882"/>
        <v>2.0000000000000011E-2</v>
      </c>
      <c r="D758" s="374">
        <f t="shared" si="1817"/>
        <v>80.013132727544729</v>
      </c>
      <c r="E758" s="375" t="str">
        <f>BR694</f>
        <v>0,0131327275447261</v>
      </c>
      <c r="F758" s="317">
        <v>64</v>
      </c>
      <c r="G758" s="376"/>
      <c r="H758" s="376"/>
      <c r="I758" s="376"/>
      <c r="J758" s="376"/>
      <c r="K758" s="376"/>
      <c r="L758" s="376"/>
      <c r="M758" s="376"/>
      <c r="N758" s="376"/>
      <c r="O758" s="376"/>
      <c r="P758" s="376"/>
      <c r="Q758" s="376"/>
      <c r="R758" s="376"/>
      <c r="S758" s="376"/>
      <c r="T758" s="376"/>
      <c r="U758" s="377"/>
      <c r="V758" s="376"/>
      <c r="W758" s="376"/>
      <c r="X758" s="376"/>
      <c r="Y758" s="376"/>
      <c r="Z758" s="376"/>
      <c r="AA758" s="376"/>
      <c r="AB758" s="376"/>
      <c r="AC758" s="376"/>
      <c r="AD758" s="376"/>
      <c r="AE758" s="376"/>
      <c r="AF758" s="376"/>
      <c r="AG758" s="376"/>
      <c r="AH758" s="376"/>
      <c r="AI758" s="376"/>
      <c r="AJ758" s="376"/>
      <c r="AK758" s="376"/>
      <c r="AL758" s="376"/>
      <c r="AM758" s="376"/>
      <c r="AN758" s="376"/>
      <c r="AO758" s="376"/>
      <c r="AP758" s="376"/>
      <c r="AQ758" s="376"/>
      <c r="AR758" s="376"/>
      <c r="AS758" s="376"/>
      <c r="AT758" s="376"/>
      <c r="AU758" s="376"/>
      <c r="AV758" s="376"/>
      <c r="AW758" s="376"/>
      <c r="AX758" s="376"/>
      <c r="AY758" s="376"/>
      <c r="AZ758" s="376"/>
      <c r="BA758" s="376"/>
      <c r="BB758" s="376"/>
      <c r="BC758" s="376"/>
      <c r="BD758" s="376"/>
      <c r="BE758" s="376"/>
      <c r="BF758" s="376"/>
      <c r="BG758" s="376"/>
      <c r="BH758" s="376"/>
      <c r="BI758" s="376"/>
      <c r="BJ758" s="376"/>
      <c r="BK758" s="376"/>
      <c r="BL758" s="376"/>
      <c r="BM758" s="376"/>
      <c r="BN758" s="376"/>
      <c r="BO758" s="376"/>
      <c r="BP758" s="376"/>
      <c r="BQ758" s="376"/>
      <c r="BR758" s="376"/>
    </row>
    <row r="759" spans="2:70" s="378" customFormat="1">
      <c r="E759" s="261"/>
      <c r="U759" s="379"/>
    </row>
    <row r="762" spans="2:70">
      <c r="G762" s="238">
        <f>B675</f>
        <v>50</v>
      </c>
    </row>
  </sheetData>
  <mergeCells count="20">
    <mergeCell ref="D3:N3"/>
    <mergeCell ref="B5:E5"/>
    <mergeCell ref="G5:J5"/>
    <mergeCell ref="A32:C32"/>
    <mergeCell ref="D32:D33"/>
    <mergeCell ref="E32:H32"/>
    <mergeCell ref="I32:L32"/>
    <mergeCell ref="M32:P32"/>
    <mergeCell ref="A33:A34"/>
    <mergeCell ref="F33:H33"/>
    <mergeCell ref="J33:L33"/>
    <mergeCell ref="N33:P33"/>
    <mergeCell ref="R33:T33"/>
    <mergeCell ref="X33:Z33"/>
    <mergeCell ref="AA33:AC33"/>
    <mergeCell ref="Q32:T32"/>
    <mergeCell ref="U32:W32"/>
    <mergeCell ref="X32:Z32"/>
    <mergeCell ref="AA32:AC32"/>
    <mergeCell ref="U33:W33"/>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2:A21"/>
  <sheetViews>
    <sheetView workbookViewId="0">
      <selection activeCell="A21" sqref="A21"/>
    </sheetView>
  </sheetViews>
  <sheetFormatPr defaultRowHeight="15"/>
  <cols>
    <col min="1" max="1" width="84" customWidth="1"/>
  </cols>
  <sheetData>
    <row r="2" spans="1:1" ht="15.75" thickBot="1">
      <c r="A2" s="335" t="s">
        <v>617</v>
      </c>
    </row>
    <row r="3" spans="1:1" ht="28.5" customHeight="1" thickBot="1">
      <c r="A3" s="334" t="s">
        <v>616</v>
      </c>
    </row>
    <row r="4" spans="1:1" ht="15.75" thickBot="1">
      <c r="A4" s="334" t="s">
        <v>618</v>
      </c>
    </row>
    <row r="5" spans="1:1" ht="15.75" thickBot="1">
      <c r="A5" s="334" t="s">
        <v>619</v>
      </c>
    </row>
    <row r="7" spans="1:1">
      <c r="A7" s="335" t="s">
        <v>620</v>
      </c>
    </row>
    <row r="8" spans="1:1">
      <c r="A8" s="336" t="s">
        <v>621</v>
      </c>
    </row>
    <row r="9" spans="1:1">
      <c r="A9" s="336" t="s">
        <v>622</v>
      </c>
    </row>
    <row r="10" spans="1:1">
      <c r="A10" s="336"/>
    </row>
    <row r="11" spans="1:1">
      <c r="A11" s="339" t="s">
        <v>625</v>
      </c>
    </row>
    <row r="12" spans="1:1">
      <c r="A12" s="338" t="s">
        <v>626</v>
      </c>
    </row>
    <row r="13" spans="1:1">
      <c r="A13" s="338" t="s">
        <v>627</v>
      </c>
    </row>
    <row r="14" spans="1:1">
      <c r="A14" s="338" t="s">
        <v>628</v>
      </c>
    </row>
    <row r="15" spans="1:1">
      <c r="A15" s="338" t="s">
        <v>629</v>
      </c>
    </row>
    <row r="16" spans="1:1">
      <c r="A16" s="338" t="s">
        <v>630</v>
      </c>
    </row>
    <row r="17" spans="1:1">
      <c r="A17" s="338" t="s">
        <v>631</v>
      </c>
    </row>
    <row r="18" spans="1:1">
      <c r="A18" s="338" t="s">
        <v>632</v>
      </c>
    </row>
    <row r="19" spans="1:1">
      <c r="A19" s="338"/>
    </row>
    <row r="20" spans="1:1" ht="15.75">
      <c r="A20" s="337" t="s">
        <v>623</v>
      </c>
    </row>
    <row r="21" spans="1:1">
      <c r="A21" s="338" t="s">
        <v>624</v>
      </c>
    </row>
  </sheetData>
  <hyperlinks>
    <hyperlink ref="A3" r:id="rId1" display="https://e2e.ti.com/blogs_/b/powerhouse/archive/2020/04/22/how-to-reduce-audible-noise-and-power-consumption-at-standby-in-your-ac-dc-design" xr:uid="{00000000-0004-0000-0900-000000000000}"/>
    <hyperlink ref="A4" r:id="rId2" display="https://www.ti.com/lit/pdf/slua966" xr:uid="{00000000-0004-0000-0900-000001000000}"/>
    <hyperlink ref="A5" r:id="rId3" display="https://www.ti.com/lit/pdf/slua834" xr:uid="{00000000-0004-0000-0900-000002000000}"/>
    <hyperlink ref="A8" r:id="rId4" display="https://www.ti.com/tool/PFCLLCSREVM034" xr:uid="{00000000-0004-0000-0900-000003000000}"/>
    <hyperlink ref="A9" r:id="rId5" display="https://www.ti.com/tool/UCC25640EVM-020" xr:uid="{00000000-0004-0000-0900-000004000000}"/>
    <hyperlink ref="A21" r:id="rId6" display="https://www.ti.com/lit/zip/slum684" xr:uid="{00000000-0004-0000-0900-000005000000}"/>
    <hyperlink ref="A12" r:id="rId7" display="https://www.ti.com/tool/PMP40580" xr:uid="{00000000-0004-0000-0900-000006000000}"/>
    <hyperlink ref="A13" r:id="rId8" display="https://www.ti.com/tool/PMP30763" xr:uid="{00000000-0004-0000-0900-000007000000}"/>
    <hyperlink ref="A14" r:id="rId9" display="https://www.ti.com/tool/PMP22087" xr:uid="{00000000-0004-0000-0900-000008000000}"/>
    <hyperlink ref="A15" r:id="rId10" display="https://www.ti.com/tool/PMP22088" xr:uid="{00000000-0004-0000-0900-000009000000}"/>
    <hyperlink ref="A16" r:id="rId11" display="https://www.ti.com/tool/PMP40766" xr:uid="{00000000-0004-0000-0900-00000A000000}"/>
    <hyperlink ref="A17" r:id="rId12" display="https://www.ti.com/tool/PMP22083" xr:uid="{00000000-0004-0000-0900-00000B000000}"/>
    <hyperlink ref="A18" r:id="rId13" display="https://www.ti.com/tool/TIDA-010081" xr:uid="{00000000-0004-0000-0900-00000C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B04719-5B9A-4E84-9085-36BB1F97DDF3}">
  <dimension ref="B2:B19"/>
  <sheetViews>
    <sheetView workbookViewId="0">
      <selection activeCell="B2" sqref="B2"/>
    </sheetView>
  </sheetViews>
  <sheetFormatPr defaultRowHeight="15"/>
  <sheetData>
    <row r="2" spans="2:2">
      <c r="B2" t="s">
        <v>634</v>
      </c>
    </row>
    <row r="19" spans="2:2">
      <c r="B19" t="s">
        <v>635</v>
      </c>
    </row>
  </sheetData>
  <sheetProtection algorithmName="SHA-512" hashValue="qsoEAGZlccLz44pzWJexX7w3Crt7jeija+8aGDCT3/mY+lwXN3RSTtzEUdHfS5e+4Zu+LbvvkiyRp9YeCWxkfg==" saltValue="mE7XfdLVMFuVMS1WeaVnDg==" spinCount="100000"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234"/>
  <sheetViews>
    <sheetView tabSelected="1" topLeftCell="A77" zoomScale="85" zoomScaleNormal="85" workbookViewId="0">
      <selection activeCell="C96" sqref="C96"/>
    </sheetView>
  </sheetViews>
  <sheetFormatPr defaultColWidth="9.140625" defaultRowHeight="15"/>
  <cols>
    <col min="1" max="1" width="84.5703125" style="11" customWidth="1"/>
    <col min="2" max="2" width="18.42578125" style="11" customWidth="1"/>
    <col min="3" max="3" width="17.85546875" style="11" bestFit="1" customWidth="1"/>
    <col min="4" max="4" width="7.5703125" style="11" customWidth="1"/>
    <col min="5" max="5" width="117.85546875" style="11" customWidth="1"/>
    <col min="6" max="6" width="12" style="11" bestFit="1" customWidth="1"/>
    <col min="7" max="16384" width="9.140625" style="11"/>
  </cols>
  <sheetData>
    <row r="1" spans="1:4" ht="28.5" thickBot="1">
      <c r="A1" s="453" t="s">
        <v>324</v>
      </c>
      <c r="B1" s="454"/>
      <c r="C1" s="454"/>
      <c r="D1" s="455"/>
    </row>
    <row r="2" spans="1:4" ht="15.75" thickBot="1">
      <c r="A2" s="97" t="s">
        <v>326</v>
      </c>
      <c r="B2" s="456" t="s">
        <v>325</v>
      </c>
      <c r="C2" s="456"/>
      <c r="D2" s="457"/>
    </row>
    <row r="3" spans="1:4" ht="16.5" thickBot="1">
      <c r="A3" s="458" t="s">
        <v>405</v>
      </c>
      <c r="B3" s="459"/>
      <c r="C3" s="459"/>
      <c r="D3" s="460"/>
    </row>
    <row r="4" spans="1:4" ht="15.75">
      <c r="A4" s="1" t="s">
        <v>0</v>
      </c>
      <c r="B4" s="2" t="s">
        <v>1</v>
      </c>
      <c r="C4" s="461" t="s">
        <v>2</v>
      </c>
      <c r="D4" s="462"/>
    </row>
    <row r="5" spans="1:4" ht="15.75">
      <c r="A5" s="463" t="s">
        <v>124</v>
      </c>
      <c r="B5" s="464"/>
      <c r="C5" s="464"/>
      <c r="D5" s="465"/>
    </row>
    <row r="6" spans="1:4" ht="18.75">
      <c r="A6" s="425" t="s">
        <v>3</v>
      </c>
      <c r="B6" s="426"/>
      <c r="C6" s="426"/>
      <c r="D6" s="427"/>
    </row>
    <row r="7" spans="1:4">
      <c r="A7" s="432" t="s">
        <v>377</v>
      </c>
      <c r="B7" s="433"/>
      <c r="C7" s="433"/>
      <c r="D7" s="434"/>
    </row>
    <row r="8" spans="1:4">
      <c r="A8" s="432"/>
      <c r="B8" s="433"/>
      <c r="C8" s="433"/>
      <c r="D8" s="434"/>
    </row>
    <row r="9" spans="1:4">
      <c r="A9" s="432"/>
      <c r="B9" s="433"/>
      <c r="C9" s="433"/>
      <c r="D9" s="434"/>
    </row>
    <row r="10" spans="1:4">
      <c r="A10" s="432"/>
      <c r="B10" s="433"/>
      <c r="C10" s="433"/>
      <c r="D10" s="434"/>
    </row>
    <row r="11" spans="1:4" ht="15.75" thickBot="1">
      <c r="A11" s="432"/>
      <c r="B11" s="433"/>
      <c r="C11" s="433"/>
      <c r="D11" s="434"/>
    </row>
    <row r="12" spans="1:4">
      <c r="A12" s="435" t="s">
        <v>4</v>
      </c>
      <c r="B12" s="436"/>
      <c r="C12" s="436"/>
      <c r="D12" s="437"/>
    </row>
    <row r="13" spans="1:4">
      <c r="A13" s="438"/>
      <c r="B13" s="439"/>
      <c r="C13" s="439"/>
      <c r="D13" s="440"/>
    </row>
    <row r="14" spans="1:4">
      <c r="A14" s="438"/>
      <c r="B14" s="439"/>
      <c r="C14" s="439"/>
      <c r="D14" s="440"/>
    </row>
    <row r="15" spans="1:4">
      <c r="A15" s="438"/>
      <c r="B15" s="439"/>
      <c r="C15" s="439"/>
      <c r="D15" s="440"/>
    </row>
    <row r="16" spans="1:4" ht="15.75" thickBot="1">
      <c r="A16" s="441"/>
      <c r="B16" s="442"/>
      <c r="C16" s="442"/>
      <c r="D16" s="443"/>
    </row>
    <row r="17" spans="1:8">
      <c r="A17" s="450" t="s">
        <v>6</v>
      </c>
      <c r="B17" s="451"/>
      <c r="C17" s="451"/>
      <c r="D17" s="452"/>
    </row>
    <row r="18" spans="1:8">
      <c r="A18" s="444" t="s">
        <v>5</v>
      </c>
      <c r="B18" s="445"/>
      <c r="C18" s="445"/>
      <c r="D18" s="446"/>
    </row>
    <row r="19" spans="1:8">
      <c r="A19" s="444"/>
      <c r="B19" s="445"/>
      <c r="C19" s="445"/>
      <c r="D19" s="446"/>
    </row>
    <row r="20" spans="1:8" ht="15.75" thickBot="1">
      <c r="A20" s="447"/>
      <c r="B20" s="448"/>
      <c r="C20" s="448"/>
      <c r="D20" s="449"/>
    </row>
    <row r="21" spans="1:8">
      <c r="A21" s="3"/>
      <c r="B21" s="3"/>
      <c r="C21" s="3"/>
      <c r="D21" s="3"/>
    </row>
    <row r="22" spans="1:8" ht="15.75">
      <c r="A22" s="114" t="s">
        <v>317</v>
      </c>
      <c r="B22" s="115"/>
      <c r="C22" s="121" t="s">
        <v>327</v>
      </c>
      <c r="D22" s="115"/>
      <c r="E22" s="115" t="s">
        <v>331</v>
      </c>
    </row>
    <row r="23" spans="1:8" s="31" customFormat="1" ht="15.75" thickBot="1">
      <c r="A23" s="428"/>
      <c r="B23" s="428"/>
      <c r="C23" s="428"/>
      <c r="D23" s="428"/>
    </row>
    <row r="24" spans="1:8" s="31" customFormat="1" ht="15.75">
      <c r="A24" s="429" t="s">
        <v>211</v>
      </c>
      <c r="B24" s="430"/>
      <c r="C24" s="430"/>
      <c r="D24" s="431"/>
      <c r="E24" s="151"/>
      <c r="F24" s="11"/>
      <c r="G24" s="11"/>
      <c r="H24" s="11"/>
    </row>
    <row r="25" spans="1:8" ht="18">
      <c r="A25" s="25" t="s">
        <v>207</v>
      </c>
      <c r="B25" s="32" t="s">
        <v>14</v>
      </c>
      <c r="C25" s="35">
        <v>80</v>
      </c>
      <c r="D25" s="30" t="s">
        <v>7</v>
      </c>
      <c r="E25" s="30" t="s">
        <v>111</v>
      </c>
    </row>
    <row r="26" spans="1:8" ht="18">
      <c r="A26" s="25" t="s">
        <v>208</v>
      </c>
      <c r="B26" s="32" t="s">
        <v>18</v>
      </c>
      <c r="C26" s="35">
        <v>320</v>
      </c>
      <c r="D26" s="30" t="s">
        <v>8</v>
      </c>
      <c r="E26" s="30" t="s">
        <v>112</v>
      </c>
    </row>
    <row r="27" spans="1:8" ht="18">
      <c r="A27" s="25" t="s">
        <v>209</v>
      </c>
      <c r="B27" s="32" t="s">
        <v>15</v>
      </c>
      <c r="C27" s="32">
        <f>Pout/Vout</f>
        <v>4</v>
      </c>
      <c r="D27" s="30" t="s">
        <v>10</v>
      </c>
      <c r="E27" s="30"/>
    </row>
    <row r="28" spans="1:8" ht="18">
      <c r="A28" s="25" t="s">
        <v>210</v>
      </c>
      <c r="B28" s="32" t="s">
        <v>16</v>
      </c>
      <c r="C28" s="35">
        <v>120</v>
      </c>
      <c r="D28" s="30" t="s">
        <v>17</v>
      </c>
      <c r="E28" s="30" t="s">
        <v>113</v>
      </c>
    </row>
    <row r="29" spans="1:8" ht="15.75" thickBot="1">
      <c r="A29" s="33" t="s">
        <v>318</v>
      </c>
      <c r="B29" s="36" t="s">
        <v>9</v>
      </c>
      <c r="C29" s="107">
        <v>0.92</v>
      </c>
      <c r="D29" s="34"/>
      <c r="E29" s="155" t="s">
        <v>127</v>
      </c>
    </row>
    <row r="30" spans="1:8" ht="15.75" thickBot="1">
      <c r="A30" s="390"/>
      <c r="B30" s="391"/>
      <c r="C30" s="391"/>
      <c r="D30" s="391"/>
      <c r="E30" s="94"/>
    </row>
    <row r="31" spans="1:8" ht="15.75" customHeight="1">
      <c r="A31" s="407" t="s">
        <v>212</v>
      </c>
      <c r="B31" s="408"/>
      <c r="C31" s="408"/>
      <c r="D31" s="409"/>
      <c r="E31" s="151"/>
    </row>
    <row r="32" spans="1:8" ht="18">
      <c r="A32" s="37" t="s">
        <v>213</v>
      </c>
      <c r="B32" s="5" t="s">
        <v>128</v>
      </c>
      <c r="C32" s="99">
        <v>375</v>
      </c>
      <c r="D32" s="39" t="s">
        <v>7</v>
      </c>
      <c r="E32" s="30" t="s">
        <v>177</v>
      </c>
    </row>
    <row r="33" spans="1:8" ht="18">
      <c r="A33" s="25" t="s">
        <v>214</v>
      </c>
      <c r="B33" s="32" t="s">
        <v>12</v>
      </c>
      <c r="C33" s="98">
        <v>410</v>
      </c>
      <c r="D33" s="30" t="s">
        <v>7</v>
      </c>
      <c r="E33" s="30" t="s">
        <v>199</v>
      </c>
    </row>
    <row r="34" spans="1:8" ht="18.75" thickBot="1">
      <c r="A34" s="25" t="s">
        <v>215</v>
      </c>
      <c r="B34" s="32" t="s">
        <v>13</v>
      </c>
      <c r="C34" s="98">
        <v>365</v>
      </c>
      <c r="D34" s="30" t="s">
        <v>7</v>
      </c>
      <c r="E34" s="155" t="s">
        <v>200</v>
      </c>
    </row>
    <row r="35" spans="1:8" ht="15.75" thickBot="1">
      <c r="A35" s="40"/>
      <c r="B35" s="40"/>
      <c r="C35" s="40"/>
      <c r="D35" s="40"/>
      <c r="E35" s="12"/>
    </row>
    <row r="36" spans="1:8" ht="16.5" thickBot="1">
      <c r="A36" s="419" t="s">
        <v>216</v>
      </c>
      <c r="B36" s="420"/>
      <c r="C36" s="420"/>
      <c r="D36" s="421"/>
      <c r="E36" s="157"/>
    </row>
    <row r="37" spans="1:8" ht="18" customHeight="1" thickBot="1">
      <c r="A37" s="41" t="s">
        <v>217</v>
      </c>
      <c r="B37" s="42" t="s">
        <v>19</v>
      </c>
      <c r="C37" s="43">
        <v>120</v>
      </c>
      <c r="D37" s="44" t="s">
        <v>11</v>
      </c>
      <c r="E37" s="156" t="s">
        <v>178</v>
      </c>
    </row>
    <row r="38" spans="1:8" s="31" customFormat="1">
      <c r="A38" s="395" t="s">
        <v>93</v>
      </c>
      <c r="B38" s="396"/>
      <c r="C38" s="396"/>
      <c r="D38" s="397"/>
      <c r="E38" s="152"/>
      <c r="F38" s="11"/>
      <c r="G38" s="11"/>
      <c r="H38" s="11"/>
    </row>
    <row r="39" spans="1:8" s="31" customFormat="1" ht="18">
      <c r="A39" s="111" t="s">
        <v>307</v>
      </c>
      <c r="B39" s="32" t="s">
        <v>308</v>
      </c>
      <c r="C39" s="113">
        <f>Vblk/2/Vout</f>
        <v>2.34375</v>
      </c>
      <c r="D39" s="112"/>
      <c r="E39" s="30"/>
    </row>
    <row r="40" spans="1:8" ht="18" customHeight="1">
      <c r="A40" s="25" t="s">
        <v>309</v>
      </c>
      <c r="B40" s="32" t="s">
        <v>20</v>
      </c>
      <c r="C40" s="122">
        <v>2.36</v>
      </c>
      <c r="D40" s="46"/>
      <c r="E40" s="30" t="s">
        <v>310</v>
      </c>
    </row>
    <row r="41" spans="1:8" ht="18" customHeight="1">
      <c r="A41" s="111" t="s">
        <v>311</v>
      </c>
      <c r="B41" s="32" t="s">
        <v>315</v>
      </c>
      <c r="C41" s="100">
        <f>Vblk/2/15</f>
        <v>12.5</v>
      </c>
      <c r="D41" s="46"/>
      <c r="E41" s="30"/>
    </row>
    <row r="42" spans="1:8" ht="18" customHeight="1">
      <c r="A42" s="25" t="s">
        <v>312</v>
      </c>
      <c r="B42" s="32" t="s">
        <v>314</v>
      </c>
      <c r="C42" s="122">
        <v>11</v>
      </c>
      <c r="D42" s="46"/>
      <c r="E42" s="30" t="s">
        <v>313</v>
      </c>
    </row>
    <row r="43" spans="1:8" ht="18" customHeight="1">
      <c r="A43" s="25" t="s">
        <v>218</v>
      </c>
      <c r="B43" s="32" t="s">
        <v>21</v>
      </c>
      <c r="C43" s="92">
        <f>(8*Nps^2*Vout)/(PI()^2*Iout*1.1)</f>
        <v>82.08268573299847</v>
      </c>
      <c r="D43" s="13" t="s">
        <v>22</v>
      </c>
      <c r="E43" s="30"/>
    </row>
    <row r="44" spans="1:8" ht="18.75" thickBot="1">
      <c r="A44" s="33" t="s">
        <v>219</v>
      </c>
      <c r="B44" s="48" t="s">
        <v>81</v>
      </c>
      <c r="C44" s="110">
        <f>(8*Nps^2*Vout)/(PI()^2*Iout)</f>
        <v>90.290954306298318</v>
      </c>
      <c r="D44" s="14" t="s">
        <v>22</v>
      </c>
      <c r="E44" s="155"/>
    </row>
    <row r="45" spans="1:8" ht="15.75" thickBot="1">
      <c r="A45" s="410" t="s">
        <v>220</v>
      </c>
      <c r="B45" s="411"/>
      <c r="C45" s="411"/>
      <c r="D45" s="412"/>
      <c r="E45" s="152"/>
    </row>
    <row r="46" spans="1:8" ht="18">
      <c r="A46" s="37" t="s">
        <v>221</v>
      </c>
      <c r="B46" s="38" t="s">
        <v>23</v>
      </c>
      <c r="C46" s="142">
        <f>Nps*(Vout+0.5)/(Vblk_max/2)</f>
        <v>0.92673170731707311</v>
      </c>
      <c r="D46" s="39"/>
      <c r="E46" s="111"/>
    </row>
    <row r="47" spans="1:8" ht="18" customHeight="1">
      <c r="A47" s="25" t="s">
        <v>222</v>
      </c>
      <c r="B47" s="32" t="s">
        <v>129</v>
      </c>
      <c r="C47" s="45">
        <f>1*Nps*(Vout+0.5+Vloss)/(Vblk_hu/2)</f>
        <v>1.053917808219178</v>
      </c>
      <c r="D47" s="30"/>
      <c r="E47" s="111"/>
    </row>
    <row r="48" spans="1:8" ht="18.75" thickBot="1">
      <c r="A48" s="50" t="s">
        <v>223</v>
      </c>
      <c r="B48" s="51" t="s">
        <v>24</v>
      </c>
      <c r="C48" s="101">
        <v>1</v>
      </c>
      <c r="D48" s="52" t="s">
        <v>7</v>
      </c>
      <c r="E48" s="111" t="s">
        <v>201</v>
      </c>
    </row>
    <row r="49" spans="1:5" ht="18.75" thickBot="1">
      <c r="A49" s="413" t="s">
        <v>33</v>
      </c>
      <c r="B49" s="414"/>
      <c r="C49" s="414"/>
      <c r="D49" s="415"/>
      <c r="E49" s="152"/>
    </row>
    <row r="50" spans="1:5" ht="49.5" customHeight="1" thickBot="1">
      <c r="A50" s="398" t="s">
        <v>130</v>
      </c>
      <c r="B50" s="399"/>
      <c r="C50" s="399"/>
      <c r="D50" s="400"/>
      <c r="E50" s="30"/>
    </row>
    <row r="51" spans="1:5" ht="15.75" customHeight="1">
      <c r="A51" s="401" t="s">
        <v>131</v>
      </c>
      <c r="B51" s="402"/>
      <c r="C51" s="402"/>
      <c r="D51" s="403"/>
      <c r="E51" s="30"/>
    </row>
    <row r="52" spans="1:5" ht="15" customHeight="1">
      <c r="A52" s="416"/>
      <c r="B52" s="417"/>
      <c r="C52" s="417"/>
      <c r="D52" s="418"/>
      <c r="E52" s="30"/>
    </row>
    <row r="53" spans="1:5" ht="15" customHeight="1">
      <c r="A53" s="416"/>
      <c r="B53" s="417"/>
      <c r="C53" s="417"/>
      <c r="D53" s="418"/>
      <c r="E53" s="30"/>
    </row>
    <row r="54" spans="1:5" ht="15" customHeight="1">
      <c r="A54" s="416"/>
      <c r="B54" s="417"/>
      <c r="C54" s="417"/>
      <c r="D54" s="418"/>
      <c r="E54" s="30"/>
    </row>
    <row r="55" spans="1:5" ht="15" customHeight="1" thickBot="1">
      <c r="A55" s="25" t="s">
        <v>224</v>
      </c>
      <c r="B55" s="32" t="s">
        <v>79</v>
      </c>
      <c r="C55" s="165">
        <v>4.5</v>
      </c>
      <c r="D55" s="30"/>
      <c r="E55" s="155"/>
    </row>
    <row r="56" spans="1:5" ht="18">
      <c r="A56" s="25" t="s">
        <v>225</v>
      </c>
      <c r="B56" s="32" t="s">
        <v>80</v>
      </c>
      <c r="C56" s="165">
        <v>0.5</v>
      </c>
      <c r="D56" s="30"/>
      <c r="E56" s="160"/>
    </row>
    <row r="57" spans="1:5" ht="18">
      <c r="A57" s="25" t="s">
        <v>226</v>
      </c>
      <c r="B57" s="32" t="s">
        <v>35</v>
      </c>
      <c r="C57" s="53">
        <f>Ln_selected/(Ln_selected+1)</f>
        <v>0.81818181818181823</v>
      </c>
      <c r="D57" s="30"/>
      <c r="E57" s="161"/>
    </row>
    <row r="58" spans="1:5" ht="18.75" thickBot="1">
      <c r="A58" s="50" t="s">
        <v>227</v>
      </c>
      <c r="B58" s="51" t="s">
        <v>46</v>
      </c>
      <c r="C58" s="54">
        <f>350/fllc</f>
        <v>2.9166666666666665</v>
      </c>
      <c r="D58" s="52"/>
      <c r="E58" s="161"/>
    </row>
    <row r="59" spans="1:5" ht="16.5" customHeight="1">
      <c r="A59" s="401" t="s">
        <v>132</v>
      </c>
      <c r="B59" s="402"/>
      <c r="C59" s="402"/>
      <c r="D59" s="403"/>
      <c r="E59" s="161"/>
    </row>
    <row r="60" spans="1:5" ht="37.5" customHeight="1" thickBot="1">
      <c r="A60" s="404"/>
      <c r="B60" s="405"/>
      <c r="C60" s="405"/>
      <c r="D60" s="406"/>
      <c r="E60" s="161"/>
    </row>
    <row r="61" spans="1:5">
      <c r="A61" s="27"/>
      <c r="B61" s="26"/>
      <c r="C61" s="28"/>
      <c r="D61" s="29"/>
      <c r="E61" s="161"/>
    </row>
    <row r="62" spans="1:5">
      <c r="A62" s="27"/>
      <c r="B62" s="26"/>
      <c r="C62" s="28"/>
      <c r="D62" s="29"/>
      <c r="E62" s="161"/>
    </row>
    <row r="63" spans="1:5">
      <c r="A63" s="27"/>
      <c r="B63" s="26"/>
      <c r="C63" s="28"/>
      <c r="D63" s="29"/>
      <c r="E63" s="161"/>
    </row>
    <row r="64" spans="1:5">
      <c r="A64" s="27"/>
      <c r="B64" s="26"/>
      <c r="C64" s="28"/>
      <c r="D64" s="29"/>
      <c r="E64" s="161"/>
    </row>
    <row r="65" spans="1:5">
      <c r="A65" s="27"/>
      <c r="B65" s="26"/>
      <c r="C65" s="28"/>
      <c r="D65" s="29"/>
      <c r="E65" s="161"/>
    </row>
    <row r="66" spans="1:5">
      <c r="A66" s="27"/>
      <c r="B66" s="26"/>
      <c r="C66" s="28"/>
      <c r="D66" s="29"/>
      <c r="E66" s="161"/>
    </row>
    <row r="67" spans="1:5">
      <c r="A67" s="27"/>
      <c r="B67" s="26"/>
      <c r="C67" s="28"/>
      <c r="D67" s="29"/>
      <c r="E67" s="161"/>
    </row>
    <row r="68" spans="1:5">
      <c r="A68" s="27"/>
      <c r="B68" s="26"/>
      <c r="C68" s="28"/>
      <c r="D68" s="29"/>
      <c r="E68" s="161"/>
    </row>
    <row r="69" spans="1:5">
      <c r="A69" s="27"/>
      <c r="B69" s="26"/>
      <c r="C69" s="28"/>
      <c r="D69" s="29"/>
      <c r="E69" s="161"/>
    </row>
    <row r="70" spans="1:5">
      <c r="A70" s="27"/>
      <c r="B70" s="26"/>
      <c r="C70" s="26"/>
      <c r="D70" s="29"/>
      <c r="E70" s="161"/>
    </row>
    <row r="71" spans="1:5">
      <c r="A71" s="27"/>
      <c r="B71" s="26"/>
      <c r="C71" s="26"/>
      <c r="D71" s="29"/>
      <c r="E71" s="161"/>
    </row>
    <row r="72" spans="1:5">
      <c r="A72" s="27"/>
      <c r="B72" s="26"/>
      <c r="C72" s="26"/>
      <c r="D72" s="29"/>
      <c r="E72" s="161"/>
    </row>
    <row r="73" spans="1:5">
      <c r="A73" s="27"/>
      <c r="B73" s="26"/>
      <c r="C73" s="26"/>
      <c r="D73" s="29"/>
      <c r="E73" s="161"/>
    </row>
    <row r="74" spans="1:5">
      <c r="A74" s="27"/>
      <c r="B74" s="26"/>
      <c r="C74" s="26"/>
      <c r="D74" s="29"/>
      <c r="E74" s="161"/>
    </row>
    <row r="75" spans="1:5">
      <c r="A75" s="27"/>
      <c r="B75" s="26"/>
      <c r="C75" s="26"/>
      <c r="D75" s="29"/>
      <c r="E75" s="161"/>
    </row>
    <row r="76" spans="1:5">
      <c r="A76" s="27"/>
      <c r="B76" s="26"/>
      <c r="C76" s="26"/>
      <c r="D76" s="29"/>
      <c r="E76" s="161"/>
    </row>
    <row r="77" spans="1:5">
      <c r="A77" s="27"/>
      <c r="B77" s="26"/>
      <c r="C77" s="26"/>
      <c r="D77" s="29"/>
      <c r="E77" s="161"/>
    </row>
    <row r="78" spans="1:5">
      <c r="A78" s="27"/>
      <c r="B78" s="26"/>
      <c r="C78" s="26"/>
      <c r="D78" s="29"/>
      <c r="E78" s="161"/>
    </row>
    <row r="79" spans="1:5">
      <c r="A79" s="27"/>
      <c r="B79" s="26"/>
      <c r="C79" s="26"/>
      <c r="D79" s="29"/>
      <c r="E79" s="161"/>
    </row>
    <row r="80" spans="1:5">
      <c r="A80" s="27"/>
      <c r="B80" s="26"/>
      <c r="C80" s="26"/>
      <c r="D80" s="29"/>
      <c r="E80" s="161"/>
    </row>
    <row r="81" spans="1:5">
      <c r="A81" s="27"/>
      <c r="B81" s="26"/>
      <c r="C81" s="26"/>
      <c r="D81" s="29"/>
      <c r="E81" s="161"/>
    </row>
    <row r="82" spans="1:5">
      <c r="A82" s="27"/>
      <c r="B82" s="26"/>
      <c r="C82" s="26"/>
      <c r="D82" s="29"/>
      <c r="E82" s="161"/>
    </row>
    <row r="83" spans="1:5">
      <c r="A83" s="27"/>
      <c r="B83" s="26"/>
      <c r="C83" s="26"/>
      <c r="D83" s="29"/>
      <c r="E83" s="161"/>
    </row>
    <row r="84" spans="1:5">
      <c r="A84" s="27"/>
      <c r="B84" s="26"/>
      <c r="C84" s="26"/>
      <c r="D84" s="29"/>
      <c r="E84" s="161"/>
    </row>
    <row r="85" spans="1:5">
      <c r="A85" s="27"/>
      <c r="B85" s="26"/>
      <c r="C85" s="26"/>
      <c r="D85" s="29"/>
      <c r="E85" s="161"/>
    </row>
    <row r="86" spans="1:5">
      <c r="A86" s="27"/>
      <c r="B86" s="26"/>
      <c r="C86" s="26"/>
      <c r="D86" s="29"/>
      <c r="E86" s="161"/>
    </row>
    <row r="87" spans="1:5">
      <c r="A87" s="27"/>
      <c r="B87" s="26"/>
      <c r="C87" s="26"/>
      <c r="D87" s="29"/>
      <c r="E87" s="161"/>
    </row>
    <row r="88" spans="1:5" ht="15.75" thickBot="1">
      <c r="A88" s="27"/>
      <c r="B88" s="26"/>
      <c r="C88" s="26"/>
      <c r="D88" s="29"/>
      <c r="E88" s="162"/>
    </row>
    <row r="89" spans="1:5">
      <c r="A89" s="395" t="s">
        <v>47</v>
      </c>
      <c r="B89" s="396"/>
      <c r="C89" s="396"/>
      <c r="D89" s="397"/>
      <c r="E89" s="152"/>
    </row>
    <row r="90" spans="1:5" ht="18">
      <c r="A90" s="332" t="s">
        <v>591</v>
      </c>
      <c r="B90" s="333"/>
      <c r="C90" s="344" t="s">
        <v>593</v>
      </c>
      <c r="D90" s="30"/>
      <c r="E90" s="30"/>
    </row>
    <row r="91" spans="1:5">
      <c r="A91" s="332" t="str">
        <f>IF(C90="Integrated leakage","Transformer Coupling Coefficient","")</f>
        <v/>
      </c>
      <c r="B91" s="333" t="str">
        <f>IF(C90="Integrated leakage","k","")</f>
        <v/>
      </c>
      <c r="C91" s="345">
        <v>0.9</v>
      </c>
      <c r="D91" s="30"/>
      <c r="E91" s="158" t="str">
        <f>IF(C90="Integrated Leakage","Enter the coupling coefficient between primary and secondary. Note most common transformer packages have coefficients between 0.85 to 0.9. It is advised to discuss the details of the transformer design with your magnetics vendor", "Ignore this row")</f>
        <v>Ignore this row</v>
      </c>
    </row>
    <row r="92" spans="1:5">
      <c r="A92" s="25" t="s">
        <v>228</v>
      </c>
      <c r="B92" s="32" t="s">
        <v>610</v>
      </c>
      <c r="C92" s="57">
        <f>(1/(2*PI()*fllc*1000*Re_fl*Qe_selected))/10^-6</f>
        <v>2.9378163131009119E-2</v>
      </c>
      <c r="D92" s="30" t="s">
        <v>198</v>
      </c>
      <c r="E92" s="30"/>
    </row>
    <row r="93" spans="1:5">
      <c r="A93" s="25" t="s">
        <v>229</v>
      </c>
      <c r="B93" s="32" t="s">
        <v>611</v>
      </c>
      <c r="C93" s="35">
        <v>0.03</v>
      </c>
      <c r="D93" s="30" t="s">
        <v>198</v>
      </c>
      <c r="E93" s="30" t="s">
        <v>319</v>
      </c>
    </row>
    <row r="94" spans="1:5">
      <c r="A94" s="25" t="str">
        <f>IF(C90="Integrated Leakage","Recommended Leakage Inductance Value","Recommended Resonant Inductor Value")</f>
        <v>Recommended Resonant Inductor Value</v>
      </c>
      <c r="B94" s="32" t="str">
        <f>IF(C90="Integrated Leakage",'tables and calculations'!P75,'tables and calculations'!P73)</f>
        <v>LR(recommended)</v>
      </c>
      <c r="C94" s="57">
        <f>IF($D93="uF",1/((2*PI()*fllc*kHz)^2*Cr*uF),1/((2*PI()*fllc*kHz)^2*Cr*picoF))*10^6</f>
        <v>58.634944237464012</v>
      </c>
      <c r="D94" s="30" t="s">
        <v>73</v>
      </c>
      <c r="E94" s="30"/>
    </row>
    <row r="95" spans="1:5">
      <c r="A95" s="25" t="str">
        <f>IF(C90="Integrated leakage","Actual Leakage Inductance Value Used","Actual Resonant Inductor Value Used")</f>
        <v>Actual Resonant Inductor Value Used</v>
      </c>
      <c r="B95" s="32" t="str">
        <f>IF(C90="Integrated Leakage",'tables and calculations'!P76,'tables and calculations'!P74)</f>
        <v>LR</v>
      </c>
      <c r="C95" s="35">
        <v>60</v>
      </c>
      <c r="D95" s="30" t="s">
        <v>73</v>
      </c>
      <c r="E95" s="30" t="str">
        <f>IF(C90="Integrated Leakage","Enter the actual value of the leakage inductance value used","Enter the actual value of the Resonant Inductor Value used")</f>
        <v>Enter the actual value of the Resonant Inductor Value used</v>
      </c>
    </row>
    <row r="96" spans="1:5">
      <c r="A96" s="25" t="str">
        <f>IF(C90="Integrated Leakage","Primary Inductance based on Coupling Coefficient","Recommended Transformer Magnetizing Inductance")</f>
        <v>Recommended Transformer Magnetizing Inductance</v>
      </c>
      <c r="B96" s="32" t="str">
        <f>IF(C90="Integrated Leakage",'tables and calculations'!P79,'tables and calculations'!P77)</f>
        <v>LM(recommended)</v>
      </c>
      <c r="C96" s="346">
        <f>IF(C90="Integrated Leakage",'Integrated Leakage'!G16,Ln_selected*Lr)</f>
        <v>270</v>
      </c>
      <c r="D96" s="30" t="s">
        <v>73</v>
      </c>
      <c r="E96" s="30"/>
    </row>
    <row r="97" spans="1:8">
      <c r="A97" s="25" t="s">
        <v>230</v>
      </c>
      <c r="B97" s="32" t="str">
        <f>IF(C90="Integrated Leakage","",'tables and calculations'!P78)</f>
        <v>LM</v>
      </c>
      <c r="C97" s="35">
        <v>270</v>
      </c>
      <c r="D97" s="30" t="s">
        <v>73</v>
      </c>
      <c r="E97" s="30" t="str">
        <f>IF(C90="Integrated leakage","Copy the number in cell C96 to C97 for compensation calculator and magnetizing current calculation","Enter the actual value of the magnetizing inductance value used")</f>
        <v>Enter the actual value of the magnetizing inductance value used</v>
      </c>
    </row>
    <row r="98" spans="1:8" ht="18">
      <c r="A98" s="25" t="s">
        <v>231</v>
      </c>
      <c r="B98" s="32" t="s">
        <v>25</v>
      </c>
      <c r="C98" s="93">
        <f>IF($D92="uF",1/(2*PI()*SQRT(Lr*uH*Cr*uF)),1/(2*PI()*SQRT(Lr*uH*Cr*picoF)))/kHz</f>
        <v>118.62709056952954</v>
      </c>
      <c r="D98" s="30" t="s">
        <v>11</v>
      </c>
      <c r="E98" s="30"/>
    </row>
    <row r="99" spans="1:8" ht="18">
      <c r="A99" s="25" t="s">
        <v>232</v>
      </c>
      <c r="B99" s="32" t="s">
        <v>26</v>
      </c>
      <c r="C99" s="93">
        <f>IF(C90="Integrated Leakage",(1/(2*PI()*SQRT(((Lr*uH)+(Lm_rec*uH))*(Cr*uF))))/kHz,(1/(2*PI()*SQRT(((Lr*uH)+(Lm*uH))*(Cr*uF))))/kHz)</f>
        <v>50.582761377211149</v>
      </c>
      <c r="D99" s="30" t="s">
        <v>11</v>
      </c>
      <c r="E99" s="30"/>
    </row>
    <row r="100" spans="1:8" ht="18" customHeight="1">
      <c r="A100" s="25" t="s">
        <v>233</v>
      </c>
      <c r="B100" s="32" t="s">
        <v>32</v>
      </c>
      <c r="C100" s="108">
        <f>Lm/Lr</f>
        <v>4.5</v>
      </c>
      <c r="D100" s="30"/>
      <c r="E100" s="30" t="str">
        <f>IF(C90="Integrated leakage","Ignore this row","Re-enter this value in the LN(selected) cell above to see the actual normalized frequency at MG(max) and MG(min)")</f>
        <v>Re-enter this value in the LN(selected) cell above to see the actual normalized frequency at MG(max) and MG(min)</v>
      </c>
      <c r="F100" s="15"/>
      <c r="G100" s="15"/>
      <c r="H100" s="15"/>
    </row>
    <row r="101" spans="1:8" ht="18">
      <c r="A101" s="25" t="s">
        <v>234</v>
      </c>
      <c r="B101" s="32" t="s">
        <v>34</v>
      </c>
      <c r="C101" s="109">
        <f>IF(C90="Integrated Leakage",'Integrated Leakage'!G20,IF(D$92="uF",SQRT((Lr*uH)/(Cr*uF))/(Re_fl),SQRT((Lr*uH)/(Cr*picoF))/Re_fl))</f>
        <v>0.49530276752071301</v>
      </c>
      <c r="D101" s="46"/>
      <c r="E101" s="30" t="s">
        <v>399</v>
      </c>
      <c r="F101" s="15"/>
      <c r="G101" s="15"/>
      <c r="H101" s="15"/>
    </row>
    <row r="102" spans="1:8" ht="64.5" customHeight="1">
      <c r="A102" s="25" t="s">
        <v>404</v>
      </c>
      <c r="B102" s="32"/>
      <c r="C102" s="166" t="str">
        <f>IF(AND(ROUND(C100,2)=C55,ROUND(C101,2)=C56),"Yes",IF(AND(ROUND(C100,2)&lt;&gt;C55,ROUND(C101,2)=C56),"CAUTION. Update Cell C56 with new Ln",IF(AND(ROUND(C100,2)=C55,ROUND(C101,2)&lt;&gt;C56),"CAUTION. Update Cell C57 with new Qe","CAUTION. Update Cells C56 and C57 with new Ln and Qe")))</f>
        <v>Yes</v>
      </c>
      <c r="D102" s="46"/>
      <c r="E102" s="30"/>
      <c r="F102" s="15"/>
      <c r="G102" s="15"/>
      <c r="H102" s="15"/>
    </row>
    <row r="103" spans="1:8" ht="18">
      <c r="A103" s="25" t="s">
        <v>235</v>
      </c>
      <c r="B103" s="32" t="s">
        <v>84</v>
      </c>
      <c r="C103" s="35">
        <v>0.7</v>
      </c>
      <c r="D103" s="30"/>
      <c r="E103" s="30" t="s">
        <v>400</v>
      </c>
    </row>
    <row r="104" spans="1:8" ht="18">
      <c r="A104" s="25" t="s">
        <v>236</v>
      </c>
      <c r="B104" s="32" t="s">
        <v>85</v>
      </c>
      <c r="C104" s="35">
        <v>1.1000000000000001</v>
      </c>
      <c r="D104" s="30"/>
      <c r="E104" s="30" t="s">
        <v>401</v>
      </c>
    </row>
    <row r="105" spans="1:8" ht="18">
      <c r="A105" s="25" t="s">
        <v>237</v>
      </c>
      <c r="B105" s="32" t="s">
        <v>86</v>
      </c>
      <c r="C105" s="92">
        <f>fn_Mgmin*f0</f>
        <v>130.48979962648249</v>
      </c>
      <c r="D105" s="30" t="s">
        <v>11</v>
      </c>
      <c r="E105" s="30"/>
    </row>
    <row r="106" spans="1:8" ht="18.75" thickBot="1">
      <c r="A106" s="25" t="s">
        <v>238</v>
      </c>
      <c r="B106" s="32" t="s">
        <v>87</v>
      </c>
      <c r="C106" s="92">
        <f>fn_Mgmax*f0</f>
        <v>83.038963398670674</v>
      </c>
      <c r="D106" s="30" t="s">
        <v>11</v>
      </c>
      <c r="E106" s="30"/>
    </row>
    <row r="107" spans="1:8" s="31" customFormat="1">
      <c r="A107" s="422" t="s">
        <v>83</v>
      </c>
      <c r="B107" s="423"/>
      <c r="C107" s="423"/>
      <c r="D107" s="424"/>
      <c r="E107" s="152"/>
    </row>
    <row r="108" spans="1:8" s="31" customFormat="1" ht="18">
      <c r="A108" s="25" t="s">
        <v>239</v>
      </c>
      <c r="B108" s="32" t="s">
        <v>82</v>
      </c>
      <c r="C108" s="47">
        <f>PI()*Iout*1.1/(2*SQRT(2)*Nps)</f>
        <v>2.0708352677856792</v>
      </c>
      <c r="D108" s="30" t="s">
        <v>10</v>
      </c>
      <c r="E108" s="30"/>
    </row>
    <row r="109" spans="1:8" s="31" customFormat="1" ht="18">
      <c r="A109" s="25" t="s">
        <v>240</v>
      </c>
      <c r="B109" s="32" t="s">
        <v>88</v>
      </c>
      <c r="C109" s="47">
        <f>(2*SQRT(2)*Nps*Vout)/(PI()*2*PI()*fsw_min*kHz*Lm*uH)</f>
        <v>1.2066228882955115</v>
      </c>
      <c r="D109" s="30" t="s">
        <v>10</v>
      </c>
      <c r="E109" s="30"/>
    </row>
    <row r="110" spans="1:8" s="31" customFormat="1" ht="18.75" thickBot="1">
      <c r="A110" s="25" t="s">
        <v>241</v>
      </c>
      <c r="B110" s="32" t="s">
        <v>89</v>
      </c>
      <c r="C110" s="47">
        <f>SQRT(Im^2 +Ioe^2)</f>
        <v>2.3967264134363746</v>
      </c>
      <c r="D110" s="30" t="s">
        <v>10</v>
      </c>
      <c r="E110" s="155"/>
    </row>
    <row r="111" spans="1:8" s="31" customFormat="1">
      <c r="A111" s="422" t="s">
        <v>90</v>
      </c>
      <c r="B111" s="423"/>
      <c r="C111" s="423"/>
      <c r="D111" s="424"/>
      <c r="E111" s="152"/>
    </row>
    <row r="112" spans="1:8" s="31" customFormat="1" ht="18">
      <c r="A112" s="25" t="s">
        <v>242</v>
      </c>
      <c r="B112" s="32" t="s">
        <v>91</v>
      </c>
      <c r="C112" s="47">
        <f>Nps*Ioe</f>
        <v>4.8871712319742029</v>
      </c>
      <c r="D112" s="30" t="s">
        <v>10</v>
      </c>
      <c r="E112" s="30"/>
    </row>
    <row r="113" spans="1:5" s="31" customFormat="1" ht="18.75" thickBot="1">
      <c r="A113" s="33" t="s">
        <v>243</v>
      </c>
      <c r="B113" s="48" t="s">
        <v>92</v>
      </c>
      <c r="C113" s="49">
        <f>SQRT(2)*$C112/2</f>
        <v>3.4557519189487729</v>
      </c>
      <c r="D113" s="34" t="s">
        <v>10</v>
      </c>
      <c r="E113" s="155"/>
    </row>
    <row r="114" spans="1:5" s="31" customFormat="1" ht="15.75" thickBot="1">
      <c r="A114" s="390"/>
      <c r="B114" s="391"/>
      <c r="C114" s="391"/>
      <c r="D114" s="391"/>
      <c r="E114" s="153"/>
    </row>
    <row r="115" spans="1:5" s="31" customFormat="1">
      <c r="A115" s="395" t="s">
        <v>94</v>
      </c>
      <c r="B115" s="396"/>
      <c r="C115" s="396"/>
      <c r="D115" s="397"/>
      <c r="E115" s="152"/>
    </row>
    <row r="116" spans="1:5" s="31" customFormat="1" ht="18">
      <c r="A116" s="25" t="s">
        <v>244</v>
      </c>
      <c r="B116" s="32" t="s">
        <v>133</v>
      </c>
      <c r="C116" s="87">
        <f>2*PI()*fsw_min*kHz*Lr*uH*Ir</f>
        <v>75.029404574781992</v>
      </c>
      <c r="D116" s="30" t="s">
        <v>7</v>
      </c>
      <c r="E116" s="30"/>
    </row>
    <row r="117" spans="1:5" s="31" customFormat="1" ht="18">
      <c r="A117" s="25" t="s">
        <v>245</v>
      </c>
      <c r="B117" s="32" t="s">
        <v>74</v>
      </c>
      <c r="C117" s="87">
        <f>Lr</f>
        <v>60</v>
      </c>
      <c r="D117" s="30" t="str">
        <f>D95</f>
        <v>uH</v>
      </c>
      <c r="E117" s="30"/>
    </row>
    <row r="118" spans="1:5" s="31" customFormat="1" ht="18.75" thickBot="1">
      <c r="A118" s="33" t="s">
        <v>246</v>
      </c>
      <c r="B118" s="48" t="s">
        <v>89</v>
      </c>
      <c r="C118" s="88">
        <f>Ir</f>
        <v>2.3967264134363746</v>
      </c>
      <c r="D118" s="34" t="str">
        <f>D113</f>
        <v>A</v>
      </c>
      <c r="E118" s="155"/>
    </row>
    <row r="119" spans="1:5" s="31" customFormat="1" ht="15.75" thickBot="1">
      <c r="A119" s="55"/>
      <c r="B119" s="40"/>
      <c r="C119" s="40"/>
      <c r="D119" s="40"/>
      <c r="E119" s="40"/>
    </row>
    <row r="120" spans="1:5" s="56" customFormat="1">
      <c r="A120" s="395" t="s">
        <v>95</v>
      </c>
      <c r="B120" s="396"/>
      <c r="C120" s="396"/>
      <c r="D120" s="397"/>
      <c r="E120" s="152"/>
    </row>
    <row r="121" spans="1:5" s="31" customFormat="1" ht="18">
      <c r="A121" s="25" t="s">
        <v>247</v>
      </c>
      <c r="B121" s="32" t="s">
        <v>134</v>
      </c>
      <c r="C121" s="91">
        <f>IF($D92="uF",Ir/(2*PI()*fsw_min*kHz*Cr*uF),Ir/(2*PI()*fsw_min*kHz*Cr*picoF))</f>
        <v>153.12123382608567</v>
      </c>
      <c r="D121" s="30" t="s">
        <v>7</v>
      </c>
      <c r="E121" s="30"/>
    </row>
    <row r="122" spans="1:5" s="31" customFormat="1" ht="18">
      <c r="A122" s="25" t="s">
        <v>248</v>
      </c>
      <c r="B122" s="32" t="s">
        <v>135</v>
      </c>
      <c r="C122" s="91">
        <f>SQRT((Vblk_max/2)^2+Vcr^2)</f>
        <v>255.87323472458544</v>
      </c>
      <c r="D122" s="30" t="s">
        <v>7</v>
      </c>
      <c r="E122" s="30"/>
    </row>
    <row r="123" spans="1:5" s="31" customFormat="1" ht="18">
      <c r="A123" s="25" t="s">
        <v>249</v>
      </c>
      <c r="B123" s="32" t="s">
        <v>136</v>
      </c>
      <c r="C123" s="91">
        <f>(Vblk_max/2)+(SQRT(2)*Vcr)</f>
        <v>421.54612556415231</v>
      </c>
      <c r="D123" s="30" t="s">
        <v>7</v>
      </c>
      <c r="E123" s="30"/>
    </row>
    <row r="124" spans="1:5" s="31" customFormat="1" ht="18">
      <c r="A124" s="63" t="s">
        <v>250</v>
      </c>
      <c r="B124" s="63" t="s">
        <v>165</v>
      </c>
      <c r="C124" s="89">
        <f>Vblk_max/2-(Vcr*SQRT(2))</f>
        <v>-11.546125564152305</v>
      </c>
      <c r="D124" s="30" t="s">
        <v>7</v>
      </c>
      <c r="E124" s="30"/>
    </row>
    <row r="125" spans="1:5" s="31" customFormat="1" ht="18.75" thickBot="1">
      <c r="A125" s="25" t="s">
        <v>251</v>
      </c>
      <c r="B125" s="32" t="s">
        <v>89</v>
      </c>
      <c r="C125" s="87">
        <f>Ir</f>
        <v>2.3967264134363746</v>
      </c>
      <c r="D125" s="30" t="s">
        <v>10</v>
      </c>
      <c r="E125" s="155"/>
    </row>
    <row r="126" spans="1:5" s="31" customFormat="1">
      <c r="A126" s="392" t="s">
        <v>96</v>
      </c>
      <c r="B126" s="393"/>
      <c r="C126" s="393"/>
      <c r="D126" s="394"/>
      <c r="E126" s="152"/>
    </row>
    <row r="127" spans="1:5" s="31" customFormat="1" ht="18.75" thickBot="1">
      <c r="A127" s="33" t="s">
        <v>320</v>
      </c>
      <c r="B127" s="48" t="s">
        <v>137</v>
      </c>
      <c r="C127" s="88">
        <f>Cr/2</f>
        <v>1.4999999999999999E-2</v>
      </c>
      <c r="D127" s="34" t="str">
        <f>IF(D93="uF", "uF","pF")</f>
        <v>uF</v>
      </c>
      <c r="E127" s="33"/>
    </row>
    <row r="128" spans="1:5" s="31" customFormat="1" ht="15.75" thickBot="1">
      <c r="A128" s="55"/>
      <c r="B128" s="40"/>
      <c r="C128" s="40"/>
      <c r="D128" s="154"/>
    </row>
    <row r="129" spans="1:5" s="31" customFormat="1">
      <c r="A129" s="395" t="s">
        <v>97</v>
      </c>
      <c r="B129" s="396"/>
      <c r="C129" s="396"/>
      <c r="D129" s="397"/>
      <c r="E129" s="152"/>
    </row>
    <row r="130" spans="1:5" s="31" customFormat="1" ht="18">
      <c r="A130" s="25" t="s">
        <v>252</v>
      </c>
      <c r="B130" s="32" t="s">
        <v>98</v>
      </c>
      <c r="C130" s="91">
        <f>Vblk_max*1.5</f>
        <v>615</v>
      </c>
      <c r="D130" s="30" t="s">
        <v>7</v>
      </c>
      <c r="E130" s="30"/>
    </row>
    <row r="131" spans="1:5" s="31" customFormat="1" ht="18.75" thickBot="1">
      <c r="A131" s="33" t="s">
        <v>253</v>
      </c>
      <c r="B131" s="48" t="s">
        <v>99</v>
      </c>
      <c r="C131" s="88">
        <f>1.1*Ir</f>
        <v>2.6363990547800125</v>
      </c>
      <c r="D131" s="34" t="s">
        <v>10</v>
      </c>
      <c r="E131" s="155"/>
    </row>
    <row r="132" spans="1:5" ht="15.75" thickBot="1">
      <c r="A132" s="27"/>
      <c r="B132" s="26"/>
      <c r="C132" s="26"/>
      <c r="D132" s="26"/>
      <c r="E132" s="77"/>
    </row>
    <row r="133" spans="1:5" s="31" customFormat="1">
      <c r="A133" s="395" t="s">
        <v>321</v>
      </c>
      <c r="B133" s="396"/>
      <c r="C133" s="396"/>
      <c r="D133" s="397"/>
      <c r="E133" s="152"/>
    </row>
    <row r="134" spans="1:5" s="31" customFormat="1" ht="18">
      <c r="A134" s="25" t="s">
        <v>254</v>
      </c>
      <c r="B134" s="32" t="s">
        <v>100</v>
      </c>
      <c r="C134" s="87">
        <f>(Vblk_max/Nps)*1.2</f>
        <v>208.47457627118646</v>
      </c>
      <c r="D134" s="30" t="s">
        <v>7</v>
      </c>
      <c r="E134" s="30"/>
    </row>
    <row r="135" spans="1:5" s="31" customFormat="1" ht="18.75" thickBot="1">
      <c r="A135" s="33" t="s">
        <v>255</v>
      </c>
      <c r="B135" s="48" t="s">
        <v>101</v>
      </c>
      <c r="C135" s="88">
        <f>SQRT(2)*C112/PI()</f>
        <v>2.2000000000000002</v>
      </c>
      <c r="D135" s="34" t="s">
        <v>10</v>
      </c>
      <c r="E135" s="155"/>
    </row>
    <row r="136" spans="1:5" s="31" customFormat="1" ht="15.75" thickBot="1">
      <c r="A136" s="55"/>
      <c r="B136" s="40"/>
      <c r="C136" s="40"/>
      <c r="D136" s="154"/>
    </row>
    <row r="137" spans="1:5" s="31" customFormat="1" ht="18">
      <c r="A137" s="395" t="s">
        <v>107</v>
      </c>
      <c r="B137" s="396"/>
      <c r="C137" s="396"/>
      <c r="D137" s="397"/>
      <c r="E137" s="152"/>
    </row>
    <row r="138" spans="1:5" ht="18">
      <c r="A138" s="25" t="s">
        <v>323</v>
      </c>
      <c r="B138" s="32" t="s">
        <v>104</v>
      </c>
      <c r="C138" s="87">
        <f>PI()*Iout/(2*SQRT(2))</f>
        <v>4.4428829381583661</v>
      </c>
      <c r="D138" s="30" t="s">
        <v>10</v>
      </c>
      <c r="E138" s="30"/>
    </row>
    <row r="139" spans="1:5" ht="18">
      <c r="A139" s="25" t="s">
        <v>256</v>
      </c>
      <c r="B139" s="32" t="s">
        <v>102</v>
      </c>
      <c r="C139" s="86">
        <f>MROUND(Vout*1.25,10)</f>
        <v>100</v>
      </c>
      <c r="D139" s="30" t="s">
        <v>7</v>
      </c>
      <c r="E139" s="30"/>
    </row>
    <row r="140" spans="1:5" ht="18">
      <c r="A140" s="25" t="s">
        <v>322</v>
      </c>
      <c r="B140" s="32" t="s">
        <v>103</v>
      </c>
      <c r="C140" s="87">
        <f>SQRT((PI()*Iout/(2*SQRT(2)))^2-Iout^2)</f>
        <v>1.9337033904347161</v>
      </c>
      <c r="D140" s="30" t="s">
        <v>10</v>
      </c>
      <c r="E140" s="30" t="s">
        <v>123</v>
      </c>
    </row>
    <row r="141" spans="1:5" ht="18.75" thickBot="1">
      <c r="A141" s="33" t="s">
        <v>257</v>
      </c>
      <c r="B141" s="48" t="s">
        <v>105</v>
      </c>
      <c r="C141" s="88">
        <f>Vout_pp*mV/((2*PI()*Iout)/4)/mOhm</f>
        <v>19.098593171027439</v>
      </c>
      <c r="D141" s="34" t="s">
        <v>106</v>
      </c>
      <c r="E141" s="155"/>
    </row>
    <row r="142" spans="1:5" ht="15.75" thickBot="1">
      <c r="A142" s="55"/>
      <c r="B142" s="40"/>
      <c r="C142" s="58"/>
      <c r="D142" s="40"/>
      <c r="E142" s="77"/>
    </row>
    <row r="143" spans="1:5">
      <c r="A143" s="395" t="s">
        <v>138</v>
      </c>
      <c r="B143" s="396"/>
      <c r="C143" s="396"/>
      <c r="D143" s="397"/>
      <c r="E143" s="152"/>
    </row>
    <row r="144" spans="1:5" ht="18">
      <c r="A144" s="67" t="s">
        <v>258</v>
      </c>
      <c r="B144" s="59" t="s">
        <v>139</v>
      </c>
      <c r="C144" s="123">
        <f>IF($C$22="UCC256404",1,IF($C$22="UCC256404A",1,IF($C$22="UCC256404B",1,3)))</f>
        <v>1</v>
      </c>
      <c r="D144" s="68" t="s">
        <v>7</v>
      </c>
      <c r="E144" s="30"/>
    </row>
    <row r="145" spans="1:5" ht="18">
      <c r="A145" s="67" t="s">
        <v>259</v>
      </c>
      <c r="B145" s="59" t="s">
        <v>140</v>
      </c>
      <c r="C145" s="123">
        <f>IF($C$22="UCC256404", 0.9, IF($C$22="UCC256404A",0.9,IF($C$22="UCC256404B",0.9,2.2)))</f>
        <v>0.9</v>
      </c>
      <c r="D145" s="68" t="s">
        <v>7</v>
      </c>
      <c r="E145" s="30"/>
    </row>
    <row r="146" spans="1:5" ht="18">
      <c r="A146" s="67" t="s">
        <v>260</v>
      </c>
      <c r="B146" s="60" t="s">
        <v>141</v>
      </c>
      <c r="C146" s="137">
        <f>Vblk_hu</f>
        <v>365</v>
      </c>
      <c r="D146" s="68" t="s">
        <v>7</v>
      </c>
      <c r="E146" s="30"/>
    </row>
    <row r="147" spans="1:5" ht="18">
      <c r="A147" s="67" t="s">
        <v>262</v>
      </c>
      <c r="B147" s="59" t="s">
        <v>142</v>
      </c>
      <c r="C147" s="138">
        <f>Vblk</f>
        <v>375</v>
      </c>
      <c r="D147" s="68" t="s">
        <v>7</v>
      </c>
      <c r="E147" s="30"/>
    </row>
    <row r="148" spans="1:5" ht="18">
      <c r="A148" s="67" t="s">
        <v>263</v>
      </c>
      <c r="B148" s="59" t="s">
        <v>144</v>
      </c>
      <c r="C148" s="139">
        <f>C146/C144</f>
        <v>365</v>
      </c>
      <c r="D148" s="68"/>
      <c r="E148" s="30"/>
    </row>
    <row r="149" spans="1:5" ht="18">
      <c r="A149" s="67" t="s">
        <v>264</v>
      </c>
      <c r="B149" s="59" t="s">
        <v>145</v>
      </c>
      <c r="C149" s="106">
        <v>10</v>
      </c>
      <c r="D149" s="68" t="s">
        <v>330</v>
      </c>
      <c r="E149" s="30" t="s">
        <v>180</v>
      </c>
    </row>
    <row r="150" spans="1:5" ht="18">
      <c r="A150" s="67" t="s">
        <v>265</v>
      </c>
      <c r="B150" s="59" t="s">
        <v>146</v>
      </c>
      <c r="C150" s="59">
        <f>C147^2/C149/10^3</f>
        <v>14.0625</v>
      </c>
      <c r="D150" s="69" t="s">
        <v>147</v>
      </c>
      <c r="E150" s="30"/>
    </row>
    <row r="151" spans="1:5" ht="18">
      <c r="A151" s="67" t="s">
        <v>403</v>
      </c>
      <c r="B151" s="59" t="s">
        <v>191</v>
      </c>
      <c r="C151" s="90">
        <f>C150/C148*1000</f>
        <v>38.527397260273972</v>
      </c>
      <c r="D151" s="69" t="s">
        <v>148</v>
      </c>
      <c r="E151" s="30"/>
    </row>
    <row r="152" spans="1:5" ht="18">
      <c r="A152" s="67" t="s">
        <v>268</v>
      </c>
      <c r="B152" s="59" t="s">
        <v>191</v>
      </c>
      <c r="C152" s="106">
        <v>41.2</v>
      </c>
      <c r="D152" s="69" t="s">
        <v>148</v>
      </c>
      <c r="E152" s="30" t="s">
        <v>181</v>
      </c>
    </row>
    <row r="153" spans="1:5" ht="18">
      <c r="A153" s="67" t="s">
        <v>266</v>
      </c>
      <c r="B153" s="59" t="s">
        <v>190</v>
      </c>
      <c r="C153" s="90">
        <f>C150-C151/1000</f>
        <v>14.023972602739725</v>
      </c>
      <c r="D153" s="69" t="s">
        <v>147</v>
      </c>
      <c r="E153" s="30"/>
    </row>
    <row r="154" spans="1:5" ht="18">
      <c r="A154" s="67" t="s">
        <v>267</v>
      </c>
      <c r="B154" s="59" t="s">
        <v>190</v>
      </c>
      <c r="C154" s="106">
        <v>14.97</v>
      </c>
      <c r="D154" s="69" t="s">
        <v>147</v>
      </c>
      <c r="E154" s="30" t="s">
        <v>202</v>
      </c>
    </row>
    <row r="155" spans="1:5" ht="18">
      <c r="A155" s="67" t="s">
        <v>261</v>
      </c>
      <c r="B155" s="60" t="s">
        <v>141</v>
      </c>
      <c r="C155" s="66">
        <f>$C144*($C154*1000+$C152)/$C152</f>
        <v>364.34951456310677</v>
      </c>
      <c r="D155" s="68" t="s">
        <v>7</v>
      </c>
      <c r="E155" s="30"/>
    </row>
    <row r="156" spans="1:5" ht="18">
      <c r="A156" s="67" t="s">
        <v>328</v>
      </c>
      <c r="B156" s="59" t="s">
        <v>143</v>
      </c>
      <c r="C156" s="66">
        <f>$C145*($C154*1000+$C152)/$C152</f>
        <v>327.91456310679615</v>
      </c>
      <c r="D156" s="68" t="s">
        <v>7</v>
      </c>
      <c r="E156" s="30"/>
    </row>
    <row r="157" spans="1:5" ht="18">
      <c r="A157" s="183" t="s">
        <v>522</v>
      </c>
      <c r="B157" s="59" t="s">
        <v>524</v>
      </c>
      <c r="C157" s="184" t="str">
        <f>IF($C$22="UCC256402A",'tables and calculations'!B340,"Not Applicable")</f>
        <v>Not Applicable</v>
      </c>
      <c r="D157" s="185" t="s">
        <v>7</v>
      </c>
      <c r="E157" s="186" t="s">
        <v>533</v>
      </c>
    </row>
    <row r="158" spans="1:5" ht="18">
      <c r="A158" s="183" t="s">
        <v>523</v>
      </c>
      <c r="B158" s="59" t="s">
        <v>525</v>
      </c>
      <c r="C158" s="184" t="str">
        <f>IF($C$22="UCC256402A",'tables and calculations'!B341,"Not Applicable")</f>
        <v>Not Applicable</v>
      </c>
      <c r="D158" s="185" t="s">
        <v>7</v>
      </c>
      <c r="E158" s="186" t="s">
        <v>533</v>
      </c>
    </row>
    <row r="159" spans="1:5" ht="18.75" thickBot="1">
      <c r="A159" s="33" t="s">
        <v>329</v>
      </c>
      <c r="B159" s="136" t="s">
        <v>145</v>
      </c>
      <c r="C159" s="88">
        <f>1000*(C147^2)/(C152*1000+C154*1000000)</f>
        <v>9.3680052227670014</v>
      </c>
      <c r="D159" s="34" t="s">
        <v>330</v>
      </c>
      <c r="E159" s="155"/>
    </row>
    <row r="160" spans="1:5" ht="15.75" thickBot="1"/>
    <row r="161" spans="1:5">
      <c r="A161" s="468" t="s">
        <v>149</v>
      </c>
      <c r="B161" s="469"/>
      <c r="C161" s="469"/>
      <c r="D161" s="470"/>
      <c r="E161" s="152"/>
    </row>
    <row r="162" spans="1:5" ht="18">
      <c r="A162" s="72" t="s">
        <v>269</v>
      </c>
      <c r="B162" s="63" t="s">
        <v>158</v>
      </c>
      <c r="C162" s="83">
        <f>Ir/0.707</f>
        <v>3.3899949270670082</v>
      </c>
      <c r="D162" s="73" t="s">
        <v>10</v>
      </c>
      <c r="E162" s="30"/>
    </row>
    <row r="163" spans="1:5" ht="18">
      <c r="A163" s="72" t="s">
        <v>270</v>
      </c>
      <c r="B163" s="63" t="s">
        <v>505</v>
      </c>
      <c r="C163" s="70">
        <f>C123-C124</f>
        <v>433.09225112830461</v>
      </c>
      <c r="D163" s="73" t="s">
        <v>7</v>
      </c>
      <c r="E163" s="30"/>
    </row>
    <row r="164" spans="1:5" ht="18">
      <c r="A164" s="72" t="s">
        <v>271</v>
      </c>
      <c r="B164" s="63" t="s">
        <v>160</v>
      </c>
      <c r="C164" s="117">
        <v>3.02</v>
      </c>
      <c r="D164" s="73" t="s">
        <v>7</v>
      </c>
      <c r="E164" s="30"/>
    </row>
    <row r="165" spans="1:5" ht="18">
      <c r="A165" s="72" t="s">
        <v>366</v>
      </c>
      <c r="B165" s="63" t="s">
        <v>159</v>
      </c>
      <c r="C165" s="102">
        <v>5.25</v>
      </c>
      <c r="D165" s="73" t="s">
        <v>7</v>
      </c>
      <c r="E165" s="30" t="s">
        <v>387</v>
      </c>
    </row>
    <row r="166" spans="1:5" ht="18">
      <c r="A166" s="72" t="s">
        <v>369</v>
      </c>
      <c r="B166" s="63" t="s">
        <v>367</v>
      </c>
      <c r="C166" s="102">
        <v>2</v>
      </c>
      <c r="D166" s="73" t="s">
        <v>7</v>
      </c>
      <c r="E166" s="30" t="s">
        <v>378</v>
      </c>
    </row>
    <row r="167" spans="1:5" ht="18">
      <c r="A167" s="72" t="s">
        <v>274</v>
      </c>
      <c r="B167" s="63" t="s">
        <v>163</v>
      </c>
      <c r="C167" s="118">
        <v>2</v>
      </c>
      <c r="D167" s="73" t="s">
        <v>153</v>
      </c>
      <c r="E167" s="30"/>
    </row>
    <row r="168" spans="1:5" ht="18">
      <c r="A168" s="72" t="s">
        <v>368</v>
      </c>
      <c r="B168" s="63" t="s">
        <v>164</v>
      </c>
      <c r="C168" s="117">
        <f>C163/(C165-C166)</f>
        <v>133.25915419332449</v>
      </c>
      <c r="D168" s="73"/>
      <c r="E168" s="30"/>
    </row>
    <row r="169" spans="1:5" ht="18">
      <c r="A169" s="72" t="s">
        <v>277</v>
      </c>
      <c r="B169" s="63" t="s">
        <v>189</v>
      </c>
      <c r="C169" s="134">
        <f>(1/C166)*(C167/1000)/(2*fsw_min*kHz)*1000000000000</f>
        <v>6021.269769463478</v>
      </c>
      <c r="D169" s="73" t="s">
        <v>70</v>
      </c>
      <c r="E169" s="30"/>
    </row>
    <row r="170" spans="1:5" ht="18">
      <c r="A170" s="72" t="s">
        <v>278</v>
      </c>
      <c r="B170" s="63" t="s">
        <v>189</v>
      </c>
      <c r="C170" s="105">
        <v>8200</v>
      </c>
      <c r="D170" s="73" t="s">
        <v>70</v>
      </c>
      <c r="E170" s="30" t="s">
        <v>373</v>
      </c>
    </row>
    <row r="171" spans="1:5" ht="18">
      <c r="A171" s="72" t="s">
        <v>275</v>
      </c>
      <c r="B171" s="63" t="s">
        <v>188</v>
      </c>
      <c r="C171" s="134">
        <f>C170/(C168-1)</f>
        <v>61.999489184801384</v>
      </c>
      <c r="D171" s="73" t="s">
        <v>70</v>
      </c>
      <c r="E171" s="30"/>
    </row>
    <row r="172" spans="1:5" ht="18">
      <c r="A172" s="72" t="s">
        <v>276</v>
      </c>
      <c r="B172" s="63" t="s">
        <v>188</v>
      </c>
      <c r="C172" s="105">
        <v>68</v>
      </c>
      <c r="D172" s="73" t="s">
        <v>70</v>
      </c>
      <c r="E172" s="30" t="s">
        <v>374</v>
      </c>
    </row>
    <row r="173" spans="1:5" ht="18">
      <c r="A173" s="72" t="s">
        <v>371</v>
      </c>
      <c r="B173" s="63" t="s">
        <v>164</v>
      </c>
      <c r="C173" s="119">
        <f>C170/C172+1</f>
        <v>121.58823529411765</v>
      </c>
      <c r="D173" s="73"/>
      <c r="E173" s="30"/>
    </row>
    <row r="174" spans="1:5" ht="18">
      <c r="A174" s="72" t="s">
        <v>370</v>
      </c>
      <c r="B174" s="63" t="s">
        <v>159</v>
      </c>
      <c r="C174" s="117">
        <f>(1/C170)*(C167/1000)/(2*fsw_min*kHz)*1000000000000+C163/C173</f>
        <v>5.0305609068313739</v>
      </c>
      <c r="D174" s="73" t="s">
        <v>7</v>
      </c>
      <c r="E174" s="30"/>
    </row>
    <row r="175" spans="1:5" ht="18">
      <c r="A175" s="72" t="s">
        <v>272</v>
      </c>
      <c r="B175" s="63" t="s">
        <v>161</v>
      </c>
      <c r="C175" s="83">
        <f>C164+C174/2</f>
        <v>5.5352804534156874</v>
      </c>
      <c r="D175" s="73" t="s">
        <v>7</v>
      </c>
      <c r="E175" s="30"/>
    </row>
    <row r="176" spans="1:5" ht="18.75" thickBot="1">
      <c r="A176" s="74" t="s">
        <v>273</v>
      </c>
      <c r="B176" s="75" t="s">
        <v>162</v>
      </c>
      <c r="C176" s="84">
        <f>C164-C174/2</f>
        <v>0.50471954658431306</v>
      </c>
      <c r="D176" s="76" t="s">
        <v>7</v>
      </c>
      <c r="E176" s="155"/>
    </row>
    <row r="177" spans="1:5" ht="15.75" thickBot="1">
      <c r="A177" s="147"/>
      <c r="B177" s="61"/>
      <c r="C177" s="148"/>
      <c r="D177" s="61"/>
    </row>
    <row r="178" spans="1:5">
      <c r="A178" s="468" t="s">
        <v>151</v>
      </c>
      <c r="B178" s="469"/>
      <c r="C178" s="469"/>
      <c r="D178" s="470"/>
      <c r="E178" s="152"/>
    </row>
    <row r="179" spans="1:5" ht="18">
      <c r="A179" s="72" t="s">
        <v>284</v>
      </c>
      <c r="B179" s="63" t="s">
        <v>169</v>
      </c>
      <c r="C179" s="102">
        <v>115</v>
      </c>
      <c r="D179" s="73" t="s">
        <v>157</v>
      </c>
      <c r="E179" s="30" t="s">
        <v>203</v>
      </c>
    </row>
    <row r="180" spans="1:5" ht="31.5">
      <c r="A180" s="146" t="s">
        <v>389</v>
      </c>
      <c r="B180" s="63" t="s">
        <v>388</v>
      </c>
      <c r="C180" s="102">
        <v>0</v>
      </c>
      <c r="D180" s="73" t="s">
        <v>7</v>
      </c>
      <c r="E180" s="30" t="s">
        <v>390</v>
      </c>
    </row>
    <row r="181" spans="1:5" ht="18">
      <c r="A181" s="72" t="s">
        <v>285</v>
      </c>
      <c r="B181" s="63" t="s">
        <v>170</v>
      </c>
      <c r="C181" s="120">
        <v>-4</v>
      </c>
      <c r="D181" s="73" t="s">
        <v>7</v>
      </c>
      <c r="E181" s="30"/>
    </row>
    <row r="182" spans="1:5" ht="18">
      <c r="A182" s="72" t="s">
        <v>286</v>
      </c>
      <c r="B182" s="63" t="s">
        <v>171</v>
      </c>
      <c r="C182" s="83">
        <f>C181/C179*100</f>
        <v>-3.4782608695652173</v>
      </c>
      <c r="D182" s="73" t="s">
        <v>7</v>
      </c>
      <c r="E182" s="30"/>
    </row>
    <row r="183" spans="1:5" ht="18">
      <c r="A183" s="72" t="s">
        <v>287</v>
      </c>
      <c r="B183" s="63" t="s">
        <v>172</v>
      </c>
      <c r="C183" s="71">
        <f>(Vout+C180)*Nps/C42</f>
        <v>17.16363636363636</v>
      </c>
      <c r="D183" s="73" t="s">
        <v>7</v>
      </c>
      <c r="E183" s="30"/>
    </row>
    <row r="184" spans="1:5" ht="18">
      <c r="A184" s="72" t="s">
        <v>288</v>
      </c>
      <c r="B184" s="63" t="s">
        <v>204</v>
      </c>
      <c r="C184" s="70">
        <f>-C183*C179/(100*C181)</f>
        <v>4.9345454545454537</v>
      </c>
      <c r="D184" s="73"/>
      <c r="E184" s="30"/>
    </row>
    <row r="185" spans="1:5" ht="33">
      <c r="A185" s="124" t="s">
        <v>383</v>
      </c>
      <c r="B185" s="125" t="s">
        <v>334</v>
      </c>
      <c r="C185" s="141" t="s">
        <v>340</v>
      </c>
      <c r="D185" s="73"/>
      <c r="E185" s="158" t="s">
        <v>410</v>
      </c>
    </row>
    <row r="186" spans="1:5" ht="18">
      <c r="A186" s="124" t="s">
        <v>381</v>
      </c>
      <c r="B186" s="125" t="s">
        <v>334</v>
      </c>
      <c r="C186" s="169">
        <f>IF(C185="Option 1",0.95,IF(C185="Option 2",1,IF(C185="Option 3",0.9,IF(C185="Option 4",0.8,IF(C185="Option 5",0.6,IF(C185="Option 6",0.6,IF(C185="Option 7","Burst Disabled","")))))))</f>
        <v>0.6</v>
      </c>
      <c r="D186" s="73"/>
      <c r="E186" s="30"/>
    </row>
    <row r="187" spans="1:5" ht="18">
      <c r="A187" s="72" t="s">
        <v>346</v>
      </c>
      <c r="B187" s="63" t="s">
        <v>343</v>
      </c>
      <c r="C187" s="70">
        <f>IF(C185="Option 1",'tables and calculations'!D226,IF(C185="Option 2",'tables and calculations'!D227,IF(C185="Option 3",'tables and calculations'!D228,IF(C185="Option 4",'tables and calculations'!D229,IF(C185="Option 5",'tables and calculations'!D230,IF(C185="Option 6",'tables and calculations'!D231,IF(C185="Option 7",'tables and calculations'!D232,"")))))))</f>
        <v>4.5910000000000002</v>
      </c>
      <c r="D187" s="73" t="s">
        <v>179</v>
      </c>
      <c r="E187" s="30"/>
    </row>
    <row r="188" spans="1:5" ht="18">
      <c r="A188" s="72" t="s">
        <v>344</v>
      </c>
      <c r="B188" s="63" t="s">
        <v>173</v>
      </c>
      <c r="C188" s="127">
        <f>C187*(1+(1/(C184-1)))</f>
        <v>5.7578438077634013</v>
      </c>
      <c r="D188" s="73" t="s">
        <v>179</v>
      </c>
      <c r="E188" s="30"/>
    </row>
    <row r="189" spans="1:5" ht="18">
      <c r="A189" s="72" t="s">
        <v>289</v>
      </c>
      <c r="B189" s="63" t="s">
        <v>173</v>
      </c>
      <c r="C189" s="145">
        <v>5.36</v>
      </c>
      <c r="D189" s="73" t="s">
        <v>179</v>
      </c>
      <c r="E189" s="30" t="s">
        <v>183</v>
      </c>
    </row>
    <row r="190" spans="1:5" ht="18">
      <c r="A190" s="72" t="s">
        <v>290</v>
      </c>
      <c r="B190" s="63" t="s">
        <v>174</v>
      </c>
      <c r="C190" s="129">
        <f>C189*(C184-1)</f>
        <v>21.089163636363633</v>
      </c>
      <c r="D190" s="73" t="s">
        <v>179</v>
      </c>
      <c r="E190" s="30"/>
    </row>
    <row r="191" spans="1:5" ht="18">
      <c r="A191" s="11" t="s">
        <v>291</v>
      </c>
      <c r="B191" s="63" t="s">
        <v>174</v>
      </c>
      <c r="C191" s="143">
        <v>30.9</v>
      </c>
      <c r="D191" s="73" t="s">
        <v>179</v>
      </c>
      <c r="E191" s="30" t="s">
        <v>372</v>
      </c>
    </row>
    <row r="192" spans="1:5" ht="18">
      <c r="A192" s="128" t="s">
        <v>345</v>
      </c>
      <c r="B192" s="63" t="s">
        <v>343</v>
      </c>
      <c r="C192" s="144">
        <f>1/((1/C189)+(1/C191))</f>
        <v>4.5676778819635961</v>
      </c>
      <c r="D192" s="73" t="s">
        <v>179</v>
      </c>
      <c r="E192" s="30"/>
    </row>
    <row r="193" spans="1:6" ht="115.5" customHeight="1">
      <c r="A193" s="124" t="s">
        <v>384</v>
      </c>
      <c r="B193" s="125" t="s">
        <v>334</v>
      </c>
      <c r="C193" s="164" t="str">
        <f>IF(AND(C192&gt;='tables and calculations'!B226/1000,C192&lt;='tables and calculations'!C226/1000),"Option 1",IF(AND(C192&gt;='tables and calculations'!B227/1000,C192&lt;='tables and calculations'!C227/1000),"Option 2",IF(AND(C192&gt;='tables and calculations'!B228/1000,C192&lt;='tables and calculations'!C228/1000),"Option 3",IF(AND(C192&gt;='tables and calculations'!B229/1000,C192&lt;='tables and calculations'!C229/1000),"Option 4",IF(AND(C192&gt;='tables and calculations'!B230/1000,C192&lt;='tables and calculations'!C230/1000),"Option 5",IF(AND(C192&gt;='tables and calculations'!B231/1000,C192&lt;='tables and calculations'!C231/1000),"Option 6",IF(AND(C192&gt;='tables and calculations'!B232/1000,C192&lt;='tables and calculations'!C232/1000),"Option 7","Error, BW resistance does not fall within predefined BW programming ranges")))))))</f>
        <v>Option 6</v>
      </c>
      <c r="D193" s="73"/>
      <c r="E193" s="30"/>
    </row>
    <row r="194" spans="1:6" ht="18">
      <c r="A194" s="124" t="s">
        <v>382</v>
      </c>
      <c r="B194" s="125" t="s">
        <v>334</v>
      </c>
      <c r="C194" s="131">
        <f>IF(C193="Option 1",0.95,IF(C193="Option 2",1,IF(C193="Option 3",0.9,IF(C193="Option 4",0.8,IF(C193="Option 5",0.6,IF(C193="Option 6",0.6,IF(C193="Option 7","Burst Disabled",IF(C193="Option 8",0.4,"Error"))))))))</f>
        <v>0.6</v>
      </c>
      <c r="D194" s="73"/>
      <c r="E194" s="30"/>
    </row>
    <row r="195" spans="1:6" ht="18">
      <c r="A195" s="72" t="s">
        <v>347</v>
      </c>
      <c r="B195" s="63" t="s">
        <v>169</v>
      </c>
      <c r="C195" s="71">
        <f>-C181*(C191+C189)/C189/(Vout+C180)*C42/Nps*100</f>
        <v>157.65715911965594</v>
      </c>
      <c r="D195" s="73" t="s">
        <v>157</v>
      </c>
      <c r="E195" s="30"/>
    </row>
    <row r="196" spans="1:6">
      <c r="A196" s="72" t="s">
        <v>292</v>
      </c>
      <c r="B196" s="63"/>
      <c r="C196" s="85">
        <f>1/(50*f0*10^3)/2/3.14/(C189*C191/(C189+C191))*10^9</f>
        <v>5.877477882083384</v>
      </c>
      <c r="D196" s="73" t="s">
        <v>70</v>
      </c>
      <c r="E196" s="30"/>
    </row>
    <row r="197" spans="1:6" ht="15.75" thickBot="1">
      <c r="A197" s="80" t="s">
        <v>293</v>
      </c>
      <c r="B197" s="81"/>
      <c r="C197" s="103">
        <v>10</v>
      </c>
      <c r="D197" s="82" t="s">
        <v>70</v>
      </c>
      <c r="E197" s="155" t="s">
        <v>185</v>
      </c>
    </row>
    <row r="198" spans="1:6" ht="15.75" thickBot="1">
      <c r="A198" s="55"/>
      <c r="B198" s="40"/>
      <c r="C198" s="58"/>
      <c r="D198" s="40"/>
    </row>
    <row r="199" spans="1:6">
      <c r="A199" s="468" t="s">
        <v>332</v>
      </c>
      <c r="B199" s="469"/>
      <c r="C199" s="469"/>
      <c r="D199" s="470"/>
      <c r="E199" s="152"/>
    </row>
    <row r="200" spans="1:6" ht="18">
      <c r="A200" s="72" t="s">
        <v>279</v>
      </c>
      <c r="B200" s="63" t="s">
        <v>166</v>
      </c>
      <c r="C200" s="119">
        <v>37.5</v>
      </c>
      <c r="D200" s="73" t="s">
        <v>152</v>
      </c>
      <c r="E200" s="30"/>
    </row>
    <row r="201" spans="1:6" ht="18">
      <c r="A201" s="78" t="s">
        <v>280</v>
      </c>
      <c r="B201" s="64" t="s">
        <v>167</v>
      </c>
      <c r="C201" s="104">
        <v>10</v>
      </c>
      <c r="D201" s="79" t="s">
        <v>154</v>
      </c>
      <c r="E201" s="30" t="s">
        <v>182</v>
      </c>
    </row>
    <row r="202" spans="1:6" ht="18">
      <c r="A202" s="78" t="s">
        <v>282</v>
      </c>
      <c r="B202" s="64" t="s">
        <v>168</v>
      </c>
      <c r="C202" s="171">
        <f>1000000000*(C200/1000000)*((C201/1000)-(0.00078)-(0.000265))/(C174-C206)</f>
        <v>70.987882116696838</v>
      </c>
      <c r="D202" s="79" t="s">
        <v>156</v>
      </c>
      <c r="E202" s="30"/>
    </row>
    <row r="203" spans="1:6" ht="16.5" customHeight="1">
      <c r="A203" s="78" t="s">
        <v>283</v>
      </c>
      <c r="B203" s="64" t="s">
        <v>168</v>
      </c>
      <c r="C203" s="168">
        <v>68</v>
      </c>
      <c r="D203" s="79" t="s">
        <v>156</v>
      </c>
      <c r="E203" s="30" t="s">
        <v>509</v>
      </c>
      <c r="F203"/>
    </row>
    <row r="204" spans="1:6" ht="18">
      <c r="A204" s="78" t="s">
        <v>391</v>
      </c>
      <c r="B204" s="64" t="s">
        <v>380</v>
      </c>
      <c r="C204" s="172">
        <v>0.6</v>
      </c>
      <c r="D204" s="79" t="s">
        <v>7</v>
      </c>
      <c r="E204" s="30" t="s">
        <v>508</v>
      </c>
    </row>
    <row r="205" spans="1:6" ht="34.5" customHeight="1">
      <c r="A205" s="78" t="s">
        <v>507</v>
      </c>
      <c r="B205" s="64" t="s">
        <v>510</v>
      </c>
      <c r="C205" s="181">
        <f>'tables and calculations'!B259</f>
        <v>0.10566247551652239</v>
      </c>
      <c r="D205" s="79" t="s">
        <v>7</v>
      </c>
      <c r="E205" s="30"/>
    </row>
    <row r="206" spans="1:6" ht="33">
      <c r="A206" s="78" t="s">
        <v>348</v>
      </c>
      <c r="B206" s="64" t="s">
        <v>349</v>
      </c>
      <c r="C206" s="167">
        <v>0.3</v>
      </c>
      <c r="D206" s="79" t="s">
        <v>7</v>
      </c>
      <c r="E206" s="158" t="s">
        <v>511</v>
      </c>
    </row>
    <row r="207" spans="1:6" ht="18">
      <c r="A207" s="78" t="s">
        <v>350</v>
      </c>
      <c r="B207" s="64" t="s">
        <v>351</v>
      </c>
      <c r="C207" s="132">
        <f>'tables and calculations'!B263/1000</f>
        <v>546.50980392156885</v>
      </c>
      <c r="D207" s="69" t="s">
        <v>148</v>
      </c>
      <c r="E207" s="466"/>
      <c r="F207"/>
    </row>
    <row r="208" spans="1:6" ht="18">
      <c r="A208" s="78" t="s">
        <v>353</v>
      </c>
      <c r="B208" s="64" t="s">
        <v>352</v>
      </c>
      <c r="C208" s="132">
        <f>'tables and calculations'!B264/1000</f>
        <v>310.81858910585288</v>
      </c>
      <c r="D208" s="69" t="s">
        <v>148</v>
      </c>
      <c r="E208" s="467"/>
    </row>
    <row r="209" spans="1:7" ht="18">
      <c r="A209" s="78" t="s">
        <v>354</v>
      </c>
      <c r="B209" s="64" t="s">
        <v>351</v>
      </c>
      <c r="C209" s="140">
        <v>549</v>
      </c>
      <c r="D209" s="69" t="s">
        <v>148</v>
      </c>
      <c r="E209" s="30" t="s">
        <v>375</v>
      </c>
    </row>
    <row r="210" spans="1:7" ht="18">
      <c r="A210" s="78" t="s">
        <v>355</v>
      </c>
      <c r="B210" s="64" t="s">
        <v>352</v>
      </c>
      <c r="C210" s="140">
        <v>316</v>
      </c>
      <c r="D210" s="69" t="s">
        <v>148</v>
      </c>
      <c r="E210" s="30" t="s">
        <v>376</v>
      </c>
    </row>
    <row r="211" spans="1:7" ht="18">
      <c r="A211" s="78" t="s">
        <v>364</v>
      </c>
      <c r="B211" s="64" t="s">
        <v>349</v>
      </c>
      <c r="C211" s="133">
        <f>IF(C193="Option 5",0,IF(AND('tables and calculations'!B271&lt;0,'tables and calculations'!B274=0),0,'tables and calculations'!B271))</f>
        <v>0.29109517593536144</v>
      </c>
      <c r="D211" s="79" t="s">
        <v>7</v>
      </c>
      <c r="E211" s="30"/>
    </row>
    <row r="212" spans="1:7" ht="18">
      <c r="A212" s="78" t="s">
        <v>512</v>
      </c>
      <c r="B212" s="64" t="s">
        <v>513</v>
      </c>
      <c r="C212" s="133">
        <f>'tables and calculations'!$B$273</f>
        <v>12.270115606936415</v>
      </c>
      <c r="D212" s="79" t="s">
        <v>7</v>
      </c>
      <c r="E212" s="30" t="s">
        <v>514</v>
      </c>
    </row>
    <row r="213" spans="1:7" ht="18">
      <c r="A213" s="78" t="str">
        <f>IF($C$194="Burst Disabled","ZCS Disabled Threshold","Actual Burst Mode Exit Threshold")</f>
        <v>Actual Burst Mode Exit Threshold</v>
      </c>
      <c r="B213" s="64" t="s">
        <v>380</v>
      </c>
      <c r="C213" s="133">
        <f>IF('tables and calculations'!B272&lt;0.2,0.2,'tables and calculations'!B272)</f>
        <v>0.62282400682483685</v>
      </c>
      <c r="D213" s="79" t="s">
        <v>7</v>
      </c>
      <c r="E213" s="30"/>
      <c r="G213"/>
    </row>
    <row r="214" spans="1:7" ht="18">
      <c r="A214" s="78" t="str">
        <f>IF($C$194="Burst Disabled","Max Switching Frequency Clamp Threshold","Actual Burst Mode Entry Threshold")</f>
        <v>Actual Burst Mode Entry Threshold</v>
      </c>
      <c r="B214" s="64" t="s">
        <v>386</v>
      </c>
      <c r="C214" s="163">
        <f>IF($C$194="burst disabled",IF(C213*0.4&lt;0.2,0.2,C213*0.4),IF($C$194="Error","Error",IF($C$194*$C$213&lt;0.2,0.2,$C$213*$C$194)))</f>
        <v>0.37369440409490212</v>
      </c>
      <c r="D214" s="73" t="s">
        <v>7</v>
      </c>
      <c r="E214" s="30"/>
    </row>
    <row r="215" spans="1:7" ht="18">
      <c r="A215" s="78" t="s">
        <v>534</v>
      </c>
      <c r="B215" s="64" t="s">
        <v>535</v>
      </c>
      <c r="C215" s="187">
        <f>IF($C$22="UCC256403",40,IF($C$22="UCC256404",40,IF($C$22="UCC256404B",40,16)))</f>
        <v>40</v>
      </c>
      <c r="D215" s="79"/>
      <c r="E215" s="186" t="s">
        <v>536</v>
      </c>
    </row>
    <row r="216" spans="1:7" ht="18.75" thickBot="1">
      <c r="A216" s="74" t="s">
        <v>281</v>
      </c>
      <c r="B216" s="75" t="s">
        <v>167</v>
      </c>
      <c r="C216" s="135">
        <f>C203*0.000001*(C174-C211)/(C200*0.000001)</f>
        <v>8.5942311920247683</v>
      </c>
      <c r="D216" s="76" t="s">
        <v>154</v>
      </c>
      <c r="E216" s="155"/>
    </row>
    <row r="217" spans="1:7" ht="15.75" thickBot="1">
      <c r="A217" s="62"/>
      <c r="B217" s="61"/>
      <c r="C217" s="61"/>
      <c r="D217" s="61"/>
    </row>
    <row r="218" spans="1:7">
      <c r="A218" s="395" t="s">
        <v>150</v>
      </c>
      <c r="B218" s="396"/>
      <c r="C218" s="396"/>
      <c r="D218" s="397"/>
      <c r="E218" s="152"/>
    </row>
    <row r="219" spans="1:7">
      <c r="A219" s="72" t="s">
        <v>294</v>
      </c>
      <c r="B219" s="63"/>
      <c r="C219" s="120">
        <v>0.43</v>
      </c>
      <c r="D219" s="73" t="s">
        <v>7</v>
      </c>
      <c r="E219" s="30"/>
    </row>
    <row r="220" spans="1:7" s="31" customFormat="1">
      <c r="A220" s="72" t="s">
        <v>295</v>
      </c>
      <c r="B220" s="63"/>
      <c r="C220" s="120">
        <v>0.6</v>
      </c>
      <c r="D220" s="73" t="s">
        <v>7</v>
      </c>
      <c r="E220" s="30"/>
    </row>
    <row r="221" spans="1:7" s="31" customFormat="1">
      <c r="A221" s="72" t="s">
        <v>296</v>
      </c>
      <c r="B221" s="63"/>
      <c r="C221" s="120">
        <v>4</v>
      </c>
      <c r="D221" s="73" t="s">
        <v>7</v>
      </c>
      <c r="E221" s="30"/>
    </row>
    <row r="222" spans="1:7">
      <c r="A222" s="72" t="s">
        <v>297</v>
      </c>
      <c r="B222" s="63"/>
      <c r="C222" s="102">
        <v>130</v>
      </c>
      <c r="D222" s="73" t="s">
        <v>157</v>
      </c>
      <c r="E222" s="30" t="s">
        <v>206</v>
      </c>
    </row>
    <row r="223" spans="1:7">
      <c r="A223" s="72" t="s">
        <v>298</v>
      </c>
      <c r="B223" s="63"/>
      <c r="C223" s="71">
        <f>C222/C219*C220</f>
        <v>181.3953488372093</v>
      </c>
      <c r="D223" s="73" t="s">
        <v>157</v>
      </c>
      <c r="E223" s="30"/>
    </row>
    <row r="224" spans="1:7">
      <c r="A224" s="72" t="s">
        <v>299</v>
      </c>
      <c r="B224" s="63"/>
      <c r="C224" s="83">
        <f>C219/C222*100</f>
        <v>0.33076923076923076</v>
      </c>
      <c r="D224" s="73" t="s">
        <v>7</v>
      </c>
      <c r="E224" s="30"/>
    </row>
    <row r="225" spans="1:5" ht="18">
      <c r="A225" s="72" t="s">
        <v>300</v>
      </c>
      <c r="B225" s="63" t="s">
        <v>205</v>
      </c>
      <c r="C225" s="83">
        <f>C224/(Pout/eff/Vblk)</f>
        <v>0.35661057692307691</v>
      </c>
      <c r="D225" s="73"/>
      <c r="E225" s="30"/>
    </row>
    <row r="226" spans="1:5" ht="18">
      <c r="A226" s="72" t="s">
        <v>301</v>
      </c>
      <c r="B226" s="63" t="s">
        <v>175</v>
      </c>
      <c r="C226" s="102">
        <v>150</v>
      </c>
      <c r="D226" s="73" t="s">
        <v>70</v>
      </c>
      <c r="E226" s="159" t="s">
        <v>402</v>
      </c>
    </row>
    <row r="227" spans="1:5" ht="18">
      <c r="A227" s="72" t="s">
        <v>302</v>
      </c>
      <c r="B227" s="63" t="s">
        <v>176</v>
      </c>
      <c r="C227" s="116">
        <f>Cr*10^-6/(C226*10^-12)*C225</f>
        <v>71.322115384615373</v>
      </c>
      <c r="D227" s="73" t="s">
        <v>155</v>
      </c>
      <c r="E227" s="30"/>
    </row>
    <row r="228" spans="1:5" ht="18">
      <c r="A228" s="72" t="s">
        <v>303</v>
      </c>
      <c r="B228" s="63" t="s">
        <v>176</v>
      </c>
      <c r="C228" s="102">
        <v>133</v>
      </c>
      <c r="D228" s="73" t="s">
        <v>155</v>
      </c>
      <c r="E228" s="30" t="s">
        <v>184</v>
      </c>
    </row>
    <row r="229" spans="1:5" ht="18">
      <c r="A229" s="72" t="s">
        <v>304</v>
      </c>
      <c r="B229" s="63"/>
      <c r="C229" s="83">
        <f>C162*C228*C226*10^-12/(Cr*10^-6)</f>
        <v>2.2543466264995606</v>
      </c>
      <c r="D229" s="73" t="s">
        <v>7</v>
      </c>
      <c r="E229" s="30"/>
    </row>
    <row r="230" spans="1:5">
      <c r="A230" s="72" t="s">
        <v>305</v>
      </c>
      <c r="B230" s="63"/>
      <c r="C230" s="83">
        <f>C221*Cr*10^-6/(C228*C226*10^-12)</f>
        <v>6.0150375939849621</v>
      </c>
      <c r="D230" s="73" t="s">
        <v>10</v>
      </c>
      <c r="E230" s="30"/>
    </row>
    <row r="231" spans="1:5" ht="15.75" thickBot="1">
      <c r="A231" s="74" t="s">
        <v>306</v>
      </c>
      <c r="B231" s="75"/>
      <c r="C231" s="84">
        <f>C230*Nps</f>
        <v>14.19548872180451</v>
      </c>
      <c r="D231" s="76" t="s">
        <v>10</v>
      </c>
      <c r="E231" s="155"/>
    </row>
    <row r="232" spans="1:5">
      <c r="A232" s="61"/>
      <c r="B232" s="61"/>
      <c r="C232" s="61"/>
      <c r="D232" s="61"/>
    </row>
    <row r="233" spans="1:5">
      <c r="A233" s="61"/>
      <c r="B233" s="61"/>
      <c r="C233" s="61"/>
      <c r="D233" s="61"/>
    </row>
    <row r="234" spans="1:5">
      <c r="D234"/>
    </row>
  </sheetData>
  <sheetProtection algorithmName="SHA-512" hashValue="TnUlhMZ4WGPvUwfBokVpVLa+63xSpZwAAehQrYjop3Wtc3secy8jQF4q1AV4o3ZOplKYs/YYYzv1DW1mHNxfjA==" saltValue="Qvc/tlylv896XeozW+nJRw==" spinCount="100000" sheet="1" objects="1" scenarios="1"/>
  <dataConsolidate/>
  <mergeCells count="37">
    <mergeCell ref="E207:E208"/>
    <mergeCell ref="A178:D178"/>
    <mergeCell ref="A218:D218"/>
    <mergeCell ref="A143:D143"/>
    <mergeCell ref="A161:D161"/>
    <mergeCell ref="A199:D199"/>
    <mergeCell ref="A133:D133"/>
    <mergeCell ref="A137:D137"/>
    <mergeCell ref="A129:D129"/>
    <mergeCell ref="A115:D115"/>
    <mergeCell ref="A114:D114"/>
    <mergeCell ref="A120:D120"/>
    <mergeCell ref="A1:D1"/>
    <mergeCell ref="B2:D2"/>
    <mergeCell ref="A3:D3"/>
    <mergeCell ref="C4:D4"/>
    <mergeCell ref="A5:D5"/>
    <mergeCell ref="A6:D6"/>
    <mergeCell ref="A23:D23"/>
    <mergeCell ref="A24:D24"/>
    <mergeCell ref="A7:D11"/>
    <mergeCell ref="A12:D16"/>
    <mergeCell ref="A18:D20"/>
    <mergeCell ref="A17:D17"/>
    <mergeCell ref="A30:D30"/>
    <mergeCell ref="A126:D126"/>
    <mergeCell ref="A38:D38"/>
    <mergeCell ref="A50:D50"/>
    <mergeCell ref="A59:D60"/>
    <mergeCell ref="A31:D31"/>
    <mergeCell ref="A45:D45"/>
    <mergeCell ref="A49:D49"/>
    <mergeCell ref="A51:D54"/>
    <mergeCell ref="A36:D36"/>
    <mergeCell ref="A89:D89"/>
    <mergeCell ref="A107:D107"/>
    <mergeCell ref="A111:D111"/>
  </mergeCells>
  <conditionalFormatting sqref="C102">
    <cfRule type="containsText" dxfId="2" priority="1" operator="containsText" text="Yes">
      <formula>NOT(ISERROR(SEARCH("Yes",C102)))</formula>
    </cfRule>
    <cfRule type="containsText" dxfId="1" priority="2" operator="containsText" text="CAUTION">
      <formula>NOT(ISERROR(SEARCH("CAUTION",C102)))</formula>
    </cfRule>
  </conditionalFormatting>
  <dataValidations xWindow="707" yWindow="904" count="24">
    <dataValidation type="decimal" operator="greaterThan" allowBlank="1" showInputMessage="1" showErrorMessage="1" errorTitle="Nominal PFC Stage Output Voltage" error="Must be &gt; VIN_PEAK(max)" promptTitle="Nominal PFC Stage Output Voltage" prompt="Bulk output voltage of the PFC stage." sqref="C32" xr:uid="{00000000-0002-0000-0100-000000000000}">
      <formula1>Vin_peak_max</formula1>
    </dataValidation>
    <dataValidation type="decimal" errorStyle="warning" showErrorMessage="1" errorTitle="LLC Switching Frequency" error="Ideally, for size, EMI, and switching loss considertions, select a switching frequency between 100 kHz and 150 kHz " promptTitle="LLC Switching Frequency" prompt="Enter desired nominal LLC switching frequency, usually between 100 kHz and 110 kHz" sqref="C37" xr:uid="{00000000-0002-0000-0100-000001000000}">
      <formula1>100</formula1>
      <formula2>150</formula2>
    </dataValidation>
    <dataValidation type="decimal" errorStyle="warning" allowBlank="1" showErrorMessage="1" errorTitle="Actual LLC Turns Ratio" error="Actual LLC turns ratio should be within 10% of recommended value" promptTitle="LLC Transformer Turns Ratio" prompt="Enter the actual turns ratio of the LLC transformer used" sqref="C40:C42" xr:uid="{00000000-0002-0000-0100-000002000000}">
      <formula1>0.9*Nps_rec</formula1>
      <formula2>1.1*Nps_rec</formula2>
    </dataValidation>
    <dataValidation type="decimal" operator="lessThan" allowBlank="1" showErrorMessage="1" errorTitle="Minimum PFC Voltage" error="Must be less than nominal PFC output voltage" promptTitle="Minimum PFC Voltage" prompt="Enter the allowable minimum voltage of PFC at end of hold-up time" sqref="C34" xr:uid="{00000000-0002-0000-0100-000003000000}">
      <formula1>Vblk</formula1>
    </dataValidation>
    <dataValidation allowBlank="1" showErrorMessage="1" promptTitle="LLC Output Voltage" prompt="Enter required nominal output voltage of converter" sqref="C25" xr:uid="{00000000-0002-0000-0100-000004000000}"/>
    <dataValidation allowBlank="1" showErrorMessage="1" sqref="C27" xr:uid="{00000000-0002-0000-0100-000005000000}"/>
    <dataValidation allowBlank="1" showErrorMessage="1" promptTitle="Maximum Output Voltage Ripple" prompt="Enter the maximum output voltage ripple" sqref="C28" xr:uid="{00000000-0002-0000-0100-000006000000}"/>
    <dataValidation allowBlank="1" showErrorMessage="1" promptTitle="Maximum Output Power" prompt="Enter required maximum converter output power in Watts." sqref="C26" xr:uid="{00000000-0002-0000-0100-000007000000}"/>
    <dataValidation errorStyle="warning" allowBlank="1" showInputMessage="1" showErrorMessage="1" promptTitle="Ln Selected from Curves Shown" prompt="Enter Ln value to satisfy Attainable MG(PEAK) &gt; MG(max)" sqref="C55" xr:uid="{00000000-0002-0000-0100-000008000000}"/>
    <dataValidation errorStyle="warning" allowBlank="1" showInputMessage="1" showErrorMessage="1" promptTitle="Quality Factor Qe" prompt="Enter Qe value on selected Ln curve that would result in an Attainable MG(PEAK) &gt; MG(max)" sqref="C56" xr:uid="{00000000-0002-0000-0100-000009000000}"/>
    <dataValidation type="decimal" errorStyle="warning" showErrorMessage="1" errorTitle="Cr value" error="Use a capacitor that is within 10% of the recommended value" promptTitle="Resonant Capacitor Value" prompt="Enter actual value of Resonant Capacitor used" sqref="C93" xr:uid="{00000000-0002-0000-0100-00000A000000}">
      <formula1>C92*0.9</formula1>
      <formula2>C92*1.1</formula2>
    </dataValidation>
    <dataValidation type="decimal" errorStyle="warning" allowBlank="1" showErrorMessage="1" errorTitle="Resonant Inductor Value" error="Use a Resonant Inductor value within 10% of the recommended value" promptTitle="Resonant Inductor Value" prompt="Enter the actual value of the Resonant Inductor Value used" sqref="C95" xr:uid="{00000000-0002-0000-0100-00000B000000}">
      <formula1>C94*0.9</formula1>
      <formula2>C94*1.1</formula2>
    </dataValidation>
    <dataValidation type="decimal" errorStyle="warning" allowBlank="1" showErrorMessage="1" errorTitle="Magnetizing Inductance" error="Use a magnetizing inductance that is within 10% of the recommended value" promptTitle="Magnetizing Inductance" prompt="Enter the actual Transformer Magnetizing Inductance that is used." sqref="C97" xr:uid="{00000000-0002-0000-0100-00000C000000}">
      <formula1>C96*0.9</formula1>
      <formula2>C96*1.1</formula2>
    </dataValidation>
    <dataValidation errorStyle="warning" allowBlank="1" showInputMessage="1" showErrorMessage="1" promptTitle="Normalized freq at Mg(max)" prompt="Enter the corresponding normalized frequency at Mg(max) shown on the Ln_Qe Gain curve above " sqref="C103" xr:uid="{00000000-0002-0000-0100-00000D000000}"/>
    <dataValidation errorStyle="warning" allowBlank="1" showInputMessage="1" showErrorMessage="1" promptTitle="Normalized freq at Mg(min)" prompt="Enter the corresponding normalized frequency at Mg(min) shown on the Ln_Qe Gain curve above " sqref="C104" xr:uid="{00000000-0002-0000-0100-00000E000000}"/>
    <dataValidation type="decimal" operator="lessThan" allowBlank="1" showInputMessage="1" showErrorMessage="1" error="Enter efficiency less than 1" sqref="C29" xr:uid="{00000000-0002-0000-0100-00000F000000}">
      <formula1>1</formula1>
    </dataValidation>
    <dataValidation type="decimal" errorStyle="warning" operator="greaterThan" allowBlank="1" showInputMessage="1" showErrorMessage="1" error="Lower BW Resistance must be at least &gt; RBMTProgram_x000a_" sqref="C189" xr:uid="{00000000-0002-0000-0100-000010000000}">
      <formula1>C187</formula1>
    </dataValidation>
    <dataValidation allowBlank="1" showInputMessage="1" showErrorMessage="1" error="Initial Precharge Voltage must be within 0V to 1V" sqref="C209" xr:uid="{00000000-0002-0000-0100-000011000000}"/>
    <dataValidation allowBlank="1" showInputMessage="1" showErrorMessage="1" error="Burst Mode Threshold Voltage must be between 0.2V and 4V" sqref="C210 C202:C203" xr:uid="{00000000-0002-0000-0100-000012000000}"/>
    <dataValidation errorStyle="warning" allowBlank="1" showInputMessage="1" showErrorMessage="1" errorTitle="Max Working Voltage Range of VCR" error="To properly tune this parameter, please enter a number between 0 and 5.4_x000a_" sqref="C169 C171" xr:uid="{00000000-0002-0000-0100-000013000000}"/>
    <dataValidation type="decimal" allowBlank="1" showInputMessage="1" showErrorMessage="1" errorTitle="Max Working Voltage Range of VCR" error="To properly tune this parameter, please enter a number between 3 and 5.5_x000a_" sqref="C165" xr:uid="{00000000-0002-0000-0100-000014000000}">
      <formula1>3</formula1>
      <formula2>5.5</formula2>
    </dataValidation>
    <dataValidation type="decimal" allowBlank="1" showInputMessage="1" showErrorMessage="1" errorTitle="Iramp Contribution" error="To properly tune this parameter, please enter a number between 1V and 2V_x000a_" sqref="C166" xr:uid="{00000000-0002-0000-0100-000015000000}">
      <formula1>1</formula1>
      <formula2>2.5</formula2>
    </dataValidation>
    <dataValidation type="decimal" allowBlank="1" showInputMessage="1" showErrorMessage="1" error="Initial Precharge Voltage must be greater than Vssinit_min and less than 1 V" sqref="C206" xr:uid="{00000000-0002-0000-0100-000016000000}">
      <formula1>C205</formula1>
      <formula2>1</formula2>
    </dataValidation>
    <dataValidation type="decimal" allowBlank="1" showInputMessage="1" showErrorMessage="1" error="Coupling Coefficient must be between 0 and 1" sqref="C91" xr:uid="{00000000-0002-0000-0100-000017000000}">
      <formula1>0</formula1>
      <formula2>1</formula2>
    </dataValidation>
  </dataValidations>
  <pageMargins left="0.70866141732283472" right="0.70866141732283472" top="0.74803149606299213" bottom="0.74803149606299213" header="0.31496062992125984" footer="0.31496062992125984"/>
  <pageSetup paperSize="9" scale="60" orientation="portrait" r:id="rId1"/>
  <drawing r:id="rId2"/>
  <legacyDrawing r:id="rId3"/>
  <oleObjects>
    <mc:AlternateContent xmlns:mc="http://schemas.openxmlformats.org/markup-compatibility/2006">
      <mc:Choice Requires="x14">
        <oleObject progId="Equation.DSMT4" shapeId="2051" r:id="rId4">
          <objectPr defaultSize="0" r:id="rId5">
            <anchor moveWithCells="1">
              <from>
                <xdr:col>4</xdr:col>
                <xdr:colOff>9525</xdr:colOff>
                <xdr:row>204</xdr:row>
                <xdr:rowOff>9525</xdr:rowOff>
              </from>
              <to>
                <xdr:col>4</xdr:col>
                <xdr:colOff>2324100</xdr:colOff>
                <xdr:row>204</xdr:row>
                <xdr:rowOff>428625</xdr:rowOff>
              </to>
            </anchor>
          </objectPr>
        </oleObject>
      </mc:Choice>
      <mc:Fallback>
        <oleObject progId="Equation.DSMT4" shapeId="2051" r:id="rId4"/>
      </mc:Fallback>
    </mc:AlternateContent>
  </oleObjects>
  <extLst>
    <ext xmlns:x14="http://schemas.microsoft.com/office/spreadsheetml/2009/9/main" uri="{CCE6A557-97BC-4b89-ADB6-D9C93CAAB3DF}">
      <x14:dataValidations xmlns:xm="http://schemas.microsoft.com/office/excel/2006/main" xWindow="707" yWindow="904" count="3">
        <x14:dataValidation type="list" allowBlank="1" showInputMessage="1" showErrorMessage="1" xr:uid="{00000000-0002-0000-0100-000018000000}">
          <x14:formula1>
            <xm:f>'tables and calculations'!$A$226:$A$232</xm:f>
          </x14:formula1>
          <xm:sqref>C185</xm:sqref>
        </x14:dataValidation>
        <x14:dataValidation type="list" allowBlank="1" showInputMessage="1" showErrorMessage="1" xr:uid="{00000000-0002-0000-0100-000019000000}">
          <x14:formula1>
            <xm:f>'tables and calculations'!$A$210:$A$216</xm:f>
          </x14:formula1>
          <xm:sqref>C22</xm:sqref>
        </x14:dataValidation>
        <x14:dataValidation type="list" allowBlank="1" showInputMessage="1" showErrorMessage="1" xr:uid="{00000000-0002-0000-0100-00001A000000}">
          <x14:formula1>
            <xm:f>'tables and calculations'!$A$219:$A$220</xm:f>
          </x14:formula1>
          <xm:sqref>C90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7:DG1406"/>
  <sheetViews>
    <sheetView topLeftCell="N1" zoomScale="115" zoomScaleNormal="115" workbookViewId="0">
      <pane ySplit="7" topLeftCell="A64" activePane="bottomLeft" state="frozen"/>
      <selection activeCell="W1" sqref="W1"/>
      <selection pane="bottomLeft" activeCell="Q80" sqref="Q80"/>
    </sheetView>
  </sheetViews>
  <sheetFormatPr defaultRowHeight="15"/>
  <cols>
    <col min="1" max="1" width="37.85546875" bestFit="1" customWidth="1"/>
    <col min="2" max="2" width="38.85546875" bestFit="1" customWidth="1"/>
    <col min="3" max="3" width="10.140625" bestFit="1" customWidth="1"/>
    <col min="4" max="4" width="8.7109375" bestFit="1" customWidth="1"/>
    <col min="5" max="5" width="12.7109375" customWidth="1"/>
    <col min="6" max="6" width="17.42578125" bestFit="1" customWidth="1"/>
    <col min="7" max="7" width="10.140625" bestFit="1" customWidth="1"/>
    <col min="8" max="8" width="10.5703125" bestFit="1" customWidth="1"/>
    <col min="9" max="10" width="12.7109375" customWidth="1"/>
    <col min="11" max="11" width="51.28515625" customWidth="1"/>
    <col min="12" max="12" width="53" customWidth="1"/>
    <col min="13" max="13" width="52.42578125" customWidth="1"/>
    <col min="14" max="14" width="53" bestFit="1" customWidth="1"/>
    <col min="15" max="15" width="46.5703125" bestFit="1" customWidth="1"/>
    <col min="16" max="16" width="39" bestFit="1" customWidth="1"/>
    <col min="17" max="17" width="43.28515625" bestFit="1" customWidth="1"/>
    <col min="18" max="65" width="12.7109375" customWidth="1"/>
  </cols>
  <sheetData>
    <row r="7" spans="2:65">
      <c r="B7" s="6" t="s">
        <v>30</v>
      </c>
      <c r="C7" s="6" t="s">
        <v>126</v>
      </c>
      <c r="D7" s="6" t="s">
        <v>27</v>
      </c>
      <c r="F7" s="6" t="s">
        <v>30</v>
      </c>
      <c r="G7" s="6" t="s">
        <v>126</v>
      </c>
      <c r="H7" s="6" t="s">
        <v>27</v>
      </c>
      <c r="J7" s="6" t="s">
        <v>30</v>
      </c>
      <c r="K7" s="6" t="s">
        <v>126</v>
      </c>
      <c r="L7" s="6"/>
      <c r="M7" s="6" t="s">
        <v>27</v>
      </c>
      <c r="O7" s="6" t="s">
        <v>30</v>
      </c>
      <c r="P7" s="6" t="s">
        <v>126</v>
      </c>
      <c r="Q7" s="6" t="s">
        <v>27</v>
      </c>
      <c r="S7" s="6" t="s">
        <v>30</v>
      </c>
      <c r="T7" s="6" t="s">
        <v>126</v>
      </c>
      <c r="U7" s="6" t="s">
        <v>27</v>
      </c>
      <c r="W7" s="6" t="s">
        <v>30</v>
      </c>
      <c r="X7" s="6" t="s">
        <v>126</v>
      </c>
      <c r="Y7" s="6" t="s">
        <v>27</v>
      </c>
      <c r="AA7" s="6" t="s">
        <v>30</v>
      </c>
      <c r="AB7" s="6" t="s">
        <v>126</v>
      </c>
      <c r="AC7" s="6" t="s">
        <v>27</v>
      </c>
      <c r="AE7" s="6" t="s">
        <v>30</v>
      </c>
      <c r="AF7" s="6" t="s">
        <v>126</v>
      </c>
      <c r="AG7" s="6" t="s">
        <v>27</v>
      </c>
      <c r="AI7" s="6" t="s">
        <v>30</v>
      </c>
      <c r="AJ7" s="6" t="s">
        <v>126</v>
      </c>
      <c r="AK7" s="6" t="s">
        <v>27</v>
      </c>
      <c r="AM7" s="6" t="s">
        <v>30</v>
      </c>
      <c r="AN7" s="6" t="s">
        <v>126</v>
      </c>
      <c r="AO7" s="6" t="s">
        <v>27</v>
      </c>
      <c r="AQ7" s="6"/>
      <c r="AR7" s="6"/>
      <c r="AS7" s="6"/>
      <c r="AU7" s="6" t="s">
        <v>30</v>
      </c>
      <c r="AV7" s="6" t="s">
        <v>126</v>
      </c>
      <c r="AW7" s="6" t="s">
        <v>27</v>
      </c>
      <c r="AY7" s="6" t="s">
        <v>30</v>
      </c>
      <c r="AZ7" s="6" t="s">
        <v>126</v>
      </c>
      <c r="BA7" s="6" t="s">
        <v>27</v>
      </c>
      <c r="BC7" s="6" t="s">
        <v>30</v>
      </c>
      <c r="BD7" s="6" t="s">
        <v>126</v>
      </c>
      <c r="BE7" s="6" t="s">
        <v>27</v>
      </c>
      <c r="BG7" s="6" t="s">
        <v>30</v>
      </c>
      <c r="BH7" s="6" t="s">
        <v>126</v>
      </c>
      <c r="BI7" s="6" t="s">
        <v>27</v>
      </c>
      <c r="BK7" s="6" t="s">
        <v>30</v>
      </c>
      <c r="BL7" s="6" t="s">
        <v>126</v>
      </c>
      <c r="BM7" s="6" t="s">
        <v>27</v>
      </c>
    </row>
    <row r="8" spans="2:65">
      <c r="B8" s="21">
        <v>6.95</v>
      </c>
      <c r="C8" s="21">
        <v>0.15</v>
      </c>
      <c r="D8" s="21">
        <v>1.5</v>
      </c>
      <c r="E8" s="16"/>
      <c r="F8" s="21">
        <v>5.81</v>
      </c>
      <c r="G8" s="21">
        <v>0.15</v>
      </c>
      <c r="H8" s="21">
        <v>2</v>
      </c>
      <c r="I8" s="16"/>
      <c r="J8" s="21">
        <v>5.03</v>
      </c>
      <c r="K8" s="21">
        <v>0.15</v>
      </c>
      <c r="L8" s="21"/>
      <c r="M8" s="21">
        <v>2.5</v>
      </c>
      <c r="N8" s="16"/>
      <c r="O8" s="21">
        <v>4.47</v>
      </c>
      <c r="P8" s="21">
        <v>0.15</v>
      </c>
      <c r="Q8" s="21">
        <v>3</v>
      </c>
      <c r="R8" s="16"/>
      <c r="S8" s="21">
        <v>4.09</v>
      </c>
      <c r="T8" s="21">
        <v>0.15</v>
      </c>
      <c r="U8" s="21">
        <v>3.5</v>
      </c>
      <c r="V8" s="16"/>
      <c r="W8" s="21">
        <v>3.76</v>
      </c>
      <c r="X8" s="21">
        <v>0.15</v>
      </c>
      <c r="Y8" s="21">
        <v>4</v>
      </c>
      <c r="Z8" s="16"/>
      <c r="AA8" s="21">
        <v>3.51</v>
      </c>
      <c r="AB8" s="21">
        <v>0.15</v>
      </c>
      <c r="AC8" s="21">
        <v>4.5</v>
      </c>
      <c r="AD8" s="16"/>
      <c r="AE8" s="21">
        <v>3.32</v>
      </c>
      <c r="AF8" s="21">
        <v>0.15</v>
      </c>
      <c r="AG8" s="21">
        <v>5</v>
      </c>
      <c r="AH8" s="16"/>
      <c r="AI8" s="21">
        <v>3.14</v>
      </c>
      <c r="AJ8" s="21">
        <v>0.15</v>
      </c>
      <c r="AK8" s="21">
        <v>5.5</v>
      </c>
      <c r="AL8" s="16"/>
      <c r="AM8" s="21">
        <v>3</v>
      </c>
      <c r="AN8" s="21">
        <v>0.15</v>
      </c>
      <c r="AO8" s="21">
        <v>6</v>
      </c>
      <c r="AP8" s="16"/>
      <c r="AQ8" s="21">
        <v>2.86</v>
      </c>
      <c r="AR8" s="21">
        <v>0.15</v>
      </c>
      <c r="AS8" s="21">
        <v>6.5</v>
      </c>
      <c r="AT8" s="16"/>
      <c r="AU8" s="21">
        <v>2.75</v>
      </c>
      <c r="AV8" s="21">
        <v>0.15</v>
      </c>
      <c r="AW8" s="21">
        <v>7</v>
      </c>
      <c r="AX8" s="16"/>
      <c r="AY8" s="21">
        <v>2.65</v>
      </c>
      <c r="AZ8" s="21">
        <v>0.15</v>
      </c>
      <c r="BA8" s="21">
        <v>7.5</v>
      </c>
      <c r="BB8" s="16"/>
      <c r="BC8" s="21">
        <v>2.56</v>
      </c>
      <c r="BD8" s="21">
        <v>0.15</v>
      </c>
      <c r="BE8" s="21">
        <v>8</v>
      </c>
      <c r="BF8" s="16"/>
      <c r="BG8" s="21">
        <v>2.48</v>
      </c>
      <c r="BH8" s="21">
        <v>0.15</v>
      </c>
      <c r="BI8" s="21">
        <v>8.5</v>
      </c>
      <c r="BJ8" s="16"/>
      <c r="BK8" s="21">
        <v>2.41</v>
      </c>
      <c r="BL8" s="21">
        <v>0.15</v>
      </c>
      <c r="BM8" s="21">
        <v>9</v>
      </c>
    </row>
    <row r="9" spans="2:65">
      <c r="B9" s="21">
        <v>4.28</v>
      </c>
      <c r="C9" s="21">
        <v>0.25</v>
      </c>
      <c r="D9" s="21">
        <v>1.5</v>
      </c>
      <c r="E9" s="16"/>
      <c r="F9" s="21">
        <v>3.53</v>
      </c>
      <c r="G9" s="21">
        <v>0.25</v>
      </c>
      <c r="H9" s="21">
        <v>2</v>
      </c>
      <c r="I9" s="16"/>
      <c r="J9" s="21">
        <v>3.06</v>
      </c>
      <c r="K9" s="21">
        <v>0.25</v>
      </c>
      <c r="L9" s="21"/>
      <c r="M9" s="21">
        <v>2.5</v>
      </c>
      <c r="N9" s="16"/>
      <c r="O9" s="21">
        <v>2.74</v>
      </c>
      <c r="P9" s="21">
        <v>0.25</v>
      </c>
      <c r="Q9" s="21">
        <v>3</v>
      </c>
      <c r="R9" s="16"/>
      <c r="S9" s="21">
        <v>2.5</v>
      </c>
      <c r="T9" s="21">
        <v>0.25</v>
      </c>
      <c r="U9" s="21">
        <v>3.5</v>
      </c>
      <c r="V9" s="16"/>
      <c r="W9" s="21">
        <v>2.3199999999999998</v>
      </c>
      <c r="X9" s="21">
        <v>0.25</v>
      </c>
      <c r="Y9" s="21">
        <v>4</v>
      </c>
      <c r="Z9" s="16"/>
      <c r="AA9" s="21">
        <v>2.17</v>
      </c>
      <c r="AB9" s="21">
        <v>0.25</v>
      </c>
      <c r="AC9" s="21">
        <v>4.5</v>
      </c>
      <c r="AD9" s="16"/>
      <c r="AE9" s="21">
        <v>2.0499999999999998</v>
      </c>
      <c r="AF9" s="21">
        <v>0.25</v>
      </c>
      <c r="AG9" s="21">
        <v>5</v>
      </c>
      <c r="AH9" s="16"/>
      <c r="AI9" s="21">
        <v>1.95</v>
      </c>
      <c r="AJ9" s="21">
        <v>0.25</v>
      </c>
      <c r="AK9" s="21">
        <v>5.5</v>
      </c>
      <c r="AL9" s="16"/>
      <c r="AM9" s="21">
        <v>1.86</v>
      </c>
      <c r="AN9" s="21">
        <v>0.25</v>
      </c>
      <c r="AO9" s="21">
        <v>6</v>
      </c>
      <c r="AP9" s="16"/>
      <c r="AQ9" s="21">
        <v>1.79</v>
      </c>
      <c r="AR9" s="21">
        <v>0.25</v>
      </c>
      <c r="AS9" s="21">
        <v>6.5</v>
      </c>
      <c r="AT9" s="16"/>
      <c r="AU9" s="21">
        <v>1.72</v>
      </c>
      <c r="AV9" s="21">
        <v>0.25</v>
      </c>
      <c r="AW9" s="21">
        <v>7</v>
      </c>
      <c r="AX9" s="16"/>
      <c r="AY9" s="21">
        <v>1.66</v>
      </c>
      <c r="AZ9" s="21">
        <v>0.25</v>
      </c>
      <c r="BA9" s="21">
        <v>7.5</v>
      </c>
      <c r="BB9" s="16"/>
      <c r="BC9" s="21">
        <v>1.61</v>
      </c>
      <c r="BD9" s="21">
        <v>0.25</v>
      </c>
      <c r="BE9" s="21">
        <v>8</v>
      </c>
      <c r="BF9" s="16"/>
      <c r="BG9" s="21">
        <v>1.57</v>
      </c>
      <c r="BH9" s="21">
        <v>0.25</v>
      </c>
      <c r="BI9" s="21">
        <v>8.5</v>
      </c>
      <c r="BJ9" s="16"/>
      <c r="BK9" s="21">
        <v>1.53</v>
      </c>
      <c r="BL9" s="21">
        <v>0.25</v>
      </c>
      <c r="BM9" s="21">
        <v>9</v>
      </c>
    </row>
    <row r="10" spans="2:65">
      <c r="B10" s="21">
        <v>3.09</v>
      </c>
      <c r="C10" s="21">
        <v>0.35</v>
      </c>
      <c r="D10" s="21">
        <v>1.5</v>
      </c>
      <c r="E10" s="16"/>
      <c r="F10" s="21">
        <v>2.57</v>
      </c>
      <c r="G10" s="21">
        <v>0.35</v>
      </c>
      <c r="H10" s="21">
        <v>2</v>
      </c>
      <c r="I10" s="16"/>
      <c r="J10" s="21">
        <v>2.2400000000000002</v>
      </c>
      <c r="K10" s="21">
        <v>0.35</v>
      </c>
      <c r="L10" s="21"/>
      <c r="M10" s="21">
        <v>2.5</v>
      </c>
      <c r="N10" s="16"/>
      <c r="O10" s="21">
        <v>2.0099999999999998</v>
      </c>
      <c r="P10" s="21">
        <v>0.35</v>
      </c>
      <c r="Q10" s="21">
        <v>3</v>
      </c>
      <c r="R10" s="16"/>
      <c r="S10" s="21">
        <v>1.85</v>
      </c>
      <c r="T10" s="21">
        <v>0.35</v>
      </c>
      <c r="U10" s="21">
        <v>3.5</v>
      </c>
      <c r="V10" s="16"/>
      <c r="W10" s="21">
        <v>1.72</v>
      </c>
      <c r="X10" s="21">
        <v>0.35</v>
      </c>
      <c r="Y10" s="21">
        <v>4</v>
      </c>
      <c r="Z10" s="16"/>
      <c r="AA10" s="21">
        <v>1.62</v>
      </c>
      <c r="AB10" s="21">
        <v>0.35</v>
      </c>
      <c r="AC10" s="21">
        <v>4.5</v>
      </c>
      <c r="AD10" s="16"/>
      <c r="AE10" s="21">
        <v>1.54</v>
      </c>
      <c r="AF10" s="21">
        <v>0.35</v>
      </c>
      <c r="AG10" s="21">
        <v>5</v>
      </c>
      <c r="AH10" s="16"/>
      <c r="AI10" s="21">
        <v>1.47</v>
      </c>
      <c r="AJ10" s="21">
        <v>0.35</v>
      </c>
      <c r="AK10" s="21">
        <v>5.5</v>
      </c>
      <c r="AL10" s="16"/>
      <c r="AM10" s="21">
        <v>1.41</v>
      </c>
      <c r="AN10" s="21">
        <v>0.35</v>
      </c>
      <c r="AO10" s="21">
        <v>6</v>
      </c>
      <c r="AP10" s="16"/>
      <c r="AQ10" s="21">
        <v>1.36</v>
      </c>
      <c r="AR10" s="21">
        <v>0.35</v>
      </c>
      <c r="AS10" s="21">
        <v>6.5</v>
      </c>
      <c r="AT10" s="16"/>
      <c r="AU10" s="21">
        <v>1.32</v>
      </c>
      <c r="AV10" s="21">
        <v>0.35</v>
      </c>
      <c r="AW10" s="21">
        <v>7</v>
      </c>
      <c r="AX10" s="16"/>
      <c r="AY10" s="21">
        <v>1.28</v>
      </c>
      <c r="AZ10" s="21">
        <v>0.35</v>
      </c>
      <c r="BA10" s="21">
        <v>7.5</v>
      </c>
      <c r="BB10" s="16"/>
      <c r="BC10" s="21">
        <v>1.25</v>
      </c>
      <c r="BD10" s="21">
        <v>0.35</v>
      </c>
      <c r="BE10" s="21">
        <v>8</v>
      </c>
      <c r="BF10" s="16"/>
      <c r="BG10" s="21">
        <v>1.22</v>
      </c>
      <c r="BH10" s="21">
        <v>0.35</v>
      </c>
      <c r="BI10" s="21">
        <v>8.5</v>
      </c>
      <c r="BJ10" s="16"/>
      <c r="BK10" s="21">
        <v>1.2</v>
      </c>
      <c r="BL10" s="21">
        <v>0.35</v>
      </c>
      <c r="BM10" s="21">
        <v>9</v>
      </c>
    </row>
    <row r="11" spans="2:65">
      <c r="B11" s="21">
        <v>2.4500000000000002</v>
      </c>
      <c r="C11" s="21">
        <v>0.45</v>
      </c>
      <c r="D11" s="21">
        <v>1.5</v>
      </c>
      <c r="E11" s="16"/>
      <c r="F11" s="21">
        <v>2.0499999999999998</v>
      </c>
      <c r="G11" s="21">
        <v>0.45</v>
      </c>
      <c r="H11" s="21">
        <v>2</v>
      </c>
      <c r="I11" s="16"/>
      <c r="J11" s="21">
        <v>1.8</v>
      </c>
      <c r="K11" s="21">
        <v>0.45</v>
      </c>
      <c r="L11" s="21"/>
      <c r="M11" s="21">
        <v>2.5</v>
      </c>
      <c r="N11" s="16"/>
      <c r="O11" s="21">
        <v>1.63</v>
      </c>
      <c r="P11" s="21">
        <v>0.45</v>
      </c>
      <c r="Q11" s="21">
        <v>3</v>
      </c>
      <c r="R11" s="16"/>
      <c r="S11" s="21">
        <v>1.5</v>
      </c>
      <c r="T11" s="21">
        <v>0.45</v>
      </c>
      <c r="U11" s="21">
        <v>3.5</v>
      </c>
      <c r="V11" s="16"/>
      <c r="W11" s="21">
        <v>1.41</v>
      </c>
      <c r="X11" s="21">
        <v>0.45</v>
      </c>
      <c r="Y11" s="21">
        <v>4</v>
      </c>
      <c r="Z11" s="16"/>
      <c r="AA11" s="21">
        <v>1.34</v>
      </c>
      <c r="AB11" s="21">
        <v>0.45</v>
      </c>
      <c r="AC11" s="21">
        <v>4.5</v>
      </c>
      <c r="AD11" s="16"/>
      <c r="AE11" s="21">
        <v>1.28</v>
      </c>
      <c r="AF11" s="21">
        <v>0.45</v>
      </c>
      <c r="AG11" s="21">
        <v>5</v>
      </c>
      <c r="AH11" s="16"/>
      <c r="AI11" s="21">
        <v>1.23</v>
      </c>
      <c r="AJ11" s="21">
        <v>0.45</v>
      </c>
      <c r="AK11" s="21">
        <v>5.5</v>
      </c>
      <c r="AL11" s="16"/>
      <c r="AM11" s="21">
        <v>1.19</v>
      </c>
      <c r="AN11" s="21">
        <v>0.45</v>
      </c>
      <c r="AO11" s="21">
        <v>6</v>
      </c>
      <c r="AP11" s="16"/>
      <c r="AQ11" s="21">
        <v>1.1599999999999999</v>
      </c>
      <c r="AR11" s="21">
        <v>0.45</v>
      </c>
      <c r="AS11" s="21">
        <v>6.5</v>
      </c>
      <c r="AT11" s="16"/>
      <c r="AU11" s="21">
        <v>1.1399999999999999</v>
      </c>
      <c r="AV11" s="21">
        <v>0.45</v>
      </c>
      <c r="AW11" s="21">
        <v>7</v>
      </c>
      <c r="AX11" s="16"/>
      <c r="AY11" s="21">
        <v>1.1100000000000001</v>
      </c>
      <c r="AZ11" s="21">
        <v>0.45</v>
      </c>
      <c r="BA11" s="21">
        <v>7.5</v>
      </c>
      <c r="BB11" s="16"/>
      <c r="BC11" s="21">
        <v>1.1000000000000001</v>
      </c>
      <c r="BD11" s="21">
        <v>0.45</v>
      </c>
      <c r="BE11" s="21">
        <v>8</v>
      </c>
      <c r="BF11" s="16"/>
      <c r="BG11" s="21">
        <v>1.08</v>
      </c>
      <c r="BH11" s="21">
        <v>0.45</v>
      </c>
      <c r="BI11" s="21">
        <v>8.5</v>
      </c>
      <c r="BJ11" s="16"/>
      <c r="BK11" s="21">
        <v>1.07</v>
      </c>
      <c r="BL11" s="21">
        <v>0.45</v>
      </c>
      <c r="BM11" s="21">
        <v>9</v>
      </c>
    </row>
    <row r="12" spans="2:65">
      <c r="B12" s="21">
        <v>2.0499999999999998</v>
      </c>
      <c r="C12" s="21">
        <v>0.55000000000000004</v>
      </c>
      <c r="D12" s="21">
        <v>1.5</v>
      </c>
      <c r="E12" s="16"/>
      <c r="F12" s="21">
        <v>1.73</v>
      </c>
      <c r="G12" s="21">
        <v>0.55000000000000004</v>
      </c>
      <c r="H12" s="21">
        <v>2</v>
      </c>
      <c r="I12" s="16"/>
      <c r="J12" s="21">
        <v>1.53</v>
      </c>
      <c r="K12" s="21">
        <v>0.55000000000000004</v>
      </c>
      <c r="L12" s="21"/>
      <c r="M12" s="21">
        <v>2.5</v>
      </c>
      <c r="N12" s="16"/>
      <c r="O12" s="21">
        <v>1.4</v>
      </c>
      <c r="P12" s="21">
        <v>0.55000000000000004</v>
      </c>
      <c r="Q12" s="21">
        <v>3</v>
      </c>
      <c r="R12" s="16"/>
      <c r="S12" s="21">
        <v>1.31</v>
      </c>
      <c r="T12" s="21">
        <v>0.55000000000000004</v>
      </c>
      <c r="U12" s="21">
        <v>3.5</v>
      </c>
      <c r="V12" s="16"/>
      <c r="W12" s="21">
        <v>1.24</v>
      </c>
      <c r="X12" s="21">
        <v>0.55000000000000004</v>
      </c>
      <c r="Y12" s="21">
        <v>4</v>
      </c>
      <c r="Z12" s="16"/>
      <c r="AA12" s="21">
        <v>1.19</v>
      </c>
      <c r="AB12" s="21">
        <v>0.55000000000000004</v>
      </c>
      <c r="AC12" s="21">
        <v>4.5</v>
      </c>
      <c r="AD12" s="16"/>
      <c r="AE12" s="21">
        <v>1.1499999999999999</v>
      </c>
      <c r="AF12" s="21">
        <v>0.55000000000000004</v>
      </c>
      <c r="AG12" s="21">
        <v>5</v>
      </c>
      <c r="AH12" s="16"/>
      <c r="AI12" s="21">
        <v>1.1200000000000001</v>
      </c>
      <c r="AJ12" s="21">
        <v>0.55000000000000004</v>
      </c>
      <c r="AK12" s="21">
        <v>5.5</v>
      </c>
      <c r="AL12" s="16"/>
      <c r="AM12" s="21">
        <v>1.0900000000000001</v>
      </c>
      <c r="AN12" s="21">
        <v>0.55000000000000004</v>
      </c>
      <c r="AO12" s="21">
        <v>6</v>
      </c>
      <c r="AP12" s="16"/>
      <c r="AQ12" s="21">
        <v>1.08</v>
      </c>
      <c r="AR12" s="21">
        <v>0.55000000000000004</v>
      </c>
      <c r="AS12" s="21">
        <v>6.5</v>
      </c>
      <c r="AT12" s="16"/>
      <c r="AU12" s="21">
        <v>1.06</v>
      </c>
      <c r="AV12" s="21">
        <v>0.55000000000000004</v>
      </c>
      <c r="AW12" s="21">
        <v>7</v>
      </c>
      <c r="AX12" s="16"/>
      <c r="AY12" s="21">
        <v>1.05</v>
      </c>
      <c r="AZ12" s="21">
        <v>0.55000000000000004</v>
      </c>
      <c r="BA12" s="21">
        <v>7.5</v>
      </c>
      <c r="BB12" s="16"/>
      <c r="BC12" s="21">
        <v>1.04</v>
      </c>
      <c r="BD12" s="21">
        <v>0.55000000000000004</v>
      </c>
      <c r="BE12" s="21">
        <v>8</v>
      </c>
      <c r="BF12" s="16"/>
      <c r="BG12" s="21">
        <v>1.04</v>
      </c>
      <c r="BH12" s="21">
        <v>0.55000000000000004</v>
      </c>
      <c r="BI12" s="21">
        <v>8.5</v>
      </c>
      <c r="BJ12" s="16"/>
      <c r="BK12" s="21">
        <v>1.03</v>
      </c>
      <c r="BL12" s="21">
        <v>0.55000000000000004</v>
      </c>
      <c r="BM12" s="21">
        <v>9</v>
      </c>
    </row>
    <row r="13" spans="2:65">
      <c r="B13" s="21">
        <v>1.78</v>
      </c>
      <c r="C13" s="21">
        <v>0.65</v>
      </c>
      <c r="D13" s="21">
        <v>1.5</v>
      </c>
      <c r="E13" s="16"/>
      <c r="F13" s="21">
        <v>1.52</v>
      </c>
      <c r="G13" s="21">
        <v>0.65</v>
      </c>
      <c r="H13" s="21">
        <v>2</v>
      </c>
      <c r="I13" s="16"/>
      <c r="J13" s="21">
        <v>1.36</v>
      </c>
      <c r="K13" s="21">
        <v>0.65</v>
      </c>
      <c r="L13" s="21"/>
      <c r="M13" s="21">
        <v>2.5</v>
      </c>
      <c r="N13" s="16"/>
      <c r="O13" s="21">
        <v>1.26</v>
      </c>
      <c r="P13" s="21">
        <v>0.65</v>
      </c>
      <c r="Q13" s="21">
        <v>3</v>
      </c>
      <c r="R13" s="16"/>
      <c r="S13" s="21">
        <v>1.19</v>
      </c>
      <c r="T13" s="21">
        <v>0.65</v>
      </c>
      <c r="U13" s="21">
        <v>3.5</v>
      </c>
      <c r="V13" s="16"/>
      <c r="W13" s="21">
        <v>1.1399999999999999</v>
      </c>
      <c r="X13" s="21">
        <v>0.65</v>
      </c>
      <c r="Y13" s="21">
        <v>4</v>
      </c>
      <c r="Z13" s="16"/>
      <c r="AA13" s="21">
        <v>1.1100000000000001</v>
      </c>
      <c r="AB13" s="21">
        <v>0.65</v>
      </c>
      <c r="AC13" s="21">
        <v>4.5</v>
      </c>
      <c r="AD13" s="16"/>
      <c r="AE13" s="21">
        <v>1.08</v>
      </c>
      <c r="AF13" s="21">
        <v>0.65</v>
      </c>
      <c r="AG13" s="21">
        <v>5</v>
      </c>
      <c r="AH13" s="16"/>
      <c r="AI13" s="21">
        <v>1.07</v>
      </c>
      <c r="AJ13" s="21">
        <v>0.65</v>
      </c>
      <c r="AK13" s="21">
        <v>5.5</v>
      </c>
      <c r="AL13" s="16"/>
      <c r="AM13" s="21">
        <v>1.05</v>
      </c>
      <c r="AN13" s="21">
        <v>0.65</v>
      </c>
      <c r="AO13" s="21">
        <v>6</v>
      </c>
      <c r="AP13" s="16"/>
      <c r="AQ13" s="21">
        <v>1.04</v>
      </c>
      <c r="AR13" s="21">
        <v>0.65</v>
      </c>
      <c r="AS13" s="21">
        <v>6.5</v>
      </c>
      <c r="AT13" s="16"/>
      <c r="AU13" s="21">
        <v>1.04</v>
      </c>
      <c r="AV13" s="21">
        <v>0.65</v>
      </c>
      <c r="AW13" s="21">
        <v>7</v>
      </c>
      <c r="AX13" s="16"/>
      <c r="AY13" s="21">
        <v>1.03</v>
      </c>
      <c r="AZ13" s="21">
        <v>0.65</v>
      </c>
      <c r="BA13" s="21">
        <v>7.5</v>
      </c>
      <c r="BB13" s="16"/>
      <c r="BC13" s="21">
        <v>1.03</v>
      </c>
      <c r="BD13" s="21">
        <v>0.65</v>
      </c>
      <c r="BE13" s="21">
        <v>8</v>
      </c>
      <c r="BF13" s="16"/>
      <c r="BG13" s="21">
        <v>1.02</v>
      </c>
      <c r="BH13" s="21">
        <v>0.65</v>
      </c>
      <c r="BI13" s="21">
        <v>8.5</v>
      </c>
      <c r="BJ13" s="16"/>
      <c r="BK13" s="21">
        <v>1.02</v>
      </c>
      <c r="BL13" s="21">
        <v>0.65</v>
      </c>
      <c r="BM13" s="21">
        <v>9</v>
      </c>
    </row>
    <row r="14" spans="2:65">
      <c r="B14" s="21">
        <v>1.6</v>
      </c>
      <c r="C14" s="21">
        <v>0.75</v>
      </c>
      <c r="D14" s="21">
        <v>1.5</v>
      </c>
      <c r="E14" s="16"/>
      <c r="F14" s="21">
        <v>1.38</v>
      </c>
      <c r="G14" s="21">
        <v>0.75</v>
      </c>
      <c r="H14" s="21">
        <v>2</v>
      </c>
      <c r="I14" s="16"/>
      <c r="J14" s="21">
        <v>1.25</v>
      </c>
      <c r="K14" s="21">
        <v>0.75</v>
      </c>
      <c r="L14" s="21"/>
      <c r="M14" s="21">
        <v>2.5</v>
      </c>
      <c r="N14" s="16"/>
      <c r="O14" s="21">
        <v>1.17</v>
      </c>
      <c r="P14" s="21">
        <v>0.75</v>
      </c>
      <c r="Q14" s="21">
        <v>3</v>
      </c>
      <c r="R14" s="16"/>
      <c r="S14" s="21">
        <v>1.1200000000000001</v>
      </c>
      <c r="T14" s="21">
        <v>0.75</v>
      </c>
      <c r="U14" s="21">
        <v>3.5</v>
      </c>
      <c r="V14" s="16"/>
      <c r="W14" s="21">
        <v>1.0900000000000001</v>
      </c>
      <c r="X14" s="21">
        <v>0.75</v>
      </c>
      <c r="Y14" s="21">
        <v>4</v>
      </c>
      <c r="Z14" s="16"/>
      <c r="AA14" s="21">
        <v>1.07</v>
      </c>
      <c r="AB14" s="21">
        <v>0.75</v>
      </c>
      <c r="AC14" s="21">
        <v>4.5</v>
      </c>
      <c r="AD14" s="16"/>
      <c r="AE14" s="21">
        <v>1.05</v>
      </c>
      <c r="AF14" s="21">
        <v>0.75</v>
      </c>
      <c r="AG14" s="21">
        <v>5</v>
      </c>
      <c r="AH14" s="16"/>
      <c r="AI14" s="21">
        <v>1.04</v>
      </c>
      <c r="AJ14" s="21">
        <v>0.75</v>
      </c>
      <c r="AK14" s="21">
        <v>5.5</v>
      </c>
      <c r="AL14" s="16"/>
      <c r="AM14" s="21">
        <v>1.03</v>
      </c>
      <c r="AN14" s="21">
        <v>0.75</v>
      </c>
      <c r="AO14" s="21">
        <v>6</v>
      </c>
      <c r="AP14" s="16"/>
      <c r="AQ14" s="21">
        <v>1.03</v>
      </c>
      <c r="AR14" s="21">
        <v>0.75</v>
      </c>
      <c r="AS14" s="21">
        <v>6.5</v>
      </c>
      <c r="AT14" s="16"/>
      <c r="AU14" s="21">
        <v>1.02</v>
      </c>
      <c r="AV14" s="21">
        <v>0.75</v>
      </c>
      <c r="AW14" s="21">
        <v>7</v>
      </c>
      <c r="AX14" s="16"/>
      <c r="AY14" s="21">
        <v>1.02</v>
      </c>
      <c r="AZ14" s="21">
        <v>0.75</v>
      </c>
      <c r="BA14" s="21">
        <v>7.5</v>
      </c>
      <c r="BB14" s="16"/>
      <c r="BC14" s="21">
        <v>1.02</v>
      </c>
      <c r="BD14" s="21">
        <v>0.75</v>
      </c>
      <c r="BE14" s="21">
        <v>8</v>
      </c>
      <c r="BF14" s="16"/>
      <c r="BG14" s="21">
        <v>1.02</v>
      </c>
      <c r="BH14" s="21">
        <v>0.75</v>
      </c>
      <c r="BI14" s="21">
        <v>8.5</v>
      </c>
      <c r="BJ14" s="16"/>
      <c r="BK14" s="21">
        <v>1.01</v>
      </c>
      <c r="BL14" s="21">
        <v>0.75</v>
      </c>
      <c r="BM14" s="21">
        <v>9</v>
      </c>
    </row>
    <row r="15" spans="2:65">
      <c r="B15" s="21">
        <v>1.46</v>
      </c>
      <c r="C15" s="21">
        <v>0.85</v>
      </c>
      <c r="D15" s="21">
        <v>1.5</v>
      </c>
      <c r="E15" s="16"/>
      <c r="F15" s="21">
        <v>1.28</v>
      </c>
      <c r="G15" s="21">
        <v>0.85</v>
      </c>
      <c r="H15" s="21">
        <v>2</v>
      </c>
      <c r="I15" s="16"/>
      <c r="J15" s="21">
        <v>1.18</v>
      </c>
      <c r="K15" s="21">
        <v>0.85</v>
      </c>
      <c r="L15" s="21"/>
      <c r="M15" s="21">
        <v>2.5</v>
      </c>
      <c r="N15" s="16"/>
      <c r="O15" s="21">
        <v>1.1200000000000001</v>
      </c>
      <c r="P15" s="21">
        <v>0.85</v>
      </c>
      <c r="Q15" s="21">
        <v>3</v>
      </c>
      <c r="R15" s="16"/>
      <c r="S15" s="21">
        <v>1.0900000000000001</v>
      </c>
      <c r="T15" s="21">
        <v>0.85</v>
      </c>
      <c r="U15" s="21">
        <v>3.5</v>
      </c>
      <c r="V15" s="16"/>
      <c r="W15" s="21">
        <v>1.06</v>
      </c>
      <c r="X15" s="21">
        <v>0.85</v>
      </c>
      <c r="Y15" s="21">
        <v>4</v>
      </c>
      <c r="Z15" s="16"/>
      <c r="AA15" s="21">
        <v>1.05</v>
      </c>
      <c r="AB15" s="21">
        <v>0.85</v>
      </c>
      <c r="AC15" s="21">
        <v>4.5</v>
      </c>
      <c r="AD15" s="16"/>
      <c r="AE15" s="21">
        <v>1.04</v>
      </c>
      <c r="AF15" s="21">
        <v>0.85</v>
      </c>
      <c r="AG15" s="21">
        <v>5</v>
      </c>
      <c r="AH15" s="16"/>
      <c r="AI15" s="21">
        <v>1.03</v>
      </c>
      <c r="AJ15" s="21">
        <v>0.85</v>
      </c>
      <c r="AK15" s="21">
        <v>5.5</v>
      </c>
      <c r="AL15" s="16"/>
      <c r="AM15" s="21">
        <v>1.02</v>
      </c>
      <c r="AN15" s="21">
        <v>0.85</v>
      </c>
      <c r="AO15" s="21">
        <v>6</v>
      </c>
      <c r="AP15" s="16"/>
      <c r="AQ15" s="21">
        <v>1.02</v>
      </c>
      <c r="AR15" s="21">
        <v>0.85</v>
      </c>
      <c r="AS15" s="21">
        <v>6.5</v>
      </c>
      <c r="AT15" s="16"/>
      <c r="AU15" s="21">
        <v>1.02</v>
      </c>
      <c r="AV15" s="21">
        <v>0.85</v>
      </c>
      <c r="AW15" s="21">
        <v>7</v>
      </c>
      <c r="AX15" s="16"/>
      <c r="AY15" s="21">
        <v>1.02</v>
      </c>
      <c r="AZ15" s="21">
        <v>0.85</v>
      </c>
      <c r="BA15" s="21">
        <v>7.5</v>
      </c>
      <c r="BB15" s="16"/>
      <c r="BC15" s="21">
        <v>1.01</v>
      </c>
      <c r="BD15" s="21">
        <v>0.85</v>
      </c>
      <c r="BE15" s="21">
        <v>8</v>
      </c>
      <c r="BF15" s="16"/>
      <c r="BG15" s="21">
        <v>1.01</v>
      </c>
      <c r="BH15" s="21">
        <v>0.85</v>
      </c>
      <c r="BI15" s="21">
        <v>8.5</v>
      </c>
      <c r="BJ15" s="16"/>
      <c r="BK15" s="21">
        <v>1.01</v>
      </c>
      <c r="BL15" s="21">
        <v>0.85</v>
      </c>
      <c r="BM15" s="21">
        <v>9</v>
      </c>
    </row>
    <row r="16" spans="2:65">
      <c r="B16" s="21">
        <v>1.36</v>
      </c>
      <c r="C16" s="21">
        <v>0.95</v>
      </c>
      <c r="D16" s="21">
        <v>1.5</v>
      </c>
      <c r="E16" s="16"/>
      <c r="F16" s="21">
        <v>1.21</v>
      </c>
      <c r="G16" s="21">
        <v>0.95</v>
      </c>
      <c r="H16" s="21">
        <v>2</v>
      </c>
      <c r="I16" s="16"/>
      <c r="J16" s="21">
        <v>1.1299999999999999</v>
      </c>
      <c r="K16" s="21">
        <v>0.95</v>
      </c>
      <c r="L16" s="21"/>
      <c r="M16" s="21">
        <v>2.5</v>
      </c>
      <c r="N16" s="16"/>
      <c r="O16" s="21">
        <v>1.0900000000000001</v>
      </c>
      <c r="P16" s="21">
        <v>0.95</v>
      </c>
      <c r="Q16" s="21">
        <v>3</v>
      </c>
      <c r="R16" s="16"/>
      <c r="S16" s="21">
        <v>1.06</v>
      </c>
      <c r="T16" s="21">
        <v>0.95</v>
      </c>
      <c r="U16" s="21">
        <v>3.5</v>
      </c>
      <c r="V16" s="16"/>
      <c r="W16" s="21">
        <v>1.05</v>
      </c>
      <c r="X16" s="21">
        <v>0.95</v>
      </c>
      <c r="Y16" s="21">
        <v>4</v>
      </c>
      <c r="Z16" s="16"/>
      <c r="AA16" s="21">
        <v>1.04</v>
      </c>
      <c r="AB16" s="21">
        <v>0.95</v>
      </c>
      <c r="AC16" s="21">
        <v>4.5</v>
      </c>
      <c r="AD16" s="16"/>
      <c r="AE16" s="21">
        <v>1.03</v>
      </c>
      <c r="AF16" s="21">
        <v>0.95</v>
      </c>
      <c r="AG16" s="21">
        <v>5</v>
      </c>
      <c r="AH16" s="16"/>
      <c r="AI16" s="21">
        <v>1.02</v>
      </c>
      <c r="AJ16" s="21">
        <v>0.95</v>
      </c>
      <c r="AK16" s="21">
        <v>5.5</v>
      </c>
      <c r="AL16" s="16"/>
      <c r="AM16" s="21">
        <v>1.02</v>
      </c>
      <c r="AN16" s="21">
        <v>0.95</v>
      </c>
      <c r="AO16" s="21">
        <v>6</v>
      </c>
      <c r="AP16" s="16"/>
      <c r="AQ16" s="21">
        <v>1.02</v>
      </c>
      <c r="AR16" s="21">
        <v>0.95</v>
      </c>
      <c r="AS16" s="21">
        <v>6.5</v>
      </c>
      <c r="AT16" s="16"/>
      <c r="AU16" s="21">
        <v>1.01</v>
      </c>
      <c r="AV16" s="21">
        <v>0.95</v>
      </c>
      <c r="AW16" s="21">
        <v>7</v>
      </c>
      <c r="AX16" s="16"/>
      <c r="AY16" s="21">
        <v>1.01</v>
      </c>
      <c r="AZ16" s="21">
        <v>0.95</v>
      </c>
      <c r="BA16" s="21">
        <v>7.5</v>
      </c>
      <c r="BB16" s="16"/>
      <c r="BC16" s="21">
        <v>1.01</v>
      </c>
      <c r="BD16" s="21">
        <v>0.95</v>
      </c>
      <c r="BE16" s="21">
        <v>8</v>
      </c>
      <c r="BF16" s="16"/>
      <c r="BG16" s="21">
        <v>1.01</v>
      </c>
      <c r="BH16" s="21">
        <v>0.95</v>
      </c>
      <c r="BI16" s="21">
        <v>8.5</v>
      </c>
      <c r="BJ16" s="16"/>
      <c r="BK16" s="21">
        <v>1.01</v>
      </c>
      <c r="BL16" s="21">
        <v>0.95</v>
      </c>
      <c r="BM16" s="21">
        <v>9</v>
      </c>
    </row>
    <row r="17" spans="2:81">
      <c r="B17" s="21">
        <v>1.29</v>
      </c>
      <c r="C17" s="21">
        <v>1.05</v>
      </c>
      <c r="D17" s="21">
        <v>1.5</v>
      </c>
      <c r="E17" s="16"/>
      <c r="F17" s="21">
        <v>1.1599999999999999</v>
      </c>
      <c r="G17" s="21">
        <v>1.05</v>
      </c>
      <c r="H17" s="21">
        <v>2</v>
      </c>
      <c r="I17" s="16"/>
      <c r="J17" s="21">
        <v>1.1000000000000001</v>
      </c>
      <c r="K17" s="21">
        <v>1.05</v>
      </c>
      <c r="L17" s="21"/>
      <c r="M17" s="21">
        <v>2.5</v>
      </c>
      <c r="N17" s="16"/>
      <c r="O17" s="21">
        <v>1.07</v>
      </c>
      <c r="P17" s="21">
        <v>1.05</v>
      </c>
      <c r="Q17" s="21">
        <v>3</v>
      </c>
      <c r="R17" s="16"/>
      <c r="S17" s="21">
        <v>1.05</v>
      </c>
      <c r="T17" s="21">
        <v>1.05</v>
      </c>
      <c r="U17" s="21">
        <v>3.5</v>
      </c>
      <c r="V17" s="16"/>
      <c r="W17" s="21">
        <v>1.04</v>
      </c>
      <c r="X17" s="21">
        <v>1.05</v>
      </c>
      <c r="Y17" s="21">
        <v>4</v>
      </c>
      <c r="Z17" s="16"/>
      <c r="AA17" s="21">
        <v>1.03</v>
      </c>
      <c r="AB17" s="21">
        <v>1.05</v>
      </c>
      <c r="AC17" s="21">
        <v>4.5</v>
      </c>
      <c r="AD17" s="16"/>
      <c r="AE17" s="21">
        <v>1.02</v>
      </c>
      <c r="AF17" s="21">
        <v>1.05</v>
      </c>
      <c r="AG17" s="21">
        <v>5</v>
      </c>
      <c r="AH17" s="16"/>
      <c r="AI17" s="21">
        <v>1.02</v>
      </c>
      <c r="AJ17" s="21">
        <v>1.05</v>
      </c>
      <c r="AK17" s="21">
        <v>5.5</v>
      </c>
      <c r="AL17" s="16"/>
      <c r="AM17" s="21">
        <v>1.01</v>
      </c>
      <c r="AN17" s="21">
        <v>1.05</v>
      </c>
      <c r="AO17" s="21">
        <v>6</v>
      </c>
      <c r="AP17" s="16"/>
      <c r="AQ17" s="21">
        <v>1.01</v>
      </c>
      <c r="AR17" s="21">
        <v>1.05</v>
      </c>
      <c r="AS17" s="21">
        <v>6.5</v>
      </c>
      <c r="AT17" s="16"/>
      <c r="AU17" s="21">
        <v>1.01</v>
      </c>
      <c r="AV17" s="21">
        <v>1.05</v>
      </c>
      <c r="AW17" s="21">
        <v>7</v>
      </c>
      <c r="AX17" s="16"/>
      <c r="AY17" s="21">
        <v>1.01</v>
      </c>
      <c r="AZ17" s="21">
        <v>1.05</v>
      </c>
      <c r="BA17" s="21">
        <v>7.5</v>
      </c>
      <c r="BB17" s="16"/>
      <c r="BC17" s="21">
        <v>1.01</v>
      </c>
      <c r="BD17" s="21">
        <v>1.05</v>
      </c>
      <c r="BE17" s="21">
        <v>8</v>
      </c>
      <c r="BF17" s="16"/>
      <c r="BG17" s="21">
        <v>1.01</v>
      </c>
      <c r="BH17" s="21">
        <v>1.05</v>
      </c>
      <c r="BI17" s="21">
        <v>8.5</v>
      </c>
      <c r="BJ17" s="16"/>
      <c r="BK17" s="21">
        <v>1.01</v>
      </c>
      <c r="BL17" s="21">
        <v>1.05</v>
      </c>
      <c r="BM17" s="21">
        <v>9</v>
      </c>
    </row>
    <row r="18" spans="2:81">
      <c r="B18" s="21">
        <v>1.23</v>
      </c>
      <c r="C18" s="21">
        <v>1.1499999999999999</v>
      </c>
      <c r="D18" s="21">
        <v>1.5</v>
      </c>
      <c r="E18" s="16"/>
      <c r="F18" s="21">
        <v>1.1299999999999999</v>
      </c>
      <c r="G18" s="21">
        <v>1.1499999999999999</v>
      </c>
      <c r="H18" s="21">
        <v>2</v>
      </c>
      <c r="I18" s="16"/>
      <c r="J18" s="21">
        <v>1.08</v>
      </c>
      <c r="K18" s="21">
        <v>1.1499999999999999</v>
      </c>
      <c r="L18" s="21"/>
      <c r="M18" s="21">
        <v>2.5</v>
      </c>
      <c r="N18" s="16"/>
      <c r="O18" s="21">
        <v>1.05</v>
      </c>
      <c r="P18" s="21">
        <v>1.1499999999999999</v>
      </c>
      <c r="Q18" s="21">
        <v>3</v>
      </c>
      <c r="R18" s="16"/>
      <c r="S18" s="21">
        <v>1.04</v>
      </c>
      <c r="T18" s="21">
        <v>1.1499999999999999</v>
      </c>
      <c r="U18" s="21">
        <v>3.5</v>
      </c>
      <c r="V18" s="16"/>
      <c r="W18" s="21">
        <v>1.03</v>
      </c>
      <c r="X18" s="21">
        <v>1.1499999999999999</v>
      </c>
      <c r="Y18" s="21">
        <v>4</v>
      </c>
      <c r="Z18" s="16"/>
      <c r="AA18" s="21">
        <v>1.02</v>
      </c>
      <c r="AB18" s="21">
        <v>1.1499999999999999</v>
      </c>
      <c r="AC18" s="21">
        <v>4.5</v>
      </c>
      <c r="AD18" s="16"/>
      <c r="AE18" s="21">
        <v>1.02</v>
      </c>
      <c r="AF18" s="21">
        <v>1.1499999999999999</v>
      </c>
      <c r="AG18" s="21">
        <v>5</v>
      </c>
      <c r="AH18" s="16"/>
      <c r="AI18" s="21">
        <v>1.01</v>
      </c>
      <c r="AJ18" s="21">
        <v>1.1499999999999999</v>
      </c>
      <c r="AK18" s="21">
        <v>5.5</v>
      </c>
      <c r="AL18" s="16"/>
      <c r="AM18" s="21">
        <v>1.01</v>
      </c>
      <c r="AN18" s="21">
        <v>1.1499999999999999</v>
      </c>
      <c r="AO18" s="21">
        <v>6</v>
      </c>
      <c r="AP18" s="16"/>
      <c r="AQ18" s="21">
        <v>1.01</v>
      </c>
      <c r="AR18" s="21">
        <v>1.1499999999999999</v>
      </c>
      <c r="AS18" s="21">
        <v>6.5</v>
      </c>
      <c r="AT18" s="16"/>
      <c r="AU18" s="21">
        <v>1.01</v>
      </c>
      <c r="AV18" s="21">
        <v>1.1499999999999999</v>
      </c>
      <c r="AW18" s="21">
        <v>7</v>
      </c>
      <c r="AX18" s="16"/>
      <c r="AY18" s="21">
        <v>1.01</v>
      </c>
      <c r="AZ18" s="21">
        <v>1.1499999999999999</v>
      </c>
      <c r="BA18" s="21">
        <v>7.5</v>
      </c>
      <c r="BB18" s="16"/>
      <c r="BC18" s="21">
        <v>1.01</v>
      </c>
      <c r="BD18" s="21">
        <v>1.1499999999999999</v>
      </c>
      <c r="BE18" s="21">
        <v>8</v>
      </c>
      <c r="BF18" s="16"/>
      <c r="BG18" s="21">
        <v>1.01</v>
      </c>
      <c r="BH18" s="21">
        <v>1.1499999999999999</v>
      </c>
      <c r="BI18" s="21">
        <v>8.5</v>
      </c>
      <c r="BJ18" s="16"/>
      <c r="BK18" s="21">
        <v>1.01</v>
      </c>
      <c r="BL18" s="21">
        <v>1.1499999999999999</v>
      </c>
      <c r="BM18" s="21">
        <v>9</v>
      </c>
    </row>
    <row r="19" spans="2:81">
      <c r="B19" s="21">
        <v>1.19</v>
      </c>
      <c r="C19" s="21">
        <v>1.25</v>
      </c>
      <c r="D19" s="21">
        <v>1.5</v>
      </c>
      <c r="E19" s="16"/>
      <c r="F19" s="21">
        <v>1.1100000000000001</v>
      </c>
      <c r="G19" s="21">
        <v>1.25</v>
      </c>
      <c r="H19" s="21">
        <v>2</v>
      </c>
      <c r="I19" s="16"/>
      <c r="J19" s="21">
        <v>1.07</v>
      </c>
      <c r="K19" s="21">
        <v>1.25</v>
      </c>
      <c r="L19" s="21"/>
      <c r="M19" s="21">
        <v>2.5</v>
      </c>
      <c r="N19" s="16"/>
      <c r="O19" s="21">
        <v>1.04</v>
      </c>
      <c r="P19" s="21">
        <v>1.25</v>
      </c>
      <c r="Q19" s="21">
        <v>3</v>
      </c>
      <c r="R19" s="16"/>
      <c r="S19" s="21">
        <v>1.03</v>
      </c>
      <c r="T19" s="21">
        <v>1.25</v>
      </c>
      <c r="U19" s="21">
        <v>3.5</v>
      </c>
      <c r="V19" s="16"/>
      <c r="W19" s="21">
        <v>1.02</v>
      </c>
      <c r="X19" s="21">
        <v>1.25</v>
      </c>
      <c r="Y19" s="21">
        <v>4</v>
      </c>
      <c r="Z19" s="16"/>
      <c r="AA19" s="21">
        <v>1.02</v>
      </c>
      <c r="AB19" s="21">
        <v>1.25</v>
      </c>
      <c r="AC19" s="21">
        <v>4.5</v>
      </c>
      <c r="AD19" s="16"/>
      <c r="AE19" s="21">
        <v>1.01</v>
      </c>
      <c r="AF19" s="21">
        <v>1.25</v>
      </c>
      <c r="AG19" s="21">
        <v>5</v>
      </c>
      <c r="AH19" s="16"/>
      <c r="AI19" s="21">
        <v>1.01</v>
      </c>
      <c r="AJ19" s="21">
        <v>1.25</v>
      </c>
      <c r="AK19" s="21">
        <v>5.5</v>
      </c>
      <c r="AL19" s="16"/>
      <c r="AM19" s="21">
        <v>1.01</v>
      </c>
      <c r="AN19" s="21">
        <v>1.25</v>
      </c>
      <c r="AO19" s="21">
        <v>6</v>
      </c>
      <c r="AP19" s="16"/>
      <c r="AQ19" s="21">
        <v>1.01</v>
      </c>
      <c r="AR19" s="21">
        <v>1.25</v>
      </c>
      <c r="AS19" s="21">
        <v>6.5</v>
      </c>
      <c r="AT19" s="16"/>
      <c r="AU19" s="21">
        <v>1.01</v>
      </c>
      <c r="AV19" s="21">
        <v>1.25</v>
      </c>
      <c r="AW19" s="21">
        <v>7</v>
      </c>
      <c r="AX19" s="16"/>
      <c r="AY19" s="21">
        <v>1.01</v>
      </c>
      <c r="AZ19" s="21">
        <v>1.25</v>
      </c>
      <c r="BA19" s="21">
        <v>7.5</v>
      </c>
      <c r="BB19" s="16"/>
      <c r="BC19" s="21">
        <v>1.01</v>
      </c>
      <c r="BD19" s="21">
        <v>1.25</v>
      </c>
      <c r="BE19" s="21">
        <v>8</v>
      </c>
      <c r="BF19" s="16"/>
      <c r="BG19" s="21">
        <v>1</v>
      </c>
      <c r="BH19" s="21">
        <v>1.25</v>
      </c>
      <c r="BI19" s="21">
        <v>8.5</v>
      </c>
      <c r="BJ19" s="16"/>
      <c r="BK19" s="21">
        <v>1</v>
      </c>
      <c r="BL19" s="21">
        <v>1.25</v>
      </c>
      <c r="BM19" s="21">
        <v>9</v>
      </c>
    </row>
    <row r="20" spans="2:81">
      <c r="B20" s="21">
        <v>1.1599999999999999</v>
      </c>
      <c r="C20" s="21">
        <v>1.35</v>
      </c>
      <c r="D20" s="21">
        <v>1.5</v>
      </c>
      <c r="E20" s="16"/>
      <c r="F20" s="21">
        <v>1.0900000000000001</v>
      </c>
      <c r="G20" s="21">
        <v>1.35</v>
      </c>
      <c r="H20" s="21">
        <v>2</v>
      </c>
      <c r="I20" s="16"/>
      <c r="J20" s="21">
        <v>1.05</v>
      </c>
      <c r="K20" s="21">
        <v>1.35</v>
      </c>
      <c r="L20" s="21"/>
      <c r="M20" s="21">
        <v>2.5</v>
      </c>
      <c r="N20" s="16"/>
      <c r="O20" s="21">
        <v>1.04</v>
      </c>
      <c r="P20" s="21">
        <v>1.35</v>
      </c>
      <c r="Q20" s="21">
        <v>3</v>
      </c>
      <c r="R20" s="16"/>
      <c r="S20" s="21">
        <v>1.03</v>
      </c>
      <c r="T20" s="21">
        <v>1.35</v>
      </c>
      <c r="U20" s="21">
        <v>3.5</v>
      </c>
      <c r="V20" s="16"/>
      <c r="W20" s="21">
        <v>1.02</v>
      </c>
      <c r="X20" s="21">
        <v>1.35</v>
      </c>
      <c r="Y20" s="21">
        <v>4</v>
      </c>
      <c r="Z20" s="16"/>
      <c r="AA20" s="21">
        <v>1.02</v>
      </c>
      <c r="AB20" s="21">
        <v>1.35</v>
      </c>
      <c r="AC20" s="21">
        <v>4.5</v>
      </c>
      <c r="AD20" s="16"/>
      <c r="AE20" s="21">
        <v>1.01</v>
      </c>
      <c r="AF20" s="21">
        <v>1.35</v>
      </c>
      <c r="AG20" s="21">
        <v>5</v>
      </c>
      <c r="AH20" s="16"/>
      <c r="AI20" s="21">
        <v>1.01</v>
      </c>
      <c r="AJ20" s="21">
        <v>1.35</v>
      </c>
      <c r="AK20" s="21">
        <v>5.5</v>
      </c>
      <c r="AL20" s="16"/>
      <c r="AM20" s="21">
        <v>1.01</v>
      </c>
      <c r="AN20" s="21">
        <v>1.35</v>
      </c>
      <c r="AO20" s="21">
        <v>6</v>
      </c>
      <c r="AP20" s="16"/>
      <c r="AQ20" s="21">
        <v>1.01</v>
      </c>
      <c r="AR20" s="21">
        <v>1.35</v>
      </c>
      <c r="AS20" s="21">
        <v>6.5</v>
      </c>
      <c r="AT20" s="16"/>
      <c r="AU20" s="21">
        <v>1.01</v>
      </c>
      <c r="AV20" s="21">
        <v>1.35</v>
      </c>
      <c r="AW20" s="21">
        <v>7</v>
      </c>
      <c r="AX20" s="16"/>
      <c r="AY20" s="21">
        <v>1.01</v>
      </c>
      <c r="AZ20" s="21">
        <v>1.35</v>
      </c>
      <c r="BA20" s="21">
        <v>7.5</v>
      </c>
      <c r="BB20" s="16"/>
      <c r="BC20" s="21">
        <v>1</v>
      </c>
      <c r="BD20" s="21">
        <v>1.35</v>
      </c>
      <c r="BE20" s="21">
        <v>8</v>
      </c>
      <c r="BF20" s="16"/>
      <c r="BG20" s="21">
        <v>1</v>
      </c>
      <c r="BH20" s="21">
        <v>1.35</v>
      </c>
      <c r="BI20" s="21">
        <v>8.5</v>
      </c>
      <c r="BJ20" s="16"/>
      <c r="BK20" s="21">
        <v>1</v>
      </c>
      <c r="BL20" s="21">
        <v>1.35</v>
      </c>
      <c r="BM20" s="21">
        <v>9</v>
      </c>
    </row>
    <row r="21" spans="2:81">
      <c r="B21" s="21">
        <v>1.1299999999999999</v>
      </c>
      <c r="C21" s="21">
        <v>1.45</v>
      </c>
      <c r="D21" s="21">
        <v>1.5</v>
      </c>
      <c r="E21" s="16"/>
      <c r="F21" s="21">
        <v>1.07</v>
      </c>
      <c r="G21" s="21">
        <v>1.45</v>
      </c>
      <c r="H21" s="21">
        <v>2</v>
      </c>
      <c r="I21" s="16"/>
      <c r="J21" s="21">
        <v>1.05</v>
      </c>
      <c r="K21" s="21">
        <v>1.45</v>
      </c>
      <c r="L21" s="21"/>
      <c r="M21" s="21">
        <v>2.5</v>
      </c>
      <c r="N21" s="16"/>
      <c r="O21" s="21">
        <v>1.03</v>
      </c>
      <c r="P21" s="21">
        <v>1.45</v>
      </c>
      <c r="Q21" s="21">
        <v>3</v>
      </c>
      <c r="R21" s="16"/>
      <c r="S21" s="21">
        <v>1.02</v>
      </c>
      <c r="T21" s="21">
        <v>1.45</v>
      </c>
      <c r="U21" s="21">
        <v>3.5</v>
      </c>
      <c r="V21" s="16"/>
      <c r="W21" s="21">
        <v>1.02</v>
      </c>
      <c r="X21" s="21">
        <v>1.45</v>
      </c>
      <c r="Y21" s="21">
        <v>4</v>
      </c>
      <c r="Z21" s="16"/>
      <c r="AA21" s="21">
        <v>1.01</v>
      </c>
      <c r="AB21" s="21">
        <v>1.45</v>
      </c>
      <c r="AC21" s="21">
        <v>4.5</v>
      </c>
      <c r="AD21" s="16"/>
      <c r="AE21" s="21">
        <v>1.01</v>
      </c>
      <c r="AF21" s="21">
        <v>1.45</v>
      </c>
      <c r="AG21" s="21">
        <v>5</v>
      </c>
      <c r="AH21" s="16"/>
      <c r="AI21" s="21">
        <v>1.01</v>
      </c>
      <c r="AJ21" s="21">
        <v>1.45</v>
      </c>
      <c r="AK21" s="21">
        <v>5.5</v>
      </c>
      <c r="AL21" s="16"/>
      <c r="AM21" s="21">
        <v>1.01</v>
      </c>
      <c r="AN21" s="21">
        <v>1.45</v>
      </c>
      <c r="AO21" s="21">
        <v>6</v>
      </c>
      <c r="AP21" s="16"/>
      <c r="AQ21" s="21">
        <v>1.01</v>
      </c>
      <c r="AR21" s="21">
        <v>1.45</v>
      </c>
      <c r="AS21" s="21">
        <v>6.5</v>
      </c>
      <c r="AT21" s="16"/>
      <c r="AU21" s="21">
        <v>1.01</v>
      </c>
      <c r="AV21" s="21">
        <v>1.45</v>
      </c>
      <c r="AW21" s="21">
        <v>7</v>
      </c>
      <c r="AX21" s="16"/>
      <c r="AY21" s="21">
        <v>1</v>
      </c>
      <c r="AZ21" s="21">
        <v>1.45</v>
      </c>
      <c r="BA21" s="21">
        <v>7.5</v>
      </c>
      <c r="BB21" s="16"/>
      <c r="BC21" s="21">
        <v>1</v>
      </c>
      <c r="BD21" s="21">
        <v>1.45</v>
      </c>
      <c r="BE21" s="21">
        <v>8</v>
      </c>
      <c r="BF21" s="16"/>
      <c r="BG21" s="21">
        <v>1</v>
      </c>
      <c r="BH21" s="21">
        <v>1.45</v>
      </c>
      <c r="BI21" s="21">
        <v>8.5</v>
      </c>
      <c r="BJ21" s="16"/>
      <c r="BK21" s="21">
        <v>1</v>
      </c>
      <c r="BL21" s="21">
        <v>1.45</v>
      </c>
      <c r="BM21" s="21">
        <v>9</v>
      </c>
    </row>
    <row r="22" spans="2:81">
      <c r="B22" s="21">
        <v>1.1100000000000001</v>
      </c>
      <c r="C22" s="21">
        <v>1.55</v>
      </c>
      <c r="D22" s="21">
        <v>1.5</v>
      </c>
      <c r="E22" s="16"/>
      <c r="F22" s="21">
        <v>1.06</v>
      </c>
      <c r="G22" s="21">
        <v>1.55</v>
      </c>
      <c r="H22" s="21">
        <v>2</v>
      </c>
      <c r="I22" s="16"/>
      <c r="J22" s="21">
        <v>1.04</v>
      </c>
      <c r="K22" s="21">
        <v>1.55</v>
      </c>
      <c r="L22" s="21"/>
      <c r="M22" s="21">
        <v>2.5</v>
      </c>
      <c r="N22" s="16"/>
      <c r="O22" s="21">
        <v>1.03</v>
      </c>
      <c r="P22" s="21">
        <v>1.55</v>
      </c>
      <c r="Q22" s="21">
        <v>3</v>
      </c>
      <c r="R22" s="16"/>
      <c r="S22" s="21">
        <v>1.02</v>
      </c>
      <c r="T22" s="21">
        <v>1.55</v>
      </c>
      <c r="U22" s="21">
        <v>3.5</v>
      </c>
      <c r="V22" s="16"/>
      <c r="W22" s="21">
        <v>1.01</v>
      </c>
      <c r="X22" s="21">
        <v>1.55</v>
      </c>
      <c r="Y22" s="21">
        <v>4</v>
      </c>
      <c r="Z22" s="16"/>
      <c r="AA22" s="21">
        <v>1.01</v>
      </c>
      <c r="AB22" s="21">
        <v>1.55</v>
      </c>
      <c r="AC22" s="21">
        <v>4.5</v>
      </c>
      <c r="AD22" s="16"/>
      <c r="AE22" s="21">
        <v>1.01</v>
      </c>
      <c r="AF22" s="21">
        <v>1.55</v>
      </c>
      <c r="AG22" s="21">
        <v>5</v>
      </c>
      <c r="AH22" s="16"/>
      <c r="AI22" s="21">
        <v>1.01</v>
      </c>
      <c r="AJ22" s="21">
        <v>1.55</v>
      </c>
      <c r="AK22" s="21">
        <v>5.5</v>
      </c>
      <c r="AL22" s="16"/>
      <c r="AM22" s="21">
        <v>1.01</v>
      </c>
      <c r="AN22" s="21">
        <v>1.55</v>
      </c>
      <c r="AO22" s="21">
        <v>6</v>
      </c>
      <c r="AP22" s="16"/>
      <c r="AQ22" s="21">
        <v>1.01</v>
      </c>
      <c r="AR22" s="21">
        <v>1.55</v>
      </c>
      <c r="AS22" s="21">
        <v>6.5</v>
      </c>
      <c r="AT22" s="16"/>
      <c r="AU22" s="21">
        <v>1</v>
      </c>
      <c r="AV22" s="21">
        <v>1.55</v>
      </c>
      <c r="AW22" s="21">
        <v>7</v>
      </c>
      <c r="AX22" s="16"/>
      <c r="AY22" s="21">
        <v>1</v>
      </c>
      <c r="AZ22" s="21">
        <v>1.55</v>
      </c>
      <c r="BA22" s="21">
        <v>7.5</v>
      </c>
      <c r="BB22" s="16"/>
      <c r="BC22" s="21">
        <v>1</v>
      </c>
      <c r="BD22" s="21">
        <v>1.55</v>
      </c>
      <c r="BE22" s="21">
        <v>8</v>
      </c>
      <c r="BF22" s="16"/>
      <c r="BG22" s="21">
        <v>1</v>
      </c>
      <c r="BH22" s="21">
        <v>1.55</v>
      </c>
      <c r="BI22" s="21">
        <v>8.5</v>
      </c>
      <c r="BJ22" s="16"/>
      <c r="BK22" s="21">
        <v>1</v>
      </c>
      <c r="BL22" s="21">
        <v>1.55</v>
      </c>
      <c r="BM22" s="21">
        <v>9</v>
      </c>
    </row>
    <row r="23" spans="2:81">
      <c r="S23" s="19"/>
      <c r="T23" s="19"/>
      <c r="U23" s="19"/>
      <c r="W23" s="20"/>
      <c r="X23" s="20"/>
      <c r="Y23" s="20"/>
      <c r="AA23" s="19"/>
      <c r="AB23" s="19"/>
      <c r="AC23" s="19"/>
      <c r="AE23" s="19"/>
      <c r="AF23" s="19"/>
      <c r="AG23" s="19"/>
      <c r="AI23" s="19"/>
      <c r="AJ23" s="19"/>
      <c r="AK23" s="19"/>
      <c r="AM23" s="19"/>
      <c r="AN23" s="19"/>
      <c r="AO23" s="19"/>
      <c r="AQ23" s="19"/>
      <c r="AR23" s="19"/>
      <c r="AS23" s="19"/>
      <c r="AU23" s="19"/>
      <c r="AV23" s="19"/>
      <c r="AW23" s="19"/>
      <c r="AY23" s="19"/>
      <c r="AZ23" s="19"/>
      <c r="BA23" s="19"/>
      <c r="BC23" s="19"/>
      <c r="BD23" s="19"/>
      <c r="BE23" s="19"/>
      <c r="BG23" s="19"/>
      <c r="BH23" s="19"/>
      <c r="BI23" s="19"/>
      <c r="BK23" s="19"/>
      <c r="BL23" s="19"/>
      <c r="BM23" s="19"/>
      <c r="BO23" s="19"/>
      <c r="BP23" s="19"/>
      <c r="BQ23" s="19"/>
      <c r="BS23" s="19"/>
      <c r="BT23" s="19"/>
      <c r="BU23" s="19"/>
      <c r="BW23" s="19"/>
      <c r="BX23" s="19"/>
      <c r="BY23" s="19"/>
      <c r="CA23" s="19"/>
      <c r="CB23" s="19"/>
      <c r="CC23" s="19"/>
    </row>
    <row r="24" spans="2:81">
      <c r="S24" s="19"/>
      <c r="T24" s="19"/>
      <c r="U24" s="19"/>
      <c r="W24" s="20"/>
      <c r="X24" s="20"/>
      <c r="Y24" s="20"/>
      <c r="AA24" s="19"/>
      <c r="AB24" s="19"/>
      <c r="AC24" s="19"/>
      <c r="AE24" s="19"/>
      <c r="AF24" s="19"/>
      <c r="AG24" s="19"/>
      <c r="AI24" s="19"/>
      <c r="AJ24" s="19"/>
      <c r="AK24" s="19"/>
      <c r="AM24" s="19"/>
      <c r="AN24" s="19"/>
      <c r="AO24" s="19"/>
      <c r="AQ24" s="19"/>
      <c r="AR24" s="19"/>
      <c r="AS24" s="19"/>
      <c r="AU24" s="19"/>
      <c r="AV24" s="19"/>
      <c r="AW24" s="19"/>
      <c r="AY24" s="19"/>
      <c r="AZ24" s="19"/>
      <c r="BA24" s="19"/>
      <c r="BC24" s="19"/>
      <c r="BD24" s="19"/>
      <c r="BE24" s="19"/>
      <c r="BG24" s="19"/>
      <c r="BH24" s="19"/>
      <c r="BI24" s="19"/>
      <c r="BK24" s="19"/>
      <c r="BL24" s="19"/>
      <c r="BM24" s="19"/>
      <c r="BO24" s="19"/>
      <c r="BP24" s="19"/>
      <c r="BQ24" s="19"/>
      <c r="BS24" s="19"/>
      <c r="BT24" s="19"/>
      <c r="BU24" s="19"/>
      <c r="BW24" s="19"/>
      <c r="BX24" s="19"/>
      <c r="BY24" s="19"/>
      <c r="CA24" s="19"/>
      <c r="CB24" s="19"/>
      <c r="CC24" s="19"/>
    </row>
    <row r="25" spans="2:81">
      <c r="S25" s="19"/>
      <c r="T25" s="19"/>
      <c r="U25" s="19"/>
      <c r="W25" s="20"/>
      <c r="X25" s="20"/>
      <c r="Y25" s="20"/>
      <c r="AA25" s="19"/>
      <c r="AB25" s="19"/>
      <c r="AC25" s="19"/>
      <c r="AE25" s="19"/>
      <c r="AF25" s="19"/>
      <c r="AG25" s="19"/>
      <c r="AI25" s="19"/>
      <c r="AJ25" s="19"/>
      <c r="AK25" s="19"/>
      <c r="AM25" s="19"/>
      <c r="AN25" s="19"/>
      <c r="AO25" s="19"/>
      <c r="AQ25" s="19"/>
      <c r="AR25" s="19"/>
      <c r="AS25" s="19"/>
      <c r="AU25" s="19"/>
      <c r="AV25" s="19"/>
      <c r="AW25" s="19"/>
      <c r="AY25" s="19"/>
      <c r="AZ25" s="19"/>
      <c r="BA25" s="19"/>
      <c r="BC25" s="19"/>
      <c r="BD25" s="19"/>
      <c r="BE25" s="19"/>
      <c r="BG25" s="19"/>
      <c r="BH25" s="19"/>
      <c r="BI25" s="19"/>
      <c r="BK25" s="19"/>
      <c r="BL25" s="19"/>
      <c r="BM25" s="19"/>
      <c r="BO25" s="19"/>
      <c r="BP25" s="19"/>
      <c r="BQ25" s="19"/>
      <c r="BS25" s="19"/>
      <c r="BT25" s="19"/>
      <c r="BU25" s="19"/>
      <c r="BW25" s="19"/>
      <c r="BX25" s="19"/>
      <c r="BY25" s="19"/>
      <c r="CA25" s="19"/>
      <c r="CB25" s="19"/>
      <c r="CC25" s="19"/>
    </row>
    <row r="26" spans="2:81">
      <c r="S26" s="19"/>
      <c r="T26" s="19"/>
      <c r="U26" s="19"/>
      <c r="W26" s="20"/>
      <c r="X26" s="20"/>
      <c r="Y26" s="20"/>
      <c r="AA26" s="19"/>
      <c r="AB26" s="19"/>
      <c r="AC26" s="19"/>
      <c r="AE26" s="19"/>
      <c r="AF26" s="19"/>
      <c r="AG26" s="19"/>
      <c r="AI26" s="19"/>
      <c r="AJ26" s="19"/>
      <c r="AK26" s="19"/>
      <c r="AM26" s="19"/>
      <c r="AN26" s="19"/>
      <c r="AO26" s="19"/>
      <c r="AQ26" s="19"/>
      <c r="AR26" s="19"/>
      <c r="AS26" s="19"/>
      <c r="AU26" s="19"/>
      <c r="AV26" s="19"/>
      <c r="AW26" s="19"/>
      <c r="AY26" s="19"/>
      <c r="AZ26" s="19"/>
      <c r="BA26" s="19"/>
      <c r="BC26" s="19"/>
      <c r="BD26" s="19"/>
      <c r="BE26" s="19"/>
      <c r="BG26" s="19"/>
      <c r="BH26" s="19"/>
      <c r="BI26" s="19"/>
      <c r="BK26" s="19"/>
      <c r="BL26" s="19"/>
      <c r="BM26" s="19"/>
      <c r="BO26" s="19"/>
      <c r="BP26" s="19"/>
      <c r="BQ26" s="19"/>
      <c r="BS26" s="19"/>
      <c r="BT26" s="19"/>
      <c r="BU26" s="19"/>
      <c r="BW26" s="19"/>
      <c r="BX26" s="19"/>
      <c r="BY26" s="19"/>
      <c r="CA26" s="19"/>
      <c r="CB26" s="19"/>
      <c r="CC26" s="19"/>
    </row>
    <row r="27" spans="2:81">
      <c r="S27" s="19"/>
      <c r="T27" s="19"/>
      <c r="U27" s="19"/>
      <c r="W27" s="20"/>
      <c r="X27" s="20"/>
      <c r="Y27" s="20"/>
      <c r="AA27" s="19"/>
      <c r="AB27" s="19"/>
      <c r="AC27" s="19"/>
      <c r="AE27" s="19"/>
      <c r="AF27" s="19"/>
      <c r="AG27" s="19"/>
      <c r="AI27" s="19"/>
      <c r="AJ27" s="19"/>
      <c r="AK27" s="19"/>
      <c r="AM27" s="19"/>
      <c r="AN27" s="19"/>
      <c r="AO27" s="19"/>
      <c r="AQ27" s="19"/>
      <c r="AR27" s="19"/>
      <c r="AS27" s="19"/>
      <c r="AU27" s="19"/>
      <c r="AV27" s="19"/>
      <c r="AW27" s="19"/>
      <c r="AY27" s="19"/>
      <c r="AZ27" s="19"/>
      <c r="BA27" s="19"/>
      <c r="BC27" s="19"/>
      <c r="BD27" s="19"/>
      <c r="BE27" s="19"/>
      <c r="BG27" s="19"/>
      <c r="BH27" s="19"/>
      <c r="BI27" s="19"/>
      <c r="BK27" s="19"/>
      <c r="BL27" s="19"/>
      <c r="BM27" s="19"/>
      <c r="BO27" s="19"/>
      <c r="BP27" s="19"/>
      <c r="BQ27" s="19"/>
      <c r="BS27" s="19"/>
      <c r="BT27" s="19"/>
      <c r="BU27" s="19"/>
      <c r="BW27" s="19"/>
      <c r="BX27" s="19"/>
      <c r="BY27" s="19"/>
      <c r="CA27" s="19"/>
      <c r="CB27" s="19"/>
      <c r="CC27" s="19"/>
    </row>
    <row r="28" spans="2:81">
      <c r="S28" s="19"/>
      <c r="T28" s="19"/>
      <c r="U28" s="19"/>
      <c r="W28" s="20"/>
      <c r="X28" s="20"/>
      <c r="Y28" s="20"/>
      <c r="AA28" s="19"/>
      <c r="AB28" s="19"/>
      <c r="AC28" s="19"/>
      <c r="AE28" s="19"/>
      <c r="AF28" s="19"/>
      <c r="AG28" s="19"/>
      <c r="AI28" s="19"/>
      <c r="AJ28" s="19"/>
      <c r="AK28" s="19"/>
      <c r="AM28" s="19"/>
      <c r="AN28" s="19"/>
      <c r="AO28" s="19"/>
      <c r="AQ28" s="19"/>
      <c r="AR28" s="19"/>
      <c r="AS28" s="19"/>
      <c r="AU28" s="19"/>
      <c r="AV28" s="19"/>
      <c r="AW28" s="19"/>
      <c r="AY28" s="19"/>
      <c r="AZ28" s="19"/>
      <c r="BA28" s="19"/>
      <c r="BC28" s="19"/>
      <c r="BD28" s="19"/>
      <c r="BE28" s="19"/>
      <c r="BG28" s="19"/>
      <c r="BH28" s="19"/>
      <c r="BI28" s="19"/>
      <c r="BK28" s="19"/>
      <c r="BL28" s="19"/>
      <c r="BM28" s="19"/>
      <c r="BO28" s="19"/>
      <c r="BP28" s="19"/>
      <c r="BQ28" s="19"/>
      <c r="BS28" s="19"/>
      <c r="BT28" s="19"/>
      <c r="BU28" s="19"/>
      <c r="BW28" s="19"/>
      <c r="BX28" s="19"/>
      <c r="BY28" s="19"/>
      <c r="CA28" s="19"/>
      <c r="CB28" s="19"/>
      <c r="CC28" s="19"/>
    </row>
    <row r="29" spans="2:81">
      <c r="S29" s="19"/>
      <c r="T29" s="19"/>
      <c r="U29" s="19"/>
      <c r="W29" s="20"/>
      <c r="X29" s="20"/>
      <c r="Y29" s="20"/>
      <c r="AA29" s="19"/>
      <c r="AB29" s="19"/>
      <c r="AC29" s="19"/>
      <c r="AE29" s="19"/>
      <c r="AF29" s="19"/>
      <c r="AG29" s="19"/>
      <c r="AI29" s="19"/>
      <c r="AJ29" s="19"/>
      <c r="AK29" s="19"/>
      <c r="AM29" s="19"/>
      <c r="AN29" s="19"/>
      <c r="AO29" s="19"/>
      <c r="AQ29" s="19"/>
      <c r="AR29" s="19"/>
      <c r="AS29" s="19"/>
      <c r="AU29" s="19"/>
      <c r="AV29" s="19"/>
      <c r="AW29" s="19"/>
      <c r="AY29" s="19"/>
      <c r="AZ29" s="19"/>
      <c r="BA29" s="19"/>
      <c r="BC29" s="19"/>
      <c r="BD29" s="19"/>
      <c r="BE29" s="19"/>
      <c r="BG29" s="19"/>
      <c r="BH29" s="19"/>
      <c r="BI29" s="19"/>
      <c r="BK29" s="19"/>
      <c r="BL29" s="19"/>
      <c r="BM29" s="19"/>
      <c r="BO29" s="19"/>
      <c r="BP29" s="19"/>
      <c r="BQ29" s="19"/>
      <c r="BS29" s="19"/>
      <c r="BT29" s="19"/>
      <c r="BU29" s="19"/>
      <c r="BW29" s="19"/>
      <c r="BX29" s="19"/>
      <c r="BY29" s="19"/>
      <c r="CA29" s="19"/>
      <c r="CB29" s="19"/>
      <c r="CC29" s="19"/>
    </row>
    <row r="30" spans="2:81">
      <c r="S30" s="19"/>
      <c r="T30" s="19"/>
      <c r="U30" s="19"/>
      <c r="W30" s="20"/>
      <c r="X30" s="20"/>
      <c r="Y30" s="20"/>
      <c r="AA30" s="19"/>
      <c r="AB30" s="19"/>
      <c r="AC30" s="19"/>
      <c r="AE30" s="19"/>
      <c r="AF30" s="19"/>
      <c r="AG30" s="19"/>
      <c r="AI30" s="19"/>
      <c r="AJ30" s="19"/>
      <c r="AK30" s="19"/>
      <c r="AM30" s="19"/>
      <c r="AN30" s="19"/>
      <c r="AO30" s="19"/>
      <c r="AQ30" s="19"/>
      <c r="AR30" s="19"/>
      <c r="AS30" s="19"/>
      <c r="AU30" s="19"/>
      <c r="AV30" s="19"/>
      <c r="AW30" s="19"/>
      <c r="AY30" s="19"/>
      <c r="AZ30" s="19"/>
      <c r="BA30" s="19"/>
      <c r="BC30" s="19"/>
      <c r="BD30" s="19"/>
      <c r="BE30" s="19"/>
      <c r="BG30" s="19"/>
      <c r="BH30" s="19"/>
      <c r="BI30" s="19"/>
      <c r="BK30" s="19"/>
      <c r="BL30" s="19"/>
      <c r="BM30" s="19"/>
      <c r="BO30" s="19"/>
      <c r="BP30" s="19"/>
      <c r="BQ30" s="19"/>
      <c r="BS30" s="19"/>
      <c r="BT30" s="19"/>
      <c r="BU30" s="19"/>
      <c r="BW30" s="19"/>
      <c r="BX30" s="19"/>
      <c r="BY30" s="19"/>
      <c r="CA30" s="19"/>
      <c r="CB30" s="19"/>
      <c r="CC30" s="19"/>
    </row>
    <row r="31" spans="2:81">
      <c r="S31" s="19"/>
      <c r="T31" s="19"/>
      <c r="U31" s="19"/>
      <c r="W31" s="20"/>
      <c r="X31" s="20"/>
      <c r="Y31" s="20"/>
      <c r="AA31" s="19"/>
      <c r="AB31" s="19"/>
      <c r="AC31" s="19"/>
      <c r="AE31" s="19"/>
      <c r="AF31" s="19"/>
      <c r="AG31" s="19"/>
      <c r="AI31" s="19"/>
      <c r="AJ31" s="19"/>
      <c r="AK31" s="19"/>
      <c r="AM31" s="19"/>
      <c r="AN31" s="19"/>
      <c r="AO31" s="19"/>
      <c r="AQ31" s="19"/>
      <c r="AR31" s="19"/>
      <c r="AS31" s="19"/>
      <c r="AU31" s="19"/>
      <c r="AV31" s="19"/>
      <c r="AW31" s="19"/>
      <c r="AY31" s="19"/>
      <c r="AZ31" s="19"/>
      <c r="BA31" s="19"/>
      <c r="BC31" s="19"/>
      <c r="BD31" s="19"/>
      <c r="BE31" s="19"/>
      <c r="BG31" s="19"/>
      <c r="BH31" s="19"/>
      <c r="BI31" s="19"/>
      <c r="BK31" s="19"/>
      <c r="BL31" s="19"/>
      <c r="BM31" s="19"/>
      <c r="BO31" s="19"/>
      <c r="BP31" s="19"/>
      <c r="BQ31" s="19"/>
      <c r="BS31" s="19"/>
      <c r="BT31" s="19"/>
      <c r="BU31" s="19"/>
      <c r="BW31" s="19"/>
      <c r="BX31" s="19"/>
      <c r="BY31" s="19"/>
      <c r="CA31" s="19"/>
      <c r="CB31" s="19"/>
      <c r="CC31" s="19"/>
    </row>
    <row r="32" spans="2:81">
      <c r="S32" s="19"/>
      <c r="T32" s="19"/>
      <c r="U32" s="19"/>
      <c r="W32" s="20"/>
      <c r="X32" s="20"/>
      <c r="Y32" s="20"/>
      <c r="AA32" s="19"/>
      <c r="AB32" s="19"/>
      <c r="AC32" s="19"/>
      <c r="AE32" s="19"/>
      <c r="AF32" s="19"/>
      <c r="AG32" s="19"/>
      <c r="AI32" s="19"/>
      <c r="AJ32" s="19"/>
      <c r="AK32" s="19"/>
      <c r="AM32" s="19"/>
      <c r="AN32" s="19"/>
      <c r="AO32" s="19"/>
      <c r="AQ32" s="19"/>
      <c r="AR32" s="19"/>
      <c r="AS32" s="19"/>
      <c r="AU32" s="19"/>
      <c r="AV32" s="19"/>
      <c r="AW32" s="19"/>
      <c r="AY32" s="19"/>
      <c r="AZ32" s="19"/>
      <c r="BA32" s="19"/>
      <c r="BC32" s="19"/>
      <c r="BD32" s="19"/>
      <c r="BE32" s="19"/>
      <c r="BG32" s="19"/>
      <c r="BH32" s="19"/>
      <c r="BI32" s="19"/>
      <c r="BK32" s="19"/>
      <c r="BL32" s="19"/>
      <c r="BM32" s="19"/>
      <c r="BO32" s="19"/>
      <c r="BP32" s="19"/>
      <c r="BQ32" s="19"/>
      <c r="BS32" s="19"/>
      <c r="BT32" s="19"/>
      <c r="BU32" s="19"/>
      <c r="BW32" s="19"/>
      <c r="BX32" s="19"/>
      <c r="BY32" s="19"/>
      <c r="CA32" s="19"/>
      <c r="CB32" s="19"/>
      <c r="CC32" s="19"/>
    </row>
    <row r="33" spans="2:111">
      <c r="S33" s="19"/>
      <c r="T33" s="19"/>
      <c r="U33" s="19"/>
      <c r="W33" s="20"/>
      <c r="X33" s="20"/>
      <c r="Y33" s="20"/>
      <c r="AA33" s="19"/>
      <c r="AB33" s="19"/>
      <c r="AC33" s="19"/>
      <c r="AE33" s="19"/>
      <c r="AF33" s="19"/>
      <c r="AG33" s="19"/>
      <c r="AI33" s="19"/>
      <c r="AJ33" s="19"/>
      <c r="AK33" s="19"/>
      <c r="AM33" s="19"/>
      <c r="AN33" s="19"/>
      <c r="AO33" s="19"/>
      <c r="AQ33" s="19"/>
      <c r="AR33" s="19"/>
      <c r="AS33" s="19"/>
      <c r="AU33" s="19"/>
      <c r="AV33" s="19"/>
      <c r="AW33" s="19"/>
      <c r="AY33" s="19"/>
      <c r="AZ33" s="19"/>
      <c r="BA33" s="19"/>
      <c r="BC33" s="19"/>
      <c r="BD33" s="19"/>
      <c r="BE33" s="19"/>
      <c r="BG33" s="19"/>
      <c r="BH33" s="19"/>
      <c r="BI33" s="19"/>
      <c r="BK33" s="19"/>
      <c r="BL33" s="19"/>
      <c r="BM33" s="19"/>
      <c r="BO33" s="19"/>
      <c r="BP33" s="19"/>
      <c r="BQ33" s="19"/>
      <c r="BS33" s="19"/>
      <c r="BT33" s="19"/>
      <c r="BU33" s="19"/>
      <c r="BW33" s="19"/>
      <c r="BX33" s="19"/>
      <c r="BY33" s="19"/>
      <c r="CA33" s="19"/>
      <c r="CB33" s="19"/>
      <c r="CC33" s="19"/>
    </row>
    <row r="34" spans="2:111">
      <c r="S34" s="19"/>
      <c r="T34" s="19"/>
      <c r="U34" s="19"/>
      <c r="W34" s="20"/>
      <c r="X34" s="20"/>
      <c r="Y34" s="20"/>
      <c r="AA34" s="19"/>
      <c r="AB34" s="19"/>
      <c r="AC34" s="19"/>
      <c r="AE34" s="19"/>
      <c r="AF34" s="19"/>
      <c r="AG34" s="19"/>
      <c r="AI34" s="19"/>
      <c r="AJ34" s="19"/>
      <c r="AK34" s="19"/>
      <c r="AM34" s="19"/>
      <c r="AN34" s="19"/>
      <c r="AO34" s="19"/>
      <c r="AQ34" s="19"/>
      <c r="AR34" s="19"/>
      <c r="AS34" s="19"/>
      <c r="AU34" s="19"/>
      <c r="AV34" s="19"/>
      <c r="AW34" s="19"/>
      <c r="AY34" s="19"/>
      <c r="AZ34" s="19"/>
      <c r="BA34" s="19"/>
      <c r="BC34" s="19"/>
      <c r="BD34" s="19"/>
      <c r="BE34" s="19"/>
      <c r="BG34" s="19"/>
      <c r="BH34" s="19"/>
      <c r="BI34" s="19"/>
      <c r="BK34" s="19"/>
      <c r="BL34" s="19"/>
      <c r="BM34" s="19"/>
      <c r="BO34" s="19"/>
      <c r="BP34" s="19"/>
      <c r="BQ34" s="19"/>
      <c r="BS34" s="19"/>
      <c r="BT34" s="19"/>
      <c r="BU34" s="19"/>
      <c r="BW34" s="19"/>
      <c r="BX34" s="19"/>
      <c r="BY34" s="19"/>
      <c r="CA34" s="19"/>
      <c r="CB34" s="19"/>
      <c r="CC34" s="19"/>
    </row>
    <row r="35" spans="2:111">
      <c r="S35" s="19"/>
      <c r="T35" s="19"/>
      <c r="U35" s="19"/>
      <c r="W35" s="20"/>
      <c r="X35" s="20"/>
      <c r="Y35" s="20"/>
      <c r="AA35" s="19"/>
      <c r="AB35" s="19"/>
      <c r="AC35" s="19"/>
      <c r="AE35" s="19"/>
      <c r="AF35" s="19"/>
      <c r="AG35" s="19"/>
      <c r="AI35" s="19"/>
      <c r="AJ35" s="19"/>
      <c r="AK35" s="19"/>
      <c r="AM35" s="19"/>
      <c r="AN35" s="19"/>
      <c r="AO35" s="19"/>
      <c r="AQ35" s="19"/>
      <c r="AR35" s="19"/>
      <c r="AS35" s="19"/>
      <c r="AU35" s="19"/>
      <c r="AV35" s="19"/>
      <c r="AW35" s="19"/>
      <c r="AY35" s="19"/>
      <c r="AZ35" s="19"/>
      <c r="BA35" s="19"/>
      <c r="BC35" s="19"/>
      <c r="BD35" s="19"/>
      <c r="BE35" s="19"/>
      <c r="BG35" s="19"/>
      <c r="BH35" s="19"/>
      <c r="BI35" s="19"/>
      <c r="BK35" s="19"/>
      <c r="BL35" s="19"/>
      <c r="BM35" s="19"/>
      <c r="BO35" s="19"/>
      <c r="BP35" s="19"/>
      <c r="BQ35" s="19"/>
      <c r="BS35" s="19"/>
      <c r="BT35" s="19"/>
      <c r="BU35" s="19"/>
      <c r="BW35" s="19"/>
      <c r="BX35" s="19"/>
      <c r="BY35" s="19"/>
      <c r="CA35" s="19"/>
      <c r="CB35" s="19"/>
      <c r="CC35" s="19"/>
    </row>
    <row r="36" spans="2:111">
      <c r="S36" s="19"/>
      <c r="T36" s="19"/>
      <c r="U36" s="19"/>
      <c r="W36" s="20"/>
      <c r="X36" s="20"/>
      <c r="Y36" s="20"/>
      <c r="AA36" s="19"/>
      <c r="AB36" s="19"/>
      <c r="AC36" s="19"/>
      <c r="AE36" s="19"/>
      <c r="AF36" s="19"/>
      <c r="AG36" s="19"/>
      <c r="AI36" s="19"/>
      <c r="AJ36" s="19"/>
      <c r="AK36" s="19"/>
      <c r="AM36" s="19"/>
      <c r="AN36" s="19"/>
      <c r="AO36" s="19"/>
      <c r="AQ36" s="19"/>
      <c r="AR36" s="19"/>
      <c r="AS36" s="19"/>
      <c r="AU36" s="19"/>
      <c r="AV36" s="19"/>
      <c r="AW36" s="19"/>
      <c r="AY36" s="19"/>
      <c r="AZ36" s="19"/>
      <c r="BA36" s="19"/>
      <c r="BC36" s="19"/>
      <c r="BD36" s="19"/>
      <c r="BE36" s="19"/>
      <c r="BG36" s="19"/>
      <c r="BH36" s="19"/>
      <c r="BI36" s="19"/>
      <c r="BK36" s="19"/>
      <c r="BL36" s="19"/>
      <c r="BM36" s="19"/>
      <c r="BO36" s="19"/>
      <c r="BP36" s="19"/>
      <c r="BQ36" s="19"/>
      <c r="BS36" s="19"/>
      <c r="BT36" s="19"/>
      <c r="BU36" s="19"/>
      <c r="BW36" s="19"/>
      <c r="BX36" s="19"/>
      <c r="BY36" s="19"/>
      <c r="CA36" s="19"/>
      <c r="CB36" s="19"/>
      <c r="CC36" s="19"/>
    </row>
    <row r="37" spans="2:111">
      <c r="S37" s="19"/>
      <c r="T37" s="19"/>
      <c r="U37" s="19"/>
      <c r="W37" s="20"/>
      <c r="X37" s="20"/>
      <c r="Y37" s="20"/>
      <c r="AA37" s="19"/>
      <c r="AB37" s="19"/>
      <c r="AC37" s="19"/>
      <c r="AE37" s="19"/>
      <c r="AF37" s="19"/>
      <c r="AG37" s="19"/>
      <c r="AI37" s="19"/>
      <c r="AJ37" s="19"/>
      <c r="AK37" s="19"/>
      <c r="AM37" s="19"/>
      <c r="AN37" s="19"/>
      <c r="AO37" s="19"/>
      <c r="AQ37" s="19"/>
      <c r="AR37" s="19"/>
      <c r="AS37" s="19"/>
      <c r="AU37" s="19"/>
      <c r="AV37" s="19"/>
      <c r="AW37" s="19"/>
      <c r="AY37" s="19"/>
      <c r="AZ37" s="19"/>
      <c r="BA37" s="19"/>
      <c r="BC37" s="19"/>
      <c r="BD37" s="19"/>
      <c r="BE37" s="19"/>
      <c r="BG37" s="19"/>
      <c r="BH37" s="19"/>
      <c r="BI37" s="19"/>
      <c r="BK37" s="19"/>
      <c r="BL37" s="19"/>
      <c r="BM37" s="19"/>
      <c r="BO37" s="19"/>
      <c r="BP37" s="19"/>
      <c r="BQ37" s="19"/>
      <c r="BS37" s="19"/>
      <c r="BT37" s="19"/>
      <c r="BU37" s="19"/>
      <c r="BW37" s="19"/>
      <c r="BX37" s="19"/>
      <c r="BY37" s="19"/>
      <c r="CA37" s="19"/>
      <c r="CB37" s="19"/>
      <c r="CC37" s="19"/>
    </row>
    <row r="38" spans="2:111">
      <c r="AW38" s="19"/>
      <c r="AX38" s="19"/>
      <c r="AY38" s="19"/>
      <c r="BA38" s="20"/>
      <c r="BB38" s="20"/>
      <c r="BC38" s="20"/>
      <c r="BE38" s="19"/>
      <c r="BF38" s="19"/>
      <c r="BG38" s="19"/>
      <c r="BI38" s="19"/>
      <c r="BJ38" s="19"/>
      <c r="BK38" s="19"/>
      <c r="BM38" s="19"/>
      <c r="BN38" s="19"/>
      <c r="BO38" s="19"/>
      <c r="BQ38" s="19"/>
      <c r="BR38" s="19"/>
      <c r="BS38" s="19"/>
      <c r="BU38" s="19"/>
      <c r="BV38" s="19"/>
      <c r="BW38" s="19"/>
      <c r="BY38" s="19"/>
      <c r="BZ38" s="19"/>
      <c r="CA38" s="19"/>
      <c r="CC38" s="19"/>
      <c r="CD38" s="19"/>
      <c r="CE38" s="19"/>
      <c r="CG38" s="19"/>
      <c r="CH38" s="19"/>
      <c r="CI38" s="19"/>
      <c r="CK38" s="19"/>
      <c r="CL38" s="19"/>
      <c r="CM38" s="19"/>
      <c r="CO38" s="19"/>
      <c r="CP38" s="19"/>
      <c r="CQ38" s="19"/>
      <c r="CS38" s="19"/>
      <c r="CT38" s="19"/>
      <c r="CU38" s="19"/>
      <c r="CW38" s="19"/>
      <c r="CX38" s="19"/>
      <c r="CY38" s="19"/>
      <c r="DA38" s="19"/>
      <c r="DB38" s="19"/>
      <c r="DC38" s="19"/>
      <c r="DE38" s="19"/>
      <c r="DF38" s="19"/>
      <c r="DG38" s="19"/>
    </row>
    <row r="39" spans="2:111">
      <c r="AW39" s="19"/>
      <c r="AX39" s="19"/>
      <c r="AY39" s="19"/>
      <c r="BA39" s="20"/>
      <c r="BB39" s="20"/>
      <c r="BC39" s="20"/>
      <c r="BE39" s="19"/>
      <c r="BF39" s="19"/>
      <c r="BG39" s="19"/>
      <c r="BI39" s="19"/>
      <c r="BJ39" s="19"/>
      <c r="BK39" s="19"/>
      <c r="BM39" s="19"/>
      <c r="BN39" s="19"/>
      <c r="BO39" s="19"/>
      <c r="BQ39" s="19"/>
      <c r="BR39" s="19"/>
      <c r="BS39" s="19"/>
      <c r="BU39" s="19"/>
      <c r="BV39" s="19"/>
      <c r="BW39" s="19"/>
      <c r="BY39" s="19"/>
      <c r="BZ39" s="19"/>
      <c r="CA39" s="19"/>
      <c r="CC39" s="19"/>
      <c r="CD39" s="19"/>
      <c r="CE39" s="19"/>
      <c r="CG39" s="19"/>
      <c r="CH39" s="19"/>
      <c r="CI39" s="19"/>
      <c r="CK39" s="19"/>
      <c r="CL39" s="19"/>
      <c r="CM39" s="19"/>
      <c r="CO39" s="19"/>
      <c r="CP39" s="19"/>
      <c r="CQ39" s="19"/>
      <c r="CS39" s="19"/>
      <c r="CT39" s="19"/>
      <c r="CU39" s="19"/>
      <c r="CW39" s="19"/>
      <c r="CX39" s="19"/>
      <c r="CY39" s="19"/>
      <c r="DA39" s="19"/>
      <c r="DB39" s="19"/>
      <c r="DC39" s="19"/>
      <c r="DE39" s="19"/>
      <c r="DF39" s="19"/>
      <c r="DG39" s="19"/>
    </row>
    <row r="40" spans="2:111">
      <c r="AW40" s="19"/>
      <c r="AX40" s="19"/>
      <c r="AY40" s="19"/>
      <c r="BA40" s="20"/>
      <c r="BB40" s="20"/>
      <c r="BC40" s="20"/>
      <c r="BE40" s="19"/>
      <c r="BF40" s="19"/>
      <c r="BG40" s="19"/>
      <c r="BI40" s="19"/>
      <c r="BJ40" s="19"/>
      <c r="BK40" s="19"/>
      <c r="BM40" s="19"/>
      <c r="BN40" s="19"/>
      <c r="BO40" s="19"/>
      <c r="BQ40" s="19"/>
      <c r="BR40" s="19"/>
      <c r="BS40" s="19"/>
      <c r="BU40" s="19"/>
      <c r="BV40" s="19"/>
      <c r="BW40" s="19"/>
      <c r="BY40" s="19"/>
      <c r="BZ40" s="19"/>
      <c r="CA40" s="19"/>
      <c r="CC40" s="19"/>
      <c r="CD40" s="19"/>
      <c r="CE40" s="19"/>
      <c r="CG40" s="19"/>
      <c r="CH40" s="19"/>
      <c r="CI40" s="19"/>
      <c r="CK40" s="19"/>
      <c r="CL40" s="19"/>
      <c r="CM40" s="19"/>
      <c r="CO40" s="19"/>
      <c r="CP40" s="19"/>
      <c r="CQ40" s="19"/>
      <c r="CS40" s="19"/>
      <c r="CT40" s="19"/>
      <c r="CU40" s="19"/>
      <c r="CW40" s="19"/>
      <c r="CX40" s="19"/>
      <c r="CY40" s="19"/>
      <c r="DA40" s="19"/>
      <c r="DB40" s="19"/>
      <c r="DC40" s="19"/>
      <c r="DE40" s="19"/>
      <c r="DF40" s="19"/>
      <c r="DG40" s="19"/>
    </row>
    <row r="41" spans="2:111">
      <c r="AW41" s="19"/>
      <c r="AX41" s="19"/>
      <c r="AY41" s="19"/>
      <c r="BA41" s="20"/>
      <c r="BB41" s="20"/>
      <c r="BC41" s="20"/>
      <c r="BE41" s="19"/>
      <c r="BF41" s="19"/>
      <c r="BG41" s="19"/>
      <c r="BI41" s="19"/>
      <c r="BJ41" s="19"/>
      <c r="BK41" s="19"/>
      <c r="BM41" s="19"/>
      <c r="BN41" s="19"/>
      <c r="BO41" s="19"/>
      <c r="BQ41" s="19"/>
      <c r="BR41" s="19"/>
      <c r="BS41" s="19"/>
      <c r="BU41" s="19"/>
      <c r="BV41" s="19"/>
      <c r="BW41" s="19"/>
      <c r="BY41" s="19"/>
      <c r="BZ41" s="19"/>
      <c r="CA41" s="19"/>
      <c r="CC41" s="19"/>
      <c r="CD41" s="19"/>
      <c r="CE41" s="19"/>
      <c r="CG41" s="19"/>
      <c r="CH41" s="19"/>
      <c r="CI41" s="19"/>
      <c r="CK41" s="19"/>
      <c r="CL41" s="19"/>
      <c r="CM41" s="19"/>
      <c r="CO41" s="19"/>
      <c r="CP41" s="19"/>
      <c r="CQ41" s="19"/>
      <c r="CS41" s="19"/>
      <c r="CT41" s="19"/>
      <c r="CU41" s="19"/>
      <c r="CW41" s="19"/>
      <c r="CX41" s="19"/>
      <c r="CY41" s="19"/>
      <c r="DA41" s="19"/>
      <c r="DB41" s="19"/>
      <c r="DC41" s="19"/>
      <c r="DE41" s="19"/>
      <c r="DF41" s="19"/>
      <c r="DG41" s="19"/>
    </row>
    <row r="42" spans="2:111">
      <c r="AW42" s="19"/>
      <c r="AX42" s="19"/>
      <c r="AY42" s="19"/>
      <c r="BA42" s="20"/>
      <c r="BB42" s="20"/>
      <c r="BC42" s="20"/>
      <c r="BE42" s="19"/>
      <c r="BF42" s="19"/>
      <c r="BG42" s="19"/>
      <c r="BI42" s="19"/>
      <c r="BJ42" s="19"/>
      <c r="BK42" s="19"/>
      <c r="BM42" s="19"/>
      <c r="BN42" s="19"/>
      <c r="BO42" s="19"/>
      <c r="BQ42" s="19"/>
      <c r="BR42" s="19"/>
      <c r="BS42" s="19"/>
      <c r="BU42" s="19"/>
      <c r="BV42" s="19"/>
      <c r="BW42" s="19"/>
      <c r="BY42" s="19"/>
      <c r="BZ42" s="19"/>
      <c r="CA42" s="19"/>
      <c r="CC42" s="19"/>
      <c r="CD42" s="19"/>
      <c r="CE42" s="19"/>
      <c r="CG42" s="19"/>
      <c r="CH42" s="19"/>
      <c r="CI42" s="19"/>
      <c r="CK42" s="19"/>
      <c r="CL42" s="19"/>
      <c r="CM42" s="19"/>
      <c r="CO42" s="19"/>
      <c r="CP42" s="19"/>
      <c r="CQ42" s="19"/>
      <c r="CS42" s="19"/>
      <c r="CT42" s="19"/>
      <c r="CU42" s="19"/>
      <c r="CW42" s="19"/>
      <c r="CX42" s="19"/>
      <c r="CY42" s="19"/>
      <c r="DA42" s="19"/>
      <c r="DB42" s="19"/>
      <c r="DC42" s="19"/>
      <c r="DE42" s="19"/>
      <c r="DF42" s="19"/>
      <c r="DG42" s="19"/>
    </row>
    <row r="43" spans="2:111">
      <c r="B43" s="4"/>
      <c r="C43" s="4"/>
      <c r="D43" s="4"/>
      <c r="E43" s="4"/>
      <c r="H43" s="4"/>
      <c r="I43" s="4"/>
      <c r="J43" s="4"/>
      <c r="AW43" s="19"/>
      <c r="AX43" s="19"/>
      <c r="AY43" s="19"/>
      <c r="BA43" s="20"/>
      <c r="BB43" s="20"/>
      <c r="BC43" s="20"/>
      <c r="BE43" s="19"/>
      <c r="BF43" s="19"/>
      <c r="BG43" s="19"/>
      <c r="BI43" s="19"/>
      <c r="BJ43" s="19"/>
      <c r="BK43" s="19"/>
      <c r="BM43" s="19"/>
      <c r="BN43" s="19"/>
      <c r="BO43" s="19"/>
      <c r="BQ43" s="19"/>
      <c r="BR43" s="19"/>
      <c r="BS43" s="19"/>
      <c r="BU43" s="19"/>
      <c r="BV43" s="19"/>
      <c r="BW43" s="19"/>
      <c r="BY43" s="19"/>
      <c r="BZ43" s="19"/>
      <c r="CA43" s="19"/>
      <c r="CC43" s="19"/>
      <c r="CD43" s="19"/>
      <c r="CE43" s="19"/>
      <c r="CG43" s="19"/>
      <c r="CH43" s="19"/>
      <c r="CI43" s="19"/>
      <c r="CK43" s="19"/>
      <c r="CL43" s="19"/>
      <c r="CM43" s="19"/>
      <c r="CO43" s="19"/>
      <c r="CP43" s="19"/>
      <c r="CQ43" s="19"/>
      <c r="CS43" s="19"/>
      <c r="CT43" s="19"/>
      <c r="CU43" s="19"/>
      <c r="CW43" s="19"/>
      <c r="CX43" s="19"/>
      <c r="CY43" s="19"/>
      <c r="DA43" s="19"/>
      <c r="DB43" s="19"/>
      <c r="DC43" s="19"/>
      <c r="DE43" s="19"/>
      <c r="DF43" s="19"/>
      <c r="DG43" s="19"/>
    </row>
    <row r="44" spans="2:111">
      <c r="AW44" s="19"/>
      <c r="AX44" s="19"/>
      <c r="AY44" s="19"/>
      <c r="BA44" s="20"/>
      <c r="BB44" s="20"/>
      <c r="BC44" s="20"/>
      <c r="BE44" s="19"/>
      <c r="BF44" s="19"/>
      <c r="BG44" s="19"/>
      <c r="BI44" s="19"/>
      <c r="BJ44" s="19"/>
      <c r="BK44" s="19"/>
      <c r="BM44" s="19"/>
      <c r="BN44" s="19"/>
      <c r="BO44" s="19"/>
      <c r="BQ44" s="19"/>
      <c r="BR44" s="19"/>
      <c r="BS44" s="19"/>
      <c r="BU44" s="19"/>
      <c r="BV44" s="19"/>
      <c r="BW44" s="19"/>
      <c r="BY44" s="19"/>
      <c r="BZ44" s="19"/>
      <c r="CA44" s="19"/>
      <c r="CC44" s="19"/>
      <c r="CD44" s="19"/>
      <c r="CE44" s="19"/>
      <c r="CG44" s="19"/>
      <c r="CH44" s="19"/>
      <c r="CI44" s="19"/>
      <c r="CK44" s="19"/>
      <c r="CL44" s="19"/>
      <c r="CM44" s="19"/>
      <c r="CO44" s="19"/>
      <c r="CP44" s="19"/>
      <c r="CQ44" s="19"/>
      <c r="CS44" s="19"/>
      <c r="CT44" s="19"/>
      <c r="CU44" s="19"/>
      <c r="CW44" s="19"/>
      <c r="CX44" s="19"/>
      <c r="CY44" s="19"/>
      <c r="DA44" s="19"/>
      <c r="DB44" s="19"/>
      <c r="DC44" s="19"/>
      <c r="DE44" s="19"/>
      <c r="DF44" s="19"/>
      <c r="DG44" s="19"/>
    </row>
    <row r="45" spans="2:111">
      <c r="AW45" s="19"/>
      <c r="AX45" s="19"/>
      <c r="AY45" s="19"/>
      <c r="BA45" s="20"/>
      <c r="BB45" s="20"/>
      <c r="BC45" s="20"/>
      <c r="BE45" s="19"/>
      <c r="BF45" s="19"/>
      <c r="BG45" s="19"/>
      <c r="BI45" s="19"/>
      <c r="BJ45" s="19"/>
      <c r="BK45" s="19"/>
      <c r="BM45" s="19"/>
      <c r="BN45" s="19"/>
      <c r="BO45" s="19"/>
      <c r="BQ45" s="19"/>
      <c r="BR45" s="19"/>
      <c r="BS45" s="19"/>
      <c r="BU45" s="19"/>
      <c r="BV45" s="19"/>
      <c r="BW45" s="19"/>
      <c r="BY45" s="19"/>
      <c r="BZ45" s="19"/>
      <c r="CA45" s="19"/>
      <c r="CC45" s="19"/>
      <c r="CD45" s="19"/>
      <c r="CE45" s="19"/>
      <c r="CG45" s="19"/>
      <c r="CH45" s="19"/>
      <c r="CI45" s="19"/>
      <c r="CK45" s="19"/>
      <c r="CL45" s="19"/>
      <c r="CM45" s="19"/>
      <c r="CO45" s="19"/>
      <c r="CP45" s="19"/>
      <c r="CQ45" s="19"/>
      <c r="CS45" s="19"/>
      <c r="CT45" s="19"/>
      <c r="CU45" s="19"/>
      <c r="CW45" s="19"/>
      <c r="CX45" s="19"/>
      <c r="CY45" s="19"/>
      <c r="DA45" s="19"/>
      <c r="DB45" s="19"/>
      <c r="DC45" s="19"/>
      <c r="DE45" s="19"/>
      <c r="DF45" s="19"/>
      <c r="DG45" s="19"/>
    </row>
    <row r="46" spans="2:111">
      <c r="AW46" s="19"/>
      <c r="AX46" s="19"/>
      <c r="AY46" s="19"/>
      <c r="BA46" s="20"/>
      <c r="BB46" s="20"/>
      <c r="BC46" s="20"/>
      <c r="BE46" s="19"/>
      <c r="BF46" s="19"/>
      <c r="BG46" s="19"/>
      <c r="BI46" s="19"/>
      <c r="BJ46" s="19"/>
      <c r="BK46" s="19"/>
      <c r="BM46" s="19"/>
      <c r="BN46" s="19"/>
      <c r="BO46" s="19"/>
      <c r="BQ46" s="19"/>
      <c r="BR46" s="19"/>
      <c r="BS46" s="19"/>
      <c r="BU46" s="19"/>
      <c r="BV46" s="19"/>
      <c r="BW46" s="19"/>
      <c r="BY46" s="19"/>
      <c r="BZ46" s="19"/>
      <c r="CA46" s="19"/>
      <c r="CC46" s="19"/>
      <c r="CD46" s="19"/>
      <c r="CE46" s="19"/>
      <c r="CG46" s="19"/>
      <c r="CH46" s="19"/>
      <c r="CI46" s="19"/>
      <c r="CK46" s="19"/>
      <c r="CL46" s="19"/>
      <c r="CM46" s="19"/>
      <c r="CO46" s="19"/>
      <c r="CP46" s="19"/>
      <c r="CQ46" s="19"/>
      <c r="CS46" s="19"/>
      <c r="CT46" s="19"/>
      <c r="CU46" s="19"/>
      <c r="CW46" s="19"/>
      <c r="CX46" s="19"/>
      <c r="CY46" s="19"/>
      <c r="DA46" s="19"/>
      <c r="DB46" s="19"/>
      <c r="DC46" s="19"/>
      <c r="DE46" s="19"/>
      <c r="DF46" s="19"/>
      <c r="DG46" s="19"/>
    </row>
    <row r="47" spans="2:111">
      <c r="AW47" s="19"/>
      <c r="AX47" s="19"/>
      <c r="AY47" s="19"/>
      <c r="BA47" s="20"/>
      <c r="BB47" s="20"/>
      <c r="BC47" s="20"/>
      <c r="BE47" s="19"/>
      <c r="BF47" s="19"/>
      <c r="BG47" s="19"/>
      <c r="BI47" s="19"/>
      <c r="BJ47" s="19"/>
      <c r="BK47" s="19"/>
      <c r="BM47" s="19"/>
      <c r="BN47" s="19"/>
      <c r="BO47" s="19"/>
      <c r="BQ47" s="19"/>
      <c r="BR47" s="19"/>
      <c r="BS47" s="19"/>
      <c r="BU47" s="19"/>
      <c r="BV47" s="19"/>
      <c r="BW47" s="19"/>
      <c r="BY47" s="19"/>
      <c r="BZ47" s="19"/>
      <c r="CA47" s="19"/>
      <c r="CC47" s="19"/>
      <c r="CD47" s="19"/>
      <c r="CE47" s="19"/>
      <c r="CG47" s="19"/>
      <c r="CH47" s="19"/>
      <c r="CI47" s="19"/>
      <c r="CK47" s="19"/>
      <c r="CL47" s="19"/>
      <c r="CM47" s="19"/>
      <c r="CO47" s="19"/>
      <c r="CP47" s="19"/>
      <c r="CQ47" s="19"/>
      <c r="CS47" s="19"/>
      <c r="CT47" s="19"/>
      <c r="CU47" s="19"/>
      <c r="CW47" s="19"/>
      <c r="CX47" s="19"/>
      <c r="CY47" s="19"/>
      <c r="DA47" s="19"/>
      <c r="DB47" s="19"/>
      <c r="DC47" s="19"/>
      <c r="DE47" s="19"/>
      <c r="DF47" s="19"/>
      <c r="DG47" s="19"/>
    </row>
    <row r="48" spans="2:111">
      <c r="AW48" s="19"/>
      <c r="AX48" s="19"/>
      <c r="AY48" s="19"/>
      <c r="BA48" s="20"/>
      <c r="BB48" s="20"/>
      <c r="BC48" s="20"/>
      <c r="BE48" s="19"/>
      <c r="BF48" s="19"/>
      <c r="BG48" s="19"/>
      <c r="BI48" s="19"/>
      <c r="BJ48" s="19"/>
      <c r="BK48" s="19"/>
      <c r="BM48" s="19"/>
      <c r="BN48" s="19"/>
      <c r="BO48" s="19"/>
      <c r="BQ48" s="19"/>
      <c r="BR48" s="19"/>
      <c r="BS48" s="19"/>
      <c r="BU48" s="19"/>
      <c r="BV48" s="19"/>
      <c r="BW48" s="19"/>
      <c r="BY48" s="19"/>
      <c r="BZ48" s="19"/>
      <c r="CA48" s="19"/>
      <c r="CC48" s="19"/>
      <c r="CD48" s="19"/>
      <c r="CE48" s="19"/>
      <c r="CG48" s="19"/>
      <c r="CH48" s="19"/>
      <c r="CI48" s="19"/>
      <c r="CK48" s="19"/>
      <c r="CL48" s="19"/>
      <c r="CM48" s="19"/>
      <c r="CO48" s="19"/>
      <c r="CP48" s="19"/>
      <c r="CQ48" s="19"/>
      <c r="CS48" s="19"/>
      <c r="CT48" s="19"/>
      <c r="CU48" s="19"/>
      <c r="CW48" s="19"/>
      <c r="CX48" s="19"/>
      <c r="CY48" s="19"/>
      <c r="DA48" s="19"/>
      <c r="DB48" s="19"/>
      <c r="DC48" s="19"/>
      <c r="DE48" s="19"/>
      <c r="DF48" s="19"/>
      <c r="DG48" s="19"/>
    </row>
    <row r="49" spans="1:111">
      <c r="AW49" s="19"/>
      <c r="AX49" s="19"/>
      <c r="AY49" s="19"/>
      <c r="BA49" s="20"/>
      <c r="BB49" s="20"/>
      <c r="BC49" s="20"/>
      <c r="BE49" s="19"/>
      <c r="BF49" s="19"/>
      <c r="BG49" s="19"/>
      <c r="BI49" s="19"/>
      <c r="BJ49" s="19"/>
      <c r="BK49" s="19"/>
      <c r="BM49" s="19"/>
      <c r="BN49" s="19"/>
      <c r="BO49" s="19"/>
      <c r="BQ49" s="19"/>
      <c r="BR49" s="19"/>
      <c r="BS49" s="19"/>
      <c r="BU49" s="19"/>
      <c r="BV49" s="19"/>
      <c r="BW49" s="19"/>
      <c r="BY49" s="19"/>
      <c r="BZ49" s="19"/>
      <c r="CA49" s="19"/>
      <c r="CC49" s="19"/>
      <c r="CD49" s="19"/>
      <c r="CE49" s="19"/>
      <c r="CG49" s="19"/>
      <c r="CH49" s="19"/>
      <c r="CI49" s="19"/>
      <c r="CK49" s="19"/>
      <c r="CL49" s="19"/>
      <c r="CM49" s="19"/>
      <c r="CO49" s="19"/>
      <c r="CP49" s="19"/>
      <c r="CQ49" s="19"/>
      <c r="CS49" s="19"/>
      <c r="CT49" s="19"/>
      <c r="CU49" s="19"/>
      <c r="CW49" s="19"/>
      <c r="CX49" s="19"/>
      <c r="CY49" s="19"/>
      <c r="DA49" s="19"/>
      <c r="DB49" s="19"/>
      <c r="DC49" s="19"/>
      <c r="DE49" s="19"/>
      <c r="DF49" s="19"/>
      <c r="DG49" s="19"/>
    </row>
    <row r="50" spans="1:111">
      <c r="AW50" s="19"/>
      <c r="AX50" s="19"/>
      <c r="AY50" s="19"/>
      <c r="BA50" s="20"/>
      <c r="BB50" s="20"/>
      <c r="BC50" s="20"/>
      <c r="BE50" s="19"/>
      <c r="BF50" s="19"/>
      <c r="BG50" s="19"/>
      <c r="BI50" s="19"/>
      <c r="BJ50" s="19"/>
      <c r="BK50" s="19"/>
      <c r="BM50" s="19"/>
      <c r="BN50" s="19"/>
      <c r="BO50" s="19"/>
      <c r="BQ50" s="19"/>
      <c r="BR50" s="19"/>
      <c r="BS50" s="19"/>
      <c r="BU50" s="19"/>
      <c r="BV50" s="19"/>
      <c r="BW50" s="19"/>
      <c r="BY50" s="19"/>
      <c r="BZ50" s="19"/>
      <c r="CA50" s="19"/>
      <c r="CC50" s="19"/>
      <c r="CD50" s="19"/>
      <c r="CE50" s="19"/>
      <c r="CG50" s="19"/>
      <c r="CH50" s="19"/>
      <c r="CI50" s="19"/>
      <c r="CK50" s="19"/>
      <c r="CL50" s="19"/>
      <c r="CM50" s="19"/>
      <c r="CO50" s="19"/>
      <c r="CP50" s="19"/>
      <c r="CQ50" s="19"/>
      <c r="CS50" s="19"/>
      <c r="CT50" s="19"/>
      <c r="CU50" s="19"/>
      <c r="CW50" s="19"/>
      <c r="CX50" s="19"/>
      <c r="CY50" s="19"/>
      <c r="DA50" s="19"/>
      <c r="DB50" s="19"/>
      <c r="DC50" s="19"/>
      <c r="DE50" s="19"/>
      <c r="DF50" s="19"/>
      <c r="DG50" s="19"/>
    </row>
    <row r="51" spans="1:111">
      <c r="AW51" s="19"/>
      <c r="AX51" s="19"/>
      <c r="AY51" s="19"/>
      <c r="BA51" s="20"/>
      <c r="BB51" s="20"/>
      <c r="BC51" s="20"/>
      <c r="BE51" s="19"/>
      <c r="BF51" s="19"/>
      <c r="BG51" s="19"/>
      <c r="BI51" s="19"/>
      <c r="BJ51" s="19"/>
      <c r="BK51" s="19"/>
      <c r="BM51" s="19"/>
      <c r="BN51" s="19"/>
      <c r="BO51" s="19"/>
      <c r="BQ51" s="19"/>
      <c r="BR51" s="19"/>
      <c r="BS51" s="19"/>
      <c r="BU51" s="19"/>
      <c r="BV51" s="19"/>
      <c r="BW51" s="19"/>
      <c r="BY51" s="19"/>
      <c r="BZ51" s="19"/>
      <c r="CA51" s="19"/>
      <c r="CC51" s="19"/>
      <c r="CD51" s="19"/>
      <c r="CE51" s="19"/>
      <c r="CG51" s="19"/>
      <c r="CH51" s="19"/>
      <c r="CI51" s="19"/>
      <c r="CK51" s="19"/>
      <c r="CL51" s="19"/>
      <c r="CM51" s="19"/>
      <c r="CO51" s="19"/>
      <c r="CP51" s="19"/>
      <c r="CQ51" s="19"/>
      <c r="CS51" s="19"/>
      <c r="CT51" s="19"/>
      <c r="CU51" s="19"/>
      <c r="CW51" s="19"/>
      <c r="CX51" s="19"/>
      <c r="CY51" s="19"/>
      <c r="DA51" s="19"/>
      <c r="DB51" s="19"/>
      <c r="DC51" s="19"/>
      <c r="DE51" s="19"/>
      <c r="DF51" s="19"/>
      <c r="DG51" s="19"/>
    </row>
    <row r="52" spans="1:111">
      <c r="AW52" s="19"/>
      <c r="AX52" s="19"/>
      <c r="AY52" s="19"/>
      <c r="BA52" s="20"/>
      <c r="BB52" s="20"/>
      <c r="BC52" s="20"/>
      <c r="BE52" s="19"/>
      <c r="BF52" s="19"/>
      <c r="BG52" s="19"/>
      <c r="BI52" s="19"/>
      <c r="BJ52" s="19"/>
      <c r="BK52" s="19"/>
      <c r="BM52" s="19"/>
      <c r="BN52" s="19"/>
      <c r="BO52" s="19"/>
      <c r="BQ52" s="19"/>
      <c r="BR52" s="19"/>
      <c r="BS52" s="19"/>
      <c r="BU52" s="19"/>
      <c r="BV52" s="19"/>
      <c r="BW52" s="19"/>
      <c r="BY52" s="19"/>
      <c r="BZ52" s="19"/>
      <c r="CA52" s="19"/>
      <c r="CC52" s="19"/>
      <c r="CD52" s="19"/>
      <c r="CE52" s="19"/>
      <c r="CG52" s="19"/>
      <c r="CH52" s="19"/>
      <c r="CI52" s="19"/>
      <c r="CK52" s="19"/>
      <c r="CL52" s="19"/>
      <c r="CM52" s="19"/>
      <c r="CO52" s="19"/>
      <c r="CP52" s="19"/>
      <c r="CQ52" s="19"/>
      <c r="CS52" s="19"/>
      <c r="CT52" s="19"/>
      <c r="CU52" s="19"/>
      <c r="CW52" s="19"/>
      <c r="CX52" s="19"/>
      <c r="CY52" s="19"/>
      <c r="DA52" s="19"/>
      <c r="DB52" s="19"/>
      <c r="DC52" s="19"/>
      <c r="DE52" s="19"/>
      <c r="DF52" s="19"/>
      <c r="DG52" s="19"/>
    </row>
    <row r="53" spans="1:111">
      <c r="AW53" s="19"/>
      <c r="AX53" s="19"/>
      <c r="AY53" s="19"/>
      <c r="BA53" s="20"/>
      <c r="BB53" s="20"/>
      <c r="BC53" s="20"/>
      <c r="BE53" s="19"/>
      <c r="BF53" s="19"/>
      <c r="BG53" s="19"/>
      <c r="BI53" s="19"/>
      <c r="BJ53" s="19"/>
      <c r="BK53" s="19"/>
      <c r="BM53" s="19"/>
      <c r="BN53" s="19"/>
      <c r="BO53" s="19"/>
      <c r="BQ53" s="19"/>
      <c r="BR53" s="19"/>
      <c r="BS53" s="19"/>
      <c r="BU53" s="19"/>
      <c r="BV53" s="19"/>
      <c r="BW53" s="19"/>
      <c r="BY53" s="19"/>
      <c r="BZ53" s="19"/>
      <c r="CA53" s="19"/>
      <c r="CC53" s="19"/>
      <c r="CD53" s="19"/>
      <c r="CE53" s="19"/>
      <c r="CG53" s="19"/>
      <c r="CH53" s="19"/>
      <c r="CI53" s="19"/>
      <c r="CK53" s="19"/>
      <c r="CL53" s="19"/>
      <c r="CM53" s="19"/>
      <c r="CO53" s="19"/>
      <c r="CP53" s="19"/>
      <c r="CQ53" s="19"/>
      <c r="CS53" s="19"/>
      <c r="CT53" s="19"/>
      <c r="CU53" s="19"/>
      <c r="CW53" s="19"/>
      <c r="CX53" s="19"/>
      <c r="CY53" s="19"/>
      <c r="DA53" s="19"/>
      <c r="DB53" s="19"/>
      <c r="DC53" s="19"/>
      <c r="DE53" s="19"/>
      <c r="DF53" s="19"/>
      <c r="DG53" s="19"/>
    </row>
    <row r="54" spans="1:111">
      <c r="AW54" s="19"/>
      <c r="AX54" s="19"/>
      <c r="AY54" s="19"/>
      <c r="BA54" s="20"/>
      <c r="BB54" s="20"/>
      <c r="BC54" s="20"/>
      <c r="BE54" s="19"/>
      <c r="BF54" s="19"/>
      <c r="BG54" s="19"/>
      <c r="BI54" s="19"/>
      <c r="BJ54" s="19"/>
      <c r="BK54" s="19"/>
      <c r="BM54" s="19"/>
      <c r="BN54" s="19"/>
      <c r="BO54" s="19"/>
      <c r="BQ54" s="19"/>
      <c r="BR54" s="19"/>
      <c r="BS54" s="19"/>
      <c r="BU54" s="19"/>
      <c r="BV54" s="19"/>
      <c r="BW54" s="19"/>
      <c r="BY54" s="19"/>
      <c r="BZ54" s="19"/>
      <c r="CA54" s="19"/>
      <c r="CC54" s="19"/>
      <c r="CD54" s="19"/>
      <c r="CE54" s="19"/>
      <c r="CG54" s="19"/>
      <c r="CH54" s="19"/>
      <c r="CI54" s="19"/>
      <c r="CK54" s="19"/>
      <c r="CL54" s="19"/>
      <c r="CM54" s="19"/>
      <c r="CO54" s="19"/>
      <c r="CP54" s="19"/>
      <c r="CQ54" s="19"/>
      <c r="CS54" s="19"/>
      <c r="CT54" s="19"/>
      <c r="CU54" s="19"/>
      <c r="CW54" s="19"/>
      <c r="CX54" s="19"/>
      <c r="CY54" s="19"/>
      <c r="DA54" s="19"/>
      <c r="DB54" s="19"/>
      <c r="DC54" s="19"/>
      <c r="DE54" s="19"/>
      <c r="DF54" s="19"/>
      <c r="DG54" s="19"/>
    </row>
    <row r="55" spans="1:111">
      <c r="AW55" s="19"/>
      <c r="AX55" s="19"/>
      <c r="AY55" s="19"/>
      <c r="BA55" s="20"/>
      <c r="BB55" s="20"/>
      <c r="BC55" s="20"/>
      <c r="BE55" s="19"/>
      <c r="BF55" s="19"/>
      <c r="BG55" s="19"/>
      <c r="BI55" s="19"/>
      <c r="BJ55" s="19"/>
      <c r="BK55" s="19"/>
      <c r="BM55" s="19"/>
      <c r="BN55" s="19"/>
      <c r="BO55" s="19"/>
      <c r="BQ55" s="19"/>
      <c r="BR55" s="19"/>
      <c r="BS55" s="19"/>
      <c r="BU55" s="19"/>
      <c r="BV55" s="19"/>
      <c r="BW55" s="19"/>
      <c r="BY55" s="19"/>
      <c r="BZ55" s="19"/>
      <c r="CA55" s="19"/>
      <c r="CC55" s="19"/>
      <c r="CD55" s="19"/>
      <c r="CE55" s="19"/>
      <c r="CG55" s="19"/>
      <c r="CH55" s="19"/>
      <c r="CI55" s="19"/>
      <c r="CK55" s="19"/>
      <c r="CL55" s="19"/>
      <c r="CM55" s="19"/>
      <c r="CO55" s="19"/>
      <c r="CP55" s="19"/>
      <c r="CQ55" s="19"/>
      <c r="CS55" s="19"/>
      <c r="CT55" s="19"/>
      <c r="CU55" s="19"/>
      <c r="CW55" s="19"/>
      <c r="CX55" s="19"/>
      <c r="CY55" s="19"/>
      <c r="DA55" s="19"/>
      <c r="DB55" s="19"/>
      <c r="DC55" s="19"/>
      <c r="DE55" s="19"/>
      <c r="DF55" s="19"/>
      <c r="DG55" s="19"/>
    </row>
    <row r="56" spans="1:111">
      <c r="AW56" s="19"/>
      <c r="AX56" s="19"/>
      <c r="AY56" s="19"/>
      <c r="BA56" s="20"/>
      <c r="BB56" s="20"/>
      <c r="BC56" s="20"/>
      <c r="BE56" s="19"/>
      <c r="BF56" s="19"/>
      <c r="BG56" s="19"/>
      <c r="BI56" s="19"/>
      <c r="BJ56" s="19"/>
      <c r="BK56" s="19"/>
      <c r="BM56" s="19"/>
      <c r="BN56" s="19"/>
      <c r="BO56" s="19"/>
      <c r="BQ56" s="19"/>
      <c r="BR56" s="19"/>
      <c r="BS56" s="19"/>
      <c r="BU56" s="19"/>
      <c r="BV56" s="19"/>
      <c r="BW56" s="19"/>
      <c r="BY56" s="19"/>
      <c r="BZ56" s="19"/>
      <c r="CA56" s="19"/>
      <c r="CC56" s="19"/>
      <c r="CD56" s="19"/>
      <c r="CE56" s="19"/>
      <c r="CG56" s="19"/>
      <c r="CH56" s="19"/>
      <c r="CI56" s="19"/>
      <c r="CK56" s="19"/>
      <c r="CL56" s="19"/>
      <c r="CM56" s="19"/>
      <c r="CO56" s="19"/>
      <c r="CP56" s="19"/>
      <c r="CQ56" s="19"/>
      <c r="CS56" s="19"/>
      <c r="CT56" s="19"/>
      <c r="CU56" s="19"/>
      <c r="CW56" s="19"/>
      <c r="CX56" s="19"/>
      <c r="CY56" s="19"/>
      <c r="DA56" s="19"/>
      <c r="DB56" s="19"/>
      <c r="DC56" s="19"/>
      <c r="DE56" s="19"/>
      <c r="DF56" s="19"/>
      <c r="DG56" s="19"/>
    </row>
    <row r="57" spans="1:111">
      <c r="AW57" s="19"/>
      <c r="AX57" s="19"/>
      <c r="AY57" s="19"/>
      <c r="BA57" s="20"/>
      <c r="BB57" s="20"/>
      <c r="BC57" s="20"/>
      <c r="BE57" s="19"/>
      <c r="BF57" s="19"/>
      <c r="BG57" s="19"/>
      <c r="BI57" s="19"/>
      <c r="BJ57" s="19"/>
      <c r="BK57" s="19"/>
      <c r="BM57" s="19"/>
      <c r="BN57" s="19"/>
      <c r="BO57" s="19"/>
      <c r="BQ57" s="19"/>
      <c r="BR57" s="19"/>
      <c r="BS57" s="19"/>
      <c r="BU57" s="19"/>
      <c r="BV57" s="19"/>
      <c r="BW57" s="19"/>
      <c r="BY57" s="19"/>
      <c r="BZ57" s="19"/>
      <c r="CA57" s="19"/>
      <c r="CC57" s="19"/>
      <c r="CD57" s="19"/>
      <c r="CE57" s="19"/>
      <c r="CG57" s="19"/>
      <c r="CH57" s="19"/>
      <c r="CI57" s="19"/>
      <c r="CK57" s="19"/>
      <c r="CL57" s="19"/>
      <c r="CM57" s="19"/>
      <c r="CO57" s="19"/>
      <c r="CP57" s="19"/>
      <c r="CQ57" s="19"/>
      <c r="CS57" s="19"/>
      <c r="CT57" s="19"/>
      <c r="CU57" s="19"/>
      <c r="CW57" s="19"/>
      <c r="CX57" s="19"/>
      <c r="CY57" s="19"/>
      <c r="DA57" s="19"/>
      <c r="DB57" s="19"/>
      <c r="DC57" s="19"/>
      <c r="DE57" s="19"/>
      <c r="DF57" s="19"/>
      <c r="DG57" s="19"/>
    </row>
    <row r="58" spans="1:111">
      <c r="AW58" s="19"/>
      <c r="AX58" s="19"/>
      <c r="AY58" s="19"/>
      <c r="BA58" s="20"/>
      <c r="BB58" s="20"/>
      <c r="BC58" s="20"/>
      <c r="BE58" s="19"/>
      <c r="BF58" s="19"/>
      <c r="BG58" s="19"/>
      <c r="BI58" s="19"/>
      <c r="BJ58" s="19"/>
      <c r="BK58" s="19"/>
      <c r="BM58" s="19"/>
      <c r="BN58" s="19"/>
      <c r="BO58" s="19"/>
      <c r="BQ58" s="19"/>
      <c r="BR58" s="19"/>
      <c r="BS58" s="19"/>
      <c r="BU58" s="19"/>
      <c r="BV58" s="19"/>
      <c r="BW58" s="19"/>
      <c r="BY58" s="19"/>
      <c r="BZ58" s="19"/>
      <c r="CA58" s="19"/>
      <c r="CC58" s="19"/>
      <c r="CD58" s="19"/>
      <c r="CE58" s="19"/>
      <c r="CG58" s="19"/>
      <c r="CH58" s="19"/>
      <c r="CI58" s="19"/>
      <c r="CK58" s="19"/>
      <c r="CL58" s="19"/>
      <c r="CM58" s="19"/>
      <c r="CO58" s="19"/>
      <c r="CP58" s="19"/>
      <c r="CQ58" s="19"/>
      <c r="CS58" s="19"/>
      <c r="CT58" s="19"/>
      <c r="CU58" s="19"/>
      <c r="CW58" s="19"/>
      <c r="CX58" s="19"/>
      <c r="CY58" s="19"/>
      <c r="DA58" s="19"/>
      <c r="DB58" s="19"/>
      <c r="DC58" s="19"/>
      <c r="DE58" s="19"/>
      <c r="DF58" s="19"/>
      <c r="DG58" s="19"/>
    </row>
    <row r="59" spans="1:111">
      <c r="AW59" s="19"/>
      <c r="AX59" s="19"/>
      <c r="AY59" s="19"/>
      <c r="BA59" s="20"/>
      <c r="BB59" s="20"/>
      <c r="BC59" s="20"/>
      <c r="BE59" s="19"/>
      <c r="BF59" s="19"/>
      <c r="BG59" s="19"/>
      <c r="BI59" s="19"/>
      <c r="BJ59" s="19"/>
      <c r="BK59" s="19"/>
      <c r="BM59" s="19"/>
      <c r="BN59" s="19"/>
      <c r="BO59" s="19"/>
      <c r="BQ59" s="19"/>
      <c r="BR59" s="19"/>
      <c r="BS59" s="19"/>
      <c r="BU59" s="19"/>
      <c r="BV59" s="19"/>
      <c r="BW59" s="19"/>
      <c r="BY59" s="19"/>
      <c r="BZ59" s="19"/>
      <c r="CA59" s="19"/>
      <c r="CC59" s="19"/>
      <c r="CD59" s="19"/>
      <c r="CE59" s="19"/>
      <c r="CG59" s="19"/>
      <c r="CH59" s="19"/>
      <c r="CI59" s="19"/>
      <c r="CK59" s="19"/>
      <c r="CL59" s="19"/>
      <c r="CM59" s="19"/>
      <c r="CO59" s="19"/>
      <c r="CP59" s="19"/>
      <c r="CQ59" s="19"/>
      <c r="CS59" s="19"/>
      <c r="CT59" s="19"/>
      <c r="CU59" s="19"/>
      <c r="CW59" s="19"/>
      <c r="CX59" s="19"/>
      <c r="CY59" s="19"/>
      <c r="DA59" s="19"/>
      <c r="DB59" s="19"/>
      <c r="DC59" s="19"/>
      <c r="DE59" s="19"/>
      <c r="DF59" s="19"/>
      <c r="DG59" s="19"/>
    </row>
    <row r="60" spans="1:111">
      <c r="R60" t="s">
        <v>439</v>
      </c>
      <c r="S60" s="126">
        <f>Compensation!C16</f>
        <v>1.0132266666666667</v>
      </c>
      <c r="T60" t="e">
        <f>MIN(ABS(S66:S141-S60))</f>
        <v>#VALUE!</v>
      </c>
      <c r="AW60" s="19"/>
      <c r="AX60" s="19"/>
      <c r="AY60" s="19"/>
      <c r="BA60" s="20"/>
      <c r="BB60" s="20"/>
      <c r="BC60" s="20"/>
      <c r="BE60" s="19"/>
      <c r="BF60" s="19"/>
      <c r="BG60" s="19"/>
      <c r="BI60" s="19"/>
      <c r="BJ60" s="19"/>
      <c r="BK60" s="19"/>
      <c r="BM60" s="19"/>
      <c r="BN60" s="19"/>
      <c r="BO60" s="19"/>
      <c r="BQ60" s="19"/>
      <c r="BR60" s="19"/>
      <c r="BS60" s="19"/>
      <c r="BU60" s="19"/>
      <c r="BV60" s="19"/>
      <c r="BW60" s="19"/>
      <c r="BY60" s="19"/>
      <c r="BZ60" s="19"/>
      <c r="CA60" s="19"/>
      <c r="CC60" s="19"/>
      <c r="CD60" s="19"/>
      <c r="CE60" s="19"/>
      <c r="CG60" s="19"/>
      <c r="CH60" s="19"/>
      <c r="CI60" s="19"/>
      <c r="CK60" s="19"/>
      <c r="CL60" s="19"/>
      <c r="CM60" s="19"/>
      <c r="CO60" s="19"/>
      <c r="CP60" s="19"/>
      <c r="CQ60" s="19"/>
      <c r="CS60" s="19"/>
      <c r="CT60" s="19"/>
      <c r="CU60" s="19"/>
      <c r="CW60" s="19"/>
      <c r="CX60" s="19"/>
      <c r="CY60" s="19"/>
      <c r="DA60" s="19"/>
      <c r="DB60" s="19"/>
      <c r="DC60" s="19"/>
      <c r="DE60" s="19"/>
      <c r="DF60" s="19"/>
      <c r="DG60" s="19"/>
    </row>
    <row r="61" spans="1:111">
      <c r="R61" t="s">
        <v>440</v>
      </c>
      <c r="S61" t="e">
        <f>INDEX(S66:S141,MATCH(MIN(ABS(S66:S141-S60)),ABS(S66:S141-S60),0))</f>
        <v>#VALUE!</v>
      </c>
      <c r="AW61" s="19"/>
      <c r="AX61" s="19"/>
      <c r="AY61" s="19"/>
      <c r="BA61" s="20"/>
      <c r="BB61" s="20"/>
      <c r="BC61" s="20"/>
      <c r="BE61" s="19"/>
      <c r="BF61" s="19"/>
      <c r="BG61" s="19"/>
      <c r="BI61" s="19"/>
      <c r="BJ61" s="19"/>
      <c r="BK61" s="19"/>
      <c r="BM61" s="19"/>
      <c r="BN61" s="19"/>
      <c r="BO61" s="19"/>
      <c r="BQ61" s="19"/>
      <c r="BR61" s="19"/>
      <c r="BS61" s="19"/>
      <c r="BU61" s="19"/>
      <c r="BV61" s="19"/>
      <c r="BW61" s="19"/>
      <c r="BY61" s="19"/>
      <c r="BZ61" s="19"/>
      <c r="CA61" s="19"/>
      <c r="CC61" s="19"/>
      <c r="CD61" s="19"/>
      <c r="CE61" s="19"/>
      <c r="CG61" s="19"/>
      <c r="CH61" s="19"/>
      <c r="CI61" s="19"/>
      <c r="CK61" s="19"/>
      <c r="CL61" s="19"/>
      <c r="CM61" s="19"/>
      <c r="CO61" s="19"/>
      <c r="CP61" s="19"/>
      <c r="CQ61" s="19"/>
      <c r="CS61" s="19"/>
      <c r="CT61" s="19"/>
      <c r="CU61" s="19"/>
      <c r="CW61" s="19"/>
      <c r="CX61" s="19"/>
      <c r="CY61" s="19"/>
      <c r="DA61" s="19"/>
      <c r="DB61" s="19"/>
      <c r="DC61" s="19"/>
      <c r="DE61" s="19"/>
      <c r="DF61" s="19"/>
      <c r="DG61" s="19"/>
    </row>
    <row r="62" spans="1:111">
      <c r="AW62" s="19"/>
      <c r="AX62" s="19"/>
      <c r="AY62" s="19"/>
      <c r="BA62" s="19"/>
      <c r="BB62" s="19"/>
      <c r="BC62" s="19"/>
      <c r="BE62" s="19"/>
      <c r="BF62" s="19"/>
      <c r="BG62" s="19"/>
      <c r="BI62" s="19"/>
      <c r="BJ62" s="19"/>
      <c r="BK62" s="19"/>
      <c r="BM62" s="19"/>
      <c r="BN62" s="19"/>
      <c r="BO62" s="19"/>
      <c r="BQ62" s="19"/>
      <c r="BR62" s="19"/>
      <c r="BS62" s="19"/>
      <c r="BU62" s="19"/>
      <c r="BV62" s="19"/>
      <c r="BW62" s="19"/>
      <c r="BY62" s="19"/>
      <c r="BZ62" s="19"/>
      <c r="CA62" s="19"/>
      <c r="CC62" s="19"/>
      <c r="CD62" s="19"/>
      <c r="CE62" s="19"/>
      <c r="CG62" s="19"/>
      <c r="CH62" s="19"/>
      <c r="CI62" s="19"/>
      <c r="CK62" s="19"/>
      <c r="CL62" s="19"/>
      <c r="CM62" s="19"/>
      <c r="CO62" s="19"/>
      <c r="CP62" s="19"/>
      <c r="CQ62" s="19"/>
      <c r="CS62" s="19"/>
      <c r="CT62" s="19"/>
      <c r="CU62" s="19"/>
      <c r="CW62" s="19"/>
      <c r="CX62" s="19"/>
      <c r="CY62" s="19"/>
      <c r="DA62" s="19"/>
      <c r="DB62" s="19"/>
      <c r="DC62" s="19"/>
      <c r="DE62" s="19"/>
      <c r="DF62" s="19"/>
      <c r="DG62" s="19"/>
    </row>
    <row r="63" spans="1:111">
      <c r="A63" t="s">
        <v>114</v>
      </c>
      <c r="AW63" s="19"/>
      <c r="AX63" s="19"/>
      <c r="AY63" s="19"/>
      <c r="BA63" s="19"/>
      <c r="BB63" s="19"/>
      <c r="BC63" s="19"/>
      <c r="BE63" s="19"/>
      <c r="BF63" s="19"/>
      <c r="BG63" s="19"/>
      <c r="BI63" s="19"/>
      <c r="BJ63" s="19"/>
      <c r="BK63" s="19"/>
      <c r="BM63" s="19"/>
      <c r="BN63" s="19"/>
      <c r="BO63" s="19"/>
      <c r="BQ63" s="19"/>
      <c r="BR63" s="19"/>
      <c r="BS63" s="19"/>
      <c r="BU63" s="19"/>
      <c r="BV63" s="19"/>
      <c r="BW63" s="19"/>
      <c r="BY63" s="19"/>
      <c r="BZ63" s="19"/>
      <c r="CA63" s="19"/>
      <c r="CC63" s="19"/>
      <c r="CD63" s="19"/>
      <c r="CE63" s="19"/>
      <c r="CG63" s="19"/>
      <c r="CH63" s="19"/>
      <c r="CI63" s="19"/>
      <c r="CK63" s="19"/>
      <c r="CL63" s="19"/>
      <c r="CM63" s="19"/>
      <c r="CO63" s="19"/>
      <c r="CP63" s="19"/>
      <c r="CQ63" s="19"/>
      <c r="CS63" s="19"/>
      <c r="CT63" s="19"/>
      <c r="CU63" s="19"/>
      <c r="CW63" s="19"/>
      <c r="CX63" s="19"/>
      <c r="CY63" s="19"/>
      <c r="DA63" s="19"/>
      <c r="DB63" s="19"/>
      <c r="DC63" s="19"/>
      <c r="DE63" s="19"/>
      <c r="DF63" s="19"/>
      <c r="DG63" s="19"/>
    </row>
    <row r="64" spans="1:111">
      <c r="X64" t="s">
        <v>45</v>
      </c>
      <c r="AW64" s="19"/>
      <c r="AX64" s="19"/>
      <c r="AY64" s="19"/>
      <c r="BA64" s="19"/>
      <c r="BB64" s="19"/>
      <c r="BC64" s="19"/>
      <c r="BE64" s="19"/>
      <c r="BF64" s="19"/>
      <c r="BG64" s="19"/>
      <c r="BI64" s="19"/>
      <c r="BJ64" s="19"/>
      <c r="BK64" s="19"/>
      <c r="BM64" s="19"/>
      <c r="BN64" s="19"/>
      <c r="BO64" s="19"/>
      <c r="BQ64" s="19"/>
      <c r="BR64" s="19"/>
      <c r="BS64" s="19"/>
      <c r="BU64" s="19"/>
      <c r="BV64" s="19"/>
      <c r="BW64" s="19"/>
      <c r="BY64" s="19"/>
      <c r="BZ64" s="19"/>
      <c r="CA64" s="19"/>
      <c r="CC64" s="19"/>
      <c r="CD64" s="19"/>
      <c r="CE64" s="19"/>
      <c r="CG64" s="19"/>
      <c r="CH64" s="19"/>
      <c r="CI64" s="19"/>
      <c r="CK64" s="19"/>
      <c r="CL64" s="19"/>
      <c r="CM64" s="19"/>
      <c r="CO64" s="19"/>
      <c r="CP64" s="19"/>
      <c r="CQ64" s="19"/>
      <c r="CS64" s="19"/>
      <c r="CT64" s="19"/>
      <c r="CU64" s="19"/>
      <c r="CW64" s="19"/>
      <c r="CX64" s="19"/>
      <c r="CY64" s="19"/>
      <c r="DA64" s="19"/>
      <c r="DB64" s="19"/>
      <c r="DC64" s="19"/>
      <c r="DE64" s="19"/>
      <c r="DF64" s="19"/>
      <c r="DG64" s="19"/>
    </row>
    <row r="65" spans="1:111" s="22" customFormat="1">
      <c r="A65" s="22" t="s">
        <v>29</v>
      </c>
      <c r="B65" s="22" t="s">
        <v>27</v>
      </c>
      <c r="C65" s="22" t="s">
        <v>28</v>
      </c>
      <c r="D65" s="22" t="s">
        <v>36</v>
      </c>
      <c r="E65" s="22" t="s">
        <v>37</v>
      </c>
      <c r="F65" s="22" t="s">
        <v>125</v>
      </c>
      <c r="G65" s="22" t="s">
        <v>38</v>
      </c>
      <c r="H65" s="22" t="s">
        <v>39</v>
      </c>
      <c r="I65" s="22" t="s">
        <v>40</v>
      </c>
      <c r="K65" s="22" t="s">
        <v>41</v>
      </c>
      <c r="M65" s="22" t="s">
        <v>42</v>
      </c>
      <c r="O65" s="22" t="s">
        <v>43</v>
      </c>
      <c r="S65" s="22" t="s">
        <v>44</v>
      </c>
      <c r="U65" s="23" t="s">
        <v>30</v>
      </c>
      <c r="V65" s="23" t="s">
        <v>31</v>
      </c>
      <c r="X65" s="22" t="s">
        <v>29</v>
      </c>
      <c r="Y65" s="22" t="s">
        <v>27</v>
      </c>
      <c r="Z65" s="22" t="s">
        <v>28</v>
      </c>
      <c r="AA65" s="22" t="s">
        <v>36</v>
      </c>
      <c r="AB65" s="22" t="s">
        <v>37</v>
      </c>
      <c r="AC65" s="22" t="s">
        <v>125</v>
      </c>
      <c r="AD65" s="22" t="s">
        <v>38</v>
      </c>
      <c r="AE65" s="22" t="s">
        <v>39</v>
      </c>
      <c r="AF65" s="22" t="s">
        <v>40</v>
      </c>
      <c r="AH65" s="22" t="s">
        <v>41</v>
      </c>
      <c r="AI65" s="22" t="s">
        <v>42</v>
      </c>
      <c r="AK65" s="22" t="s">
        <v>43</v>
      </c>
      <c r="AO65" s="22" t="s">
        <v>44</v>
      </c>
      <c r="AP65" s="22" t="s">
        <v>28</v>
      </c>
      <c r="BA65" s="24"/>
      <c r="BB65" s="24"/>
      <c r="BC65" s="24"/>
      <c r="BE65" s="24"/>
      <c r="BF65" s="24"/>
      <c r="BG65" s="24"/>
      <c r="BI65" s="24"/>
      <c r="BJ65" s="24"/>
      <c r="BK65" s="24"/>
      <c r="BM65" s="24"/>
      <c r="BN65" s="24"/>
      <c r="BO65" s="24"/>
      <c r="BQ65" s="24"/>
      <c r="BR65" s="24"/>
      <c r="BS65" s="24"/>
      <c r="BU65" s="24"/>
      <c r="BV65" s="24"/>
      <c r="BW65" s="24"/>
      <c r="BY65" s="24"/>
      <c r="BZ65" s="24"/>
      <c r="CA65" s="24"/>
      <c r="CC65" s="24"/>
      <c r="CD65" s="24"/>
      <c r="CE65" s="24"/>
      <c r="CG65" s="24"/>
      <c r="CH65" s="24"/>
      <c r="CI65" s="24"/>
      <c r="CK65" s="24"/>
      <c r="CL65" s="24"/>
      <c r="CM65" s="24"/>
      <c r="CO65" s="24"/>
      <c r="CP65" s="24"/>
      <c r="CQ65" s="24"/>
      <c r="CS65" s="24"/>
      <c r="CT65" s="24"/>
      <c r="CU65" s="24"/>
      <c r="CW65" s="24"/>
      <c r="CX65" s="24"/>
      <c r="CY65" s="24"/>
      <c r="DA65" s="24"/>
      <c r="DB65" s="24"/>
      <c r="DC65" s="24"/>
      <c r="DE65" s="24"/>
      <c r="DF65" s="24"/>
      <c r="DG65" s="24"/>
    </row>
    <row r="66" spans="1:111" s="22" customFormat="1">
      <c r="A66" s="22">
        <f t="shared" ref="A66:A141" si="0">Qe_selected</f>
        <v>0.5</v>
      </c>
      <c r="B66" s="22">
        <f t="shared" ref="B66:B141" si="1">Ln_selected</f>
        <v>4.5</v>
      </c>
      <c r="C66" s="22">
        <v>0</v>
      </c>
      <c r="D66" s="22">
        <f>C66^2</f>
        <v>0</v>
      </c>
      <c r="E66" s="22">
        <f>B66*D66</f>
        <v>0</v>
      </c>
      <c r="F66" s="22">
        <f>C66^2-1</f>
        <v>-1</v>
      </c>
      <c r="G66" s="22">
        <f>1</f>
        <v>1</v>
      </c>
      <c r="H66" s="22">
        <f>C66*B66*A66</f>
        <v>0</v>
      </c>
      <c r="I66" s="22" t="str">
        <f>COMPLEX(G66,H66,"j")</f>
        <v>1</v>
      </c>
      <c r="K66" s="22" t="str">
        <f>IMPRODUCT(I66,F66)</f>
        <v>-1</v>
      </c>
      <c r="M66" s="22" t="str">
        <f t="shared" ref="M66:M101" si="2">IMSUM(K66,E66)</f>
        <v>-1</v>
      </c>
      <c r="O66" s="22" t="str">
        <f t="shared" ref="O66:O101" si="3">IMDIV(E66,M66)</f>
        <v>0</v>
      </c>
      <c r="S66" s="22">
        <f>IMABS(O66)</f>
        <v>0</v>
      </c>
      <c r="U66" s="22">
        <f t="shared" ref="U66:U141" si="4">Mg_max</f>
        <v>1.053917808219178</v>
      </c>
      <c r="V66" s="22">
        <f t="shared" ref="V66:V141" si="5">Mg_min</f>
        <v>0.92673170731707311</v>
      </c>
      <c r="X66" s="22">
        <v>1E-3</v>
      </c>
      <c r="Y66" s="22">
        <f t="shared" ref="Y66:Y141" si="6">Ln_selected</f>
        <v>4.5</v>
      </c>
      <c r="Z66" s="22">
        <v>0</v>
      </c>
      <c r="AA66" s="22">
        <f>Z66^2</f>
        <v>0</v>
      </c>
      <c r="AB66" s="22">
        <f>Y66*AA66</f>
        <v>0</v>
      </c>
      <c r="AC66" s="22">
        <f>Z66^2-1</f>
        <v>-1</v>
      </c>
      <c r="AD66" s="22">
        <v>1</v>
      </c>
      <c r="AE66" s="22">
        <f>Z66*Y66*X66</f>
        <v>0</v>
      </c>
      <c r="AF66" s="22" t="str">
        <f>COMPLEX(AD66,AE66,"j")</f>
        <v>1</v>
      </c>
      <c r="AH66" s="22" t="str">
        <f>IMPRODUCT(AF66,AC66)</f>
        <v>-1</v>
      </c>
      <c r="AI66" s="22" t="str">
        <f>IMSUM(AH66,AB66)</f>
        <v>-1</v>
      </c>
      <c r="AK66" s="22" t="str">
        <f>IMDIV(AB66,AI66)</f>
        <v>0</v>
      </c>
      <c r="AO66" s="22">
        <f>IMABS(AK66)</f>
        <v>0</v>
      </c>
      <c r="AP66" s="22">
        <v>0</v>
      </c>
      <c r="AR66" s="22">
        <f>Compensation!$C$16</f>
        <v>1.0132266666666667</v>
      </c>
      <c r="BA66" s="24"/>
      <c r="BB66" s="24"/>
      <c r="BC66" s="24"/>
      <c r="BE66" s="24"/>
      <c r="BF66" s="24"/>
      <c r="BG66" s="24"/>
      <c r="BI66" s="24"/>
      <c r="BJ66" s="24"/>
      <c r="BK66" s="24"/>
      <c r="BM66" s="24"/>
      <c r="BN66" s="24"/>
      <c r="BO66" s="24"/>
      <c r="BQ66" s="24"/>
      <c r="BR66" s="24"/>
      <c r="BS66" s="24"/>
      <c r="BU66" s="24"/>
      <c r="BV66" s="24"/>
      <c r="BW66" s="24"/>
      <c r="BY66" s="24"/>
      <c r="BZ66" s="24"/>
      <c r="CA66" s="24"/>
      <c r="CC66" s="24"/>
      <c r="CD66" s="24"/>
      <c r="CE66" s="24"/>
      <c r="CG66" s="24"/>
      <c r="CH66" s="24"/>
      <c r="CI66" s="24"/>
      <c r="CK66" s="24"/>
      <c r="CL66" s="24"/>
      <c r="CM66" s="24"/>
      <c r="CO66" s="24"/>
      <c r="CP66" s="24"/>
      <c r="CQ66" s="24"/>
      <c r="CS66" s="24"/>
      <c r="CT66" s="24"/>
      <c r="CU66" s="24"/>
      <c r="CW66" s="24"/>
      <c r="CX66" s="24"/>
      <c r="CY66" s="24"/>
      <c r="DA66" s="24"/>
      <c r="DB66" s="24"/>
      <c r="DC66" s="24"/>
      <c r="DE66" s="24"/>
      <c r="DF66" s="24"/>
      <c r="DG66" s="24"/>
    </row>
    <row r="67" spans="1:111" s="22" customFormat="1">
      <c r="A67" s="22">
        <f t="shared" si="0"/>
        <v>0.5</v>
      </c>
      <c r="B67" s="22">
        <f t="shared" si="1"/>
        <v>4.5</v>
      </c>
      <c r="C67" s="22">
        <f>C66+0.05</f>
        <v>0.05</v>
      </c>
      <c r="D67" s="22">
        <f t="shared" ref="D67:D134" si="7">C67^2</f>
        <v>2.5000000000000005E-3</v>
      </c>
      <c r="E67" s="22">
        <f t="shared" ref="E67:E134" si="8">B67*D67</f>
        <v>1.1250000000000003E-2</v>
      </c>
      <c r="F67" s="22">
        <f t="shared" ref="F67:F134" si="9">C67^2-1</f>
        <v>-0.99750000000000005</v>
      </c>
      <c r="G67" s="22">
        <f>1</f>
        <v>1</v>
      </c>
      <c r="H67" s="22">
        <f t="shared" ref="H67:H134" si="10">C67*B67*A67</f>
        <v>0.1125</v>
      </c>
      <c r="I67" s="22" t="str">
        <f t="shared" ref="I67:I134" si="11">COMPLEX(G67,H67,"j")</f>
        <v>1+0,1125j</v>
      </c>
      <c r="K67" s="22" t="str">
        <f t="shared" ref="K67:K134" si="12">IMPRODUCT(I67,F67)</f>
        <v>-0,9975-0,11221875j</v>
      </c>
      <c r="M67" s="22" t="str">
        <f t="shared" si="2"/>
        <v>-0,98625-0,11221875j</v>
      </c>
      <c r="O67" s="22" t="str">
        <f t="shared" si="3"/>
        <v>-0,0112610514120073+0,00128131925286813j</v>
      </c>
      <c r="S67" s="22">
        <f t="shared" ref="S67:S134" si="13">IMABS(O67)</f>
        <v>1.1333713333750864E-2</v>
      </c>
      <c r="U67" s="22">
        <f t="shared" si="4"/>
        <v>1.053917808219178</v>
      </c>
      <c r="V67" s="22">
        <f t="shared" si="5"/>
        <v>0.92673170731707311</v>
      </c>
      <c r="X67" s="22">
        <f>X66</f>
        <v>1E-3</v>
      </c>
      <c r="Y67" s="22">
        <f t="shared" si="6"/>
        <v>4.5</v>
      </c>
      <c r="Z67" s="22">
        <f>Z66+0.05</f>
        <v>0.05</v>
      </c>
      <c r="AA67" s="22">
        <f t="shared" ref="AA67:AA134" si="14">Z67^2</f>
        <v>2.5000000000000005E-3</v>
      </c>
      <c r="AB67" s="22">
        <f t="shared" ref="AB67:AB134" si="15">Y67*AA67</f>
        <v>1.1250000000000003E-2</v>
      </c>
      <c r="AC67" s="22">
        <f t="shared" ref="AC67:AC134" si="16">Z67^2-1</f>
        <v>-0.99750000000000005</v>
      </c>
      <c r="AD67" s="22">
        <v>1</v>
      </c>
      <c r="AE67" s="22">
        <f t="shared" ref="AE67:AE134" si="17">Z67*Y67*X67</f>
        <v>2.2500000000000002E-4</v>
      </c>
      <c r="AF67" s="22" t="str">
        <f t="shared" ref="AF67:AF134" si="18">COMPLEX(AD67,AE67,"j")</f>
        <v>1+0,000225j</v>
      </c>
      <c r="AH67" s="22" t="str">
        <f t="shared" ref="AH67:AH134" si="19">IMPRODUCT(AF67,AC67)</f>
        <v>-0,9975-0,0002244375j</v>
      </c>
      <c r="AI67" s="22" t="str">
        <f t="shared" ref="AI67:AI134" si="20">IMSUM(AH67,AB67)</f>
        <v>-0,98625-0,0002244375j</v>
      </c>
      <c r="AK67" s="22" t="str">
        <f t="shared" ref="AK67:AK134" si="21">IMDIV(AB67,AI67)</f>
        <v>-0,011406843515743+2,59581591033164E-06j</v>
      </c>
      <c r="AO67" s="22">
        <f t="shared" ref="AO67:AO134" si="22">IMABS(AK67)</f>
        <v>1.1406843811103419E-2</v>
      </c>
      <c r="AP67" s="22">
        <v>1</v>
      </c>
      <c r="AR67" s="22">
        <f>Compensation!$C$16</f>
        <v>1.0132266666666667</v>
      </c>
      <c r="BA67" s="24"/>
      <c r="BB67" s="24"/>
      <c r="BC67" s="24"/>
      <c r="BE67" s="24"/>
      <c r="BF67" s="24"/>
      <c r="BG67" s="24"/>
      <c r="BI67" s="24"/>
      <c r="BJ67" s="24"/>
      <c r="BK67" s="24"/>
      <c r="BM67" s="24"/>
      <c r="BN67" s="24"/>
      <c r="BO67" s="24"/>
      <c r="BQ67" s="24"/>
      <c r="BR67" s="24"/>
      <c r="BS67" s="24"/>
      <c r="BU67" s="24"/>
      <c r="BV67" s="24"/>
      <c r="BW67" s="24"/>
      <c r="BY67" s="24"/>
      <c r="BZ67" s="24"/>
      <c r="CA67" s="24"/>
      <c r="CC67" s="24"/>
      <c r="CD67" s="24"/>
      <c r="CE67" s="24"/>
      <c r="CG67" s="24"/>
      <c r="CH67" s="24"/>
      <c r="CI67" s="24"/>
      <c r="CK67" s="24"/>
      <c r="CL67" s="24"/>
      <c r="CM67" s="24"/>
      <c r="CO67" s="24"/>
      <c r="CP67" s="24"/>
      <c r="CQ67" s="24"/>
      <c r="CS67" s="24"/>
      <c r="CT67" s="24"/>
      <c r="CU67" s="24"/>
      <c r="CW67" s="24"/>
      <c r="CX67" s="24"/>
      <c r="CY67" s="24"/>
      <c r="DA67" s="24"/>
      <c r="DB67" s="24"/>
      <c r="DC67" s="24"/>
      <c r="DE67" s="24"/>
      <c r="DF67" s="24"/>
      <c r="DG67" s="24"/>
    </row>
    <row r="68" spans="1:111" s="22" customFormat="1">
      <c r="A68" s="22">
        <f t="shared" si="0"/>
        <v>0.5</v>
      </c>
      <c r="B68" s="22">
        <f t="shared" si="1"/>
        <v>4.5</v>
      </c>
      <c r="C68" s="22">
        <f t="shared" ref="C68:C135" si="23">C67+0.05</f>
        <v>0.1</v>
      </c>
      <c r="D68" s="22">
        <f t="shared" si="7"/>
        <v>1.0000000000000002E-2</v>
      </c>
      <c r="E68" s="22">
        <f t="shared" si="8"/>
        <v>4.5000000000000012E-2</v>
      </c>
      <c r="F68" s="22">
        <f t="shared" si="9"/>
        <v>-0.99</v>
      </c>
      <c r="G68" s="22">
        <f>1</f>
        <v>1</v>
      </c>
      <c r="H68" s="22">
        <f t="shared" si="10"/>
        <v>0.22500000000000001</v>
      </c>
      <c r="I68" s="22" t="str">
        <f t="shared" si="11"/>
        <v>1+0,225j</v>
      </c>
      <c r="K68" s="22" t="str">
        <f t="shared" si="12"/>
        <v>-0,99-0,22275j</v>
      </c>
      <c r="M68" s="22" t="str">
        <f t="shared" si="2"/>
        <v>-0,945-0,22275j</v>
      </c>
      <c r="O68" s="22" t="str">
        <f t="shared" si="3"/>
        <v>-0,0451125396748675+0,0106336700662188j</v>
      </c>
      <c r="S68" s="22">
        <f t="shared" si="13"/>
        <v>4.6348853006236215E-2</v>
      </c>
      <c r="U68" s="22">
        <f t="shared" si="4"/>
        <v>1.053917808219178</v>
      </c>
      <c r="V68" s="22">
        <f t="shared" si="5"/>
        <v>0.92673170731707311</v>
      </c>
      <c r="X68" s="22">
        <f t="shared" ref="X68:X135" si="24">X67</f>
        <v>1E-3</v>
      </c>
      <c r="Y68" s="22">
        <f t="shared" si="6"/>
        <v>4.5</v>
      </c>
      <c r="Z68" s="22">
        <f t="shared" ref="Z68:Z135" si="25">Z67+0.05</f>
        <v>0.1</v>
      </c>
      <c r="AA68" s="22">
        <f t="shared" si="14"/>
        <v>1.0000000000000002E-2</v>
      </c>
      <c r="AB68" s="22">
        <f t="shared" si="15"/>
        <v>4.5000000000000012E-2</v>
      </c>
      <c r="AC68" s="22">
        <f t="shared" si="16"/>
        <v>-0.99</v>
      </c>
      <c r="AD68" s="22">
        <v>1</v>
      </c>
      <c r="AE68" s="22">
        <f t="shared" si="17"/>
        <v>4.5000000000000004E-4</v>
      </c>
      <c r="AF68" s="22" t="str">
        <f t="shared" si="18"/>
        <v>1+0,00045j</v>
      </c>
      <c r="AH68" s="22" t="str">
        <f t="shared" si="19"/>
        <v>-0,99-0,0004455j</v>
      </c>
      <c r="AI68" s="22" t="str">
        <f t="shared" si="20"/>
        <v>-0,945-0,0004455j</v>
      </c>
      <c r="AK68" s="22" t="str">
        <f t="shared" si="21"/>
        <v>-0,0476190370359596+0,0000224489746026667j</v>
      </c>
      <c r="AO68" s="22">
        <f t="shared" si="22"/>
        <v>4.7619042327503316E-2</v>
      </c>
      <c r="AP68" s="22">
        <v>2</v>
      </c>
      <c r="AR68" s="22">
        <f>Compensation!$C$16</f>
        <v>1.0132266666666667</v>
      </c>
      <c r="BA68" s="24"/>
      <c r="BB68" s="24"/>
      <c r="BC68" s="24"/>
      <c r="BE68" s="24"/>
      <c r="BF68" s="24"/>
      <c r="BG68" s="24"/>
      <c r="BI68" s="24"/>
      <c r="BJ68" s="24"/>
      <c r="BK68" s="24"/>
      <c r="BM68" s="24"/>
      <c r="BN68" s="24"/>
      <c r="BO68" s="24"/>
      <c r="BQ68" s="24"/>
      <c r="BR68" s="24"/>
      <c r="BS68" s="24"/>
      <c r="BU68" s="24"/>
      <c r="BV68" s="24"/>
      <c r="BW68" s="24"/>
      <c r="BY68" s="24"/>
      <c r="BZ68" s="24"/>
      <c r="CA68" s="24"/>
      <c r="CC68" s="24"/>
      <c r="CD68" s="24"/>
      <c r="CE68" s="24"/>
      <c r="CG68" s="24"/>
      <c r="CH68" s="24"/>
      <c r="CI68" s="24"/>
      <c r="CK68" s="24"/>
      <c r="CL68" s="24"/>
      <c r="CM68" s="24"/>
      <c r="CO68" s="24"/>
      <c r="CP68" s="24"/>
      <c r="CQ68" s="24"/>
      <c r="CS68" s="24"/>
      <c r="CT68" s="24"/>
      <c r="CU68" s="24"/>
      <c r="CW68" s="24"/>
      <c r="CX68" s="24"/>
      <c r="CY68" s="24"/>
      <c r="DA68" s="24"/>
      <c r="DB68" s="24"/>
      <c r="DC68" s="24"/>
      <c r="DE68" s="24"/>
      <c r="DF68" s="24"/>
      <c r="DG68" s="24"/>
    </row>
    <row r="69" spans="1:111" s="22" customFormat="1">
      <c r="A69" s="22">
        <f t="shared" si="0"/>
        <v>0.5</v>
      </c>
      <c r="B69" s="22">
        <f t="shared" si="1"/>
        <v>4.5</v>
      </c>
      <c r="C69" s="22">
        <f t="shared" si="23"/>
        <v>0.15000000000000002</v>
      </c>
      <c r="D69" s="22">
        <f t="shared" si="7"/>
        <v>2.2500000000000006E-2</v>
      </c>
      <c r="E69" s="22">
        <f t="shared" si="8"/>
        <v>0.10125000000000003</v>
      </c>
      <c r="F69" s="22">
        <f t="shared" si="9"/>
        <v>-0.97750000000000004</v>
      </c>
      <c r="G69" s="22">
        <f>1</f>
        <v>1</v>
      </c>
      <c r="H69" s="22">
        <f t="shared" si="10"/>
        <v>0.33750000000000002</v>
      </c>
      <c r="I69" s="22" t="str">
        <f t="shared" si="11"/>
        <v>1+0,3375j</v>
      </c>
      <c r="K69" s="22" t="str">
        <f t="shared" si="12"/>
        <v>-0,9775-0,32990625j</v>
      </c>
      <c r="M69" s="22" t="str">
        <f t="shared" si="2"/>
        <v>-0,87625-0,32990625j</v>
      </c>
      <c r="O69" s="22" t="str">
        <f t="shared" si="3"/>
        <v>-0,101203547855763+0,0381029192123143j</v>
      </c>
      <c r="S69" s="22">
        <f t="shared" si="13"/>
        <v>0.10813875600862932</v>
      </c>
      <c r="U69" s="22">
        <f t="shared" si="4"/>
        <v>1.053917808219178</v>
      </c>
      <c r="V69" s="22">
        <f t="shared" si="5"/>
        <v>0.92673170731707311</v>
      </c>
      <c r="X69" s="22">
        <f t="shared" si="24"/>
        <v>1E-3</v>
      </c>
      <c r="Y69" s="22">
        <f t="shared" si="6"/>
        <v>4.5</v>
      </c>
      <c r="Z69" s="22">
        <f t="shared" si="25"/>
        <v>0.15000000000000002</v>
      </c>
      <c r="AA69" s="22">
        <f t="shared" si="14"/>
        <v>2.2500000000000006E-2</v>
      </c>
      <c r="AB69" s="22">
        <f t="shared" si="15"/>
        <v>0.10125000000000003</v>
      </c>
      <c r="AC69" s="22">
        <f t="shared" si="16"/>
        <v>-0.97750000000000004</v>
      </c>
      <c r="AD69" s="22">
        <v>1</v>
      </c>
      <c r="AE69" s="22">
        <f t="shared" si="17"/>
        <v>6.7500000000000004E-4</v>
      </c>
      <c r="AF69" s="22" t="str">
        <f t="shared" si="18"/>
        <v>1+0,000675j</v>
      </c>
      <c r="AH69" s="22" t="str">
        <f t="shared" si="19"/>
        <v>-0,9775-0,0006598125j</v>
      </c>
      <c r="AI69" s="22" t="str">
        <f t="shared" si="20"/>
        <v>-0,87625-0,0006598125j</v>
      </c>
      <c r="AK69" s="22" t="str">
        <f t="shared" si="21"/>
        <v>-0,115549149889899+0,0000870080153628861j</v>
      </c>
      <c r="AO69" s="22">
        <f t="shared" si="22"/>
        <v>0.11554918264822597</v>
      </c>
      <c r="AP69" s="22">
        <v>3</v>
      </c>
      <c r="AR69" s="22">
        <f>Compensation!$C$16</f>
        <v>1.0132266666666667</v>
      </c>
      <c r="BA69" s="24"/>
      <c r="BB69" s="24"/>
      <c r="BC69" s="24"/>
      <c r="BE69" s="24"/>
      <c r="BF69" s="24"/>
      <c r="BG69" s="24"/>
      <c r="BI69" s="24"/>
      <c r="BJ69" s="24"/>
      <c r="BK69" s="24"/>
      <c r="BM69" s="24"/>
      <c r="BN69" s="24"/>
      <c r="BO69" s="24"/>
      <c r="BQ69" s="24"/>
      <c r="BR69" s="24"/>
      <c r="BS69" s="24"/>
      <c r="BU69" s="24"/>
      <c r="BV69" s="24"/>
      <c r="BW69" s="24"/>
      <c r="BY69" s="24"/>
      <c r="BZ69" s="24"/>
      <c r="CA69" s="24"/>
      <c r="CC69" s="24"/>
      <c r="CD69" s="24"/>
      <c r="CE69" s="24"/>
      <c r="CG69" s="24"/>
      <c r="CH69" s="24"/>
      <c r="CI69" s="24"/>
      <c r="CK69" s="24"/>
      <c r="CL69" s="24"/>
      <c r="CM69" s="24"/>
      <c r="CO69" s="24"/>
      <c r="CP69" s="24"/>
      <c r="CQ69" s="24"/>
      <c r="CS69" s="24"/>
      <c r="CT69" s="24"/>
      <c r="CU69" s="24"/>
      <c r="CW69" s="24"/>
      <c r="CX69" s="24"/>
      <c r="CY69" s="24"/>
      <c r="DA69" s="24"/>
      <c r="DB69" s="24"/>
      <c r="DC69" s="24"/>
      <c r="DE69" s="24"/>
      <c r="DF69" s="24"/>
      <c r="DG69" s="24"/>
    </row>
    <row r="70" spans="1:111" s="22" customFormat="1">
      <c r="A70" s="22">
        <f t="shared" si="0"/>
        <v>0.5</v>
      </c>
      <c r="B70" s="22">
        <f t="shared" si="1"/>
        <v>4.5</v>
      </c>
      <c r="C70" s="22">
        <f t="shared" si="23"/>
        <v>0.2</v>
      </c>
      <c r="D70" s="22">
        <f t="shared" si="7"/>
        <v>4.0000000000000008E-2</v>
      </c>
      <c r="E70" s="22">
        <f t="shared" si="8"/>
        <v>0.18000000000000005</v>
      </c>
      <c r="F70" s="22">
        <f t="shared" si="9"/>
        <v>-0.96</v>
      </c>
      <c r="G70" s="22">
        <f>1</f>
        <v>1</v>
      </c>
      <c r="H70" s="22">
        <f t="shared" si="10"/>
        <v>0.45</v>
      </c>
      <c r="I70" s="22" t="str">
        <f t="shared" si="11"/>
        <v>1+0,45j</v>
      </c>
      <c r="K70" s="22" t="str">
        <f t="shared" si="12"/>
        <v>-0,96-0,432j</v>
      </c>
      <c r="M70" s="22" t="str">
        <f t="shared" si="2"/>
        <v>-0,78-0,432j</v>
      </c>
      <c r="O70" s="22" t="str">
        <f t="shared" si="3"/>
        <v>-0,176598442311176+0,0978083680492664j</v>
      </c>
      <c r="P70" s="333" t="s">
        <v>595</v>
      </c>
      <c r="S70" s="22">
        <f t="shared" si="13"/>
        <v>0.201874928327404</v>
      </c>
      <c r="U70" s="22">
        <f t="shared" si="4"/>
        <v>1.053917808219178</v>
      </c>
      <c r="V70" s="22">
        <f t="shared" si="5"/>
        <v>0.92673170731707311</v>
      </c>
      <c r="X70" s="22">
        <f t="shared" si="24"/>
        <v>1E-3</v>
      </c>
      <c r="Y70" s="22">
        <f t="shared" si="6"/>
        <v>4.5</v>
      </c>
      <c r="Z70" s="22">
        <f t="shared" si="25"/>
        <v>0.2</v>
      </c>
      <c r="AA70" s="22">
        <f t="shared" si="14"/>
        <v>4.0000000000000008E-2</v>
      </c>
      <c r="AB70" s="22">
        <f t="shared" si="15"/>
        <v>0.18000000000000005</v>
      </c>
      <c r="AC70" s="22">
        <f t="shared" si="16"/>
        <v>-0.96</v>
      </c>
      <c r="AD70" s="22">
        <v>1</v>
      </c>
      <c r="AE70" s="22">
        <f t="shared" si="17"/>
        <v>9.0000000000000008E-4</v>
      </c>
      <c r="AF70" s="22" t="str">
        <f t="shared" si="18"/>
        <v>1+0,0009j</v>
      </c>
      <c r="AH70" s="22" t="str">
        <f t="shared" si="19"/>
        <v>-0,96-0,000864j</v>
      </c>
      <c r="AI70" s="22" t="str">
        <f t="shared" si="20"/>
        <v>-0,78-0,000864j</v>
      </c>
      <c r="AK70" s="22" t="str">
        <f t="shared" si="21"/>
        <v>-0,230768947619829+0,000255620988132733j</v>
      </c>
      <c r="AO70" s="22">
        <f t="shared" si="22"/>
        <v>0.23076908919448669</v>
      </c>
      <c r="AP70" s="22">
        <v>4</v>
      </c>
      <c r="AR70" s="22">
        <f>Compensation!$C$16</f>
        <v>1.0132266666666667</v>
      </c>
      <c r="BA70" s="24"/>
      <c r="BB70" s="24"/>
      <c r="BC70" s="24"/>
      <c r="BE70" s="24"/>
      <c r="BF70" s="24"/>
      <c r="BG70" s="24"/>
      <c r="BI70" s="24"/>
      <c r="BJ70" s="24"/>
      <c r="BK70" s="24"/>
      <c r="BM70" s="24"/>
      <c r="BN70" s="24"/>
      <c r="BO70" s="24"/>
      <c r="BQ70" s="24"/>
      <c r="BR70" s="24"/>
      <c r="BS70" s="24"/>
      <c r="BU70" s="24"/>
      <c r="BV70" s="24"/>
      <c r="BW70" s="24"/>
      <c r="BY70" s="24"/>
      <c r="BZ70" s="24"/>
      <c r="CA70" s="24"/>
      <c r="CC70" s="24"/>
      <c r="CD70" s="24"/>
      <c r="CE70" s="24"/>
      <c r="CG70" s="24"/>
      <c r="CH70" s="24"/>
      <c r="CI70" s="24"/>
      <c r="CK70" s="24"/>
      <c r="CL70" s="24"/>
      <c r="CM70" s="24"/>
      <c r="CO70" s="24"/>
      <c r="CP70" s="24"/>
      <c r="CQ70" s="24"/>
      <c r="CS70" s="24"/>
      <c r="CT70" s="24"/>
      <c r="CU70" s="24"/>
      <c r="CW70" s="24"/>
      <c r="CX70" s="24"/>
      <c r="CY70" s="24"/>
      <c r="DA70" s="24"/>
      <c r="DB70" s="24"/>
      <c r="DC70" s="24"/>
      <c r="DE70" s="24"/>
      <c r="DF70" s="24"/>
      <c r="DG70" s="24"/>
    </row>
    <row r="71" spans="1:111" s="22" customFormat="1" ht="18">
      <c r="A71" s="22">
        <f t="shared" si="0"/>
        <v>0.5</v>
      </c>
      <c r="B71" s="22">
        <f t="shared" si="1"/>
        <v>4.5</v>
      </c>
      <c r="C71" s="22">
        <f t="shared" si="23"/>
        <v>0.25</v>
      </c>
      <c r="D71" s="22">
        <f t="shared" si="7"/>
        <v>6.25E-2</v>
      </c>
      <c r="E71" s="22">
        <f t="shared" si="8"/>
        <v>0.28125</v>
      </c>
      <c r="F71" s="22">
        <f t="shared" si="9"/>
        <v>-0.9375</v>
      </c>
      <c r="G71" s="22">
        <f>1</f>
        <v>1</v>
      </c>
      <c r="H71" s="22">
        <f t="shared" si="10"/>
        <v>0.5625</v>
      </c>
      <c r="I71" s="22" t="str">
        <f t="shared" si="11"/>
        <v>1+0,5625j</v>
      </c>
      <c r="K71" s="22" t="str">
        <f t="shared" si="12"/>
        <v>-0,9375-0,52734375j</v>
      </c>
      <c r="M71" s="22" t="str">
        <f t="shared" si="2"/>
        <v>-0,65625-0,52734375j</v>
      </c>
      <c r="O71" s="22" t="str">
        <f t="shared" si="3"/>
        <v>-0,260414648323968+0,209261770974617j</v>
      </c>
      <c r="P71" s="32" t="s">
        <v>75</v>
      </c>
      <c r="S71" s="22">
        <f t="shared" si="13"/>
        <v>0.33407525776855879</v>
      </c>
      <c r="U71" s="22">
        <f t="shared" si="4"/>
        <v>1.053917808219178</v>
      </c>
      <c r="V71" s="22">
        <f t="shared" si="5"/>
        <v>0.92673170731707311</v>
      </c>
      <c r="X71" s="22">
        <f t="shared" si="24"/>
        <v>1E-3</v>
      </c>
      <c r="Y71" s="22">
        <f t="shared" si="6"/>
        <v>4.5</v>
      </c>
      <c r="Z71" s="22">
        <f t="shared" si="25"/>
        <v>0.25</v>
      </c>
      <c r="AA71" s="22">
        <f t="shared" si="14"/>
        <v>6.25E-2</v>
      </c>
      <c r="AB71" s="22">
        <f t="shared" si="15"/>
        <v>0.28125</v>
      </c>
      <c r="AC71" s="22">
        <f t="shared" si="16"/>
        <v>-0.9375</v>
      </c>
      <c r="AD71" s="22">
        <v>1</v>
      </c>
      <c r="AE71" s="22">
        <f t="shared" si="17"/>
        <v>1.1250000000000001E-3</v>
      </c>
      <c r="AF71" s="22" t="str">
        <f t="shared" si="18"/>
        <v>1+0,001125j</v>
      </c>
      <c r="AH71" s="22" t="str">
        <f t="shared" si="19"/>
        <v>-0,9375-0,0010546875j</v>
      </c>
      <c r="AI71" s="22" t="str">
        <f t="shared" si="20"/>
        <v>-0,65625-0,0010546875j</v>
      </c>
      <c r="AK71" s="22" t="str">
        <f t="shared" si="21"/>
        <v>-0,428570321613646+0,000688773731164789j</v>
      </c>
      <c r="AO71" s="22">
        <f t="shared" si="22"/>
        <v>0.42857087509217973</v>
      </c>
      <c r="AP71" s="22">
        <v>5</v>
      </c>
      <c r="AR71" s="22">
        <f>Compensation!$C$16</f>
        <v>1.0132266666666667</v>
      </c>
      <c r="BA71" s="24"/>
      <c r="BB71" s="24"/>
      <c r="BC71" s="24"/>
      <c r="BE71" s="24"/>
      <c r="BF71" s="24"/>
      <c r="BG71" s="24"/>
      <c r="BI71" s="24"/>
      <c r="BJ71" s="24"/>
      <c r="BK71" s="24"/>
      <c r="BM71" s="24"/>
      <c r="BN71" s="24"/>
      <c r="BO71" s="24"/>
      <c r="BQ71" s="24"/>
      <c r="BR71" s="24"/>
      <c r="BS71" s="24"/>
      <c r="BU71" s="24"/>
      <c r="BV71" s="24"/>
      <c r="BW71" s="24"/>
      <c r="BY71" s="24"/>
      <c r="BZ71" s="24"/>
      <c r="CA71" s="24"/>
      <c r="CC71" s="24"/>
      <c r="CD71" s="24"/>
      <c r="CE71" s="24"/>
      <c r="CG71" s="24"/>
      <c r="CH71" s="24"/>
      <c r="CI71" s="24"/>
      <c r="CK71" s="24"/>
      <c r="CL71" s="24"/>
      <c r="CM71" s="24"/>
      <c r="CO71" s="24"/>
      <c r="CP71" s="24"/>
      <c r="CQ71" s="24"/>
      <c r="CS71" s="24"/>
      <c r="CT71" s="24"/>
      <c r="CU71" s="24"/>
      <c r="CW71" s="24"/>
      <c r="CX71" s="24"/>
      <c r="CY71" s="24"/>
      <c r="DA71" s="24"/>
      <c r="DB71" s="24"/>
      <c r="DC71" s="24"/>
      <c r="DE71" s="24"/>
      <c r="DF71" s="24"/>
      <c r="DG71" s="24"/>
    </row>
    <row r="72" spans="1:111" s="22" customFormat="1" ht="18">
      <c r="A72" s="22">
        <f t="shared" si="0"/>
        <v>0.5</v>
      </c>
      <c r="B72" s="22">
        <f t="shared" si="1"/>
        <v>4.5</v>
      </c>
      <c r="C72" s="22">
        <f t="shared" si="23"/>
        <v>0.3</v>
      </c>
      <c r="D72" s="22">
        <f t="shared" si="7"/>
        <v>0.09</v>
      </c>
      <c r="E72" s="22">
        <f t="shared" si="8"/>
        <v>0.40499999999999997</v>
      </c>
      <c r="F72" s="22">
        <f t="shared" si="9"/>
        <v>-0.91</v>
      </c>
      <c r="G72" s="22">
        <f>1</f>
        <v>1</v>
      </c>
      <c r="H72" s="22">
        <f t="shared" si="10"/>
        <v>0.67499999999999993</v>
      </c>
      <c r="I72" s="22" t="str">
        <f t="shared" si="11"/>
        <v>1+0,675j</v>
      </c>
      <c r="K72" s="22" t="str">
        <f t="shared" si="12"/>
        <v>-0,91-0,61425j</v>
      </c>
      <c r="M72" s="22" t="str">
        <f t="shared" si="2"/>
        <v>-0,505-0,61425j</v>
      </c>
      <c r="O72" s="22" t="str">
        <f t="shared" si="3"/>
        <v>-0,323447609127738+0,393421176052897j</v>
      </c>
      <c r="P72" s="32" t="s">
        <v>72</v>
      </c>
      <c r="S72" s="22">
        <f t="shared" si="13"/>
        <v>0.50931186675483475</v>
      </c>
      <c r="U72" s="22">
        <f t="shared" si="4"/>
        <v>1.053917808219178</v>
      </c>
      <c r="V72" s="22">
        <f t="shared" si="5"/>
        <v>0.92673170731707311</v>
      </c>
      <c r="X72" s="22">
        <f t="shared" si="24"/>
        <v>1E-3</v>
      </c>
      <c r="Y72" s="22">
        <f t="shared" si="6"/>
        <v>4.5</v>
      </c>
      <c r="Z72" s="22">
        <f t="shared" si="25"/>
        <v>0.3</v>
      </c>
      <c r="AA72" s="22">
        <f t="shared" si="14"/>
        <v>0.09</v>
      </c>
      <c r="AB72" s="22">
        <f t="shared" si="15"/>
        <v>0.40499999999999997</v>
      </c>
      <c r="AC72" s="22">
        <f t="shared" si="16"/>
        <v>-0.91</v>
      </c>
      <c r="AD72" s="22">
        <v>1</v>
      </c>
      <c r="AE72" s="22">
        <f t="shared" si="17"/>
        <v>1.3499999999999999E-3</v>
      </c>
      <c r="AF72" s="22" t="str">
        <f t="shared" si="18"/>
        <v>1+0,00135j</v>
      </c>
      <c r="AH72" s="22" t="str">
        <f t="shared" si="19"/>
        <v>-0,91-0,0012285j</v>
      </c>
      <c r="AI72" s="22" t="str">
        <f t="shared" si="20"/>
        <v>-0,505-0,0012285j</v>
      </c>
      <c r="AK72" s="22" t="str">
        <f t="shared" si="21"/>
        <v>-0,801975452009896+0,00195094424315675j</v>
      </c>
      <c r="AO72" s="22">
        <f t="shared" si="22"/>
        <v>0.8019778250113383</v>
      </c>
      <c r="AP72" s="22">
        <v>6</v>
      </c>
      <c r="AR72" s="22">
        <f>Compensation!$C$16</f>
        <v>1.0132266666666667</v>
      </c>
      <c r="BA72" s="24"/>
      <c r="BB72" s="24"/>
      <c r="BC72" s="24"/>
      <c r="BE72" s="24"/>
      <c r="BF72" s="24"/>
      <c r="BG72" s="24"/>
      <c r="BI72" s="24"/>
      <c r="BJ72" s="24"/>
      <c r="BK72" s="24"/>
      <c r="BM72" s="24"/>
      <c r="BN72" s="24"/>
      <c r="BO72" s="24"/>
      <c r="BQ72" s="24"/>
      <c r="BR72" s="24"/>
      <c r="BS72" s="24"/>
      <c r="BU72" s="24"/>
      <c r="BV72" s="24"/>
      <c r="BW72" s="24"/>
      <c r="BY72" s="24"/>
      <c r="BZ72" s="24"/>
      <c r="CA72" s="24"/>
      <c r="CC72" s="24"/>
      <c r="CD72" s="24"/>
      <c r="CE72" s="24"/>
      <c r="CG72" s="24"/>
      <c r="CH72" s="24"/>
      <c r="CI72" s="24"/>
      <c r="CK72" s="24"/>
      <c r="CL72" s="24"/>
      <c r="CM72" s="24"/>
      <c r="CO72" s="24"/>
      <c r="CP72" s="24"/>
      <c r="CQ72" s="24"/>
      <c r="CS72" s="24"/>
      <c r="CT72" s="24"/>
      <c r="CU72" s="24"/>
      <c r="CW72" s="24"/>
      <c r="CX72" s="24"/>
      <c r="CY72" s="24"/>
      <c r="DA72" s="24"/>
      <c r="DB72" s="24"/>
      <c r="DC72" s="24"/>
      <c r="DE72" s="24"/>
      <c r="DF72" s="24"/>
      <c r="DG72" s="24"/>
    </row>
    <row r="73" spans="1:111" s="22" customFormat="1" ht="18">
      <c r="A73" s="22">
        <f t="shared" si="0"/>
        <v>0.5</v>
      </c>
      <c r="B73" s="22">
        <f t="shared" si="1"/>
        <v>4.5</v>
      </c>
      <c r="C73" s="22">
        <f t="shared" si="23"/>
        <v>0.35</v>
      </c>
      <c r="D73" s="22">
        <f t="shared" si="7"/>
        <v>0.12249999999999998</v>
      </c>
      <c r="E73" s="22">
        <f t="shared" si="8"/>
        <v>0.55124999999999991</v>
      </c>
      <c r="F73" s="22">
        <f t="shared" si="9"/>
        <v>-0.87750000000000006</v>
      </c>
      <c r="G73" s="22">
        <f>1</f>
        <v>1</v>
      </c>
      <c r="H73" s="22">
        <f t="shared" si="10"/>
        <v>0.78749999999999998</v>
      </c>
      <c r="I73" s="22" t="str">
        <f t="shared" si="11"/>
        <v>1+0,7875j</v>
      </c>
      <c r="K73" s="22" t="str">
        <f t="shared" si="12"/>
        <v>-0,8775-0,69103125j</v>
      </c>
      <c r="M73" s="22" t="str">
        <f t="shared" si="2"/>
        <v>-0,32625-0,69103125j</v>
      </c>
      <c r="O73" s="22" t="str">
        <f t="shared" si="3"/>
        <v>-0,307973681904203+0,652320117619505j</v>
      </c>
      <c r="P73" s="32" t="s">
        <v>76</v>
      </c>
      <c r="S73" s="22">
        <f t="shared" si="13"/>
        <v>0.7213662901721678</v>
      </c>
      <c r="U73" s="22">
        <f t="shared" si="4"/>
        <v>1.053917808219178</v>
      </c>
      <c r="V73" s="22">
        <f t="shared" si="5"/>
        <v>0.92673170731707311</v>
      </c>
      <c r="X73" s="22">
        <f t="shared" si="24"/>
        <v>1E-3</v>
      </c>
      <c r="Y73" s="22">
        <f t="shared" si="6"/>
        <v>4.5</v>
      </c>
      <c r="Z73" s="22">
        <f t="shared" si="25"/>
        <v>0.35</v>
      </c>
      <c r="AA73" s="22">
        <f t="shared" si="14"/>
        <v>0.12249999999999998</v>
      </c>
      <c r="AB73" s="22">
        <f t="shared" si="15"/>
        <v>0.55124999999999991</v>
      </c>
      <c r="AC73" s="22">
        <f t="shared" si="16"/>
        <v>-0.87750000000000006</v>
      </c>
      <c r="AD73" s="22">
        <v>1</v>
      </c>
      <c r="AE73" s="22">
        <f t="shared" si="17"/>
        <v>1.575E-3</v>
      </c>
      <c r="AF73" s="22" t="str">
        <f t="shared" si="18"/>
        <v>1+0,001575j</v>
      </c>
      <c r="AH73" s="22" t="str">
        <f t="shared" si="19"/>
        <v>-0,8775-0,0013820625j</v>
      </c>
      <c r="AI73" s="22" t="str">
        <f t="shared" si="20"/>
        <v>-0,32625-0,0013820625j</v>
      </c>
      <c r="AK73" s="22" t="str">
        <f t="shared" si="21"/>
        <v>-1,68962485133741+0,00715760044782073j</v>
      </c>
      <c r="AO73" s="22">
        <f t="shared" si="22"/>
        <v>1.6896400118075849</v>
      </c>
      <c r="AP73" s="22">
        <v>7</v>
      </c>
      <c r="AR73" s="22">
        <f>Compensation!$C$16</f>
        <v>1.0132266666666667</v>
      </c>
      <c r="BA73" s="24"/>
      <c r="BB73" s="24"/>
      <c r="BC73" s="24"/>
      <c r="BE73" s="24"/>
      <c r="BF73" s="24"/>
      <c r="BG73" s="24"/>
      <c r="BI73" s="24"/>
      <c r="BJ73" s="24"/>
      <c r="BK73" s="24"/>
      <c r="BM73" s="24"/>
      <c r="BN73" s="24"/>
      <c r="BO73" s="24"/>
      <c r="BQ73" s="24"/>
      <c r="BR73" s="24"/>
      <c r="BS73" s="24"/>
      <c r="BU73" s="24"/>
      <c r="BV73" s="24"/>
      <c r="BW73" s="24"/>
      <c r="BY73" s="24"/>
      <c r="BZ73" s="24"/>
      <c r="CA73" s="24"/>
      <c r="CC73" s="24"/>
      <c r="CD73" s="24"/>
      <c r="CE73" s="24"/>
      <c r="CG73" s="24"/>
      <c r="CH73" s="24"/>
      <c r="CI73" s="24"/>
      <c r="CK73" s="24"/>
      <c r="CL73" s="24"/>
      <c r="CM73" s="24"/>
      <c r="CO73" s="24"/>
      <c r="CP73" s="24"/>
      <c r="CQ73" s="24"/>
      <c r="CS73" s="24"/>
      <c r="CT73" s="24"/>
      <c r="CU73" s="24"/>
      <c r="CW73" s="24"/>
      <c r="CX73" s="24"/>
      <c r="CY73" s="24"/>
      <c r="DA73" s="24"/>
      <c r="DB73" s="24"/>
      <c r="DC73" s="24"/>
      <c r="DE73" s="24"/>
      <c r="DF73" s="24"/>
      <c r="DG73" s="24"/>
    </row>
    <row r="74" spans="1:111" s="22" customFormat="1" ht="18">
      <c r="A74" s="22">
        <f t="shared" si="0"/>
        <v>0.5</v>
      </c>
      <c r="B74" s="22">
        <f t="shared" si="1"/>
        <v>4.5</v>
      </c>
      <c r="C74" s="22">
        <f t="shared" si="23"/>
        <v>0.39999999999999997</v>
      </c>
      <c r="D74" s="22">
        <f t="shared" si="7"/>
        <v>0.15999999999999998</v>
      </c>
      <c r="E74" s="22">
        <f t="shared" si="8"/>
        <v>0.71999999999999986</v>
      </c>
      <c r="F74" s="22">
        <f t="shared" si="9"/>
        <v>-0.84000000000000008</v>
      </c>
      <c r="G74" s="22">
        <f>1</f>
        <v>1</v>
      </c>
      <c r="H74" s="22">
        <f t="shared" si="10"/>
        <v>0.89999999999999991</v>
      </c>
      <c r="I74" s="22" t="str">
        <f t="shared" si="11"/>
        <v>1+0,9j</v>
      </c>
      <c r="K74" s="22" t="str">
        <f t="shared" si="12"/>
        <v>-0,84-0,756j</v>
      </c>
      <c r="M74" s="22" t="str">
        <f t="shared" si="2"/>
        <v>-0,12-0,756j</v>
      </c>
      <c r="O74" s="22" t="str">
        <f t="shared" si="3"/>
        <v>-0,147456377488326+0,928975178176456j</v>
      </c>
      <c r="P74" s="32" t="s">
        <v>74</v>
      </c>
      <c r="S74" s="22">
        <f t="shared" si="13"/>
        <v>0.94060526520425014</v>
      </c>
      <c r="U74" s="22">
        <f t="shared" si="4"/>
        <v>1.053917808219178</v>
      </c>
      <c r="V74" s="22">
        <f t="shared" si="5"/>
        <v>0.92673170731707311</v>
      </c>
      <c r="X74" s="22">
        <f t="shared" si="24"/>
        <v>1E-3</v>
      </c>
      <c r="Y74" s="22">
        <f t="shared" si="6"/>
        <v>4.5</v>
      </c>
      <c r="Z74" s="22">
        <f t="shared" si="25"/>
        <v>0.39999999999999997</v>
      </c>
      <c r="AA74" s="22">
        <f t="shared" si="14"/>
        <v>0.15999999999999998</v>
      </c>
      <c r="AB74" s="22">
        <f t="shared" si="15"/>
        <v>0.71999999999999986</v>
      </c>
      <c r="AC74" s="22">
        <f t="shared" si="16"/>
        <v>-0.84000000000000008</v>
      </c>
      <c r="AD74" s="22">
        <v>1</v>
      </c>
      <c r="AE74" s="22">
        <f t="shared" si="17"/>
        <v>1.8E-3</v>
      </c>
      <c r="AF74" s="22" t="str">
        <f t="shared" si="18"/>
        <v>1+0,0018j</v>
      </c>
      <c r="AH74" s="22" t="str">
        <f t="shared" si="19"/>
        <v>-0,84-0,001512j</v>
      </c>
      <c r="AI74" s="22" t="str">
        <f t="shared" si="20"/>
        <v>-0,12-0,001512j</v>
      </c>
      <c r="AK74" s="22" t="str">
        <f t="shared" si="21"/>
        <v>-5,99904759120442+0,0755879996491757j</v>
      </c>
      <c r="AO74" s="22">
        <f t="shared" si="22"/>
        <v>5.9995237767031568</v>
      </c>
      <c r="AP74" s="22">
        <v>8</v>
      </c>
      <c r="AR74" s="22">
        <f>Compensation!$C$16</f>
        <v>1.0132266666666667</v>
      </c>
      <c r="BA74" s="24"/>
      <c r="BB74" s="24"/>
      <c r="BC74" s="24"/>
      <c r="BE74" s="24"/>
      <c r="BF74" s="24"/>
      <c r="BG74" s="24"/>
      <c r="BI74" s="24"/>
      <c r="BJ74" s="24"/>
      <c r="BK74" s="24"/>
      <c r="BM74" s="24"/>
      <c r="BN74" s="24"/>
      <c r="BO74" s="24"/>
      <c r="BQ74" s="24"/>
      <c r="BR74" s="24"/>
      <c r="BS74" s="24"/>
      <c r="BU74" s="24"/>
      <c r="BV74" s="24"/>
      <c r="BW74" s="24"/>
      <c r="BY74" s="24"/>
      <c r="BZ74" s="24"/>
      <c r="CA74" s="24"/>
      <c r="CC74" s="24"/>
      <c r="CD74" s="24"/>
      <c r="CE74" s="24"/>
      <c r="CG74" s="24"/>
      <c r="CH74" s="24"/>
      <c r="CI74" s="24"/>
      <c r="CK74" s="24"/>
      <c r="CL74" s="24"/>
      <c r="CM74" s="24"/>
      <c r="CO74" s="24"/>
      <c r="CP74" s="24"/>
      <c r="CQ74" s="24"/>
      <c r="CS74" s="24"/>
      <c r="CT74" s="24"/>
      <c r="CU74" s="24"/>
      <c r="CW74" s="24"/>
      <c r="CX74" s="24"/>
      <c r="CY74" s="24"/>
      <c r="DA74" s="24"/>
      <c r="DB74" s="24"/>
      <c r="DC74" s="24"/>
      <c r="DE74" s="24"/>
      <c r="DF74" s="24"/>
      <c r="DG74" s="24"/>
    </row>
    <row r="75" spans="1:111" s="22" customFormat="1" ht="18">
      <c r="P75" s="32" t="s">
        <v>608</v>
      </c>
      <c r="BA75" s="24"/>
      <c r="BB75" s="24"/>
      <c r="BC75" s="24"/>
      <c r="BE75" s="24"/>
      <c r="BF75" s="24"/>
      <c r="BG75" s="24"/>
      <c r="BI75" s="24"/>
      <c r="BJ75" s="24"/>
      <c r="BK75" s="24"/>
      <c r="BM75" s="24"/>
      <c r="BN75" s="24"/>
      <c r="BO75" s="24"/>
      <c r="BQ75" s="24"/>
      <c r="BR75" s="24"/>
      <c r="BS75" s="24"/>
      <c r="BU75" s="24"/>
      <c r="BV75" s="24"/>
      <c r="BW75" s="24"/>
      <c r="BY75" s="24"/>
      <c r="BZ75" s="24"/>
      <c r="CA75" s="24"/>
      <c r="CC75" s="24"/>
      <c r="CD75" s="24"/>
      <c r="CE75" s="24"/>
      <c r="CG75" s="24"/>
      <c r="CH75" s="24"/>
      <c r="CI75" s="24"/>
      <c r="CK75" s="24"/>
      <c r="CL75" s="24"/>
      <c r="CM75" s="24"/>
      <c r="CO75" s="24"/>
      <c r="CP75" s="24"/>
      <c r="CQ75" s="24"/>
      <c r="CS75" s="24"/>
      <c r="CT75" s="24"/>
      <c r="CU75" s="24"/>
      <c r="CW75" s="24"/>
      <c r="CX75" s="24"/>
      <c r="CY75" s="24"/>
      <c r="DA75" s="24"/>
      <c r="DB75" s="24"/>
      <c r="DC75" s="24"/>
      <c r="DE75" s="24"/>
      <c r="DF75" s="24"/>
      <c r="DG75" s="24"/>
    </row>
    <row r="76" spans="1:111" s="22" customFormat="1" ht="18">
      <c r="P76" s="32" t="s">
        <v>609</v>
      </c>
      <c r="BA76" s="24"/>
      <c r="BB76" s="24"/>
      <c r="BC76" s="24"/>
      <c r="BE76" s="24"/>
      <c r="BF76" s="24"/>
      <c r="BG76" s="24"/>
      <c r="BI76" s="24"/>
      <c r="BJ76" s="24"/>
      <c r="BK76" s="24"/>
      <c r="BM76" s="24"/>
      <c r="BN76" s="24"/>
      <c r="BO76" s="24"/>
      <c r="BQ76" s="24"/>
      <c r="BR76" s="24"/>
      <c r="BS76" s="24"/>
      <c r="BU76" s="24"/>
      <c r="BV76" s="24"/>
      <c r="BW76" s="24"/>
      <c r="BY76" s="24"/>
      <c r="BZ76" s="24"/>
      <c r="CA76" s="24"/>
      <c r="CC76" s="24"/>
      <c r="CD76" s="24"/>
      <c r="CE76" s="24"/>
      <c r="CG76" s="24"/>
      <c r="CH76" s="24"/>
      <c r="CI76" s="24"/>
      <c r="CK76" s="24"/>
      <c r="CL76" s="24"/>
      <c r="CM76" s="24"/>
      <c r="CO76" s="24"/>
      <c r="CP76" s="24"/>
      <c r="CQ76" s="24"/>
      <c r="CS76" s="24"/>
      <c r="CT76" s="24"/>
      <c r="CU76" s="24"/>
      <c r="CW76" s="24"/>
      <c r="CX76" s="24"/>
      <c r="CY76" s="24"/>
      <c r="DA76" s="24"/>
      <c r="DB76" s="24"/>
      <c r="DC76" s="24"/>
      <c r="DE76" s="24"/>
      <c r="DF76" s="24"/>
      <c r="DG76" s="24"/>
    </row>
    <row r="77" spans="1:111" s="22" customFormat="1" ht="18">
      <c r="A77" s="22">
        <f t="shared" si="0"/>
        <v>0.5</v>
      </c>
      <c r="B77" s="22">
        <f t="shared" si="1"/>
        <v>4.5</v>
      </c>
      <c r="C77" s="22">
        <f>C74+0.05</f>
        <v>0.44999999999999996</v>
      </c>
      <c r="D77" s="22">
        <f t="shared" si="7"/>
        <v>0.20249999999999996</v>
      </c>
      <c r="E77" s="22">
        <f t="shared" si="8"/>
        <v>0.91124999999999978</v>
      </c>
      <c r="F77" s="22">
        <f t="shared" si="9"/>
        <v>-0.7975000000000001</v>
      </c>
      <c r="G77" s="22">
        <f>1</f>
        <v>1</v>
      </c>
      <c r="H77" s="22">
        <f t="shared" si="10"/>
        <v>1.0125</v>
      </c>
      <c r="I77" s="22" t="str">
        <f t="shared" si="11"/>
        <v>1+1,0125j</v>
      </c>
      <c r="K77" s="22" t="str">
        <f t="shared" si="12"/>
        <v>-0,7975-0,80746875j</v>
      </c>
      <c r="M77" s="22" t="str">
        <f t="shared" si="2"/>
        <v>0,11375-0,80746875j</v>
      </c>
      <c r="O77" s="22" t="str">
        <f t="shared" si="3"/>
        <v>0,155884639638983+1,10656681418453j</v>
      </c>
      <c r="P77" s="32" t="s">
        <v>77</v>
      </c>
      <c r="S77" s="22">
        <f t="shared" si="13"/>
        <v>1.1174927897440212</v>
      </c>
      <c r="U77" s="22">
        <f t="shared" si="4"/>
        <v>1.053917808219178</v>
      </c>
      <c r="V77" s="22">
        <f t="shared" si="5"/>
        <v>0.92673170731707311</v>
      </c>
      <c r="X77" s="22">
        <f>X74</f>
        <v>1E-3</v>
      </c>
      <c r="Y77" s="22">
        <f t="shared" si="6"/>
        <v>4.5</v>
      </c>
      <c r="Z77" s="22">
        <f>Z74+0.05</f>
        <v>0.44999999999999996</v>
      </c>
      <c r="AA77" s="22">
        <f t="shared" si="14"/>
        <v>0.20249999999999996</v>
      </c>
      <c r="AB77" s="22">
        <f t="shared" si="15"/>
        <v>0.91124999999999978</v>
      </c>
      <c r="AC77" s="22">
        <f t="shared" si="16"/>
        <v>-0.7975000000000001</v>
      </c>
      <c r="AD77" s="22">
        <v>1</v>
      </c>
      <c r="AE77" s="22">
        <f t="shared" si="17"/>
        <v>2.0249999999999999E-3</v>
      </c>
      <c r="AF77" s="22" t="str">
        <f t="shared" si="18"/>
        <v>1+0,002025j</v>
      </c>
      <c r="AH77" s="22" t="str">
        <f t="shared" si="19"/>
        <v>-0,7975-0,0016149375j</v>
      </c>
      <c r="AI77" s="22" t="str">
        <f t="shared" si="20"/>
        <v>0,11375-0,0016149375j</v>
      </c>
      <c r="AK77" s="22" t="str">
        <f t="shared" si="21"/>
        <v>8,00937462553632+0,113711115906172j</v>
      </c>
      <c r="AO77" s="22">
        <f t="shared" si="22"/>
        <v>8.0101817775919226</v>
      </c>
      <c r="AP77" s="22">
        <v>9</v>
      </c>
      <c r="AR77" s="22">
        <f>Compensation!$C$16</f>
        <v>1.0132266666666667</v>
      </c>
      <c r="BA77" s="24"/>
      <c r="BB77" s="24"/>
      <c r="BC77" s="24"/>
      <c r="BE77" s="24"/>
      <c r="BF77" s="24"/>
      <c r="BG77" s="24"/>
      <c r="BI77" s="24"/>
      <c r="BJ77" s="24"/>
      <c r="BK77" s="24"/>
      <c r="BM77" s="24"/>
      <c r="BN77" s="24"/>
      <c r="BO77" s="24"/>
      <c r="BQ77" s="24"/>
      <c r="BR77" s="24"/>
      <c r="BS77" s="24"/>
      <c r="BU77" s="24"/>
      <c r="BV77" s="24"/>
      <c r="BW77" s="24"/>
      <c r="BY77" s="24"/>
      <c r="BZ77" s="24"/>
      <c r="CA77" s="24"/>
      <c r="CC77" s="24"/>
      <c r="CD77" s="24"/>
      <c r="CE77" s="24"/>
      <c r="CG77" s="24"/>
      <c r="CH77" s="24"/>
      <c r="CI77" s="24"/>
      <c r="CK77" s="24"/>
      <c r="CL77" s="24"/>
      <c r="CM77" s="24"/>
      <c r="CO77" s="24"/>
      <c r="CP77" s="24"/>
      <c r="CQ77" s="24"/>
      <c r="CS77" s="24"/>
      <c r="CT77" s="24"/>
      <c r="CU77" s="24"/>
      <c r="CW77" s="24"/>
      <c r="CX77" s="24"/>
      <c r="CY77" s="24"/>
      <c r="DA77" s="24"/>
      <c r="DB77" s="24"/>
      <c r="DC77" s="24"/>
      <c r="DE77" s="24"/>
      <c r="DF77" s="24"/>
      <c r="DG77" s="24"/>
    </row>
    <row r="78" spans="1:111" s="22" customFormat="1" ht="18">
      <c r="A78" s="22">
        <f t="shared" si="0"/>
        <v>0.5</v>
      </c>
      <c r="B78" s="22">
        <f t="shared" si="1"/>
        <v>4.5</v>
      </c>
      <c r="C78" s="22">
        <f t="shared" si="23"/>
        <v>0.49999999999999994</v>
      </c>
      <c r="D78" s="22">
        <f t="shared" si="7"/>
        <v>0.24999999999999994</v>
      </c>
      <c r="E78" s="22">
        <f t="shared" si="8"/>
        <v>1.1249999999999998</v>
      </c>
      <c r="F78" s="22">
        <f t="shared" si="9"/>
        <v>-0.75</v>
      </c>
      <c r="G78" s="22">
        <f>1</f>
        <v>1</v>
      </c>
      <c r="H78" s="22">
        <f t="shared" si="10"/>
        <v>1.1249999999999998</v>
      </c>
      <c r="I78" s="22" t="str">
        <f t="shared" si="11"/>
        <v>1+1,125j</v>
      </c>
      <c r="K78" s="22" t="str">
        <f t="shared" si="12"/>
        <v>-0,75-0,84375j</v>
      </c>
      <c r="M78" s="22" t="str">
        <f t="shared" si="2"/>
        <v>0,375-0,84375j</v>
      </c>
      <c r="O78" s="22" t="str">
        <f t="shared" si="3"/>
        <v>0,494845360824742+1,11340206185567j</v>
      </c>
      <c r="P78" s="32" t="s">
        <v>78</v>
      </c>
      <c r="S78" s="22">
        <f t="shared" si="13"/>
        <v>1.2184153981603427</v>
      </c>
      <c r="U78" s="22">
        <f t="shared" si="4"/>
        <v>1.053917808219178</v>
      </c>
      <c r="V78" s="22">
        <f t="shared" si="5"/>
        <v>0.92673170731707311</v>
      </c>
      <c r="X78" s="22">
        <f t="shared" si="24"/>
        <v>1E-3</v>
      </c>
      <c r="Y78" s="22">
        <f t="shared" si="6"/>
        <v>4.5</v>
      </c>
      <c r="Z78" s="22">
        <f t="shared" si="25"/>
        <v>0.49999999999999994</v>
      </c>
      <c r="AA78" s="22">
        <f t="shared" si="14"/>
        <v>0.24999999999999994</v>
      </c>
      <c r="AB78" s="22">
        <f t="shared" si="15"/>
        <v>1.1249999999999998</v>
      </c>
      <c r="AC78" s="22">
        <f t="shared" si="16"/>
        <v>-0.75</v>
      </c>
      <c r="AD78" s="22">
        <v>1</v>
      </c>
      <c r="AE78" s="22">
        <f t="shared" si="17"/>
        <v>2.2499999999999994E-3</v>
      </c>
      <c r="AF78" s="22" t="str">
        <f t="shared" si="18"/>
        <v>1+0,00225j</v>
      </c>
      <c r="AH78" s="22" t="str">
        <f t="shared" si="19"/>
        <v>-0,75-0,0016875j</v>
      </c>
      <c r="AI78" s="22" t="str">
        <f t="shared" si="20"/>
        <v>0,375-0,0016875j</v>
      </c>
      <c r="AK78" s="22" t="str">
        <f t="shared" si="21"/>
        <v>2,99993925123016+0,0134997266305357j</v>
      </c>
      <c r="AO78" s="22">
        <f t="shared" si="22"/>
        <v>2.9999696254613104</v>
      </c>
      <c r="AP78" s="22">
        <v>10</v>
      </c>
      <c r="AR78" s="22">
        <f>Compensation!$C$16</f>
        <v>1.0132266666666667</v>
      </c>
      <c r="BA78" s="24"/>
      <c r="BB78" s="24"/>
      <c r="BC78" s="24"/>
      <c r="BE78" s="24"/>
      <c r="BF78" s="24"/>
      <c r="BG78" s="24"/>
      <c r="BI78" s="24"/>
      <c r="BJ78" s="24"/>
      <c r="BK78" s="24"/>
      <c r="BM78" s="24"/>
      <c r="BN78" s="24"/>
      <c r="BO78" s="24"/>
      <c r="BQ78" s="24"/>
      <c r="BR78" s="24"/>
      <c r="BS78" s="24"/>
      <c r="BU78" s="24"/>
      <c r="BV78" s="24"/>
      <c r="BW78" s="24"/>
      <c r="BY78" s="24"/>
      <c r="BZ78" s="24"/>
      <c r="CA78" s="24"/>
      <c r="CC78" s="24"/>
      <c r="CD78" s="24"/>
      <c r="CE78" s="24"/>
      <c r="CG78" s="24"/>
      <c r="CH78" s="24"/>
      <c r="CI78" s="24"/>
      <c r="CK78" s="24"/>
      <c r="CL78" s="24"/>
      <c r="CM78" s="24"/>
      <c r="CO78" s="24"/>
      <c r="CP78" s="24"/>
      <c r="CQ78" s="24"/>
      <c r="CS78" s="24"/>
      <c r="CT78" s="24"/>
      <c r="CU78" s="24"/>
      <c r="CW78" s="24"/>
      <c r="CX78" s="24"/>
      <c r="CY78" s="24"/>
      <c r="DA78" s="24"/>
      <c r="DB78" s="24"/>
      <c r="DC78" s="24"/>
      <c r="DE78" s="24"/>
      <c r="DF78" s="24"/>
      <c r="DG78" s="24"/>
    </row>
    <row r="79" spans="1:111" s="22" customFormat="1" ht="18">
      <c r="P79" s="32" t="s">
        <v>596</v>
      </c>
      <c r="BA79" s="24"/>
      <c r="BB79" s="24"/>
      <c r="BC79" s="24"/>
      <c r="BE79" s="24"/>
      <c r="BF79" s="24"/>
      <c r="BG79" s="24"/>
      <c r="BI79" s="24"/>
      <c r="BJ79" s="24"/>
      <c r="BK79" s="24"/>
      <c r="BM79" s="24"/>
      <c r="BN79" s="24"/>
      <c r="BO79" s="24"/>
      <c r="BQ79" s="24"/>
      <c r="BR79" s="24"/>
      <c r="BS79" s="24"/>
      <c r="BU79" s="24"/>
      <c r="BV79" s="24"/>
      <c r="BW79" s="24"/>
      <c r="BY79" s="24"/>
      <c r="BZ79" s="24"/>
      <c r="CA79" s="24"/>
      <c r="CC79" s="24"/>
      <c r="CD79" s="24"/>
      <c r="CE79" s="24"/>
      <c r="CG79" s="24"/>
      <c r="CH79" s="24"/>
      <c r="CI79" s="24"/>
      <c r="CK79" s="24"/>
      <c r="CL79" s="24"/>
      <c r="CM79" s="24"/>
      <c r="CO79" s="24"/>
      <c r="CP79" s="24"/>
      <c r="CQ79" s="24"/>
      <c r="CS79" s="24"/>
      <c r="CT79" s="24"/>
      <c r="CU79" s="24"/>
      <c r="CW79" s="24"/>
      <c r="CX79" s="24"/>
      <c r="CY79" s="24"/>
      <c r="DA79" s="24"/>
      <c r="DB79" s="24"/>
      <c r="DC79" s="24"/>
      <c r="DE79" s="24"/>
      <c r="DF79" s="24"/>
      <c r="DG79" s="24"/>
    </row>
    <row r="80" spans="1:111" s="22" customFormat="1">
      <c r="P80" s="32"/>
      <c r="BA80" s="24"/>
      <c r="BB80" s="24"/>
      <c r="BC80" s="24"/>
      <c r="BE80" s="24"/>
      <c r="BF80" s="24"/>
      <c r="BG80" s="24"/>
      <c r="BI80" s="24"/>
      <c r="BJ80" s="24"/>
      <c r="BK80" s="24"/>
      <c r="BM80" s="24"/>
      <c r="BN80" s="24"/>
      <c r="BO80" s="24"/>
      <c r="BQ80" s="24"/>
      <c r="BR80" s="24"/>
      <c r="BS80" s="24"/>
      <c r="BU80" s="24"/>
      <c r="BV80" s="24"/>
      <c r="BW80" s="24"/>
      <c r="BY80" s="24"/>
      <c r="BZ80" s="24"/>
      <c r="CA80" s="24"/>
      <c r="CC80" s="24"/>
      <c r="CD80" s="24"/>
      <c r="CE80" s="24"/>
      <c r="CG80" s="24"/>
      <c r="CH80" s="24"/>
      <c r="CI80" s="24"/>
      <c r="CK80" s="24"/>
      <c r="CL80" s="24"/>
      <c r="CM80" s="24"/>
      <c r="CO80" s="24"/>
      <c r="CP80" s="24"/>
      <c r="CQ80" s="24"/>
      <c r="CS80" s="24"/>
      <c r="CT80" s="24"/>
      <c r="CU80" s="24"/>
      <c r="CW80" s="24"/>
      <c r="CX80" s="24"/>
      <c r="CY80" s="24"/>
      <c r="DA80" s="24"/>
      <c r="DB80" s="24"/>
      <c r="DC80" s="24"/>
      <c r="DE80" s="24"/>
      <c r="DF80" s="24"/>
      <c r="DG80" s="24"/>
    </row>
    <row r="81" spans="1:111" s="22" customFormat="1" ht="18">
      <c r="A81" s="22">
        <f t="shared" si="0"/>
        <v>0.5</v>
      </c>
      <c r="B81" s="22">
        <f t="shared" si="1"/>
        <v>4.5</v>
      </c>
      <c r="C81" s="22">
        <f>C78+0.05</f>
        <v>0.54999999999999993</v>
      </c>
      <c r="D81" s="22">
        <f t="shared" si="7"/>
        <v>0.30249999999999994</v>
      </c>
      <c r="E81" s="22">
        <f t="shared" si="8"/>
        <v>1.3612499999999996</v>
      </c>
      <c r="F81" s="22">
        <f t="shared" si="9"/>
        <v>-0.69750000000000001</v>
      </c>
      <c r="G81" s="22">
        <f>1</f>
        <v>1</v>
      </c>
      <c r="H81" s="22">
        <f t="shared" si="10"/>
        <v>1.2374999999999998</v>
      </c>
      <c r="I81" s="22" t="str">
        <f t="shared" si="11"/>
        <v>1+1,2375j</v>
      </c>
      <c r="K81" s="22" t="str">
        <f t="shared" si="12"/>
        <v>-0,6975-0,86315625j</v>
      </c>
      <c r="M81" s="22" t="str">
        <f t="shared" si="2"/>
        <v>0,66375-0,86315625j</v>
      </c>
      <c r="O81" s="22" t="str">
        <f t="shared" si="3"/>
        <v>0,762084660224023+0,991032975520138j</v>
      </c>
      <c r="P81" s="32" t="s">
        <v>25</v>
      </c>
      <c r="S81" s="22">
        <f t="shared" si="13"/>
        <v>1.2501677439116172</v>
      </c>
      <c r="U81" s="22">
        <f t="shared" si="4"/>
        <v>1.053917808219178</v>
      </c>
      <c r="V81" s="22">
        <f t="shared" si="5"/>
        <v>0.92673170731707311</v>
      </c>
      <c r="X81" s="22">
        <f>X78</f>
        <v>1E-3</v>
      </c>
      <c r="Y81" s="22">
        <f t="shared" si="6"/>
        <v>4.5</v>
      </c>
      <c r="Z81" s="22">
        <f>Z78+0.05</f>
        <v>0.54999999999999993</v>
      </c>
      <c r="AA81" s="22">
        <f t="shared" si="14"/>
        <v>0.30249999999999994</v>
      </c>
      <c r="AB81" s="22">
        <f t="shared" si="15"/>
        <v>1.3612499999999996</v>
      </c>
      <c r="AC81" s="22">
        <f t="shared" si="16"/>
        <v>-0.69750000000000001</v>
      </c>
      <c r="AD81" s="22">
        <v>1</v>
      </c>
      <c r="AE81" s="22">
        <f t="shared" si="17"/>
        <v>2.4749999999999998E-3</v>
      </c>
      <c r="AF81" s="22" t="str">
        <f t="shared" si="18"/>
        <v>1+0,002475j</v>
      </c>
      <c r="AH81" s="22" t="str">
        <f t="shared" si="19"/>
        <v>-0,6975-0,0017263125j</v>
      </c>
      <c r="AI81" s="22" t="str">
        <f t="shared" si="20"/>
        <v>0,66375-0,0017263125j</v>
      </c>
      <c r="AK81" s="22" t="str">
        <f t="shared" si="21"/>
        <v>2,05083358495304+0,00533390531544142j</v>
      </c>
      <c r="AO81" s="22">
        <f t="shared" si="22"/>
        <v>2.0508405212783498</v>
      </c>
      <c r="AP81" s="22">
        <v>11</v>
      </c>
      <c r="AR81" s="22">
        <f>Compensation!$C$16</f>
        <v>1.0132266666666667</v>
      </c>
      <c r="BA81" s="24"/>
      <c r="BB81" s="24"/>
      <c r="BC81" s="24"/>
      <c r="BE81" s="24"/>
      <c r="BF81" s="24"/>
      <c r="BG81" s="24"/>
      <c r="BI81" s="24"/>
      <c r="BJ81" s="24"/>
      <c r="BK81" s="24"/>
      <c r="BM81" s="24"/>
      <c r="BN81" s="24"/>
      <c r="BO81" s="24"/>
      <c r="BQ81" s="24"/>
      <c r="BR81" s="24"/>
      <c r="BS81" s="24"/>
      <c r="BU81" s="24"/>
      <c r="BV81" s="24"/>
      <c r="BW81" s="24"/>
      <c r="BY81" s="24"/>
      <c r="BZ81" s="24"/>
      <c r="CA81" s="24"/>
      <c r="CC81" s="24"/>
      <c r="CD81" s="24"/>
      <c r="CE81" s="24"/>
      <c r="CG81" s="24"/>
      <c r="CH81" s="24"/>
      <c r="CI81" s="24"/>
      <c r="CK81" s="24"/>
      <c r="CL81" s="24"/>
      <c r="CM81" s="24"/>
      <c r="CO81" s="24"/>
      <c r="CP81" s="24"/>
      <c r="CQ81" s="24"/>
      <c r="CS81" s="24"/>
      <c r="CT81" s="24"/>
      <c r="CU81" s="24"/>
      <c r="CW81" s="24"/>
      <c r="CX81" s="24"/>
      <c r="CY81" s="24"/>
      <c r="DA81" s="24"/>
      <c r="DB81" s="24"/>
      <c r="DC81" s="24"/>
      <c r="DE81" s="24"/>
      <c r="DF81" s="24"/>
      <c r="DG81" s="24"/>
    </row>
    <row r="82" spans="1:111" s="22" customFormat="1" ht="18">
      <c r="A82" s="22">
        <f t="shared" si="0"/>
        <v>0.5</v>
      </c>
      <c r="B82" s="22">
        <f t="shared" si="1"/>
        <v>4.5</v>
      </c>
      <c r="C82" s="22">
        <f t="shared" si="23"/>
        <v>0.6</v>
      </c>
      <c r="D82" s="22">
        <f t="shared" si="7"/>
        <v>0.36</v>
      </c>
      <c r="E82" s="22">
        <f t="shared" si="8"/>
        <v>1.6199999999999999</v>
      </c>
      <c r="F82" s="22">
        <f t="shared" si="9"/>
        <v>-0.64</v>
      </c>
      <c r="G82" s="22">
        <f>1</f>
        <v>1</v>
      </c>
      <c r="H82" s="22">
        <f t="shared" si="10"/>
        <v>1.3499999999999999</v>
      </c>
      <c r="I82" s="22" t="str">
        <f t="shared" si="11"/>
        <v>1+1,35j</v>
      </c>
      <c r="K82" s="22" t="str">
        <f t="shared" si="12"/>
        <v>-0,64-0,864j</v>
      </c>
      <c r="M82" s="22" t="str">
        <f t="shared" si="2"/>
        <v>0,98-0,864j</v>
      </c>
      <c r="O82" s="22" t="str">
        <f t="shared" si="3"/>
        <v>0,93010939155051+0,820014810509838j</v>
      </c>
      <c r="P82" s="32" t="s">
        <v>26</v>
      </c>
      <c r="S82" s="22">
        <f t="shared" si="13"/>
        <v>1.239970874539376</v>
      </c>
      <c r="U82" s="22">
        <f t="shared" si="4"/>
        <v>1.053917808219178</v>
      </c>
      <c r="V82" s="22">
        <f t="shared" si="5"/>
        <v>0.92673170731707311</v>
      </c>
      <c r="X82" s="22">
        <f t="shared" si="24"/>
        <v>1E-3</v>
      </c>
      <c r="Y82" s="22">
        <f t="shared" si="6"/>
        <v>4.5</v>
      </c>
      <c r="Z82" s="22">
        <f t="shared" si="25"/>
        <v>0.6</v>
      </c>
      <c r="AA82" s="22">
        <f t="shared" si="14"/>
        <v>0.36</v>
      </c>
      <c r="AB82" s="22">
        <f t="shared" si="15"/>
        <v>1.6199999999999999</v>
      </c>
      <c r="AC82" s="22">
        <f t="shared" si="16"/>
        <v>-0.64</v>
      </c>
      <c r="AD82" s="22">
        <v>1</v>
      </c>
      <c r="AE82" s="22">
        <f t="shared" si="17"/>
        <v>2.6999999999999997E-3</v>
      </c>
      <c r="AF82" s="22" t="str">
        <f t="shared" si="18"/>
        <v>1+0,0027j</v>
      </c>
      <c r="AH82" s="22" t="str">
        <f t="shared" si="19"/>
        <v>-0,64-0,001728j</v>
      </c>
      <c r="AI82" s="22" t="str">
        <f t="shared" si="20"/>
        <v>0,98-0,001728j</v>
      </c>
      <c r="AK82" s="22" t="str">
        <f t="shared" si="21"/>
        <v>1,65305608496562+0,00291477644369448j</v>
      </c>
      <c r="AO82" s="22">
        <f t="shared" si="22"/>
        <v>1.6530586547257118</v>
      </c>
      <c r="AP82" s="22">
        <v>12</v>
      </c>
      <c r="AR82" s="22">
        <f>Compensation!$C$16</f>
        <v>1.0132266666666667</v>
      </c>
      <c r="BA82" s="24"/>
      <c r="BB82" s="24"/>
      <c r="BC82" s="24"/>
      <c r="BE82" s="24"/>
      <c r="BF82" s="24"/>
      <c r="BG82" s="24"/>
      <c r="BI82" s="24"/>
      <c r="BJ82" s="24"/>
      <c r="BK82" s="24"/>
      <c r="BM82" s="24"/>
      <c r="BN82" s="24"/>
      <c r="BO82" s="24"/>
      <c r="BQ82" s="24"/>
      <c r="BR82" s="24"/>
      <c r="BS82" s="24"/>
      <c r="BU82" s="24"/>
      <c r="BV82" s="24"/>
      <c r="BW82" s="24"/>
      <c r="BY82" s="24"/>
      <c r="BZ82" s="24"/>
      <c r="CA82" s="24"/>
      <c r="CC82" s="24"/>
      <c r="CD82" s="24"/>
      <c r="CE82" s="24"/>
      <c r="CG82" s="24"/>
      <c r="CH82" s="24"/>
      <c r="CI82" s="24"/>
      <c r="CK82" s="24"/>
      <c r="CL82" s="24"/>
      <c r="CM82" s="24"/>
      <c r="CO82" s="24"/>
      <c r="CP82" s="24"/>
      <c r="CQ82" s="24"/>
      <c r="CS82" s="24"/>
      <c r="CT82" s="24"/>
      <c r="CU82" s="24"/>
      <c r="CW82" s="24"/>
      <c r="CX82" s="24"/>
      <c r="CY82" s="24"/>
      <c r="DA82" s="24"/>
      <c r="DB82" s="24"/>
      <c r="DC82" s="24"/>
      <c r="DE82" s="24"/>
      <c r="DF82" s="24"/>
      <c r="DG82" s="24"/>
    </row>
    <row r="83" spans="1:111" s="22" customFormat="1" ht="18">
      <c r="A83" s="22">
        <f t="shared" si="0"/>
        <v>0.5</v>
      </c>
      <c r="B83" s="22">
        <f t="shared" si="1"/>
        <v>4.5</v>
      </c>
      <c r="C83" s="22">
        <f t="shared" si="23"/>
        <v>0.65</v>
      </c>
      <c r="D83" s="22">
        <f t="shared" si="7"/>
        <v>0.42250000000000004</v>
      </c>
      <c r="E83" s="22">
        <f t="shared" si="8"/>
        <v>1.9012500000000001</v>
      </c>
      <c r="F83" s="22">
        <f t="shared" si="9"/>
        <v>-0.5774999999999999</v>
      </c>
      <c r="G83" s="22">
        <f>1</f>
        <v>1</v>
      </c>
      <c r="H83" s="22">
        <f t="shared" si="10"/>
        <v>1.4625000000000001</v>
      </c>
      <c r="I83" s="22" t="str">
        <f t="shared" si="11"/>
        <v>1+1,4625j</v>
      </c>
      <c r="K83" s="22" t="str">
        <f t="shared" si="12"/>
        <v>-0,5775-0,84459375j</v>
      </c>
      <c r="M83" s="22" t="str">
        <f t="shared" si="2"/>
        <v>1,32375-0,84459375j</v>
      </c>
      <c r="O83" s="22" t="str">
        <f t="shared" si="3"/>
        <v>1,02073569533368+0,651261181250791j</v>
      </c>
      <c r="P83" s="32" t="s">
        <v>32</v>
      </c>
      <c r="S83" s="22">
        <f t="shared" si="13"/>
        <v>1.210802414076098</v>
      </c>
      <c r="U83" s="22">
        <f t="shared" si="4"/>
        <v>1.053917808219178</v>
      </c>
      <c r="V83" s="22">
        <f t="shared" si="5"/>
        <v>0.92673170731707311</v>
      </c>
      <c r="X83" s="22">
        <f t="shared" si="24"/>
        <v>1E-3</v>
      </c>
      <c r="Y83" s="22">
        <f t="shared" si="6"/>
        <v>4.5</v>
      </c>
      <c r="Z83" s="22">
        <f t="shared" si="25"/>
        <v>0.65</v>
      </c>
      <c r="AA83" s="22">
        <f t="shared" si="14"/>
        <v>0.42250000000000004</v>
      </c>
      <c r="AB83" s="22">
        <f t="shared" si="15"/>
        <v>1.9012500000000001</v>
      </c>
      <c r="AC83" s="22">
        <f t="shared" si="16"/>
        <v>-0.5774999999999999</v>
      </c>
      <c r="AD83" s="22">
        <v>1</v>
      </c>
      <c r="AE83" s="22">
        <f t="shared" si="17"/>
        <v>2.9250000000000005E-3</v>
      </c>
      <c r="AF83" s="22" t="str">
        <f t="shared" si="18"/>
        <v>1+0,002925j</v>
      </c>
      <c r="AH83" s="22" t="str">
        <f t="shared" si="19"/>
        <v>-0,5775-0,0016891875j</v>
      </c>
      <c r="AI83" s="22" t="str">
        <f t="shared" si="20"/>
        <v>1,32375-0,0016891875j</v>
      </c>
      <c r="AK83" s="22" t="str">
        <f t="shared" si="21"/>
        <v>1,43625828451975+0,00183275508289497j</v>
      </c>
      <c r="AO83" s="22">
        <f t="shared" si="22"/>
        <v>1.4362594538741282</v>
      </c>
      <c r="AP83" s="22">
        <v>13</v>
      </c>
      <c r="AR83" s="22">
        <f>Compensation!$C$16</f>
        <v>1.0132266666666667</v>
      </c>
      <c r="BA83" s="24"/>
      <c r="BB83" s="24"/>
      <c r="BC83" s="24"/>
      <c r="BE83" s="24"/>
      <c r="BF83" s="24"/>
      <c r="BG83" s="24"/>
      <c r="BI83" s="24"/>
      <c r="BJ83" s="24"/>
      <c r="BK83" s="24"/>
      <c r="BM83" s="24"/>
      <c r="BN83" s="24"/>
      <c r="BO83" s="24"/>
      <c r="BQ83" s="24"/>
      <c r="BR83" s="24"/>
      <c r="BS83" s="24"/>
      <c r="BU83" s="24"/>
      <c r="BV83" s="24"/>
      <c r="BW83" s="24"/>
      <c r="BY83" s="24"/>
      <c r="BZ83" s="24"/>
      <c r="CA83" s="24"/>
      <c r="CC83" s="24"/>
      <c r="CD83" s="24"/>
      <c r="CE83" s="24"/>
      <c r="CG83" s="24"/>
      <c r="CH83" s="24"/>
      <c r="CI83" s="24"/>
      <c r="CK83" s="24"/>
      <c r="CL83" s="24"/>
      <c r="CM83" s="24"/>
      <c r="CO83" s="24"/>
      <c r="CP83" s="24"/>
      <c r="CQ83" s="24"/>
      <c r="CS83" s="24"/>
      <c r="CT83" s="24"/>
      <c r="CU83" s="24"/>
      <c r="CW83" s="24"/>
      <c r="CX83" s="24"/>
      <c r="CY83" s="24"/>
      <c r="DA83" s="24"/>
      <c r="DB83" s="24"/>
      <c r="DC83" s="24"/>
      <c r="DE83" s="24"/>
      <c r="DF83" s="24"/>
      <c r="DG83" s="24"/>
    </row>
    <row r="84" spans="1:111" s="22" customFormat="1" ht="18">
      <c r="A84" s="22">
        <f t="shared" si="0"/>
        <v>0.5</v>
      </c>
      <c r="B84" s="22">
        <f t="shared" si="1"/>
        <v>4.5</v>
      </c>
      <c r="C84" s="22">
        <f t="shared" si="23"/>
        <v>0.70000000000000007</v>
      </c>
      <c r="D84" s="22">
        <f t="shared" si="7"/>
        <v>0.4900000000000001</v>
      </c>
      <c r="E84" s="22">
        <f t="shared" si="8"/>
        <v>2.2050000000000005</v>
      </c>
      <c r="F84" s="22">
        <f t="shared" si="9"/>
        <v>-0.5099999999999999</v>
      </c>
      <c r="G84" s="22">
        <f>1</f>
        <v>1</v>
      </c>
      <c r="H84" s="22">
        <f t="shared" si="10"/>
        <v>1.5750000000000002</v>
      </c>
      <c r="I84" s="22" t="str">
        <f t="shared" si="11"/>
        <v>1+1,575j</v>
      </c>
      <c r="K84" s="22" t="str">
        <f t="shared" si="12"/>
        <v>-0,51-0,80325j</v>
      </c>
      <c r="M84" s="22" t="str">
        <f t="shared" si="2"/>
        <v>1,695-0,80325j</v>
      </c>
      <c r="O84" s="22" t="str">
        <f t="shared" si="3"/>
        <v>1,06231516724941+0,503424577046069j</v>
      </c>
      <c r="P84" s="32" t="s">
        <v>34</v>
      </c>
      <c r="S84" s="22">
        <f t="shared" si="13"/>
        <v>1.1755636177349804</v>
      </c>
      <c r="U84" s="22">
        <f t="shared" si="4"/>
        <v>1.053917808219178</v>
      </c>
      <c r="V84" s="22">
        <f t="shared" si="5"/>
        <v>0.92673170731707311</v>
      </c>
      <c r="X84" s="22">
        <f t="shared" si="24"/>
        <v>1E-3</v>
      </c>
      <c r="Y84" s="22">
        <f t="shared" si="6"/>
        <v>4.5</v>
      </c>
      <c r="Z84" s="22">
        <f t="shared" si="25"/>
        <v>0.70000000000000007</v>
      </c>
      <c r="AA84" s="22">
        <f t="shared" si="14"/>
        <v>0.4900000000000001</v>
      </c>
      <c r="AB84" s="22">
        <f t="shared" si="15"/>
        <v>2.2050000000000005</v>
      </c>
      <c r="AC84" s="22">
        <f t="shared" si="16"/>
        <v>-0.5099999999999999</v>
      </c>
      <c r="AD84" s="22">
        <v>1</v>
      </c>
      <c r="AE84" s="22">
        <f t="shared" si="17"/>
        <v>3.1500000000000005E-3</v>
      </c>
      <c r="AF84" s="22" t="str">
        <f t="shared" si="18"/>
        <v>1+0,00315j</v>
      </c>
      <c r="AH84" s="22" t="str">
        <f t="shared" si="19"/>
        <v>-0,51-0,0016065j</v>
      </c>
      <c r="AI84" s="22" t="str">
        <f t="shared" si="20"/>
        <v>1,695-0,0016065j</v>
      </c>
      <c r="AK84" s="22" t="str">
        <f t="shared" si="21"/>
        <v>1,30088378716654+0,00123296153633218j</v>
      </c>
      <c r="AO84" s="22">
        <f t="shared" si="22"/>
        <v>1.3008843714592428</v>
      </c>
      <c r="AP84" s="22">
        <v>14</v>
      </c>
      <c r="AR84" s="22">
        <f>Compensation!$C$16</f>
        <v>1.0132266666666667</v>
      </c>
      <c r="BA84" s="24"/>
      <c r="BB84" s="24"/>
      <c r="BC84" s="24"/>
      <c r="BE84" s="24"/>
      <c r="BF84" s="24"/>
      <c r="BG84" s="24"/>
      <c r="BI84" s="24"/>
      <c r="BJ84" s="24"/>
      <c r="BK84" s="24"/>
      <c r="BM84" s="24"/>
      <c r="BN84" s="24"/>
      <c r="BO84" s="24"/>
      <c r="BQ84" s="24"/>
      <c r="BR84" s="24"/>
      <c r="BS84" s="24"/>
      <c r="BU84" s="24"/>
      <c r="BV84" s="24"/>
      <c r="BW84" s="24"/>
      <c r="BY84" s="24"/>
      <c r="BZ84" s="24"/>
      <c r="CA84" s="24"/>
      <c r="CC84" s="24"/>
      <c r="CD84" s="24"/>
      <c r="CE84" s="24"/>
      <c r="CG84" s="24"/>
      <c r="CH84" s="24"/>
      <c r="CI84" s="24"/>
      <c r="CK84" s="24"/>
      <c r="CL84" s="24"/>
      <c r="CM84" s="24"/>
      <c r="CO84" s="24"/>
      <c r="CP84" s="24"/>
      <c r="CQ84" s="24"/>
      <c r="CS84" s="24"/>
      <c r="CT84" s="24"/>
      <c r="CU84" s="24"/>
      <c r="CW84" s="24"/>
      <c r="CX84" s="24"/>
      <c r="CY84" s="24"/>
      <c r="DA84" s="24"/>
      <c r="DB84" s="24"/>
      <c r="DC84" s="24"/>
      <c r="DE84" s="24"/>
      <c r="DF84" s="24"/>
      <c r="DG84" s="24"/>
    </row>
    <row r="85" spans="1:111" s="22" customFormat="1">
      <c r="A85" s="22">
        <f t="shared" si="0"/>
        <v>0.5</v>
      </c>
      <c r="B85" s="22">
        <f t="shared" si="1"/>
        <v>4.5</v>
      </c>
      <c r="C85" s="22">
        <f t="shared" si="23"/>
        <v>0.75000000000000011</v>
      </c>
      <c r="D85" s="22">
        <f t="shared" si="7"/>
        <v>0.56250000000000022</v>
      </c>
      <c r="E85" s="22">
        <f t="shared" si="8"/>
        <v>2.5312500000000009</v>
      </c>
      <c r="F85" s="22">
        <f t="shared" si="9"/>
        <v>-0.43749999999999978</v>
      </c>
      <c r="G85" s="22">
        <f>1</f>
        <v>1</v>
      </c>
      <c r="H85" s="22">
        <f t="shared" si="10"/>
        <v>1.6875000000000002</v>
      </c>
      <c r="I85" s="22" t="str">
        <f t="shared" si="11"/>
        <v>1+1,6875j</v>
      </c>
      <c r="K85" s="22" t="str">
        <f t="shared" si="12"/>
        <v>-0,4375-0,73828125j</v>
      </c>
      <c r="M85" s="22" t="str">
        <f t="shared" si="2"/>
        <v>2,09375-0,73828125j</v>
      </c>
      <c r="O85" s="22" t="str">
        <f t="shared" si="3"/>
        <v>1,07526229269667+0,379150323357594j</v>
      </c>
      <c r="S85" s="22">
        <f t="shared" si="13"/>
        <v>1.1401508522109989</v>
      </c>
      <c r="U85" s="22">
        <f t="shared" si="4"/>
        <v>1.053917808219178</v>
      </c>
      <c r="V85" s="22">
        <f t="shared" si="5"/>
        <v>0.92673170731707311</v>
      </c>
      <c r="X85" s="22">
        <f t="shared" si="24"/>
        <v>1E-3</v>
      </c>
      <c r="Y85" s="22">
        <f t="shared" si="6"/>
        <v>4.5</v>
      </c>
      <c r="Z85" s="22">
        <f t="shared" si="25"/>
        <v>0.75000000000000011</v>
      </c>
      <c r="AA85" s="22">
        <f t="shared" si="14"/>
        <v>0.56250000000000022</v>
      </c>
      <c r="AB85" s="22">
        <f t="shared" si="15"/>
        <v>2.5312500000000009</v>
      </c>
      <c r="AC85" s="22">
        <f t="shared" si="16"/>
        <v>-0.43749999999999978</v>
      </c>
      <c r="AD85" s="22">
        <v>1</v>
      </c>
      <c r="AE85" s="22">
        <f t="shared" si="17"/>
        <v>3.3750000000000004E-3</v>
      </c>
      <c r="AF85" s="22" t="str">
        <f t="shared" si="18"/>
        <v>1+0,003375j</v>
      </c>
      <c r="AH85" s="22" t="str">
        <f t="shared" si="19"/>
        <v>-0,4375-0,0014765625j</v>
      </c>
      <c r="AI85" s="22" t="str">
        <f t="shared" si="20"/>
        <v>2,09375-0,0014765625j</v>
      </c>
      <c r="AK85" s="22" t="str">
        <f t="shared" si="21"/>
        <v>1,20895462261823+0,00085258367042853j</v>
      </c>
      <c r="AO85" s="22">
        <f t="shared" si="22"/>
        <v>1.2089549232493748</v>
      </c>
      <c r="AP85" s="22">
        <v>15</v>
      </c>
      <c r="AR85" s="22">
        <f>Compensation!$C$16</f>
        <v>1.0132266666666667</v>
      </c>
      <c r="BA85" s="24"/>
      <c r="BB85" s="24"/>
      <c r="BC85" s="24"/>
      <c r="BE85" s="24"/>
      <c r="BF85" s="24"/>
      <c r="BG85" s="24"/>
      <c r="BI85" s="24"/>
      <c r="BJ85" s="24"/>
      <c r="BK85" s="24"/>
      <c r="BM85" s="24"/>
      <c r="BN85" s="24"/>
      <c r="BO85" s="24"/>
      <c r="BQ85" s="24"/>
      <c r="BR85" s="24"/>
      <c r="BS85" s="24"/>
      <c r="BU85" s="24"/>
      <c r="BV85" s="24"/>
      <c r="BW85" s="24"/>
      <c r="BY85" s="24"/>
      <c r="BZ85" s="24"/>
      <c r="CA85" s="24"/>
      <c r="CC85" s="24"/>
      <c r="CD85" s="24"/>
      <c r="CE85" s="24"/>
      <c r="CG85" s="24"/>
      <c r="CH85" s="24"/>
      <c r="CI85" s="24"/>
      <c r="CK85" s="24"/>
      <c r="CL85" s="24"/>
      <c r="CM85" s="24"/>
      <c r="CO85" s="24"/>
      <c r="CP85" s="24"/>
      <c r="CQ85" s="24"/>
      <c r="CS85" s="24"/>
      <c r="CT85" s="24"/>
      <c r="CU85" s="24"/>
      <c r="CW85" s="24"/>
      <c r="CX85" s="24"/>
      <c r="CY85" s="24"/>
      <c r="DA85" s="24"/>
      <c r="DB85" s="24"/>
      <c r="DC85" s="24"/>
      <c r="DE85" s="24"/>
      <c r="DF85" s="24"/>
      <c r="DG85" s="24"/>
    </row>
    <row r="86" spans="1:111" s="22" customFormat="1">
      <c r="A86" s="22">
        <f t="shared" si="0"/>
        <v>0.5</v>
      </c>
      <c r="B86" s="22">
        <f t="shared" si="1"/>
        <v>4.5</v>
      </c>
      <c r="C86" s="22">
        <f t="shared" si="23"/>
        <v>0.80000000000000016</v>
      </c>
      <c r="D86" s="22">
        <f t="shared" si="7"/>
        <v>0.64000000000000024</v>
      </c>
      <c r="E86" s="22">
        <f t="shared" si="8"/>
        <v>2.8800000000000012</v>
      </c>
      <c r="F86" s="22">
        <f t="shared" si="9"/>
        <v>-0.35999999999999976</v>
      </c>
      <c r="G86" s="22">
        <f>1</f>
        <v>1</v>
      </c>
      <c r="H86" s="22">
        <f t="shared" si="10"/>
        <v>1.8000000000000003</v>
      </c>
      <c r="I86" s="22" t="str">
        <f t="shared" si="11"/>
        <v>1+1,8j</v>
      </c>
      <c r="K86" s="22" t="str">
        <f t="shared" si="12"/>
        <v>-0,36-0,648j</v>
      </c>
      <c r="M86" s="22" t="str">
        <f t="shared" si="2"/>
        <v>2,52-0,648j</v>
      </c>
      <c r="O86" s="22" t="str">
        <f t="shared" si="3"/>
        <v>1,07197549770291+0,275650842266463j</v>
      </c>
      <c r="S86" s="22">
        <f t="shared" si="13"/>
        <v>1.1068490658249714</v>
      </c>
      <c r="U86" s="22">
        <f t="shared" si="4"/>
        <v>1.053917808219178</v>
      </c>
      <c r="V86" s="22">
        <f t="shared" si="5"/>
        <v>0.92673170731707311</v>
      </c>
      <c r="X86" s="22">
        <f t="shared" si="24"/>
        <v>1E-3</v>
      </c>
      <c r="Y86" s="22">
        <f t="shared" si="6"/>
        <v>4.5</v>
      </c>
      <c r="Z86" s="22">
        <f t="shared" si="25"/>
        <v>0.80000000000000016</v>
      </c>
      <c r="AA86" s="22">
        <f t="shared" si="14"/>
        <v>0.64000000000000024</v>
      </c>
      <c r="AB86" s="22">
        <f t="shared" si="15"/>
        <v>2.8800000000000012</v>
      </c>
      <c r="AC86" s="22">
        <f t="shared" si="16"/>
        <v>-0.35999999999999976</v>
      </c>
      <c r="AD86" s="22">
        <v>1</v>
      </c>
      <c r="AE86" s="22">
        <f t="shared" si="17"/>
        <v>3.6000000000000008E-3</v>
      </c>
      <c r="AF86" s="22" t="str">
        <f t="shared" si="18"/>
        <v>1+0,0036j</v>
      </c>
      <c r="AH86" s="22" t="str">
        <f t="shared" si="19"/>
        <v>-0,36-0,001296j</v>
      </c>
      <c r="AI86" s="22" t="str">
        <f t="shared" si="20"/>
        <v>2,52-0,001296j</v>
      </c>
      <c r="AK86" s="22" t="str">
        <f t="shared" si="21"/>
        <v>1,14285684058317+0,000587754946585631j</v>
      </c>
      <c r="AO86" s="22">
        <f t="shared" si="22"/>
        <v>1.1428569917201463</v>
      </c>
      <c r="AP86" s="22">
        <v>16</v>
      </c>
      <c r="AR86" s="22">
        <f>Compensation!$C$16</f>
        <v>1.0132266666666667</v>
      </c>
      <c r="BA86" s="24"/>
      <c r="BB86" s="24"/>
      <c r="BC86" s="24"/>
      <c r="BE86" s="24"/>
      <c r="BF86" s="24"/>
      <c r="BG86" s="24"/>
      <c r="BI86" s="24"/>
      <c r="BJ86" s="24"/>
      <c r="BK86" s="24"/>
      <c r="BM86" s="24"/>
      <c r="BN86" s="24"/>
      <c r="BO86" s="24"/>
      <c r="BQ86" s="24"/>
      <c r="BR86" s="24"/>
      <c r="BS86" s="24"/>
      <c r="BU86" s="24"/>
      <c r="BV86" s="24"/>
      <c r="BW86" s="24"/>
      <c r="BY86" s="24"/>
      <c r="BZ86" s="24"/>
      <c r="CA86" s="24"/>
      <c r="CC86" s="24"/>
      <c r="CD86" s="24"/>
      <c r="CE86" s="24"/>
      <c r="CG86" s="24"/>
      <c r="CH86" s="24"/>
      <c r="CI86" s="24"/>
      <c r="CK86" s="24"/>
      <c r="CL86" s="24"/>
      <c r="CM86" s="24"/>
      <c r="CO86" s="24"/>
      <c r="CP86" s="24"/>
      <c r="CQ86" s="24"/>
      <c r="CS86" s="24"/>
      <c r="CT86" s="24"/>
      <c r="CU86" s="24"/>
      <c r="CW86" s="24"/>
      <c r="CX86" s="24"/>
      <c r="CY86" s="24"/>
      <c r="DA86" s="24"/>
      <c r="DB86" s="24"/>
      <c r="DC86" s="24"/>
      <c r="DE86" s="24"/>
      <c r="DF86" s="24"/>
      <c r="DG86" s="24"/>
    </row>
    <row r="87" spans="1:111" s="22" customFormat="1">
      <c r="A87" s="22">
        <f t="shared" si="0"/>
        <v>0.5</v>
      </c>
      <c r="B87" s="22">
        <f t="shared" si="1"/>
        <v>4.5</v>
      </c>
      <c r="C87" s="22">
        <f t="shared" si="23"/>
        <v>0.8500000000000002</v>
      </c>
      <c r="D87" s="22">
        <f t="shared" si="7"/>
        <v>0.72250000000000036</v>
      </c>
      <c r="E87" s="22">
        <f t="shared" si="8"/>
        <v>3.2512500000000015</v>
      </c>
      <c r="F87" s="22">
        <f t="shared" si="9"/>
        <v>-0.27749999999999964</v>
      </c>
      <c r="G87" s="22">
        <f>1</f>
        <v>1</v>
      </c>
      <c r="H87" s="22">
        <f t="shared" si="10"/>
        <v>1.9125000000000005</v>
      </c>
      <c r="I87" s="22" t="str">
        <f t="shared" si="11"/>
        <v>1+1,9125j</v>
      </c>
      <c r="K87" s="22" t="str">
        <f t="shared" si="12"/>
        <v>-0,2775-0,530718749999999j</v>
      </c>
      <c r="M87" s="22" t="str">
        <f t="shared" si="2"/>
        <v>2,97375-0,530718749999999j</v>
      </c>
      <c r="O87" s="22" t="str">
        <f t="shared" si="3"/>
        <v>1,05956844734761+0,189098895978399j</v>
      </c>
      <c r="S87" s="22">
        <f t="shared" si="13"/>
        <v>1.0763102187914384</v>
      </c>
      <c r="U87" s="22">
        <f t="shared" si="4"/>
        <v>1.053917808219178</v>
      </c>
      <c r="V87" s="22">
        <f t="shared" si="5"/>
        <v>0.92673170731707311</v>
      </c>
      <c r="X87" s="22">
        <f t="shared" si="24"/>
        <v>1E-3</v>
      </c>
      <c r="Y87" s="22">
        <f t="shared" si="6"/>
        <v>4.5</v>
      </c>
      <c r="Z87" s="22">
        <f t="shared" si="25"/>
        <v>0.8500000000000002</v>
      </c>
      <c r="AA87" s="22">
        <f t="shared" si="14"/>
        <v>0.72250000000000036</v>
      </c>
      <c r="AB87" s="22">
        <f t="shared" si="15"/>
        <v>3.2512500000000015</v>
      </c>
      <c r="AC87" s="22">
        <f t="shared" si="16"/>
        <v>-0.27749999999999964</v>
      </c>
      <c r="AD87" s="22">
        <v>1</v>
      </c>
      <c r="AE87" s="22">
        <f t="shared" si="17"/>
        <v>3.8250000000000011E-3</v>
      </c>
      <c r="AF87" s="22" t="str">
        <f t="shared" si="18"/>
        <v>1+0,003825j</v>
      </c>
      <c r="AH87" s="22" t="str">
        <f t="shared" si="19"/>
        <v>-0,2775-0,0010614375j</v>
      </c>
      <c r="AI87" s="22" t="str">
        <f t="shared" si="20"/>
        <v>2,97375-0,0010614375j</v>
      </c>
      <c r="AK87" s="22" t="str">
        <f t="shared" si="21"/>
        <v>1,09331638025415+0,000390243633582518j</v>
      </c>
      <c r="AO87" s="22">
        <f t="shared" si="22"/>
        <v>1.0933164499000874</v>
      </c>
      <c r="AP87" s="22">
        <v>17</v>
      </c>
      <c r="AR87" s="22">
        <f>Compensation!$C$16</f>
        <v>1.0132266666666667</v>
      </c>
      <c r="BA87" s="24"/>
      <c r="BB87" s="24"/>
      <c r="BC87" s="24"/>
      <c r="BE87" s="24"/>
      <c r="BF87" s="24"/>
      <c r="BG87" s="24"/>
      <c r="BI87" s="24"/>
      <c r="BJ87" s="24"/>
      <c r="BK87" s="24"/>
      <c r="BM87" s="24"/>
      <c r="BN87" s="24"/>
      <c r="BO87" s="24"/>
      <c r="BQ87" s="24"/>
      <c r="BR87" s="24"/>
      <c r="BS87" s="24"/>
      <c r="BU87" s="24"/>
      <c r="BV87" s="24"/>
      <c r="BW87" s="24"/>
      <c r="BY87" s="24"/>
      <c r="BZ87" s="24"/>
      <c r="CA87" s="24"/>
      <c r="CC87" s="24"/>
      <c r="CD87" s="24"/>
      <c r="CE87" s="24"/>
      <c r="CG87" s="24"/>
      <c r="CH87" s="24"/>
      <c r="CI87" s="24"/>
      <c r="CK87" s="24"/>
      <c r="CL87" s="24"/>
      <c r="CM87" s="24"/>
      <c r="CO87" s="24"/>
      <c r="CP87" s="24"/>
      <c r="CQ87" s="24"/>
      <c r="CS87" s="24"/>
      <c r="CT87" s="24"/>
      <c r="CU87" s="24"/>
      <c r="CW87" s="24"/>
      <c r="CX87" s="24"/>
      <c r="CY87" s="24"/>
      <c r="DA87" s="24"/>
      <c r="DB87" s="24"/>
      <c r="DC87" s="24"/>
      <c r="DE87" s="24"/>
      <c r="DF87" s="24"/>
      <c r="DG87" s="24"/>
    </row>
    <row r="88" spans="1:111" s="22" customFormat="1">
      <c r="A88" s="22">
        <f t="shared" si="0"/>
        <v>0.5</v>
      </c>
      <c r="B88" s="22">
        <f t="shared" si="1"/>
        <v>4.5</v>
      </c>
      <c r="C88" s="22">
        <f t="shared" si="23"/>
        <v>0.90000000000000024</v>
      </c>
      <c r="D88" s="22">
        <f t="shared" si="7"/>
        <v>0.81000000000000039</v>
      </c>
      <c r="E88" s="22">
        <f t="shared" si="8"/>
        <v>3.6450000000000018</v>
      </c>
      <c r="F88" s="22">
        <f t="shared" si="9"/>
        <v>-0.18999999999999961</v>
      </c>
      <c r="G88" s="22">
        <f>1</f>
        <v>1</v>
      </c>
      <c r="H88" s="22">
        <f t="shared" si="10"/>
        <v>2.0250000000000004</v>
      </c>
      <c r="I88" s="22" t="str">
        <f t="shared" si="11"/>
        <v>1+2,025j</v>
      </c>
      <c r="K88" s="22" t="str">
        <f t="shared" si="12"/>
        <v>-0,19-0,384749999999999j</v>
      </c>
      <c r="M88" s="22" t="str">
        <f t="shared" si="2"/>
        <v>3,455-0,384749999999999j</v>
      </c>
      <c r="O88" s="22" t="str">
        <f t="shared" si="3"/>
        <v>1,0420699227017+0,116045268526622j</v>
      </c>
      <c r="S88" s="22">
        <f t="shared" si="13"/>
        <v>1.0485114344378621</v>
      </c>
      <c r="U88" s="22">
        <f t="shared" si="4"/>
        <v>1.053917808219178</v>
      </c>
      <c r="V88" s="22">
        <f t="shared" si="5"/>
        <v>0.92673170731707311</v>
      </c>
      <c r="X88" s="22">
        <f t="shared" si="24"/>
        <v>1E-3</v>
      </c>
      <c r="Y88" s="22">
        <f t="shared" si="6"/>
        <v>4.5</v>
      </c>
      <c r="Z88" s="22">
        <f t="shared" si="25"/>
        <v>0.90000000000000024</v>
      </c>
      <c r="AA88" s="22">
        <f t="shared" si="14"/>
        <v>0.81000000000000039</v>
      </c>
      <c r="AB88" s="22">
        <f t="shared" si="15"/>
        <v>3.6450000000000018</v>
      </c>
      <c r="AC88" s="22">
        <f t="shared" si="16"/>
        <v>-0.18999999999999961</v>
      </c>
      <c r="AD88" s="22">
        <v>1</v>
      </c>
      <c r="AE88" s="22">
        <f t="shared" si="17"/>
        <v>4.0500000000000006E-3</v>
      </c>
      <c r="AF88" s="22" t="str">
        <f t="shared" si="18"/>
        <v>1+0,00405j</v>
      </c>
      <c r="AH88" s="22" t="str">
        <f t="shared" si="19"/>
        <v>-0,19-0,000769499999999998j</v>
      </c>
      <c r="AI88" s="22" t="str">
        <f t="shared" si="20"/>
        <v>3,455-0,000769499999999998j</v>
      </c>
      <c r="AK88" s="22" t="str">
        <f t="shared" si="21"/>
        <v>1,05499271177759+0,000234968709612983j</v>
      </c>
      <c r="AO88" s="22">
        <f t="shared" si="22"/>
        <v>1.0549927379437867</v>
      </c>
      <c r="AP88" s="22">
        <v>18</v>
      </c>
      <c r="AR88" s="22">
        <f>Compensation!$C$16</f>
        <v>1.0132266666666667</v>
      </c>
      <c r="BE88" s="24"/>
      <c r="BF88" s="24"/>
      <c r="BG88" s="24"/>
      <c r="BI88" s="24"/>
      <c r="BJ88" s="24"/>
      <c r="BK88" s="24"/>
      <c r="BM88" s="24"/>
      <c r="BN88" s="24"/>
      <c r="BO88" s="24"/>
      <c r="BQ88" s="24"/>
      <c r="BR88" s="24"/>
      <c r="BS88" s="24"/>
      <c r="BU88" s="24"/>
      <c r="BV88" s="24"/>
      <c r="BW88" s="24"/>
      <c r="BY88" s="24"/>
      <c r="BZ88" s="24"/>
      <c r="CA88" s="24"/>
      <c r="CC88" s="24"/>
      <c r="CD88" s="24"/>
      <c r="CE88" s="24"/>
      <c r="CG88" s="24"/>
      <c r="CH88" s="24"/>
      <c r="CI88" s="24"/>
      <c r="CK88" s="24"/>
      <c r="CL88" s="24"/>
      <c r="CM88" s="24"/>
      <c r="CO88" s="24"/>
      <c r="CP88" s="24"/>
      <c r="CQ88" s="24"/>
      <c r="CS88" s="24"/>
      <c r="CT88" s="24"/>
      <c r="CU88" s="24"/>
      <c r="CW88" s="24"/>
      <c r="CX88" s="24"/>
      <c r="CY88" s="24"/>
      <c r="DA88" s="24"/>
      <c r="DB88" s="24"/>
      <c r="DC88" s="24"/>
      <c r="DE88" s="24"/>
      <c r="DF88" s="24"/>
      <c r="DG88" s="24"/>
    </row>
    <row r="89" spans="1:111" s="22" customFormat="1">
      <c r="A89" s="22">
        <f t="shared" si="0"/>
        <v>0.5</v>
      </c>
      <c r="B89" s="22">
        <f t="shared" si="1"/>
        <v>4.5</v>
      </c>
      <c r="C89" s="22">
        <f t="shared" si="23"/>
        <v>0.95000000000000029</v>
      </c>
      <c r="D89" s="22">
        <f t="shared" si="7"/>
        <v>0.90250000000000052</v>
      </c>
      <c r="E89" s="22">
        <f t="shared" si="8"/>
        <v>4.061250000000002</v>
      </c>
      <c r="F89" s="22">
        <f t="shared" si="9"/>
        <v>-9.7499999999999476E-2</v>
      </c>
      <c r="G89" s="22">
        <f>1</f>
        <v>1</v>
      </c>
      <c r="H89" s="22">
        <f t="shared" si="10"/>
        <v>2.1375000000000006</v>
      </c>
      <c r="I89" s="22" t="str">
        <f t="shared" si="11"/>
        <v>1+2,1375j</v>
      </c>
      <c r="K89" s="22" t="str">
        <f t="shared" si="12"/>
        <v>-0,0974999999999995-0,208406249999999j</v>
      </c>
      <c r="M89" s="22" t="str">
        <f t="shared" si="2"/>
        <v>3,96375-0,208406249999999j</v>
      </c>
      <c r="O89" s="22" t="str">
        <f t="shared" si="3"/>
        <v>1,02177327601685+0,0537228475067515j</v>
      </c>
      <c r="S89" s="22">
        <f t="shared" si="13"/>
        <v>1.0231846226006527</v>
      </c>
      <c r="U89" s="22">
        <f t="shared" si="4"/>
        <v>1.053917808219178</v>
      </c>
      <c r="V89" s="22">
        <f t="shared" si="5"/>
        <v>0.92673170731707311</v>
      </c>
      <c r="X89" s="22">
        <f t="shared" si="24"/>
        <v>1E-3</v>
      </c>
      <c r="Y89" s="22">
        <f t="shared" si="6"/>
        <v>4.5</v>
      </c>
      <c r="Z89" s="22">
        <f t="shared" si="25"/>
        <v>0.95000000000000029</v>
      </c>
      <c r="AA89" s="22">
        <f t="shared" si="14"/>
        <v>0.90250000000000052</v>
      </c>
      <c r="AB89" s="22">
        <f t="shared" si="15"/>
        <v>4.061250000000002</v>
      </c>
      <c r="AC89" s="22">
        <f t="shared" si="16"/>
        <v>-9.7499999999999476E-2</v>
      </c>
      <c r="AD89" s="22">
        <v>1</v>
      </c>
      <c r="AE89" s="22">
        <f t="shared" si="17"/>
        <v>4.275000000000001E-3</v>
      </c>
      <c r="AF89" s="22" t="str">
        <f t="shared" si="18"/>
        <v>1+0,004275j</v>
      </c>
      <c r="AH89" s="22" t="str">
        <f t="shared" si="19"/>
        <v>-0,0974999999999995-0,000416812499999998j</v>
      </c>
      <c r="AI89" s="22" t="str">
        <f t="shared" si="20"/>
        <v>3,96375-0,000416812499999998j</v>
      </c>
      <c r="AK89" s="22" t="str">
        <f t="shared" si="21"/>
        <v>1,02459790730785+0,000107742722230148j</v>
      </c>
      <c r="AO89" s="22">
        <f t="shared" si="22"/>
        <v>1.0245979129727523</v>
      </c>
      <c r="AP89" s="22">
        <v>19</v>
      </c>
      <c r="AR89" s="22">
        <f>Compensation!$C$16</f>
        <v>1.0132266666666667</v>
      </c>
      <c r="CC89" s="24"/>
      <c r="CD89" s="24"/>
      <c r="CE89" s="24"/>
    </row>
    <row r="90" spans="1:111" s="22" customFormat="1">
      <c r="A90" s="22">
        <f t="shared" si="0"/>
        <v>0.5</v>
      </c>
      <c r="B90" s="22">
        <f t="shared" si="1"/>
        <v>4.5</v>
      </c>
      <c r="C90" s="22">
        <f t="shared" si="23"/>
        <v>1.0000000000000002</v>
      </c>
      <c r="D90" s="22">
        <f t="shared" si="7"/>
        <v>1.0000000000000004</v>
      </c>
      <c r="E90" s="22">
        <f t="shared" si="8"/>
        <v>4.5000000000000018</v>
      </c>
      <c r="F90" s="22">
        <f t="shared" si="9"/>
        <v>0</v>
      </c>
      <c r="G90" s="22">
        <f>1</f>
        <v>1</v>
      </c>
      <c r="H90" s="22">
        <f t="shared" si="10"/>
        <v>2.2500000000000004</v>
      </c>
      <c r="I90" s="22" t="str">
        <f t="shared" si="11"/>
        <v>1+2,25j</v>
      </c>
      <c r="K90" s="22" t="str">
        <f t="shared" si="12"/>
        <v>0</v>
      </c>
      <c r="M90" s="22" t="str">
        <f t="shared" si="2"/>
        <v>4,5</v>
      </c>
      <c r="O90" s="22" t="str">
        <f t="shared" si="3"/>
        <v>1</v>
      </c>
      <c r="S90" s="22">
        <f t="shared" si="13"/>
        <v>1</v>
      </c>
      <c r="U90" s="22">
        <f t="shared" si="4"/>
        <v>1.053917808219178</v>
      </c>
      <c r="V90" s="22">
        <f t="shared" si="5"/>
        <v>0.92673170731707311</v>
      </c>
      <c r="X90" s="22">
        <f t="shared" si="24"/>
        <v>1E-3</v>
      </c>
      <c r="Y90" s="22">
        <f t="shared" si="6"/>
        <v>4.5</v>
      </c>
      <c r="Z90" s="22">
        <f t="shared" si="25"/>
        <v>1.0000000000000002</v>
      </c>
      <c r="AA90" s="22">
        <f t="shared" si="14"/>
        <v>1.0000000000000004</v>
      </c>
      <c r="AB90" s="22">
        <f t="shared" si="15"/>
        <v>4.5000000000000018</v>
      </c>
      <c r="AC90" s="22">
        <f t="shared" si="16"/>
        <v>0</v>
      </c>
      <c r="AD90" s="22">
        <v>1</v>
      </c>
      <c r="AE90" s="22">
        <f t="shared" si="17"/>
        <v>4.5000000000000014E-3</v>
      </c>
      <c r="AF90" s="22" t="str">
        <f t="shared" si="18"/>
        <v>1+0,0045j</v>
      </c>
      <c r="AH90" s="22" t="str">
        <f t="shared" si="19"/>
        <v>0</v>
      </c>
      <c r="AI90" s="22" t="str">
        <f t="shared" si="20"/>
        <v>4,5</v>
      </c>
      <c r="AK90" s="22" t="str">
        <f t="shared" si="21"/>
        <v>1</v>
      </c>
      <c r="AO90" s="22">
        <f t="shared" si="22"/>
        <v>1</v>
      </c>
      <c r="AP90" s="22">
        <v>20</v>
      </c>
      <c r="AR90" s="22">
        <f>Compensation!$C$16</f>
        <v>1.0132266666666667</v>
      </c>
      <c r="CC90" s="24"/>
      <c r="CD90" s="24"/>
      <c r="CE90" s="24"/>
    </row>
    <row r="91" spans="1:111" s="22" customFormat="1">
      <c r="A91" s="22">
        <f t="shared" si="0"/>
        <v>0.5</v>
      </c>
      <c r="B91" s="22">
        <f t="shared" si="1"/>
        <v>4.5</v>
      </c>
      <c r="C91" s="22">
        <f t="shared" si="23"/>
        <v>1.0500000000000003</v>
      </c>
      <c r="D91" s="22">
        <f t="shared" si="7"/>
        <v>1.1025000000000005</v>
      </c>
      <c r="E91" s="22">
        <f t="shared" si="8"/>
        <v>4.9612500000000024</v>
      </c>
      <c r="F91" s="22">
        <f t="shared" si="9"/>
        <v>0.10250000000000048</v>
      </c>
      <c r="G91" s="22">
        <f>1</f>
        <v>1</v>
      </c>
      <c r="H91" s="22">
        <f t="shared" si="10"/>
        <v>2.3625000000000007</v>
      </c>
      <c r="I91" s="22" t="str">
        <f t="shared" si="11"/>
        <v>1+2,3625j</v>
      </c>
      <c r="K91" s="22" t="str">
        <f t="shared" si="12"/>
        <v>0,1025+0,242156250000001j</v>
      </c>
      <c r="M91" s="22" t="str">
        <f t="shared" si="2"/>
        <v>5,06375+0,242156250000001j</v>
      </c>
      <c r="O91" s="22" t="str">
        <f t="shared" si="3"/>
        <v>0,977522589669347-0,0467466214968391j</v>
      </c>
      <c r="S91" s="22">
        <f t="shared" si="13"/>
        <v>0.97863969873249845</v>
      </c>
      <c r="U91" s="22">
        <f t="shared" si="4"/>
        <v>1.053917808219178</v>
      </c>
      <c r="V91" s="22">
        <f t="shared" si="5"/>
        <v>0.92673170731707311</v>
      </c>
      <c r="X91" s="22">
        <f t="shared" si="24"/>
        <v>1E-3</v>
      </c>
      <c r="Y91" s="22">
        <f t="shared" si="6"/>
        <v>4.5</v>
      </c>
      <c r="Z91" s="22">
        <f t="shared" si="25"/>
        <v>1.0500000000000003</v>
      </c>
      <c r="AA91" s="22">
        <f t="shared" si="14"/>
        <v>1.1025000000000005</v>
      </c>
      <c r="AB91" s="22">
        <f t="shared" si="15"/>
        <v>4.9612500000000024</v>
      </c>
      <c r="AC91" s="22">
        <f t="shared" si="16"/>
        <v>0.10250000000000048</v>
      </c>
      <c r="AD91" s="22">
        <v>1</v>
      </c>
      <c r="AE91" s="22">
        <f t="shared" si="17"/>
        <v>4.7250000000000018E-3</v>
      </c>
      <c r="AF91" s="22" t="str">
        <f t="shared" si="18"/>
        <v>1+0,004725j</v>
      </c>
      <c r="AH91" s="22" t="str">
        <f t="shared" si="19"/>
        <v>0,1025+0,000484312500000002j</v>
      </c>
      <c r="AI91" s="22" t="str">
        <f t="shared" si="20"/>
        <v>5,06375+0,000484312500000002j</v>
      </c>
      <c r="AK91" s="22" t="str">
        <f t="shared" si="21"/>
        <v>0,979758075461171-0,0000937070516754955j</v>
      </c>
      <c r="AO91" s="22">
        <f t="shared" si="22"/>
        <v>0.97975807994238495</v>
      </c>
      <c r="AP91" s="22">
        <v>21</v>
      </c>
      <c r="AR91" s="22">
        <f>Compensation!$C$16</f>
        <v>1.0132266666666667</v>
      </c>
      <c r="CC91" s="24"/>
      <c r="CD91" s="24"/>
      <c r="CE91" s="24"/>
    </row>
    <row r="92" spans="1:111" s="22" customFormat="1">
      <c r="A92" s="22">
        <f t="shared" si="0"/>
        <v>0.5</v>
      </c>
      <c r="B92" s="22">
        <f t="shared" si="1"/>
        <v>4.5</v>
      </c>
      <c r="C92" s="22">
        <f t="shared" si="23"/>
        <v>1.1000000000000003</v>
      </c>
      <c r="D92" s="22">
        <f t="shared" si="7"/>
        <v>1.2100000000000006</v>
      </c>
      <c r="E92" s="22">
        <f t="shared" si="8"/>
        <v>5.4450000000000029</v>
      </c>
      <c r="F92" s="22">
        <f t="shared" si="9"/>
        <v>0.21000000000000063</v>
      </c>
      <c r="G92" s="22">
        <f>1</f>
        <v>1</v>
      </c>
      <c r="H92" s="22">
        <f t="shared" si="10"/>
        <v>2.4750000000000005</v>
      </c>
      <c r="I92" s="22" t="str">
        <f t="shared" si="11"/>
        <v>1+2,475j</v>
      </c>
      <c r="K92" s="22" t="str">
        <f t="shared" si="12"/>
        <v>0,210000000000001+0,519750000000002j</v>
      </c>
      <c r="M92" s="22" t="str">
        <f t="shared" si="2"/>
        <v>5,655+0,519750000000002j</v>
      </c>
      <c r="O92" s="22" t="str">
        <f t="shared" si="3"/>
        <v>0,954799137910239-0,0877554114816709j</v>
      </c>
      <c r="S92" s="22">
        <f t="shared" si="13"/>
        <v>0.95882344881550174</v>
      </c>
      <c r="U92" s="22">
        <f t="shared" si="4"/>
        <v>1.053917808219178</v>
      </c>
      <c r="V92" s="22">
        <f t="shared" si="5"/>
        <v>0.92673170731707311</v>
      </c>
      <c r="X92" s="22">
        <f t="shared" si="24"/>
        <v>1E-3</v>
      </c>
      <c r="Y92" s="22">
        <f t="shared" si="6"/>
        <v>4.5</v>
      </c>
      <c r="Z92" s="22">
        <f t="shared" si="25"/>
        <v>1.1000000000000003</v>
      </c>
      <c r="AA92" s="22">
        <f t="shared" si="14"/>
        <v>1.2100000000000006</v>
      </c>
      <c r="AB92" s="22">
        <f t="shared" si="15"/>
        <v>5.4450000000000029</v>
      </c>
      <c r="AC92" s="22">
        <f t="shared" si="16"/>
        <v>0.21000000000000063</v>
      </c>
      <c r="AD92" s="22">
        <v>1</v>
      </c>
      <c r="AE92" s="22">
        <f t="shared" si="17"/>
        <v>4.9500000000000013E-3</v>
      </c>
      <c r="AF92" s="22" t="str">
        <f t="shared" si="18"/>
        <v>1+0,00495j</v>
      </c>
      <c r="AH92" s="22" t="str">
        <f t="shared" si="19"/>
        <v>0,210000000000001+0,0010395j</v>
      </c>
      <c r="AI92" s="22" t="str">
        <f t="shared" si="20"/>
        <v>5,655+0,0010395j</v>
      </c>
      <c r="AK92" s="22" t="str">
        <f t="shared" si="21"/>
        <v>0,962864688950545-0,000176993429560405j</v>
      </c>
      <c r="AO92" s="22">
        <f t="shared" si="22"/>
        <v>0.96286470521797807</v>
      </c>
      <c r="AP92" s="22">
        <v>22</v>
      </c>
      <c r="AR92" s="22">
        <f>Compensation!$C$16</f>
        <v>1.0132266666666667</v>
      </c>
      <c r="CC92" s="24"/>
      <c r="CD92" s="24"/>
      <c r="CE92" s="24"/>
    </row>
    <row r="93" spans="1:111" s="22" customFormat="1">
      <c r="A93" s="22">
        <f t="shared" si="0"/>
        <v>0.5</v>
      </c>
      <c r="B93" s="22">
        <f t="shared" si="1"/>
        <v>4.5</v>
      </c>
      <c r="C93" s="22">
        <f t="shared" si="23"/>
        <v>1.1500000000000004</v>
      </c>
      <c r="D93" s="22">
        <f t="shared" si="7"/>
        <v>1.3225000000000009</v>
      </c>
      <c r="E93" s="22">
        <f t="shared" si="8"/>
        <v>5.9512500000000044</v>
      </c>
      <c r="F93" s="22">
        <f t="shared" si="9"/>
        <v>0.3225000000000009</v>
      </c>
      <c r="G93" s="22">
        <f>1</f>
        <v>1</v>
      </c>
      <c r="H93" s="22">
        <f t="shared" si="10"/>
        <v>2.5875000000000008</v>
      </c>
      <c r="I93" s="22" t="str">
        <f t="shared" si="11"/>
        <v>1+2,5875j</v>
      </c>
      <c r="K93" s="22" t="str">
        <f t="shared" si="12"/>
        <v>0,322500000000001+0,834468750000002j</v>
      </c>
      <c r="M93" s="22" t="str">
        <f t="shared" si="2"/>
        <v>6,27375000000001+0,834468750000002j</v>
      </c>
      <c r="O93" s="22" t="str">
        <f t="shared" si="3"/>
        <v>0,932104961750397-0,12397887424597j</v>
      </c>
      <c r="S93" s="22">
        <f t="shared" si="13"/>
        <v>0.94031400126713371</v>
      </c>
      <c r="U93" s="22">
        <f t="shared" si="4"/>
        <v>1.053917808219178</v>
      </c>
      <c r="V93" s="22">
        <f t="shared" si="5"/>
        <v>0.92673170731707311</v>
      </c>
      <c r="X93" s="22">
        <f t="shared" si="24"/>
        <v>1E-3</v>
      </c>
      <c r="Y93" s="22">
        <f t="shared" si="6"/>
        <v>4.5</v>
      </c>
      <c r="Z93" s="22">
        <f t="shared" si="25"/>
        <v>1.1500000000000004</v>
      </c>
      <c r="AA93" s="22">
        <f t="shared" si="14"/>
        <v>1.3225000000000009</v>
      </c>
      <c r="AB93" s="22">
        <f t="shared" si="15"/>
        <v>5.9512500000000044</v>
      </c>
      <c r="AC93" s="22">
        <f t="shared" si="16"/>
        <v>0.3225000000000009</v>
      </c>
      <c r="AD93" s="22">
        <v>1</v>
      </c>
      <c r="AE93" s="22">
        <f t="shared" si="17"/>
        <v>5.1750000000000016E-3</v>
      </c>
      <c r="AF93" s="22" t="str">
        <f t="shared" si="18"/>
        <v>1+0,005175j</v>
      </c>
      <c r="AH93" s="22" t="str">
        <f t="shared" si="19"/>
        <v>0,322500000000001+0,0016689375j</v>
      </c>
      <c r="AI93" s="22" t="str">
        <f t="shared" si="20"/>
        <v>6,27375000000001+0,0016689375j</v>
      </c>
      <c r="AK93" s="22" t="str">
        <f t="shared" si="21"/>
        <v>0,948595270588216-0,00025234448605815j</v>
      </c>
      <c r="AO93" s="22">
        <f t="shared" si="22"/>
        <v>0.94859530415244531</v>
      </c>
      <c r="AP93" s="22">
        <v>23</v>
      </c>
      <c r="AR93" s="22">
        <f>Compensation!$C$16</f>
        <v>1.0132266666666667</v>
      </c>
      <c r="CC93" s="24"/>
      <c r="CD93" s="24"/>
      <c r="CE93" s="24"/>
    </row>
    <row r="94" spans="1:111" s="22" customFormat="1">
      <c r="A94" s="22">
        <f t="shared" si="0"/>
        <v>0.5</v>
      </c>
      <c r="B94" s="22">
        <f t="shared" si="1"/>
        <v>4.5</v>
      </c>
      <c r="C94" s="22">
        <f t="shared" si="23"/>
        <v>1.2000000000000004</v>
      </c>
      <c r="D94" s="22">
        <f t="shared" si="7"/>
        <v>1.4400000000000011</v>
      </c>
      <c r="E94" s="22">
        <f t="shared" si="8"/>
        <v>6.4800000000000049</v>
      </c>
      <c r="F94" s="22">
        <f t="shared" si="9"/>
        <v>0.44000000000000106</v>
      </c>
      <c r="G94" s="22">
        <f>1</f>
        <v>1</v>
      </c>
      <c r="H94" s="22">
        <f t="shared" si="10"/>
        <v>2.7000000000000011</v>
      </c>
      <c r="I94" s="22" t="str">
        <f t="shared" si="11"/>
        <v>1+2,7j</v>
      </c>
      <c r="K94" s="22" t="str">
        <f t="shared" si="12"/>
        <v>0,440000000000001+1,188j</v>
      </c>
      <c r="M94" s="22" t="str">
        <f t="shared" si="2"/>
        <v>6,92000000000001+1,188j</v>
      </c>
      <c r="O94" s="22" t="str">
        <f t="shared" si="3"/>
        <v>0,909607547152664-0,156158058673029j</v>
      </c>
      <c r="S94" s="22">
        <f t="shared" si="13"/>
        <v>0.92291452969688104</v>
      </c>
      <c r="U94" s="22">
        <f t="shared" si="4"/>
        <v>1.053917808219178</v>
      </c>
      <c r="V94" s="22">
        <f t="shared" si="5"/>
        <v>0.92673170731707311</v>
      </c>
      <c r="X94" s="22">
        <f t="shared" si="24"/>
        <v>1E-3</v>
      </c>
      <c r="Y94" s="22">
        <f t="shared" si="6"/>
        <v>4.5</v>
      </c>
      <c r="Z94" s="22">
        <f t="shared" si="25"/>
        <v>1.2000000000000004</v>
      </c>
      <c r="AA94" s="22">
        <f t="shared" si="14"/>
        <v>1.4400000000000011</v>
      </c>
      <c r="AB94" s="22">
        <f t="shared" si="15"/>
        <v>6.4800000000000049</v>
      </c>
      <c r="AC94" s="22">
        <f t="shared" si="16"/>
        <v>0.44000000000000106</v>
      </c>
      <c r="AD94" s="22">
        <v>1</v>
      </c>
      <c r="AE94" s="22">
        <f t="shared" si="17"/>
        <v>5.400000000000002E-3</v>
      </c>
      <c r="AF94" s="22" t="str">
        <f t="shared" si="18"/>
        <v>1+0,0054j</v>
      </c>
      <c r="AH94" s="22" t="str">
        <f t="shared" si="19"/>
        <v>0,440000000000001+0,00237600000000001j</v>
      </c>
      <c r="AI94" s="22" t="str">
        <f t="shared" si="20"/>
        <v>6,92000000000001+0,00237600000000001j</v>
      </c>
      <c r="AK94" s="22" t="str">
        <f t="shared" si="21"/>
        <v>0,936416074576062-0,000321520894970048j</v>
      </c>
      <c r="AO94" s="22">
        <f t="shared" si="22"/>
        <v>0.93641612977357824</v>
      </c>
      <c r="AP94" s="22">
        <v>24</v>
      </c>
      <c r="AR94" s="22">
        <f>Compensation!$C$16</f>
        <v>1.0132266666666667</v>
      </c>
      <c r="CC94" s="24"/>
      <c r="CD94" s="24"/>
      <c r="CE94" s="24"/>
    </row>
    <row r="95" spans="1:111" s="22" customFormat="1">
      <c r="A95" s="22">
        <f t="shared" si="0"/>
        <v>0.5</v>
      </c>
      <c r="B95" s="22">
        <f t="shared" si="1"/>
        <v>4.5</v>
      </c>
      <c r="C95" s="22">
        <f t="shared" si="23"/>
        <v>1.2500000000000004</v>
      </c>
      <c r="D95" s="22">
        <f t="shared" si="7"/>
        <v>1.5625000000000011</v>
      </c>
      <c r="E95" s="22">
        <f t="shared" si="8"/>
        <v>7.0312500000000053</v>
      </c>
      <c r="F95" s="22">
        <f t="shared" si="9"/>
        <v>0.56250000000000111</v>
      </c>
      <c r="G95" s="22">
        <f>1</f>
        <v>1</v>
      </c>
      <c r="H95" s="22">
        <f t="shared" si="10"/>
        <v>2.8125000000000009</v>
      </c>
      <c r="I95" s="22" t="str">
        <f t="shared" si="11"/>
        <v>1+2,8125j</v>
      </c>
      <c r="K95" s="22" t="str">
        <f t="shared" si="12"/>
        <v>0,562500000000001+1,58203125j</v>
      </c>
      <c r="M95" s="22" t="str">
        <f t="shared" si="2"/>
        <v>7,59375000000001+1,58203125j</v>
      </c>
      <c r="O95" s="22" t="str">
        <f t="shared" si="3"/>
        <v>0,88740987243483-0,184877056757256j</v>
      </c>
      <c r="S95" s="22">
        <f t="shared" si="13"/>
        <v>0.90646335160889269</v>
      </c>
      <c r="U95" s="22">
        <f t="shared" si="4"/>
        <v>1.053917808219178</v>
      </c>
      <c r="V95" s="22">
        <f t="shared" si="5"/>
        <v>0.92673170731707311</v>
      </c>
      <c r="X95" s="22">
        <f t="shared" si="24"/>
        <v>1E-3</v>
      </c>
      <c r="Y95" s="22">
        <f t="shared" si="6"/>
        <v>4.5</v>
      </c>
      <c r="Z95" s="22">
        <f t="shared" si="25"/>
        <v>1.2500000000000004</v>
      </c>
      <c r="AA95" s="22">
        <f t="shared" si="14"/>
        <v>1.5625000000000011</v>
      </c>
      <c r="AB95" s="22">
        <f t="shared" si="15"/>
        <v>7.0312500000000053</v>
      </c>
      <c r="AC95" s="22">
        <f t="shared" si="16"/>
        <v>0.56250000000000111</v>
      </c>
      <c r="AD95" s="22">
        <v>1</v>
      </c>
      <c r="AE95" s="22">
        <f t="shared" si="17"/>
        <v>5.6250000000000015E-3</v>
      </c>
      <c r="AF95" s="22" t="str">
        <f t="shared" si="18"/>
        <v>1+0,005625j</v>
      </c>
      <c r="AH95" s="22" t="str">
        <f t="shared" si="19"/>
        <v>0,562500000000001+0,00316406250000001j</v>
      </c>
      <c r="AI95" s="22" t="str">
        <f t="shared" si="20"/>
        <v>7,59375000000001+0,00316406250000001j</v>
      </c>
      <c r="AK95" s="22" t="str">
        <f t="shared" si="21"/>
        <v>0,925925765174925-0,000385802402156219j</v>
      </c>
      <c r="AO95" s="22">
        <f t="shared" si="22"/>
        <v>0.92592584555042201</v>
      </c>
      <c r="AP95" s="22">
        <v>25</v>
      </c>
      <c r="AR95" s="22">
        <f>Compensation!$C$16</f>
        <v>1.0132266666666667</v>
      </c>
      <c r="CC95" s="24"/>
      <c r="CD95" s="24"/>
      <c r="CE95" s="24"/>
    </row>
    <row r="96" spans="1:111" s="22" customFormat="1">
      <c r="A96" s="22">
        <f t="shared" si="0"/>
        <v>0.5</v>
      </c>
      <c r="B96" s="22">
        <f t="shared" si="1"/>
        <v>4.5</v>
      </c>
      <c r="C96" s="22">
        <f t="shared" si="23"/>
        <v>1.3000000000000005</v>
      </c>
      <c r="D96" s="22">
        <f t="shared" si="7"/>
        <v>1.6900000000000013</v>
      </c>
      <c r="E96" s="22">
        <f t="shared" si="8"/>
        <v>7.6050000000000058</v>
      </c>
      <c r="F96" s="22">
        <f t="shared" si="9"/>
        <v>0.69000000000000128</v>
      </c>
      <c r="G96" s="22">
        <f>1</f>
        <v>1</v>
      </c>
      <c r="H96" s="22">
        <f t="shared" si="10"/>
        <v>2.9250000000000012</v>
      </c>
      <c r="I96" s="22" t="str">
        <f t="shared" si="11"/>
        <v>1+2,925j</v>
      </c>
      <c r="K96" s="22" t="str">
        <f t="shared" si="12"/>
        <v>0,690000000000001+2,01825j</v>
      </c>
      <c r="M96" s="22" t="str">
        <f t="shared" si="2"/>
        <v>8,29500000000001+2,01825j</v>
      </c>
      <c r="O96" s="22" t="str">
        <f t="shared" si="3"/>
        <v>0,865575810507153-0,21060257740278j</v>
      </c>
      <c r="S96" s="22">
        <f t="shared" si="13"/>
        <v>0.89082822662049099</v>
      </c>
      <c r="U96" s="22">
        <f t="shared" si="4"/>
        <v>1.053917808219178</v>
      </c>
      <c r="V96" s="22">
        <f t="shared" si="5"/>
        <v>0.92673170731707311</v>
      </c>
      <c r="X96" s="22">
        <f t="shared" si="24"/>
        <v>1E-3</v>
      </c>
      <c r="Y96" s="22">
        <f t="shared" si="6"/>
        <v>4.5</v>
      </c>
      <c r="Z96" s="22">
        <f t="shared" si="25"/>
        <v>1.3000000000000005</v>
      </c>
      <c r="AA96" s="22">
        <f t="shared" si="14"/>
        <v>1.6900000000000013</v>
      </c>
      <c r="AB96" s="22">
        <f t="shared" si="15"/>
        <v>7.6050000000000058</v>
      </c>
      <c r="AC96" s="22">
        <f t="shared" si="16"/>
        <v>0.69000000000000128</v>
      </c>
      <c r="AD96" s="22">
        <v>1</v>
      </c>
      <c r="AE96" s="22">
        <f t="shared" si="17"/>
        <v>5.8500000000000028E-3</v>
      </c>
      <c r="AF96" s="22" t="str">
        <f t="shared" si="18"/>
        <v>1+0,00585j</v>
      </c>
      <c r="AH96" s="22" t="str">
        <f t="shared" si="19"/>
        <v>0,690000000000001+0,00403650000000001j</v>
      </c>
      <c r="AI96" s="22" t="str">
        <f t="shared" si="20"/>
        <v>8,29500000000001+0,00403650000000001j</v>
      </c>
      <c r="AK96" s="22" t="str">
        <f t="shared" si="21"/>
        <v>0,916817142755317-0,000446140132216015j</v>
      </c>
      <c r="AO96" s="22">
        <f t="shared" si="22"/>
        <v>0.91681725130531921</v>
      </c>
      <c r="AP96" s="22">
        <v>26</v>
      </c>
      <c r="AR96" s="22">
        <f>Compensation!$C$16</f>
        <v>1.0132266666666667</v>
      </c>
      <c r="CC96" s="24"/>
      <c r="CD96" s="24"/>
      <c r="CE96" s="24"/>
    </row>
    <row r="97" spans="1:83" s="22" customFormat="1">
      <c r="A97" s="22">
        <f t="shared" si="0"/>
        <v>0.5</v>
      </c>
      <c r="B97" s="22">
        <f t="shared" si="1"/>
        <v>4.5</v>
      </c>
      <c r="C97" s="22">
        <f t="shared" si="23"/>
        <v>1.3500000000000005</v>
      </c>
      <c r="D97" s="22">
        <f t="shared" si="7"/>
        <v>1.8225000000000013</v>
      </c>
      <c r="E97" s="22">
        <f t="shared" si="8"/>
        <v>8.2012500000000053</v>
      </c>
      <c r="F97" s="22">
        <f t="shared" si="9"/>
        <v>0.82250000000000134</v>
      </c>
      <c r="G97" s="22">
        <f>1</f>
        <v>1</v>
      </c>
      <c r="H97" s="22">
        <f t="shared" si="10"/>
        <v>3.0375000000000014</v>
      </c>
      <c r="I97" s="22" t="str">
        <f t="shared" si="11"/>
        <v>1+3,0375j</v>
      </c>
      <c r="K97" s="22" t="str">
        <f t="shared" si="12"/>
        <v>0,822500000000001+2,49834375j</v>
      </c>
      <c r="M97" s="22" t="str">
        <f t="shared" si="2"/>
        <v>9,02375000000001+2,49834375j</v>
      </c>
      <c r="O97" s="22" t="str">
        <f t="shared" si="3"/>
        <v>0,844145211699091-0,233712693031262j</v>
      </c>
      <c r="S97" s="22">
        <f t="shared" si="13"/>
        <v>0.87590111389267455</v>
      </c>
      <c r="U97" s="22">
        <f t="shared" si="4"/>
        <v>1.053917808219178</v>
      </c>
      <c r="V97" s="22">
        <f t="shared" si="5"/>
        <v>0.92673170731707311</v>
      </c>
      <c r="X97" s="22">
        <f t="shared" si="24"/>
        <v>1E-3</v>
      </c>
      <c r="Y97" s="22">
        <f t="shared" si="6"/>
        <v>4.5</v>
      </c>
      <c r="Z97" s="22">
        <f t="shared" si="25"/>
        <v>1.3500000000000005</v>
      </c>
      <c r="AA97" s="22">
        <f t="shared" si="14"/>
        <v>1.8225000000000013</v>
      </c>
      <c r="AB97" s="22">
        <f t="shared" si="15"/>
        <v>8.2012500000000053</v>
      </c>
      <c r="AC97" s="22">
        <f t="shared" si="16"/>
        <v>0.82250000000000134</v>
      </c>
      <c r="AD97" s="22">
        <v>1</v>
      </c>
      <c r="AE97" s="22">
        <f t="shared" si="17"/>
        <v>6.0750000000000031E-3</v>
      </c>
      <c r="AF97" s="22" t="str">
        <f t="shared" si="18"/>
        <v>1+0,006075j</v>
      </c>
      <c r="AH97" s="22" t="str">
        <f t="shared" si="19"/>
        <v>0,822500000000001+0,00499668750000001j</v>
      </c>
      <c r="AI97" s="22" t="str">
        <f t="shared" si="20"/>
        <v>9,02375000000001+0,00499668750000001j</v>
      </c>
      <c r="AK97" s="22" t="str">
        <f t="shared" si="21"/>
        <v>0,90885136283614-0,000503254882287442j</v>
      </c>
      <c r="AO97" s="22">
        <f t="shared" si="22"/>
        <v>0.90885150216885568</v>
      </c>
      <c r="AP97" s="22">
        <v>27</v>
      </c>
      <c r="AR97" s="22">
        <f>Compensation!$C$16</f>
        <v>1.0132266666666667</v>
      </c>
      <c r="CC97" s="24"/>
      <c r="CD97" s="24"/>
      <c r="CE97" s="24"/>
    </row>
    <row r="98" spans="1:83" s="22" customFormat="1">
      <c r="A98" s="22">
        <f t="shared" si="0"/>
        <v>0.5</v>
      </c>
      <c r="B98" s="22">
        <f t="shared" si="1"/>
        <v>4.5</v>
      </c>
      <c r="C98" s="22">
        <f t="shared" si="23"/>
        <v>1.4000000000000006</v>
      </c>
      <c r="D98" s="22">
        <f t="shared" si="7"/>
        <v>1.9600000000000015</v>
      </c>
      <c r="E98" s="22">
        <f t="shared" si="8"/>
        <v>8.8200000000000074</v>
      </c>
      <c r="F98" s="22">
        <f t="shared" si="9"/>
        <v>0.96000000000000152</v>
      </c>
      <c r="G98" s="22">
        <f>1</f>
        <v>1</v>
      </c>
      <c r="H98" s="22">
        <f t="shared" si="10"/>
        <v>3.1500000000000012</v>
      </c>
      <c r="I98" s="22" t="str">
        <f t="shared" si="11"/>
        <v>1+3,15j</v>
      </c>
      <c r="K98" s="22" t="str">
        <f t="shared" si="12"/>
        <v>0,960000000000002+3,024j</v>
      </c>
      <c r="M98" s="22" t="str">
        <f t="shared" si="2"/>
        <v>9,78000000000001+3,024j</v>
      </c>
      <c r="O98" s="22" t="str">
        <f t="shared" si="3"/>
        <v>0,823142955688175-0,254517821881497j</v>
      </c>
      <c r="S98" s="22">
        <f t="shared" si="13"/>
        <v>0.86159366708116314</v>
      </c>
      <c r="U98" s="22">
        <f t="shared" si="4"/>
        <v>1.053917808219178</v>
      </c>
      <c r="V98" s="22">
        <f t="shared" si="5"/>
        <v>0.92673170731707311</v>
      </c>
      <c r="X98" s="22">
        <f t="shared" si="24"/>
        <v>1E-3</v>
      </c>
      <c r="Y98" s="22">
        <f t="shared" si="6"/>
        <v>4.5</v>
      </c>
      <c r="Z98" s="22">
        <f t="shared" si="25"/>
        <v>1.4000000000000006</v>
      </c>
      <c r="AA98" s="22">
        <f t="shared" si="14"/>
        <v>1.9600000000000015</v>
      </c>
      <c r="AB98" s="22">
        <f t="shared" si="15"/>
        <v>8.8200000000000074</v>
      </c>
      <c r="AC98" s="22">
        <f t="shared" si="16"/>
        <v>0.96000000000000152</v>
      </c>
      <c r="AD98" s="22">
        <v>1</v>
      </c>
      <c r="AE98" s="22">
        <f t="shared" si="17"/>
        <v>6.3000000000000026E-3</v>
      </c>
      <c r="AF98" s="22" t="str">
        <f t="shared" si="18"/>
        <v>1+0,0063j</v>
      </c>
      <c r="AH98" s="22" t="str">
        <f t="shared" si="19"/>
        <v>0,960000000000002+0,00604800000000001j</v>
      </c>
      <c r="AI98" s="22" t="str">
        <f t="shared" si="20"/>
        <v>9,78000000000001+0,00604800000000001j</v>
      </c>
      <c r="AK98" s="22" t="str">
        <f t="shared" si="21"/>
        <v>0,901840145911662-0,000557702372441077j</v>
      </c>
      <c r="AO98" s="22">
        <f t="shared" si="22"/>
        <v>0.90184031835458767</v>
      </c>
      <c r="AP98" s="22">
        <v>28</v>
      </c>
      <c r="AR98" s="22">
        <f>Compensation!$C$16</f>
        <v>1.0132266666666667</v>
      </c>
      <c r="CC98" s="24"/>
      <c r="CD98" s="24"/>
      <c r="CE98" s="24"/>
    </row>
    <row r="99" spans="1:83" s="22" customFormat="1">
      <c r="A99" s="22">
        <f t="shared" si="0"/>
        <v>0.5</v>
      </c>
      <c r="B99" s="22">
        <f t="shared" si="1"/>
        <v>4.5</v>
      </c>
      <c r="C99" s="22">
        <f t="shared" si="23"/>
        <v>1.4500000000000006</v>
      </c>
      <c r="D99" s="22">
        <f t="shared" si="7"/>
        <v>2.1025000000000018</v>
      </c>
      <c r="E99" s="22">
        <f t="shared" si="8"/>
        <v>9.4612500000000086</v>
      </c>
      <c r="F99" s="22">
        <f t="shared" si="9"/>
        <v>1.1025000000000018</v>
      </c>
      <c r="G99" s="22">
        <f>1</f>
        <v>1</v>
      </c>
      <c r="H99" s="22">
        <f t="shared" si="10"/>
        <v>3.2625000000000015</v>
      </c>
      <c r="I99" s="22" t="str">
        <f t="shared" si="11"/>
        <v>1+3,2625j</v>
      </c>
      <c r="K99" s="22" t="str">
        <f t="shared" si="12"/>
        <v>1,1025+3,59690625000001j</v>
      </c>
      <c r="M99" s="22" t="str">
        <f t="shared" si="2"/>
        <v>10,56375+3,59690625000001j</v>
      </c>
      <c r="O99" s="22" t="str">
        <f t="shared" si="3"/>
        <v>0,802584432366192-0,273276152969416j</v>
      </c>
      <c r="S99" s="22">
        <f t="shared" si="13"/>
        <v>0.84783349005469599</v>
      </c>
      <c r="U99" s="22">
        <f t="shared" si="4"/>
        <v>1.053917808219178</v>
      </c>
      <c r="V99" s="22">
        <f t="shared" si="5"/>
        <v>0.92673170731707311</v>
      </c>
      <c r="X99" s="22">
        <f t="shared" si="24"/>
        <v>1E-3</v>
      </c>
      <c r="Y99" s="22">
        <f t="shared" si="6"/>
        <v>4.5</v>
      </c>
      <c r="Z99" s="22">
        <f t="shared" si="25"/>
        <v>1.4500000000000006</v>
      </c>
      <c r="AA99" s="22">
        <f t="shared" si="14"/>
        <v>2.1025000000000018</v>
      </c>
      <c r="AB99" s="22">
        <f t="shared" si="15"/>
        <v>9.4612500000000086</v>
      </c>
      <c r="AC99" s="22">
        <f t="shared" si="16"/>
        <v>1.1025000000000018</v>
      </c>
      <c r="AD99" s="22">
        <v>1</v>
      </c>
      <c r="AE99" s="22">
        <f t="shared" si="17"/>
        <v>6.525000000000003E-3</v>
      </c>
      <c r="AF99" s="22" t="str">
        <f t="shared" si="18"/>
        <v>1+0,006525j</v>
      </c>
      <c r="AH99" s="22" t="str">
        <f t="shared" si="19"/>
        <v>1,1025+0,00719381250000001j</v>
      </c>
      <c r="AI99" s="22" t="str">
        <f t="shared" si="20"/>
        <v>10,56375+0,00719381250000001j</v>
      </c>
      <c r="AK99" s="22" t="str">
        <f t="shared" si="21"/>
        <v>0,895633237474078-0,000609917650375719j</v>
      </c>
      <c r="AO99" s="22">
        <f t="shared" si="22"/>
        <v>0.89563344514809096</v>
      </c>
      <c r="AP99" s="22">
        <v>29</v>
      </c>
      <c r="AR99" s="22">
        <f>Compensation!$C$16</f>
        <v>1.0132266666666667</v>
      </c>
      <c r="CC99" s="24"/>
      <c r="CD99" s="24"/>
      <c r="CE99" s="24"/>
    </row>
    <row r="100" spans="1:83" s="22" customFormat="1">
      <c r="A100" s="22">
        <f t="shared" si="0"/>
        <v>0.5</v>
      </c>
      <c r="B100" s="22">
        <f t="shared" si="1"/>
        <v>4.5</v>
      </c>
      <c r="C100" s="22">
        <f t="shared" si="23"/>
        <v>1.5000000000000007</v>
      </c>
      <c r="D100" s="22">
        <f t="shared" si="7"/>
        <v>2.2500000000000018</v>
      </c>
      <c r="E100" s="22">
        <f t="shared" si="8"/>
        <v>10.125000000000007</v>
      </c>
      <c r="F100" s="22">
        <f t="shared" si="9"/>
        <v>1.2500000000000018</v>
      </c>
      <c r="G100" s="22">
        <f>1</f>
        <v>1</v>
      </c>
      <c r="H100" s="22">
        <f t="shared" si="10"/>
        <v>3.3750000000000013</v>
      </c>
      <c r="I100" s="22" t="str">
        <f t="shared" si="11"/>
        <v>1+3,375j</v>
      </c>
      <c r="K100" s="22" t="str">
        <f t="shared" si="12"/>
        <v>1,25+4,21875000000001j</v>
      </c>
      <c r="M100" s="22" t="str">
        <f t="shared" si="2"/>
        <v>11,375+4,21875000000001j</v>
      </c>
      <c r="O100" s="22" t="str">
        <f t="shared" si="3"/>
        <v>0,782478884826932-0,290205080911088j</v>
      </c>
      <c r="S100" s="22">
        <f t="shared" si="13"/>
        <v>0.83456107876332819</v>
      </c>
      <c r="U100" s="22">
        <f t="shared" si="4"/>
        <v>1.053917808219178</v>
      </c>
      <c r="V100" s="22">
        <f t="shared" si="5"/>
        <v>0.92673170731707311</v>
      </c>
      <c r="X100" s="22">
        <f t="shared" si="24"/>
        <v>1E-3</v>
      </c>
      <c r="Y100" s="22">
        <f t="shared" si="6"/>
        <v>4.5</v>
      </c>
      <c r="Z100" s="22">
        <f t="shared" si="25"/>
        <v>1.5000000000000007</v>
      </c>
      <c r="AA100" s="22">
        <f t="shared" si="14"/>
        <v>2.2500000000000018</v>
      </c>
      <c r="AB100" s="22">
        <f t="shared" si="15"/>
        <v>10.125000000000007</v>
      </c>
      <c r="AC100" s="22">
        <f t="shared" si="16"/>
        <v>1.2500000000000018</v>
      </c>
      <c r="AD100" s="22">
        <v>1</v>
      </c>
      <c r="AE100" s="22">
        <f t="shared" si="17"/>
        <v>6.7500000000000025E-3</v>
      </c>
      <c r="AF100" s="22" t="str">
        <f t="shared" si="18"/>
        <v>1+0,00675j</v>
      </c>
      <c r="AH100" s="22" t="str">
        <f t="shared" si="19"/>
        <v>1,25+0,00843750000000001j</v>
      </c>
      <c r="AI100" s="22" t="str">
        <f t="shared" si="20"/>
        <v>11,375+0,00843750000000001j</v>
      </c>
      <c r="AK100" s="22" t="str">
        <f t="shared" si="21"/>
        <v>0,890109400366991-0,000660245983788703j</v>
      </c>
      <c r="AO100" s="22">
        <f t="shared" si="22"/>
        <v>0.8901096452384073</v>
      </c>
      <c r="AP100" s="22">
        <v>30</v>
      </c>
      <c r="AR100" s="22">
        <f>Compensation!$C$16</f>
        <v>1.0132266666666667</v>
      </c>
      <c r="CC100" s="24"/>
      <c r="CD100" s="24"/>
      <c r="CE100" s="24"/>
    </row>
    <row r="101" spans="1:83" s="22" customFormat="1">
      <c r="A101" s="22">
        <f t="shared" si="0"/>
        <v>0.5</v>
      </c>
      <c r="B101" s="22">
        <f t="shared" si="1"/>
        <v>4.5</v>
      </c>
      <c r="C101" s="22">
        <f t="shared" si="23"/>
        <v>1.5500000000000007</v>
      </c>
      <c r="D101" s="22">
        <f t="shared" si="7"/>
        <v>2.4025000000000021</v>
      </c>
      <c r="E101" s="22">
        <f t="shared" si="8"/>
        <v>10.81125000000001</v>
      </c>
      <c r="F101" s="22">
        <f t="shared" si="9"/>
        <v>1.4025000000000021</v>
      </c>
      <c r="G101" s="22">
        <f>1</f>
        <v>1</v>
      </c>
      <c r="H101" s="22">
        <f t="shared" si="10"/>
        <v>3.4875000000000016</v>
      </c>
      <c r="I101" s="22" t="str">
        <f t="shared" si="11"/>
        <v>1+3,4875j</v>
      </c>
      <c r="K101" s="22" t="str">
        <f t="shared" si="12"/>
        <v>1,4025+4,89121875000001j</v>
      </c>
      <c r="M101" s="22" t="str">
        <f t="shared" si="2"/>
        <v>12,21375+4,89121875000001j</v>
      </c>
      <c r="O101" s="22" t="str">
        <f t="shared" si="3"/>
        <v>0,762831461395004-0,305489759252085j</v>
      </c>
      <c r="S101" s="22">
        <f t="shared" si="13"/>
        <v>0.82172734620550048</v>
      </c>
      <c r="U101" s="22">
        <f t="shared" si="4"/>
        <v>1.053917808219178</v>
      </c>
      <c r="V101" s="22">
        <f t="shared" si="5"/>
        <v>0.92673170731707311</v>
      </c>
      <c r="X101" s="22">
        <f t="shared" si="24"/>
        <v>1E-3</v>
      </c>
      <c r="Y101" s="22">
        <f t="shared" si="6"/>
        <v>4.5</v>
      </c>
      <c r="Z101" s="22">
        <f t="shared" si="25"/>
        <v>1.5500000000000007</v>
      </c>
      <c r="AA101" s="22">
        <f t="shared" si="14"/>
        <v>2.4025000000000021</v>
      </c>
      <c r="AB101" s="22">
        <f t="shared" si="15"/>
        <v>10.81125000000001</v>
      </c>
      <c r="AC101" s="22">
        <f t="shared" si="16"/>
        <v>1.4025000000000021</v>
      </c>
      <c r="AD101" s="22">
        <v>1</v>
      </c>
      <c r="AE101" s="22">
        <f t="shared" si="17"/>
        <v>6.9750000000000038E-3</v>
      </c>
      <c r="AF101" s="22" t="str">
        <f t="shared" si="18"/>
        <v>1+0,006975j</v>
      </c>
      <c r="AH101" s="22" t="str">
        <f t="shared" si="19"/>
        <v>1,4025+0,00978243750000002j</v>
      </c>
      <c r="AI101" s="22" t="str">
        <f t="shared" si="20"/>
        <v>12,21375+0,00978243750000002j</v>
      </c>
      <c r="AK101" s="22" t="str">
        <f t="shared" si="21"/>
        <v>0,885169834374894-0,000708964779994496j</v>
      </c>
      <c r="AO101" s="22">
        <f t="shared" si="22"/>
        <v>0.88517011829271364</v>
      </c>
      <c r="AP101" s="22">
        <v>31</v>
      </c>
      <c r="AR101" s="22">
        <f>Compensation!$C$16</f>
        <v>1.0132266666666667</v>
      </c>
      <c r="CC101" s="24"/>
      <c r="CD101" s="24"/>
      <c r="CE101" s="24"/>
    </row>
    <row r="102" spans="1:83" s="22" customFormat="1">
      <c r="A102" s="22">
        <f t="shared" si="0"/>
        <v>0.5</v>
      </c>
      <c r="B102" s="22">
        <f t="shared" si="1"/>
        <v>4.5</v>
      </c>
      <c r="C102" s="22">
        <f t="shared" si="23"/>
        <v>1.6000000000000008</v>
      </c>
      <c r="D102" s="22">
        <f t="shared" si="7"/>
        <v>2.5600000000000023</v>
      </c>
      <c r="E102" s="22">
        <f t="shared" si="8"/>
        <v>11.52000000000001</v>
      </c>
      <c r="F102" s="22">
        <f t="shared" si="9"/>
        <v>1.5600000000000023</v>
      </c>
      <c r="G102" s="22">
        <f>1</f>
        <v>1</v>
      </c>
      <c r="H102" s="22">
        <f t="shared" si="10"/>
        <v>3.6000000000000019</v>
      </c>
      <c r="I102" s="22" t="str">
        <f t="shared" si="11"/>
        <v>1+3,6j</v>
      </c>
      <c r="K102" s="22" t="str">
        <f t="shared" si="12"/>
        <v>1,56+5,61600000000001j</v>
      </c>
      <c r="M102" s="22" t="str">
        <f t="shared" ref="M102:M133" si="26">IMSUM(K102,E102)</f>
        <v>13,08+5,61600000000001j</v>
      </c>
      <c r="O102" s="22" t="str">
        <f t="shared" ref="O102:O133" si="27">IMDIV(E102,M102)</f>
        <v>0,743644483357544-0,319289557992047j</v>
      </c>
      <c r="S102" s="22">
        <f t="shared" si="13"/>
        <v>0.80929162819768818</v>
      </c>
      <c r="U102" s="22">
        <f t="shared" si="4"/>
        <v>1.053917808219178</v>
      </c>
      <c r="V102" s="22">
        <f t="shared" si="5"/>
        <v>0.92673170731707311</v>
      </c>
      <c r="X102" s="22">
        <f t="shared" si="24"/>
        <v>1E-3</v>
      </c>
      <c r="Y102" s="22">
        <f t="shared" si="6"/>
        <v>4.5</v>
      </c>
      <c r="Z102" s="22">
        <f t="shared" si="25"/>
        <v>1.6000000000000008</v>
      </c>
      <c r="AA102" s="22">
        <f t="shared" si="14"/>
        <v>2.5600000000000023</v>
      </c>
      <c r="AB102" s="22">
        <f t="shared" si="15"/>
        <v>11.52000000000001</v>
      </c>
      <c r="AC102" s="22">
        <f t="shared" si="16"/>
        <v>1.5600000000000023</v>
      </c>
      <c r="AD102" s="22">
        <v>1</v>
      </c>
      <c r="AE102" s="22">
        <f t="shared" si="17"/>
        <v>7.2000000000000041E-3</v>
      </c>
      <c r="AF102" s="22" t="str">
        <f t="shared" si="18"/>
        <v>1+0,0072j</v>
      </c>
      <c r="AH102" s="22" t="str">
        <f t="shared" si="19"/>
        <v>1,56+0,011232j</v>
      </c>
      <c r="AI102" s="22" t="str">
        <f t="shared" si="20"/>
        <v>13,08+0,011232j</v>
      </c>
      <c r="AK102" s="22" t="str">
        <f t="shared" si="21"/>
        <v>0,880733295508024-0,000756299417060102j</v>
      </c>
      <c r="AO102" s="22">
        <f t="shared" si="22"/>
        <v>0.88073362023101653</v>
      </c>
      <c r="AP102" s="22">
        <v>32</v>
      </c>
      <c r="AR102" s="22">
        <f>Compensation!$C$16</f>
        <v>1.0132266666666667</v>
      </c>
      <c r="CC102" s="24"/>
      <c r="CD102" s="24"/>
      <c r="CE102" s="24"/>
    </row>
    <row r="103" spans="1:83" s="22" customFormat="1">
      <c r="A103" s="22">
        <f t="shared" si="0"/>
        <v>0.5</v>
      </c>
      <c r="B103" s="22">
        <f t="shared" si="1"/>
        <v>4.5</v>
      </c>
      <c r="C103" s="22">
        <f t="shared" si="23"/>
        <v>1.6500000000000008</v>
      </c>
      <c r="D103" s="22">
        <f t="shared" si="7"/>
        <v>2.7225000000000028</v>
      </c>
      <c r="E103" s="22">
        <f t="shared" si="8"/>
        <v>12.251250000000013</v>
      </c>
      <c r="F103" s="22">
        <f t="shared" si="9"/>
        <v>1.7225000000000028</v>
      </c>
      <c r="G103" s="22">
        <f>1</f>
        <v>1</v>
      </c>
      <c r="H103" s="22">
        <f t="shared" si="10"/>
        <v>3.7125000000000017</v>
      </c>
      <c r="I103" s="22" t="str">
        <f t="shared" si="11"/>
        <v>1+3,7125j</v>
      </c>
      <c r="K103" s="22" t="str">
        <f t="shared" si="12"/>
        <v>1,7225+6,39478125000001j</v>
      </c>
      <c r="M103" s="22" t="str">
        <f t="shared" si="26"/>
        <v>13,97375+6,39478125000001j</v>
      </c>
      <c r="O103" s="22" t="str">
        <f t="shared" si="27"/>
        <v>0,724918234599205-0,331742984839296j</v>
      </c>
      <c r="S103" s="22">
        <f t="shared" si="13"/>
        <v>0.79722007930339633</v>
      </c>
      <c r="U103" s="22">
        <f t="shared" si="4"/>
        <v>1.053917808219178</v>
      </c>
      <c r="V103" s="22">
        <f t="shared" si="5"/>
        <v>0.92673170731707311</v>
      </c>
      <c r="X103" s="22">
        <f t="shared" si="24"/>
        <v>1E-3</v>
      </c>
      <c r="Y103" s="22">
        <f t="shared" si="6"/>
        <v>4.5</v>
      </c>
      <c r="Z103" s="22">
        <f t="shared" si="25"/>
        <v>1.6500000000000008</v>
      </c>
      <c r="AA103" s="22">
        <f t="shared" si="14"/>
        <v>2.7225000000000028</v>
      </c>
      <c r="AB103" s="22">
        <f t="shared" si="15"/>
        <v>12.251250000000013</v>
      </c>
      <c r="AC103" s="22">
        <f t="shared" si="16"/>
        <v>1.7225000000000028</v>
      </c>
      <c r="AD103" s="22">
        <v>1</v>
      </c>
      <c r="AE103" s="22">
        <f t="shared" si="17"/>
        <v>7.4250000000000036E-3</v>
      </c>
      <c r="AF103" s="22" t="str">
        <f t="shared" si="18"/>
        <v>1+0,007425j</v>
      </c>
      <c r="AH103" s="22" t="str">
        <f t="shared" si="19"/>
        <v>1,7225+0,0127895625j</v>
      </c>
      <c r="AI103" s="22" t="str">
        <f t="shared" si="20"/>
        <v>13,97375+0,0127895625j</v>
      </c>
      <c r="AK103" s="22" t="str">
        <f t="shared" si="21"/>
        <v>0,876732425956468-0,00080243486233451j</v>
      </c>
      <c r="AO103" s="22">
        <f t="shared" si="22"/>
        <v>0.87673279317316632</v>
      </c>
      <c r="AP103" s="22">
        <v>33</v>
      </c>
      <c r="AR103" s="22">
        <f>Compensation!$C$16</f>
        <v>1.0132266666666667</v>
      </c>
      <c r="CC103" s="24"/>
      <c r="CD103" s="24"/>
      <c r="CE103" s="24"/>
    </row>
    <row r="104" spans="1:83" s="22" customFormat="1">
      <c r="A104" s="22">
        <f t="shared" si="0"/>
        <v>0.5</v>
      </c>
      <c r="B104" s="22">
        <f t="shared" si="1"/>
        <v>4.5</v>
      </c>
      <c r="C104" s="22">
        <f t="shared" si="23"/>
        <v>1.7000000000000008</v>
      </c>
      <c r="D104" s="22">
        <f t="shared" si="7"/>
        <v>2.8900000000000028</v>
      </c>
      <c r="E104" s="22">
        <f t="shared" si="8"/>
        <v>13.005000000000013</v>
      </c>
      <c r="F104" s="22">
        <f t="shared" si="9"/>
        <v>1.8900000000000028</v>
      </c>
      <c r="G104" s="22">
        <f>1</f>
        <v>1</v>
      </c>
      <c r="H104" s="22">
        <f t="shared" si="10"/>
        <v>3.825000000000002</v>
      </c>
      <c r="I104" s="22" t="str">
        <f t="shared" si="11"/>
        <v>1+3,825j</v>
      </c>
      <c r="K104" s="22" t="str">
        <f t="shared" si="12"/>
        <v>1,89+7,22925000000001j</v>
      </c>
      <c r="M104" s="22" t="str">
        <f t="shared" si="26"/>
        <v>14,895+7,22925000000001j</v>
      </c>
      <c r="O104" s="22" t="str">
        <f t="shared" si="27"/>
        <v>0,706651459638162-0,342971471271513j</v>
      </c>
      <c r="S104" s="22">
        <f t="shared" si="13"/>
        <v>0.78548438273137622</v>
      </c>
      <c r="U104" s="22">
        <f t="shared" si="4"/>
        <v>1.053917808219178</v>
      </c>
      <c r="V104" s="22">
        <f t="shared" si="5"/>
        <v>0.92673170731707311</v>
      </c>
      <c r="X104" s="22">
        <f t="shared" si="24"/>
        <v>1E-3</v>
      </c>
      <c r="Y104" s="22">
        <f t="shared" si="6"/>
        <v>4.5</v>
      </c>
      <c r="Z104" s="22">
        <f t="shared" si="25"/>
        <v>1.7000000000000008</v>
      </c>
      <c r="AA104" s="22">
        <f t="shared" si="14"/>
        <v>2.8900000000000028</v>
      </c>
      <c r="AB104" s="22">
        <f t="shared" si="15"/>
        <v>13.005000000000013</v>
      </c>
      <c r="AC104" s="22">
        <f t="shared" si="16"/>
        <v>1.8900000000000028</v>
      </c>
      <c r="AD104" s="22">
        <v>1</v>
      </c>
      <c r="AE104" s="22">
        <f t="shared" si="17"/>
        <v>7.650000000000004E-3</v>
      </c>
      <c r="AF104" s="22" t="str">
        <f t="shared" si="18"/>
        <v>1+0,00765j</v>
      </c>
      <c r="AH104" s="22" t="str">
        <f t="shared" si="19"/>
        <v>1,89+0,0144585j</v>
      </c>
      <c r="AI104" s="22" t="str">
        <f t="shared" si="20"/>
        <v>14,895+0,0144585j</v>
      </c>
      <c r="AK104" s="22" t="str">
        <f t="shared" si="21"/>
        <v>0,873110959789833-0,000847524324412307j</v>
      </c>
      <c r="AO104" s="22">
        <f t="shared" si="22"/>
        <v>0.87311137113349058</v>
      </c>
      <c r="AP104" s="22">
        <v>34</v>
      </c>
      <c r="AR104" s="22">
        <f>Compensation!$C$16</f>
        <v>1.0132266666666667</v>
      </c>
      <c r="CC104" s="24"/>
      <c r="CD104" s="24"/>
      <c r="CE104" s="24"/>
    </row>
    <row r="105" spans="1:83" s="22" customFormat="1">
      <c r="A105" s="22">
        <f t="shared" si="0"/>
        <v>0.5</v>
      </c>
      <c r="B105" s="22">
        <f t="shared" si="1"/>
        <v>4.5</v>
      </c>
      <c r="C105" s="22">
        <f t="shared" si="23"/>
        <v>1.7500000000000009</v>
      </c>
      <c r="D105" s="22">
        <f t="shared" si="7"/>
        <v>3.0625000000000031</v>
      </c>
      <c r="E105" s="22">
        <f t="shared" si="8"/>
        <v>13.781250000000014</v>
      </c>
      <c r="F105" s="22">
        <f t="shared" si="9"/>
        <v>2.0625000000000031</v>
      </c>
      <c r="G105" s="22">
        <f>1</f>
        <v>1</v>
      </c>
      <c r="H105" s="22">
        <f t="shared" si="10"/>
        <v>3.9375000000000018</v>
      </c>
      <c r="I105" s="22" t="str">
        <f t="shared" si="11"/>
        <v>1+3,9375j</v>
      </c>
      <c r="K105" s="22" t="str">
        <f t="shared" si="12"/>
        <v>2,0625+8,12109375000001j</v>
      </c>
      <c r="M105" s="22" t="str">
        <f t="shared" si="26"/>
        <v>15,84375+8,12109375000001j</v>
      </c>
      <c r="O105" s="22" t="str">
        <f t="shared" si="27"/>
        <v>0,688841684238437-0,353082313000915j</v>
      </c>
      <c r="S105" s="22">
        <f t="shared" si="13"/>
        <v>0.77406071189443704</v>
      </c>
      <c r="U105" s="22">
        <f t="shared" si="4"/>
        <v>1.053917808219178</v>
      </c>
      <c r="V105" s="22">
        <f t="shared" si="5"/>
        <v>0.92673170731707311</v>
      </c>
      <c r="X105" s="22">
        <f t="shared" si="24"/>
        <v>1E-3</v>
      </c>
      <c r="Y105" s="22">
        <f t="shared" si="6"/>
        <v>4.5</v>
      </c>
      <c r="Z105" s="22">
        <f t="shared" si="25"/>
        <v>1.7500000000000009</v>
      </c>
      <c r="AA105" s="22">
        <f t="shared" si="14"/>
        <v>3.0625000000000031</v>
      </c>
      <c r="AB105" s="22">
        <f t="shared" si="15"/>
        <v>13.781250000000014</v>
      </c>
      <c r="AC105" s="22">
        <f t="shared" si="16"/>
        <v>2.0625000000000031</v>
      </c>
      <c r="AD105" s="22">
        <v>1</v>
      </c>
      <c r="AE105" s="22">
        <f t="shared" si="17"/>
        <v>7.8750000000000035E-3</v>
      </c>
      <c r="AF105" s="22" t="str">
        <f t="shared" si="18"/>
        <v>1+0,007875j</v>
      </c>
      <c r="AH105" s="22" t="str">
        <f t="shared" si="19"/>
        <v>2,0625+0,0162421875j</v>
      </c>
      <c r="AI105" s="22" t="str">
        <f t="shared" si="20"/>
        <v>15,84375+0,0162421875j</v>
      </c>
      <c r="AK105" s="22" t="str">
        <f t="shared" si="21"/>
        <v>0,869821571087017-0,000891695782194235j</v>
      </c>
      <c r="AO105" s="22">
        <f t="shared" si="22"/>
        <v>0.8698220281469391</v>
      </c>
      <c r="AP105" s="22">
        <v>35</v>
      </c>
      <c r="AR105" s="22">
        <f>Compensation!$C$16</f>
        <v>1.0132266666666667</v>
      </c>
      <c r="CC105" s="24"/>
      <c r="CD105" s="24"/>
      <c r="CE105" s="24"/>
    </row>
    <row r="106" spans="1:83" s="22" customFormat="1">
      <c r="A106" s="22">
        <f t="shared" si="0"/>
        <v>0.5</v>
      </c>
      <c r="B106" s="22">
        <f t="shared" si="1"/>
        <v>4.5</v>
      </c>
      <c r="C106" s="22">
        <f t="shared" si="23"/>
        <v>1.8000000000000009</v>
      </c>
      <c r="D106" s="22">
        <f t="shared" si="7"/>
        <v>3.2400000000000033</v>
      </c>
      <c r="E106" s="22">
        <f t="shared" si="8"/>
        <v>14.580000000000014</v>
      </c>
      <c r="F106" s="22">
        <f t="shared" si="9"/>
        <v>2.2400000000000033</v>
      </c>
      <c r="G106" s="22">
        <f>1</f>
        <v>1</v>
      </c>
      <c r="H106" s="22">
        <f t="shared" si="10"/>
        <v>4.0500000000000025</v>
      </c>
      <c r="I106" s="22" t="str">
        <f t="shared" si="11"/>
        <v>1+4,05j</v>
      </c>
      <c r="K106" s="22" t="str">
        <f t="shared" si="12"/>
        <v>2,24+9,07200000000001j</v>
      </c>
      <c r="M106" s="22" t="str">
        <f t="shared" si="26"/>
        <v>16,82+9,07200000000001j</v>
      </c>
      <c r="O106" s="22" t="str">
        <f t="shared" si="27"/>
        <v>0,671485428647145-0,362170975546189j</v>
      </c>
      <c r="S106" s="22">
        <f t="shared" si="13"/>
        <v>0.76292889341898595</v>
      </c>
      <c r="U106" s="22">
        <f t="shared" si="4"/>
        <v>1.053917808219178</v>
      </c>
      <c r="V106" s="22">
        <f t="shared" si="5"/>
        <v>0.92673170731707311</v>
      </c>
      <c r="X106" s="22">
        <f t="shared" si="24"/>
        <v>1E-3</v>
      </c>
      <c r="Y106" s="22">
        <f t="shared" si="6"/>
        <v>4.5</v>
      </c>
      <c r="Z106" s="22">
        <f t="shared" si="25"/>
        <v>1.8000000000000009</v>
      </c>
      <c r="AA106" s="22">
        <f t="shared" si="14"/>
        <v>3.2400000000000033</v>
      </c>
      <c r="AB106" s="22">
        <f t="shared" si="15"/>
        <v>14.580000000000014</v>
      </c>
      <c r="AC106" s="22">
        <f t="shared" si="16"/>
        <v>2.2400000000000033</v>
      </c>
      <c r="AD106" s="22">
        <v>1</v>
      </c>
      <c r="AE106" s="22">
        <f t="shared" si="17"/>
        <v>8.1000000000000048E-3</v>
      </c>
      <c r="AF106" s="22" t="str">
        <f t="shared" si="18"/>
        <v>1+0,0081j</v>
      </c>
      <c r="AH106" s="22" t="str">
        <f t="shared" si="19"/>
        <v>2,24+0,018144j</v>
      </c>
      <c r="AI106" s="22" t="str">
        <f t="shared" si="20"/>
        <v>16,82+0,018144j</v>
      </c>
      <c r="AK106" s="22" t="str">
        <f t="shared" si="21"/>
        <v>0,86682419942487-0,000935056972316578j</v>
      </c>
      <c r="AO106" s="22">
        <f t="shared" si="22"/>
        <v>0.86682470375509502</v>
      </c>
      <c r="AP106" s="22">
        <v>36</v>
      </c>
      <c r="AR106" s="22">
        <f>Compensation!$C$16</f>
        <v>1.0132266666666667</v>
      </c>
      <c r="CC106" s="24"/>
      <c r="CD106" s="24"/>
      <c r="CE106" s="24"/>
    </row>
    <row r="107" spans="1:83" s="22" customFormat="1">
      <c r="A107" s="22">
        <f t="shared" si="0"/>
        <v>0.5</v>
      </c>
      <c r="B107" s="22">
        <f t="shared" si="1"/>
        <v>4.5</v>
      </c>
      <c r="C107" s="22">
        <f t="shared" si="23"/>
        <v>1.850000000000001</v>
      </c>
      <c r="D107" s="22">
        <f t="shared" si="7"/>
        <v>3.4225000000000034</v>
      </c>
      <c r="E107" s="22">
        <f t="shared" si="8"/>
        <v>15.401250000000015</v>
      </c>
      <c r="F107" s="22">
        <f t="shared" si="9"/>
        <v>2.4225000000000034</v>
      </c>
      <c r="G107" s="22">
        <f>1</f>
        <v>1</v>
      </c>
      <c r="H107" s="22">
        <f t="shared" si="10"/>
        <v>4.1625000000000023</v>
      </c>
      <c r="I107" s="22" t="str">
        <f t="shared" si="11"/>
        <v>1+4,1625j</v>
      </c>
      <c r="K107" s="22" t="str">
        <f t="shared" si="12"/>
        <v>2,4225+10,08365625j</v>
      </c>
      <c r="M107" s="22" t="str">
        <f t="shared" si="26"/>
        <v>17,82375+10,08365625j</v>
      </c>
      <c r="O107" s="22" t="str">
        <f t="shared" si="27"/>
        <v>0,654578356374728-0,370322919384123j</v>
      </c>
      <c r="S107" s="22">
        <f t="shared" si="13"/>
        <v>0.75207173145612927</v>
      </c>
      <c r="U107" s="22">
        <f t="shared" si="4"/>
        <v>1.053917808219178</v>
      </c>
      <c r="V107" s="22">
        <f t="shared" si="5"/>
        <v>0.92673170731707311</v>
      </c>
      <c r="X107" s="22">
        <f t="shared" si="24"/>
        <v>1E-3</v>
      </c>
      <c r="Y107" s="22">
        <f t="shared" si="6"/>
        <v>4.5</v>
      </c>
      <c r="Z107" s="22">
        <f t="shared" si="25"/>
        <v>1.850000000000001</v>
      </c>
      <c r="AA107" s="22">
        <f t="shared" si="14"/>
        <v>3.4225000000000034</v>
      </c>
      <c r="AB107" s="22">
        <f t="shared" si="15"/>
        <v>15.401250000000015</v>
      </c>
      <c r="AC107" s="22">
        <f t="shared" si="16"/>
        <v>2.4225000000000034</v>
      </c>
      <c r="AD107" s="22">
        <v>1</v>
      </c>
      <c r="AE107" s="22">
        <f t="shared" si="17"/>
        <v>8.3250000000000043E-3</v>
      </c>
      <c r="AF107" s="22" t="str">
        <f t="shared" si="18"/>
        <v>1+0,008325j</v>
      </c>
      <c r="AH107" s="22" t="str">
        <f t="shared" si="19"/>
        <v>2,4225+0,0201673125j</v>
      </c>
      <c r="AI107" s="22" t="str">
        <f t="shared" si="20"/>
        <v>17,82375+0,0201673125j</v>
      </c>
      <c r="AK107" s="22" t="str">
        <f t="shared" si="21"/>
        <v>0,864084734269381-0,000977699241881762j</v>
      </c>
      <c r="AO107" s="22">
        <f t="shared" si="22"/>
        <v>0.86408528739540202</v>
      </c>
      <c r="AP107" s="22">
        <v>37</v>
      </c>
      <c r="AR107" s="22">
        <f>Compensation!$C$16</f>
        <v>1.0132266666666667</v>
      </c>
      <c r="CC107" s="24"/>
      <c r="CD107" s="24"/>
      <c r="CE107" s="24"/>
    </row>
    <row r="108" spans="1:83" s="22" customFormat="1">
      <c r="A108" s="22">
        <f t="shared" si="0"/>
        <v>0.5</v>
      </c>
      <c r="B108" s="22">
        <f t="shared" si="1"/>
        <v>4.5</v>
      </c>
      <c r="C108" s="22">
        <f t="shared" si="23"/>
        <v>1.900000000000001</v>
      </c>
      <c r="D108" s="22">
        <f t="shared" si="7"/>
        <v>3.6100000000000039</v>
      </c>
      <c r="E108" s="22">
        <f t="shared" si="8"/>
        <v>16.245000000000019</v>
      </c>
      <c r="F108" s="22">
        <f t="shared" si="9"/>
        <v>2.6100000000000039</v>
      </c>
      <c r="G108" s="22">
        <f>1</f>
        <v>1</v>
      </c>
      <c r="H108" s="22">
        <f t="shared" si="10"/>
        <v>4.2750000000000021</v>
      </c>
      <c r="I108" s="22" t="str">
        <f t="shared" si="11"/>
        <v>1+4,275j</v>
      </c>
      <c r="K108" s="22" t="str">
        <f t="shared" si="12"/>
        <v>2,61+11,15775j</v>
      </c>
      <c r="M108" s="22" t="str">
        <f t="shared" si="26"/>
        <v>18,855+11,15775j</v>
      </c>
      <c r="O108" s="22" t="str">
        <f t="shared" si="27"/>
        <v>0,638115384667713-0,377615058778901j</v>
      </c>
      <c r="S108" s="22">
        <f t="shared" si="13"/>
        <v>0.74147446130410744</v>
      </c>
      <c r="U108" s="22">
        <f t="shared" si="4"/>
        <v>1.053917808219178</v>
      </c>
      <c r="V108" s="22">
        <f t="shared" si="5"/>
        <v>0.92673170731707311</v>
      </c>
      <c r="X108" s="22">
        <f t="shared" si="24"/>
        <v>1E-3</v>
      </c>
      <c r="Y108" s="22">
        <f t="shared" si="6"/>
        <v>4.5</v>
      </c>
      <c r="Z108" s="22">
        <f t="shared" si="25"/>
        <v>1.900000000000001</v>
      </c>
      <c r="AA108" s="22">
        <f t="shared" si="14"/>
        <v>3.6100000000000039</v>
      </c>
      <c r="AB108" s="22">
        <f t="shared" si="15"/>
        <v>16.245000000000019</v>
      </c>
      <c r="AC108" s="22">
        <f t="shared" si="16"/>
        <v>2.6100000000000039</v>
      </c>
      <c r="AD108" s="22">
        <v>1</v>
      </c>
      <c r="AE108" s="22">
        <f t="shared" si="17"/>
        <v>8.5500000000000038E-3</v>
      </c>
      <c r="AF108" s="22" t="str">
        <f t="shared" si="18"/>
        <v>1+0,00855j</v>
      </c>
      <c r="AH108" s="22" t="str">
        <f t="shared" si="19"/>
        <v>2,61+0,0223155j</v>
      </c>
      <c r="AI108" s="22" t="str">
        <f t="shared" si="20"/>
        <v>18,855+0,0223155j</v>
      </c>
      <c r="AK108" s="22" t="str">
        <f t="shared" si="21"/>
        <v>0,861573972149152-0,00101970055558178j</v>
      </c>
      <c r="AO108" s="22">
        <f t="shared" si="22"/>
        <v>0.86157457557317163</v>
      </c>
      <c r="AP108" s="22">
        <v>38</v>
      </c>
      <c r="AR108" s="22">
        <f>Compensation!$C$16</f>
        <v>1.0132266666666667</v>
      </c>
      <c r="CC108" s="24"/>
      <c r="CD108" s="24"/>
      <c r="CE108" s="24"/>
    </row>
    <row r="109" spans="1:83" s="22" customFormat="1">
      <c r="A109" s="22">
        <f t="shared" si="0"/>
        <v>0.5</v>
      </c>
      <c r="B109" s="22">
        <f t="shared" si="1"/>
        <v>4.5</v>
      </c>
      <c r="C109" s="22">
        <f t="shared" si="23"/>
        <v>1.9500000000000011</v>
      </c>
      <c r="D109" s="22">
        <f t="shared" si="7"/>
        <v>3.8025000000000042</v>
      </c>
      <c r="E109" s="22">
        <f t="shared" si="8"/>
        <v>17.11125000000002</v>
      </c>
      <c r="F109" s="22">
        <f t="shared" si="9"/>
        <v>2.8025000000000042</v>
      </c>
      <c r="G109" s="22">
        <f>1</f>
        <v>1</v>
      </c>
      <c r="H109" s="22">
        <f t="shared" si="10"/>
        <v>4.3875000000000028</v>
      </c>
      <c r="I109" s="22" t="str">
        <f t="shared" si="11"/>
        <v>1+4,3875j</v>
      </c>
      <c r="K109" s="22" t="str">
        <f t="shared" si="12"/>
        <v>2,8025+12,29596875j</v>
      </c>
      <c r="M109" s="22" t="str">
        <f t="shared" si="26"/>
        <v>19,91375+12,29596875j</v>
      </c>
      <c r="O109" s="22" t="str">
        <f t="shared" si="27"/>
        <v>0,622090772433685-0,384116939175592j</v>
      </c>
      <c r="S109" s="22">
        <f t="shared" si="13"/>
        <v>0.73112430687863494</v>
      </c>
      <c r="U109" s="22">
        <f t="shared" si="4"/>
        <v>1.053917808219178</v>
      </c>
      <c r="V109" s="22">
        <f t="shared" si="5"/>
        <v>0.92673170731707311</v>
      </c>
      <c r="X109" s="22">
        <f t="shared" si="24"/>
        <v>1E-3</v>
      </c>
      <c r="Y109" s="22">
        <f t="shared" si="6"/>
        <v>4.5</v>
      </c>
      <c r="Z109" s="22">
        <f t="shared" si="25"/>
        <v>1.9500000000000011</v>
      </c>
      <c r="AA109" s="22">
        <f t="shared" si="14"/>
        <v>3.8025000000000042</v>
      </c>
      <c r="AB109" s="22">
        <f t="shared" si="15"/>
        <v>17.11125000000002</v>
      </c>
      <c r="AC109" s="22">
        <f t="shared" si="16"/>
        <v>2.8025000000000042</v>
      </c>
      <c r="AD109" s="22">
        <v>1</v>
      </c>
      <c r="AE109" s="22">
        <f t="shared" si="17"/>
        <v>8.775000000000005E-3</v>
      </c>
      <c r="AF109" s="22" t="str">
        <f t="shared" si="18"/>
        <v>1+0,00877500000000001j</v>
      </c>
      <c r="AH109" s="22" t="str">
        <f t="shared" si="19"/>
        <v>2,8025+0,0245919375000001j</v>
      </c>
      <c r="AI109" s="22" t="str">
        <f t="shared" si="20"/>
        <v>19,91375+0,0245919375000001j</v>
      </c>
      <c r="AK109" s="22" t="str">
        <f t="shared" si="21"/>
        <v>0,85926678324323-0,00106112786538666j</v>
      </c>
      <c r="AO109" s="22">
        <f t="shared" si="22"/>
        <v>0.85926743844830678</v>
      </c>
      <c r="AP109" s="22">
        <v>39</v>
      </c>
      <c r="AR109" s="22">
        <f>Compensation!$C$16</f>
        <v>1.0132266666666667</v>
      </c>
      <c r="CC109" s="24"/>
      <c r="CD109" s="24"/>
      <c r="CE109" s="24"/>
    </row>
    <row r="110" spans="1:83" s="22" customFormat="1">
      <c r="A110" s="22">
        <f t="shared" si="0"/>
        <v>0.5</v>
      </c>
      <c r="B110" s="22">
        <f t="shared" si="1"/>
        <v>4.5</v>
      </c>
      <c r="C110" s="22">
        <f t="shared" si="23"/>
        <v>2.0000000000000009</v>
      </c>
      <c r="D110" s="22">
        <f t="shared" si="7"/>
        <v>4.0000000000000036</v>
      </c>
      <c r="E110" s="22">
        <f t="shared" si="8"/>
        <v>18.000000000000014</v>
      </c>
      <c r="F110" s="22">
        <f t="shared" si="9"/>
        <v>3.0000000000000036</v>
      </c>
      <c r="G110" s="22">
        <f>1</f>
        <v>1</v>
      </c>
      <c r="H110" s="22">
        <f t="shared" si="10"/>
        <v>4.5000000000000018</v>
      </c>
      <c r="I110" s="22" t="str">
        <f t="shared" si="11"/>
        <v>1+4,5j</v>
      </c>
      <c r="K110" s="22" t="str">
        <f t="shared" si="12"/>
        <v>3+13,5j</v>
      </c>
      <c r="M110" s="22" t="str">
        <f t="shared" si="26"/>
        <v>21+13,5j</v>
      </c>
      <c r="O110" s="22" t="str">
        <f t="shared" si="27"/>
        <v>0,606498194945849-0,389891696750903j</v>
      </c>
      <c r="S110" s="22">
        <f t="shared" si="13"/>
        <v>0.72101012175133239</v>
      </c>
      <c r="U110" s="22">
        <f t="shared" si="4"/>
        <v>1.053917808219178</v>
      </c>
      <c r="V110" s="22">
        <f t="shared" si="5"/>
        <v>0.92673170731707311</v>
      </c>
      <c r="X110" s="22">
        <f t="shared" si="24"/>
        <v>1E-3</v>
      </c>
      <c r="Y110" s="22">
        <f t="shared" si="6"/>
        <v>4.5</v>
      </c>
      <c r="Z110" s="22">
        <f t="shared" si="25"/>
        <v>2.0000000000000009</v>
      </c>
      <c r="AA110" s="22">
        <f t="shared" si="14"/>
        <v>4.0000000000000036</v>
      </c>
      <c r="AB110" s="22">
        <f t="shared" si="15"/>
        <v>18.000000000000014</v>
      </c>
      <c r="AC110" s="22">
        <f t="shared" si="16"/>
        <v>3.0000000000000036</v>
      </c>
      <c r="AD110" s="22">
        <v>1</v>
      </c>
      <c r="AE110" s="22">
        <f t="shared" si="17"/>
        <v>9.0000000000000045E-3</v>
      </c>
      <c r="AF110" s="22" t="str">
        <f t="shared" si="18"/>
        <v>1+0,009j</v>
      </c>
      <c r="AH110" s="22" t="str">
        <f t="shared" si="19"/>
        <v>3+0,027j</v>
      </c>
      <c r="AI110" s="22" t="str">
        <f t="shared" si="20"/>
        <v>21+0,027j</v>
      </c>
      <c r="AK110" s="22" t="str">
        <f t="shared" si="21"/>
        <v>0,857141440235579-0,0011020389945886j</v>
      </c>
      <c r="AO110" s="22">
        <f t="shared" si="22"/>
        <v>0.85714214868892569</v>
      </c>
      <c r="AP110" s="22">
        <v>40</v>
      </c>
      <c r="AR110" s="22">
        <f>Compensation!$C$16</f>
        <v>1.0132266666666667</v>
      </c>
      <c r="CC110" s="24"/>
      <c r="CD110" s="24"/>
      <c r="CE110" s="24"/>
    </row>
    <row r="111" spans="1:83" s="22" customFormat="1">
      <c r="A111" s="22">
        <f t="shared" si="0"/>
        <v>0.5</v>
      </c>
      <c r="B111" s="22">
        <f t="shared" si="1"/>
        <v>4.5</v>
      </c>
      <c r="C111" s="22">
        <f t="shared" si="23"/>
        <v>2.0500000000000007</v>
      </c>
      <c r="D111" s="22">
        <f t="shared" si="7"/>
        <v>4.2025000000000032</v>
      </c>
      <c r="E111" s="22">
        <f t="shared" si="8"/>
        <v>18.911250000000013</v>
      </c>
      <c r="F111" s="22">
        <f t="shared" si="9"/>
        <v>3.2025000000000032</v>
      </c>
      <c r="G111" s="22">
        <f>1</f>
        <v>1</v>
      </c>
      <c r="H111" s="22">
        <f t="shared" si="10"/>
        <v>4.6125000000000016</v>
      </c>
      <c r="I111" s="22" t="str">
        <f t="shared" si="11"/>
        <v>1+4,6125j</v>
      </c>
      <c r="K111" s="22" t="str">
        <f t="shared" si="12"/>
        <v>3,2025+14,77153125j</v>
      </c>
      <c r="M111" s="22" t="str">
        <f t="shared" si="26"/>
        <v>22,11375+14,77153125j</v>
      </c>
      <c r="O111" s="22" t="str">
        <f t="shared" si="27"/>
        <v>0,591330810691922-0,394996848079749j</v>
      </c>
      <c r="S111" s="22">
        <f t="shared" si="13"/>
        <v>0.71112209757994582</v>
      </c>
      <c r="U111" s="22">
        <f t="shared" si="4"/>
        <v>1.053917808219178</v>
      </c>
      <c r="V111" s="22">
        <f t="shared" si="5"/>
        <v>0.92673170731707311</v>
      </c>
      <c r="X111" s="22">
        <f t="shared" si="24"/>
        <v>1E-3</v>
      </c>
      <c r="Y111" s="22">
        <f t="shared" si="6"/>
        <v>4.5</v>
      </c>
      <c r="Z111" s="22">
        <f t="shared" si="25"/>
        <v>2.0500000000000007</v>
      </c>
      <c r="AA111" s="22">
        <f t="shared" si="14"/>
        <v>4.2025000000000032</v>
      </c>
      <c r="AB111" s="22">
        <f t="shared" si="15"/>
        <v>18.911250000000013</v>
      </c>
      <c r="AC111" s="22">
        <f t="shared" si="16"/>
        <v>3.2025000000000032</v>
      </c>
      <c r="AD111" s="22">
        <v>1</v>
      </c>
      <c r="AE111" s="22">
        <f t="shared" si="17"/>
        <v>9.225000000000004E-3</v>
      </c>
      <c r="AF111" s="22" t="str">
        <f t="shared" si="18"/>
        <v>1+0,009225j</v>
      </c>
      <c r="AH111" s="22" t="str">
        <f t="shared" si="19"/>
        <v>3,2025+0,0295430625j</v>
      </c>
      <c r="AI111" s="22" t="str">
        <f t="shared" si="20"/>
        <v>22,11375+0,0295430625j</v>
      </c>
      <c r="AK111" s="22" t="str">
        <f t="shared" si="21"/>
        <v>0,855179073993304-0,00114248414817371j</v>
      </c>
      <c r="AO111" s="22">
        <f t="shared" si="22"/>
        <v>0.85517983714893187</v>
      </c>
      <c r="AP111" s="22">
        <v>41</v>
      </c>
      <c r="AR111" s="22">
        <f>Compensation!$C$16</f>
        <v>1.0132266666666667</v>
      </c>
      <c r="CC111" s="24"/>
      <c r="CD111" s="24"/>
      <c r="CE111" s="24"/>
    </row>
    <row r="112" spans="1:83" s="22" customFormat="1">
      <c r="A112" s="22">
        <f t="shared" si="0"/>
        <v>0.5</v>
      </c>
      <c r="B112" s="22">
        <f t="shared" si="1"/>
        <v>4.5</v>
      </c>
      <c r="C112" s="22">
        <f t="shared" si="23"/>
        <v>2.1000000000000005</v>
      </c>
      <c r="D112" s="22">
        <f t="shared" si="7"/>
        <v>4.4100000000000019</v>
      </c>
      <c r="E112" s="22">
        <f t="shared" si="8"/>
        <v>19.84500000000001</v>
      </c>
      <c r="F112" s="22">
        <f t="shared" si="9"/>
        <v>3.4100000000000019</v>
      </c>
      <c r="G112" s="22">
        <f>1</f>
        <v>1</v>
      </c>
      <c r="H112" s="22">
        <f t="shared" si="10"/>
        <v>4.7250000000000014</v>
      </c>
      <c r="I112" s="22" t="str">
        <f t="shared" si="11"/>
        <v>1+4,725j</v>
      </c>
      <c r="K112" s="22" t="str">
        <f t="shared" si="12"/>
        <v>3,41+16,11225j</v>
      </c>
      <c r="M112" s="22" t="str">
        <f t="shared" si="26"/>
        <v>23,255+16,11225j</v>
      </c>
      <c r="O112" s="22" t="str">
        <f t="shared" si="27"/>
        <v>0,576581323315792-0,399484946316701j</v>
      </c>
      <c r="S112" s="22">
        <f t="shared" si="13"/>
        <v>0.70145152699972613</v>
      </c>
      <c r="U112" s="22">
        <f t="shared" si="4"/>
        <v>1.053917808219178</v>
      </c>
      <c r="V112" s="22">
        <f t="shared" si="5"/>
        <v>0.92673170731707311</v>
      </c>
      <c r="X112" s="22">
        <f t="shared" si="24"/>
        <v>1E-3</v>
      </c>
      <c r="Y112" s="22">
        <f t="shared" si="6"/>
        <v>4.5</v>
      </c>
      <c r="Z112" s="22">
        <f t="shared" si="25"/>
        <v>2.1000000000000005</v>
      </c>
      <c r="AA112" s="22">
        <f t="shared" si="14"/>
        <v>4.4100000000000019</v>
      </c>
      <c r="AB112" s="22">
        <f t="shared" si="15"/>
        <v>19.84500000000001</v>
      </c>
      <c r="AC112" s="22">
        <f t="shared" si="16"/>
        <v>3.4100000000000019</v>
      </c>
      <c r="AD112" s="22">
        <v>1</v>
      </c>
      <c r="AE112" s="22">
        <f t="shared" si="17"/>
        <v>9.4500000000000035E-3</v>
      </c>
      <c r="AF112" s="22" t="str">
        <f t="shared" si="18"/>
        <v>1+0,00945j</v>
      </c>
      <c r="AH112" s="22" t="str">
        <f t="shared" si="19"/>
        <v>3,41+0,0322245j</v>
      </c>
      <c r="AI112" s="22" t="str">
        <f t="shared" si="20"/>
        <v>23,255+0,0322245j</v>
      </c>
      <c r="AK112" s="22" t="str">
        <f t="shared" si="21"/>
        <v>0,853363229167874-0,00118250713301742j</v>
      </c>
      <c r="AO112" s="22">
        <f t="shared" si="22"/>
        <v>0.85336404846873004</v>
      </c>
      <c r="AP112" s="22">
        <v>42</v>
      </c>
      <c r="AR112" s="22">
        <f>Compensation!$C$16</f>
        <v>1.0132266666666667</v>
      </c>
      <c r="CC112" s="24"/>
      <c r="CD112" s="24"/>
      <c r="CE112" s="24"/>
    </row>
    <row r="113" spans="1:83" s="22" customFormat="1">
      <c r="A113" s="22">
        <f t="shared" si="0"/>
        <v>0.5</v>
      </c>
      <c r="B113" s="22">
        <f t="shared" si="1"/>
        <v>4.5</v>
      </c>
      <c r="C113" s="22">
        <f t="shared" si="23"/>
        <v>2.1500000000000004</v>
      </c>
      <c r="D113" s="22">
        <f t="shared" si="7"/>
        <v>4.6225000000000014</v>
      </c>
      <c r="E113" s="22">
        <f t="shared" si="8"/>
        <v>20.801250000000007</v>
      </c>
      <c r="F113" s="22">
        <f t="shared" si="9"/>
        <v>3.6225000000000014</v>
      </c>
      <c r="G113" s="22">
        <f>1</f>
        <v>1</v>
      </c>
      <c r="H113" s="22">
        <f t="shared" si="10"/>
        <v>4.8375000000000004</v>
      </c>
      <c r="I113" s="22" t="str">
        <f t="shared" si="11"/>
        <v>1+4,8375j</v>
      </c>
      <c r="K113" s="22" t="str">
        <f t="shared" si="12"/>
        <v>3,6225+17,52384375j</v>
      </c>
      <c r="M113" s="22" t="str">
        <f t="shared" si="26"/>
        <v>24,42375+17,52384375j</v>
      </c>
      <c r="O113" s="22" t="str">
        <f t="shared" si="27"/>
        <v>0,562242040153075-0,403404131688365j</v>
      </c>
      <c r="S113" s="22">
        <f t="shared" si="13"/>
        <v>0.69199061061457745</v>
      </c>
      <c r="U113" s="22">
        <f t="shared" si="4"/>
        <v>1.053917808219178</v>
      </c>
      <c r="V113" s="22">
        <f t="shared" si="5"/>
        <v>0.92673170731707311</v>
      </c>
      <c r="X113" s="22">
        <f t="shared" si="24"/>
        <v>1E-3</v>
      </c>
      <c r="Y113" s="22">
        <f t="shared" si="6"/>
        <v>4.5</v>
      </c>
      <c r="Z113" s="22">
        <f t="shared" si="25"/>
        <v>2.1500000000000004</v>
      </c>
      <c r="AA113" s="22">
        <f t="shared" si="14"/>
        <v>4.6225000000000014</v>
      </c>
      <c r="AB113" s="22">
        <f t="shared" si="15"/>
        <v>20.801250000000007</v>
      </c>
      <c r="AC113" s="22">
        <f t="shared" si="16"/>
        <v>3.6225000000000014</v>
      </c>
      <c r="AD113" s="22">
        <v>1</v>
      </c>
      <c r="AE113" s="22">
        <f t="shared" si="17"/>
        <v>9.6750000000000013E-3</v>
      </c>
      <c r="AF113" s="22" t="str">
        <f t="shared" si="18"/>
        <v>1+0,009675j</v>
      </c>
      <c r="AH113" s="22" t="str">
        <f t="shared" si="19"/>
        <v>3,6225+0,0350476875j</v>
      </c>
      <c r="AI113" s="22" t="str">
        <f t="shared" si="20"/>
        <v>24,42375+0,0350476875j</v>
      </c>
      <c r="AK113" s="22" t="str">
        <f t="shared" si="21"/>
        <v>0,851679499118548-0,00122214635079639j</v>
      </c>
      <c r="AO113" s="22">
        <f t="shared" si="22"/>
        <v>0.85168037599825175</v>
      </c>
      <c r="AP113" s="22">
        <v>43</v>
      </c>
      <c r="AR113" s="22">
        <f>Compensation!$C$16</f>
        <v>1.0132266666666667</v>
      </c>
      <c r="CC113" s="24"/>
      <c r="CD113" s="24"/>
      <c r="CE113" s="24"/>
    </row>
    <row r="114" spans="1:83" s="22" customFormat="1">
      <c r="A114" s="22">
        <f t="shared" si="0"/>
        <v>0.5</v>
      </c>
      <c r="B114" s="22">
        <f t="shared" si="1"/>
        <v>4.5</v>
      </c>
      <c r="C114" s="22">
        <f t="shared" si="23"/>
        <v>2.2000000000000002</v>
      </c>
      <c r="D114" s="22">
        <f t="shared" si="7"/>
        <v>4.8400000000000007</v>
      </c>
      <c r="E114" s="22">
        <f t="shared" si="8"/>
        <v>21.780000000000005</v>
      </c>
      <c r="F114" s="22">
        <f t="shared" si="9"/>
        <v>3.8400000000000007</v>
      </c>
      <c r="G114" s="22">
        <f>1</f>
        <v>1</v>
      </c>
      <c r="H114" s="22">
        <f t="shared" si="10"/>
        <v>4.95</v>
      </c>
      <c r="I114" s="22" t="str">
        <f t="shared" si="11"/>
        <v>1+4,95j</v>
      </c>
      <c r="K114" s="22" t="str">
        <f t="shared" si="12"/>
        <v>3,84+19,008j</v>
      </c>
      <c r="M114" s="22" t="str">
        <f t="shared" si="26"/>
        <v>25,62+19,008j</v>
      </c>
      <c r="O114" s="22" t="str">
        <f t="shared" si="27"/>
        <v>0,548304928019701-0,406798597650214j</v>
      </c>
      <c r="S114" s="22">
        <f t="shared" si="13"/>
        <v>0.68273229976387539</v>
      </c>
      <c r="U114" s="22">
        <f t="shared" si="4"/>
        <v>1.053917808219178</v>
      </c>
      <c r="V114" s="22">
        <f t="shared" si="5"/>
        <v>0.92673170731707311</v>
      </c>
      <c r="X114" s="22">
        <f t="shared" si="24"/>
        <v>1E-3</v>
      </c>
      <c r="Y114" s="22">
        <f t="shared" si="6"/>
        <v>4.5</v>
      </c>
      <c r="Z114" s="22">
        <f t="shared" si="25"/>
        <v>2.2000000000000002</v>
      </c>
      <c r="AA114" s="22">
        <f t="shared" si="14"/>
        <v>4.8400000000000007</v>
      </c>
      <c r="AB114" s="22">
        <f t="shared" si="15"/>
        <v>21.780000000000005</v>
      </c>
      <c r="AC114" s="22">
        <f t="shared" si="16"/>
        <v>3.8400000000000007</v>
      </c>
      <c r="AD114" s="22">
        <v>1</v>
      </c>
      <c r="AE114" s="22">
        <f t="shared" si="17"/>
        <v>9.9000000000000008E-3</v>
      </c>
      <c r="AF114" s="22" t="str">
        <f t="shared" si="18"/>
        <v>1+0,0099j</v>
      </c>
      <c r="AH114" s="22" t="str">
        <f t="shared" si="19"/>
        <v>3,84+0,038016j</v>
      </c>
      <c r="AI114" s="22" t="str">
        <f t="shared" si="20"/>
        <v>25,62+0,038016j</v>
      </c>
      <c r="AK114" s="22" t="str">
        <f t="shared" si="21"/>
        <v>0,850115224249173-0,00126143561143858j</v>
      </c>
      <c r="AO114" s="22">
        <f t="shared" si="22"/>
        <v>0.85011616013343927</v>
      </c>
      <c r="AP114" s="22">
        <v>44</v>
      </c>
      <c r="AR114" s="22">
        <f>Compensation!$C$16</f>
        <v>1.0132266666666667</v>
      </c>
      <c r="CC114" s="24"/>
      <c r="CD114" s="24"/>
      <c r="CE114" s="24"/>
    </row>
    <row r="115" spans="1:83" s="22" customFormat="1">
      <c r="A115" s="22">
        <f t="shared" si="0"/>
        <v>0.5</v>
      </c>
      <c r="B115" s="22">
        <f t="shared" si="1"/>
        <v>4.5</v>
      </c>
      <c r="C115" s="22">
        <f t="shared" si="23"/>
        <v>2.25</v>
      </c>
      <c r="D115" s="22">
        <f t="shared" si="7"/>
        <v>5.0625</v>
      </c>
      <c r="E115" s="22">
        <f t="shared" si="8"/>
        <v>22.78125</v>
      </c>
      <c r="F115" s="22">
        <f t="shared" si="9"/>
        <v>4.0625</v>
      </c>
      <c r="G115" s="22">
        <f>1</f>
        <v>1</v>
      </c>
      <c r="H115" s="22">
        <f t="shared" si="10"/>
        <v>5.0625</v>
      </c>
      <c r="I115" s="22" t="str">
        <f t="shared" si="11"/>
        <v>1+5,0625j</v>
      </c>
      <c r="K115" s="22" t="str">
        <f t="shared" si="12"/>
        <v>4,0625+20,56640625j</v>
      </c>
      <c r="M115" s="22" t="str">
        <f t="shared" si="26"/>
        <v>26,84375+20,56640625j</v>
      </c>
      <c r="O115" s="22" t="str">
        <f t="shared" si="27"/>
        <v>0,534761666446215-0,409708989208283j</v>
      </c>
      <c r="S115" s="22">
        <f t="shared" si="13"/>
        <v>0.67367016836015969</v>
      </c>
      <c r="U115" s="22">
        <f t="shared" si="4"/>
        <v>1.053917808219178</v>
      </c>
      <c r="V115" s="22">
        <f t="shared" si="5"/>
        <v>0.92673170731707311</v>
      </c>
      <c r="X115" s="22">
        <f t="shared" si="24"/>
        <v>1E-3</v>
      </c>
      <c r="Y115" s="22">
        <f t="shared" si="6"/>
        <v>4.5</v>
      </c>
      <c r="Z115" s="22">
        <f t="shared" si="25"/>
        <v>2.25</v>
      </c>
      <c r="AA115" s="22">
        <f t="shared" si="14"/>
        <v>5.0625</v>
      </c>
      <c r="AB115" s="22">
        <f t="shared" si="15"/>
        <v>22.78125</v>
      </c>
      <c r="AC115" s="22">
        <f t="shared" si="16"/>
        <v>4.0625</v>
      </c>
      <c r="AD115" s="22">
        <v>1</v>
      </c>
      <c r="AE115" s="22">
        <f t="shared" si="17"/>
        <v>1.0125E-2</v>
      </c>
      <c r="AF115" s="22" t="str">
        <f t="shared" si="18"/>
        <v>1+0,010125j</v>
      </c>
      <c r="AH115" s="22" t="str">
        <f t="shared" si="19"/>
        <v>4,0625+0,0411328125j</v>
      </c>
      <c r="AI115" s="22" t="str">
        <f t="shared" si="20"/>
        <v>26,84375+0,0411328125j</v>
      </c>
      <c r="AK115" s="22" t="str">
        <f t="shared" si="21"/>
        <v>0,848659241376225-0,0013004048037968j</v>
      </c>
      <c r="AO115" s="22">
        <f t="shared" si="22"/>
        <v>0.84866023768403531</v>
      </c>
      <c r="AP115" s="22">
        <v>45</v>
      </c>
      <c r="AR115" s="22">
        <f>Compensation!$C$16</f>
        <v>1.0132266666666667</v>
      </c>
      <c r="CC115" s="24"/>
      <c r="CD115" s="24"/>
      <c r="CE115" s="24"/>
    </row>
    <row r="116" spans="1:83" s="22" customFormat="1">
      <c r="A116" s="22">
        <f t="shared" si="0"/>
        <v>0.5</v>
      </c>
      <c r="B116" s="22">
        <f t="shared" si="1"/>
        <v>4.5</v>
      </c>
      <c r="C116" s="22">
        <f t="shared" si="23"/>
        <v>2.2999999999999998</v>
      </c>
      <c r="D116" s="22">
        <f t="shared" si="7"/>
        <v>5.2899999999999991</v>
      </c>
      <c r="E116" s="22">
        <f t="shared" si="8"/>
        <v>23.804999999999996</v>
      </c>
      <c r="F116" s="22">
        <f t="shared" si="9"/>
        <v>4.2899999999999991</v>
      </c>
      <c r="G116" s="22">
        <f>1</f>
        <v>1</v>
      </c>
      <c r="H116" s="22">
        <f t="shared" si="10"/>
        <v>5.1749999999999998</v>
      </c>
      <c r="I116" s="22" t="str">
        <f t="shared" si="11"/>
        <v>1+5,175j</v>
      </c>
      <c r="K116" s="22" t="str">
        <f t="shared" si="12"/>
        <v>4,29+22,20075j</v>
      </c>
      <c r="M116" s="22" t="str">
        <f t="shared" si="26"/>
        <v>28,095+22,20075j</v>
      </c>
      <c r="O116" s="22" t="str">
        <f t="shared" si="27"/>
        <v>0,521603698313835-0,412172746230321j</v>
      </c>
      <c r="S116" s="22">
        <f t="shared" si="13"/>
        <v>0.66479830838361398</v>
      </c>
      <c r="U116" s="22">
        <f t="shared" si="4"/>
        <v>1.053917808219178</v>
      </c>
      <c r="V116" s="22">
        <f t="shared" si="5"/>
        <v>0.92673170731707311</v>
      </c>
      <c r="X116" s="22">
        <f t="shared" si="24"/>
        <v>1E-3</v>
      </c>
      <c r="Y116" s="22">
        <f t="shared" si="6"/>
        <v>4.5</v>
      </c>
      <c r="Z116" s="22">
        <f t="shared" si="25"/>
        <v>2.2999999999999998</v>
      </c>
      <c r="AA116" s="22">
        <f t="shared" si="14"/>
        <v>5.2899999999999991</v>
      </c>
      <c r="AB116" s="22">
        <f t="shared" si="15"/>
        <v>23.804999999999996</v>
      </c>
      <c r="AC116" s="22">
        <f t="shared" si="16"/>
        <v>4.2899999999999991</v>
      </c>
      <c r="AD116" s="22">
        <v>1</v>
      </c>
      <c r="AE116" s="22">
        <f t="shared" si="17"/>
        <v>1.035E-2</v>
      </c>
      <c r="AF116" s="22" t="str">
        <f t="shared" si="18"/>
        <v>1+0,01035j</v>
      </c>
      <c r="AH116" s="22" t="str">
        <f t="shared" si="19"/>
        <v>4,29+0,0444015j</v>
      </c>
      <c r="AI116" s="22" t="str">
        <f t="shared" si="20"/>
        <v>28,095+0,0444015j</v>
      </c>
      <c r="AK116" s="22" t="str">
        <f t="shared" si="21"/>
        <v>0,847301674419623-0,0013390804519218j</v>
      </c>
      <c r="AO116" s="22">
        <f t="shared" si="22"/>
        <v>0.84730273256419608</v>
      </c>
      <c r="AP116" s="22">
        <v>46</v>
      </c>
      <c r="AR116" s="22">
        <f>Compensation!$C$16</f>
        <v>1.0132266666666667</v>
      </c>
      <c r="CC116" s="24"/>
      <c r="CD116" s="24"/>
      <c r="CE116" s="24"/>
    </row>
    <row r="117" spans="1:83" s="22" customFormat="1">
      <c r="A117" s="22">
        <f t="shared" si="0"/>
        <v>0.5</v>
      </c>
      <c r="B117" s="22">
        <f t="shared" si="1"/>
        <v>4.5</v>
      </c>
      <c r="C117" s="22">
        <f t="shared" si="23"/>
        <v>2.3499999999999996</v>
      </c>
      <c r="D117" s="22">
        <f t="shared" si="7"/>
        <v>5.5224999999999982</v>
      </c>
      <c r="E117" s="22">
        <f t="shared" si="8"/>
        <v>24.851249999999993</v>
      </c>
      <c r="F117" s="22">
        <f t="shared" si="9"/>
        <v>4.5224999999999982</v>
      </c>
      <c r="G117" s="22">
        <f>1</f>
        <v>1</v>
      </c>
      <c r="H117" s="22">
        <f t="shared" si="10"/>
        <v>5.2874999999999996</v>
      </c>
      <c r="I117" s="22" t="str">
        <f t="shared" si="11"/>
        <v>1+5,2875j</v>
      </c>
      <c r="K117" s="22" t="str">
        <f t="shared" si="12"/>
        <v>4,5225+23,91271875j</v>
      </c>
      <c r="M117" s="22" t="str">
        <f t="shared" si="26"/>
        <v>29,37375+23,91271875j</v>
      </c>
      <c r="O117" s="22" t="str">
        <f t="shared" si="27"/>
        <v>0,508822277749262-0,414224401772075j</v>
      </c>
      <c r="S117" s="22">
        <f t="shared" si="13"/>
        <v>0.65611124465092097</v>
      </c>
      <c r="U117" s="22">
        <f t="shared" si="4"/>
        <v>1.053917808219178</v>
      </c>
      <c r="V117" s="22">
        <f t="shared" si="5"/>
        <v>0.92673170731707311</v>
      </c>
      <c r="X117" s="22">
        <f t="shared" si="24"/>
        <v>1E-3</v>
      </c>
      <c r="Y117" s="22">
        <f t="shared" si="6"/>
        <v>4.5</v>
      </c>
      <c r="Z117" s="22">
        <f t="shared" si="25"/>
        <v>2.3499999999999996</v>
      </c>
      <c r="AA117" s="22">
        <f t="shared" si="14"/>
        <v>5.5224999999999982</v>
      </c>
      <c r="AB117" s="22">
        <f t="shared" si="15"/>
        <v>24.851249999999993</v>
      </c>
      <c r="AC117" s="22">
        <f t="shared" si="16"/>
        <v>4.5224999999999982</v>
      </c>
      <c r="AD117" s="22">
        <v>1</v>
      </c>
      <c r="AE117" s="22">
        <f t="shared" si="17"/>
        <v>1.0574999999999999E-2</v>
      </c>
      <c r="AF117" s="22" t="str">
        <f t="shared" si="18"/>
        <v>1+0,010575j</v>
      </c>
      <c r="AH117" s="22" t="str">
        <f t="shared" si="19"/>
        <v>4,5225+0,0478254375j</v>
      </c>
      <c r="AI117" s="22" t="str">
        <f t="shared" si="20"/>
        <v>29,37375+0,0478254375j</v>
      </c>
      <c r="AK117" s="22" t="str">
        <f t="shared" si="21"/>
        <v>0,846033758751294-0,00137748617905613j</v>
      </c>
      <c r="AO117" s="22">
        <f t="shared" si="22"/>
        <v>0.84603488014089367</v>
      </c>
      <c r="AP117" s="22">
        <v>47</v>
      </c>
      <c r="AR117" s="22">
        <f>Compensation!$C$16</f>
        <v>1.0132266666666667</v>
      </c>
      <c r="CC117" s="24"/>
      <c r="CD117" s="24"/>
      <c r="CE117" s="24"/>
    </row>
    <row r="118" spans="1:83" s="22" customFormat="1">
      <c r="A118" s="22">
        <f t="shared" si="0"/>
        <v>0.5</v>
      </c>
      <c r="B118" s="22">
        <f t="shared" si="1"/>
        <v>4.5</v>
      </c>
      <c r="C118" s="22">
        <f t="shared" si="23"/>
        <v>2.3999999999999995</v>
      </c>
      <c r="D118" s="22">
        <f t="shared" si="7"/>
        <v>5.7599999999999971</v>
      </c>
      <c r="E118" s="22">
        <f t="shared" si="8"/>
        <v>25.919999999999987</v>
      </c>
      <c r="F118" s="22">
        <f t="shared" si="9"/>
        <v>4.7599999999999971</v>
      </c>
      <c r="G118" s="22">
        <f>1</f>
        <v>1</v>
      </c>
      <c r="H118" s="22">
        <f t="shared" si="10"/>
        <v>5.3999999999999986</v>
      </c>
      <c r="I118" s="22" t="str">
        <f t="shared" si="11"/>
        <v>1+5,4j</v>
      </c>
      <c r="K118" s="22" t="str">
        <f t="shared" si="12"/>
        <v>4,76+25,704j</v>
      </c>
      <c r="M118" s="22" t="str">
        <f t="shared" si="26"/>
        <v>30,68+25,704j</v>
      </c>
      <c r="O118" s="22" t="str">
        <f t="shared" si="27"/>
        <v>0,496408515115542-0,4158958433028j</v>
      </c>
      <c r="S118" s="22">
        <f t="shared" si="13"/>
        <v>0.64760386530329206</v>
      </c>
      <c r="U118" s="22">
        <f t="shared" si="4"/>
        <v>1.053917808219178</v>
      </c>
      <c r="V118" s="22">
        <f t="shared" si="5"/>
        <v>0.92673170731707311</v>
      </c>
      <c r="X118" s="22">
        <f t="shared" si="24"/>
        <v>1E-3</v>
      </c>
      <c r="Y118" s="22">
        <f t="shared" si="6"/>
        <v>4.5</v>
      </c>
      <c r="Z118" s="22">
        <f t="shared" si="25"/>
        <v>2.3999999999999995</v>
      </c>
      <c r="AA118" s="22">
        <f t="shared" si="14"/>
        <v>5.7599999999999971</v>
      </c>
      <c r="AB118" s="22">
        <f t="shared" si="15"/>
        <v>25.919999999999987</v>
      </c>
      <c r="AC118" s="22">
        <f t="shared" si="16"/>
        <v>4.7599999999999971</v>
      </c>
      <c r="AD118" s="22">
        <v>1</v>
      </c>
      <c r="AE118" s="22">
        <f t="shared" si="17"/>
        <v>1.0799999999999997E-2</v>
      </c>
      <c r="AF118" s="22" t="str">
        <f t="shared" si="18"/>
        <v>1+0,0108j</v>
      </c>
      <c r="AH118" s="22" t="str">
        <f t="shared" si="19"/>
        <v>4,76+0,051408j</v>
      </c>
      <c r="AI118" s="22" t="str">
        <f t="shared" si="20"/>
        <v>30,68+0,051408j</v>
      </c>
      <c r="AK118" s="22" t="str">
        <f t="shared" si="21"/>
        <v>0,844847693110159-0,00141564309672122j</v>
      </c>
      <c r="AO118" s="22">
        <f t="shared" si="22"/>
        <v>0.84484887914877094</v>
      </c>
      <c r="AP118" s="22">
        <v>48</v>
      </c>
      <c r="AR118" s="22">
        <f>Compensation!$C$16</f>
        <v>1.0132266666666667</v>
      </c>
      <c r="CC118" s="24"/>
      <c r="CD118" s="24"/>
      <c r="CE118" s="24"/>
    </row>
    <row r="119" spans="1:83" s="22" customFormat="1">
      <c r="A119" s="22">
        <f t="shared" si="0"/>
        <v>0.5</v>
      </c>
      <c r="B119" s="22">
        <f t="shared" si="1"/>
        <v>4.5</v>
      </c>
      <c r="C119" s="22">
        <f t="shared" si="23"/>
        <v>2.4499999999999993</v>
      </c>
      <c r="D119" s="22">
        <f t="shared" si="7"/>
        <v>6.0024999999999968</v>
      </c>
      <c r="E119" s="22">
        <f t="shared" si="8"/>
        <v>27.011249999999986</v>
      </c>
      <c r="F119" s="22">
        <f t="shared" si="9"/>
        <v>5.0024999999999968</v>
      </c>
      <c r="G119" s="22">
        <f>1</f>
        <v>1</v>
      </c>
      <c r="H119" s="22">
        <f t="shared" si="10"/>
        <v>5.5124999999999984</v>
      </c>
      <c r="I119" s="22" t="str">
        <f t="shared" si="11"/>
        <v>1+5,5125j</v>
      </c>
      <c r="K119" s="22" t="str">
        <f t="shared" si="12"/>
        <v>5,0025+27,57628125j</v>
      </c>
      <c r="M119" s="22" t="str">
        <f t="shared" si="26"/>
        <v>32,01375+27,57628125j</v>
      </c>
      <c r="O119" s="22" t="str">
        <f t="shared" si="27"/>
        <v>0,484353418959571-0,417216543067532j</v>
      </c>
      <c r="S119" s="22">
        <f t="shared" si="13"/>
        <v>0.63927136512364413</v>
      </c>
      <c r="U119" s="22">
        <f t="shared" si="4"/>
        <v>1.053917808219178</v>
      </c>
      <c r="V119" s="22">
        <f t="shared" si="5"/>
        <v>0.92673170731707311</v>
      </c>
      <c r="X119" s="22">
        <f t="shared" si="24"/>
        <v>1E-3</v>
      </c>
      <c r="Y119" s="22">
        <f t="shared" si="6"/>
        <v>4.5</v>
      </c>
      <c r="Z119" s="22">
        <f t="shared" si="25"/>
        <v>2.4499999999999993</v>
      </c>
      <c r="AA119" s="22">
        <f t="shared" si="14"/>
        <v>6.0024999999999968</v>
      </c>
      <c r="AB119" s="22">
        <f t="shared" si="15"/>
        <v>27.011249999999986</v>
      </c>
      <c r="AC119" s="22">
        <f t="shared" si="16"/>
        <v>5.0024999999999968</v>
      </c>
      <c r="AD119" s="22">
        <v>1</v>
      </c>
      <c r="AE119" s="22">
        <f t="shared" si="17"/>
        <v>1.1024999999999997E-2</v>
      </c>
      <c r="AF119" s="22" t="str">
        <f t="shared" si="18"/>
        <v>1+0,011025j</v>
      </c>
      <c r="AH119" s="22" t="str">
        <f t="shared" si="19"/>
        <v>5,0025+0,0551525625j</v>
      </c>
      <c r="AI119" s="22" t="str">
        <f t="shared" si="20"/>
        <v>32,01375+0,0551525625j</v>
      </c>
      <c r="AK119" s="22" t="str">
        <f t="shared" si="21"/>
        <v>0,843736514212874-0,00145357013263544j</v>
      </c>
      <c r="AO119" s="22">
        <f t="shared" si="22"/>
        <v>0.84373776630077535</v>
      </c>
      <c r="AP119" s="22">
        <v>49</v>
      </c>
      <c r="AR119" s="22">
        <f>Compensation!$C$16</f>
        <v>1.0132266666666667</v>
      </c>
      <c r="CC119" s="24"/>
      <c r="CD119" s="24"/>
      <c r="CE119" s="24"/>
    </row>
    <row r="120" spans="1:83" s="22" customFormat="1">
      <c r="A120" s="22">
        <f t="shared" si="0"/>
        <v>0.5</v>
      </c>
      <c r="B120" s="22">
        <f t="shared" si="1"/>
        <v>4.5</v>
      </c>
      <c r="C120" s="22">
        <f t="shared" si="23"/>
        <v>2.4999999999999991</v>
      </c>
      <c r="D120" s="22">
        <f t="shared" si="7"/>
        <v>6.2499999999999956</v>
      </c>
      <c r="E120" s="22">
        <f t="shared" si="8"/>
        <v>28.124999999999979</v>
      </c>
      <c r="F120" s="22">
        <f t="shared" si="9"/>
        <v>5.2499999999999956</v>
      </c>
      <c r="G120" s="22">
        <f>1</f>
        <v>1</v>
      </c>
      <c r="H120" s="22">
        <f t="shared" si="10"/>
        <v>5.6249999999999982</v>
      </c>
      <c r="I120" s="22" t="str">
        <f t="shared" si="11"/>
        <v>1+5,625j</v>
      </c>
      <c r="K120" s="22" t="str">
        <f t="shared" si="12"/>
        <v>5,25+29,53125j</v>
      </c>
      <c r="M120" s="22" t="str">
        <f t="shared" si="26"/>
        <v>33,375+29,53125j</v>
      </c>
      <c r="O120" s="22" t="str">
        <f t="shared" si="27"/>
        <v>0,47264793482061-0,418213762551944j</v>
      </c>
      <c r="S120" s="22">
        <f t="shared" si="13"/>
        <v>0.63110919932927723</v>
      </c>
      <c r="U120" s="22">
        <f t="shared" si="4"/>
        <v>1.053917808219178</v>
      </c>
      <c r="V120" s="22">
        <f t="shared" si="5"/>
        <v>0.92673170731707311</v>
      </c>
      <c r="X120" s="22">
        <f t="shared" si="24"/>
        <v>1E-3</v>
      </c>
      <c r="Y120" s="22">
        <f t="shared" si="6"/>
        <v>4.5</v>
      </c>
      <c r="Z120" s="22">
        <f t="shared" si="25"/>
        <v>2.4999999999999991</v>
      </c>
      <c r="AA120" s="22">
        <f t="shared" si="14"/>
        <v>6.2499999999999956</v>
      </c>
      <c r="AB120" s="22">
        <f t="shared" si="15"/>
        <v>28.124999999999979</v>
      </c>
      <c r="AC120" s="22">
        <f t="shared" si="16"/>
        <v>5.2499999999999956</v>
      </c>
      <c r="AD120" s="22">
        <v>1</v>
      </c>
      <c r="AE120" s="22">
        <f t="shared" si="17"/>
        <v>1.1249999999999996E-2</v>
      </c>
      <c r="AF120" s="22" t="str">
        <f t="shared" si="18"/>
        <v>1+0,01125j</v>
      </c>
      <c r="AH120" s="22" t="str">
        <f t="shared" si="19"/>
        <v>5,25+0,0590624999999999j</v>
      </c>
      <c r="AI120" s="22" t="str">
        <f t="shared" si="20"/>
        <v>33,375+0,0590624999999999j</v>
      </c>
      <c r="AK120" s="22" t="str">
        <f t="shared" si="21"/>
        <v>0,842693990142937-0,00149128430839901j</v>
      </c>
      <c r="AO120" s="22">
        <f t="shared" si="22"/>
        <v>0.84269530967717676</v>
      </c>
      <c r="AP120" s="22">
        <v>50</v>
      </c>
      <c r="AR120" s="22">
        <f>Compensation!$C$16</f>
        <v>1.0132266666666667</v>
      </c>
      <c r="CC120" s="24"/>
      <c r="CD120" s="24"/>
      <c r="CE120" s="24"/>
    </row>
    <row r="121" spans="1:83" s="22" customFormat="1">
      <c r="A121" s="22">
        <f t="shared" si="0"/>
        <v>0.5</v>
      </c>
      <c r="B121" s="22">
        <f t="shared" si="1"/>
        <v>4.5</v>
      </c>
      <c r="C121" s="22">
        <f t="shared" si="23"/>
        <v>2.5499999999999989</v>
      </c>
      <c r="D121" s="22">
        <f t="shared" si="7"/>
        <v>6.5024999999999942</v>
      </c>
      <c r="E121" s="22">
        <f t="shared" si="8"/>
        <v>29.261249999999976</v>
      </c>
      <c r="F121" s="22">
        <f t="shared" si="9"/>
        <v>5.5024999999999942</v>
      </c>
      <c r="G121" s="22">
        <f>1</f>
        <v>1</v>
      </c>
      <c r="H121" s="22">
        <f t="shared" si="10"/>
        <v>5.7374999999999972</v>
      </c>
      <c r="I121" s="22" t="str">
        <f t="shared" si="11"/>
        <v>1+5,7375j</v>
      </c>
      <c r="K121" s="22" t="str">
        <f t="shared" si="12"/>
        <v>5,50249999999999+31,57059375j</v>
      </c>
      <c r="M121" s="22" t="str">
        <f t="shared" si="26"/>
        <v>34,76375+31,57059375j</v>
      </c>
      <c r="O121" s="22" t="str">
        <f t="shared" si="27"/>
        <v>0,461282980855031-0,418912735028966j</v>
      </c>
      <c r="S121" s="22">
        <f t="shared" si="13"/>
        <v>0.62311304592020178</v>
      </c>
      <c r="U121" s="22">
        <f t="shared" si="4"/>
        <v>1.053917808219178</v>
      </c>
      <c r="V121" s="22">
        <f t="shared" si="5"/>
        <v>0.92673170731707311</v>
      </c>
      <c r="X121" s="22">
        <f t="shared" si="24"/>
        <v>1E-3</v>
      </c>
      <c r="Y121" s="22">
        <f t="shared" si="6"/>
        <v>4.5</v>
      </c>
      <c r="Z121" s="22">
        <f t="shared" si="25"/>
        <v>2.5499999999999989</v>
      </c>
      <c r="AA121" s="22">
        <f t="shared" si="14"/>
        <v>6.5024999999999942</v>
      </c>
      <c r="AB121" s="22">
        <f t="shared" si="15"/>
        <v>29.261249999999976</v>
      </c>
      <c r="AC121" s="22">
        <f t="shared" si="16"/>
        <v>5.5024999999999942</v>
      </c>
      <c r="AD121" s="22">
        <v>1</v>
      </c>
      <c r="AE121" s="22">
        <f t="shared" si="17"/>
        <v>1.1474999999999994E-2</v>
      </c>
      <c r="AF121" s="22" t="str">
        <f t="shared" si="18"/>
        <v>1+0,011475j</v>
      </c>
      <c r="AH121" s="22" t="str">
        <f t="shared" si="19"/>
        <v>5,50249999999999+0,0631411874999999j</v>
      </c>
      <c r="AI121" s="22" t="str">
        <f t="shared" si="20"/>
        <v>34,76375+0,0631411874999999j</v>
      </c>
      <c r="AK121" s="22" t="str">
        <f t="shared" si="21"/>
        <v>0,841714529349996-0,00152880097570493j</v>
      </c>
      <c r="AO121" s="22">
        <f t="shared" si="22"/>
        <v>0.8417159177248037</v>
      </c>
      <c r="AP121" s="22">
        <v>51</v>
      </c>
      <c r="AR121" s="22">
        <f>Compensation!$C$16</f>
        <v>1.0132266666666667</v>
      </c>
      <c r="CC121" s="24"/>
      <c r="CD121" s="24"/>
      <c r="CE121" s="24"/>
    </row>
    <row r="122" spans="1:83" s="22" customFormat="1">
      <c r="A122" s="22">
        <f t="shared" si="0"/>
        <v>0.5</v>
      </c>
      <c r="B122" s="22">
        <f t="shared" si="1"/>
        <v>4.5</v>
      </c>
      <c r="C122" s="22">
        <f t="shared" si="23"/>
        <v>2.5999999999999988</v>
      </c>
      <c r="D122" s="22">
        <f t="shared" si="7"/>
        <v>6.7599999999999936</v>
      </c>
      <c r="E122" s="22">
        <f t="shared" si="8"/>
        <v>30.41999999999997</v>
      </c>
      <c r="F122" s="22">
        <f t="shared" si="9"/>
        <v>5.7599999999999936</v>
      </c>
      <c r="G122" s="22">
        <f>1</f>
        <v>1</v>
      </c>
      <c r="H122" s="22">
        <f t="shared" si="10"/>
        <v>5.849999999999997</v>
      </c>
      <c r="I122" s="22" t="str">
        <f t="shared" si="11"/>
        <v>1+5,85j</v>
      </c>
      <c r="K122" s="22" t="str">
        <f t="shared" si="12"/>
        <v>5,75999999999999+33,696j</v>
      </c>
      <c r="M122" s="22" t="str">
        <f t="shared" si="26"/>
        <v>36,18+33,696j</v>
      </c>
      <c r="O122" s="22" t="str">
        <f t="shared" si="27"/>
        <v>0,450249480282548-0,419336829397477j</v>
      </c>
      <c r="S122" s="22">
        <f t="shared" si="13"/>
        <v>0.61527877501489792</v>
      </c>
      <c r="U122" s="22">
        <f t="shared" si="4"/>
        <v>1.053917808219178</v>
      </c>
      <c r="V122" s="22">
        <f t="shared" si="5"/>
        <v>0.92673170731707311</v>
      </c>
      <c r="X122" s="22">
        <f t="shared" si="24"/>
        <v>1E-3</v>
      </c>
      <c r="Y122" s="22">
        <f t="shared" si="6"/>
        <v>4.5</v>
      </c>
      <c r="Z122" s="22">
        <f t="shared" si="25"/>
        <v>2.5999999999999988</v>
      </c>
      <c r="AA122" s="22">
        <f t="shared" si="14"/>
        <v>6.7599999999999936</v>
      </c>
      <c r="AB122" s="22">
        <f t="shared" si="15"/>
        <v>30.41999999999997</v>
      </c>
      <c r="AC122" s="22">
        <f t="shared" si="16"/>
        <v>5.7599999999999936</v>
      </c>
      <c r="AD122" s="22">
        <v>1</v>
      </c>
      <c r="AE122" s="22">
        <f t="shared" si="17"/>
        <v>1.1699999999999993E-2</v>
      </c>
      <c r="AF122" s="22" t="str">
        <f t="shared" si="18"/>
        <v>1+0,0117j</v>
      </c>
      <c r="AH122" s="22" t="str">
        <f t="shared" si="19"/>
        <v>5,75999999999999+0,0673919999999999j</v>
      </c>
      <c r="AI122" s="22" t="str">
        <f t="shared" si="20"/>
        <v>36,18+0,0673919999999999j</v>
      </c>
      <c r="AK122" s="22" t="str">
        <f t="shared" si="21"/>
        <v>0,840793102683699-0,00156613401813322j</v>
      </c>
      <c r="AO122" s="22">
        <f t="shared" si="22"/>
        <v>0.84079456129083285</v>
      </c>
      <c r="AP122" s="22">
        <v>52</v>
      </c>
      <c r="AR122" s="22">
        <f>Compensation!$C$16</f>
        <v>1.0132266666666667</v>
      </c>
      <c r="CC122" s="24"/>
      <c r="CD122" s="24"/>
      <c r="CE122" s="24"/>
    </row>
    <row r="123" spans="1:83" s="22" customFormat="1">
      <c r="A123" s="22">
        <f t="shared" si="0"/>
        <v>0.5</v>
      </c>
      <c r="B123" s="22">
        <f t="shared" si="1"/>
        <v>4.5</v>
      </c>
      <c r="C123" s="22">
        <f t="shared" si="23"/>
        <v>2.6499999999999986</v>
      </c>
      <c r="D123" s="22">
        <f t="shared" si="7"/>
        <v>7.0224999999999929</v>
      </c>
      <c r="E123" s="22">
        <f t="shared" si="8"/>
        <v>31.601249999999968</v>
      </c>
      <c r="F123" s="22">
        <f t="shared" si="9"/>
        <v>6.0224999999999929</v>
      </c>
      <c r="G123" s="22">
        <f>1</f>
        <v>1</v>
      </c>
      <c r="H123" s="22">
        <f t="shared" si="10"/>
        <v>5.9624999999999968</v>
      </c>
      <c r="I123" s="22" t="str">
        <f t="shared" si="11"/>
        <v>1+5,9625j</v>
      </c>
      <c r="K123" s="22" t="str">
        <f t="shared" si="12"/>
        <v>6,02249999999999+35,90915625j</v>
      </c>
      <c r="M123" s="22" t="str">
        <f t="shared" si="26"/>
        <v>37,62375+35,90915625j</v>
      </c>
      <c r="O123" s="22" t="str">
        <f t="shared" si="27"/>
        <v>0,439538390704271-0,419507697921478j</v>
      </c>
      <c r="S123" s="22">
        <f t="shared" si="13"/>
        <v>0.60760242389104935</v>
      </c>
      <c r="U123" s="22">
        <f t="shared" si="4"/>
        <v>1.053917808219178</v>
      </c>
      <c r="V123" s="22">
        <f t="shared" si="5"/>
        <v>0.92673170731707311</v>
      </c>
      <c r="X123" s="22">
        <f t="shared" si="24"/>
        <v>1E-3</v>
      </c>
      <c r="Y123" s="22">
        <f t="shared" si="6"/>
        <v>4.5</v>
      </c>
      <c r="Z123" s="22">
        <f t="shared" si="25"/>
        <v>2.6499999999999986</v>
      </c>
      <c r="AA123" s="22">
        <f t="shared" si="14"/>
        <v>7.0224999999999929</v>
      </c>
      <c r="AB123" s="22">
        <f t="shared" si="15"/>
        <v>31.601249999999968</v>
      </c>
      <c r="AC123" s="22">
        <f t="shared" si="16"/>
        <v>6.0224999999999929</v>
      </c>
      <c r="AD123" s="22">
        <v>1</v>
      </c>
      <c r="AE123" s="22">
        <f t="shared" si="17"/>
        <v>1.1924999999999995E-2</v>
      </c>
      <c r="AF123" s="22" t="str">
        <f t="shared" si="18"/>
        <v>1+0,011925j</v>
      </c>
      <c r="AH123" s="22" t="str">
        <f t="shared" si="19"/>
        <v>6,02249999999999+0,0718183124999999j</v>
      </c>
      <c r="AI123" s="22" t="str">
        <f t="shared" si="20"/>
        <v>37,62375+0,0718183124999999j</v>
      </c>
      <c r="AK123" s="22" t="str">
        <f t="shared" si="21"/>
        <v>0,839925176357622-0,00160329602424716j</v>
      </c>
      <c r="AO123" s="22">
        <f t="shared" si="22"/>
        <v>0.83992670658666635</v>
      </c>
      <c r="AP123" s="22">
        <v>53</v>
      </c>
      <c r="AR123" s="22">
        <f>Compensation!$C$16</f>
        <v>1.0132266666666667</v>
      </c>
      <c r="CC123" s="24"/>
      <c r="CD123" s="24"/>
      <c r="CE123" s="24"/>
    </row>
    <row r="124" spans="1:83" s="22" customFormat="1">
      <c r="A124" s="22">
        <f t="shared" si="0"/>
        <v>0.5</v>
      </c>
      <c r="B124" s="22">
        <f t="shared" si="1"/>
        <v>4.5</v>
      </c>
      <c r="C124" s="22">
        <f t="shared" si="23"/>
        <v>2.6999999999999984</v>
      </c>
      <c r="D124" s="22">
        <f t="shared" si="7"/>
        <v>7.2899999999999912</v>
      </c>
      <c r="E124" s="22">
        <f t="shared" si="8"/>
        <v>32.804999999999957</v>
      </c>
      <c r="F124" s="22">
        <f t="shared" si="9"/>
        <v>6.2899999999999912</v>
      </c>
      <c r="G124" s="22">
        <f>1</f>
        <v>1</v>
      </c>
      <c r="H124" s="22">
        <f t="shared" si="10"/>
        <v>6.0749999999999966</v>
      </c>
      <c r="I124" s="22" t="str">
        <f t="shared" si="11"/>
        <v>1+6,075j</v>
      </c>
      <c r="K124" s="22" t="str">
        <f t="shared" si="12"/>
        <v>6,28999999999999+38,2117499999999j</v>
      </c>
      <c r="M124" s="22" t="str">
        <f t="shared" si="26"/>
        <v>39,0949999999999+38,2117499999999j</v>
      </c>
      <c r="O124" s="22" t="str">
        <f t="shared" si="27"/>
        <v>0,42914073038107-0,419445410004831j</v>
      </c>
      <c r="S124" s="22">
        <f t="shared" si="13"/>
        <v>0.60008017668151559</v>
      </c>
      <c r="U124" s="22">
        <f t="shared" si="4"/>
        <v>1.053917808219178</v>
      </c>
      <c r="V124" s="22">
        <f t="shared" si="5"/>
        <v>0.92673170731707311</v>
      </c>
      <c r="X124" s="22">
        <f t="shared" si="24"/>
        <v>1E-3</v>
      </c>
      <c r="Y124" s="22">
        <f t="shared" si="6"/>
        <v>4.5</v>
      </c>
      <c r="Z124" s="22">
        <f t="shared" si="25"/>
        <v>2.6999999999999984</v>
      </c>
      <c r="AA124" s="22">
        <f t="shared" si="14"/>
        <v>7.2899999999999912</v>
      </c>
      <c r="AB124" s="22">
        <f t="shared" si="15"/>
        <v>32.804999999999957</v>
      </c>
      <c r="AC124" s="22">
        <f t="shared" si="16"/>
        <v>6.2899999999999912</v>
      </c>
      <c r="AD124" s="22">
        <v>1</v>
      </c>
      <c r="AE124" s="22">
        <f t="shared" si="17"/>
        <v>1.2149999999999994E-2</v>
      </c>
      <c r="AF124" s="22" t="str">
        <f t="shared" si="18"/>
        <v>1+0,01215j</v>
      </c>
      <c r="AH124" s="22" t="str">
        <f t="shared" si="19"/>
        <v>6,28999999999999+0,0764234999999999j</v>
      </c>
      <c r="AI124" s="22" t="str">
        <f t="shared" si="20"/>
        <v>39,0949999999999+0,0764234999999999j</v>
      </c>
      <c r="AK124" s="22" t="str">
        <f t="shared" si="21"/>
        <v>0,839106654115679-0,00164029843664944j</v>
      </c>
      <c r="AO124" s="22">
        <f t="shared" si="22"/>
        <v>0.8391082573543005</v>
      </c>
      <c r="AP124" s="22">
        <v>54</v>
      </c>
      <c r="AR124" s="22">
        <f>Compensation!$C$16</f>
        <v>1.0132266666666667</v>
      </c>
      <c r="CC124" s="24"/>
      <c r="CD124" s="24"/>
      <c r="CE124" s="24"/>
    </row>
    <row r="125" spans="1:83" s="22" customFormat="1">
      <c r="A125" s="22">
        <f t="shared" si="0"/>
        <v>0.5</v>
      </c>
      <c r="B125" s="22">
        <f t="shared" si="1"/>
        <v>4.5</v>
      </c>
      <c r="C125" s="22">
        <f t="shared" si="23"/>
        <v>2.7499999999999982</v>
      </c>
      <c r="D125" s="22">
        <f t="shared" si="7"/>
        <v>7.5624999999999902</v>
      </c>
      <c r="E125" s="22">
        <f t="shared" si="8"/>
        <v>34.031249999999957</v>
      </c>
      <c r="F125" s="22">
        <f t="shared" si="9"/>
        <v>6.5624999999999902</v>
      </c>
      <c r="G125" s="22">
        <f>1</f>
        <v>1</v>
      </c>
      <c r="H125" s="22">
        <f t="shared" si="10"/>
        <v>6.1874999999999964</v>
      </c>
      <c r="I125" s="22" t="str">
        <f t="shared" si="11"/>
        <v>1+6,1875j</v>
      </c>
      <c r="K125" s="22" t="str">
        <f t="shared" si="12"/>
        <v>6,56249999999999+40,6054687499999j</v>
      </c>
      <c r="M125" s="22" t="str">
        <f t="shared" si="26"/>
        <v>40,59375+40,6054687499999j</v>
      </c>
      <c r="O125" s="22" t="str">
        <f t="shared" si="27"/>
        <v>0,419047601591318-0,419168573762677j</v>
      </c>
      <c r="S125" s="22">
        <f t="shared" si="13"/>
        <v>0.59270834786568749</v>
      </c>
      <c r="U125" s="22">
        <f t="shared" si="4"/>
        <v>1.053917808219178</v>
      </c>
      <c r="V125" s="22">
        <f t="shared" si="5"/>
        <v>0.92673170731707311</v>
      </c>
      <c r="X125" s="22">
        <f t="shared" si="24"/>
        <v>1E-3</v>
      </c>
      <c r="Y125" s="22">
        <f t="shared" si="6"/>
        <v>4.5</v>
      </c>
      <c r="Z125" s="22">
        <f t="shared" si="25"/>
        <v>2.7499999999999982</v>
      </c>
      <c r="AA125" s="22">
        <f t="shared" si="14"/>
        <v>7.5624999999999902</v>
      </c>
      <c r="AB125" s="22">
        <f t="shared" si="15"/>
        <v>34.031249999999957</v>
      </c>
      <c r="AC125" s="22">
        <f t="shared" si="16"/>
        <v>6.5624999999999902</v>
      </c>
      <c r="AD125" s="22">
        <v>1</v>
      </c>
      <c r="AE125" s="22">
        <f t="shared" si="17"/>
        <v>1.2374999999999994E-2</v>
      </c>
      <c r="AF125" s="22" t="str">
        <f t="shared" si="18"/>
        <v>1+0,012375j</v>
      </c>
      <c r="AH125" s="22" t="str">
        <f t="shared" si="19"/>
        <v>6,56249999999999+0,0812109374999999j</v>
      </c>
      <c r="AI125" s="22" t="str">
        <f t="shared" si="20"/>
        <v>40,59375+0,0812109374999999j</v>
      </c>
      <c r="AK125" s="22" t="str">
        <f t="shared" si="21"/>
        <v>0,838333827176342-0,00167715168081179j</v>
      </c>
      <c r="AO125" s="22">
        <f t="shared" si="22"/>
        <v>0.83833550481051033</v>
      </c>
      <c r="AP125" s="22">
        <v>55</v>
      </c>
      <c r="AR125" s="22">
        <f>Compensation!$C$16</f>
        <v>1.0132266666666667</v>
      </c>
      <c r="CC125" s="24"/>
      <c r="CD125" s="24"/>
      <c r="CE125" s="24"/>
    </row>
    <row r="126" spans="1:83" s="22" customFormat="1">
      <c r="A126" s="22">
        <f t="shared" si="0"/>
        <v>0.5</v>
      </c>
      <c r="B126" s="22">
        <f t="shared" si="1"/>
        <v>4.5</v>
      </c>
      <c r="C126" s="22">
        <f t="shared" si="23"/>
        <v>2.799999999999998</v>
      </c>
      <c r="D126" s="22">
        <f t="shared" si="7"/>
        <v>7.8399999999999892</v>
      </c>
      <c r="E126" s="22">
        <f t="shared" si="8"/>
        <v>35.279999999999951</v>
      </c>
      <c r="F126" s="22">
        <f t="shared" si="9"/>
        <v>6.8399999999999892</v>
      </c>
      <c r="G126" s="22">
        <f>1</f>
        <v>1</v>
      </c>
      <c r="H126" s="22">
        <f t="shared" si="10"/>
        <v>6.2999999999999954</v>
      </c>
      <c r="I126" s="22" t="str">
        <f t="shared" si="11"/>
        <v>1+6,3j</v>
      </c>
      <c r="K126" s="22" t="str">
        <f t="shared" si="12"/>
        <v>6,83999999999999+43,0919999999999j</v>
      </c>
      <c r="M126" s="22" t="str">
        <f t="shared" si="26"/>
        <v>42,1199999999999+43,0919999999999j</v>
      </c>
      <c r="O126" s="22" t="str">
        <f t="shared" si="27"/>
        <v>0,409250211210372-0,418694446853689j</v>
      </c>
      <c r="S126" s="22">
        <f t="shared" si="13"/>
        <v>0.58548336885162733</v>
      </c>
      <c r="U126" s="22">
        <f t="shared" si="4"/>
        <v>1.053917808219178</v>
      </c>
      <c r="V126" s="22">
        <f t="shared" si="5"/>
        <v>0.92673170731707311</v>
      </c>
      <c r="X126" s="22">
        <f t="shared" si="24"/>
        <v>1E-3</v>
      </c>
      <c r="Y126" s="22">
        <f t="shared" si="6"/>
        <v>4.5</v>
      </c>
      <c r="Z126" s="22">
        <f t="shared" si="25"/>
        <v>2.799999999999998</v>
      </c>
      <c r="AA126" s="22">
        <f t="shared" si="14"/>
        <v>7.8399999999999892</v>
      </c>
      <c r="AB126" s="22">
        <f t="shared" si="15"/>
        <v>35.279999999999951</v>
      </c>
      <c r="AC126" s="22">
        <f t="shared" si="16"/>
        <v>6.8399999999999892</v>
      </c>
      <c r="AD126" s="22">
        <v>1</v>
      </c>
      <c r="AE126" s="22">
        <f t="shared" si="17"/>
        <v>1.2599999999999991E-2</v>
      </c>
      <c r="AF126" s="22" t="str">
        <f t="shared" si="18"/>
        <v>1+0,0126j</v>
      </c>
      <c r="AH126" s="22" t="str">
        <f t="shared" si="19"/>
        <v>6,83999999999999+0,0861839999999999j</v>
      </c>
      <c r="AI126" s="22" t="str">
        <f t="shared" si="20"/>
        <v>42,1199999999999+0,0861839999999999j</v>
      </c>
      <c r="AK126" s="22" t="str">
        <f t="shared" si="21"/>
        <v>0,837603330774811-0,00171386527681615j</v>
      </c>
      <c r="AO126" s="22">
        <f t="shared" si="22"/>
        <v>0.83760508418898971</v>
      </c>
      <c r="AP126" s="22">
        <v>56</v>
      </c>
      <c r="AR126" s="22">
        <f>Compensation!$C$16</f>
        <v>1.0132266666666667</v>
      </c>
      <c r="CC126" s="24"/>
      <c r="CD126" s="24"/>
      <c r="CE126" s="24"/>
    </row>
    <row r="127" spans="1:83" s="22" customFormat="1">
      <c r="A127" s="22">
        <f t="shared" si="0"/>
        <v>0.5</v>
      </c>
      <c r="B127" s="22">
        <f t="shared" si="1"/>
        <v>4.5</v>
      </c>
      <c r="C127" s="22">
        <f t="shared" si="23"/>
        <v>2.8499999999999979</v>
      </c>
      <c r="D127" s="22">
        <f t="shared" si="7"/>
        <v>8.1224999999999881</v>
      </c>
      <c r="E127" s="22">
        <f t="shared" si="8"/>
        <v>36.551249999999946</v>
      </c>
      <c r="F127" s="22">
        <f t="shared" si="9"/>
        <v>7.1224999999999881</v>
      </c>
      <c r="G127" s="22">
        <f>1</f>
        <v>1</v>
      </c>
      <c r="H127" s="22">
        <f t="shared" si="10"/>
        <v>6.4124999999999952</v>
      </c>
      <c r="I127" s="22" t="str">
        <f t="shared" si="11"/>
        <v>1+6,4125j</v>
      </c>
      <c r="K127" s="22" t="str">
        <f t="shared" si="12"/>
        <v>7,12249999999999+45,6730312499999j</v>
      </c>
      <c r="M127" s="22" t="str">
        <f t="shared" si="26"/>
        <v>43,6737499999999+45,6730312499999j</v>
      </c>
      <c r="O127" s="22" t="str">
        <f t="shared" si="27"/>
        <v>0,399739888670673-0,418039037800216j</v>
      </c>
      <c r="S127" s="22">
        <f t="shared" si="13"/>
        <v>0.57840177707141638</v>
      </c>
      <c r="U127" s="22">
        <f t="shared" si="4"/>
        <v>1.053917808219178</v>
      </c>
      <c r="V127" s="22">
        <f t="shared" si="5"/>
        <v>0.92673170731707311</v>
      </c>
      <c r="X127" s="22">
        <f t="shared" si="24"/>
        <v>1E-3</v>
      </c>
      <c r="Y127" s="22">
        <f t="shared" si="6"/>
        <v>4.5</v>
      </c>
      <c r="Z127" s="22">
        <f t="shared" si="25"/>
        <v>2.8499999999999979</v>
      </c>
      <c r="AA127" s="22">
        <f t="shared" si="14"/>
        <v>8.1224999999999881</v>
      </c>
      <c r="AB127" s="22">
        <f t="shared" si="15"/>
        <v>36.551249999999946</v>
      </c>
      <c r="AC127" s="22">
        <f t="shared" si="16"/>
        <v>7.1224999999999881</v>
      </c>
      <c r="AD127" s="22">
        <v>1</v>
      </c>
      <c r="AE127" s="22">
        <f t="shared" si="17"/>
        <v>1.2824999999999991E-2</v>
      </c>
      <c r="AF127" s="22" t="str">
        <f t="shared" si="18"/>
        <v>1+0,012825j</v>
      </c>
      <c r="AH127" s="22" t="str">
        <f t="shared" si="19"/>
        <v>7,12249999999999+0,0913460624999998j</v>
      </c>
      <c r="AI127" s="22" t="str">
        <f t="shared" si="20"/>
        <v>43,6737499999999+0,0913460624999998j</v>
      </c>
      <c r="AK127" s="22" t="str">
        <f t="shared" si="21"/>
        <v>0,836912106321839-0,00175044793659993j</v>
      </c>
      <c r="AO127" s="22">
        <f t="shared" si="22"/>
        <v>0.83691393689915083</v>
      </c>
      <c r="AP127" s="22">
        <v>57</v>
      </c>
      <c r="AR127" s="22">
        <f>Compensation!$C$16</f>
        <v>1.0132266666666667</v>
      </c>
      <c r="CC127" s="24"/>
      <c r="CD127" s="24"/>
      <c r="CE127" s="24"/>
    </row>
    <row r="128" spans="1:83" s="22" customFormat="1">
      <c r="A128" s="22">
        <f t="shared" si="0"/>
        <v>0.5</v>
      </c>
      <c r="B128" s="22">
        <f t="shared" si="1"/>
        <v>4.5</v>
      </c>
      <c r="C128" s="22">
        <f t="shared" si="23"/>
        <v>2.8999999999999977</v>
      </c>
      <c r="D128" s="22">
        <f t="shared" si="7"/>
        <v>8.4099999999999859</v>
      </c>
      <c r="E128" s="22">
        <f t="shared" si="8"/>
        <v>37.844999999999935</v>
      </c>
      <c r="F128" s="22">
        <f t="shared" si="9"/>
        <v>7.4099999999999859</v>
      </c>
      <c r="G128" s="22">
        <f>1</f>
        <v>1</v>
      </c>
      <c r="H128" s="22">
        <f t="shared" si="10"/>
        <v>6.524999999999995</v>
      </c>
      <c r="I128" s="22" t="str">
        <f t="shared" si="11"/>
        <v>1+6,525j</v>
      </c>
      <c r="K128" s="22" t="str">
        <f t="shared" si="12"/>
        <v>7,40999999999999+48,3502499999999j</v>
      </c>
      <c r="M128" s="22" t="str">
        <f t="shared" si="26"/>
        <v>45,2549999999999+48,3502499999999j</v>
      </c>
      <c r="O128" s="22" t="str">
        <f t="shared" si="27"/>
        <v>0,390508101471996-0,417217198833198j</v>
      </c>
      <c r="S128" s="22">
        <f t="shared" si="13"/>
        <v>0.57146020711636869</v>
      </c>
      <c r="U128" s="22">
        <f t="shared" si="4"/>
        <v>1.053917808219178</v>
      </c>
      <c r="V128" s="22">
        <f t="shared" si="5"/>
        <v>0.92673170731707311</v>
      </c>
      <c r="X128" s="22">
        <f t="shared" si="24"/>
        <v>1E-3</v>
      </c>
      <c r="Y128" s="22">
        <f t="shared" si="6"/>
        <v>4.5</v>
      </c>
      <c r="Z128" s="22">
        <f t="shared" si="25"/>
        <v>2.8999999999999977</v>
      </c>
      <c r="AA128" s="22">
        <f t="shared" si="14"/>
        <v>8.4099999999999859</v>
      </c>
      <c r="AB128" s="22">
        <f t="shared" si="15"/>
        <v>37.844999999999935</v>
      </c>
      <c r="AC128" s="22">
        <f t="shared" si="16"/>
        <v>7.4099999999999859</v>
      </c>
      <c r="AD128" s="22">
        <v>1</v>
      </c>
      <c r="AE128" s="22">
        <f t="shared" si="17"/>
        <v>1.304999999999999E-2</v>
      </c>
      <c r="AF128" s="22" t="str">
        <f t="shared" si="18"/>
        <v>1+0,01305j</v>
      </c>
      <c r="AH128" s="22" t="str">
        <f t="shared" si="19"/>
        <v>7,40999999999999+0,0967004999999998j</v>
      </c>
      <c r="AI128" s="22" t="str">
        <f t="shared" si="20"/>
        <v>45,2549999999999+0,0967004999999998j</v>
      </c>
      <c r="AK128" s="22" t="str">
        <f t="shared" si="21"/>
        <v>0,836257368360113-0,00178690764885885j</v>
      </c>
      <c r="AO128" s="22">
        <f t="shared" si="22"/>
        <v>0.83625927748248463</v>
      </c>
      <c r="AP128" s="22">
        <v>58</v>
      </c>
      <c r="AR128" s="22">
        <f>Compensation!$C$16</f>
        <v>1.0132266666666667</v>
      </c>
      <c r="CC128" s="24"/>
      <c r="CD128" s="24"/>
      <c r="CE128" s="24"/>
    </row>
    <row r="129" spans="1:83" s="22" customFormat="1">
      <c r="A129" s="22">
        <f t="shared" si="0"/>
        <v>0.5</v>
      </c>
      <c r="B129" s="22">
        <f t="shared" si="1"/>
        <v>4.5</v>
      </c>
      <c r="C129" s="22">
        <f t="shared" si="23"/>
        <v>2.9499999999999975</v>
      </c>
      <c r="D129" s="22">
        <f t="shared" si="7"/>
        <v>8.7024999999999846</v>
      </c>
      <c r="E129" s="22">
        <f t="shared" si="8"/>
        <v>39.161249999999932</v>
      </c>
      <c r="F129" s="22">
        <f t="shared" si="9"/>
        <v>7.7024999999999846</v>
      </c>
      <c r="G129" s="22">
        <f>1</f>
        <v>1</v>
      </c>
      <c r="H129" s="22">
        <f t="shared" si="10"/>
        <v>6.637499999999994</v>
      </c>
      <c r="I129" s="22" t="str">
        <f t="shared" si="11"/>
        <v>1+6,63749999999999j</v>
      </c>
      <c r="K129" s="22" t="str">
        <f t="shared" si="12"/>
        <v>7,70249999999998+51,1253437499998j</v>
      </c>
      <c r="M129" s="22" t="str">
        <f t="shared" si="26"/>
        <v>46,8637499999999+51,1253437499998j</v>
      </c>
      <c r="O129" s="22" t="str">
        <f t="shared" si="27"/>
        <v>0,381546468417068-0,416242711144992j</v>
      </c>
      <c r="S129" s="22">
        <f t="shared" si="13"/>
        <v>0.56465538352420752</v>
      </c>
      <c r="U129" s="22">
        <f t="shared" si="4"/>
        <v>1.053917808219178</v>
      </c>
      <c r="V129" s="22">
        <f t="shared" si="5"/>
        <v>0.92673170731707311</v>
      </c>
      <c r="X129" s="22">
        <f t="shared" si="24"/>
        <v>1E-3</v>
      </c>
      <c r="Y129" s="22">
        <f t="shared" si="6"/>
        <v>4.5</v>
      </c>
      <c r="Z129" s="22">
        <f t="shared" si="25"/>
        <v>2.9499999999999975</v>
      </c>
      <c r="AA129" s="22">
        <f t="shared" si="14"/>
        <v>8.7024999999999846</v>
      </c>
      <c r="AB129" s="22">
        <f t="shared" si="15"/>
        <v>39.161249999999932</v>
      </c>
      <c r="AC129" s="22">
        <f t="shared" si="16"/>
        <v>7.7024999999999846</v>
      </c>
      <c r="AD129" s="22">
        <v>1</v>
      </c>
      <c r="AE129" s="22">
        <f t="shared" si="17"/>
        <v>1.3274999999999988E-2</v>
      </c>
      <c r="AF129" s="22" t="str">
        <f t="shared" si="18"/>
        <v>1+0,013275j</v>
      </c>
      <c r="AH129" s="22" t="str">
        <f t="shared" si="19"/>
        <v>7,70249999999998+0,1022506875j</v>
      </c>
      <c r="AI129" s="22" t="str">
        <f t="shared" si="20"/>
        <v>46,8637499999999+0,1022506875j</v>
      </c>
      <c r="AK129" s="22" t="str">
        <f t="shared" si="21"/>
        <v>0,835636575631586-0,00182325175340163j</v>
      </c>
      <c r="AO129" s="22">
        <f t="shared" si="22"/>
        <v>0.83563856467987374</v>
      </c>
      <c r="AP129" s="22">
        <v>59</v>
      </c>
      <c r="AR129" s="22">
        <f>Compensation!$C$16</f>
        <v>1.0132266666666667</v>
      </c>
      <c r="CC129" s="24"/>
      <c r="CD129" s="24"/>
      <c r="CE129" s="24"/>
    </row>
    <row r="130" spans="1:83" s="22" customFormat="1">
      <c r="A130" s="22">
        <f t="shared" si="0"/>
        <v>0.5</v>
      </c>
      <c r="B130" s="22">
        <f t="shared" si="1"/>
        <v>4.5</v>
      </c>
      <c r="C130" s="22">
        <f t="shared" si="23"/>
        <v>2.9999999999999973</v>
      </c>
      <c r="D130" s="22">
        <f t="shared" si="7"/>
        <v>8.999999999999984</v>
      </c>
      <c r="E130" s="22">
        <f t="shared" si="8"/>
        <v>40.499999999999929</v>
      </c>
      <c r="F130" s="22">
        <f t="shared" si="9"/>
        <v>7.999999999999984</v>
      </c>
      <c r="G130" s="22">
        <f>1</f>
        <v>1</v>
      </c>
      <c r="H130" s="22">
        <f t="shared" si="10"/>
        <v>6.7499999999999938</v>
      </c>
      <c r="I130" s="22" t="str">
        <f t="shared" si="11"/>
        <v>1+6,74999999999999j</v>
      </c>
      <c r="K130" s="22" t="str">
        <f t="shared" si="12"/>
        <v>7,99999999999998+53,9999999999998j</v>
      </c>
      <c r="M130" s="22" t="str">
        <f t="shared" si="26"/>
        <v>48,4999999999999+53,9999999999998j</v>
      </c>
      <c r="O130" s="22" t="str">
        <f t="shared" si="27"/>
        <v>0,372846770749301-0,415128363308499j</v>
      </c>
      <c r="S130" s="22">
        <f t="shared" si="13"/>
        <v>0.5579841149005722</v>
      </c>
      <c r="U130" s="22">
        <f t="shared" si="4"/>
        <v>1.053917808219178</v>
      </c>
      <c r="V130" s="22">
        <f t="shared" si="5"/>
        <v>0.92673170731707311</v>
      </c>
      <c r="X130" s="22">
        <f t="shared" si="24"/>
        <v>1E-3</v>
      </c>
      <c r="Y130" s="22">
        <f t="shared" si="6"/>
        <v>4.5</v>
      </c>
      <c r="Z130" s="22">
        <f t="shared" si="25"/>
        <v>2.9999999999999973</v>
      </c>
      <c r="AA130" s="22">
        <f t="shared" si="14"/>
        <v>8.999999999999984</v>
      </c>
      <c r="AB130" s="22">
        <f t="shared" si="15"/>
        <v>40.499999999999929</v>
      </c>
      <c r="AC130" s="22">
        <f t="shared" si="16"/>
        <v>7.999999999999984</v>
      </c>
      <c r="AD130" s="22">
        <v>1</v>
      </c>
      <c r="AE130" s="22">
        <f t="shared" si="17"/>
        <v>1.3499999999999988E-2</v>
      </c>
      <c r="AF130" s="22" t="str">
        <f t="shared" si="18"/>
        <v>1+0,0135j</v>
      </c>
      <c r="AH130" s="22" t="str">
        <f t="shared" si="19"/>
        <v>7,99999999999998+0,108j</v>
      </c>
      <c r="AI130" s="22" t="str">
        <f t="shared" si="20"/>
        <v>48,4999999999999+0,108j</v>
      </c>
      <c r="AK130" s="22" t="str">
        <f t="shared" si="21"/>
        <v>0,835047405678419-0,00185948700645916j</v>
      </c>
      <c r="AO130" s="22">
        <f t="shared" si="22"/>
        <v>0.83504947603251933</v>
      </c>
      <c r="AP130" s="22">
        <v>60</v>
      </c>
      <c r="AR130" s="22">
        <f>Compensation!$C$16</f>
        <v>1.0132266666666667</v>
      </c>
      <c r="CC130" s="24"/>
      <c r="CD130" s="24"/>
      <c r="CE130" s="24"/>
    </row>
    <row r="131" spans="1:83" s="22" customFormat="1">
      <c r="A131" s="22">
        <f t="shared" si="0"/>
        <v>0.5</v>
      </c>
      <c r="B131" s="22">
        <f t="shared" si="1"/>
        <v>4.5</v>
      </c>
      <c r="C131" s="22">
        <f t="shared" si="23"/>
        <v>3.0499999999999972</v>
      </c>
      <c r="D131" s="22">
        <f t="shared" si="7"/>
        <v>9.3024999999999824</v>
      </c>
      <c r="E131" s="22">
        <f t="shared" si="8"/>
        <v>41.86124999999992</v>
      </c>
      <c r="F131" s="22">
        <f t="shared" si="9"/>
        <v>8.3024999999999824</v>
      </c>
      <c r="G131" s="22">
        <f>1</f>
        <v>1</v>
      </c>
      <c r="H131" s="22">
        <f t="shared" si="10"/>
        <v>6.8624999999999936</v>
      </c>
      <c r="I131" s="22" t="str">
        <f t="shared" si="11"/>
        <v>1+6,86249999999999j</v>
      </c>
      <c r="K131" s="22" t="str">
        <f t="shared" si="12"/>
        <v>8,30249999999998+56,9759062499998j</v>
      </c>
      <c r="M131" s="22" t="str">
        <f t="shared" si="26"/>
        <v>50,1637499999999+56,9759062499998j</v>
      </c>
      <c r="O131" s="22" t="str">
        <f t="shared" si="27"/>
        <v>0,364400961367642-0,413886023518828j</v>
      </c>
      <c r="S131" s="22">
        <f t="shared" si="13"/>
        <v>0.55144328911492746</v>
      </c>
      <c r="U131" s="22">
        <f t="shared" si="4"/>
        <v>1.053917808219178</v>
      </c>
      <c r="V131" s="22">
        <f t="shared" si="5"/>
        <v>0.92673170731707311</v>
      </c>
      <c r="X131" s="22">
        <f t="shared" si="24"/>
        <v>1E-3</v>
      </c>
      <c r="Y131" s="22">
        <f t="shared" si="6"/>
        <v>4.5</v>
      </c>
      <c r="Z131" s="22">
        <f t="shared" si="25"/>
        <v>3.0499999999999972</v>
      </c>
      <c r="AA131" s="22">
        <f t="shared" si="14"/>
        <v>9.3024999999999824</v>
      </c>
      <c r="AB131" s="22">
        <f t="shared" si="15"/>
        <v>41.86124999999992</v>
      </c>
      <c r="AC131" s="22">
        <f t="shared" si="16"/>
        <v>8.3024999999999824</v>
      </c>
      <c r="AD131" s="22">
        <v>1</v>
      </c>
      <c r="AE131" s="22">
        <f t="shared" si="17"/>
        <v>1.3724999999999987E-2</v>
      </c>
      <c r="AF131" s="22" t="str">
        <f t="shared" si="18"/>
        <v>1+0,013725j</v>
      </c>
      <c r="AH131" s="22" t="str">
        <f t="shared" si="19"/>
        <v>8,30249999999998+0,1139518125j</v>
      </c>
      <c r="AI131" s="22" t="str">
        <f t="shared" si="20"/>
        <v>50,1637499999999+0,1139518125j</v>
      </c>
      <c r="AK131" s="22" t="str">
        <f t="shared" si="21"/>
        <v>0,834487732490223-0,00189561963821039j</v>
      </c>
      <c r="AO131" s="22">
        <f t="shared" si="22"/>
        <v>0.83448988552916958</v>
      </c>
      <c r="AP131" s="22">
        <v>61</v>
      </c>
      <c r="AR131" s="22">
        <f>Compensation!$C$16</f>
        <v>1.0132266666666667</v>
      </c>
      <c r="CC131" s="24"/>
      <c r="CD131" s="24"/>
      <c r="CE131" s="24"/>
    </row>
    <row r="132" spans="1:83" s="22" customFormat="1">
      <c r="A132" s="22">
        <f t="shared" si="0"/>
        <v>0.5</v>
      </c>
      <c r="B132" s="22">
        <f t="shared" si="1"/>
        <v>4.5</v>
      </c>
      <c r="C132" s="22">
        <f t="shared" si="23"/>
        <v>3.099999999999997</v>
      </c>
      <c r="D132" s="22">
        <f t="shared" si="7"/>
        <v>9.6099999999999817</v>
      </c>
      <c r="E132" s="22">
        <f t="shared" si="8"/>
        <v>43.244999999999919</v>
      </c>
      <c r="F132" s="22">
        <f t="shared" si="9"/>
        <v>8.6099999999999817</v>
      </c>
      <c r="G132" s="22">
        <f>1</f>
        <v>1</v>
      </c>
      <c r="H132" s="22">
        <f t="shared" si="10"/>
        <v>6.9749999999999934</v>
      </c>
      <c r="I132" s="22" t="str">
        <f t="shared" si="11"/>
        <v>1+6,97499999999999j</v>
      </c>
      <c r="K132" s="22" t="str">
        <f t="shared" si="12"/>
        <v>8,60999999999998+60,0547499999998j</v>
      </c>
      <c r="M132" s="22" t="str">
        <f t="shared" si="26"/>
        <v>51,8549999999999+60,0547499999998j</v>
      </c>
      <c r="O132" s="22" t="str">
        <f t="shared" si="27"/>
        <v>0,356201172289223-0,412526706229605j</v>
      </c>
      <c r="S132" s="22">
        <f t="shared" si="13"/>
        <v>0.54502986935842657</v>
      </c>
      <c r="U132" s="22">
        <f t="shared" si="4"/>
        <v>1.053917808219178</v>
      </c>
      <c r="V132" s="22">
        <f t="shared" si="5"/>
        <v>0.92673170731707311</v>
      </c>
      <c r="X132" s="22">
        <f t="shared" si="24"/>
        <v>1E-3</v>
      </c>
      <c r="Y132" s="22">
        <f t="shared" si="6"/>
        <v>4.5</v>
      </c>
      <c r="Z132" s="22">
        <f t="shared" si="25"/>
        <v>3.099999999999997</v>
      </c>
      <c r="AA132" s="22">
        <f t="shared" si="14"/>
        <v>9.6099999999999817</v>
      </c>
      <c r="AB132" s="22">
        <f t="shared" si="15"/>
        <v>43.244999999999919</v>
      </c>
      <c r="AC132" s="22">
        <f t="shared" si="16"/>
        <v>8.6099999999999817</v>
      </c>
      <c r="AD132" s="22">
        <v>1</v>
      </c>
      <c r="AE132" s="22">
        <f t="shared" si="17"/>
        <v>1.3949999999999987E-2</v>
      </c>
      <c r="AF132" s="22" t="str">
        <f t="shared" si="18"/>
        <v>1+0,01395j</v>
      </c>
      <c r="AH132" s="22" t="str">
        <f t="shared" si="19"/>
        <v>8,60999999999998+0,1201095j</v>
      </c>
      <c r="AI132" s="22" t="str">
        <f t="shared" si="20"/>
        <v>51,8549999999999+0,1201095j</v>
      </c>
      <c r="AK132" s="22" t="str">
        <f t="shared" si="21"/>
        <v>0,833955606784983-0,00193165540358965j</v>
      </c>
      <c r="AO132" s="22">
        <f t="shared" si="22"/>
        <v>0.83395784388703209</v>
      </c>
      <c r="AP132" s="22">
        <v>62</v>
      </c>
      <c r="AR132" s="22">
        <f>Compensation!$C$16</f>
        <v>1.0132266666666667</v>
      </c>
      <c r="CC132" s="24"/>
      <c r="CD132" s="24"/>
      <c r="CE132" s="24"/>
    </row>
    <row r="133" spans="1:83" s="22" customFormat="1">
      <c r="A133" s="22">
        <f t="shared" si="0"/>
        <v>0.5</v>
      </c>
      <c r="B133" s="22">
        <f t="shared" si="1"/>
        <v>4.5</v>
      </c>
      <c r="C133" s="22">
        <f t="shared" si="23"/>
        <v>3.1499999999999968</v>
      </c>
      <c r="D133" s="22">
        <f t="shared" si="7"/>
        <v>9.9224999999999799</v>
      </c>
      <c r="E133" s="22">
        <f t="shared" si="8"/>
        <v>44.651249999999912</v>
      </c>
      <c r="F133" s="22">
        <f t="shared" si="9"/>
        <v>8.9224999999999799</v>
      </c>
      <c r="G133" s="22">
        <f>1</f>
        <v>1</v>
      </c>
      <c r="H133" s="22">
        <f t="shared" si="10"/>
        <v>7.0874999999999932</v>
      </c>
      <c r="I133" s="22" t="str">
        <f t="shared" si="11"/>
        <v>1+7,08749999999999j</v>
      </c>
      <c r="K133" s="22" t="str">
        <f t="shared" si="12"/>
        <v>8,92249999999998+63,2382187499998j</v>
      </c>
      <c r="M133" s="22" t="str">
        <f t="shared" si="26"/>
        <v>53,5737499999999+63,2382187499998j</v>
      </c>
      <c r="O133" s="22" t="str">
        <f t="shared" si="27"/>
        <v>0,34823972052422-0,411060633686264j</v>
      </c>
      <c r="S133" s="22">
        <f t="shared" si="13"/>
        <v>0.53874089089036092</v>
      </c>
      <c r="U133" s="22">
        <f t="shared" si="4"/>
        <v>1.053917808219178</v>
      </c>
      <c r="V133" s="22">
        <f t="shared" si="5"/>
        <v>0.92673170731707311</v>
      </c>
      <c r="X133" s="22">
        <f t="shared" si="24"/>
        <v>1E-3</v>
      </c>
      <c r="Y133" s="22">
        <f t="shared" si="6"/>
        <v>4.5</v>
      </c>
      <c r="Z133" s="22">
        <f t="shared" si="25"/>
        <v>3.1499999999999968</v>
      </c>
      <c r="AA133" s="22">
        <f t="shared" si="14"/>
        <v>9.9224999999999799</v>
      </c>
      <c r="AB133" s="22">
        <f t="shared" si="15"/>
        <v>44.651249999999912</v>
      </c>
      <c r="AC133" s="22">
        <f t="shared" si="16"/>
        <v>8.9224999999999799</v>
      </c>
      <c r="AD133" s="22">
        <v>1</v>
      </c>
      <c r="AE133" s="22">
        <f t="shared" si="17"/>
        <v>1.4174999999999986E-2</v>
      </c>
      <c r="AF133" s="22" t="str">
        <f t="shared" si="18"/>
        <v>1+0,014175j</v>
      </c>
      <c r="AH133" s="22" t="str">
        <f t="shared" si="19"/>
        <v>8,92249999999998+0,1264764375j</v>
      </c>
      <c r="AI133" s="22" t="str">
        <f t="shared" si="20"/>
        <v>53,5737499999999+0,1264764375j</v>
      </c>
      <c r="AK133" s="22" t="str">
        <f t="shared" si="21"/>
        <v>0,833449238573158-0,00196759962727681j</v>
      </c>
      <c r="AO133" s="22">
        <f t="shared" si="22"/>
        <v>0.8334515611158636</v>
      </c>
      <c r="AP133" s="22">
        <v>63</v>
      </c>
      <c r="AR133" s="22">
        <f>Compensation!$C$16</f>
        <v>1.0132266666666667</v>
      </c>
      <c r="CC133" s="24"/>
      <c r="CD133" s="24"/>
      <c r="CE133" s="24"/>
    </row>
    <row r="134" spans="1:83" s="22" customFormat="1">
      <c r="A134" s="22">
        <f t="shared" si="0"/>
        <v>0.5</v>
      </c>
      <c r="B134" s="22">
        <f t="shared" si="1"/>
        <v>4.5</v>
      </c>
      <c r="C134" s="22">
        <f t="shared" si="23"/>
        <v>3.1999999999999966</v>
      </c>
      <c r="D134" s="22">
        <f t="shared" si="7"/>
        <v>10.239999999999979</v>
      </c>
      <c r="E134" s="22">
        <f t="shared" si="8"/>
        <v>46.079999999999906</v>
      </c>
      <c r="F134" s="22">
        <f t="shared" si="9"/>
        <v>9.2399999999999789</v>
      </c>
      <c r="G134" s="22">
        <f>1</f>
        <v>1</v>
      </c>
      <c r="H134" s="22">
        <f t="shared" si="10"/>
        <v>7.1999999999999922</v>
      </c>
      <c r="I134" s="22" t="str">
        <f t="shared" si="11"/>
        <v>1+7,19999999999999j</v>
      </c>
      <c r="K134" s="22" t="str">
        <f t="shared" si="12"/>
        <v>9,23999999999998+66,5279999999998j</v>
      </c>
      <c r="M134" s="22" t="str">
        <f t="shared" ref="M134:M141" si="28">IMSUM(K134,E134)</f>
        <v>55,3199999999999+66,5279999999998j</v>
      </c>
      <c r="O134" s="22" t="str">
        <f t="shared" ref="O134:O141" si="29">IMDIV(E134,M134)</f>
        <v>0,340509112519658-0,409497292800213j</v>
      </c>
      <c r="S134" s="22">
        <f t="shared" si="13"/>
        <v>0.53257345833192671</v>
      </c>
      <c r="U134" s="22">
        <f t="shared" si="4"/>
        <v>1.053917808219178</v>
      </c>
      <c r="V134" s="22">
        <f t="shared" si="5"/>
        <v>0.92673170731707311</v>
      </c>
      <c r="X134" s="22">
        <f t="shared" si="24"/>
        <v>1E-3</v>
      </c>
      <c r="Y134" s="22">
        <f t="shared" si="6"/>
        <v>4.5</v>
      </c>
      <c r="Z134" s="22">
        <f t="shared" si="25"/>
        <v>3.1999999999999966</v>
      </c>
      <c r="AA134" s="22">
        <f t="shared" si="14"/>
        <v>10.239999999999979</v>
      </c>
      <c r="AB134" s="22">
        <f t="shared" si="15"/>
        <v>46.079999999999906</v>
      </c>
      <c r="AC134" s="22">
        <f t="shared" si="16"/>
        <v>9.2399999999999789</v>
      </c>
      <c r="AD134" s="22">
        <v>1</v>
      </c>
      <c r="AE134" s="22">
        <f t="shared" si="17"/>
        <v>1.4399999999999984E-2</v>
      </c>
      <c r="AF134" s="22" t="str">
        <f t="shared" si="18"/>
        <v>1+0,0144j</v>
      </c>
      <c r="AH134" s="22" t="str">
        <f t="shared" si="19"/>
        <v>9,23999999999998+0,133056j</v>
      </c>
      <c r="AI134" s="22" t="str">
        <f t="shared" si="20"/>
        <v>55,3199999999999+0,133056j</v>
      </c>
      <c r="AK134" s="22" t="str">
        <f t="shared" si="21"/>
        <v>0,832966981706308-0,00200345724363548j</v>
      </c>
      <c r="AO134" s="22">
        <f t="shared" si="22"/>
        <v>0.83296939106658885</v>
      </c>
      <c r="AP134" s="22">
        <v>64</v>
      </c>
      <c r="AR134" s="22">
        <f>Compensation!$C$16</f>
        <v>1.0132266666666667</v>
      </c>
      <c r="CC134" s="24"/>
      <c r="CD134" s="24"/>
      <c r="CE134" s="24"/>
    </row>
    <row r="135" spans="1:83" s="22" customFormat="1">
      <c r="A135" s="22">
        <f t="shared" si="0"/>
        <v>0.5</v>
      </c>
      <c r="B135" s="22">
        <f t="shared" si="1"/>
        <v>4.5</v>
      </c>
      <c r="C135" s="22">
        <f t="shared" si="23"/>
        <v>3.2499999999999964</v>
      </c>
      <c r="D135" s="22">
        <f t="shared" ref="D135:D141" si="30">C135^2</f>
        <v>10.562499999999977</v>
      </c>
      <c r="E135" s="22">
        <f t="shared" ref="E135:E141" si="31">B135*D135</f>
        <v>47.531249999999893</v>
      </c>
      <c r="F135" s="22">
        <f t="shared" ref="F135:F141" si="32">C135^2-1</f>
        <v>9.5624999999999769</v>
      </c>
      <c r="G135" s="22">
        <f>1</f>
        <v>1</v>
      </c>
      <c r="H135" s="22">
        <f t="shared" ref="H135:H141" si="33">C135*B135*A135</f>
        <v>7.312499999999992</v>
      </c>
      <c r="I135" s="22" t="str">
        <f t="shared" ref="I135:I141" si="34">COMPLEX(G135,H135,"j")</f>
        <v>1+7,31249999999999j</v>
      </c>
      <c r="K135" s="22" t="str">
        <f t="shared" ref="K135:K141" si="35">IMPRODUCT(I135,F135)</f>
        <v>9,56249999999998+69,9257812499997j</v>
      </c>
      <c r="M135" s="22" t="str">
        <f t="shared" si="28"/>
        <v>57,0937499999999+69,9257812499997j</v>
      </c>
      <c r="O135" s="22" t="str">
        <f t="shared" si="29"/>
        <v>0,333002047320262-0,40784548775862j</v>
      </c>
      <c r="S135" s="22">
        <f t="shared" ref="S135:S141" si="36">IMABS(O135)</f>
        <v>0.52652474339251398</v>
      </c>
      <c r="U135" s="22">
        <f t="shared" si="4"/>
        <v>1.053917808219178</v>
      </c>
      <c r="V135" s="22">
        <f t="shared" si="5"/>
        <v>0.92673170731707311</v>
      </c>
      <c r="X135" s="22">
        <f t="shared" si="24"/>
        <v>1E-3</v>
      </c>
      <c r="Y135" s="22">
        <f t="shared" si="6"/>
        <v>4.5</v>
      </c>
      <c r="Z135" s="22">
        <f t="shared" si="25"/>
        <v>3.2499999999999964</v>
      </c>
      <c r="AA135" s="22">
        <f t="shared" ref="AA135:AA141" si="37">Z135^2</f>
        <v>10.562499999999977</v>
      </c>
      <c r="AB135" s="22">
        <f t="shared" ref="AB135:AB141" si="38">Y135*AA135</f>
        <v>47.531249999999893</v>
      </c>
      <c r="AC135" s="22">
        <f t="shared" ref="AC135:AC141" si="39">Z135^2-1</f>
        <v>9.5624999999999769</v>
      </c>
      <c r="AD135" s="22">
        <v>1</v>
      </c>
      <c r="AE135" s="22">
        <f t="shared" ref="AE135:AE141" si="40">Z135*Y135*X135</f>
        <v>1.4624999999999983E-2</v>
      </c>
      <c r="AF135" s="22" t="str">
        <f t="shared" ref="AF135:AF141" si="41">COMPLEX(AD135,AE135,"j")</f>
        <v>1+0,014625j</v>
      </c>
      <c r="AH135" s="22" t="str">
        <f t="shared" ref="AH135:AH141" si="42">IMPRODUCT(AF135,AC135)</f>
        <v>9,56249999999998+0,1398515625j</v>
      </c>
      <c r="AI135" s="22" t="str">
        <f t="shared" ref="AI135:AI141" si="43">IMSUM(AH135,AB135)</f>
        <v>57,0937499999999+0,1398515625j</v>
      </c>
      <c r="AK135" s="22" t="str">
        <f t="shared" ref="AK135:AK141" si="44">IMDIV(AB135,AI135)</f>
        <v>0,832507320155045-0,00203923283225171j</v>
      </c>
      <c r="AO135" s="22">
        <f t="shared" ref="AO135:AO141" si="45">IMABS(AK135)</f>
        <v>0.83250981770924393</v>
      </c>
      <c r="AP135" s="22">
        <v>65</v>
      </c>
      <c r="AR135" s="22">
        <f>Compensation!$C$16</f>
        <v>1.0132266666666667</v>
      </c>
      <c r="CC135" s="24"/>
      <c r="CD135" s="24"/>
      <c r="CE135" s="24"/>
    </row>
    <row r="136" spans="1:83" s="22" customFormat="1">
      <c r="A136" s="22">
        <f t="shared" si="0"/>
        <v>0.5</v>
      </c>
      <c r="B136" s="22">
        <f t="shared" si="1"/>
        <v>4.5</v>
      </c>
      <c r="C136" s="22">
        <f t="shared" ref="C136:C141" si="46">C135+0.05</f>
        <v>3.2999999999999963</v>
      </c>
      <c r="D136" s="22">
        <f t="shared" si="30"/>
        <v>10.889999999999976</v>
      </c>
      <c r="E136" s="22">
        <f t="shared" si="31"/>
        <v>49.004999999999889</v>
      </c>
      <c r="F136" s="22">
        <f t="shared" si="32"/>
        <v>9.8899999999999757</v>
      </c>
      <c r="G136" s="22">
        <f>1</f>
        <v>1</v>
      </c>
      <c r="H136" s="22">
        <f t="shared" si="33"/>
        <v>7.4249999999999918</v>
      </c>
      <c r="I136" s="22" t="str">
        <f t="shared" si="34"/>
        <v>1+7,42499999999999j</v>
      </c>
      <c r="K136" s="22" t="str">
        <f t="shared" si="35"/>
        <v>9,88999999999998+73,4332499999997j</v>
      </c>
      <c r="M136" s="22" t="str">
        <f t="shared" si="28"/>
        <v>58,8949999999999+73,4332499999997j</v>
      </c>
      <c r="O136" s="22" t="str">
        <f t="shared" si="29"/>
        <v>0,325711418585238-0,406113388722717j</v>
      </c>
      <c r="S136" s="22">
        <f t="shared" si="36"/>
        <v>0.52059198293544318</v>
      </c>
      <c r="U136" s="22">
        <f t="shared" si="4"/>
        <v>1.053917808219178</v>
      </c>
      <c r="V136" s="22">
        <f t="shared" si="5"/>
        <v>0.92673170731707311</v>
      </c>
      <c r="X136" s="22">
        <f t="shared" ref="X136:X141" si="47">X135</f>
        <v>1E-3</v>
      </c>
      <c r="Y136" s="22">
        <f t="shared" si="6"/>
        <v>4.5</v>
      </c>
      <c r="Z136" s="22">
        <f t="shared" ref="Z136:Z141" si="48">Z135+0.05</f>
        <v>3.2999999999999963</v>
      </c>
      <c r="AA136" s="22">
        <f t="shared" si="37"/>
        <v>10.889999999999976</v>
      </c>
      <c r="AB136" s="22">
        <f t="shared" si="38"/>
        <v>49.004999999999889</v>
      </c>
      <c r="AC136" s="22">
        <f t="shared" si="39"/>
        <v>9.8899999999999757</v>
      </c>
      <c r="AD136" s="22">
        <v>1</v>
      </c>
      <c r="AE136" s="22">
        <f t="shared" si="40"/>
        <v>1.4849999999999985E-2</v>
      </c>
      <c r="AF136" s="22" t="str">
        <f t="shared" si="41"/>
        <v>1+0,01485j</v>
      </c>
      <c r="AH136" s="22" t="str">
        <f t="shared" si="42"/>
        <v>9,88999999999998+0,1468665j</v>
      </c>
      <c r="AI136" s="22" t="str">
        <f t="shared" si="43"/>
        <v>58,8949999999999+0,1468665j</v>
      </c>
      <c r="AK136" s="22" t="str">
        <f t="shared" si="44"/>
        <v>0,832068855797567-0,00207493064963059j</v>
      </c>
      <c r="AO136" s="22">
        <f t="shared" si="45"/>
        <v>0.8320714429215037</v>
      </c>
      <c r="AP136" s="22">
        <v>66</v>
      </c>
      <c r="AR136" s="22">
        <f>Compensation!$C$16</f>
        <v>1.0132266666666667</v>
      </c>
      <c r="CC136" s="24"/>
      <c r="CD136" s="24"/>
      <c r="CE136" s="24"/>
    </row>
    <row r="137" spans="1:83" s="22" customFormat="1">
      <c r="A137" s="22">
        <f t="shared" si="0"/>
        <v>0.5</v>
      </c>
      <c r="B137" s="22">
        <f t="shared" si="1"/>
        <v>4.5</v>
      </c>
      <c r="C137" s="22">
        <f t="shared" si="46"/>
        <v>3.3499999999999961</v>
      </c>
      <c r="D137" s="22">
        <f t="shared" si="30"/>
        <v>11.222499999999973</v>
      </c>
      <c r="E137" s="22">
        <f t="shared" si="31"/>
        <v>50.501249999999878</v>
      </c>
      <c r="F137" s="22">
        <f t="shared" si="32"/>
        <v>10.222499999999973</v>
      </c>
      <c r="G137" s="22">
        <f>1</f>
        <v>1</v>
      </c>
      <c r="H137" s="22">
        <f t="shared" si="33"/>
        <v>7.5374999999999908</v>
      </c>
      <c r="I137" s="22" t="str">
        <f t="shared" si="34"/>
        <v>1+7,53749999999999j</v>
      </c>
      <c r="K137" s="22" t="str">
        <f t="shared" si="35"/>
        <v>10,2225+77,0520937499997j</v>
      </c>
      <c r="M137" s="22" t="str">
        <f t="shared" si="28"/>
        <v>60,7237499999999+77,0520937499997j</v>
      </c>
      <c r="O137" s="22" t="str">
        <f t="shared" si="29"/>
        <v>0,318630315590324-0,404308576931722j</v>
      </c>
      <c r="S137" s="22">
        <f t="shared" si="36"/>
        <v>0.5147724773079303</v>
      </c>
      <c r="U137" s="22">
        <f t="shared" si="4"/>
        <v>1.053917808219178</v>
      </c>
      <c r="V137" s="22">
        <f t="shared" si="5"/>
        <v>0.92673170731707311</v>
      </c>
      <c r="X137" s="22">
        <f t="shared" si="47"/>
        <v>1E-3</v>
      </c>
      <c r="Y137" s="22">
        <f t="shared" si="6"/>
        <v>4.5</v>
      </c>
      <c r="Z137" s="22">
        <f t="shared" si="48"/>
        <v>3.3499999999999961</v>
      </c>
      <c r="AA137" s="22">
        <f t="shared" si="37"/>
        <v>11.222499999999973</v>
      </c>
      <c r="AB137" s="22">
        <f t="shared" si="38"/>
        <v>50.501249999999878</v>
      </c>
      <c r="AC137" s="22">
        <f t="shared" si="39"/>
        <v>10.222499999999973</v>
      </c>
      <c r="AD137" s="22">
        <v>1</v>
      </c>
      <c r="AE137" s="22">
        <f t="shared" si="40"/>
        <v>1.5074999999999983E-2</v>
      </c>
      <c r="AF137" s="22" t="str">
        <f t="shared" si="41"/>
        <v>1+0,015075j</v>
      </c>
      <c r="AH137" s="22" t="str">
        <f t="shared" si="42"/>
        <v>10,2225+0,1541041875j</v>
      </c>
      <c r="AI137" s="22" t="str">
        <f t="shared" si="43"/>
        <v>60,7237499999999+0,1541041875j</v>
      </c>
      <c r="AK137" s="22" t="str">
        <f t="shared" si="44"/>
        <v>0,831650297530855-0,00211055465752899j</v>
      </c>
      <c r="AO137" s="22">
        <f t="shared" si="45"/>
        <v>0.8316529755998725</v>
      </c>
      <c r="AP137" s="22">
        <v>67</v>
      </c>
      <c r="AR137" s="22">
        <f>Compensation!$C$16</f>
        <v>1.0132266666666667</v>
      </c>
      <c r="CC137" s="24"/>
      <c r="CD137" s="24"/>
      <c r="CE137" s="24"/>
    </row>
    <row r="138" spans="1:83" s="22" customFormat="1">
      <c r="A138" s="22">
        <f t="shared" si="0"/>
        <v>0.5</v>
      </c>
      <c r="B138" s="22">
        <f t="shared" si="1"/>
        <v>4.5</v>
      </c>
      <c r="C138" s="22">
        <f t="shared" si="46"/>
        <v>3.3999999999999959</v>
      </c>
      <c r="D138" s="22">
        <f t="shared" si="30"/>
        <v>11.559999999999972</v>
      </c>
      <c r="E138" s="22">
        <f t="shared" si="31"/>
        <v>52.019999999999875</v>
      </c>
      <c r="F138" s="22">
        <f t="shared" si="32"/>
        <v>10.559999999999972</v>
      </c>
      <c r="G138" s="22">
        <f>1</f>
        <v>1</v>
      </c>
      <c r="H138" s="22">
        <f t="shared" si="33"/>
        <v>7.6499999999999906</v>
      </c>
      <c r="I138" s="22" t="str">
        <f t="shared" si="34"/>
        <v>1+7,64999999999999j</v>
      </c>
      <c r="K138" s="22" t="str">
        <f t="shared" si="35"/>
        <v>10,56+80,7839999999997j</v>
      </c>
      <c r="M138" s="22" t="str">
        <f t="shared" si="28"/>
        <v>62,5799999999999+80,7839999999997j</v>
      </c>
      <c r="O138" s="22" t="str">
        <f t="shared" si="29"/>
        <v>0,311752023334863-0,402438086498618j</v>
      </c>
      <c r="S138" s="22">
        <f t="shared" si="36"/>
        <v>0.50906358887475944</v>
      </c>
      <c r="U138" s="22">
        <f t="shared" si="4"/>
        <v>1.053917808219178</v>
      </c>
      <c r="V138" s="22">
        <f t="shared" si="5"/>
        <v>0.92673170731707311</v>
      </c>
      <c r="X138" s="22">
        <f t="shared" si="47"/>
        <v>1E-3</v>
      </c>
      <c r="Y138" s="22">
        <f t="shared" si="6"/>
        <v>4.5</v>
      </c>
      <c r="Z138" s="22">
        <f t="shared" si="48"/>
        <v>3.3999999999999959</v>
      </c>
      <c r="AA138" s="22">
        <f t="shared" si="37"/>
        <v>11.559999999999972</v>
      </c>
      <c r="AB138" s="22">
        <f t="shared" si="38"/>
        <v>52.019999999999875</v>
      </c>
      <c r="AC138" s="22">
        <f t="shared" si="39"/>
        <v>10.559999999999972</v>
      </c>
      <c r="AD138" s="22">
        <v>1</v>
      </c>
      <c r="AE138" s="22">
        <f t="shared" si="40"/>
        <v>1.5299999999999982E-2</v>
      </c>
      <c r="AF138" s="22" t="str">
        <f t="shared" si="41"/>
        <v>1+0,0153j</v>
      </c>
      <c r="AH138" s="22" t="str">
        <f t="shared" si="42"/>
        <v>10,56+0,161568j</v>
      </c>
      <c r="AI138" s="22" t="str">
        <f t="shared" si="43"/>
        <v>62,5799999999999+0,161568j</v>
      </c>
      <c r="AK138" s="22" t="str">
        <f t="shared" si="44"/>
        <v>0,83125045154257-0,00214610854833541j</v>
      </c>
      <c r="AO138" s="22">
        <f t="shared" si="45"/>
        <v>0.83125322193157702</v>
      </c>
      <c r="AP138" s="22">
        <v>68</v>
      </c>
      <c r="AR138" s="22">
        <f>Compensation!$C$16</f>
        <v>1.0132266666666667</v>
      </c>
      <c r="CC138" s="24"/>
      <c r="CD138" s="24"/>
      <c r="CE138" s="24"/>
    </row>
    <row r="139" spans="1:83" s="22" customFormat="1">
      <c r="A139" s="22">
        <f t="shared" si="0"/>
        <v>0.5</v>
      </c>
      <c r="B139" s="22">
        <f t="shared" si="1"/>
        <v>4.5</v>
      </c>
      <c r="C139" s="22">
        <f t="shared" si="46"/>
        <v>3.4499999999999957</v>
      </c>
      <c r="D139" s="22">
        <f t="shared" si="30"/>
        <v>11.902499999999971</v>
      </c>
      <c r="E139" s="22">
        <f t="shared" si="31"/>
        <v>53.561249999999873</v>
      </c>
      <c r="F139" s="22">
        <f t="shared" si="32"/>
        <v>10.902499999999971</v>
      </c>
      <c r="G139" s="22">
        <f>1</f>
        <v>1</v>
      </c>
      <c r="H139" s="22">
        <f t="shared" si="33"/>
        <v>7.7624999999999904</v>
      </c>
      <c r="I139" s="22" t="str">
        <f t="shared" si="34"/>
        <v>1+7,76249999999999j</v>
      </c>
      <c r="K139" s="22" t="str">
        <f t="shared" si="35"/>
        <v>10,9025+84,6306562499997j</v>
      </c>
      <c r="M139" s="22" t="str">
        <f t="shared" si="28"/>
        <v>64,4637499999999+84,6306562499997j</v>
      </c>
      <c r="O139" s="22" t="str">
        <f t="shared" si="29"/>
        <v>0,305070021864199-0,400508443157107j</v>
      </c>
      <c r="S139" s="22">
        <f t="shared" si="36"/>
        <v>0.50346274070714758</v>
      </c>
      <c r="U139" s="22">
        <f t="shared" si="4"/>
        <v>1.053917808219178</v>
      </c>
      <c r="V139" s="22">
        <f t="shared" si="5"/>
        <v>0.92673170731707311</v>
      </c>
      <c r="X139" s="22">
        <f t="shared" si="47"/>
        <v>1E-3</v>
      </c>
      <c r="Y139" s="22">
        <f t="shared" si="6"/>
        <v>4.5</v>
      </c>
      <c r="Z139" s="22">
        <f t="shared" si="48"/>
        <v>3.4499999999999957</v>
      </c>
      <c r="AA139" s="22">
        <f t="shared" si="37"/>
        <v>11.902499999999971</v>
      </c>
      <c r="AB139" s="22">
        <f t="shared" si="38"/>
        <v>53.561249999999873</v>
      </c>
      <c r="AC139" s="22">
        <f t="shared" si="39"/>
        <v>10.902499999999971</v>
      </c>
      <c r="AD139" s="22">
        <v>1</v>
      </c>
      <c r="AE139" s="22">
        <f t="shared" si="40"/>
        <v>1.5524999999999982E-2</v>
      </c>
      <c r="AF139" s="22" t="str">
        <f t="shared" si="41"/>
        <v>1+0,015525j</v>
      </c>
      <c r="AH139" s="22" t="str">
        <f t="shared" si="42"/>
        <v>10,9025+0,1692613125j</v>
      </c>
      <c r="AI139" s="22" t="str">
        <f t="shared" si="43"/>
        <v>64,4637499999999+0,1692613125j</v>
      </c>
      <c r="AK139" s="22" t="str">
        <f t="shared" si="44"/>
        <v>0,83086821260378-0,00218159576785162j</v>
      </c>
      <c r="AO139" s="22">
        <f t="shared" si="45"/>
        <v>0.83087107668728866</v>
      </c>
      <c r="AP139" s="22">
        <v>69</v>
      </c>
      <c r="AR139" s="22">
        <f>Compensation!$C$16</f>
        <v>1.0132266666666667</v>
      </c>
      <c r="CC139" s="24"/>
      <c r="CD139" s="24"/>
      <c r="CE139" s="24"/>
    </row>
    <row r="140" spans="1:83" s="22" customFormat="1">
      <c r="A140" s="22">
        <f t="shared" si="0"/>
        <v>0.5</v>
      </c>
      <c r="B140" s="22">
        <f t="shared" si="1"/>
        <v>4.5</v>
      </c>
      <c r="C140" s="22">
        <f t="shared" si="46"/>
        <v>3.4999999999999956</v>
      </c>
      <c r="D140" s="22">
        <f t="shared" si="30"/>
        <v>12.249999999999968</v>
      </c>
      <c r="E140" s="22">
        <f t="shared" si="31"/>
        <v>55.124999999999858</v>
      </c>
      <c r="F140" s="22">
        <f t="shared" si="32"/>
        <v>11.249999999999968</v>
      </c>
      <c r="G140" s="22">
        <f>1</f>
        <v>1</v>
      </c>
      <c r="H140" s="22">
        <f t="shared" si="33"/>
        <v>7.8749999999999902</v>
      </c>
      <c r="I140" s="22" t="str">
        <f t="shared" si="34"/>
        <v>1+7,87499999999999j</v>
      </c>
      <c r="K140" s="22" t="str">
        <f t="shared" si="35"/>
        <v>11,25+88,5937499999996j</v>
      </c>
      <c r="M140" s="22" t="str">
        <f t="shared" si="28"/>
        <v>66,3749999999999+88,5937499999996j</v>
      </c>
      <c r="O140" s="22" t="str">
        <f t="shared" si="29"/>
        <v>0,298577984908438-0,398525700195583j</v>
      </c>
      <c r="S140" s="22">
        <f t="shared" si="36"/>
        <v>0.49796741538815886</v>
      </c>
      <c r="U140" s="22">
        <f t="shared" si="4"/>
        <v>1.053917808219178</v>
      </c>
      <c r="V140" s="22">
        <f t="shared" si="5"/>
        <v>0.92673170731707311</v>
      </c>
      <c r="X140" s="22">
        <f t="shared" si="47"/>
        <v>1E-3</v>
      </c>
      <c r="Y140" s="22">
        <f t="shared" si="6"/>
        <v>4.5</v>
      </c>
      <c r="Z140" s="22">
        <f t="shared" si="48"/>
        <v>3.4999999999999956</v>
      </c>
      <c r="AA140" s="22">
        <f t="shared" si="37"/>
        <v>12.249999999999968</v>
      </c>
      <c r="AB140" s="22">
        <f t="shared" si="38"/>
        <v>55.124999999999858</v>
      </c>
      <c r="AC140" s="22">
        <f t="shared" si="39"/>
        <v>11.249999999999968</v>
      </c>
      <c r="AD140" s="22">
        <v>1</v>
      </c>
      <c r="AE140" s="22">
        <f t="shared" si="40"/>
        <v>1.5749999999999979E-2</v>
      </c>
      <c r="AF140" s="22" t="str">
        <f t="shared" si="41"/>
        <v>1+0,01575j</v>
      </c>
      <c r="AH140" s="22" t="str">
        <f t="shared" si="42"/>
        <v>11,25+0,177187499999999j</v>
      </c>
      <c r="AI140" s="22" t="str">
        <f t="shared" si="43"/>
        <v>66,3749999999999+0,177187499999999j</v>
      </c>
      <c r="AK140" s="22" t="str">
        <f t="shared" si="44"/>
        <v>0,830502556261408-0,00221701953578256j</v>
      </c>
      <c r="AO140" s="22">
        <f t="shared" si="45"/>
        <v>0.83050551541356732</v>
      </c>
      <c r="AP140" s="22">
        <v>70</v>
      </c>
      <c r="AR140" s="22">
        <f>Compensation!$C$16</f>
        <v>1.0132266666666667</v>
      </c>
      <c r="CC140" s="24"/>
      <c r="CD140" s="24"/>
      <c r="CE140" s="24"/>
    </row>
    <row r="141" spans="1:83" s="22" customFormat="1">
      <c r="A141" s="22">
        <f t="shared" si="0"/>
        <v>0.5</v>
      </c>
      <c r="B141" s="22">
        <f t="shared" si="1"/>
        <v>4.5</v>
      </c>
      <c r="C141" s="22">
        <f t="shared" si="46"/>
        <v>3.5499999999999954</v>
      </c>
      <c r="D141" s="22">
        <f t="shared" si="30"/>
        <v>12.602499999999967</v>
      </c>
      <c r="E141" s="22">
        <f t="shared" si="31"/>
        <v>56.711249999999851</v>
      </c>
      <c r="F141" s="22">
        <f t="shared" si="32"/>
        <v>11.602499999999967</v>
      </c>
      <c r="G141" s="22">
        <f>1</f>
        <v>1</v>
      </c>
      <c r="H141" s="22">
        <f t="shared" si="33"/>
        <v>7.9874999999999901</v>
      </c>
      <c r="I141" s="22" t="str">
        <f t="shared" si="34"/>
        <v>1+7,98749999999999j</v>
      </c>
      <c r="K141" s="22" t="str">
        <f t="shared" si="35"/>
        <v>11,6025+92,6749687499996j</v>
      </c>
      <c r="M141" s="22" t="str">
        <f t="shared" si="28"/>
        <v>68,3137499999999+92,6749687499996j</v>
      </c>
      <c r="O141" s="22" t="str">
        <f t="shared" si="29"/>
        <v>0,292269777929778-0,396495471793182j</v>
      </c>
      <c r="S141" s="22">
        <f t="shared" si="36"/>
        <v>0.49257515390407147</v>
      </c>
      <c r="U141" s="22">
        <f t="shared" si="4"/>
        <v>1.053917808219178</v>
      </c>
      <c r="V141" s="22">
        <f t="shared" si="5"/>
        <v>0.92673170731707311</v>
      </c>
      <c r="X141" s="22">
        <f t="shared" si="47"/>
        <v>1E-3</v>
      </c>
      <c r="Y141" s="22">
        <f t="shared" si="6"/>
        <v>4.5</v>
      </c>
      <c r="Z141" s="22">
        <f t="shared" si="48"/>
        <v>3.5499999999999954</v>
      </c>
      <c r="AA141" s="22">
        <f t="shared" si="37"/>
        <v>12.602499999999967</v>
      </c>
      <c r="AB141" s="22">
        <f t="shared" si="38"/>
        <v>56.711249999999851</v>
      </c>
      <c r="AC141" s="22">
        <f t="shared" si="39"/>
        <v>11.602499999999967</v>
      </c>
      <c r="AD141" s="22">
        <v>1</v>
      </c>
      <c r="AE141" s="22">
        <f t="shared" si="40"/>
        <v>1.5974999999999979E-2</v>
      </c>
      <c r="AF141" s="22" t="str">
        <f t="shared" si="41"/>
        <v>1+0,015975j</v>
      </c>
      <c r="AH141" s="22" t="str">
        <f t="shared" si="42"/>
        <v>11,6025+0,185349937499999j</v>
      </c>
      <c r="AI141" s="22" t="str">
        <f t="shared" si="43"/>
        <v>68,3137499999999+0,185349937499999j</v>
      </c>
      <c r="AK141" s="22" t="str">
        <f t="shared" si="44"/>
        <v>0,830152531825245-0,00225238286420048j</v>
      </c>
      <c r="AO141" s="22">
        <f t="shared" si="45"/>
        <v>0.83015558741987105</v>
      </c>
      <c r="AP141" s="22">
        <v>71</v>
      </c>
      <c r="AR141" s="22">
        <f>Compensation!$C$16</f>
        <v>1.0132266666666667</v>
      </c>
      <c r="CC141" s="24"/>
      <c r="CD141" s="24"/>
      <c r="CE141" s="24"/>
    </row>
    <row r="142" spans="1:83" s="18" customFormat="1">
      <c r="CC142" s="19"/>
      <c r="CD142" s="19"/>
      <c r="CE142" s="19"/>
    </row>
    <row r="143" spans="1:83" s="18" customFormat="1">
      <c r="CC143" s="19"/>
      <c r="CD143" s="19"/>
      <c r="CE143" s="19"/>
    </row>
    <row r="144" spans="1:83">
      <c r="A144" s="16"/>
      <c r="B144" s="16"/>
      <c r="C144" s="17"/>
      <c r="D144" s="16"/>
      <c r="E144" s="16"/>
      <c r="F144" s="16"/>
      <c r="G144" s="16"/>
      <c r="H144" s="16"/>
      <c r="I144" s="16"/>
      <c r="J144" s="16"/>
      <c r="K144" s="16"/>
      <c r="L144" s="16"/>
      <c r="M144" s="16"/>
      <c r="N144" s="16"/>
      <c r="O144" s="16"/>
      <c r="P144" s="16"/>
      <c r="Q144" s="16"/>
      <c r="R144" s="16"/>
      <c r="S144" s="17"/>
      <c r="T144" s="16"/>
      <c r="U144" s="16"/>
      <c r="V144" s="16"/>
      <c r="W144" s="16"/>
      <c r="X144" s="16"/>
      <c r="Y144" s="16"/>
      <c r="Z144" s="16"/>
      <c r="AA144" s="16"/>
      <c r="AB144" s="16"/>
      <c r="AC144" s="16"/>
      <c r="AD144" s="16"/>
      <c r="AE144" s="16"/>
      <c r="AF144" s="16"/>
      <c r="AG144" s="16"/>
      <c r="AH144" s="16"/>
      <c r="AI144" s="16"/>
      <c r="AJ144" s="16"/>
      <c r="AK144" s="16"/>
      <c r="AL144" s="16"/>
      <c r="AM144" s="16"/>
      <c r="AN144" s="16"/>
      <c r="AO144" s="16"/>
      <c r="AP144" s="16"/>
      <c r="CC144" s="19"/>
      <c r="CD144" s="19"/>
      <c r="CE144" s="19"/>
    </row>
    <row r="145" spans="81:83">
      <c r="CC145" s="19"/>
      <c r="CD145" s="19"/>
      <c r="CE145" s="19"/>
    </row>
    <row r="146" spans="81:83">
      <c r="CC146" s="19"/>
      <c r="CD146" s="19"/>
      <c r="CE146" s="19"/>
    </row>
    <row r="147" spans="81:83">
      <c r="CC147" s="19"/>
      <c r="CD147" s="19"/>
      <c r="CE147" s="19"/>
    </row>
    <row r="148" spans="81:83">
      <c r="CC148" s="19"/>
      <c r="CD148" s="19"/>
      <c r="CE148" s="19"/>
    </row>
    <row r="149" spans="81:83">
      <c r="CC149" s="19"/>
      <c r="CD149" s="19"/>
      <c r="CE149" s="19"/>
    </row>
    <row r="150" spans="81:83">
      <c r="CC150" s="19"/>
      <c r="CD150" s="19"/>
      <c r="CE150" s="19"/>
    </row>
    <row r="151" spans="81:83">
      <c r="CC151" s="19"/>
      <c r="CD151" s="19"/>
      <c r="CE151" s="19"/>
    </row>
    <row r="152" spans="81:83">
      <c r="CC152" s="19"/>
      <c r="CD152" s="19"/>
      <c r="CE152" s="19"/>
    </row>
    <row r="153" spans="81:83">
      <c r="CC153" s="19"/>
      <c r="CD153" s="19"/>
      <c r="CE153" s="19"/>
    </row>
    <row r="154" spans="81:83">
      <c r="CC154" s="19"/>
      <c r="CD154" s="19"/>
      <c r="CE154" s="19"/>
    </row>
    <row r="155" spans="81:83">
      <c r="CC155" s="19"/>
      <c r="CD155" s="19"/>
      <c r="CE155" s="19"/>
    </row>
    <row r="156" spans="81:83">
      <c r="CC156" s="19"/>
      <c r="CD156" s="19"/>
      <c r="CE156" s="19"/>
    </row>
    <row r="157" spans="81:83">
      <c r="CC157" s="19"/>
      <c r="CD157" s="19"/>
      <c r="CE157" s="19"/>
    </row>
    <row r="158" spans="81:83">
      <c r="CC158" s="19"/>
      <c r="CD158" s="19"/>
      <c r="CE158" s="19"/>
    </row>
    <row r="159" spans="81:83">
      <c r="CC159" s="19"/>
      <c r="CD159" s="19"/>
      <c r="CE159" s="19"/>
    </row>
    <row r="160" spans="81:83">
      <c r="CC160" s="19"/>
      <c r="CD160" s="19"/>
      <c r="CE160" s="19"/>
    </row>
    <row r="161" spans="81:83">
      <c r="CC161" s="19"/>
      <c r="CD161" s="19"/>
      <c r="CE161" s="19"/>
    </row>
    <row r="162" spans="81:83">
      <c r="CC162" s="19"/>
      <c r="CD162" s="19"/>
      <c r="CE162" s="19"/>
    </row>
    <row r="163" spans="81:83">
      <c r="CC163" s="19"/>
      <c r="CD163" s="19"/>
      <c r="CE163" s="19"/>
    </row>
    <row r="164" spans="81:83">
      <c r="CC164" s="19"/>
      <c r="CD164" s="19"/>
      <c r="CE164" s="19"/>
    </row>
    <row r="165" spans="81:83">
      <c r="CC165" s="19"/>
      <c r="CD165" s="19"/>
      <c r="CE165" s="19"/>
    </row>
    <row r="166" spans="81:83">
      <c r="CC166" s="19"/>
      <c r="CD166" s="19"/>
      <c r="CE166" s="19"/>
    </row>
    <row r="167" spans="81:83">
      <c r="CC167" s="19"/>
      <c r="CD167" s="19"/>
      <c r="CE167" s="19"/>
    </row>
    <row r="168" spans="81:83">
      <c r="CC168" s="19"/>
      <c r="CD168" s="19"/>
      <c r="CE168" s="19"/>
    </row>
    <row r="169" spans="81:83">
      <c r="CC169" s="19"/>
      <c r="CD169" s="19"/>
      <c r="CE169" s="19"/>
    </row>
    <row r="170" spans="81:83">
      <c r="CC170" s="19"/>
      <c r="CD170" s="19"/>
      <c r="CE170" s="19"/>
    </row>
    <row r="171" spans="81:83">
      <c r="CC171" s="19"/>
      <c r="CD171" s="19"/>
      <c r="CE171" s="19"/>
    </row>
    <row r="172" spans="81:83">
      <c r="CC172" s="19"/>
      <c r="CD172" s="19"/>
      <c r="CE172" s="19"/>
    </row>
    <row r="173" spans="81:83">
      <c r="CC173" s="19"/>
      <c r="CD173" s="19"/>
      <c r="CE173" s="19"/>
    </row>
    <row r="174" spans="81:83">
      <c r="CC174" s="19"/>
      <c r="CD174" s="19"/>
      <c r="CE174" s="19"/>
    </row>
    <row r="175" spans="81:83">
      <c r="CC175" s="19"/>
      <c r="CD175" s="19"/>
      <c r="CE175" s="19"/>
    </row>
    <row r="176" spans="81:83">
      <c r="CC176" s="19"/>
      <c r="CD176" s="19"/>
      <c r="CE176" s="19"/>
    </row>
    <row r="177" spans="1:83">
      <c r="CC177" s="19"/>
      <c r="CD177" s="19"/>
      <c r="CE177" s="19"/>
    </row>
    <row r="178" spans="1:83">
      <c r="CC178" s="19"/>
      <c r="CD178" s="19"/>
      <c r="CE178" s="19"/>
    </row>
    <row r="179" spans="1:83">
      <c r="E179" t="s">
        <v>115</v>
      </c>
      <c r="CC179" s="19"/>
      <c r="CD179" s="19"/>
      <c r="CE179" s="19"/>
    </row>
    <row r="180" spans="1:83">
      <c r="CC180" s="19"/>
      <c r="CD180" s="19"/>
      <c r="CE180" s="19"/>
    </row>
    <row r="181" spans="1:83">
      <c r="A181" t="s">
        <v>48</v>
      </c>
      <c r="J181" t="s">
        <v>69</v>
      </c>
      <c r="CC181" s="19"/>
      <c r="CD181" s="19"/>
      <c r="CE181" s="19"/>
    </row>
    <row r="182" spans="1:83" ht="18.75">
      <c r="A182" s="8" t="s">
        <v>49</v>
      </c>
      <c r="B182" s="9">
        <f>10^-3</f>
        <v>1E-3</v>
      </c>
      <c r="E182" s="472" t="s">
        <v>66</v>
      </c>
      <c r="F182" s="472"/>
      <c r="G182" s="472"/>
      <c r="J182" s="10" t="s">
        <v>71</v>
      </c>
      <c r="K182" s="7">
        <f>(1/(2*PI()*fllc*kHz*Re_fl*Qe_selected))/picoF</f>
        <v>29378.163131009122</v>
      </c>
      <c r="L182" s="7"/>
      <c r="M182" s="10" t="s">
        <v>70</v>
      </c>
      <c r="CC182" s="19"/>
      <c r="CD182" s="19"/>
      <c r="CE182" s="19"/>
    </row>
    <row r="183" spans="1:83" ht="18.75">
      <c r="A183" s="8" t="s">
        <v>50</v>
      </c>
      <c r="B183" s="9">
        <f>(10^-6)</f>
        <v>9.9999999999999995E-7</v>
      </c>
      <c r="E183" s="472" t="s">
        <v>67</v>
      </c>
      <c r="F183" s="472"/>
      <c r="G183" s="472"/>
      <c r="J183" s="10" t="s">
        <v>119</v>
      </c>
      <c r="K183" s="10">
        <f>(IF(Cr_initial&lt;10000,K184*10^INT(LOG(Cr_initial)),K185*10^INT(LOG(Cr_initial))))*10^-6</f>
        <v>2.7E-2</v>
      </c>
      <c r="L183" s="10"/>
      <c r="M183" s="10" t="str">
        <f>IF(Cr_initial&lt;10000,"pF","uF")</f>
        <v>uF</v>
      </c>
      <c r="CC183" s="19"/>
      <c r="CD183" s="19"/>
      <c r="CE183" s="19"/>
    </row>
    <row r="184" spans="1:83">
      <c r="A184" s="8" t="s">
        <v>51</v>
      </c>
      <c r="B184" s="9">
        <f>10^3</f>
        <v>1000</v>
      </c>
      <c r="E184" s="10">
        <v>1</v>
      </c>
      <c r="F184" s="10">
        <v>1.2</v>
      </c>
      <c r="G184" s="10"/>
      <c r="J184" s="10"/>
      <c r="K184" s="10">
        <f>IF((10^(LOG(Cr_initial)-INT(LOG(Cr_initial))))-VLOOKUP((10^(LOG(Cr_initial)-INT(LOG(Cr_initial)))),C_s1:C_f1,1)&lt;VLOOKUP((10^(LOG(Cr_initial)-INT(LOG(Cr_initial)))),C_s1:C_f1,2)-(10^(LOG(Cr_initial)-INT(LOG(Cr_initial)))),VLOOKUP((10^(LOG(Cr_initial)-INT(LOG(Cr_initial)))),C_s1:C_f1,1),VLOOKUP((10^(LOG(Cr_initial)-INT(LOG(Cr_initial)))),C_s1:C_f1,2))</f>
        <v>2.7</v>
      </c>
      <c r="L184" s="10"/>
      <c r="M184" s="10"/>
      <c r="CC184" s="19"/>
      <c r="CD184" s="19"/>
      <c r="CE184" s="19"/>
    </row>
    <row r="185" spans="1:83">
      <c r="A185" s="8" t="s">
        <v>52</v>
      </c>
      <c r="B185" s="9">
        <f>10^-3</f>
        <v>1E-3</v>
      </c>
      <c r="E185" s="10">
        <v>1.2</v>
      </c>
      <c r="F185" s="10">
        <v>1.5</v>
      </c>
      <c r="G185" s="10"/>
      <c r="J185" s="10"/>
      <c r="K185" s="10">
        <f>IF((10^(LOG(Cr_initial)-INT(LOG(Cr_initial))))-VLOOKUP((10^(LOG(Cr_initial)-INT(LOG(Cr_initial)))),C_s2:C_f2,1)&lt;VLOOKUP((10^(LOG(Cr_initial)-INT(LOG(Cr_initial)))),C_s2:C_f2,2)-(10^(LOG(Cr_initial)-INT(LOG(Cr_initial)))),VLOOKUP((10^(LOG(Cr_initial)-INT(LOG(Cr_initial)))),C_s2:C_f2,1),VLOOKUP((10^(LOG(Cr_initial)-INT(LOG(Cr_initial)))),C_s2:C_f2,2))</f>
        <v>2.7</v>
      </c>
      <c r="L185" s="10"/>
      <c r="M185" s="10"/>
      <c r="CC185" s="19"/>
      <c r="CD185" s="19"/>
      <c r="CE185" s="19"/>
    </row>
    <row r="186" spans="1:83">
      <c r="A186" s="8" t="s">
        <v>53</v>
      </c>
      <c r="B186" s="9">
        <f>10^-3</f>
        <v>1E-3</v>
      </c>
      <c r="E186" s="10">
        <v>1.5</v>
      </c>
      <c r="F186" s="10">
        <v>1.8</v>
      </c>
      <c r="G186" s="10"/>
      <c r="CC186" s="19"/>
      <c r="CD186" s="19"/>
      <c r="CE186" s="19"/>
    </row>
    <row r="187" spans="1:83">
      <c r="A187" s="8" t="s">
        <v>54</v>
      </c>
      <c r="B187" s="9">
        <f>10^-3</f>
        <v>1E-3</v>
      </c>
      <c r="E187" s="10">
        <v>1.8</v>
      </c>
      <c r="F187" s="10">
        <v>2.2000000000000002</v>
      </c>
      <c r="G187" s="10"/>
      <c r="CC187" s="19"/>
      <c r="CD187" s="19"/>
      <c r="CE187" s="19"/>
    </row>
    <row r="188" spans="1:83">
      <c r="A188" s="8" t="s">
        <v>55</v>
      </c>
      <c r="B188" s="9">
        <f>10^-6</f>
        <v>9.9999999999999995E-7</v>
      </c>
      <c r="E188" s="10">
        <v>2.2000000000000002</v>
      </c>
      <c r="F188" s="10">
        <v>2.7</v>
      </c>
      <c r="G188" s="10"/>
      <c r="J188" t="s">
        <v>108</v>
      </c>
      <c r="CC188" s="19"/>
      <c r="CD188" s="19"/>
      <c r="CE188" s="19"/>
    </row>
    <row r="189" spans="1:83">
      <c r="A189" s="8" t="s">
        <v>56</v>
      </c>
      <c r="B189" s="9">
        <f>10^-6</f>
        <v>9.9999999999999995E-7</v>
      </c>
      <c r="E189" s="10">
        <v>2.7</v>
      </c>
      <c r="F189" s="10">
        <v>3.3</v>
      </c>
      <c r="G189" s="10"/>
      <c r="J189" t="s">
        <v>109</v>
      </c>
      <c r="K189" t="e">
        <f>1/(2*PI()*10*kHz*Rcs_LLC*mOhm)/picoF</f>
        <v>#REF!</v>
      </c>
      <c r="M189" s="10" t="s">
        <v>70</v>
      </c>
      <c r="CC189" s="19"/>
      <c r="CD189" s="19"/>
      <c r="CE189" s="19"/>
    </row>
    <row r="190" spans="1:83">
      <c r="A190" s="8" t="s">
        <v>57</v>
      </c>
      <c r="B190" s="9">
        <f>10^-9</f>
        <v>1.0000000000000001E-9</v>
      </c>
      <c r="E190" s="10">
        <v>3.3</v>
      </c>
      <c r="F190" s="10">
        <v>3.9</v>
      </c>
      <c r="G190" s="10"/>
      <c r="J190" t="s">
        <v>110</v>
      </c>
      <c r="K190" t="e">
        <f>(IF(C_1initial&lt;10000,K191*10^INT(LOG(C_1initial)),K192*10^INT(LOG(C_1initial))))*10^-6</f>
        <v>#REF!</v>
      </c>
      <c r="M190" s="10" t="e">
        <f>IF(C_1initial&lt;10000,"pF","uF")</f>
        <v>#REF!</v>
      </c>
      <c r="CC190" s="19"/>
      <c r="CD190" s="19"/>
      <c r="CE190" s="19"/>
    </row>
    <row r="191" spans="1:83">
      <c r="A191" s="8" t="s">
        <v>58</v>
      </c>
      <c r="B191" s="9">
        <f>10^-3</f>
        <v>1E-3</v>
      </c>
      <c r="E191" s="10">
        <v>3.9</v>
      </c>
      <c r="F191" s="10">
        <v>4.7</v>
      </c>
      <c r="G191" s="10"/>
      <c r="K191" t="e">
        <f>IF((10^(LOG(C_1initial)-INT(LOG(C_1initial))))-VLOOKUP((10^(LOG(C_1initial)-INT(LOG(C_1initial)))),C_s1:C_f1,1)&lt;VLOOKUP((10^(LOG(C_1initial)-INT(LOG(C_1initial)))),C_s1:C_f1,2)-(10^(LOG(C_1initial)-INT(LOG(C_1initial)))),VLOOKUP((10^(LOG(C_1initial)-INT(LOG(C_1initial)))),C_s1:C_f1,1),VLOOKUP((10^(LOG(C_1initial)-INT(LOG(C_1initial)))),C_s1:C_f1,2))</f>
        <v>#REF!</v>
      </c>
      <c r="CC191" s="19"/>
      <c r="CD191" s="19"/>
      <c r="CE191" s="19"/>
    </row>
    <row r="192" spans="1:83">
      <c r="A192" s="8" t="s">
        <v>59</v>
      </c>
      <c r="B192" s="9">
        <f>10^-12</f>
        <v>9.9999999999999998E-13</v>
      </c>
      <c r="E192" s="10">
        <v>4.7</v>
      </c>
      <c r="F192" s="10">
        <v>5.6</v>
      </c>
      <c r="G192" s="10"/>
      <c r="K192" t="e">
        <f>IF((10^(LOG(C_1initial)-INT(LOG(C_1initial))))-VLOOKUP((10^(LOG(C_1initial)-INT(LOG(C_1initial)))),C_s2:C_f2,1)&lt;VLOOKUP((10^(LOG(C_1initial)-INT(LOG(C_1initial)))),C_s2:C_f2,2)-(10^(LOG(C_1initial)-INT(LOG(C_1initial)))),VLOOKUP((10^(LOG(C_1initial)-INT(LOG(C_1initial)))),C_s2:C_f2,1),VLOOKUP((10^(LOG(C_1initial)-INT(LOG(C_1initial)))),C_s2:C_f2,2))</f>
        <v>#REF!</v>
      </c>
      <c r="CC192" s="19"/>
      <c r="CD192" s="19"/>
      <c r="CE192" s="19"/>
    </row>
    <row r="193" spans="1:83">
      <c r="A193" s="8" t="s">
        <v>60</v>
      </c>
      <c r="B193" s="9">
        <f>10^6</f>
        <v>1000000</v>
      </c>
      <c r="E193" s="10">
        <v>5.6</v>
      </c>
      <c r="F193" s="10">
        <v>6.8</v>
      </c>
      <c r="G193" s="10"/>
      <c r="CC193" s="19"/>
      <c r="CD193" s="19"/>
      <c r="CE193" s="19"/>
    </row>
    <row r="194" spans="1:83">
      <c r="A194" s="8" t="s">
        <v>61</v>
      </c>
      <c r="B194" s="9">
        <f>10^-6</f>
        <v>9.9999999999999995E-7</v>
      </c>
      <c r="E194" s="10">
        <v>6.8</v>
      </c>
      <c r="F194" s="10">
        <v>8.1999999999999993</v>
      </c>
      <c r="G194" s="10"/>
      <c r="CC194" s="19"/>
      <c r="CD194" s="19"/>
      <c r="CE194" s="19"/>
    </row>
    <row r="195" spans="1:83">
      <c r="A195" s="8" t="s">
        <v>62</v>
      </c>
      <c r="B195" s="9">
        <f>10^3</f>
        <v>1000</v>
      </c>
      <c r="E195" s="10">
        <v>8.1999999999999993</v>
      </c>
      <c r="F195" s="10">
        <v>10</v>
      </c>
      <c r="G195" s="10"/>
      <c r="J195" t="s">
        <v>116</v>
      </c>
      <c r="CC195" s="19"/>
      <c r="CD195" s="19"/>
      <c r="CE195" s="19"/>
    </row>
    <row r="196" spans="1:83">
      <c r="A196" s="8" t="s">
        <v>63</v>
      </c>
      <c r="B196" s="9">
        <f>10^-9</f>
        <v>1.0000000000000001E-9</v>
      </c>
      <c r="E196" s="472" t="s">
        <v>68</v>
      </c>
      <c r="F196" s="472"/>
      <c r="G196" s="472"/>
      <c r="J196" t="s">
        <v>117</v>
      </c>
      <c r="K196" t="e">
        <f>Ihfr_pfc/(8*f_pfc*kHz*deltaVin)/picoF</f>
        <v>#REF!</v>
      </c>
      <c r="M196" t="s">
        <v>70</v>
      </c>
      <c r="CC196" s="19"/>
      <c r="CD196" s="19"/>
      <c r="CE196" s="19"/>
    </row>
    <row r="197" spans="1:83">
      <c r="A197" s="8" t="s">
        <v>64</v>
      </c>
      <c r="B197" s="9">
        <f>10^-9</f>
        <v>1.0000000000000001E-9</v>
      </c>
      <c r="E197" s="10">
        <v>1</v>
      </c>
      <c r="F197" s="10">
        <v>1.5</v>
      </c>
      <c r="G197" s="10"/>
      <c r="J197" t="s">
        <v>118</v>
      </c>
      <c r="K197" t="e">
        <f>(IF(Cin_initial&lt;10000,K198*10^INT(LOG(Cin_initial)),K199*10^INT(LOG(Cin_initial))))*10^-6</f>
        <v>#REF!</v>
      </c>
      <c r="M197" t="e">
        <f>IF(Cin_initial&lt;10000,"pF","uF")</f>
        <v>#REF!</v>
      </c>
      <c r="CC197" s="19"/>
      <c r="CD197" s="19"/>
      <c r="CE197" s="19"/>
    </row>
    <row r="198" spans="1:83">
      <c r="A198" s="8" t="s">
        <v>65</v>
      </c>
      <c r="B198" s="9">
        <f>10^-6</f>
        <v>9.9999999999999995E-7</v>
      </c>
      <c r="E198" s="10">
        <v>1.5</v>
      </c>
      <c r="F198" s="10">
        <v>2.2000000000000002</v>
      </c>
      <c r="G198" s="10"/>
      <c r="K198" t="e">
        <f>IF((10^(LOG(Cin_initial)-INT(LOG(Cin_initial))))-VLOOKUP((10^(LOG(Cin_initial)-INT(LOG(Cin_initial)))),C_s1:C_f1,1)&lt;VLOOKUP((10^(LOG(Cin_initial)-INT(LOG(Cin_initial)))),C_s1:C_f1,2)-(10^(LOG(Cin_initial)-INT(LOG(Cin_initial)))),VLOOKUP((10^(LOG(Cin_initial)-INT(LOG(Cin_initial)))),C_s1:C_f1,1),VLOOKUP((10^(LOG(Cin_initial)-INT(LOG(Cin_initial)))),C_s1:C_f1,2))</f>
        <v>#REF!</v>
      </c>
      <c r="CC198" s="19"/>
      <c r="CD198" s="19"/>
      <c r="CE198" s="19"/>
    </row>
    <row r="199" spans="1:83">
      <c r="E199" s="10">
        <v>2.2000000000000002</v>
      </c>
      <c r="F199" s="10">
        <v>2.7</v>
      </c>
      <c r="G199" s="10"/>
      <c r="K199" t="e">
        <f>IF((10^(LOG(Cin_initial)-INT(LOG(Cin_initial))))-VLOOKUP((10^(LOG(Cin_initial)-INT(LOG(Cin_initial)))),C_s2:C_f2,1)&gt;VLOOKUP((10^(LOG(Cin_initial)-INT(LOG(Cin_initial)))),C_s2:C_f2,2)-(10^(LOG(Cin_initial)-INT(LOG(Cin_initial)))),VLOOKUP((10^(LOG(Cin_initial)-INT(LOG(Cin_initial)))),C_s2:C_f2,1),VLOOKUP((10^(LOG(Cin_initial)-INT(LOG(Cin_initial)))),C_s2:C_f2,2))</f>
        <v>#REF!</v>
      </c>
      <c r="CC199" s="19"/>
      <c r="CD199" s="19"/>
      <c r="CE199" s="19"/>
    </row>
    <row r="200" spans="1:83">
      <c r="E200" s="10">
        <v>2.7</v>
      </c>
      <c r="F200" s="10">
        <v>3.3</v>
      </c>
      <c r="G200" s="10"/>
      <c r="CC200" s="19"/>
      <c r="CD200" s="19"/>
      <c r="CE200" s="19"/>
    </row>
    <row r="201" spans="1:83">
      <c r="E201" s="10">
        <v>3.3</v>
      </c>
      <c r="F201" s="10">
        <v>4.7</v>
      </c>
      <c r="G201" s="10"/>
      <c r="CC201" s="19"/>
      <c r="CD201" s="19"/>
      <c r="CE201" s="19"/>
    </row>
    <row r="202" spans="1:83">
      <c r="E202" s="10">
        <v>4.7</v>
      </c>
      <c r="F202" s="10">
        <v>6.8</v>
      </c>
      <c r="G202" s="10"/>
      <c r="J202" t="s">
        <v>120</v>
      </c>
      <c r="CC202" s="19"/>
      <c r="CD202" s="19"/>
      <c r="CE202" s="19"/>
    </row>
    <row r="203" spans="1:83">
      <c r="E203" s="10">
        <v>6.8</v>
      </c>
      <c r="F203" s="10">
        <v>10</v>
      </c>
      <c r="J203" t="s">
        <v>121</v>
      </c>
      <c r="K203" t="e">
        <f>((2*Pout*tH*ms)/(Vblk_min^2-Vblk_hu^2))/picoF</f>
        <v>#REF!</v>
      </c>
      <c r="M203" t="s">
        <v>70</v>
      </c>
      <c r="CC203" s="19"/>
      <c r="CD203" s="19"/>
      <c r="CE203" s="19"/>
    </row>
    <row r="204" spans="1:83">
      <c r="J204" t="s">
        <v>122</v>
      </c>
      <c r="K204" t="e">
        <f>(IF(Cblk_initial&lt;10000,K205*10^INT(LOG(Cblk_initial)),K206*10^INT(LOG(Cblk_initial))))*10^-6</f>
        <v>#REF!</v>
      </c>
      <c r="M204" t="e">
        <f>IF(Cblk_initial&lt;10000,"pF","uF")</f>
        <v>#REF!</v>
      </c>
      <c r="CC204" s="19"/>
      <c r="CD204" s="19"/>
      <c r="CE204" s="19"/>
    </row>
    <row r="205" spans="1:83">
      <c r="K205" t="e">
        <f>IF((10^(LOG(Cblk_initial)-INT(LOG(Cblk_initial))))-VLOOKUP((10^(LOG(Cblk_initial)-INT(LOG(Cblk_initial)))),C_s1:C_f1,1)&lt;VLOOKUP((10^(LOG(Cblk_initial)-INT(LOG(Cblk_initial)))),C_s1:C_f1,2)-(10^(LOG(Cblk_initial)-INT(LOG(Cblk_initial)))),VLOOKUP((10^(LOG(Cblk_initial)-INT(LOG(Cblk_initial)))),C_s1:C_f1,1),VLOOKUP((10^(LOG(Cblk_initial)-INT(LOG(Cblk_initial)))),C_s1:C_f1,2))</f>
        <v>#REF!</v>
      </c>
      <c r="CC205" s="19"/>
      <c r="CD205" s="19"/>
      <c r="CE205" s="19"/>
    </row>
    <row r="206" spans="1:83">
      <c r="K206" t="e">
        <f>IF((10^(LOG(Cblk_initial)-INT(LOG(Cblk_initial))))-VLOOKUP((10^(LOG(Cblk_initial)-INT(LOG(Cblk_initial)))),C_s2:C_f2,1)&lt;VLOOKUP((10^(LOG(Cblk_initial)-INT(LOG(Cblk_initial)))),C_s2:C_f2,2)-(10^(LOG(Cblk_initial)-INT(LOG(Cblk_initial)))),VLOOKUP((10^(LOG(Cblk_initial)-INT(LOG(Cblk_initial)))),C_s2:C_f2,1),VLOOKUP((10^(LOG(Cblk_initial)-INT(LOG(Cblk_initial)))),C_s2:C_f2,2))</f>
        <v>#REF!</v>
      </c>
      <c r="CC206" s="19"/>
      <c r="CD206" s="19"/>
      <c r="CE206" s="19"/>
    </row>
    <row r="207" spans="1:83">
      <c r="CC207" s="19"/>
      <c r="CD207" s="19"/>
      <c r="CE207" s="19"/>
    </row>
    <row r="208" spans="1:83">
      <c r="CC208" s="19"/>
      <c r="CD208" s="19"/>
      <c r="CE208" s="19"/>
    </row>
    <row r="209" spans="1:83">
      <c r="A209" t="s">
        <v>316</v>
      </c>
      <c r="CC209" s="19"/>
      <c r="CD209" s="19"/>
      <c r="CE209" s="19"/>
    </row>
    <row r="210" spans="1:83">
      <c r="A210" t="s">
        <v>419</v>
      </c>
      <c r="CC210" s="19"/>
      <c r="CD210" s="19"/>
      <c r="CE210" s="19"/>
    </row>
    <row r="211" spans="1:83">
      <c r="A211" t="s">
        <v>520</v>
      </c>
      <c r="CC211" s="19"/>
      <c r="CD211" s="19"/>
      <c r="CE211" s="19"/>
    </row>
    <row r="212" spans="1:83">
      <c r="A212" t="s">
        <v>385</v>
      </c>
      <c r="CC212" s="19"/>
      <c r="CD212" s="19"/>
      <c r="CE212" s="19"/>
    </row>
    <row r="213" spans="1:83">
      <c r="A213" t="s">
        <v>551</v>
      </c>
      <c r="CC213" s="19"/>
      <c r="CD213" s="19"/>
      <c r="CE213" s="19"/>
    </row>
    <row r="214" spans="1:83">
      <c r="A214" t="s">
        <v>327</v>
      </c>
      <c r="CC214" s="19"/>
      <c r="CD214" s="19"/>
      <c r="CE214" s="19"/>
    </row>
    <row r="215" spans="1:83">
      <c r="A215" t="s">
        <v>521</v>
      </c>
      <c r="CC215" s="19"/>
      <c r="CD215" s="19"/>
      <c r="CE215" s="19"/>
    </row>
    <row r="216" spans="1:83">
      <c r="A216" t="s">
        <v>550</v>
      </c>
      <c r="CC216" s="19"/>
      <c r="CD216" s="19"/>
      <c r="CE216" s="19"/>
    </row>
    <row r="217" spans="1:83">
      <c r="CC217" s="19"/>
      <c r="CD217" s="19"/>
      <c r="CE217" s="19"/>
    </row>
    <row r="218" spans="1:83">
      <c r="CC218" s="19"/>
      <c r="CD218" s="19"/>
      <c r="CE218" s="19"/>
    </row>
    <row r="219" spans="1:83">
      <c r="A219" t="s">
        <v>593</v>
      </c>
      <c r="CC219" s="19"/>
      <c r="CD219" s="19"/>
      <c r="CE219" s="19"/>
    </row>
    <row r="220" spans="1:83">
      <c r="A220" t="s">
        <v>592</v>
      </c>
      <c r="CC220" s="19"/>
      <c r="CD220" s="19"/>
      <c r="CE220" s="19"/>
    </row>
    <row r="221" spans="1:83">
      <c r="CC221" s="19"/>
      <c r="CD221" s="19"/>
      <c r="CE221" s="19"/>
    </row>
    <row r="222" spans="1:83">
      <c r="CC222" s="19"/>
      <c r="CD222" s="19"/>
      <c r="CE222" s="19"/>
    </row>
    <row r="223" spans="1:83">
      <c r="CC223" s="19"/>
      <c r="CD223" s="19"/>
      <c r="CE223" s="19"/>
    </row>
    <row r="224" spans="1:83">
      <c r="CC224" s="19"/>
      <c r="CD224" s="19"/>
      <c r="CE224" s="19"/>
    </row>
    <row r="225" spans="1:83">
      <c r="A225" t="s">
        <v>333</v>
      </c>
      <c r="B225" s="473" t="s">
        <v>151</v>
      </c>
      <c r="C225" s="473"/>
      <c r="D225" s="473"/>
      <c r="CC225" s="19"/>
      <c r="CD225" s="19"/>
      <c r="CE225" s="19"/>
    </row>
    <row r="226" spans="1:83">
      <c r="A226" t="s">
        <v>335</v>
      </c>
      <c r="B226" s="59">
        <v>24730</v>
      </c>
      <c r="C226" s="178">
        <v>28000</v>
      </c>
      <c r="D226" s="95">
        <f>(B226+C226)/2000</f>
        <v>26.364999999999998</v>
      </c>
      <c r="CC226" s="19"/>
      <c r="CD226" s="19"/>
      <c r="CE226" s="19"/>
    </row>
    <row r="227" spans="1:83">
      <c r="A227" t="s">
        <v>336</v>
      </c>
      <c r="B227" s="59">
        <v>17125</v>
      </c>
      <c r="C227" s="59">
        <v>19976</v>
      </c>
      <c r="D227" s="95">
        <f t="shared" ref="D227:D233" si="49">(B227+C227)/2000</f>
        <v>18.5505</v>
      </c>
      <c r="CC227" s="19"/>
      <c r="CD227" s="19"/>
      <c r="CE227" s="19"/>
    </row>
    <row r="228" spans="1:83">
      <c r="A228" t="s">
        <v>337</v>
      </c>
      <c r="B228" s="59">
        <v>12562</v>
      </c>
      <c r="C228" s="59">
        <v>13624</v>
      </c>
      <c r="D228" s="95">
        <f t="shared" si="49"/>
        <v>13.093</v>
      </c>
      <c r="CC228" s="19"/>
      <c r="CD228" s="19"/>
      <c r="CE228" s="19"/>
    </row>
    <row r="229" spans="1:83">
      <c r="A229" t="s">
        <v>338</v>
      </c>
      <c r="B229" s="59">
        <v>9018</v>
      </c>
      <c r="C229" s="59">
        <v>9813</v>
      </c>
      <c r="D229" s="95">
        <f t="shared" si="49"/>
        <v>9.4154999999999998</v>
      </c>
      <c r="CC229" s="19"/>
      <c r="CD229" s="19"/>
      <c r="CE229" s="19"/>
    </row>
    <row r="230" spans="1:83">
      <c r="A230" t="s">
        <v>339</v>
      </c>
      <c r="B230" s="59">
        <v>6478</v>
      </c>
      <c r="C230" s="59">
        <v>6849</v>
      </c>
      <c r="D230" s="95">
        <f t="shared" si="49"/>
        <v>6.6635</v>
      </c>
      <c r="CC230" s="19"/>
      <c r="CD230" s="19"/>
      <c r="CE230" s="19"/>
    </row>
    <row r="231" spans="1:83">
      <c r="A231" t="s">
        <v>340</v>
      </c>
      <c r="B231" s="59">
        <v>4450</v>
      </c>
      <c r="C231" s="59">
        <v>4732</v>
      </c>
      <c r="D231" s="95">
        <f t="shared" si="49"/>
        <v>4.5910000000000002</v>
      </c>
      <c r="CC231" s="19"/>
      <c r="CD231" s="19"/>
      <c r="CE231" s="19"/>
    </row>
    <row r="232" spans="1:83">
      <c r="A232" t="s">
        <v>341</v>
      </c>
      <c r="B232" s="59">
        <v>2422</v>
      </c>
      <c r="C232" s="59">
        <v>3038</v>
      </c>
      <c r="D232" s="95">
        <f t="shared" si="49"/>
        <v>2.73</v>
      </c>
      <c r="CC232" s="19"/>
      <c r="CD232" s="19"/>
      <c r="CE232" s="19"/>
    </row>
    <row r="233" spans="1:83">
      <c r="A233" t="s">
        <v>342</v>
      </c>
      <c r="B233" s="59">
        <v>0</v>
      </c>
      <c r="C233" s="59">
        <v>1344</v>
      </c>
      <c r="D233" s="95">
        <f t="shared" si="49"/>
        <v>0.67200000000000004</v>
      </c>
      <c r="CC233" s="19"/>
      <c r="CD233" s="19"/>
      <c r="CE233" s="19"/>
    </row>
    <row r="234" spans="1:83">
      <c r="CC234" s="19"/>
      <c r="CD234" s="19"/>
      <c r="CE234" s="19"/>
    </row>
    <row r="235" spans="1:83">
      <c r="CC235" s="19"/>
      <c r="CD235" s="19"/>
      <c r="CE235" s="19"/>
    </row>
    <row r="236" spans="1:83">
      <c r="CC236" s="19"/>
      <c r="CD236" s="19"/>
      <c r="CE236" s="19"/>
    </row>
    <row r="237" spans="1:83">
      <c r="CC237" s="19"/>
      <c r="CD237" s="19"/>
      <c r="CE237" s="19"/>
    </row>
    <row r="238" spans="1:83">
      <c r="CC238" s="19"/>
      <c r="CD238" s="19"/>
      <c r="CE238" s="19"/>
    </row>
    <row r="239" spans="1:83">
      <c r="CC239" s="19"/>
      <c r="CD239" s="19"/>
      <c r="CE239" s="19"/>
    </row>
    <row r="240" spans="1:83">
      <c r="CC240" s="19"/>
      <c r="CD240" s="19"/>
      <c r="CE240" s="19"/>
    </row>
    <row r="241" spans="1:83">
      <c r="CC241" s="19"/>
      <c r="CD241" s="19"/>
      <c r="CE241" s="19"/>
    </row>
    <row r="242" spans="1:83">
      <c r="CC242" s="19"/>
      <c r="CD242" s="19"/>
      <c r="CE242" s="19"/>
    </row>
    <row r="243" spans="1:83">
      <c r="CC243" s="19"/>
      <c r="CD243" s="19"/>
      <c r="CE243" s="19"/>
    </row>
    <row r="244" spans="1:83">
      <c r="CC244" s="19"/>
      <c r="CD244" s="19"/>
      <c r="CE244" s="19"/>
    </row>
    <row r="245" spans="1:83">
      <c r="CC245" s="19"/>
      <c r="CD245" s="19"/>
      <c r="CE245" s="19"/>
    </row>
    <row r="246" spans="1:83">
      <c r="CC246" s="19"/>
      <c r="CD246" s="19"/>
      <c r="CE246" s="19"/>
    </row>
    <row r="247" spans="1:83">
      <c r="A247" s="130" t="s">
        <v>412</v>
      </c>
      <c r="B247" t="s">
        <v>506</v>
      </c>
      <c r="CC247" s="19"/>
      <c r="CD247" s="19"/>
      <c r="CE247" s="19"/>
    </row>
    <row r="248" spans="1:83">
      <c r="CC248" s="19"/>
      <c r="CD248" s="19"/>
      <c r="CE248" s="19"/>
    </row>
    <row r="249" spans="1:83">
      <c r="A249" s="149" t="s">
        <v>392</v>
      </c>
      <c r="B249" s="126" t="e">
        <f>('DESIGN INPUTS AND CALCULATIONS'!#REF!*PI()/('DESIGN INPUTS AND CALCULATIONS'!C29))*'DESIGN INPUTS AND CALCULATIONS'!C27/(2*SQRT(2)*'DESIGN INPUTS AND CALCULATIONS'!C40)</f>
        <v>#REF!</v>
      </c>
      <c r="CC249" s="19"/>
      <c r="CD249" s="19"/>
      <c r="CE249" s="19"/>
    </row>
    <row r="250" spans="1:83">
      <c r="A250" s="149" t="s">
        <v>393</v>
      </c>
      <c r="B250" t="e">
        <f>(2*SQRT(2)/PI())*'DESIGN INPUTS AND CALCULATIONS'!C25*'DESIGN INPUTS AND CALCULATIONS'!C40/(2*PI()*'DESIGN INPUTS AND CALCULATIONS'!C97*0.000001*'DESIGN INPUTS AND CALCULATIONS'!#REF!*1000)</f>
        <v>#REF!</v>
      </c>
      <c r="CC250" s="19"/>
      <c r="CD250" s="19"/>
      <c r="CE250" s="19"/>
    </row>
    <row r="251" spans="1:83">
      <c r="A251" s="149" t="s">
        <v>394</v>
      </c>
      <c r="B251" t="e">
        <f>SQRT(B249*B249+B250*B250)</f>
        <v>#REF!</v>
      </c>
      <c r="CC251" s="19"/>
      <c r="CD251" s="19"/>
      <c r="CE251" s="19"/>
    </row>
    <row r="252" spans="1:83">
      <c r="A252" s="149" t="s">
        <v>395</v>
      </c>
      <c r="B252" t="e">
        <f>B251/(2*PI()*'DESIGN INPUTS AND CALCULATIONS'!C92*0.000001*'DESIGN INPUTS AND CALCULATIONS'!#REF!*1000)</f>
        <v>#REF!</v>
      </c>
      <c r="CC252" s="19"/>
      <c r="CD252" s="19"/>
      <c r="CE252" s="19"/>
    </row>
    <row r="253" spans="1:83">
      <c r="A253" s="149" t="s">
        <v>396</v>
      </c>
      <c r="B253" t="e">
        <f>'DESIGN INPUTS AND CALCULATIONS'!C32/2+SQRT(2)*B252</f>
        <v>#REF!</v>
      </c>
      <c r="CC253" s="19"/>
      <c r="CD253" s="19"/>
      <c r="CE253" s="19"/>
    </row>
    <row r="254" spans="1:83">
      <c r="A254" s="149" t="s">
        <v>397</v>
      </c>
      <c r="B254" t="e">
        <f>'DESIGN INPUTS AND CALCULATIONS'!C32/2-SQRT(2)*B252</f>
        <v>#REF!</v>
      </c>
      <c r="CC254" s="19"/>
      <c r="CD254" s="19"/>
      <c r="CE254" s="19"/>
    </row>
    <row r="255" spans="1:83">
      <c r="A255" s="149" t="s">
        <v>398</v>
      </c>
      <c r="B255" t="e">
        <f>B253-B254</f>
        <v>#REF!</v>
      </c>
      <c r="CC255" s="19"/>
      <c r="CD255" s="19"/>
      <c r="CE255" s="19"/>
    </row>
    <row r="256" spans="1:83">
      <c r="A256" s="150" t="s">
        <v>411</v>
      </c>
      <c r="B256" t="e">
        <f>B255/'DESIGN INPUTS AND CALCULATIONS'!C173+(1/('DESIGN INPUTS AND CALCULATIONS'!C170*0.000000000001))*'DESIGN INPUTS AND CALCULATIONS'!C167*0.001/(2*'DESIGN INPUTS AND CALCULATIONS'!#REF!*1000)</f>
        <v>#REF!</v>
      </c>
      <c r="CC256" s="19"/>
      <c r="CD256" s="19"/>
      <c r="CE256" s="19"/>
    </row>
    <row r="257" spans="1:83">
      <c r="CC257" s="19"/>
      <c r="CD257" s="19"/>
      <c r="CE257" s="19"/>
    </row>
    <row r="258" spans="1:83">
      <c r="A258" s="130" t="s">
        <v>356</v>
      </c>
      <c r="B258" s="59" t="s">
        <v>332</v>
      </c>
      <c r="CC258" s="19"/>
      <c r="CD258" s="19"/>
      <c r="CE258" s="19"/>
    </row>
    <row r="259" spans="1:83">
      <c r="A259" s="130" t="s">
        <v>409</v>
      </c>
      <c r="B259" s="59">
        <f>(26*B260/(19))*(1200+0.000776/('DESIGN INPUTS AND CALCULATIONS'!C203/1000000000))</f>
        <v>0.10566247551652239</v>
      </c>
      <c r="CC259" s="19"/>
      <c r="CD259" s="19"/>
      <c r="CE259" s="19"/>
    </row>
    <row r="260" spans="1:83">
      <c r="A260" s="130" t="s">
        <v>361</v>
      </c>
      <c r="B260" s="179">
        <f>'DESIGN INPUTS AND CALCULATIONS'!C204/(98000)</f>
        <v>6.1224489795918363E-6</v>
      </c>
      <c r="CC260" s="19"/>
      <c r="CD260" s="19"/>
      <c r="CE260" s="19"/>
    </row>
    <row r="261" spans="1:83" ht="14.45" customHeight="1">
      <c r="A261" s="130" t="s">
        <v>360</v>
      </c>
      <c r="B261" s="59">
        <f>3.5/(1-((B260/'DESIGN INPUTS AND CALCULATIONS'!C206)*(1200+(0.000776)/('DESIGN INPUTS AND CALCULATIONS'!C203/1000000000))))</f>
        <v>4.7130617523440028</v>
      </c>
      <c r="CC261" s="19"/>
      <c r="CD261" s="19"/>
      <c r="CE261" s="19"/>
    </row>
    <row r="262" spans="1:83">
      <c r="A262" s="130" t="s">
        <v>357</v>
      </c>
      <c r="B262" s="180">
        <f>(B261-3.5)/B260</f>
        <v>198133.41954952048</v>
      </c>
      <c r="CC262" s="19"/>
      <c r="CD262" s="19"/>
      <c r="CE262" s="19"/>
    </row>
    <row r="263" spans="1:83">
      <c r="A263" s="130" t="s">
        <v>407</v>
      </c>
      <c r="B263" s="59">
        <f>B262*13/B261</f>
        <v>546509.80392156879</v>
      </c>
      <c r="CC263" s="19"/>
      <c r="CD263" s="19"/>
      <c r="CE263" s="19"/>
    </row>
    <row r="264" spans="1:83">
      <c r="A264" s="130" t="s">
        <v>408</v>
      </c>
      <c r="B264" s="59">
        <f>B262*B263/(B263-B262)</f>
        <v>310818.58910585288</v>
      </c>
      <c r="CC264" s="19"/>
      <c r="CD264" s="19"/>
      <c r="CE264" s="19"/>
    </row>
    <row r="265" spans="1:83">
      <c r="A265" s="130" t="s">
        <v>358</v>
      </c>
      <c r="B265" s="59">
        <f>'DESIGN INPUTS AND CALCULATIONS'!C209*1000</f>
        <v>549000</v>
      </c>
      <c r="CC265" s="19"/>
      <c r="CD265" s="19"/>
      <c r="CE265" s="19"/>
    </row>
    <row r="266" spans="1:83">
      <c r="A266" s="130" t="s">
        <v>359</v>
      </c>
      <c r="B266" s="59">
        <f>'DESIGN INPUTS AND CALCULATIONS'!C210*1000</f>
        <v>316000</v>
      </c>
      <c r="CC266" s="19"/>
      <c r="CD266" s="19"/>
      <c r="CE266" s="19"/>
    </row>
    <row r="267" spans="1:83">
      <c r="A267" t="s">
        <v>357</v>
      </c>
      <c r="B267" s="59">
        <f>B265*B266/(B265+B266)</f>
        <v>200559.53757225434</v>
      </c>
      <c r="CC267" s="19"/>
      <c r="CD267" s="19"/>
      <c r="CE267" s="19"/>
    </row>
    <row r="268" spans="1:83">
      <c r="A268" s="130" t="s">
        <v>360</v>
      </c>
      <c r="B268" s="59">
        <f>13*B266/(B265+B266)</f>
        <v>4.7491329479768787</v>
      </c>
      <c r="CC268" s="19"/>
      <c r="CD268" s="19"/>
      <c r="CE268" s="19"/>
    </row>
    <row r="269" spans="1:83">
      <c r="A269" s="130" t="s">
        <v>361</v>
      </c>
      <c r="B269" s="59">
        <f>(B268-3.5)/B267</f>
        <v>6.2282400682483687E-6</v>
      </c>
      <c r="CC269" s="19"/>
      <c r="CD269" s="19"/>
      <c r="CE269" s="19"/>
    </row>
    <row r="270" spans="1:83">
      <c r="A270" s="130" t="s">
        <v>406</v>
      </c>
      <c r="B270" s="59">
        <f>(-0.000776)/(B267*'DESIGN INPUTS AND CALCULATIONS'!C203/1000000000)</f>
        <v>-5.6899636108161185E-2</v>
      </c>
      <c r="CC270" s="19"/>
      <c r="CD270" s="19"/>
      <c r="CE270" s="19"/>
    </row>
    <row r="271" spans="1:83">
      <c r="A271" s="130" t="s">
        <v>362</v>
      </c>
      <c r="B271" s="59">
        <f>(1200*13/B265)+B268*(1-EXP(B270))</f>
        <v>0.29109517593536144</v>
      </c>
      <c r="CC271" s="19"/>
      <c r="CD271" s="19"/>
      <c r="CE271" s="19"/>
    </row>
    <row r="272" spans="1:83">
      <c r="A272" s="130" t="s">
        <v>363</v>
      </c>
      <c r="B272" s="59">
        <f>B269*100000</f>
        <v>0.62282400682483685</v>
      </c>
      <c r="CC272" s="19"/>
      <c r="CD272" s="19"/>
      <c r="CE272" s="19"/>
    </row>
    <row r="273" spans="1:83">
      <c r="A273" s="130" t="s">
        <v>365</v>
      </c>
      <c r="B273" s="59">
        <f>B268+'DESIGN INPUTS AND CALCULATIONS'!C200*0.000001*'tables and calculations'!B267</f>
        <v>12.270115606936415</v>
      </c>
      <c r="CC273" s="19"/>
      <c r="CD273" s="19"/>
      <c r="CE273" s="19"/>
    </row>
    <row r="274" spans="1:83">
      <c r="A274" s="130" t="s">
        <v>379</v>
      </c>
      <c r="B274" s="59">
        <v>0</v>
      </c>
      <c r="CC274" s="19"/>
      <c r="CD274" s="19"/>
      <c r="CE274" s="19"/>
    </row>
    <row r="275" spans="1:83">
      <c r="CC275" s="19"/>
      <c r="CD275" s="19"/>
      <c r="CE275" s="19"/>
    </row>
    <row r="276" spans="1:83">
      <c r="A276" s="130" t="s">
        <v>413</v>
      </c>
      <c r="CC276" s="19"/>
      <c r="CD276" s="19"/>
      <c r="CE276" s="19"/>
    </row>
    <row r="277" spans="1:83">
      <c r="A277" s="130" t="s">
        <v>414</v>
      </c>
      <c r="B277" s="126" t="e">
        <f>'DESIGN INPUTS AND CALCULATIONS'!#REF!*1000</f>
        <v>#REF!</v>
      </c>
      <c r="CC277" s="19"/>
      <c r="CD277" s="19"/>
      <c r="CE277" s="19"/>
    </row>
    <row r="278" spans="1:83">
      <c r="A278" s="130" t="s">
        <v>415</v>
      </c>
      <c r="B278" s="170">
        <f>'DESIGN INPUTS AND CALCULATIONS'!C167/1000</f>
        <v>2E-3</v>
      </c>
      <c r="CC278" s="19"/>
      <c r="CD278" s="19"/>
      <c r="CE278" s="19"/>
    </row>
    <row r="279" spans="1:83">
      <c r="A279" s="130" t="s">
        <v>417</v>
      </c>
      <c r="B279" s="170">
        <f>'DESIGN INPUTS AND CALCULATIONS'!C170</f>
        <v>8200</v>
      </c>
      <c r="CC279" s="19"/>
      <c r="CD279" s="19"/>
      <c r="CE279" s="19"/>
    </row>
    <row r="280" spans="1:83">
      <c r="A280" s="130" t="s">
        <v>416</v>
      </c>
      <c r="B280" t="e">
        <f>B278/(2*B277*B279/(1000000000000))</f>
        <v>#REF!</v>
      </c>
      <c r="CC280" s="19"/>
      <c r="CD280" s="19"/>
      <c r="CE280" s="19"/>
    </row>
    <row r="281" spans="1:83">
      <c r="A281" s="130" t="s">
        <v>418</v>
      </c>
      <c r="B281" t="e">
        <f>B280/0.4</f>
        <v>#REF!</v>
      </c>
      <c r="CC281" s="19"/>
      <c r="CD281" s="19"/>
      <c r="CE281" s="19"/>
    </row>
    <row r="282" spans="1:83">
      <c r="CC282" s="19"/>
      <c r="CD282" s="19"/>
      <c r="CE282" s="19"/>
    </row>
    <row r="283" spans="1:83">
      <c r="K283" s="471" t="s">
        <v>542</v>
      </c>
      <c r="L283" s="471"/>
      <c r="CC283" s="19"/>
      <c r="CD283" s="19"/>
      <c r="CE283" s="19"/>
    </row>
    <row r="284" spans="1:83">
      <c r="A284" s="130" t="s">
        <v>448</v>
      </c>
      <c r="D284" t="s">
        <v>454</v>
      </c>
      <c r="E284" s="174" t="s">
        <v>455</v>
      </c>
      <c r="F284" t="s">
        <v>456</v>
      </c>
      <c r="G284" t="s">
        <v>457</v>
      </c>
      <c r="H284" t="s">
        <v>458</v>
      </c>
      <c r="I284" t="s">
        <v>459</v>
      </c>
      <c r="K284" t="s">
        <v>515</v>
      </c>
      <c r="L284" t="s">
        <v>502</v>
      </c>
      <c r="M284" t="s">
        <v>458</v>
      </c>
      <c r="N284" t="s">
        <v>459</v>
      </c>
      <c r="P284" t="s">
        <v>504</v>
      </c>
      <c r="Q284" t="s">
        <v>458</v>
      </c>
      <c r="R284" t="s">
        <v>459</v>
      </c>
      <c r="CC284" s="19"/>
      <c r="CD284" s="19"/>
      <c r="CE284" s="19"/>
    </row>
    <row r="285" spans="1:83">
      <c r="A285" s="130" t="s">
        <v>28</v>
      </c>
      <c r="B285">
        <f>Compensation!C21</f>
        <v>0.8</v>
      </c>
      <c r="D285" s="19">
        <v>10</v>
      </c>
      <c r="E285" s="19">
        <f>2*PI()*D285</f>
        <v>62.831853071795862</v>
      </c>
      <c r="F285" t="str">
        <f>COMPLEX(0,E285)</f>
        <v>62,8318530717959i</v>
      </c>
      <c r="G285" t="str">
        <f>IMPRODUCT($B$293,IMDIV(IMSUM(1,IMPRODUCT($B$294,F285)),IMSUM(1,IMPRODUCT($B$295,F285))))</f>
        <v>5,4337959769492-3,4072836222737i</v>
      </c>
      <c r="H285">
        <f>20*LOG10(IMABS(G285))</f>
        <v>16.142191074220563</v>
      </c>
      <c r="I285">
        <f>IMARGUMENT(G285)*180/PI()</f>
        <v>-32.089933798880125</v>
      </c>
      <c r="K285" t="str">
        <f>IMDIV(IMSUM(IMPRODUCT(F285,$A$328),1),IMSUM(IMPRODUCT(IMPOWER(F285,2),$A$330),IMPRODUCT(F285,$A$331)))</f>
        <v>0,219224265254903-10,6669315003433i</v>
      </c>
      <c r="L285" t="str">
        <f>IMPRODUCT(IMPRODUCT(IMSUM(K285,1),M324),$B$315)</f>
        <v>2,84939248459156-25,8277454245403i</v>
      </c>
      <c r="M285">
        <f>20*LOG10(IMABS(L285))</f>
        <v>28.294269478146575</v>
      </c>
      <c r="N285">
        <f>IMARGUMENT(L285)*180/PI()+180</f>
        <v>96.295579024933602</v>
      </c>
      <c r="P285" t="str">
        <f>IMPRODUCT(L285,G285)</f>
        <v>-72,5194365657677-150,051387527714i</v>
      </c>
      <c r="Q285">
        <f>20*LOG10(IMABS(P285))</f>
        <v>44.436460552367151</v>
      </c>
      <c r="R285">
        <f>IMARGUMENT(P285)*180/PI()+180</f>
        <v>64.205645226053534</v>
      </c>
      <c r="CC285" s="19"/>
      <c r="CD285" s="19"/>
      <c r="CE285" s="19"/>
    </row>
    <row r="286" spans="1:83">
      <c r="A286" s="130" t="s">
        <v>27</v>
      </c>
      <c r="B286" s="126">
        <f>Compensation!C13</f>
        <v>4.5</v>
      </c>
      <c r="D286" s="19">
        <f>D285+10</f>
        <v>20</v>
      </c>
      <c r="E286" s="19">
        <f t="shared" ref="E286:E321" si="50">2*PI()*D286</f>
        <v>125.66370614359172</v>
      </c>
      <c r="F286" t="str">
        <f t="shared" ref="F286:F321" si="51">COMPLEX(0,E286)</f>
        <v>125,663706143592i</v>
      </c>
      <c r="G286" t="str">
        <f t="shared" ref="G286:G321" si="52">IMPRODUCT($B$293,IMDIV(IMSUM(1,IMPRODUCT($B$294,F286)),IMSUM(1,IMPRODUCT($B$295,F286))))</f>
        <v>2,94246935991657-3,69017449371182i</v>
      </c>
      <c r="H286">
        <f t="shared" ref="H286:H321" si="53">20*LOG10(IMABS(G286))</f>
        <v>13.478277287224504</v>
      </c>
      <c r="I286">
        <f t="shared" ref="I286:I321" si="54">IMARGUMENT(G286)*180/PI()</f>
        <v>-51.43186107647778</v>
      </c>
      <c r="K286" t="str">
        <f t="shared" ref="K286:K321" si="55">IMDIV(IMSUM(IMPRODUCT(F286,$A$328),1),IMSUM(IMPRODUCT(IMPOWER(F286,2),$A$330),IMPRODUCT(F286,$A$331)))</f>
        <v>0,219224202752596-5,33356712330867i</v>
      </c>
      <c r="L286" t="str">
        <f t="shared" ref="L286:L321" si="56">IMPRODUCT(IMPRODUCT(IMSUM(K286,1),M325),$B$315)</f>
        <v>2,84925859098481-12,9309013153801i</v>
      </c>
      <c r="M286">
        <f t="shared" ref="M286:M321" si="57">20*LOG10(IMABS(L286))</f>
        <v>22.438475219266216</v>
      </c>
      <c r="N286">
        <f t="shared" ref="N286:N321" si="58">IMARGUMENT(L286)*180/PI()+180</f>
        <v>102.42626801719116</v>
      </c>
      <c r="P286" t="str">
        <f t="shared" ref="P286:P321" si="59">IMPRODUCT(L286,G286)</f>
        <v>-39,3334261122684-48,5630422950522i</v>
      </c>
      <c r="Q286">
        <f t="shared" ref="Q286:Q321" si="60">20*LOG10(IMABS(P286))</f>
        <v>35.916752506490717</v>
      </c>
      <c r="R286">
        <f t="shared" ref="R286:R321" si="61">IMARGUMENT(P286)*180/PI()+180</f>
        <v>50.994406940713361</v>
      </c>
      <c r="CC286" s="19"/>
      <c r="CD286" s="19"/>
      <c r="CE286" s="19"/>
    </row>
    <row r="287" spans="1:83">
      <c r="A287" s="130" t="s">
        <v>29</v>
      </c>
      <c r="B287" s="126">
        <f>Compensation!C14</f>
        <v>0.49530276752071301</v>
      </c>
      <c r="D287" s="19">
        <f t="shared" ref="D287:D294" si="62">D286+10</f>
        <v>30</v>
      </c>
      <c r="E287" s="19">
        <f t="shared" si="50"/>
        <v>188.49555921538757</v>
      </c>
      <c r="F287" t="str">
        <f t="shared" si="51"/>
        <v>188,495559215388i</v>
      </c>
      <c r="G287" t="str">
        <f t="shared" si="52"/>
        <v>1,66792890525841-3,13764458554146i</v>
      </c>
      <c r="H287">
        <f t="shared" si="53"/>
        <v>11.012933145975081</v>
      </c>
      <c r="I287">
        <f t="shared" si="54"/>
        <v>-62.005499857470653</v>
      </c>
      <c r="K287" t="str">
        <f t="shared" si="55"/>
        <v>0,219224098582163-3,55582405227236i</v>
      </c>
      <c r="L287" t="str">
        <f t="shared" si="56"/>
        <v>2,84903546250306-8,63951921027488i</v>
      </c>
      <c r="M287">
        <f t="shared" si="57"/>
        <v>19.178115359983487</v>
      </c>
      <c r="N287">
        <f t="shared" si="58"/>
        <v>108.25089287889847</v>
      </c>
      <c r="P287" t="str">
        <f t="shared" si="59"/>
        <v>-22,3557520717853-23,3493645112911i</v>
      </c>
      <c r="Q287">
        <f t="shared" si="60"/>
        <v>30.191048505958562</v>
      </c>
      <c r="R287">
        <f t="shared" si="61"/>
        <v>46.245393021427788</v>
      </c>
      <c r="CC287" s="19"/>
      <c r="CD287" s="19"/>
      <c r="CE287" s="19"/>
    </row>
    <row r="288" spans="1:83">
      <c r="A288" s="130" t="s">
        <v>10</v>
      </c>
      <c r="B288">
        <f>B286*B285*B285</f>
        <v>2.8800000000000003</v>
      </c>
      <c r="D288" s="19">
        <f t="shared" si="62"/>
        <v>40</v>
      </c>
      <c r="E288" s="19">
        <f t="shared" si="50"/>
        <v>251.32741228718345</v>
      </c>
      <c r="F288" t="str">
        <f t="shared" si="51"/>
        <v>251,327412287183i</v>
      </c>
      <c r="G288" t="str">
        <f t="shared" si="52"/>
        <v>1,03829286331683-2,60426286397995i</v>
      </c>
      <c r="H288">
        <f t="shared" si="53"/>
        <v>8.9543564842448813</v>
      </c>
      <c r="I288">
        <f t="shared" si="54"/>
        <v>-68.263337693404281</v>
      </c>
      <c r="K288" t="str">
        <f t="shared" si="55"/>
        <v>0,219223952743723-2,66698630763934i</v>
      </c>
      <c r="L288" t="str">
        <f t="shared" si="56"/>
        <v>2,84872314042739-6,49949997817158i</v>
      </c>
      <c r="M288">
        <f t="shared" si="57"/>
        <v>17.020747129924246</v>
      </c>
      <c r="N288">
        <f t="shared" si="58"/>
        <v>113.66778219292165</v>
      </c>
      <c r="P288" t="str">
        <f t="shared" si="59"/>
        <v>-13,9685975213195-14,1672083268388i</v>
      </c>
      <c r="Q288">
        <f t="shared" si="60"/>
        <v>25.975103614169122</v>
      </c>
      <c r="R288">
        <f t="shared" si="61"/>
        <v>45.404444499517268</v>
      </c>
      <c r="CC288" s="19"/>
      <c r="CD288" s="19"/>
      <c r="CE288" s="19"/>
    </row>
    <row r="289" spans="1:83">
      <c r="A289" s="130" t="s">
        <v>449</v>
      </c>
      <c r="B289">
        <f>((B286+1)*B285^2-1)^2+((B285^2-1)*B285*B287*B286)^2</f>
        <v>6.7624515122076794</v>
      </c>
      <c r="D289" s="19">
        <f t="shared" si="62"/>
        <v>50</v>
      </c>
      <c r="E289" s="19">
        <f t="shared" si="50"/>
        <v>314.15926535897933</v>
      </c>
      <c r="F289" t="str">
        <f t="shared" si="51"/>
        <v>314,159265358979i</v>
      </c>
      <c r="G289" t="str">
        <f t="shared" si="52"/>
        <v>0,699021581926588-2,19162147218817i</v>
      </c>
      <c r="H289">
        <f t="shared" si="53"/>
        <v>7.2360636408219943</v>
      </c>
      <c r="I289">
        <f t="shared" si="54"/>
        <v>-72.309824494550298</v>
      </c>
      <c r="K289" t="str">
        <f t="shared" si="55"/>
        <v>0,219223765237442-2,13371069345968i</v>
      </c>
      <c r="L289" t="str">
        <f t="shared" si="56"/>
        <v>2,84832168252446-5,22002295325671i</v>
      </c>
      <c r="M289">
        <f t="shared" si="57"/>
        <v>15.485316129608563</v>
      </c>
      <c r="N289">
        <f t="shared" si="58"/>
        <v>118.61922648173332</v>
      </c>
      <c r="P289" t="str">
        <f t="shared" si="59"/>
        <v>-9,44927606131846-9,89135166159835i</v>
      </c>
      <c r="Q289">
        <f t="shared" si="60"/>
        <v>22.721379770430556</v>
      </c>
      <c r="R289">
        <f t="shared" si="61"/>
        <v>46.309401987183037</v>
      </c>
      <c r="CC289" s="19"/>
      <c r="CD289" s="19"/>
      <c r="CE289" s="19"/>
    </row>
    <row r="290" spans="1:83">
      <c r="A290" s="130" t="s">
        <v>450</v>
      </c>
      <c r="B290" s="19">
        <f>2*((B286+1)*B285^2-1)*(B286+1)+((B285^2-1)*B287*B286)^2+2*(B285*B287*B286)^2*(B285^2-1)</f>
        <v>26.074655420004074</v>
      </c>
      <c r="D290" s="19">
        <f t="shared" si="62"/>
        <v>60</v>
      </c>
      <c r="E290" s="19">
        <f t="shared" si="50"/>
        <v>376.99111843077515</v>
      </c>
      <c r="F290" t="str">
        <f t="shared" si="51"/>
        <v>376,991118430775i</v>
      </c>
      <c r="G290" t="str">
        <f t="shared" si="52"/>
        <v>0,499525270729993-1,87937598072175i</v>
      </c>
      <c r="H290">
        <f t="shared" si="53"/>
        <v>5.7767324336925565</v>
      </c>
      <c r="I290">
        <f t="shared" si="54"/>
        <v>-75.115318800577441</v>
      </c>
      <c r="K290" t="str">
        <f t="shared" si="55"/>
        <v>0,219223536063534-1,77821614439113i</v>
      </c>
      <c r="L290" t="str">
        <f t="shared" si="56"/>
        <v>2,84783116301989-4,37081388172365i</v>
      </c>
      <c r="M290">
        <f t="shared" si="57"/>
        <v>14.347948751037887</v>
      </c>
      <c r="N290">
        <f t="shared" si="58"/>
        <v>123.08650653961962</v>
      </c>
      <c r="P290" t="str">
        <f t="shared" si="59"/>
        <v>-6,7918389928158-7,53547747250889i</v>
      </c>
      <c r="Q290">
        <f t="shared" si="60"/>
        <v>20.124681184730445</v>
      </c>
      <c r="R290">
        <f t="shared" si="61"/>
        <v>47.971187739042222</v>
      </c>
      <c r="CC290" s="19"/>
      <c r="CD290" s="19"/>
      <c r="CE290" s="19"/>
    </row>
    <row r="291" spans="1:83">
      <c r="A291" s="130" t="s">
        <v>452</v>
      </c>
      <c r="B291" s="19">
        <f>0.001*Compensation!C3/Compensation!C6*B285/Compensation!C15*(B286/SQRT(B289)-0.5*B288/(B289*SQRT(B289))*B290)</f>
        <v>-4.3364452878549403E-4</v>
      </c>
      <c r="D291" s="19">
        <f t="shared" si="62"/>
        <v>70</v>
      </c>
      <c r="E291" s="19">
        <f t="shared" si="50"/>
        <v>439.82297150257102</v>
      </c>
      <c r="F291" t="str">
        <f t="shared" si="51"/>
        <v>439,822971502571i</v>
      </c>
      <c r="G291" t="str">
        <f t="shared" si="52"/>
        <v>0,373537333246267-1,63959661035095i</v>
      </c>
      <c r="H291">
        <f t="shared" si="53"/>
        <v>4.5144979346350107</v>
      </c>
      <c r="I291">
        <f t="shared" si="54"/>
        <v>-77.165773861343382</v>
      </c>
      <c r="K291" t="str">
        <f t="shared" si="55"/>
        <v>0,219223265222262-1,52431077526494i</v>
      </c>
      <c r="L291" t="str">
        <f t="shared" si="56"/>
        <v>2,84725167256408-3,76746891444346i</v>
      </c>
      <c r="M291">
        <f t="shared" si="57"/>
        <v>13.483177964221227</v>
      </c>
      <c r="N291">
        <f t="shared" si="58"/>
        <v>127.0800393884755</v>
      </c>
      <c r="P291" t="str">
        <f t="shared" si="59"/>
        <v>-5,11357446487351-6,07563448254156i</v>
      </c>
      <c r="Q291">
        <f t="shared" si="60"/>
        <v>17.997675898856244</v>
      </c>
      <c r="R291">
        <f t="shared" si="61"/>
        <v>49.91426552713213</v>
      </c>
      <c r="CC291" s="19"/>
      <c r="CD291" s="19"/>
      <c r="CE291" s="19"/>
    </row>
    <row r="292" spans="1:83">
      <c r="A292" s="130" t="s">
        <v>453</v>
      </c>
      <c r="B292">
        <f>(1-Compensation!C4/(2*1000*Compensation!C22*B291))</f>
        <v>1.9719686422492293</v>
      </c>
      <c r="D292" s="19">
        <f t="shared" si="62"/>
        <v>80</v>
      </c>
      <c r="E292" s="19">
        <f t="shared" si="50"/>
        <v>502.6548245743669</v>
      </c>
      <c r="F292" t="str">
        <f t="shared" si="51"/>
        <v>502,654824574367i</v>
      </c>
      <c r="G292" t="str">
        <f t="shared" si="52"/>
        <v>0,289335562364334-1,45143222479082i</v>
      </c>
      <c r="H292">
        <f t="shared" si="53"/>
        <v>3.4051759577315019</v>
      </c>
      <c r="I292">
        <f t="shared" si="54"/>
        <v>-78.726164773812286</v>
      </c>
      <c r="K292" t="str">
        <f t="shared" si="55"/>
        <v>0,219222952713933-1,3338986434775i</v>
      </c>
      <c r="L292" t="str">
        <f t="shared" si="56"/>
        <v>2,84658331819015-3,31778560537341i</v>
      </c>
      <c r="M292">
        <f t="shared" si="57"/>
        <v>12.812774565120455</v>
      </c>
      <c r="N292">
        <f t="shared" si="58"/>
        <v>130.6288302739153</v>
      </c>
      <c r="P292" t="str">
        <f t="shared" si="59"/>
        <v>-3,99192315740061-5,09157612250817i</v>
      </c>
      <c r="Q292">
        <f t="shared" si="60"/>
        <v>16.217950522851957</v>
      </c>
      <c r="R292">
        <f t="shared" si="61"/>
        <v>51.902665500102955</v>
      </c>
      <c r="CC292" s="19"/>
      <c r="CD292" s="19"/>
      <c r="CE292" s="19"/>
    </row>
    <row r="293" spans="1:83">
      <c r="A293" t="s">
        <v>460</v>
      </c>
      <c r="B293">
        <f>Compensation!C12*0.000001*(Compensation!C17*0.000000000001+Compensation!C18*0.000000000001)*Compensation!C22*1000*Compensation!C9*Compensation!C3*Compensation!C7/(2*Compensation!C18*0.000000000001*Compensation!C4*B292)</f>
        <v>7.5703468765162398</v>
      </c>
      <c r="D293" s="19">
        <f t="shared" si="62"/>
        <v>90</v>
      </c>
      <c r="E293" s="19">
        <f t="shared" si="50"/>
        <v>565.48667764616278</v>
      </c>
      <c r="F293" t="str">
        <f t="shared" si="51"/>
        <v>565,486677646163i</v>
      </c>
      <c r="G293" t="str">
        <f t="shared" si="52"/>
        <v>0,230459420908641-1,30059456117344i</v>
      </c>
      <c r="H293">
        <f t="shared" si="53"/>
        <v>2.4171024578235949</v>
      </c>
      <c r="I293">
        <f t="shared" si="54"/>
        <v>-79.951748741750492</v>
      </c>
      <c r="K293" t="str">
        <f t="shared" si="55"/>
        <v>0,219222598538902-1,18581533645409i</v>
      </c>
      <c r="L293" t="str">
        <f t="shared" si="56"/>
        <v>2,84582622326473-2,97053991123944i</v>
      </c>
      <c r="M293">
        <f t="shared" si="57"/>
        <v>12.284731009735738</v>
      </c>
      <c r="N293">
        <f t="shared" si="58"/>
        <v>133.77166033924178</v>
      </c>
      <c r="P293" t="str">
        <f t="shared" si="59"/>
        <v>-3,20762058888643-4,38585501575311i</v>
      </c>
      <c r="Q293">
        <f t="shared" si="60"/>
        <v>14.701833467559331</v>
      </c>
      <c r="R293">
        <f t="shared" si="61"/>
        <v>53.81991159749137</v>
      </c>
      <c r="CC293" s="19"/>
      <c r="CD293" s="19"/>
      <c r="CE293" s="19"/>
    </row>
    <row r="294" spans="1:83">
      <c r="A294" s="174" t="s">
        <v>462</v>
      </c>
      <c r="B294" s="175">
        <f>Compensation!C19*0.001*Compensation!C20*0.001</f>
        <v>0</v>
      </c>
      <c r="D294" s="19">
        <f t="shared" si="62"/>
        <v>100</v>
      </c>
      <c r="E294" s="19">
        <f t="shared" si="50"/>
        <v>628.31853071795865</v>
      </c>
      <c r="F294" t="str">
        <f t="shared" si="51"/>
        <v>628,318530717959i</v>
      </c>
      <c r="G294" t="str">
        <f t="shared" si="52"/>
        <v>0,187758133993986-1,17734493091064i</v>
      </c>
      <c r="H294">
        <f t="shared" si="53"/>
        <v>1.5271453995551363</v>
      </c>
      <c r="I294">
        <f t="shared" si="54"/>
        <v>-80.939005044165896</v>
      </c>
      <c r="K294" t="str">
        <f t="shared" si="55"/>
        <v>0,219222202697576-1,0673622066345i</v>
      </c>
      <c r="L294" t="str">
        <f t="shared" si="56"/>
        <v>2,84498052743112-2,69499699159954i</v>
      </c>
      <c r="M294">
        <f t="shared" si="57"/>
        <v>11.863042063213925</v>
      </c>
      <c r="N294">
        <f t="shared" si="58"/>
        <v>136.55078698273596</v>
      </c>
      <c r="P294" t="str">
        <f t="shared" si="59"/>
        <v>-2,63877281179945-3,85553100877264i</v>
      </c>
      <c r="Q294">
        <f t="shared" si="60"/>
        <v>13.390187462769054</v>
      </c>
      <c r="R294">
        <f t="shared" si="61"/>
        <v>55.611781938570019</v>
      </c>
      <c r="CC294" s="19"/>
      <c r="CD294" s="19"/>
      <c r="CE294" s="19"/>
    </row>
    <row r="295" spans="1:83">
      <c r="A295" s="174" t="s">
        <v>461</v>
      </c>
      <c r="B295">
        <f>Compensation!C19*0.001*(Compensation!C7/(2*B292)+Compensation!C20*0.001)</f>
        <v>9.9798747192820329E-3</v>
      </c>
      <c r="D295" s="19">
        <f>D294+100</f>
        <v>200</v>
      </c>
      <c r="E295" s="19">
        <f t="shared" si="50"/>
        <v>1256.6370614359173</v>
      </c>
      <c r="F295" t="str">
        <f t="shared" si="51"/>
        <v>1256,63706143592i</v>
      </c>
      <c r="G295" t="str">
        <f t="shared" si="52"/>
        <v>0,0478292211300116-0,599830109609283i</v>
      </c>
      <c r="H295">
        <f t="shared" si="53"/>
        <v>-4.4119091177986762</v>
      </c>
      <c r="I295">
        <f t="shared" si="54"/>
        <v>-85.440998133617839</v>
      </c>
      <c r="K295" t="str">
        <f t="shared" si="55"/>
        <v>0,219215952760852-0,534694787000647i</v>
      </c>
      <c r="L295" t="str">
        <f t="shared" si="56"/>
        <v>2,83169272781126-1,51649142039382i</v>
      </c>
      <c r="M295">
        <f t="shared" si="57"/>
        <v>10.136052015236057</v>
      </c>
      <c r="N295">
        <f t="shared" si="58"/>
        <v>151.82906421372809</v>
      </c>
      <c r="P295" t="str">
        <f t="shared" si="59"/>
        <v>-0,774199557265632-1,77106716279062i</v>
      </c>
      <c r="Q295">
        <f t="shared" si="60"/>
        <v>5.7241428974373854</v>
      </c>
      <c r="R295">
        <f t="shared" si="61"/>
        <v>66.388066080110264</v>
      </c>
      <c r="CC295" s="19"/>
      <c r="CD295" s="19"/>
      <c r="CE295" s="19"/>
    </row>
    <row r="296" spans="1:83">
      <c r="D296" s="19">
        <f t="shared" ref="D296:D303" si="63">D295+100</f>
        <v>300</v>
      </c>
      <c r="E296" s="19">
        <f t="shared" si="50"/>
        <v>1884.9555921538758</v>
      </c>
      <c r="F296" t="str">
        <f t="shared" si="51"/>
        <v>1884,95559215388i</v>
      </c>
      <c r="G296" t="str">
        <f t="shared" si="52"/>
        <v>0,0213323076524543-0,401295279383974i</v>
      </c>
      <c r="H296">
        <f t="shared" si="53"/>
        <v>-7.9184638207744937</v>
      </c>
      <c r="I296">
        <f t="shared" si="54"/>
        <v>-86.957098896672065</v>
      </c>
      <c r="K296" t="str">
        <f t="shared" si="55"/>
        <v>0,219205536991531-0,357589420912823i</v>
      </c>
      <c r="L296" t="str">
        <f t="shared" si="56"/>
        <v>2,8098159003716-1,19647658104894i</v>
      </c>
      <c r="M296">
        <f t="shared" si="57"/>
        <v>9.6972435704895243</v>
      </c>
      <c r="N296">
        <f t="shared" si="58"/>
        <v>156.93471174114572</v>
      </c>
      <c r="P296" t="str">
        <f t="shared" si="59"/>
        <v>-0,420200546634932-1,15308946328305i</v>
      </c>
      <c r="Q296">
        <f t="shared" si="60"/>
        <v>1.778779749715055</v>
      </c>
      <c r="R296">
        <f t="shared" si="61"/>
        <v>69.977612844473683</v>
      </c>
      <c r="CC296" s="19"/>
      <c r="CD296" s="19"/>
      <c r="CE296" s="19"/>
    </row>
    <row r="297" spans="1:83">
      <c r="A297" t="s">
        <v>547</v>
      </c>
      <c r="D297" s="19">
        <f t="shared" si="63"/>
        <v>400</v>
      </c>
      <c r="E297" s="19">
        <f t="shared" si="50"/>
        <v>2513.2741228718346</v>
      </c>
      <c r="F297" t="str">
        <f t="shared" si="51"/>
        <v>2513,27412287183i</v>
      </c>
      <c r="G297" t="str">
        <f t="shared" si="52"/>
        <v>0,0120142344582048-0,301342961548446i</v>
      </c>
      <c r="H297">
        <f t="shared" si="53"/>
        <v>-10.411881175199795</v>
      </c>
      <c r="I297">
        <f t="shared" si="54"/>
        <v>-87.716885286676344</v>
      </c>
      <c r="K297" t="str">
        <f t="shared" si="55"/>
        <v>0,219190956577209-0,269374471902931i</v>
      </c>
      <c r="L297" t="str">
        <f t="shared" si="56"/>
        <v>2,77974152649593-1,08859219507271i</v>
      </c>
      <c r="M297">
        <f t="shared" si="57"/>
        <v>9.4997497906869324</v>
      </c>
      <c r="N297">
        <f t="shared" si="58"/>
        <v>158.61387735098006</v>
      </c>
      <c r="P297" t="str">
        <f t="shared" si="59"/>
        <v>-0,294643129549204-0,850734145794457i</v>
      </c>
      <c r="Q297">
        <f t="shared" si="60"/>
        <v>-0.91213138451286147</v>
      </c>
      <c r="R297">
        <f t="shared" si="61"/>
        <v>70.896992064303689</v>
      </c>
      <c r="CC297" s="19"/>
      <c r="CD297" s="19"/>
      <c r="CE297" s="19"/>
    </row>
    <row r="298" spans="1:83">
      <c r="A298" t="s">
        <v>465</v>
      </c>
      <c r="D298" s="19">
        <f t="shared" si="63"/>
        <v>500</v>
      </c>
      <c r="E298" s="19">
        <f t="shared" si="50"/>
        <v>3141.5926535897929</v>
      </c>
      <c r="F298" t="str">
        <f t="shared" si="51"/>
        <v>3141,59265358979i</v>
      </c>
      <c r="G298" t="str">
        <f t="shared" si="52"/>
        <v>0,00769350554121466-0,241212179659075i</v>
      </c>
      <c r="H298">
        <f t="shared" si="53"/>
        <v>-12.347599495656896</v>
      </c>
      <c r="I298">
        <f t="shared" si="54"/>
        <v>-88.173160196546192</v>
      </c>
      <c r="K298" t="str">
        <f t="shared" si="55"/>
        <v>0,219172213180043-0,216715581889345i</v>
      </c>
      <c r="L298" t="str">
        <f t="shared" si="56"/>
        <v>2,74199321987132-1,06289326832187i</v>
      </c>
      <c r="M298">
        <f t="shared" si="57"/>
        <v>9.3692918552918805</v>
      </c>
      <c r="N298">
        <f t="shared" si="58"/>
        <v>158.81191249478729</v>
      </c>
      <c r="P298" t="str">
        <f t="shared" si="59"/>
        <v>-0,235287261965823-0,66957953642512i</v>
      </c>
      <c r="Q298">
        <f t="shared" si="60"/>
        <v>-2.9783076403650193</v>
      </c>
      <c r="R298">
        <f t="shared" si="61"/>
        <v>70.638752298241116</v>
      </c>
      <c r="CC298" s="19"/>
      <c r="CD298" s="19"/>
      <c r="CE298" s="19"/>
    </row>
    <row r="299" spans="1:83">
      <c r="A299" t="s">
        <v>466</v>
      </c>
      <c r="D299" s="19">
        <f t="shared" si="63"/>
        <v>600</v>
      </c>
      <c r="E299" s="19">
        <f t="shared" si="50"/>
        <v>3769.9111843077517</v>
      </c>
      <c r="F299" t="str">
        <f t="shared" si="51"/>
        <v>3769,91118430775i</v>
      </c>
      <c r="G299" t="str">
        <f t="shared" si="52"/>
        <v>0,00534437175048201-0,201072588083995i</v>
      </c>
      <c r="H299">
        <f t="shared" si="53"/>
        <v>-13.929875607700499</v>
      </c>
      <c r="I299">
        <f t="shared" si="54"/>
        <v>-88.477475868004348</v>
      </c>
      <c r="K299" t="str">
        <f t="shared" si="55"/>
        <v>0,219149308936283-0,181834605880466i</v>
      </c>
      <c r="L299" t="str">
        <f t="shared" si="56"/>
        <v>2,69720466966642-1,0755976327651i</v>
      </c>
      <c r="M299">
        <f t="shared" si="57"/>
        <v>9.2592149662955716</v>
      </c>
      <c r="N299">
        <f t="shared" si="58"/>
        <v>158.25875873976256</v>
      </c>
      <c r="P299" t="str">
        <f t="shared" si="59"/>
        <v>-0,201858335315264-0,548082317125499i</v>
      </c>
      <c r="Q299">
        <f t="shared" si="60"/>
        <v>-4.6706606414049254</v>
      </c>
      <c r="R299">
        <f t="shared" si="61"/>
        <v>69.781282871758194</v>
      </c>
      <c r="CC299" s="19"/>
      <c r="CD299" s="19"/>
      <c r="CE299" s="19"/>
    </row>
    <row r="300" spans="1:83">
      <c r="D300" s="19">
        <f t="shared" si="63"/>
        <v>700</v>
      </c>
      <c r="E300" s="19">
        <f t="shared" si="50"/>
        <v>4398.22971502571</v>
      </c>
      <c r="F300" t="str">
        <f t="shared" si="51"/>
        <v>4398,22971502571i</v>
      </c>
      <c r="G300" t="str">
        <f t="shared" si="52"/>
        <v>0,00392721275508323-0,172380218742858i</v>
      </c>
      <c r="H300">
        <f t="shared" si="53"/>
        <v>-15.267997908591191</v>
      </c>
      <c r="I300">
        <f t="shared" si="54"/>
        <v>-88.694897823616486</v>
      </c>
      <c r="K300" t="str">
        <f t="shared" si="55"/>
        <v>0,21912224645566-0,157112316938613i</v>
      </c>
      <c r="L300" t="str">
        <f t="shared" si="56"/>
        <v>2,64609436696012-1,10763301157003i</v>
      </c>
      <c r="M300">
        <f t="shared" si="57"/>
        <v>9.1532944990761642</v>
      </c>
      <c r="N300">
        <f t="shared" si="58"/>
        <v>157.28622141126607</v>
      </c>
      <c r="P300" t="str">
        <f t="shared" si="59"/>
        <v>-0,180542245272173-0,460484236281819i</v>
      </c>
      <c r="Q300">
        <f t="shared" si="60"/>
        <v>-6.1147034095150214</v>
      </c>
      <c r="R300">
        <f t="shared" si="61"/>
        <v>68.591323587649555</v>
      </c>
      <c r="CC300" s="19"/>
      <c r="CD300" s="19"/>
      <c r="CE300" s="19"/>
    </row>
    <row r="301" spans="1:83">
      <c r="A301" t="s">
        <v>500</v>
      </c>
      <c r="B301">
        <f>Compensation!C27*1000</f>
        <v>16900</v>
      </c>
      <c r="D301" s="19">
        <f t="shared" si="63"/>
        <v>800</v>
      </c>
      <c r="E301" s="19">
        <f t="shared" si="50"/>
        <v>5026.5482457436692</v>
      </c>
      <c r="F301" t="str">
        <f t="shared" si="51"/>
        <v>5026,54824574367i</v>
      </c>
      <c r="G301" t="str">
        <f t="shared" si="52"/>
        <v>0,00300713788841693-0,150851032620101i</v>
      </c>
      <c r="H301">
        <f t="shared" si="53"/>
        <v>-16.4273087791736</v>
      </c>
      <c r="I301">
        <f t="shared" si="54"/>
        <v>-88.857989307178229</v>
      </c>
      <c r="K301" t="str">
        <f t="shared" si="55"/>
        <v>0,219091028820639-0,138739082426451i</v>
      </c>
      <c r="L301" t="str">
        <f t="shared" si="56"/>
        <v>2,58943888877042-1,14927837667587i</v>
      </c>
      <c r="M301">
        <f t="shared" si="57"/>
        <v>9.0450102469828906</v>
      </c>
      <c r="N301">
        <f t="shared" si="58"/>
        <v>156.06677317087733</v>
      </c>
      <c r="P301" t="str">
        <f t="shared" si="59"/>
        <v>-0,165583030097347-0,394075568828505i</v>
      </c>
      <c r="Q301">
        <f t="shared" si="60"/>
        <v>-7.3822985321907062</v>
      </c>
      <c r="R301">
        <f t="shared" si="61"/>
        <v>67.20878386369904</v>
      </c>
      <c r="CC301" s="19"/>
      <c r="CD301" s="19"/>
      <c r="CE301" s="19"/>
    </row>
    <row r="302" spans="1:83">
      <c r="A302" t="s">
        <v>486</v>
      </c>
      <c r="B302">
        <f>Compensation!C26*1000</f>
        <v>147000</v>
      </c>
      <c r="D302" s="19">
        <f t="shared" si="63"/>
        <v>900</v>
      </c>
      <c r="E302" s="19">
        <f t="shared" si="50"/>
        <v>5654.8667764616275</v>
      </c>
      <c r="F302" t="str">
        <f t="shared" si="51"/>
        <v>5654,86677646163i</v>
      </c>
      <c r="G302" t="str">
        <f t="shared" si="52"/>
        <v>0,00237620828412276-0,134100986558083i</v>
      </c>
      <c r="H302">
        <f t="shared" si="53"/>
        <v>-17.449997148668082</v>
      </c>
      <c r="I302">
        <f t="shared" si="54"/>
        <v>-88.984851171592354</v>
      </c>
      <c r="K302" t="str">
        <f t="shared" si="55"/>
        <v>0,219055659585553-0,124598422760642i</v>
      </c>
      <c r="L302" t="str">
        <f t="shared" si="56"/>
        <v>2,52804643017069-1,19504369937244i</v>
      </c>
      <c r="M302">
        <f t="shared" si="57"/>
        <v>8.9315944440189199</v>
      </c>
      <c r="N302">
        <f t="shared" si="58"/>
        <v>154.69922888290938</v>
      </c>
      <c r="P302" t="str">
        <f t="shared" si="59"/>
        <v>-0,154249374195847-0,341853193088867i</v>
      </c>
      <c r="Q302">
        <f t="shared" si="60"/>
        <v>-8.5184027046491551</v>
      </c>
      <c r="R302">
        <f t="shared" si="61"/>
        <v>65.714377711316999</v>
      </c>
      <c r="CC302" s="19"/>
      <c r="CD302" s="19"/>
      <c r="CE302" s="19"/>
    </row>
    <row r="303" spans="1:83">
      <c r="A303" t="s">
        <v>487</v>
      </c>
      <c r="B303">
        <f>Compensation!C28*1000</f>
        <v>33200</v>
      </c>
      <c r="D303" s="19">
        <f t="shared" si="63"/>
        <v>1000</v>
      </c>
      <c r="E303" s="19">
        <f t="shared" si="50"/>
        <v>6283.1853071795858</v>
      </c>
      <c r="F303" t="str">
        <f t="shared" si="51"/>
        <v>6283,18530717959i</v>
      </c>
      <c r="G303" t="str">
        <f t="shared" si="52"/>
        <v>0,00192484350375976-0,120698086082408i</v>
      </c>
      <c r="H303">
        <f t="shared" si="53"/>
        <v>-18.364887948058371</v>
      </c>
      <c r="I303">
        <f t="shared" si="54"/>
        <v>-89.086347890620274</v>
      </c>
      <c r="K303" t="str">
        <f t="shared" si="55"/>
        <v>0,219016142775582-0,113420434917639i</v>
      </c>
      <c r="L303" t="str">
        <f t="shared" si="56"/>
        <v>2,46273203959018-1,24161751340808i</v>
      </c>
      <c r="M303">
        <f t="shared" si="57"/>
        <v>8.8119418449228757</v>
      </c>
      <c r="N303">
        <f t="shared" si="58"/>
        <v>153.24446483308176</v>
      </c>
      <c r="P303" t="str">
        <f t="shared" si="59"/>
        <v>-0,145120483746848-0,299636963117198i</v>
      </c>
      <c r="Q303">
        <f t="shared" si="60"/>
        <v>-9.5529461031354828</v>
      </c>
      <c r="R303">
        <f t="shared" si="61"/>
        <v>64.158116942461476</v>
      </c>
      <c r="CC303" s="19"/>
      <c r="CD303" s="19"/>
      <c r="CE303" s="19"/>
    </row>
    <row r="304" spans="1:83">
      <c r="A304" t="s">
        <v>488</v>
      </c>
      <c r="B304">
        <f>Compensation!C29*0.000000001</f>
        <v>1E-8</v>
      </c>
      <c r="D304" s="19">
        <f>D303+1000</f>
        <v>2000</v>
      </c>
      <c r="E304" s="19">
        <f t="shared" si="50"/>
        <v>12566.370614359172</v>
      </c>
      <c r="F304" t="str">
        <f t="shared" si="51"/>
        <v>12566,3706143592i</v>
      </c>
      <c r="G304" t="str">
        <f t="shared" si="52"/>
        <v>0,000481302658289241-0,0603605535394602i</v>
      </c>
      <c r="H304">
        <f t="shared" si="53"/>
        <v>-24.384659601442628</v>
      </c>
      <c r="I304">
        <f t="shared" si="54"/>
        <v>-89.543144902747116</v>
      </c>
      <c r="K304" t="str">
        <f t="shared" si="55"/>
        <v>0,218394077568986-0,0667995572021568i</v>
      </c>
      <c r="L304" t="str">
        <f t="shared" si="56"/>
        <v>1,74526510622165-1,53239910460691i</v>
      </c>
      <c r="M304">
        <f t="shared" si="57"/>
        <v>7.3192682785752972</v>
      </c>
      <c r="N304">
        <f t="shared" si="58"/>
        <v>138.71582286872169</v>
      </c>
      <c r="P304" t="str">
        <f t="shared" si="59"/>
        <v>-0,0916564574624023-0,106082715647251i</v>
      </c>
      <c r="Q304">
        <f t="shared" si="60"/>
        <v>-17.065391322867331</v>
      </c>
      <c r="R304">
        <f t="shared" si="61"/>
        <v>49.1726779659746</v>
      </c>
      <c r="CC304" s="19"/>
      <c r="CD304" s="19"/>
      <c r="CE304" s="19"/>
    </row>
    <row r="305" spans="1:83">
      <c r="A305" t="s">
        <v>489</v>
      </c>
      <c r="B305">
        <f>Compensation!C30*0.000000000001</f>
        <v>1.5E-10</v>
      </c>
      <c r="D305" s="19">
        <f t="shared" ref="D305:D312" si="64">D304+1000</f>
        <v>3000</v>
      </c>
      <c r="E305" s="19">
        <f t="shared" si="50"/>
        <v>18849.555921538758</v>
      </c>
      <c r="F305" t="str">
        <f t="shared" si="51"/>
        <v>18849,5559215388i</v>
      </c>
      <c r="G305" t="str">
        <f t="shared" si="52"/>
        <v>0,000213919848383506-0,0402417903967178i</v>
      </c>
      <c r="H305">
        <f t="shared" si="53"/>
        <v>-27.906331383758129</v>
      </c>
      <c r="I305">
        <f t="shared" si="54"/>
        <v>-89.695426349176799</v>
      </c>
      <c r="K305" t="str">
        <f t="shared" si="55"/>
        <v>0,217365117821916-0,0556589076420397i</v>
      </c>
      <c r="L305" t="str">
        <f t="shared" si="56"/>
        <v>1,16738713776188-1,51000359825444i</v>
      </c>
      <c r="M305">
        <f t="shared" si="57"/>
        <v>5.6144767845776471</v>
      </c>
      <c r="N305">
        <f t="shared" si="58"/>
        <v>127.70768924341787</v>
      </c>
      <c r="P305" t="str">
        <f t="shared" si="59"/>
        <v>-0,06051552101973-0,047300768250435i</v>
      </c>
      <c r="Q305">
        <f t="shared" si="60"/>
        <v>-22.291854599180482</v>
      </c>
      <c r="R305">
        <f t="shared" si="61"/>
        <v>38.012262894241019</v>
      </c>
      <c r="CC305" s="19"/>
      <c r="CD305" s="19"/>
      <c r="CE305" s="19"/>
    </row>
    <row r="306" spans="1:83">
      <c r="A306" t="s">
        <v>490</v>
      </c>
      <c r="B306">
        <f>Compensation!C31*1000</f>
        <v>1210</v>
      </c>
      <c r="D306" s="19">
        <f t="shared" si="64"/>
        <v>4000</v>
      </c>
      <c r="E306" s="19">
        <f t="shared" si="50"/>
        <v>25132.741228718343</v>
      </c>
      <c r="F306" t="str">
        <f t="shared" si="51"/>
        <v>25132,7412287183i</v>
      </c>
      <c r="G306" t="str">
        <f t="shared" si="52"/>
        <v>0,000120331402336851-0,0301817159250632i</v>
      </c>
      <c r="H306">
        <f t="shared" si="53"/>
        <v>-30.40505242506466</v>
      </c>
      <c r="I306">
        <f t="shared" si="54"/>
        <v>-89.771568820533844</v>
      </c>
      <c r="K306" t="str">
        <f t="shared" si="55"/>
        <v>0,21594075646524-0,0532951126052341i</v>
      </c>
      <c r="L306" t="str">
        <f t="shared" si="56"/>
        <v>0,790291754783991-1,37037445672277i</v>
      </c>
      <c r="M306">
        <f t="shared" si="57"/>
        <v>3.9837186639635074</v>
      </c>
      <c r="N306">
        <f t="shared" si="58"/>
        <v>119.97194864589653</v>
      </c>
      <c r="P306" t="str">
        <f t="shared" si="59"/>
        <v>-0,0412651556486611-0,0240172603209142i</v>
      </c>
      <c r="Q306">
        <f t="shared" si="60"/>
        <v>-26.421333761101138</v>
      </c>
      <c r="R306">
        <f t="shared" si="61"/>
        <v>30.20037982536266</v>
      </c>
      <c r="CC306" s="19"/>
      <c r="CD306" s="19"/>
      <c r="CE306" s="19"/>
    </row>
    <row r="307" spans="1:83">
      <c r="A307" t="s">
        <v>491</v>
      </c>
      <c r="B307">
        <f>Compensation!C32*0.000000001</f>
        <v>4.7000000000000007E-9</v>
      </c>
      <c r="D307" s="19">
        <f t="shared" si="64"/>
        <v>5000</v>
      </c>
      <c r="E307" s="19">
        <f t="shared" si="50"/>
        <v>31415.926535897932</v>
      </c>
      <c r="F307" t="str">
        <f t="shared" si="51"/>
        <v>31415,9265358979i</v>
      </c>
      <c r="G307" t="str">
        <f t="shared" si="52"/>
        <v>0,0000770125381794362-0,0241455109063413i</v>
      </c>
      <c r="H307">
        <f t="shared" si="53"/>
        <v>-32.343227833803276</v>
      </c>
      <c r="I307">
        <f t="shared" si="54"/>
        <v>-89.817254707855298</v>
      </c>
      <c r="K307" t="str">
        <f t="shared" si="55"/>
        <v>0,21413663499512-0,0543405829619523i</v>
      </c>
      <c r="L307" t="str">
        <f t="shared" si="56"/>
        <v>0,552028282564975-1,21542236067912i</v>
      </c>
      <c r="M307">
        <f t="shared" si="57"/>
        <v>2.5090446797014527</v>
      </c>
      <c r="N307">
        <f t="shared" si="58"/>
        <v>114.42690188579456</v>
      </c>
      <c r="P307" t="str">
        <f t="shared" si="59"/>
        <v>-0,0293044807664016-0,0134226076782374i</v>
      </c>
      <c r="Q307">
        <f t="shared" si="60"/>
        <v>-29.834183154101822</v>
      </c>
      <c r="R307">
        <f t="shared" si="61"/>
        <v>24.609647177939252</v>
      </c>
      <c r="CC307" s="19"/>
      <c r="CD307" s="19"/>
      <c r="CE307" s="19"/>
    </row>
    <row r="308" spans="1:83">
      <c r="A308" t="s">
        <v>492</v>
      </c>
      <c r="B308" s="126">
        <f>Compensation!C33</f>
        <v>0</v>
      </c>
      <c r="D308" s="19">
        <f t="shared" si="64"/>
        <v>6000</v>
      </c>
      <c r="E308" s="19">
        <f t="shared" si="50"/>
        <v>37699.111843077517</v>
      </c>
      <c r="F308" t="str">
        <f t="shared" si="51"/>
        <v>37699,1118430775i</v>
      </c>
      <c r="G308" t="str">
        <f t="shared" si="52"/>
        <v>0,0000534810955315074-0,0201213216335815i</v>
      </c>
      <c r="H308">
        <f t="shared" si="53"/>
        <v>-33.926839255158015</v>
      </c>
      <c r="I308">
        <f t="shared" si="54"/>
        <v>-89.847712098755551</v>
      </c>
      <c r="K308" t="str">
        <f t="shared" si="55"/>
        <v>0,211972122581602-0,0569859691598898i</v>
      </c>
      <c r="L308" t="str">
        <f t="shared" si="56"/>
        <v>0,398113287004894-1,07595217066396i</v>
      </c>
      <c r="M308">
        <f t="shared" si="57"/>
        <v>1.1931108435030997</v>
      </c>
      <c r="N308">
        <f t="shared" si="58"/>
        <v>110.30498818097944</v>
      </c>
      <c r="P308" t="str">
        <f t="shared" si="59"/>
        <v>-0,021628288153545-0,00806810859525443i</v>
      </c>
      <c r="Q308">
        <f t="shared" si="60"/>
        <v>-32.73372841165493</v>
      </c>
      <c r="R308">
        <f t="shared" si="61"/>
        <v>20.457276082223927</v>
      </c>
      <c r="CC308" s="19"/>
      <c r="CD308" s="19"/>
      <c r="CE308" s="19"/>
    </row>
    <row r="309" spans="1:83">
      <c r="A309" t="s">
        <v>493</v>
      </c>
      <c r="B309">
        <f>Compensation!C34*1000</f>
        <v>9090</v>
      </c>
      <c r="D309" s="19">
        <f t="shared" si="64"/>
        <v>7000</v>
      </c>
      <c r="E309" s="19">
        <f t="shared" si="50"/>
        <v>43982.297150257102</v>
      </c>
      <c r="F309" t="str">
        <f t="shared" si="51"/>
        <v>43982,2971502571i</v>
      </c>
      <c r="G309" t="str">
        <f t="shared" si="52"/>
        <v>0,00003929230709605-0,0172468794397799i</v>
      </c>
      <c r="H309">
        <f t="shared" si="53"/>
        <v>-35.265766907918326</v>
      </c>
      <c r="I309">
        <f t="shared" si="54"/>
        <v>-89.8694674316679</v>
      </c>
      <c r="K309" t="str">
        <f t="shared" si="55"/>
        <v>0,20946981197312-0,060440897519404i</v>
      </c>
      <c r="L309" t="str">
        <f t="shared" si="56"/>
        <v>0,295111546010777-0,957511831976837i</v>
      </c>
      <c r="M309">
        <f t="shared" si="57"/>
        <v>1.6989907730162512E-2</v>
      </c>
      <c r="N309">
        <f t="shared" si="58"/>
        <v>107.12964773869331</v>
      </c>
      <c r="P309" t="str">
        <f t="shared" si="59"/>
        <v>-0,0165024955147738-0,00512737610428506i</v>
      </c>
      <c r="Q309">
        <f t="shared" si="60"/>
        <v>-35.248777000188191</v>
      </c>
      <c r="R309">
        <f t="shared" si="61"/>
        <v>17.26018030702545</v>
      </c>
      <c r="CC309" s="19"/>
      <c r="CD309" s="19"/>
      <c r="CE309" s="19"/>
    </row>
    <row r="310" spans="1:83">
      <c r="A310" t="s">
        <v>476</v>
      </c>
      <c r="B310" s="126">
        <f>Compensation!C35</f>
        <v>0.22</v>
      </c>
      <c r="D310" s="19">
        <f t="shared" si="64"/>
        <v>8000</v>
      </c>
      <c r="E310" s="19">
        <f t="shared" si="50"/>
        <v>50265.482457436687</v>
      </c>
      <c r="F310" t="str">
        <f t="shared" si="51"/>
        <v>50265,4824574367i</v>
      </c>
      <c r="G310" t="str">
        <f t="shared" si="52"/>
        <v>0,0000300832092158723-0,0150910378676712i</v>
      </c>
      <c r="H310">
        <f t="shared" si="53"/>
        <v>-36.425600564386933</v>
      </c>
      <c r="I310">
        <f t="shared" si="54"/>
        <v>-89.885783956395727</v>
      </c>
      <c r="K310" t="str">
        <f t="shared" si="55"/>
        <v>0,206654955860219-0,0642993957317733i</v>
      </c>
      <c r="L310" t="str">
        <f t="shared" si="56"/>
        <v>0,223697384123109-0,858386158269275i</v>
      </c>
      <c r="M310">
        <f t="shared" si="57"/>
        <v>-1.0409849334058674</v>
      </c>
      <c r="N310">
        <f t="shared" si="58"/>
        <v>104.60653415210405</v>
      </c>
      <c r="P310" t="str">
        <f t="shared" si="59"/>
        <v>-0,0129472084843188-0,00340164870508805i</v>
      </c>
      <c r="Q310">
        <f t="shared" si="60"/>
        <v>-37.466585497792813</v>
      </c>
      <c r="R310">
        <f t="shared" si="61"/>
        <v>14.72075019570832</v>
      </c>
      <c r="CC310" s="19"/>
      <c r="CD310" s="19"/>
      <c r="CE310" s="19"/>
    </row>
    <row r="311" spans="1:83">
      <c r="A311" t="s">
        <v>497</v>
      </c>
      <c r="B311" s="126">
        <f>Compensation!C36*1000</f>
        <v>16000</v>
      </c>
      <c r="D311" s="19">
        <f t="shared" si="64"/>
        <v>9000</v>
      </c>
      <c r="E311" s="19">
        <f t="shared" si="50"/>
        <v>56548.667764616279</v>
      </c>
      <c r="F311" t="str">
        <f t="shared" si="51"/>
        <v>56548,6677646163i</v>
      </c>
      <c r="G311" t="str">
        <f t="shared" si="52"/>
        <v>0,0000237694690810074-0,0134142670700338i</v>
      </c>
      <c r="H311">
        <f t="shared" si="53"/>
        <v>-37.448647391265048</v>
      </c>
      <c r="I311">
        <f t="shared" si="54"/>
        <v>-89.898474599682828</v>
      </c>
      <c r="K311" t="str">
        <f t="shared" si="55"/>
        <v>0,203554868633623-0,0683284927526649i</v>
      </c>
      <c r="L311" t="str">
        <f t="shared" si="56"/>
        <v>0,172588047307123-0,775347998817558i</v>
      </c>
      <c r="M311">
        <f t="shared" si="57"/>
        <v>-2.0000426144435997</v>
      </c>
      <c r="N311">
        <f t="shared" si="58"/>
        <v>102.54912152985401</v>
      </c>
      <c r="P311" t="str">
        <f t="shared" si="59"/>
        <v>-0,0103966228021008-0,00233357176995829i</v>
      </c>
      <c r="Q311">
        <f t="shared" si="60"/>
        <v>-39.44869000570862</v>
      </c>
      <c r="R311">
        <f t="shared" si="61"/>
        <v>12.650646930171121</v>
      </c>
      <c r="CC311" s="19"/>
      <c r="CD311" s="19"/>
      <c r="CE311" s="19"/>
    </row>
    <row r="312" spans="1:83">
      <c r="A312" t="s">
        <v>503</v>
      </c>
      <c r="B312" s="19">
        <v>100000</v>
      </c>
      <c r="D312" s="19">
        <f t="shared" si="64"/>
        <v>10000</v>
      </c>
      <c r="E312" s="19">
        <f t="shared" si="50"/>
        <v>62831.853071795864</v>
      </c>
      <c r="F312" t="str">
        <f t="shared" si="51"/>
        <v>62831,8530717959i</v>
      </c>
      <c r="G312" t="str">
        <f t="shared" si="52"/>
        <v>0,0000192532814414375-0,012072847565261i</v>
      </c>
      <c r="H312">
        <f t="shared" si="53"/>
        <v>-38.363794611631675</v>
      </c>
      <c r="I312">
        <f t="shared" si="54"/>
        <v>-89.908627121544598</v>
      </c>
      <c r="K312" t="str">
        <f t="shared" si="55"/>
        <v>0,200198318076047-0,0723836914125539i</v>
      </c>
      <c r="L312" t="str">
        <f t="shared" si="56"/>
        <v>0,134996754916761-0,705317068704762i</v>
      </c>
      <c r="M312">
        <f t="shared" si="57"/>
        <v>-2.8760599191675285</v>
      </c>
      <c r="N312">
        <f t="shared" si="58"/>
        <v>100.83529338934207</v>
      </c>
      <c r="P312" t="str">
        <f t="shared" si="59"/>
        <v>-0,00851258632513322-0,00164337491194418i</v>
      </c>
      <c r="Q312">
        <f t="shared" si="60"/>
        <v>-41.239854530799207</v>
      </c>
      <c r="R312">
        <f t="shared" si="61"/>
        <v>10.926666267797486</v>
      </c>
      <c r="CC312" s="19"/>
      <c r="CD312" s="19"/>
      <c r="CE312" s="19"/>
    </row>
    <row r="313" spans="1:83">
      <c r="D313" s="19">
        <f>D312+10000</f>
        <v>20000</v>
      </c>
      <c r="E313" s="19">
        <f t="shared" si="50"/>
        <v>125663.70614359173</v>
      </c>
      <c r="F313" t="str">
        <f t="shared" si="51"/>
        <v>125663,706143592i</v>
      </c>
      <c r="G313" t="str">
        <f t="shared" si="52"/>
        <v>4,81332954148307E-06-0,00603643529675159i</v>
      </c>
      <c r="H313">
        <f t="shared" si="53"/>
        <v>-44.384386241009011</v>
      </c>
      <c r="I313">
        <f t="shared" si="54"/>
        <v>-89.954313531724239</v>
      </c>
      <c r="K313" t="str">
        <f t="shared" si="55"/>
        <v>0,158841786002943-0,103268431611915i</v>
      </c>
      <c r="L313" t="str">
        <f t="shared" si="56"/>
        <v>0,0134273826029202-0,355393014316317i</v>
      </c>
      <c r="M313">
        <f t="shared" si="57"/>
        <v>-8.9796272868207527</v>
      </c>
      <c r="N313">
        <f t="shared" si="58"/>
        <v>92.163707700254577</v>
      </c>
      <c r="P313" t="str">
        <f t="shared" si="59"/>
        <v>-0,00214524230542061-0,0000827641499819012i</v>
      </c>
      <c r="Q313">
        <f t="shared" si="60"/>
        <v>-53.364013527829776</v>
      </c>
      <c r="R313">
        <f t="shared" si="61"/>
        <v>2.2093941685303378</v>
      </c>
      <c r="CC313" s="19"/>
      <c r="CD313" s="19"/>
      <c r="CE313" s="19"/>
    </row>
    <row r="314" spans="1:83">
      <c r="D314" s="19">
        <f t="shared" ref="D314:D321" si="65">D313+10000</f>
        <v>30000</v>
      </c>
      <c r="E314" s="19">
        <f t="shared" si="50"/>
        <v>188495.55921538759</v>
      </c>
      <c r="F314" t="str">
        <f t="shared" si="51"/>
        <v>188495,559215388i</v>
      </c>
      <c r="G314" t="str">
        <f t="shared" si="52"/>
        <v>2,13925832964222E-06-0,00402429161933404i</v>
      </c>
      <c r="H314">
        <f t="shared" si="53"/>
        <v>-47.906209888064922</v>
      </c>
      <c r="I314">
        <f t="shared" si="54"/>
        <v>-89.969542350896646</v>
      </c>
      <c r="K314" t="str">
        <f t="shared" si="55"/>
        <v>0,118159797187301-0,112833979234188i</v>
      </c>
      <c r="L314" t="str">
        <f t="shared" si="56"/>
        <v>-0,00365541939365712-0,230021143127179i</v>
      </c>
      <c r="M314">
        <f t="shared" si="57"/>
        <v>-12.763548200830597</v>
      </c>
      <c r="N314">
        <f t="shared" si="58"/>
        <v>89.089551193388758</v>
      </c>
      <c r="P314" t="str">
        <f t="shared" si="59"/>
        <v>-0,000925679978442728+0,0000142183989846168i</v>
      </c>
      <c r="Q314">
        <f t="shared" si="60"/>
        <v>-60.66975808889552</v>
      </c>
      <c r="R314">
        <f t="shared" si="61"/>
        <v>359.1200088424921</v>
      </c>
      <c r="CC314" s="19"/>
      <c r="CD314" s="19"/>
      <c r="CE314" s="19"/>
    </row>
    <row r="315" spans="1:83">
      <c r="A315" s="59" t="s">
        <v>494</v>
      </c>
      <c r="B315" s="19">
        <f>B310*B312/B309</f>
        <v>2.4202420242024201</v>
      </c>
      <c r="D315" s="19">
        <f t="shared" si="65"/>
        <v>40000</v>
      </c>
      <c r="E315" s="19">
        <f t="shared" si="50"/>
        <v>251327.41228718346</v>
      </c>
      <c r="F315" t="str">
        <f t="shared" si="51"/>
        <v>251327,412287183i</v>
      </c>
      <c r="G315" t="str">
        <f t="shared" si="52"/>
        <v>1,20333295919237E-06-0,00301821908764438i</v>
      </c>
      <c r="H315">
        <f t="shared" si="53"/>
        <v>-50.404984083310545</v>
      </c>
      <c r="I315">
        <f t="shared" si="54"/>
        <v>-89.977156762231104</v>
      </c>
      <c r="K315" t="str">
        <f t="shared" si="55"/>
        <v>0,0869741033834978-0,109915683634803i</v>
      </c>
      <c r="L315" t="str">
        <f t="shared" si="56"/>
        <v>-0,00624820964168893-0,167875909109795i</v>
      </c>
      <c r="M315">
        <f t="shared" si="57"/>
        <v>-15.494220461016281</v>
      </c>
      <c r="N315">
        <f t="shared" si="58"/>
        <v>87.868479914236275</v>
      </c>
      <c r="P315" t="str">
        <f t="shared" si="59"/>
        <v>-0,000506693791907434+0,000018656454989663i</v>
      </c>
      <c r="Q315">
        <f t="shared" si="60"/>
        <v>-65.899204544326835</v>
      </c>
      <c r="R315">
        <f t="shared" si="61"/>
        <v>357.89132315200516</v>
      </c>
      <c r="CC315" s="19"/>
      <c r="CD315" s="19"/>
      <c r="CE315" s="19"/>
    </row>
    <row r="316" spans="1:83">
      <c r="A316" s="59">
        <f>B303*B304*B302*B305</f>
        <v>7.3206000000000005E-9</v>
      </c>
      <c r="D316" s="19">
        <f t="shared" si="65"/>
        <v>50000</v>
      </c>
      <c r="E316" s="19">
        <f t="shared" si="50"/>
        <v>314159.26535897929</v>
      </c>
      <c r="F316" t="str">
        <f t="shared" si="51"/>
        <v>314159,265358979i</v>
      </c>
      <c r="G316" t="str">
        <f t="shared" si="52"/>
        <v>7,70133137952639E-07-0,00241457540828536i</v>
      </c>
      <c r="H316">
        <f t="shared" si="53"/>
        <v>-52.343184094954253</v>
      </c>
      <c r="I316">
        <f t="shared" si="54"/>
        <v>-89.981725409436322</v>
      </c>
      <c r="K316" t="str">
        <f t="shared" si="55"/>
        <v>0,0649382178103279-0,102228638940344i</v>
      </c>
      <c r="L316" t="str">
        <f t="shared" si="56"/>
        <v>-0,00590025456098929-0,131566820645976i</v>
      </c>
      <c r="M316">
        <f t="shared" si="57"/>
        <v>-17.608346772905609</v>
      </c>
      <c r="N316">
        <f t="shared" si="58"/>
        <v>87.432230071271448</v>
      </c>
      <c r="P316" t="str">
        <f t="shared" si="59"/>
        <v>-0,000317682553659624+0,0000141452855971537i</v>
      </c>
      <c r="Q316">
        <f t="shared" si="60"/>
        <v>-69.951530867859859</v>
      </c>
      <c r="R316">
        <f t="shared" si="61"/>
        <v>357.45050466183517</v>
      </c>
      <c r="CC316" s="19"/>
      <c r="CD316" s="19"/>
      <c r="CE316" s="19"/>
    </row>
    <row r="317" spans="1:83">
      <c r="A317" s="59">
        <f>B303*B304+B302*B304+B302*B305</f>
        <v>1.82405E-3</v>
      </c>
      <c r="D317" s="19">
        <f t="shared" si="65"/>
        <v>60000</v>
      </c>
      <c r="E317" s="19">
        <f t="shared" si="50"/>
        <v>376991.11843077518</v>
      </c>
      <c r="F317" t="str">
        <f t="shared" si="51"/>
        <v>376991,118430775i</v>
      </c>
      <c r="G317" t="str">
        <f t="shared" si="52"/>
        <v>5,34814695758086E-07-0,00201214623611716i</v>
      </c>
      <c r="H317">
        <f t="shared" si="53"/>
        <v>-53.92680888090964</v>
      </c>
      <c r="I317">
        <f t="shared" si="54"/>
        <v>-89.984771174372469</v>
      </c>
      <c r="K317" t="str">
        <f t="shared" si="55"/>
        <v>0,0495838762068556-0,0934916541188807i</v>
      </c>
      <c r="L317" t="str">
        <f t="shared" si="56"/>
        <v>-0,00501860110923326-0,108024427390227i</v>
      </c>
      <c r="M317">
        <f t="shared" si="57"/>
        <v>-19.320197058079362</v>
      </c>
      <c r="N317">
        <f t="shared" si="58"/>
        <v>87.340064064548869</v>
      </c>
      <c r="P317" t="str">
        <f t="shared" si="59"/>
        <v>-0,000217363629003582+0,000010040386281248i</v>
      </c>
      <c r="Q317">
        <f t="shared" si="60"/>
        <v>-73.247005938988991</v>
      </c>
      <c r="R317">
        <f t="shared" si="61"/>
        <v>357.35529289017637</v>
      </c>
      <c r="CC317" s="19"/>
      <c r="CD317" s="19"/>
      <c r="CE317" s="19"/>
    </row>
    <row r="318" spans="1:83">
      <c r="A318" s="59">
        <v>1</v>
      </c>
      <c r="D318" s="19">
        <f t="shared" si="65"/>
        <v>70000</v>
      </c>
      <c r="E318" s="19">
        <f t="shared" si="50"/>
        <v>439822.97150257102</v>
      </c>
      <c r="F318" t="str">
        <f t="shared" si="51"/>
        <v>439822,971502571i</v>
      </c>
      <c r="G318" t="str">
        <f t="shared" si="52"/>
        <v>0,0000003929250899623-0,00172469680614038i</v>
      </c>
      <c r="H318">
        <f t="shared" si="53"/>
        <v>-55.2657445921229</v>
      </c>
      <c r="I318">
        <f t="shared" si="54"/>
        <v>-89.986946720809158</v>
      </c>
      <c r="K318" t="str">
        <f t="shared" si="55"/>
        <v>0,0387544961570726-0,0851540701570526i</v>
      </c>
      <c r="L318" t="str">
        <f t="shared" si="56"/>
        <v>-0,00416478900960367-0,0916078417581582i</v>
      </c>
      <c r="M318">
        <f t="shared" si="57"/>
        <v>-20.752379776315138</v>
      </c>
      <c r="N318">
        <f t="shared" si="58"/>
        <v>87.396940842662019</v>
      </c>
      <c r="P318" t="str">
        <f t="shared" si="59"/>
        <v>-0,000157997388547805+7,14700328364793E-06i</v>
      </c>
      <c r="Q318">
        <f t="shared" si="60"/>
        <v>-76.018124368438038</v>
      </c>
      <c r="R318">
        <f t="shared" si="61"/>
        <v>357.40999412185283</v>
      </c>
      <c r="CC318" s="19"/>
      <c r="CD318" s="19"/>
      <c r="CE318" s="19"/>
    </row>
    <row r="319" spans="1:83">
      <c r="A319" s="59"/>
      <c r="D319" s="19">
        <f t="shared" si="65"/>
        <v>80000</v>
      </c>
      <c r="E319" s="19">
        <f t="shared" si="50"/>
        <v>502654.82457436691</v>
      </c>
      <c r="F319" t="str">
        <f t="shared" si="51"/>
        <v>502654,824574367i</v>
      </c>
      <c r="G319" t="str">
        <f t="shared" si="52"/>
        <v>3,00833275661964E-07-0,00150910972373086i</v>
      </c>
      <c r="H319">
        <f t="shared" si="53"/>
        <v>-56.42558347884556</v>
      </c>
      <c r="I319">
        <f t="shared" si="54"/>
        <v>-89.988578380661679</v>
      </c>
      <c r="K319" t="str">
        <f t="shared" si="55"/>
        <v>0,0309539199715364-0,0776727701293295i</v>
      </c>
      <c r="L319" t="str">
        <f t="shared" si="56"/>
        <v>-0,00345218753202618-0,0795332325089407i</v>
      </c>
      <c r="M319">
        <f t="shared" si="57"/>
        <v>-21.980852709457604</v>
      </c>
      <c r="N319">
        <f t="shared" si="58"/>
        <v>87.514602501472609</v>
      </c>
      <c r="P319" t="str">
        <f t="shared" si="59"/>
        <v>-0,000120025413071873+0,0000051858035298635i</v>
      </c>
      <c r="Q319">
        <f t="shared" si="60"/>
        <v>-78.406436188303175</v>
      </c>
      <c r="R319">
        <f t="shared" si="61"/>
        <v>357.52602412081092</v>
      </c>
      <c r="CC319" s="19"/>
      <c r="CD319" s="19"/>
      <c r="CE319" s="19"/>
    </row>
    <row r="320" spans="1:83">
      <c r="A320" s="59">
        <f>B302*B303*B304*B305</f>
        <v>7.3206000000000005E-9</v>
      </c>
      <c r="D320" s="19">
        <f t="shared" si="65"/>
        <v>90000</v>
      </c>
      <c r="E320" s="19">
        <f t="shared" si="50"/>
        <v>565486.6776461628</v>
      </c>
      <c r="F320" t="str">
        <f t="shared" si="51"/>
        <v>565486,677646163i</v>
      </c>
      <c r="G320" t="str">
        <f t="shared" si="52"/>
        <v>2,37695429665944E-07-0,00134143087672628i</v>
      </c>
      <c r="H320">
        <f t="shared" si="53"/>
        <v>-57.448633891572371</v>
      </c>
      <c r="I320">
        <f t="shared" si="54"/>
        <v>-89.989847449448831</v>
      </c>
      <c r="K320" t="str">
        <f t="shared" si="55"/>
        <v>0,0252043242550911-0,0711147575797923i</v>
      </c>
      <c r="L320" t="str">
        <f t="shared" si="56"/>
        <v>-0,00288116002336776-0,0702863242492569i</v>
      </c>
      <c r="M320">
        <f t="shared" si="57"/>
        <v>-23.055291934875282</v>
      </c>
      <c r="N320">
        <f t="shared" si="58"/>
        <v>87.652659423938488</v>
      </c>
      <c r="P320" t="str">
        <f t="shared" si="59"/>
        <v>-0,000094284930398118+3,84817027809286E-06i</v>
      </c>
      <c r="Q320">
        <f t="shared" si="60"/>
        <v>-80.503925826447642</v>
      </c>
      <c r="R320">
        <f t="shared" si="61"/>
        <v>357.66281197448973</v>
      </c>
      <c r="CC320" s="19"/>
      <c r="CD320" s="19"/>
      <c r="CE320" s="19"/>
    </row>
    <row r="321" spans="1:83">
      <c r="A321" s="59">
        <f>B302*(B304+B305)</f>
        <v>1.49205E-3</v>
      </c>
      <c r="D321" s="19">
        <f t="shared" si="65"/>
        <v>100000</v>
      </c>
      <c r="E321" s="19">
        <f t="shared" si="50"/>
        <v>628318.53071795858</v>
      </c>
      <c r="F321" t="str">
        <f t="shared" si="51"/>
        <v>628318,530717959i</v>
      </c>
      <c r="G321" t="str">
        <f t="shared" si="52"/>
        <v>1,92533299178003E-07-0,00120728779625593i</v>
      </c>
      <c r="H321">
        <f t="shared" si="53"/>
        <v>-58.363783676877276</v>
      </c>
      <c r="I321">
        <f t="shared" si="54"/>
        <v>-89.990862704485778</v>
      </c>
      <c r="K321" t="str">
        <f t="shared" si="55"/>
        <v>0,0208714262992654-0,0654087961983113i</v>
      </c>
      <c r="L321" t="str">
        <f t="shared" si="56"/>
        <v>-0,00242745715552676-0,0629790977278091i</v>
      </c>
      <c r="M321">
        <f t="shared" si="57"/>
        <v>-24.00962409626683</v>
      </c>
      <c r="N321">
        <f t="shared" si="58"/>
        <v>87.792692479755402</v>
      </c>
      <c r="P321" t="str">
        <f t="shared" si="59"/>
        <v>-0,0000760343634723283+0,0000029185138263368i</v>
      </c>
      <c r="Q321">
        <f t="shared" si="60"/>
        <v>-82.373407773144095</v>
      </c>
      <c r="R321">
        <f t="shared" si="61"/>
        <v>357.80182977526965</v>
      </c>
      <c r="CC321" s="19"/>
      <c r="CD321" s="19"/>
      <c r="CE321" s="19"/>
    </row>
    <row r="322" spans="1:83">
      <c r="A322" s="59">
        <v>0</v>
      </c>
      <c r="D322" s="19"/>
      <c r="E322" s="19"/>
      <c r="K322" s="471" t="s">
        <v>543</v>
      </c>
      <c r="L322" s="471"/>
      <c r="M322" s="471"/>
      <c r="N322" s="471"/>
      <c r="CC322" s="19"/>
      <c r="CD322" s="19"/>
      <c r="CE322" s="19"/>
    </row>
    <row r="323" spans="1:83">
      <c r="A323" s="182"/>
      <c r="D323" s="19"/>
      <c r="E323" s="19"/>
      <c r="K323" t="s">
        <v>515</v>
      </c>
      <c r="L323" t="s">
        <v>517</v>
      </c>
      <c r="M323" t="s">
        <v>497</v>
      </c>
      <c r="N323" t="s">
        <v>519</v>
      </c>
      <c r="O323" t="s">
        <v>458</v>
      </c>
      <c r="P323" t="s">
        <v>459</v>
      </c>
      <c r="Q323" t="s">
        <v>518</v>
      </c>
      <c r="R323" t="s">
        <v>458</v>
      </c>
      <c r="S323" t="s">
        <v>459</v>
      </c>
      <c r="CC323" s="19"/>
      <c r="CD323" s="19"/>
      <c r="CE323" s="19"/>
    </row>
    <row r="324" spans="1:83">
      <c r="D324" s="19"/>
      <c r="E324" s="19"/>
      <c r="K324" t="str">
        <f>IMDIV(IMSUM(IMPRODUCT(F285,$A$328),1),IMSUM(IMPRODUCT(IMPOWER(F285,2),$A$330),IMPRODUCT(F285,$A$331)))</f>
        <v>0,219224265254903-10,6669315003433i</v>
      </c>
      <c r="L324" t="str">
        <f>IMDIV(IMSUM(IMPRODUCT(F285,$A$332),$B$309),IMSUM(IMPRODUCT($A$333,F285),1))</f>
        <v>9089,92578077319-24,4006544504873i</v>
      </c>
      <c r="M324" t="str">
        <f>IMDIV(1,IMSUM(IMPRODUCT(1/$B$311,F285),1))</f>
        <v>0,999984578980935-0,00392693025878698i</v>
      </c>
      <c r="N324" t="str">
        <f>IMPRODUCT(IMDIV(IMPRODUCT(IMSUM(K324,1),$B$312,$B$310),L324),M324)</f>
        <v>2,91872631137855-25,8201213890384i</v>
      </c>
      <c r="O324">
        <f>20*LOG10(IMABS(N324))</f>
        <v>28.294309103845428</v>
      </c>
      <c r="P324">
        <f>IMARGUMENT(N324)*180/PI()+180</f>
        <v>96.449381288347794</v>
      </c>
      <c r="Q324" t="str">
        <f>IMPRODUCT(G285,N324)</f>
        <v>-72,1167134454049-150,246200086756i</v>
      </c>
      <c r="R324">
        <f>20*LOG10(IMABS(Q324))</f>
        <v>44.43650017806597</v>
      </c>
      <c r="S324">
        <f>IMARGUMENT(Q324)*180/PI()+180</f>
        <v>64.359447489467613</v>
      </c>
      <c r="CC324" s="19"/>
      <c r="CD324" s="19"/>
      <c r="CE324" s="19"/>
    </row>
    <row r="325" spans="1:83">
      <c r="A325" t="s">
        <v>501</v>
      </c>
      <c r="B325">
        <f>B301/(B301+B302)</f>
        <v>0.10311165344722392</v>
      </c>
      <c r="D325" s="19"/>
      <c r="E325" s="19"/>
      <c r="K325" t="str">
        <f t="shared" ref="K325:K360" si="66">IMDIV(IMSUM(IMPRODUCT(F286,$A$328),1),IMSUM(IMPRODUCT(IMPOWER(F286,2),$A$330),IMPRODUCT(F286,$A$331)))</f>
        <v>0,219224202752596-5,33356712330867i</v>
      </c>
      <c r="L325" t="str">
        <f t="shared" ref="L325:L360" si="67">IMDIV(IMSUM(IMPRODUCT(F286,$A$332),$B$309),IMSUM(IMPRODUCT($A$333,F286),1))</f>
        <v>9089,70313133246-48,7999544398167i</v>
      </c>
      <c r="M325" t="str">
        <f t="shared" ref="M325:M360" si="68">IMDIV(1,IMSUM(IMPRODUCT(1/$B$311,F286),1))</f>
        <v>0,999938318777301-0,00785349719078426i</v>
      </c>
      <c r="N325" t="str">
        <f t="shared" ref="N325:N360" si="69">IMPRODUCT(IMDIV(IMPRODUCT(IMSUM(K325,1),$B$312,$B$310),L325),M325)</f>
        <v>2,91869201195809-12,9156540343896i</v>
      </c>
      <c r="O325">
        <f t="shared" ref="O325:O360" si="70">20*LOG10(IMABS(N325))</f>
        <v>22.438633719831422</v>
      </c>
      <c r="P325">
        <f t="shared" ref="P325:P360" si="71">IMARGUMENT(N325)*180/PI()+180</f>
        <v>102.73386932457653</v>
      </c>
      <c r="Q325" t="str">
        <f t="shared" ref="Q325:Q360" si="72">IMPRODUCT(G286,N325)</f>
        <v>-39,0728552710907-48,7743990770024i</v>
      </c>
      <c r="R325">
        <f t="shared" ref="R325:R360" si="73">20*LOG10(IMABS(Q325))</f>
        <v>35.916911007055923</v>
      </c>
      <c r="S325">
        <f t="shared" ref="S325:S360" si="74">IMARGUMENT(Q325)*180/PI()+180</f>
        <v>51.302008248098787</v>
      </c>
      <c r="CC325" s="19"/>
      <c r="CD325" s="19"/>
      <c r="CE325" s="19"/>
    </row>
    <row r="326" spans="1:83">
      <c r="D326" s="19"/>
      <c r="E326" s="19"/>
      <c r="K326" t="str">
        <f t="shared" si="66"/>
        <v>0,219224098582163-3,55582405227236i</v>
      </c>
      <c r="L326" t="str">
        <f t="shared" si="67"/>
        <v>9089,33207639462-73,1965457574353i</v>
      </c>
      <c r="M326" t="str">
        <f t="shared" si="68"/>
        <v>0,999861227948465-0,0117793375812456i</v>
      </c>
      <c r="N326" t="str">
        <f t="shared" si="69"/>
        <v>2,91863485308696-8,61665026357929i</v>
      </c>
      <c r="O326">
        <f t="shared" si="70"/>
        <v>19.178471977893203</v>
      </c>
      <c r="P326">
        <f t="shared" si="71"/>
        <v>108.71228679172691</v>
      </c>
      <c r="Q326" t="str">
        <f t="shared" si="72"/>
        <v>-22,1679106096656-23,5295988850873i</v>
      </c>
      <c r="R326">
        <f t="shared" si="73"/>
        <v>30.191405123868286</v>
      </c>
      <c r="S326">
        <f t="shared" si="74"/>
        <v>46.706786934256229</v>
      </c>
      <c r="CC326" s="19"/>
      <c r="CD326" s="19"/>
      <c r="CE326" s="19"/>
    </row>
    <row r="327" spans="1:83">
      <c r="A327" t="s">
        <v>516</v>
      </c>
      <c r="D327" s="19"/>
      <c r="E327" s="19"/>
      <c r="K327" t="str">
        <f t="shared" si="66"/>
        <v>0,219223952743723-2,66698630763934i</v>
      </c>
      <c r="L327" t="str">
        <f t="shared" si="67"/>
        <v>9088,81265714676-97,5890746939035i</v>
      </c>
      <c r="M327" t="str">
        <f t="shared" si="68"/>
        <v>0,999753320755637-0,0157040884394395i</v>
      </c>
      <c r="N327" t="str">
        <f t="shared" si="69"/>
        <v>2,91855484500644-6,4690117348364i</v>
      </c>
      <c r="O327">
        <f t="shared" si="70"/>
        <v>17.021381096508787</v>
      </c>
      <c r="P327">
        <f t="shared" si="71"/>
        <v>114.28295905429587</v>
      </c>
      <c r="Q327" t="str">
        <f t="shared" si="72"/>
        <v>-13,816692360916-14,3174127163325i</v>
      </c>
      <c r="R327">
        <f t="shared" si="73"/>
        <v>25.97573758075367</v>
      </c>
      <c r="S327">
        <f t="shared" si="74"/>
        <v>46.01962136089162</v>
      </c>
      <c r="CC327" s="19"/>
      <c r="CD327" s="19"/>
      <c r="CE327" s="19"/>
    </row>
    <row r="328" spans="1:83">
      <c r="A328" s="59">
        <f>B303*B304</f>
        <v>3.3199999999999999E-4</v>
      </c>
      <c r="D328" s="19"/>
      <c r="E328" s="19"/>
      <c r="K328" t="str">
        <f t="shared" si="66"/>
        <v>0,219223765237442-2,13371069345968i</v>
      </c>
      <c r="L328" t="str">
        <f t="shared" si="67"/>
        <v>9088,14493123479-121,97618829121i</v>
      </c>
      <c r="M328" t="str">
        <f t="shared" si="68"/>
        <v>0,999614617155278-0,019627387110475i</v>
      </c>
      <c r="N328" t="str">
        <f t="shared" si="69"/>
        <v>2,9184520020476-5,18191857089852i</v>
      </c>
      <c r="O328">
        <f t="shared" si="70"/>
        <v>15.486306660594241</v>
      </c>
      <c r="P328">
        <f t="shared" si="71"/>
        <v>119.38817341746045</v>
      </c>
      <c r="Q328" t="str">
        <f t="shared" si="72"/>
        <v>-9,3167430718637-10,0184149900823i</v>
      </c>
      <c r="R328">
        <f t="shared" si="73"/>
        <v>22.722370301416227</v>
      </c>
      <c r="S328">
        <f t="shared" si="74"/>
        <v>47.078348922910124</v>
      </c>
      <c r="CC328" s="19"/>
      <c r="CD328" s="19"/>
      <c r="CE328" s="19"/>
    </row>
    <row r="329" spans="1:83">
      <c r="A329" s="59"/>
      <c r="D329" s="19"/>
      <c r="E329" s="19"/>
      <c r="K329" t="str">
        <f t="shared" si="66"/>
        <v>0,219223536063534-1,77821614439113i</v>
      </c>
      <c r="L329" t="str">
        <f t="shared" si="67"/>
        <v>9087,32897274744-146,356534592788i</v>
      </c>
      <c r="M329" t="str">
        <f t="shared" si="68"/>
        <v>0,999445142789879-0,0235488713869101i</v>
      </c>
      <c r="N329" t="str">
        <f t="shared" si="69"/>
        <v>2,91832634262473-4,32509730553617i</v>
      </c>
      <c r="O329">
        <f t="shared" si="70"/>
        <v>14.349375042093683</v>
      </c>
      <c r="P329">
        <f t="shared" si="71"/>
        <v>124.00920745964194</v>
      </c>
      <c r="Q329" t="str">
        <f t="shared" si="72"/>
        <v>-6,67070623393095-7,64512783471799i</v>
      </c>
      <c r="R329">
        <f t="shared" si="73"/>
        <v>20.126107475786242</v>
      </c>
      <c r="S329">
        <f t="shared" si="74"/>
        <v>48.893888659064515</v>
      </c>
      <c r="CC329" s="19"/>
      <c r="CD329" s="19"/>
      <c r="CE329" s="19"/>
    </row>
    <row r="330" spans="1:83">
      <c r="A330" s="59">
        <f>B303*B304*B305*B302</f>
        <v>7.3205999999999997E-9</v>
      </c>
      <c r="D330" s="19"/>
      <c r="E330" s="19"/>
      <c r="K330" t="str">
        <f t="shared" si="66"/>
        <v>0,219223265222262-1,52431077526494i</v>
      </c>
      <c r="L330" t="str">
        <f t="shared" si="67"/>
        <v>9086,36487219576-170,728762893155i</v>
      </c>
      <c r="M330" t="str">
        <f t="shared" si="68"/>
        <v>0,999244928976108-0,0274681796200717i</v>
      </c>
      <c r="N330" t="str">
        <f t="shared" si="69"/>
        <v>2,9181778892269-3,71414487598116i</v>
      </c>
      <c r="O330">
        <f t="shared" si="70"/>
        <v>13.485119186508982</v>
      </c>
      <c r="P330">
        <f t="shared" si="71"/>
        <v>128.15647498865854</v>
      </c>
      <c r="Q330" t="str">
        <f t="shared" si="72"/>
        <v>-4,99965096233102-6,17200634784181i</v>
      </c>
      <c r="R330">
        <f t="shared" si="73"/>
        <v>17.999617121143995</v>
      </c>
      <c r="S330">
        <f t="shared" si="74"/>
        <v>50.990701127315191</v>
      </c>
      <c r="CC330" s="19"/>
      <c r="CD330" s="19"/>
      <c r="CE330" s="19"/>
    </row>
    <row r="331" spans="1:83">
      <c r="A331" s="59">
        <f>B302*(B304+B305)</f>
        <v>1.49205E-3</v>
      </c>
      <c r="D331" s="19"/>
      <c r="E331" s="19"/>
      <c r="K331" t="str">
        <f t="shared" si="66"/>
        <v>0,219222952713933-1,3338986434775i</v>
      </c>
      <c r="L331" t="str">
        <f t="shared" si="67"/>
        <v>9085,25273648798-195,091523987054i</v>
      </c>
      <c r="M331" t="str">
        <f t="shared" si="68"/>
        <v>0,99901401269036-0,0313849508310129i</v>
      </c>
      <c r="N331" t="str">
        <f t="shared" si="69"/>
        <v>2,91800666840751-3,25685962109388i</v>
      </c>
      <c r="O331">
        <f t="shared" si="70"/>
        <v>12.815309860850078</v>
      </c>
      <c r="P331">
        <f t="shared" si="71"/>
        <v>131.85897803819191</v>
      </c>
      <c r="Q331" t="str">
        <f t="shared" si="72"/>
        <v>-3,88282790528911-5,17761422069205i</v>
      </c>
      <c r="R331">
        <f t="shared" si="73"/>
        <v>16.220485818581579</v>
      </c>
      <c r="S331">
        <f t="shared" si="74"/>
        <v>53.132813264379649</v>
      </c>
      <c r="CC331" s="19"/>
      <c r="CD331" s="19"/>
      <c r="CE331" s="19"/>
    </row>
    <row r="332" spans="1:83">
      <c r="A332" s="59">
        <f>B307*B306*B309</f>
        <v>5.1694830000000004E-2</v>
      </c>
      <c r="D332" s="19"/>
      <c r="E332" s="19"/>
      <c r="K332" t="str">
        <f t="shared" si="66"/>
        <v>0,219222598538902-1,18581533645409i</v>
      </c>
      <c r="L332" t="str">
        <f t="shared" si="67"/>
        <v>9083,99268889995-219,443470418022i</v>
      </c>
      <c r="M332" t="str">
        <f t="shared" si="68"/>
        <v>0,998752436551696-0,0352988248210393i</v>
      </c>
      <c r="N332" t="str">
        <f t="shared" si="69"/>
        <v>2,91781271077207-2,90201828080481i</v>
      </c>
      <c r="O332">
        <f t="shared" si="70"/>
        <v>12.287939487725197</v>
      </c>
      <c r="P332">
        <f t="shared" si="71"/>
        <v>135.15549454211339</v>
      </c>
      <c r="Q332" t="str">
        <f t="shared" si="72"/>
        <v>-3,10191176479623-4,46368879461345i</v>
      </c>
      <c r="R332">
        <f t="shared" si="73"/>
        <v>14.705041945548787</v>
      </c>
      <c r="S332">
        <f t="shared" si="74"/>
        <v>55.20374580036291</v>
      </c>
      <c r="CC332" s="19"/>
      <c r="CD332" s="19"/>
      <c r="CE332" s="19"/>
    </row>
    <row r="333" spans="1:83">
      <c r="A333" s="59">
        <f>B307*(B309+B306)</f>
        <v>4.8410000000000006E-5</v>
      </c>
      <c r="D333" s="19"/>
      <c r="E333" s="19"/>
      <c r="K333" t="str">
        <f t="shared" si="66"/>
        <v>0,219222202697576-1,0673622066345i</v>
      </c>
      <c r="L333" t="str">
        <f t="shared" si="67"/>
        <v>9082,58486904092-243,783256726274i</v>
      </c>
      <c r="M333" t="str">
        <f t="shared" si="68"/>
        <v>0,998460248802205-0,0392094422817305i</v>
      </c>
      <c r="N333" t="str">
        <f t="shared" si="69"/>
        <v>2,91759605096414-2,61888679593872i</v>
      </c>
      <c r="O333">
        <f t="shared" si="70"/>
        <v>11.867002794455765</v>
      </c>
      <c r="P333">
        <f t="shared" si="71"/>
        <v>138.08827869212683</v>
      </c>
      <c r="Q333" t="str">
        <f t="shared" si="72"/>
        <v>-2,53553070355001-3,92673421899447i</v>
      </c>
      <c r="R333">
        <f t="shared" si="73"/>
        <v>13.394148194010892</v>
      </c>
      <c r="S333">
        <f t="shared" si="74"/>
        <v>57.149273647960925</v>
      </c>
      <c r="CC333" s="19"/>
      <c r="CD333" s="19"/>
      <c r="CE333" s="19"/>
    </row>
    <row r="334" spans="1:83">
      <c r="D334" s="19"/>
      <c r="E334" s="19"/>
      <c r="K334" t="str">
        <f t="shared" si="66"/>
        <v>0,219215952760852-0,534694787000647i</v>
      </c>
      <c r="L334" t="str">
        <f t="shared" si="67"/>
        <v>9060,42149728916-486,218231324883i</v>
      </c>
      <c r="M334" t="str">
        <f t="shared" si="68"/>
        <v>0,993869314400304-0,0780583134187082i</v>
      </c>
      <c r="N334" t="str">
        <f t="shared" si="69"/>
        <v>2,91419130479327-1,36505504441722i</v>
      </c>
      <c r="O334">
        <f t="shared" si="70"/>
        <v>10.151872708390341</v>
      </c>
      <c r="P334">
        <f t="shared" si="71"/>
        <v>154.90083702552732</v>
      </c>
      <c r="Q334" t="str">
        <f t="shared" si="72"/>
        <v>-0,679417616583371-1,81330920935064i</v>
      </c>
      <c r="R334">
        <f t="shared" si="73"/>
        <v>5.7399635905916817</v>
      </c>
      <c r="S334">
        <f t="shared" si="74"/>
        <v>69.459838891909527</v>
      </c>
      <c r="CC334" s="19"/>
      <c r="CD334" s="19"/>
      <c r="CE334" s="19"/>
    </row>
    <row r="335" spans="1:83">
      <c r="A335" t="s">
        <v>526</v>
      </c>
      <c r="D335" s="19"/>
      <c r="E335" s="19"/>
      <c r="K335" t="str">
        <f t="shared" si="66"/>
        <v>0,219205536991531-0,357589420912823i</v>
      </c>
      <c r="L335" t="str">
        <f t="shared" si="67"/>
        <v>9023,75369037241-725,98138393078i</v>
      </c>
      <c r="M335" t="str">
        <f t="shared" si="68"/>
        <v>0,986310862151039-0,116197010950857i</v>
      </c>
      <c r="N335" t="str">
        <f t="shared" si="69"/>
        <v>2,90858358864393-0,971258179633568i</v>
      </c>
      <c r="O335">
        <f t="shared" si="70"/>
        <v>9.7327571695282558</v>
      </c>
      <c r="P335">
        <f t="shared" si="71"/>
        <v>161.53437991394568</v>
      </c>
      <c r="Q335" t="str">
        <f t="shared" si="72"/>
        <v>-0,327714522604191-1,18792004211441i</v>
      </c>
      <c r="R335">
        <f t="shared" si="73"/>
        <v>1.814293348753736</v>
      </c>
      <c r="S335">
        <f t="shared" si="74"/>
        <v>74.577281017273563</v>
      </c>
      <c r="CC335" s="19"/>
      <c r="CD335" s="19"/>
      <c r="CE335" s="19"/>
    </row>
    <row r="336" spans="1:83">
      <c r="A336" t="s">
        <v>531</v>
      </c>
      <c r="B336">
        <v>4</v>
      </c>
      <c r="D336" s="19"/>
      <c r="E336" s="19"/>
      <c r="K336" t="str">
        <f t="shared" si="66"/>
        <v>0,219190956577209-0,269374471902931i</v>
      </c>
      <c r="L336" t="str">
        <f t="shared" si="67"/>
        <v>8972,980380443-961,797711796567i</v>
      </c>
      <c r="M336" t="str">
        <f t="shared" si="68"/>
        <v>0,975920135830733-0,153297176460809i</v>
      </c>
      <c r="N336" t="str">
        <f t="shared" si="69"/>
        <v>2,90087002505139-0,791849820198368i</v>
      </c>
      <c r="O336">
        <f t="shared" si="70"/>
        <v>9.5626801085315591</v>
      </c>
      <c r="P336">
        <f t="shared" si="71"/>
        <v>164.73194998147133</v>
      </c>
      <c r="Q336" t="str">
        <f t="shared" si="72"/>
        <v>-0,203766637306435-0,883670233811651i</v>
      </c>
      <c r="R336">
        <f t="shared" si="73"/>
        <v>-0.84920106666823658</v>
      </c>
      <c r="S336">
        <f t="shared" si="74"/>
        <v>77.015064694794987</v>
      </c>
      <c r="CC336" s="19"/>
      <c r="CD336" s="19"/>
      <c r="CE336" s="19"/>
    </row>
    <row r="337" spans="1:83">
      <c r="A337" t="s">
        <v>532</v>
      </c>
      <c r="B337">
        <v>3.8</v>
      </c>
      <c r="D337" s="19"/>
      <c r="E337" s="19"/>
      <c r="K337" t="str">
        <f t="shared" si="66"/>
        <v>0,219172213180043-0,216715581889345i</v>
      </c>
      <c r="L337" t="str">
        <f t="shared" si="67"/>
        <v>8908,6449043969-1192,4627110158i</v>
      </c>
      <c r="M337" t="str">
        <f t="shared" si="68"/>
        <v>0,962878026529877-0,189060658403081i</v>
      </c>
      <c r="N337" t="str">
        <f t="shared" si="69"/>
        <v>2,89118051924181-0,697533117070105i</v>
      </c>
      <c r="O337">
        <f t="shared" si="70"/>
        <v>9.4672126957520746</v>
      </c>
      <c r="P337">
        <f t="shared" si="71"/>
        <v>166.43589609446082</v>
      </c>
      <c r="Q337" t="str">
        <f t="shared" si="72"/>
        <v>-0,14601017020743-0,702754429735533i</v>
      </c>
      <c r="R337">
        <f t="shared" si="73"/>
        <v>-2.8803867999048158</v>
      </c>
      <c r="S337">
        <f t="shared" si="74"/>
        <v>78.262735897914609</v>
      </c>
      <c r="CC337" s="19"/>
      <c r="CD337" s="19"/>
      <c r="CE337" s="19"/>
    </row>
    <row r="338" spans="1:83">
      <c r="A338" t="s">
        <v>527</v>
      </c>
      <c r="B338" s="126">
        <f>'DESIGN INPUTS AND CALCULATIONS'!C152*1000</f>
        <v>41200</v>
      </c>
      <c r="D338" s="19"/>
      <c r="E338" s="19"/>
      <c r="K338" t="str">
        <f t="shared" si="66"/>
        <v>0,219149308936283-0,181834605880466i</v>
      </c>
      <c r="L338" t="str">
        <f t="shared" si="67"/>
        <v>8831,42074883654-1416,86173668199i</v>
      </c>
      <c r="M338" t="str">
        <f t="shared" si="68"/>
        <v>0,947403452760766-0,223226679538412i</v>
      </c>
      <c r="N338" t="str">
        <f t="shared" si="69"/>
        <v>2,87967228887516-0,645092693867474i</v>
      </c>
      <c r="O338">
        <f t="shared" si="70"/>
        <v>9.3995118946408667</v>
      </c>
      <c r="P338">
        <f t="shared" si="71"/>
        <v>167.37328969162269</v>
      </c>
      <c r="Q338" t="str">
        <f t="shared" si="72"/>
        <v>-0,114320418278699-0,582470775127438i</v>
      </c>
      <c r="R338">
        <f t="shared" si="73"/>
        <v>-4.5303637130596304</v>
      </c>
      <c r="S338">
        <f t="shared" si="74"/>
        <v>78.895813823618354</v>
      </c>
      <c r="CC338" s="19"/>
      <c r="CD338" s="19"/>
      <c r="CE338" s="19"/>
    </row>
    <row r="339" spans="1:83">
      <c r="A339" t="s">
        <v>528</v>
      </c>
      <c r="B339" s="126">
        <f>'DESIGN INPUTS AND CALCULATIONS'!C154*1000000</f>
        <v>14970000</v>
      </c>
      <c r="D339" s="19"/>
      <c r="E339" s="19"/>
      <c r="K339" t="str">
        <f t="shared" si="66"/>
        <v>0,21912224645566-0,157112316938613i</v>
      </c>
      <c r="L339" t="str">
        <f t="shared" si="67"/>
        <v>8742,09444490651-1633,9861546392i</v>
      </c>
      <c r="M339" t="str">
        <f t="shared" si="68"/>
        <v>0,929744629286025-0,25557690349446i</v>
      </c>
      <c r="N339" t="str">
        <f t="shared" si="69"/>
        <v>2,86652359600747-0,615930683577322i</v>
      </c>
      <c r="O339">
        <f t="shared" si="70"/>
        <v>9.3431298474196129</v>
      </c>
      <c r="P339">
        <f t="shared" si="71"/>
        <v>167.8732248866886</v>
      </c>
      <c r="Q339" t="str">
        <f t="shared" si="72"/>
        <v>-0,0949168179365092-0,496550855348124i</v>
      </c>
      <c r="R339">
        <f t="shared" si="73"/>
        <v>-5.9248680611715692</v>
      </c>
      <c r="S339">
        <f t="shared" si="74"/>
        <v>79.178327063072132</v>
      </c>
      <c r="CC339" s="19"/>
      <c r="CD339" s="19"/>
      <c r="CE339" s="19"/>
    </row>
    <row r="340" spans="1:83">
      <c r="A340" t="s">
        <v>529</v>
      </c>
      <c r="B340">
        <f>B336*(B338+B339)/B338</f>
        <v>1457.3980582524273</v>
      </c>
      <c r="D340" s="19"/>
      <c r="E340" s="19"/>
      <c r="K340" t="str">
        <f t="shared" si="66"/>
        <v>0,219091028820639-0,138739082426451i</v>
      </c>
      <c r="L340" t="str">
        <f t="shared" si="67"/>
        <v>8641,54639735419-1842,94586884037i</v>
      </c>
      <c r="M340" t="str">
        <f t="shared" si="68"/>
        <v>0,910169837646276-0,285938287546855i</v>
      </c>
      <c r="N340" t="str">
        <f t="shared" si="69"/>
        <v>2,8519271213229-0,600701876587406i</v>
      </c>
      <c r="O340">
        <f t="shared" si="70"/>
        <v>9.2912918275912233</v>
      </c>
      <c r="P340">
        <f t="shared" si="71"/>
        <v>168.10564455143901</v>
      </c>
      <c r="Q340" t="str">
        <f t="shared" si="72"/>
        <v>-0,0820403602785088-0,432022544581561i</v>
      </c>
      <c r="R340">
        <f t="shared" si="73"/>
        <v>-7.1360169515823699</v>
      </c>
      <c r="S340">
        <f t="shared" si="74"/>
        <v>79.247655244260784</v>
      </c>
      <c r="CC340" s="19"/>
      <c r="CD340" s="19"/>
      <c r="CE340" s="19"/>
    </row>
    <row r="341" spans="1:83">
      <c r="A341" t="s">
        <v>530</v>
      </c>
      <c r="B341">
        <f>B337*(B338+B339)/B338</f>
        <v>1384.5281553398058</v>
      </c>
      <c r="D341" s="19"/>
      <c r="E341" s="19"/>
      <c r="K341" t="str">
        <f t="shared" si="66"/>
        <v>0,219055659585553-0,124598422760642i</v>
      </c>
      <c r="L341" t="str">
        <f t="shared" si="67"/>
        <v>8530,73047772864-2042,97801166263i</v>
      </c>
      <c r="M341" t="str">
        <f t="shared" si="68"/>
        <v>0,888958282393729-0,314183791048043i</v>
      </c>
      <c r="N341" t="str">
        <f t="shared" si="69"/>
        <v>2,8360833998877-0,594191929438741i</v>
      </c>
      <c r="O341">
        <f t="shared" si="70"/>
        <v>9.2409483202385427</v>
      </c>
      <c r="P341">
        <f t="shared" si="71"/>
        <v>168.16703337306731</v>
      </c>
      <c r="Q341" t="str">
        <f t="shared" si="72"/>
        <v>-0,0729425990733098-0,381733505671034i</v>
      </c>
      <c r="R341">
        <f t="shared" si="73"/>
        <v>-8.2090488284295411</v>
      </c>
      <c r="S341">
        <f t="shared" si="74"/>
        <v>79.182182201474973</v>
      </c>
      <c r="CC341" s="19"/>
      <c r="CD341" s="19"/>
      <c r="CE341" s="19"/>
    </row>
    <row r="342" spans="1:83">
      <c r="D342" s="19"/>
      <c r="E342" s="19"/>
      <c r="K342" t="str">
        <f t="shared" si="66"/>
        <v>0,219016142775582-0,113420434917639i</v>
      </c>
      <c r="L342" t="str">
        <f t="shared" si="67"/>
        <v>8410,6532027699-2233,45178378058i</v>
      </c>
      <c r="M342" t="str">
        <f t="shared" si="68"/>
        <v>0,8663915357188-0,34023116046832i</v>
      </c>
      <c r="N342" t="str">
        <f t="shared" si="69"/>
        <v>2,81919467929978-0,593267572835999i</v>
      </c>
      <c r="O342">
        <f t="shared" si="70"/>
        <v>9.1906893822945115</v>
      </c>
      <c r="P342">
        <f t="shared" si="71"/>
        <v>168.11615077090738</v>
      </c>
      <c r="Q342" t="str">
        <f t="shared" si="72"/>
        <v>-0,0661797520117764-0,341413349318756i</v>
      </c>
      <c r="R342">
        <f t="shared" si="73"/>
        <v>-9.1741985657638612</v>
      </c>
      <c r="S342">
        <f t="shared" si="74"/>
        <v>79.029802880287107</v>
      </c>
      <c r="CC342" s="19"/>
      <c r="CD342" s="19"/>
      <c r="CE342" s="19"/>
    </row>
    <row r="343" spans="1:83">
      <c r="D343" s="19"/>
      <c r="E343" s="19"/>
      <c r="K343" t="str">
        <f t="shared" si="66"/>
        <v>0,218394077568986-0,0667995572021568i</v>
      </c>
      <c r="L343" t="str">
        <f t="shared" si="67"/>
        <v>6923,11404816935-3561,97697118605i</v>
      </c>
      <c r="M343" t="str">
        <f t="shared" si="68"/>
        <v>0,618486458158835-0,485758128324143i</v>
      </c>
      <c r="N343" t="str">
        <f t="shared" si="69"/>
        <v>2,6304098873618-0,658670128151338i</v>
      </c>
      <c r="O343">
        <f t="shared" si="70"/>
        <v>8.6645880801737967</v>
      </c>
      <c r="P343">
        <f t="shared" si="71"/>
        <v>165.9418708421872</v>
      </c>
      <c r="Q343" t="str">
        <f t="shared" si="72"/>
        <v>-0,0384916702639444-0,159090016520442i</v>
      </c>
      <c r="R343">
        <f t="shared" si="73"/>
        <v>-15.720071521268849</v>
      </c>
      <c r="S343">
        <f t="shared" si="74"/>
        <v>76.398725939440084</v>
      </c>
      <c r="CC343" s="19"/>
      <c r="CD343" s="19"/>
      <c r="CE343" s="19"/>
    </row>
    <row r="344" spans="1:83">
      <c r="D344" s="19"/>
      <c r="E344" s="19"/>
      <c r="K344" t="str">
        <f t="shared" si="66"/>
        <v>0,217365117821916-0,0556589076420397i</v>
      </c>
      <c r="L344" t="str">
        <f t="shared" si="67"/>
        <v>5445,15627350507-3994,3186384986i</v>
      </c>
      <c r="M344" t="str">
        <f t="shared" si="68"/>
        <v>0,418775705063893-0,493358504448978i</v>
      </c>
      <c r="N344" t="str">
        <f t="shared" si="69"/>
        <v>2,46922486662643-0,70944920709062i</v>
      </c>
      <c r="O344">
        <f t="shared" si="70"/>
        <v>8.1956957259710492</v>
      </c>
      <c r="P344">
        <f t="shared" si="71"/>
        <v>163.96976481560102</v>
      </c>
      <c r="Q344" t="str">
        <f t="shared" si="72"/>
        <v>-0,0280212900797649-0,0995177947919609i</v>
      </c>
      <c r="R344">
        <f t="shared" si="73"/>
        <v>-19.710635657787073</v>
      </c>
      <c r="S344">
        <f t="shared" si="74"/>
        <v>74.274338466424183</v>
      </c>
      <c r="CC344" s="19"/>
      <c r="CD344" s="19"/>
      <c r="CE344" s="19"/>
    </row>
    <row r="345" spans="1:83">
      <c r="D345" s="19"/>
      <c r="E345" s="19"/>
      <c r="K345" t="str">
        <f t="shared" si="66"/>
        <v>0,21594075646524-0,0532951126052341i</v>
      </c>
      <c r="L345" t="str">
        <f t="shared" si="67"/>
        <v>4302,19861231674-3935,14902598652i</v>
      </c>
      <c r="M345" t="str">
        <f t="shared" si="68"/>
        <v>0,288400439142003-0,453018350450291i</v>
      </c>
      <c r="N345" t="str">
        <f t="shared" si="69"/>
        <v>2,35112617957281-0,744891671648535i</v>
      </c>
      <c r="O345">
        <f t="shared" si="70"/>
        <v>7.8409339267402132</v>
      </c>
      <c r="P345">
        <f t="shared" si="71"/>
        <v>162.42058249244423</v>
      </c>
      <c r="Q345" t="str">
        <f t="shared" si="72"/>
        <v>-0,0221991945183827-0,0710506563152842i</v>
      </c>
      <c r="R345">
        <f t="shared" si="73"/>
        <v>-22.564118498324444</v>
      </c>
      <c r="S345">
        <f t="shared" si="74"/>
        <v>72.649013671910353</v>
      </c>
      <c r="CC345" s="19"/>
      <c r="CD345" s="19"/>
      <c r="CE345" s="19"/>
    </row>
    <row r="346" spans="1:83">
      <c r="D346" s="19"/>
      <c r="E346" s="19"/>
      <c r="K346" t="str">
        <f t="shared" si="66"/>
        <v>0,21413663499512-0,0543405829619523i</v>
      </c>
      <c r="L346" t="str">
        <f t="shared" si="67"/>
        <v>3489,29095945049-3682,62974023103i</v>
      </c>
      <c r="M346" t="str">
        <f t="shared" si="68"/>
        <v>0,205959893604952-0,404401305427157i</v>
      </c>
      <c r="N346" t="str">
        <f t="shared" si="69"/>
        <v>2,26116599133676-0,779858189787079i</v>
      </c>
      <c r="O346">
        <f t="shared" si="70"/>
        <v>7.574757765056388</v>
      </c>
      <c r="P346">
        <f t="shared" si="71"/>
        <v>160.97109267877644</v>
      </c>
      <c r="Q346" t="str">
        <f t="shared" si="72"/>
        <v>-0,0186559362946656-0,0546570669634853i</v>
      </c>
      <c r="R346">
        <f t="shared" si="73"/>
        <v>-24.768470068746886</v>
      </c>
      <c r="S346">
        <f t="shared" si="74"/>
        <v>71.153837970921188</v>
      </c>
      <c r="CC346" s="19"/>
      <c r="CD346" s="19"/>
      <c r="CE346" s="19"/>
    </row>
    <row r="347" spans="1:83">
      <c r="D347" s="19"/>
      <c r="E347" s="19"/>
      <c r="K347" t="str">
        <f t="shared" si="66"/>
        <v>0,211972122581602-0,0569859691598898i</v>
      </c>
      <c r="L347" t="str">
        <f t="shared" si="67"/>
        <v>2920,25464460104-3380,65644470842i</v>
      </c>
      <c r="M347" t="str">
        <f t="shared" si="68"/>
        <v>0,152633248439582-0,359633618993501i</v>
      </c>
      <c r="N347" t="str">
        <f t="shared" si="69"/>
        <v>2,1863383117408-0,818129518894174i</v>
      </c>
      <c r="O347">
        <f t="shared" si="70"/>
        <v>7.363495738696165</v>
      </c>
      <c r="P347">
        <f t="shared" si="71"/>
        <v>159.484111279882</v>
      </c>
      <c r="Q347" t="str">
        <f t="shared" si="72"/>
        <v>-0,0163449194194826-0,0440357708333153i</v>
      </c>
      <c r="R347">
        <f t="shared" si="73"/>
        <v>-26.563343516461853</v>
      </c>
      <c r="S347">
        <f t="shared" si="74"/>
        <v>69.636399181126379</v>
      </c>
      <c r="CC347" s="19"/>
      <c r="CD347" s="19"/>
      <c r="CE347" s="19"/>
    </row>
    <row r="348" spans="1:83">
      <c r="D348" s="19"/>
      <c r="E348" s="19"/>
      <c r="K348" t="str">
        <f t="shared" si="66"/>
        <v>0,20946981197312-0,060440897519404i</v>
      </c>
      <c r="L348" t="str">
        <f t="shared" si="67"/>
        <v>2517,61694634858-3086,80984118401i</v>
      </c>
      <c r="M348" t="str">
        <f t="shared" si="68"/>
        <v>0,116871364744525-0,321266943284362i</v>
      </c>
      <c r="N348" t="str">
        <f t="shared" si="69"/>
        <v>2,11892827276891-0,859167202008437i</v>
      </c>
      <c r="O348">
        <f t="shared" si="70"/>
        <v>7.1833768110689213</v>
      </c>
      <c r="P348">
        <f t="shared" si="71"/>
        <v>157.92879756311697</v>
      </c>
      <c r="Q348" t="str">
        <f t="shared" si="72"/>
        <v>-0,0147346955712444-0,0365786591235346i</v>
      </c>
      <c r="R348">
        <f t="shared" si="73"/>
        <v>-28.082390096849409</v>
      </c>
      <c r="S348">
        <f t="shared" si="74"/>
        <v>68.059330131449087</v>
      </c>
      <c r="CC348" s="19"/>
      <c r="CD348" s="19"/>
      <c r="CE348" s="19"/>
    </row>
    <row r="349" spans="1:83">
      <c r="D349" s="19"/>
      <c r="E349" s="19"/>
      <c r="K349" t="str">
        <f t="shared" si="66"/>
        <v>0,206654955860219-0,0642993957317733i</v>
      </c>
      <c r="L349" t="str">
        <f t="shared" si="67"/>
        <v>2226,92264199524-2820,42110707634i</v>
      </c>
      <c r="M349" t="str">
        <f t="shared" si="68"/>
        <v>0,0919996683503754-0,289025482222237i</v>
      </c>
      <c r="N349" t="str">
        <f t="shared" si="69"/>
        <v>2,05477100698839-0,901428106434158i</v>
      </c>
      <c r="O349">
        <f t="shared" si="70"/>
        <v>7.0196984716597219</v>
      </c>
      <c r="P349">
        <f t="shared" si="71"/>
        <v>156.3129371113348</v>
      </c>
      <c r="Q349" t="str">
        <f t="shared" si="72"/>
        <v>-0,0135416715830871-0,0310357449261736i</v>
      </c>
      <c r="R349">
        <f t="shared" si="73"/>
        <v>-29.40590209272721</v>
      </c>
      <c r="S349">
        <f t="shared" si="74"/>
        <v>66.427153154939063</v>
      </c>
      <c r="CC349" s="19"/>
      <c r="CD349" s="19"/>
      <c r="CE349" s="19"/>
    </row>
    <row r="350" spans="1:83">
      <c r="D350" s="19"/>
      <c r="E350" s="19"/>
      <c r="K350" t="str">
        <f t="shared" si="66"/>
        <v>0,203554868633623-0,0683284927526649i</v>
      </c>
      <c r="L350" t="str">
        <f t="shared" si="67"/>
        <v>2012,3005134162-2585,44116001923i</v>
      </c>
      <c r="M350" t="str">
        <f t="shared" si="68"/>
        <v>0,0741222916123583-0,261969802646204i</v>
      </c>
      <c r="N350" t="str">
        <f t="shared" si="69"/>
        <v>1,99172660324149-0,943408480527041i</v>
      </c>
      <c r="O350">
        <f t="shared" si="70"/>
        <v>6.8636760481561341</v>
      </c>
      <c r="P350">
        <f t="shared" si="71"/>
        <v>154.6547864993662</v>
      </c>
      <c r="Q350" t="str">
        <f t="shared" si="72"/>
        <v>-0,0126077910300109-0,0267399769050812i</v>
      </c>
      <c r="R350">
        <f t="shared" si="73"/>
        <v>-30.584971343108936</v>
      </c>
      <c r="S350">
        <f t="shared" si="74"/>
        <v>64.756311899683425</v>
      </c>
      <c r="CC350" s="19"/>
      <c r="CD350" s="19"/>
      <c r="CE350" s="19"/>
    </row>
    <row r="351" spans="1:83">
      <c r="D351" s="19"/>
      <c r="E351" s="19"/>
      <c r="K351" t="str">
        <f t="shared" si="66"/>
        <v>0,200198318076047-0,0723836914125539i</v>
      </c>
      <c r="L351" t="str">
        <f t="shared" si="67"/>
        <v>1850,35934537329-2380,13756743004i</v>
      </c>
      <c r="M351" t="str">
        <f t="shared" si="68"/>
        <v>0,0608966784642876-0,239140697114282i</v>
      </c>
      <c r="N351" t="str">
        <f t="shared" si="69"/>
        <v>1,92878084400006-0,983899918107554i</v>
      </c>
      <c r="O351">
        <f t="shared" si="70"/>
        <v>6.7101118776844038</v>
      </c>
      <c r="P351">
        <f t="shared" si="71"/>
        <v>152.97319256932133</v>
      </c>
      <c r="Q351" t="str">
        <f t="shared" si="72"/>
        <v>-0,0118413383703569-0,0233048204184417i</v>
      </c>
      <c r="R351">
        <f t="shared" si="73"/>
        <v>-31.653682733947278</v>
      </c>
      <c r="S351">
        <f t="shared" si="74"/>
        <v>63.064565447776715</v>
      </c>
      <c r="CC351" s="19"/>
      <c r="CD351" s="19"/>
      <c r="CE351" s="19"/>
    </row>
    <row r="352" spans="1:83">
      <c r="D352" s="19"/>
      <c r="E352" s="19"/>
      <c r="K352" t="str">
        <f t="shared" si="66"/>
        <v>0,158841786002943-0,103268431611915i</v>
      </c>
      <c r="L352" t="str">
        <f t="shared" si="67"/>
        <v>1278,92173758001-1284,00301212744i</v>
      </c>
      <c r="M352" t="str">
        <f t="shared" si="68"/>
        <v>0,015952772771638-0,125292784359414i</v>
      </c>
      <c r="N352" t="str">
        <f t="shared" si="69"/>
        <v>1,31050553792073-1,21026126662312i</v>
      </c>
      <c r="O352">
        <f t="shared" si="70"/>
        <v>5.0272161631874255</v>
      </c>
      <c r="P352">
        <f t="shared" si="71"/>
        <v>137.2773026096215</v>
      </c>
      <c r="Q352" t="str">
        <f t="shared" si="72"/>
        <v>-0,00729935593311514-0,00791660727200067i</v>
      </c>
      <c r="R352">
        <f t="shared" si="73"/>
        <v>-39.357170077821593</v>
      </c>
      <c r="S352">
        <f t="shared" si="74"/>
        <v>47.322989077897233</v>
      </c>
      <c r="CC352" s="19"/>
      <c r="CD352" s="19"/>
      <c r="CE352" s="19"/>
    </row>
    <row r="353" spans="4:83">
      <c r="D353" s="19"/>
      <c r="E353" s="19"/>
      <c r="K353" t="str">
        <f t="shared" si="66"/>
        <v>0,118159797187301-0,112833979234188i</v>
      </c>
      <c r="L353" t="str">
        <f t="shared" si="67"/>
        <v>1163,05361507787-868,699787085853i</v>
      </c>
      <c r="M353" t="str">
        <f t="shared" si="68"/>
        <v>0,00715352039034163-0,0842754266460075i</v>
      </c>
      <c r="N353" t="str">
        <f t="shared" si="69"/>
        <v>0,843583764612397-1,16767717043488i</v>
      </c>
      <c r="O353">
        <f t="shared" si="70"/>
        <v>3.1703977175445037</v>
      </c>
      <c r="P353">
        <f t="shared" si="71"/>
        <v>125.84608042270699</v>
      </c>
      <c r="Q353" t="str">
        <f t="shared" si="72"/>
        <v>-0,00469726880747358-0,00339732503724911i</v>
      </c>
      <c r="R353">
        <f t="shared" si="73"/>
        <v>-44.735812170520418</v>
      </c>
      <c r="S353">
        <f t="shared" si="74"/>
        <v>35.876538071810273</v>
      </c>
      <c r="CC353" s="19"/>
      <c r="CD353" s="19"/>
      <c r="CE353" s="19"/>
    </row>
    <row r="354" spans="4:83">
      <c r="D354" s="19"/>
      <c r="E354" s="19"/>
      <c r="K354" t="str">
        <f t="shared" si="66"/>
        <v>0,0869741033834978-0,109915683634803i</v>
      </c>
      <c r="L354" t="str">
        <f t="shared" si="67"/>
        <v>1121,68341651443-654,925104515006i</v>
      </c>
      <c r="M354" t="str">
        <f t="shared" si="68"/>
        <v>0,00403648807570998-0,0634050064247661i</v>
      </c>
      <c r="N354" t="str">
        <f t="shared" si="69"/>
        <v>0,554621998314176-1,03661704049169i</v>
      </c>
      <c r="O354">
        <f t="shared" si="70"/>
        <v>1.4056474576765732</v>
      </c>
      <c r="P354">
        <f t="shared" si="71"/>
        <v>118.14815122050729</v>
      </c>
      <c r="Q354" t="str">
        <f t="shared" si="72"/>
        <v>-0,00312806994325898-0,0016752180971902i</v>
      </c>
      <c r="R354">
        <f t="shared" si="73"/>
        <v>-48.99933662563398</v>
      </c>
      <c r="S354">
        <f t="shared" si="74"/>
        <v>28.170994458276198</v>
      </c>
      <c r="CC354" s="19"/>
      <c r="CD354" s="19"/>
      <c r="CE354" s="19"/>
    </row>
    <row r="355" spans="4:83">
      <c r="D355" s="19"/>
      <c r="E355" s="19"/>
      <c r="K355" t="str">
        <f t="shared" si="66"/>
        <v>0,0649382178103279-0,102228638940344i</v>
      </c>
      <c r="L355" t="str">
        <f t="shared" si="67"/>
        <v>1102,38838044097-525,208788577186i</v>
      </c>
      <c r="M355" t="str">
        <f t="shared" si="68"/>
        <v>0,00258711179297941-0,0507978212677476i</v>
      </c>
      <c r="N355" t="str">
        <f t="shared" si="69"/>
        <v>0,381592805904416-0,903063314178689i</v>
      </c>
      <c r="O355">
        <f t="shared" si="70"/>
        <v>-0.17214966353031935</v>
      </c>
      <c r="P355">
        <f t="shared" si="71"/>
        <v>112.90667179451354</v>
      </c>
      <c r="Q355" t="str">
        <f t="shared" si="72"/>
        <v>-0,00218022059327551-0,00092208008409933i</v>
      </c>
      <c r="R355">
        <f t="shared" si="73"/>
        <v>-52.515333758484559</v>
      </c>
      <c r="S355">
        <f t="shared" si="74"/>
        <v>22.924946385077192</v>
      </c>
      <c r="CC355" s="19"/>
      <c r="CD355" s="19"/>
      <c r="CE355" s="19"/>
    </row>
    <row r="356" spans="4:83">
      <c r="D356" s="19"/>
      <c r="E356" s="19"/>
      <c r="K356" t="str">
        <f t="shared" si="66"/>
        <v>0,0495838762068556-0,0934916541188807i</v>
      </c>
      <c r="L356" t="str">
        <f t="shared" si="67"/>
        <v>1091,86790796596-438,250450302672i</v>
      </c>
      <c r="M356" t="str">
        <f t="shared" si="68"/>
        <v>0,00179802676342129-0,0423650075319162i</v>
      </c>
      <c r="N356" t="str">
        <f t="shared" si="69"/>
        <v>0,274899445420874-0,788984851508583i</v>
      </c>
      <c r="O356">
        <f t="shared" si="70"/>
        <v>-1.5610301588870612</v>
      </c>
      <c r="P356">
        <f t="shared" si="71"/>
        <v>109.20944556468658</v>
      </c>
      <c r="Q356" t="str">
        <f t="shared" si="72"/>
        <v>-0,00158740587905318-0,000553559845107624i</v>
      </c>
      <c r="R356">
        <f t="shared" si="73"/>
        <v>-55.487839039796718</v>
      </c>
      <c r="S356">
        <f t="shared" si="74"/>
        <v>19.224674390314163</v>
      </c>
      <c r="CC356" s="19"/>
      <c r="CD356" s="19"/>
      <c r="CE356" s="19"/>
    </row>
    <row r="357" spans="4:83">
      <c r="D357" s="19"/>
      <c r="E357" s="19"/>
      <c r="K357" t="str">
        <f t="shared" si="66"/>
        <v>0,0387544961570726-0,0851540701570526i</v>
      </c>
      <c r="L357" t="str">
        <f t="shared" si="67"/>
        <v>1085,5109913798-375,941804422536i</v>
      </c>
      <c r="M357" t="str">
        <f t="shared" si="68"/>
        <v>0,00132162970848571-0,0363301941007663i</v>
      </c>
      <c r="N357" t="str">
        <f t="shared" si="69"/>
        <v>0,206080335052268-0,6957470486836i</v>
      </c>
      <c r="O357">
        <f t="shared" si="70"/>
        <v>-2.785743549017381</v>
      </c>
      <c r="P357">
        <f t="shared" si="71"/>
        <v>106.49929364774538</v>
      </c>
      <c r="Q357" t="str">
        <f t="shared" si="72"/>
        <v>-0,00119987173861201-0,000355699472144681i</v>
      </c>
      <c r="R357">
        <f t="shared" si="73"/>
        <v>-58.051488141140275</v>
      </c>
      <c r="S357">
        <f t="shared" si="74"/>
        <v>16.51234692693626</v>
      </c>
      <c r="CC357" s="19"/>
      <c r="CD357" s="19"/>
      <c r="CE357" s="19"/>
    </row>
    <row r="358" spans="4:83">
      <c r="D358" s="19"/>
      <c r="E358" s="19"/>
      <c r="K358" t="str">
        <f t="shared" si="66"/>
        <v>0,0309539199715364-0,0776727701293295i</v>
      </c>
      <c r="L358" t="str">
        <f t="shared" si="67"/>
        <v>1081,37969761375-329,118856762776i</v>
      </c>
      <c r="M358" t="str">
        <f t="shared" si="68"/>
        <v>0,00101218627730655-0,0317987697285065i</v>
      </c>
      <c r="N358" t="str">
        <f t="shared" si="69"/>
        <v>0,159665410339276-0,619956327708225i</v>
      </c>
      <c r="O358">
        <f t="shared" si="70"/>
        <v>-3.8738683174995825</v>
      </c>
      <c r="P358">
        <f t="shared" si="71"/>
        <v>104.44227542594906</v>
      </c>
      <c r="Q358" t="str">
        <f t="shared" si="72"/>
        <v>-0,000935534089764556-0,000241139126779311i</v>
      </c>
      <c r="R358">
        <f t="shared" si="73"/>
        <v>-60.299451796345132</v>
      </c>
      <c r="S358">
        <f t="shared" si="74"/>
        <v>14.453697045287385</v>
      </c>
      <c r="CC358" s="19"/>
      <c r="CD358" s="19"/>
      <c r="CE358" s="19"/>
    </row>
    <row r="359" spans="4:83">
      <c r="D359" s="19"/>
      <c r="E359" s="19"/>
      <c r="K359" t="str">
        <f t="shared" si="66"/>
        <v>0,0252043242550911-0,0711147575797923i</v>
      </c>
      <c r="L359" t="str">
        <f t="shared" si="67"/>
        <v>1078,54483122166-292,653650868779i</v>
      </c>
      <c r="M359" t="str">
        <f t="shared" si="68"/>
        <v>0,000799922051107538-0,0282715789410441i</v>
      </c>
      <c r="N359" t="str">
        <f t="shared" si="69"/>
        <v>0,12709563663103-0,557888432578767i</v>
      </c>
      <c r="O359">
        <f t="shared" si="70"/>
        <v>-4.8493087041334189</v>
      </c>
      <c r="P359">
        <f t="shared" si="71"/>
        <v>102.8338341768673</v>
      </c>
      <c r="Q359" t="str">
        <f t="shared" si="72"/>
        <v>-0,000748338559177628-0,000170622618804735i</v>
      </c>
      <c r="R359">
        <f t="shared" si="73"/>
        <v>-62.297942595705777</v>
      </c>
      <c r="S359">
        <f t="shared" si="74"/>
        <v>12.843986727418525</v>
      </c>
      <c r="CC359" s="19"/>
      <c r="CD359" s="19"/>
      <c r="CE359" s="19"/>
    </row>
    <row r="360" spans="4:83">
      <c r="D360" s="19"/>
      <c r="E360" s="19"/>
      <c r="K360" t="str">
        <f t="shared" si="66"/>
        <v>0,0208714262992654-0,0654087961983113i</v>
      </c>
      <c r="L360" t="str">
        <f t="shared" si="67"/>
        <v>1076,51583644922-263,454991947475i</v>
      </c>
      <c r="M360" t="str">
        <f t="shared" si="68"/>
        <v>0,000648035353173199-0,0254482888099423i</v>
      </c>
      <c r="N360" t="str">
        <f t="shared" si="69"/>
        <v>0,103451348090686-0,506472088758088i</v>
      </c>
      <c r="O360">
        <f t="shared" si="70"/>
        <v>-5.7313728434379296</v>
      </c>
      <c r="P360">
        <f t="shared" si="71"/>
        <v>101.54436179837921</v>
      </c>
      <c r="Q360" t="str">
        <f t="shared" si="72"/>
        <v>-0,000611437654072537-0,0001249930627983i</v>
      </c>
      <c r="R360">
        <f t="shared" si="73"/>
        <v>-64.095156520315214</v>
      </c>
      <c r="S360">
        <f t="shared" si="74"/>
        <v>11.553499093893492</v>
      </c>
      <c r="CC360" s="19"/>
      <c r="CD360" s="19"/>
      <c r="CE360" s="19"/>
    </row>
    <row r="361" spans="4:83">
      <c r="D361" s="19"/>
      <c r="E361" s="19"/>
      <c r="CC361" s="19"/>
      <c r="CD361" s="19"/>
      <c r="CE361" s="19"/>
    </row>
    <row r="362" spans="4:83">
      <c r="D362" s="19"/>
      <c r="E362" s="19"/>
      <c r="K362" t="s">
        <v>544</v>
      </c>
      <c r="L362" t="s">
        <v>545</v>
      </c>
      <c r="M362" t="s">
        <v>458</v>
      </c>
      <c r="N362" t="s">
        <v>459</v>
      </c>
      <c r="O362" t="s">
        <v>546</v>
      </c>
      <c r="P362" t="s">
        <v>458</v>
      </c>
      <c r="Q362" t="s">
        <v>459</v>
      </c>
      <c r="CC362" s="19"/>
      <c r="CD362" s="19"/>
      <c r="CE362" s="19"/>
    </row>
    <row r="363" spans="4:83">
      <c r="D363" s="19"/>
      <c r="E363" s="19"/>
      <c r="K363" t="str">
        <f>IMDIV(IMSUM(IMPRODUCT(F285,$A$328),1),IMSUM(IMPRODUCT(IMPOWER(F285,2),$A$330),IMPRODUCT(F285,$A$331)))</f>
        <v>0,219224265254903-10,6669315003433i</v>
      </c>
      <c r="L363" t="str">
        <f>IMPRODUCT(K363,M324,$B$315)</f>
        <v>0,429187782987558-25,818241302902i</v>
      </c>
      <c r="M363">
        <f>20*LOG10(IMABS(L363))</f>
        <v>28.239733066972661</v>
      </c>
      <c r="N363">
        <f>IMARGUMENT(L363)*180/PI()+180</f>
        <v>90.952364785675712</v>
      </c>
      <c r="O363" t="str">
        <f>IMPRODUCT(L363,G285)</f>
        <v>-85,6379518987348-141,753420227466i</v>
      </c>
      <c r="P363">
        <f>20*LOG10(IMABS(O363))</f>
        <v>44.381924141193224</v>
      </c>
      <c r="Q363">
        <f>IMARGUMENT(O363)*180/PI()+180</f>
        <v>58.86243098679563</v>
      </c>
      <c r="CC363" s="19"/>
      <c r="CD363" s="19"/>
      <c r="CE363" s="19"/>
    </row>
    <row r="364" spans="4:83">
      <c r="D364" s="19"/>
      <c r="E364" s="19"/>
      <c r="K364" t="str">
        <f t="shared" ref="K364:K399" si="75">IMDIV(IMSUM(IMPRODUCT(F286,$A$328),1),IMSUM(IMPRODUCT(IMPOWER(F286,2),$A$330),IMPRODUCT(F286,$A$331)))</f>
        <v>0,219224202752596-5,33356712330867i</v>
      </c>
      <c r="L364" t="str">
        <f t="shared" ref="L364:L399" si="76">IMPRODUCT(K364,M325,$B$315)</f>
        <v>0,429165850269653-12,911893951442i</v>
      </c>
      <c r="M364">
        <f t="shared" ref="M364:M399" si="77">20*LOG10(IMABS(L364))</f>
        <v>22.224594299178555</v>
      </c>
      <c r="N364">
        <f t="shared" ref="N364:N399" si="78">IMARGUMENT(L364)*180/PI()+180</f>
        <v>91.903697694895911</v>
      </c>
      <c r="O364" t="str">
        <f t="shared" ref="O364:O399" si="79">IMPRODUCT(L364,G286)</f>
        <v>-46,3843343603822-39,5765492048474i</v>
      </c>
      <c r="P364">
        <f t="shared" ref="P364:P399" si="80">20*LOG10(IMABS(O364))</f>
        <v>35.702871586403063</v>
      </c>
      <c r="Q364">
        <f t="shared" ref="Q364:Q399" si="81">IMARGUMENT(O364)*180/PI()+180</f>
        <v>40.471836618418138</v>
      </c>
      <c r="CC364" s="19"/>
      <c r="CD364" s="19"/>
      <c r="CE364" s="19"/>
    </row>
    <row r="365" spans="4:83">
      <c r="D365" s="19"/>
      <c r="E365" s="19"/>
      <c r="K365" t="str">
        <f t="shared" si="75"/>
        <v>0,219224098582163-3,55582405227236i</v>
      </c>
      <c r="L365" t="str">
        <f t="shared" si="76"/>
        <v>0,429129300251553-8,61101036244347i</v>
      </c>
      <c r="M365">
        <f t="shared" si="77"/>
        <v>18.71185466745257</v>
      </c>
      <c r="N365">
        <f t="shared" si="78"/>
        <v>92.852972257917713</v>
      </c>
      <c r="O365" t="str">
        <f t="shared" si="79"/>
        <v>-26,3025328757793-15,7090083124306i</v>
      </c>
      <c r="P365">
        <f t="shared" si="80"/>
        <v>29.724787813427653</v>
      </c>
      <c r="Q365">
        <f t="shared" si="81"/>
        <v>30.847472400446975</v>
      </c>
      <c r="CC365" s="19"/>
      <c r="CD365" s="19"/>
      <c r="CE365" s="19"/>
    </row>
    <row r="366" spans="4:83">
      <c r="D366" s="19"/>
      <c r="E366" s="19"/>
      <c r="K366" t="str">
        <f t="shared" si="75"/>
        <v>0,219223952743723-2,66698630763934i</v>
      </c>
      <c r="L366" t="str">
        <f t="shared" si="76"/>
        <v>0,429078139698677-6,46149228337864i</v>
      </c>
      <c r="M366">
        <f t="shared" si="77"/>
        <v>16.22576549777061</v>
      </c>
      <c r="N366">
        <f t="shared" si="78"/>
        <v>93.799172748233019</v>
      </c>
      <c r="O366" t="str">
        <f t="shared" si="79"/>
        <v>-16,3819156292416-7,82635358917168i</v>
      </c>
      <c r="P366">
        <f t="shared" si="80"/>
        <v>25.180121982015493</v>
      </c>
      <c r="Q366">
        <f t="shared" si="81"/>
        <v>25.535835054828766</v>
      </c>
      <c r="CC366" s="19"/>
      <c r="CD366" s="19"/>
      <c r="CE366" s="19"/>
    </row>
    <row r="367" spans="4:83">
      <c r="D367" s="19"/>
      <c r="E367" s="19"/>
      <c r="K367" t="str">
        <f t="shared" si="75"/>
        <v>0,219223765237442-2,13371069345968i</v>
      </c>
      <c r="L367" t="str">
        <f t="shared" si="76"/>
        <v>0,429012378078235-5,17251992614664i</v>
      </c>
      <c r="M367">
        <f t="shared" si="77"/>
        <v>14.303816960942211</v>
      </c>
      <c r="N367">
        <f t="shared" si="78"/>
        <v>94.741299380404513</v>
      </c>
      <c r="O367" t="str">
        <f t="shared" si="79"/>
        <v>-11,0363168242738-4,55593580095259i</v>
      </c>
      <c r="P367">
        <f t="shared" si="80"/>
        <v>21.539880601764199</v>
      </c>
      <c r="Q367">
        <f t="shared" si="81"/>
        <v>22.431474885854215</v>
      </c>
      <c r="CC367" s="19"/>
      <c r="CD367" s="19"/>
      <c r="CE367" s="19"/>
    </row>
    <row r="368" spans="4:83">
      <c r="D368" s="19"/>
      <c r="E368" s="19"/>
      <c r="K368" t="str">
        <f t="shared" si="75"/>
        <v>0,219223536063534-1,77821614439113i</v>
      </c>
      <c r="L368" t="str">
        <f t="shared" si="76"/>
        <v>0,428932027554851-4,31381991357053i</v>
      </c>
      <c r="M368">
        <f t="shared" si="77"/>
        <v>12.739966898982594</v>
      </c>
      <c r="N368">
        <f t="shared" si="78"/>
        <v>95.67837330404231</v>
      </c>
      <c r="O368" t="str">
        <f t="shared" si="79"/>
        <v>-7,89302714353453-2,96098661015562i</v>
      </c>
      <c r="P368">
        <f t="shared" si="80"/>
        <v>18.516699332675156</v>
      </c>
      <c r="Q368">
        <f t="shared" si="81"/>
        <v>20.563054503464855</v>
      </c>
      <c r="CC368" s="19"/>
      <c r="CD368" s="19"/>
      <c r="CE368" s="19"/>
    </row>
    <row r="369" spans="4:83">
      <c r="D369" s="19"/>
      <c r="E369" s="19"/>
      <c r="K369" t="str">
        <f t="shared" si="75"/>
        <v>0,219223265222262-1,52431077526494i</v>
      </c>
      <c r="L369" t="str">
        <f t="shared" si="76"/>
        <v>0,428837102984941-3,70098927179861i</v>
      </c>
      <c r="M369">
        <f t="shared" si="77"/>
        <v>11.424277264927412</v>
      </c>
      <c r="N369">
        <f t="shared" si="78"/>
        <v>96.609441333574892</v>
      </c>
      <c r="O369" t="str">
        <f t="shared" si="79"/>
        <v>-5,90794279714018-2,08557752340753i</v>
      </c>
      <c r="P369">
        <f t="shared" si="80"/>
        <v>15.938775199562423</v>
      </c>
      <c r="Q369">
        <f t="shared" si="81"/>
        <v>19.443667472231539</v>
      </c>
      <c r="CC369" s="19"/>
      <c r="CD369" s="19"/>
      <c r="CE369" s="19"/>
    </row>
    <row r="370" spans="4:83">
      <c r="D370" s="19"/>
      <c r="E370" s="19"/>
      <c r="K370" t="str">
        <f t="shared" si="75"/>
        <v>0,219222952713933-1,3338986434775i</v>
      </c>
      <c r="L370" t="str">
        <f t="shared" si="76"/>
        <v>0,42872762190985-3,24182642844468i</v>
      </c>
      <c r="M370">
        <f t="shared" si="77"/>
        <v>10.291095565763372</v>
      </c>
      <c r="N370">
        <f t="shared" si="78"/>
        <v>97.533580359611278</v>
      </c>
      <c r="O370" t="str">
        <f t="shared" si="79"/>
        <v>-4,58124519783673-1,56024475885949i</v>
      </c>
      <c r="P370">
        <f t="shared" si="80"/>
        <v>13.696271523494874</v>
      </c>
      <c r="Q370">
        <f t="shared" si="81"/>
        <v>18.807415585798935</v>
      </c>
      <c r="CC370" s="19"/>
      <c r="CD370" s="19"/>
      <c r="CE370" s="19"/>
    </row>
    <row r="371" spans="4:83">
      <c r="D371" s="19"/>
      <c r="E371" s="19"/>
      <c r="K371" t="str">
        <f t="shared" si="75"/>
        <v>0,219222598538902-1,18581533645409i</v>
      </c>
      <c r="L371" t="str">
        <f t="shared" si="76"/>
        <v>0,428603604547768-2,8851082120026i</v>
      </c>
      <c r="M371">
        <f t="shared" si="77"/>
        <v>9.2980453288764373</v>
      </c>
      <c r="N371">
        <f t="shared" si="78"/>
        <v>98.44990139493224</v>
      </c>
      <c r="O371" t="str">
        <f t="shared" si="79"/>
        <v>-3,65358031042398-1,22233988477104i</v>
      </c>
      <c r="P371">
        <f t="shared" si="80"/>
        <v>11.71514778670004</v>
      </c>
      <c r="Q371">
        <f t="shared" si="81"/>
        <v>18.498152653181705</v>
      </c>
      <c r="CC371" s="19"/>
      <c r="CD371" s="19"/>
      <c r="CE371" s="19"/>
    </row>
    <row r="372" spans="4:83">
      <c r="D372" s="19"/>
      <c r="E372" s="19"/>
      <c r="K372" t="str">
        <f t="shared" si="75"/>
        <v>0,219222202697576-1,0673622066345i</v>
      </c>
      <c r="L372" t="str">
        <f t="shared" si="76"/>
        <v>0,428465073784419-2,60010065164376i</v>
      </c>
      <c r="M372">
        <f t="shared" si="77"/>
        <v>8.4161632398462345</v>
      </c>
      <c r="N372">
        <f t="shared" si="78"/>
        <v>99.357553216217966</v>
      </c>
      <c r="O372" t="str">
        <f t="shared" si="79"/>
        <v>-2,98076751933487-0,992641229241519i</v>
      </c>
      <c r="P372">
        <f t="shared" si="80"/>
        <v>9.943308639401355</v>
      </c>
      <c r="Q372">
        <f t="shared" si="81"/>
        <v>18.418548172052112</v>
      </c>
      <c r="CC372" s="19"/>
      <c r="CD372" s="19"/>
      <c r="CE372" s="19"/>
    </row>
    <row r="373" spans="4:83">
      <c r="D373" s="19"/>
      <c r="E373" s="19"/>
      <c r="K373" t="str">
        <f t="shared" si="75"/>
        <v>0,219215952760852-0,534694787000647i</v>
      </c>
      <c r="L373" t="str">
        <f t="shared" si="76"/>
        <v>0,426288446534413-1,3275714099195i</v>
      </c>
      <c r="M373">
        <f t="shared" si="77"/>
        <v>2.8873372091378653</v>
      </c>
      <c r="N373">
        <f t="shared" si="78"/>
        <v>107.80203046028483</v>
      </c>
      <c r="O373" t="str">
        <f t="shared" si="79"/>
        <v>-0,7759282599517-0,319197352140829i</v>
      </c>
      <c r="P373">
        <f t="shared" si="80"/>
        <v>-1.524571908660814</v>
      </c>
      <c r="Q373">
        <f t="shared" si="81"/>
        <v>22.361032326667015</v>
      </c>
      <c r="CC373" s="19"/>
      <c r="CD373" s="19"/>
      <c r="CE373" s="19"/>
    </row>
    <row r="374" spans="4:83">
      <c r="D374" s="19"/>
      <c r="E374" s="19"/>
      <c r="K374" t="str">
        <f t="shared" si="75"/>
        <v>0,219205536991531-0,357589420912823i</v>
      </c>
      <c r="L374" t="str">
        <f t="shared" si="76"/>
        <v>0,422704902866333-0,91525169205897i</v>
      </c>
      <c r="M374">
        <f t="shared" si="77"/>
        <v>7.0497415524346227E-2</v>
      </c>
      <c r="N374">
        <f t="shared" si="78"/>
        <v>114.78964297420612</v>
      </c>
      <c r="O374" t="str">
        <f t="shared" si="79"/>
        <v>-0,358268912437314-0,189153912767152i</v>
      </c>
      <c r="P374">
        <f t="shared" si="80"/>
        <v>-7.8479664052501441</v>
      </c>
      <c r="Q374">
        <f t="shared" si="81"/>
        <v>27.832544077534038</v>
      </c>
      <c r="CC374" s="19"/>
      <c r="CD374" s="19"/>
      <c r="CE374" s="19"/>
    </row>
    <row r="375" spans="4:83">
      <c r="D375" s="19"/>
      <c r="E375" s="19"/>
      <c r="K375" t="str">
        <f t="shared" si="75"/>
        <v>0,219190956577209-0,269374471902931i</v>
      </c>
      <c r="L375" t="str">
        <f t="shared" si="76"/>
        <v>0,417778601493054-0,717575926410687i</v>
      </c>
      <c r="M375">
        <f t="shared" si="77"/>
        <v>-1.6149459731226912</v>
      </c>
      <c r="N375">
        <f t="shared" si="78"/>
        <v>120.208315855386</v>
      </c>
      <c r="O375" t="str">
        <f t="shared" si="79"/>
        <v>-0,211217164730508-0,134515766466946i</v>
      </c>
      <c r="P375">
        <f t="shared" si="80"/>
        <v>-12.026827148322482</v>
      </c>
      <c r="Q375">
        <f t="shared" si="81"/>
        <v>32.491430568709518</v>
      </c>
      <c r="CC375" s="19"/>
      <c r="CD375" s="19"/>
      <c r="CE375" s="19"/>
    </row>
    <row r="376" spans="4:83">
      <c r="D376" s="19"/>
      <c r="E376" s="19"/>
      <c r="K376" t="str">
        <f t="shared" si="75"/>
        <v>0,219172213180043-0,216715581889345i</v>
      </c>
      <c r="L376" t="str">
        <f t="shared" si="76"/>
        <v>0,411595355882633-0,605320717731358i</v>
      </c>
      <c r="M376">
        <f t="shared" si="77"/>
        <v>-2.7097791220847993</v>
      </c>
      <c r="N376">
        <f t="shared" si="78"/>
        <v>124.21423077061152</v>
      </c>
      <c r="O376" t="str">
        <f t="shared" si="79"/>
        <v>-0,142844118565555-0,103938851226081i</v>
      </c>
      <c r="P376">
        <f t="shared" si="80"/>
        <v>-15.0573786177417</v>
      </c>
      <c r="Q376">
        <f t="shared" si="81"/>
        <v>36.041070574065429</v>
      </c>
      <c r="CC376" s="19"/>
      <c r="CD376" s="19"/>
      <c r="CE376" s="19"/>
    </row>
    <row r="377" spans="4:83">
      <c r="D377" s="19"/>
      <c r="E377" s="19"/>
      <c r="K377" t="str">
        <f t="shared" si="75"/>
        <v>0,219149308936283-0,181834605880466i</v>
      </c>
      <c r="L377" t="str">
        <f t="shared" si="76"/>
        <v>0,404259019420347-0,535335042023066i</v>
      </c>
      <c r="M377">
        <f t="shared" si="77"/>
        <v>-3.4677883709438078</v>
      </c>
      <c r="N377">
        <f t="shared" si="78"/>
        <v>127.05833014538752</v>
      </c>
      <c r="O377" t="str">
        <f t="shared" si="79"/>
        <v>-0,105480691908364-0,0841464367667783i</v>
      </c>
      <c r="P377">
        <f t="shared" si="80"/>
        <v>-17.397663978644331</v>
      </c>
      <c r="Q377">
        <f t="shared" si="81"/>
        <v>38.580854277383281</v>
      </c>
      <c r="CC377" s="19"/>
      <c r="CD377" s="19"/>
      <c r="CE377" s="19"/>
    </row>
    <row r="378" spans="4:83">
      <c r="D378" s="19"/>
      <c r="E378" s="19"/>
      <c r="K378" t="str">
        <f t="shared" si="75"/>
        <v>0,21912224645566-0,157112316938613i</v>
      </c>
      <c r="L378" t="str">
        <f t="shared" si="76"/>
        <v>0,39588734338559-0,489075049317209i</v>
      </c>
      <c r="M378">
        <f t="shared" si="77"/>
        <v>-4.0239125109677101</v>
      </c>
      <c r="N378">
        <f t="shared" si="78"/>
        <v>128.98883162445065</v>
      </c>
      <c r="O378" t="str">
        <f t="shared" si="79"/>
        <v>-0,0827521301584547-0,0701638486222085i</v>
      </c>
      <c r="P378">
        <f t="shared" si="80"/>
        <v>-19.291910419558896</v>
      </c>
      <c r="Q378">
        <f t="shared" si="81"/>
        <v>40.293933800834196</v>
      </c>
      <c r="CC378" s="19"/>
      <c r="CD378" s="19"/>
      <c r="CE378" s="19"/>
    </row>
    <row r="379" spans="4:83">
      <c r="D379" s="19"/>
      <c r="E379" s="19"/>
      <c r="K379" t="str">
        <f t="shared" si="75"/>
        <v>0,219091028820639-0,138739082426451i</v>
      </c>
      <c r="L379" t="str">
        <f t="shared" si="76"/>
        <v>0,386607598537414-0,457238516826493i</v>
      </c>
      <c r="M379">
        <f t="shared" si="77"/>
        <v>-4.4547147481287306</v>
      </c>
      <c r="N379">
        <f t="shared" si="78"/>
        <v>130.21542805631546</v>
      </c>
      <c r="O379" t="str">
        <f t="shared" si="79"/>
        <v>-0,0678123200594482-0,0596951347261389i</v>
      </c>
      <c r="P379">
        <f t="shared" si="80"/>
        <v>-20.882023527302323</v>
      </c>
      <c r="Q379">
        <f t="shared" si="81"/>
        <v>41.357438749137231</v>
      </c>
      <c r="CC379" s="19"/>
      <c r="CD379" s="19"/>
      <c r="CE379" s="19"/>
    </row>
    <row r="380" spans="4:83">
      <c r="D380" s="19"/>
      <c r="E380" s="19"/>
      <c r="K380" t="str">
        <f t="shared" si="75"/>
        <v>0,219055659585553-0,124598422760642i</v>
      </c>
      <c r="L380" t="str">
        <f t="shared" si="76"/>
        <v>0,376552237358589-0,434642884954731i</v>
      </c>
      <c r="M380">
        <f t="shared" si="77"/>
        <v>-4.8055789290712028</v>
      </c>
      <c r="N380">
        <f t="shared" si="78"/>
        <v>130.90397322546164</v>
      </c>
      <c r="O380" t="str">
        <f t="shared" si="79"/>
        <v>-0,0573912731270644-0,0515288285443047i</v>
      </c>
      <c r="P380">
        <f t="shared" si="80"/>
        <v>-22.255576077739278</v>
      </c>
      <c r="Q380">
        <f t="shared" si="81"/>
        <v>41.919122053869302</v>
      </c>
      <c r="CC380" s="19"/>
      <c r="CD380" s="19"/>
      <c r="CE380" s="19"/>
    </row>
    <row r="381" spans="4:83">
      <c r="D381" s="19"/>
      <c r="E381" s="19"/>
      <c r="K381" t="str">
        <f t="shared" si="75"/>
        <v>0,219016142775582-0,113420434917639i</v>
      </c>
      <c r="L381" t="str">
        <f t="shared" si="76"/>
        <v>0,365854835430284-0,418175760899496i</v>
      </c>
      <c r="M381">
        <f t="shared" si="77"/>
        <v>-5.1043421086407861</v>
      </c>
      <c r="N381">
        <f t="shared" si="78"/>
        <v>131.18212597824737</v>
      </c>
      <c r="O381" t="str">
        <f t="shared" si="79"/>
        <v>-0,0497688006833268-0,0449629013172268i</v>
      </c>
      <c r="P381">
        <f t="shared" si="80"/>
        <v>-23.469230056699153</v>
      </c>
      <c r="Q381">
        <f t="shared" si="81"/>
        <v>42.095778087627053</v>
      </c>
      <c r="CC381" s="19"/>
      <c r="CD381" s="19"/>
      <c r="CE381" s="19"/>
    </row>
    <row r="382" spans="4:83">
      <c r="D382" s="19"/>
      <c r="E382" s="19"/>
      <c r="K382" t="str">
        <f t="shared" si="75"/>
        <v>0,218394077568986-0,0667995572021568i</v>
      </c>
      <c r="L382" t="str">
        <f t="shared" si="76"/>
        <v>0,248378188785517-0,356746868838904i</v>
      </c>
      <c r="M382">
        <f t="shared" si="77"/>
        <v>-7.2362999770997147</v>
      </c>
      <c r="N382">
        <f t="shared" si="78"/>
        <v>124.84682764770383</v>
      </c>
      <c r="O382" t="str">
        <f t="shared" si="79"/>
        <v>-0,0214138933940619-0,0151639481785309i</v>
      </c>
      <c r="P382">
        <f t="shared" si="80"/>
        <v>-31.620959578542344</v>
      </c>
      <c r="Q382">
        <f t="shared" si="81"/>
        <v>35.303682744956802</v>
      </c>
      <c r="CC382" s="19"/>
      <c r="CD382" s="19"/>
      <c r="CE382" s="19"/>
    </row>
    <row r="383" spans="4:83">
      <c r="D383" s="19"/>
      <c r="E383" s="19"/>
      <c r="K383" t="str">
        <f t="shared" si="75"/>
        <v>0,217365117821916-0,0556589076420397i</v>
      </c>
      <c r="L383" t="str">
        <f t="shared" si="76"/>
        <v>0,153848577651246-0,315956612789363i</v>
      </c>
      <c r="M383">
        <f t="shared" si="77"/>
        <v>-9.083401950976759</v>
      </c>
      <c r="N383">
        <f t="shared" si="78"/>
        <v>115.96281443661864</v>
      </c>
      <c r="O383" t="str">
        <f t="shared" si="79"/>
        <v>-0,0126817485219213-0,00625873160537827i</v>
      </c>
      <c r="P383">
        <f t="shared" si="80"/>
        <v>-36.989733334734886</v>
      </c>
      <c r="Q383">
        <f t="shared" si="81"/>
        <v>26.267388087441844</v>
      </c>
      <c r="CC383" s="19"/>
      <c r="CD383" s="19"/>
      <c r="CE383" s="19"/>
    </row>
    <row r="384" spans="4:83">
      <c r="D384" s="19"/>
      <c r="E384" s="19"/>
      <c r="K384" t="str">
        <f t="shared" si="75"/>
        <v>0,21594075646524-0,0532951126052341i</v>
      </c>
      <c r="L384" t="str">
        <f t="shared" si="76"/>
        <v>0,0922928921740824-0,273960407228113i</v>
      </c>
      <c r="M384">
        <f t="shared" si="77"/>
        <v>-10.779377354494489</v>
      </c>
      <c r="N384">
        <f t="shared" si="78"/>
        <v>108.6178504644614</v>
      </c>
      <c r="O384" t="str">
        <f t="shared" si="79"/>
        <v>-0,00825748945253251-0,00281852389348718i</v>
      </c>
      <c r="P384">
        <f t="shared" si="80"/>
        <v>-41.184429779559146</v>
      </c>
      <c r="Q384">
        <f t="shared" si="81"/>
        <v>18.846281643927568</v>
      </c>
      <c r="CC384" s="19"/>
      <c r="CD384" s="19"/>
      <c r="CE384" s="19"/>
    </row>
    <row r="385" spans="4:83">
      <c r="D385" s="19"/>
      <c r="E385" s="19"/>
      <c r="K385" t="str">
        <f t="shared" si="75"/>
        <v>0,21413663499512-0,0543405829619523i</v>
      </c>
      <c r="L385" t="str">
        <f t="shared" si="76"/>
        <v>0,0535554927620115-0,236673326641998i</v>
      </c>
      <c r="M385">
        <f t="shared" si="77"/>
        <v>-12.300140959546404</v>
      </c>
      <c r="N385">
        <f t="shared" si="78"/>
        <v>102.75041142638921</v>
      </c>
      <c r="O385" t="str">
        <f t="shared" si="79"/>
        <v>-0,00571047394524339-0,0013113515481837i</v>
      </c>
      <c r="P385">
        <f t="shared" si="80"/>
        <v>-44.64336879334968</v>
      </c>
      <c r="Q385">
        <f t="shared" si="81"/>
        <v>12.933156718533866</v>
      </c>
      <c r="CC385" s="19"/>
      <c r="CD385" s="19"/>
      <c r="CE385" s="19"/>
    </row>
    <row r="386" spans="4:83">
      <c r="D386" s="19"/>
      <c r="E386" s="19"/>
      <c r="K386" t="str">
        <f t="shared" si="75"/>
        <v>0,211972122581602-0,0569859691598898i</v>
      </c>
      <c r="L386" t="str">
        <f t="shared" si="76"/>
        <v>0,0287038848408888-0,205551772659886i</v>
      </c>
      <c r="M386">
        <f t="shared" si="77"/>
        <v>-13.657702348616588</v>
      </c>
      <c r="N386">
        <f t="shared" si="78"/>
        <v>97.949553121118541</v>
      </c>
      <c r="O386" t="str">
        <f t="shared" si="79"/>
        <v>-0,00413443821483509-0,000588553233007102i</v>
      </c>
      <c r="P386">
        <f t="shared" si="80"/>
        <v>-47.584541603774603</v>
      </c>
      <c r="Q386">
        <f t="shared" si="81"/>
        <v>8.1018410223630042</v>
      </c>
      <c r="CC386" s="19"/>
      <c r="CD386" s="19"/>
      <c r="CE386" s="19"/>
    </row>
    <row r="387" spans="4:83">
      <c r="D387" s="19"/>
      <c r="E387" s="19"/>
      <c r="K387" t="str">
        <f t="shared" si="75"/>
        <v>0,20946981197312-0,060440897519404i</v>
      </c>
      <c r="L387" t="str">
        <f t="shared" si="76"/>
        <v>0,0122545576301888-0,179968074852968i</v>
      </c>
      <c r="M387">
        <f t="shared" si="77"/>
        <v>-14.876000404283342</v>
      </c>
      <c r="N387">
        <f t="shared" si="78"/>
        <v>93.895425661840363</v>
      </c>
      <c r="O387" t="str">
        <f t="shared" si="79"/>
        <v>-0,00310340618015669-0,000218424238900309i</v>
      </c>
      <c r="P387">
        <f t="shared" si="80"/>
        <v>-50.141767312201679</v>
      </c>
      <c r="Q387">
        <f t="shared" si="81"/>
        <v>4.0259582301724777</v>
      </c>
      <c r="CC387" s="19"/>
      <c r="CD387" s="19"/>
      <c r="CE387" s="19"/>
    </row>
    <row r="388" spans="4:83">
      <c r="D388" s="19"/>
      <c r="E388" s="19"/>
      <c r="K388" t="str">
        <f t="shared" si="75"/>
        <v>0,206654955860219-0,0642993957317733i</v>
      </c>
      <c r="L388" t="str">
        <f t="shared" si="76"/>
        <v>0,00103592056884516-0,158874540129647i</v>
      </c>
      <c r="M388">
        <f t="shared" si="77"/>
        <v>-15.978729233193247</v>
      </c>
      <c r="N388">
        <f t="shared" si="78"/>
        <v>90.373584309551347</v>
      </c>
      <c r="O388" t="str">
        <f t="shared" si="79"/>
        <v>-0,00239755053749015-0,0000204125725621375i</v>
      </c>
      <c r="P388">
        <f t="shared" si="80"/>
        <v>-52.404329797580175</v>
      </c>
      <c r="Q388">
        <f t="shared" si="81"/>
        <v>0.48780035315564874</v>
      </c>
      <c r="CC388" s="19"/>
      <c r="CD388" s="19"/>
      <c r="CE388" s="19"/>
    </row>
    <row r="389" spans="4:83">
      <c r="D389" s="19"/>
      <c r="E389" s="19"/>
      <c r="K389" t="str">
        <f t="shared" si="75"/>
        <v>0,203554868633623-0,0683284927526649i</v>
      </c>
      <c r="L389" t="str">
        <f t="shared" si="76"/>
        <v>-0,006805837783293-0,141317673381204i</v>
      </c>
      <c r="M389">
        <f t="shared" si="77"/>
        <v>-16.98600918881742</v>
      </c>
      <c r="N389">
        <f t="shared" si="78"/>
        <v>87.24277428122565</v>
      </c>
      <c r="O389" t="str">
        <f t="shared" si="79"/>
        <v>-0,00189583478360204+0,0000879362795923847i</v>
      </c>
      <c r="P389">
        <f t="shared" si="80"/>
        <v>-54.434656580082461</v>
      </c>
      <c r="Q389">
        <f t="shared" si="81"/>
        <v>357.34429968154279</v>
      </c>
      <c r="CC389" s="19"/>
      <c r="CD389" s="19"/>
      <c r="CE389" s="19"/>
    </row>
    <row r="390" spans="4:83">
      <c r="D390" s="19"/>
      <c r="E390" s="19"/>
      <c r="K390" t="str">
        <f t="shared" si="75"/>
        <v>0,200198318076047-0,0723836914125539i</v>
      </c>
      <c r="L390" t="str">
        <f t="shared" si="76"/>
        <v>-0,0123879454368504-0,126538703851712i</v>
      </c>
      <c r="M390">
        <f t="shared" si="77"/>
        <v>-17.914107300833205</v>
      </c>
      <c r="N390">
        <f t="shared" si="78"/>
        <v>84.408648163982122</v>
      </c>
      <c r="O390" t="str">
        <f t="shared" si="79"/>
        <v>-0,0015279209913074+0,000147121491627374i</v>
      </c>
      <c r="P390">
        <f t="shared" si="80"/>
        <v>-56.277901912464891</v>
      </c>
      <c r="Q390">
        <f t="shared" si="81"/>
        <v>354.50002104243748</v>
      </c>
      <c r="CC390" s="19"/>
      <c r="CD390" s="19"/>
      <c r="CE390" s="19"/>
    </row>
    <row r="391" spans="4:83">
      <c r="D391" s="19"/>
      <c r="E391" s="19"/>
      <c r="K391" t="str">
        <f t="shared" si="75"/>
        <v>0,158841786002943-0,103268431611915i</v>
      </c>
      <c r="L391" t="str">
        <f t="shared" si="76"/>
        <v>-0,0251821884615501-0,0521541522803326i</v>
      </c>
      <c r="M391">
        <f t="shared" si="77"/>
        <v>-24.744112764104401</v>
      </c>
      <c r="N391">
        <f t="shared" si="78"/>
        <v>64.226821975003219</v>
      </c>
      <c r="O391" t="str">
        <f t="shared" si="79"/>
        <v>-0,000314946375868798+0,00015175961615687i</v>
      </c>
      <c r="P391">
        <f t="shared" si="80"/>
        <v>-69.128499005113412</v>
      </c>
      <c r="Q391">
        <f t="shared" si="81"/>
        <v>334.27250844327887</v>
      </c>
      <c r="CC391" s="19"/>
      <c r="CD391" s="19"/>
      <c r="CE391" s="19"/>
    </row>
    <row r="392" spans="4:83">
      <c r="D392" s="19"/>
      <c r="E392" s="19"/>
      <c r="K392" t="str">
        <f t="shared" si="75"/>
        <v>0,118159797187301-0,112833979234188i</v>
      </c>
      <c r="L392" t="str">
        <f t="shared" si="76"/>
        <v>-0,0209686700633508-0,0260542139509235i</v>
      </c>
      <c r="M392">
        <f t="shared" si="77"/>
        <v>-29.513612202776777</v>
      </c>
      <c r="N392">
        <f t="shared" si="78"/>
        <v>51.172570445568738</v>
      </c>
      <c r="O392" t="str">
        <f t="shared" si="79"/>
        <v>-0,000104894612253132+0,0000843283065103064i</v>
      </c>
      <c r="P392">
        <f t="shared" si="80"/>
        <v>-77.419822090841706</v>
      </c>
      <c r="Q392">
        <f t="shared" si="81"/>
        <v>321.20302809467211</v>
      </c>
      <c r="CC392" s="19"/>
      <c r="CD392" s="19"/>
      <c r="CE392" s="19"/>
    </row>
    <row r="393" spans="4:83">
      <c r="D393" s="19"/>
      <c r="E393" s="19"/>
      <c r="K393" t="str">
        <f t="shared" si="75"/>
        <v>0,0869741033834978-0,109915683634803i</v>
      </c>
      <c r="L393" t="str">
        <f t="shared" si="76"/>
        <v>-0,0160174877127142-0,0144204480157509i</v>
      </c>
      <c r="M393">
        <f t="shared" si="77"/>
        <v>-33.330056485971284</v>
      </c>
      <c r="N393">
        <f t="shared" si="78"/>
        <v>41.996517610171537</v>
      </c>
      <c r="O393" t="str">
        <f t="shared" si="79"/>
        <v>-0,0000435433458244111+0,0000483269345502396i</v>
      </c>
      <c r="P393">
        <f t="shared" si="80"/>
        <v>-83.735040569281836</v>
      </c>
      <c r="Q393">
        <f t="shared" si="81"/>
        <v>312.01936084794045</v>
      </c>
      <c r="CC393" s="19"/>
      <c r="CD393" s="19"/>
      <c r="CE393" s="19"/>
    </row>
    <row r="394" spans="4:83">
      <c r="D394" s="19"/>
      <c r="E394" s="19"/>
      <c r="K394" t="str">
        <f t="shared" si="75"/>
        <v>0,0649382178103279-0,102228638940344i</v>
      </c>
      <c r="L394" t="str">
        <f t="shared" si="76"/>
        <v>-0,0121616912436677-0,0086237988758497i</v>
      </c>
      <c r="M394">
        <f t="shared" si="77"/>
        <v>-36.531061748913551</v>
      </c>
      <c r="N394">
        <f t="shared" si="78"/>
        <v>35.340276757256305</v>
      </c>
      <c r="O394" t="str">
        <f t="shared" si="79"/>
        <v>-0,0000208321788130659+0,0000293586791268301i</v>
      </c>
      <c r="P394">
        <f t="shared" si="80"/>
        <v>-88.874245843867797</v>
      </c>
      <c r="Q394">
        <f t="shared" si="81"/>
        <v>305.35855134781997</v>
      </c>
      <c r="CC394" s="19"/>
      <c r="CD394" s="19"/>
      <c r="CE394" s="19"/>
    </row>
    <row r="395" spans="4:83">
      <c r="D395" s="19"/>
      <c r="E395" s="19"/>
      <c r="K395" t="str">
        <f t="shared" si="75"/>
        <v>0,0495838762068556-0,0934916541188807i</v>
      </c>
      <c r="L395" t="str">
        <f t="shared" si="76"/>
        <v>-0,00937026104270616-0,00549085580583068i</v>
      </c>
      <c r="M395">
        <f t="shared" si="77"/>
        <v>-39.282973068780514</v>
      </c>
      <c r="N395">
        <f t="shared" si="78"/>
        <v>30.369769383582565</v>
      </c>
      <c r="O395" t="str">
        <f t="shared" si="79"/>
        <v>-0,000011053416196073+0,0000188513988981392i</v>
      </c>
      <c r="P395">
        <f t="shared" si="80"/>
        <v>-93.209781949690154</v>
      </c>
      <c r="Q395">
        <f t="shared" si="81"/>
        <v>300.38499820921015</v>
      </c>
      <c r="CC395" s="19"/>
      <c r="CD395" s="19"/>
      <c r="CE395" s="19"/>
    </row>
    <row r="396" spans="4:83">
      <c r="D396" s="19"/>
      <c r="E396" s="19"/>
      <c r="K396" t="str">
        <f t="shared" si="75"/>
        <v>0,0387544961570726-0,0851540701570526i</v>
      </c>
      <c r="L396" t="str">
        <f t="shared" si="76"/>
        <v>-0,00736345277051518-0,00367997924805297i</v>
      </c>
      <c r="M396">
        <f t="shared" si="77"/>
        <v>-41.690094006385493</v>
      </c>
      <c r="N396">
        <f t="shared" si="78"/>
        <v>26.55417442221156</v>
      </c>
      <c r="O396" t="str">
        <f t="shared" si="79"/>
        <v>-6,34974174112212E-06+0,000012698277519296i</v>
      </c>
      <c r="P396">
        <f t="shared" si="80"/>
        <v>-96.955838598508365</v>
      </c>
      <c r="Q396">
        <f t="shared" si="81"/>
        <v>296.56722770140237</v>
      </c>
      <c r="CC396" s="19"/>
      <c r="CD396" s="19"/>
      <c r="CE396" s="19"/>
    </row>
    <row r="397" spans="4:83">
      <c r="D397" s="19"/>
      <c r="E397" s="19"/>
      <c r="K397" t="str">
        <f t="shared" si="75"/>
        <v>0,0309539199715364-0,0776727701293295i</v>
      </c>
      <c r="L397" t="str">
        <f t="shared" si="76"/>
        <v>-0,0059019232966845-0,00257251369407322i</v>
      </c>
      <c r="M397">
        <f t="shared" si="77"/>
        <v>-43.82469961226785</v>
      </c>
      <c r="N397">
        <f t="shared" si="78"/>
        <v>23.551288485126037</v>
      </c>
      <c r="O397" t="str">
        <f t="shared" si="79"/>
        <v>-3,88398092507474E-06+0,000008905875938019i</v>
      </c>
      <c r="P397">
        <f t="shared" si="80"/>
        <v>-100.2502830911134</v>
      </c>
      <c r="Q397">
        <f t="shared" si="81"/>
        <v>293.56271010446437</v>
      </c>
      <c r="CC397" s="19"/>
      <c r="CD397" s="19"/>
      <c r="CE397" s="19"/>
    </row>
    <row r="398" spans="4:83">
      <c r="D398" s="19"/>
      <c r="E398" s="19"/>
      <c r="K398" t="str">
        <f t="shared" si="75"/>
        <v>0,0252043242550911-0,0711147575797923i</v>
      </c>
      <c r="L398" t="str">
        <f t="shared" si="76"/>
        <v>-0,00481716498754442-0,00186226080558591i</v>
      </c>
      <c r="M398">
        <f t="shared" si="77"/>
        <v>-45.739266073583138</v>
      </c>
      <c r="N398">
        <f t="shared" si="78"/>
        <v>21.135930861689303</v>
      </c>
      <c r="O398" t="str">
        <f t="shared" si="79"/>
        <v>-2,49923916323158E-06+6,46145120169452E-06i</v>
      </c>
      <c r="P398">
        <f t="shared" si="80"/>
        <v>-103.18789996515549</v>
      </c>
      <c r="Q398">
        <f t="shared" si="81"/>
        <v>291.14608341224044</v>
      </c>
      <c r="CC398" s="19"/>
      <c r="CD398" s="19"/>
      <c r="CE398" s="19"/>
    </row>
    <row r="399" spans="4:83">
      <c r="D399" s="19"/>
      <c r="E399" s="19"/>
      <c r="K399" t="str">
        <f t="shared" si="75"/>
        <v>0,0208714262992654-0,0654087961983113i</v>
      </c>
      <c r="L399" t="str">
        <f t="shared" si="76"/>
        <v>-0,00399585955044539-0,00138807970594621i</v>
      </c>
      <c r="M399">
        <f t="shared" si="77"/>
        <v>-47.4730084771981</v>
      </c>
      <c r="N399">
        <f t="shared" si="78"/>
        <v>19.156179041812806</v>
      </c>
      <c r="O399" t="str">
        <f t="shared" si="79"/>
        <v>-1,67658102524168E-06+4,82388521924012E-06i</v>
      </c>
      <c r="P399">
        <f t="shared" si="80"/>
        <v>-105.83679215407537</v>
      </c>
      <c r="Q399">
        <f t="shared" si="81"/>
        <v>289.16531633732706</v>
      </c>
      <c r="CC399" s="19"/>
      <c r="CD399" s="19"/>
      <c r="CE399" s="19"/>
    </row>
    <row r="400" spans="4:83">
      <c r="D400" s="19"/>
      <c r="E400" s="19"/>
      <c r="CC400" s="19"/>
      <c r="CD400" s="19"/>
      <c r="CE400" s="19"/>
    </row>
    <row r="401" spans="4:83" ht="320.10000000000002" customHeight="1">
      <c r="D401" s="19"/>
      <c r="E401" s="19"/>
      <c r="CC401" s="19"/>
      <c r="CD401" s="19"/>
      <c r="CE401" s="19"/>
    </row>
    <row r="402" spans="4:83">
      <c r="D402" s="19"/>
      <c r="E402" s="19"/>
      <c r="K402" t="s">
        <v>544</v>
      </c>
      <c r="L402" t="s">
        <v>542</v>
      </c>
      <c r="M402" t="s">
        <v>543</v>
      </c>
      <c r="CC402" s="19"/>
      <c r="CD402" s="19"/>
      <c r="CE402" s="19"/>
    </row>
    <row r="403" spans="4:83">
      <c r="D403" s="19"/>
      <c r="E403" s="19"/>
      <c r="CC403" s="19"/>
      <c r="CD403" s="19"/>
      <c r="CE403" s="19"/>
    </row>
    <row r="404" spans="4:83">
      <c r="D404" s="19"/>
      <c r="E404" s="19"/>
      <c r="CC404" s="19"/>
      <c r="CD404" s="19"/>
      <c r="CE404" s="19"/>
    </row>
    <row r="405" spans="4:83">
      <c r="D405" s="19"/>
      <c r="E405" s="19"/>
      <c r="CC405" s="19"/>
      <c r="CD405" s="19"/>
      <c r="CE405" s="19"/>
    </row>
    <row r="406" spans="4:83">
      <c r="D406" s="19"/>
      <c r="E406" s="19"/>
      <c r="CC406" s="19"/>
      <c r="CD406" s="19"/>
      <c r="CE406" s="19"/>
    </row>
    <row r="407" spans="4:83">
      <c r="D407" s="19"/>
      <c r="E407" s="19"/>
      <c r="CC407" s="19"/>
      <c r="CD407" s="19"/>
      <c r="CE407" s="19"/>
    </row>
    <row r="408" spans="4:83">
      <c r="D408" s="19"/>
      <c r="E408" s="19"/>
      <c r="CC408" s="19"/>
      <c r="CD408" s="19"/>
      <c r="CE408" s="19"/>
    </row>
    <row r="409" spans="4:83">
      <c r="D409" s="19"/>
      <c r="E409" s="19"/>
      <c r="CC409" s="19"/>
      <c r="CD409" s="19"/>
      <c r="CE409" s="19"/>
    </row>
    <row r="410" spans="4:83">
      <c r="D410" s="19"/>
      <c r="E410" s="19"/>
      <c r="CC410" s="19"/>
      <c r="CD410" s="19"/>
      <c r="CE410" s="19"/>
    </row>
    <row r="411" spans="4:83">
      <c r="D411" s="19"/>
      <c r="E411" s="19"/>
      <c r="CC411" s="19"/>
      <c r="CD411" s="19"/>
      <c r="CE411" s="19"/>
    </row>
    <row r="412" spans="4:83">
      <c r="D412" s="19"/>
      <c r="E412" s="19"/>
      <c r="CC412" s="19"/>
      <c r="CD412" s="19"/>
      <c r="CE412" s="19"/>
    </row>
    <row r="413" spans="4:83">
      <c r="D413" s="19"/>
      <c r="E413" s="19"/>
      <c r="CC413" s="19"/>
      <c r="CD413" s="19"/>
      <c r="CE413" s="19"/>
    </row>
    <row r="414" spans="4:83">
      <c r="D414" s="19"/>
      <c r="E414" s="19"/>
      <c r="CC414" s="19"/>
      <c r="CD414" s="19"/>
      <c r="CE414" s="19"/>
    </row>
    <row r="415" spans="4:83">
      <c r="D415" s="19"/>
      <c r="E415" s="19"/>
      <c r="CC415" s="19"/>
      <c r="CD415" s="19"/>
      <c r="CE415" s="19"/>
    </row>
    <row r="416" spans="4:83">
      <c r="D416" s="19"/>
      <c r="E416" s="19"/>
      <c r="CC416" s="19"/>
      <c r="CD416" s="19"/>
      <c r="CE416" s="19"/>
    </row>
    <row r="417" spans="4:83">
      <c r="D417" s="19"/>
      <c r="E417" s="19"/>
      <c r="CC417" s="19"/>
      <c r="CD417" s="19"/>
      <c r="CE417" s="19"/>
    </row>
    <row r="418" spans="4:83">
      <c r="D418" s="19"/>
      <c r="E418" s="19"/>
      <c r="CC418" s="19"/>
      <c r="CD418" s="19"/>
      <c r="CE418" s="19"/>
    </row>
    <row r="419" spans="4:83">
      <c r="D419" s="19"/>
      <c r="E419" s="19"/>
      <c r="CC419" s="19"/>
      <c r="CD419" s="19"/>
      <c r="CE419" s="19"/>
    </row>
    <row r="420" spans="4:83">
      <c r="D420" s="19"/>
      <c r="E420" s="19"/>
      <c r="CC420" s="19"/>
      <c r="CD420" s="19"/>
      <c r="CE420" s="19"/>
    </row>
    <row r="421" spans="4:83">
      <c r="D421" s="19"/>
      <c r="E421" s="19"/>
      <c r="CC421" s="19"/>
      <c r="CD421" s="19"/>
      <c r="CE421" s="19"/>
    </row>
    <row r="422" spans="4:83">
      <c r="D422" s="19"/>
      <c r="E422" s="19"/>
      <c r="CC422" s="19"/>
      <c r="CD422" s="19"/>
      <c r="CE422" s="19"/>
    </row>
    <row r="423" spans="4:83">
      <c r="D423" s="19"/>
      <c r="E423" s="19"/>
      <c r="CC423" s="19"/>
      <c r="CD423" s="19"/>
      <c r="CE423" s="19"/>
    </row>
    <row r="424" spans="4:83">
      <c r="D424" s="19"/>
      <c r="E424" s="19"/>
      <c r="CC424" s="19"/>
      <c r="CD424" s="19"/>
      <c r="CE424" s="19"/>
    </row>
    <row r="425" spans="4:83">
      <c r="D425" s="19"/>
      <c r="E425" s="19"/>
      <c r="CC425" s="19"/>
      <c r="CD425" s="19"/>
      <c r="CE425" s="19"/>
    </row>
    <row r="426" spans="4:83">
      <c r="D426" s="19"/>
      <c r="E426" s="19"/>
      <c r="CC426" s="19"/>
      <c r="CD426" s="19"/>
      <c r="CE426" s="19"/>
    </row>
    <row r="427" spans="4:83">
      <c r="D427" s="19"/>
      <c r="E427" s="19"/>
      <c r="CC427" s="19"/>
      <c r="CD427" s="19"/>
      <c r="CE427" s="19"/>
    </row>
    <row r="428" spans="4:83">
      <c r="D428" s="19"/>
      <c r="E428" s="19"/>
      <c r="CC428" s="19"/>
      <c r="CD428" s="19"/>
      <c r="CE428" s="19"/>
    </row>
    <row r="429" spans="4:83">
      <c r="D429" s="19"/>
      <c r="E429" s="19"/>
      <c r="CC429" s="19"/>
      <c r="CD429" s="19"/>
      <c r="CE429" s="19"/>
    </row>
    <row r="430" spans="4:83">
      <c r="D430" s="19"/>
      <c r="E430" s="19"/>
      <c r="CC430" s="19"/>
      <c r="CD430" s="19"/>
      <c r="CE430" s="19"/>
    </row>
    <row r="431" spans="4:83">
      <c r="D431" s="19"/>
      <c r="E431" s="19"/>
      <c r="CC431" s="19"/>
      <c r="CD431" s="19"/>
      <c r="CE431" s="19"/>
    </row>
    <row r="432" spans="4:83">
      <c r="D432" s="19"/>
      <c r="E432" s="19"/>
      <c r="CC432" s="19"/>
      <c r="CD432" s="19"/>
      <c r="CE432" s="19"/>
    </row>
    <row r="433" spans="4:83">
      <c r="D433" s="19"/>
      <c r="E433" s="19"/>
      <c r="CC433" s="19"/>
      <c r="CD433" s="19"/>
      <c r="CE433" s="19"/>
    </row>
    <row r="434" spans="4:83">
      <c r="D434" s="19"/>
      <c r="E434" s="19"/>
      <c r="CC434" s="19"/>
      <c r="CD434" s="19"/>
      <c r="CE434" s="19"/>
    </row>
    <row r="435" spans="4:83">
      <c r="D435" s="19"/>
      <c r="E435" s="19"/>
      <c r="CC435" s="19"/>
      <c r="CD435" s="19"/>
      <c r="CE435" s="19"/>
    </row>
    <row r="436" spans="4:83">
      <c r="D436" s="19"/>
      <c r="E436" s="19"/>
      <c r="CC436" s="19"/>
      <c r="CD436" s="19"/>
      <c r="CE436" s="19"/>
    </row>
    <row r="437" spans="4:83">
      <c r="D437" s="19"/>
      <c r="E437" s="19"/>
      <c r="CC437" s="19"/>
      <c r="CD437" s="19"/>
      <c r="CE437" s="19"/>
    </row>
    <row r="438" spans="4:83">
      <c r="D438" s="19"/>
      <c r="E438" s="19"/>
      <c r="CC438" s="19"/>
      <c r="CD438" s="19"/>
      <c r="CE438" s="19"/>
    </row>
    <row r="439" spans="4:83">
      <c r="D439" s="19"/>
      <c r="E439" s="19"/>
      <c r="CC439" s="19"/>
      <c r="CD439" s="19"/>
      <c r="CE439" s="19"/>
    </row>
    <row r="440" spans="4:83">
      <c r="D440" s="19"/>
      <c r="E440" s="19"/>
      <c r="CC440" s="19"/>
      <c r="CD440" s="19"/>
      <c r="CE440" s="19"/>
    </row>
    <row r="441" spans="4:83">
      <c r="D441" s="19"/>
      <c r="E441" s="19"/>
      <c r="CC441" s="19"/>
      <c r="CD441" s="19"/>
      <c r="CE441" s="19"/>
    </row>
    <row r="442" spans="4:83">
      <c r="D442" s="19"/>
      <c r="E442" s="19"/>
      <c r="CC442" s="19"/>
      <c r="CD442" s="19"/>
      <c r="CE442" s="19"/>
    </row>
    <row r="443" spans="4:83">
      <c r="D443" s="19"/>
      <c r="E443" s="19"/>
      <c r="CC443" s="19"/>
      <c r="CD443" s="19"/>
      <c r="CE443" s="19"/>
    </row>
    <row r="444" spans="4:83">
      <c r="D444" s="19"/>
      <c r="E444" s="19"/>
      <c r="CC444" s="19"/>
      <c r="CD444" s="19"/>
      <c r="CE444" s="19"/>
    </row>
    <row r="445" spans="4:83">
      <c r="D445" s="19"/>
      <c r="E445" s="19"/>
      <c r="CC445" s="19"/>
      <c r="CD445" s="19"/>
      <c r="CE445" s="19"/>
    </row>
    <row r="446" spans="4:83">
      <c r="D446" s="19"/>
      <c r="E446" s="19"/>
      <c r="CC446" s="19"/>
      <c r="CD446" s="19"/>
      <c r="CE446" s="19"/>
    </row>
    <row r="447" spans="4:83">
      <c r="D447" s="19"/>
      <c r="E447" s="19"/>
      <c r="CC447" s="19"/>
      <c r="CD447" s="19"/>
      <c r="CE447" s="19"/>
    </row>
    <row r="448" spans="4:83">
      <c r="D448" s="19"/>
      <c r="E448" s="19"/>
      <c r="CC448" s="19"/>
      <c r="CD448" s="19"/>
      <c r="CE448" s="19"/>
    </row>
    <row r="449" spans="4:83">
      <c r="D449" s="19"/>
      <c r="E449" s="19"/>
      <c r="CC449" s="19"/>
      <c r="CD449" s="19"/>
      <c r="CE449" s="19"/>
    </row>
    <row r="450" spans="4:83">
      <c r="D450" s="19"/>
      <c r="E450" s="19"/>
      <c r="CC450" s="19"/>
      <c r="CD450" s="19"/>
      <c r="CE450" s="19"/>
    </row>
    <row r="451" spans="4:83">
      <c r="D451" s="19"/>
      <c r="E451" s="19"/>
      <c r="CC451" s="19"/>
      <c r="CD451" s="19"/>
      <c r="CE451" s="19"/>
    </row>
    <row r="452" spans="4:83">
      <c r="D452" s="19"/>
      <c r="E452" s="19"/>
      <c r="CC452" s="19"/>
      <c r="CD452" s="19"/>
      <c r="CE452" s="19"/>
    </row>
    <row r="453" spans="4:83">
      <c r="D453" s="19"/>
      <c r="E453" s="19"/>
      <c r="CC453" s="19"/>
      <c r="CD453" s="19"/>
      <c r="CE453" s="19"/>
    </row>
    <row r="454" spans="4:83">
      <c r="D454" s="19"/>
      <c r="E454" s="19"/>
      <c r="CC454" s="19"/>
      <c r="CD454" s="19"/>
      <c r="CE454" s="19"/>
    </row>
    <row r="455" spans="4:83">
      <c r="D455" s="19"/>
      <c r="E455" s="19"/>
      <c r="CC455" s="19"/>
      <c r="CD455" s="19"/>
      <c r="CE455" s="19"/>
    </row>
    <row r="456" spans="4:83">
      <c r="D456" s="19"/>
      <c r="E456" s="19"/>
      <c r="CC456" s="19"/>
      <c r="CD456" s="19"/>
      <c r="CE456" s="19"/>
    </row>
    <row r="457" spans="4:83">
      <c r="D457" s="19"/>
      <c r="E457" s="19"/>
      <c r="CC457" s="19"/>
      <c r="CD457" s="19"/>
      <c r="CE457" s="19"/>
    </row>
    <row r="458" spans="4:83">
      <c r="D458" s="19"/>
      <c r="E458" s="19"/>
      <c r="CC458" s="19"/>
      <c r="CD458" s="19"/>
      <c r="CE458" s="19"/>
    </row>
    <row r="459" spans="4:83">
      <c r="D459" s="19"/>
      <c r="E459" s="19"/>
      <c r="CC459" s="19"/>
      <c r="CD459" s="19"/>
      <c r="CE459" s="19"/>
    </row>
    <row r="460" spans="4:83">
      <c r="D460" s="19"/>
      <c r="E460" s="19"/>
      <c r="CC460" s="19"/>
      <c r="CD460" s="19"/>
      <c r="CE460" s="19"/>
    </row>
    <row r="461" spans="4:83">
      <c r="D461" s="19"/>
      <c r="E461" s="19"/>
      <c r="CC461" s="19"/>
      <c r="CD461" s="19"/>
      <c r="CE461" s="19"/>
    </row>
    <row r="462" spans="4:83">
      <c r="D462" s="19"/>
      <c r="E462" s="19"/>
      <c r="CC462" s="19"/>
      <c r="CD462" s="19"/>
      <c r="CE462" s="19"/>
    </row>
    <row r="463" spans="4:83">
      <c r="D463" s="19"/>
      <c r="E463" s="19"/>
      <c r="CC463" s="19"/>
      <c r="CD463" s="19"/>
      <c r="CE463" s="19"/>
    </row>
    <row r="464" spans="4:83">
      <c r="D464" s="19"/>
      <c r="E464" s="19"/>
      <c r="CC464" s="19"/>
      <c r="CD464" s="19"/>
      <c r="CE464" s="19"/>
    </row>
    <row r="465" spans="4:83">
      <c r="D465" s="19"/>
      <c r="E465" s="19"/>
      <c r="CC465" s="19"/>
      <c r="CD465" s="19"/>
      <c r="CE465" s="19"/>
    </row>
    <row r="466" spans="4:83">
      <c r="D466" s="19"/>
      <c r="E466" s="19"/>
      <c r="CC466" s="19"/>
      <c r="CD466" s="19"/>
      <c r="CE466" s="19"/>
    </row>
    <row r="467" spans="4:83">
      <c r="D467" s="19"/>
      <c r="E467" s="19"/>
      <c r="CC467" s="19"/>
      <c r="CD467" s="19"/>
      <c r="CE467" s="19"/>
    </row>
    <row r="468" spans="4:83">
      <c r="D468" s="19"/>
      <c r="E468" s="19"/>
      <c r="CC468" s="19"/>
      <c r="CD468" s="19"/>
      <c r="CE468" s="19"/>
    </row>
    <row r="469" spans="4:83">
      <c r="D469" s="19"/>
      <c r="E469" s="19"/>
      <c r="CC469" s="19"/>
      <c r="CD469" s="19"/>
      <c r="CE469" s="19"/>
    </row>
    <row r="470" spans="4:83">
      <c r="D470" s="19"/>
      <c r="E470" s="19"/>
      <c r="CC470" s="19"/>
      <c r="CD470" s="19"/>
      <c r="CE470" s="19"/>
    </row>
    <row r="471" spans="4:83">
      <c r="D471" s="19"/>
      <c r="E471" s="19"/>
      <c r="CC471" s="19"/>
      <c r="CD471" s="19"/>
      <c r="CE471" s="19"/>
    </row>
    <row r="472" spans="4:83">
      <c r="D472" s="19"/>
      <c r="E472" s="19"/>
      <c r="CC472" s="19"/>
      <c r="CD472" s="19"/>
      <c r="CE472" s="19"/>
    </row>
    <row r="473" spans="4:83">
      <c r="D473" s="19"/>
      <c r="E473" s="19"/>
      <c r="CC473" s="19"/>
      <c r="CD473" s="19"/>
      <c r="CE473" s="19"/>
    </row>
    <row r="474" spans="4:83">
      <c r="D474" s="19"/>
      <c r="E474" s="19"/>
      <c r="CC474" s="19"/>
      <c r="CD474" s="19"/>
      <c r="CE474" s="19"/>
    </row>
    <row r="475" spans="4:83">
      <c r="D475" s="19"/>
      <c r="E475" s="19"/>
      <c r="CC475" s="19"/>
      <c r="CD475" s="19"/>
      <c r="CE475" s="19"/>
    </row>
    <row r="476" spans="4:83">
      <c r="D476" s="19"/>
      <c r="E476" s="19"/>
      <c r="CC476" s="19"/>
      <c r="CD476" s="19"/>
      <c r="CE476" s="19"/>
    </row>
    <row r="477" spans="4:83">
      <c r="D477" s="19"/>
      <c r="E477" s="19"/>
      <c r="CC477" s="19"/>
      <c r="CD477" s="19"/>
      <c r="CE477" s="19"/>
    </row>
    <row r="478" spans="4:83">
      <c r="D478" s="19"/>
      <c r="E478" s="19"/>
      <c r="CC478" s="19"/>
      <c r="CD478" s="19"/>
      <c r="CE478" s="19"/>
    </row>
    <row r="479" spans="4:83">
      <c r="D479" s="19"/>
      <c r="E479" s="19"/>
      <c r="CC479" s="19"/>
      <c r="CD479" s="19"/>
      <c r="CE479" s="19"/>
    </row>
    <row r="480" spans="4:83">
      <c r="D480" s="19"/>
      <c r="E480" s="19"/>
      <c r="CC480" s="19"/>
      <c r="CD480" s="19"/>
      <c r="CE480" s="19"/>
    </row>
    <row r="481" spans="4:83">
      <c r="D481" s="19"/>
      <c r="E481" s="19"/>
      <c r="CC481" s="19"/>
      <c r="CD481" s="19"/>
      <c r="CE481" s="19"/>
    </row>
    <row r="482" spans="4:83">
      <c r="D482" s="19"/>
      <c r="E482" s="19"/>
      <c r="CC482" s="19"/>
      <c r="CD482" s="19"/>
      <c r="CE482" s="19"/>
    </row>
    <row r="483" spans="4:83">
      <c r="D483" s="19"/>
      <c r="E483" s="19"/>
      <c r="CC483" s="19"/>
      <c r="CD483" s="19"/>
      <c r="CE483" s="19"/>
    </row>
    <row r="484" spans="4:83">
      <c r="D484" s="19"/>
      <c r="E484" s="19"/>
      <c r="CC484" s="19"/>
      <c r="CD484" s="19"/>
      <c r="CE484" s="19"/>
    </row>
    <row r="485" spans="4:83">
      <c r="D485" s="19"/>
      <c r="E485" s="19"/>
      <c r="CC485" s="19"/>
      <c r="CD485" s="19"/>
      <c r="CE485" s="19"/>
    </row>
    <row r="486" spans="4:83">
      <c r="D486" s="19"/>
      <c r="E486" s="19"/>
      <c r="CC486" s="19"/>
      <c r="CD486" s="19"/>
      <c r="CE486" s="19"/>
    </row>
    <row r="487" spans="4:83">
      <c r="D487" s="19"/>
      <c r="E487" s="19"/>
      <c r="CC487" s="19"/>
      <c r="CD487" s="19"/>
      <c r="CE487" s="19"/>
    </row>
    <row r="488" spans="4:83">
      <c r="D488" s="19"/>
      <c r="E488" s="19"/>
      <c r="CC488" s="19"/>
      <c r="CD488" s="19"/>
      <c r="CE488" s="19"/>
    </row>
    <row r="489" spans="4:83">
      <c r="D489" s="19"/>
      <c r="E489" s="19"/>
      <c r="CC489" s="19"/>
      <c r="CD489" s="19"/>
      <c r="CE489" s="19"/>
    </row>
    <row r="490" spans="4:83">
      <c r="D490" s="19"/>
      <c r="E490" s="19"/>
      <c r="CC490" s="19"/>
      <c r="CD490" s="19"/>
      <c r="CE490" s="19"/>
    </row>
    <row r="491" spans="4:83">
      <c r="D491" s="19"/>
      <c r="E491" s="19"/>
      <c r="CC491" s="19"/>
      <c r="CD491" s="19"/>
      <c r="CE491" s="19"/>
    </row>
    <row r="492" spans="4:83">
      <c r="D492" s="19"/>
      <c r="E492" s="19"/>
      <c r="CC492" s="19"/>
      <c r="CD492" s="19"/>
      <c r="CE492" s="19"/>
    </row>
    <row r="493" spans="4:83">
      <c r="D493" s="19"/>
      <c r="E493" s="19"/>
      <c r="CC493" s="19"/>
      <c r="CD493" s="19"/>
      <c r="CE493" s="19"/>
    </row>
    <row r="494" spans="4:83">
      <c r="D494" s="19"/>
      <c r="E494" s="19"/>
      <c r="CC494" s="19"/>
      <c r="CD494" s="19"/>
      <c r="CE494" s="19"/>
    </row>
    <row r="495" spans="4:83">
      <c r="D495" s="19"/>
      <c r="E495" s="19"/>
      <c r="CC495" s="19"/>
      <c r="CD495" s="19"/>
      <c r="CE495" s="19"/>
    </row>
    <row r="496" spans="4:83">
      <c r="D496" s="19"/>
      <c r="E496" s="19"/>
      <c r="CC496" s="19"/>
      <c r="CD496" s="19"/>
      <c r="CE496" s="19"/>
    </row>
    <row r="497" spans="4:83">
      <c r="D497" s="19"/>
      <c r="E497" s="19"/>
      <c r="CC497" s="19"/>
      <c r="CD497" s="19"/>
      <c r="CE497" s="19"/>
    </row>
    <row r="498" spans="4:83">
      <c r="D498" s="19"/>
      <c r="E498" s="19"/>
      <c r="CC498" s="19"/>
      <c r="CD498" s="19"/>
      <c r="CE498" s="19"/>
    </row>
    <row r="499" spans="4:83">
      <c r="D499" s="19"/>
      <c r="E499" s="19"/>
      <c r="CC499" s="19"/>
      <c r="CD499" s="19"/>
      <c r="CE499" s="19"/>
    </row>
    <row r="500" spans="4:83">
      <c r="D500" s="19"/>
      <c r="E500" s="19"/>
      <c r="CC500" s="19"/>
      <c r="CD500" s="19"/>
      <c r="CE500" s="19"/>
    </row>
    <row r="501" spans="4:83">
      <c r="D501" s="19"/>
      <c r="E501" s="19"/>
      <c r="CC501" s="19"/>
      <c r="CD501" s="19"/>
      <c r="CE501" s="19"/>
    </row>
    <row r="502" spans="4:83">
      <c r="D502" s="19"/>
      <c r="E502" s="19"/>
      <c r="CC502" s="19"/>
      <c r="CD502" s="19"/>
      <c r="CE502" s="19"/>
    </row>
    <row r="503" spans="4:83">
      <c r="D503" s="19"/>
      <c r="E503" s="19"/>
      <c r="CC503" s="19"/>
      <c r="CD503" s="19"/>
      <c r="CE503" s="19"/>
    </row>
    <row r="504" spans="4:83">
      <c r="D504" s="19"/>
      <c r="E504" s="19"/>
      <c r="CC504" s="19"/>
      <c r="CD504" s="19"/>
      <c r="CE504" s="19"/>
    </row>
    <row r="505" spans="4:83">
      <c r="D505" s="19"/>
      <c r="E505" s="19"/>
      <c r="CC505" s="19"/>
      <c r="CD505" s="19"/>
      <c r="CE505" s="19"/>
    </row>
    <row r="506" spans="4:83">
      <c r="D506" s="19"/>
      <c r="E506" s="19"/>
      <c r="CC506" s="19"/>
      <c r="CD506" s="19"/>
      <c r="CE506" s="19"/>
    </row>
    <row r="507" spans="4:83">
      <c r="D507" s="19"/>
      <c r="E507" s="19"/>
      <c r="CC507" s="19"/>
      <c r="CD507" s="19"/>
      <c r="CE507" s="19"/>
    </row>
    <row r="508" spans="4:83">
      <c r="D508" s="19"/>
      <c r="E508" s="19"/>
      <c r="CC508" s="19"/>
      <c r="CD508" s="19"/>
      <c r="CE508" s="19"/>
    </row>
    <row r="509" spans="4:83">
      <c r="D509" s="19"/>
      <c r="E509" s="19"/>
      <c r="CC509" s="19"/>
      <c r="CD509" s="19"/>
      <c r="CE509" s="19"/>
    </row>
    <row r="510" spans="4:83">
      <c r="D510" s="19"/>
      <c r="E510" s="19"/>
      <c r="CC510" s="19"/>
      <c r="CD510" s="19"/>
      <c r="CE510" s="19"/>
    </row>
    <row r="511" spans="4:83">
      <c r="D511" s="19"/>
      <c r="E511" s="19"/>
      <c r="CC511" s="19"/>
      <c r="CD511" s="19"/>
      <c r="CE511" s="19"/>
    </row>
    <row r="512" spans="4:83">
      <c r="D512" s="19"/>
      <c r="E512" s="19"/>
      <c r="CC512" s="19"/>
      <c r="CD512" s="19"/>
      <c r="CE512" s="19"/>
    </row>
    <row r="513" spans="4:83">
      <c r="D513" s="19"/>
      <c r="E513" s="19"/>
      <c r="CC513" s="19"/>
      <c r="CD513" s="19"/>
      <c r="CE513" s="19"/>
    </row>
    <row r="514" spans="4:83">
      <c r="D514" s="19"/>
      <c r="E514" s="19"/>
      <c r="CC514" s="19"/>
      <c r="CD514" s="19"/>
      <c r="CE514" s="19"/>
    </row>
    <row r="515" spans="4:83">
      <c r="D515" s="19"/>
      <c r="E515" s="19"/>
      <c r="CC515" s="19"/>
      <c r="CD515" s="19"/>
      <c r="CE515" s="19"/>
    </row>
    <row r="516" spans="4:83">
      <c r="D516" s="19"/>
      <c r="E516" s="19"/>
      <c r="CC516" s="19"/>
      <c r="CD516" s="19"/>
      <c r="CE516" s="19"/>
    </row>
    <row r="517" spans="4:83">
      <c r="D517" s="19"/>
      <c r="E517" s="19"/>
      <c r="CC517" s="19"/>
      <c r="CD517" s="19"/>
      <c r="CE517" s="19"/>
    </row>
    <row r="518" spans="4:83">
      <c r="D518" s="19"/>
      <c r="E518" s="19"/>
      <c r="CC518" s="19"/>
      <c r="CD518" s="19"/>
      <c r="CE518" s="19"/>
    </row>
    <row r="519" spans="4:83">
      <c r="D519" s="19"/>
      <c r="E519" s="19"/>
      <c r="CC519" s="19"/>
      <c r="CD519" s="19"/>
      <c r="CE519" s="19"/>
    </row>
    <row r="520" spans="4:83">
      <c r="D520" s="19"/>
      <c r="E520" s="19"/>
      <c r="CC520" s="19"/>
      <c r="CD520" s="19"/>
      <c r="CE520" s="19"/>
    </row>
    <row r="521" spans="4:83">
      <c r="D521" s="19"/>
      <c r="E521" s="19"/>
      <c r="CC521" s="19"/>
      <c r="CD521" s="19"/>
      <c r="CE521" s="19"/>
    </row>
    <row r="522" spans="4:83">
      <c r="D522" s="19"/>
      <c r="E522" s="19"/>
      <c r="CC522" s="19"/>
      <c r="CD522" s="19"/>
      <c r="CE522" s="19"/>
    </row>
    <row r="523" spans="4:83">
      <c r="D523" s="19"/>
      <c r="E523" s="19"/>
      <c r="CC523" s="19"/>
      <c r="CD523" s="19"/>
      <c r="CE523" s="19"/>
    </row>
    <row r="524" spans="4:83">
      <c r="D524" s="19"/>
      <c r="E524" s="19"/>
      <c r="CC524" s="19"/>
      <c r="CD524" s="19"/>
      <c r="CE524" s="19"/>
    </row>
    <row r="525" spans="4:83">
      <c r="D525" s="19"/>
      <c r="E525" s="19"/>
      <c r="CC525" s="19"/>
      <c r="CD525" s="19"/>
      <c r="CE525" s="19"/>
    </row>
    <row r="526" spans="4:83">
      <c r="D526" s="19"/>
      <c r="E526" s="19"/>
      <c r="CC526" s="19"/>
      <c r="CD526" s="19"/>
      <c r="CE526" s="19"/>
    </row>
    <row r="527" spans="4:83">
      <c r="D527" s="19"/>
      <c r="E527" s="19"/>
      <c r="CC527" s="19"/>
      <c r="CD527" s="19"/>
      <c r="CE527" s="19"/>
    </row>
    <row r="528" spans="4:83">
      <c r="D528" s="19"/>
      <c r="E528" s="19"/>
      <c r="CC528" s="19"/>
      <c r="CD528" s="19"/>
      <c r="CE528" s="19"/>
    </row>
    <row r="529" spans="4:83">
      <c r="D529" s="19"/>
      <c r="E529" s="19"/>
      <c r="CC529" s="19"/>
      <c r="CD529" s="19"/>
      <c r="CE529" s="19"/>
    </row>
    <row r="530" spans="4:83">
      <c r="D530" s="19"/>
      <c r="E530" s="19"/>
      <c r="CC530" s="19"/>
      <c r="CD530" s="19"/>
      <c r="CE530" s="19"/>
    </row>
    <row r="531" spans="4:83">
      <c r="D531" s="19"/>
      <c r="E531" s="19"/>
      <c r="CC531" s="19"/>
      <c r="CD531" s="19"/>
      <c r="CE531" s="19"/>
    </row>
    <row r="532" spans="4:83">
      <c r="D532" s="19"/>
      <c r="E532" s="19"/>
      <c r="CC532" s="19"/>
      <c r="CD532" s="19"/>
      <c r="CE532" s="19"/>
    </row>
    <row r="533" spans="4:83">
      <c r="D533" s="19"/>
      <c r="E533" s="19"/>
      <c r="CC533" s="19"/>
      <c r="CD533" s="19"/>
      <c r="CE533" s="19"/>
    </row>
    <row r="534" spans="4:83">
      <c r="D534" s="19"/>
      <c r="E534" s="19"/>
      <c r="CC534" s="19"/>
      <c r="CD534" s="19"/>
      <c r="CE534" s="19"/>
    </row>
    <row r="535" spans="4:83">
      <c r="D535" s="19"/>
      <c r="E535" s="19"/>
      <c r="CC535" s="19"/>
      <c r="CD535" s="19"/>
      <c r="CE535" s="19"/>
    </row>
    <row r="536" spans="4:83">
      <c r="D536" s="19"/>
      <c r="E536" s="19"/>
      <c r="CC536" s="19"/>
      <c r="CD536" s="19"/>
      <c r="CE536" s="19"/>
    </row>
    <row r="537" spans="4:83">
      <c r="D537" s="19"/>
      <c r="E537" s="19"/>
      <c r="CC537" s="19"/>
      <c r="CD537" s="19"/>
      <c r="CE537" s="19"/>
    </row>
    <row r="538" spans="4:83">
      <c r="D538" s="19"/>
      <c r="E538" s="19"/>
      <c r="CC538" s="19"/>
      <c r="CD538" s="19"/>
      <c r="CE538" s="19"/>
    </row>
    <row r="539" spans="4:83">
      <c r="D539" s="19"/>
      <c r="E539" s="19"/>
      <c r="CC539" s="19"/>
      <c r="CD539" s="19"/>
      <c r="CE539" s="19"/>
    </row>
    <row r="540" spans="4:83">
      <c r="D540" s="19"/>
      <c r="E540" s="19"/>
      <c r="CC540" s="19"/>
      <c r="CD540" s="19"/>
      <c r="CE540" s="19"/>
    </row>
    <row r="541" spans="4:83">
      <c r="D541" s="19"/>
      <c r="E541" s="19"/>
      <c r="CC541" s="19"/>
      <c r="CD541" s="19"/>
      <c r="CE541" s="19"/>
    </row>
    <row r="542" spans="4:83">
      <c r="D542" s="19"/>
      <c r="E542" s="19"/>
      <c r="CC542" s="19"/>
      <c r="CD542" s="19"/>
      <c r="CE542" s="19"/>
    </row>
    <row r="543" spans="4:83">
      <c r="D543" s="19"/>
      <c r="E543" s="19"/>
      <c r="CC543" s="19"/>
      <c r="CD543" s="19"/>
      <c r="CE543" s="19"/>
    </row>
    <row r="544" spans="4:83">
      <c r="D544" s="19"/>
      <c r="E544" s="19"/>
      <c r="CC544" s="19"/>
      <c r="CD544" s="19"/>
      <c r="CE544" s="19"/>
    </row>
    <row r="545" spans="4:83">
      <c r="D545" s="19"/>
      <c r="E545" s="19"/>
      <c r="CC545" s="19"/>
      <c r="CD545" s="19"/>
      <c r="CE545" s="19"/>
    </row>
    <row r="546" spans="4:83">
      <c r="D546" s="19"/>
      <c r="E546" s="19"/>
      <c r="CC546" s="19"/>
      <c r="CD546" s="19"/>
      <c r="CE546" s="19"/>
    </row>
    <row r="547" spans="4:83">
      <c r="D547" s="19"/>
      <c r="E547" s="19"/>
      <c r="CC547" s="19"/>
      <c r="CD547" s="19"/>
      <c r="CE547" s="19"/>
    </row>
    <row r="548" spans="4:83">
      <c r="D548" s="19"/>
      <c r="E548" s="19"/>
      <c r="CC548" s="19"/>
      <c r="CD548" s="19"/>
      <c r="CE548" s="19"/>
    </row>
    <row r="549" spans="4:83">
      <c r="D549" s="19"/>
      <c r="E549" s="19"/>
      <c r="CC549" s="19"/>
      <c r="CD549" s="19"/>
      <c r="CE549" s="19"/>
    </row>
    <row r="550" spans="4:83">
      <c r="D550" s="19"/>
      <c r="E550" s="19"/>
      <c r="CC550" s="19"/>
      <c r="CD550" s="19"/>
      <c r="CE550" s="19"/>
    </row>
    <row r="551" spans="4:83">
      <c r="D551" s="19"/>
      <c r="E551" s="19"/>
      <c r="CC551" s="19"/>
      <c r="CD551" s="19"/>
      <c r="CE551" s="19"/>
    </row>
    <row r="552" spans="4:83">
      <c r="D552" s="19"/>
      <c r="E552" s="19"/>
      <c r="CC552" s="19"/>
      <c r="CD552" s="19"/>
      <c r="CE552" s="19"/>
    </row>
    <row r="553" spans="4:83">
      <c r="D553" s="19"/>
      <c r="E553" s="19"/>
      <c r="CC553" s="19"/>
      <c r="CD553" s="19"/>
      <c r="CE553" s="19"/>
    </row>
    <row r="554" spans="4:83">
      <c r="D554" s="19"/>
      <c r="E554" s="19"/>
      <c r="CC554" s="19"/>
      <c r="CD554" s="19"/>
      <c r="CE554" s="19"/>
    </row>
    <row r="555" spans="4:83">
      <c r="D555" s="19"/>
      <c r="E555" s="19"/>
      <c r="CC555" s="19"/>
      <c r="CD555" s="19"/>
      <c r="CE555" s="19"/>
    </row>
    <row r="556" spans="4:83">
      <c r="D556" s="19"/>
      <c r="E556" s="19"/>
      <c r="CC556" s="19"/>
      <c r="CD556" s="19"/>
      <c r="CE556" s="19"/>
    </row>
    <row r="557" spans="4:83">
      <c r="D557" s="19"/>
      <c r="E557" s="19"/>
      <c r="CC557" s="19"/>
      <c r="CD557" s="19"/>
      <c r="CE557" s="19"/>
    </row>
    <row r="558" spans="4:83">
      <c r="D558" s="19"/>
      <c r="E558" s="19"/>
      <c r="CC558" s="19"/>
      <c r="CD558" s="19"/>
      <c r="CE558" s="19"/>
    </row>
    <row r="559" spans="4:83">
      <c r="D559" s="19"/>
      <c r="E559" s="19"/>
      <c r="CC559" s="19"/>
      <c r="CD559" s="19"/>
      <c r="CE559" s="19"/>
    </row>
    <row r="560" spans="4:83">
      <c r="D560" s="19"/>
      <c r="E560" s="19"/>
      <c r="CC560" s="19"/>
      <c r="CD560" s="19"/>
      <c r="CE560" s="19"/>
    </row>
    <row r="561" spans="4:83">
      <c r="D561" s="19"/>
      <c r="E561" s="19"/>
      <c r="CC561" s="19"/>
      <c r="CD561" s="19"/>
      <c r="CE561" s="19"/>
    </row>
    <row r="562" spans="4:83">
      <c r="D562" s="19"/>
      <c r="E562" s="19"/>
      <c r="CC562" s="19"/>
      <c r="CD562" s="19"/>
      <c r="CE562" s="19"/>
    </row>
    <row r="563" spans="4:83">
      <c r="D563" s="19"/>
      <c r="E563" s="19"/>
      <c r="CC563" s="19"/>
      <c r="CD563" s="19"/>
      <c r="CE563" s="19"/>
    </row>
    <row r="564" spans="4:83">
      <c r="D564" s="19"/>
      <c r="E564" s="19"/>
      <c r="CC564" s="19"/>
      <c r="CD564" s="19"/>
      <c r="CE564" s="19"/>
    </row>
    <row r="565" spans="4:83">
      <c r="D565" s="19"/>
      <c r="E565" s="19"/>
      <c r="CC565" s="19"/>
      <c r="CD565" s="19"/>
      <c r="CE565" s="19"/>
    </row>
    <row r="566" spans="4:83">
      <c r="D566" s="19"/>
      <c r="E566" s="19"/>
      <c r="CC566" s="19"/>
      <c r="CD566" s="19"/>
      <c r="CE566" s="19"/>
    </row>
    <row r="567" spans="4:83">
      <c r="D567" s="19"/>
      <c r="E567" s="19"/>
      <c r="CC567" s="19"/>
      <c r="CD567" s="19"/>
      <c r="CE567" s="19"/>
    </row>
    <row r="568" spans="4:83">
      <c r="D568" s="19"/>
      <c r="E568" s="19"/>
      <c r="CC568" s="19"/>
      <c r="CD568" s="19"/>
      <c r="CE568" s="19"/>
    </row>
    <row r="569" spans="4:83">
      <c r="D569" s="19"/>
      <c r="E569" s="19"/>
      <c r="CC569" s="19"/>
      <c r="CD569" s="19"/>
      <c r="CE569" s="19"/>
    </row>
    <row r="570" spans="4:83">
      <c r="D570" s="19"/>
      <c r="E570" s="19"/>
      <c r="CC570" s="19"/>
      <c r="CD570" s="19"/>
      <c r="CE570" s="19"/>
    </row>
    <row r="571" spans="4:83">
      <c r="D571" s="19"/>
      <c r="E571" s="19"/>
      <c r="CC571" s="19"/>
      <c r="CD571" s="19"/>
      <c r="CE571" s="19"/>
    </row>
    <row r="572" spans="4:83">
      <c r="D572" s="19"/>
      <c r="E572" s="19"/>
      <c r="CC572" s="19"/>
      <c r="CD572" s="19"/>
      <c r="CE572" s="19"/>
    </row>
    <row r="573" spans="4:83">
      <c r="D573" s="19"/>
      <c r="E573" s="19"/>
      <c r="CC573" s="19"/>
      <c r="CD573" s="19"/>
      <c r="CE573" s="19"/>
    </row>
    <row r="574" spans="4:83">
      <c r="D574" s="19"/>
      <c r="E574" s="19"/>
      <c r="CC574" s="19"/>
      <c r="CD574" s="19"/>
      <c r="CE574" s="19"/>
    </row>
    <row r="575" spans="4:83">
      <c r="D575" s="19"/>
      <c r="E575" s="19"/>
      <c r="CC575" s="19"/>
      <c r="CD575" s="19"/>
      <c r="CE575" s="19"/>
    </row>
    <row r="576" spans="4:83">
      <c r="D576" s="19"/>
      <c r="E576" s="19"/>
      <c r="CC576" s="19"/>
      <c r="CD576" s="19"/>
      <c r="CE576" s="19"/>
    </row>
    <row r="577" spans="4:83">
      <c r="D577" s="19"/>
      <c r="E577" s="19"/>
      <c r="CC577" s="19"/>
      <c r="CD577" s="19"/>
      <c r="CE577" s="19"/>
    </row>
    <row r="578" spans="4:83">
      <c r="D578" s="19"/>
      <c r="E578" s="19"/>
      <c r="CC578" s="19"/>
      <c r="CD578" s="19"/>
      <c r="CE578" s="19"/>
    </row>
    <row r="579" spans="4:83">
      <c r="D579" s="19"/>
      <c r="E579" s="19"/>
      <c r="CC579" s="19"/>
      <c r="CD579" s="19"/>
      <c r="CE579" s="19"/>
    </row>
    <row r="580" spans="4:83">
      <c r="D580" s="19"/>
      <c r="E580" s="19"/>
      <c r="CC580" s="19"/>
      <c r="CD580" s="19"/>
      <c r="CE580" s="19"/>
    </row>
    <row r="581" spans="4:83">
      <c r="D581" s="19"/>
      <c r="E581" s="19"/>
      <c r="CC581" s="19"/>
      <c r="CD581" s="19"/>
      <c r="CE581" s="19"/>
    </row>
    <row r="582" spans="4:83">
      <c r="D582" s="19"/>
      <c r="E582" s="19"/>
      <c r="CC582" s="19"/>
      <c r="CD582" s="19"/>
      <c r="CE582" s="19"/>
    </row>
    <row r="583" spans="4:83">
      <c r="D583" s="19"/>
      <c r="E583" s="19"/>
      <c r="CC583" s="19"/>
      <c r="CD583" s="19"/>
      <c r="CE583" s="19"/>
    </row>
    <row r="584" spans="4:83">
      <c r="D584" s="19"/>
      <c r="E584" s="19"/>
      <c r="CC584" s="19"/>
      <c r="CD584" s="19"/>
      <c r="CE584" s="19"/>
    </row>
    <row r="585" spans="4:83">
      <c r="D585" s="19"/>
      <c r="E585" s="19"/>
      <c r="CC585" s="19"/>
      <c r="CD585" s="19"/>
      <c r="CE585" s="19"/>
    </row>
    <row r="586" spans="4:83">
      <c r="D586" s="19"/>
      <c r="E586" s="19"/>
      <c r="CC586" s="19"/>
      <c r="CD586" s="19"/>
      <c r="CE586" s="19"/>
    </row>
    <row r="587" spans="4:83">
      <c r="D587" s="19"/>
      <c r="E587" s="19"/>
      <c r="CC587" s="19"/>
      <c r="CD587" s="19"/>
      <c r="CE587" s="19"/>
    </row>
    <row r="588" spans="4:83">
      <c r="D588" s="19"/>
      <c r="E588" s="19"/>
      <c r="CC588" s="19"/>
      <c r="CD588" s="19"/>
      <c r="CE588" s="19"/>
    </row>
    <row r="589" spans="4:83">
      <c r="D589" s="19"/>
      <c r="E589" s="19"/>
      <c r="CC589" s="19"/>
      <c r="CD589" s="19"/>
      <c r="CE589" s="19"/>
    </row>
    <row r="590" spans="4:83">
      <c r="D590" s="19"/>
      <c r="E590" s="19"/>
      <c r="CC590" s="19"/>
      <c r="CD590" s="19"/>
      <c r="CE590" s="19"/>
    </row>
    <row r="591" spans="4:83">
      <c r="D591" s="19"/>
      <c r="E591" s="19"/>
      <c r="CC591" s="19"/>
      <c r="CD591" s="19"/>
      <c r="CE591" s="19"/>
    </row>
    <row r="592" spans="4:83">
      <c r="D592" s="19"/>
      <c r="E592" s="19"/>
      <c r="CC592" s="19"/>
      <c r="CD592" s="19"/>
      <c r="CE592" s="19"/>
    </row>
    <row r="593" spans="4:83">
      <c r="D593" s="19"/>
      <c r="E593" s="19"/>
      <c r="CC593" s="19"/>
      <c r="CD593" s="19"/>
      <c r="CE593" s="19"/>
    </row>
    <row r="594" spans="4:83">
      <c r="D594" s="19"/>
      <c r="E594" s="19"/>
      <c r="CC594" s="19"/>
      <c r="CD594" s="19"/>
      <c r="CE594" s="19"/>
    </row>
    <row r="595" spans="4:83">
      <c r="D595" s="19"/>
      <c r="E595" s="19"/>
      <c r="CC595" s="19"/>
      <c r="CD595" s="19"/>
      <c r="CE595" s="19"/>
    </row>
    <row r="596" spans="4:83">
      <c r="D596" s="19"/>
      <c r="E596" s="19"/>
      <c r="CC596" s="19"/>
      <c r="CD596" s="19"/>
      <c r="CE596" s="19"/>
    </row>
    <row r="597" spans="4:83">
      <c r="D597" s="19"/>
      <c r="E597" s="19"/>
      <c r="CC597" s="19"/>
      <c r="CD597" s="19"/>
      <c r="CE597" s="19"/>
    </row>
    <row r="598" spans="4:83">
      <c r="D598" s="19"/>
      <c r="E598" s="19"/>
      <c r="CC598" s="19"/>
      <c r="CD598" s="19"/>
      <c r="CE598" s="19"/>
    </row>
    <row r="599" spans="4:83">
      <c r="D599" s="19"/>
      <c r="E599" s="19"/>
      <c r="CC599" s="19"/>
      <c r="CD599" s="19"/>
      <c r="CE599" s="19"/>
    </row>
    <row r="600" spans="4:83">
      <c r="D600" s="19"/>
      <c r="E600" s="19"/>
      <c r="CC600" s="19"/>
      <c r="CD600" s="19"/>
      <c r="CE600" s="19"/>
    </row>
    <row r="601" spans="4:83">
      <c r="D601" s="19"/>
      <c r="E601" s="19"/>
      <c r="CC601" s="19"/>
      <c r="CD601" s="19"/>
      <c r="CE601" s="19"/>
    </row>
    <row r="602" spans="4:83">
      <c r="D602" s="19"/>
      <c r="E602" s="19"/>
      <c r="CC602" s="19"/>
      <c r="CD602" s="19"/>
      <c r="CE602" s="19"/>
    </row>
    <row r="603" spans="4:83">
      <c r="D603" s="19"/>
      <c r="E603" s="19"/>
      <c r="CC603" s="19"/>
      <c r="CD603" s="19"/>
      <c r="CE603" s="19"/>
    </row>
    <row r="604" spans="4:83">
      <c r="D604" s="19"/>
      <c r="E604" s="19"/>
      <c r="CC604" s="19"/>
      <c r="CD604" s="19"/>
      <c r="CE604" s="19"/>
    </row>
    <row r="605" spans="4:83">
      <c r="D605" s="19"/>
      <c r="E605" s="19"/>
      <c r="CC605" s="19"/>
      <c r="CD605" s="19"/>
      <c r="CE605" s="19"/>
    </row>
    <row r="606" spans="4:83">
      <c r="D606" s="19"/>
      <c r="E606" s="19"/>
      <c r="CC606" s="19"/>
      <c r="CD606" s="19"/>
      <c r="CE606" s="19"/>
    </row>
    <row r="607" spans="4:83">
      <c r="D607" s="19"/>
      <c r="E607" s="19"/>
      <c r="CC607" s="19"/>
      <c r="CD607" s="19"/>
      <c r="CE607" s="19"/>
    </row>
    <row r="608" spans="4:83">
      <c r="D608" s="19"/>
      <c r="E608" s="19"/>
      <c r="CC608" s="19"/>
      <c r="CD608" s="19"/>
      <c r="CE608" s="19"/>
    </row>
    <row r="609" spans="4:83">
      <c r="D609" s="19"/>
      <c r="E609" s="19"/>
      <c r="CC609" s="19"/>
      <c r="CD609" s="19"/>
      <c r="CE609" s="19"/>
    </row>
    <row r="610" spans="4:83">
      <c r="D610" s="19"/>
      <c r="E610" s="19"/>
      <c r="CC610" s="19"/>
      <c r="CD610" s="19"/>
      <c r="CE610" s="19"/>
    </row>
    <row r="611" spans="4:83">
      <c r="D611" s="19"/>
      <c r="E611" s="19"/>
      <c r="CC611" s="19"/>
      <c r="CD611" s="19"/>
      <c r="CE611" s="19"/>
    </row>
    <row r="612" spans="4:83">
      <c r="D612" s="19"/>
      <c r="E612" s="19"/>
      <c r="CC612" s="19"/>
      <c r="CD612" s="19"/>
      <c r="CE612" s="19"/>
    </row>
    <row r="613" spans="4:83">
      <c r="D613" s="19"/>
      <c r="E613" s="19"/>
      <c r="CC613" s="19"/>
      <c r="CD613" s="19"/>
      <c r="CE613" s="19"/>
    </row>
    <row r="614" spans="4:83">
      <c r="D614" s="19"/>
      <c r="E614" s="19"/>
      <c r="CC614" s="19"/>
      <c r="CD614" s="19"/>
      <c r="CE614" s="19"/>
    </row>
    <row r="615" spans="4:83">
      <c r="D615" s="19"/>
      <c r="E615" s="19"/>
      <c r="CC615" s="19"/>
      <c r="CD615" s="19"/>
      <c r="CE615" s="19"/>
    </row>
    <row r="616" spans="4:83">
      <c r="D616" s="19"/>
      <c r="E616" s="19"/>
      <c r="CC616" s="19"/>
      <c r="CD616" s="19"/>
      <c r="CE616" s="19"/>
    </row>
    <row r="617" spans="4:83">
      <c r="D617" s="19"/>
      <c r="E617" s="19"/>
      <c r="CC617" s="19"/>
      <c r="CD617" s="19"/>
      <c r="CE617" s="19"/>
    </row>
    <row r="618" spans="4:83">
      <c r="D618" s="19"/>
      <c r="E618" s="19"/>
      <c r="CC618" s="19"/>
      <c r="CD618" s="19"/>
      <c r="CE618" s="19"/>
    </row>
    <row r="619" spans="4:83">
      <c r="D619" s="19"/>
      <c r="E619" s="19"/>
      <c r="CC619" s="19"/>
      <c r="CD619" s="19"/>
      <c r="CE619" s="19"/>
    </row>
    <row r="620" spans="4:83">
      <c r="D620" s="19"/>
      <c r="E620" s="19"/>
      <c r="CC620" s="19"/>
      <c r="CD620" s="19"/>
      <c r="CE620" s="19"/>
    </row>
    <row r="621" spans="4:83">
      <c r="D621" s="19"/>
      <c r="E621" s="19"/>
      <c r="CC621" s="19"/>
      <c r="CD621" s="19"/>
      <c r="CE621" s="19"/>
    </row>
    <row r="622" spans="4:83">
      <c r="D622" s="19"/>
      <c r="E622" s="19"/>
      <c r="CC622" s="19"/>
      <c r="CD622" s="19"/>
      <c r="CE622" s="19"/>
    </row>
    <row r="623" spans="4:83">
      <c r="D623" s="19"/>
      <c r="E623" s="19"/>
      <c r="CC623" s="19"/>
      <c r="CD623" s="19"/>
      <c r="CE623" s="19"/>
    </row>
    <row r="624" spans="4:83">
      <c r="D624" s="19"/>
      <c r="E624" s="19"/>
      <c r="CC624" s="19"/>
      <c r="CD624" s="19"/>
      <c r="CE624" s="19"/>
    </row>
    <row r="625" spans="4:83">
      <c r="D625" s="19"/>
      <c r="E625" s="19"/>
      <c r="CC625" s="19"/>
      <c r="CD625" s="19"/>
      <c r="CE625" s="19"/>
    </row>
    <row r="626" spans="4:83">
      <c r="D626" s="19"/>
      <c r="E626" s="19"/>
      <c r="CC626" s="19"/>
      <c r="CD626" s="19"/>
      <c r="CE626" s="19"/>
    </row>
    <row r="627" spans="4:83">
      <c r="D627" s="19"/>
      <c r="E627" s="19"/>
      <c r="CC627" s="19"/>
      <c r="CD627" s="19"/>
      <c r="CE627" s="19"/>
    </row>
    <row r="628" spans="4:83">
      <c r="D628" s="19"/>
      <c r="E628" s="19"/>
      <c r="CC628" s="19"/>
      <c r="CD628" s="19"/>
      <c r="CE628" s="19"/>
    </row>
    <row r="629" spans="4:83">
      <c r="D629" s="19"/>
      <c r="E629" s="19"/>
      <c r="CC629" s="19"/>
      <c r="CD629" s="19"/>
      <c r="CE629" s="19"/>
    </row>
    <row r="630" spans="4:83">
      <c r="D630" s="19"/>
      <c r="E630" s="19"/>
      <c r="CC630" s="19"/>
      <c r="CD630" s="19"/>
      <c r="CE630" s="19"/>
    </row>
    <row r="631" spans="4:83">
      <c r="D631" s="19"/>
      <c r="E631" s="19"/>
      <c r="CC631" s="19"/>
      <c r="CD631" s="19"/>
      <c r="CE631" s="19"/>
    </row>
    <row r="632" spans="4:83">
      <c r="D632" s="19"/>
      <c r="E632" s="19"/>
      <c r="CC632" s="19"/>
      <c r="CD632" s="19"/>
      <c r="CE632" s="19"/>
    </row>
    <row r="633" spans="4:83">
      <c r="D633" s="19"/>
      <c r="E633" s="19"/>
      <c r="CC633" s="19"/>
      <c r="CD633" s="19"/>
      <c r="CE633" s="19"/>
    </row>
    <row r="634" spans="4:83">
      <c r="D634" s="19"/>
      <c r="E634" s="19"/>
      <c r="CC634" s="19"/>
      <c r="CD634" s="19"/>
      <c r="CE634" s="19"/>
    </row>
    <row r="635" spans="4:83">
      <c r="D635" s="19"/>
      <c r="E635" s="19"/>
      <c r="CC635" s="19"/>
      <c r="CD635" s="19"/>
      <c r="CE635" s="19"/>
    </row>
    <row r="636" spans="4:83">
      <c r="D636" s="19"/>
      <c r="E636" s="19"/>
      <c r="CC636" s="19"/>
      <c r="CD636" s="19"/>
      <c r="CE636" s="19"/>
    </row>
    <row r="637" spans="4:83">
      <c r="D637" s="19"/>
      <c r="E637" s="19"/>
      <c r="CC637" s="19"/>
      <c r="CD637" s="19"/>
      <c r="CE637" s="19"/>
    </row>
    <row r="638" spans="4:83">
      <c r="D638" s="19"/>
      <c r="E638" s="19"/>
      <c r="CC638" s="19"/>
      <c r="CD638" s="19"/>
      <c r="CE638" s="19"/>
    </row>
    <row r="639" spans="4:83">
      <c r="D639" s="19"/>
      <c r="E639" s="19"/>
      <c r="CC639" s="19"/>
      <c r="CD639" s="19"/>
      <c r="CE639" s="19"/>
    </row>
    <row r="640" spans="4:83">
      <c r="D640" s="19"/>
      <c r="E640" s="19"/>
      <c r="CC640" s="19"/>
      <c r="CD640" s="19"/>
      <c r="CE640" s="19"/>
    </row>
    <row r="641" spans="4:83">
      <c r="D641" s="19"/>
      <c r="E641" s="19"/>
      <c r="CC641" s="19"/>
      <c r="CD641" s="19"/>
      <c r="CE641" s="19"/>
    </row>
    <row r="642" spans="4:83">
      <c r="D642" s="19"/>
      <c r="E642" s="19"/>
      <c r="CC642" s="19"/>
      <c r="CD642" s="19"/>
      <c r="CE642" s="19"/>
    </row>
    <row r="643" spans="4:83">
      <c r="D643" s="19"/>
      <c r="E643" s="19"/>
      <c r="CC643" s="19"/>
      <c r="CD643" s="19"/>
      <c r="CE643" s="19"/>
    </row>
    <row r="644" spans="4:83">
      <c r="D644" s="19"/>
      <c r="E644" s="19"/>
      <c r="CC644" s="19"/>
      <c r="CD644" s="19"/>
      <c r="CE644" s="19"/>
    </row>
    <row r="645" spans="4:83">
      <c r="D645" s="19"/>
      <c r="E645" s="19"/>
      <c r="CC645" s="19"/>
      <c r="CD645" s="19"/>
      <c r="CE645" s="19"/>
    </row>
    <row r="646" spans="4:83">
      <c r="D646" s="19"/>
      <c r="E646" s="19"/>
      <c r="CC646" s="19"/>
      <c r="CD646" s="19"/>
      <c r="CE646" s="19"/>
    </row>
    <row r="647" spans="4:83">
      <c r="D647" s="19"/>
      <c r="E647" s="19"/>
      <c r="CC647" s="19"/>
      <c r="CD647" s="19"/>
      <c r="CE647" s="19"/>
    </row>
    <row r="648" spans="4:83">
      <c r="D648" s="19"/>
      <c r="E648" s="19"/>
      <c r="CC648" s="19"/>
      <c r="CD648" s="19"/>
      <c r="CE648" s="19"/>
    </row>
    <row r="649" spans="4:83">
      <c r="D649" s="19"/>
      <c r="E649" s="19"/>
      <c r="CC649" s="19"/>
      <c r="CD649" s="19"/>
      <c r="CE649" s="19"/>
    </row>
    <row r="650" spans="4:83">
      <c r="D650" s="19"/>
      <c r="E650" s="19"/>
      <c r="CC650" s="19"/>
      <c r="CD650" s="19"/>
      <c r="CE650" s="19"/>
    </row>
    <row r="651" spans="4:83">
      <c r="D651" s="19"/>
      <c r="E651" s="19"/>
      <c r="CC651" s="19"/>
      <c r="CD651" s="19"/>
      <c r="CE651" s="19"/>
    </row>
    <row r="652" spans="4:83">
      <c r="D652" s="19"/>
      <c r="E652" s="19"/>
      <c r="CC652" s="19"/>
      <c r="CD652" s="19"/>
      <c r="CE652" s="19"/>
    </row>
    <row r="653" spans="4:83">
      <c r="D653" s="19"/>
      <c r="E653" s="19"/>
      <c r="CC653" s="19"/>
      <c r="CD653" s="19"/>
      <c r="CE653" s="19"/>
    </row>
    <row r="654" spans="4:83">
      <c r="D654" s="19"/>
      <c r="E654" s="19"/>
      <c r="CC654" s="19"/>
      <c r="CD654" s="19"/>
      <c r="CE654" s="19"/>
    </row>
    <row r="655" spans="4:83">
      <c r="D655" s="19"/>
      <c r="E655" s="19"/>
      <c r="CC655" s="19"/>
      <c r="CD655" s="19"/>
      <c r="CE655" s="19"/>
    </row>
    <row r="656" spans="4:83">
      <c r="D656" s="19"/>
      <c r="E656" s="19"/>
      <c r="CC656" s="19"/>
      <c r="CD656" s="19"/>
      <c r="CE656" s="19"/>
    </row>
    <row r="657" spans="4:83">
      <c r="D657" s="19"/>
      <c r="E657" s="19"/>
      <c r="CC657" s="19"/>
      <c r="CD657" s="19"/>
      <c r="CE657" s="19"/>
    </row>
    <row r="658" spans="4:83">
      <c r="D658" s="19"/>
      <c r="E658" s="19"/>
      <c r="CC658" s="19"/>
      <c r="CD658" s="19"/>
      <c r="CE658" s="19"/>
    </row>
    <row r="659" spans="4:83">
      <c r="D659" s="19"/>
      <c r="E659" s="19"/>
      <c r="CC659" s="19"/>
      <c r="CD659" s="19"/>
      <c r="CE659" s="19"/>
    </row>
    <row r="660" spans="4:83">
      <c r="D660" s="19"/>
      <c r="E660" s="19"/>
      <c r="CC660" s="19"/>
      <c r="CD660" s="19"/>
      <c r="CE660" s="19"/>
    </row>
    <row r="661" spans="4:83">
      <c r="D661" s="19"/>
      <c r="E661" s="19"/>
      <c r="CC661" s="19"/>
      <c r="CD661" s="19"/>
      <c r="CE661" s="19"/>
    </row>
    <row r="662" spans="4:83">
      <c r="D662" s="19"/>
      <c r="E662" s="19"/>
      <c r="CC662" s="19"/>
      <c r="CD662" s="19"/>
      <c r="CE662" s="19"/>
    </row>
    <row r="663" spans="4:83">
      <c r="D663" s="19"/>
      <c r="E663" s="19"/>
      <c r="CC663" s="19"/>
      <c r="CD663" s="19"/>
      <c r="CE663" s="19"/>
    </row>
    <row r="664" spans="4:83">
      <c r="D664" s="19"/>
      <c r="E664" s="19"/>
      <c r="CC664" s="19"/>
      <c r="CD664" s="19"/>
      <c r="CE664" s="19"/>
    </row>
    <row r="665" spans="4:83">
      <c r="D665" s="19"/>
      <c r="E665" s="19"/>
      <c r="CC665" s="19"/>
      <c r="CD665" s="19"/>
      <c r="CE665" s="19"/>
    </row>
    <row r="666" spans="4:83">
      <c r="D666" s="19"/>
      <c r="E666" s="19"/>
      <c r="CC666" s="19"/>
      <c r="CD666" s="19"/>
      <c r="CE666" s="19"/>
    </row>
    <row r="667" spans="4:83">
      <c r="D667" s="19"/>
      <c r="E667" s="19"/>
      <c r="CC667" s="19"/>
      <c r="CD667" s="19"/>
      <c r="CE667" s="19"/>
    </row>
    <row r="668" spans="4:83">
      <c r="D668" s="19"/>
      <c r="E668" s="19"/>
      <c r="CC668" s="19"/>
      <c r="CD668" s="19"/>
      <c r="CE668" s="19"/>
    </row>
    <row r="669" spans="4:83">
      <c r="D669" s="19"/>
      <c r="E669" s="19"/>
      <c r="CC669" s="19"/>
      <c r="CD669" s="19"/>
      <c r="CE669" s="19"/>
    </row>
    <row r="670" spans="4:83">
      <c r="D670" s="19"/>
      <c r="E670" s="19"/>
      <c r="CC670" s="19"/>
      <c r="CD670" s="19"/>
      <c r="CE670" s="19"/>
    </row>
    <row r="671" spans="4:83">
      <c r="D671" s="19"/>
      <c r="E671" s="19"/>
      <c r="CC671" s="19"/>
      <c r="CD671" s="19"/>
      <c r="CE671" s="19"/>
    </row>
    <row r="672" spans="4:83">
      <c r="D672" s="19"/>
      <c r="E672" s="19"/>
      <c r="CC672" s="19"/>
      <c r="CD672" s="19"/>
      <c r="CE672" s="19"/>
    </row>
    <row r="673" spans="4:83">
      <c r="D673" s="19"/>
      <c r="E673" s="19"/>
      <c r="CC673" s="19"/>
      <c r="CD673" s="19"/>
      <c r="CE673" s="19"/>
    </row>
    <row r="674" spans="4:83">
      <c r="D674" s="19"/>
      <c r="E674" s="19"/>
      <c r="CC674" s="19"/>
      <c r="CD674" s="19"/>
      <c r="CE674" s="19"/>
    </row>
    <row r="675" spans="4:83">
      <c r="D675" s="19"/>
      <c r="E675" s="19"/>
      <c r="CC675" s="19"/>
      <c r="CD675" s="19"/>
      <c r="CE675" s="19"/>
    </row>
    <row r="676" spans="4:83">
      <c r="D676" s="19"/>
      <c r="E676" s="19"/>
      <c r="CC676" s="19"/>
      <c r="CD676" s="19"/>
      <c r="CE676" s="19"/>
    </row>
    <row r="677" spans="4:83">
      <c r="D677" s="19"/>
      <c r="E677" s="19"/>
      <c r="CC677" s="19"/>
      <c r="CD677" s="19"/>
      <c r="CE677" s="19"/>
    </row>
    <row r="678" spans="4:83">
      <c r="D678" s="19"/>
      <c r="E678" s="19"/>
      <c r="CC678" s="19"/>
      <c r="CD678" s="19"/>
      <c r="CE678" s="19"/>
    </row>
    <row r="679" spans="4:83">
      <c r="D679" s="19"/>
      <c r="E679" s="19"/>
      <c r="CC679" s="19"/>
      <c r="CD679" s="19"/>
      <c r="CE679" s="19"/>
    </row>
    <row r="680" spans="4:83">
      <c r="D680" s="19"/>
      <c r="E680" s="19"/>
      <c r="CC680" s="19"/>
      <c r="CD680" s="19"/>
      <c r="CE680" s="19"/>
    </row>
    <row r="681" spans="4:83">
      <c r="D681" s="19"/>
      <c r="E681" s="19"/>
      <c r="CC681" s="19"/>
      <c r="CD681" s="19"/>
      <c r="CE681" s="19"/>
    </row>
    <row r="682" spans="4:83">
      <c r="D682" s="19"/>
      <c r="E682" s="19"/>
      <c r="CC682" s="19"/>
      <c r="CD682" s="19"/>
      <c r="CE682" s="19"/>
    </row>
    <row r="683" spans="4:83">
      <c r="D683" s="19"/>
      <c r="E683" s="19"/>
      <c r="CC683" s="19"/>
      <c r="CD683" s="19"/>
      <c r="CE683" s="19"/>
    </row>
    <row r="684" spans="4:83">
      <c r="D684" s="19"/>
      <c r="E684" s="19"/>
      <c r="CC684" s="19"/>
      <c r="CD684" s="19"/>
      <c r="CE684" s="19"/>
    </row>
    <row r="685" spans="4:83">
      <c r="D685" s="19"/>
      <c r="E685" s="19"/>
      <c r="CC685" s="19"/>
      <c r="CD685" s="19"/>
      <c r="CE685" s="19"/>
    </row>
    <row r="686" spans="4:83">
      <c r="D686" s="19"/>
      <c r="E686" s="19"/>
      <c r="CC686" s="19"/>
      <c r="CD686" s="19"/>
      <c r="CE686" s="19"/>
    </row>
    <row r="687" spans="4:83">
      <c r="D687" s="19"/>
      <c r="E687" s="19"/>
      <c r="CC687" s="19"/>
      <c r="CD687" s="19"/>
      <c r="CE687" s="19"/>
    </row>
    <row r="688" spans="4:83">
      <c r="D688" s="19"/>
      <c r="E688" s="19"/>
      <c r="CC688" s="19"/>
      <c r="CD688" s="19"/>
      <c r="CE688" s="19"/>
    </row>
    <row r="689" spans="4:83">
      <c r="D689" s="19"/>
      <c r="E689" s="19"/>
      <c r="CC689" s="19"/>
      <c r="CD689" s="19"/>
      <c r="CE689" s="19"/>
    </row>
    <row r="690" spans="4:83">
      <c r="D690" s="19"/>
      <c r="E690" s="19"/>
      <c r="CC690" s="19"/>
      <c r="CD690" s="19"/>
      <c r="CE690" s="19"/>
    </row>
    <row r="691" spans="4:83">
      <c r="D691" s="19"/>
      <c r="E691" s="19"/>
      <c r="CC691" s="19"/>
      <c r="CD691" s="19"/>
      <c r="CE691" s="19"/>
    </row>
    <row r="692" spans="4:83">
      <c r="D692" s="19"/>
      <c r="E692" s="19"/>
      <c r="CC692" s="19"/>
      <c r="CD692" s="19"/>
      <c r="CE692" s="19"/>
    </row>
    <row r="693" spans="4:83">
      <c r="D693" s="19"/>
      <c r="E693" s="19"/>
      <c r="CC693" s="19"/>
      <c r="CD693" s="19"/>
      <c r="CE693" s="19"/>
    </row>
    <row r="694" spans="4:83">
      <c r="D694" s="19"/>
      <c r="E694" s="19"/>
      <c r="CC694" s="19"/>
      <c r="CD694" s="19"/>
      <c r="CE694" s="19"/>
    </row>
    <row r="695" spans="4:83">
      <c r="D695" s="19"/>
      <c r="E695" s="19"/>
      <c r="CC695" s="19"/>
      <c r="CD695" s="19"/>
      <c r="CE695" s="19"/>
    </row>
    <row r="696" spans="4:83">
      <c r="D696" s="19"/>
      <c r="E696" s="19"/>
      <c r="CC696" s="19"/>
      <c r="CD696" s="19"/>
      <c r="CE696" s="19"/>
    </row>
    <row r="697" spans="4:83">
      <c r="D697" s="19"/>
      <c r="E697" s="19"/>
      <c r="CC697" s="19"/>
      <c r="CD697" s="19"/>
      <c r="CE697" s="19"/>
    </row>
    <row r="698" spans="4:83">
      <c r="D698" s="19"/>
      <c r="E698" s="19"/>
      <c r="CC698" s="19"/>
      <c r="CD698" s="19"/>
      <c r="CE698" s="19"/>
    </row>
    <row r="699" spans="4:83">
      <c r="D699" s="19"/>
      <c r="E699" s="19"/>
      <c r="CC699" s="19"/>
      <c r="CD699" s="19"/>
      <c r="CE699" s="19"/>
    </row>
    <row r="700" spans="4:83">
      <c r="D700" s="19"/>
      <c r="E700" s="19"/>
      <c r="CC700" s="19"/>
      <c r="CD700" s="19"/>
      <c r="CE700" s="19"/>
    </row>
    <row r="701" spans="4:83">
      <c r="D701" s="19"/>
      <c r="E701" s="19"/>
      <c r="CC701" s="19"/>
      <c r="CD701" s="19"/>
      <c r="CE701" s="19"/>
    </row>
    <row r="702" spans="4:83">
      <c r="D702" s="19"/>
      <c r="E702" s="19"/>
      <c r="CC702" s="19"/>
      <c r="CD702" s="19"/>
      <c r="CE702" s="19"/>
    </row>
    <row r="703" spans="4:83">
      <c r="D703" s="19"/>
      <c r="E703" s="19"/>
      <c r="CC703" s="19"/>
      <c r="CD703" s="19"/>
      <c r="CE703" s="19"/>
    </row>
    <row r="704" spans="4:83">
      <c r="D704" s="19"/>
      <c r="E704" s="19"/>
      <c r="CC704" s="19"/>
      <c r="CD704" s="19"/>
      <c r="CE704" s="19"/>
    </row>
    <row r="705" spans="4:83">
      <c r="D705" s="19"/>
      <c r="E705" s="19"/>
      <c r="CC705" s="19"/>
      <c r="CD705" s="19"/>
      <c r="CE705" s="19"/>
    </row>
    <row r="706" spans="4:83">
      <c r="D706" s="19"/>
      <c r="E706" s="19"/>
      <c r="CC706" s="19"/>
      <c r="CD706" s="19"/>
      <c r="CE706" s="19"/>
    </row>
    <row r="707" spans="4:83">
      <c r="D707" s="19"/>
      <c r="E707" s="19"/>
      <c r="CC707" s="19"/>
      <c r="CD707" s="19"/>
      <c r="CE707" s="19"/>
    </row>
    <row r="708" spans="4:83">
      <c r="D708" s="19"/>
      <c r="E708" s="19"/>
      <c r="CC708" s="19"/>
      <c r="CD708" s="19"/>
      <c r="CE708" s="19"/>
    </row>
    <row r="709" spans="4:83">
      <c r="D709" s="19"/>
      <c r="E709" s="19"/>
      <c r="CC709" s="19"/>
      <c r="CD709" s="19"/>
      <c r="CE709" s="19"/>
    </row>
    <row r="710" spans="4:83">
      <c r="D710" s="19"/>
      <c r="E710" s="19"/>
      <c r="CC710" s="19"/>
      <c r="CD710" s="19"/>
      <c r="CE710" s="19"/>
    </row>
    <row r="711" spans="4:83">
      <c r="D711" s="19"/>
      <c r="E711" s="19"/>
      <c r="CC711" s="19"/>
      <c r="CD711" s="19"/>
      <c r="CE711" s="19"/>
    </row>
    <row r="712" spans="4:83">
      <c r="D712" s="19"/>
      <c r="E712" s="19"/>
      <c r="CC712" s="19"/>
      <c r="CD712" s="19"/>
      <c r="CE712" s="19"/>
    </row>
    <row r="713" spans="4:83">
      <c r="D713" s="19"/>
      <c r="E713" s="19"/>
      <c r="CC713" s="19"/>
      <c r="CD713" s="19"/>
      <c r="CE713" s="19"/>
    </row>
    <row r="714" spans="4:83">
      <c r="D714" s="19"/>
      <c r="E714" s="19"/>
      <c r="CC714" s="19"/>
      <c r="CD714" s="19"/>
      <c r="CE714" s="19"/>
    </row>
    <row r="715" spans="4:83">
      <c r="D715" s="19"/>
      <c r="E715" s="19"/>
      <c r="CC715" s="19"/>
      <c r="CD715" s="19"/>
      <c r="CE715" s="19"/>
    </row>
    <row r="716" spans="4:83">
      <c r="D716" s="19"/>
      <c r="E716" s="19"/>
      <c r="CC716" s="19"/>
      <c r="CD716" s="19"/>
      <c r="CE716" s="19"/>
    </row>
    <row r="717" spans="4:83">
      <c r="D717" s="19"/>
      <c r="E717" s="19"/>
      <c r="CC717" s="19"/>
      <c r="CD717" s="19"/>
      <c r="CE717" s="19"/>
    </row>
    <row r="718" spans="4:83">
      <c r="D718" s="19"/>
      <c r="E718" s="19"/>
      <c r="CC718" s="19"/>
      <c r="CD718" s="19"/>
      <c r="CE718" s="19"/>
    </row>
    <row r="719" spans="4:83">
      <c r="D719" s="19"/>
      <c r="E719" s="19"/>
      <c r="CC719" s="19"/>
      <c r="CD719" s="19"/>
      <c r="CE719" s="19"/>
    </row>
    <row r="720" spans="4:83">
      <c r="D720" s="19"/>
      <c r="E720" s="19"/>
      <c r="CC720" s="19"/>
      <c r="CD720" s="19"/>
      <c r="CE720" s="19"/>
    </row>
    <row r="721" spans="4:83">
      <c r="D721" s="19"/>
      <c r="E721" s="19"/>
      <c r="CC721" s="19"/>
      <c r="CD721" s="19"/>
      <c r="CE721" s="19"/>
    </row>
    <row r="722" spans="4:83">
      <c r="D722" s="19"/>
      <c r="E722" s="19"/>
      <c r="CC722" s="19"/>
      <c r="CD722" s="19"/>
      <c r="CE722" s="19"/>
    </row>
    <row r="723" spans="4:83">
      <c r="D723" s="19"/>
      <c r="E723" s="19"/>
      <c r="CC723" s="19"/>
      <c r="CD723" s="19"/>
      <c r="CE723" s="19"/>
    </row>
    <row r="724" spans="4:83">
      <c r="D724" s="19"/>
      <c r="E724" s="19"/>
      <c r="CC724" s="19"/>
      <c r="CD724" s="19"/>
      <c r="CE724" s="19"/>
    </row>
    <row r="725" spans="4:83">
      <c r="D725" s="19"/>
      <c r="E725" s="19"/>
      <c r="CC725" s="19"/>
      <c r="CD725" s="19"/>
      <c r="CE725" s="19"/>
    </row>
    <row r="726" spans="4:83">
      <c r="D726" s="19"/>
      <c r="E726" s="19"/>
      <c r="CC726" s="19"/>
      <c r="CD726" s="19"/>
      <c r="CE726" s="19"/>
    </row>
    <row r="727" spans="4:83">
      <c r="D727" s="19"/>
      <c r="E727" s="19"/>
      <c r="CC727" s="19"/>
      <c r="CD727" s="19"/>
      <c r="CE727" s="19"/>
    </row>
    <row r="728" spans="4:83">
      <c r="D728" s="19"/>
      <c r="E728" s="19"/>
      <c r="CC728" s="19"/>
      <c r="CD728" s="19"/>
      <c r="CE728" s="19"/>
    </row>
    <row r="729" spans="4:83">
      <c r="D729" s="19"/>
      <c r="E729" s="19"/>
      <c r="CC729" s="19"/>
      <c r="CD729" s="19"/>
      <c r="CE729" s="19"/>
    </row>
    <row r="730" spans="4:83">
      <c r="D730" s="19"/>
      <c r="E730" s="19"/>
      <c r="CC730" s="19"/>
      <c r="CD730" s="19"/>
      <c r="CE730" s="19"/>
    </row>
    <row r="731" spans="4:83">
      <c r="D731" s="19"/>
      <c r="E731" s="19"/>
      <c r="CC731" s="19"/>
      <c r="CD731" s="19"/>
      <c r="CE731" s="19"/>
    </row>
    <row r="732" spans="4:83">
      <c r="D732" s="19"/>
      <c r="E732" s="19"/>
      <c r="CC732" s="19"/>
      <c r="CD732" s="19"/>
      <c r="CE732" s="19"/>
    </row>
    <row r="733" spans="4:83">
      <c r="D733" s="19"/>
      <c r="E733" s="19"/>
      <c r="CC733" s="19"/>
      <c r="CD733" s="19"/>
      <c r="CE733" s="19"/>
    </row>
    <row r="734" spans="4:83">
      <c r="D734" s="19"/>
      <c r="E734" s="19"/>
      <c r="CC734" s="19"/>
      <c r="CD734" s="19"/>
      <c r="CE734" s="19"/>
    </row>
    <row r="735" spans="4:83">
      <c r="D735" s="19"/>
      <c r="E735" s="19"/>
      <c r="CC735" s="19"/>
      <c r="CD735" s="19"/>
      <c r="CE735" s="19"/>
    </row>
    <row r="736" spans="4:83">
      <c r="D736" s="19"/>
      <c r="E736" s="19"/>
      <c r="CC736" s="19"/>
      <c r="CD736" s="19"/>
      <c r="CE736" s="19"/>
    </row>
    <row r="737" spans="4:83">
      <c r="D737" s="19"/>
      <c r="E737" s="19"/>
      <c r="CC737" s="19"/>
      <c r="CD737" s="19"/>
      <c r="CE737" s="19"/>
    </row>
    <row r="738" spans="4:83">
      <c r="D738" s="19"/>
      <c r="E738" s="19"/>
      <c r="CC738" s="19"/>
      <c r="CD738" s="19"/>
      <c r="CE738" s="19"/>
    </row>
    <row r="739" spans="4:83">
      <c r="D739" s="19"/>
      <c r="E739" s="19"/>
      <c r="CC739" s="19"/>
      <c r="CD739" s="19"/>
      <c r="CE739" s="19"/>
    </row>
    <row r="740" spans="4:83">
      <c r="D740" s="19"/>
      <c r="E740" s="19"/>
      <c r="CC740" s="19"/>
      <c r="CD740" s="19"/>
      <c r="CE740" s="19"/>
    </row>
    <row r="741" spans="4:83">
      <c r="D741" s="19"/>
      <c r="E741" s="19"/>
      <c r="CC741" s="19"/>
      <c r="CD741" s="19"/>
      <c r="CE741" s="19"/>
    </row>
    <row r="742" spans="4:83">
      <c r="D742" s="19"/>
      <c r="E742" s="19"/>
      <c r="CC742" s="19"/>
      <c r="CD742" s="19"/>
      <c r="CE742" s="19"/>
    </row>
    <row r="743" spans="4:83">
      <c r="D743" s="19"/>
      <c r="E743" s="19"/>
      <c r="CC743" s="19"/>
      <c r="CD743" s="19"/>
      <c r="CE743" s="19"/>
    </row>
    <row r="744" spans="4:83">
      <c r="D744" s="19"/>
      <c r="E744" s="19"/>
      <c r="CC744" s="19"/>
      <c r="CD744" s="19"/>
      <c r="CE744" s="19"/>
    </row>
    <row r="745" spans="4:83">
      <c r="D745" s="19"/>
      <c r="E745" s="19"/>
      <c r="CC745" s="19"/>
      <c r="CD745" s="19"/>
      <c r="CE745" s="19"/>
    </row>
    <row r="746" spans="4:83">
      <c r="D746" s="19"/>
      <c r="E746" s="19"/>
      <c r="CC746" s="19"/>
      <c r="CD746" s="19"/>
      <c r="CE746" s="19"/>
    </row>
    <row r="747" spans="4:83">
      <c r="D747" s="19"/>
      <c r="E747" s="19"/>
      <c r="CC747" s="19"/>
      <c r="CD747" s="19"/>
      <c r="CE747" s="19"/>
    </row>
    <row r="748" spans="4:83">
      <c r="D748" s="19"/>
      <c r="E748" s="19"/>
      <c r="CC748" s="19"/>
      <c r="CD748" s="19"/>
      <c r="CE748" s="19"/>
    </row>
    <row r="749" spans="4:83">
      <c r="D749" s="19"/>
      <c r="E749" s="19"/>
      <c r="CC749" s="19"/>
      <c r="CD749" s="19"/>
      <c r="CE749" s="19"/>
    </row>
    <row r="750" spans="4:83">
      <c r="D750" s="19"/>
      <c r="E750" s="19"/>
      <c r="CC750" s="19"/>
      <c r="CD750" s="19"/>
      <c r="CE750" s="19"/>
    </row>
    <row r="751" spans="4:83">
      <c r="D751" s="19"/>
      <c r="E751" s="19"/>
      <c r="CC751" s="19"/>
      <c r="CD751" s="19"/>
      <c r="CE751" s="19"/>
    </row>
    <row r="752" spans="4:83">
      <c r="D752" s="19"/>
      <c r="E752" s="19"/>
      <c r="CC752" s="19"/>
      <c r="CD752" s="19"/>
      <c r="CE752" s="19"/>
    </row>
    <row r="753" spans="4:83">
      <c r="D753" s="19"/>
      <c r="E753" s="19"/>
      <c r="CC753" s="19"/>
      <c r="CD753" s="19"/>
      <c r="CE753" s="19"/>
    </row>
    <row r="754" spans="4:83">
      <c r="D754" s="19"/>
      <c r="E754" s="19"/>
      <c r="CC754" s="19"/>
      <c r="CD754" s="19"/>
      <c r="CE754" s="19"/>
    </row>
    <row r="755" spans="4:83">
      <c r="D755" s="19"/>
      <c r="E755" s="19"/>
      <c r="CC755" s="19"/>
      <c r="CD755" s="19"/>
      <c r="CE755" s="19"/>
    </row>
    <row r="756" spans="4:83">
      <c r="D756" s="19"/>
      <c r="E756" s="19"/>
      <c r="CC756" s="19"/>
      <c r="CD756" s="19"/>
      <c r="CE756" s="19"/>
    </row>
    <row r="757" spans="4:83">
      <c r="D757" s="19"/>
      <c r="E757" s="19"/>
      <c r="CC757" s="19"/>
      <c r="CD757" s="19"/>
      <c r="CE757" s="19"/>
    </row>
    <row r="758" spans="4:83">
      <c r="D758" s="19"/>
      <c r="E758" s="19"/>
      <c r="CC758" s="19"/>
      <c r="CD758" s="19"/>
      <c r="CE758" s="19"/>
    </row>
    <row r="759" spans="4:83">
      <c r="D759" s="19"/>
      <c r="E759" s="19"/>
      <c r="CC759" s="19"/>
      <c r="CD759" s="19"/>
      <c r="CE759" s="19"/>
    </row>
    <row r="760" spans="4:83">
      <c r="D760" s="19"/>
      <c r="E760" s="19"/>
      <c r="CC760" s="19"/>
      <c r="CD760" s="19"/>
      <c r="CE760" s="19"/>
    </row>
    <row r="761" spans="4:83">
      <c r="D761" s="19"/>
      <c r="E761" s="19"/>
      <c r="CC761" s="19"/>
      <c r="CD761" s="19"/>
      <c r="CE761" s="19"/>
    </row>
    <row r="762" spans="4:83">
      <c r="D762" s="19"/>
      <c r="E762" s="19"/>
      <c r="CC762" s="19"/>
      <c r="CD762" s="19"/>
      <c r="CE762" s="19"/>
    </row>
    <row r="763" spans="4:83">
      <c r="D763" s="19"/>
      <c r="E763" s="19"/>
      <c r="CC763" s="19"/>
      <c r="CD763" s="19"/>
      <c r="CE763" s="19"/>
    </row>
    <row r="764" spans="4:83">
      <c r="D764" s="19"/>
      <c r="E764" s="19"/>
      <c r="CC764" s="19"/>
      <c r="CD764" s="19"/>
      <c r="CE764" s="19"/>
    </row>
    <row r="765" spans="4:83">
      <c r="D765" s="19"/>
      <c r="E765" s="19"/>
      <c r="CC765" s="19"/>
      <c r="CD765" s="19"/>
      <c r="CE765" s="19"/>
    </row>
    <row r="766" spans="4:83">
      <c r="D766" s="19"/>
      <c r="E766" s="19"/>
      <c r="CC766" s="19"/>
      <c r="CD766" s="19"/>
      <c r="CE766" s="19"/>
    </row>
    <row r="767" spans="4:83">
      <c r="D767" s="19"/>
      <c r="E767" s="19"/>
      <c r="CC767" s="19"/>
      <c r="CD767" s="19"/>
      <c r="CE767" s="19"/>
    </row>
    <row r="768" spans="4:83">
      <c r="D768" s="19"/>
      <c r="E768" s="19"/>
      <c r="CC768" s="19"/>
      <c r="CD768" s="19"/>
      <c r="CE768" s="19"/>
    </row>
    <row r="769" spans="4:83">
      <c r="D769" s="19"/>
      <c r="E769" s="19"/>
      <c r="CC769" s="19"/>
      <c r="CD769" s="19"/>
      <c r="CE769" s="19"/>
    </row>
    <row r="770" spans="4:83">
      <c r="D770" s="19"/>
      <c r="E770" s="19"/>
      <c r="CC770" s="19"/>
      <c r="CD770" s="19"/>
      <c r="CE770" s="19"/>
    </row>
    <row r="771" spans="4:83">
      <c r="D771" s="19"/>
      <c r="E771" s="19"/>
      <c r="CC771" s="19"/>
      <c r="CD771" s="19"/>
      <c r="CE771" s="19"/>
    </row>
    <row r="772" spans="4:83">
      <c r="D772" s="19"/>
      <c r="E772" s="19"/>
      <c r="CC772" s="19"/>
      <c r="CD772" s="19"/>
      <c r="CE772" s="19"/>
    </row>
    <row r="773" spans="4:83">
      <c r="D773" s="19"/>
      <c r="E773" s="19"/>
      <c r="CC773" s="19"/>
      <c r="CD773" s="19"/>
      <c r="CE773" s="19"/>
    </row>
    <row r="774" spans="4:83">
      <c r="D774" s="19"/>
      <c r="E774" s="19"/>
      <c r="CC774" s="19"/>
      <c r="CD774" s="19"/>
      <c r="CE774" s="19"/>
    </row>
    <row r="775" spans="4:83">
      <c r="D775" s="19"/>
      <c r="E775" s="19"/>
      <c r="CC775" s="19"/>
      <c r="CD775" s="19"/>
      <c r="CE775" s="19"/>
    </row>
    <row r="776" spans="4:83">
      <c r="D776" s="19"/>
      <c r="E776" s="19"/>
      <c r="CC776" s="19"/>
      <c r="CD776" s="19"/>
      <c r="CE776" s="19"/>
    </row>
    <row r="777" spans="4:83">
      <c r="D777" s="19"/>
      <c r="E777" s="19"/>
      <c r="CC777" s="19"/>
      <c r="CD777" s="19"/>
      <c r="CE777" s="19"/>
    </row>
    <row r="778" spans="4:83">
      <c r="D778" s="19"/>
      <c r="E778" s="19"/>
      <c r="CC778" s="19"/>
      <c r="CD778" s="19"/>
      <c r="CE778" s="19"/>
    </row>
    <row r="779" spans="4:83">
      <c r="D779" s="19"/>
      <c r="E779" s="19"/>
      <c r="CC779" s="19"/>
      <c r="CD779" s="19"/>
      <c r="CE779" s="19"/>
    </row>
    <row r="780" spans="4:83">
      <c r="D780" s="19"/>
      <c r="E780" s="19"/>
      <c r="CC780" s="19"/>
      <c r="CD780" s="19"/>
      <c r="CE780" s="19"/>
    </row>
    <row r="781" spans="4:83">
      <c r="D781" s="19"/>
      <c r="E781" s="19"/>
      <c r="CC781" s="19"/>
      <c r="CD781" s="19"/>
      <c r="CE781" s="19"/>
    </row>
    <row r="782" spans="4:83">
      <c r="D782" s="19"/>
      <c r="E782" s="19"/>
      <c r="CC782" s="19"/>
      <c r="CD782" s="19"/>
      <c r="CE782" s="19"/>
    </row>
    <row r="783" spans="4:83">
      <c r="D783" s="19"/>
      <c r="E783" s="19"/>
      <c r="CC783" s="19"/>
      <c r="CD783" s="19"/>
      <c r="CE783" s="19"/>
    </row>
    <row r="784" spans="4:83">
      <c r="D784" s="19"/>
      <c r="E784" s="19"/>
      <c r="CC784" s="19"/>
      <c r="CD784" s="19"/>
      <c r="CE784" s="19"/>
    </row>
    <row r="785" spans="4:83">
      <c r="D785" s="19"/>
      <c r="E785" s="19"/>
      <c r="CC785" s="19"/>
      <c r="CD785" s="19"/>
      <c r="CE785" s="19"/>
    </row>
    <row r="786" spans="4:83">
      <c r="D786" s="19"/>
      <c r="E786" s="19"/>
      <c r="CC786" s="19"/>
      <c r="CD786" s="19"/>
      <c r="CE786" s="19"/>
    </row>
    <row r="787" spans="4:83">
      <c r="D787" s="19"/>
      <c r="E787" s="19"/>
      <c r="CC787" s="19"/>
      <c r="CD787" s="19"/>
      <c r="CE787" s="19"/>
    </row>
    <row r="788" spans="4:83">
      <c r="D788" s="19"/>
      <c r="E788" s="19"/>
      <c r="CC788" s="19"/>
      <c r="CD788" s="19"/>
      <c r="CE788" s="19"/>
    </row>
    <row r="789" spans="4:83">
      <c r="D789" s="19"/>
      <c r="E789" s="19"/>
      <c r="CC789" s="19"/>
      <c r="CD789" s="19"/>
      <c r="CE789" s="19"/>
    </row>
    <row r="790" spans="4:83">
      <c r="D790" s="19"/>
      <c r="E790" s="19"/>
      <c r="CC790" s="19"/>
      <c r="CD790" s="19"/>
      <c r="CE790" s="19"/>
    </row>
    <row r="791" spans="4:83">
      <c r="D791" s="19"/>
      <c r="E791" s="19"/>
      <c r="CC791" s="19"/>
      <c r="CD791" s="19"/>
      <c r="CE791" s="19"/>
    </row>
    <row r="792" spans="4:83">
      <c r="D792" s="19"/>
      <c r="E792" s="19"/>
      <c r="CC792" s="19"/>
      <c r="CD792" s="19"/>
      <c r="CE792" s="19"/>
    </row>
    <row r="793" spans="4:83">
      <c r="D793" s="19"/>
      <c r="E793" s="19"/>
      <c r="CC793" s="19"/>
      <c r="CD793" s="19"/>
      <c r="CE793" s="19"/>
    </row>
    <row r="794" spans="4:83">
      <c r="D794" s="19"/>
      <c r="E794" s="19"/>
      <c r="CC794" s="19"/>
      <c r="CD794" s="19"/>
      <c r="CE794" s="19"/>
    </row>
    <row r="795" spans="4:83">
      <c r="D795" s="19"/>
      <c r="E795" s="19"/>
      <c r="CC795" s="19"/>
      <c r="CD795" s="19"/>
      <c r="CE795" s="19"/>
    </row>
    <row r="796" spans="4:83">
      <c r="D796" s="19"/>
      <c r="E796" s="19"/>
      <c r="CC796" s="19"/>
      <c r="CD796" s="19"/>
      <c r="CE796" s="19"/>
    </row>
    <row r="797" spans="4:83">
      <c r="D797" s="19"/>
      <c r="E797" s="19"/>
    </row>
    <row r="798" spans="4:83">
      <c r="D798" s="19"/>
      <c r="E798" s="19"/>
    </row>
    <row r="799" spans="4:83">
      <c r="D799" s="19"/>
      <c r="E799" s="19"/>
    </row>
    <row r="800" spans="4:83">
      <c r="D800" s="19"/>
      <c r="E800" s="19"/>
    </row>
    <row r="801" spans="4:5">
      <c r="D801" s="19"/>
      <c r="E801" s="19"/>
    </row>
    <row r="802" spans="4:5">
      <c r="D802" s="19"/>
      <c r="E802" s="19"/>
    </row>
    <row r="803" spans="4:5">
      <c r="D803" s="19"/>
      <c r="E803" s="19"/>
    </row>
    <row r="804" spans="4:5">
      <c r="D804" s="19"/>
      <c r="E804" s="19"/>
    </row>
    <row r="805" spans="4:5">
      <c r="D805" s="19"/>
      <c r="E805" s="19"/>
    </row>
    <row r="806" spans="4:5">
      <c r="D806" s="19"/>
      <c r="E806" s="19"/>
    </row>
    <row r="807" spans="4:5">
      <c r="D807" s="19"/>
      <c r="E807" s="19"/>
    </row>
    <row r="808" spans="4:5">
      <c r="D808" s="19"/>
      <c r="E808" s="19"/>
    </row>
    <row r="809" spans="4:5">
      <c r="D809" s="19"/>
      <c r="E809" s="19"/>
    </row>
    <row r="810" spans="4:5">
      <c r="D810" s="19"/>
      <c r="E810" s="19"/>
    </row>
    <row r="811" spans="4:5">
      <c r="D811" s="19"/>
      <c r="E811" s="19"/>
    </row>
    <row r="812" spans="4:5">
      <c r="D812" s="19"/>
      <c r="E812" s="19"/>
    </row>
    <row r="813" spans="4:5">
      <c r="D813" s="19"/>
      <c r="E813" s="19"/>
    </row>
    <row r="814" spans="4:5">
      <c r="D814" s="19"/>
      <c r="E814" s="19"/>
    </row>
    <row r="815" spans="4:5">
      <c r="D815" s="19"/>
      <c r="E815" s="19"/>
    </row>
    <row r="816" spans="4:5">
      <c r="D816" s="19"/>
      <c r="E816" s="19"/>
    </row>
    <row r="817" spans="4:5">
      <c r="D817" s="19"/>
      <c r="E817" s="19"/>
    </row>
    <row r="818" spans="4:5">
      <c r="D818" s="19"/>
      <c r="E818" s="19"/>
    </row>
    <row r="819" spans="4:5">
      <c r="D819" s="19"/>
      <c r="E819" s="19"/>
    </row>
    <row r="820" spans="4:5">
      <c r="D820" s="19"/>
      <c r="E820" s="19"/>
    </row>
    <row r="821" spans="4:5">
      <c r="D821" s="19"/>
      <c r="E821" s="19"/>
    </row>
    <row r="822" spans="4:5">
      <c r="D822" s="19"/>
      <c r="E822" s="19"/>
    </row>
    <row r="823" spans="4:5">
      <c r="D823" s="19"/>
      <c r="E823" s="19"/>
    </row>
    <row r="824" spans="4:5">
      <c r="D824" s="19"/>
      <c r="E824" s="19"/>
    </row>
    <row r="825" spans="4:5">
      <c r="D825" s="19"/>
      <c r="E825" s="19"/>
    </row>
    <row r="826" spans="4:5">
      <c r="D826" s="19"/>
      <c r="E826" s="19"/>
    </row>
    <row r="827" spans="4:5">
      <c r="D827" s="19"/>
      <c r="E827" s="19"/>
    </row>
    <row r="828" spans="4:5">
      <c r="D828" s="19"/>
      <c r="E828" s="19"/>
    </row>
    <row r="829" spans="4:5">
      <c r="D829" s="19"/>
      <c r="E829" s="19"/>
    </row>
    <row r="830" spans="4:5">
      <c r="D830" s="19"/>
      <c r="E830" s="19"/>
    </row>
    <row r="831" spans="4:5">
      <c r="D831" s="19"/>
      <c r="E831" s="19"/>
    </row>
    <row r="832" spans="4:5">
      <c r="D832" s="19"/>
      <c r="E832" s="19"/>
    </row>
    <row r="833" spans="4:5">
      <c r="D833" s="19"/>
      <c r="E833" s="19"/>
    </row>
    <row r="834" spans="4:5">
      <c r="D834" s="19"/>
      <c r="E834" s="19"/>
    </row>
    <row r="835" spans="4:5">
      <c r="D835" s="19"/>
      <c r="E835" s="19"/>
    </row>
    <row r="836" spans="4:5">
      <c r="D836" s="19"/>
      <c r="E836" s="19"/>
    </row>
    <row r="837" spans="4:5">
      <c r="D837" s="19"/>
      <c r="E837" s="19"/>
    </row>
    <row r="838" spans="4:5">
      <c r="D838" s="19"/>
      <c r="E838" s="19"/>
    </row>
    <row r="839" spans="4:5">
      <c r="D839" s="19"/>
      <c r="E839" s="19"/>
    </row>
    <row r="840" spans="4:5">
      <c r="D840" s="19"/>
      <c r="E840" s="19"/>
    </row>
    <row r="841" spans="4:5">
      <c r="D841" s="19"/>
      <c r="E841" s="19"/>
    </row>
    <row r="842" spans="4:5">
      <c r="D842" s="19"/>
      <c r="E842" s="19"/>
    </row>
    <row r="843" spans="4:5">
      <c r="D843" s="19"/>
      <c r="E843" s="19"/>
    </row>
    <row r="844" spans="4:5">
      <c r="D844" s="19"/>
      <c r="E844" s="19"/>
    </row>
    <row r="845" spans="4:5">
      <c r="D845" s="19"/>
      <c r="E845" s="19"/>
    </row>
    <row r="846" spans="4:5">
      <c r="D846" s="19"/>
      <c r="E846" s="19"/>
    </row>
    <row r="847" spans="4:5">
      <c r="D847" s="19"/>
      <c r="E847" s="19"/>
    </row>
    <row r="848" spans="4:5">
      <c r="D848" s="19"/>
      <c r="E848" s="19"/>
    </row>
    <row r="849" spans="4:5">
      <c r="D849" s="19"/>
      <c r="E849" s="19"/>
    </row>
    <row r="850" spans="4:5">
      <c r="D850" s="19"/>
      <c r="E850" s="19"/>
    </row>
    <row r="851" spans="4:5">
      <c r="D851" s="19"/>
      <c r="E851" s="19"/>
    </row>
    <row r="852" spans="4:5">
      <c r="D852" s="19"/>
      <c r="E852" s="19"/>
    </row>
    <row r="853" spans="4:5">
      <c r="D853" s="19"/>
      <c r="E853" s="19"/>
    </row>
    <row r="854" spans="4:5">
      <c r="D854" s="19"/>
      <c r="E854" s="19"/>
    </row>
    <row r="855" spans="4:5">
      <c r="D855" s="19"/>
      <c r="E855" s="19"/>
    </row>
    <row r="856" spans="4:5">
      <c r="D856" s="19"/>
      <c r="E856" s="19"/>
    </row>
    <row r="857" spans="4:5">
      <c r="D857" s="19"/>
      <c r="E857" s="19"/>
    </row>
    <row r="858" spans="4:5">
      <c r="D858" s="19"/>
      <c r="E858" s="19"/>
    </row>
    <row r="859" spans="4:5">
      <c r="D859" s="19"/>
      <c r="E859" s="19"/>
    </row>
    <row r="860" spans="4:5">
      <c r="D860" s="19"/>
      <c r="E860" s="19"/>
    </row>
    <row r="861" spans="4:5">
      <c r="D861" s="19"/>
      <c r="E861" s="19"/>
    </row>
    <row r="862" spans="4:5">
      <c r="D862" s="19"/>
      <c r="E862" s="19"/>
    </row>
    <row r="863" spans="4:5">
      <c r="D863" s="19"/>
      <c r="E863" s="19"/>
    </row>
    <row r="864" spans="4:5">
      <c r="D864" s="19"/>
      <c r="E864" s="19"/>
    </row>
    <row r="865" spans="4:5">
      <c r="D865" s="19"/>
      <c r="E865" s="19"/>
    </row>
    <row r="866" spans="4:5">
      <c r="D866" s="19"/>
      <c r="E866" s="19"/>
    </row>
    <row r="867" spans="4:5">
      <c r="D867" s="19"/>
      <c r="E867" s="19"/>
    </row>
    <row r="868" spans="4:5">
      <c r="D868" s="19"/>
      <c r="E868" s="19"/>
    </row>
    <row r="869" spans="4:5">
      <c r="D869" s="19"/>
      <c r="E869" s="19"/>
    </row>
    <row r="870" spans="4:5">
      <c r="D870" s="19"/>
      <c r="E870" s="19"/>
    </row>
    <row r="871" spans="4:5">
      <c r="D871" s="19"/>
      <c r="E871" s="19"/>
    </row>
    <row r="872" spans="4:5">
      <c r="D872" s="19"/>
      <c r="E872" s="19"/>
    </row>
    <row r="873" spans="4:5">
      <c r="D873" s="19"/>
      <c r="E873" s="19"/>
    </row>
    <row r="874" spans="4:5">
      <c r="D874" s="19"/>
      <c r="E874" s="19"/>
    </row>
    <row r="875" spans="4:5">
      <c r="D875" s="19"/>
      <c r="E875" s="19"/>
    </row>
    <row r="876" spans="4:5">
      <c r="D876" s="19"/>
      <c r="E876" s="19"/>
    </row>
    <row r="877" spans="4:5">
      <c r="D877" s="19"/>
      <c r="E877" s="19"/>
    </row>
    <row r="878" spans="4:5">
      <c r="D878" s="19"/>
      <c r="E878" s="19"/>
    </row>
    <row r="879" spans="4:5">
      <c r="D879" s="19"/>
      <c r="E879" s="19"/>
    </row>
    <row r="880" spans="4:5">
      <c r="D880" s="19"/>
      <c r="E880" s="19"/>
    </row>
    <row r="881" spans="4:5">
      <c r="D881" s="19"/>
      <c r="E881" s="19"/>
    </row>
    <row r="882" spans="4:5">
      <c r="D882" s="19"/>
      <c r="E882" s="19"/>
    </row>
    <row r="883" spans="4:5">
      <c r="D883" s="19"/>
      <c r="E883" s="19"/>
    </row>
    <row r="884" spans="4:5">
      <c r="D884" s="19"/>
      <c r="E884" s="19"/>
    </row>
    <row r="885" spans="4:5">
      <c r="D885" s="19"/>
      <c r="E885" s="19"/>
    </row>
    <row r="886" spans="4:5">
      <c r="D886" s="19"/>
      <c r="E886" s="19"/>
    </row>
    <row r="887" spans="4:5">
      <c r="D887" s="19"/>
      <c r="E887" s="19"/>
    </row>
    <row r="888" spans="4:5">
      <c r="D888" s="19"/>
      <c r="E888" s="19"/>
    </row>
    <row r="889" spans="4:5">
      <c r="D889" s="19"/>
      <c r="E889" s="19"/>
    </row>
    <row r="890" spans="4:5">
      <c r="D890" s="19"/>
      <c r="E890" s="19"/>
    </row>
    <row r="891" spans="4:5">
      <c r="D891" s="19"/>
      <c r="E891" s="19"/>
    </row>
    <row r="892" spans="4:5">
      <c r="D892" s="19"/>
      <c r="E892" s="19"/>
    </row>
    <row r="893" spans="4:5">
      <c r="D893" s="19"/>
      <c r="E893" s="19"/>
    </row>
    <row r="894" spans="4:5">
      <c r="D894" s="19"/>
      <c r="E894" s="19"/>
    </row>
    <row r="895" spans="4:5">
      <c r="D895" s="19"/>
      <c r="E895" s="19"/>
    </row>
    <row r="896" spans="4:5">
      <c r="D896" s="19"/>
      <c r="E896" s="19"/>
    </row>
    <row r="897" spans="4:5">
      <c r="D897" s="19"/>
      <c r="E897" s="19"/>
    </row>
    <row r="898" spans="4:5">
      <c r="D898" s="19"/>
      <c r="E898" s="19"/>
    </row>
    <row r="899" spans="4:5">
      <c r="D899" s="19"/>
      <c r="E899" s="19"/>
    </row>
    <row r="900" spans="4:5">
      <c r="D900" s="19"/>
      <c r="E900" s="19"/>
    </row>
    <row r="901" spans="4:5">
      <c r="D901" s="19"/>
      <c r="E901" s="19"/>
    </row>
    <row r="902" spans="4:5">
      <c r="D902" s="19"/>
      <c r="E902" s="19"/>
    </row>
    <row r="903" spans="4:5">
      <c r="D903" s="19"/>
      <c r="E903" s="19"/>
    </row>
    <row r="904" spans="4:5">
      <c r="D904" s="19"/>
      <c r="E904" s="19"/>
    </row>
    <row r="905" spans="4:5">
      <c r="D905" s="19"/>
      <c r="E905" s="19"/>
    </row>
    <row r="906" spans="4:5">
      <c r="D906" s="19"/>
      <c r="E906" s="19"/>
    </row>
    <row r="907" spans="4:5">
      <c r="D907" s="19"/>
      <c r="E907" s="19"/>
    </row>
    <row r="908" spans="4:5">
      <c r="D908" s="19"/>
      <c r="E908" s="19"/>
    </row>
    <row r="909" spans="4:5">
      <c r="D909" s="19"/>
      <c r="E909" s="19"/>
    </row>
    <row r="910" spans="4:5">
      <c r="D910" s="19"/>
      <c r="E910" s="19"/>
    </row>
    <row r="911" spans="4:5">
      <c r="D911" s="19"/>
      <c r="E911" s="19"/>
    </row>
    <row r="912" spans="4:5">
      <c r="D912" s="19"/>
      <c r="E912" s="19"/>
    </row>
    <row r="913" spans="4:5">
      <c r="D913" s="19"/>
      <c r="E913" s="19"/>
    </row>
    <row r="914" spans="4:5">
      <c r="D914" s="19"/>
      <c r="E914" s="19"/>
    </row>
    <row r="915" spans="4:5">
      <c r="D915" s="19"/>
      <c r="E915" s="19"/>
    </row>
    <row r="916" spans="4:5">
      <c r="D916" s="19"/>
      <c r="E916" s="19"/>
    </row>
    <row r="917" spans="4:5">
      <c r="D917" s="19"/>
      <c r="E917" s="19"/>
    </row>
    <row r="918" spans="4:5">
      <c r="D918" s="19"/>
      <c r="E918" s="19"/>
    </row>
    <row r="919" spans="4:5">
      <c r="D919" s="19"/>
      <c r="E919" s="19"/>
    </row>
    <row r="920" spans="4:5">
      <c r="D920" s="19"/>
      <c r="E920" s="19"/>
    </row>
    <row r="921" spans="4:5">
      <c r="D921" s="19"/>
      <c r="E921" s="19"/>
    </row>
    <row r="922" spans="4:5">
      <c r="D922" s="19"/>
      <c r="E922" s="19"/>
    </row>
    <row r="923" spans="4:5">
      <c r="D923" s="19"/>
      <c r="E923" s="19"/>
    </row>
    <row r="924" spans="4:5">
      <c r="D924" s="19"/>
      <c r="E924" s="19"/>
    </row>
    <row r="925" spans="4:5">
      <c r="D925" s="19"/>
      <c r="E925" s="19"/>
    </row>
    <row r="926" spans="4:5">
      <c r="D926" s="19"/>
      <c r="E926" s="19"/>
    </row>
    <row r="927" spans="4:5">
      <c r="D927" s="19"/>
      <c r="E927" s="19"/>
    </row>
    <row r="928" spans="4:5">
      <c r="D928" s="19"/>
      <c r="E928" s="19"/>
    </row>
    <row r="929" spans="4:5">
      <c r="D929" s="19"/>
      <c r="E929" s="19"/>
    </row>
    <row r="930" spans="4:5">
      <c r="D930" s="19"/>
      <c r="E930" s="19"/>
    </row>
    <row r="931" spans="4:5">
      <c r="D931" s="19"/>
      <c r="E931" s="19"/>
    </row>
    <row r="932" spans="4:5">
      <c r="D932" s="19"/>
      <c r="E932" s="19"/>
    </row>
    <row r="933" spans="4:5">
      <c r="D933" s="19"/>
      <c r="E933" s="19"/>
    </row>
    <row r="934" spans="4:5">
      <c r="D934" s="19"/>
      <c r="E934" s="19"/>
    </row>
    <row r="935" spans="4:5">
      <c r="D935" s="19"/>
      <c r="E935" s="19"/>
    </row>
    <row r="936" spans="4:5">
      <c r="D936" s="19"/>
      <c r="E936" s="19"/>
    </row>
    <row r="937" spans="4:5">
      <c r="D937" s="19"/>
      <c r="E937" s="19"/>
    </row>
    <row r="938" spans="4:5">
      <c r="D938" s="19"/>
      <c r="E938" s="19"/>
    </row>
    <row r="939" spans="4:5">
      <c r="D939" s="19"/>
      <c r="E939" s="19"/>
    </row>
    <row r="940" spans="4:5">
      <c r="D940" s="19"/>
      <c r="E940" s="19"/>
    </row>
    <row r="941" spans="4:5">
      <c r="D941" s="19"/>
      <c r="E941" s="19"/>
    </row>
    <row r="942" spans="4:5">
      <c r="D942" s="19"/>
      <c r="E942" s="19"/>
    </row>
    <row r="943" spans="4:5">
      <c r="D943" s="19"/>
      <c r="E943" s="19"/>
    </row>
    <row r="944" spans="4:5">
      <c r="D944" s="19"/>
      <c r="E944" s="19"/>
    </row>
    <row r="945" spans="4:5">
      <c r="D945" s="19"/>
      <c r="E945" s="19"/>
    </row>
    <row r="946" spans="4:5">
      <c r="D946" s="19"/>
      <c r="E946" s="19"/>
    </row>
    <row r="947" spans="4:5">
      <c r="D947" s="19"/>
      <c r="E947" s="19"/>
    </row>
    <row r="948" spans="4:5">
      <c r="D948" s="19"/>
      <c r="E948" s="19"/>
    </row>
    <row r="949" spans="4:5">
      <c r="D949" s="19"/>
      <c r="E949" s="19"/>
    </row>
    <row r="950" spans="4:5">
      <c r="D950" s="19"/>
      <c r="E950" s="19"/>
    </row>
    <row r="951" spans="4:5">
      <c r="D951" s="19"/>
      <c r="E951" s="19"/>
    </row>
    <row r="952" spans="4:5">
      <c r="D952" s="19"/>
      <c r="E952" s="19"/>
    </row>
    <row r="953" spans="4:5">
      <c r="D953" s="19"/>
      <c r="E953" s="19"/>
    </row>
    <row r="954" spans="4:5">
      <c r="D954" s="19"/>
      <c r="E954" s="19"/>
    </row>
    <row r="955" spans="4:5">
      <c r="D955" s="19"/>
      <c r="E955" s="19"/>
    </row>
    <row r="956" spans="4:5">
      <c r="D956" s="19"/>
      <c r="E956" s="19"/>
    </row>
    <row r="957" spans="4:5">
      <c r="D957" s="19"/>
      <c r="E957" s="19"/>
    </row>
    <row r="958" spans="4:5">
      <c r="D958" s="19"/>
      <c r="E958" s="19"/>
    </row>
    <row r="959" spans="4:5">
      <c r="D959" s="19"/>
      <c r="E959" s="19"/>
    </row>
    <row r="960" spans="4:5">
      <c r="D960" s="19"/>
      <c r="E960" s="19"/>
    </row>
    <row r="961" spans="4:5">
      <c r="D961" s="19"/>
      <c r="E961" s="19"/>
    </row>
    <row r="962" spans="4:5">
      <c r="D962" s="19"/>
      <c r="E962" s="19"/>
    </row>
    <row r="963" spans="4:5">
      <c r="D963" s="19"/>
      <c r="E963" s="19"/>
    </row>
    <row r="964" spans="4:5">
      <c r="D964" s="19"/>
      <c r="E964" s="19"/>
    </row>
    <row r="965" spans="4:5">
      <c r="D965" s="19"/>
      <c r="E965" s="19"/>
    </row>
    <row r="966" spans="4:5">
      <c r="D966" s="19"/>
      <c r="E966" s="19"/>
    </row>
    <row r="967" spans="4:5">
      <c r="D967" s="19"/>
      <c r="E967" s="19"/>
    </row>
    <row r="968" spans="4:5">
      <c r="D968" s="19"/>
      <c r="E968" s="19"/>
    </row>
    <row r="969" spans="4:5">
      <c r="D969" s="19"/>
      <c r="E969" s="19"/>
    </row>
    <row r="970" spans="4:5">
      <c r="D970" s="19"/>
      <c r="E970" s="19"/>
    </row>
    <row r="971" spans="4:5">
      <c r="D971" s="19"/>
      <c r="E971" s="19"/>
    </row>
    <row r="972" spans="4:5">
      <c r="D972" s="19"/>
      <c r="E972" s="19"/>
    </row>
    <row r="973" spans="4:5">
      <c r="D973" s="19"/>
      <c r="E973" s="19"/>
    </row>
    <row r="974" spans="4:5">
      <c r="D974" s="19"/>
      <c r="E974" s="19"/>
    </row>
    <row r="975" spans="4:5">
      <c r="D975" s="19"/>
      <c r="E975" s="19"/>
    </row>
    <row r="976" spans="4:5">
      <c r="D976" s="19"/>
      <c r="E976" s="19"/>
    </row>
    <row r="977" spans="4:5">
      <c r="D977" s="19"/>
      <c r="E977" s="19"/>
    </row>
    <row r="978" spans="4:5">
      <c r="D978" s="19"/>
      <c r="E978" s="19"/>
    </row>
    <row r="979" spans="4:5">
      <c r="D979" s="19"/>
      <c r="E979" s="19"/>
    </row>
    <row r="980" spans="4:5">
      <c r="D980" s="19"/>
      <c r="E980" s="19"/>
    </row>
    <row r="981" spans="4:5">
      <c r="D981" s="19"/>
      <c r="E981" s="19"/>
    </row>
    <row r="982" spans="4:5">
      <c r="D982" s="19"/>
      <c r="E982" s="19"/>
    </row>
    <row r="983" spans="4:5">
      <c r="D983" s="19"/>
      <c r="E983" s="19"/>
    </row>
    <row r="984" spans="4:5">
      <c r="D984" s="19"/>
      <c r="E984" s="19"/>
    </row>
    <row r="985" spans="4:5">
      <c r="D985" s="19"/>
      <c r="E985" s="19"/>
    </row>
    <row r="986" spans="4:5">
      <c r="D986" s="19"/>
      <c r="E986" s="19"/>
    </row>
    <row r="987" spans="4:5">
      <c r="D987" s="19"/>
      <c r="E987" s="19"/>
    </row>
    <row r="988" spans="4:5">
      <c r="D988" s="19"/>
      <c r="E988" s="19"/>
    </row>
    <row r="989" spans="4:5">
      <c r="D989" s="19"/>
      <c r="E989" s="19"/>
    </row>
    <row r="990" spans="4:5">
      <c r="D990" s="19"/>
      <c r="E990" s="19"/>
    </row>
    <row r="991" spans="4:5">
      <c r="D991" s="19"/>
      <c r="E991" s="19"/>
    </row>
    <row r="992" spans="4:5">
      <c r="D992" s="19"/>
      <c r="E992" s="19"/>
    </row>
    <row r="993" spans="4:5">
      <c r="D993" s="19"/>
      <c r="E993" s="19"/>
    </row>
    <row r="994" spans="4:5">
      <c r="D994" s="19"/>
      <c r="E994" s="19"/>
    </row>
    <row r="995" spans="4:5">
      <c r="D995" s="19"/>
      <c r="E995" s="19"/>
    </row>
    <row r="996" spans="4:5">
      <c r="D996" s="19"/>
      <c r="E996" s="19"/>
    </row>
    <row r="997" spans="4:5">
      <c r="D997" s="19"/>
      <c r="E997" s="19"/>
    </row>
    <row r="998" spans="4:5">
      <c r="D998" s="19"/>
      <c r="E998" s="19"/>
    </row>
    <row r="999" spans="4:5">
      <c r="D999" s="19"/>
      <c r="E999" s="19"/>
    </row>
    <row r="1000" spans="4:5">
      <c r="D1000" s="19"/>
      <c r="E1000" s="19"/>
    </row>
    <row r="1001" spans="4:5">
      <c r="D1001" s="19"/>
      <c r="E1001" s="19"/>
    </row>
    <row r="1002" spans="4:5">
      <c r="D1002" s="19"/>
      <c r="E1002" s="19"/>
    </row>
    <row r="1003" spans="4:5">
      <c r="D1003" s="19"/>
      <c r="E1003" s="19"/>
    </row>
    <row r="1004" spans="4:5">
      <c r="D1004" s="19"/>
      <c r="E1004" s="19"/>
    </row>
    <row r="1005" spans="4:5">
      <c r="D1005" s="19"/>
      <c r="E1005" s="19"/>
    </row>
    <row r="1006" spans="4:5">
      <c r="D1006" s="19"/>
      <c r="E1006" s="19"/>
    </row>
    <row r="1007" spans="4:5">
      <c r="D1007" s="19"/>
      <c r="E1007" s="19"/>
    </row>
    <row r="1008" spans="4:5">
      <c r="D1008" s="19"/>
      <c r="E1008" s="19"/>
    </row>
    <row r="1009" spans="4:5">
      <c r="D1009" s="19"/>
      <c r="E1009" s="19"/>
    </row>
    <row r="1010" spans="4:5">
      <c r="D1010" s="19"/>
      <c r="E1010" s="19"/>
    </row>
    <row r="1011" spans="4:5">
      <c r="D1011" s="19"/>
      <c r="E1011" s="19"/>
    </row>
    <row r="1012" spans="4:5">
      <c r="D1012" s="19"/>
      <c r="E1012" s="19"/>
    </row>
    <row r="1013" spans="4:5">
      <c r="D1013" s="19"/>
      <c r="E1013" s="19"/>
    </row>
    <row r="1014" spans="4:5">
      <c r="D1014" s="19"/>
      <c r="E1014" s="19"/>
    </row>
    <row r="1015" spans="4:5">
      <c r="D1015" s="19"/>
      <c r="E1015" s="19"/>
    </row>
    <row r="1016" spans="4:5">
      <c r="D1016" s="19"/>
      <c r="E1016" s="19"/>
    </row>
    <row r="1017" spans="4:5">
      <c r="D1017" s="19"/>
      <c r="E1017" s="19"/>
    </row>
    <row r="1018" spans="4:5">
      <c r="D1018" s="19"/>
      <c r="E1018" s="19"/>
    </row>
    <row r="1019" spans="4:5">
      <c r="D1019" s="19"/>
      <c r="E1019" s="19"/>
    </row>
    <row r="1020" spans="4:5">
      <c r="D1020" s="19"/>
      <c r="E1020" s="19"/>
    </row>
    <row r="1021" spans="4:5">
      <c r="D1021" s="19"/>
      <c r="E1021" s="19"/>
    </row>
    <row r="1022" spans="4:5">
      <c r="D1022" s="19"/>
      <c r="E1022" s="19"/>
    </row>
    <row r="1023" spans="4:5">
      <c r="D1023" s="19"/>
      <c r="E1023" s="19"/>
    </row>
    <row r="1024" spans="4:5">
      <c r="D1024" s="19"/>
      <c r="E1024" s="19"/>
    </row>
    <row r="1025" spans="4:5">
      <c r="D1025" s="19"/>
      <c r="E1025" s="19"/>
    </row>
    <row r="1026" spans="4:5">
      <c r="D1026" s="19"/>
      <c r="E1026" s="19"/>
    </row>
    <row r="1027" spans="4:5">
      <c r="D1027" s="19"/>
      <c r="E1027" s="19"/>
    </row>
    <row r="1028" spans="4:5">
      <c r="D1028" s="19"/>
      <c r="E1028" s="19"/>
    </row>
    <row r="1029" spans="4:5">
      <c r="D1029" s="19"/>
      <c r="E1029" s="19"/>
    </row>
    <row r="1030" spans="4:5">
      <c r="D1030" s="19"/>
      <c r="E1030" s="19"/>
    </row>
    <row r="1031" spans="4:5">
      <c r="D1031" s="19"/>
      <c r="E1031" s="19"/>
    </row>
    <row r="1032" spans="4:5">
      <c r="D1032" s="19"/>
      <c r="E1032" s="19"/>
    </row>
    <row r="1033" spans="4:5">
      <c r="D1033" s="19"/>
      <c r="E1033" s="19"/>
    </row>
    <row r="1034" spans="4:5">
      <c r="D1034" s="19"/>
      <c r="E1034" s="19"/>
    </row>
    <row r="1035" spans="4:5">
      <c r="D1035" s="19"/>
      <c r="E1035" s="19"/>
    </row>
    <row r="1036" spans="4:5">
      <c r="D1036" s="19"/>
      <c r="E1036" s="19"/>
    </row>
    <row r="1037" spans="4:5">
      <c r="D1037" s="19"/>
      <c r="E1037" s="19"/>
    </row>
    <row r="1038" spans="4:5">
      <c r="D1038" s="19"/>
      <c r="E1038" s="19"/>
    </row>
    <row r="1039" spans="4:5">
      <c r="D1039" s="19"/>
      <c r="E1039" s="19"/>
    </row>
    <row r="1040" spans="4:5">
      <c r="D1040" s="19"/>
      <c r="E1040" s="19"/>
    </row>
    <row r="1041" spans="4:5">
      <c r="D1041" s="19"/>
      <c r="E1041" s="19"/>
    </row>
    <row r="1042" spans="4:5">
      <c r="D1042" s="19"/>
      <c r="E1042" s="19"/>
    </row>
    <row r="1043" spans="4:5">
      <c r="D1043" s="19"/>
      <c r="E1043" s="19"/>
    </row>
    <row r="1044" spans="4:5">
      <c r="D1044" s="19"/>
      <c r="E1044" s="19"/>
    </row>
    <row r="1045" spans="4:5">
      <c r="D1045" s="19"/>
      <c r="E1045" s="19"/>
    </row>
    <row r="1046" spans="4:5">
      <c r="D1046" s="19"/>
      <c r="E1046" s="19"/>
    </row>
    <row r="1047" spans="4:5">
      <c r="D1047" s="19"/>
      <c r="E1047" s="19"/>
    </row>
    <row r="1048" spans="4:5">
      <c r="D1048" s="19"/>
      <c r="E1048" s="19"/>
    </row>
    <row r="1049" spans="4:5">
      <c r="D1049" s="19"/>
      <c r="E1049" s="19"/>
    </row>
    <row r="1050" spans="4:5">
      <c r="D1050" s="19"/>
      <c r="E1050" s="19"/>
    </row>
    <row r="1051" spans="4:5">
      <c r="D1051" s="19"/>
      <c r="E1051" s="19"/>
    </row>
    <row r="1052" spans="4:5">
      <c r="D1052" s="19"/>
      <c r="E1052" s="19"/>
    </row>
    <row r="1053" spans="4:5">
      <c r="D1053" s="19"/>
      <c r="E1053" s="19"/>
    </row>
    <row r="1054" spans="4:5">
      <c r="D1054" s="19"/>
      <c r="E1054" s="19"/>
    </row>
    <row r="1055" spans="4:5">
      <c r="D1055" s="19"/>
      <c r="E1055" s="19"/>
    </row>
    <row r="1056" spans="4:5">
      <c r="D1056" s="19"/>
      <c r="E1056" s="19"/>
    </row>
    <row r="1057" spans="4:5">
      <c r="D1057" s="19"/>
      <c r="E1057" s="19"/>
    </row>
    <row r="1058" spans="4:5">
      <c r="D1058" s="19"/>
      <c r="E1058" s="19"/>
    </row>
    <row r="1059" spans="4:5">
      <c r="D1059" s="19"/>
      <c r="E1059" s="19"/>
    </row>
    <row r="1060" spans="4:5">
      <c r="D1060" s="19"/>
      <c r="E1060" s="19"/>
    </row>
    <row r="1061" spans="4:5">
      <c r="D1061" s="19"/>
      <c r="E1061" s="19"/>
    </row>
    <row r="1062" spans="4:5">
      <c r="D1062" s="19"/>
      <c r="E1062" s="19"/>
    </row>
    <row r="1063" spans="4:5">
      <c r="D1063" s="19"/>
      <c r="E1063" s="19"/>
    </row>
    <row r="1064" spans="4:5">
      <c r="D1064" s="19"/>
      <c r="E1064" s="19"/>
    </row>
    <row r="1065" spans="4:5">
      <c r="D1065" s="19"/>
      <c r="E1065" s="19"/>
    </row>
    <row r="1066" spans="4:5">
      <c r="D1066" s="19"/>
      <c r="E1066" s="19"/>
    </row>
    <row r="1067" spans="4:5">
      <c r="D1067" s="19"/>
      <c r="E1067" s="19"/>
    </row>
    <row r="1068" spans="4:5">
      <c r="D1068" s="19"/>
      <c r="E1068" s="19"/>
    </row>
    <row r="1069" spans="4:5">
      <c r="D1069" s="19"/>
      <c r="E1069" s="19"/>
    </row>
    <row r="1070" spans="4:5">
      <c r="D1070" s="19"/>
      <c r="E1070" s="19"/>
    </row>
    <row r="1071" spans="4:5">
      <c r="D1071" s="19"/>
      <c r="E1071" s="19"/>
    </row>
    <row r="1072" spans="4:5">
      <c r="D1072" s="19"/>
      <c r="E1072" s="19"/>
    </row>
    <row r="1073" spans="4:5">
      <c r="D1073" s="19"/>
      <c r="E1073" s="19"/>
    </row>
    <row r="1074" spans="4:5">
      <c r="D1074" s="19"/>
      <c r="E1074" s="19"/>
    </row>
    <row r="1075" spans="4:5">
      <c r="D1075" s="19"/>
      <c r="E1075" s="19"/>
    </row>
    <row r="1076" spans="4:5">
      <c r="D1076" s="19"/>
      <c r="E1076" s="19"/>
    </row>
    <row r="1077" spans="4:5">
      <c r="D1077" s="19"/>
      <c r="E1077" s="19"/>
    </row>
    <row r="1078" spans="4:5">
      <c r="D1078" s="19"/>
      <c r="E1078" s="19"/>
    </row>
    <row r="1079" spans="4:5">
      <c r="D1079" s="19"/>
      <c r="E1079" s="19"/>
    </row>
    <row r="1080" spans="4:5">
      <c r="D1080" s="19"/>
      <c r="E1080" s="19"/>
    </row>
    <row r="1081" spans="4:5">
      <c r="D1081" s="19"/>
      <c r="E1081" s="19"/>
    </row>
    <row r="1082" spans="4:5">
      <c r="D1082" s="19"/>
      <c r="E1082" s="19"/>
    </row>
    <row r="1083" spans="4:5">
      <c r="D1083" s="19"/>
      <c r="E1083" s="19"/>
    </row>
    <row r="1084" spans="4:5">
      <c r="D1084" s="19"/>
      <c r="E1084" s="19"/>
    </row>
    <row r="1085" spans="4:5">
      <c r="D1085" s="19"/>
      <c r="E1085" s="19"/>
    </row>
    <row r="1086" spans="4:5">
      <c r="D1086" s="19"/>
      <c r="E1086" s="19"/>
    </row>
    <row r="1087" spans="4:5">
      <c r="D1087" s="19"/>
      <c r="E1087" s="19"/>
    </row>
    <row r="1088" spans="4:5">
      <c r="D1088" s="19"/>
      <c r="E1088" s="19"/>
    </row>
    <row r="1089" spans="4:5">
      <c r="D1089" s="19"/>
      <c r="E1089" s="19"/>
    </row>
    <row r="1090" spans="4:5">
      <c r="D1090" s="19"/>
      <c r="E1090" s="19"/>
    </row>
    <row r="1091" spans="4:5">
      <c r="D1091" s="19"/>
      <c r="E1091" s="19"/>
    </row>
    <row r="1092" spans="4:5">
      <c r="D1092" s="19"/>
      <c r="E1092" s="19"/>
    </row>
    <row r="1093" spans="4:5">
      <c r="D1093" s="19"/>
      <c r="E1093" s="19"/>
    </row>
    <row r="1094" spans="4:5">
      <c r="D1094" s="19"/>
      <c r="E1094" s="19"/>
    </row>
    <row r="1095" spans="4:5">
      <c r="D1095" s="19"/>
      <c r="E1095" s="19"/>
    </row>
    <row r="1096" spans="4:5">
      <c r="D1096" s="19"/>
      <c r="E1096" s="19"/>
    </row>
    <row r="1097" spans="4:5">
      <c r="D1097" s="19"/>
      <c r="E1097" s="19"/>
    </row>
    <row r="1098" spans="4:5">
      <c r="D1098" s="19"/>
      <c r="E1098" s="19"/>
    </row>
    <row r="1099" spans="4:5">
      <c r="D1099" s="19"/>
      <c r="E1099" s="19"/>
    </row>
    <row r="1100" spans="4:5">
      <c r="D1100" s="19"/>
      <c r="E1100" s="19"/>
    </row>
    <row r="1101" spans="4:5">
      <c r="D1101" s="19"/>
      <c r="E1101" s="19"/>
    </row>
    <row r="1102" spans="4:5">
      <c r="D1102" s="19"/>
      <c r="E1102" s="19"/>
    </row>
    <row r="1103" spans="4:5">
      <c r="D1103" s="19"/>
      <c r="E1103" s="19"/>
    </row>
    <row r="1104" spans="4:5">
      <c r="D1104" s="19"/>
      <c r="E1104" s="19"/>
    </row>
    <row r="1105" spans="4:5">
      <c r="D1105" s="19"/>
      <c r="E1105" s="19"/>
    </row>
    <row r="1106" spans="4:5">
      <c r="D1106" s="19"/>
      <c r="E1106" s="19"/>
    </row>
    <row r="1107" spans="4:5">
      <c r="D1107" s="19"/>
      <c r="E1107" s="19"/>
    </row>
    <row r="1108" spans="4:5">
      <c r="D1108" s="19"/>
      <c r="E1108" s="19"/>
    </row>
    <row r="1109" spans="4:5">
      <c r="D1109" s="19"/>
      <c r="E1109" s="19"/>
    </row>
    <row r="1110" spans="4:5">
      <c r="D1110" s="19"/>
      <c r="E1110" s="19"/>
    </row>
    <row r="1111" spans="4:5">
      <c r="D1111" s="19"/>
      <c r="E1111" s="19"/>
    </row>
    <row r="1112" spans="4:5">
      <c r="D1112" s="19"/>
      <c r="E1112" s="19"/>
    </row>
    <row r="1113" spans="4:5">
      <c r="D1113" s="19"/>
      <c r="E1113" s="19"/>
    </row>
    <row r="1114" spans="4:5">
      <c r="D1114" s="19"/>
      <c r="E1114" s="19"/>
    </row>
    <row r="1115" spans="4:5">
      <c r="D1115" s="19"/>
      <c r="E1115" s="19"/>
    </row>
    <row r="1116" spans="4:5">
      <c r="D1116" s="19"/>
      <c r="E1116" s="19"/>
    </row>
    <row r="1117" spans="4:5">
      <c r="D1117" s="19"/>
      <c r="E1117" s="19"/>
    </row>
    <row r="1118" spans="4:5">
      <c r="D1118" s="19"/>
      <c r="E1118" s="19"/>
    </row>
    <row r="1119" spans="4:5">
      <c r="D1119" s="19"/>
      <c r="E1119" s="19"/>
    </row>
    <row r="1120" spans="4:5">
      <c r="D1120" s="19"/>
      <c r="E1120" s="19"/>
    </row>
    <row r="1121" spans="4:5">
      <c r="D1121" s="19"/>
      <c r="E1121" s="19"/>
    </row>
    <row r="1122" spans="4:5">
      <c r="D1122" s="19"/>
      <c r="E1122" s="19"/>
    </row>
    <row r="1123" spans="4:5">
      <c r="D1123" s="19"/>
      <c r="E1123" s="19"/>
    </row>
    <row r="1124" spans="4:5">
      <c r="D1124" s="19"/>
      <c r="E1124" s="19"/>
    </row>
    <row r="1125" spans="4:5">
      <c r="D1125" s="19"/>
      <c r="E1125" s="19"/>
    </row>
    <row r="1126" spans="4:5">
      <c r="D1126" s="19"/>
      <c r="E1126" s="19"/>
    </row>
    <row r="1127" spans="4:5">
      <c r="D1127" s="19"/>
      <c r="E1127" s="19"/>
    </row>
    <row r="1128" spans="4:5">
      <c r="D1128" s="19"/>
      <c r="E1128" s="19"/>
    </row>
    <row r="1129" spans="4:5">
      <c r="D1129" s="19"/>
      <c r="E1129" s="19"/>
    </row>
    <row r="1130" spans="4:5">
      <c r="D1130" s="19"/>
      <c r="E1130" s="19"/>
    </row>
    <row r="1131" spans="4:5">
      <c r="D1131" s="19"/>
      <c r="E1131" s="19"/>
    </row>
    <row r="1132" spans="4:5">
      <c r="D1132" s="19"/>
      <c r="E1132" s="19"/>
    </row>
    <row r="1133" spans="4:5">
      <c r="D1133" s="19"/>
      <c r="E1133" s="19"/>
    </row>
    <row r="1134" spans="4:5">
      <c r="D1134" s="19"/>
      <c r="E1134" s="19"/>
    </row>
    <row r="1135" spans="4:5">
      <c r="D1135" s="19"/>
      <c r="E1135" s="19"/>
    </row>
    <row r="1136" spans="4:5">
      <c r="D1136" s="19"/>
      <c r="E1136" s="19"/>
    </row>
    <row r="1137" spans="4:5">
      <c r="D1137" s="19"/>
      <c r="E1137" s="19"/>
    </row>
    <row r="1138" spans="4:5">
      <c r="D1138" s="19"/>
      <c r="E1138" s="19"/>
    </row>
    <row r="1139" spans="4:5">
      <c r="D1139" s="19"/>
      <c r="E1139" s="19"/>
    </row>
    <row r="1140" spans="4:5">
      <c r="D1140" s="19"/>
      <c r="E1140" s="19"/>
    </row>
    <row r="1141" spans="4:5">
      <c r="D1141" s="19"/>
      <c r="E1141" s="19"/>
    </row>
    <row r="1142" spans="4:5">
      <c r="D1142" s="19"/>
      <c r="E1142" s="19"/>
    </row>
    <row r="1143" spans="4:5">
      <c r="D1143" s="19"/>
      <c r="E1143" s="19"/>
    </row>
    <row r="1144" spans="4:5">
      <c r="D1144" s="19"/>
      <c r="E1144" s="19"/>
    </row>
    <row r="1145" spans="4:5">
      <c r="D1145" s="19"/>
      <c r="E1145" s="19"/>
    </row>
    <row r="1146" spans="4:5">
      <c r="D1146" s="19"/>
      <c r="E1146" s="19"/>
    </row>
    <row r="1147" spans="4:5">
      <c r="D1147" s="19"/>
      <c r="E1147" s="19"/>
    </row>
    <row r="1148" spans="4:5">
      <c r="D1148" s="19"/>
      <c r="E1148" s="19"/>
    </row>
    <row r="1149" spans="4:5">
      <c r="D1149" s="19"/>
      <c r="E1149" s="19"/>
    </row>
    <row r="1150" spans="4:5">
      <c r="D1150" s="19"/>
      <c r="E1150" s="19"/>
    </row>
    <row r="1151" spans="4:5">
      <c r="D1151" s="19"/>
      <c r="E1151" s="19"/>
    </row>
    <row r="1152" spans="4:5">
      <c r="D1152" s="19"/>
      <c r="E1152" s="19"/>
    </row>
    <row r="1153" spans="4:5">
      <c r="D1153" s="19"/>
      <c r="E1153" s="19"/>
    </row>
    <row r="1154" spans="4:5">
      <c r="D1154" s="19"/>
      <c r="E1154" s="19"/>
    </row>
    <row r="1155" spans="4:5">
      <c r="D1155" s="19"/>
      <c r="E1155" s="19"/>
    </row>
    <row r="1156" spans="4:5">
      <c r="D1156" s="19"/>
      <c r="E1156" s="19"/>
    </row>
    <row r="1157" spans="4:5">
      <c r="D1157" s="19"/>
      <c r="E1157" s="19"/>
    </row>
    <row r="1158" spans="4:5">
      <c r="D1158" s="19"/>
      <c r="E1158" s="19"/>
    </row>
    <row r="1159" spans="4:5">
      <c r="D1159" s="19"/>
      <c r="E1159" s="19"/>
    </row>
    <row r="1160" spans="4:5">
      <c r="D1160" s="19"/>
      <c r="E1160" s="19"/>
    </row>
    <row r="1161" spans="4:5">
      <c r="D1161" s="19"/>
      <c r="E1161" s="19"/>
    </row>
    <row r="1162" spans="4:5">
      <c r="D1162" s="19"/>
      <c r="E1162" s="19"/>
    </row>
    <row r="1163" spans="4:5">
      <c r="D1163" s="19"/>
      <c r="E1163" s="19"/>
    </row>
    <row r="1164" spans="4:5">
      <c r="D1164" s="19"/>
      <c r="E1164" s="19"/>
    </row>
    <row r="1165" spans="4:5">
      <c r="D1165" s="19"/>
      <c r="E1165" s="19"/>
    </row>
    <row r="1166" spans="4:5">
      <c r="D1166" s="19"/>
      <c r="E1166" s="19"/>
    </row>
    <row r="1167" spans="4:5">
      <c r="D1167" s="19"/>
      <c r="E1167" s="19"/>
    </row>
    <row r="1168" spans="4:5">
      <c r="D1168" s="19"/>
      <c r="E1168" s="19"/>
    </row>
    <row r="1169" spans="4:5">
      <c r="D1169" s="19"/>
      <c r="E1169" s="19"/>
    </row>
    <row r="1170" spans="4:5">
      <c r="D1170" s="19"/>
      <c r="E1170" s="19"/>
    </row>
    <row r="1171" spans="4:5">
      <c r="D1171" s="19"/>
      <c r="E1171" s="19"/>
    </row>
    <row r="1172" spans="4:5">
      <c r="D1172" s="19"/>
      <c r="E1172" s="19"/>
    </row>
    <row r="1173" spans="4:5">
      <c r="D1173" s="19"/>
      <c r="E1173" s="19"/>
    </row>
    <row r="1174" spans="4:5">
      <c r="D1174" s="19"/>
      <c r="E1174" s="19"/>
    </row>
    <row r="1175" spans="4:5">
      <c r="D1175" s="19"/>
      <c r="E1175" s="19"/>
    </row>
    <row r="1176" spans="4:5">
      <c r="D1176" s="19"/>
      <c r="E1176" s="19"/>
    </row>
    <row r="1177" spans="4:5">
      <c r="D1177" s="19"/>
      <c r="E1177" s="19"/>
    </row>
    <row r="1178" spans="4:5">
      <c r="D1178" s="19"/>
      <c r="E1178" s="19"/>
    </row>
    <row r="1179" spans="4:5">
      <c r="D1179" s="19"/>
      <c r="E1179" s="19"/>
    </row>
    <row r="1180" spans="4:5">
      <c r="D1180" s="19"/>
      <c r="E1180" s="19"/>
    </row>
    <row r="1181" spans="4:5">
      <c r="D1181" s="19"/>
      <c r="E1181" s="19"/>
    </row>
    <row r="1182" spans="4:5">
      <c r="D1182" s="19"/>
      <c r="E1182" s="19"/>
    </row>
    <row r="1183" spans="4:5">
      <c r="D1183" s="19"/>
      <c r="E1183" s="19"/>
    </row>
    <row r="1184" spans="4:5">
      <c r="D1184" s="19"/>
      <c r="E1184" s="19"/>
    </row>
    <row r="1185" spans="4:5">
      <c r="D1185" s="19"/>
      <c r="E1185" s="19"/>
    </row>
    <row r="1186" spans="4:5">
      <c r="D1186" s="19"/>
      <c r="E1186" s="19"/>
    </row>
    <row r="1187" spans="4:5">
      <c r="D1187" s="19"/>
      <c r="E1187" s="19"/>
    </row>
    <row r="1188" spans="4:5">
      <c r="D1188" s="19"/>
      <c r="E1188" s="19"/>
    </row>
    <row r="1189" spans="4:5">
      <c r="D1189" s="19"/>
      <c r="E1189" s="19"/>
    </row>
    <row r="1190" spans="4:5">
      <c r="D1190" s="19"/>
      <c r="E1190" s="19"/>
    </row>
    <row r="1191" spans="4:5">
      <c r="D1191" s="19"/>
      <c r="E1191" s="19"/>
    </row>
    <row r="1192" spans="4:5">
      <c r="D1192" s="19"/>
      <c r="E1192" s="19"/>
    </row>
    <row r="1193" spans="4:5">
      <c r="D1193" s="19"/>
      <c r="E1193" s="19"/>
    </row>
    <row r="1194" spans="4:5">
      <c r="D1194" s="19"/>
      <c r="E1194" s="19"/>
    </row>
    <row r="1195" spans="4:5">
      <c r="D1195" s="19"/>
      <c r="E1195" s="19"/>
    </row>
    <row r="1196" spans="4:5">
      <c r="D1196" s="19"/>
      <c r="E1196" s="19"/>
    </row>
    <row r="1197" spans="4:5">
      <c r="D1197" s="19"/>
      <c r="E1197" s="19"/>
    </row>
    <row r="1198" spans="4:5">
      <c r="D1198" s="19"/>
      <c r="E1198" s="19"/>
    </row>
    <row r="1199" spans="4:5">
      <c r="D1199" s="19"/>
      <c r="E1199" s="19"/>
    </row>
    <row r="1200" spans="4:5">
      <c r="D1200" s="19"/>
      <c r="E1200" s="19"/>
    </row>
    <row r="1201" spans="4:5">
      <c r="D1201" s="19"/>
      <c r="E1201" s="19"/>
    </row>
    <row r="1202" spans="4:5">
      <c r="D1202" s="19"/>
      <c r="E1202" s="19"/>
    </row>
    <row r="1203" spans="4:5">
      <c r="D1203" s="19"/>
      <c r="E1203" s="19"/>
    </row>
    <row r="1204" spans="4:5">
      <c r="D1204" s="19"/>
      <c r="E1204" s="19"/>
    </row>
    <row r="1205" spans="4:5">
      <c r="D1205" s="19"/>
      <c r="E1205" s="19"/>
    </row>
    <row r="1206" spans="4:5">
      <c r="D1206" s="19"/>
      <c r="E1206" s="19"/>
    </row>
    <row r="1207" spans="4:5">
      <c r="D1207" s="19"/>
      <c r="E1207" s="19"/>
    </row>
    <row r="1208" spans="4:5">
      <c r="D1208" s="19"/>
      <c r="E1208" s="19"/>
    </row>
    <row r="1209" spans="4:5">
      <c r="D1209" s="19"/>
      <c r="E1209" s="19"/>
    </row>
    <row r="1210" spans="4:5">
      <c r="D1210" s="19"/>
      <c r="E1210" s="19"/>
    </row>
    <row r="1211" spans="4:5">
      <c r="D1211" s="19"/>
      <c r="E1211" s="19"/>
    </row>
    <row r="1212" spans="4:5">
      <c r="D1212" s="19"/>
      <c r="E1212" s="19"/>
    </row>
    <row r="1213" spans="4:5">
      <c r="D1213" s="19"/>
      <c r="E1213" s="19"/>
    </row>
    <row r="1214" spans="4:5">
      <c r="D1214" s="19"/>
      <c r="E1214" s="19"/>
    </row>
    <row r="1215" spans="4:5">
      <c r="D1215" s="19"/>
      <c r="E1215" s="19"/>
    </row>
    <row r="1216" spans="4:5">
      <c r="D1216" s="19"/>
      <c r="E1216" s="19"/>
    </row>
    <row r="1217" spans="4:5">
      <c r="D1217" s="19"/>
      <c r="E1217" s="19"/>
    </row>
    <row r="1218" spans="4:5">
      <c r="D1218" s="19"/>
      <c r="E1218" s="19"/>
    </row>
    <row r="1219" spans="4:5">
      <c r="D1219" s="19"/>
      <c r="E1219" s="19"/>
    </row>
    <row r="1220" spans="4:5">
      <c r="D1220" s="19"/>
      <c r="E1220" s="19"/>
    </row>
    <row r="1221" spans="4:5">
      <c r="D1221" s="19"/>
      <c r="E1221" s="19"/>
    </row>
    <row r="1222" spans="4:5">
      <c r="D1222" s="19"/>
      <c r="E1222" s="19"/>
    </row>
    <row r="1223" spans="4:5">
      <c r="D1223" s="19"/>
      <c r="E1223" s="19"/>
    </row>
    <row r="1224" spans="4:5">
      <c r="D1224" s="19"/>
      <c r="E1224" s="19"/>
    </row>
    <row r="1225" spans="4:5">
      <c r="D1225" s="19"/>
      <c r="E1225" s="19"/>
    </row>
    <row r="1226" spans="4:5">
      <c r="D1226" s="19"/>
      <c r="E1226" s="19"/>
    </row>
    <row r="1227" spans="4:5">
      <c r="D1227" s="19"/>
      <c r="E1227" s="19"/>
    </row>
    <row r="1228" spans="4:5">
      <c r="D1228" s="19"/>
      <c r="E1228" s="19"/>
    </row>
    <row r="1229" spans="4:5">
      <c r="D1229" s="19"/>
      <c r="E1229" s="19"/>
    </row>
    <row r="1230" spans="4:5">
      <c r="D1230" s="19"/>
      <c r="E1230" s="19"/>
    </row>
    <row r="1231" spans="4:5">
      <c r="D1231" s="19"/>
      <c r="E1231" s="19"/>
    </row>
    <row r="1232" spans="4:5">
      <c r="D1232" s="19"/>
      <c r="E1232" s="19"/>
    </row>
    <row r="1233" spans="4:5">
      <c r="D1233" s="19"/>
      <c r="E1233" s="19"/>
    </row>
    <row r="1234" spans="4:5">
      <c r="D1234" s="19"/>
      <c r="E1234" s="19"/>
    </row>
    <row r="1235" spans="4:5">
      <c r="D1235" s="19"/>
      <c r="E1235" s="19"/>
    </row>
    <row r="1236" spans="4:5">
      <c r="D1236" s="19"/>
      <c r="E1236" s="19"/>
    </row>
    <row r="1237" spans="4:5">
      <c r="D1237" s="19"/>
      <c r="E1237" s="19"/>
    </row>
    <row r="1238" spans="4:5">
      <c r="D1238" s="19"/>
      <c r="E1238" s="19"/>
    </row>
    <row r="1239" spans="4:5">
      <c r="D1239" s="19"/>
      <c r="E1239" s="19"/>
    </row>
    <row r="1240" spans="4:5">
      <c r="D1240" s="19"/>
      <c r="E1240" s="19"/>
    </row>
    <row r="1241" spans="4:5">
      <c r="D1241" s="19"/>
      <c r="E1241" s="19"/>
    </row>
    <row r="1242" spans="4:5">
      <c r="D1242" s="19"/>
      <c r="E1242" s="19"/>
    </row>
    <row r="1243" spans="4:5">
      <c r="D1243" s="19"/>
      <c r="E1243" s="19"/>
    </row>
    <row r="1244" spans="4:5">
      <c r="D1244" s="19"/>
      <c r="E1244" s="19"/>
    </row>
    <row r="1245" spans="4:5">
      <c r="D1245" s="19"/>
      <c r="E1245" s="19"/>
    </row>
    <row r="1246" spans="4:5">
      <c r="D1246" s="19"/>
      <c r="E1246" s="19"/>
    </row>
    <row r="1247" spans="4:5">
      <c r="D1247" s="19"/>
      <c r="E1247" s="19"/>
    </row>
    <row r="1248" spans="4:5">
      <c r="D1248" s="19"/>
      <c r="E1248" s="19"/>
    </row>
    <row r="1249" spans="4:5">
      <c r="D1249" s="19"/>
      <c r="E1249" s="19"/>
    </row>
    <row r="1250" spans="4:5">
      <c r="D1250" s="19"/>
      <c r="E1250" s="19"/>
    </row>
    <row r="1251" spans="4:5">
      <c r="D1251" s="19"/>
      <c r="E1251" s="19"/>
    </row>
    <row r="1252" spans="4:5">
      <c r="D1252" s="19"/>
      <c r="E1252" s="19"/>
    </row>
    <row r="1253" spans="4:5">
      <c r="D1253" s="19"/>
      <c r="E1253" s="19"/>
    </row>
    <row r="1254" spans="4:5">
      <c r="D1254" s="19"/>
      <c r="E1254" s="19"/>
    </row>
    <row r="1255" spans="4:5">
      <c r="D1255" s="19"/>
      <c r="E1255" s="19"/>
    </row>
    <row r="1256" spans="4:5">
      <c r="D1256" s="19"/>
      <c r="E1256" s="19"/>
    </row>
    <row r="1257" spans="4:5">
      <c r="D1257" s="19"/>
      <c r="E1257" s="19"/>
    </row>
    <row r="1258" spans="4:5">
      <c r="D1258" s="19"/>
      <c r="E1258" s="19"/>
    </row>
    <row r="1259" spans="4:5">
      <c r="D1259" s="19"/>
      <c r="E1259" s="19"/>
    </row>
    <row r="1260" spans="4:5">
      <c r="D1260" s="19"/>
      <c r="E1260" s="19"/>
    </row>
    <row r="1261" spans="4:5">
      <c r="D1261" s="19"/>
      <c r="E1261" s="19"/>
    </row>
    <row r="1262" spans="4:5">
      <c r="D1262" s="19"/>
      <c r="E1262" s="19"/>
    </row>
    <row r="1263" spans="4:5">
      <c r="D1263" s="19"/>
      <c r="E1263" s="19"/>
    </row>
    <row r="1264" spans="4:5">
      <c r="D1264" s="19"/>
      <c r="E1264" s="19"/>
    </row>
    <row r="1265" spans="4:5">
      <c r="D1265" s="19"/>
      <c r="E1265" s="19"/>
    </row>
    <row r="1266" spans="4:5">
      <c r="D1266" s="19"/>
      <c r="E1266" s="19"/>
    </row>
    <row r="1267" spans="4:5">
      <c r="D1267" s="19"/>
      <c r="E1267" s="19"/>
    </row>
    <row r="1268" spans="4:5">
      <c r="D1268" s="19"/>
      <c r="E1268" s="19"/>
    </row>
    <row r="1269" spans="4:5">
      <c r="D1269" s="19"/>
      <c r="E1269" s="19"/>
    </row>
    <row r="1270" spans="4:5">
      <c r="D1270" s="19"/>
      <c r="E1270" s="19"/>
    </row>
    <row r="1271" spans="4:5">
      <c r="D1271" s="19"/>
      <c r="E1271" s="19"/>
    </row>
    <row r="1272" spans="4:5">
      <c r="D1272" s="19"/>
      <c r="E1272" s="19"/>
    </row>
    <row r="1273" spans="4:5">
      <c r="D1273" s="19"/>
      <c r="E1273" s="19"/>
    </row>
    <row r="1274" spans="4:5">
      <c r="D1274" s="19"/>
      <c r="E1274" s="19"/>
    </row>
    <row r="1275" spans="4:5">
      <c r="D1275" s="19"/>
      <c r="E1275" s="19"/>
    </row>
    <row r="1276" spans="4:5">
      <c r="D1276" s="19"/>
      <c r="E1276" s="19"/>
    </row>
    <row r="1277" spans="4:5">
      <c r="D1277" s="19"/>
      <c r="E1277" s="19"/>
    </row>
    <row r="1278" spans="4:5">
      <c r="D1278" s="19"/>
      <c r="E1278" s="19"/>
    </row>
    <row r="1279" spans="4:5">
      <c r="D1279" s="19"/>
      <c r="E1279" s="19"/>
    </row>
    <row r="1280" spans="4:5">
      <c r="D1280" s="19"/>
      <c r="E1280" s="19"/>
    </row>
    <row r="1281" spans="4:5">
      <c r="D1281" s="19"/>
      <c r="E1281" s="19"/>
    </row>
    <row r="1282" spans="4:5">
      <c r="D1282" s="19"/>
      <c r="E1282" s="19"/>
    </row>
    <row r="1283" spans="4:5">
      <c r="D1283" s="19"/>
      <c r="E1283" s="19"/>
    </row>
    <row r="1284" spans="4:5">
      <c r="D1284" s="19"/>
      <c r="E1284" s="19"/>
    </row>
    <row r="1285" spans="4:5">
      <c r="D1285" s="19"/>
      <c r="E1285" s="19"/>
    </row>
    <row r="1286" spans="4:5">
      <c r="D1286" s="19"/>
      <c r="E1286" s="19"/>
    </row>
    <row r="1287" spans="4:5">
      <c r="D1287" s="19"/>
      <c r="E1287" s="19"/>
    </row>
    <row r="1288" spans="4:5">
      <c r="D1288" s="19"/>
      <c r="E1288" s="19"/>
    </row>
    <row r="1289" spans="4:5">
      <c r="D1289" s="19"/>
      <c r="E1289" s="19"/>
    </row>
    <row r="1290" spans="4:5">
      <c r="D1290" s="19"/>
      <c r="E1290" s="19"/>
    </row>
    <row r="1291" spans="4:5">
      <c r="D1291" s="19"/>
      <c r="E1291" s="19"/>
    </row>
    <row r="1292" spans="4:5">
      <c r="D1292" s="19"/>
      <c r="E1292" s="19"/>
    </row>
    <row r="1293" spans="4:5">
      <c r="D1293" s="19"/>
      <c r="E1293" s="19"/>
    </row>
    <row r="1294" spans="4:5">
      <c r="D1294" s="19"/>
      <c r="E1294" s="19"/>
    </row>
    <row r="1295" spans="4:5">
      <c r="D1295" s="19"/>
      <c r="E1295" s="19"/>
    </row>
    <row r="1296" spans="4:5">
      <c r="D1296" s="19"/>
      <c r="E1296" s="19"/>
    </row>
    <row r="1297" spans="4:5">
      <c r="D1297" s="19"/>
      <c r="E1297" s="19"/>
    </row>
    <row r="1298" spans="4:5">
      <c r="D1298" s="19"/>
      <c r="E1298" s="19"/>
    </row>
    <row r="1299" spans="4:5">
      <c r="D1299" s="19"/>
      <c r="E1299" s="19"/>
    </row>
    <row r="1300" spans="4:5">
      <c r="D1300" s="19"/>
      <c r="E1300" s="19"/>
    </row>
    <row r="1301" spans="4:5">
      <c r="D1301" s="19"/>
      <c r="E1301" s="19"/>
    </row>
    <row r="1302" spans="4:5">
      <c r="D1302" s="19"/>
      <c r="E1302" s="19"/>
    </row>
    <row r="1303" spans="4:5">
      <c r="D1303" s="19"/>
      <c r="E1303" s="19"/>
    </row>
    <row r="1304" spans="4:5">
      <c r="D1304" s="19"/>
      <c r="E1304" s="19"/>
    </row>
    <row r="1305" spans="4:5">
      <c r="D1305" s="19"/>
      <c r="E1305" s="19"/>
    </row>
    <row r="1306" spans="4:5">
      <c r="D1306" s="19"/>
      <c r="E1306" s="19"/>
    </row>
    <row r="1307" spans="4:5">
      <c r="D1307" s="19"/>
      <c r="E1307" s="19"/>
    </row>
    <row r="1308" spans="4:5">
      <c r="D1308" s="19"/>
      <c r="E1308" s="19"/>
    </row>
    <row r="1309" spans="4:5">
      <c r="D1309" s="19"/>
      <c r="E1309" s="19"/>
    </row>
    <row r="1310" spans="4:5">
      <c r="D1310" s="19"/>
      <c r="E1310" s="19"/>
    </row>
    <row r="1311" spans="4:5">
      <c r="D1311" s="19"/>
      <c r="E1311" s="19"/>
    </row>
    <row r="1312" spans="4:5">
      <c r="D1312" s="19"/>
      <c r="E1312" s="19"/>
    </row>
    <row r="1313" spans="4:5">
      <c r="D1313" s="19"/>
      <c r="E1313" s="19"/>
    </row>
    <row r="1314" spans="4:5">
      <c r="D1314" s="19"/>
      <c r="E1314" s="19"/>
    </row>
    <row r="1315" spans="4:5">
      <c r="D1315" s="19"/>
      <c r="E1315" s="19"/>
    </row>
    <row r="1316" spans="4:5">
      <c r="D1316" s="19"/>
      <c r="E1316" s="19"/>
    </row>
    <row r="1317" spans="4:5">
      <c r="D1317" s="19"/>
      <c r="E1317" s="19"/>
    </row>
    <row r="1318" spans="4:5">
      <c r="D1318" s="19"/>
      <c r="E1318" s="19"/>
    </row>
    <row r="1319" spans="4:5">
      <c r="D1319" s="19"/>
      <c r="E1319" s="19"/>
    </row>
    <row r="1320" spans="4:5">
      <c r="D1320" s="19"/>
      <c r="E1320" s="19"/>
    </row>
    <row r="1321" spans="4:5">
      <c r="D1321" s="19"/>
      <c r="E1321" s="19"/>
    </row>
    <row r="1322" spans="4:5">
      <c r="D1322" s="19"/>
      <c r="E1322" s="19"/>
    </row>
    <row r="1323" spans="4:5">
      <c r="D1323" s="19"/>
      <c r="E1323" s="19"/>
    </row>
    <row r="1324" spans="4:5">
      <c r="D1324" s="19"/>
      <c r="E1324" s="19"/>
    </row>
    <row r="1325" spans="4:5">
      <c r="D1325" s="19"/>
      <c r="E1325" s="19"/>
    </row>
    <row r="1326" spans="4:5">
      <c r="D1326" s="19"/>
      <c r="E1326" s="19"/>
    </row>
    <row r="1327" spans="4:5">
      <c r="D1327" s="19"/>
      <c r="E1327" s="19"/>
    </row>
    <row r="1328" spans="4:5">
      <c r="D1328" s="19"/>
      <c r="E1328" s="19"/>
    </row>
    <row r="1329" spans="4:5">
      <c r="D1329" s="19"/>
      <c r="E1329" s="19"/>
    </row>
    <row r="1330" spans="4:5">
      <c r="D1330" s="19"/>
      <c r="E1330" s="19"/>
    </row>
    <row r="1331" spans="4:5">
      <c r="D1331" s="19"/>
      <c r="E1331" s="19"/>
    </row>
    <row r="1332" spans="4:5">
      <c r="D1332" s="19"/>
      <c r="E1332" s="19"/>
    </row>
    <row r="1333" spans="4:5">
      <c r="D1333" s="19"/>
      <c r="E1333" s="19"/>
    </row>
    <row r="1334" spans="4:5">
      <c r="D1334" s="19"/>
      <c r="E1334" s="19"/>
    </row>
    <row r="1335" spans="4:5">
      <c r="D1335" s="19"/>
      <c r="E1335" s="19"/>
    </row>
    <row r="1336" spans="4:5">
      <c r="D1336" s="19"/>
      <c r="E1336" s="19"/>
    </row>
    <row r="1337" spans="4:5">
      <c r="D1337" s="19"/>
      <c r="E1337" s="19"/>
    </row>
    <row r="1338" spans="4:5">
      <c r="D1338" s="19"/>
      <c r="E1338" s="19"/>
    </row>
    <row r="1339" spans="4:5">
      <c r="D1339" s="19"/>
      <c r="E1339" s="19"/>
    </row>
    <row r="1340" spans="4:5">
      <c r="D1340" s="19"/>
      <c r="E1340" s="19"/>
    </row>
    <row r="1341" spans="4:5">
      <c r="D1341" s="19"/>
      <c r="E1341" s="19"/>
    </row>
    <row r="1342" spans="4:5">
      <c r="D1342" s="19"/>
      <c r="E1342" s="19"/>
    </row>
    <row r="1343" spans="4:5">
      <c r="D1343" s="19"/>
      <c r="E1343" s="19"/>
    </row>
    <row r="1344" spans="4:5">
      <c r="D1344" s="19"/>
      <c r="E1344" s="19"/>
    </row>
    <row r="1345" spans="4:5">
      <c r="D1345" s="19"/>
      <c r="E1345" s="19"/>
    </row>
    <row r="1346" spans="4:5">
      <c r="D1346" s="19"/>
      <c r="E1346" s="19"/>
    </row>
    <row r="1347" spans="4:5">
      <c r="D1347" s="19"/>
      <c r="E1347" s="19"/>
    </row>
    <row r="1348" spans="4:5">
      <c r="D1348" s="19"/>
      <c r="E1348" s="19"/>
    </row>
    <row r="1349" spans="4:5">
      <c r="D1349" s="19"/>
      <c r="E1349" s="19"/>
    </row>
    <row r="1350" spans="4:5">
      <c r="D1350" s="19"/>
      <c r="E1350" s="19"/>
    </row>
    <row r="1351" spans="4:5">
      <c r="D1351" s="19"/>
      <c r="E1351" s="19"/>
    </row>
    <row r="1352" spans="4:5">
      <c r="D1352" s="19"/>
      <c r="E1352" s="19"/>
    </row>
    <row r="1353" spans="4:5">
      <c r="D1353" s="19"/>
      <c r="E1353" s="19"/>
    </row>
    <row r="1354" spans="4:5">
      <c r="D1354" s="19"/>
      <c r="E1354" s="19"/>
    </row>
    <row r="1355" spans="4:5">
      <c r="D1355" s="19"/>
      <c r="E1355" s="19"/>
    </row>
    <row r="1356" spans="4:5">
      <c r="D1356" s="19"/>
      <c r="E1356" s="19"/>
    </row>
    <row r="1357" spans="4:5">
      <c r="D1357" s="19"/>
      <c r="E1357" s="19"/>
    </row>
    <row r="1358" spans="4:5">
      <c r="D1358" s="19"/>
      <c r="E1358" s="19"/>
    </row>
    <row r="1359" spans="4:5">
      <c r="D1359" s="19"/>
      <c r="E1359" s="19"/>
    </row>
    <row r="1360" spans="4:5">
      <c r="D1360" s="19"/>
      <c r="E1360" s="19"/>
    </row>
    <row r="1361" spans="4:5">
      <c r="D1361" s="19"/>
      <c r="E1361" s="19"/>
    </row>
    <row r="1362" spans="4:5">
      <c r="D1362" s="19"/>
      <c r="E1362" s="19"/>
    </row>
    <row r="1363" spans="4:5">
      <c r="D1363" s="19"/>
      <c r="E1363" s="19"/>
    </row>
    <row r="1364" spans="4:5">
      <c r="D1364" s="19"/>
      <c r="E1364" s="19"/>
    </row>
    <row r="1365" spans="4:5">
      <c r="D1365" s="19"/>
      <c r="E1365" s="19"/>
    </row>
    <row r="1366" spans="4:5">
      <c r="D1366" s="19"/>
      <c r="E1366" s="19"/>
    </row>
    <row r="1367" spans="4:5">
      <c r="D1367" s="19"/>
      <c r="E1367" s="19"/>
    </row>
    <row r="1368" spans="4:5">
      <c r="D1368" s="19"/>
      <c r="E1368" s="19"/>
    </row>
    <row r="1369" spans="4:5">
      <c r="D1369" s="19"/>
      <c r="E1369" s="19"/>
    </row>
    <row r="1370" spans="4:5">
      <c r="D1370" s="19"/>
      <c r="E1370" s="19"/>
    </row>
    <row r="1371" spans="4:5">
      <c r="D1371" s="19"/>
      <c r="E1371" s="19"/>
    </row>
    <row r="1372" spans="4:5">
      <c r="D1372" s="19"/>
      <c r="E1372" s="19"/>
    </row>
    <row r="1373" spans="4:5">
      <c r="D1373" s="19"/>
      <c r="E1373" s="19"/>
    </row>
    <row r="1374" spans="4:5">
      <c r="D1374" s="19"/>
      <c r="E1374" s="19"/>
    </row>
    <row r="1375" spans="4:5">
      <c r="D1375" s="19"/>
      <c r="E1375" s="19"/>
    </row>
    <row r="1376" spans="4:5">
      <c r="D1376" s="19"/>
    </row>
    <row r="1377" spans="4:4">
      <c r="D1377" s="19"/>
    </row>
    <row r="1378" spans="4:4">
      <c r="D1378" s="19"/>
    </row>
    <row r="1379" spans="4:4">
      <c r="D1379" s="19"/>
    </row>
    <row r="1380" spans="4:4">
      <c r="D1380" s="19"/>
    </row>
    <row r="1381" spans="4:4">
      <c r="D1381" s="19"/>
    </row>
    <row r="1382" spans="4:4">
      <c r="D1382" s="19"/>
    </row>
    <row r="1383" spans="4:4">
      <c r="D1383" s="19"/>
    </row>
    <row r="1384" spans="4:4">
      <c r="D1384" s="19"/>
    </row>
    <row r="1385" spans="4:4">
      <c r="D1385" s="19"/>
    </row>
    <row r="1386" spans="4:4">
      <c r="D1386" s="19"/>
    </row>
    <row r="1387" spans="4:4">
      <c r="D1387" s="19"/>
    </row>
    <row r="1388" spans="4:4">
      <c r="D1388" s="19"/>
    </row>
    <row r="1389" spans="4:4">
      <c r="D1389" s="19"/>
    </row>
    <row r="1390" spans="4:4">
      <c r="D1390" s="19"/>
    </row>
    <row r="1391" spans="4:4">
      <c r="D1391" s="19"/>
    </row>
    <row r="1392" spans="4:4">
      <c r="D1392" s="19"/>
    </row>
    <row r="1393" spans="4:4">
      <c r="D1393" s="19"/>
    </row>
    <row r="1394" spans="4:4">
      <c r="D1394" s="19"/>
    </row>
    <row r="1395" spans="4:4">
      <c r="D1395" s="19"/>
    </row>
    <row r="1396" spans="4:4">
      <c r="D1396" s="19"/>
    </row>
    <row r="1397" spans="4:4">
      <c r="D1397" s="19"/>
    </row>
    <row r="1398" spans="4:4">
      <c r="D1398" s="19"/>
    </row>
    <row r="1399" spans="4:4">
      <c r="D1399" s="19"/>
    </row>
    <row r="1400" spans="4:4">
      <c r="D1400" s="19"/>
    </row>
    <row r="1401" spans="4:4">
      <c r="D1401" s="19"/>
    </row>
    <row r="1402" spans="4:4">
      <c r="D1402" s="19"/>
    </row>
    <row r="1403" spans="4:4">
      <c r="D1403" s="19"/>
    </row>
    <row r="1404" spans="4:4">
      <c r="D1404" s="19"/>
    </row>
    <row r="1405" spans="4:4">
      <c r="D1405" s="19"/>
    </row>
    <row r="1406" spans="4:4">
      <c r="D1406" s="19"/>
    </row>
  </sheetData>
  <sheetProtection selectLockedCells="1" selectUnlockedCells="1"/>
  <mergeCells count="6">
    <mergeCell ref="K322:N322"/>
    <mergeCell ref="E182:G182"/>
    <mergeCell ref="E183:G183"/>
    <mergeCell ref="E196:G196"/>
    <mergeCell ref="B225:D225"/>
    <mergeCell ref="K283:L28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V44"/>
  <sheetViews>
    <sheetView zoomScaleNormal="100" workbookViewId="0">
      <selection activeCell="C36" sqref="C36"/>
    </sheetView>
  </sheetViews>
  <sheetFormatPr defaultRowHeight="15"/>
  <cols>
    <col min="1" max="1" width="40.5703125" customWidth="1"/>
    <col min="2" max="2" width="16.85546875" customWidth="1"/>
    <col min="3" max="3" width="25" customWidth="1"/>
    <col min="4" max="4" width="5.5703125" customWidth="1"/>
    <col min="5" max="5" width="34.85546875" customWidth="1"/>
  </cols>
  <sheetData>
    <row r="1" spans="1:22" ht="15.75" thickBot="1"/>
    <row r="2" spans="1:22" ht="15.75">
      <c r="A2" s="429" t="s">
        <v>420</v>
      </c>
      <c r="B2" s="430"/>
      <c r="C2" s="430"/>
      <c r="D2" s="431"/>
      <c r="E2" s="151"/>
      <c r="F2" s="16"/>
      <c r="G2" s="16"/>
      <c r="H2" s="16"/>
      <c r="I2" s="16"/>
      <c r="J2" s="16"/>
      <c r="K2" s="16"/>
      <c r="L2" s="16"/>
      <c r="M2" s="16"/>
      <c r="N2" s="16"/>
      <c r="O2" s="16"/>
      <c r="P2" s="16"/>
      <c r="Q2" s="16"/>
      <c r="R2" s="16"/>
      <c r="S2" s="16"/>
      <c r="T2" s="16"/>
      <c r="U2" s="16"/>
      <c r="V2" s="16"/>
    </row>
    <row r="3" spans="1:22" ht="18">
      <c r="A3" s="25" t="s">
        <v>213</v>
      </c>
      <c r="B3" s="5" t="s">
        <v>128</v>
      </c>
      <c r="C3" s="32">
        <f>'DESIGN INPUTS AND CALCULATIONS'!C32</f>
        <v>375</v>
      </c>
      <c r="D3" s="30" t="s">
        <v>7</v>
      </c>
      <c r="E3" s="30"/>
      <c r="F3" s="16"/>
      <c r="G3" s="16"/>
      <c r="H3" s="16"/>
      <c r="I3" s="16"/>
      <c r="J3" s="16"/>
      <c r="K3" s="16"/>
      <c r="L3" s="16"/>
      <c r="M3" s="16"/>
      <c r="N3" s="16"/>
      <c r="O3" s="16"/>
      <c r="P3" s="16"/>
      <c r="Q3" s="16"/>
      <c r="R3" s="16"/>
      <c r="S3" s="16"/>
      <c r="T3" s="16"/>
      <c r="U3" s="16"/>
      <c r="V3" s="16"/>
    </row>
    <row r="4" spans="1:22" ht="18">
      <c r="A4" s="25" t="s">
        <v>207</v>
      </c>
      <c r="B4" s="32" t="s">
        <v>14</v>
      </c>
      <c r="C4" s="32">
        <f>'DESIGN INPUTS AND CALCULATIONS'!C25</f>
        <v>80</v>
      </c>
      <c r="D4" s="30" t="s">
        <v>7</v>
      </c>
      <c r="E4" s="30"/>
      <c r="F4" s="16"/>
      <c r="G4" s="16"/>
      <c r="H4" s="16"/>
      <c r="I4" s="16"/>
      <c r="J4" s="16"/>
      <c r="K4" s="16"/>
      <c r="L4" s="16"/>
      <c r="M4" s="16"/>
      <c r="N4" s="16"/>
      <c r="O4" s="16"/>
      <c r="P4" s="16"/>
      <c r="Q4" s="16"/>
      <c r="R4" s="16"/>
      <c r="S4" s="16"/>
      <c r="T4" s="16"/>
      <c r="U4" s="16"/>
      <c r="V4" s="16"/>
    </row>
    <row r="5" spans="1:22" ht="18">
      <c r="A5" s="25" t="s">
        <v>425</v>
      </c>
      <c r="B5" s="32" t="s">
        <v>18</v>
      </c>
      <c r="C5" s="32">
        <f>'DESIGN INPUTS AND CALCULATIONS'!C26</f>
        <v>320</v>
      </c>
      <c r="D5" s="30" t="s">
        <v>8</v>
      </c>
      <c r="E5" s="30"/>
      <c r="F5" s="16"/>
      <c r="G5" s="16"/>
      <c r="H5" s="16"/>
      <c r="I5" s="16"/>
      <c r="J5" s="16"/>
      <c r="K5" s="16"/>
      <c r="L5" s="16"/>
      <c r="M5" s="16"/>
      <c r="N5" s="16"/>
      <c r="O5" s="16"/>
      <c r="P5" s="16"/>
      <c r="Q5" s="16"/>
      <c r="R5" s="16"/>
      <c r="S5" s="16"/>
      <c r="T5" s="16"/>
      <c r="U5" s="16"/>
      <c r="V5" s="16"/>
    </row>
    <row r="6" spans="1:22" ht="18">
      <c r="A6" s="25" t="s">
        <v>424</v>
      </c>
      <c r="B6" s="32" t="s">
        <v>20</v>
      </c>
      <c r="C6" s="173">
        <f>'DESIGN INPUTS AND CALCULATIONS'!C40</f>
        <v>2.36</v>
      </c>
      <c r="D6" s="30"/>
      <c r="E6" s="30"/>
      <c r="F6" s="16"/>
      <c r="G6" s="16"/>
      <c r="H6" s="16"/>
      <c r="I6" s="16"/>
      <c r="J6" s="16"/>
      <c r="K6" s="16"/>
      <c r="L6" s="16"/>
      <c r="M6" s="16"/>
      <c r="N6" s="16"/>
      <c r="O6" s="16"/>
      <c r="P6" s="16"/>
      <c r="Q6" s="16"/>
      <c r="R6" s="16"/>
      <c r="S6" s="16"/>
      <c r="T6" s="16"/>
      <c r="U6" s="16"/>
      <c r="V6" s="16"/>
    </row>
    <row r="7" spans="1:22" ht="18">
      <c r="A7" s="25" t="s">
        <v>429</v>
      </c>
      <c r="B7" s="32" t="s">
        <v>431</v>
      </c>
      <c r="C7" s="173">
        <f>C4*C4/C5</f>
        <v>20</v>
      </c>
      <c r="D7" s="13" t="s">
        <v>155</v>
      </c>
      <c r="E7" s="30"/>
      <c r="F7" s="16"/>
      <c r="G7" s="16"/>
      <c r="H7" s="16"/>
      <c r="I7" s="16"/>
      <c r="J7" s="16"/>
      <c r="K7" s="16"/>
      <c r="L7" s="16"/>
      <c r="M7" s="16"/>
      <c r="N7" s="16"/>
      <c r="O7" s="16"/>
      <c r="P7" s="16"/>
      <c r="Q7" s="16"/>
      <c r="R7" s="16"/>
      <c r="S7" s="16"/>
      <c r="T7" s="16"/>
      <c r="U7" s="16"/>
      <c r="V7" s="16"/>
    </row>
    <row r="8" spans="1:22">
      <c r="A8" s="25" t="s">
        <v>430</v>
      </c>
      <c r="B8" s="32" t="s">
        <v>432</v>
      </c>
      <c r="C8" s="173">
        <f>'DESIGN INPUTS AND CALCULATIONS'!C44</f>
        <v>90.290954306298318</v>
      </c>
      <c r="D8" s="13" t="s">
        <v>155</v>
      </c>
      <c r="E8" s="30"/>
      <c r="F8" s="16"/>
      <c r="G8" s="16"/>
      <c r="H8" s="16"/>
      <c r="I8" s="16"/>
      <c r="J8" s="16"/>
      <c r="K8" s="16"/>
      <c r="L8" s="16"/>
      <c r="M8" s="16"/>
      <c r="N8" s="16"/>
      <c r="O8" s="16"/>
      <c r="P8" s="16"/>
      <c r="Q8" s="16"/>
      <c r="R8" s="16"/>
      <c r="S8" s="16"/>
      <c r="T8" s="16"/>
      <c r="U8" s="16"/>
      <c r="V8" s="16"/>
    </row>
    <row r="9" spans="1:22">
      <c r="A9" s="25" t="s">
        <v>428</v>
      </c>
      <c r="B9" s="32" t="s">
        <v>436</v>
      </c>
      <c r="C9" s="173">
        <f>'DESIGN INPUTS AND CALCULATIONS'!C29</f>
        <v>0.92</v>
      </c>
      <c r="D9" s="13"/>
      <c r="E9" s="30"/>
      <c r="F9" s="16"/>
      <c r="G9" s="16"/>
      <c r="H9" s="16"/>
      <c r="I9" s="16"/>
      <c r="J9" s="16"/>
      <c r="K9" s="16"/>
      <c r="L9" s="16"/>
      <c r="M9" s="16"/>
      <c r="N9" s="16"/>
      <c r="O9" s="16"/>
      <c r="P9" s="16"/>
      <c r="Q9" s="16"/>
      <c r="R9" s="16"/>
      <c r="S9" s="16"/>
      <c r="T9" s="16"/>
      <c r="U9" s="16"/>
      <c r="V9" s="16"/>
    </row>
    <row r="10" spans="1:22" ht="18">
      <c r="A10" s="25" t="s">
        <v>421</v>
      </c>
      <c r="B10" s="32" t="s">
        <v>78</v>
      </c>
      <c r="C10" s="173">
        <f>'DESIGN INPUTS AND CALCULATIONS'!C97</f>
        <v>270</v>
      </c>
      <c r="D10" s="30" t="s">
        <v>73</v>
      </c>
      <c r="E10" s="30"/>
      <c r="F10" s="16"/>
      <c r="G10" s="16"/>
      <c r="H10" s="16"/>
      <c r="I10" s="16"/>
      <c r="J10" s="16"/>
      <c r="K10" s="16"/>
      <c r="L10" s="16"/>
      <c r="M10" s="16"/>
      <c r="N10" s="16"/>
      <c r="O10" s="16"/>
      <c r="P10" s="16"/>
      <c r="Q10" s="16"/>
      <c r="R10" s="16"/>
      <c r="S10" s="16"/>
      <c r="T10" s="16"/>
      <c r="U10" s="16"/>
      <c r="V10" s="16"/>
    </row>
    <row r="11" spans="1:22" ht="18">
      <c r="A11" s="25" t="s">
        <v>422</v>
      </c>
      <c r="B11" s="32" t="s">
        <v>74</v>
      </c>
      <c r="C11" s="173">
        <f>'DESIGN INPUTS AND CALCULATIONS'!C95</f>
        <v>60</v>
      </c>
      <c r="D11" s="30" t="s">
        <v>73</v>
      </c>
      <c r="E11" s="30"/>
      <c r="F11" s="16"/>
      <c r="G11" s="16"/>
      <c r="H11" s="16"/>
      <c r="I11" s="16"/>
      <c r="J11" s="16"/>
      <c r="K11" s="16"/>
      <c r="L11" s="16"/>
      <c r="M11" s="16"/>
      <c r="N11" s="16"/>
      <c r="O11" s="16"/>
      <c r="P11" s="16"/>
      <c r="Q11" s="16"/>
      <c r="R11" s="16"/>
      <c r="S11" s="16"/>
      <c r="T11" s="16"/>
      <c r="U11" s="16"/>
      <c r="V11" s="16"/>
    </row>
    <row r="12" spans="1:22" ht="18">
      <c r="A12" s="25" t="s">
        <v>423</v>
      </c>
      <c r="B12" s="32" t="s">
        <v>72</v>
      </c>
      <c r="C12" s="173">
        <f>'DESIGN INPUTS AND CALCULATIONS'!C93</f>
        <v>0.03</v>
      </c>
      <c r="D12" s="30" t="s">
        <v>198</v>
      </c>
      <c r="E12" s="30"/>
      <c r="F12" s="16"/>
      <c r="G12" s="16"/>
      <c r="H12" s="16"/>
      <c r="I12" s="16"/>
      <c r="J12" s="16"/>
      <c r="K12" s="16"/>
      <c r="L12" s="16"/>
      <c r="M12" s="16"/>
      <c r="N12" s="16"/>
      <c r="O12" s="16"/>
      <c r="P12" s="16"/>
      <c r="Q12" s="16"/>
      <c r="R12" s="16"/>
      <c r="S12" s="16"/>
      <c r="T12" s="16"/>
      <c r="U12" s="16"/>
      <c r="V12" s="16"/>
    </row>
    <row r="13" spans="1:22" ht="18">
      <c r="A13" s="25" t="s">
        <v>233</v>
      </c>
      <c r="B13" s="32" t="s">
        <v>32</v>
      </c>
      <c r="C13" s="173">
        <f>'DESIGN INPUTS AND CALCULATIONS'!C100</f>
        <v>4.5</v>
      </c>
      <c r="D13" s="30"/>
      <c r="E13" s="30"/>
      <c r="F13" s="16"/>
      <c r="G13" s="16"/>
      <c r="H13" s="16"/>
      <c r="I13" s="16"/>
      <c r="J13" s="16"/>
      <c r="K13" s="16"/>
      <c r="L13" s="16"/>
      <c r="M13" s="16"/>
      <c r="N13" s="16"/>
      <c r="O13" s="16"/>
      <c r="P13" s="16"/>
      <c r="Q13" s="16"/>
      <c r="R13" s="16"/>
      <c r="S13" s="16"/>
      <c r="T13" s="16"/>
      <c r="U13" s="16"/>
      <c r="V13" s="16"/>
    </row>
    <row r="14" spans="1:22" ht="18">
      <c r="A14" s="25" t="s">
        <v>234</v>
      </c>
      <c r="B14" s="32" t="s">
        <v>34</v>
      </c>
      <c r="C14" s="173">
        <f>'DESIGN INPUTS AND CALCULATIONS'!C101</f>
        <v>0.49530276752071301</v>
      </c>
      <c r="D14" s="30"/>
      <c r="E14" s="30"/>
      <c r="F14" s="16"/>
      <c r="G14" s="16"/>
      <c r="H14" s="16"/>
      <c r="I14" s="16"/>
      <c r="J14" s="16"/>
      <c r="K14" s="16"/>
      <c r="L14" s="16"/>
      <c r="M14" s="16"/>
      <c r="N14" s="16"/>
      <c r="O14" s="16"/>
      <c r="P14" s="16"/>
      <c r="Q14" s="16"/>
      <c r="R14" s="16"/>
      <c r="S14" s="16"/>
      <c r="T14" s="16"/>
      <c r="U14" s="16"/>
      <c r="V14" s="16"/>
    </row>
    <row r="15" spans="1:22" ht="18">
      <c r="A15" s="25" t="s">
        <v>231</v>
      </c>
      <c r="B15" s="32" t="s">
        <v>25</v>
      </c>
      <c r="C15" s="173">
        <f>'DESIGN INPUTS AND CALCULATIONS'!C98</f>
        <v>118.62709056952954</v>
      </c>
      <c r="D15" s="30" t="s">
        <v>11</v>
      </c>
      <c r="E15" s="30"/>
      <c r="F15" s="16"/>
      <c r="G15" s="16"/>
      <c r="H15" s="16"/>
      <c r="I15" s="16"/>
      <c r="J15" s="16"/>
      <c r="K15" s="16"/>
      <c r="L15" s="16"/>
      <c r="M15" s="16"/>
      <c r="N15" s="16"/>
      <c r="O15" s="16"/>
      <c r="P15" s="16"/>
      <c r="Q15" s="16"/>
      <c r="R15" s="16"/>
      <c r="S15" s="16"/>
      <c r="T15" s="16"/>
      <c r="U15" s="16"/>
      <c r="V15" s="16"/>
    </row>
    <row r="16" spans="1:22" ht="18">
      <c r="A16" s="25" t="s">
        <v>437</v>
      </c>
      <c r="B16" s="38" t="s">
        <v>438</v>
      </c>
      <c r="C16" s="173">
        <f>C6*(C4+0.5)/(C3/2)</f>
        <v>1.0132266666666667</v>
      </c>
      <c r="D16" s="30"/>
      <c r="E16" s="30"/>
      <c r="F16" s="16"/>
      <c r="G16" s="16"/>
      <c r="H16" s="16"/>
      <c r="I16" s="16"/>
      <c r="J16" s="16"/>
      <c r="K16" s="16"/>
      <c r="L16" s="16"/>
      <c r="M16" s="16"/>
      <c r="N16" s="16"/>
      <c r="O16" s="16"/>
      <c r="P16" s="16"/>
      <c r="Q16" s="16"/>
      <c r="R16" s="16"/>
      <c r="S16" s="16"/>
      <c r="T16" s="16"/>
      <c r="U16" s="16"/>
      <c r="V16" s="16"/>
    </row>
    <row r="17" spans="1:22" ht="18">
      <c r="A17" s="72" t="s">
        <v>278</v>
      </c>
      <c r="B17" s="63" t="s">
        <v>189</v>
      </c>
      <c r="C17" s="173">
        <f>'DESIGN INPUTS AND CALCULATIONS'!C170</f>
        <v>8200</v>
      </c>
      <c r="D17" s="73" t="s">
        <v>70</v>
      </c>
      <c r="E17" s="30"/>
      <c r="F17" s="16"/>
      <c r="G17" s="16"/>
      <c r="H17" s="16"/>
      <c r="I17" s="16"/>
      <c r="J17" s="16"/>
      <c r="K17" s="16"/>
      <c r="L17" s="16"/>
      <c r="M17" s="16"/>
      <c r="N17" s="16"/>
      <c r="O17" s="16"/>
      <c r="P17" s="16"/>
      <c r="Q17" s="16"/>
      <c r="R17" s="16"/>
      <c r="S17" s="16"/>
      <c r="T17" s="16"/>
      <c r="U17" s="16"/>
      <c r="V17" s="16"/>
    </row>
    <row r="18" spans="1:22" ht="18">
      <c r="A18" s="72" t="s">
        <v>276</v>
      </c>
      <c r="B18" s="63" t="s">
        <v>188</v>
      </c>
      <c r="C18" s="173">
        <f>'DESIGN INPUTS AND CALCULATIONS'!C172</f>
        <v>68</v>
      </c>
      <c r="D18" s="73" t="s">
        <v>70</v>
      </c>
      <c r="E18" s="30"/>
      <c r="F18" s="16"/>
      <c r="G18" s="16"/>
      <c r="H18" s="16"/>
      <c r="I18" s="16"/>
      <c r="J18" s="16"/>
      <c r="K18" s="16"/>
      <c r="L18" s="16"/>
      <c r="M18" s="16"/>
      <c r="N18" s="16"/>
      <c r="O18" s="16"/>
      <c r="P18" s="16"/>
      <c r="Q18" s="16"/>
      <c r="R18" s="16"/>
      <c r="S18" s="16"/>
      <c r="T18" s="16"/>
      <c r="U18" s="16"/>
      <c r="V18" s="16"/>
    </row>
    <row r="19" spans="1:22" ht="18">
      <c r="A19" s="25" t="s">
        <v>426</v>
      </c>
      <c r="B19" s="32" t="s">
        <v>433</v>
      </c>
      <c r="C19" s="35">
        <v>1.968</v>
      </c>
      <c r="D19" s="30" t="s">
        <v>446</v>
      </c>
      <c r="E19" s="158" t="s">
        <v>445</v>
      </c>
      <c r="F19" s="16"/>
      <c r="G19" s="16"/>
      <c r="H19" s="16"/>
      <c r="I19" s="16"/>
      <c r="J19" s="16"/>
      <c r="K19" s="16"/>
      <c r="L19" s="16"/>
      <c r="M19" s="16"/>
      <c r="N19" s="16"/>
      <c r="O19" s="16"/>
      <c r="P19" s="16"/>
      <c r="Q19" s="16"/>
      <c r="R19" s="16"/>
      <c r="S19" s="16"/>
      <c r="T19" s="16"/>
      <c r="U19" s="16"/>
      <c r="V19" s="16"/>
    </row>
    <row r="20" spans="1:22" ht="30">
      <c r="A20" s="25" t="s">
        <v>427</v>
      </c>
      <c r="B20" s="32" t="s">
        <v>434</v>
      </c>
      <c r="C20" s="35">
        <v>0</v>
      </c>
      <c r="D20" s="30" t="s">
        <v>435</v>
      </c>
      <c r="E20" s="158" t="s">
        <v>447</v>
      </c>
      <c r="F20" s="16"/>
      <c r="G20" s="16"/>
      <c r="H20" s="16"/>
      <c r="I20" s="16"/>
      <c r="J20" s="16"/>
      <c r="K20" s="16"/>
      <c r="L20" s="16"/>
      <c r="M20" s="16"/>
      <c r="N20" s="16"/>
      <c r="O20" s="16"/>
      <c r="P20" s="16"/>
      <c r="Q20" s="16"/>
      <c r="R20" s="16"/>
      <c r="S20" s="16"/>
      <c r="T20" s="16"/>
      <c r="U20" s="16"/>
      <c r="V20" s="16"/>
    </row>
    <row r="21" spans="1:22" ht="66">
      <c r="A21" s="25" t="s">
        <v>441</v>
      </c>
      <c r="B21" s="32" t="s">
        <v>442</v>
      </c>
      <c r="C21" s="35">
        <v>0.8</v>
      </c>
      <c r="D21" s="30"/>
      <c r="E21" s="158" t="s">
        <v>451</v>
      </c>
    </row>
    <row r="22" spans="1:22" ht="18">
      <c r="A22" s="25" t="s">
        <v>443</v>
      </c>
      <c r="B22" s="32" t="s">
        <v>444</v>
      </c>
      <c r="C22" s="92">
        <f>$C$21*$C$15</f>
        <v>94.90167245562364</v>
      </c>
      <c r="D22" s="30" t="s">
        <v>11</v>
      </c>
      <c r="E22" s="30"/>
    </row>
    <row r="23" spans="1:22" ht="15.75" thickBot="1">
      <c r="A23" s="16"/>
      <c r="B23" s="16"/>
      <c r="C23" s="16"/>
      <c r="D23" s="16"/>
      <c r="E23" s="16"/>
      <c r="F23" s="16"/>
      <c r="G23" s="16"/>
      <c r="H23" s="16"/>
      <c r="I23" s="16"/>
      <c r="J23" s="16"/>
      <c r="K23" s="16"/>
      <c r="L23" s="16"/>
      <c r="M23" s="16"/>
      <c r="N23" s="16"/>
      <c r="O23" s="16"/>
      <c r="P23" s="16"/>
      <c r="Q23" s="16"/>
      <c r="R23" s="16"/>
      <c r="S23" s="16"/>
      <c r="T23" s="16"/>
      <c r="U23" s="16"/>
      <c r="V23" s="16"/>
    </row>
    <row r="24" spans="1:22" ht="15.75">
      <c r="A24" s="429" t="s">
        <v>463</v>
      </c>
      <c r="B24" s="430"/>
      <c r="C24" s="430"/>
      <c r="D24" s="431"/>
      <c r="E24" s="151"/>
      <c r="F24" s="188"/>
      <c r="G24" s="188"/>
      <c r="H24" s="188"/>
      <c r="I24" s="188"/>
      <c r="J24" s="188"/>
      <c r="K24" s="188"/>
      <c r="L24" s="188"/>
      <c r="M24" s="188"/>
      <c r="N24" s="188"/>
      <c r="O24" s="188"/>
      <c r="P24" s="188"/>
      <c r="Q24" s="16"/>
      <c r="R24" s="16"/>
      <c r="S24" s="16"/>
      <c r="T24" s="16"/>
      <c r="U24" s="16"/>
      <c r="V24" s="16"/>
    </row>
    <row r="25" spans="1:22" ht="18.600000000000001" customHeight="1">
      <c r="A25" s="25" t="s">
        <v>464</v>
      </c>
      <c r="B25" s="5"/>
      <c r="C25" s="176" t="s">
        <v>465</v>
      </c>
      <c r="D25" s="30"/>
      <c r="E25" s="30"/>
      <c r="F25" s="188"/>
      <c r="G25" s="188"/>
      <c r="H25" s="188"/>
      <c r="I25" s="188"/>
      <c r="J25" s="188"/>
      <c r="K25" s="188"/>
      <c r="L25" s="188"/>
      <c r="M25" s="188"/>
      <c r="N25" s="188"/>
      <c r="O25" s="188"/>
      <c r="P25" s="188"/>
      <c r="Q25" s="16"/>
      <c r="R25" s="16"/>
      <c r="S25" s="16"/>
      <c r="T25" s="16"/>
      <c r="U25" s="16"/>
      <c r="V25" s="16"/>
    </row>
    <row r="26" spans="1:22" ht="18">
      <c r="A26" s="25" t="s">
        <v>467</v>
      </c>
      <c r="B26" s="32" t="s">
        <v>475</v>
      </c>
      <c r="C26" s="176">
        <v>147</v>
      </c>
      <c r="D26" s="30" t="s">
        <v>483</v>
      </c>
      <c r="E26" s="30"/>
      <c r="F26" s="188"/>
      <c r="G26" s="188"/>
      <c r="H26" s="188"/>
      <c r="I26" s="188"/>
      <c r="J26" s="188"/>
      <c r="K26" s="188"/>
      <c r="L26" s="188"/>
      <c r="M26" s="188"/>
      <c r="N26" s="188"/>
      <c r="O26" s="188"/>
      <c r="P26" s="188"/>
      <c r="Q26" s="16"/>
      <c r="R26" s="16"/>
      <c r="S26" s="16"/>
      <c r="T26" s="16"/>
      <c r="U26" s="16"/>
      <c r="V26" s="16"/>
    </row>
    <row r="27" spans="1:22" ht="18" hidden="1">
      <c r="A27" s="25" t="s">
        <v>498</v>
      </c>
      <c r="B27" s="32" t="s">
        <v>499</v>
      </c>
      <c r="C27" s="176">
        <v>16.899999999999999</v>
      </c>
      <c r="D27" s="30" t="s">
        <v>483</v>
      </c>
      <c r="E27" s="30"/>
      <c r="F27" s="188"/>
      <c r="G27" s="188"/>
      <c r="H27" s="188"/>
      <c r="I27" s="188"/>
      <c r="J27" s="188"/>
      <c r="K27" s="188"/>
      <c r="L27" s="188"/>
      <c r="M27" s="188"/>
      <c r="N27" s="188"/>
      <c r="O27" s="188"/>
      <c r="P27" s="188"/>
      <c r="Q27" s="16"/>
      <c r="R27" s="16"/>
      <c r="S27" s="16"/>
      <c r="T27" s="16"/>
      <c r="U27" s="16"/>
      <c r="V27" s="16"/>
    </row>
    <row r="28" spans="1:22" ht="18">
      <c r="A28" s="25" t="s">
        <v>468</v>
      </c>
      <c r="B28" s="32" t="s">
        <v>477</v>
      </c>
      <c r="C28" s="176">
        <v>33.200000000000003</v>
      </c>
      <c r="D28" s="30" t="s">
        <v>483</v>
      </c>
      <c r="E28" s="30"/>
      <c r="F28" s="188"/>
      <c r="G28" s="188"/>
      <c r="H28" s="188"/>
      <c r="I28" s="188"/>
      <c r="J28" s="188"/>
      <c r="K28" s="188"/>
      <c r="L28" s="188"/>
      <c r="M28" s="188"/>
      <c r="N28" s="188"/>
      <c r="O28" s="188"/>
      <c r="P28" s="188"/>
      <c r="Q28" s="16"/>
      <c r="R28" s="16"/>
      <c r="S28" s="16"/>
      <c r="T28" s="16"/>
      <c r="U28" s="16"/>
      <c r="V28" s="16"/>
    </row>
    <row r="29" spans="1:22" ht="18">
      <c r="A29" s="25" t="s">
        <v>469</v>
      </c>
      <c r="B29" s="32" t="s">
        <v>478</v>
      </c>
      <c r="C29" s="177">
        <v>10</v>
      </c>
      <c r="D29" s="30" t="s">
        <v>156</v>
      </c>
      <c r="E29" s="30"/>
      <c r="F29" s="188"/>
      <c r="G29" s="188"/>
      <c r="H29" s="188"/>
      <c r="I29" s="188"/>
      <c r="J29" s="188"/>
      <c r="K29" s="188"/>
      <c r="L29" s="188"/>
      <c r="M29" s="188"/>
      <c r="N29" s="188"/>
      <c r="O29" s="188"/>
      <c r="P29" s="188"/>
      <c r="Q29" s="16"/>
      <c r="R29" s="16"/>
      <c r="S29" s="16"/>
      <c r="T29" s="16"/>
      <c r="U29" s="16"/>
      <c r="V29" s="16"/>
    </row>
    <row r="30" spans="1:22" ht="18">
      <c r="A30" s="25" t="s">
        <v>470</v>
      </c>
      <c r="B30" s="32" t="s">
        <v>479</v>
      </c>
      <c r="C30" s="177">
        <v>150</v>
      </c>
      <c r="D30" s="13" t="s">
        <v>70</v>
      </c>
      <c r="E30" s="30"/>
      <c r="F30" s="188"/>
      <c r="G30" s="188"/>
      <c r="H30" s="188"/>
      <c r="I30" s="188"/>
      <c r="J30" s="188"/>
      <c r="K30" s="188"/>
      <c r="L30" s="188"/>
      <c r="M30" s="188"/>
      <c r="N30" s="188"/>
      <c r="O30" s="188"/>
      <c r="P30" s="188"/>
      <c r="Q30" s="16"/>
      <c r="R30" s="16"/>
      <c r="S30" s="16"/>
      <c r="T30" s="16"/>
      <c r="U30" s="16"/>
      <c r="V30" s="16"/>
    </row>
    <row r="31" spans="1:22" ht="18">
      <c r="A31" s="25" t="s">
        <v>471</v>
      </c>
      <c r="B31" s="32" t="s">
        <v>480</v>
      </c>
      <c r="C31" s="177">
        <v>1.21</v>
      </c>
      <c r="D31" s="30" t="s">
        <v>483</v>
      </c>
      <c r="E31" s="30"/>
      <c r="F31" s="188"/>
      <c r="G31" s="188"/>
      <c r="H31" s="188"/>
      <c r="I31" s="188"/>
      <c r="J31" s="188"/>
      <c r="K31" s="188"/>
      <c r="L31" s="188"/>
      <c r="M31" s="188"/>
      <c r="N31" s="188"/>
      <c r="O31" s="188"/>
      <c r="P31" s="188"/>
      <c r="Q31" s="16"/>
      <c r="R31" s="16"/>
      <c r="S31" s="16"/>
      <c r="T31" s="16"/>
      <c r="U31" s="16"/>
      <c r="V31" s="16"/>
    </row>
    <row r="32" spans="1:22" ht="18">
      <c r="A32" s="25" t="s">
        <v>472</v>
      </c>
      <c r="B32" s="32" t="s">
        <v>481</v>
      </c>
      <c r="C32" s="177">
        <v>4.7</v>
      </c>
      <c r="D32" s="13" t="s">
        <v>156</v>
      </c>
      <c r="E32" s="30"/>
      <c r="F32" s="188"/>
      <c r="G32" s="188"/>
      <c r="H32" s="188"/>
      <c r="I32" s="188"/>
      <c r="J32" s="188"/>
      <c r="K32" s="188"/>
      <c r="L32" s="188"/>
      <c r="M32" s="188"/>
      <c r="N32" s="188"/>
      <c r="O32" s="188"/>
      <c r="P32" s="188"/>
      <c r="Q32" s="16"/>
      <c r="R32" s="16"/>
      <c r="S32" s="16"/>
      <c r="T32" s="16"/>
      <c r="U32" s="16"/>
      <c r="V32" s="16"/>
    </row>
    <row r="33" spans="1:22" ht="18" hidden="1">
      <c r="A33" s="25" t="s">
        <v>484</v>
      </c>
      <c r="B33" s="32" t="s">
        <v>485</v>
      </c>
      <c r="C33" s="177"/>
      <c r="D33" s="13" t="s">
        <v>7</v>
      </c>
      <c r="E33" s="30"/>
      <c r="F33" s="188"/>
      <c r="G33" s="188"/>
      <c r="H33" s="188"/>
      <c r="I33" s="188"/>
      <c r="J33" s="188"/>
      <c r="K33" s="188"/>
      <c r="L33" s="188"/>
      <c r="M33" s="188"/>
      <c r="N33" s="188"/>
      <c r="O33" s="188"/>
      <c r="P33" s="188"/>
      <c r="Q33" s="16"/>
      <c r="R33" s="16"/>
      <c r="S33" s="16"/>
      <c r="T33" s="16"/>
      <c r="U33" s="16"/>
      <c r="V33" s="16"/>
    </row>
    <row r="34" spans="1:22" ht="18">
      <c r="A34" s="25" t="s">
        <v>473</v>
      </c>
      <c r="B34" s="32" t="s">
        <v>482</v>
      </c>
      <c r="C34" s="177">
        <v>9.09</v>
      </c>
      <c r="D34" s="30" t="s">
        <v>483</v>
      </c>
      <c r="E34" s="30"/>
      <c r="F34" s="188"/>
      <c r="G34" s="188"/>
      <c r="H34" s="188"/>
      <c r="I34" s="188"/>
      <c r="J34" s="188"/>
      <c r="K34" s="188"/>
      <c r="L34" s="188"/>
      <c r="M34" s="188"/>
      <c r="N34" s="188"/>
      <c r="O34" s="188"/>
      <c r="P34" s="188"/>
      <c r="Q34" s="16"/>
      <c r="R34" s="16"/>
      <c r="S34" s="16"/>
      <c r="T34" s="16"/>
      <c r="U34" s="16"/>
      <c r="V34" s="16"/>
    </row>
    <row r="35" spans="1:22">
      <c r="A35" s="25" t="s">
        <v>474</v>
      </c>
      <c r="B35" s="32" t="s">
        <v>476</v>
      </c>
      <c r="C35" s="177">
        <v>0.22</v>
      </c>
      <c r="D35" s="13"/>
      <c r="E35" s="30"/>
      <c r="F35" s="188"/>
      <c r="G35" s="188"/>
      <c r="H35" s="188"/>
      <c r="I35" s="188"/>
      <c r="J35" s="188"/>
      <c r="K35" s="188"/>
      <c r="L35" s="188"/>
      <c r="M35" s="188"/>
      <c r="N35" s="188"/>
      <c r="O35" s="188"/>
      <c r="P35" s="188"/>
      <c r="Q35" s="16"/>
      <c r="R35" s="16"/>
      <c r="S35" s="16"/>
      <c r="T35" s="16"/>
      <c r="U35" s="16"/>
      <c r="V35" s="16"/>
    </row>
    <row r="36" spans="1:22" ht="18">
      <c r="A36" s="25" t="s">
        <v>495</v>
      </c>
      <c r="B36" s="32" t="s">
        <v>496</v>
      </c>
      <c r="C36" s="177">
        <v>16</v>
      </c>
      <c r="D36" s="13" t="s">
        <v>11</v>
      </c>
      <c r="E36" s="30"/>
      <c r="F36" s="188"/>
      <c r="G36" s="188"/>
      <c r="H36" s="188"/>
      <c r="I36" s="188"/>
      <c r="J36" s="188"/>
      <c r="K36" s="188"/>
      <c r="L36" s="188"/>
      <c r="M36" s="188"/>
      <c r="N36" s="188"/>
      <c r="O36" s="188"/>
      <c r="P36" s="188"/>
      <c r="Q36" s="16"/>
      <c r="R36" s="16"/>
      <c r="S36" s="16"/>
      <c r="T36" s="16"/>
      <c r="U36" s="16"/>
      <c r="V36" s="16"/>
    </row>
    <row r="37" spans="1:22">
      <c r="A37" s="16"/>
      <c r="B37" s="16"/>
      <c r="C37" s="16"/>
      <c r="D37" s="16"/>
      <c r="E37" s="16"/>
      <c r="F37" s="188"/>
      <c r="G37" s="188"/>
      <c r="H37" s="188"/>
      <c r="I37" s="188"/>
      <c r="J37" s="188"/>
      <c r="K37" s="188"/>
      <c r="L37" s="188"/>
      <c r="M37" s="188"/>
      <c r="N37" s="188"/>
      <c r="O37" s="188"/>
      <c r="P37" s="188"/>
      <c r="Q37" s="16"/>
      <c r="R37" s="16"/>
      <c r="S37" s="16"/>
      <c r="T37" s="16"/>
      <c r="U37" s="16"/>
      <c r="V37" s="16"/>
    </row>
    <row r="38" spans="1:22">
      <c r="A38" s="16"/>
      <c r="B38" s="16"/>
      <c r="C38" s="16"/>
      <c r="D38" s="16"/>
      <c r="E38" s="16"/>
      <c r="F38" s="188"/>
      <c r="G38" s="188"/>
      <c r="H38" s="188"/>
      <c r="I38" s="188"/>
      <c r="J38" s="188"/>
      <c r="K38" s="188"/>
      <c r="L38" s="188"/>
      <c r="M38" s="188"/>
      <c r="N38" s="188"/>
      <c r="O38" s="188"/>
      <c r="P38" s="188"/>
      <c r="Q38" s="16"/>
      <c r="R38" s="16"/>
      <c r="S38" s="16"/>
      <c r="T38" s="16"/>
      <c r="U38" s="16"/>
      <c r="V38" s="16"/>
    </row>
    <row r="39" spans="1:22">
      <c r="A39" s="16"/>
      <c r="B39" s="16"/>
      <c r="C39" s="16"/>
      <c r="D39" s="16"/>
      <c r="E39" s="16"/>
      <c r="F39" s="188"/>
      <c r="G39" s="188"/>
      <c r="H39" s="188"/>
      <c r="I39" s="188"/>
      <c r="J39" s="188"/>
      <c r="K39" s="188"/>
      <c r="L39" s="188"/>
      <c r="M39" s="188"/>
      <c r="N39" s="188"/>
      <c r="O39" s="188"/>
      <c r="P39" s="188"/>
      <c r="Q39" s="16"/>
      <c r="R39" s="16"/>
      <c r="S39" s="16"/>
      <c r="T39" s="16"/>
      <c r="U39" s="16"/>
      <c r="V39" s="16"/>
    </row>
    <row r="40" spans="1:22">
      <c r="A40" s="16"/>
      <c r="B40" s="16"/>
      <c r="C40" s="16"/>
      <c r="D40" s="16"/>
      <c r="E40" s="16"/>
      <c r="F40" s="188"/>
      <c r="G40" s="188"/>
      <c r="H40" s="188"/>
      <c r="I40" s="188"/>
      <c r="J40" s="188"/>
      <c r="K40" s="188"/>
      <c r="L40" s="188"/>
      <c r="M40" s="188"/>
      <c r="N40" s="188"/>
      <c r="O40" s="188"/>
      <c r="P40" s="188"/>
      <c r="Q40" s="16"/>
      <c r="R40" s="16"/>
      <c r="S40" s="16"/>
      <c r="T40" s="16"/>
      <c r="U40" s="16"/>
      <c r="V40" s="16"/>
    </row>
    <row r="41" spans="1:22">
      <c r="F41" s="188"/>
      <c r="G41" s="188"/>
      <c r="H41" s="188"/>
      <c r="I41" s="188"/>
      <c r="J41" s="188"/>
      <c r="K41" s="188"/>
      <c r="L41" s="188"/>
      <c r="M41" s="188"/>
      <c r="N41" s="188"/>
      <c r="O41" s="188"/>
      <c r="P41" s="188"/>
    </row>
    <row r="42" spans="1:22">
      <c r="F42" s="188"/>
      <c r="G42" s="188"/>
      <c r="H42" s="188"/>
      <c r="I42" s="188"/>
      <c r="J42" s="188"/>
      <c r="K42" s="188"/>
      <c r="L42" s="188"/>
      <c r="M42" s="188"/>
      <c r="N42" s="188"/>
      <c r="O42" s="188"/>
      <c r="P42" s="188"/>
    </row>
    <row r="43" spans="1:22">
      <c r="F43" s="188"/>
      <c r="G43" s="188"/>
      <c r="H43" s="188"/>
      <c r="I43" s="188"/>
      <c r="J43" s="188"/>
      <c r="K43" s="188"/>
      <c r="L43" s="188"/>
      <c r="M43" s="188"/>
      <c r="N43" s="188"/>
      <c r="O43" s="188"/>
      <c r="P43" s="188"/>
    </row>
    <row r="44" spans="1:22">
      <c r="F44" s="188"/>
      <c r="G44" s="188"/>
      <c r="H44" s="188"/>
      <c r="I44" s="188"/>
      <c r="J44" s="188"/>
      <c r="K44" s="188"/>
      <c r="L44" s="188"/>
      <c r="M44" s="188"/>
      <c r="N44" s="188"/>
      <c r="O44" s="188"/>
      <c r="P44" s="188"/>
    </row>
  </sheetData>
  <mergeCells count="2">
    <mergeCell ref="A2:D2"/>
    <mergeCell ref="A24:D24"/>
  </mergeCells>
  <conditionalFormatting sqref="C33">
    <cfRule type="containsText" dxfId="0" priority="1" operator="containsText" text="Inner Loop">
      <formula>NOT(ISERROR(SEARCH("Inner Loop",C33)))</formula>
    </cfRule>
  </conditionalFormatting>
  <dataValidations count="1">
    <dataValidation errorStyle="warning" showErrorMessage="1" errorTitle="Cr value" error="Use a capacitor that is within 10% of the recommended value" promptTitle="Resonant Capacitor Value" prompt="Enter actual value of Resonant Capacitor used" sqref="C19:C21" xr:uid="{00000000-0002-0000-0300-000000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'tables and calculations'!$A$297:$A$299</xm:f>
          </x14:formula1>
          <xm:sqref>C25</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2:B11"/>
  <sheetViews>
    <sheetView workbookViewId="0">
      <selection activeCell="G27" sqref="G27"/>
    </sheetView>
  </sheetViews>
  <sheetFormatPr defaultRowHeight="15"/>
  <sheetData>
    <row r="2" spans="1:2">
      <c r="A2" t="s">
        <v>537</v>
      </c>
      <c r="B2" t="s">
        <v>538</v>
      </c>
    </row>
    <row r="3" spans="1:2">
      <c r="B3" t="s">
        <v>541</v>
      </c>
    </row>
    <row r="4" spans="1:2">
      <c r="B4" t="s">
        <v>540</v>
      </c>
    </row>
    <row r="5" spans="1:2">
      <c r="B5" t="s">
        <v>539</v>
      </c>
    </row>
    <row r="7" spans="1:2">
      <c r="A7" t="s">
        <v>549</v>
      </c>
      <c r="B7" t="s">
        <v>552</v>
      </c>
    </row>
    <row r="8" spans="1:2">
      <c r="B8" t="s">
        <v>587</v>
      </c>
    </row>
    <row r="9" spans="1:2">
      <c r="B9" t="s">
        <v>614</v>
      </c>
    </row>
    <row r="10" spans="1:2">
      <c r="B10" t="s">
        <v>615</v>
      </c>
    </row>
    <row r="11" spans="1:2">
      <c r="B11" t="s">
        <v>633</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B5"/>
  <sheetViews>
    <sheetView workbookViewId="0">
      <selection activeCell="C15" sqref="C14:C15"/>
    </sheetView>
  </sheetViews>
  <sheetFormatPr defaultRowHeight="15"/>
  <sheetData>
    <row r="5" spans="2:2">
      <c r="B5" t="s">
        <v>548</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B15:AZ95"/>
  <sheetViews>
    <sheetView topLeftCell="A72" zoomScale="70" zoomScaleNormal="70" workbookViewId="0">
      <selection activeCell="H131" sqref="H131"/>
    </sheetView>
  </sheetViews>
  <sheetFormatPr defaultRowHeight="15"/>
  <cols>
    <col min="2" max="2" width="10.140625" bestFit="1" customWidth="1"/>
    <col min="3" max="3" width="12" bestFit="1" customWidth="1"/>
    <col min="6" max="6" width="16.85546875" bestFit="1" customWidth="1"/>
    <col min="7" max="7" width="12" bestFit="1" customWidth="1"/>
    <col min="8" max="8" width="26.5703125" bestFit="1" customWidth="1"/>
    <col min="9" max="9" width="17.42578125" customWidth="1"/>
    <col min="10" max="10" width="25.85546875" bestFit="1" customWidth="1"/>
    <col min="11" max="12" width="17.42578125" customWidth="1"/>
  </cols>
  <sheetData>
    <row r="15" spans="6:8">
      <c r="F15" t="s">
        <v>601</v>
      </c>
      <c r="G15">
        <f>C19/(2*PI()*fllc*1000)*1000000</f>
        <v>59.876048726382635</v>
      </c>
      <c r="H15" t="s">
        <v>73</v>
      </c>
    </row>
    <row r="16" spans="6:8" ht="45">
      <c r="F16" s="130" t="s">
        <v>602</v>
      </c>
      <c r="G16">
        <f>Lr/(1-(C17^2))</f>
        <v>315.78947368421063</v>
      </c>
      <c r="H16" t="s">
        <v>73</v>
      </c>
    </row>
    <row r="17" spans="2:52">
      <c r="B17" t="s">
        <v>595</v>
      </c>
      <c r="C17">
        <f>'DESIGN INPUTS AND CALCULATIONS'!C91</f>
        <v>0.9</v>
      </c>
      <c r="F17" t="s">
        <v>604</v>
      </c>
      <c r="G17">
        <f>G15*(1-C17)/(1-C17^2)</f>
        <v>31.513709855990864</v>
      </c>
      <c r="H17" t="s">
        <v>73</v>
      </c>
    </row>
    <row r="18" spans="2:52">
      <c r="B18" t="s">
        <v>600</v>
      </c>
      <c r="C18">
        <f>1/C17</f>
        <v>1.1111111111111112</v>
      </c>
    </row>
    <row r="19" spans="2:52">
      <c r="B19" t="s">
        <v>594</v>
      </c>
      <c r="C19">
        <f>Qe_selected*Re_fl</f>
        <v>45.145477153149159</v>
      </c>
      <c r="F19" t="s">
        <v>612</v>
      </c>
      <c r="G19">
        <f>SQRT(Lr/Cr)</f>
        <v>44.721359549995796</v>
      </c>
      <c r="L19" t="str">
        <f>'DESIGN INPUTS AND CALCULATIONS'!C90</f>
        <v>Discrete Inductor</v>
      </c>
    </row>
    <row r="20" spans="2:52">
      <c r="F20" t="s">
        <v>613</v>
      </c>
      <c r="G20">
        <f>G19/Re_fl</f>
        <v>0.49530276752071301</v>
      </c>
    </row>
    <row r="21" spans="2:52">
      <c r="B21" t="s">
        <v>114</v>
      </c>
    </row>
    <row r="22" spans="2:52">
      <c r="B22" t="s">
        <v>597</v>
      </c>
    </row>
    <row r="23" spans="2:52">
      <c r="B23" s="22" t="s">
        <v>29</v>
      </c>
      <c r="C23" s="22" t="s">
        <v>27</v>
      </c>
      <c r="D23" s="22" t="s">
        <v>598</v>
      </c>
      <c r="E23" s="22" t="s">
        <v>599</v>
      </c>
      <c r="F23" s="22"/>
      <c r="G23" s="22"/>
      <c r="H23" s="22" t="s">
        <v>606</v>
      </c>
      <c r="I23" s="22" t="s">
        <v>603</v>
      </c>
      <c r="J23" s="22" t="s">
        <v>607</v>
      </c>
      <c r="K23" s="22" t="s">
        <v>605</v>
      </c>
      <c r="L23" s="22"/>
      <c r="M23" s="22"/>
      <c r="N23" s="22"/>
      <c r="O23" s="22"/>
      <c r="P23" s="22"/>
      <c r="Q23" s="22"/>
      <c r="R23" s="22"/>
      <c r="S23" s="22"/>
      <c r="T23" s="22"/>
      <c r="U23" s="22"/>
      <c r="V23" s="22"/>
      <c r="W23" s="22"/>
      <c r="X23" s="22"/>
      <c r="Y23" s="22"/>
      <c r="Z23" s="22"/>
      <c r="AA23" s="22"/>
      <c r="AB23" s="22"/>
      <c r="AC23" s="23"/>
      <c r="AD23" s="23"/>
      <c r="AE23" s="22"/>
      <c r="AF23" s="22"/>
      <c r="AG23" s="22"/>
      <c r="AH23" s="22"/>
      <c r="AI23" s="22"/>
      <c r="AJ23" s="22"/>
      <c r="AK23" s="22"/>
      <c r="AL23" s="22"/>
      <c r="AM23" s="22"/>
      <c r="AN23" s="22"/>
      <c r="AO23" s="22"/>
      <c r="AP23" s="22"/>
      <c r="AQ23" s="22"/>
      <c r="AR23" s="22"/>
      <c r="AS23" s="22"/>
      <c r="AT23" s="22"/>
      <c r="AU23" s="22"/>
      <c r="AV23" s="22"/>
      <c r="AW23" s="22"/>
      <c r="AX23" s="22"/>
      <c r="AY23" s="22"/>
      <c r="AZ23" s="22"/>
    </row>
    <row r="24" spans="2:52">
      <c r="B24" s="22">
        <f t="shared" ref="B24:B95" si="0">Qe_selected</f>
        <v>0.5</v>
      </c>
      <c r="C24" s="22">
        <f t="shared" ref="C24:C95" si="1">Ln_selected</f>
        <v>4.5</v>
      </c>
      <c r="D24" s="22">
        <v>0</v>
      </c>
      <c r="E24" s="22">
        <f>D24^2</f>
        <v>0</v>
      </c>
      <c r="F24" s="22" t="e">
        <f>($C$18*(1-(1-($C$17^2))/(E24)))^2</f>
        <v>#DIV/0!</v>
      </c>
      <c r="G24" s="22" t="e">
        <f>((B24/$C$17)*(D24-(1/D24)))^2</f>
        <v>#DIV/0!</v>
      </c>
      <c r="H24" s="22" t="e">
        <f>SQRT(F24+G24)</f>
        <v>#DIV/0!</v>
      </c>
      <c r="I24" s="22" t="e">
        <f>1/(H24)</f>
        <v>#DIV/0!</v>
      </c>
      <c r="J24" s="22" t="e">
        <f>SQRT(F24)</f>
        <v>#DIV/0!</v>
      </c>
      <c r="K24" s="22" t="e">
        <f>1/J24</f>
        <v>#DIV/0!</v>
      </c>
      <c r="L24" s="22">
        <f>IF('DESIGN INPUTS AND CALCULATIONS'!$C$90="Integrated Leakage",'Integrated Leakage'!I24,'tables and calculations'!$S66)</f>
        <v>0</v>
      </c>
      <c r="M24" s="22">
        <f>IF('DESIGN INPUTS AND CALCULATIONS'!$C$90="Integrated Leakage",'Integrated Leakage'!K24,'tables and calculations'!$AO66)</f>
        <v>0</v>
      </c>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row>
    <row r="25" spans="2:52">
      <c r="B25" s="22">
        <f t="shared" si="0"/>
        <v>0.5</v>
      </c>
      <c r="C25" s="22">
        <f t="shared" si="1"/>
        <v>4.5</v>
      </c>
      <c r="D25" s="22">
        <f>D24+0.05</f>
        <v>0.05</v>
      </c>
      <c r="E25" s="22">
        <f t="shared" ref="E25:E88" si="2">D25^2</f>
        <v>2.5000000000000005E-3</v>
      </c>
      <c r="F25" s="22">
        <f t="shared" ref="F25:F88" si="3">($C$18*(1-(1-($C$17^2))/(E25)))^2</f>
        <v>6944.4444444444362</v>
      </c>
      <c r="G25" s="22">
        <f t="shared" ref="G25:G88" si="4">((B25/$C$17)*(D25-(1/D25)))^2</f>
        <v>122.84027777777779</v>
      </c>
      <c r="H25" s="22">
        <f t="shared" ref="H25:H88" si="5">SQRT(F25+G25)</f>
        <v>84.067144130285612</v>
      </c>
      <c r="I25" s="22">
        <f t="shared" ref="I25:I88" si="6">1/(H25)</f>
        <v>1.1895253613590341E-2</v>
      </c>
      <c r="J25" s="22">
        <f t="shared" ref="J25:J88" si="7">SQRT(F25)</f>
        <v>83.333333333333286</v>
      </c>
      <c r="K25" s="22">
        <f t="shared" ref="K25:K88" si="8">1/J25</f>
        <v>1.2000000000000007E-2</v>
      </c>
      <c r="L25" s="22">
        <f>IF('DESIGN INPUTS AND CALCULATIONS'!$C$90="Integrated Leakage",'Integrated Leakage'!I25,'tables and calculations'!$S67)</f>
        <v>1.1333713333750864E-2</v>
      </c>
      <c r="M25" s="22">
        <f>IF('DESIGN INPUTS AND CALCULATIONS'!$C$90="Integrated Leakage",'Integrated Leakage'!K25,'tables and calculations'!$AO67)</f>
        <v>1.1406843811103419E-2</v>
      </c>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row>
    <row r="26" spans="2:52">
      <c r="B26" s="22">
        <f t="shared" si="0"/>
        <v>0.5</v>
      </c>
      <c r="C26" s="22">
        <f t="shared" si="1"/>
        <v>4.5</v>
      </c>
      <c r="D26" s="22">
        <f t="shared" ref="D26:D89" si="9">D25+0.05</f>
        <v>0.1</v>
      </c>
      <c r="E26" s="22">
        <f t="shared" si="2"/>
        <v>1.0000000000000002E-2</v>
      </c>
      <c r="F26" s="22">
        <f t="shared" si="3"/>
        <v>399.99999999999955</v>
      </c>
      <c r="G26" s="22">
        <f t="shared" si="4"/>
        <v>30.25</v>
      </c>
      <c r="H26" s="22">
        <f t="shared" si="5"/>
        <v>20.742468512691531</v>
      </c>
      <c r="I26" s="22">
        <f t="shared" si="6"/>
        <v>4.821026964018954E-2</v>
      </c>
      <c r="J26" s="22">
        <f t="shared" si="7"/>
        <v>19.999999999999989</v>
      </c>
      <c r="K26" s="22">
        <f t="shared" si="8"/>
        <v>5.0000000000000024E-2</v>
      </c>
      <c r="L26" s="22">
        <f>IF('DESIGN INPUTS AND CALCULATIONS'!$C$90="Integrated Leakage",'Integrated Leakage'!I26,'tables and calculations'!$S68)</f>
        <v>4.6348853006236215E-2</v>
      </c>
      <c r="M26" s="22">
        <f>IF('DESIGN INPUTS AND CALCULATIONS'!$C$90="Integrated Leakage",'Integrated Leakage'!K26,'tables and calculations'!$AO68)</f>
        <v>4.7619042327503316E-2</v>
      </c>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row>
    <row r="27" spans="2:52">
      <c r="B27" s="22">
        <f t="shared" si="0"/>
        <v>0.5</v>
      </c>
      <c r="C27" s="22">
        <f t="shared" si="1"/>
        <v>4.5</v>
      </c>
      <c r="D27" s="22">
        <f t="shared" si="9"/>
        <v>0.15000000000000002</v>
      </c>
      <c r="E27" s="22">
        <f t="shared" si="2"/>
        <v>2.2500000000000006E-2</v>
      </c>
      <c r="F27" s="22">
        <f t="shared" si="3"/>
        <v>68.419448254839111</v>
      </c>
      <c r="G27" s="22">
        <f t="shared" si="4"/>
        <v>13.107081618655689</v>
      </c>
      <c r="H27" s="22">
        <f t="shared" si="5"/>
        <v>9.0292042768726191</v>
      </c>
      <c r="I27" s="22">
        <f t="shared" si="6"/>
        <v>0.1107517306437952</v>
      </c>
      <c r="J27" s="22">
        <f t="shared" si="7"/>
        <v>8.271604938271599</v>
      </c>
      <c r="K27" s="22">
        <f t="shared" si="8"/>
        <v>0.12089552238805978</v>
      </c>
      <c r="L27" s="22">
        <f>IF('DESIGN INPUTS AND CALCULATIONS'!$C$90="Integrated Leakage",'Integrated Leakage'!I27,'tables and calculations'!$S69)</f>
        <v>0.10813875600862932</v>
      </c>
      <c r="M27" s="22">
        <f>IF('DESIGN INPUTS AND CALCULATIONS'!$C$90="Integrated Leakage",'Integrated Leakage'!K27,'tables and calculations'!$AO69)</f>
        <v>0.11554918264822597</v>
      </c>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row>
    <row r="28" spans="2:52">
      <c r="B28" s="22">
        <f t="shared" si="0"/>
        <v>0.5</v>
      </c>
      <c r="C28" s="22">
        <f t="shared" si="1"/>
        <v>4.5</v>
      </c>
      <c r="D28" s="22">
        <f t="shared" si="9"/>
        <v>0.2</v>
      </c>
      <c r="E28" s="22">
        <f t="shared" si="2"/>
        <v>4.0000000000000008E-2</v>
      </c>
      <c r="F28" s="22">
        <f t="shared" si="3"/>
        <v>17.361111111111093</v>
      </c>
      <c r="G28" s="22">
        <f t="shared" si="4"/>
        <v>7.1111111111111107</v>
      </c>
      <c r="H28" s="22">
        <f t="shared" si="5"/>
        <v>4.9469406932186084</v>
      </c>
      <c r="I28" s="22">
        <f t="shared" si="6"/>
        <v>0.20214513615876278</v>
      </c>
      <c r="J28" s="22">
        <f t="shared" si="7"/>
        <v>4.1666666666666643</v>
      </c>
      <c r="K28" s="22">
        <f t="shared" si="8"/>
        <v>0.24000000000000013</v>
      </c>
      <c r="L28" s="22">
        <f>IF('DESIGN INPUTS AND CALCULATIONS'!$C$90="Integrated Leakage",'Integrated Leakage'!I28,'tables and calculations'!$S70)</f>
        <v>0.201874928327404</v>
      </c>
      <c r="M28" s="22">
        <f>IF('DESIGN INPUTS AND CALCULATIONS'!$C$90="Integrated Leakage",'Integrated Leakage'!K28,'tables and calculations'!$AO70)</f>
        <v>0.23076908919448669</v>
      </c>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row>
    <row r="29" spans="2:52">
      <c r="B29" s="22">
        <f t="shared" si="0"/>
        <v>0.5</v>
      </c>
      <c r="C29" s="22">
        <f t="shared" si="1"/>
        <v>4.5</v>
      </c>
      <c r="D29" s="22">
        <f t="shared" si="9"/>
        <v>0.25</v>
      </c>
      <c r="E29" s="22">
        <f t="shared" si="2"/>
        <v>6.25E-2</v>
      </c>
      <c r="F29" s="22">
        <f t="shared" si="3"/>
        <v>5.1377777777777736</v>
      </c>
      <c r="G29" s="22">
        <f t="shared" si="4"/>
        <v>4.3402777777777786</v>
      </c>
      <c r="H29" s="22">
        <f t="shared" si="5"/>
        <v>3.0786450843764945</v>
      </c>
      <c r="I29" s="22">
        <f t="shared" si="6"/>
        <v>0.32481821469931665</v>
      </c>
      <c r="J29" s="22">
        <f t="shared" si="7"/>
        <v>2.2666666666666657</v>
      </c>
      <c r="K29" s="22">
        <f t="shared" si="8"/>
        <v>0.4411764705882355</v>
      </c>
      <c r="L29" s="22">
        <f>IF('DESIGN INPUTS AND CALCULATIONS'!$C$90="Integrated Leakage",'Integrated Leakage'!I29,'tables and calculations'!$S71)</f>
        <v>0.33407525776855879</v>
      </c>
      <c r="M29" s="22">
        <f>IF('DESIGN INPUTS AND CALCULATIONS'!$C$90="Integrated Leakage",'Integrated Leakage'!K29,'tables and calculations'!$AO71)</f>
        <v>0.42857087509217973</v>
      </c>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row>
    <row r="30" spans="2:52">
      <c r="B30" s="22">
        <f t="shared" si="0"/>
        <v>0.5</v>
      </c>
      <c r="C30" s="22">
        <f t="shared" si="1"/>
        <v>4.5</v>
      </c>
      <c r="D30" s="22">
        <f t="shared" si="9"/>
        <v>0.3</v>
      </c>
      <c r="E30" s="22">
        <f t="shared" si="2"/>
        <v>0.09</v>
      </c>
      <c r="F30" s="22">
        <f t="shared" si="3"/>
        <v>1.5241579027587251</v>
      </c>
      <c r="G30" s="22">
        <f t="shared" si="4"/>
        <v>2.8398491083676274</v>
      </c>
      <c r="H30" s="22">
        <f t="shared" si="5"/>
        <v>2.0890205865731319</v>
      </c>
      <c r="I30" s="22">
        <f t="shared" si="6"/>
        <v>0.47869322419671245</v>
      </c>
      <c r="J30" s="22">
        <f t="shared" si="7"/>
        <v>1.2345679012345676</v>
      </c>
      <c r="K30" s="22">
        <f t="shared" si="8"/>
        <v>0.81000000000000016</v>
      </c>
      <c r="L30" s="22">
        <f>IF('DESIGN INPUTS AND CALCULATIONS'!$C$90="Integrated Leakage",'Integrated Leakage'!I30,'tables and calculations'!$S72)</f>
        <v>0.50931186675483475</v>
      </c>
      <c r="M30" s="22">
        <f>IF('DESIGN INPUTS AND CALCULATIONS'!$C$90="Integrated Leakage",'Integrated Leakage'!K30,'tables and calculations'!$AO72)</f>
        <v>0.8019778250113383</v>
      </c>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row>
    <row r="31" spans="2:52">
      <c r="B31" s="22">
        <f t="shared" si="0"/>
        <v>0.5</v>
      </c>
      <c r="C31" s="22">
        <f t="shared" si="1"/>
        <v>4.5</v>
      </c>
      <c r="D31" s="22">
        <f t="shared" si="9"/>
        <v>0.35</v>
      </c>
      <c r="E31" s="22">
        <f t="shared" si="2"/>
        <v>0.12249999999999998</v>
      </c>
      <c r="F31" s="22">
        <f t="shared" si="3"/>
        <v>0.37484381507705083</v>
      </c>
      <c r="G31" s="22">
        <f t="shared" si="4"/>
        <v>1.9400510204081638</v>
      </c>
      <c r="H31" s="22">
        <f t="shared" si="5"/>
        <v>1.5214778458739433</v>
      </c>
      <c r="I31" s="22">
        <f t="shared" si="6"/>
        <v>0.65725570879120876</v>
      </c>
      <c r="J31" s="22">
        <f t="shared" si="7"/>
        <v>0.61224489795918335</v>
      </c>
      <c r="K31" s="22">
        <f t="shared" si="8"/>
        <v>1.6333333333333342</v>
      </c>
      <c r="L31" s="22">
        <f>IF('DESIGN INPUTS AND CALCULATIONS'!$C$90="Integrated Leakage",'Integrated Leakage'!I31,'tables and calculations'!$S73)</f>
        <v>0.7213662901721678</v>
      </c>
      <c r="M31" s="22">
        <f>IF('DESIGN INPUTS AND CALCULATIONS'!$C$90="Integrated Leakage",'Integrated Leakage'!K31,'tables and calculations'!$AO73)</f>
        <v>1.6896400118075849</v>
      </c>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row>
    <row r="32" spans="2:52">
      <c r="B32" s="22">
        <f t="shared" si="0"/>
        <v>0.5</v>
      </c>
      <c r="C32" s="22">
        <f t="shared" si="1"/>
        <v>4.5</v>
      </c>
      <c r="D32" s="22">
        <f t="shared" si="9"/>
        <v>0.39999999999999997</v>
      </c>
      <c r="E32" s="22">
        <f t="shared" si="2"/>
        <v>0.15999999999999998</v>
      </c>
      <c r="F32" s="22">
        <f t="shared" si="3"/>
        <v>4.3402777777777679E-2</v>
      </c>
      <c r="G32" s="22">
        <f t="shared" si="4"/>
        <v>1.3611111111111114</v>
      </c>
      <c r="H32" s="22">
        <f t="shared" si="5"/>
        <v>1.1851218877773244</v>
      </c>
      <c r="I32" s="22">
        <f t="shared" si="6"/>
        <v>0.84379506472155597</v>
      </c>
      <c r="J32" s="22">
        <f t="shared" si="7"/>
        <v>0.20833333333333309</v>
      </c>
      <c r="K32" s="22">
        <f t="shared" si="8"/>
        <v>4.8000000000000052</v>
      </c>
      <c r="L32" s="22">
        <f>IF('DESIGN INPUTS AND CALCULATIONS'!$C$90="Integrated Leakage",'Integrated Leakage'!I32,'tables and calculations'!$S74)</f>
        <v>0.94060526520425014</v>
      </c>
      <c r="M32" s="22">
        <f>IF('DESIGN INPUTS AND CALCULATIONS'!$C$90="Integrated Leakage",'Integrated Leakage'!K32,'tables and calculations'!$AO74)</f>
        <v>5.9995237767031568</v>
      </c>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row>
    <row r="33" spans="2:52">
      <c r="B33" s="22">
        <f t="shared" si="0"/>
        <v>0.5</v>
      </c>
      <c r="C33" s="22">
        <f t="shared" si="1"/>
        <v>4.5</v>
      </c>
      <c r="D33" s="22">
        <f t="shared" si="9"/>
        <v>0.44999999999999996</v>
      </c>
      <c r="E33" s="22">
        <f t="shared" si="2"/>
        <v>0.20249999999999996</v>
      </c>
      <c r="F33" s="22">
        <f t="shared" si="3"/>
        <v>4.7041910578973101E-3</v>
      </c>
      <c r="G33" s="22">
        <f t="shared" si="4"/>
        <v>0.96937395214144217</v>
      </c>
      <c r="H33" s="22">
        <f t="shared" si="5"/>
        <v>0.98695397217871284</v>
      </c>
      <c r="I33" s="22">
        <f t="shared" si="6"/>
        <v>1.0132184764325816</v>
      </c>
      <c r="J33" s="22">
        <f t="shared" si="7"/>
        <v>6.8587105624142719E-2</v>
      </c>
      <c r="K33" s="22">
        <f t="shared" si="8"/>
        <v>14.579999999999988</v>
      </c>
      <c r="L33" s="22">
        <f>IF('DESIGN INPUTS AND CALCULATIONS'!$C$90="Integrated Leakage",'Integrated Leakage'!I33,'tables and calculations'!$S77)</f>
        <v>1.1174927897440212</v>
      </c>
      <c r="M33" s="22">
        <f>IF('DESIGN INPUTS AND CALCULATIONS'!$C$90="Integrated Leakage",'Integrated Leakage'!K33,'tables and calculations'!$AO77)</f>
        <v>8.0101817775919226</v>
      </c>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row>
    <row r="34" spans="2:52">
      <c r="B34" s="22">
        <f t="shared" si="0"/>
        <v>0.5</v>
      </c>
      <c r="C34" s="22">
        <f t="shared" si="1"/>
        <v>4.5</v>
      </c>
      <c r="D34" s="22">
        <f t="shared" si="9"/>
        <v>0.49999999999999994</v>
      </c>
      <c r="E34" s="22">
        <f t="shared" si="2"/>
        <v>0.24999999999999994</v>
      </c>
      <c r="F34" s="22">
        <f t="shared" si="3"/>
        <v>7.1111111111111111E-2</v>
      </c>
      <c r="G34" s="22">
        <f t="shared" si="4"/>
        <v>0.69444444444444453</v>
      </c>
      <c r="H34" s="22">
        <f t="shared" si="5"/>
        <v>0.87496031656044593</v>
      </c>
      <c r="I34" s="22">
        <f t="shared" si="6"/>
        <v>1.1429089766391889</v>
      </c>
      <c r="J34" s="22">
        <f t="shared" si="7"/>
        <v>0.26666666666666666</v>
      </c>
      <c r="K34" s="22">
        <f t="shared" si="8"/>
        <v>3.75</v>
      </c>
      <c r="L34" s="22">
        <f>IF('DESIGN INPUTS AND CALCULATIONS'!$C$90="Integrated Leakage",'Integrated Leakage'!I34,'tables and calculations'!$S78)</f>
        <v>1.2184153981603427</v>
      </c>
      <c r="M34" s="22">
        <f>IF('DESIGN INPUTS AND CALCULATIONS'!$C$90="Integrated Leakage",'Integrated Leakage'!K34,'tables and calculations'!$AO78)</f>
        <v>2.9999696254613104</v>
      </c>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row>
    <row r="35" spans="2:52">
      <c r="B35" s="22">
        <f t="shared" si="0"/>
        <v>0.5</v>
      </c>
      <c r="C35" s="22">
        <f t="shared" si="1"/>
        <v>4.5</v>
      </c>
      <c r="D35" s="22">
        <f t="shared" si="9"/>
        <v>0.54999999999999993</v>
      </c>
      <c r="E35" s="22">
        <f t="shared" si="2"/>
        <v>0.30249999999999994</v>
      </c>
      <c r="F35" s="22">
        <f t="shared" si="3"/>
        <v>0.17075336384126777</v>
      </c>
      <c r="G35" s="22">
        <f t="shared" si="4"/>
        <v>0.49638429752066154</v>
      </c>
      <c r="H35" s="22">
        <f t="shared" si="5"/>
        <v>0.81678495417210606</v>
      </c>
      <c r="I35" s="22">
        <f t="shared" si="6"/>
        <v>1.2243124642441545</v>
      </c>
      <c r="J35" s="22">
        <f t="shared" si="7"/>
        <v>0.41322314049586789</v>
      </c>
      <c r="K35" s="22">
        <f t="shared" si="8"/>
        <v>2.4199999999999995</v>
      </c>
      <c r="L35" s="22">
        <f>IF('DESIGN INPUTS AND CALCULATIONS'!$C$90="Integrated Leakage",'Integrated Leakage'!I35,'tables and calculations'!$S81)</f>
        <v>1.2501677439116172</v>
      </c>
      <c r="M35" s="22">
        <f>IF('DESIGN INPUTS AND CALCULATIONS'!$C$90="Integrated Leakage",'Integrated Leakage'!K35,'tables and calculations'!$AO81)</f>
        <v>2.0508405212783498</v>
      </c>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row>
    <row r="36" spans="2:52">
      <c r="B36" s="22">
        <f t="shared" si="0"/>
        <v>0.5</v>
      </c>
      <c r="C36" s="22">
        <f t="shared" si="1"/>
        <v>4.5</v>
      </c>
      <c r="D36" s="22">
        <f t="shared" si="9"/>
        <v>0.6</v>
      </c>
      <c r="E36" s="22">
        <f t="shared" si="2"/>
        <v>0.36</v>
      </c>
      <c r="F36" s="22">
        <f t="shared" si="3"/>
        <v>0.27530102118579497</v>
      </c>
      <c r="G36" s="22">
        <f t="shared" si="4"/>
        <v>0.35116598079561068</v>
      </c>
      <c r="H36" s="22">
        <f t="shared" si="5"/>
        <v>0.79149668475705293</v>
      </c>
      <c r="I36" s="22">
        <f t="shared" si="6"/>
        <v>1.2634291706565346</v>
      </c>
      <c r="J36" s="22">
        <f t="shared" si="7"/>
        <v>0.52469135802469147</v>
      </c>
      <c r="K36" s="22">
        <f t="shared" si="8"/>
        <v>1.9058823529411761</v>
      </c>
      <c r="L36" s="22">
        <f>IF('DESIGN INPUTS AND CALCULATIONS'!$C$90="Integrated Leakage",'Integrated Leakage'!I36,'tables and calculations'!$S82)</f>
        <v>1.239970874539376</v>
      </c>
      <c r="M36" s="22">
        <f>IF('DESIGN INPUTS AND CALCULATIONS'!$C$90="Integrated Leakage",'Integrated Leakage'!K36,'tables and calculations'!$AO82)</f>
        <v>1.6530586547257118</v>
      </c>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row>
    <row r="37" spans="2:52">
      <c r="B37" s="22">
        <f t="shared" si="0"/>
        <v>0.5</v>
      </c>
      <c r="C37" s="22">
        <f t="shared" si="1"/>
        <v>4.5</v>
      </c>
      <c r="D37" s="22">
        <f t="shared" si="9"/>
        <v>0.65</v>
      </c>
      <c r="E37" s="22">
        <f t="shared" si="2"/>
        <v>0.42250000000000004</v>
      </c>
      <c r="F37" s="22">
        <f t="shared" si="3"/>
        <v>0.37385868064065636</v>
      </c>
      <c r="G37" s="22">
        <f t="shared" si="4"/>
        <v>0.24363083497698873</v>
      </c>
      <c r="H37" s="22">
        <f t="shared" si="5"/>
        <v>0.78580501119402713</v>
      </c>
      <c r="I37" s="22">
        <f t="shared" si="6"/>
        <v>1.2725803294134057</v>
      </c>
      <c r="J37" s="22">
        <f t="shared" si="7"/>
        <v>0.61143984220907321</v>
      </c>
      <c r="K37" s="22">
        <f t="shared" si="8"/>
        <v>1.6354838709677413</v>
      </c>
      <c r="L37" s="22">
        <f>IF('DESIGN INPUTS AND CALCULATIONS'!$C$90="Integrated Leakage",'Integrated Leakage'!I37,'tables and calculations'!$S83)</f>
        <v>1.210802414076098</v>
      </c>
      <c r="M37" s="22">
        <f>IF('DESIGN INPUTS AND CALCULATIONS'!$C$90="Integrated Leakage",'Integrated Leakage'!K37,'tables and calculations'!$AO83)</f>
        <v>1.4362594538741282</v>
      </c>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row>
    <row r="38" spans="2:52">
      <c r="B38" s="22">
        <f t="shared" si="0"/>
        <v>0.5</v>
      </c>
      <c r="C38" s="22">
        <f t="shared" si="1"/>
        <v>4.5</v>
      </c>
      <c r="D38" s="22">
        <f t="shared" si="9"/>
        <v>0.70000000000000007</v>
      </c>
      <c r="E38" s="22">
        <f t="shared" si="2"/>
        <v>0.4900000000000001</v>
      </c>
      <c r="F38" s="22">
        <f t="shared" si="3"/>
        <v>0.46277014207043404</v>
      </c>
      <c r="G38" s="22">
        <f t="shared" si="4"/>
        <v>0.16383219954648517</v>
      </c>
      <c r="H38" s="22">
        <f t="shared" si="5"/>
        <v>0.79158217616171678</v>
      </c>
      <c r="I38" s="22">
        <f t="shared" si="6"/>
        <v>1.2632927194607579</v>
      </c>
      <c r="J38" s="22">
        <f t="shared" si="7"/>
        <v>0.68027210884353773</v>
      </c>
      <c r="K38" s="22">
        <f t="shared" si="8"/>
        <v>1.4699999999999993</v>
      </c>
      <c r="L38" s="22">
        <f>IF('DESIGN INPUTS AND CALCULATIONS'!$C$90="Integrated Leakage",'Integrated Leakage'!I38,'tables and calculations'!$S84)</f>
        <v>1.1755636177349804</v>
      </c>
      <c r="M38" s="22">
        <f>IF('DESIGN INPUTS AND CALCULATIONS'!$C$90="Integrated Leakage",'Integrated Leakage'!K38,'tables and calculations'!$AO84)</f>
        <v>1.3008843714592428</v>
      </c>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row>
    <row r="39" spans="2:52">
      <c r="B39" s="22">
        <f t="shared" si="0"/>
        <v>0.5</v>
      </c>
      <c r="C39" s="22">
        <f t="shared" si="1"/>
        <v>4.5</v>
      </c>
      <c r="D39" s="22">
        <f t="shared" si="9"/>
        <v>0.75000000000000011</v>
      </c>
      <c r="E39" s="22">
        <f t="shared" si="2"/>
        <v>0.56250000000000022</v>
      </c>
      <c r="F39" s="22">
        <f t="shared" si="3"/>
        <v>0.54140527358634405</v>
      </c>
      <c r="G39" s="22">
        <f t="shared" si="4"/>
        <v>0.1050240054869683</v>
      </c>
      <c r="H39" s="22">
        <f t="shared" si="5"/>
        <v>0.80400825808775889</v>
      </c>
      <c r="I39" s="22">
        <f t="shared" si="6"/>
        <v>1.243768319467744</v>
      </c>
      <c r="J39" s="22">
        <f t="shared" si="7"/>
        <v>0.73580246913580283</v>
      </c>
      <c r="K39" s="22">
        <f t="shared" si="8"/>
        <v>1.3590604026845632</v>
      </c>
      <c r="L39" s="22">
        <f>IF('DESIGN INPUTS AND CALCULATIONS'!$C$90="Integrated Leakage",'Integrated Leakage'!I39,'tables and calculations'!$S85)</f>
        <v>1.1401508522109989</v>
      </c>
      <c r="M39" s="22">
        <f>IF('DESIGN INPUTS AND CALCULATIONS'!$C$90="Integrated Leakage",'Integrated Leakage'!K39,'tables and calculations'!$AO85)</f>
        <v>1.2089549232493748</v>
      </c>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row>
    <row r="40" spans="2:52">
      <c r="B40" s="22">
        <f t="shared" si="0"/>
        <v>0.5</v>
      </c>
      <c r="C40" s="22">
        <f t="shared" si="1"/>
        <v>4.5</v>
      </c>
      <c r="D40" s="22">
        <f t="shared" si="9"/>
        <v>0.80000000000000016</v>
      </c>
      <c r="E40" s="22">
        <f t="shared" si="2"/>
        <v>0.64000000000000024</v>
      </c>
      <c r="F40" s="22">
        <f t="shared" si="3"/>
        <v>0.61035156250000056</v>
      </c>
      <c r="G40" s="22">
        <f t="shared" si="4"/>
        <v>6.2499999999999903E-2</v>
      </c>
      <c r="H40" s="22">
        <f t="shared" si="5"/>
        <v>0.82027529677541822</v>
      </c>
      <c r="I40" s="22">
        <f t="shared" si="6"/>
        <v>1.2191029084151346</v>
      </c>
      <c r="J40" s="22">
        <f t="shared" si="7"/>
        <v>0.78125000000000033</v>
      </c>
      <c r="K40" s="22">
        <f t="shared" si="8"/>
        <v>1.2799999999999994</v>
      </c>
      <c r="L40" s="22">
        <f>IF('DESIGN INPUTS AND CALCULATIONS'!$C$90="Integrated Leakage",'Integrated Leakage'!I40,'tables and calculations'!$S86)</f>
        <v>1.1068490658249714</v>
      </c>
      <c r="M40" s="22">
        <f>IF('DESIGN INPUTS AND CALCULATIONS'!$C$90="Integrated Leakage",'Integrated Leakage'!K40,'tables and calculations'!$AO86)</f>
        <v>1.1428569917201463</v>
      </c>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row>
    <row r="41" spans="2:52">
      <c r="B41" s="22">
        <f t="shared" si="0"/>
        <v>0.5</v>
      </c>
      <c r="C41" s="22">
        <f t="shared" si="1"/>
        <v>4.5</v>
      </c>
      <c r="D41" s="22">
        <f t="shared" si="9"/>
        <v>0.8500000000000002</v>
      </c>
      <c r="E41" s="22">
        <f t="shared" si="2"/>
        <v>0.72250000000000036</v>
      </c>
      <c r="F41" s="22">
        <f t="shared" si="3"/>
        <v>0.67062309013435129</v>
      </c>
      <c r="G41" s="22">
        <f t="shared" si="4"/>
        <v>3.2896001537869979E-2</v>
      </c>
      <c r="H41" s="22">
        <f t="shared" si="5"/>
        <v>0.83876044951596351</v>
      </c>
      <c r="I41" s="22">
        <f t="shared" si="6"/>
        <v>1.1922355191843934</v>
      </c>
      <c r="J41" s="22">
        <f t="shared" si="7"/>
        <v>0.81891580161476385</v>
      </c>
      <c r="K41" s="22">
        <f t="shared" si="8"/>
        <v>1.2211267605633798</v>
      </c>
      <c r="L41" s="22">
        <f>IF('DESIGN INPUTS AND CALCULATIONS'!$C$90="Integrated Leakage",'Integrated Leakage'!I41,'tables and calculations'!$S87)</f>
        <v>1.0763102187914384</v>
      </c>
      <c r="M41" s="22">
        <f>IF('DESIGN INPUTS AND CALCULATIONS'!$C$90="Integrated Leakage",'Integrated Leakage'!K41,'tables and calculations'!$AO87)</f>
        <v>1.0933164499000874</v>
      </c>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row>
    <row r="42" spans="2:52">
      <c r="B42" s="22">
        <f t="shared" si="0"/>
        <v>0.5</v>
      </c>
      <c r="C42" s="22">
        <f t="shared" si="1"/>
        <v>4.5</v>
      </c>
      <c r="D42" s="22">
        <f t="shared" si="9"/>
        <v>0.90000000000000024</v>
      </c>
      <c r="E42" s="22">
        <f t="shared" si="2"/>
        <v>0.81000000000000039</v>
      </c>
      <c r="F42" s="22">
        <f t="shared" si="3"/>
        <v>0.72331641706228955</v>
      </c>
      <c r="G42" s="22">
        <f t="shared" si="4"/>
        <v>1.3755525072397417E-2</v>
      </c>
      <c r="H42" s="22">
        <f t="shared" si="5"/>
        <v>0.85852894076710484</v>
      </c>
      <c r="I42" s="22">
        <f t="shared" si="6"/>
        <v>1.1647830987578465</v>
      </c>
      <c r="J42" s="22">
        <f t="shared" si="7"/>
        <v>0.85048010973936927</v>
      </c>
      <c r="K42" s="22">
        <f t="shared" si="8"/>
        <v>1.1758064516129028</v>
      </c>
      <c r="L42" s="22">
        <f>IF('DESIGN INPUTS AND CALCULATIONS'!$C$90="Integrated Leakage",'Integrated Leakage'!I42,'tables and calculations'!$S88)</f>
        <v>1.0485114344378621</v>
      </c>
      <c r="M42" s="22">
        <f>IF('DESIGN INPUTS AND CALCULATIONS'!$C$90="Integrated Leakage",'Integrated Leakage'!K42,'tables and calculations'!$AO88)</f>
        <v>1.0549927379437867</v>
      </c>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row>
    <row r="43" spans="2:52">
      <c r="B43" s="22">
        <f t="shared" si="0"/>
        <v>0.5</v>
      </c>
      <c r="C43" s="22">
        <f t="shared" si="1"/>
        <v>4.5</v>
      </c>
      <c r="D43" s="22">
        <f t="shared" si="9"/>
        <v>0.95000000000000029</v>
      </c>
      <c r="E43" s="22">
        <f t="shared" si="2"/>
        <v>0.90250000000000052</v>
      </c>
      <c r="F43" s="22">
        <f t="shared" si="3"/>
        <v>0.76946752847029909</v>
      </c>
      <c r="G43" s="22">
        <f t="shared" si="4"/>
        <v>3.2510003077869756E-3</v>
      </c>
      <c r="H43" s="22">
        <f t="shared" si="5"/>
        <v>0.87904409945012774</v>
      </c>
      <c r="I43" s="22">
        <f t="shared" si="6"/>
        <v>1.1375993543731586</v>
      </c>
      <c r="J43" s="22">
        <f t="shared" si="7"/>
        <v>0.87719298245614064</v>
      </c>
      <c r="K43" s="22">
        <f t="shared" si="8"/>
        <v>1.1399999999999997</v>
      </c>
      <c r="L43" s="22">
        <f>IF('DESIGN INPUTS AND CALCULATIONS'!$C$90="Integrated Leakage",'Integrated Leakage'!I43,'tables and calculations'!$S89)</f>
        <v>1.0231846226006527</v>
      </c>
      <c r="M43" s="22">
        <f>IF('DESIGN INPUTS AND CALCULATIONS'!$C$90="Integrated Leakage",'Integrated Leakage'!K43,'tables and calculations'!$AO89)</f>
        <v>1.0245979129727523</v>
      </c>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row>
    <row r="44" spans="2:52">
      <c r="B44" s="22">
        <f t="shared" si="0"/>
        <v>0.5</v>
      </c>
      <c r="C44" s="22">
        <f t="shared" si="1"/>
        <v>4.5</v>
      </c>
      <c r="D44" s="22">
        <f t="shared" si="9"/>
        <v>1.0000000000000002</v>
      </c>
      <c r="E44" s="22">
        <f t="shared" si="2"/>
        <v>1.0000000000000004</v>
      </c>
      <c r="F44" s="22">
        <f t="shared" si="3"/>
        <v>0.81000000000000039</v>
      </c>
      <c r="G44" s="22">
        <f t="shared" si="4"/>
        <v>6.0868897007794128E-32</v>
      </c>
      <c r="H44" s="22">
        <f t="shared" si="5"/>
        <v>0.90000000000000024</v>
      </c>
      <c r="I44" s="22">
        <f t="shared" si="6"/>
        <v>1.1111111111111107</v>
      </c>
      <c r="J44" s="22">
        <f t="shared" si="7"/>
        <v>0.90000000000000024</v>
      </c>
      <c r="K44" s="22">
        <f t="shared" si="8"/>
        <v>1.1111111111111107</v>
      </c>
      <c r="L44" s="22">
        <f>IF('DESIGN INPUTS AND CALCULATIONS'!$C$90="Integrated Leakage",'Integrated Leakage'!I44,'tables and calculations'!$S90)</f>
        <v>1</v>
      </c>
      <c r="M44" s="22">
        <f>IF('DESIGN INPUTS AND CALCULATIONS'!$C$90="Integrated Leakage",'Integrated Leakage'!K44,'tables and calculations'!$AO90)</f>
        <v>1</v>
      </c>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row>
    <row r="45" spans="2:52">
      <c r="B45" s="22">
        <f t="shared" si="0"/>
        <v>0.5</v>
      </c>
      <c r="C45" s="22">
        <f t="shared" si="1"/>
        <v>4.5</v>
      </c>
      <c r="D45" s="22">
        <f t="shared" si="9"/>
        <v>1.0500000000000003</v>
      </c>
      <c r="E45" s="22">
        <f t="shared" si="2"/>
        <v>1.1025000000000005</v>
      </c>
      <c r="F45" s="22">
        <f t="shared" si="3"/>
        <v>0.84571402163694853</v>
      </c>
      <c r="G45" s="22">
        <f t="shared" si="4"/>
        <v>2.9411970549537013E-3</v>
      </c>
      <c r="H45" s="22">
        <f t="shared" si="5"/>
        <v>0.92122484697922813</v>
      </c>
      <c r="I45" s="22">
        <f t="shared" si="6"/>
        <v>1.0855113203677496</v>
      </c>
      <c r="J45" s="22">
        <f t="shared" si="7"/>
        <v>0.91962711010330078</v>
      </c>
      <c r="K45" s="22">
        <f t="shared" si="8"/>
        <v>1.0873972602739723</v>
      </c>
      <c r="L45" s="22">
        <f>IF('DESIGN INPUTS AND CALCULATIONS'!$C$90="Integrated Leakage",'Integrated Leakage'!I45,'tables and calculations'!$S91)</f>
        <v>0.97863969873249845</v>
      </c>
      <c r="M45" s="22">
        <f>IF('DESIGN INPUTS AND CALCULATIONS'!$C$90="Integrated Leakage",'Integrated Leakage'!K45,'tables and calculations'!$AO91)</f>
        <v>0.97975807994238495</v>
      </c>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row>
    <row r="46" spans="2:52">
      <c r="B46" s="22">
        <f t="shared" si="0"/>
        <v>0.5</v>
      </c>
      <c r="C46" s="22">
        <f t="shared" si="1"/>
        <v>4.5</v>
      </c>
      <c r="D46" s="22">
        <f t="shared" si="9"/>
        <v>1.1000000000000003</v>
      </c>
      <c r="E46" s="22">
        <f t="shared" si="2"/>
        <v>1.2100000000000006</v>
      </c>
      <c r="F46" s="22">
        <f t="shared" si="3"/>
        <v>0.8772928382244688</v>
      </c>
      <c r="G46" s="22">
        <f t="shared" si="4"/>
        <v>1.1248852157943136E-2</v>
      </c>
      <c r="H46" s="22">
        <f t="shared" si="5"/>
        <v>0.94262489378459124</v>
      </c>
      <c r="I46" s="22">
        <f t="shared" si="6"/>
        <v>1.0608673785232328</v>
      </c>
      <c r="J46" s="22">
        <f t="shared" si="7"/>
        <v>0.93663911845730041</v>
      </c>
      <c r="K46" s="22">
        <f t="shared" si="8"/>
        <v>1.0676470588235292</v>
      </c>
      <c r="L46" s="22">
        <f>IF('DESIGN INPUTS AND CALCULATIONS'!$C$90="Integrated Leakage",'Integrated Leakage'!I46,'tables and calculations'!$S92)</f>
        <v>0.95882344881550174</v>
      </c>
      <c r="M46" s="22">
        <f>IF('DESIGN INPUTS AND CALCULATIONS'!$C$90="Integrated Leakage",'Integrated Leakage'!K46,'tables and calculations'!$AO92)</f>
        <v>0.96286470521797807</v>
      </c>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row>
    <row r="47" spans="2:52">
      <c r="B47" s="22">
        <f t="shared" si="0"/>
        <v>0.5</v>
      </c>
      <c r="C47" s="22">
        <f t="shared" si="1"/>
        <v>4.5</v>
      </c>
      <c r="D47" s="22">
        <f t="shared" si="9"/>
        <v>1.1500000000000004</v>
      </c>
      <c r="E47" s="22">
        <f t="shared" si="2"/>
        <v>1.3225000000000009</v>
      </c>
      <c r="F47" s="22">
        <f t="shared" si="3"/>
        <v>0.90531567727546924</v>
      </c>
      <c r="G47" s="22">
        <f t="shared" si="4"/>
        <v>2.4272736819995901E-2</v>
      </c>
      <c r="H47" s="22">
        <f t="shared" si="5"/>
        <v>0.96415165513287648</v>
      </c>
      <c r="I47" s="22">
        <f t="shared" si="6"/>
        <v>1.0371812304384656</v>
      </c>
      <c r="J47" s="22">
        <f t="shared" si="7"/>
        <v>0.95148078134845648</v>
      </c>
      <c r="K47" s="22">
        <f t="shared" si="8"/>
        <v>1.0509933774834435</v>
      </c>
      <c r="L47" s="22">
        <f>IF('DESIGN INPUTS AND CALCULATIONS'!$C$90="Integrated Leakage",'Integrated Leakage'!I47,'tables and calculations'!$S93)</f>
        <v>0.94031400126713371</v>
      </c>
      <c r="M47" s="22">
        <f>IF('DESIGN INPUTS AND CALCULATIONS'!$C$90="Integrated Leakage",'Integrated Leakage'!K47,'tables and calculations'!$AO93)</f>
        <v>0.94859530415244531</v>
      </c>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row>
    <row r="48" spans="2:52">
      <c r="B48" s="22">
        <f t="shared" si="0"/>
        <v>0.5</v>
      </c>
      <c r="C48" s="22">
        <f t="shared" si="1"/>
        <v>4.5</v>
      </c>
      <c r="D48" s="22">
        <f t="shared" si="9"/>
        <v>1.2000000000000004</v>
      </c>
      <c r="E48" s="22">
        <f t="shared" si="2"/>
        <v>1.4400000000000011</v>
      </c>
      <c r="F48" s="22">
        <f t="shared" si="3"/>
        <v>0.93027215744551173</v>
      </c>
      <c r="G48" s="22">
        <f t="shared" si="4"/>
        <v>4.1495198902606473E-2</v>
      </c>
      <c r="H48" s="22">
        <f t="shared" si="5"/>
        <v>0.98578261110049925</v>
      </c>
      <c r="I48" s="22">
        <f t="shared" si="6"/>
        <v>1.0144224383138885</v>
      </c>
      <c r="J48" s="22">
        <f t="shared" si="7"/>
        <v>0.96450617283950635</v>
      </c>
      <c r="K48" s="22">
        <f t="shared" si="8"/>
        <v>1.0367999999999997</v>
      </c>
      <c r="L48" s="22">
        <f>IF('DESIGN INPUTS AND CALCULATIONS'!$C$90="Integrated Leakage",'Integrated Leakage'!I48,'tables and calculations'!$S94)</f>
        <v>0.92291452969688104</v>
      </c>
      <c r="M48" s="22">
        <f>IF('DESIGN INPUTS AND CALCULATIONS'!$C$90="Integrated Leakage",'Integrated Leakage'!K48,'tables and calculations'!$AO94)</f>
        <v>0.93641612977357824</v>
      </c>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row>
    <row r="49" spans="2:52">
      <c r="B49" s="22">
        <f t="shared" si="0"/>
        <v>0.5</v>
      </c>
      <c r="C49" s="22">
        <f t="shared" si="1"/>
        <v>4.5</v>
      </c>
      <c r="D49" s="22">
        <f t="shared" si="9"/>
        <v>1.2500000000000004</v>
      </c>
      <c r="E49" s="22">
        <f t="shared" si="2"/>
        <v>1.5625000000000011</v>
      </c>
      <c r="F49" s="22">
        <f t="shared" si="3"/>
        <v>0.9525760000000002</v>
      </c>
      <c r="G49" s="22">
        <f t="shared" si="4"/>
        <v>6.2500000000000222E-2</v>
      </c>
      <c r="H49" s="22">
        <f t="shared" si="5"/>
        <v>1.0075098014411574</v>
      </c>
      <c r="I49" s="22">
        <f t="shared" si="6"/>
        <v>0.99254617530229949</v>
      </c>
      <c r="J49" s="22">
        <f t="shared" si="7"/>
        <v>0.97600000000000009</v>
      </c>
      <c r="K49" s="22">
        <f t="shared" si="8"/>
        <v>1.0245901639344261</v>
      </c>
      <c r="L49" s="22">
        <f>IF('DESIGN INPUTS AND CALCULATIONS'!$C$90="Integrated Leakage",'Integrated Leakage'!I49,'tables and calculations'!$S95)</f>
        <v>0.90646335160889269</v>
      </c>
      <c r="M49" s="22">
        <f>IF('DESIGN INPUTS AND CALCULATIONS'!$C$90="Integrated Leakage",'Integrated Leakage'!K49,'tables and calculations'!$AO95)</f>
        <v>0.92592584555042201</v>
      </c>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row>
    <row r="50" spans="2:52">
      <c r="B50" s="22">
        <f t="shared" si="0"/>
        <v>0.5</v>
      </c>
      <c r="C50" s="22">
        <f t="shared" si="1"/>
        <v>4.5</v>
      </c>
      <c r="D50" s="22">
        <f t="shared" si="9"/>
        <v>1.3000000000000005</v>
      </c>
      <c r="E50" s="22">
        <f t="shared" si="2"/>
        <v>1.6900000000000013</v>
      </c>
      <c r="F50" s="22">
        <f t="shared" si="3"/>
        <v>0.97257721290493282</v>
      </c>
      <c r="G50" s="22">
        <f t="shared" si="4"/>
        <v>8.6949375410914145E-2</v>
      </c>
      <c r="H50" s="22">
        <f t="shared" si="5"/>
        <v>1.0293330793848252</v>
      </c>
      <c r="I50" s="22">
        <f t="shared" si="6"/>
        <v>0.97150283035462537</v>
      </c>
      <c r="J50" s="22">
        <f t="shared" si="7"/>
        <v>0.98619329388560173</v>
      </c>
      <c r="K50" s="22">
        <f t="shared" si="8"/>
        <v>1.0139999999999998</v>
      </c>
      <c r="L50" s="22">
        <f>IF('DESIGN INPUTS AND CALCULATIONS'!$C$90="Integrated Leakage",'Integrated Leakage'!I50,'tables and calculations'!$S96)</f>
        <v>0.89082822662049099</v>
      </c>
      <c r="M50" s="22">
        <f>IF('DESIGN INPUTS AND CALCULATIONS'!$C$90="Integrated Leakage",'Integrated Leakage'!K50,'tables and calculations'!$AO96)</f>
        <v>0.91681725130531921</v>
      </c>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row>
    <row r="51" spans="2:52">
      <c r="B51" s="22">
        <f t="shared" si="0"/>
        <v>0.5</v>
      </c>
      <c r="C51" s="22">
        <f t="shared" si="1"/>
        <v>4.5</v>
      </c>
      <c r="D51" s="22">
        <f t="shared" si="9"/>
        <v>1.3500000000000005</v>
      </c>
      <c r="E51" s="22">
        <f t="shared" si="2"/>
        <v>1.8225000000000013</v>
      </c>
      <c r="F51" s="22">
        <f t="shared" si="3"/>
        <v>0.99057254558366981</v>
      </c>
      <c r="G51" s="22">
        <f t="shared" si="4"/>
        <v>0.11456692746701921</v>
      </c>
      <c r="H51" s="22">
        <f t="shared" si="5"/>
        <v>1.0512561405531426</v>
      </c>
      <c r="I51" s="22">
        <f t="shared" si="6"/>
        <v>0.95124295728139763</v>
      </c>
      <c r="J51" s="22">
        <f t="shared" si="7"/>
        <v>0.99527511050144812</v>
      </c>
      <c r="K51" s="22">
        <f t="shared" si="8"/>
        <v>1.0047473200612556</v>
      </c>
      <c r="L51" s="22">
        <f>IF('DESIGN INPUTS AND CALCULATIONS'!$C$90="Integrated Leakage",'Integrated Leakage'!I51,'tables and calculations'!$S97)</f>
        <v>0.87590111389267455</v>
      </c>
      <c r="M51" s="22">
        <f>IF('DESIGN INPUTS AND CALCULATIONS'!$C$90="Integrated Leakage",'Integrated Leakage'!K51,'tables and calculations'!$AO97)</f>
        <v>0.90885150216885568</v>
      </c>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row>
    <row r="52" spans="2:52">
      <c r="B52" s="22">
        <f t="shared" si="0"/>
        <v>0.5</v>
      </c>
      <c r="C52" s="22">
        <f t="shared" si="1"/>
        <v>4.5</v>
      </c>
      <c r="D52" s="22">
        <f t="shared" si="9"/>
        <v>1.4000000000000006</v>
      </c>
      <c r="E52" s="22">
        <f t="shared" si="2"/>
        <v>1.9600000000000015</v>
      </c>
      <c r="F52" s="22">
        <f t="shared" si="3"/>
        <v>1.0068142903419874</v>
      </c>
      <c r="G52" s="22">
        <f t="shared" si="4"/>
        <v>0.1451247165532884</v>
      </c>
      <c r="H52" s="22">
        <f t="shared" si="5"/>
        <v>1.0732842153387312</v>
      </c>
      <c r="I52" s="22">
        <f t="shared" si="6"/>
        <v>0.93171965608792395</v>
      </c>
      <c r="J52" s="22">
        <f t="shared" si="7"/>
        <v>1.0034013605442178</v>
      </c>
      <c r="K52" s="22">
        <f t="shared" si="8"/>
        <v>0.99661016949152526</v>
      </c>
      <c r="L52" s="22">
        <f>IF('DESIGN INPUTS AND CALCULATIONS'!$C$90="Integrated Leakage",'Integrated Leakage'!I52,'tables and calculations'!$S98)</f>
        <v>0.86159366708116314</v>
      </c>
      <c r="M52" s="22">
        <f>IF('DESIGN INPUTS AND CALCULATIONS'!$C$90="Integrated Leakage",'Integrated Leakage'!K52,'tables and calculations'!$AO98)</f>
        <v>0.90184031835458767</v>
      </c>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row>
    <row r="53" spans="2:52">
      <c r="B53" s="22">
        <f t="shared" si="0"/>
        <v>0.5</v>
      </c>
      <c r="C53" s="22">
        <f t="shared" si="1"/>
        <v>4.5</v>
      </c>
      <c r="D53" s="22">
        <f t="shared" si="9"/>
        <v>1.4500000000000006</v>
      </c>
      <c r="E53" s="22">
        <f t="shared" si="2"/>
        <v>2.1025000000000018</v>
      </c>
      <c r="F53" s="22">
        <f t="shared" si="3"/>
        <v>1.0215176146397262</v>
      </c>
      <c r="G53" s="22">
        <f t="shared" si="4"/>
        <v>0.17843341260404325</v>
      </c>
      <c r="H53" s="22">
        <f t="shared" si="5"/>
        <v>1.0954227618795263</v>
      </c>
      <c r="I53" s="22">
        <f t="shared" si="6"/>
        <v>0.91288955716439568</v>
      </c>
      <c r="J53" s="22">
        <f t="shared" si="7"/>
        <v>1.0107015457788349</v>
      </c>
      <c r="K53" s="22">
        <f t="shared" si="8"/>
        <v>0.98941176470588221</v>
      </c>
      <c r="L53" s="22">
        <f>IF('DESIGN INPUTS AND CALCULATIONS'!$C$90="Integrated Leakage",'Integrated Leakage'!I53,'tables and calculations'!$S99)</f>
        <v>0.84783349005469599</v>
      </c>
      <c r="M53" s="22">
        <f>IF('DESIGN INPUTS AND CALCULATIONS'!$C$90="Integrated Leakage",'Integrated Leakage'!K53,'tables and calculations'!$AO99)</f>
        <v>0.89563344514809096</v>
      </c>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row>
    <row r="54" spans="2:52">
      <c r="B54" s="22">
        <f t="shared" si="0"/>
        <v>0.5</v>
      </c>
      <c r="C54" s="22">
        <f t="shared" si="1"/>
        <v>4.5</v>
      </c>
      <c r="D54" s="22">
        <f t="shared" si="9"/>
        <v>1.5000000000000007</v>
      </c>
      <c r="E54" s="22">
        <f t="shared" si="2"/>
        <v>2.2500000000000018</v>
      </c>
      <c r="F54" s="22">
        <f t="shared" si="3"/>
        <v>1.034866636183509</v>
      </c>
      <c r="G54" s="22">
        <f t="shared" si="4"/>
        <v>0.21433470507544633</v>
      </c>
      <c r="H54" s="22">
        <f t="shared" si="5"/>
        <v>1.1176767606329459</v>
      </c>
      <c r="I54" s="22">
        <f t="shared" si="6"/>
        <v>0.89471306483432211</v>
      </c>
      <c r="J54" s="22">
        <f t="shared" si="7"/>
        <v>1.0172839506172842</v>
      </c>
      <c r="K54" s="22">
        <f t="shared" si="8"/>
        <v>0.98300970873786386</v>
      </c>
      <c r="L54" s="22">
        <f>IF('DESIGN INPUTS AND CALCULATIONS'!$C$90="Integrated Leakage",'Integrated Leakage'!I54,'tables and calculations'!$S100)</f>
        <v>0.83456107876332819</v>
      </c>
      <c r="M54" s="22">
        <f>IF('DESIGN INPUTS AND CALCULATIONS'!$C$90="Integrated Leakage",'Integrated Leakage'!K54,'tables and calculations'!$AO100)</f>
        <v>0.8901096452384073</v>
      </c>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row>
    <row r="55" spans="2:52">
      <c r="B55" s="22">
        <f t="shared" si="0"/>
        <v>0.5</v>
      </c>
      <c r="C55" s="22">
        <f t="shared" si="1"/>
        <v>4.5</v>
      </c>
      <c r="D55" s="22">
        <f t="shared" si="9"/>
        <v>1.5500000000000007</v>
      </c>
      <c r="E55" s="22">
        <f t="shared" si="2"/>
        <v>2.4025000000000021</v>
      </c>
      <c r="F55" s="22">
        <f t="shared" si="3"/>
        <v>1.0470194445437024</v>
      </c>
      <c r="G55" s="22">
        <f t="shared" si="4"/>
        <v>0.25269539831194426</v>
      </c>
      <c r="H55" s="22">
        <f t="shared" si="5"/>
        <v>1.1400503685608134</v>
      </c>
      <c r="I55" s="22">
        <f t="shared" si="6"/>
        <v>0.8771542271964603</v>
      </c>
      <c r="J55" s="22">
        <f t="shared" si="7"/>
        <v>1.023239680887964</v>
      </c>
      <c r="K55" s="22">
        <f t="shared" si="8"/>
        <v>0.97728813559322025</v>
      </c>
      <c r="L55" s="22">
        <f>IF('DESIGN INPUTS AND CALCULATIONS'!$C$90="Integrated Leakage",'Integrated Leakage'!I55,'tables and calculations'!$S101)</f>
        <v>0.82172734620550048</v>
      </c>
      <c r="M55" s="22">
        <f>IF('DESIGN INPUTS AND CALCULATIONS'!$C$90="Integrated Leakage",'Integrated Leakage'!K55,'tables and calculations'!$AO101)</f>
        <v>0.88517011829271364</v>
      </c>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row>
    <row r="56" spans="2:52">
      <c r="B56" s="22">
        <f t="shared" si="0"/>
        <v>0.5</v>
      </c>
      <c r="C56" s="22">
        <f t="shared" si="1"/>
        <v>4.5</v>
      </c>
      <c r="D56" s="22">
        <f t="shared" si="9"/>
        <v>1.6000000000000008</v>
      </c>
      <c r="E56" s="22">
        <f t="shared" si="2"/>
        <v>2.5600000000000023</v>
      </c>
      <c r="F56" s="22">
        <f t="shared" si="3"/>
        <v>1.0581122504340281</v>
      </c>
      <c r="G56" s="22">
        <f t="shared" si="4"/>
        <v>0.29340277777777846</v>
      </c>
      <c r="H56" s="22">
        <f t="shared" si="5"/>
        <v>1.1625467853862084</v>
      </c>
      <c r="I56" s="22">
        <f t="shared" si="6"/>
        <v>0.86018043537730926</v>
      </c>
      <c r="J56" s="22">
        <f t="shared" si="7"/>
        <v>1.0286458333333335</v>
      </c>
      <c r="K56" s="22">
        <f t="shared" si="8"/>
        <v>0.97215189873417707</v>
      </c>
      <c r="L56" s="22">
        <f>IF('DESIGN INPUTS AND CALCULATIONS'!$C$90="Integrated Leakage",'Integrated Leakage'!I56,'tables and calculations'!$S102)</f>
        <v>0.80929162819768818</v>
      </c>
      <c r="M56" s="22">
        <f>IF('DESIGN INPUTS AND CALCULATIONS'!$C$90="Integrated Leakage",'Integrated Leakage'!K56,'tables and calculations'!$AO102)</f>
        <v>0.88073362023101653</v>
      </c>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row>
    <row r="57" spans="2:52">
      <c r="B57" s="22">
        <f t="shared" si="0"/>
        <v>0.5</v>
      </c>
      <c r="C57" s="22">
        <f t="shared" si="1"/>
        <v>4.5</v>
      </c>
      <c r="D57" s="22">
        <f t="shared" si="9"/>
        <v>1.6500000000000008</v>
      </c>
      <c r="E57" s="22">
        <f t="shared" si="2"/>
        <v>2.7225000000000028</v>
      </c>
      <c r="F57" s="22">
        <f t="shared" si="3"/>
        <v>1.0682628173731432</v>
      </c>
      <c r="G57" s="22">
        <f t="shared" si="4"/>
        <v>0.33636094389461463</v>
      </c>
      <c r="H57" s="22">
        <f t="shared" si="5"/>
        <v>1.1851682417563161</v>
      </c>
      <c r="I57" s="22">
        <f t="shared" si="6"/>
        <v>0.84376206243772367</v>
      </c>
      <c r="J57" s="22">
        <f t="shared" si="7"/>
        <v>1.033568003264973</v>
      </c>
      <c r="K57" s="22">
        <f t="shared" si="8"/>
        <v>0.96752221125370186</v>
      </c>
      <c r="L57" s="22">
        <f>IF('DESIGN INPUTS AND CALCULATIONS'!$C$90="Integrated Leakage",'Integrated Leakage'!I57,'tables and calculations'!$S103)</f>
        <v>0.79722007930339633</v>
      </c>
      <c r="M57" s="22">
        <f>IF('DESIGN INPUTS AND CALCULATIONS'!$C$90="Integrated Leakage",'Integrated Leakage'!K57,'tables and calculations'!$AO103)</f>
        <v>0.87673279317316632</v>
      </c>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row>
    <row r="58" spans="2:52">
      <c r="B58" s="22">
        <f t="shared" si="0"/>
        <v>0.5</v>
      </c>
      <c r="C58" s="22">
        <f t="shared" si="1"/>
        <v>4.5</v>
      </c>
      <c r="D58" s="22">
        <f t="shared" si="9"/>
        <v>1.7000000000000008</v>
      </c>
      <c r="E58" s="22">
        <f t="shared" si="2"/>
        <v>2.8900000000000028</v>
      </c>
      <c r="F58" s="22">
        <f t="shared" si="3"/>
        <v>1.0775733049173264</v>
      </c>
      <c r="G58" s="22">
        <f t="shared" si="4"/>
        <v>0.38148788927335725</v>
      </c>
      <c r="H58" s="22">
        <f t="shared" si="5"/>
        <v>1.2079160542813743</v>
      </c>
      <c r="I58" s="22">
        <f t="shared" si="6"/>
        <v>0.82787209960126762</v>
      </c>
      <c r="J58" s="22">
        <f t="shared" si="7"/>
        <v>1.0380622837370244</v>
      </c>
      <c r="K58" s="22">
        <f t="shared" si="8"/>
        <v>0.96333333333333315</v>
      </c>
      <c r="L58" s="22">
        <f>IF('DESIGN INPUTS AND CALCULATIONS'!$C$90="Integrated Leakage",'Integrated Leakage'!I58,'tables and calculations'!$S104)</f>
        <v>0.78548438273137622</v>
      </c>
      <c r="M58" s="22">
        <f>IF('DESIGN INPUTS AND CALCULATIONS'!$C$90="Integrated Leakage",'Integrated Leakage'!K58,'tables and calculations'!$AO104)</f>
        <v>0.87311137113349058</v>
      </c>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row>
    <row r="59" spans="2:52">
      <c r="B59" s="22">
        <f t="shared" si="0"/>
        <v>0.5</v>
      </c>
      <c r="C59" s="22">
        <f t="shared" si="1"/>
        <v>4.5</v>
      </c>
      <c r="D59" s="22">
        <f t="shared" si="9"/>
        <v>1.7500000000000009</v>
      </c>
      <c r="E59" s="22">
        <f t="shared" si="2"/>
        <v>3.0625000000000031</v>
      </c>
      <c r="F59" s="22">
        <f t="shared" si="3"/>
        <v>1.0861326299227176</v>
      </c>
      <c r="G59" s="22">
        <f t="shared" si="4"/>
        <v>0.42871315192743853</v>
      </c>
      <c r="H59" s="22">
        <f t="shared" si="5"/>
        <v>1.2307907140737437</v>
      </c>
      <c r="I59" s="22">
        <f t="shared" si="6"/>
        <v>0.81248581790980612</v>
      </c>
      <c r="J59" s="22">
        <f t="shared" si="7"/>
        <v>1.0421768707482995</v>
      </c>
      <c r="K59" s="22">
        <f t="shared" si="8"/>
        <v>0.95953002610966043</v>
      </c>
      <c r="L59" s="22">
        <f>IF('DESIGN INPUTS AND CALCULATIONS'!$C$90="Integrated Leakage",'Integrated Leakage'!I59,'tables and calculations'!$S105)</f>
        <v>0.77406071189443704</v>
      </c>
      <c r="M59" s="22">
        <f>IF('DESIGN INPUTS AND CALCULATIONS'!$C$90="Integrated Leakage",'Integrated Leakage'!K59,'tables and calculations'!$AO105)</f>
        <v>0.8698220281469391</v>
      </c>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row>
    <row r="60" spans="2:52">
      <c r="B60" s="22">
        <f t="shared" si="0"/>
        <v>0.5</v>
      </c>
      <c r="C60" s="22">
        <f t="shared" si="1"/>
        <v>4.5</v>
      </c>
      <c r="D60" s="22">
        <f t="shared" si="9"/>
        <v>1.8000000000000009</v>
      </c>
      <c r="E60" s="22">
        <f t="shared" si="2"/>
        <v>3.2400000000000033</v>
      </c>
      <c r="F60" s="22">
        <f t="shared" si="3"/>
        <v>1.0940184329022415</v>
      </c>
      <c r="G60" s="22">
        <f t="shared" si="4"/>
        <v>0.47797591830513741</v>
      </c>
      <c r="H60" s="22">
        <f t="shared" si="5"/>
        <v>1.2537919888112936</v>
      </c>
      <c r="I60" s="22">
        <f t="shared" si="6"/>
        <v>0.79758046703431962</v>
      </c>
      <c r="J60" s="22">
        <f t="shared" si="7"/>
        <v>1.0459533607681757</v>
      </c>
      <c r="K60" s="22">
        <f t="shared" si="8"/>
        <v>0.95606557377049173</v>
      </c>
      <c r="L60" s="22">
        <f>IF('DESIGN INPUTS AND CALCULATIONS'!$C$90="Integrated Leakage",'Integrated Leakage'!I60,'tables and calculations'!$S106)</f>
        <v>0.76292889341898595</v>
      </c>
      <c r="M60" s="22">
        <f>IF('DESIGN INPUTS AND CALCULATIONS'!$C$90="Integrated Leakage",'Integrated Leakage'!K60,'tables and calculations'!$AO106)</f>
        <v>0.86682470375509502</v>
      </c>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row>
    <row r="61" spans="2:52">
      <c r="B61" s="22">
        <f t="shared" si="0"/>
        <v>0.5</v>
      </c>
      <c r="C61" s="22">
        <f t="shared" si="1"/>
        <v>4.5</v>
      </c>
      <c r="D61" s="22">
        <f t="shared" si="9"/>
        <v>1.850000000000001</v>
      </c>
      <c r="E61" s="22">
        <f t="shared" si="2"/>
        <v>3.4225000000000034</v>
      </c>
      <c r="F61" s="22">
        <f t="shared" si="3"/>
        <v>1.1012987203933446</v>
      </c>
      <c r="G61" s="22">
        <f t="shared" si="4"/>
        <v>0.52922348023699473</v>
      </c>
      <c r="H61" s="22">
        <f t="shared" si="5"/>
        <v>1.2769190266537418</v>
      </c>
      <c r="I61" s="22">
        <f t="shared" si="6"/>
        <v>0.78313501414461018</v>
      </c>
      <c r="J61" s="22">
        <f t="shared" si="7"/>
        <v>1.049427806184563</v>
      </c>
      <c r="K61" s="22">
        <f t="shared" si="8"/>
        <v>0.95290023201856144</v>
      </c>
      <c r="L61" s="22">
        <f>IF('DESIGN INPUTS AND CALCULATIONS'!$C$90="Integrated Leakage",'Integrated Leakage'!I61,'tables and calculations'!$S107)</f>
        <v>0.75207173145612927</v>
      </c>
      <c r="M61" s="22">
        <f>IF('DESIGN INPUTS AND CALCULATIONS'!$C$90="Integrated Leakage",'Integrated Leakage'!K61,'tables and calculations'!$AO107)</f>
        <v>0.86408528739540202</v>
      </c>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row>
    <row r="62" spans="2:52">
      <c r="B62" s="22">
        <f t="shared" si="0"/>
        <v>0.5</v>
      </c>
      <c r="C62" s="22">
        <f t="shared" si="1"/>
        <v>4.5</v>
      </c>
      <c r="D62" s="22">
        <f t="shared" si="9"/>
        <v>1.900000000000001</v>
      </c>
      <c r="E62" s="22">
        <f t="shared" si="2"/>
        <v>3.6100000000000039</v>
      </c>
      <c r="F62" s="22">
        <f t="shared" si="3"/>
        <v>1.1080332409972302</v>
      </c>
      <c r="G62" s="22">
        <f t="shared" si="4"/>
        <v>0.58240997229917024</v>
      </c>
      <c r="H62" s="22">
        <f t="shared" si="5"/>
        <v>1.3001704554774349</v>
      </c>
      <c r="I62" s="22">
        <f t="shared" si="6"/>
        <v>0.76912992122466783</v>
      </c>
      <c r="J62" s="22">
        <f t="shared" si="7"/>
        <v>1.0526315789473686</v>
      </c>
      <c r="K62" s="22">
        <f t="shared" si="8"/>
        <v>0.94999999999999984</v>
      </c>
      <c r="L62" s="22">
        <f>IF('DESIGN INPUTS AND CALCULATIONS'!$C$90="Integrated Leakage",'Integrated Leakage'!I62,'tables and calculations'!$S108)</f>
        <v>0.74147446130410744</v>
      </c>
      <c r="M62" s="22">
        <f>IF('DESIGN INPUTS AND CALCULATIONS'!$C$90="Integrated Leakage",'Integrated Leakage'!K62,'tables and calculations'!$AO108)</f>
        <v>0.86157457557317163</v>
      </c>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row>
    <row r="63" spans="2:52">
      <c r="B63" s="22">
        <f t="shared" si="0"/>
        <v>0.5</v>
      </c>
      <c r="C63" s="22">
        <f t="shared" si="1"/>
        <v>4.5</v>
      </c>
      <c r="D63" s="22">
        <f t="shared" si="9"/>
        <v>1.9500000000000011</v>
      </c>
      <c r="E63" s="22">
        <f t="shared" si="2"/>
        <v>3.8025000000000042</v>
      </c>
      <c r="F63" s="22">
        <f t="shared" si="3"/>
        <v>1.1142746419620424</v>
      </c>
      <c r="G63" s="22">
        <f t="shared" si="4"/>
        <v>0.63749533283009185</v>
      </c>
      <c r="H63" s="22">
        <f t="shared" si="5"/>
        <v>1.3235444740514519</v>
      </c>
      <c r="I63" s="22">
        <f t="shared" si="6"/>
        <v>0.75554695713317277</v>
      </c>
      <c r="J63" s="22">
        <f t="shared" si="7"/>
        <v>1.055592081233107</v>
      </c>
      <c r="K63" s="22">
        <f t="shared" si="8"/>
        <v>0.94733564013840821</v>
      </c>
      <c r="L63" s="22">
        <f>IF('DESIGN INPUTS AND CALCULATIONS'!$C$90="Integrated Leakage",'Integrated Leakage'!I63,'tables and calculations'!$S109)</f>
        <v>0.73112430687863494</v>
      </c>
      <c r="M63" s="22">
        <f>IF('DESIGN INPUTS AND CALCULATIONS'!$C$90="Integrated Leakage",'Integrated Leakage'!K63,'tables and calculations'!$AO109)</f>
        <v>0.85926743844830678</v>
      </c>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row>
    <row r="64" spans="2:52">
      <c r="B64" s="22">
        <f t="shared" si="0"/>
        <v>0.5</v>
      </c>
      <c r="C64" s="22">
        <f t="shared" si="1"/>
        <v>4.5</v>
      </c>
      <c r="D64" s="22">
        <f t="shared" si="9"/>
        <v>2.0000000000000009</v>
      </c>
      <c r="E64" s="22">
        <f t="shared" si="2"/>
        <v>4.0000000000000036</v>
      </c>
      <c r="F64" s="22">
        <f t="shared" si="3"/>
        <v>1.1200694444444446</v>
      </c>
      <c r="G64" s="22">
        <f t="shared" si="4"/>
        <v>0.69444444444444564</v>
      </c>
      <c r="H64" s="22">
        <f t="shared" si="5"/>
        <v>1.3470389336945277</v>
      </c>
      <c r="I64" s="22">
        <f t="shared" si="6"/>
        <v>0.74236903996330461</v>
      </c>
      <c r="J64" s="22">
        <f t="shared" si="7"/>
        <v>1.0583333333333333</v>
      </c>
      <c r="K64" s="22">
        <f t="shared" si="8"/>
        <v>0.94488188976377951</v>
      </c>
      <c r="L64" s="22">
        <f>IF('DESIGN INPUTS AND CALCULATIONS'!$C$90="Integrated Leakage",'Integrated Leakage'!I64,'tables and calculations'!$S110)</f>
        <v>0.72101012175133239</v>
      </c>
      <c r="M64" s="22">
        <f>IF('DESIGN INPUTS AND CALCULATIONS'!$C$90="Integrated Leakage",'Integrated Leakage'!K64,'tables and calculations'!$AO110)</f>
        <v>0.85714214868892569</v>
      </c>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row>
    <row r="65" spans="2:52">
      <c r="B65" s="22">
        <f t="shared" si="0"/>
        <v>0.5</v>
      </c>
      <c r="C65" s="22">
        <f t="shared" si="1"/>
        <v>4.5</v>
      </c>
      <c r="D65" s="22">
        <f t="shared" si="9"/>
        <v>2.0500000000000007</v>
      </c>
      <c r="E65" s="22">
        <f t="shared" si="2"/>
        <v>4.2025000000000032</v>
      </c>
      <c r="F65" s="22">
        <f t="shared" si="3"/>
        <v>1.1254588685234801</v>
      </c>
      <c r="G65" s="22">
        <f t="shared" si="4"/>
        <v>0.75322641945931756</v>
      </c>
      <c r="H65" s="22">
        <f t="shared" si="5"/>
        <v>1.3706514100903984</v>
      </c>
      <c r="I65" s="22">
        <f t="shared" si="6"/>
        <v>0.72958010522460059</v>
      </c>
      <c r="J65" s="22">
        <f t="shared" si="7"/>
        <v>1.0608764624231608</v>
      </c>
      <c r="K65" s="22">
        <f t="shared" si="8"/>
        <v>0.94261682242990652</v>
      </c>
      <c r="L65" s="22">
        <f>IF('DESIGN INPUTS AND CALCULATIONS'!$C$90="Integrated Leakage",'Integrated Leakage'!I65,'tables and calculations'!$S111)</f>
        <v>0.71112209757994582</v>
      </c>
      <c r="M65" s="22">
        <f>IF('DESIGN INPUTS AND CALCULATIONS'!$C$90="Integrated Leakage",'Integrated Leakage'!K65,'tables and calculations'!$AO111)</f>
        <v>0.85517983714893187</v>
      </c>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row>
    <row r="66" spans="2:52">
      <c r="B66" s="22">
        <f t="shared" si="0"/>
        <v>0.5</v>
      </c>
      <c r="C66" s="22">
        <f t="shared" si="1"/>
        <v>4.5</v>
      </c>
      <c r="D66" s="22">
        <f t="shared" si="9"/>
        <v>2.1000000000000005</v>
      </c>
      <c r="E66" s="22">
        <f t="shared" si="2"/>
        <v>4.4100000000000019</v>
      </c>
      <c r="F66" s="22">
        <f t="shared" si="3"/>
        <v>1.1304795333397957</v>
      </c>
      <c r="G66" s="22">
        <f t="shared" si="4"/>
        <v>0.81381400296744288</v>
      </c>
      <c r="H66" s="22">
        <f t="shared" si="5"/>
        <v>1.3943792655899752</v>
      </c>
      <c r="I66" s="22">
        <f t="shared" si="6"/>
        <v>0.71716499569210856</v>
      </c>
      <c r="J66" s="22">
        <f t="shared" si="7"/>
        <v>1.0632401108591585</v>
      </c>
      <c r="K66" s="22">
        <f t="shared" si="8"/>
        <v>0.94052132701421798</v>
      </c>
      <c r="L66" s="22">
        <f>IF('DESIGN INPUTS AND CALCULATIONS'!$C$90="Integrated Leakage",'Integrated Leakage'!I66,'tables and calculations'!$S112)</f>
        <v>0.70145152699972613</v>
      </c>
      <c r="M66" s="22">
        <f>IF('DESIGN INPUTS AND CALCULATIONS'!$C$90="Integrated Leakage",'Integrated Leakage'!K66,'tables and calculations'!$AO112)</f>
        <v>0.85336404846873004</v>
      </c>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row>
    <row r="67" spans="2:52">
      <c r="B67" s="22">
        <f t="shared" si="0"/>
        <v>0.5</v>
      </c>
      <c r="C67" s="22">
        <f t="shared" si="1"/>
        <v>4.5</v>
      </c>
      <c r="D67" s="22">
        <f t="shared" si="9"/>
        <v>2.1500000000000004</v>
      </c>
      <c r="E67" s="22">
        <f t="shared" si="2"/>
        <v>4.6225000000000014</v>
      </c>
      <c r="F67" s="22">
        <f t="shared" si="3"/>
        <v>1.1351640531285681</v>
      </c>
      <c r="G67" s="22">
        <f t="shared" si="4"/>
        <v>0.87618307193077383</v>
      </c>
      <c r="H67" s="22">
        <f t="shared" si="5"/>
        <v>1.4182197026763315</v>
      </c>
      <c r="I67" s="22">
        <f t="shared" si="6"/>
        <v>0.70510936924151713</v>
      </c>
      <c r="J67" s="22">
        <f t="shared" si="7"/>
        <v>1.0654407787993512</v>
      </c>
      <c r="K67" s="22">
        <f t="shared" si="8"/>
        <v>0.93857868020304558</v>
      </c>
      <c r="L67" s="22">
        <f>IF('DESIGN INPUTS AND CALCULATIONS'!$C$90="Integrated Leakage",'Integrated Leakage'!I67,'tables and calculations'!$S113)</f>
        <v>0.69199061061457745</v>
      </c>
      <c r="M67" s="22">
        <f>IF('DESIGN INPUTS AND CALCULATIONS'!$C$90="Integrated Leakage",'Integrated Leakage'!K67,'tables and calculations'!$AO113)</f>
        <v>0.85168037599825175</v>
      </c>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row>
    <row r="68" spans="2:52">
      <c r="B68" s="22">
        <f t="shared" si="0"/>
        <v>0.5</v>
      </c>
      <c r="C68" s="22">
        <f t="shared" si="1"/>
        <v>4.5</v>
      </c>
      <c r="D68" s="22">
        <f t="shared" si="9"/>
        <v>2.2000000000000002</v>
      </c>
      <c r="E68" s="22">
        <f t="shared" si="2"/>
        <v>4.8400000000000007</v>
      </c>
      <c r="F68" s="22">
        <f t="shared" si="3"/>
        <v>1.1395415461906826</v>
      </c>
      <c r="G68" s="22">
        <f t="shared" si="4"/>
        <v>0.94031221303948609</v>
      </c>
      <c r="H68" s="22">
        <f t="shared" si="5"/>
        <v>1.4421698094295861</v>
      </c>
      <c r="I68" s="22">
        <f t="shared" si="6"/>
        <v>0.69339962150194001</v>
      </c>
      <c r="J68" s="22">
        <f t="shared" si="7"/>
        <v>1.0674931129476586</v>
      </c>
      <c r="K68" s="22">
        <f t="shared" si="8"/>
        <v>0.93677419354838698</v>
      </c>
      <c r="L68" s="22">
        <f>IF('DESIGN INPUTS AND CALCULATIONS'!$C$90="Integrated Leakage",'Integrated Leakage'!I68,'tables and calculations'!$S114)</f>
        <v>0.68273229976387539</v>
      </c>
      <c r="M68" s="22">
        <f>IF('DESIGN INPUTS AND CALCULATIONS'!$C$90="Integrated Leakage",'Integrated Leakage'!K68,'tables and calculations'!$AO114)</f>
        <v>0.85011616013343927</v>
      </c>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row>
    <row r="69" spans="2:52">
      <c r="B69" s="22">
        <f t="shared" si="0"/>
        <v>0.5</v>
      </c>
      <c r="C69" s="22">
        <f t="shared" si="1"/>
        <v>4.5</v>
      </c>
      <c r="D69" s="22">
        <f t="shared" si="9"/>
        <v>2.25</v>
      </c>
      <c r="E69" s="22">
        <f t="shared" si="2"/>
        <v>5.0625</v>
      </c>
      <c r="F69" s="22">
        <f t="shared" si="3"/>
        <v>1.1436380708300642</v>
      </c>
      <c r="G69" s="22">
        <f t="shared" si="4"/>
        <v>1.0061823654930651</v>
      </c>
      <c r="H69" s="22">
        <f t="shared" si="5"/>
        <v>1.4662265978773981</v>
      </c>
      <c r="I69" s="22">
        <f t="shared" si="6"/>
        <v>0.68202282065245778</v>
      </c>
      <c r="J69" s="22">
        <f t="shared" si="7"/>
        <v>1.0694101508916325</v>
      </c>
      <c r="K69" s="22">
        <f t="shared" si="8"/>
        <v>0.93509492047203679</v>
      </c>
      <c r="L69" s="22">
        <f>IF('DESIGN INPUTS AND CALCULATIONS'!$C$90="Integrated Leakage",'Integrated Leakage'!I69,'tables and calculations'!$S115)</f>
        <v>0.67367016836015969</v>
      </c>
      <c r="M69" s="22">
        <f>IF('DESIGN INPUTS AND CALCULATIONS'!$C$90="Integrated Leakage",'Integrated Leakage'!K69,'tables and calculations'!$AO115)</f>
        <v>0.84866023768403531</v>
      </c>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row>
    <row r="70" spans="2:52">
      <c r="B70" s="22">
        <f t="shared" si="0"/>
        <v>0.5</v>
      </c>
      <c r="C70" s="22">
        <f t="shared" si="1"/>
        <v>4.5</v>
      </c>
      <c r="D70" s="22">
        <f t="shared" si="9"/>
        <v>2.2999999999999998</v>
      </c>
      <c r="E70" s="22">
        <f t="shared" si="2"/>
        <v>5.2899999999999991</v>
      </c>
      <c r="F70" s="22">
        <f t="shared" si="3"/>
        <v>1.1474769998360179</v>
      </c>
      <c r="G70" s="22">
        <f t="shared" si="4"/>
        <v>1.0737765175383323</v>
      </c>
      <c r="H70" s="22">
        <f t="shared" si="5"/>
        <v>1.4903870360998013</v>
      </c>
      <c r="I70" s="22">
        <f t="shared" si="6"/>
        <v>0.67096665213681894</v>
      </c>
      <c r="J70" s="22">
        <f t="shared" si="7"/>
        <v>1.0712035286704473</v>
      </c>
      <c r="K70" s="22">
        <f t="shared" si="8"/>
        <v>0.93352941176470594</v>
      </c>
      <c r="L70" s="22">
        <f>IF('DESIGN INPUTS AND CALCULATIONS'!$C$90="Integrated Leakage",'Integrated Leakage'!I70,'tables and calculations'!$S116)</f>
        <v>0.66479830838361398</v>
      </c>
      <c r="M70" s="22">
        <f>IF('DESIGN INPUTS AND CALCULATIONS'!$C$90="Integrated Leakage",'Integrated Leakage'!K70,'tables and calculations'!$AO116)</f>
        <v>0.84730273256419608</v>
      </c>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row>
    <row r="71" spans="2:52">
      <c r="B71" s="22">
        <f t="shared" si="0"/>
        <v>0.5</v>
      </c>
      <c r="C71" s="22">
        <f t="shared" si="1"/>
        <v>4.5</v>
      </c>
      <c r="D71" s="22">
        <f t="shared" si="9"/>
        <v>2.3499999999999996</v>
      </c>
      <c r="E71" s="22">
        <f t="shared" si="2"/>
        <v>5.5224999999999982</v>
      </c>
      <c r="F71" s="22">
        <f t="shared" si="3"/>
        <v>1.1510793430964033</v>
      </c>
      <c r="G71" s="22">
        <f t="shared" si="4"/>
        <v>1.143079447713897</v>
      </c>
      <c r="H71" s="22">
        <f t="shared" si="5"/>
        <v>1.5146480749039692</v>
      </c>
      <c r="I71" s="22">
        <f t="shared" si="6"/>
        <v>0.66021937146251042</v>
      </c>
      <c r="J71" s="22">
        <f t="shared" si="7"/>
        <v>1.072883657763694</v>
      </c>
      <c r="K71" s="22">
        <f t="shared" si="8"/>
        <v>0.93206751054852321</v>
      </c>
      <c r="L71" s="22">
        <f>IF('DESIGN INPUTS AND CALCULATIONS'!$C$90="Integrated Leakage",'Integrated Leakage'!I71,'tables and calculations'!$S117)</f>
        <v>0.65611124465092097</v>
      </c>
      <c r="M71" s="22">
        <f>IF('DESIGN INPUTS AND CALCULATIONS'!$C$90="Integrated Leakage",'Integrated Leakage'!K71,'tables and calculations'!$AO117)</f>
        <v>0.84603488014089367</v>
      </c>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row>
    <row r="72" spans="2:52">
      <c r="B72" s="22">
        <f t="shared" si="0"/>
        <v>0.5</v>
      </c>
      <c r="C72" s="22">
        <f t="shared" si="1"/>
        <v>4.5</v>
      </c>
      <c r="D72" s="22">
        <f t="shared" si="9"/>
        <v>2.3999999999999995</v>
      </c>
      <c r="E72" s="22">
        <f t="shared" si="2"/>
        <v>5.7599999999999971</v>
      </c>
      <c r="F72" s="22">
        <f t="shared" si="3"/>
        <v>1.1544640263012498</v>
      </c>
      <c r="G72" s="22">
        <f t="shared" si="4"/>
        <v>1.2140775034293547</v>
      </c>
      <c r="H72" s="22">
        <f t="shared" si="5"/>
        <v>1.5390066698135536</v>
      </c>
      <c r="I72" s="22">
        <f t="shared" si="6"/>
        <v>0.64976976358468108</v>
      </c>
      <c r="J72" s="22">
        <f t="shared" si="7"/>
        <v>1.0744598765432098</v>
      </c>
      <c r="K72" s="22">
        <f t="shared" si="8"/>
        <v>0.93070017953321371</v>
      </c>
      <c r="L72" s="22">
        <f>IF('DESIGN INPUTS AND CALCULATIONS'!$C$90="Integrated Leakage",'Integrated Leakage'!I72,'tables and calculations'!$S118)</f>
        <v>0.64760386530329206</v>
      </c>
      <c r="M72" s="22">
        <f>IF('DESIGN INPUTS AND CALCULATIONS'!$C$90="Integrated Leakage",'Integrated Leakage'!K72,'tables and calculations'!$AO118)</f>
        <v>0.84484887914877094</v>
      </c>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row>
    <row r="73" spans="2:52">
      <c r="B73" s="22">
        <f t="shared" si="0"/>
        <v>0.5</v>
      </c>
      <c r="C73" s="22">
        <f t="shared" si="1"/>
        <v>4.5</v>
      </c>
      <c r="D73" s="22">
        <f t="shared" si="9"/>
        <v>2.4499999999999993</v>
      </c>
      <c r="E73" s="22">
        <f t="shared" si="2"/>
        <v>6.0024999999999968</v>
      </c>
      <c r="F73" s="22">
        <f t="shared" si="3"/>
        <v>1.1576481323659069</v>
      </c>
      <c r="G73" s="22">
        <f t="shared" si="4"/>
        <v>1.2867584108473313</v>
      </c>
      <c r="H73" s="22">
        <f t="shared" si="5"/>
        <v>1.5634597990396932</v>
      </c>
      <c r="I73" s="22">
        <f t="shared" si="6"/>
        <v>0.63960710765586615</v>
      </c>
      <c r="J73" s="22">
        <f t="shared" si="7"/>
        <v>1.0759405803137583</v>
      </c>
      <c r="K73" s="22">
        <f t="shared" si="8"/>
        <v>0.92941935483870952</v>
      </c>
      <c r="L73" s="22">
        <f>IF('DESIGN INPUTS AND CALCULATIONS'!$C$90="Integrated Leakage",'Integrated Leakage'!I73,'tables and calculations'!$S119)</f>
        <v>0.63927136512364413</v>
      </c>
      <c r="M73" s="22">
        <f>IF('DESIGN INPUTS AND CALCULATIONS'!$C$90="Integrated Leakage",'Integrated Leakage'!K73,'tables and calculations'!$AO119)</f>
        <v>0.84373776630077535</v>
      </c>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row>
    <row r="74" spans="2:52">
      <c r="B74" s="22">
        <f t="shared" si="0"/>
        <v>0.5</v>
      </c>
      <c r="C74" s="22">
        <f t="shared" si="1"/>
        <v>4.5</v>
      </c>
      <c r="D74" s="22">
        <f t="shared" si="9"/>
        <v>2.4999999999999991</v>
      </c>
      <c r="E74" s="22">
        <f t="shared" si="2"/>
        <v>6.2499999999999956</v>
      </c>
      <c r="F74" s="22">
        <f t="shared" si="3"/>
        <v>1.1606471111111114</v>
      </c>
      <c r="G74" s="22">
        <f t="shared" si="4"/>
        <v>1.3611111111111098</v>
      </c>
      <c r="H74" s="22">
        <f t="shared" si="5"/>
        <v>1.5880044780233529</v>
      </c>
      <c r="I74" s="22">
        <f t="shared" si="6"/>
        <v>0.62972114615491293</v>
      </c>
      <c r="J74" s="22">
        <f t="shared" si="7"/>
        <v>1.0773333333333335</v>
      </c>
      <c r="K74" s="22">
        <f t="shared" si="8"/>
        <v>0.92821782178217804</v>
      </c>
      <c r="L74" s="22">
        <f>IF('DESIGN INPUTS AND CALCULATIONS'!$C$90="Integrated Leakage",'Integrated Leakage'!I74,'tables and calculations'!$S120)</f>
        <v>0.63110919932927723</v>
      </c>
      <c r="M74" s="22">
        <f>IF('DESIGN INPUTS AND CALCULATIONS'!$C$90="Integrated Leakage",'Integrated Leakage'!K74,'tables and calculations'!$AO120)</f>
        <v>0.84269530967717676</v>
      </c>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row>
    <row r="75" spans="2:52">
      <c r="B75" s="22">
        <f t="shared" si="0"/>
        <v>0.5</v>
      </c>
      <c r="C75" s="22">
        <f t="shared" si="1"/>
        <v>4.5</v>
      </c>
      <c r="D75" s="22">
        <f t="shared" si="9"/>
        <v>2.5499999999999989</v>
      </c>
      <c r="E75" s="22">
        <f t="shared" si="2"/>
        <v>6.5024999999999942</v>
      </c>
      <c r="F75" s="22">
        <f t="shared" si="3"/>
        <v>1.1634749618390705</v>
      </c>
      <c r="G75" s="22">
        <f t="shared" si="4"/>
        <v>1.4371256188265651</v>
      </c>
      <c r="H75" s="22">
        <f t="shared" si="5"/>
        <v>1.6126377710650448</v>
      </c>
      <c r="I75" s="22">
        <f t="shared" si="6"/>
        <v>0.62010205759943449</v>
      </c>
      <c r="J75" s="22">
        <f t="shared" si="7"/>
        <v>1.0786449656115169</v>
      </c>
      <c r="K75" s="22">
        <f t="shared" si="8"/>
        <v>0.92708910891089114</v>
      </c>
      <c r="L75" s="22">
        <f>IF('DESIGN INPUTS AND CALCULATIONS'!$C$90="Integrated Leakage",'Integrated Leakage'!I75,'tables and calculations'!$S121)</f>
        <v>0.62311304592020178</v>
      </c>
      <c r="M75" s="22">
        <f>IF('DESIGN INPUTS AND CALCULATIONS'!$C$90="Integrated Leakage",'Integrated Leakage'!K75,'tables and calculations'!$AO121)</f>
        <v>0.8417159177248037</v>
      </c>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row>
    <row r="76" spans="2:52">
      <c r="B76" s="22">
        <f t="shared" si="0"/>
        <v>0.5</v>
      </c>
      <c r="C76" s="22">
        <f t="shared" si="1"/>
        <v>4.5</v>
      </c>
      <c r="D76" s="22">
        <f t="shared" si="9"/>
        <v>2.5999999999999988</v>
      </c>
      <c r="E76" s="22">
        <f t="shared" si="2"/>
        <v>6.7599999999999936</v>
      </c>
      <c r="F76" s="22">
        <f t="shared" si="3"/>
        <v>1.1661443927033368</v>
      </c>
      <c r="G76" s="22">
        <f t="shared" si="4"/>
        <v>1.514792899408282</v>
      </c>
      <c r="H76" s="22">
        <f t="shared" si="5"/>
        <v>1.6373568004902348</v>
      </c>
      <c r="I76" s="22">
        <f t="shared" si="6"/>
        <v>0.61074043220182295</v>
      </c>
      <c r="J76" s="22">
        <f t="shared" si="7"/>
        <v>1.0798816568047338</v>
      </c>
      <c r="K76" s="22">
        <f t="shared" si="8"/>
        <v>0.92602739726027394</v>
      </c>
      <c r="L76" s="22">
        <f>IF('DESIGN INPUTS AND CALCULATIONS'!$C$90="Integrated Leakage",'Integrated Leakage'!I76,'tables and calculations'!$S122)</f>
        <v>0.61527877501489792</v>
      </c>
      <c r="M76" s="22">
        <f>IF('DESIGN INPUTS AND CALCULATIONS'!$C$90="Integrated Leakage",'Integrated Leakage'!K76,'tables and calculations'!$AO122)</f>
        <v>0.84079456129083285</v>
      </c>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row>
    <row r="77" spans="2:52">
      <c r="B77" s="22">
        <f t="shared" si="0"/>
        <v>0.5</v>
      </c>
      <c r="C77" s="22">
        <f t="shared" si="1"/>
        <v>4.5</v>
      </c>
      <c r="D77" s="22">
        <f t="shared" si="9"/>
        <v>2.6499999999999986</v>
      </c>
      <c r="E77" s="22">
        <f t="shared" si="2"/>
        <v>7.0224999999999929</v>
      </c>
      <c r="F77" s="22">
        <f t="shared" si="3"/>
        <v>1.1686669601567312</v>
      </c>
      <c r="G77" s="22">
        <f t="shared" si="4"/>
        <v>1.5941047624698368</v>
      </c>
      <c r="H77" s="22">
        <f t="shared" si="5"/>
        <v>1.662158753737611</v>
      </c>
      <c r="I77" s="22">
        <f t="shared" si="6"/>
        <v>0.60162724995512695</v>
      </c>
      <c r="J77" s="22">
        <f t="shared" si="7"/>
        <v>1.0810490091372968</v>
      </c>
      <c r="K77" s="22">
        <f t="shared" si="8"/>
        <v>0.92502744237102086</v>
      </c>
      <c r="L77" s="22">
        <f>IF('DESIGN INPUTS AND CALCULATIONS'!$C$90="Integrated Leakage",'Integrated Leakage'!I77,'tables and calculations'!$S123)</f>
        <v>0.60760242389104935</v>
      </c>
      <c r="M77" s="22">
        <f>IF('DESIGN INPUTS AND CALCULATIONS'!$C$90="Integrated Leakage",'Integrated Leakage'!K77,'tables and calculations'!$AO123)</f>
        <v>0.83992670658666635</v>
      </c>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row>
    <row r="78" spans="2:52">
      <c r="B78" s="22">
        <f t="shared" si="0"/>
        <v>0.5</v>
      </c>
      <c r="C78" s="22">
        <f t="shared" si="1"/>
        <v>4.5</v>
      </c>
      <c r="D78" s="22">
        <f t="shared" si="9"/>
        <v>2.6999999999999984</v>
      </c>
      <c r="E78" s="22">
        <f t="shared" si="2"/>
        <v>7.2899999999999912</v>
      </c>
      <c r="F78" s="22">
        <f t="shared" si="3"/>
        <v>1.1710531912523605</v>
      </c>
      <c r="G78" s="22">
        <f t="shared" si="4"/>
        <v>1.675053768903789</v>
      </c>
      <c r="H78" s="22">
        <f t="shared" si="5"/>
        <v>1.6870408887031012</v>
      </c>
      <c r="I78" s="22">
        <f t="shared" si="6"/>
        <v>0.59275386073703396</v>
      </c>
      <c r="J78" s="22">
        <f t="shared" si="7"/>
        <v>1.0821521109586953</v>
      </c>
      <c r="K78" s="22">
        <f t="shared" si="8"/>
        <v>0.92408450704225353</v>
      </c>
      <c r="L78" s="22">
        <f>IF('DESIGN INPUTS AND CALCULATIONS'!$C$90="Integrated Leakage",'Integrated Leakage'!I78,'tables and calculations'!$S124)</f>
        <v>0.60008017668151559</v>
      </c>
      <c r="M78" s="22">
        <f>IF('DESIGN INPUTS AND CALCULATIONS'!$C$90="Integrated Leakage",'Integrated Leakage'!K78,'tables and calculations'!$AO124)</f>
        <v>0.8391082573543005</v>
      </c>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row>
    <row r="79" spans="2:52">
      <c r="B79" s="22">
        <f t="shared" si="0"/>
        <v>0.5</v>
      </c>
      <c r="C79" s="22">
        <f t="shared" si="1"/>
        <v>4.5</v>
      </c>
      <c r="D79" s="22">
        <f t="shared" si="9"/>
        <v>2.7499999999999982</v>
      </c>
      <c r="E79" s="22">
        <f t="shared" si="2"/>
        <v>7.5624999999999902</v>
      </c>
      <c r="F79" s="22">
        <f t="shared" si="3"/>
        <v>1.1733126911489045</v>
      </c>
      <c r="G79" s="22">
        <f t="shared" si="4"/>
        <v>1.7576331496786017</v>
      </c>
      <c r="H79" s="22">
        <f t="shared" si="5"/>
        <v>1.7120005376247713</v>
      </c>
      <c r="I79" s="22">
        <f t="shared" si="6"/>
        <v>0.5841119661021833</v>
      </c>
      <c r="J79" s="22">
        <f t="shared" si="7"/>
        <v>1.0831955922865013</v>
      </c>
      <c r="K79" s="22">
        <f t="shared" si="8"/>
        <v>0.92319430315361151</v>
      </c>
      <c r="L79" s="22">
        <f>IF('DESIGN INPUTS AND CALCULATIONS'!$C$90="Integrated Leakage",'Integrated Leakage'!I79,'tables and calculations'!$S125)</f>
        <v>0.59270834786568749</v>
      </c>
      <c r="M79" s="22">
        <f>IF('DESIGN INPUTS AND CALCULATIONS'!$C$90="Integrated Leakage",'Integrated Leakage'!K79,'tables and calculations'!$AO125)</f>
        <v>0.83833550481051033</v>
      </c>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row>
    <row r="80" spans="2:52">
      <c r="B80" s="22">
        <f t="shared" si="0"/>
        <v>0.5</v>
      </c>
      <c r="C80" s="22">
        <f t="shared" si="1"/>
        <v>4.5</v>
      </c>
      <c r="D80" s="22">
        <f t="shared" si="9"/>
        <v>2.799999999999998</v>
      </c>
      <c r="E80" s="22">
        <f t="shared" si="2"/>
        <v>7.8399999999999892</v>
      </c>
      <c r="F80" s="22">
        <f t="shared" si="3"/>
        <v>1.1754542378175759</v>
      </c>
      <c r="G80" s="22">
        <f t="shared" si="4"/>
        <v>1.8418367346938747</v>
      </c>
      <c r="H80" s="22">
        <f t="shared" si="5"/>
        <v>1.7370351097520886</v>
      </c>
      <c r="I80" s="22">
        <f t="shared" si="6"/>
        <v>0.5756936024987549</v>
      </c>
      <c r="J80" s="22">
        <f t="shared" si="7"/>
        <v>1.0841836734693877</v>
      </c>
      <c r="K80" s="22">
        <f t="shared" si="8"/>
        <v>0.9223529411764706</v>
      </c>
      <c r="L80" s="22">
        <f>IF('DESIGN INPUTS AND CALCULATIONS'!$C$90="Integrated Leakage",'Integrated Leakage'!I80,'tables and calculations'!$S126)</f>
        <v>0.58548336885162733</v>
      </c>
      <c r="M80" s="22">
        <f>IF('DESIGN INPUTS AND CALCULATIONS'!$C$90="Integrated Leakage",'Integrated Leakage'!K80,'tables and calculations'!$AO126)</f>
        <v>0.83760508418898971</v>
      </c>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row>
    <row r="81" spans="2:52">
      <c r="B81" s="22">
        <f t="shared" si="0"/>
        <v>0.5</v>
      </c>
      <c r="C81" s="22">
        <f t="shared" si="1"/>
        <v>4.5</v>
      </c>
      <c r="D81" s="22">
        <f t="shared" si="9"/>
        <v>2.8499999999999979</v>
      </c>
      <c r="E81" s="22">
        <f t="shared" si="2"/>
        <v>8.1224999999999881</v>
      </c>
      <c r="F81" s="22">
        <f t="shared" si="3"/>
        <v>1.1774858656520251</v>
      </c>
      <c r="G81" s="22">
        <f t="shared" si="4"/>
        <v>1.9276588902948264</v>
      </c>
      <c r="H81" s="22">
        <f t="shared" si="5"/>
        <v>1.762142093006932</v>
      </c>
      <c r="I81" s="22">
        <f t="shared" si="6"/>
        <v>0.56749112569781068</v>
      </c>
      <c r="J81" s="22">
        <f t="shared" si="7"/>
        <v>1.0851202079272255</v>
      </c>
      <c r="K81" s="22">
        <f t="shared" si="8"/>
        <v>0.92155688622754484</v>
      </c>
      <c r="L81" s="22">
        <f>IF('DESIGN INPUTS AND CALCULATIONS'!$C$90="Integrated Leakage",'Integrated Leakage'!I81,'tables and calculations'!$S127)</f>
        <v>0.57840177707141638</v>
      </c>
      <c r="M81" s="22">
        <f>IF('DESIGN INPUTS AND CALCULATIONS'!$C$90="Integrated Leakage",'Integrated Leakage'!K81,'tables and calculations'!$AO127)</f>
        <v>0.83691393689915083</v>
      </c>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row>
    <row r="82" spans="2:52">
      <c r="B82" s="22">
        <f t="shared" si="0"/>
        <v>0.5</v>
      </c>
      <c r="C82" s="22">
        <f t="shared" si="1"/>
        <v>4.5</v>
      </c>
      <c r="D82" s="22">
        <f t="shared" si="9"/>
        <v>2.8999999999999977</v>
      </c>
      <c r="E82" s="22">
        <f t="shared" si="2"/>
        <v>8.4099999999999859</v>
      </c>
      <c r="F82" s="22">
        <f t="shared" si="3"/>
        <v>1.1794149394339422</v>
      </c>
      <c r="G82" s="22">
        <f t="shared" si="4"/>
        <v>2.015094464262118</v>
      </c>
      <c r="H82" s="22">
        <f t="shared" si="5"/>
        <v>1.7873190548125593</v>
      </c>
      <c r="I82" s="22">
        <f t="shared" si="6"/>
        <v>0.55949719626576278</v>
      </c>
      <c r="J82" s="22">
        <f t="shared" si="7"/>
        <v>1.0860087197780421</v>
      </c>
      <c r="K82" s="22">
        <f t="shared" si="8"/>
        <v>0.92080291970802908</v>
      </c>
      <c r="L82" s="22">
        <f>IF('DESIGN INPUTS AND CALCULATIONS'!$C$90="Integrated Leakage",'Integrated Leakage'!I82,'tables and calculations'!$S128)</f>
        <v>0.57146020711636869</v>
      </c>
      <c r="M82" s="22">
        <f>IF('DESIGN INPUTS AND CALCULATIONS'!$C$90="Integrated Leakage",'Integrated Leakage'!K82,'tables and calculations'!$AO128)</f>
        <v>0.83625927748248463</v>
      </c>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row>
    <row r="83" spans="2:52">
      <c r="B83" s="22">
        <f t="shared" si="0"/>
        <v>0.5</v>
      </c>
      <c r="C83" s="22">
        <f t="shared" si="1"/>
        <v>4.5</v>
      </c>
      <c r="D83" s="22">
        <f t="shared" si="9"/>
        <v>2.9499999999999975</v>
      </c>
      <c r="E83" s="22">
        <f t="shared" si="2"/>
        <v>8.7024999999999846</v>
      </c>
      <c r="F83" s="22">
        <f t="shared" si="3"/>
        <v>1.1812482198979721</v>
      </c>
      <c r="G83" s="22">
        <f t="shared" si="4"/>
        <v>2.1041387372721716</v>
      </c>
      <c r="H83" s="22">
        <f t="shared" si="5"/>
        <v>1.8125636422399474</v>
      </c>
      <c r="I83" s="22">
        <f t="shared" si="6"/>
        <v>0.55170476594367213</v>
      </c>
      <c r="J83" s="22">
        <f t="shared" si="7"/>
        <v>1.086852437039165</v>
      </c>
      <c r="K83" s="22">
        <f t="shared" si="8"/>
        <v>0.92008810572687227</v>
      </c>
      <c r="L83" s="22">
        <f>IF('DESIGN INPUTS AND CALCULATIONS'!$C$90="Integrated Leakage",'Integrated Leakage'!I83,'tables and calculations'!$S129)</f>
        <v>0.56465538352420752</v>
      </c>
      <c r="M83" s="22">
        <f>IF('DESIGN INPUTS AND CALCULATIONS'!$C$90="Integrated Leakage",'Integrated Leakage'!K83,'tables and calculations'!$AO129)</f>
        <v>0.83563856467987374</v>
      </c>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row>
    <row r="84" spans="2:52">
      <c r="B84" s="22">
        <f t="shared" si="0"/>
        <v>0.5</v>
      </c>
      <c r="C84" s="22">
        <f t="shared" si="1"/>
        <v>4.5</v>
      </c>
      <c r="D84" s="22">
        <f t="shared" si="9"/>
        <v>2.9999999999999973</v>
      </c>
      <c r="E84" s="22">
        <f t="shared" si="2"/>
        <v>8.999999999999984</v>
      </c>
      <c r="F84" s="22">
        <f t="shared" si="3"/>
        <v>1.1829919219631155</v>
      </c>
      <c r="G84" s="22">
        <f t="shared" si="4"/>
        <v>2.1947873799725608</v>
      </c>
      <c r="H84" s="22">
        <f t="shared" si="5"/>
        <v>1.8378735815979499</v>
      </c>
      <c r="I84" s="22">
        <f t="shared" si="6"/>
        <v>0.54410706482354687</v>
      </c>
      <c r="J84" s="22">
        <f t="shared" si="7"/>
        <v>1.0876543209876544</v>
      </c>
      <c r="K84" s="22">
        <f t="shared" si="8"/>
        <v>0.91940976163450616</v>
      </c>
      <c r="L84" s="22">
        <f>IF('DESIGN INPUTS AND CALCULATIONS'!$C$90="Integrated Leakage",'Integrated Leakage'!I84,'tables and calculations'!$S130)</f>
        <v>0.5579841149005722</v>
      </c>
      <c r="M84" s="22">
        <f>IF('DESIGN INPUTS AND CALCULATIONS'!$C$90="Integrated Leakage",'Integrated Leakage'!K84,'tables and calculations'!$AO130)</f>
        <v>0.83504947603251933</v>
      </c>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row>
    <row r="85" spans="2:52">
      <c r="B85" s="22">
        <f t="shared" si="0"/>
        <v>0.5</v>
      </c>
      <c r="C85" s="22">
        <f t="shared" si="1"/>
        <v>4.5</v>
      </c>
      <c r="D85" s="22">
        <f t="shared" si="9"/>
        <v>3.0499999999999972</v>
      </c>
      <c r="E85" s="22">
        <f t="shared" si="2"/>
        <v>9.3024999999999824</v>
      </c>
      <c r="F85" s="22">
        <f t="shared" si="3"/>
        <v>1.184651766548525</v>
      </c>
      <c r="G85" s="22">
        <f t="shared" si="4"/>
        <v>2.2870364149422149</v>
      </c>
      <c r="H85" s="22">
        <f t="shared" si="5"/>
        <v>1.863246677574051</v>
      </c>
      <c r="I85" s="22">
        <f t="shared" si="6"/>
        <v>0.53669758923279065</v>
      </c>
      <c r="J85" s="22">
        <f t="shared" si="7"/>
        <v>1.0884170921795215</v>
      </c>
      <c r="K85" s="22">
        <f t="shared" si="8"/>
        <v>0.91876543209876549</v>
      </c>
      <c r="L85" s="22">
        <f>IF('DESIGN INPUTS AND CALCULATIONS'!$C$90="Integrated Leakage",'Integrated Leakage'!I85,'tables and calculations'!$S131)</f>
        <v>0.55144328911492746</v>
      </c>
      <c r="M85" s="22">
        <f>IF('DESIGN INPUTS AND CALCULATIONS'!$C$90="Integrated Leakage",'Integrated Leakage'!K85,'tables and calculations'!$AO131)</f>
        <v>0.83448988552916958</v>
      </c>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row>
    <row r="86" spans="2:52">
      <c r="B86" s="22">
        <f t="shared" si="0"/>
        <v>0.5</v>
      </c>
      <c r="C86" s="22">
        <f t="shared" si="1"/>
        <v>4.5</v>
      </c>
      <c r="D86" s="22">
        <f t="shared" si="9"/>
        <v>3.099999999999997</v>
      </c>
      <c r="E86" s="22">
        <f t="shared" si="2"/>
        <v>9.6099999999999817</v>
      </c>
      <c r="F86" s="22">
        <f t="shared" si="3"/>
        <v>1.1862330267650778</v>
      </c>
      <c r="G86" s="22">
        <f t="shared" si="4"/>
        <v>2.3808821829113143</v>
      </c>
      <c r="H86" s="22">
        <f t="shared" si="5"/>
        <v>1.8886808120157286</v>
      </c>
      <c r="I86" s="22">
        <f t="shared" si="6"/>
        <v>0.52947009025454761</v>
      </c>
      <c r="J86" s="22">
        <f t="shared" si="7"/>
        <v>1.0891432535553245</v>
      </c>
      <c r="K86" s="22">
        <f t="shared" si="8"/>
        <v>0.91815286624203807</v>
      </c>
      <c r="L86" s="22">
        <f>IF('DESIGN INPUTS AND CALCULATIONS'!$C$90="Integrated Leakage",'Integrated Leakage'!I86,'tables and calculations'!$S132)</f>
        <v>0.54502986935842657</v>
      </c>
      <c r="M86" s="22">
        <f>IF('DESIGN INPUTS AND CALCULATIONS'!$C$90="Integrated Leakage",'Integrated Leakage'!K86,'tables and calculations'!$AO132)</f>
        <v>0.83395784388703209</v>
      </c>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row>
    <row r="87" spans="2:52">
      <c r="B87" s="22">
        <f t="shared" si="0"/>
        <v>0.5</v>
      </c>
      <c r="C87" s="22">
        <f t="shared" si="1"/>
        <v>4.5</v>
      </c>
      <c r="D87" s="22">
        <f t="shared" si="9"/>
        <v>3.1499999999999968</v>
      </c>
      <c r="E87" s="22">
        <f t="shared" si="2"/>
        <v>9.9224999999999799</v>
      </c>
      <c r="F87" s="22">
        <f t="shared" si="3"/>
        <v>1.1877405691664908</v>
      </c>
      <c r="G87" s="22">
        <f t="shared" si="4"/>
        <v>2.4763213127043171</v>
      </c>
      <c r="H87" s="22">
        <f t="shared" si="5"/>
        <v>1.914173942428119</v>
      </c>
      <c r="I87" s="22">
        <f t="shared" si="6"/>
        <v>0.52241856282481081</v>
      </c>
      <c r="J87" s="22">
        <f t="shared" si="7"/>
        <v>1.0898351109991322</v>
      </c>
      <c r="K87" s="22">
        <f t="shared" si="8"/>
        <v>0.91756999743128687</v>
      </c>
      <c r="L87" s="22">
        <f>IF('DESIGN INPUTS AND CALCULATIONS'!$C$90="Integrated Leakage",'Integrated Leakage'!I87,'tables and calculations'!$S133)</f>
        <v>0.53874089089036092</v>
      </c>
      <c r="M87" s="22">
        <f>IF('DESIGN INPUTS AND CALCULATIONS'!$C$90="Integrated Leakage",'Integrated Leakage'!K87,'tables and calculations'!$AO133)</f>
        <v>0.8334515611158636</v>
      </c>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row>
    <row r="88" spans="2:52">
      <c r="B88" s="22">
        <f t="shared" si="0"/>
        <v>0.5</v>
      </c>
      <c r="C88" s="22">
        <f t="shared" si="1"/>
        <v>4.5</v>
      </c>
      <c r="D88" s="22">
        <f t="shared" si="9"/>
        <v>3.1999999999999966</v>
      </c>
      <c r="E88" s="22">
        <f t="shared" si="2"/>
        <v>10.239999999999979</v>
      </c>
      <c r="F88" s="22">
        <f t="shared" si="3"/>
        <v>1.189178890652127</v>
      </c>
      <c r="G88" s="22">
        <f t="shared" si="4"/>
        <v>2.5733506944444375</v>
      </c>
      <c r="H88" s="22">
        <f t="shared" si="5"/>
        <v>1.9397241002515189</v>
      </c>
      <c r="I88" s="22">
        <f t="shared" si="6"/>
        <v>0.51553723535750917</v>
      </c>
      <c r="J88" s="22">
        <f t="shared" si="7"/>
        <v>1.0904947916666667</v>
      </c>
      <c r="K88" s="22">
        <f t="shared" si="8"/>
        <v>0.91701492537313423</v>
      </c>
      <c r="L88" s="22">
        <f>IF('DESIGN INPUTS AND CALCULATIONS'!$C$90="Integrated Leakage",'Integrated Leakage'!I88,'tables and calculations'!$S134)</f>
        <v>0.53257345833192671</v>
      </c>
      <c r="M88" s="22">
        <f>IF('DESIGN INPUTS AND CALCULATIONS'!$C$90="Integrated Leakage",'Integrated Leakage'!K88,'tables and calculations'!$AO134)</f>
        <v>0.83296939106658885</v>
      </c>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row>
    <row r="89" spans="2:52">
      <c r="B89" s="22">
        <f t="shared" si="0"/>
        <v>0.5</v>
      </c>
      <c r="C89" s="22">
        <f t="shared" si="1"/>
        <v>4.5</v>
      </c>
      <c r="D89" s="22">
        <f t="shared" si="9"/>
        <v>3.2499999999999964</v>
      </c>
      <c r="E89" s="22">
        <f t="shared" ref="E89:E95" si="10">D89^2</f>
        <v>10.562499999999977</v>
      </c>
      <c r="F89" s="22">
        <f t="shared" ref="F89:F95" si="11">($C$18*(1-(1-($C$17^2))/(E89)))^2</f>
        <v>1.1905521515353101</v>
      </c>
      <c r="G89" s="22">
        <f t="shared" ref="G89:G95" si="12">((B89/$C$17)*(D89-(1/D89)))^2</f>
        <v>2.6719674556212953</v>
      </c>
      <c r="H89" s="22">
        <f t="shared" ref="H89:H95" si="13">SQRT(F89+G89)</f>
        <v>1.9653293889718857</v>
      </c>
      <c r="I89" s="22">
        <f t="shared" ref="I89:I95" si="14">1/(H89)</f>
        <v>0.50882055985695385</v>
      </c>
      <c r="J89" s="22">
        <f t="shared" ref="J89:J95" si="15">SQRT(F89)</f>
        <v>1.0911242603550295</v>
      </c>
      <c r="K89" s="22">
        <f t="shared" ref="K89:K95" si="16">1/J89</f>
        <v>0.91648590021691978</v>
      </c>
      <c r="L89" s="22">
        <f>IF('DESIGN INPUTS AND CALCULATIONS'!$C$90="Integrated Leakage",'Integrated Leakage'!I89,'tables and calculations'!$S135)</f>
        <v>0.52652474339251398</v>
      </c>
      <c r="M89" s="22">
        <f>IF('DESIGN INPUTS AND CALCULATIONS'!$C$90="Integrated Leakage",'Integrated Leakage'!K89,'tables and calculations'!$AO135)</f>
        <v>0.83250981770924393</v>
      </c>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row>
    <row r="90" spans="2:52">
      <c r="B90" s="22">
        <f t="shared" si="0"/>
        <v>0.5</v>
      </c>
      <c r="C90" s="22">
        <f t="shared" si="1"/>
        <v>4.5</v>
      </c>
      <c r="D90" s="22">
        <f t="shared" ref="D90:D95" si="17">D89+0.05</f>
        <v>3.2999999999999963</v>
      </c>
      <c r="E90" s="22">
        <f t="shared" si="10"/>
        <v>10.889999999999976</v>
      </c>
      <c r="F90" s="22">
        <f t="shared" si="11"/>
        <v>1.1918642052240049</v>
      </c>
      <c r="G90" s="22">
        <f t="shared" si="12"/>
        <v>2.7721689396773499</v>
      </c>
      <c r="H90" s="22">
        <f t="shared" si="13"/>
        <v>1.9909879821087204</v>
      </c>
      <c r="I90" s="22">
        <f t="shared" si="14"/>
        <v>0.50226320248345613</v>
      </c>
      <c r="J90" s="22">
        <f t="shared" si="15"/>
        <v>1.0917253341495767</v>
      </c>
      <c r="K90" s="22">
        <f t="shared" si="16"/>
        <v>0.91598130841121483</v>
      </c>
      <c r="L90" s="22">
        <f>IF('DESIGN INPUTS AND CALCULATIONS'!$C$90="Integrated Leakage",'Integrated Leakage'!I90,'tables and calculations'!$S136)</f>
        <v>0.52059198293544318</v>
      </c>
      <c r="M90" s="22">
        <f>IF('DESIGN INPUTS AND CALCULATIONS'!$C$90="Integrated Leakage",'Integrated Leakage'!K90,'tables and calculations'!$AO136)</f>
        <v>0.8320714429215037</v>
      </c>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row>
    <row r="91" spans="2:52">
      <c r="B91" s="22">
        <f t="shared" si="0"/>
        <v>0.5</v>
      </c>
      <c r="C91" s="22">
        <f t="shared" si="1"/>
        <v>4.5</v>
      </c>
      <c r="D91" s="22">
        <f t="shared" si="17"/>
        <v>3.3499999999999961</v>
      </c>
      <c r="E91" s="22">
        <f t="shared" si="10"/>
        <v>11.222499999999973</v>
      </c>
      <c r="F91" s="22">
        <f t="shared" si="11"/>
        <v>1.1931186249031891</v>
      </c>
      <c r="G91" s="22">
        <f t="shared" si="12"/>
        <v>2.873952686814675</v>
      </c>
      <c r="H91" s="22">
        <f t="shared" si="13"/>
        <v>2.0166981211172543</v>
      </c>
      <c r="I91" s="22">
        <f t="shared" si="14"/>
        <v>0.49586003454299754</v>
      </c>
      <c r="J91" s="22">
        <f t="shared" si="15"/>
        <v>1.0922996955520903</v>
      </c>
      <c r="K91" s="22">
        <f t="shared" si="16"/>
        <v>0.91549966009517336</v>
      </c>
      <c r="L91" s="22">
        <f>IF('DESIGN INPUTS AND CALCULATIONS'!$C$90="Integrated Leakage",'Integrated Leakage'!I91,'tables and calculations'!$S137)</f>
        <v>0.5147724773079303</v>
      </c>
      <c r="M91" s="22">
        <f>IF('DESIGN INPUTS AND CALCULATIONS'!$C$90="Integrated Leakage",'Integrated Leakage'!K91,'tables and calculations'!$AO137)</f>
        <v>0.8316529755998725</v>
      </c>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row>
    <row r="92" spans="2:52">
      <c r="B92" s="22">
        <f t="shared" si="0"/>
        <v>0.5</v>
      </c>
      <c r="C92" s="22">
        <f t="shared" si="1"/>
        <v>4.5</v>
      </c>
      <c r="D92" s="22">
        <f t="shared" si="17"/>
        <v>3.3999999999999959</v>
      </c>
      <c r="E92" s="22">
        <f t="shared" si="10"/>
        <v>11.559999999999972</v>
      </c>
      <c r="F92" s="22">
        <f t="shared" si="11"/>
        <v>1.1943187275588705</v>
      </c>
      <c r="G92" s="22">
        <f t="shared" si="12"/>
        <v>2.9773164167627755</v>
      </c>
      <c r="H92" s="22">
        <f t="shared" si="13"/>
        <v>2.0424581132355315</v>
      </c>
      <c r="I92" s="22">
        <f t="shared" si="14"/>
        <v>0.48960612387583508</v>
      </c>
      <c r="J92" s="22">
        <f t="shared" si="15"/>
        <v>1.0928489042675893</v>
      </c>
      <c r="K92" s="22">
        <f t="shared" si="16"/>
        <v>0.91503957783641166</v>
      </c>
      <c r="L92" s="22">
        <f>IF('DESIGN INPUTS AND CALCULATIONS'!$C$90="Integrated Leakage",'Integrated Leakage'!I92,'tables and calculations'!$S138)</f>
        <v>0.50906358887475944</v>
      </c>
      <c r="M92" s="22">
        <f>IF('DESIGN INPUTS AND CALCULATIONS'!$C$90="Integrated Leakage",'Integrated Leakage'!K92,'tables and calculations'!$AO138)</f>
        <v>0.83125322193157702</v>
      </c>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row>
    <row r="93" spans="2:52">
      <c r="B93" s="22">
        <f t="shared" si="0"/>
        <v>0.5</v>
      </c>
      <c r="C93" s="22">
        <f t="shared" si="1"/>
        <v>4.5</v>
      </c>
      <c r="D93" s="22">
        <f t="shared" si="17"/>
        <v>3.4499999999999957</v>
      </c>
      <c r="E93" s="22">
        <f t="shared" si="10"/>
        <v>11.902499999999971</v>
      </c>
      <c r="F93" s="22">
        <f t="shared" si="11"/>
        <v>1.1954675956410745</v>
      </c>
      <c r="G93" s="22">
        <f t="shared" si="12"/>
        <v>3.0822580132817743</v>
      </c>
      <c r="H93" s="22">
        <f t="shared" si="13"/>
        <v>2.0682663293016326</v>
      </c>
      <c r="I93" s="22">
        <f t="shared" si="14"/>
        <v>0.48349672662207793</v>
      </c>
      <c r="J93" s="22">
        <f t="shared" si="15"/>
        <v>1.0933744078041494</v>
      </c>
      <c r="K93" s="22">
        <f t="shared" si="16"/>
        <v>0.91459978655282825</v>
      </c>
      <c r="L93" s="22">
        <f>IF('DESIGN INPUTS AND CALCULATIONS'!$C$90="Integrated Leakage",'Integrated Leakage'!I93,'tables and calculations'!$S139)</f>
        <v>0.50346274070714758</v>
      </c>
      <c r="M93" s="22">
        <f>IF('DESIGN INPUTS AND CALCULATIONS'!$C$90="Integrated Leakage",'Integrated Leakage'!K93,'tables and calculations'!$AO139)</f>
        <v>0.83087107668728866</v>
      </c>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row>
    <row r="94" spans="2:52">
      <c r="B94" s="22">
        <f t="shared" si="0"/>
        <v>0.5</v>
      </c>
      <c r="C94" s="22">
        <f t="shared" si="1"/>
        <v>4.5</v>
      </c>
      <c r="D94" s="22">
        <f t="shared" si="17"/>
        <v>3.4999999999999956</v>
      </c>
      <c r="E94" s="22">
        <f t="shared" si="10"/>
        <v>12.249999999999968</v>
      </c>
      <c r="F94" s="22">
        <f t="shared" si="11"/>
        <v>1.1965680966264056</v>
      </c>
      <c r="G94" s="22">
        <f t="shared" si="12"/>
        <v>3.1887755102040725</v>
      </c>
      <c r="H94" s="22">
        <f t="shared" si="13"/>
        <v>2.0941212015617618</v>
      </c>
      <c r="I94" s="22">
        <f t="shared" si="14"/>
        <v>0.47752727934477535</v>
      </c>
      <c r="J94" s="22">
        <f t="shared" si="15"/>
        <v>1.0938775510204082</v>
      </c>
      <c r="K94" s="22">
        <f t="shared" si="16"/>
        <v>0.91417910447761197</v>
      </c>
      <c r="L94" s="22">
        <f>IF('DESIGN INPUTS AND CALCULATIONS'!$C$90="Integrated Leakage",'Integrated Leakage'!I94,'tables and calculations'!$S140)</f>
        <v>0.49796741538815886</v>
      </c>
      <c r="M94" s="22">
        <f>IF('DESIGN INPUTS AND CALCULATIONS'!$C$90="Integrated Leakage",'Integrated Leakage'!K94,'tables and calculations'!$AO140)</f>
        <v>0.83050551541356732</v>
      </c>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row>
    <row r="95" spans="2:52">
      <c r="B95" s="22">
        <f t="shared" si="0"/>
        <v>0.5</v>
      </c>
      <c r="C95" s="22">
        <f t="shared" si="1"/>
        <v>4.5</v>
      </c>
      <c r="D95" s="22">
        <f t="shared" si="17"/>
        <v>3.5499999999999954</v>
      </c>
      <c r="E95" s="22">
        <f t="shared" si="10"/>
        <v>12.602499999999967</v>
      </c>
      <c r="F95" s="22">
        <f t="shared" si="11"/>
        <v>1.1976229007089738</v>
      </c>
      <c r="G95" s="22">
        <f t="shared" si="12"/>
        <v>3.2968670788423711</v>
      </c>
      <c r="H95" s="22">
        <f t="shared" si="13"/>
        <v>2.1200212214860832</v>
      </c>
      <c r="I95" s="22">
        <f t="shared" si="14"/>
        <v>0.47169339149304573</v>
      </c>
      <c r="J95" s="22">
        <f t="shared" si="15"/>
        <v>1.0943595847384779</v>
      </c>
      <c r="K95" s="22">
        <f t="shared" si="16"/>
        <v>0.91377643504531714</v>
      </c>
      <c r="L95" s="22">
        <f>IF('DESIGN INPUTS AND CALCULATIONS'!$C$90="Integrated Leakage",'Integrated Leakage'!I95,'tables and calculations'!$S141)</f>
        <v>0.49257515390407147</v>
      </c>
      <c r="M95" s="22">
        <f>IF('DESIGN INPUTS AND CALCULATIONS'!$C$90="Integrated Leakage",'Integrated Leakage'!K95,'tables and calculations'!$AO141)</f>
        <v>0.83015558741987105</v>
      </c>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row>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2:U79"/>
  <sheetViews>
    <sheetView zoomScale="85" zoomScaleNormal="85" workbookViewId="0">
      <selection activeCell="B3" sqref="B3"/>
    </sheetView>
  </sheetViews>
  <sheetFormatPr defaultColWidth="9" defaultRowHeight="15"/>
  <cols>
    <col min="1" max="1" width="2.42578125" style="189" customWidth="1"/>
    <col min="2" max="2" width="35.28515625" style="189" customWidth="1"/>
    <col min="3" max="5" width="9" style="189"/>
    <col min="6" max="6" width="1" style="189" customWidth="1"/>
    <col min="7" max="7" width="29.7109375" style="189" customWidth="1"/>
    <col min="8" max="8" width="12.42578125" style="189" customWidth="1"/>
    <col min="9" max="9" width="10.140625" style="189" customWidth="1"/>
    <col min="10" max="10" width="6.85546875" style="189" customWidth="1"/>
    <col min="11" max="11" width="1" style="189" customWidth="1"/>
    <col min="12" max="13" width="9" style="189"/>
    <col min="14" max="14" width="16.140625" style="189" customWidth="1"/>
    <col min="15" max="15" width="9" style="189"/>
    <col min="16" max="16" width="8.140625" style="189" customWidth="1"/>
    <col min="17" max="17" width="5.7109375" style="189" customWidth="1"/>
    <col min="18" max="18" width="10.5703125" style="189" customWidth="1"/>
    <col min="19" max="16384" width="9" style="189"/>
  </cols>
  <sheetData>
    <row r="2" spans="2:21" ht="12" customHeight="1"/>
    <row r="3" spans="2:21" ht="22.5" customHeight="1">
      <c r="C3" s="477" t="s">
        <v>636</v>
      </c>
      <c r="D3" s="477"/>
      <c r="E3" s="477"/>
      <c r="F3" s="477"/>
      <c r="G3" s="477"/>
      <c r="H3" s="477"/>
      <c r="I3" s="477"/>
      <c r="J3" s="477"/>
      <c r="K3" s="477"/>
      <c r="L3" s="477"/>
      <c r="M3" s="477"/>
      <c r="N3" s="477"/>
      <c r="O3" s="477"/>
      <c r="P3" s="477"/>
      <c r="Q3" s="477"/>
      <c r="R3" s="477"/>
      <c r="S3" s="477"/>
    </row>
    <row r="4" spans="2:21" ht="15.75" thickBot="1"/>
    <row r="5" spans="2:21">
      <c r="B5" s="483" t="s">
        <v>637</v>
      </c>
      <c r="C5" s="484"/>
      <c r="D5" s="484"/>
      <c r="E5" s="484"/>
      <c r="F5" s="205"/>
      <c r="G5" s="485" t="s">
        <v>638</v>
      </c>
      <c r="H5" s="486"/>
      <c r="I5" s="486"/>
      <c r="J5" s="487"/>
      <c r="K5" s="237"/>
      <c r="L5" s="483" t="s">
        <v>639</v>
      </c>
      <c r="M5" s="484"/>
      <c r="N5" s="484"/>
      <c r="O5" s="484"/>
      <c r="P5" s="484"/>
      <c r="Q5" s="484"/>
      <c r="R5" s="205"/>
      <c r="S5" s="205"/>
      <c r="T5" s="205"/>
      <c r="U5" s="204"/>
    </row>
    <row r="6" spans="2:21">
      <c r="B6" s="227" t="s">
        <v>640</v>
      </c>
      <c r="C6" s="225" t="s">
        <v>641</v>
      </c>
      <c r="D6" s="340">
        <v>387</v>
      </c>
      <c r="E6" s="225" t="s">
        <v>642</v>
      </c>
      <c r="F6" s="194"/>
      <c r="G6" s="227" t="s">
        <v>643</v>
      </c>
      <c r="H6" s="225" t="s">
        <v>644</v>
      </c>
      <c r="I6" s="219">
        <f>'DESIGN INPUTS AND CALCULATIONS'!C172</f>
        <v>68</v>
      </c>
      <c r="J6" s="236" t="s">
        <v>645</v>
      </c>
      <c r="K6" s="488"/>
      <c r="L6" s="478" t="s">
        <v>899</v>
      </c>
      <c r="M6" s="479"/>
      <c r="N6" s="479"/>
      <c r="O6" s="225" t="s">
        <v>646</v>
      </c>
      <c r="P6" s="348">
        <v>50</v>
      </c>
      <c r="Q6" s="225" t="s">
        <v>557</v>
      </c>
      <c r="R6" s="194"/>
      <c r="S6" s="194"/>
      <c r="T6" s="194"/>
      <c r="U6" s="193"/>
    </row>
    <row r="7" spans="2:21">
      <c r="B7" s="227" t="s">
        <v>647</v>
      </c>
      <c r="C7" s="225" t="s">
        <v>648</v>
      </c>
      <c r="D7" s="331">
        <f>Vloss</f>
        <v>1</v>
      </c>
      <c r="E7" s="225" t="s">
        <v>642</v>
      </c>
      <c r="F7" s="194"/>
      <c r="G7" s="227" t="s">
        <v>649</v>
      </c>
      <c r="H7" s="225" t="s">
        <v>650</v>
      </c>
      <c r="I7" s="219">
        <f>'DESIGN INPUTS AND CALCULATIONS'!C170/1000</f>
        <v>8.1999999999999993</v>
      </c>
      <c r="J7" s="236" t="s">
        <v>651</v>
      </c>
      <c r="K7" s="488"/>
      <c r="L7" s="478" t="s">
        <v>652</v>
      </c>
      <c r="M7" s="479"/>
      <c r="N7" s="479"/>
      <c r="O7" s="225" t="s">
        <v>653</v>
      </c>
      <c r="P7" s="342">
        <v>36.5</v>
      </c>
      <c r="Q7" s="225" t="s">
        <v>557</v>
      </c>
      <c r="R7" s="194"/>
      <c r="S7" s="194"/>
      <c r="T7" s="194"/>
      <c r="U7" s="193"/>
    </row>
    <row r="8" spans="2:21">
      <c r="B8" s="227" t="s">
        <v>654</v>
      </c>
      <c r="C8" s="225" t="s">
        <v>655</v>
      </c>
      <c r="D8" s="331">
        <f>Vout</f>
        <v>80</v>
      </c>
      <c r="E8" s="225" t="s">
        <v>642</v>
      </c>
      <c r="F8" s="194"/>
      <c r="G8" s="227" t="s">
        <v>656</v>
      </c>
      <c r="H8" s="225" t="s">
        <v>657</v>
      </c>
      <c r="I8" s="235">
        <f>CdivH2*picoF2*CdivL2*nanoF2*1000000000000/(CdivH2*picoF2+CdivL2*nanoF2)</f>
        <v>67.440735365263677</v>
      </c>
      <c r="J8" s="236" t="s">
        <v>645</v>
      </c>
      <c r="K8" s="488"/>
      <c r="L8" s="478" t="s">
        <v>658</v>
      </c>
      <c r="M8" s="479"/>
      <c r="N8" s="479"/>
      <c r="O8" s="225" t="s">
        <v>659</v>
      </c>
      <c r="P8" s="342">
        <v>0.4</v>
      </c>
      <c r="Q8" s="225"/>
      <c r="R8" s="194"/>
      <c r="S8" s="194"/>
      <c r="T8" s="194"/>
      <c r="U8" s="193"/>
    </row>
    <row r="9" spans="2:21">
      <c r="B9" s="227" t="s">
        <v>660</v>
      </c>
      <c r="C9" s="225" t="s">
        <v>661</v>
      </c>
      <c r="D9" s="340">
        <v>2</v>
      </c>
      <c r="E9" s="225" t="s">
        <v>662</v>
      </c>
      <c r="F9" s="194"/>
      <c r="G9" s="227" t="s">
        <v>663</v>
      </c>
      <c r="H9" s="225" t="s">
        <v>664</v>
      </c>
      <c r="I9" s="235">
        <f>(CdivH2*picoF2+CdivL2*nanoF2)*1000000000</f>
        <v>8.2679999999999989</v>
      </c>
      <c r="J9" s="236" t="s">
        <v>651</v>
      </c>
      <c r="K9" s="488"/>
      <c r="L9" s="478" t="s">
        <v>665</v>
      </c>
      <c r="M9" s="479"/>
      <c r="N9" s="479"/>
      <c r="O9" s="225" t="s">
        <v>666</v>
      </c>
      <c r="P9" s="342">
        <v>8</v>
      </c>
      <c r="Q9" s="225" t="s">
        <v>667</v>
      </c>
      <c r="R9" s="194"/>
      <c r="S9" s="194"/>
      <c r="T9" s="194"/>
      <c r="U9" s="193"/>
    </row>
    <row r="10" spans="2:21">
      <c r="B10" s="227" t="s">
        <v>668</v>
      </c>
      <c r="C10" s="225" t="s">
        <v>669</v>
      </c>
      <c r="D10" s="340">
        <v>150</v>
      </c>
      <c r="E10" s="225" t="s">
        <v>670</v>
      </c>
      <c r="F10" s="194"/>
      <c r="G10" s="227" t="s">
        <v>671</v>
      </c>
      <c r="H10" s="225" t="s">
        <v>672</v>
      </c>
      <c r="I10" s="235">
        <f>CdivH2*picoF2/(CdivH2*picoF2+CdivL2*nanoF2)</f>
        <v>8.2244799225931319E-3</v>
      </c>
      <c r="J10" s="236"/>
      <c r="K10" s="488"/>
      <c r="L10" s="478" t="s">
        <v>673</v>
      </c>
      <c r="M10" s="479"/>
      <c r="N10" s="479"/>
      <c r="O10" s="225" t="s">
        <v>674</v>
      </c>
      <c r="P10" s="342">
        <v>1200</v>
      </c>
      <c r="Q10" s="232" t="s">
        <v>675</v>
      </c>
      <c r="R10" s="194"/>
      <c r="S10" s="194"/>
      <c r="T10" s="194"/>
      <c r="U10" s="193"/>
    </row>
    <row r="11" spans="2:21" ht="15.75" thickBot="1">
      <c r="B11" s="227" t="s">
        <v>676</v>
      </c>
      <c r="C11" s="225" t="s">
        <v>677</v>
      </c>
      <c r="D11" s="340">
        <v>2</v>
      </c>
      <c r="E11" s="225" t="s">
        <v>564</v>
      </c>
      <c r="F11" s="194"/>
      <c r="G11" s="227" t="s">
        <v>678</v>
      </c>
      <c r="H11" s="225" t="s">
        <v>679</v>
      </c>
      <c r="I11" s="341">
        <v>0.188</v>
      </c>
      <c r="J11" s="236" t="s">
        <v>651</v>
      </c>
      <c r="K11" s="488"/>
      <c r="L11" s="478" t="s">
        <v>680</v>
      </c>
      <c r="M11" s="479"/>
      <c r="N11" s="479"/>
      <c r="O11" s="225" t="s">
        <v>681</v>
      </c>
      <c r="P11" s="235">
        <f>0.9*1000000000/((Rzero2+Rfeedforward2*kiliOhm2)*2*PI()*F_roll2*kilihertz2)</f>
        <v>0.47493185935910409</v>
      </c>
      <c r="Q11" s="232" t="s">
        <v>682</v>
      </c>
      <c r="R11" s="194"/>
      <c r="S11" s="194"/>
      <c r="T11" s="194"/>
      <c r="U11" s="193"/>
    </row>
    <row r="12" spans="2:21">
      <c r="B12" s="227" t="s">
        <v>683</v>
      </c>
      <c r="C12" s="225" t="s">
        <v>684</v>
      </c>
      <c r="D12" s="331">
        <f>Lm</f>
        <v>270</v>
      </c>
      <c r="E12" s="225" t="s">
        <v>685</v>
      </c>
      <c r="F12" s="194"/>
      <c r="G12" s="480" t="s">
        <v>686</v>
      </c>
      <c r="H12" s="481"/>
      <c r="I12" s="481"/>
      <c r="J12" s="482"/>
      <c r="K12" s="488"/>
      <c r="L12" s="478" t="s">
        <v>687</v>
      </c>
      <c r="M12" s="479"/>
      <c r="N12" s="479"/>
      <c r="O12" s="225" t="s">
        <v>688</v>
      </c>
      <c r="P12" s="343">
        <v>1</v>
      </c>
      <c r="Q12" s="225" t="s">
        <v>689</v>
      </c>
      <c r="R12" s="194"/>
      <c r="S12" s="194"/>
      <c r="T12" s="194"/>
      <c r="U12" s="193"/>
    </row>
    <row r="13" spans="2:21">
      <c r="B13" s="227" t="s">
        <v>690</v>
      </c>
      <c r="C13" s="225" t="s">
        <v>691</v>
      </c>
      <c r="D13" s="331">
        <f>Lr</f>
        <v>60</v>
      </c>
      <c r="E13" s="225" t="s">
        <v>685</v>
      </c>
      <c r="F13" s="194"/>
      <c r="G13" s="224" t="s">
        <v>563</v>
      </c>
      <c r="H13" s="223" t="s">
        <v>692</v>
      </c>
      <c r="I13" s="233">
        <v>2</v>
      </c>
      <c r="J13" s="221" t="s">
        <v>10</v>
      </c>
      <c r="K13" s="488"/>
      <c r="L13" s="478" t="s">
        <v>693</v>
      </c>
      <c r="M13" s="479"/>
      <c r="N13" s="479"/>
      <c r="O13" s="225" t="s">
        <v>694</v>
      </c>
      <c r="P13" s="343">
        <v>33.200000000000003</v>
      </c>
      <c r="Q13" s="225" t="s">
        <v>557</v>
      </c>
      <c r="R13" s="194"/>
      <c r="S13" s="194"/>
      <c r="T13" s="194"/>
      <c r="U13" s="193"/>
    </row>
    <row r="14" spans="2:21">
      <c r="B14" s="227" t="s">
        <v>695</v>
      </c>
      <c r="C14" s="225" t="s">
        <v>696</v>
      </c>
      <c r="D14" s="331">
        <f>Cr*1000</f>
        <v>30</v>
      </c>
      <c r="E14" s="225" t="s">
        <v>697</v>
      </c>
      <c r="F14" s="194"/>
      <c r="G14" s="224" t="s">
        <v>562</v>
      </c>
      <c r="H14" s="223" t="s">
        <v>698</v>
      </c>
      <c r="I14" s="233">
        <v>0.5</v>
      </c>
      <c r="J14" s="231"/>
      <c r="K14" s="488"/>
      <c r="L14" s="478" t="s">
        <v>699</v>
      </c>
      <c r="M14" s="479"/>
      <c r="N14" s="479"/>
      <c r="O14" s="225" t="s">
        <v>700</v>
      </c>
      <c r="P14" s="343">
        <v>4.7</v>
      </c>
      <c r="Q14" s="225" t="s">
        <v>701</v>
      </c>
      <c r="R14" s="194"/>
      <c r="S14" s="194"/>
      <c r="T14" s="194"/>
      <c r="U14" s="193"/>
    </row>
    <row r="15" spans="2:21">
      <c r="B15" s="227" t="s">
        <v>702</v>
      </c>
      <c r="C15" s="225" t="s">
        <v>703</v>
      </c>
      <c r="D15" s="225">
        <f>Nps</f>
        <v>2.36</v>
      </c>
      <c r="E15" s="225"/>
      <c r="F15" s="194"/>
      <c r="G15" s="224" t="s">
        <v>561</v>
      </c>
      <c r="H15" s="234" t="s">
        <v>704</v>
      </c>
      <c r="I15" s="233">
        <v>0.2</v>
      </c>
      <c r="J15" s="221" t="s">
        <v>560</v>
      </c>
      <c r="K15" s="488"/>
      <c r="L15" s="478" t="s">
        <v>705</v>
      </c>
      <c r="M15" s="479"/>
      <c r="N15" s="479"/>
      <c r="O15" s="225" t="s">
        <v>706</v>
      </c>
      <c r="P15" s="343">
        <v>150</v>
      </c>
      <c r="Q15" s="225" t="s">
        <v>707</v>
      </c>
      <c r="R15" s="194"/>
      <c r="S15" s="194"/>
      <c r="T15" s="194"/>
      <c r="U15" s="193"/>
    </row>
    <row r="16" spans="2:21">
      <c r="B16" s="227" t="s">
        <v>708</v>
      </c>
      <c r="C16" s="225" t="s">
        <v>709</v>
      </c>
      <c r="D16" s="233">
        <v>100</v>
      </c>
      <c r="E16" s="225" t="s">
        <v>710</v>
      </c>
      <c r="F16" s="194"/>
      <c r="G16" s="224" t="s">
        <v>559</v>
      </c>
      <c r="H16" s="223" t="s">
        <v>711</v>
      </c>
      <c r="I16" s="233">
        <v>20</v>
      </c>
      <c r="J16" s="221" t="s">
        <v>558</v>
      </c>
      <c r="K16" s="488"/>
      <c r="L16" s="478" t="s">
        <v>712</v>
      </c>
      <c r="M16" s="479"/>
      <c r="N16" s="479"/>
      <c r="O16" s="225" t="s">
        <v>713</v>
      </c>
      <c r="P16" s="343">
        <v>210</v>
      </c>
      <c r="Q16" s="225" t="s">
        <v>557</v>
      </c>
      <c r="R16" s="194"/>
      <c r="S16" s="194"/>
      <c r="T16" s="194"/>
      <c r="U16" s="193"/>
    </row>
    <row r="17" spans="2:21">
      <c r="B17" s="227" t="s">
        <v>714</v>
      </c>
      <c r="C17" s="225" t="s">
        <v>715</v>
      </c>
      <c r="D17" s="226">
        <f>(Vo_set2+Vfeed2)/Ioutput2</f>
        <v>40.5</v>
      </c>
      <c r="E17" s="232" t="s">
        <v>716</v>
      </c>
      <c r="F17" s="194"/>
      <c r="G17" s="224" t="s">
        <v>556</v>
      </c>
      <c r="H17" s="223" t="s">
        <v>717</v>
      </c>
      <c r="I17" s="229">
        <f>I_step2/(kslewrate2*1/microsecond2)</f>
        <v>9.9999999999999995E-8</v>
      </c>
      <c r="J17" s="231" t="s">
        <v>553</v>
      </c>
      <c r="K17" s="488"/>
      <c r="L17" s="380" t="s">
        <v>718</v>
      </c>
      <c r="M17" s="381"/>
      <c r="N17" s="381"/>
      <c r="O17" s="381"/>
      <c r="P17" s="381"/>
      <c r="Q17" s="382"/>
      <c r="R17" s="194"/>
      <c r="S17" s="194"/>
      <c r="T17" s="194"/>
      <c r="U17" s="193"/>
    </row>
    <row r="18" spans="2:21">
      <c r="B18" s="227" t="s">
        <v>719</v>
      </c>
      <c r="C18" s="225" t="s">
        <v>720</v>
      </c>
      <c r="D18" s="226">
        <f>Vo_set2+Vfeed2</f>
        <v>81</v>
      </c>
      <c r="E18" s="225" t="s">
        <v>642</v>
      </c>
      <c r="F18" s="194"/>
      <c r="G18" s="224" t="s">
        <v>555</v>
      </c>
      <c r="H18" s="230" t="s">
        <v>721</v>
      </c>
      <c r="I18" s="229">
        <f>2*transient2+duty_step2/(freq_load2*kilihertz2)</f>
        <v>2.5002000000000002E-3</v>
      </c>
      <c r="J18" s="228" t="s">
        <v>553</v>
      </c>
      <c r="K18" s="488"/>
      <c r="L18" s="489" t="s">
        <v>722</v>
      </c>
      <c r="M18" s="490"/>
      <c r="N18" s="490"/>
      <c r="O18" s="490"/>
      <c r="P18" s="220" t="s">
        <v>723</v>
      </c>
      <c r="Q18" s="343">
        <v>0</v>
      </c>
      <c r="R18" s="194"/>
      <c r="S18" s="194"/>
      <c r="T18" s="194"/>
      <c r="U18" s="193"/>
    </row>
    <row r="19" spans="2:21">
      <c r="B19" s="349" t="s">
        <v>724</v>
      </c>
      <c r="C19" s="350" t="s">
        <v>725</v>
      </c>
      <c r="D19" s="351">
        <f>1*0.001/(2*PI()*(Lseries2*res_cap2*microhenry2*nanoF2)^0.5)</f>
        <v>118.62709056952951</v>
      </c>
      <c r="E19" s="350" t="s">
        <v>726</v>
      </c>
      <c r="F19" s="194"/>
      <c r="G19" s="224" t="s">
        <v>554</v>
      </c>
      <c r="H19" s="223" t="s">
        <v>727</v>
      </c>
      <c r="I19" s="222">
        <f>1/(freq_load2*kilihertz2)</f>
        <v>5.0000000000000001E-3</v>
      </c>
      <c r="J19" s="221" t="s">
        <v>553</v>
      </c>
      <c r="K19" s="488"/>
      <c r="L19" s="478" t="s">
        <v>728</v>
      </c>
      <c r="M19" s="479"/>
      <c r="N19" s="479"/>
      <c r="O19" s="479"/>
      <c r="P19" s="220" t="s">
        <v>729</v>
      </c>
      <c r="Q19" s="343">
        <v>0</v>
      </c>
      <c r="R19" s="194"/>
      <c r="S19" s="194"/>
      <c r="T19" s="194"/>
      <c r="U19" s="193"/>
    </row>
    <row r="20" spans="2:21" ht="15.75" thickBot="1">
      <c r="B20" s="349" t="s">
        <v>730</v>
      </c>
      <c r="C20" s="350" t="s">
        <v>731</v>
      </c>
      <c r="D20" s="216">
        <v>10</v>
      </c>
      <c r="E20" s="350" t="s">
        <v>732</v>
      </c>
      <c r="F20" s="194"/>
      <c r="G20" s="218" t="s">
        <v>733</v>
      </c>
      <c r="H20" s="217" t="s">
        <v>734</v>
      </c>
      <c r="I20" s="216">
        <v>1.175</v>
      </c>
      <c r="J20" s="215" t="s">
        <v>735</v>
      </c>
      <c r="K20" s="488"/>
      <c r="L20" s="491" t="s">
        <v>736</v>
      </c>
      <c r="M20" s="492"/>
      <c r="N20" s="492"/>
      <c r="O20" s="492"/>
      <c r="P20" s="214" t="s">
        <v>737</v>
      </c>
      <c r="Q20" s="385">
        <v>1</v>
      </c>
      <c r="R20" s="213"/>
      <c r="S20" s="194"/>
      <c r="T20" s="194"/>
      <c r="U20" s="193"/>
    </row>
    <row r="21" spans="2:21" ht="15.75" thickBot="1">
      <c r="B21" s="352" t="s">
        <v>738</v>
      </c>
      <c r="C21" s="353" t="s">
        <v>739</v>
      </c>
      <c r="D21" s="384">
        <v>50</v>
      </c>
      <c r="E21" s="353" t="s">
        <v>740</v>
      </c>
      <c r="F21" s="194"/>
      <c r="G21" s="211"/>
      <c r="H21" s="210"/>
      <c r="I21" s="209"/>
      <c r="J21" s="208"/>
      <c r="K21" s="207"/>
      <c r="L21" s="194"/>
      <c r="M21" s="194"/>
      <c r="N21" s="194"/>
      <c r="O21" s="194"/>
      <c r="P21" s="198"/>
      <c r="Q21" s="206"/>
      <c r="R21" s="205"/>
      <c r="S21" s="205"/>
      <c r="T21" s="205"/>
      <c r="U21" s="204"/>
    </row>
    <row r="22" spans="2:21" ht="15.75" thickBot="1">
      <c r="B22" s="212"/>
      <c r="C22" s="347"/>
      <c r="D22" s="347"/>
      <c r="E22" s="347"/>
      <c r="F22" s="194"/>
      <c r="G22" s="202"/>
      <c r="H22" s="201"/>
      <c r="I22" s="383"/>
      <c r="J22" s="207"/>
      <c r="K22" s="207"/>
      <c r="L22" s="194"/>
      <c r="M22" s="194"/>
      <c r="N22" s="194"/>
      <c r="O22" s="194"/>
      <c r="P22" s="198"/>
      <c r="Q22" s="206"/>
      <c r="R22" s="194"/>
      <c r="S22" s="194"/>
      <c r="T22" s="194"/>
      <c r="U22" s="193"/>
    </row>
    <row r="23" spans="2:21">
      <c r="B23" s="386" t="s">
        <v>588</v>
      </c>
      <c r="C23" s="387"/>
      <c r="D23" s="387">
        <f>Data!X20/1000</f>
        <v>1.9952623149688795</v>
      </c>
      <c r="E23" s="388" t="s">
        <v>11</v>
      </c>
      <c r="F23" s="194"/>
      <c r="G23" s="202"/>
      <c r="H23" s="201"/>
      <c r="I23" s="383"/>
      <c r="J23" s="207"/>
      <c r="K23" s="207"/>
      <c r="L23" s="194"/>
      <c r="M23" s="194"/>
      <c r="N23" s="194"/>
      <c r="O23" s="194"/>
      <c r="P23" s="198"/>
      <c r="Q23" s="206"/>
      <c r="R23" s="194"/>
      <c r="S23" s="194"/>
      <c r="T23" s="194"/>
      <c r="U23" s="193"/>
    </row>
    <row r="24" spans="2:21" ht="15.75" thickBot="1">
      <c r="B24" s="352" t="s">
        <v>589</v>
      </c>
      <c r="C24" s="353"/>
      <c r="D24" s="353">
        <f>Data!X21</f>
        <v>73.408263579269672</v>
      </c>
      <c r="E24" s="389" t="s">
        <v>590</v>
      </c>
      <c r="F24" s="194"/>
      <c r="G24" s="202"/>
      <c r="H24" s="201"/>
      <c r="I24" s="383"/>
      <c r="J24" s="207"/>
      <c r="K24" s="207"/>
      <c r="L24" s="194"/>
      <c r="M24" s="194"/>
      <c r="N24" s="194"/>
      <c r="O24" s="194"/>
      <c r="P24" s="198"/>
      <c r="Q24" s="206"/>
      <c r="R24" s="194"/>
      <c r="S24" s="194"/>
      <c r="T24" s="194"/>
      <c r="U24" s="193"/>
    </row>
    <row r="25" spans="2:21" ht="15.75" customHeight="1">
      <c r="B25" s="199"/>
      <c r="C25" s="198"/>
      <c r="D25" s="198"/>
      <c r="E25" s="198"/>
      <c r="F25" s="194"/>
      <c r="G25" s="202"/>
      <c r="H25" s="201"/>
      <c r="I25" s="200"/>
      <c r="J25" s="203"/>
      <c r="K25" s="203"/>
      <c r="L25" s="194"/>
      <c r="M25" s="194"/>
      <c r="N25" s="194"/>
      <c r="O25" s="194"/>
      <c r="P25" s="194"/>
      <c r="Q25" s="194"/>
      <c r="R25" s="194"/>
      <c r="S25" s="194"/>
      <c r="T25" s="194"/>
      <c r="U25" s="193"/>
    </row>
    <row r="26" spans="2:21" ht="21.75" customHeight="1">
      <c r="B26" s="474" t="s">
        <v>741</v>
      </c>
      <c r="C26" s="475"/>
      <c r="D26" s="475"/>
      <c r="E26" s="475"/>
      <c r="F26" s="475"/>
      <c r="G26" s="475"/>
      <c r="H26" s="475"/>
      <c r="I26" s="475"/>
      <c r="J26" s="475"/>
      <c r="K26" s="475"/>
      <c r="L26" s="475"/>
      <c r="M26" s="475"/>
      <c r="N26" s="475"/>
      <c r="O26" s="475"/>
      <c r="P26" s="475"/>
      <c r="Q26" s="475"/>
      <c r="R26" s="475"/>
      <c r="S26" s="475"/>
      <c r="T26" s="475"/>
      <c r="U26" s="476"/>
    </row>
    <row r="27" spans="2:21">
      <c r="B27" s="199"/>
      <c r="C27" s="198"/>
      <c r="D27" s="198"/>
      <c r="E27" s="198"/>
      <c r="F27" s="194"/>
      <c r="G27" s="194"/>
      <c r="H27" s="194"/>
      <c r="I27" s="194"/>
      <c r="J27" s="194"/>
      <c r="K27" s="194"/>
      <c r="L27" s="194"/>
      <c r="M27" s="194"/>
      <c r="N27" s="194"/>
      <c r="O27" s="194"/>
      <c r="P27" s="194"/>
      <c r="Q27" s="194"/>
      <c r="R27" s="194"/>
      <c r="S27" s="194"/>
      <c r="T27" s="194"/>
      <c r="U27" s="193"/>
    </row>
    <row r="28" spans="2:21">
      <c r="B28" s="197"/>
      <c r="C28" s="196"/>
      <c r="D28" s="196"/>
      <c r="E28" s="196"/>
      <c r="F28" s="194"/>
      <c r="G28" s="194"/>
      <c r="H28" s="194"/>
      <c r="I28" s="194"/>
      <c r="J28" s="194"/>
      <c r="K28" s="194"/>
      <c r="L28" s="194"/>
      <c r="M28" s="194"/>
      <c r="N28" s="194"/>
      <c r="O28" s="194"/>
      <c r="P28" s="194"/>
      <c r="Q28" s="194"/>
      <c r="R28" s="194"/>
      <c r="S28" s="194"/>
      <c r="T28" s="194"/>
      <c r="U28" s="193"/>
    </row>
    <row r="29" spans="2:21">
      <c r="B29" s="197"/>
      <c r="C29" s="196"/>
      <c r="D29" s="196"/>
      <c r="E29" s="196"/>
      <c r="F29" s="194"/>
      <c r="G29" s="194"/>
      <c r="H29" s="194"/>
      <c r="I29" s="194"/>
      <c r="J29" s="194"/>
      <c r="K29" s="194"/>
      <c r="L29" s="194"/>
      <c r="M29" s="194"/>
      <c r="N29" s="194"/>
      <c r="O29" s="194"/>
      <c r="P29" s="194"/>
      <c r="Q29" s="194"/>
      <c r="R29" s="194"/>
      <c r="S29" s="194"/>
      <c r="T29" s="194"/>
      <c r="U29" s="193"/>
    </row>
    <row r="30" spans="2:21">
      <c r="B30" s="197"/>
      <c r="C30" s="196"/>
      <c r="D30" s="196"/>
      <c r="E30" s="196"/>
      <c r="F30" s="194"/>
      <c r="G30" s="194"/>
      <c r="H30" s="194"/>
      <c r="I30" s="194"/>
      <c r="J30" s="194"/>
      <c r="K30" s="194"/>
      <c r="L30" s="194"/>
      <c r="M30" s="194"/>
      <c r="N30" s="194"/>
      <c r="O30" s="194"/>
      <c r="P30" s="194"/>
      <c r="Q30" s="194"/>
      <c r="R30" s="194"/>
      <c r="S30" s="194"/>
      <c r="T30" s="194"/>
      <c r="U30" s="193"/>
    </row>
    <row r="31" spans="2:21">
      <c r="B31" s="197"/>
      <c r="C31" s="196"/>
      <c r="D31" s="196"/>
      <c r="E31" s="196"/>
      <c r="F31" s="194"/>
      <c r="G31" s="194"/>
      <c r="H31" s="194"/>
      <c r="I31" s="194"/>
      <c r="J31" s="194"/>
      <c r="K31" s="194"/>
      <c r="L31" s="194"/>
      <c r="M31" s="194"/>
      <c r="N31" s="194"/>
      <c r="O31" s="194"/>
      <c r="P31" s="194"/>
      <c r="Q31" s="194"/>
      <c r="R31" s="194"/>
      <c r="S31" s="194"/>
      <c r="T31" s="194"/>
      <c r="U31" s="193"/>
    </row>
    <row r="32" spans="2:21">
      <c r="B32" s="195"/>
      <c r="C32" s="194"/>
      <c r="D32" s="194"/>
      <c r="E32" s="194"/>
      <c r="F32" s="194"/>
      <c r="G32" s="194"/>
      <c r="H32" s="194"/>
      <c r="I32" s="194"/>
      <c r="J32" s="194"/>
      <c r="K32" s="194"/>
      <c r="L32" s="194"/>
      <c r="M32" s="194"/>
      <c r="N32" s="194"/>
      <c r="O32" s="194"/>
      <c r="P32" s="194"/>
      <c r="Q32" s="194"/>
      <c r="R32" s="194"/>
      <c r="S32" s="194"/>
      <c r="T32" s="194"/>
      <c r="U32" s="193"/>
    </row>
    <row r="33" spans="2:21">
      <c r="B33" s="195"/>
      <c r="C33" s="194"/>
      <c r="D33" s="194"/>
      <c r="E33" s="194"/>
      <c r="F33" s="194"/>
      <c r="G33" s="194"/>
      <c r="H33" s="194"/>
      <c r="I33" s="194"/>
      <c r="J33" s="194"/>
      <c r="K33" s="194"/>
      <c r="L33" s="194"/>
      <c r="M33" s="194"/>
      <c r="N33" s="194"/>
      <c r="O33" s="194"/>
      <c r="P33" s="194"/>
      <c r="Q33" s="194"/>
      <c r="R33" s="194"/>
      <c r="S33" s="194"/>
      <c r="T33" s="194"/>
      <c r="U33" s="193"/>
    </row>
    <row r="34" spans="2:21">
      <c r="B34" s="195"/>
      <c r="C34" s="194"/>
      <c r="D34" s="194"/>
      <c r="E34" s="194"/>
      <c r="F34" s="194"/>
      <c r="G34" s="194"/>
      <c r="H34" s="194"/>
      <c r="I34" s="194"/>
      <c r="J34" s="194"/>
      <c r="K34" s="194"/>
      <c r="L34" s="194"/>
      <c r="M34" s="194"/>
      <c r="N34" s="194"/>
      <c r="O34" s="194"/>
      <c r="P34" s="194"/>
      <c r="Q34" s="194"/>
      <c r="R34" s="194"/>
      <c r="S34" s="194"/>
      <c r="T34" s="194"/>
      <c r="U34" s="193"/>
    </row>
    <row r="35" spans="2:21">
      <c r="B35" s="195"/>
      <c r="C35" s="194"/>
      <c r="D35" s="194"/>
      <c r="E35" s="194"/>
      <c r="F35" s="194"/>
      <c r="G35" s="194"/>
      <c r="H35" s="194"/>
      <c r="I35" s="194"/>
      <c r="J35" s="194"/>
      <c r="K35" s="194"/>
      <c r="L35" s="194"/>
      <c r="M35" s="194"/>
      <c r="N35" s="194"/>
      <c r="O35" s="194"/>
      <c r="P35" s="194"/>
      <c r="Q35" s="194"/>
      <c r="R35" s="194"/>
      <c r="S35" s="194"/>
      <c r="T35" s="194"/>
      <c r="U35" s="193"/>
    </row>
    <row r="36" spans="2:21">
      <c r="B36" s="195"/>
      <c r="C36" s="194"/>
      <c r="D36" s="194"/>
      <c r="E36" s="194"/>
      <c r="F36" s="194"/>
      <c r="G36" s="194"/>
      <c r="H36" s="194"/>
      <c r="I36" s="194"/>
      <c r="J36" s="194"/>
      <c r="K36" s="194"/>
      <c r="L36" s="194"/>
      <c r="M36" s="194"/>
      <c r="N36" s="194"/>
      <c r="O36" s="194"/>
      <c r="P36" s="194"/>
      <c r="Q36" s="194"/>
      <c r="R36" s="194"/>
      <c r="S36" s="194"/>
      <c r="T36" s="194"/>
      <c r="U36" s="193"/>
    </row>
    <row r="37" spans="2:21">
      <c r="B37" s="195"/>
      <c r="C37" s="194"/>
      <c r="D37" s="194"/>
      <c r="E37" s="194"/>
      <c r="F37" s="194"/>
      <c r="G37" s="194"/>
      <c r="H37" s="194"/>
      <c r="I37" s="194"/>
      <c r="J37" s="194"/>
      <c r="K37" s="194"/>
      <c r="L37" s="194"/>
      <c r="M37" s="194"/>
      <c r="N37" s="194"/>
      <c r="O37" s="194"/>
      <c r="P37" s="194"/>
      <c r="Q37" s="194"/>
      <c r="R37" s="194"/>
      <c r="S37" s="194"/>
      <c r="T37" s="194"/>
      <c r="U37" s="193"/>
    </row>
    <row r="38" spans="2:21">
      <c r="B38" s="195"/>
      <c r="C38" s="194"/>
      <c r="D38" s="194"/>
      <c r="E38" s="194"/>
      <c r="F38" s="194"/>
      <c r="G38" s="194"/>
      <c r="H38" s="194"/>
      <c r="I38" s="194"/>
      <c r="J38" s="194"/>
      <c r="K38" s="194"/>
      <c r="L38" s="194"/>
      <c r="M38" s="194"/>
      <c r="N38" s="194"/>
      <c r="O38" s="194"/>
      <c r="P38" s="194"/>
      <c r="Q38" s="194"/>
      <c r="R38" s="194"/>
      <c r="S38" s="194"/>
      <c r="T38" s="194"/>
      <c r="U38" s="193"/>
    </row>
    <row r="39" spans="2:21">
      <c r="B39" s="195"/>
      <c r="C39" s="194"/>
      <c r="D39" s="194"/>
      <c r="E39" s="194"/>
      <c r="F39" s="194"/>
      <c r="G39" s="194"/>
      <c r="H39" s="194"/>
      <c r="I39" s="194"/>
      <c r="J39" s="194"/>
      <c r="K39" s="194"/>
      <c r="L39" s="194"/>
      <c r="M39" s="194"/>
      <c r="N39" s="194"/>
      <c r="O39" s="194"/>
      <c r="P39" s="194"/>
      <c r="Q39" s="194"/>
      <c r="R39" s="194"/>
      <c r="S39" s="194"/>
      <c r="T39" s="194"/>
      <c r="U39" s="193"/>
    </row>
    <row r="40" spans="2:21">
      <c r="B40" s="195"/>
      <c r="C40" s="194"/>
      <c r="D40" s="194"/>
      <c r="E40" s="194"/>
      <c r="F40" s="194"/>
      <c r="G40" s="194"/>
      <c r="H40" s="194"/>
      <c r="I40" s="194"/>
      <c r="J40" s="194"/>
      <c r="K40" s="194"/>
      <c r="L40" s="194"/>
      <c r="M40" s="194"/>
      <c r="N40" s="194"/>
      <c r="O40" s="194"/>
      <c r="P40" s="194"/>
      <c r="Q40" s="194"/>
      <c r="R40" s="194"/>
      <c r="S40" s="194"/>
      <c r="T40" s="194"/>
      <c r="U40" s="193"/>
    </row>
    <row r="41" spans="2:21">
      <c r="B41" s="195"/>
      <c r="C41" s="194"/>
      <c r="D41" s="194"/>
      <c r="E41" s="194"/>
      <c r="F41" s="194"/>
      <c r="G41" s="194"/>
      <c r="H41" s="194"/>
      <c r="I41" s="194"/>
      <c r="J41" s="194"/>
      <c r="K41" s="194"/>
      <c r="L41" s="194"/>
      <c r="M41" s="194"/>
      <c r="N41" s="194"/>
      <c r="O41" s="194"/>
      <c r="P41" s="194"/>
      <c r="Q41" s="194"/>
      <c r="R41" s="194"/>
      <c r="S41" s="194"/>
      <c r="T41" s="194"/>
      <c r="U41" s="193"/>
    </row>
    <row r="42" spans="2:21">
      <c r="B42" s="195"/>
      <c r="C42" s="194"/>
      <c r="D42" s="194"/>
      <c r="E42" s="194"/>
      <c r="F42" s="194"/>
      <c r="G42" s="194"/>
      <c r="H42" s="194"/>
      <c r="I42" s="194"/>
      <c r="J42" s="194"/>
      <c r="K42" s="194"/>
      <c r="L42" s="194"/>
      <c r="M42" s="194"/>
      <c r="N42" s="194"/>
      <c r="O42" s="194"/>
      <c r="P42" s="194"/>
      <c r="Q42" s="194"/>
      <c r="R42" s="194"/>
      <c r="S42" s="194"/>
      <c r="T42" s="194"/>
      <c r="U42" s="193"/>
    </row>
    <row r="43" spans="2:21">
      <c r="B43" s="195"/>
      <c r="C43" s="194"/>
      <c r="D43" s="194"/>
      <c r="E43" s="194"/>
      <c r="F43" s="194"/>
      <c r="G43" s="194"/>
      <c r="H43" s="194"/>
      <c r="I43" s="194"/>
      <c r="J43" s="194"/>
      <c r="K43" s="194"/>
      <c r="L43" s="194"/>
      <c r="M43" s="194"/>
      <c r="N43" s="194"/>
      <c r="O43" s="194"/>
      <c r="P43" s="194"/>
      <c r="Q43" s="194"/>
      <c r="R43" s="194"/>
      <c r="S43" s="194"/>
      <c r="T43" s="194"/>
      <c r="U43" s="193"/>
    </row>
    <row r="44" spans="2:21">
      <c r="B44" s="195"/>
      <c r="C44" s="194"/>
      <c r="D44" s="194"/>
      <c r="E44" s="194"/>
      <c r="F44" s="194"/>
      <c r="G44" s="194"/>
      <c r="H44" s="194"/>
      <c r="I44" s="194"/>
      <c r="J44" s="194"/>
      <c r="K44" s="194"/>
      <c r="L44" s="194"/>
      <c r="M44" s="194"/>
      <c r="N44" s="194"/>
      <c r="O44" s="194"/>
      <c r="P44" s="194"/>
      <c r="Q44" s="194"/>
      <c r="R44" s="194"/>
      <c r="S44" s="194"/>
      <c r="T44" s="194"/>
      <c r="U44" s="193"/>
    </row>
    <row r="45" spans="2:21">
      <c r="B45" s="195"/>
      <c r="C45" s="194"/>
      <c r="D45" s="194"/>
      <c r="E45" s="194"/>
      <c r="F45" s="194"/>
      <c r="G45" s="194"/>
      <c r="H45" s="194"/>
      <c r="I45" s="194"/>
      <c r="J45" s="194"/>
      <c r="K45" s="194"/>
      <c r="L45" s="194"/>
      <c r="M45" s="194"/>
      <c r="N45" s="194"/>
      <c r="O45" s="194"/>
      <c r="P45" s="194"/>
      <c r="Q45" s="194"/>
      <c r="R45" s="194"/>
      <c r="S45" s="194"/>
      <c r="T45" s="194"/>
      <c r="U45" s="193"/>
    </row>
    <row r="46" spans="2:21">
      <c r="B46" s="195"/>
      <c r="C46" s="194"/>
      <c r="D46" s="194"/>
      <c r="E46" s="194"/>
      <c r="F46" s="194"/>
      <c r="G46" s="194"/>
      <c r="H46" s="194"/>
      <c r="I46" s="194"/>
      <c r="J46" s="194"/>
      <c r="K46" s="194"/>
      <c r="L46" s="194"/>
      <c r="M46" s="194"/>
      <c r="N46" s="194"/>
      <c r="O46" s="194"/>
      <c r="P46" s="194"/>
      <c r="Q46" s="194"/>
      <c r="R46" s="194"/>
      <c r="S46" s="194"/>
      <c r="T46" s="194"/>
      <c r="U46" s="193"/>
    </row>
    <row r="47" spans="2:21">
      <c r="B47" s="195"/>
      <c r="C47" s="194"/>
      <c r="D47" s="194"/>
      <c r="E47" s="194"/>
      <c r="F47" s="194"/>
      <c r="G47" s="194"/>
      <c r="H47" s="194"/>
      <c r="I47" s="194"/>
      <c r="J47" s="194"/>
      <c r="K47" s="194"/>
      <c r="L47" s="194"/>
      <c r="M47" s="194"/>
      <c r="N47" s="194"/>
      <c r="O47" s="194"/>
      <c r="P47" s="194"/>
      <c r="Q47" s="194"/>
      <c r="R47" s="194"/>
      <c r="S47" s="194"/>
      <c r="T47" s="194"/>
      <c r="U47" s="193"/>
    </row>
    <row r="48" spans="2:21">
      <c r="B48" s="195"/>
      <c r="C48" s="194"/>
      <c r="D48" s="194"/>
      <c r="E48" s="194"/>
      <c r="F48" s="194"/>
      <c r="G48" s="194"/>
      <c r="H48" s="194"/>
      <c r="I48" s="194"/>
      <c r="J48" s="194"/>
      <c r="K48" s="194"/>
      <c r="L48" s="194"/>
      <c r="M48" s="194"/>
      <c r="N48" s="194"/>
      <c r="O48" s="194"/>
      <c r="P48" s="194"/>
      <c r="Q48" s="194"/>
      <c r="R48" s="194"/>
      <c r="S48" s="194"/>
      <c r="T48" s="194"/>
      <c r="U48" s="193"/>
    </row>
    <row r="49" spans="2:21">
      <c r="B49" s="195"/>
      <c r="C49" s="194"/>
      <c r="D49" s="194"/>
      <c r="E49" s="194"/>
      <c r="F49" s="194"/>
      <c r="G49" s="194"/>
      <c r="H49" s="194"/>
      <c r="I49" s="194"/>
      <c r="J49" s="194"/>
      <c r="K49" s="194"/>
      <c r="L49" s="194"/>
      <c r="M49" s="194"/>
      <c r="N49" s="194"/>
      <c r="O49" s="194"/>
      <c r="P49" s="194"/>
      <c r="Q49" s="194"/>
      <c r="R49" s="194"/>
      <c r="S49" s="194"/>
      <c r="T49" s="194"/>
      <c r="U49" s="193"/>
    </row>
    <row r="50" spans="2:21">
      <c r="B50" s="195"/>
      <c r="C50" s="194"/>
      <c r="D50" s="194"/>
      <c r="E50" s="194"/>
      <c r="F50" s="194"/>
      <c r="G50" s="194"/>
      <c r="H50" s="194"/>
      <c r="I50" s="194"/>
      <c r="J50" s="194"/>
      <c r="K50" s="194"/>
      <c r="L50" s="194"/>
      <c r="M50" s="194"/>
      <c r="N50" s="194"/>
      <c r="O50" s="194"/>
      <c r="P50" s="194"/>
      <c r="Q50" s="194"/>
      <c r="R50" s="194"/>
      <c r="S50" s="194"/>
      <c r="T50" s="194"/>
      <c r="U50" s="193"/>
    </row>
    <row r="51" spans="2:21">
      <c r="B51" s="195"/>
      <c r="C51" s="194"/>
      <c r="D51" s="194"/>
      <c r="E51" s="194"/>
      <c r="F51" s="194"/>
      <c r="G51" s="194"/>
      <c r="H51" s="194"/>
      <c r="I51" s="194"/>
      <c r="J51" s="194"/>
      <c r="K51" s="194"/>
      <c r="L51" s="194"/>
      <c r="M51" s="194"/>
      <c r="N51" s="194"/>
      <c r="O51" s="194"/>
      <c r="P51" s="194"/>
      <c r="Q51" s="194"/>
      <c r="R51" s="194"/>
      <c r="S51" s="194"/>
      <c r="T51" s="194"/>
      <c r="U51" s="193"/>
    </row>
    <row r="52" spans="2:21">
      <c r="B52" s="195"/>
      <c r="C52" s="194"/>
      <c r="D52" s="194"/>
      <c r="E52" s="194"/>
      <c r="F52" s="194"/>
      <c r="G52" s="194"/>
      <c r="H52" s="194"/>
      <c r="I52" s="194"/>
      <c r="J52" s="194"/>
      <c r="K52" s="194"/>
      <c r="L52" s="194"/>
      <c r="M52" s="194"/>
      <c r="N52" s="194"/>
      <c r="O52" s="194"/>
      <c r="P52" s="194"/>
      <c r="Q52" s="194"/>
      <c r="R52" s="194"/>
      <c r="S52" s="194"/>
      <c r="T52" s="194"/>
      <c r="U52" s="193"/>
    </row>
    <row r="53" spans="2:21">
      <c r="B53" s="195"/>
      <c r="C53" s="194"/>
      <c r="D53" s="194"/>
      <c r="E53" s="194"/>
      <c r="F53" s="194"/>
      <c r="G53" s="194"/>
      <c r="H53" s="194"/>
      <c r="I53" s="194"/>
      <c r="J53" s="194"/>
      <c r="K53" s="194"/>
      <c r="L53" s="194"/>
      <c r="M53" s="194"/>
      <c r="N53" s="194"/>
      <c r="O53" s="194"/>
      <c r="P53" s="194"/>
      <c r="Q53" s="194"/>
      <c r="R53" s="194"/>
      <c r="S53" s="194"/>
      <c r="T53" s="194"/>
      <c r="U53" s="193"/>
    </row>
    <row r="54" spans="2:21">
      <c r="B54" s="195"/>
      <c r="C54" s="194"/>
      <c r="D54" s="194"/>
      <c r="E54" s="194"/>
      <c r="F54" s="194"/>
      <c r="G54" s="194"/>
      <c r="H54" s="194"/>
      <c r="I54" s="194"/>
      <c r="J54" s="194"/>
      <c r="K54" s="194"/>
      <c r="L54" s="194"/>
      <c r="M54" s="194"/>
      <c r="N54" s="194"/>
      <c r="O54" s="194"/>
      <c r="P54" s="194"/>
      <c r="Q54" s="194"/>
      <c r="R54" s="194"/>
      <c r="S54" s="194"/>
      <c r="T54" s="194"/>
      <c r="U54" s="193"/>
    </row>
    <row r="55" spans="2:21">
      <c r="B55" s="195"/>
      <c r="C55" s="194"/>
      <c r="D55" s="194"/>
      <c r="E55" s="194"/>
      <c r="F55" s="194"/>
      <c r="G55" s="194"/>
      <c r="H55" s="194"/>
      <c r="I55" s="194"/>
      <c r="J55" s="194"/>
      <c r="K55" s="194"/>
      <c r="L55" s="194"/>
      <c r="M55" s="194"/>
      <c r="N55" s="194"/>
      <c r="O55" s="194"/>
      <c r="P55" s="194"/>
      <c r="Q55" s="194"/>
      <c r="R55" s="194"/>
      <c r="S55" s="194"/>
      <c r="T55" s="194"/>
      <c r="U55" s="193"/>
    </row>
    <row r="56" spans="2:21">
      <c r="B56" s="195"/>
      <c r="C56" s="194"/>
      <c r="D56" s="194"/>
      <c r="E56" s="194"/>
      <c r="F56" s="194"/>
      <c r="G56" s="194"/>
      <c r="H56" s="194"/>
      <c r="I56" s="194"/>
      <c r="J56" s="194"/>
      <c r="K56" s="194"/>
      <c r="L56" s="194"/>
      <c r="M56" s="194"/>
      <c r="N56" s="194"/>
      <c r="O56" s="194"/>
      <c r="P56" s="194"/>
      <c r="Q56" s="194"/>
      <c r="R56" s="194"/>
      <c r="S56" s="194"/>
      <c r="T56" s="194"/>
      <c r="U56" s="193"/>
    </row>
    <row r="57" spans="2:21">
      <c r="B57" s="195"/>
      <c r="C57" s="194"/>
      <c r="D57" s="194"/>
      <c r="E57" s="194"/>
      <c r="F57" s="194"/>
      <c r="G57" s="194"/>
      <c r="H57" s="194"/>
      <c r="I57" s="194"/>
      <c r="J57" s="194"/>
      <c r="K57" s="194"/>
      <c r="L57" s="194"/>
      <c r="M57" s="194"/>
      <c r="N57" s="194"/>
      <c r="O57" s="194"/>
      <c r="P57" s="194"/>
      <c r="Q57" s="194"/>
      <c r="R57" s="194"/>
      <c r="S57" s="194"/>
      <c r="T57" s="194"/>
      <c r="U57" s="193"/>
    </row>
    <row r="58" spans="2:21">
      <c r="B58" s="195"/>
      <c r="C58" s="194"/>
      <c r="D58" s="194"/>
      <c r="E58" s="194"/>
      <c r="F58" s="194"/>
      <c r="G58" s="194"/>
      <c r="H58" s="194"/>
      <c r="I58" s="194"/>
      <c r="J58" s="194"/>
      <c r="K58" s="194"/>
      <c r="L58" s="194"/>
      <c r="M58" s="194"/>
      <c r="N58" s="194"/>
      <c r="O58" s="194"/>
      <c r="P58" s="194"/>
      <c r="Q58" s="194"/>
      <c r="R58" s="194"/>
      <c r="S58" s="194"/>
      <c r="T58" s="194"/>
      <c r="U58" s="193"/>
    </row>
    <row r="59" spans="2:21">
      <c r="B59" s="195"/>
      <c r="C59" s="194"/>
      <c r="D59" s="194"/>
      <c r="E59" s="194"/>
      <c r="F59" s="194"/>
      <c r="G59" s="194"/>
      <c r="H59" s="194"/>
      <c r="I59" s="194"/>
      <c r="J59" s="194"/>
      <c r="K59" s="194"/>
      <c r="L59" s="194"/>
      <c r="M59" s="194"/>
      <c r="N59" s="194"/>
      <c r="O59" s="194"/>
      <c r="P59" s="194"/>
      <c r="Q59" s="194"/>
      <c r="R59" s="194"/>
      <c r="S59" s="194"/>
      <c r="T59" s="194"/>
      <c r="U59" s="193"/>
    </row>
    <row r="60" spans="2:21">
      <c r="B60" s="195"/>
      <c r="C60" s="194"/>
      <c r="D60" s="194"/>
      <c r="E60" s="194"/>
      <c r="F60" s="194"/>
      <c r="G60" s="194"/>
      <c r="H60" s="194"/>
      <c r="I60" s="194"/>
      <c r="J60" s="194"/>
      <c r="K60" s="194"/>
      <c r="L60" s="194"/>
      <c r="M60" s="194"/>
      <c r="N60" s="194"/>
      <c r="O60" s="194"/>
      <c r="P60" s="194"/>
      <c r="Q60" s="194"/>
      <c r="R60" s="194"/>
      <c r="S60" s="194"/>
      <c r="T60" s="194"/>
      <c r="U60" s="193"/>
    </row>
    <row r="61" spans="2:21">
      <c r="B61" s="195"/>
      <c r="C61" s="194"/>
      <c r="D61" s="194"/>
      <c r="E61" s="194"/>
      <c r="F61" s="194"/>
      <c r="G61" s="194"/>
      <c r="H61" s="194"/>
      <c r="I61" s="194"/>
      <c r="J61" s="194"/>
      <c r="K61" s="194"/>
      <c r="L61" s="194"/>
      <c r="M61" s="194"/>
      <c r="N61" s="194"/>
      <c r="O61" s="194"/>
      <c r="P61" s="194"/>
      <c r="Q61" s="194"/>
      <c r="R61" s="194"/>
      <c r="S61" s="194"/>
      <c r="T61" s="194"/>
      <c r="U61" s="193"/>
    </row>
    <row r="62" spans="2:21">
      <c r="B62" s="195"/>
      <c r="C62" s="194"/>
      <c r="D62" s="194"/>
      <c r="E62" s="194"/>
      <c r="F62" s="194"/>
      <c r="G62" s="194"/>
      <c r="H62" s="194"/>
      <c r="I62" s="194"/>
      <c r="J62" s="194"/>
      <c r="K62" s="194"/>
      <c r="L62" s="194"/>
      <c r="M62" s="194"/>
      <c r="N62" s="194"/>
      <c r="O62" s="194"/>
      <c r="P62" s="194"/>
      <c r="Q62" s="194"/>
      <c r="R62" s="194"/>
      <c r="S62" s="194"/>
      <c r="T62" s="194"/>
      <c r="U62" s="193"/>
    </row>
    <row r="63" spans="2:21">
      <c r="B63" s="195"/>
      <c r="C63" s="194"/>
      <c r="D63" s="194"/>
      <c r="E63" s="194"/>
      <c r="F63" s="194"/>
      <c r="G63" s="194"/>
      <c r="H63" s="194"/>
      <c r="I63" s="194"/>
      <c r="J63" s="194"/>
      <c r="K63" s="194"/>
      <c r="L63" s="194"/>
      <c r="M63" s="194"/>
      <c r="N63" s="194"/>
      <c r="O63" s="194"/>
      <c r="P63" s="194"/>
      <c r="Q63" s="194"/>
      <c r="R63" s="194"/>
      <c r="S63" s="194"/>
      <c r="T63" s="194"/>
      <c r="U63" s="193"/>
    </row>
    <row r="64" spans="2:21">
      <c r="B64" s="195"/>
      <c r="C64" s="194"/>
      <c r="D64" s="194"/>
      <c r="E64" s="194"/>
      <c r="F64" s="194"/>
      <c r="G64" s="194"/>
      <c r="H64" s="194"/>
      <c r="I64" s="194"/>
      <c r="J64" s="194"/>
      <c r="K64" s="194"/>
      <c r="L64" s="194"/>
      <c r="M64" s="194"/>
      <c r="N64" s="194"/>
      <c r="O64" s="194"/>
      <c r="P64" s="194"/>
      <c r="Q64" s="194"/>
      <c r="R64" s="194"/>
      <c r="S64" s="194"/>
      <c r="T64" s="194"/>
      <c r="U64" s="193"/>
    </row>
    <row r="65" spans="2:21">
      <c r="B65" s="195"/>
      <c r="C65" s="194"/>
      <c r="D65" s="194"/>
      <c r="E65" s="194"/>
      <c r="F65" s="194"/>
      <c r="G65" s="194"/>
      <c r="H65" s="194"/>
      <c r="I65" s="194"/>
      <c r="J65" s="194"/>
      <c r="K65" s="194"/>
      <c r="L65" s="194"/>
      <c r="M65" s="194"/>
      <c r="N65" s="194"/>
      <c r="O65" s="194"/>
      <c r="P65" s="194"/>
      <c r="Q65" s="194"/>
      <c r="R65" s="194"/>
      <c r="S65" s="194"/>
      <c r="T65" s="194"/>
      <c r="U65" s="193"/>
    </row>
    <row r="66" spans="2:21">
      <c r="B66" s="195"/>
      <c r="C66" s="194"/>
      <c r="D66" s="194"/>
      <c r="E66" s="194"/>
      <c r="F66" s="194"/>
      <c r="G66" s="194"/>
      <c r="H66" s="194"/>
      <c r="I66" s="194"/>
      <c r="J66" s="194"/>
      <c r="K66" s="194"/>
      <c r="L66" s="194"/>
      <c r="M66" s="194"/>
      <c r="N66" s="194"/>
      <c r="O66" s="194"/>
      <c r="P66" s="194"/>
      <c r="Q66" s="194"/>
      <c r="R66" s="194"/>
      <c r="S66" s="194"/>
      <c r="T66" s="194"/>
      <c r="U66" s="193"/>
    </row>
    <row r="67" spans="2:21">
      <c r="B67" s="195"/>
      <c r="C67" s="194"/>
      <c r="D67" s="194"/>
      <c r="E67" s="194"/>
      <c r="F67" s="194"/>
      <c r="G67" s="194"/>
      <c r="H67" s="194"/>
      <c r="I67" s="194"/>
      <c r="J67" s="194"/>
      <c r="K67" s="194"/>
      <c r="L67" s="194"/>
      <c r="M67" s="194"/>
      <c r="N67" s="194"/>
      <c r="O67" s="194"/>
      <c r="P67" s="194"/>
      <c r="Q67" s="194"/>
      <c r="R67" s="194"/>
      <c r="S67" s="194"/>
      <c r="T67" s="194"/>
      <c r="U67" s="193"/>
    </row>
    <row r="68" spans="2:21">
      <c r="B68" s="195"/>
      <c r="C68" s="194"/>
      <c r="D68" s="194"/>
      <c r="E68" s="194"/>
      <c r="F68" s="194"/>
      <c r="G68" s="194"/>
      <c r="H68" s="194"/>
      <c r="I68" s="194"/>
      <c r="J68" s="194"/>
      <c r="K68" s="194"/>
      <c r="L68" s="194"/>
      <c r="M68" s="194"/>
      <c r="N68" s="194"/>
      <c r="O68" s="194"/>
      <c r="P68" s="194"/>
      <c r="Q68" s="194"/>
      <c r="R68" s="194"/>
      <c r="S68" s="194"/>
      <c r="T68" s="194"/>
      <c r="U68" s="193"/>
    </row>
    <row r="69" spans="2:21">
      <c r="B69" s="195"/>
      <c r="C69" s="194"/>
      <c r="D69" s="194"/>
      <c r="E69" s="194"/>
      <c r="F69" s="194"/>
      <c r="G69" s="194"/>
      <c r="H69" s="194"/>
      <c r="I69" s="194"/>
      <c r="J69" s="194"/>
      <c r="K69" s="194"/>
      <c r="L69" s="194"/>
      <c r="M69" s="194"/>
      <c r="N69" s="194"/>
      <c r="O69" s="194"/>
      <c r="P69" s="194"/>
      <c r="Q69" s="194"/>
      <c r="R69" s="194"/>
      <c r="S69" s="194"/>
      <c r="T69" s="194"/>
      <c r="U69" s="193"/>
    </row>
    <row r="70" spans="2:21">
      <c r="B70" s="195"/>
      <c r="C70" s="194"/>
      <c r="D70" s="194"/>
      <c r="E70" s="194"/>
      <c r="F70" s="194"/>
      <c r="G70" s="194"/>
      <c r="H70" s="194"/>
      <c r="I70" s="194"/>
      <c r="J70" s="194"/>
      <c r="K70" s="194"/>
      <c r="L70" s="194"/>
      <c r="M70" s="194"/>
      <c r="N70" s="194"/>
      <c r="O70" s="194"/>
      <c r="P70" s="194"/>
      <c r="Q70" s="194"/>
      <c r="R70" s="194"/>
      <c r="S70" s="194"/>
      <c r="T70" s="194"/>
      <c r="U70" s="193"/>
    </row>
    <row r="71" spans="2:21">
      <c r="B71" s="195"/>
      <c r="C71" s="194"/>
      <c r="D71" s="194"/>
      <c r="E71" s="194"/>
      <c r="F71" s="194"/>
      <c r="G71" s="194"/>
      <c r="H71" s="194"/>
      <c r="I71" s="194"/>
      <c r="J71" s="194"/>
      <c r="K71" s="194"/>
      <c r="L71" s="194"/>
      <c r="M71" s="194"/>
      <c r="N71" s="194"/>
      <c r="O71" s="194"/>
      <c r="P71" s="194"/>
      <c r="Q71" s="194"/>
      <c r="R71" s="194"/>
      <c r="S71" s="194"/>
      <c r="T71" s="194"/>
      <c r="U71" s="193"/>
    </row>
    <row r="72" spans="2:21">
      <c r="B72" s="195"/>
      <c r="C72" s="194"/>
      <c r="D72" s="194"/>
      <c r="E72" s="194"/>
      <c r="F72" s="194"/>
      <c r="G72" s="194"/>
      <c r="H72" s="194"/>
      <c r="I72" s="194"/>
      <c r="J72" s="194"/>
      <c r="K72" s="194"/>
      <c r="L72" s="194"/>
      <c r="M72" s="194"/>
      <c r="N72" s="194"/>
      <c r="O72" s="194"/>
      <c r="P72" s="194"/>
      <c r="Q72" s="194"/>
      <c r="R72" s="194"/>
      <c r="S72" s="194"/>
      <c r="T72" s="194"/>
      <c r="U72" s="193"/>
    </row>
    <row r="73" spans="2:21">
      <c r="B73" s="195"/>
      <c r="C73" s="194"/>
      <c r="D73" s="194"/>
      <c r="E73" s="194"/>
      <c r="F73" s="194"/>
      <c r="G73" s="194"/>
      <c r="H73" s="194"/>
      <c r="I73" s="194"/>
      <c r="J73" s="194"/>
      <c r="K73" s="194"/>
      <c r="L73" s="194"/>
      <c r="M73" s="194"/>
      <c r="N73" s="194"/>
      <c r="O73" s="194"/>
      <c r="P73" s="194"/>
      <c r="Q73" s="194"/>
      <c r="R73" s="194"/>
      <c r="S73" s="194"/>
      <c r="T73" s="194"/>
      <c r="U73" s="193"/>
    </row>
    <row r="74" spans="2:21">
      <c r="B74" s="195"/>
      <c r="C74" s="194"/>
      <c r="D74" s="194"/>
      <c r="E74" s="194"/>
      <c r="F74" s="194"/>
      <c r="G74" s="194"/>
      <c r="H74" s="194"/>
      <c r="I74" s="194"/>
      <c r="J74" s="194"/>
      <c r="K74" s="194"/>
      <c r="L74" s="194"/>
      <c r="M74" s="194"/>
      <c r="N74" s="194"/>
      <c r="O74" s="194"/>
      <c r="P74" s="194"/>
      <c r="Q74" s="194"/>
      <c r="R74" s="194"/>
      <c r="S74" s="194"/>
      <c r="T74" s="194"/>
      <c r="U74" s="193"/>
    </row>
    <row r="75" spans="2:21">
      <c r="B75" s="195"/>
      <c r="C75" s="194"/>
      <c r="D75" s="194"/>
      <c r="E75" s="194"/>
      <c r="F75" s="194"/>
      <c r="G75" s="194"/>
      <c r="H75" s="194"/>
      <c r="I75" s="194"/>
      <c r="J75" s="194"/>
      <c r="K75" s="194"/>
      <c r="L75" s="194"/>
      <c r="M75" s="194"/>
      <c r="N75" s="194"/>
      <c r="O75" s="194"/>
      <c r="P75" s="194"/>
      <c r="Q75" s="194"/>
      <c r="R75" s="194"/>
      <c r="S75" s="194"/>
      <c r="T75" s="194"/>
      <c r="U75" s="193"/>
    </row>
    <row r="76" spans="2:21">
      <c r="B76" s="195"/>
      <c r="C76" s="194"/>
      <c r="D76" s="194"/>
      <c r="E76" s="194"/>
      <c r="F76" s="194"/>
      <c r="G76" s="194"/>
      <c r="H76" s="194"/>
      <c r="I76" s="194"/>
      <c r="J76" s="194"/>
      <c r="K76" s="194"/>
      <c r="L76" s="194"/>
      <c r="M76" s="194"/>
      <c r="N76" s="194"/>
      <c r="O76" s="194"/>
      <c r="P76" s="194"/>
      <c r="Q76" s="194"/>
      <c r="R76" s="194"/>
      <c r="S76" s="194"/>
      <c r="T76" s="194"/>
      <c r="U76" s="193"/>
    </row>
    <row r="77" spans="2:21">
      <c r="B77" s="195"/>
      <c r="C77" s="194"/>
      <c r="D77" s="194"/>
      <c r="E77" s="194"/>
      <c r="F77" s="194"/>
      <c r="G77" s="194"/>
      <c r="H77" s="194"/>
      <c r="I77" s="194"/>
      <c r="J77" s="194"/>
      <c r="K77" s="194"/>
      <c r="L77" s="194"/>
      <c r="M77" s="194"/>
      <c r="N77" s="194"/>
      <c r="O77" s="194"/>
      <c r="P77" s="194"/>
      <c r="Q77" s="194"/>
      <c r="R77" s="194"/>
      <c r="S77" s="194"/>
      <c r="T77" s="194"/>
      <c r="U77" s="193"/>
    </row>
    <row r="78" spans="2:21">
      <c r="B78" s="195"/>
      <c r="C78" s="194"/>
      <c r="D78" s="194"/>
      <c r="E78" s="194"/>
      <c r="F78" s="194"/>
      <c r="G78" s="194"/>
      <c r="H78" s="194"/>
      <c r="I78" s="194"/>
      <c r="J78" s="194"/>
      <c r="K78" s="194"/>
      <c r="L78" s="194"/>
      <c r="M78" s="194"/>
      <c r="N78" s="194"/>
      <c r="O78" s="194"/>
      <c r="P78" s="194"/>
      <c r="Q78" s="194"/>
      <c r="R78" s="194"/>
      <c r="S78" s="194"/>
      <c r="T78" s="194"/>
      <c r="U78" s="193"/>
    </row>
    <row r="79" spans="2:21" ht="15.75" thickBot="1">
      <c r="B79" s="192"/>
      <c r="C79" s="191"/>
      <c r="D79" s="191"/>
      <c r="E79" s="191"/>
      <c r="F79" s="191"/>
      <c r="G79" s="191"/>
      <c r="H79" s="191"/>
      <c r="I79" s="191"/>
      <c r="J79" s="191"/>
      <c r="K79" s="191"/>
      <c r="L79" s="191"/>
      <c r="M79" s="191"/>
      <c r="N79" s="191"/>
      <c r="O79" s="191"/>
      <c r="P79" s="191"/>
      <c r="Q79" s="191"/>
      <c r="R79" s="191"/>
      <c r="S79" s="191"/>
      <c r="T79" s="191"/>
      <c r="U79" s="190"/>
    </row>
  </sheetData>
  <sheetProtection algorithmName="SHA-512" hashValue="9weSxUOmPHHeFw42z00dY6Z1Fl8GiXrGaRWgIttwJOKaqprYFRS47u5rDyG7OAKrjNrqh7lCyNhq9IM6LciZ+Q==" saltValue="4yqz3StFSoBOSXwlvdUiBw==" spinCount="100000" sheet="1" objects="1" scenarios="1"/>
  <mergeCells count="21">
    <mergeCell ref="L10:N10"/>
    <mergeCell ref="L16:N16"/>
    <mergeCell ref="L18:O18"/>
    <mergeCell ref="L19:O19"/>
    <mergeCell ref="L20:O20"/>
    <mergeCell ref="B26:U26"/>
    <mergeCell ref="C3:S3"/>
    <mergeCell ref="L11:N11"/>
    <mergeCell ref="G12:J12"/>
    <mergeCell ref="L12:N12"/>
    <mergeCell ref="L13:N13"/>
    <mergeCell ref="L14:N14"/>
    <mergeCell ref="L15:N15"/>
    <mergeCell ref="B5:E5"/>
    <mergeCell ref="G5:J5"/>
    <mergeCell ref="L5:Q5"/>
    <mergeCell ref="K6:K20"/>
    <mergeCell ref="L6:N6"/>
    <mergeCell ref="L7:N7"/>
    <mergeCell ref="L8:N8"/>
    <mergeCell ref="L9:N9"/>
  </mergeCells>
  <pageMargins left="0.7" right="0.7" top="0.75" bottom="0.75" header="0.3" footer="0.3"/>
  <pageSetup paperSize="9" scale="39" fitToHeight="0"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Hárky</vt:lpstr>
      </vt:variant>
      <vt:variant>
        <vt:i4>11</vt:i4>
      </vt:variant>
      <vt:variant>
        <vt:lpstr>Pomenované rozsahy</vt:lpstr>
      </vt:variant>
      <vt:variant>
        <vt:i4>180</vt:i4>
      </vt:variant>
    </vt:vector>
  </HeadingPairs>
  <TitlesOfParts>
    <vt:vector size="191" baseType="lpstr">
      <vt:lpstr>SCHEMATIC</vt:lpstr>
      <vt:lpstr>Transformer Models</vt:lpstr>
      <vt:lpstr>DESIGN INPUTS AND CALCULATIONS</vt:lpstr>
      <vt:lpstr>tables and calculations</vt:lpstr>
      <vt:lpstr>Compensation</vt:lpstr>
      <vt:lpstr>Change Log</vt:lpstr>
      <vt:lpstr>ToDo</vt:lpstr>
      <vt:lpstr>Integrated Leakage</vt:lpstr>
      <vt:lpstr>Comepsation and Transient</vt:lpstr>
      <vt:lpstr>Data</vt:lpstr>
      <vt:lpstr>App Notes and Reference Designs</vt:lpstr>
      <vt:lpstr>alpha_Cf2</vt:lpstr>
      <vt:lpstr>C_1initial</vt:lpstr>
      <vt:lpstr>C_1rec</vt:lpstr>
      <vt:lpstr>C_f1</vt:lpstr>
      <vt:lpstr>C_f2</vt:lpstr>
      <vt:lpstr>C_s1</vt:lpstr>
      <vt:lpstr>C_s2</vt:lpstr>
      <vt:lpstr>Cblk_initial</vt:lpstr>
      <vt:lpstr>Cblk_rec</vt:lpstr>
      <vt:lpstr>CdivH2</vt:lpstr>
      <vt:lpstr>CdivL2</vt:lpstr>
      <vt:lpstr>Cdivp2</vt:lpstr>
      <vt:lpstr>Cdivs2</vt:lpstr>
      <vt:lpstr>Cforward2</vt:lpstr>
      <vt:lpstr>Cin_initial</vt:lpstr>
      <vt:lpstr>Cin_rec</vt:lpstr>
      <vt:lpstr>Coutput2</vt:lpstr>
      <vt:lpstr>Cr</vt:lpstr>
      <vt:lpstr>Cr_initial</vt:lpstr>
      <vt:lpstr>Cr_rec</vt:lpstr>
      <vt:lpstr>Cs_1</vt:lpstr>
      <vt:lpstr>currentransferratio2</vt:lpstr>
      <vt:lpstr>Cvolt2</vt:lpstr>
      <vt:lpstr>Czero2</vt:lpstr>
      <vt:lpstr>D_Step2</vt:lpstr>
      <vt:lpstr>Div_Nt_input</vt:lpstr>
      <vt:lpstr>Div_Nt_load2</vt:lpstr>
      <vt:lpstr>duty_step2</vt:lpstr>
      <vt:lpstr>eff</vt:lpstr>
      <vt:lpstr>effectiveL2</vt:lpstr>
      <vt:lpstr>ESR</vt:lpstr>
      <vt:lpstr>f_load_2</vt:lpstr>
      <vt:lpstr>F_roll2</vt:lpstr>
      <vt:lpstr>f0</vt:lpstr>
      <vt:lpstr>feedtype2</vt:lpstr>
      <vt:lpstr>Fline</vt:lpstr>
      <vt:lpstr>fllc</vt:lpstr>
      <vt:lpstr>fn_Mgmax</vt:lpstr>
      <vt:lpstr>fn_Mgmin</vt:lpstr>
      <vt:lpstr>fNmax</vt:lpstr>
      <vt:lpstr>foutput2</vt:lpstr>
      <vt:lpstr>freq_load2</vt:lpstr>
      <vt:lpstr>freq_ratio2</vt:lpstr>
      <vt:lpstr>fsw_max</vt:lpstr>
      <vt:lpstr>fsw_min</vt:lpstr>
      <vt:lpstr>GainDC2</vt:lpstr>
      <vt:lpstr>Gdc_ccm2</vt:lpstr>
      <vt:lpstr>Gdc_dcm2</vt:lpstr>
      <vt:lpstr>I_step2</vt:lpstr>
      <vt:lpstr>Ic_out</vt:lpstr>
      <vt:lpstr>Im</vt:lpstr>
      <vt:lpstr>ImageLookup</vt:lpstr>
      <vt:lpstr>Ioe</vt:lpstr>
      <vt:lpstr>Iout</vt:lpstr>
      <vt:lpstr>Ioutput2</vt:lpstr>
      <vt:lpstr>Iq_LLC</vt:lpstr>
      <vt:lpstr>Ir</vt:lpstr>
      <vt:lpstr>Iramp2</vt:lpstr>
      <vt:lpstr>Irect</vt:lpstr>
      <vt:lpstr>Isav</vt:lpstr>
      <vt:lpstr>Istep_avg2</vt:lpstr>
      <vt:lpstr>Istep2</vt:lpstr>
      <vt:lpstr>junctioncap2</vt:lpstr>
      <vt:lpstr>k_slew2</vt:lpstr>
      <vt:lpstr>Kfeed2</vt:lpstr>
      <vt:lpstr>kHz</vt:lpstr>
      <vt:lpstr>kilihertz2</vt:lpstr>
      <vt:lpstr>kiliOhm2</vt:lpstr>
      <vt:lpstr>Kinput2</vt:lpstr>
      <vt:lpstr>kOhm</vt:lpstr>
      <vt:lpstr>kslewrate2</vt:lpstr>
      <vt:lpstr>Kth_2</vt:lpstr>
      <vt:lpstr>Kv_2</vt:lpstr>
      <vt:lpstr>Lm</vt:lpstr>
      <vt:lpstr>Lm_rec</vt:lpstr>
      <vt:lpstr>lmabda2</vt:lpstr>
      <vt:lpstr>Ln</vt:lpstr>
      <vt:lpstr>Ln_selected</vt:lpstr>
      <vt:lpstr>Lnratio2</vt:lpstr>
      <vt:lpstr>Lr</vt:lpstr>
      <vt:lpstr>Lr_rec</vt:lpstr>
      <vt:lpstr>Lseries2</vt:lpstr>
      <vt:lpstr>mA</vt:lpstr>
      <vt:lpstr>magL2</vt:lpstr>
      <vt:lpstr>megahertz2</vt:lpstr>
      <vt:lpstr>megaohm2</vt:lpstr>
      <vt:lpstr>Metccm2</vt:lpstr>
      <vt:lpstr>Mg_max</vt:lpstr>
      <vt:lpstr>Mg_min</vt:lpstr>
      <vt:lpstr>Mg_noload</vt:lpstr>
      <vt:lpstr>MHz</vt:lpstr>
      <vt:lpstr>microampere2</vt:lpstr>
      <vt:lpstr>microC2</vt:lpstr>
      <vt:lpstr>microF2</vt:lpstr>
      <vt:lpstr>microhenry2</vt:lpstr>
      <vt:lpstr>microsecond2</vt:lpstr>
      <vt:lpstr>miliampere2</vt:lpstr>
      <vt:lpstr>milihenry2</vt:lpstr>
      <vt:lpstr>miliOhm2</vt:lpstr>
      <vt:lpstr>milisecond2</vt:lpstr>
      <vt:lpstr>milivolt2</vt:lpstr>
      <vt:lpstr>miliwatt2</vt:lpstr>
      <vt:lpstr>mocroS2</vt:lpstr>
      <vt:lpstr>mOhm</vt:lpstr>
      <vt:lpstr>ms</vt:lpstr>
      <vt:lpstr>Mstdcm2</vt:lpstr>
      <vt:lpstr>mV</vt:lpstr>
      <vt:lpstr>mW</vt:lpstr>
      <vt:lpstr>N_FFT2</vt:lpstr>
      <vt:lpstr>N_t_load2</vt:lpstr>
      <vt:lpstr>nanoC2</vt:lpstr>
      <vt:lpstr>nanoF2</vt:lpstr>
      <vt:lpstr>nanoH2</vt:lpstr>
      <vt:lpstr>nanos2</vt:lpstr>
      <vt:lpstr>nC</vt:lpstr>
      <vt:lpstr>nF</vt:lpstr>
      <vt:lpstr>Nps</vt:lpstr>
      <vt:lpstr>ns</vt:lpstr>
      <vt:lpstr>Nt_input</vt:lpstr>
      <vt:lpstr>Nt_load2</vt:lpstr>
      <vt:lpstr>ohm_second</vt:lpstr>
      <vt:lpstr>ohm_second0</vt:lpstr>
      <vt:lpstr>omega1_2</vt:lpstr>
      <vt:lpstr>omega2_2</vt:lpstr>
      <vt:lpstr>omega3_2</vt:lpstr>
      <vt:lpstr>omega4_2</vt:lpstr>
      <vt:lpstr>omega5_2</vt:lpstr>
      <vt:lpstr>omegap2</vt:lpstr>
      <vt:lpstr>omegapole0</vt:lpstr>
      <vt:lpstr>omegat2</vt:lpstr>
      <vt:lpstr>picoF</vt:lpstr>
      <vt:lpstr>picoF2</vt:lpstr>
      <vt:lpstr>Pout</vt:lpstr>
      <vt:lpstr>q_Rz_Cz_2</vt:lpstr>
      <vt:lpstr>Qe</vt:lpstr>
      <vt:lpstr>Qe_selected</vt:lpstr>
      <vt:lpstr>Qfactor2</vt:lpstr>
      <vt:lpstr>Qp_2</vt:lpstr>
      <vt:lpstr>QpoleL2</vt:lpstr>
      <vt:lpstr>ratio2</vt:lpstr>
      <vt:lpstr>Rc_2</vt:lpstr>
      <vt:lpstr>Re</vt:lpstr>
      <vt:lpstr>Re_fl</vt:lpstr>
      <vt:lpstr>Requiv2</vt:lpstr>
      <vt:lpstr>res_cap2</vt:lpstr>
      <vt:lpstr>RFB_2</vt:lpstr>
      <vt:lpstr>Rfeedforward2</vt:lpstr>
      <vt:lpstr>Rload_2</vt:lpstr>
      <vt:lpstr>rload2</vt:lpstr>
      <vt:lpstr>Rupper2</vt:lpstr>
      <vt:lpstr>Rvolt2</vt:lpstr>
      <vt:lpstr>Rzero2</vt:lpstr>
      <vt:lpstr>switchingf2</vt:lpstr>
      <vt:lpstr>t_load_2</vt:lpstr>
      <vt:lpstr>t_r_2</vt:lpstr>
      <vt:lpstr>th_2</vt:lpstr>
      <vt:lpstr>time_load2</vt:lpstr>
      <vt:lpstr>transient2</vt:lpstr>
      <vt:lpstr>TypeLookup</vt:lpstr>
      <vt:lpstr>uA</vt:lpstr>
      <vt:lpstr>uC</vt:lpstr>
      <vt:lpstr>uF</vt:lpstr>
      <vt:lpstr>uH</vt:lpstr>
      <vt:lpstr>us</vt:lpstr>
      <vt:lpstr>Vblk</vt:lpstr>
      <vt:lpstr>Vblk_hu</vt:lpstr>
      <vt:lpstr>Vblk_max</vt:lpstr>
      <vt:lpstr>Vcr</vt:lpstr>
      <vt:lpstr>Vdb</vt:lpstr>
      <vt:lpstr>Vfeed2</vt:lpstr>
      <vt:lpstr>Vinac</vt:lpstr>
      <vt:lpstr>Vinput2</vt:lpstr>
      <vt:lpstr>Vllc_cap</vt:lpstr>
      <vt:lpstr>Vloss</vt:lpstr>
      <vt:lpstr>Vo_set2</vt:lpstr>
      <vt:lpstr>Vout</vt:lpstr>
      <vt:lpstr>Vout_pp</vt:lpstr>
      <vt:lpstr>Voutput2</vt:lpstr>
      <vt:lpstr>Vq_LLC</vt:lpstr>
      <vt:lpstr>Xequiv2</vt:lpstr>
    </vt:vector>
  </TitlesOfParts>
  <Company>Texas Instruments Incorporated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Dinwoodie, Lisa</dc:creator>
  <cp:lastModifiedBy>Andrej Dobrovič</cp:lastModifiedBy>
  <cp:lastPrinted>2024-11-22T09:01:16Z</cp:lastPrinted>
  <dcterms:created xsi:type="dcterms:W3CDTF">2014-10-10T14:52:07Z</dcterms:created>
  <dcterms:modified xsi:type="dcterms:W3CDTF">2024-12-23T11:20:56Z</dcterms:modified>
</cp:coreProperties>
</file>